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4.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1.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2.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372" documentId="8_{7BC35A21-66EA-44CC-A968-1D3B1D0F04C8}" xr6:coauthVersionLast="47" xr6:coauthVersionMax="47" xr10:uidLastSave="{AB3884E4-A2E8-4CD6-B611-DDE7FC58F6DB}"/>
  <bookViews>
    <workbookView xWindow="-10635" yWindow="-21720" windowWidth="51840" windowHeight="21240" tabRatio="830" firstSheet="4" activeTab="5" xr2:uid="{2F49C92C-A2E5-4A6B-9429-02A43E12B5B0}"/>
  </bookViews>
  <sheets>
    <sheet name="PopValues_retain" sheetId="76" r:id="rId1"/>
    <sheet name="Scenarios_retain" sheetId="75" r:id="rId2"/>
    <sheet name="TaskValues_retain" sheetId="74" r:id="rId3"/>
    <sheet name="To Do or Upgrade" sheetId="64" r:id="rId4"/>
    <sheet name="Scenarios" sheetId="53" r:id="rId5"/>
    <sheet name="PopValues" sheetId="56" r:id="rId6"/>
    <sheet name="Data dictionary Scenarios" sheetId="63" r:id="rId7"/>
    <sheet name="TotalPop" sheetId="54" r:id="rId8"/>
    <sheet name="Read Me" sheetId="77" r:id="rId9"/>
    <sheet name="Age band mort calcs" sheetId="78" r:id="rId10"/>
    <sheet name="TaskValues" sheetId="57" r:id="rId11"/>
    <sheet name="StochasticParamaters" sheetId="72" r:id="rId12"/>
    <sheet name="AgeSpecific Fertility" sheetId="67" r:id="rId13"/>
    <sheet name="RuralUrban Mortality" sheetId="73" r:id="rId14"/>
    <sheet name="Fertility mod check" sheetId="70" r:id="rId15"/>
    <sheet name="Ratios" sheetId="71" r:id="rId16"/>
    <sheet name="AggregateDALYs" sheetId="68" r:id="rId17"/>
    <sheet name="SeasonalityCurves" sheetId="58" r:id="rId18"/>
    <sheet name="SeasonalityOffsets" sheetId="66" r:id="rId19"/>
    <sheet name="Services summary" sheetId="25" r:id="rId20"/>
    <sheet name="Prevalences" sheetId="31" r:id="rId21"/>
    <sheet name="DALYs " sheetId="62" r:id="rId22"/>
    <sheet name="CEA" sheetId="59" r:id="rId23"/>
    <sheet name="Work time" sheetId="47" r:id="rId24"/>
    <sheet name="Ssn TB" sheetId="61" r:id="rId25"/>
    <sheet name="Sheet2" sheetId="65" r:id="rId26"/>
    <sheet name="Ssn Malaria" sheetId="52" r:id="rId27"/>
    <sheet name="Ssn Nutr" sheetId="51" r:id="rId28"/>
    <sheet name="Ssn Measles" sheetId="50" r:id="rId29"/>
    <sheet name="Sheet21" sheetId="21" r:id="rId30"/>
    <sheet name="Services ref" sheetId="22" r:id="rId31"/>
    <sheet name="Coverage impacts" sheetId="24" r:id="rId32"/>
    <sheet name="Inputs Assump" sheetId="29" r:id="rId33"/>
    <sheet name="Demographics_Total" sheetId="26" r:id="rId34"/>
    <sheet name="Pop M" sheetId="18" r:id="rId35"/>
    <sheet name="Pop F" sheetId="19" r:id="rId36"/>
    <sheet name="TB Incidence" sheetId="41" r:id="rId37"/>
    <sheet name="Malaria Incid" sheetId="43" r:id="rId38"/>
    <sheet name="FP mod" sheetId="7" r:id="rId39"/>
    <sheet name="unmet need" sheetId="10" r:id="rId40"/>
    <sheet name="HIV Prev" sheetId="17" r:id="rId41"/>
    <sheet name="HIV Incid" sheetId="37" r:id="rId42"/>
    <sheet name="fertility" sheetId="4" r:id="rId43"/>
    <sheet name="fertility 15-19" sheetId="6" r:id="rId44"/>
    <sheet name="mort infant" sheetId="9" r:id="rId45"/>
    <sheet name="mort 1-5" sheetId="16" r:id="rId46"/>
    <sheet name="mort 5-9" sheetId="14" r:id="rId47"/>
    <sheet name="mort 10-14" sheetId="15" r:id="rId48"/>
    <sheet name="mort 15-19" sheetId="20" r:id="rId49"/>
    <sheet name="mort 20-24" sheetId="13" r:id="rId50"/>
    <sheet name="mort adult f" sheetId="11" r:id="rId51"/>
    <sheet name="mort adult m" sheetId="12" r:id="rId52"/>
    <sheet name="Staffing Ratios" sheetId="23" r:id="rId53"/>
    <sheet name="Demographics_InCalc" sheetId="1" r:id="rId54"/>
    <sheet name="Births" sheetId="2" r:id="rId55"/>
    <sheet name="Mortality" sheetId="3" r:id="rId56"/>
  </sheets>
  <externalReferences>
    <externalReference r:id="rId57"/>
  </externalReferences>
  <definedNames>
    <definedName name="_xlnm._FilterDatabase" localSheetId="10" hidden="1">TaskValues!$A$1:$S$1</definedName>
    <definedName name="_xlnm._FilterDatabase" localSheetId="2" hidden="1">TaskValues_retain!$A$1:$S$103</definedName>
    <definedName name="hours" localSheetId="3">'[1]Inputs Assump'!$C$16</definedName>
    <definedName name="hours">'Inputs Assump'!$C$16</definedName>
    <definedName name="select_pop" localSheetId="3">'[1]Inputs Assump'!$C$4</definedName>
    <definedName name="select_pop">'Inputs Assump'!$C$4</definedName>
    <definedName name="total_pop" localSheetId="3">[1]Demographics_Total!$CZ$3</definedName>
    <definedName name="total_pop" localSheetId="7">TotalPop!#REF!</definedName>
    <definedName name="total_pop">Demographics_Total!$CZ$3</definedName>
    <definedName name="total_pop2">[1]Demographics_Total!$CZ$3</definedName>
    <definedName name="weeks" localSheetId="3">'[1]Inputs Assump'!$C$14</definedName>
    <definedName name="weeks">'Inputs Assump'!$C$14</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4" i="78" l="1"/>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B21" i="78"/>
  <c r="B22" i="78"/>
  <c r="B28" i="56"/>
  <c r="B23" i="78"/>
  <c r="B29" i="56"/>
  <c r="B24" i="78"/>
  <c r="B30" i="56"/>
  <c r="B27" i="56"/>
  <c r="B15" i="78"/>
  <c r="B16" i="78"/>
  <c r="B17" i="78"/>
  <c r="B18" i="78"/>
  <c r="B26" i="56"/>
  <c r="B25" i="56"/>
  <c r="B24" i="56"/>
  <c r="B23" i="56"/>
  <c r="D22" i="78"/>
  <c r="C22" i="78"/>
  <c r="C21" i="78"/>
  <c r="C15" i="78"/>
  <c r="D16" i="78"/>
  <c r="B12" i="78"/>
  <c r="B11"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B5" i="78"/>
  <c r="B4" i="78"/>
  <c r="C15" i="56"/>
  <c r="C23" i="56"/>
  <c r="C24" i="56"/>
  <c r="C25" i="56"/>
  <c r="C26" i="56"/>
  <c r="B14" i="56"/>
  <c r="B13" i="56"/>
  <c r="B15" i="56"/>
  <c r="D2" i="53"/>
  <c r="C5" i="76"/>
  <c r="B5" i="76"/>
  <c r="C22" i="76"/>
  <c r="B22" i="76"/>
  <c r="C21" i="76"/>
  <c r="B21" i="76"/>
  <c r="C20" i="76"/>
  <c r="B20" i="76"/>
  <c r="C19" i="76"/>
  <c r="B19" i="76"/>
  <c r="C18" i="76"/>
  <c r="B18" i="76"/>
  <c r="C17" i="76"/>
  <c r="B17" i="76"/>
  <c r="H13" i="68"/>
  <c r="H11" i="68"/>
  <c r="H10" i="68"/>
  <c r="H9" i="68"/>
  <c r="H8" i="68"/>
  <c r="G7" i="68"/>
  <c r="H7" i="68"/>
  <c r="H6" i="68"/>
  <c r="H5" i="68"/>
  <c r="H4" i="68"/>
  <c r="H2" i="68"/>
  <c r="G6" i="68"/>
  <c r="G12" i="68"/>
  <c r="G13" i="68"/>
  <c r="G4" i="68"/>
  <c r="G3" i="68"/>
  <c r="G2" i="68"/>
  <c r="G11" i="68"/>
  <c r="G5" i="68"/>
  <c r="B3" i="68"/>
  <c r="E3" i="68"/>
  <c r="B4" i="68"/>
  <c r="E4" i="68"/>
  <c r="B5" i="68"/>
  <c r="E5" i="68"/>
  <c r="B6" i="68"/>
  <c r="E6" i="68"/>
  <c r="B7" i="68"/>
  <c r="E7" i="68"/>
  <c r="B8" i="68"/>
  <c r="E8" i="68"/>
  <c r="B9" i="68"/>
  <c r="E9" i="68"/>
  <c r="B10" i="68"/>
  <c r="E10" i="68"/>
  <c r="B11" i="68"/>
  <c r="E11" i="68"/>
  <c r="B12" i="68"/>
  <c r="E12" i="68"/>
  <c r="B13" i="68"/>
  <c r="E13" i="68"/>
  <c r="F11" i="68"/>
  <c r="B2" i="68"/>
  <c r="E2" i="68"/>
  <c r="C13" i="68"/>
  <c r="D13" i="68"/>
  <c r="C12" i="68"/>
  <c r="D12" i="68"/>
  <c r="C11" i="68"/>
  <c r="D11" i="68"/>
  <c r="C10" i="68"/>
  <c r="D10" i="68"/>
  <c r="C9" i="68"/>
  <c r="D9" i="68"/>
  <c r="C8" i="68"/>
  <c r="D8" i="68"/>
  <c r="C7" i="68"/>
  <c r="D7" i="68"/>
  <c r="C6" i="68"/>
  <c r="D6" i="68"/>
  <c r="C5" i="68"/>
  <c r="D5" i="68"/>
  <c r="C4" i="68"/>
  <c r="D4" i="68"/>
  <c r="C3" i="68"/>
  <c r="D3" i="68"/>
  <c r="C2" i="68"/>
  <c r="D2" i="68"/>
  <c r="L37" i="25"/>
  <c r="L33" i="25"/>
  <c r="D23" i="75"/>
  <c r="G22" i="56"/>
  <c r="G21" i="56"/>
  <c r="G20" i="56"/>
  <c r="G19" i="56"/>
  <c r="G18" i="56"/>
  <c r="G17" i="56"/>
  <c r="G5" i="56"/>
  <c r="E22" i="56"/>
  <c r="E21" i="56"/>
  <c r="E20" i="56"/>
  <c r="E19" i="56"/>
  <c r="E18" i="56"/>
  <c r="E17" i="56"/>
  <c r="E5" i="56"/>
  <c r="D5" i="56"/>
  <c r="C22" i="56"/>
  <c r="C21" i="56"/>
  <c r="C20" i="56"/>
  <c r="C19" i="56"/>
  <c r="C18" i="56"/>
  <c r="C17" i="56"/>
  <c r="C5" i="56"/>
  <c r="B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B22" i="56"/>
  <c r="D21" i="56"/>
  <c r="B21" i="56"/>
  <c r="D20" i="56"/>
  <c r="B20" i="56"/>
  <c r="D19" i="56"/>
  <c r="B19" i="56"/>
  <c r="D18" i="56"/>
  <c r="B18" i="56"/>
  <c r="D17" i="56"/>
  <c r="B17" i="56"/>
  <c r="O116" i="62"/>
  <c r="G22" i="76"/>
  <c r="F22" i="76"/>
  <c r="E22" i="76"/>
  <c r="D22" i="76"/>
  <c r="G21" i="76"/>
  <c r="F21" i="76"/>
  <c r="E21" i="76"/>
  <c r="D21" i="76"/>
  <c r="G20" i="76"/>
  <c r="F20" i="76"/>
  <c r="E20" i="76"/>
  <c r="D20" i="76"/>
  <c r="G19" i="76"/>
  <c r="F19" i="76"/>
  <c r="E19" i="76"/>
  <c r="D19" i="76"/>
  <c r="G18" i="76"/>
  <c r="F18" i="76"/>
  <c r="E18" i="76"/>
  <c r="D18" i="76"/>
  <c r="G17" i="76"/>
  <c r="F17" i="76"/>
  <c r="E17" i="76"/>
  <c r="D17" i="76"/>
  <c r="C16" i="76"/>
  <c r="B16" i="76"/>
  <c r="C15" i="76"/>
  <c r="B15" i="76"/>
  <c r="E14" i="76"/>
  <c r="D14" i="76"/>
  <c r="C14" i="76"/>
  <c r="B14" i="76"/>
  <c r="E13" i="76"/>
  <c r="D13" i="76"/>
  <c r="C13" i="76"/>
  <c r="B13" i="76"/>
  <c r="C12" i="76"/>
  <c r="B12" i="76"/>
  <c r="C11" i="76"/>
  <c r="B11" i="76"/>
  <c r="G10" i="76"/>
  <c r="F10" i="76"/>
  <c r="E10" i="76"/>
  <c r="D10" i="76"/>
  <c r="C10" i="76"/>
  <c r="G9" i="76"/>
  <c r="F9" i="76"/>
  <c r="E9" i="76"/>
  <c r="D9" i="76"/>
  <c r="C9" i="76"/>
  <c r="B9" i="76"/>
  <c r="B10" i="76"/>
  <c r="C8" i="76"/>
  <c r="B8" i="76"/>
  <c r="C7" i="76"/>
  <c r="B7" i="76"/>
  <c r="C6" i="76"/>
  <c r="B6" i="76"/>
  <c r="G5" i="76"/>
  <c r="F5" i="76"/>
  <c r="B4" i="76"/>
  <c r="E5" i="76"/>
  <c r="D5" i="76"/>
  <c r="C3" i="76"/>
  <c r="C2" i="76"/>
  <c r="C4" i="76"/>
  <c r="B2" i="76"/>
  <c r="C2" i="75"/>
  <c r="C3" i="75"/>
  <c r="B2" i="75"/>
  <c r="B3" i="75"/>
  <c r="S103" i="74"/>
  <c r="R103" i="74"/>
  <c r="H103" i="74"/>
  <c r="S102" i="74"/>
  <c r="R102" i="74"/>
  <c r="N102" i="74"/>
  <c r="H102" i="74"/>
  <c r="S101" i="74"/>
  <c r="R101" i="74"/>
  <c r="S100" i="74"/>
  <c r="R100" i="74"/>
  <c r="H100" i="74"/>
  <c r="S99" i="74"/>
  <c r="R99" i="74"/>
  <c r="H99" i="74"/>
  <c r="S98" i="74"/>
  <c r="R98" i="74"/>
  <c r="N98" i="74"/>
  <c r="H98" i="74"/>
  <c r="S97" i="74"/>
  <c r="R97" i="74"/>
  <c r="N97" i="74"/>
  <c r="H97" i="74"/>
  <c r="S96" i="74"/>
  <c r="R96" i="74"/>
  <c r="S95" i="74"/>
  <c r="R95" i="74"/>
  <c r="H95" i="74"/>
  <c r="S94" i="74"/>
  <c r="R94" i="74"/>
  <c r="H94" i="74"/>
  <c r="S93" i="74"/>
  <c r="R93" i="74"/>
  <c r="O93" i="74"/>
  <c r="N93" i="74"/>
  <c r="M93" i="74"/>
  <c r="L93" i="74"/>
  <c r="H90" i="74"/>
  <c r="H93" i="74"/>
  <c r="F93" i="74"/>
  <c r="S92" i="74"/>
  <c r="R92" i="74"/>
  <c r="O92" i="74"/>
  <c r="N92" i="74"/>
  <c r="M92" i="74"/>
  <c r="L92" i="74"/>
  <c r="H89" i="74"/>
  <c r="H92" i="74"/>
  <c r="F92" i="74"/>
  <c r="O91" i="74"/>
  <c r="N91" i="74"/>
  <c r="M91" i="74"/>
  <c r="L91" i="74"/>
  <c r="H91" i="74"/>
  <c r="F91" i="74"/>
  <c r="S90" i="74"/>
  <c r="R90" i="74"/>
  <c r="S89" i="74"/>
  <c r="R89" i="74"/>
  <c r="S86" i="74"/>
  <c r="S87" i="74"/>
  <c r="R86" i="74"/>
  <c r="R87" i="74"/>
  <c r="H87" i="74"/>
  <c r="S88" i="74"/>
  <c r="S91" i="74"/>
  <c r="R88" i="74"/>
  <c r="R91" i="74"/>
  <c r="H86" i="74"/>
  <c r="S85" i="74"/>
  <c r="R85" i="74"/>
  <c r="O85" i="74"/>
  <c r="M85" i="74"/>
  <c r="L85" i="74"/>
  <c r="H85" i="74"/>
  <c r="F85" i="74"/>
  <c r="O84" i="74"/>
  <c r="M84" i="74"/>
  <c r="F84" i="74"/>
  <c r="S83" i="74"/>
  <c r="R83" i="74"/>
  <c r="O83" i="74"/>
  <c r="M83" i="74"/>
  <c r="L77" i="74"/>
  <c r="L83" i="74"/>
  <c r="J77" i="74"/>
  <c r="J83" i="74"/>
  <c r="F83" i="74"/>
  <c r="O82" i="74"/>
  <c r="N82" i="74"/>
  <c r="L82" i="74"/>
  <c r="F82" i="74"/>
  <c r="S81" i="74"/>
  <c r="R81" i="74"/>
  <c r="O81" i="74"/>
  <c r="N81" i="74"/>
  <c r="L75" i="74"/>
  <c r="L81" i="74"/>
  <c r="D81" i="74"/>
  <c r="O80" i="74"/>
  <c r="M80" i="74"/>
  <c r="L80" i="74"/>
  <c r="F80" i="74"/>
  <c r="D80" i="74"/>
  <c r="D82" i="74"/>
  <c r="S79" i="74"/>
  <c r="R79" i="74"/>
  <c r="S78" i="74"/>
  <c r="S84" i="74"/>
  <c r="R78" i="74"/>
  <c r="R84" i="74"/>
  <c r="L78" i="74"/>
  <c r="L84" i="74"/>
  <c r="H77" i="74"/>
  <c r="H78" i="74"/>
  <c r="H84" i="74"/>
  <c r="S77" i="74"/>
  <c r="R77" i="74"/>
  <c r="H83" i="74"/>
  <c r="S76" i="74"/>
  <c r="S82" i="74"/>
  <c r="R76" i="74"/>
  <c r="R82" i="74"/>
  <c r="H76" i="74"/>
  <c r="H82" i="74"/>
  <c r="S75" i="74"/>
  <c r="R75" i="74"/>
  <c r="D73" i="74"/>
  <c r="D75" i="74"/>
  <c r="S74" i="74"/>
  <c r="S80" i="74"/>
  <c r="R74" i="74"/>
  <c r="R80" i="74"/>
  <c r="H74" i="74"/>
  <c r="H80" i="74"/>
  <c r="S73" i="74"/>
  <c r="R73" i="74"/>
  <c r="O73" i="74"/>
  <c r="N73" i="74"/>
  <c r="F73" i="74"/>
  <c r="F75" i="74"/>
  <c r="F81" i="74"/>
  <c r="E73" i="74"/>
  <c r="C73" i="74"/>
  <c r="B73" i="74"/>
  <c r="S72" i="74"/>
  <c r="R72" i="74"/>
  <c r="O72" i="74"/>
  <c r="M72" i="74"/>
  <c r="L71" i="74"/>
  <c r="L72" i="74"/>
  <c r="L73" i="74"/>
  <c r="H72" i="74"/>
  <c r="H73" i="74"/>
  <c r="F72" i="74"/>
  <c r="E72" i="74"/>
  <c r="D72" i="74"/>
  <c r="D74" i="74"/>
  <c r="D76" i="74"/>
  <c r="C72" i="74"/>
  <c r="B72" i="74"/>
  <c r="S71" i="74"/>
  <c r="R71" i="74"/>
  <c r="S70" i="74"/>
  <c r="R70" i="74"/>
  <c r="H70" i="74"/>
  <c r="H71" i="74"/>
  <c r="O69" i="74"/>
  <c r="M69" i="74"/>
  <c r="L69" i="74"/>
  <c r="F69" i="74"/>
  <c r="S68" i="74"/>
  <c r="S69" i="74"/>
  <c r="R68" i="74"/>
  <c r="R69" i="74"/>
  <c r="H68" i="74"/>
  <c r="H69" i="74"/>
  <c r="S67" i="74"/>
  <c r="R67" i="74"/>
  <c r="O67" i="74"/>
  <c r="N67" i="74"/>
  <c r="H67" i="74"/>
  <c r="S66" i="74"/>
  <c r="R66" i="74"/>
  <c r="O66" i="74"/>
  <c r="M66" i="74"/>
  <c r="H66" i="74"/>
  <c r="S65" i="74"/>
  <c r="R65" i="74"/>
  <c r="L65" i="74"/>
  <c r="L66" i="74"/>
  <c r="L67" i="74"/>
  <c r="H65" i="74"/>
  <c r="S64" i="74"/>
  <c r="R64" i="74"/>
  <c r="H64" i="74"/>
  <c r="S63" i="74"/>
  <c r="R63" i="74"/>
  <c r="O63" i="74"/>
  <c r="M63" i="74"/>
  <c r="L63" i="74"/>
  <c r="S62" i="74"/>
  <c r="R62" i="74"/>
  <c r="J62" i="74"/>
  <c r="J63" i="74"/>
  <c r="H62" i="74"/>
  <c r="H63" i="74"/>
  <c r="O61" i="74"/>
  <c r="M61" i="74"/>
  <c r="S60" i="74"/>
  <c r="R60" i="74"/>
  <c r="H60" i="74"/>
  <c r="M53" i="74"/>
  <c r="M59" i="74"/>
  <c r="O52" i="74"/>
  <c r="O58" i="74"/>
  <c r="O57" i="74"/>
  <c r="M57" i="74"/>
  <c r="O56" i="74"/>
  <c r="O60" i="74"/>
  <c r="M56" i="74"/>
  <c r="H56" i="74"/>
  <c r="H57" i="74"/>
  <c r="H58" i="74"/>
  <c r="H59" i="74"/>
  <c r="H61" i="74"/>
  <c r="S55" i="74"/>
  <c r="S61" i="74"/>
  <c r="R55" i="74"/>
  <c r="R61" i="74"/>
  <c r="O54" i="74"/>
  <c r="H54" i="74"/>
  <c r="O53" i="74"/>
  <c r="O59" i="74"/>
  <c r="M52" i="74"/>
  <c r="M58" i="74"/>
  <c r="S51" i="74"/>
  <c r="S53" i="74"/>
  <c r="S59" i="74"/>
  <c r="R51" i="74"/>
  <c r="R57" i="74"/>
  <c r="L50" i="74"/>
  <c r="L51" i="74"/>
  <c r="L52" i="74"/>
  <c r="L53" i="74"/>
  <c r="L55" i="74"/>
  <c r="L56" i="74"/>
  <c r="L57" i="74"/>
  <c r="L58" i="74"/>
  <c r="L59" i="74"/>
  <c r="L61" i="74"/>
  <c r="H50" i="74"/>
  <c r="H51" i="74"/>
  <c r="H52" i="74"/>
  <c r="H53" i="74"/>
  <c r="H55" i="74"/>
  <c r="S50" i="74"/>
  <c r="S56" i="74"/>
  <c r="R50" i="74"/>
  <c r="R52" i="74"/>
  <c r="R58" i="74"/>
  <c r="S49" i="74"/>
  <c r="R49" i="74"/>
  <c r="O49" i="74"/>
  <c r="M49" i="74"/>
  <c r="S48" i="74"/>
  <c r="R48" i="74"/>
  <c r="O48" i="74"/>
  <c r="M48" i="74"/>
  <c r="S47" i="74"/>
  <c r="R47" i="74"/>
  <c r="O47" i="74"/>
  <c r="M47" i="74"/>
  <c r="S46" i="74"/>
  <c r="R46" i="74"/>
  <c r="S45" i="74"/>
  <c r="R45" i="74"/>
  <c r="S44" i="74"/>
  <c r="R44" i="74"/>
  <c r="L44" i="74"/>
  <c r="L47" i="74"/>
  <c r="L48" i="74"/>
  <c r="L49" i="74"/>
  <c r="J44" i="74"/>
  <c r="J47" i="74"/>
  <c r="H44" i="74"/>
  <c r="H47" i="74"/>
  <c r="S43" i="74"/>
  <c r="R43" i="74"/>
  <c r="Q43" i="74"/>
  <c r="S42" i="74"/>
  <c r="R42" i="74"/>
  <c r="O41" i="74"/>
  <c r="O40" i="74"/>
  <c r="S39" i="74"/>
  <c r="R39" i="74"/>
  <c r="P39" i="74"/>
  <c r="S38" i="74"/>
  <c r="R38" i="74"/>
  <c r="P38" i="74"/>
  <c r="S37" i="74"/>
  <c r="R37" i="74"/>
  <c r="O37" i="74"/>
  <c r="L37" i="74"/>
  <c r="S36" i="74"/>
  <c r="R36" i="74"/>
  <c r="O36" i="74"/>
  <c r="O35" i="74"/>
  <c r="M35" i="74"/>
  <c r="O34" i="74"/>
  <c r="M34" i="74"/>
  <c r="L17" i="74"/>
  <c r="L34" i="74"/>
  <c r="O33" i="74"/>
  <c r="M33" i="74"/>
  <c r="L33" i="74"/>
  <c r="O32" i="74"/>
  <c r="M32" i="74"/>
  <c r="L32" i="74"/>
  <c r="H32" i="74"/>
  <c r="F32" i="74"/>
  <c r="O31" i="74"/>
  <c r="M31" i="74"/>
  <c r="L31" i="74"/>
  <c r="H31" i="74"/>
  <c r="F31" i="74"/>
  <c r="O30" i="74"/>
  <c r="M30" i="74"/>
  <c r="L30" i="74"/>
  <c r="H30" i="74"/>
  <c r="F30" i="74"/>
  <c r="O29" i="74"/>
  <c r="M29" i="74"/>
  <c r="L29" i="74"/>
  <c r="H29" i="74"/>
  <c r="F29" i="74"/>
  <c r="O28" i="74"/>
  <c r="M28" i="74"/>
  <c r="L28" i="74"/>
  <c r="H28" i="74"/>
  <c r="F28" i="74"/>
  <c r="O27" i="74"/>
  <c r="M27" i="74"/>
  <c r="L27" i="74"/>
  <c r="H27" i="74"/>
  <c r="F27" i="74"/>
  <c r="O26" i="74"/>
  <c r="M26" i="74"/>
  <c r="L26" i="74"/>
  <c r="H26" i="74"/>
  <c r="F26" i="74"/>
  <c r="O25" i="74"/>
  <c r="M25" i="74"/>
  <c r="L25" i="74"/>
  <c r="H8" i="74"/>
  <c r="H25" i="74"/>
  <c r="F25" i="74"/>
  <c r="O24" i="74"/>
  <c r="M24" i="74"/>
  <c r="L24" i="74"/>
  <c r="H24" i="74"/>
  <c r="F24" i="74"/>
  <c r="O23" i="74"/>
  <c r="M23" i="74"/>
  <c r="L23" i="74"/>
  <c r="H23" i="74"/>
  <c r="F23" i="74"/>
  <c r="O22" i="74"/>
  <c r="M22" i="74"/>
  <c r="L22" i="74"/>
  <c r="H22" i="74"/>
  <c r="F22" i="74"/>
  <c r="O21" i="74"/>
  <c r="M21" i="74"/>
  <c r="L21" i="74"/>
  <c r="H21" i="74"/>
  <c r="F21" i="74"/>
  <c r="O20" i="74"/>
  <c r="M20" i="74"/>
  <c r="L20" i="74"/>
  <c r="H20" i="74"/>
  <c r="F20" i="74"/>
  <c r="O19" i="74"/>
  <c r="M19" i="74"/>
  <c r="L19" i="74"/>
  <c r="H19" i="74"/>
  <c r="F19" i="74"/>
  <c r="S18" i="74"/>
  <c r="S35" i="74"/>
  <c r="R18" i="74"/>
  <c r="R35" i="74"/>
  <c r="S17" i="74"/>
  <c r="S34" i="74"/>
  <c r="R17" i="74"/>
  <c r="R34" i="74"/>
  <c r="L18" i="74"/>
  <c r="L35" i="74"/>
  <c r="S16" i="74"/>
  <c r="S33" i="74"/>
  <c r="R16" i="74"/>
  <c r="R33" i="74"/>
  <c r="H16" i="74"/>
  <c r="H17" i="74"/>
  <c r="F16" i="74"/>
  <c r="F33" i="74"/>
  <c r="S15" i="74"/>
  <c r="S32" i="74"/>
  <c r="R15" i="74"/>
  <c r="R32" i="74"/>
  <c r="S14" i="74"/>
  <c r="S31" i="74"/>
  <c r="R14" i="74"/>
  <c r="R31" i="74"/>
  <c r="S13" i="74"/>
  <c r="S30" i="74"/>
  <c r="R13" i="74"/>
  <c r="R30" i="74"/>
  <c r="S12" i="74"/>
  <c r="S29" i="74"/>
  <c r="R12" i="74"/>
  <c r="R29" i="74"/>
  <c r="S11" i="74"/>
  <c r="S28" i="74"/>
  <c r="R11" i="74"/>
  <c r="R28" i="74"/>
  <c r="S10" i="74"/>
  <c r="S27" i="74"/>
  <c r="R10" i="74"/>
  <c r="R27" i="74"/>
  <c r="S9" i="74"/>
  <c r="S26" i="74"/>
  <c r="R9" i="74"/>
  <c r="R26" i="74"/>
  <c r="S8" i="74"/>
  <c r="S25" i="74"/>
  <c r="R8" i="74"/>
  <c r="R25" i="74"/>
  <c r="S6" i="74"/>
  <c r="S23" i="74"/>
  <c r="R6" i="74"/>
  <c r="R23" i="74"/>
  <c r="S5" i="74"/>
  <c r="S22" i="74"/>
  <c r="R5" i="74"/>
  <c r="R22" i="74"/>
  <c r="S4" i="74"/>
  <c r="S21" i="74"/>
  <c r="R4" i="74"/>
  <c r="R21" i="74"/>
  <c r="S3" i="74"/>
  <c r="S20" i="74"/>
  <c r="R3" i="74"/>
  <c r="R20" i="74"/>
  <c r="S2" i="74"/>
  <c r="S19" i="74"/>
  <c r="R2" i="74"/>
  <c r="R19" i="74"/>
  <c r="AE53" i="47"/>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B9" i="56"/>
  <c r="B10" i="56"/>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R53" i="74"/>
  <c r="R59" i="74"/>
  <c r="S57" i="74"/>
  <c r="S52" i="74"/>
  <c r="S58" i="74"/>
  <c r="H18" i="74"/>
  <c r="H35" i="74"/>
  <c r="H34" i="74"/>
  <c r="F17" i="74"/>
  <c r="H45" i="74"/>
  <c r="H33" i="74"/>
  <c r="L45" i="74"/>
  <c r="L46" i="74"/>
  <c r="R56" i="74"/>
  <c r="H75" i="74"/>
  <c r="H81" i="74"/>
  <c r="G50" i="67"/>
  <c r="I50" i="67"/>
  <c r="D50" i="67"/>
  <c r="H50" i="67"/>
  <c r="E50" i="67"/>
  <c r="F50" i="67"/>
  <c r="AD53" i="47"/>
  <c r="AE55" i="47"/>
  <c r="AD55" i="47"/>
  <c r="AE54" i="47"/>
  <c r="AD54" i="47"/>
  <c r="AC58" i="47"/>
  <c r="J6" i="70"/>
  <c r="K6" i="70"/>
  <c r="L6" i="70"/>
  <c r="M6" i="70"/>
  <c r="N6" i="70"/>
  <c r="O6" i="70"/>
  <c r="J7" i="70"/>
  <c r="K7" i="70"/>
  <c r="L7" i="70"/>
  <c r="M7" i="70"/>
  <c r="N7" i="70"/>
  <c r="O7" i="70"/>
  <c r="Q7" i="70"/>
  <c r="B8" i="70"/>
  <c r="J8" i="70"/>
  <c r="K8" i="70"/>
  <c r="L8" i="70"/>
  <c r="M8" i="70"/>
  <c r="N8" i="70"/>
  <c r="O8" i="70"/>
  <c r="B9" i="70"/>
  <c r="B10" i="70"/>
  <c r="B11" i="70"/>
  <c r="B12" i="70"/>
  <c r="B13" i="70"/>
  <c r="B14" i="70"/>
  <c r="B15" i="70"/>
  <c r="B16" i="70"/>
  <c r="B17" i="70"/>
  <c r="B18" i="70"/>
  <c r="B19" i="70"/>
  <c r="B20" i="70"/>
  <c r="B21" i="70"/>
  <c r="B22" i="70"/>
  <c r="B23" i="70"/>
  <c r="B24" i="70"/>
  <c r="B25" i="70"/>
  <c r="J9" i="70"/>
  <c r="K9" i="70"/>
  <c r="L9" i="70"/>
  <c r="M9" i="70"/>
  <c r="N9" i="70"/>
  <c r="O9" i="70"/>
  <c r="J10" i="70"/>
  <c r="K10" i="70"/>
  <c r="L10" i="70"/>
  <c r="M10" i="70"/>
  <c r="N10" i="70"/>
  <c r="O10" i="70"/>
  <c r="P10" i="70"/>
  <c r="J11" i="70"/>
  <c r="K11" i="70"/>
  <c r="L11" i="70"/>
  <c r="M11" i="70"/>
  <c r="N11" i="70"/>
  <c r="O11" i="70"/>
  <c r="P11" i="70"/>
  <c r="T11" i="70"/>
  <c r="J12" i="70"/>
  <c r="K12" i="70"/>
  <c r="L12" i="70"/>
  <c r="M12" i="70"/>
  <c r="N12" i="70"/>
  <c r="O12" i="70"/>
  <c r="U12" i="70"/>
  <c r="Q12" i="70"/>
  <c r="R12" i="70"/>
  <c r="J13" i="70"/>
  <c r="K13" i="70"/>
  <c r="L13" i="70"/>
  <c r="M13" i="70"/>
  <c r="N13" i="70"/>
  <c r="O13" i="70"/>
  <c r="U13" i="70"/>
  <c r="J14" i="70"/>
  <c r="K14" i="70"/>
  <c r="L14" i="70"/>
  <c r="M14" i="70"/>
  <c r="N14" i="70"/>
  <c r="O14" i="70"/>
  <c r="J15" i="70"/>
  <c r="K15" i="70"/>
  <c r="L15" i="70"/>
  <c r="O15" i="70"/>
  <c r="M15" i="70"/>
  <c r="N15" i="70"/>
  <c r="U15" i="70"/>
  <c r="J16" i="70"/>
  <c r="K16" i="70"/>
  <c r="L16" i="70"/>
  <c r="M16" i="70"/>
  <c r="N16" i="70"/>
  <c r="O16" i="70"/>
  <c r="T16" i="70"/>
  <c r="J17" i="70"/>
  <c r="K17" i="70"/>
  <c r="L17" i="70"/>
  <c r="M17" i="70"/>
  <c r="N17" i="70"/>
  <c r="O17" i="70"/>
  <c r="U17" i="70"/>
  <c r="J18" i="70"/>
  <c r="N18" i="70"/>
  <c r="K18" i="70"/>
  <c r="L18" i="70"/>
  <c r="M18" i="70"/>
  <c r="O18" i="70"/>
  <c r="T18" i="70"/>
  <c r="J19" i="70"/>
  <c r="K19" i="70"/>
  <c r="L19" i="70"/>
  <c r="M19" i="70"/>
  <c r="N19" i="70"/>
  <c r="O19" i="70"/>
  <c r="P19" i="70"/>
  <c r="R19" i="70"/>
  <c r="J20" i="70"/>
  <c r="K20" i="70"/>
  <c r="L20" i="70"/>
  <c r="M20" i="70"/>
  <c r="N20" i="70"/>
  <c r="O20" i="70"/>
  <c r="Q20" i="70"/>
  <c r="J21" i="70"/>
  <c r="M21" i="70"/>
  <c r="K21" i="70"/>
  <c r="L21" i="70"/>
  <c r="N21" i="70"/>
  <c r="O21" i="70"/>
  <c r="S21" i="70"/>
  <c r="J22" i="70"/>
  <c r="M22" i="70"/>
  <c r="K22" i="70"/>
  <c r="L22" i="70"/>
  <c r="N22" i="70"/>
  <c r="O22" i="70"/>
  <c r="S22" i="70"/>
  <c r="R22" i="70"/>
  <c r="J23" i="70"/>
  <c r="K23" i="70"/>
  <c r="L23" i="70"/>
  <c r="M23" i="70"/>
  <c r="N23" i="70"/>
  <c r="O23" i="70"/>
  <c r="S23" i="70"/>
  <c r="T23" i="70"/>
  <c r="J24" i="70"/>
  <c r="K24" i="70"/>
  <c r="L24" i="70"/>
  <c r="M24" i="70"/>
  <c r="N24" i="70"/>
  <c r="O24" i="70"/>
  <c r="T24" i="70"/>
  <c r="J25" i="70"/>
  <c r="K25" i="70"/>
  <c r="L25" i="70"/>
  <c r="M25" i="70"/>
  <c r="N25" i="70"/>
  <c r="O25" i="70"/>
  <c r="U25" i="70"/>
  <c r="H48" i="74"/>
  <c r="H46" i="74"/>
  <c r="H49" i="74"/>
  <c r="F34" i="74"/>
  <c r="F18" i="74"/>
  <c r="F35" i="74"/>
  <c r="U24" i="70"/>
  <c r="T20" i="70"/>
  <c r="P16" i="70"/>
  <c r="T19" i="70"/>
  <c r="Q9" i="70"/>
  <c r="P18" i="70"/>
  <c r="U14" i="70"/>
  <c r="P9" i="70"/>
  <c r="S12" i="70"/>
  <c r="Q10" i="70"/>
  <c r="U22" i="70"/>
  <c r="Q13" i="70"/>
  <c r="Q11" i="70"/>
  <c r="T22" i="70"/>
  <c r="U19" i="70"/>
  <c r="P8" i="70"/>
  <c r="R20" i="70"/>
  <c r="T13" i="70"/>
  <c r="Q19" i="70"/>
  <c r="R10" i="70"/>
  <c r="T21" i="70"/>
  <c r="P25" i="70"/>
  <c r="S20" i="70"/>
  <c r="P17" i="70"/>
  <c r="R14" i="70"/>
  <c r="S13" i="70"/>
  <c r="U9" i="70"/>
  <c r="T8" i="70"/>
  <c r="S7" i="70"/>
  <c r="Q6" i="70"/>
  <c r="U23" i="70"/>
  <c r="U20" i="70"/>
  <c r="R25" i="70"/>
  <c r="R17" i="70"/>
  <c r="T6" i="70"/>
  <c r="Q21" i="70"/>
  <c r="Q18" i="70"/>
  <c r="S15" i="70"/>
  <c r="T14" i="70"/>
  <c r="T12" i="70"/>
  <c r="R9" i="70"/>
  <c r="Q8" i="70"/>
  <c r="U7" i="70"/>
  <c r="S6" i="70"/>
  <c r="U16" i="70"/>
  <c r="S14" i="70"/>
  <c r="R6" i="70"/>
  <c r="P20" i="70"/>
  <c r="P12" i="70"/>
  <c r="R21" i="70"/>
  <c r="T25" i="70"/>
  <c r="S24" i="70"/>
  <c r="R23" i="70"/>
  <c r="Q22" i="70"/>
  <c r="P21" i="70"/>
  <c r="U18" i="70"/>
  <c r="T17" i="70"/>
  <c r="S16" i="70"/>
  <c r="R15" i="70"/>
  <c r="Q14" i="70"/>
  <c r="P13" i="70"/>
  <c r="U10" i="70"/>
  <c r="T9" i="70"/>
  <c r="S8" i="70"/>
  <c r="R7" i="70"/>
  <c r="P6" i="70"/>
  <c r="S25" i="70"/>
  <c r="R24" i="70"/>
  <c r="Q23" i="70"/>
  <c r="P22" i="70"/>
  <c r="S17" i="70"/>
  <c r="R16" i="70"/>
  <c r="Q15" i="70"/>
  <c r="P14" i="70"/>
  <c r="U11" i="70"/>
  <c r="T10" i="70"/>
  <c r="S9" i="70"/>
  <c r="R8" i="70"/>
  <c r="U8" i="70"/>
  <c r="Q24" i="70"/>
  <c r="P23" i="70"/>
  <c r="S18" i="70"/>
  <c r="Q16" i="70"/>
  <c r="P15" i="70"/>
  <c r="S10" i="70"/>
  <c r="P7" i="70"/>
  <c r="Q25" i="70"/>
  <c r="P24" i="70"/>
  <c r="U21" i="70"/>
  <c r="S19" i="70"/>
  <c r="R18" i="70"/>
  <c r="Q17" i="70"/>
  <c r="S11" i="70"/>
  <c r="U6" i="70"/>
  <c r="R11" i="70"/>
  <c r="T15" i="70"/>
  <c r="R13" i="70"/>
  <c r="T7" i="70"/>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I6" i="70"/>
  <c r="H6" i="70"/>
  <c r="G6" i="70"/>
  <c r="F6" i="70"/>
  <c r="E6" i="70"/>
  <c r="D6" i="70"/>
  <c r="F3" i="26"/>
  <c r="E3" i="26"/>
  <c r="D3" i="26"/>
  <c r="C3" i="26"/>
  <c r="B3" i="26"/>
  <c r="F4" i="26"/>
  <c r="E4" i="26"/>
  <c r="D4" i="26"/>
  <c r="C4" i="26"/>
  <c r="B4" i="26"/>
  <c r="B10" i="26"/>
  <c r="C10" i="26"/>
  <c r="F10" i="26"/>
  <c r="L54" i="25"/>
  <c r="L43" i="25"/>
  <c r="K46" i="25"/>
  <c r="J46" i="25"/>
  <c r="I46" i="25"/>
  <c r="L45" i="25"/>
  <c r="L46" i="25"/>
  <c r="K45" i="25"/>
  <c r="J45" i="25"/>
  <c r="I45" i="25"/>
  <c r="K26" i="25"/>
  <c r="J26" i="25"/>
  <c r="L10" i="25"/>
  <c r="J3" i="25"/>
  <c r="J5" i="25"/>
  <c r="J6" i="25"/>
  <c r="J8" i="25"/>
  <c r="J9" i="25"/>
  <c r="J10"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10" i="25"/>
  <c r="K8" i="25"/>
  <c r="K6" i="25"/>
  <c r="B8" i="56"/>
  <c r="B7" i="56"/>
  <c r="B6" i="56"/>
  <c r="I285" i="62"/>
  <c r="I287" i="62"/>
  <c r="M303" i="62"/>
  <c r="B2" i="56"/>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B1" i="65"/>
  <c r="B2" i="65"/>
  <c r="C6" i="56"/>
  <c r="C7" i="56"/>
  <c r="C8" i="56"/>
  <c r="D7" i="70"/>
  <c r="V6" i="70"/>
  <c r="X6" i="70"/>
  <c r="E7" i="70"/>
  <c r="E8" i="70"/>
  <c r="E9" i="70"/>
  <c r="E10" i="70"/>
  <c r="E11" i="70"/>
  <c r="E12" i="70"/>
  <c r="E13" i="70"/>
  <c r="E14" i="70"/>
  <c r="E15" i="70"/>
  <c r="E16" i="70"/>
  <c r="E17" i="70"/>
  <c r="E18" i="70"/>
  <c r="E19" i="70"/>
  <c r="E20" i="70"/>
  <c r="E21" i="70"/>
  <c r="E22" i="70"/>
  <c r="E23" i="70"/>
  <c r="E24" i="70"/>
  <c r="E25" i="70"/>
  <c r="F7" i="70"/>
  <c r="F8" i="70"/>
  <c r="F9" i="70"/>
  <c r="F10" i="70"/>
  <c r="F11" i="70"/>
  <c r="F12" i="70"/>
  <c r="F13" i="70"/>
  <c r="F14" i="70"/>
  <c r="F15" i="70"/>
  <c r="F16" i="70"/>
  <c r="F17" i="70"/>
  <c r="F18" i="70"/>
  <c r="F19" i="70"/>
  <c r="F20" i="70"/>
  <c r="F21" i="70"/>
  <c r="F22" i="70"/>
  <c r="F23" i="70"/>
  <c r="F24" i="70"/>
  <c r="F25" i="70"/>
  <c r="G7" i="70"/>
  <c r="G8" i="70"/>
  <c r="G9" i="70"/>
  <c r="G10" i="70"/>
  <c r="G11" i="70"/>
  <c r="G12" i="70"/>
  <c r="G13" i="70"/>
  <c r="G14" i="70"/>
  <c r="G15" i="70"/>
  <c r="G16" i="70"/>
  <c r="G17" i="70"/>
  <c r="G18" i="70"/>
  <c r="G19" i="70"/>
  <c r="G20" i="70"/>
  <c r="G21" i="70"/>
  <c r="G22" i="70"/>
  <c r="G23" i="70"/>
  <c r="G24" i="70"/>
  <c r="G25" i="70"/>
  <c r="H7" i="70"/>
  <c r="H8" i="70"/>
  <c r="H9" i="70"/>
  <c r="H10" i="70"/>
  <c r="H11" i="70"/>
  <c r="H12" i="70"/>
  <c r="H13" i="70"/>
  <c r="H14" i="70"/>
  <c r="H15" i="70"/>
  <c r="H16" i="70"/>
  <c r="H17" i="70"/>
  <c r="H18" i="70"/>
  <c r="H19" i="70"/>
  <c r="H20" i="70"/>
  <c r="H21" i="70"/>
  <c r="H22" i="70"/>
  <c r="H23" i="70"/>
  <c r="H24" i="70"/>
  <c r="H25" i="70"/>
  <c r="I7" i="70"/>
  <c r="I8" i="70"/>
  <c r="I9" i="70"/>
  <c r="I10" i="70"/>
  <c r="I11" i="70"/>
  <c r="I12" i="70"/>
  <c r="I13" i="70"/>
  <c r="I14" i="70"/>
  <c r="I15" i="70"/>
  <c r="I16" i="70"/>
  <c r="I17" i="70"/>
  <c r="I18" i="70"/>
  <c r="I19" i="70"/>
  <c r="I20" i="70"/>
  <c r="I21" i="70"/>
  <c r="I22" i="70"/>
  <c r="I23" i="70"/>
  <c r="I24" i="70"/>
  <c r="I25" i="70"/>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U45" i="62"/>
  <c r="E99" i="62"/>
  <c r="T45" i="62"/>
  <c r="D99" i="62"/>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S71" i="31"/>
  <c r="T72" i="31"/>
  <c r="R56" i="31"/>
  <c r="Q56" i="31"/>
  <c r="P56" i="31"/>
  <c r="O56" i="31"/>
  <c r="N56" i="31"/>
  <c r="M56" i="31"/>
  <c r="T51" i="31"/>
  <c r="I31" i="31"/>
  <c r="I30" i="31"/>
  <c r="I29" i="31"/>
  <c r="I28" i="31"/>
  <c r="H57" i="31"/>
  <c r="H56" i="31"/>
  <c r="BM276" i="7"/>
  <c r="BM278" i="7"/>
  <c r="BM277" i="7"/>
  <c r="BK278" i="7"/>
  <c r="BJ278" i="7"/>
  <c r="BI278" i="7"/>
  <c r="BK277" i="7"/>
  <c r="BJ277" i="7"/>
  <c r="BI277" i="7"/>
  <c r="BI276" i="7"/>
  <c r="B4" i="56"/>
  <c r="C6" i="70"/>
  <c r="W6" i="70"/>
  <c r="C3" i="56"/>
  <c r="C14" i="56"/>
  <c r="C13" i="56"/>
  <c r="C12" i="56"/>
  <c r="C11" i="56"/>
  <c r="C10" i="56"/>
  <c r="C9" i="56"/>
  <c r="C2" i="56"/>
  <c r="B16" i="56"/>
  <c r="I3" i="3"/>
  <c r="H3" i="3"/>
  <c r="G3" i="3"/>
  <c r="F3" i="3"/>
  <c r="B12" i="56"/>
  <c r="E3" i="3"/>
  <c r="B11" i="56"/>
  <c r="D3" i="3"/>
  <c r="C3" i="3"/>
  <c r="B3" i="3"/>
  <c r="D3" i="2"/>
  <c r="C3" i="2"/>
  <c r="C7" i="70"/>
  <c r="V7" i="70"/>
  <c r="X7" i="70"/>
  <c r="D8" i="70"/>
  <c r="U9" i="62"/>
  <c r="V9" i="62"/>
  <c r="C86" i="62"/>
  <c r="U11" i="62"/>
  <c r="V11" i="62"/>
  <c r="E107"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T52" i="31"/>
  <c r="M53" i="31"/>
  <c r="V8" i="70"/>
  <c r="X8" i="70"/>
  <c r="D9" i="70"/>
  <c r="W7" i="70"/>
  <c r="C8" i="70"/>
  <c r="E88" i="62"/>
  <c r="E87" i="62"/>
  <c r="R108" i="62"/>
  <c r="R106" i="62"/>
  <c r="R109" i="62"/>
  <c r="R107" i="62"/>
  <c r="R104" i="62"/>
  <c r="R103" i="62"/>
  <c r="R105" i="62"/>
  <c r="I3" i="62"/>
  <c r="J6" i="62"/>
  <c r="L6" i="62"/>
  <c r="I13" i="59"/>
  <c r="I14" i="59"/>
  <c r="H13" i="59"/>
  <c r="H14" i="59"/>
  <c r="N53" i="31"/>
  <c r="P53" i="31"/>
  <c r="Q53" i="31"/>
  <c r="R53" i="31"/>
  <c r="O53" i="31"/>
  <c r="H58" i="31"/>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P260" i="31"/>
  <c r="O256" i="31"/>
  <c r="AD45" i="47"/>
  <c r="BB272" i="4"/>
  <c r="BA272" i="4"/>
  <c r="AZ272" i="4"/>
  <c r="AY272" i="4"/>
  <c r="AX272" i="4"/>
  <c r="AW272" i="4"/>
  <c r="AV272" i="4"/>
  <c r="AU272" i="4"/>
  <c r="AT272" i="4"/>
  <c r="AS272" i="4"/>
  <c r="AR272" i="4"/>
  <c r="AQ272" i="4"/>
  <c r="AP272" i="4"/>
  <c r="AO272" i="4"/>
  <c r="BC272" i="4"/>
  <c r="AP52" i="31"/>
  <c r="AM96" i="31"/>
  <c r="AF50" i="47"/>
  <c r="AE50" i="47"/>
  <c r="O27" i="47"/>
  <c r="O24" i="47"/>
  <c r="N28" i="47"/>
  <c r="T30" i="47"/>
  <c r="O26" i="47"/>
  <c r="T29" i="47"/>
  <c r="O25" i="47"/>
  <c r="R28" i="47"/>
  <c r="T27" i="47"/>
  <c r="O23" i="47"/>
  <c r="AF46" i="47"/>
  <c r="AE46" i="47"/>
  <c r="AD46" i="47"/>
  <c r="AF45" i="47"/>
  <c r="AE45" i="47"/>
  <c r="AF44" i="47"/>
  <c r="AE44" i="47"/>
  <c r="AD44" i="47"/>
  <c r="AF43" i="47"/>
  <c r="AE43" i="47"/>
  <c r="AD43" i="47"/>
  <c r="AA53" i="47"/>
  <c r="Z53" i="47"/>
  <c r="Y53" i="47"/>
  <c r="AA52" i="47"/>
  <c r="Z52" i="47"/>
  <c r="Y52" i="47"/>
  <c r="AA51" i="47"/>
  <c r="Z51" i="47"/>
  <c r="Y51" i="47"/>
  <c r="AA50" i="47"/>
  <c r="Z50" i="47"/>
  <c r="Y50" i="47"/>
  <c r="AA49" i="47"/>
  <c r="Z49" i="47"/>
  <c r="Y49" i="47"/>
  <c r="AA48" i="47"/>
  <c r="Z48" i="47"/>
  <c r="Y48" i="47"/>
  <c r="AA47" i="47"/>
  <c r="Z47" i="47"/>
  <c r="Y47" i="47"/>
  <c r="AA46" i="47"/>
  <c r="Z46" i="47"/>
  <c r="Y46" i="47"/>
  <c r="AA45" i="47"/>
  <c r="Z45" i="47"/>
  <c r="Y45" i="47"/>
  <c r="AA44" i="47"/>
  <c r="Z44" i="47"/>
  <c r="Y44" i="47"/>
  <c r="AA43" i="47"/>
  <c r="Z43" i="47"/>
  <c r="Y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E25" i="2"/>
  <c r="D25" i="2"/>
  <c r="C25" i="2"/>
  <c r="O217" i="31"/>
  <c r="C217" i="31"/>
  <c r="BH272" i="7"/>
  <c r="BH273" i="7"/>
  <c r="BI272" i="7"/>
  <c r="BI273" i="7"/>
  <c r="BJ272" i="7"/>
  <c r="BJ273" i="7"/>
  <c r="BK272" i="7"/>
  <c r="BK273" i="7"/>
  <c r="BH276" i="7"/>
  <c r="BL276" i="7"/>
  <c r="BK276" i="7"/>
  <c r="BJ276" i="7"/>
  <c r="K173" i="31"/>
  <c r="K174" i="31"/>
  <c r="K179" i="31"/>
  <c r="Q142" i="31"/>
  <c r="Q143" i="31"/>
  <c r="Q144" i="31"/>
  <c r="L158" i="31"/>
  <c r="N152" i="31"/>
  <c r="N144" i="31"/>
  <c r="N145" i="31"/>
  <c r="M144"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W8" i="70"/>
  <c r="C9" i="70"/>
  <c r="D10" i="70"/>
  <c r="V9" i="70"/>
  <c r="X9" i="70"/>
  <c r="E89" i="62"/>
  <c r="G91" i="62"/>
  <c r="D19" i="54"/>
  <c r="D99" i="54"/>
  <c r="D59" i="54"/>
  <c r="D24" i="54"/>
  <c r="D49" i="54"/>
  <c r="D89" i="54"/>
  <c r="D54" i="54"/>
  <c r="D64" i="54"/>
  <c r="D29" i="54"/>
  <c r="D69" i="54"/>
  <c r="D14" i="54"/>
  <c r="D94" i="54"/>
  <c r="D34" i="54"/>
  <c r="D74" i="54"/>
  <c r="D39" i="54"/>
  <c r="D44" i="54"/>
  <c r="D84" i="54"/>
  <c r="S111" i="62"/>
  <c r="E102" i="62"/>
  <c r="E103" i="62"/>
  <c r="J7" i="62"/>
  <c r="L7" i="62"/>
  <c r="P57" i="31"/>
  <c r="N143" i="31"/>
  <c r="G228" i="62"/>
  <c r="N57" i="31"/>
  <c r="M143" i="31"/>
  <c r="M57" i="31"/>
  <c r="AO53" i="31"/>
  <c r="O57" i="31"/>
  <c r="AM83" i="31"/>
  <c r="R57" i="31"/>
  <c r="Q57"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3" i="3"/>
  <c r="I22" i="3"/>
  <c r="I21" i="3"/>
  <c r="I20" i="3"/>
  <c r="I19" i="3"/>
  <c r="I18" i="3"/>
  <c r="I17" i="3"/>
  <c r="I16" i="3"/>
  <c r="I15" i="3"/>
  <c r="I14" i="3"/>
  <c r="I13" i="3"/>
  <c r="I12" i="3"/>
  <c r="I11" i="3"/>
  <c r="I10" i="3"/>
  <c r="I9" i="3"/>
  <c r="I8" i="3"/>
  <c r="I7" i="3"/>
  <c r="I6" i="3"/>
  <c r="I5" i="3"/>
  <c r="I4" i="3"/>
  <c r="H23" i="3"/>
  <c r="H22" i="3"/>
  <c r="H21" i="3"/>
  <c r="H20" i="3"/>
  <c r="H19" i="3"/>
  <c r="H18" i="3"/>
  <c r="H17" i="3"/>
  <c r="H16" i="3"/>
  <c r="H15" i="3"/>
  <c r="H14" i="3"/>
  <c r="H13" i="3"/>
  <c r="H12" i="3"/>
  <c r="H11" i="3"/>
  <c r="H10" i="3"/>
  <c r="H9" i="3"/>
  <c r="H8" i="3"/>
  <c r="H7" i="3"/>
  <c r="H6" i="3"/>
  <c r="H5" i="3"/>
  <c r="H4" i="3"/>
  <c r="G23" i="3"/>
  <c r="G22" i="3"/>
  <c r="G21" i="3"/>
  <c r="G20" i="3"/>
  <c r="G19" i="3"/>
  <c r="G18" i="3"/>
  <c r="G17" i="3"/>
  <c r="G16" i="3"/>
  <c r="G15" i="3"/>
  <c r="G14" i="3"/>
  <c r="G13" i="3"/>
  <c r="G12" i="3"/>
  <c r="G11" i="3"/>
  <c r="G10" i="3"/>
  <c r="G9" i="3"/>
  <c r="G8" i="3"/>
  <c r="G7" i="3"/>
  <c r="G6" i="3"/>
  <c r="G5" i="3"/>
  <c r="G4" i="3"/>
  <c r="F23" i="3"/>
  <c r="F22" i="3"/>
  <c r="F21" i="3"/>
  <c r="F20" i="3"/>
  <c r="F19" i="3"/>
  <c r="F18" i="3"/>
  <c r="F17" i="3"/>
  <c r="F16" i="3"/>
  <c r="F15" i="3"/>
  <c r="F14" i="3"/>
  <c r="F13" i="3"/>
  <c r="F12" i="3"/>
  <c r="F11" i="3"/>
  <c r="F10" i="3"/>
  <c r="F9" i="3"/>
  <c r="F8" i="3"/>
  <c r="F7" i="3"/>
  <c r="F6" i="3"/>
  <c r="F5" i="3"/>
  <c r="F4" i="3"/>
  <c r="E23" i="3"/>
  <c r="E22" i="3"/>
  <c r="E21" i="3"/>
  <c r="E20" i="3"/>
  <c r="E19" i="3"/>
  <c r="E18" i="3"/>
  <c r="E17" i="3"/>
  <c r="E16" i="3"/>
  <c r="E15" i="3"/>
  <c r="E14" i="3"/>
  <c r="E13" i="3"/>
  <c r="E12" i="3"/>
  <c r="E11" i="3"/>
  <c r="E10" i="3"/>
  <c r="E9" i="3"/>
  <c r="E8" i="3"/>
  <c r="E7" i="3"/>
  <c r="E6" i="3"/>
  <c r="E5" i="3"/>
  <c r="E4" i="3"/>
  <c r="D23" i="3"/>
  <c r="D22" i="3"/>
  <c r="D21" i="3"/>
  <c r="D20" i="3"/>
  <c r="D19" i="3"/>
  <c r="D18" i="3"/>
  <c r="D17" i="3"/>
  <c r="D16" i="3"/>
  <c r="D15" i="3"/>
  <c r="D14" i="3"/>
  <c r="D13" i="3"/>
  <c r="D12" i="3"/>
  <c r="D11" i="3"/>
  <c r="D10" i="3"/>
  <c r="D9" i="3"/>
  <c r="D8" i="3"/>
  <c r="D7" i="3"/>
  <c r="D6" i="3"/>
  <c r="D5" i="3"/>
  <c r="D4" i="3"/>
  <c r="C4" i="3"/>
  <c r="C5" i="3"/>
  <c r="C6" i="3"/>
  <c r="C7" i="3"/>
  <c r="C8" i="3"/>
  <c r="C9" i="3"/>
  <c r="C10" i="3"/>
  <c r="C11" i="3"/>
  <c r="C12" i="3"/>
  <c r="C13" i="3"/>
  <c r="C14" i="3"/>
  <c r="C15" i="3"/>
  <c r="C16" i="3"/>
  <c r="C17" i="3"/>
  <c r="C18" i="3"/>
  <c r="C19" i="3"/>
  <c r="C20" i="3"/>
  <c r="C21" i="3"/>
  <c r="C22" i="3"/>
  <c r="C23" i="3"/>
  <c r="H6" i="29"/>
  <c r="AE10" i="23"/>
  <c r="AE9" i="23"/>
  <c r="BM272" i="20"/>
  <c r="I275" i="20"/>
  <c r="I276" i="20"/>
  <c r="I277" i="20"/>
  <c r="I278" i="20"/>
  <c r="I279" i="20"/>
  <c r="I280" i="20"/>
  <c r="I281" i="20"/>
  <c r="I282" i="20"/>
  <c r="I283" i="20"/>
  <c r="I284" i="20"/>
  <c r="I285" i="20"/>
  <c r="I286" i="20"/>
  <c r="I287" i="20"/>
  <c r="I288" i="20"/>
  <c r="I289" i="20"/>
  <c r="I290" i="20"/>
  <c r="I291" i="20"/>
  <c r="I292" i="20"/>
  <c r="I293" i="20"/>
  <c r="I294" i="20"/>
  <c r="I295" i="20"/>
  <c r="BL272" i="20"/>
  <c r="BK272" i="20"/>
  <c r="BJ272" i="20"/>
  <c r="BI272" i="20"/>
  <c r="BH272" i="20"/>
  <c r="BG272" i="20"/>
  <c r="BF272" i="20"/>
  <c r="BE272" i="20"/>
  <c r="BD272" i="20"/>
  <c r="BC272" i="20"/>
  <c r="B4" i="3"/>
  <c r="B5" i="3"/>
  <c r="B6" i="3"/>
  <c r="B7" i="3"/>
  <c r="B8" i="3"/>
  <c r="B9" i="3"/>
  <c r="B10" i="3"/>
  <c r="B11" i="3"/>
  <c r="B12" i="3"/>
  <c r="B13" i="3"/>
  <c r="B14" i="3"/>
  <c r="B15" i="3"/>
  <c r="B16" i="3"/>
  <c r="B17" i="3"/>
  <c r="B18" i="3"/>
  <c r="B19" i="3"/>
  <c r="B20" i="3"/>
  <c r="B21" i="3"/>
  <c r="B22" i="3"/>
  <c r="B23" i="3"/>
  <c r="BM272" i="12"/>
  <c r="BL272" i="12"/>
  <c r="BK272" i="12"/>
  <c r="BJ272" i="12"/>
  <c r="BI272" i="12"/>
  <c r="BH272" i="12"/>
  <c r="I275" i="12"/>
  <c r="I276" i="12"/>
  <c r="I277" i="12"/>
  <c r="I278" i="12"/>
  <c r="I279" i="12"/>
  <c r="I280" i="12"/>
  <c r="I281" i="12"/>
  <c r="I282" i="12"/>
  <c r="I283" i="12"/>
  <c r="I284" i="12"/>
  <c r="I285" i="12"/>
  <c r="I286" i="12"/>
  <c r="I287" i="12"/>
  <c r="I288" i="12"/>
  <c r="I289" i="12"/>
  <c r="I290" i="12"/>
  <c r="I291" i="12"/>
  <c r="I292" i="12"/>
  <c r="I293" i="12"/>
  <c r="I294" i="12"/>
  <c r="I295" i="12"/>
  <c r="BG272" i="12"/>
  <c r="BF272" i="12"/>
  <c r="BE272" i="12"/>
  <c r="BD272" i="12"/>
  <c r="BC272" i="12"/>
  <c r="BM272" i="11"/>
  <c r="BL272" i="11"/>
  <c r="I275" i="11"/>
  <c r="I276" i="11"/>
  <c r="I277" i="11"/>
  <c r="I278" i="11"/>
  <c r="I279" i="11"/>
  <c r="I280" i="11"/>
  <c r="I281" i="11"/>
  <c r="I282" i="11"/>
  <c r="I283" i="11"/>
  <c r="I284" i="11"/>
  <c r="I285" i="11"/>
  <c r="I286" i="11"/>
  <c r="I287" i="11"/>
  <c r="I288" i="11"/>
  <c r="I289" i="11"/>
  <c r="I290" i="11"/>
  <c r="I291" i="11"/>
  <c r="I292" i="11"/>
  <c r="I293" i="11"/>
  <c r="I294" i="11"/>
  <c r="I295"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M272" i="15"/>
  <c r="I275" i="15"/>
  <c r="I276" i="15"/>
  <c r="I277" i="15"/>
  <c r="I278" i="15"/>
  <c r="I279" i="15"/>
  <c r="I280" i="15"/>
  <c r="I281" i="15"/>
  <c r="I282" i="15"/>
  <c r="I283" i="15"/>
  <c r="I284" i="15"/>
  <c r="I285" i="15"/>
  <c r="I286" i="15"/>
  <c r="I287" i="15"/>
  <c r="I288" i="15"/>
  <c r="I289" i="15"/>
  <c r="I290" i="15"/>
  <c r="I291" i="15"/>
  <c r="I292" i="15"/>
  <c r="I293" i="15"/>
  <c r="I294" i="15"/>
  <c r="I295" i="15"/>
  <c r="BL272" i="15"/>
  <c r="BK272" i="15"/>
  <c r="BJ272" i="15"/>
  <c r="BI272" i="15"/>
  <c r="BH272" i="15"/>
  <c r="BG272" i="15"/>
  <c r="BF272" i="15"/>
  <c r="BE272" i="15"/>
  <c r="BD272" i="15"/>
  <c r="BC272" i="15"/>
  <c r="BL272" i="14"/>
  <c r="BM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BM272" i="16"/>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I275" i="6"/>
  <c r="I276" i="6"/>
  <c r="I277" i="6"/>
  <c r="I278" i="6"/>
  <c r="I279" i="6"/>
  <c r="I280" i="6"/>
  <c r="I281" i="6"/>
  <c r="I282" i="6"/>
  <c r="I283" i="6"/>
  <c r="I284" i="6"/>
  <c r="I285" i="6"/>
  <c r="I286" i="6"/>
  <c r="I287" i="6"/>
  <c r="I288" i="6"/>
  <c r="I289" i="6"/>
  <c r="I290" i="6"/>
  <c r="I291" i="6"/>
  <c r="I292" i="6"/>
  <c r="I293" i="6"/>
  <c r="I294" i="6"/>
  <c r="I295" i="6"/>
  <c r="BL272" i="6"/>
  <c r="BK272" i="6"/>
  <c r="BJ272" i="6"/>
  <c r="BI272" i="6"/>
  <c r="BH272" i="6"/>
  <c r="BG272" i="6"/>
  <c r="BF272" i="6"/>
  <c r="BE272" i="6"/>
  <c r="BD272" i="6"/>
  <c r="BC272" i="6"/>
  <c r="BM272" i="6"/>
  <c r="C26" i="2"/>
  <c r="I277" i="4"/>
  <c r="I278" i="4"/>
  <c r="I279" i="4"/>
  <c r="I280" i="4"/>
  <c r="I281" i="4"/>
  <c r="I282" i="4"/>
  <c r="I283" i="4"/>
  <c r="I284" i="4"/>
  <c r="I285" i="4"/>
  <c r="I286" i="4"/>
  <c r="I287" i="4"/>
  <c r="I288" i="4"/>
  <c r="I289" i="4"/>
  <c r="I290" i="4"/>
  <c r="I291" i="4"/>
  <c r="I292" i="4"/>
  <c r="I293" i="4"/>
  <c r="I294" i="4"/>
  <c r="I295" i="4"/>
  <c r="I276" i="4"/>
  <c r="I275" i="4"/>
  <c r="BM272" i="4"/>
  <c r="BK272" i="4"/>
  <c r="BJ272" i="4"/>
  <c r="BI272" i="4"/>
  <c r="BH272" i="4"/>
  <c r="BG272" i="4"/>
  <c r="BF272" i="4"/>
  <c r="BE272" i="4"/>
  <c r="BD272" i="4"/>
  <c r="BL272" i="4"/>
  <c r="D11" i="70"/>
  <c r="V10" i="70"/>
  <c r="X10" i="70"/>
  <c r="W9" i="70"/>
  <c r="C10" i="70"/>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D4" i="2"/>
  <c r="D26" i="2"/>
  <c r="E3" i="2"/>
  <c r="E26" i="2"/>
  <c r="C4" i="2"/>
  <c r="C11" i="70"/>
  <c r="W10" i="70"/>
  <c r="D12" i="70"/>
  <c r="V11" i="70"/>
  <c r="X11" i="70"/>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5" i="2"/>
  <c r="E5" i="2"/>
  <c r="E28" i="2"/>
  <c r="C27" i="2"/>
  <c r="D5" i="2"/>
  <c r="D27" i="2"/>
  <c r="E4" i="2"/>
  <c r="E27" i="2"/>
  <c r="D13" i="70"/>
  <c r="V12" i="70"/>
  <c r="X12" i="70"/>
  <c r="C12" i="70"/>
  <c r="W11" i="70"/>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6" i="2"/>
  <c r="D28" i="2"/>
  <c r="C6" i="2"/>
  <c r="C28" i="2"/>
  <c r="C13" i="70"/>
  <c r="W12" i="70"/>
  <c r="D14" i="70"/>
  <c r="V13" i="70"/>
  <c r="X13" i="70"/>
  <c r="D47" i="54"/>
  <c r="C2" i="54"/>
  <c r="D2" i="54"/>
  <c r="J119" i="62"/>
  <c r="J124" i="62"/>
  <c r="G126" i="62"/>
  <c r="E108" i="62"/>
  <c r="E109" i="62"/>
  <c r="E110"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C7" i="2"/>
  <c r="C29" i="2"/>
  <c r="E6" i="2"/>
  <c r="E29" i="2"/>
  <c r="D7" i="2"/>
  <c r="D29" i="2"/>
  <c r="V14" i="70"/>
  <c r="X14" i="70"/>
  <c r="D15" i="70"/>
  <c r="W13" i="70"/>
  <c r="C14" i="70"/>
  <c r="K7" i="25"/>
  <c r="S7" i="74"/>
  <c r="S24" i="74"/>
  <c r="J13" i="62"/>
  <c r="L12" i="62"/>
  <c r="G3" i="26"/>
  <c r="C7" i="54"/>
  <c r="D7" i="54"/>
  <c r="H10" i="26"/>
  <c r="L3" i="26"/>
  <c r="C12" i="54"/>
  <c r="D12" i="54"/>
  <c r="M10" i="26"/>
  <c r="CY19" i="26"/>
  <c r="CY20" i="26"/>
  <c r="D12" i="26"/>
  <c r="C8" i="2"/>
  <c r="C30" i="2"/>
  <c r="E7" i="2"/>
  <c r="E30" i="2"/>
  <c r="D8" i="2"/>
  <c r="D30" i="2"/>
  <c r="V15" i="70"/>
  <c r="X15" i="70"/>
  <c r="D16" i="70"/>
  <c r="W14" i="70"/>
  <c r="C15" i="70"/>
  <c r="J7" i="25"/>
  <c r="R7" i="74"/>
  <c r="R24" i="74"/>
  <c r="L7" i="25"/>
  <c r="J14" i="62"/>
  <c r="L13" i="62"/>
  <c r="I11" i="26"/>
  <c r="H3" i="26"/>
  <c r="C8" i="54"/>
  <c r="D8" i="54"/>
  <c r="N11" i="26"/>
  <c r="N12" i="26"/>
  <c r="M3" i="26"/>
  <c r="C13" i="54"/>
  <c r="D13" i="54"/>
  <c r="D9" i="2"/>
  <c r="D31" i="2"/>
  <c r="C9" i="2"/>
  <c r="C31" i="2"/>
  <c r="E8" i="2"/>
  <c r="E31" i="2"/>
  <c r="V16" i="70"/>
  <c r="X16" i="70"/>
  <c r="D17" i="70"/>
  <c r="W15" i="70"/>
  <c r="C16" i="70"/>
  <c r="J15" i="62"/>
  <c r="L14" i="62"/>
  <c r="CZ3" i="26"/>
  <c r="H4" i="29"/>
  <c r="BY52" i="1"/>
  <c r="BZ53" i="1"/>
  <c r="CA54" i="1"/>
  <c r="CB55" i="1"/>
  <c r="CC56" i="1"/>
  <c r="CD57" i="1"/>
  <c r="CE58" i="1"/>
  <c r="CF59" i="1"/>
  <c r="CG60" i="1"/>
  <c r="CH61" i="1"/>
  <c r="CI62" i="1"/>
  <c r="CJ63" i="1"/>
  <c r="CK64" i="1"/>
  <c r="CL65" i="1"/>
  <c r="CM66" i="1"/>
  <c r="CN67" i="1"/>
  <c r="CO68" i="1"/>
  <c r="CP69" i="1"/>
  <c r="CQ70" i="1"/>
  <c r="CR71" i="1"/>
  <c r="CS72" i="1"/>
  <c r="I12" i="26"/>
  <c r="CY11" i="26"/>
  <c r="CY12" i="26"/>
  <c r="C10" i="2"/>
  <c r="C32" i="2"/>
  <c r="E9" i="2"/>
  <c r="E32" i="2"/>
  <c r="D10" i="2"/>
  <c r="D32" i="2"/>
  <c r="W16" i="70"/>
  <c r="C17" i="70"/>
  <c r="V17" i="70"/>
  <c r="X17" i="70"/>
  <c r="D18" i="70"/>
  <c r="AQ75" i="1"/>
  <c r="AR76" i="1"/>
  <c r="AS77" i="1"/>
  <c r="AT78" i="1"/>
  <c r="AU79" i="1"/>
  <c r="AV80" i="1"/>
  <c r="AW81" i="1"/>
  <c r="AX82" i="1"/>
  <c r="AY83" i="1"/>
  <c r="AZ84" i="1"/>
  <c r="BA85" i="1"/>
  <c r="BB86" i="1"/>
  <c r="BC87" i="1"/>
  <c r="BD88" i="1"/>
  <c r="BE89" i="1"/>
  <c r="BF90" i="1"/>
  <c r="BG91" i="1"/>
  <c r="BH92" i="1"/>
  <c r="BI93" i="1"/>
  <c r="BJ94" i="1"/>
  <c r="BK95" i="1"/>
  <c r="CN52" i="1"/>
  <c r="CO53" i="1"/>
  <c r="CP54" i="1"/>
  <c r="CQ55" i="1"/>
  <c r="CR56" i="1"/>
  <c r="CS57" i="1"/>
  <c r="CT58" i="1"/>
  <c r="CU59" i="1"/>
  <c r="CV60" i="1"/>
  <c r="CW61" i="1"/>
  <c r="CX62" i="1"/>
  <c r="BZ52" i="1"/>
  <c r="CA53" i="1"/>
  <c r="CB54" i="1"/>
  <c r="CC55" i="1"/>
  <c r="CD56" i="1"/>
  <c r="CE57" i="1"/>
  <c r="CF58" i="1"/>
  <c r="CG59" i="1"/>
  <c r="CH60" i="1"/>
  <c r="CI61" i="1"/>
  <c r="CJ62" i="1"/>
  <c r="CK63" i="1"/>
  <c r="CL64" i="1"/>
  <c r="CM65" i="1"/>
  <c r="CN66" i="1"/>
  <c r="CO67" i="1"/>
  <c r="CP68" i="1"/>
  <c r="CQ69" i="1"/>
  <c r="CR70" i="1"/>
  <c r="CS71" i="1"/>
  <c r="CT72" i="1"/>
  <c r="B52" i="1"/>
  <c r="BT75" i="1"/>
  <c r="BU76" i="1"/>
  <c r="BV77" i="1"/>
  <c r="BW78" i="1"/>
  <c r="BX79" i="1"/>
  <c r="BY80" i="1"/>
  <c r="BZ81" i="1"/>
  <c r="CA82" i="1"/>
  <c r="CB83" i="1"/>
  <c r="CC84" i="1"/>
  <c r="CD85" i="1"/>
  <c r="CE86" i="1"/>
  <c r="CF87" i="1"/>
  <c r="CG88" i="1"/>
  <c r="CH89" i="1"/>
  <c r="CI90" i="1"/>
  <c r="CJ91" i="1"/>
  <c r="CK92" i="1"/>
  <c r="CL93" i="1"/>
  <c r="CM94" i="1"/>
  <c r="CN95" i="1"/>
  <c r="CP52" i="1"/>
  <c r="CQ53" i="1"/>
  <c r="CR54" i="1"/>
  <c r="CS55" i="1"/>
  <c r="CT56" i="1"/>
  <c r="CU57" i="1"/>
  <c r="CV58" i="1"/>
  <c r="CW59" i="1"/>
  <c r="CX60" i="1"/>
  <c r="CA75" i="1"/>
  <c r="CB76" i="1"/>
  <c r="CC77" i="1"/>
  <c r="CD78" i="1"/>
  <c r="CE79" i="1"/>
  <c r="CF80" i="1"/>
  <c r="CG81" i="1"/>
  <c r="CH82" i="1"/>
  <c r="CI83" i="1"/>
  <c r="CJ84" i="1"/>
  <c r="CK85" i="1"/>
  <c r="CL86" i="1"/>
  <c r="CM87" i="1"/>
  <c r="CN88" i="1"/>
  <c r="CO89" i="1"/>
  <c r="CP90" i="1"/>
  <c r="CQ91" i="1"/>
  <c r="CR92" i="1"/>
  <c r="CS93" i="1"/>
  <c r="CT94" i="1"/>
  <c r="CU95" i="1"/>
  <c r="BS75" i="1"/>
  <c r="BT76" i="1"/>
  <c r="BU77" i="1"/>
  <c r="BV78" i="1"/>
  <c r="BW79" i="1"/>
  <c r="BX80" i="1"/>
  <c r="BY81" i="1"/>
  <c r="BZ82" i="1"/>
  <c r="CA83" i="1"/>
  <c r="CB84" i="1"/>
  <c r="CC85" i="1"/>
  <c r="CD86" i="1"/>
  <c r="CE87" i="1"/>
  <c r="CF88" i="1"/>
  <c r="CG89" i="1"/>
  <c r="CH90" i="1"/>
  <c r="CI91" i="1"/>
  <c r="CJ92" i="1"/>
  <c r="CK93" i="1"/>
  <c r="CL94" i="1"/>
  <c r="CM95" i="1"/>
  <c r="CX75" i="1"/>
  <c r="BA52" i="1"/>
  <c r="BB53" i="1"/>
  <c r="BC54" i="1"/>
  <c r="BD55" i="1"/>
  <c r="BE56" i="1"/>
  <c r="BF57" i="1"/>
  <c r="BG58" i="1"/>
  <c r="BH59" i="1"/>
  <c r="BI60" i="1"/>
  <c r="BJ61" i="1"/>
  <c r="BK62" i="1"/>
  <c r="BL63" i="1"/>
  <c r="BM64" i="1"/>
  <c r="BN65" i="1"/>
  <c r="BO66" i="1"/>
  <c r="BP67" i="1"/>
  <c r="BQ68" i="1"/>
  <c r="BR69" i="1"/>
  <c r="BS70" i="1"/>
  <c r="BT71" i="1"/>
  <c r="BU72" i="1"/>
  <c r="U75" i="1"/>
  <c r="V76" i="1"/>
  <c r="W77" i="1"/>
  <c r="X78" i="1"/>
  <c r="Y79" i="1"/>
  <c r="Z80" i="1"/>
  <c r="AA81" i="1"/>
  <c r="AB82" i="1"/>
  <c r="AC83" i="1"/>
  <c r="AD84" i="1"/>
  <c r="AE85" i="1"/>
  <c r="AF86" i="1"/>
  <c r="AG87" i="1"/>
  <c r="AH88" i="1"/>
  <c r="AI89" i="1"/>
  <c r="AJ90" i="1"/>
  <c r="AK91" i="1"/>
  <c r="AL92" i="1"/>
  <c r="AM93" i="1"/>
  <c r="AN94" i="1"/>
  <c r="AO95" i="1"/>
  <c r="CF75" i="1"/>
  <c r="CG76" i="1"/>
  <c r="CH77" i="1"/>
  <c r="CI78" i="1"/>
  <c r="CJ79" i="1"/>
  <c r="CK80" i="1"/>
  <c r="CL81" i="1"/>
  <c r="CM82" i="1"/>
  <c r="CN83" i="1"/>
  <c r="CO84" i="1"/>
  <c r="CP85" i="1"/>
  <c r="CQ86" i="1"/>
  <c r="CR87" i="1"/>
  <c r="CS88" i="1"/>
  <c r="CT89" i="1"/>
  <c r="CU90" i="1"/>
  <c r="CV91" i="1"/>
  <c r="CW92" i="1"/>
  <c r="CX93" i="1"/>
  <c r="R52" i="1"/>
  <c r="S53" i="1"/>
  <c r="T54" i="1"/>
  <c r="U55" i="1"/>
  <c r="V56" i="1"/>
  <c r="W57" i="1"/>
  <c r="X58" i="1"/>
  <c r="Y59" i="1"/>
  <c r="Z60" i="1"/>
  <c r="AA61" i="1"/>
  <c r="AB62" i="1"/>
  <c r="AC63" i="1"/>
  <c r="AD64" i="1"/>
  <c r="AE65" i="1"/>
  <c r="AF66" i="1"/>
  <c r="AG67" i="1"/>
  <c r="AH68" i="1"/>
  <c r="AI69" i="1"/>
  <c r="AJ70" i="1"/>
  <c r="AK71" i="1"/>
  <c r="AL72" i="1"/>
  <c r="BS52" i="1"/>
  <c r="BT53" i="1"/>
  <c r="BU54" i="1"/>
  <c r="BV55" i="1"/>
  <c r="BW56" i="1"/>
  <c r="BX57" i="1"/>
  <c r="BY58" i="1"/>
  <c r="BZ59" i="1"/>
  <c r="CA60" i="1"/>
  <c r="CB61" i="1"/>
  <c r="CC62" i="1"/>
  <c r="CD63" i="1"/>
  <c r="CE64" i="1"/>
  <c r="CF65" i="1"/>
  <c r="CG66" i="1"/>
  <c r="CH67" i="1"/>
  <c r="CI68" i="1"/>
  <c r="CJ69" i="1"/>
  <c r="CK70" i="1"/>
  <c r="CL71" i="1"/>
  <c r="CM72" i="1"/>
  <c r="AF52" i="1"/>
  <c r="AG53" i="1"/>
  <c r="AH54" i="1"/>
  <c r="AI55" i="1"/>
  <c r="AJ56" i="1"/>
  <c r="AK57" i="1"/>
  <c r="AL58" i="1"/>
  <c r="AM59" i="1"/>
  <c r="AN60" i="1"/>
  <c r="AO61" i="1"/>
  <c r="AP62" i="1"/>
  <c r="AQ63" i="1"/>
  <c r="AR64" i="1"/>
  <c r="AS65" i="1"/>
  <c r="AT66" i="1"/>
  <c r="AU67" i="1"/>
  <c r="AV68" i="1"/>
  <c r="AW69" i="1"/>
  <c r="AX70" i="1"/>
  <c r="AY71" i="1"/>
  <c r="AZ72" i="1"/>
  <c r="AI52" i="1"/>
  <c r="AJ53" i="1"/>
  <c r="AK54" i="1"/>
  <c r="AL55" i="1"/>
  <c r="AM56" i="1"/>
  <c r="AN57" i="1"/>
  <c r="AO58" i="1"/>
  <c r="AP59" i="1"/>
  <c r="AQ60" i="1"/>
  <c r="AR61" i="1"/>
  <c r="AS62" i="1"/>
  <c r="AT63" i="1"/>
  <c r="AU64" i="1"/>
  <c r="AV65" i="1"/>
  <c r="AW66" i="1"/>
  <c r="AX67" i="1"/>
  <c r="AY68" i="1"/>
  <c r="AZ69" i="1"/>
  <c r="BA70" i="1"/>
  <c r="BB71" i="1"/>
  <c r="BC72" i="1"/>
  <c r="G75" i="1"/>
  <c r="H76" i="1"/>
  <c r="I77" i="1"/>
  <c r="J78" i="1"/>
  <c r="K79" i="1"/>
  <c r="L80" i="1"/>
  <c r="M81" i="1"/>
  <c r="N82" i="1"/>
  <c r="O83" i="1"/>
  <c r="P84" i="1"/>
  <c r="Q85" i="1"/>
  <c r="R86" i="1"/>
  <c r="S87" i="1"/>
  <c r="T88" i="1"/>
  <c r="U89" i="1"/>
  <c r="V90" i="1"/>
  <c r="W91" i="1"/>
  <c r="X92" i="1"/>
  <c r="Y93" i="1"/>
  <c r="Z94" i="1"/>
  <c r="AA95" i="1"/>
  <c r="AL75" i="1"/>
  <c r="AM76" i="1"/>
  <c r="AN77" i="1"/>
  <c r="AO78" i="1"/>
  <c r="AP79" i="1"/>
  <c r="AQ80" i="1"/>
  <c r="AR81" i="1"/>
  <c r="AS82" i="1"/>
  <c r="AT83" i="1"/>
  <c r="AU84" i="1"/>
  <c r="AV85" i="1"/>
  <c r="AW86" i="1"/>
  <c r="AX87" i="1"/>
  <c r="AY88" i="1"/>
  <c r="AZ89" i="1"/>
  <c r="BA90" i="1"/>
  <c r="BB91" i="1"/>
  <c r="BC92" i="1"/>
  <c r="BD93" i="1"/>
  <c r="BE94" i="1"/>
  <c r="BF95" i="1"/>
  <c r="AE75" i="1"/>
  <c r="AF76" i="1"/>
  <c r="AG77" i="1"/>
  <c r="AH78" i="1"/>
  <c r="AI79" i="1"/>
  <c r="AJ80" i="1"/>
  <c r="AK81" i="1"/>
  <c r="AL82" i="1"/>
  <c r="AM83" i="1"/>
  <c r="AN84" i="1"/>
  <c r="AO85" i="1"/>
  <c r="AP86" i="1"/>
  <c r="AQ87" i="1"/>
  <c r="AR88" i="1"/>
  <c r="AS89" i="1"/>
  <c r="AT90" i="1"/>
  <c r="AU91" i="1"/>
  <c r="AV92" i="1"/>
  <c r="AW93" i="1"/>
  <c r="AX94" i="1"/>
  <c r="AY95" i="1"/>
  <c r="AT52" i="1"/>
  <c r="AU53" i="1"/>
  <c r="AV54" i="1"/>
  <c r="AW55" i="1"/>
  <c r="AX56" i="1"/>
  <c r="AY57" i="1"/>
  <c r="AZ58" i="1"/>
  <c r="BA59" i="1"/>
  <c r="BB60" i="1"/>
  <c r="BC61" i="1"/>
  <c r="BD62" i="1"/>
  <c r="BE63" i="1"/>
  <c r="BF64" i="1"/>
  <c r="BG65" i="1"/>
  <c r="BH66" i="1"/>
  <c r="BI67" i="1"/>
  <c r="BJ68" i="1"/>
  <c r="BK69" i="1"/>
  <c r="BL70" i="1"/>
  <c r="BM71" i="1"/>
  <c r="BN72" i="1"/>
  <c r="W75" i="1"/>
  <c r="X76" i="1"/>
  <c r="Y77" i="1"/>
  <c r="Z78" i="1"/>
  <c r="AA79" i="1"/>
  <c r="AB80" i="1"/>
  <c r="AC81" i="1"/>
  <c r="AD82" i="1"/>
  <c r="AE83" i="1"/>
  <c r="AF84" i="1"/>
  <c r="AG85" i="1"/>
  <c r="AH86" i="1"/>
  <c r="AI87" i="1"/>
  <c r="AJ88" i="1"/>
  <c r="AK89" i="1"/>
  <c r="AL90" i="1"/>
  <c r="AM91" i="1"/>
  <c r="AN92" i="1"/>
  <c r="AO93" i="1"/>
  <c r="AP94" i="1"/>
  <c r="AQ95" i="1"/>
  <c r="CN75" i="1"/>
  <c r="CO76" i="1"/>
  <c r="CP77" i="1"/>
  <c r="CQ78" i="1"/>
  <c r="CR79" i="1"/>
  <c r="CS80" i="1"/>
  <c r="CT81" i="1"/>
  <c r="CU82" i="1"/>
  <c r="CV83" i="1"/>
  <c r="CW84" i="1"/>
  <c r="CX85" i="1"/>
  <c r="CK52" i="1"/>
  <c r="CL53" i="1"/>
  <c r="CM54" i="1"/>
  <c r="CN55" i="1"/>
  <c r="CO56" i="1"/>
  <c r="CP57" i="1"/>
  <c r="CQ58" i="1"/>
  <c r="CR59" i="1"/>
  <c r="CS60" i="1"/>
  <c r="CT61" i="1"/>
  <c r="CU62" i="1"/>
  <c r="CV63" i="1"/>
  <c r="CW64" i="1"/>
  <c r="CX65" i="1"/>
  <c r="BB52" i="1"/>
  <c r="BC53" i="1"/>
  <c r="BD54" i="1"/>
  <c r="BE55" i="1"/>
  <c r="BF56" i="1"/>
  <c r="BG57" i="1"/>
  <c r="BH58" i="1"/>
  <c r="BI59" i="1"/>
  <c r="BJ60" i="1"/>
  <c r="BK61" i="1"/>
  <c r="BL62" i="1"/>
  <c r="BM63" i="1"/>
  <c r="BN64" i="1"/>
  <c r="BO65" i="1"/>
  <c r="BP66" i="1"/>
  <c r="BQ67" i="1"/>
  <c r="BR68" i="1"/>
  <c r="BS69" i="1"/>
  <c r="BT70" i="1"/>
  <c r="BU71" i="1"/>
  <c r="BV72" i="1"/>
  <c r="BJ75" i="1"/>
  <c r="BK76" i="1"/>
  <c r="BL77" i="1"/>
  <c r="BM78" i="1"/>
  <c r="BN79" i="1"/>
  <c r="BO80" i="1"/>
  <c r="BP81" i="1"/>
  <c r="BQ82" i="1"/>
  <c r="BR83" i="1"/>
  <c r="BS84" i="1"/>
  <c r="BT85" i="1"/>
  <c r="BU86" i="1"/>
  <c r="BV87" i="1"/>
  <c r="BW88" i="1"/>
  <c r="BX89" i="1"/>
  <c r="BY90" i="1"/>
  <c r="BZ91" i="1"/>
  <c r="CA92" i="1"/>
  <c r="CB93" i="1"/>
  <c r="CC94" i="1"/>
  <c r="CD95" i="1"/>
  <c r="AX52" i="1"/>
  <c r="AY53" i="1"/>
  <c r="AZ54" i="1"/>
  <c r="BA55" i="1"/>
  <c r="BB56" i="1"/>
  <c r="BC57" i="1"/>
  <c r="BD58" i="1"/>
  <c r="BE59" i="1"/>
  <c r="BF60" i="1"/>
  <c r="BG61" i="1"/>
  <c r="BH62" i="1"/>
  <c r="BI63" i="1"/>
  <c r="BJ64" i="1"/>
  <c r="BK65" i="1"/>
  <c r="BL66" i="1"/>
  <c r="BM67" i="1"/>
  <c r="BN68" i="1"/>
  <c r="BO69" i="1"/>
  <c r="BP70" i="1"/>
  <c r="BQ71" i="1"/>
  <c r="BR72" i="1"/>
  <c r="CF52" i="1"/>
  <c r="CG53" i="1"/>
  <c r="CH54" i="1"/>
  <c r="CI55" i="1"/>
  <c r="CJ56" i="1"/>
  <c r="CK57" i="1"/>
  <c r="CL58" i="1"/>
  <c r="CM59" i="1"/>
  <c r="CN60" i="1"/>
  <c r="CO61" i="1"/>
  <c r="CP62" i="1"/>
  <c r="CQ63" i="1"/>
  <c r="CR64" i="1"/>
  <c r="CS65" i="1"/>
  <c r="CT66" i="1"/>
  <c r="CU67" i="1"/>
  <c r="CV68" i="1"/>
  <c r="CW69" i="1"/>
  <c r="CX70" i="1"/>
  <c r="CQ75" i="1"/>
  <c r="CR76" i="1"/>
  <c r="CS77" i="1"/>
  <c r="CT78" i="1"/>
  <c r="CU79" i="1"/>
  <c r="CV80" i="1"/>
  <c r="CW81" i="1"/>
  <c r="CX82" i="1"/>
  <c r="BF75" i="1"/>
  <c r="BG76" i="1"/>
  <c r="BH77" i="1"/>
  <c r="BI78" i="1"/>
  <c r="BJ79" i="1"/>
  <c r="BK80" i="1"/>
  <c r="BL81" i="1"/>
  <c r="BM82" i="1"/>
  <c r="BN83" i="1"/>
  <c r="BO84" i="1"/>
  <c r="BP85" i="1"/>
  <c r="BQ86" i="1"/>
  <c r="BR87" i="1"/>
  <c r="BS88" i="1"/>
  <c r="BT89" i="1"/>
  <c r="BU90" i="1"/>
  <c r="BV91" i="1"/>
  <c r="BW92" i="1"/>
  <c r="BX93" i="1"/>
  <c r="BY94" i="1"/>
  <c r="BZ95" i="1"/>
  <c r="G52" i="1"/>
  <c r="H53" i="1"/>
  <c r="I54" i="1"/>
  <c r="J55" i="1"/>
  <c r="K56" i="1"/>
  <c r="L57" i="1"/>
  <c r="M58" i="1"/>
  <c r="N59" i="1"/>
  <c r="O60" i="1"/>
  <c r="P61" i="1"/>
  <c r="Q62" i="1"/>
  <c r="R63" i="1"/>
  <c r="S64" i="1"/>
  <c r="T65" i="1"/>
  <c r="U66" i="1"/>
  <c r="V67" i="1"/>
  <c r="W68" i="1"/>
  <c r="X69" i="1"/>
  <c r="Y70" i="1"/>
  <c r="Z71" i="1"/>
  <c r="AA72" i="1"/>
  <c r="BR52" i="1"/>
  <c r="BS53" i="1"/>
  <c r="BT54" i="1"/>
  <c r="BU55" i="1"/>
  <c r="BV56" i="1"/>
  <c r="BW57" i="1"/>
  <c r="BX58" i="1"/>
  <c r="BY59" i="1"/>
  <c r="BZ60" i="1"/>
  <c r="CA61" i="1"/>
  <c r="CB62" i="1"/>
  <c r="CC63" i="1"/>
  <c r="CD64" i="1"/>
  <c r="CE65" i="1"/>
  <c r="CF66" i="1"/>
  <c r="CG67" i="1"/>
  <c r="CH68" i="1"/>
  <c r="CI69" i="1"/>
  <c r="CJ70" i="1"/>
  <c r="CK71" i="1"/>
  <c r="CL72" i="1"/>
  <c r="CH75" i="1"/>
  <c r="CI76" i="1"/>
  <c r="CJ77" i="1"/>
  <c r="CK78" i="1"/>
  <c r="CL79" i="1"/>
  <c r="CM80" i="1"/>
  <c r="CN81" i="1"/>
  <c r="CO82" i="1"/>
  <c r="CP83" i="1"/>
  <c r="CQ84" i="1"/>
  <c r="CR85" i="1"/>
  <c r="CS86" i="1"/>
  <c r="CT87" i="1"/>
  <c r="CU88" i="1"/>
  <c r="CV89" i="1"/>
  <c r="CW90" i="1"/>
  <c r="CX91" i="1"/>
  <c r="BJ52" i="1"/>
  <c r="BK53" i="1"/>
  <c r="BL54" i="1"/>
  <c r="BM55" i="1"/>
  <c r="BN56" i="1"/>
  <c r="BO57" i="1"/>
  <c r="BP58" i="1"/>
  <c r="BQ59" i="1"/>
  <c r="BR60" i="1"/>
  <c r="BS61" i="1"/>
  <c r="BT62" i="1"/>
  <c r="BU63" i="1"/>
  <c r="BV64" i="1"/>
  <c r="BW65" i="1"/>
  <c r="BX66" i="1"/>
  <c r="BY67" i="1"/>
  <c r="BZ68" i="1"/>
  <c r="CA69" i="1"/>
  <c r="CB70" i="1"/>
  <c r="CC71" i="1"/>
  <c r="CD72" i="1"/>
  <c r="AB75" i="1"/>
  <c r="AC76" i="1"/>
  <c r="AD77" i="1"/>
  <c r="AE78" i="1"/>
  <c r="AF79" i="1"/>
  <c r="AG80" i="1"/>
  <c r="AH81" i="1"/>
  <c r="AI82" i="1"/>
  <c r="AJ83" i="1"/>
  <c r="AK84" i="1"/>
  <c r="AL85" i="1"/>
  <c r="AM86" i="1"/>
  <c r="AN87" i="1"/>
  <c r="AO88" i="1"/>
  <c r="AP89" i="1"/>
  <c r="AQ90" i="1"/>
  <c r="AR91" i="1"/>
  <c r="AS92" i="1"/>
  <c r="AT93" i="1"/>
  <c r="AU94" i="1"/>
  <c r="AV95" i="1"/>
  <c r="Y52" i="1"/>
  <c r="Z53" i="1"/>
  <c r="AA54" i="1"/>
  <c r="AB55" i="1"/>
  <c r="AC56" i="1"/>
  <c r="AD57" i="1"/>
  <c r="AE58" i="1"/>
  <c r="AF59" i="1"/>
  <c r="AG60" i="1"/>
  <c r="AH61" i="1"/>
  <c r="AI62" i="1"/>
  <c r="AJ63" i="1"/>
  <c r="AK64" i="1"/>
  <c r="AL65" i="1"/>
  <c r="AM66" i="1"/>
  <c r="AN67" i="1"/>
  <c r="AO68" i="1"/>
  <c r="AP69" i="1"/>
  <c r="AQ70" i="1"/>
  <c r="AR71" i="1"/>
  <c r="AS72" i="1"/>
  <c r="F75" i="1"/>
  <c r="G76" i="1"/>
  <c r="H77" i="1"/>
  <c r="I78" i="1"/>
  <c r="J79" i="1"/>
  <c r="K80" i="1"/>
  <c r="L81" i="1"/>
  <c r="M82" i="1"/>
  <c r="N83" i="1"/>
  <c r="O84" i="1"/>
  <c r="P85" i="1"/>
  <c r="Q86" i="1"/>
  <c r="R87" i="1"/>
  <c r="S88" i="1"/>
  <c r="T89" i="1"/>
  <c r="U90" i="1"/>
  <c r="V91" i="1"/>
  <c r="W92" i="1"/>
  <c r="X93" i="1"/>
  <c r="Y94" i="1"/>
  <c r="Z95" i="1"/>
  <c r="AT75" i="1"/>
  <c r="AU76" i="1"/>
  <c r="AV77" i="1"/>
  <c r="AW78" i="1"/>
  <c r="AX79" i="1"/>
  <c r="AY80" i="1"/>
  <c r="AZ81" i="1"/>
  <c r="BA82" i="1"/>
  <c r="BB83" i="1"/>
  <c r="BC84" i="1"/>
  <c r="BD85" i="1"/>
  <c r="BE86" i="1"/>
  <c r="BF87" i="1"/>
  <c r="BG88" i="1"/>
  <c r="BH89" i="1"/>
  <c r="BI90" i="1"/>
  <c r="BJ91" i="1"/>
  <c r="BK92" i="1"/>
  <c r="BL93" i="1"/>
  <c r="BM94" i="1"/>
  <c r="BN95" i="1"/>
  <c r="CL75" i="1"/>
  <c r="CM76" i="1"/>
  <c r="CN77" i="1"/>
  <c r="CO78" i="1"/>
  <c r="CP79" i="1"/>
  <c r="CQ80" i="1"/>
  <c r="CR81" i="1"/>
  <c r="CS82" i="1"/>
  <c r="CT83" i="1"/>
  <c r="CU84" i="1"/>
  <c r="CV85" i="1"/>
  <c r="CW86" i="1"/>
  <c r="CX87" i="1"/>
  <c r="AZ75" i="1"/>
  <c r="BA76" i="1"/>
  <c r="BB77" i="1"/>
  <c r="BC78" i="1"/>
  <c r="BD79" i="1"/>
  <c r="BE80" i="1"/>
  <c r="BF81" i="1"/>
  <c r="BG82" i="1"/>
  <c r="BH83" i="1"/>
  <c r="BI84" i="1"/>
  <c r="BJ85" i="1"/>
  <c r="BK86" i="1"/>
  <c r="BL87" i="1"/>
  <c r="BM88" i="1"/>
  <c r="BN89" i="1"/>
  <c r="BO90" i="1"/>
  <c r="BP91" i="1"/>
  <c r="BQ92" i="1"/>
  <c r="BR93" i="1"/>
  <c r="BS94" i="1"/>
  <c r="BT95" i="1"/>
  <c r="AM52" i="1"/>
  <c r="AN53" i="1"/>
  <c r="AO54" i="1"/>
  <c r="AP55" i="1"/>
  <c r="AQ56" i="1"/>
  <c r="AR57" i="1"/>
  <c r="AS58" i="1"/>
  <c r="AT59" i="1"/>
  <c r="AU60" i="1"/>
  <c r="AV61" i="1"/>
  <c r="AW62" i="1"/>
  <c r="AX63" i="1"/>
  <c r="AY64" i="1"/>
  <c r="AZ65" i="1"/>
  <c r="BA66" i="1"/>
  <c r="BB67" i="1"/>
  <c r="BC68" i="1"/>
  <c r="BD69" i="1"/>
  <c r="BE70" i="1"/>
  <c r="BF71" i="1"/>
  <c r="BG72" i="1"/>
  <c r="N52" i="1"/>
  <c r="O53" i="1"/>
  <c r="P54" i="1"/>
  <c r="Q55" i="1"/>
  <c r="R56" i="1"/>
  <c r="S57" i="1"/>
  <c r="T58" i="1"/>
  <c r="U59" i="1"/>
  <c r="V60" i="1"/>
  <c r="W61" i="1"/>
  <c r="X62" i="1"/>
  <c r="Y63" i="1"/>
  <c r="Z64" i="1"/>
  <c r="AA65" i="1"/>
  <c r="AB66" i="1"/>
  <c r="AC67" i="1"/>
  <c r="AD68" i="1"/>
  <c r="AE69" i="1"/>
  <c r="AF70" i="1"/>
  <c r="AG71" i="1"/>
  <c r="AH72" i="1"/>
  <c r="K75" i="1"/>
  <c r="L76" i="1"/>
  <c r="M77" i="1"/>
  <c r="N78" i="1"/>
  <c r="O79" i="1"/>
  <c r="P80" i="1"/>
  <c r="Q81" i="1"/>
  <c r="R82" i="1"/>
  <c r="S83" i="1"/>
  <c r="T84" i="1"/>
  <c r="U85" i="1"/>
  <c r="V86" i="1"/>
  <c r="W87" i="1"/>
  <c r="X88" i="1"/>
  <c r="Y89" i="1"/>
  <c r="Z90" i="1"/>
  <c r="AA91" i="1"/>
  <c r="AB92" i="1"/>
  <c r="AC93" i="1"/>
  <c r="AD94" i="1"/>
  <c r="AE95" i="1"/>
  <c r="F52" i="1"/>
  <c r="G53" i="1"/>
  <c r="H54" i="1"/>
  <c r="I55" i="1"/>
  <c r="J56" i="1"/>
  <c r="K57" i="1"/>
  <c r="L58" i="1"/>
  <c r="M59" i="1"/>
  <c r="N60" i="1"/>
  <c r="O61" i="1"/>
  <c r="P62" i="1"/>
  <c r="Q63" i="1"/>
  <c r="R64" i="1"/>
  <c r="S65" i="1"/>
  <c r="T66" i="1"/>
  <c r="U67" i="1"/>
  <c r="V68" i="1"/>
  <c r="W69" i="1"/>
  <c r="X70" i="1"/>
  <c r="Y71" i="1"/>
  <c r="Z72" i="1"/>
  <c r="C52" i="1"/>
  <c r="D53" i="1"/>
  <c r="E54" i="1"/>
  <c r="F55" i="1"/>
  <c r="G56" i="1"/>
  <c r="H57" i="1"/>
  <c r="I58" i="1"/>
  <c r="J59" i="1"/>
  <c r="K60" i="1"/>
  <c r="L61" i="1"/>
  <c r="M62" i="1"/>
  <c r="N63" i="1"/>
  <c r="O64" i="1"/>
  <c r="P65" i="1"/>
  <c r="Q66" i="1"/>
  <c r="R67" i="1"/>
  <c r="S68" i="1"/>
  <c r="T69" i="1"/>
  <c r="U70" i="1"/>
  <c r="V71" i="1"/>
  <c r="W72" i="1"/>
  <c r="BZ75" i="1"/>
  <c r="CA76" i="1"/>
  <c r="CB77" i="1"/>
  <c r="CC78" i="1"/>
  <c r="CD79" i="1"/>
  <c r="CE80" i="1"/>
  <c r="CF81" i="1"/>
  <c r="CG82" i="1"/>
  <c r="CH83" i="1"/>
  <c r="CI84" i="1"/>
  <c r="CJ85" i="1"/>
  <c r="CK86" i="1"/>
  <c r="CL87" i="1"/>
  <c r="CM88" i="1"/>
  <c r="CN89" i="1"/>
  <c r="CO90" i="1"/>
  <c r="CP91" i="1"/>
  <c r="CQ92" i="1"/>
  <c r="CR93" i="1"/>
  <c r="CS94" i="1"/>
  <c r="CT95" i="1"/>
  <c r="BO52" i="1"/>
  <c r="BP53" i="1"/>
  <c r="BQ54" i="1"/>
  <c r="BR55" i="1"/>
  <c r="BS56" i="1"/>
  <c r="BT57" i="1"/>
  <c r="BU58" i="1"/>
  <c r="BV59" i="1"/>
  <c r="BW60" i="1"/>
  <c r="BX61" i="1"/>
  <c r="BY62" i="1"/>
  <c r="BZ63" i="1"/>
  <c r="CA64" i="1"/>
  <c r="CB65" i="1"/>
  <c r="CC66" i="1"/>
  <c r="CD67" i="1"/>
  <c r="CE68" i="1"/>
  <c r="CF69" i="1"/>
  <c r="CG70" i="1"/>
  <c r="CH71" i="1"/>
  <c r="CI72" i="1"/>
  <c r="BM75" i="1"/>
  <c r="BN76" i="1"/>
  <c r="BO77" i="1"/>
  <c r="BP78" i="1"/>
  <c r="BQ79" i="1"/>
  <c r="BR80" i="1"/>
  <c r="BS81" i="1"/>
  <c r="BT82" i="1"/>
  <c r="BU83" i="1"/>
  <c r="BV84" i="1"/>
  <c r="BW85" i="1"/>
  <c r="BX86" i="1"/>
  <c r="BY87" i="1"/>
  <c r="BZ88" i="1"/>
  <c r="CA89" i="1"/>
  <c r="CB90" i="1"/>
  <c r="CC91" i="1"/>
  <c r="CD92" i="1"/>
  <c r="CE93" i="1"/>
  <c r="CF94" i="1"/>
  <c r="CG95" i="1"/>
  <c r="AS52" i="1"/>
  <c r="AT53" i="1"/>
  <c r="AU54" i="1"/>
  <c r="AV55" i="1"/>
  <c r="AW56" i="1"/>
  <c r="AX57" i="1"/>
  <c r="AY58" i="1"/>
  <c r="AZ59" i="1"/>
  <c r="BA60" i="1"/>
  <c r="BB61" i="1"/>
  <c r="BC62" i="1"/>
  <c r="BD63" i="1"/>
  <c r="BE64" i="1"/>
  <c r="BF65" i="1"/>
  <c r="BG66" i="1"/>
  <c r="BH67" i="1"/>
  <c r="BI68" i="1"/>
  <c r="BJ69" i="1"/>
  <c r="BK70" i="1"/>
  <c r="BL71" i="1"/>
  <c r="BM72" i="1"/>
  <c r="U52" i="1"/>
  <c r="V53" i="1"/>
  <c r="W54" i="1"/>
  <c r="X55" i="1"/>
  <c r="Y56" i="1"/>
  <c r="Z57" i="1"/>
  <c r="AA58" i="1"/>
  <c r="AB59" i="1"/>
  <c r="AC60" i="1"/>
  <c r="AD61" i="1"/>
  <c r="AE62" i="1"/>
  <c r="AF63" i="1"/>
  <c r="AG64" i="1"/>
  <c r="AH65" i="1"/>
  <c r="AI66" i="1"/>
  <c r="AJ67" i="1"/>
  <c r="AK68" i="1"/>
  <c r="AL69" i="1"/>
  <c r="AM70" i="1"/>
  <c r="AN71" i="1"/>
  <c r="AO72" i="1"/>
  <c r="Z75" i="1"/>
  <c r="AA76" i="1"/>
  <c r="AB77" i="1"/>
  <c r="AC78" i="1"/>
  <c r="AD79" i="1"/>
  <c r="AE80" i="1"/>
  <c r="AF81" i="1"/>
  <c r="AG82" i="1"/>
  <c r="AH83" i="1"/>
  <c r="AI84" i="1"/>
  <c r="AJ85" i="1"/>
  <c r="AK86" i="1"/>
  <c r="AL87" i="1"/>
  <c r="AM88" i="1"/>
  <c r="AN89" i="1"/>
  <c r="AO90" i="1"/>
  <c r="AP91" i="1"/>
  <c r="AQ92" i="1"/>
  <c r="AR93" i="1"/>
  <c r="AS94" i="1"/>
  <c r="AT95" i="1"/>
  <c r="BR75" i="1"/>
  <c r="BS76" i="1"/>
  <c r="BT77" i="1"/>
  <c r="BU78" i="1"/>
  <c r="BV79" i="1"/>
  <c r="BW80" i="1"/>
  <c r="BX81" i="1"/>
  <c r="BY82" i="1"/>
  <c r="BZ83" i="1"/>
  <c r="CA84" i="1"/>
  <c r="CB85" i="1"/>
  <c r="CC86" i="1"/>
  <c r="CD87" i="1"/>
  <c r="CE88" i="1"/>
  <c r="CF89" i="1"/>
  <c r="CG90" i="1"/>
  <c r="CH91" i="1"/>
  <c r="CI92" i="1"/>
  <c r="CJ93" i="1"/>
  <c r="CK94" i="1"/>
  <c r="CL95" i="1"/>
  <c r="BH52" i="1"/>
  <c r="BI53" i="1"/>
  <c r="BJ54" i="1"/>
  <c r="BK55" i="1"/>
  <c r="BL56" i="1"/>
  <c r="BM57" i="1"/>
  <c r="BN58" i="1"/>
  <c r="BO59" i="1"/>
  <c r="BP60" i="1"/>
  <c r="BQ61" i="1"/>
  <c r="BR62" i="1"/>
  <c r="BS63" i="1"/>
  <c r="BT64" i="1"/>
  <c r="BU65" i="1"/>
  <c r="BV66" i="1"/>
  <c r="BW67" i="1"/>
  <c r="BX68" i="1"/>
  <c r="BY69" i="1"/>
  <c r="BZ70" i="1"/>
  <c r="CA71" i="1"/>
  <c r="CB72" i="1"/>
  <c r="AL52" i="1"/>
  <c r="AM53" i="1"/>
  <c r="AN54" i="1"/>
  <c r="AO55" i="1"/>
  <c r="AP56" i="1"/>
  <c r="AQ57" i="1"/>
  <c r="AR58" i="1"/>
  <c r="AS59" i="1"/>
  <c r="AT60" i="1"/>
  <c r="AU61" i="1"/>
  <c r="AV62" i="1"/>
  <c r="AW63" i="1"/>
  <c r="AX64" i="1"/>
  <c r="AY65" i="1"/>
  <c r="AZ66" i="1"/>
  <c r="BA67" i="1"/>
  <c r="BB68" i="1"/>
  <c r="BC69" i="1"/>
  <c r="BD70" i="1"/>
  <c r="BE71" i="1"/>
  <c r="BF72" i="1"/>
  <c r="H5" i="29"/>
  <c r="AU75" i="1"/>
  <c r="AV76" i="1"/>
  <c r="AW77" i="1"/>
  <c r="AX78" i="1"/>
  <c r="AY79" i="1"/>
  <c r="AZ80" i="1"/>
  <c r="BA81" i="1"/>
  <c r="BB82" i="1"/>
  <c r="BC83" i="1"/>
  <c r="BD84" i="1"/>
  <c r="BE85" i="1"/>
  <c r="BF86" i="1"/>
  <c r="BG87" i="1"/>
  <c r="BH88" i="1"/>
  <c r="BI89" i="1"/>
  <c r="BJ90" i="1"/>
  <c r="BK91" i="1"/>
  <c r="BL92" i="1"/>
  <c r="BM93" i="1"/>
  <c r="BN94" i="1"/>
  <c r="BO95" i="1"/>
  <c r="N75" i="1"/>
  <c r="O76" i="1"/>
  <c r="P77" i="1"/>
  <c r="Q78" i="1"/>
  <c r="R79" i="1"/>
  <c r="S80" i="1"/>
  <c r="T81" i="1"/>
  <c r="U82" i="1"/>
  <c r="V83" i="1"/>
  <c r="W84" i="1"/>
  <c r="X85" i="1"/>
  <c r="Y86" i="1"/>
  <c r="Z87" i="1"/>
  <c r="AA88" i="1"/>
  <c r="AB89" i="1"/>
  <c r="AC90" i="1"/>
  <c r="AD91" i="1"/>
  <c r="AE92" i="1"/>
  <c r="AF93" i="1"/>
  <c r="AG94" i="1"/>
  <c r="AH95" i="1"/>
  <c r="H52" i="1"/>
  <c r="I53" i="1"/>
  <c r="J54" i="1"/>
  <c r="K55" i="1"/>
  <c r="L56" i="1"/>
  <c r="M57" i="1"/>
  <c r="N58" i="1"/>
  <c r="O59" i="1"/>
  <c r="P60" i="1"/>
  <c r="Q61" i="1"/>
  <c r="R62" i="1"/>
  <c r="S63" i="1"/>
  <c r="T64" i="1"/>
  <c r="U65" i="1"/>
  <c r="V66" i="1"/>
  <c r="W67" i="1"/>
  <c r="X68" i="1"/>
  <c r="Y69" i="1"/>
  <c r="Z70" i="1"/>
  <c r="AA71" i="1"/>
  <c r="AB72" i="1"/>
  <c r="CR52" i="1"/>
  <c r="CS53" i="1"/>
  <c r="CT54" i="1"/>
  <c r="CU55" i="1"/>
  <c r="CV56" i="1"/>
  <c r="CW57" i="1"/>
  <c r="CX58" i="1"/>
  <c r="AZ52" i="1"/>
  <c r="BA53" i="1"/>
  <c r="BB54" i="1"/>
  <c r="BC55" i="1"/>
  <c r="BD56" i="1"/>
  <c r="BE57" i="1"/>
  <c r="BF58" i="1"/>
  <c r="BG59" i="1"/>
  <c r="BH60" i="1"/>
  <c r="BI61" i="1"/>
  <c r="BJ62" i="1"/>
  <c r="BK63" i="1"/>
  <c r="BL64" i="1"/>
  <c r="BM65" i="1"/>
  <c r="BN66" i="1"/>
  <c r="BO67" i="1"/>
  <c r="BP68" i="1"/>
  <c r="BQ69" i="1"/>
  <c r="BR70" i="1"/>
  <c r="BS71" i="1"/>
  <c r="BT72" i="1"/>
  <c r="BA75" i="1"/>
  <c r="BB76" i="1"/>
  <c r="BC77" i="1"/>
  <c r="BD78" i="1"/>
  <c r="BE79" i="1"/>
  <c r="BF80" i="1"/>
  <c r="BG81" i="1"/>
  <c r="BH82" i="1"/>
  <c r="BI83" i="1"/>
  <c r="BJ84" i="1"/>
  <c r="BK85" i="1"/>
  <c r="BL86" i="1"/>
  <c r="BM87" i="1"/>
  <c r="BN88" i="1"/>
  <c r="BO89" i="1"/>
  <c r="BP90" i="1"/>
  <c r="BQ91" i="1"/>
  <c r="BR92" i="1"/>
  <c r="BS93" i="1"/>
  <c r="BT94" i="1"/>
  <c r="BU95" i="1"/>
  <c r="AG75" i="1"/>
  <c r="AH76" i="1"/>
  <c r="AI77" i="1"/>
  <c r="AJ78" i="1"/>
  <c r="AK79" i="1"/>
  <c r="AL80" i="1"/>
  <c r="AM81" i="1"/>
  <c r="AN82" i="1"/>
  <c r="AO83" i="1"/>
  <c r="AP84" i="1"/>
  <c r="AQ85" i="1"/>
  <c r="AR86" i="1"/>
  <c r="AS87" i="1"/>
  <c r="AT88" i="1"/>
  <c r="AU89" i="1"/>
  <c r="AV90" i="1"/>
  <c r="AW91" i="1"/>
  <c r="AX92" i="1"/>
  <c r="AY93" i="1"/>
  <c r="AZ94" i="1"/>
  <c r="BA95" i="1"/>
  <c r="AM75" i="1"/>
  <c r="AN76" i="1"/>
  <c r="AO77" i="1"/>
  <c r="AP78" i="1"/>
  <c r="AQ79" i="1"/>
  <c r="AR80" i="1"/>
  <c r="AS81" i="1"/>
  <c r="AT82" i="1"/>
  <c r="AU83" i="1"/>
  <c r="AV84" i="1"/>
  <c r="AW85" i="1"/>
  <c r="AX86" i="1"/>
  <c r="AY87" i="1"/>
  <c r="AZ88" i="1"/>
  <c r="BA89" i="1"/>
  <c r="BB90" i="1"/>
  <c r="BC91" i="1"/>
  <c r="BD92" i="1"/>
  <c r="BE93" i="1"/>
  <c r="BF94" i="1"/>
  <c r="BG95" i="1"/>
  <c r="O75" i="1"/>
  <c r="P76" i="1"/>
  <c r="Q77" i="1"/>
  <c r="R78" i="1"/>
  <c r="S79" i="1"/>
  <c r="T80" i="1"/>
  <c r="U81" i="1"/>
  <c r="V82" i="1"/>
  <c r="W83" i="1"/>
  <c r="X84" i="1"/>
  <c r="Y85" i="1"/>
  <c r="Z86" i="1"/>
  <c r="AA87" i="1"/>
  <c r="AB88" i="1"/>
  <c r="AC89" i="1"/>
  <c r="AD90" i="1"/>
  <c r="AE91" i="1"/>
  <c r="AF92" i="1"/>
  <c r="AG93" i="1"/>
  <c r="AH94" i="1"/>
  <c r="AI95" i="1"/>
  <c r="CH52" i="1"/>
  <c r="CI53" i="1"/>
  <c r="CJ54" i="1"/>
  <c r="CK55" i="1"/>
  <c r="CL56" i="1"/>
  <c r="CM57" i="1"/>
  <c r="CN58" i="1"/>
  <c r="CO59" i="1"/>
  <c r="CP60" i="1"/>
  <c r="CQ61" i="1"/>
  <c r="CR62" i="1"/>
  <c r="CS63" i="1"/>
  <c r="CT64" i="1"/>
  <c r="CU65" i="1"/>
  <c r="CV66" i="1"/>
  <c r="CW67" i="1"/>
  <c r="CX68" i="1"/>
  <c r="CG75" i="1"/>
  <c r="CH76" i="1"/>
  <c r="CI77" i="1"/>
  <c r="CJ78" i="1"/>
  <c r="CK79" i="1"/>
  <c r="CL80" i="1"/>
  <c r="CM81" i="1"/>
  <c r="CN82" i="1"/>
  <c r="CO83" i="1"/>
  <c r="CP84" i="1"/>
  <c r="CQ85" i="1"/>
  <c r="CR86" i="1"/>
  <c r="CS87" i="1"/>
  <c r="CT88" i="1"/>
  <c r="CU89" i="1"/>
  <c r="CV90" i="1"/>
  <c r="CW91" i="1"/>
  <c r="CX92" i="1"/>
  <c r="CD52" i="1"/>
  <c r="CE53" i="1"/>
  <c r="CF54" i="1"/>
  <c r="CG55" i="1"/>
  <c r="CH56" i="1"/>
  <c r="CI57" i="1"/>
  <c r="CJ58" i="1"/>
  <c r="CK59" i="1"/>
  <c r="CL60" i="1"/>
  <c r="CM61" i="1"/>
  <c r="CN62" i="1"/>
  <c r="CO63" i="1"/>
  <c r="CP64" i="1"/>
  <c r="CQ65" i="1"/>
  <c r="CR66" i="1"/>
  <c r="CS67" i="1"/>
  <c r="CT68" i="1"/>
  <c r="CU69" i="1"/>
  <c r="CV70" i="1"/>
  <c r="CW71" i="1"/>
  <c r="CX72" i="1"/>
  <c r="AN75" i="1"/>
  <c r="AO76" i="1"/>
  <c r="AP77" i="1"/>
  <c r="AQ78" i="1"/>
  <c r="AR79" i="1"/>
  <c r="AS80" i="1"/>
  <c r="AT81" i="1"/>
  <c r="AU82" i="1"/>
  <c r="AV83" i="1"/>
  <c r="AW84" i="1"/>
  <c r="AX85" i="1"/>
  <c r="AY86" i="1"/>
  <c r="AZ87" i="1"/>
  <c r="BA88" i="1"/>
  <c r="BB89" i="1"/>
  <c r="BC90" i="1"/>
  <c r="BD91" i="1"/>
  <c r="BE92" i="1"/>
  <c r="BF93" i="1"/>
  <c r="BG94" i="1"/>
  <c r="BH95" i="1"/>
  <c r="T75" i="1"/>
  <c r="U76" i="1"/>
  <c r="V77" i="1"/>
  <c r="W78" i="1"/>
  <c r="X79" i="1"/>
  <c r="Y80" i="1"/>
  <c r="Z81" i="1"/>
  <c r="AA82" i="1"/>
  <c r="AB83" i="1"/>
  <c r="AC84" i="1"/>
  <c r="AD85" i="1"/>
  <c r="AE86" i="1"/>
  <c r="AF87" i="1"/>
  <c r="AG88" i="1"/>
  <c r="AH89" i="1"/>
  <c r="AI90" i="1"/>
  <c r="AJ91" i="1"/>
  <c r="AK92" i="1"/>
  <c r="AL93" i="1"/>
  <c r="AM94" i="1"/>
  <c r="AN95" i="1"/>
  <c r="AB52" i="1"/>
  <c r="AC53" i="1"/>
  <c r="AD54" i="1"/>
  <c r="AE55" i="1"/>
  <c r="AF56" i="1"/>
  <c r="AG57" i="1"/>
  <c r="AH58" i="1"/>
  <c r="AI59" i="1"/>
  <c r="AJ60" i="1"/>
  <c r="AK61" i="1"/>
  <c r="AL62" i="1"/>
  <c r="AM63" i="1"/>
  <c r="AN64" i="1"/>
  <c r="AO65" i="1"/>
  <c r="AP66" i="1"/>
  <c r="AQ67" i="1"/>
  <c r="AR68" i="1"/>
  <c r="AS69" i="1"/>
  <c r="AT70" i="1"/>
  <c r="AU71" i="1"/>
  <c r="AV72" i="1"/>
  <c r="H75" i="1"/>
  <c r="I76" i="1"/>
  <c r="J77" i="1"/>
  <c r="K78" i="1"/>
  <c r="L79" i="1"/>
  <c r="M80" i="1"/>
  <c r="N81" i="1"/>
  <c r="O82" i="1"/>
  <c r="P83" i="1"/>
  <c r="Q84" i="1"/>
  <c r="R85" i="1"/>
  <c r="S86" i="1"/>
  <c r="T87" i="1"/>
  <c r="U88" i="1"/>
  <c r="V89" i="1"/>
  <c r="W90" i="1"/>
  <c r="X91" i="1"/>
  <c r="Y92" i="1"/>
  <c r="Z93" i="1"/>
  <c r="AA94" i="1"/>
  <c r="AB95" i="1"/>
  <c r="CG52" i="1"/>
  <c r="CH53" i="1"/>
  <c r="CI54" i="1"/>
  <c r="CJ55" i="1"/>
  <c r="CK56" i="1"/>
  <c r="CL57" i="1"/>
  <c r="CM58" i="1"/>
  <c r="CN59" i="1"/>
  <c r="CO60" i="1"/>
  <c r="CP61" i="1"/>
  <c r="CQ62" i="1"/>
  <c r="CR63" i="1"/>
  <c r="CS64" i="1"/>
  <c r="CT65" i="1"/>
  <c r="CU66" i="1"/>
  <c r="CV67" i="1"/>
  <c r="CW68" i="1"/>
  <c r="CX69" i="1"/>
  <c r="BW75" i="1"/>
  <c r="BX76" i="1"/>
  <c r="BY77" i="1"/>
  <c r="BZ78" i="1"/>
  <c r="CA79" i="1"/>
  <c r="CB80" i="1"/>
  <c r="CC81" i="1"/>
  <c r="CD82" i="1"/>
  <c r="CE83" i="1"/>
  <c r="CF84" i="1"/>
  <c r="CG85" i="1"/>
  <c r="CH86" i="1"/>
  <c r="CI87" i="1"/>
  <c r="CJ88" i="1"/>
  <c r="CK89" i="1"/>
  <c r="CL90" i="1"/>
  <c r="CM91" i="1"/>
  <c r="CN92" i="1"/>
  <c r="CO93" i="1"/>
  <c r="CP94" i="1"/>
  <c r="CQ95" i="1"/>
  <c r="BL52" i="1"/>
  <c r="BM53" i="1"/>
  <c r="BN54" i="1"/>
  <c r="BO55" i="1"/>
  <c r="BP56" i="1"/>
  <c r="BQ57" i="1"/>
  <c r="BR58" i="1"/>
  <c r="BS59" i="1"/>
  <c r="BT60" i="1"/>
  <c r="BU61" i="1"/>
  <c r="BV62" i="1"/>
  <c r="BW63" i="1"/>
  <c r="BX64" i="1"/>
  <c r="BY65" i="1"/>
  <c r="BZ66" i="1"/>
  <c r="CA67" i="1"/>
  <c r="CB68" i="1"/>
  <c r="CC69" i="1"/>
  <c r="CD70" i="1"/>
  <c r="CE71" i="1"/>
  <c r="CF72" i="1"/>
  <c r="T52" i="1"/>
  <c r="U53" i="1"/>
  <c r="V54" i="1"/>
  <c r="W55" i="1"/>
  <c r="X56" i="1"/>
  <c r="Y57" i="1"/>
  <c r="Z58" i="1"/>
  <c r="AA59" i="1"/>
  <c r="AB60" i="1"/>
  <c r="AC61" i="1"/>
  <c r="AD62" i="1"/>
  <c r="AE63" i="1"/>
  <c r="AF64" i="1"/>
  <c r="AG65" i="1"/>
  <c r="AH66" i="1"/>
  <c r="AI67" i="1"/>
  <c r="AJ68" i="1"/>
  <c r="AK69" i="1"/>
  <c r="AL70" i="1"/>
  <c r="AM71" i="1"/>
  <c r="AN72" i="1"/>
  <c r="BY75" i="1"/>
  <c r="BZ76" i="1"/>
  <c r="CA77" i="1"/>
  <c r="CB78" i="1"/>
  <c r="CC79" i="1"/>
  <c r="CD80" i="1"/>
  <c r="CE81" i="1"/>
  <c r="CF82" i="1"/>
  <c r="CG83" i="1"/>
  <c r="CH84" i="1"/>
  <c r="CI85" i="1"/>
  <c r="CJ86" i="1"/>
  <c r="CK87" i="1"/>
  <c r="CL88" i="1"/>
  <c r="CM89" i="1"/>
  <c r="CN90" i="1"/>
  <c r="CO91" i="1"/>
  <c r="CP92" i="1"/>
  <c r="CQ93" i="1"/>
  <c r="CR94" i="1"/>
  <c r="CS95" i="1"/>
  <c r="BK75" i="1"/>
  <c r="BL76" i="1"/>
  <c r="BM77" i="1"/>
  <c r="BN78" i="1"/>
  <c r="BO79" i="1"/>
  <c r="BP80" i="1"/>
  <c r="BQ81" i="1"/>
  <c r="BR82" i="1"/>
  <c r="BS83" i="1"/>
  <c r="BT84" i="1"/>
  <c r="BU85" i="1"/>
  <c r="BV86" i="1"/>
  <c r="BW87" i="1"/>
  <c r="BX88" i="1"/>
  <c r="BY89" i="1"/>
  <c r="BZ90" i="1"/>
  <c r="CA91" i="1"/>
  <c r="CB92" i="1"/>
  <c r="CC93" i="1"/>
  <c r="CD94" i="1"/>
  <c r="CE95" i="1"/>
  <c r="BH75" i="1"/>
  <c r="BI76" i="1"/>
  <c r="BJ77" i="1"/>
  <c r="BK78" i="1"/>
  <c r="BL79" i="1"/>
  <c r="BM80" i="1"/>
  <c r="BN81" i="1"/>
  <c r="BO82" i="1"/>
  <c r="BP83" i="1"/>
  <c r="BQ84" i="1"/>
  <c r="BR85" i="1"/>
  <c r="BS86" i="1"/>
  <c r="BT87" i="1"/>
  <c r="BU88" i="1"/>
  <c r="BV89" i="1"/>
  <c r="BW90" i="1"/>
  <c r="BX91" i="1"/>
  <c r="BY92" i="1"/>
  <c r="BZ93" i="1"/>
  <c r="CA94" i="1"/>
  <c r="CB95" i="1"/>
  <c r="BE52" i="1"/>
  <c r="BF53" i="1"/>
  <c r="BG54" i="1"/>
  <c r="BH55" i="1"/>
  <c r="BI56" i="1"/>
  <c r="BJ57" i="1"/>
  <c r="BK58" i="1"/>
  <c r="BL59" i="1"/>
  <c r="BM60" i="1"/>
  <c r="BN61" i="1"/>
  <c r="BO62" i="1"/>
  <c r="BP63" i="1"/>
  <c r="BQ64" i="1"/>
  <c r="BR65" i="1"/>
  <c r="BS66" i="1"/>
  <c r="BT67" i="1"/>
  <c r="BU68" i="1"/>
  <c r="BV69" i="1"/>
  <c r="BW70" i="1"/>
  <c r="BX71" i="1"/>
  <c r="BY72" i="1"/>
  <c r="M52" i="1"/>
  <c r="N53" i="1"/>
  <c r="O54" i="1"/>
  <c r="P55" i="1"/>
  <c r="Q56" i="1"/>
  <c r="R57" i="1"/>
  <c r="S58" i="1"/>
  <c r="T59" i="1"/>
  <c r="U60" i="1"/>
  <c r="V61" i="1"/>
  <c r="W62" i="1"/>
  <c r="X63" i="1"/>
  <c r="Y64" i="1"/>
  <c r="Z65" i="1"/>
  <c r="AA66" i="1"/>
  <c r="AB67" i="1"/>
  <c r="AC68" i="1"/>
  <c r="AD69" i="1"/>
  <c r="AE70" i="1"/>
  <c r="AF71" i="1"/>
  <c r="AG72" i="1"/>
  <c r="M75" i="1"/>
  <c r="N76" i="1"/>
  <c r="O77" i="1"/>
  <c r="P78" i="1"/>
  <c r="Q79" i="1"/>
  <c r="R80" i="1"/>
  <c r="S81" i="1"/>
  <c r="T82" i="1"/>
  <c r="U83" i="1"/>
  <c r="V84" i="1"/>
  <c r="W85" i="1"/>
  <c r="X86" i="1"/>
  <c r="Y87" i="1"/>
  <c r="Z88" i="1"/>
  <c r="AA89" i="1"/>
  <c r="AB90" i="1"/>
  <c r="AC91" i="1"/>
  <c r="AD92" i="1"/>
  <c r="AE93" i="1"/>
  <c r="AF94" i="1"/>
  <c r="AG95" i="1"/>
  <c r="V52" i="1"/>
  <c r="W53" i="1"/>
  <c r="X54" i="1"/>
  <c r="Y55" i="1"/>
  <c r="Z56" i="1"/>
  <c r="AA57" i="1"/>
  <c r="AB58" i="1"/>
  <c r="AC59" i="1"/>
  <c r="AD60" i="1"/>
  <c r="AE61" i="1"/>
  <c r="AF62" i="1"/>
  <c r="AG63" i="1"/>
  <c r="AH64" i="1"/>
  <c r="AI65" i="1"/>
  <c r="AJ66" i="1"/>
  <c r="AK67" i="1"/>
  <c r="AL68" i="1"/>
  <c r="AM69" i="1"/>
  <c r="AN70" i="1"/>
  <c r="AO71" i="1"/>
  <c r="AP72" i="1"/>
  <c r="CU52" i="1"/>
  <c r="CV53" i="1"/>
  <c r="CW54" i="1"/>
  <c r="CX55" i="1"/>
  <c r="CS75" i="1"/>
  <c r="CT76" i="1"/>
  <c r="CU77" i="1"/>
  <c r="CV78" i="1"/>
  <c r="CW79" i="1"/>
  <c r="CX80" i="1"/>
  <c r="AS75" i="1"/>
  <c r="AT76" i="1"/>
  <c r="AU77" i="1"/>
  <c r="AV78" i="1"/>
  <c r="AW79" i="1"/>
  <c r="AX80" i="1"/>
  <c r="AY81" i="1"/>
  <c r="AZ82" i="1"/>
  <c r="BA83" i="1"/>
  <c r="BB84" i="1"/>
  <c r="BC85" i="1"/>
  <c r="BD86" i="1"/>
  <c r="BE87" i="1"/>
  <c r="BF88" i="1"/>
  <c r="BG89" i="1"/>
  <c r="BH90" i="1"/>
  <c r="BI91" i="1"/>
  <c r="BJ92" i="1"/>
  <c r="BK93" i="1"/>
  <c r="BL94" i="1"/>
  <c r="BM95" i="1"/>
  <c r="J16" i="62"/>
  <c r="L15" i="62"/>
  <c r="BC75" i="1"/>
  <c r="BD76" i="1"/>
  <c r="BE77" i="1"/>
  <c r="BF78" i="1"/>
  <c r="BG79" i="1"/>
  <c r="BH80" i="1"/>
  <c r="BI81" i="1"/>
  <c r="BJ82" i="1"/>
  <c r="BK83" i="1"/>
  <c r="BL84" i="1"/>
  <c r="BM85" i="1"/>
  <c r="BN86" i="1"/>
  <c r="BO87" i="1"/>
  <c r="BP88" i="1"/>
  <c r="BQ89" i="1"/>
  <c r="BR90" i="1"/>
  <c r="BS91" i="1"/>
  <c r="BT92" i="1"/>
  <c r="BU93" i="1"/>
  <c r="BV94" i="1"/>
  <c r="BW95" i="1"/>
  <c r="AA52" i="1"/>
  <c r="AB53" i="1"/>
  <c r="AC54" i="1"/>
  <c r="AD55" i="1"/>
  <c r="AE56" i="1"/>
  <c r="AF57" i="1"/>
  <c r="AG58" i="1"/>
  <c r="AH59" i="1"/>
  <c r="AI60" i="1"/>
  <c r="AJ61" i="1"/>
  <c r="AK62" i="1"/>
  <c r="AL63" i="1"/>
  <c r="AM64" i="1"/>
  <c r="AN65" i="1"/>
  <c r="AO66" i="1"/>
  <c r="AP67" i="1"/>
  <c r="AQ68" i="1"/>
  <c r="AR69" i="1"/>
  <c r="AS70" i="1"/>
  <c r="AT71" i="1"/>
  <c r="AU72" i="1"/>
  <c r="CI75" i="1"/>
  <c r="CJ76" i="1"/>
  <c r="CK77" i="1"/>
  <c r="CL78" i="1"/>
  <c r="CM79" i="1"/>
  <c r="CN80" i="1"/>
  <c r="CO81" i="1"/>
  <c r="CP82" i="1"/>
  <c r="CQ83" i="1"/>
  <c r="CR84" i="1"/>
  <c r="CS85" i="1"/>
  <c r="CT86" i="1"/>
  <c r="CU87" i="1"/>
  <c r="CV88" i="1"/>
  <c r="CW89" i="1"/>
  <c r="CX90" i="1"/>
  <c r="AD75" i="1"/>
  <c r="AE76" i="1"/>
  <c r="AF77" i="1"/>
  <c r="AG78" i="1"/>
  <c r="AH79" i="1"/>
  <c r="AI80" i="1"/>
  <c r="AJ81" i="1"/>
  <c r="AK82" i="1"/>
  <c r="AL83" i="1"/>
  <c r="AM84" i="1"/>
  <c r="AN85" i="1"/>
  <c r="AO86" i="1"/>
  <c r="AP87" i="1"/>
  <c r="AQ88" i="1"/>
  <c r="AR89" i="1"/>
  <c r="AS90" i="1"/>
  <c r="AT91" i="1"/>
  <c r="AU92" i="1"/>
  <c r="AV93" i="1"/>
  <c r="AW94" i="1"/>
  <c r="AX95" i="1"/>
  <c r="CW75" i="1"/>
  <c r="CX76" i="1"/>
  <c r="BX52" i="1"/>
  <c r="BY53" i="1"/>
  <c r="BZ54" i="1"/>
  <c r="CA55" i="1"/>
  <c r="CB56" i="1"/>
  <c r="CC57" i="1"/>
  <c r="CD58" i="1"/>
  <c r="CE59" i="1"/>
  <c r="CF60" i="1"/>
  <c r="CG61" i="1"/>
  <c r="CH62" i="1"/>
  <c r="CI63" i="1"/>
  <c r="CJ64" i="1"/>
  <c r="CK65" i="1"/>
  <c r="CL66" i="1"/>
  <c r="CM67" i="1"/>
  <c r="CN68" i="1"/>
  <c r="CO69" i="1"/>
  <c r="CP70" i="1"/>
  <c r="CQ71" i="1"/>
  <c r="CR72" i="1"/>
  <c r="AR75" i="1"/>
  <c r="AS76" i="1"/>
  <c r="AT77" i="1"/>
  <c r="AU78" i="1"/>
  <c r="AV79" i="1"/>
  <c r="AW80" i="1"/>
  <c r="AX81" i="1"/>
  <c r="AY82" i="1"/>
  <c r="AZ83" i="1"/>
  <c r="BA84" i="1"/>
  <c r="BB85" i="1"/>
  <c r="BC86" i="1"/>
  <c r="BD87" i="1"/>
  <c r="BE88" i="1"/>
  <c r="BF89" i="1"/>
  <c r="BG90" i="1"/>
  <c r="BH91" i="1"/>
  <c r="BI92" i="1"/>
  <c r="BJ93" i="1"/>
  <c r="BK94" i="1"/>
  <c r="BL95" i="1"/>
  <c r="AY52" i="1"/>
  <c r="AZ53" i="1"/>
  <c r="BA54" i="1"/>
  <c r="BB55" i="1"/>
  <c r="BC56" i="1"/>
  <c r="BD57" i="1"/>
  <c r="BE58" i="1"/>
  <c r="BF59" i="1"/>
  <c r="BG60" i="1"/>
  <c r="BH61" i="1"/>
  <c r="BI62" i="1"/>
  <c r="BJ63" i="1"/>
  <c r="BK64" i="1"/>
  <c r="BL65" i="1"/>
  <c r="BM66" i="1"/>
  <c r="BN67" i="1"/>
  <c r="BO68" i="1"/>
  <c r="BP69" i="1"/>
  <c r="BQ70" i="1"/>
  <c r="BR71" i="1"/>
  <c r="BS72" i="1"/>
  <c r="BG75" i="1"/>
  <c r="BH76" i="1"/>
  <c r="BI77" i="1"/>
  <c r="BJ78" i="1"/>
  <c r="BK79" i="1"/>
  <c r="BL80" i="1"/>
  <c r="BM81" i="1"/>
  <c r="BN82" i="1"/>
  <c r="BO83" i="1"/>
  <c r="BP84" i="1"/>
  <c r="BQ85" i="1"/>
  <c r="BR86" i="1"/>
  <c r="BS87" i="1"/>
  <c r="BT88" i="1"/>
  <c r="BU89" i="1"/>
  <c r="BV90" i="1"/>
  <c r="BW91" i="1"/>
  <c r="BX92" i="1"/>
  <c r="BY93" i="1"/>
  <c r="BZ94" i="1"/>
  <c r="CA95" i="1"/>
  <c r="BV52" i="1"/>
  <c r="BW53" i="1"/>
  <c r="BX54" i="1"/>
  <c r="BY55" i="1"/>
  <c r="BZ56" i="1"/>
  <c r="CA57" i="1"/>
  <c r="CB58" i="1"/>
  <c r="CC59" i="1"/>
  <c r="CD60" i="1"/>
  <c r="CE61" i="1"/>
  <c r="CF62" i="1"/>
  <c r="CG63" i="1"/>
  <c r="CH64" i="1"/>
  <c r="CI65" i="1"/>
  <c r="CJ66" i="1"/>
  <c r="CK67" i="1"/>
  <c r="CL68" i="1"/>
  <c r="CM69" i="1"/>
  <c r="CN70" i="1"/>
  <c r="CO71" i="1"/>
  <c r="CP72" i="1"/>
  <c r="CT75" i="1"/>
  <c r="CU76" i="1"/>
  <c r="CV77" i="1"/>
  <c r="CW78" i="1"/>
  <c r="CX79" i="1"/>
  <c r="J75" i="1"/>
  <c r="K76" i="1"/>
  <c r="L77" i="1"/>
  <c r="M78" i="1"/>
  <c r="N79" i="1"/>
  <c r="O80" i="1"/>
  <c r="P81" i="1"/>
  <c r="Q82" i="1"/>
  <c r="R83" i="1"/>
  <c r="S84" i="1"/>
  <c r="T85" i="1"/>
  <c r="U86" i="1"/>
  <c r="V87" i="1"/>
  <c r="W88" i="1"/>
  <c r="X89" i="1"/>
  <c r="Y90" i="1"/>
  <c r="Z91" i="1"/>
  <c r="AA92" i="1"/>
  <c r="AB93" i="1"/>
  <c r="AC94" i="1"/>
  <c r="AD95" i="1"/>
  <c r="Q52" i="1"/>
  <c r="R53" i="1"/>
  <c r="S54" i="1"/>
  <c r="T55" i="1"/>
  <c r="U56" i="1"/>
  <c r="V57" i="1"/>
  <c r="W58" i="1"/>
  <c r="X59" i="1"/>
  <c r="Y60" i="1"/>
  <c r="Z61" i="1"/>
  <c r="AA62" i="1"/>
  <c r="AB63" i="1"/>
  <c r="AC64" i="1"/>
  <c r="AD65" i="1"/>
  <c r="AE66" i="1"/>
  <c r="AF67" i="1"/>
  <c r="AG68" i="1"/>
  <c r="AH69" i="1"/>
  <c r="AI70" i="1"/>
  <c r="AJ71" i="1"/>
  <c r="AK72" i="1"/>
  <c r="AO75" i="1"/>
  <c r="AP76" i="1"/>
  <c r="AQ77" i="1"/>
  <c r="AR78" i="1"/>
  <c r="AS79" i="1"/>
  <c r="AT80" i="1"/>
  <c r="AU81" i="1"/>
  <c r="AV82" i="1"/>
  <c r="AW83" i="1"/>
  <c r="AX84" i="1"/>
  <c r="AY85" i="1"/>
  <c r="AZ86" i="1"/>
  <c r="BA87" i="1"/>
  <c r="BB88" i="1"/>
  <c r="BC89" i="1"/>
  <c r="BD90" i="1"/>
  <c r="BE91" i="1"/>
  <c r="BF92" i="1"/>
  <c r="BG93" i="1"/>
  <c r="BH94" i="1"/>
  <c r="BI95" i="1"/>
  <c r="AV52" i="1"/>
  <c r="AW53" i="1"/>
  <c r="AX54" i="1"/>
  <c r="AY55" i="1"/>
  <c r="AZ56" i="1"/>
  <c r="BA57" i="1"/>
  <c r="BB58" i="1"/>
  <c r="BC59" i="1"/>
  <c r="BD60" i="1"/>
  <c r="BE61" i="1"/>
  <c r="BF62" i="1"/>
  <c r="BG63" i="1"/>
  <c r="BH64" i="1"/>
  <c r="BI65" i="1"/>
  <c r="BJ66" i="1"/>
  <c r="BK67" i="1"/>
  <c r="BL68" i="1"/>
  <c r="BM69" i="1"/>
  <c r="BN70" i="1"/>
  <c r="BO71" i="1"/>
  <c r="BP72" i="1"/>
  <c r="AF75" i="1"/>
  <c r="AG76" i="1"/>
  <c r="AH77" i="1"/>
  <c r="AI78" i="1"/>
  <c r="AJ79" i="1"/>
  <c r="AK80" i="1"/>
  <c r="AL81" i="1"/>
  <c r="AM82" i="1"/>
  <c r="AN83" i="1"/>
  <c r="AO84" i="1"/>
  <c r="AP85" i="1"/>
  <c r="AQ86" i="1"/>
  <c r="AR87" i="1"/>
  <c r="AS88" i="1"/>
  <c r="AT89" i="1"/>
  <c r="AU90" i="1"/>
  <c r="AV91" i="1"/>
  <c r="AW92" i="1"/>
  <c r="AX93" i="1"/>
  <c r="AY94" i="1"/>
  <c r="AZ95" i="1"/>
  <c r="AU52" i="1"/>
  <c r="AV53" i="1"/>
  <c r="AW54" i="1"/>
  <c r="AX55" i="1"/>
  <c r="AY56" i="1"/>
  <c r="AZ57" i="1"/>
  <c r="BA58" i="1"/>
  <c r="BB59" i="1"/>
  <c r="BC60" i="1"/>
  <c r="BD61" i="1"/>
  <c r="BE62" i="1"/>
  <c r="BF63" i="1"/>
  <c r="BG64" i="1"/>
  <c r="BH65" i="1"/>
  <c r="BI66" i="1"/>
  <c r="BJ67" i="1"/>
  <c r="BK68" i="1"/>
  <c r="BL69" i="1"/>
  <c r="BM70" i="1"/>
  <c r="BN71" i="1"/>
  <c r="BO72" i="1"/>
  <c r="CL52" i="1"/>
  <c r="CM53" i="1"/>
  <c r="CN54" i="1"/>
  <c r="CO55" i="1"/>
  <c r="CP56" i="1"/>
  <c r="CQ57" i="1"/>
  <c r="CR58" i="1"/>
  <c r="CS59" i="1"/>
  <c r="CT60" i="1"/>
  <c r="CU61" i="1"/>
  <c r="CV62" i="1"/>
  <c r="CW63" i="1"/>
  <c r="CX64" i="1"/>
  <c r="BC52" i="1"/>
  <c r="BD53" i="1"/>
  <c r="BE54" i="1"/>
  <c r="BF55" i="1"/>
  <c r="BG56" i="1"/>
  <c r="BH57" i="1"/>
  <c r="BI58" i="1"/>
  <c r="BJ59" i="1"/>
  <c r="BK60" i="1"/>
  <c r="BL61" i="1"/>
  <c r="BM62" i="1"/>
  <c r="BN63" i="1"/>
  <c r="BO64" i="1"/>
  <c r="BP65" i="1"/>
  <c r="BQ66" i="1"/>
  <c r="BR67" i="1"/>
  <c r="BS68" i="1"/>
  <c r="BT69" i="1"/>
  <c r="BU70" i="1"/>
  <c r="BV71" i="1"/>
  <c r="BW72" i="1"/>
  <c r="V75" i="1"/>
  <c r="W76" i="1"/>
  <c r="X77" i="1"/>
  <c r="Y78" i="1"/>
  <c r="Z79" i="1"/>
  <c r="AA80" i="1"/>
  <c r="AB81" i="1"/>
  <c r="AC82" i="1"/>
  <c r="AD83" i="1"/>
  <c r="AE84" i="1"/>
  <c r="AF85" i="1"/>
  <c r="AG86" i="1"/>
  <c r="AH87" i="1"/>
  <c r="AI88" i="1"/>
  <c r="AJ89" i="1"/>
  <c r="AK90" i="1"/>
  <c r="AL91" i="1"/>
  <c r="AM92" i="1"/>
  <c r="AN93" i="1"/>
  <c r="AO94" i="1"/>
  <c r="AP95" i="1"/>
  <c r="CO75" i="1"/>
  <c r="CP76" i="1"/>
  <c r="CQ77" i="1"/>
  <c r="CR78" i="1"/>
  <c r="CS79" i="1"/>
  <c r="CT80" i="1"/>
  <c r="CU81" i="1"/>
  <c r="CV82" i="1"/>
  <c r="CW83" i="1"/>
  <c r="CX84" i="1"/>
  <c r="BP52" i="1"/>
  <c r="BQ53" i="1"/>
  <c r="BR54" i="1"/>
  <c r="BS55" i="1"/>
  <c r="BT56" i="1"/>
  <c r="BU57" i="1"/>
  <c r="BV58" i="1"/>
  <c r="BW59" i="1"/>
  <c r="BX60" i="1"/>
  <c r="BY61" i="1"/>
  <c r="BZ62" i="1"/>
  <c r="CA63" i="1"/>
  <c r="CB64" i="1"/>
  <c r="CC65" i="1"/>
  <c r="CD66" i="1"/>
  <c r="CE67" i="1"/>
  <c r="CF68" i="1"/>
  <c r="CG69" i="1"/>
  <c r="CH70" i="1"/>
  <c r="CI71" i="1"/>
  <c r="CJ72" i="1"/>
  <c r="AJ75" i="1"/>
  <c r="AK76" i="1"/>
  <c r="AL77" i="1"/>
  <c r="AM78" i="1"/>
  <c r="AN79" i="1"/>
  <c r="AO80" i="1"/>
  <c r="AP81" i="1"/>
  <c r="AQ82" i="1"/>
  <c r="AR83" i="1"/>
  <c r="AS84" i="1"/>
  <c r="AT85" i="1"/>
  <c r="AU86" i="1"/>
  <c r="AV87" i="1"/>
  <c r="AW88" i="1"/>
  <c r="AX89" i="1"/>
  <c r="AY90" i="1"/>
  <c r="AZ91" i="1"/>
  <c r="BA92" i="1"/>
  <c r="BB93" i="1"/>
  <c r="BC94" i="1"/>
  <c r="BD95" i="1"/>
  <c r="AQ52" i="1"/>
  <c r="AR53" i="1"/>
  <c r="AS54" i="1"/>
  <c r="AT55" i="1"/>
  <c r="AU56" i="1"/>
  <c r="AV57" i="1"/>
  <c r="AW58" i="1"/>
  <c r="AX59" i="1"/>
  <c r="AY60" i="1"/>
  <c r="AZ61" i="1"/>
  <c r="BA62" i="1"/>
  <c r="BB63" i="1"/>
  <c r="BC64" i="1"/>
  <c r="BD65" i="1"/>
  <c r="BE66" i="1"/>
  <c r="BF67" i="1"/>
  <c r="BG68" i="1"/>
  <c r="BH69" i="1"/>
  <c r="BI70" i="1"/>
  <c r="BJ71" i="1"/>
  <c r="BK72" i="1"/>
  <c r="AY75" i="1"/>
  <c r="AZ76" i="1"/>
  <c r="BA77" i="1"/>
  <c r="BB78" i="1"/>
  <c r="BC79" i="1"/>
  <c r="BD80" i="1"/>
  <c r="BE81" i="1"/>
  <c r="BF82" i="1"/>
  <c r="BG83" i="1"/>
  <c r="BH84" i="1"/>
  <c r="BI85" i="1"/>
  <c r="BJ86" i="1"/>
  <c r="BK87" i="1"/>
  <c r="BL88" i="1"/>
  <c r="BM89" i="1"/>
  <c r="BN90" i="1"/>
  <c r="BO91" i="1"/>
  <c r="BP92" i="1"/>
  <c r="BQ93" i="1"/>
  <c r="BR94" i="1"/>
  <c r="BS95" i="1"/>
  <c r="BN52" i="1"/>
  <c r="BO53" i="1"/>
  <c r="BP54" i="1"/>
  <c r="BQ55" i="1"/>
  <c r="BR56" i="1"/>
  <c r="BS57" i="1"/>
  <c r="BT58" i="1"/>
  <c r="BU59" i="1"/>
  <c r="BV60" i="1"/>
  <c r="BW61" i="1"/>
  <c r="BX62" i="1"/>
  <c r="BY63" i="1"/>
  <c r="BZ64" i="1"/>
  <c r="CA65" i="1"/>
  <c r="CB66" i="1"/>
  <c r="CC67" i="1"/>
  <c r="CD68" i="1"/>
  <c r="CE69" i="1"/>
  <c r="CF70" i="1"/>
  <c r="CG71" i="1"/>
  <c r="CH72" i="1"/>
  <c r="CD75" i="1"/>
  <c r="CE76" i="1"/>
  <c r="CF77" i="1"/>
  <c r="CG78" i="1"/>
  <c r="CH79" i="1"/>
  <c r="CI80" i="1"/>
  <c r="CJ81" i="1"/>
  <c r="CK82" i="1"/>
  <c r="CL83" i="1"/>
  <c r="CM84" i="1"/>
  <c r="CN85" i="1"/>
  <c r="CO86" i="1"/>
  <c r="CP87" i="1"/>
  <c r="CQ88" i="1"/>
  <c r="CR89" i="1"/>
  <c r="CS90" i="1"/>
  <c r="CT91" i="1"/>
  <c r="CU92" i="1"/>
  <c r="CV93" i="1"/>
  <c r="CW94" i="1"/>
  <c r="CX95" i="1"/>
  <c r="CS52" i="1"/>
  <c r="CT53" i="1"/>
  <c r="CU54" i="1"/>
  <c r="CV55" i="1"/>
  <c r="CW56" i="1"/>
  <c r="CX57" i="1"/>
  <c r="I52" i="1"/>
  <c r="J53" i="1"/>
  <c r="K54" i="1"/>
  <c r="L55" i="1"/>
  <c r="M56" i="1"/>
  <c r="N57" i="1"/>
  <c r="O58" i="1"/>
  <c r="P59" i="1"/>
  <c r="Q60" i="1"/>
  <c r="R61" i="1"/>
  <c r="S62" i="1"/>
  <c r="T63" i="1"/>
  <c r="U64" i="1"/>
  <c r="V65" i="1"/>
  <c r="W66" i="1"/>
  <c r="X67" i="1"/>
  <c r="Y68" i="1"/>
  <c r="Z69" i="1"/>
  <c r="AA70" i="1"/>
  <c r="AB71" i="1"/>
  <c r="AC72" i="1"/>
  <c r="Y75" i="1"/>
  <c r="Z76" i="1"/>
  <c r="AA77" i="1"/>
  <c r="AB78" i="1"/>
  <c r="AC79" i="1"/>
  <c r="AD80" i="1"/>
  <c r="AE81" i="1"/>
  <c r="AF82" i="1"/>
  <c r="AG83" i="1"/>
  <c r="AH84" i="1"/>
  <c r="AI85" i="1"/>
  <c r="AJ86" i="1"/>
  <c r="AK87" i="1"/>
  <c r="AL88" i="1"/>
  <c r="AM89" i="1"/>
  <c r="AN90" i="1"/>
  <c r="AO91" i="1"/>
  <c r="AP92" i="1"/>
  <c r="AQ93" i="1"/>
  <c r="AR94" i="1"/>
  <c r="AS95" i="1"/>
  <c r="AN52" i="1"/>
  <c r="AO53" i="1"/>
  <c r="AP54" i="1"/>
  <c r="AQ55" i="1"/>
  <c r="AR56" i="1"/>
  <c r="AS57" i="1"/>
  <c r="AT58" i="1"/>
  <c r="AU59" i="1"/>
  <c r="AV60" i="1"/>
  <c r="AW61" i="1"/>
  <c r="AX62" i="1"/>
  <c r="AY63" i="1"/>
  <c r="AZ64" i="1"/>
  <c r="BA65" i="1"/>
  <c r="BB66" i="1"/>
  <c r="BC67" i="1"/>
  <c r="BD68" i="1"/>
  <c r="BE69" i="1"/>
  <c r="BF70" i="1"/>
  <c r="BG71" i="1"/>
  <c r="BH72" i="1"/>
  <c r="X75" i="1"/>
  <c r="Y76" i="1"/>
  <c r="Z77" i="1"/>
  <c r="AA78" i="1"/>
  <c r="AB79" i="1"/>
  <c r="AC80" i="1"/>
  <c r="AD81" i="1"/>
  <c r="AE82" i="1"/>
  <c r="AF83" i="1"/>
  <c r="AG84" i="1"/>
  <c r="AH85" i="1"/>
  <c r="AI86" i="1"/>
  <c r="AJ87" i="1"/>
  <c r="AK88" i="1"/>
  <c r="AL89" i="1"/>
  <c r="AM90" i="1"/>
  <c r="AN91" i="1"/>
  <c r="AO92" i="1"/>
  <c r="AP93" i="1"/>
  <c r="AQ94" i="1"/>
  <c r="AR95" i="1"/>
  <c r="AE52" i="1"/>
  <c r="AF53" i="1"/>
  <c r="AG54" i="1"/>
  <c r="AH55" i="1"/>
  <c r="AI56" i="1"/>
  <c r="AJ57" i="1"/>
  <c r="AK58" i="1"/>
  <c r="AL59" i="1"/>
  <c r="AM60" i="1"/>
  <c r="AN61" i="1"/>
  <c r="AO62" i="1"/>
  <c r="AP63" i="1"/>
  <c r="AQ64" i="1"/>
  <c r="AR65" i="1"/>
  <c r="AS66" i="1"/>
  <c r="AT67" i="1"/>
  <c r="AU68" i="1"/>
  <c r="AV69" i="1"/>
  <c r="AW70" i="1"/>
  <c r="AX71" i="1"/>
  <c r="AY72" i="1"/>
  <c r="BB75" i="1"/>
  <c r="BC76" i="1"/>
  <c r="BD77" i="1"/>
  <c r="BE78" i="1"/>
  <c r="BF79" i="1"/>
  <c r="BG80" i="1"/>
  <c r="BH81" i="1"/>
  <c r="BI82" i="1"/>
  <c r="BJ83" i="1"/>
  <c r="BK84" i="1"/>
  <c r="BL85" i="1"/>
  <c r="BM86" i="1"/>
  <c r="BN87" i="1"/>
  <c r="BO88" i="1"/>
  <c r="BP89" i="1"/>
  <c r="BQ90" i="1"/>
  <c r="BR91" i="1"/>
  <c r="BS92" i="1"/>
  <c r="BT93" i="1"/>
  <c r="BU94" i="1"/>
  <c r="BV95" i="1"/>
  <c r="AG52" i="1"/>
  <c r="AH53" i="1"/>
  <c r="AI54" i="1"/>
  <c r="AJ55" i="1"/>
  <c r="AK56" i="1"/>
  <c r="AL57" i="1"/>
  <c r="AM58" i="1"/>
  <c r="AN59" i="1"/>
  <c r="AO60" i="1"/>
  <c r="AP61" i="1"/>
  <c r="AQ62" i="1"/>
  <c r="AR63" i="1"/>
  <c r="AS64" i="1"/>
  <c r="AT65" i="1"/>
  <c r="AU66" i="1"/>
  <c r="AV67" i="1"/>
  <c r="AW68" i="1"/>
  <c r="AX69" i="1"/>
  <c r="AY70" i="1"/>
  <c r="AZ71" i="1"/>
  <c r="BA72" i="1"/>
  <c r="B75" i="1"/>
  <c r="CW52" i="1"/>
  <c r="CX53" i="1"/>
  <c r="BQ75" i="1"/>
  <c r="BR76" i="1"/>
  <c r="BS77" i="1"/>
  <c r="BT78" i="1"/>
  <c r="BU79" i="1"/>
  <c r="BV80" i="1"/>
  <c r="BW81" i="1"/>
  <c r="BX82" i="1"/>
  <c r="BY83" i="1"/>
  <c r="BZ84" i="1"/>
  <c r="CA85" i="1"/>
  <c r="CB86" i="1"/>
  <c r="CC87" i="1"/>
  <c r="CD88" i="1"/>
  <c r="CE89" i="1"/>
  <c r="CF90" i="1"/>
  <c r="CG91" i="1"/>
  <c r="CH92" i="1"/>
  <c r="CI93" i="1"/>
  <c r="CJ94" i="1"/>
  <c r="CK95" i="1"/>
  <c r="AR52" i="1"/>
  <c r="AS53" i="1"/>
  <c r="AT54" i="1"/>
  <c r="AU55" i="1"/>
  <c r="AV56" i="1"/>
  <c r="AW57" i="1"/>
  <c r="AX58" i="1"/>
  <c r="AY59" i="1"/>
  <c r="AZ60" i="1"/>
  <c r="BA61" i="1"/>
  <c r="BB62" i="1"/>
  <c r="BC63" i="1"/>
  <c r="BD64" i="1"/>
  <c r="BE65" i="1"/>
  <c r="BF66" i="1"/>
  <c r="BG67" i="1"/>
  <c r="BH68" i="1"/>
  <c r="BI69" i="1"/>
  <c r="BJ70" i="1"/>
  <c r="BK71" i="1"/>
  <c r="BL72" i="1"/>
  <c r="L75" i="1"/>
  <c r="M76" i="1"/>
  <c r="N77" i="1"/>
  <c r="O78" i="1"/>
  <c r="P79" i="1"/>
  <c r="Q80" i="1"/>
  <c r="R81" i="1"/>
  <c r="S82" i="1"/>
  <c r="T83" i="1"/>
  <c r="U84" i="1"/>
  <c r="V85" i="1"/>
  <c r="W86" i="1"/>
  <c r="X87" i="1"/>
  <c r="Y88" i="1"/>
  <c r="Z89" i="1"/>
  <c r="AA90" i="1"/>
  <c r="AB91" i="1"/>
  <c r="AC92" i="1"/>
  <c r="AD93" i="1"/>
  <c r="AE94" i="1"/>
  <c r="AF95" i="1"/>
  <c r="S52" i="1"/>
  <c r="T53" i="1"/>
  <c r="U54" i="1"/>
  <c r="V55" i="1"/>
  <c r="W56" i="1"/>
  <c r="X57" i="1"/>
  <c r="Y58" i="1"/>
  <c r="Z59" i="1"/>
  <c r="AA60" i="1"/>
  <c r="AB61" i="1"/>
  <c r="AC62" i="1"/>
  <c r="AD63" i="1"/>
  <c r="AE64" i="1"/>
  <c r="AF65" i="1"/>
  <c r="AG66" i="1"/>
  <c r="AH67" i="1"/>
  <c r="AI68" i="1"/>
  <c r="AJ69" i="1"/>
  <c r="AK70" i="1"/>
  <c r="AL71" i="1"/>
  <c r="AM72" i="1"/>
  <c r="AI75" i="1"/>
  <c r="AJ76" i="1"/>
  <c r="AK77" i="1"/>
  <c r="AL78" i="1"/>
  <c r="AM79" i="1"/>
  <c r="AN80" i="1"/>
  <c r="AO81" i="1"/>
  <c r="AP82" i="1"/>
  <c r="AQ83" i="1"/>
  <c r="AR84" i="1"/>
  <c r="AS85" i="1"/>
  <c r="AT86" i="1"/>
  <c r="AU87" i="1"/>
  <c r="AV88" i="1"/>
  <c r="AW89" i="1"/>
  <c r="AX90" i="1"/>
  <c r="AY91" i="1"/>
  <c r="AZ92" i="1"/>
  <c r="BA93" i="1"/>
  <c r="BB94" i="1"/>
  <c r="BC95" i="1"/>
  <c r="BF52" i="1"/>
  <c r="BG53" i="1"/>
  <c r="BH54" i="1"/>
  <c r="BI55" i="1"/>
  <c r="BJ56" i="1"/>
  <c r="BK57" i="1"/>
  <c r="BL58" i="1"/>
  <c r="BM59" i="1"/>
  <c r="BN60" i="1"/>
  <c r="BO61" i="1"/>
  <c r="BP62" i="1"/>
  <c r="BQ63" i="1"/>
  <c r="BR64" i="1"/>
  <c r="BS65" i="1"/>
  <c r="BT66" i="1"/>
  <c r="BU67" i="1"/>
  <c r="BV68" i="1"/>
  <c r="BW69" i="1"/>
  <c r="BX70" i="1"/>
  <c r="BY71" i="1"/>
  <c r="BZ72" i="1"/>
  <c r="BV75" i="1"/>
  <c r="BW76" i="1"/>
  <c r="BX77" i="1"/>
  <c r="BY78" i="1"/>
  <c r="BZ79" i="1"/>
  <c r="CA80" i="1"/>
  <c r="CB81" i="1"/>
  <c r="CC82" i="1"/>
  <c r="CD83" i="1"/>
  <c r="CE84" i="1"/>
  <c r="CF85" i="1"/>
  <c r="CG86" i="1"/>
  <c r="CH87" i="1"/>
  <c r="CI88" i="1"/>
  <c r="CJ89" i="1"/>
  <c r="CK90" i="1"/>
  <c r="CL91" i="1"/>
  <c r="CM92" i="1"/>
  <c r="CN93" i="1"/>
  <c r="CO94" i="1"/>
  <c r="CP95" i="1"/>
  <c r="CC52" i="1"/>
  <c r="CD53" i="1"/>
  <c r="CE54" i="1"/>
  <c r="CF55" i="1"/>
  <c r="CG56" i="1"/>
  <c r="CH57" i="1"/>
  <c r="CI58" i="1"/>
  <c r="CJ59" i="1"/>
  <c r="CK60" i="1"/>
  <c r="CL61" i="1"/>
  <c r="CM62" i="1"/>
  <c r="CN63" i="1"/>
  <c r="CO64" i="1"/>
  <c r="CP65" i="1"/>
  <c r="CQ66" i="1"/>
  <c r="CR67" i="1"/>
  <c r="CS68" i="1"/>
  <c r="CT69" i="1"/>
  <c r="CU70" i="1"/>
  <c r="CV71" i="1"/>
  <c r="CW72" i="1"/>
  <c r="X52" i="1"/>
  <c r="Y53" i="1"/>
  <c r="Z54" i="1"/>
  <c r="AA55" i="1"/>
  <c r="AB56" i="1"/>
  <c r="AC57" i="1"/>
  <c r="AD58" i="1"/>
  <c r="AE59" i="1"/>
  <c r="AF60" i="1"/>
  <c r="AG61" i="1"/>
  <c r="AH62" i="1"/>
  <c r="AI63" i="1"/>
  <c r="AJ64" i="1"/>
  <c r="AK65" i="1"/>
  <c r="AL66" i="1"/>
  <c r="AM67" i="1"/>
  <c r="AN68" i="1"/>
  <c r="AO69" i="1"/>
  <c r="AP70" i="1"/>
  <c r="AQ71" i="1"/>
  <c r="AR72" i="1"/>
  <c r="Q75" i="1"/>
  <c r="R76" i="1"/>
  <c r="S77" i="1"/>
  <c r="T78" i="1"/>
  <c r="U79" i="1"/>
  <c r="V80" i="1"/>
  <c r="W81" i="1"/>
  <c r="X82" i="1"/>
  <c r="Y83" i="1"/>
  <c r="Z84" i="1"/>
  <c r="AA85" i="1"/>
  <c r="AB86" i="1"/>
  <c r="AC87" i="1"/>
  <c r="AD88" i="1"/>
  <c r="AE89" i="1"/>
  <c r="AF90" i="1"/>
  <c r="AG91" i="1"/>
  <c r="AH92" i="1"/>
  <c r="AI93" i="1"/>
  <c r="AJ94" i="1"/>
  <c r="AK95" i="1"/>
  <c r="CR75" i="1"/>
  <c r="CS76" i="1"/>
  <c r="CT77" i="1"/>
  <c r="CU78" i="1"/>
  <c r="CV79" i="1"/>
  <c r="CW80" i="1"/>
  <c r="CX81" i="1"/>
  <c r="P75" i="1"/>
  <c r="Q76" i="1"/>
  <c r="R77" i="1"/>
  <c r="S78" i="1"/>
  <c r="T79" i="1"/>
  <c r="U80" i="1"/>
  <c r="V81" i="1"/>
  <c r="W82" i="1"/>
  <c r="X83" i="1"/>
  <c r="Y84" i="1"/>
  <c r="Z85" i="1"/>
  <c r="AA86" i="1"/>
  <c r="AB87" i="1"/>
  <c r="AC88" i="1"/>
  <c r="AD89" i="1"/>
  <c r="AE90" i="1"/>
  <c r="AF91" i="1"/>
  <c r="AG92" i="1"/>
  <c r="AH93" i="1"/>
  <c r="AI94" i="1"/>
  <c r="AJ95" i="1"/>
  <c r="W52" i="1"/>
  <c r="X53" i="1"/>
  <c r="Y54" i="1"/>
  <c r="Z55" i="1"/>
  <c r="AA56" i="1"/>
  <c r="AB57" i="1"/>
  <c r="AC58" i="1"/>
  <c r="AD59" i="1"/>
  <c r="AE60" i="1"/>
  <c r="AF61" i="1"/>
  <c r="AG62" i="1"/>
  <c r="AH63" i="1"/>
  <c r="AI64" i="1"/>
  <c r="AJ65" i="1"/>
  <c r="AK66" i="1"/>
  <c r="AL67" i="1"/>
  <c r="AM68" i="1"/>
  <c r="AN69" i="1"/>
  <c r="AO70" i="1"/>
  <c r="AP71" i="1"/>
  <c r="AQ72" i="1"/>
  <c r="CV52" i="1"/>
  <c r="CW53" i="1"/>
  <c r="CX54" i="1"/>
  <c r="P52" i="1"/>
  <c r="Q53" i="1"/>
  <c r="R54" i="1"/>
  <c r="S55" i="1"/>
  <c r="T56" i="1"/>
  <c r="U57" i="1"/>
  <c r="V58" i="1"/>
  <c r="W59" i="1"/>
  <c r="X60" i="1"/>
  <c r="Y61" i="1"/>
  <c r="Z62" i="1"/>
  <c r="AA63" i="1"/>
  <c r="AB64" i="1"/>
  <c r="AC65" i="1"/>
  <c r="AD66" i="1"/>
  <c r="AE67" i="1"/>
  <c r="AF68" i="1"/>
  <c r="AG69" i="1"/>
  <c r="AH70" i="1"/>
  <c r="AI71" i="1"/>
  <c r="AJ72" i="1"/>
  <c r="CX52" i="1"/>
  <c r="CO52" i="1"/>
  <c r="CP53" i="1"/>
  <c r="CQ54" i="1"/>
  <c r="CR55" i="1"/>
  <c r="CS56" i="1"/>
  <c r="CT57" i="1"/>
  <c r="CU58" i="1"/>
  <c r="CV59" i="1"/>
  <c r="CW60" i="1"/>
  <c r="CX61" i="1"/>
  <c r="BI75" i="1"/>
  <c r="BJ76" i="1"/>
  <c r="BK77" i="1"/>
  <c r="BL78" i="1"/>
  <c r="BM79" i="1"/>
  <c r="BN80" i="1"/>
  <c r="BO81" i="1"/>
  <c r="BP82" i="1"/>
  <c r="BQ83" i="1"/>
  <c r="BR84" i="1"/>
  <c r="BS85" i="1"/>
  <c r="BT86" i="1"/>
  <c r="BU87" i="1"/>
  <c r="BV88" i="1"/>
  <c r="BW89" i="1"/>
  <c r="BX90" i="1"/>
  <c r="BY91" i="1"/>
  <c r="BZ92" i="1"/>
  <c r="CA93" i="1"/>
  <c r="CB94" i="1"/>
  <c r="CC95" i="1"/>
  <c r="AJ52" i="1"/>
  <c r="AK53" i="1"/>
  <c r="AL54" i="1"/>
  <c r="AM55" i="1"/>
  <c r="AN56" i="1"/>
  <c r="AO57" i="1"/>
  <c r="AP58" i="1"/>
  <c r="AQ59" i="1"/>
  <c r="AR60" i="1"/>
  <c r="AS61" i="1"/>
  <c r="AT62" i="1"/>
  <c r="AU63" i="1"/>
  <c r="AV64" i="1"/>
  <c r="AW65" i="1"/>
  <c r="AX66" i="1"/>
  <c r="AY67" i="1"/>
  <c r="AZ68" i="1"/>
  <c r="BA69" i="1"/>
  <c r="BB70" i="1"/>
  <c r="BC71" i="1"/>
  <c r="BD72" i="1"/>
  <c r="D75" i="1"/>
  <c r="E76" i="1"/>
  <c r="F77" i="1"/>
  <c r="G78" i="1"/>
  <c r="H79" i="1"/>
  <c r="I80" i="1"/>
  <c r="J81" i="1"/>
  <c r="K82" i="1"/>
  <c r="L83" i="1"/>
  <c r="M84" i="1"/>
  <c r="N85" i="1"/>
  <c r="O86" i="1"/>
  <c r="P87" i="1"/>
  <c r="Q88" i="1"/>
  <c r="R89" i="1"/>
  <c r="S90" i="1"/>
  <c r="T91" i="1"/>
  <c r="U92" i="1"/>
  <c r="V93" i="1"/>
  <c r="W94" i="1"/>
  <c r="X95" i="1"/>
  <c r="K52" i="1"/>
  <c r="L53" i="1"/>
  <c r="M54" i="1"/>
  <c r="N55" i="1"/>
  <c r="O56" i="1"/>
  <c r="P57" i="1"/>
  <c r="Q58" i="1"/>
  <c r="R59" i="1"/>
  <c r="S60" i="1"/>
  <c r="T61" i="1"/>
  <c r="U62" i="1"/>
  <c r="V63" i="1"/>
  <c r="W64" i="1"/>
  <c r="X65" i="1"/>
  <c r="Y66" i="1"/>
  <c r="Z67" i="1"/>
  <c r="AA68" i="1"/>
  <c r="AB69" i="1"/>
  <c r="AC70" i="1"/>
  <c r="AD71" i="1"/>
  <c r="AE72" i="1"/>
  <c r="AA75" i="1"/>
  <c r="AB76" i="1"/>
  <c r="AC77" i="1"/>
  <c r="AD78" i="1"/>
  <c r="AE79" i="1"/>
  <c r="AF80" i="1"/>
  <c r="AG81" i="1"/>
  <c r="AH82" i="1"/>
  <c r="AI83" i="1"/>
  <c r="AJ84" i="1"/>
  <c r="AK85" i="1"/>
  <c r="AL86" i="1"/>
  <c r="AM87" i="1"/>
  <c r="AN88" i="1"/>
  <c r="AO89" i="1"/>
  <c r="AP90" i="1"/>
  <c r="AQ91" i="1"/>
  <c r="AR92" i="1"/>
  <c r="AS93" i="1"/>
  <c r="AT94" i="1"/>
  <c r="AU95" i="1"/>
  <c r="AP52" i="1"/>
  <c r="AQ53" i="1"/>
  <c r="AR54" i="1"/>
  <c r="AS55" i="1"/>
  <c r="AT56" i="1"/>
  <c r="AU57" i="1"/>
  <c r="AV58" i="1"/>
  <c r="AW59" i="1"/>
  <c r="AX60" i="1"/>
  <c r="AY61" i="1"/>
  <c r="AZ62" i="1"/>
  <c r="BA63" i="1"/>
  <c r="BB64" i="1"/>
  <c r="BC65" i="1"/>
  <c r="BD66" i="1"/>
  <c r="BE67" i="1"/>
  <c r="BF68" i="1"/>
  <c r="BG69" i="1"/>
  <c r="BH70" i="1"/>
  <c r="BI71" i="1"/>
  <c r="BJ72" i="1"/>
  <c r="BN75" i="1"/>
  <c r="BO76" i="1"/>
  <c r="BP77" i="1"/>
  <c r="BQ78" i="1"/>
  <c r="BR79" i="1"/>
  <c r="BS80" i="1"/>
  <c r="BT81" i="1"/>
  <c r="BU82" i="1"/>
  <c r="BV83" i="1"/>
  <c r="BW84" i="1"/>
  <c r="BX85" i="1"/>
  <c r="BY86" i="1"/>
  <c r="BZ87" i="1"/>
  <c r="CA88" i="1"/>
  <c r="CB89" i="1"/>
  <c r="CC90" i="1"/>
  <c r="CD91" i="1"/>
  <c r="CE92" i="1"/>
  <c r="CF93" i="1"/>
  <c r="CG94" i="1"/>
  <c r="CH95" i="1"/>
  <c r="BU52" i="1"/>
  <c r="BV53" i="1"/>
  <c r="BW54" i="1"/>
  <c r="BX55" i="1"/>
  <c r="BY56" i="1"/>
  <c r="BZ57" i="1"/>
  <c r="CA58" i="1"/>
  <c r="CB59" i="1"/>
  <c r="CC60" i="1"/>
  <c r="CD61" i="1"/>
  <c r="CE62" i="1"/>
  <c r="CF63" i="1"/>
  <c r="CG64" i="1"/>
  <c r="CH65" i="1"/>
  <c r="CI66" i="1"/>
  <c r="CJ67" i="1"/>
  <c r="CK68" i="1"/>
  <c r="CL69" i="1"/>
  <c r="CM70" i="1"/>
  <c r="CN71" i="1"/>
  <c r="CO72" i="1"/>
  <c r="CK75" i="1"/>
  <c r="CL76" i="1"/>
  <c r="CM77" i="1"/>
  <c r="CN78" i="1"/>
  <c r="CO79" i="1"/>
  <c r="CP80" i="1"/>
  <c r="CQ81" i="1"/>
  <c r="CR82" i="1"/>
  <c r="CS83" i="1"/>
  <c r="CT84" i="1"/>
  <c r="CU85" i="1"/>
  <c r="CV86" i="1"/>
  <c r="CW87" i="1"/>
  <c r="CX88" i="1"/>
  <c r="I75" i="1"/>
  <c r="J76" i="1"/>
  <c r="K77" i="1"/>
  <c r="L78" i="1"/>
  <c r="M79" i="1"/>
  <c r="N80" i="1"/>
  <c r="O81" i="1"/>
  <c r="P82" i="1"/>
  <c r="Q83" i="1"/>
  <c r="R84" i="1"/>
  <c r="S85" i="1"/>
  <c r="T86" i="1"/>
  <c r="U87" i="1"/>
  <c r="V88" i="1"/>
  <c r="W89" i="1"/>
  <c r="X90" i="1"/>
  <c r="Y91" i="1"/>
  <c r="Z92" i="1"/>
  <c r="AA93" i="1"/>
  <c r="AB94" i="1"/>
  <c r="AC95" i="1"/>
  <c r="CJ75" i="1"/>
  <c r="CK76" i="1"/>
  <c r="CL77" i="1"/>
  <c r="CM78" i="1"/>
  <c r="CN79" i="1"/>
  <c r="CO80" i="1"/>
  <c r="CP81" i="1"/>
  <c r="CQ82" i="1"/>
  <c r="CR83" i="1"/>
  <c r="CS84" i="1"/>
  <c r="CT85" i="1"/>
  <c r="CU86" i="1"/>
  <c r="CV87" i="1"/>
  <c r="CW88" i="1"/>
  <c r="CX89" i="1"/>
  <c r="CQ52" i="1"/>
  <c r="CR53" i="1"/>
  <c r="CS54" i="1"/>
  <c r="CT55" i="1"/>
  <c r="CU56" i="1"/>
  <c r="CV57" i="1"/>
  <c r="CW58" i="1"/>
  <c r="CX59" i="1"/>
  <c r="O52" i="1"/>
  <c r="P53" i="1"/>
  <c r="Q54" i="1"/>
  <c r="R55" i="1"/>
  <c r="S56" i="1"/>
  <c r="T57" i="1"/>
  <c r="U58" i="1"/>
  <c r="V59" i="1"/>
  <c r="W60" i="1"/>
  <c r="X61" i="1"/>
  <c r="Y62" i="1"/>
  <c r="Z63" i="1"/>
  <c r="AA64" i="1"/>
  <c r="AB65" i="1"/>
  <c r="AC66" i="1"/>
  <c r="AD67" i="1"/>
  <c r="AE68" i="1"/>
  <c r="AF69" i="1"/>
  <c r="AG70" i="1"/>
  <c r="AH71" i="1"/>
  <c r="AI72" i="1"/>
  <c r="BG52" i="1"/>
  <c r="BH53" i="1"/>
  <c r="BI54" i="1"/>
  <c r="BJ55" i="1"/>
  <c r="BK56" i="1"/>
  <c r="BL57" i="1"/>
  <c r="BM58" i="1"/>
  <c r="BN59" i="1"/>
  <c r="BO60" i="1"/>
  <c r="BP61" i="1"/>
  <c r="BQ62" i="1"/>
  <c r="BR63" i="1"/>
  <c r="BS64" i="1"/>
  <c r="BT65" i="1"/>
  <c r="BU66" i="1"/>
  <c r="BV67" i="1"/>
  <c r="BW68" i="1"/>
  <c r="BX69" i="1"/>
  <c r="BY70" i="1"/>
  <c r="BZ71" i="1"/>
  <c r="CA72" i="1"/>
  <c r="BD52" i="1"/>
  <c r="BE53" i="1"/>
  <c r="BF54" i="1"/>
  <c r="BG55" i="1"/>
  <c r="BH56" i="1"/>
  <c r="BI57" i="1"/>
  <c r="BJ58" i="1"/>
  <c r="BK59" i="1"/>
  <c r="BL60" i="1"/>
  <c r="BM61" i="1"/>
  <c r="BN62" i="1"/>
  <c r="BO63" i="1"/>
  <c r="BP64" i="1"/>
  <c r="BQ65" i="1"/>
  <c r="BR66" i="1"/>
  <c r="BS67" i="1"/>
  <c r="BT68" i="1"/>
  <c r="BU69" i="1"/>
  <c r="BV70" i="1"/>
  <c r="BW71" i="1"/>
  <c r="BX72" i="1"/>
  <c r="AD52" i="1"/>
  <c r="AE53" i="1"/>
  <c r="AF54" i="1"/>
  <c r="AG55" i="1"/>
  <c r="AH56" i="1"/>
  <c r="AI57" i="1"/>
  <c r="AJ58" i="1"/>
  <c r="AK59" i="1"/>
  <c r="AL60" i="1"/>
  <c r="AM61" i="1"/>
  <c r="AN62" i="1"/>
  <c r="AO63" i="1"/>
  <c r="AP64" i="1"/>
  <c r="AQ65" i="1"/>
  <c r="AR66" i="1"/>
  <c r="AS67" i="1"/>
  <c r="AT68" i="1"/>
  <c r="AU69" i="1"/>
  <c r="AV70" i="1"/>
  <c r="AW71" i="1"/>
  <c r="AX72" i="1"/>
  <c r="BQ52" i="1"/>
  <c r="BR53" i="1"/>
  <c r="BS54" i="1"/>
  <c r="BT55" i="1"/>
  <c r="BU56" i="1"/>
  <c r="BV57" i="1"/>
  <c r="BW58" i="1"/>
  <c r="BX59" i="1"/>
  <c r="BY60" i="1"/>
  <c r="BZ61" i="1"/>
  <c r="CA62" i="1"/>
  <c r="CB63" i="1"/>
  <c r="CC64" i="1"/>
  <c r="CD65" i="1"/>
  <c r="CE66" i="1"/>
  <c r="CF67" i="1"/>
  <c r="CG68" i="1"/>
  <c r="CH69" i="1"/>
  <c r="CI70" i="1"/>
  <c r="CJ71" i="1"/>
  <c r="CK72" i="1"/>
  <c r="AK75" i="1"/>
  <c r="AL76" i="1"/>
  <c r="AM77" i="1"/>
  <c r="AN78" i="1"/>
  <c r="AO79" i="1"/>
  <c r="AP80" i="1"/>
  <c r="AQ81" i="1"/>
  <c r="AR82" i="1"/>
  <c r="AS83" i="1"/>
  <c r="AT84" i="1"/>
  <c r="AU85" i="1"/>
  <c r="AV86" i="1"/>
  <c r="AW87" i="1"/>
  <c r="AX88" i="1"/>
  <c r="AY89" i="1"/>
  <c r="AZ90" i="1"/>
  <c r="BA91" i="1"/>
  <c r="BB92" i="1"/>
  <c r="BC93" i="1"/>
  <c r="BD94" i="1"/>
  <c r="BE95" i="1"/>
  <c r="L52" i="1"/>
  <c r="M53" i="1"/>
  <c r="N54" i="1"/>
  <c r="O55" i="1"/>
  <c r="P56" i="1"/>
  <c r="Q57" i="1"/>
  <c r="R58" i="1"/>
  <c r="S59" i="1"/>
  <c r="T60" i="1"/>
  <c r="U61" i="1"/>
  <c r="V62" i="1"/>
  <c r="W63" i="1"/>
  <c r="X64" i="1"/>
  <c r="Y65" i="1"/>
  <c r="Z66" i="1"/>
  <c r="AA67" i="1"/>
  <c r="AB68" i="1"/>
  <c r="AC69" i="1"/>
  <c r="AD70" i="1"/>
  <c r="AE71" i="1"/>
  <c r="AF72" i="1"/>
  <c r="CM52" i="1"/>
  <c r="CN53" i="1"/>
  <c r="CO54" i="1"/>
  <c r="CP55" i="1"/>
  <c r="CQ56" i="1"/>
  <c r="CR57" i="1"/>
  <c r="CS58" i="1"/>
  <c r="CT59" i="1"/>
  <c r="CU60" i="1"/>
  <c r="CV61" i="1"/>
  <c r="CW62" i="1"/>
  <c r="CX63" i="1"/>
  <c r="CU75" i="1"/>
  <c r="CV76" i="1"/>
  <c r="CW77" i="1"/>
  <c r="CX78" i="1"/>
  <c r="S75" i="1"/>
  <c r="T76" i="1"/>
  <c r="U77" i="1"/>
  <c r="V78" i="1"/>
  <c r="W79" i="1"/>
  <c r="X80" i="1"/>
  <c r="Y81" i="1"/>
  <c r="Z82" i="1"/>
  <c r="AA83" i="1"/>
  <c r="AB84" i="1"/>
  <c r="AC85" i="1"/>
  <c r="AD86" i="1"/>
  <c r="AE87" i="1"/>
  <c r="AF88" i="1"/>
  <c r="AG89" i="1"/>
  <c r="AH90" i="1"/>
  <c r="AI91" i="1"/>
  <c r="AJ92" i="1"/>
  <c r="AK93" i="1"/>
  <c r="AL94" i="1"/>
  <c r="AM95" i="1"/>
  <c r="AH52" i="1"/>
  <c r="AI53" i="1"/>
  <c r="AJ54" i="1"/>
  <c r="AK55" i="1"/>
  <c r="AL56" i="1"/>
  <c r="AM57" i="1"/>
  <c r="AN58" i="1"/>
  <c r="AO59" i="1"/>
  <c r="AP60" i="1"/>
  <c r="AQ61" i="1"/>
  <c r="AR62" i="1"/>
  <c r="AS63" i="1"/>
  <c r="AT64" i="1"/>
  <c r="AU65" i="1"/>
  <c r="AV66" i="1"/>
  <c r="AW67" i="1"/>
  <c r="AX68" i="1"/>
  <c r="AY69" i="1"/>
  <c r="AZ70" i="1"/>
  <c r="BA71" i="1"/>
  <c r="BB72" i="1"/>
  <c r="AX75" i="1"/>
  <c r="AY76" i="1"/>
  <c r="AZ77" i="1"/>
  <c r="BA78" i="1"/>
  <c r="BB79" i="1"/>
  <c r="BC80" i="1"/>
  <c r="BD81" i="1"/>
  <c r="BE82" i="1"/>
  <c r="BF83" i="1"/>
  <c r="BG84" i="1"/>
  <c r="BH85" i="1"/>
  <c r="BI86" i="1"/>
  <c r="BJ87" i="1"/>
  <c r="BK88" i="1"/>
  <c r="BL89" i="1"/>
  <c r="BM90" i="1"/>
  <c r="BN91" i="1"/>
  <c r="BO92" i="1"/>
  <c r="BP93" i="1"/>
  <c r="BQ94" i="1"/>
  <c r="BR95" i="1"/>
  <c r="BM52" i="1"/>
  <c r="BN53" i="1"/>
  <c r="BO54" i="1"/>
  <c r="BP55" i="1"/>
  <c r="BQ56" i="1"/>
  <c r="BR57" i="1"/>
  <c r="BS58" i="1"/>
  <c r="BT59" i="1"/>
  <c r="BU60" i="1"/>
  <c r="BV61" i="1"/>
  <c r="BW62" i="1"/>
  <c r="BX63" i="1"/>
  <c r="BY64" i="1"/>
  <c r="BZ65" i="1"/>
  <c r="CA66" i="1"/>
  <c r="CB67" i="1"/>
  <c r="CC68" i="1"/>
  <c r="CD69" i="1"/>
  <c r="CE70" i="1"/>
  <c r="CF71" i="1"/>
  <c r="CG72" i="1"/>
  <c r="CC75" i="1"/>
  <c r="CD76" i="1"/>
  <c r="CE77" i="1"/>
  <c r="CF78" i="1"/>
  <c r="CG79" i="1"/>
  <c r="CH80" i="1"/>
  <c r="CI81" i="1"/>
  <c r="CJ82" i="1"/>
  <c r="CK83" i="1"/>
  <c r="CL84" i="1"/>
  <c r="CM85" i="1"/>
  <c r="CN86" i="1"/>
  <c r="CO87" i="1"/>
  <c r="CP88" i="1"/>
  <c r="CQ89" i="1"/>
  <c r="CR90" i="1"/>
  <c r="CS91" i="1"/>
  <c r="CT92" i="1"/>
  <c r="CU93" i="1"/>
  <c r="CV94" i="1"/>
  <c r="CW95" i="1"/>
  <c r="CJ52" i="1"/>
  <c r="CK53" i="1"/>
  <c r="CL54" i="1"/>
  <c r="CM55" i="1"/>
  <c r="CN56" i="1"/>
  <c r="CO57" i="1"/>
  <c r="CP58" i="1"/>
  <c r="CQ59" i="1"/>
  <c r="CR60" i="1"/>
  <c r="CS61" i="1"/>
  <c r="CT62" i="1"/>
  <c r="CU63" i="1"/>
  <c r="CV64" i="1"/>
  <c r="CW65" i="1"/>
  <c r="CX66" i="1"/>
  <c r="CB75" i="1"/>
  <c r="CC76" i="1"/>
  <c r="CD77" i="1"/>
  <c r="CE78" i="1"/>
  <c r="CF79" i="1"/>
  <c r="CG80" i="1"/>
  <c r="CH81" i="1"/>
  <c r="CI82" i="1"/>
  <c r="CJ83" i="1"/>
  <c r="CK84" i="1"/>
  <c r="CL85" i="1"/>
  <c r="CM86" i="1"/>
  <c r="CN87" i="1"/>
  <c r="CO88" i="1"/>
  <c r="CP89" i="1"/>
  <c r="CQ90" i="1"/>
  <c r="CR91" i="1"/>
  <c r="CS92" i="1"/>
  <c r="CT93" i="1"/>
  <c r="CU94" i="1"/>
  <c r="CV95" i="1"/>
  <c r="CI52" i="1"/>
  <c r="CJ53" i="1"/>
  <c r="CK54" i="1"/>
  <c r="CL55" i="1"/>
  <c r="CM56" i="1"/>
  <c r="CN57" i="1"/>
  <c r="CO58" i="1"/>
  <c r="CP59" i="1"/>
  <c r="CQ60" i="1"/>
  <c r="CR61" i="1"/>
  <c r="CS62" i="1"/>
  <c r="CT63" i="1"/>
  <c r="CU64" i="1"/>
  <c r="CV65" i="1"/>
  <c r="CW66" i="1"/>
  <c r="CX67" i="1"/>
  <c r="D52" i="1"/>
  <c r="E53" i="1"/>
  <c r="F54" i="1"/>
  <c r="G55" i="1"/>
  <c r="H56" i="1"/>
  <c r="I57" i="1"/>
  <c r="J58" i="1"/>
  <c r="K59" i="1"/>
  <c r="L60" i="1"/>
  <c r="M61" i="1"/>
  <c r="N62" i="1"/>
  <c r="O63" i="1"/>
  <c r="P64" i="1"/>
  <c r="Q65" i="1"/>
  <c r="R66" i="1"/>
  <c r="S67" i="1"/>
  <c r="T68" i="1"/>
  <c r="U69" i="1"/>
  <c r="V70" i="1"/>
  <c r="W71" i="1"/>
  <c r="X72" i="1"/>
  <c r="AC52" i="1"/>
  <c r="AD53" i="1"/>
  <c r="AE54" i="1"/>
  <c r="AF55" i="1"/>
  <c r="AG56" i="1"/>
  <c r="AH57" i="1"/>
  <c r="AI58" i="1"/>
  <c r="AJ59" i="1"/>
  <c r="AK60" i="1"/>
  <c r="AL61" i="1"/>
  <c r="AM62" i="1"/>
  <c r="AN63" i="1"/>
  <c r="AO64" i="1"/>
  <c r="AP65" i="1"/>
  <c r="AQ66" i="1"/>
  <c r="AR67" i="1"/>
  <c r="AS68" i="1"/>
  <c r="AT69" i="1"/>
  <c r="AU70" i="1"/>
  <c r="AV71" i="1"/>
  <c r="AW72" i="1"/>
  <c r="AW75" i="1"/>
  <c r="AX76" i="1"/>
  <c r="AY77" i="1"/>
  <c r="AZ78" i="1"/>
  <c r="BA79" i="1"/>
  <c r="BB80" i="1"/>
  <c r="BC81" i="1"/>
  <c r="BD82" i="1"/>
  <c r="BE83" i="1"/>
  <c r="BF84" i="1"/>
  <c r="BG85" i="1"/>
  <c r="BH86" i="1"/>
  <c r="BI87" i="1"/>
  <c r="BJ88" i="1"/>
  <c r="BK89" i="1"/>
  <c r="BL90" i="1"/>
  <c r="BM91" i="1"/>
  <c r="BN92" i="1"/>
  <c r="BO93" i="1"/>
  <c r="BP94" i="1"/>
  <c r="BQ95" i="1"/>
  <c r="BI52" i="1"/>
  <c r="BJ53" i="1"/>
  <c r="BK54" i="1"/>
  <c r="BL55" i="1"/>
  <c r="BM56" i="1"/>
  <c r="BN57" i="1"/>
  <c r="BO58" i="1"/>
  <c r="BP59" i="1"/>
  <c r="BQ60" i="1"/>
  <c r="BR61" i="1"/>
  <c r="BS62" i="1"/>
  <c r="BT63" i="1"/>
  <c r="BU64" i="1"/>
  <c r="BV65" i="1"/>
  <c r="BW66" i="1"/>
  <c r="BX67" i="1"/>
  <c r="BY68" i="1"/>
  <c r="BZ69" i="1"/>
  <c r="CA70" i="1"/>
  <c r="CB71" i="1"/>
  <c r="CC72" i="1"/>
  <c r="AC75" i="1"/>
  <c r="AD76" i="1"/>
  <c r="AE77" i="1"/>
  <c r="AF78" i="1"/>
  <c r="AG79" i="1"/>
  <c r="AH80" i="1"/>
  <c r="AI81" i="1"/>
  <c r="AJ82" i="1"/>
  <c r="AK83" i="1"/>
  <c r="AL84" i="1"/>
  <c r="AM85" i="1"/>
  <c r="AN86" i="1"/>
  <c r="AO87" i="1"/>
  <c r="AP88" i="1"/>
  <c r="AQ89" i="1"/>
  <c r="AR90" i="1"/>
  <c r="AS91" i="1"/>
  <c r="AT92" i="1"/>
  <c r="AU93" i="1"/>
  <c r="AV94" i="1"/>
  <c r="AW95" i="1"/>
  <c r="CV75" i="1"/>
  <c r="CW76" i="1"/>
  <c r="CX77" i="1"/>
  <c r="CE52" i="1"/>
  <c r="CF53" i="1"/>
  <c r="CG54" i="1"/>
  <c r="CH55" i="1"/>
  <c r="CI56" i="1"/>
  <c r="CJ57" i="1"/>
  <c r="CK58" i="1"/>
  <c r="CL59" i="1"/>
  <c r="CM60" i="1"/>
  <c r="CN61" i="1"/>
  <c r="CO62" i="1"/>
  <c r="CP63" i="1"/>
  <c r="CQ64" i="1"/>
  <c r="CR65" i="1"/>
  <c r="CS66" i="1"/>
  <c r="CT67" i="1"/>
  <c r="CU68" i="1"/>
  <c r="CV69" i="1"/>
  <c r="CW70" i="1"/>
  <c r="CX71" i="1"/>
  <c r="CM75" i="1"/>
  <c r="CN76" i="1"/>
  <c r="CO77" i="1"/>
  <c r="CP78" i="1"/>
  <c r="CQ79" i="1"/>
  <c r="CR80" i="1"/>
  <c r="CS81" i="1"/>
  <c r="CT82" i="1"/>
  <c r="CU83" i="1"/>
  <c r="CV84" i="1"/>
  <c r="CW85" i="1"/>
  <c r="CX86" i="1"/>
  <c r="C75" i="1"/>
  <c r="D76" i="1"/>
  <c r="E77" i="1"/>
  <c r="F78" i="1"/>
  <c r="G79" i="1"/>
  <c r="H80" i="1"/>
  <c r="I81" i="1"/>
  <c r="J82" i="1"/>
  <c r="K83" i="1"/>
  <c r="L84" i="1"/>
  <c r="M85" i="1"/>
  <c r="N86" i="1"/>
  <c r="O87" i="1"/>
  <c r="P88" i="1"/>
  <c r="Q89" i="1"/>
  <c r="R90" i="1"/>
  <c r="S91" i="1"/>
  <c r="T92" i="1"/>
  <c r="U93" i="1"/>
  <c r="V94" i="1"/>
  <c r="W95" i="1"/>
  <c r="Z52" i="1"/>
  <c r="AA53" i="1"/>
  <c r="AB54" i="1"/>
  <c r="AC55" i="1"/>
  <c r="AD56" i="1"/>
  <c r="AE57" i="1"/>
  <c r="AF58" i="1"/>
  <c r="AG59" i="1"/>
  <c r="AH60" i="1"/>
  <c r="AI61" i="1"/>
  <c r="AJ62" i="1"/>
  <c r="AK63" i="1"/>
  <c r="AL64" i="1"/>
  <c r="AM65" i="1"/>
  <c r="AN66" i="1"/>
  <c r="AO67" i="1"/>
  <c r="AP68" i="1"/>
  <c r="AQ69" i="1"/>
  <c r="AR70" i="1"/>
  <c r="AS71" i="1"/>
  <c r="AT72" i="1"/>
  <c r="AP75" i="1"/>
  <c r="AQ76" i="1"/>
  <c r="AR77" i="1"/>
  <c r="AS78" i="1"/>
  <c r="AT79" i="1"/>
  <c r="AU80" i="1"/>
  <c r="AV81" i="1"/>
  <c r="AW82" i="1"/>
  <c r="AX83" i="1"/>
  <c r="AY84" i="1"/>
  <c r="AZ85" i="1"/>
  <c r="BA86" i="1"/>
  <c r="BB87" i="1"/>
  <c r="BC88" i="1"/>
  <c r="BD89" i="1"/>
  <c r="BE90" i="1"/>
  <c r="BF91" i="1"/>
  <c r="BG92" i="1"/>
  <c r="BH93" i="1"/>
  <c r="BI94" i="1"/>
  <c r="BJ95" i="1"/>
  <c r="AW52" i="1"/>
  <c r="AX53" i="1"/>
  <c r="AY54" i="1"/>
  <c r="AZ55" i="1"/>
  <c r="BA56" i="1"/>
  <c r="BB57" i="1"/>
  <c r="BC58" i="1"/>
  <c r="BD59" i="1"/>
  <c r="BE60" i="1"/>
  <c r="BF61" i="1"/>
  <c r="BG62" i="1"/>
  <c r="BH63" i="1"/>
  <c r="BI64" i="1"/>
  <c r="BJ65" i="1"/>
  <c r="BK66" i="1"/>
  <c r="BL67" i="1"/>
  <c r="BM68" i="1"/>
  <c r="BN69" i="1"/>
  <c r="BO70" i="1"/>
  <c r="BP71" i="1"/>
  <c r="BQ72" i="1"/>
  <c r="BU75" i="1"/>
  <c r="BV76" i="1"/>
  <c r="BW77" i="1"/>
  <c r="BX78" i="1"/>
  <c r="BY79" i="1"/>
  <c r="BZ80" i="1"/>
  <c r="CA81" i="1"/>
  <c r="CB82" i="1"/>
  <c r="CC83" i="1"/>
  <c r="CD84" i="1"/>
  <c r="CE85" i="1"/>
  <c r="CF86" i="1"/>
  <c r="CG87" i="1"/>
  <c r="CH88" i="1"/>
  <c r="CI89" i="1"/>
  <c r="CJ90" i="1"/>
  <c r="CK91" i="1"/>
  <c r="CL92" i="1"/>
  <c r="CM93" i="1"/>
  <c r="CN94" i="1"/>
  <c r="CO95" i="1"/>
  <c r="CB52" i="1"/>
  <c r="CC53" i="1"/>
  <c r="CD54" i="1"/>
  <c r="CE55" i="1"/>
  <c r="CF56" i="1"/>
  <c r="CG57" i="1"/>
  <c r="CH58" i="1"/>
  <c r="CI59" i="1"/>
  <c r="CJ60" i="1"/>
  <c r="CK61" i="1"/>
  <c r="CL62" i="1"/>
  <c r="CM63" i="1"/>
  <c r="CN64" i="1"/>
  <c r="CO65" i="1"/>
  <c r="CP66" i="1"/>
  <c r="CQ67" i="1"/>
  <c r="CR68" i="1"/>
  <c r="CS69" i="1"/>
  <c r="CT70" i="1"/>
  <c r="CU71" i="1"/>
  <c r="CV72" i="1"/>
  <c r="BL75" i="1"/>
  <c r="BM76" i="1"/>
  <c r="BN77" i="1"/>
  <c r="BO78" i="1"/>
  <c r="BP79" i="1"/>
  <c r="BQ80" i="1"/>
  <c r="BR81" i="1"/>
  <c r="BS82" i="1"/>
  <c r="BT83" i="1"/>
  <c r="BU84" i="1"/>
  <c r="BV85" i="1"/>
  <c r="BW86" i="1"/>
  <c r="BX87" i="1"/>
  <c r="BY88" i="1"/>
  <c r="BZ89" i="1"/>
  <c r="CA90" i="1"/>
  <c r="CB91" i="1"/>
  <c r="CC92" i="1"/>
  <c r="CD93" i="1"/>
  <c r="CE94" i="1"/>
  <c r="CF95" i="1"/>
  <c r="CA52" i="1"/>
  <c r="CB53" i="1"/>
  <c r="CC54" i="1"/>
  <c r="CD55" i="1"/>
  <c r="CE56" i="1"/>
  <c r="CF57" i="1"/>
  <c r="CG58" i="1"/>
  <c r="CH59" i="1"/>
  <c r="CI60" i="1"/>
  <c r="CJ61" i="1"/>
  <c r="CK62" i="1"/>
  <c r="CL63" i="1"/>
  <c r="CM64" i="1"/>
  <c r="CN65" i="1"/>
  <c r="CO66" i="1"/>
  <c r="CP67" i="1"/>
  <c r="CQ68" i="1"/>
  <c r="CR69" i="1"/>
  <c r="CS70" i="1"/>
  <c r="CT71" i="1"/>
  <c r="CU72" i="1"/>
  <c r="E52" i="1"/>
  <c r="F53" i="1"/>
  <c r="G54" i="1"/>
  <c r="H55" i="1"/>
  <c r="I56" i="1"/>
  <c r="J57" i="1"/>
  <c r="K58" i="1"/>
  <c r="L59" i="1"/>
  <c r="M60" i="1"/>
  <c r="N61" i="1"/>
  <c r="O62" i="1"/>
  <c r="P63" i="1"/>
  <c r="Q64" i="1"/>
  <c r="R65" i="1"/>
  <c r="S66" i="1"/>
  <c r="T67" i="1"/>
  <c r="U68" i="1"/>
  <c r="V69" i="1"/>
  <c r="W70" i="1"/>
  <c r="X71" i="1"/>
  <c r="Y72" i="1"/>
  <c r="BP75" i="1"/>
  <c r="BQ76" i="1"/>
  <c r="BR77" i="1"/>
  <c r="BS78" i="1"/>
  <c r="BT79" i="1"/>
  <c r="BU80" i="1"/>
  <c r="BV81" i="1"/>
  <c r="BW82" i="1"/>
  <c r="BX83" i="1"/>
  <c r="BY84" i="1"/>
  <c r="BZ85" i="1"/>
  <c r="CA86" i="1"/>
  <c r="CB87" i="1"/>
  <c r="CC88" i="1"/>
  <c r="CD89" i="1"/>
  <c r="CE90" i="1"/>
  <c r="CF91" i="1"/>
  <c r="CG92" i="1"/>
  <c r="CH93" i="1"/>
  <c r="CI94" i="1"/>
  <c r="CJ95" i="1"/>
  <c r="R75" i="1"/>
  <c r="S76" i="1"/>
  <c r="T77" i="1"/>
  <c r="U78" i="1"/>
  <c r="V79" i="1"/>
  <c r="W80" i="1"/>
  <c r="X81" i="1"/>
  <c r="Y82" i="1"/>
  <c r="Z83" i="1"/>
  <c r="AA84" i="1"/>
  <c r="AB85" i="1"/>
  <c r="AC86" i="1"/>
  <c r="AD87" i="1"/>
  <c r="AE88" i="1"/>
  <c r="AF89" i="1"/>
  <c r="AG90" i="1"/>
  <c r="AH91" i="1"/>
  <c r="AI92" i="1"/>
  <c r="AJ93" i="1"/>
  <c r="AK94" i="1"/>
  <c r="AL95" i="1"/>
  <c r="CP75" i="1"/>
  <c r="CQ76" i="1"/>
  <c r="CR77" i="1"/>
  <c r="CS78" i="1"/>
  <c r="CT79" i="1"/>
  <c r="CU80" i="1"/>
  <c r="CV81" i="1"/>
  <c r="CW82" i="1"/>
  <c r="CX83" i="1"/>
  <c r="AK52" i="1"/>
  <c r="AL53" i="1"/>
  <c r="AM54" i="1"/>
  <c r="AN55" i="1"/>
  <c r="AO56" i="1"/>
  <c r="AP57" i="1"/>
  <c r="AQ58" i="1"/>
  <c r="AR59" i="1"/>
  <c r="AS60" i="1"/>
  <c r="AT61" i="1"/>
  <c r="AU62" i="1"/>
  <c r="AV63" i="1"/>
  <c r="AW64" i="1"/>
  <c r="AX65" i="1"/>
  <c r="AY66" i="1"/>
  <c r="AZ67" i="1"/>
  <c r="BA68" i="1"/>
  <c r="BB69" i="1"/>
  <c r="BC70" i="1"/>
  <c r="BD71" i="1"/>
  <c r="BE72" i="1"/>
  <c r="E75" i="1"/>
  <c r="F76" i="1"/>
  <c r="G77" i="1"/>
  <c r="H78" i="1"/>
  <c r="I79" i="1"/>
  <c r="J80" i="1"/>
  <c r="K81" i="1"/>
  <c r="L82" i="1"/>
  <c r="M83" i="1"/>
  <c r="N84" i="1"/>
  <c r="O85" i="1"/>
  <c r="P86" i="1"/>
  <c r="Q87" i="1"/>
  <c r="R88" i="1"/>
  <c r="S89" i="1"/>
  <c r="T90" i="1"/>
  <c r="U91" i="1"/>
  <c r="V92" i="1"/>
  <c r="W93" i="1"/>
  <c r="X94" i="1"/>
  <c r="Y95" i="1"/>
  <c r="BX75" i="1"/>
  <c r="BY76" i="1"/>
  <c r="BZ77" i="1"/>
  <c r="CA78" i="1"/>
  <c r="CB79" i="1"/>
  <c r="CC80" i="1"/>
  <c r="CD81" i="1"/>
  <c r="CE82" i="1"/>
  <c r="CF83" i="1"/>
  <c r="CG84" i="1"/>
  <c r="CH85" i="1"/>
  <c r="CI86" i="1"/>
  <c r="CJ87" i="1"/>
  <c r="CK88" i="1"/>
  <c r="CL89" i="1"/>
  <c r="CM90" i="1"/>
  <c r="CN91" i="1"/>
  <c r="CO92" i="1"/>
  <c r="CP93" i="1"/>
  <c r="CQ94" i="1"/>
  <c r="CR95" i="1"/>
  <c r="BW52" i="1"/>
  <c r="BX53" i="1"/>
  <c r="BY54" i="1"/>
  <c r="BZ55" i="1"/>
  <c r="CA56" i="1"/>
  <c r="CB57" i="1"/>
  <c r="CC58" i="1"/>
  <c r="CD59" i="1"/>
  <c r="CE60" i="1"/>
  <c r="CF61" i="1"/>
  <c r="CG62" i="1"/>
  <c r="CH63" i="1"/>
  <c r="CI64" i="1"/>
  <c r="CJ65" i="1"/>
  <c r="CK66" i="1"/>
  <c r="CL67" i="1"/>
  <c r="CM68" i="1"/>
  <c r="CN69" i="1"/>
  <c r="CO70" i="1"/>
  <c r="CP71" i="1"/>
  <c r="CQ72" i="1"/>
  <c r="CE75" i="1"/>
  <c r="CF76" i="1"/>
  <c r="CG77" i="1"/>
  <c r="CH78" i="1"/>
  <c r="CI79" i="1"/>
  <c r="CJ80" i="1"/>
  <c r="CK81" i="1"/>
  <c r="CL82" i="1"/>
  <c r="CM83" i="1"/>
  <c r="CN84" i="1"/>
  <c r="CO85" i="1"/>
  <c r="CP86" i="1"/>
  <c r="CQ87" i="1"/>
  <c r="CR88" i="1"/>
  <c r="CS89" i="1"/>
  <c r="CT90" i="1"/>
  <c r="CU91" i="1"/>
  <c r="CV92" i="1"/>
  <c r="CW93" i="1"/>
  <c r="CX94" i="1"/>
  <c r="CT52" i="1"/>
  <c r="CU53" i="1"/>
  <c r="CV54" i="1"/>
  <c r="CW55" i="1"/>
  <c r="CX56" i="1"/>
  <c r="J52" i="1"/>
  <c r="K53" i="1"/>
  <c r="L54" i="1"/>
  <c r="M55" i="1"/>
  <c r="N56" i="1"/>
  <c r="O57" i="1"/>
  <c r="P58" i="1"/>
  <c r="Q59" i="1"/>
  <c r="R60" i="1"/>
  <c r="S61" i="1"/>
  <c r="T62" i="1"/>
  <c r="U63" i="1"/>
  <c r="V64" i="1"/>
  <c r="W65" i="1"/>
  <c r="X66" i="1"/>
  <c r="Y67" i="1"/>
  <c r="Z68" i="1"/>
  <c r="AA69" i="1"/>
  <c r="AB70" i="1"/>
  <c r="AC71" i="1"/>
  <c r="AD72" i="1"/>
  <c r="AH75" i="1"/>
  <c r="AI76" i="1"/>
  <c r="AJ77" i="1"/>
  <c r="AK78" i="1"/>
  <c r="AL79" i="1"/>
  <c r="AM80" i="1"/>
  <c r="AN81" i="1"/>
  <c r="AO82" i="1"/>
  <c r="AP83" i="1"/>
  <c r="AQ84" i="1"/>
  <c r="AR85" i="1"/>
  <c r="AS86" i="1"/>
  <c r="AT87" i="1"/>
  <c r="AU88" i="1"/>
  <c r="AV89" i="1"/>
  <c r="AW90" i="1"/>
  <c r="AX91" i="1"/>
  <c r="AY92" i="1"/>
  <c r="AZ93" i="1"/>
  <c r="BA94" i="1"/>
  <c r="BB95" i="1"/>
  <c r="AO52" i="1"/>
  <c r="AP53" i="1"/>
  <c r="AQ54" i="1"/>
  <c r="AR55" i="1"/>
  <c r="AS56" i="1"/>
  <c r="AT57" i="1"/>
  <c r="AU58" i="1"/>
  <c r="AV59" i="1"/>
  <c r="AW60" i="1"/>
  <c r="AX61" i="1"/>
  <c r="AY62" i="1"/>
  <c r="AZ63" i="1"/>
  <c r="BA64" i="1"/>
  <c r="BB65" i="1"/>
  <c r="BC66" i="1"/>
  <c r="BD67" i="1"/>
  <c r="BE68" i="1"/>
  <c r="BF69" i="1"/>
  <c r="BG70" i="1"/>
  <c r="BH71" i="1"/>
  <c r="BI72" i="1"/>
  <c r="BE75" i="1"/>
  <c r="BF76" i="1"/>
  <c r="BG77" i="1"/>
  <c r="BH78" i="1"/>
  <c r="BI79" i="1"/>
  <c r="BJ80" i="1"/>
  <c r="BK81" i="1"/>
  <c r="BL82" i="1"/>
  <c r="BM83" i="1"/>
  <c r="BN84" i="1"/>
  <c r="BO85" i="1"/>
  <c r="BP86" i="1"/>
  <c r="BQ87" i="1"/>
  <c r="BR88" i="1"/>
  <c r="BS89" i="1"/>
  <c r="BT90" i="1"/>
  <c r="BU91" i="1"/>
  <c r="BV92" i="1"/>
  <c r="BW93" i="1"/>
  <c r="BX94" i="1"/>
  <c r="BY95" i="1"/>
  <c r="BT52" i="1"/>
  <c r="BU53" i="1"/>
  <c r="BV54" i="1"/>
  <c r="BW55" i="1"/>
  <c r="BX56" i="1"/>
  <c r="BY57" i="1"/>
  <c r="BZ58" i="1"/>
  <c r="CA59" i="1"/>
  <c r="CB60" i="1"/>
  <c r="CC61" i="1"/>
  <c r="CD62" i="1"/>
  <c r="CE63" i="1"/>
  <c r="CF64" i="1"/>
  <c r="CG65" i="1"/>
  <c r="CH66" i="1"/>
  <c r="CI67" i="1"/>
  <c r="CJ68" i="1"/>
  <c r="CK69" i="1"/>
  <c r="CL70" i="1"/>
  <c r="CM71" i="1"/>
  <c r="CN72" i="1"/>
  <c r="BD75" i="1"/>
  <c r="BE76" i="1"/>
  <c r="BF77" i="1"/>
  <c r="BG78" i="1"/>
  <c r="BH79" i="1"/>
  <c r="BI80" i="1"/>
  <c r="BJ81" i="1"/>
  <c r="BK82" i="1"/>
  <c r="BL83" i="1"/>
  <c r="BM84" i="1"/>
  <c r="BN85" i="1"/>
  <c r="BO86" i="1"/>
  <c r="BP87" i="1"/>
  <c r="BQ88" i="1"/>
  <c r="BR89" i="1"/>
  <c r="BS90" i="1"/>
  <c r="BT91" i="1"/>
  <c r="BU92" i="1"/>
  <c r="BV93" i="1"/>
  <c r="BW94" i="1"/>
  <c r="BX95" i="1"/>
  <c r="BK52" i="1"/>
  <c r="BL53" i="1"/>
  <c r="BM54" i="1"/>
  <c r="BN55" i="1"/>
  <c r="BO56" i="1"/>
  <c r="BP57" i="1"/>
  <c r="BQ58" i="1"/>
  <c r="BR59" i="1"/>
  <c r="BS60" i="1"/>
  <c r="BT61" i="1"/>
  <c r="BU62" i="1"/>
  <c r="BV63" i="1"/>
  <c r="BW64" i="1"/>
  <c r="BX65" i="1"/>
  <c r="BY66" i="1"/>
  <c r="BZ67" i="1"/>
  <c r="CA68" i="1"/>
  <c r="CB69" i="1"/>
  <c r="CC70" i="1"/>
  <c r="CD71" i="1"/>
  <c r="CE72" i="1"/>
  <c r="BO75" i="1"/>
  <c r="BP76" i="1"/>
  <c r="BQ77" i="1"/>
  <c r="BR78" i="1"/>
  <c r="BS79" i="1"/>
  <c r="BT80" i="1"/>
  <c r="BU81" i="1"/>
  <c r="BV82" i="1"/>
  <c r="BW83" i="1"/>
  <c r="BX84" i="1"/>
  <c r="BY85" i="1"/>
  <c r="BZ86" i="1"/>
  <c r="CA87" i="1"/>
  <c r="CB88" i="1"/>
  <c r="CC89" i="1"/>
  <c r="CD90" i="1"/>
  <c r="CE91" i="1"/>
  <c r="CF92" i="1"/>
  <c r="CG93" i="1"/>
  <c r="CH94" i="1"/>
  <c r="CI95" i="1"/>
  <c r="AV75" i="1"/>
  <c r="AW76" i="1"/>
  <c r="AX77" i="1"/>
  <c r="AY78" i="1"/>
  <c r="AZ79" i="1"/>
  <c r="BA80" i="1"/>
  <c r="BB81" i="1"/>
  <c r="BC82" i="1"/>
  <c r="BD83" i="1"/>
  <c r="BE84" i="1"/>
  <c r="BF85" i="1"/>
  <c r="BG86" i="1"/>
  <c r="BH87" i="1"/>
  <c r="BI88" i="1"/>
  <c r="BJ89" i="1"/>
  <c r="BK90" i="1"/>
  <c r="BL91" i="1"/>
  <c r="BM92" i="1"/>
  <c r="BN93" i="1"/>
  <c r="BO94" i="1"/>
  <c r="BP95" i="1"/>
  <c r="C11" i="2"/>
  <c r="C33" i="2"/>
  <c r="E10" i="2"/>
  <c r="E33" i="2"/>
  <c r="D11" i="2"/>
  <c r="D33" i="2"/>
  <c r="D19" i="70"/>
  <c r="V18" i="70"/>
  <c r="X18" i="70"/>
  <c r="W17" i="70"/>
  <c r="C18" i="70"/>
  <c r="J17" i="62"/>
  <c r="L17" i="62"/>
  <c r="L6" i="25"/>
  <c r="L16" i="62"/>
  <c r="B26" i="2"/>
  <c r="F26" i="2"/>
  <c r="B27" i="2"/>
  <c r="F27" i="2"/>
  <c r="B76" i="1"/>
  <c r="B100" i="1"/>
  <c r="B28" i="2"/>
  <c r="F28" i="2"/>
  <c r="B54" i="1"/>
  <c r="B31" i="2"/>
  <c r="F31" i="2"/>
  <c r="B80" i="1"/>
  <c r="B38" i="2"/>
  <c r="B36" i="2"/>
  <c r="B33" i="2"/>
  <c r="F33" i="2"/>
  <c r="B34" i="2"/>
  <c r="B39" i="2"/>
  <c r="B40" i="2"/>
  <c r="B32" i="2"/>
  <c r="F32" i="2"/>
  <c r="B29" i="2"/>
  <c r="F29" i="2"/>
  <c r="B37" i="2"/>
  <c r="B35" i="2"/>
  <c r="B30" i="2"/>
  <c r="F30" i="2"/>
  <c r="B123" i="1"/>
  <c r="C76" i="1"/>
  <c r="D77" i="1"/>
  <c r="E78" i="1"/>
  <c r="F79" i="1"/>
  <c r="G80" i="1"/>
  <c r="H81" i="1"/>
  <c r="I82" i="1"/>
  <c r="J83" i="1"/>
  <c r="K84" i="1"/>
  <c r="L85" i="1"/>
  <c r="M86" i="1"/>
  <c r="N87" i="1"/>
  <c r="O88" i="1"/>
  <c r="P89" i="1"/>
  <c r="Q90" i="1"/>
  <c r="R91" i="1"/>
  <c r="S92" i="1"/>
  <c r="T93" i="1"/>
  <c r="U94" i="1"/>
  <c r="V95" i="1"/>
  <c r="CZ75" i="1"/>
  <c r="CC123" i="1"/>
  <c r="AK123" i="1"/>
  <c r="CP123" i="1"/>
  <c r="BT123" i="1"/>
  <c r="P123" i="1"/>
  <c r="BP123" i="1"/>
  <c r="AM123" i="1"/>
  <c r="CJ123" i="1"/>
  <c r="AA123" i="1"/>
  <c r="BX123" i="1"/>
  <c r="CF123" i="1"/>
  <c r="CU123" i="1"/>
  <c r="AQ123" i="1"/>
  <c r="I123" i="1"/>
  <c r="AJ123" i="1"/>
  <c r="CO123" i="1"/>
  <c r="CS123" i="1"/>
  <c r="CG123" i="1"/>
  <c r="BK123" i="1"/>
  <c r="AY123" i="1"/>
  <c r="BL123" i="1"/>
  <c r="C123" i="1"/>
  <c r="AZ123" i="1"/>
  <c r="BH123" i="1"/>
  <c r="AR123" i="1"/>
  <c r="CW123" i="1"/>
  <c r="AT123" i="1"/>
  <c r="Z123" i="1"/>
  <c r="BD123" i="1"/>
  <c r="CL123" i="1"/>
  <c r="W123" i="1"/>
  <c r="CQ123" i="1"/>
  <c r="O123" i="1"/>
  <c r="K123" i="1"/>
  <c r="AO123" i="1"/>
  <c r="S123" i="1"/>
  <c r="BB123" i="1"/>
  <c r="AP123" i="1"/>
  <c r="CM123" i="1"/>
  <c r="AU123" i="1"/>
  <c r="F123" i="1"/>
  <c r="BC123" i="1"/>
  <c r="AF123" i="1"/>
  <c r="AN123" i="1"/>
  <c r="AB123" i="1"/>
  <c r="CV123" i="1"/>
  <c r="G123" i="1"/>
  <c r="BW123" i="1"/>
  <c r="BZ123" i="1"/>
  <c r="AX123" i="1"/>
  <c r="AV123" i="1"/>
  <c r="R123" i="1"/>
  <c r="BO123" i="1"/>
  <c r="CT123" i="1"/>
  <c r="J123" i="1"/>
  <c r="BG123" i="1"/>
  <c r="CI123" i="1"/>
  <c r="BI123" i="1"/>
  <c r="AW123" i="1"/>
  <c r="E123" i="1"/>
  <c r="BJ123" i="1"/>
  <c r="M123" i="1"/>
  <c r="BR123" i="1"/>
  <c r="BE123" i="1"/>
  <c r="BM123" i="1"/>
  <c r="U123" i="1"/>
  <c r="V123" i="1"/>
  <c r="BS123" i="1"/>
  <c r="AI123" i="1"/>
  <c r="N123" i="1"/>
  <c r="BU123" i="1"/>
  <c r="Y123" i="1"/>
  <c r="CD123" i="1"/>
  <c r="AL123" i="1"/>
  <c r="AG123" i="1"/>
  <c r="CB123" i="1"/>
  <c r="CE123" i="1"/>
  <c r="BV123" i="1"/>
  <c r="CA123" i="1"/>
  <c r="CR123" i="1"/>
  <c r="AH123" i="1"/>
  <c r="BQ123" i="1"/>
  <c r="T123" i="1"/>
  <c r="AC123" i="1"/>
  <c r="CK123" i="1"/>
  <c r="Q123" i="1"/>
  <c r="AD123" i="1"/>
  <c r="CX123" i="1"/>
  <c r="H123" i="1"/>
  <c r="BA123" i="1"/>
  <c r="D123" i="1"/>
  <c r="X123" i="1"/>
  <c r="L123" i="1"/>
  <c r="BY123" i="1"/>
  <c r="BF123" i="1"/>
  <c r="CH123" i="1"/>
  <c r="CN123" i="1"/>
  <c r="BN123" i="1"/>
  <c r="AS123" i="1"/>
  <c r="AE123" i="1"/>
  <c r="C53" i="1"/>
  <c r="D54" i="1"/>
  <c r="E55" i="1"/>
  <c r="F56" i="1"/>
  <c r="G57" i="1"/>
  <c r="H58" i="1"/>
  <c r="I59" i="1"/>
  <c r="J60" i="1"/>
  <c r="K61" i="1"/>
  <c r="L62" i="1"/>
  <c r="M63" i="1"/>
  <c r="N64" i="1"/>
  <c r="O65" i="1"/>
  <c r="P66" i="1"/>
  <c r="Q67" i="1"/>
  <c r="CZ52" i="1"/>
  <c r="F100" i="1"/>
  <c r="F4" i="1"/>
  <c r="AN100" i="1"/>
  <c r="AN4" i="1"/>
  <c r="CI100" i="1"/>
  <c r="CI4" i="1"/>
  <c r="AH100" i="1"/>
  <c r="AH4" i="1"/>
  <c r="CE100" i="1"/>
  <c r="CE4" i="1"/>
  <c r="BL100" i="1"/>
  <c r="BL4" i="1"/>
  <c r="BF100" i="1"/>
  <c r="BF4" i="1"/>
  <c r="CO100" i="1"/>
  <c r="CO4" i="1"/>
  <c r="BU100" i="1"/>
  <c r="BU4" i="1"/>
  <c r="AK100" i="1"/>
  <c r="AK4" i="1"/>
  <c r="CH100" i="1"/>
  <c r="CH4" i="1"/>
  <c r="AS100" i="1"/>
  <c r="AS4" i="1"/>
  <c r="CP100" i="1"/>
  <c r="CP4" i="1"/>
  <c r="AI100" i="1"/>
  <c r="AI4" i="1"/>
  <c r="AT100" i="1"/>
  <c r="AT4" i="1"/>
  <c r="CC100" i="1"/>
  <c r="CC4" i="1"/>
  <c r="Y100" i="1"/>
  <c r="Y4" i="1"/>
  <c r="Q100" i="1"/>
  <c r="Q4" i="1"/>
  <c r="CR100" i="1"/>
  <c r="CR4" i="1"/>
  <c r="BH100" i="1"/>
  <c r="BH4" i="1"/>
  <c r="AW100" i="1"/>
  <c r="AW4" i="1"/>
  <c r="M100" i="1"/>
  <c r="M4" i="1"/>
  <c r="BM100" i="1"/>
  <c r="BM4" i="1"/>
  <c r="AG100" i="1"/>
  <c r="AG4" i="1"/>
  <c r="AO100" i="1"/>
  <c r="AO4" i="1"/>
  <c r="CT100" i="1"/>
  <c r="CT4" i="1"/>
  <c r="BB100" i="1"/>
  <c r="BB4" i="1"/>
  <c r="CN100" i="1"/>
  <c r="CN4" i="1"/>
  <c r="CM100" i="1"/>
  <c r="CM4" i="1"/>
  <c r="CU100" i="1"/>
  <c r="CU4" i="1"/>
  <c r="CG100" i="1"/>
  <c r="CG4" i="1"/>
  <c r="CV100" i="1"/>
  <c r="CV4" i="1"/>
  <c r="U100" i="1"/>
  <c r="U4" i="1"/>
  <c r="AX100" i="1"/>
  <c r="AX4" i="1"/>
  <c r="BT100" i="1"/>
  <c r="BT4" i="1"/>
  <c r="AJ100" i="1"/>
  <c r="AJ4" i="1"/>
  <c r="D100" i="1"/>
  <c r="D4" i="1"/>
  <c r="CB100" i="1"/>
  <c r="CB4" i="1"/>
  <c r="AR100" i="1"/>
  <c r="AR4" i="1"/>
  <c r="CW100" i="1"/>
  <c r="CW4" i="1"/>
  <c r="AZ100" i="1"/>
  <c r="AZ4" i="1"/>
  <c r="CS100" i="1"/>
  <c r="CS4" i="1"/>
  <c r="BI100" i="1"/>
  <c r="BI4" i="1"/>
  <c r="BV100" i="1"/>
  <c r="BV4" i="1"/>
  <c r="R100" i="1"/>
  <c r="R4" i="1"/>
  <c r="CK100" i="1"/>
  <c r="CK4" i="1"/>
  <c r="BA100" i="1"/>
  <c r="BA4" i="1"/>
  <c r="BW100" i="1"/>
  <c r="BW4" i="1"/>
  <c r="BD100" i="1"/>
  <c r="BD4" i="1"/>
  <c r="T100" i="1"/>
  <c r="T4" i="1"/>
  <c r="BY100" i="1"/>
  <c r="BY4" i="1"/>
  <c r="AU100" i="1"/>
  <c r="AU4" i="1"/>
  <c r="CX100" i="1"/>
  <c r="CX4" i="1"/>
  <c r="CL100" i="1"/>
  <c r="CL4" i="1"/>
  <c r="AV100" i="1"/>
  <c r="AV4" i="1"/>
  <c r="L100" i="1"/>
  <c r="L4" i="1"/>
  <c r="BQ100" i="1"/>
  <c r="BQ4" i="1"/>
  <c r="C100" i="1"/>
  <c r="C4" i="1"/>
  <c r="AB100" i="1"/>
  <c r="AB4" i="1"/>
  <c r="X100" i="1"/>
  <c r="X4" i="1"/>
  <c r="AQ100" i="1"/>
  <c r="AQ4" i="1"/>
  <c r="N100" i="1"/>
  <c r="N4" i="1"/>
  <c r="BC100" i="1"/>
  <c r="BC4" i="1"/>
  <c r="P100" i="1"/>
  <c r="P4" i="1"/>
  <c r="AY100" i="1"/>
  <c r="AY4" i="1"/>
  <c r="BG100" i="1"/>
  <c r="BG4" i="1"/>
  <c r="AM100" i="1"/>
  <c r="AM4" i="1"/>
  <c r="Z100" i="1"/>
  <c r="Z4" i="1"/>
  <c r="BP100" i="1"/>
  <c r="BP4" i="1"/>
  <c r="BK100" i="1"/>
  <c r="BK4" i="1"/>
  <c r="G100" i="1"/>
  <c r="G4" i="1"/>
  <c r="H100" i="1"/>
  <c r="H4" i="1"/>
  <c r="CD100" i="1"/>
  <c r="CD4" i="1"/>
  <c r="AE100" i="1"/>
  <c r="AE4" i="1"/>
  <c r="AA100" i="1"/>
  <c r="AA4" i="1"/>
  <c r="CF100" i="1"/>
  <c r="CF4" i="1"/>
  <c r="W100" i="1"/>
  <c r="W4" i="1"/>
  <c r="BX100" i="1"/>
  <c r="BX4" i="1"/>
  <c r="BN100" i="1"/>
  <c r="BN4" i="1"/>
  <c r="AD100" i="1"/>
  <c r="AD4" i="1"/>
  <c r="J100" i="1"/>
  <c r="J4" i="1"/>
  <c r="CA100" i="1"/>
  <c r="CA4" i="1"/>
  <c r="AF100" i="1"/>
  <c r="AF4" i="1"/>
  <c r="O100" i="1"/>
  <c r="O4" i="1"/>
  <c r="S100" i="1"/>
  <c r="S4" i="1"/>
  <c r="BR100" i="1"/>
  <c r="BR4" i="1"/>
  <c r="E100" i="1"/>
  <c r="E4" i="1"/>
  <c r="AC100" i="1"/>
  <c r="AC4" i="1"/>
  <c r="BZ100" i="1"/>
  <c r="BZ4" i="1"/>
  <c r="I100" i="1"/>
  <c r="I4" i="1"/>
  <c r="V100" i="1"/>
  <c r="V4" i="1"/>
  <c r="BE100" i="1"/>
  <c r="BE4" i="1"/>
  <c r="K100" i="1"/>
  <c r="K4" i="1"/>
  <c r="CJ100" i="1"/>
  <c r="CJ4" i="1"/>
  <c r="BS100" i="1"/>
  <c r="BS4" i="1"/>
  <c r="BO100" i="1"/>
  <c r="BO4" i="1"/>
  <c r="AL100" i="1"/>
  <c r="AL4" i="1"/>
  <c r="CQ100" i="1"/>
  <c r="CQ4" i="1"/>
  <c r="AP100" i="1"/>
  <c r="AP4" i="1"/>
  <c r="BJ100" i="1"/>
  <c r="BJ4" i="1"/>
  <c r="D12" i="2"/>
  <c r="D34" i="2"/>
  <c r="C12" i="2"/>
  <c r="C34" i="2"/>
  <c r="E11" i="2"/>
  <c r="E34" i="2"/>
  <c r="C19" i="70"/>
  <c r="W18" i="70"/>
  <c r="D20" i="70"/>
  <c r="V19" i="70"/>
  <c r="X19" i="70"/>
  <c r="B77" i="1"/>
  <c r="B53" i="1"/>
  <c r="G101" i="1"/>
  <c r="B82" i="1"/>
  <c r="B59" i="1"/>
  <c r="F34" i="2"/>
  <c r="B60" i="1"/>
  <c r="B57" i="1"/>
  <c r="AW28" i="1"/>
  <c r="AW27" i="1"/>
  <c r="AV27" i="1"/>
  <c r="AV28" i="1"/>
  <c r="AF27" i="1"/>
  <c r="AF28" i="1"/>
  <c r="AO28" i="1"/>
  <c r="AO27" i="1"/>
  <c r="AT28" i="1"/>
  <c r="AT27" i="1"/>
  <c r="BK28" i="1"/>
  <c r="BK27" i="1"/>
  <c r="CF28" i="1"/>
  <c r="CF27" i="1"/>
  <c r="CP28" i="1"/>
  <c r="CP27" i="1"/>
  <c r="BN27" i="1"/>
  <c r="BN28" i="1"/>
  <c r="BA28" i="1"/>
  <c r="BA27" i="1"/>
  <c r="BQ28" i="1"/>
  <c r="BQ27" i="1"/>
  <c r="AL28" i="1"/>
  <c r="AL27" i="1"/>
  <c r="U27" i="1"/>
  <c r="U28" i="1"/>
  <c r="BI27" i="1"/>
  <c r="BI28" i="1"/>
  <c r="AX28" i="1"/>
  <c r="AX27" i="1"/>
  <c r="BC28" i="1"/>
  <c r="BC27" i="1"/>
  <c r="K27" i="1"/>
  <c r="K28" i="1"/>
  <c r="CW27" i="1"/>
  <c r="CW28" i="1"/>
  <c r="CG28" i="1"/>
  <c r="CG27" i="1"/>
  <c r="BX27" i="1"/>
  <c r="BX28" i="1"/>
  <c r="AK28" i="1"/>
  <c r="AK27" i="1"/>
  <c r="AS28" i="1"/>
  <c r="AS27" i="1"/>
  <c r="B3" i="2"/>
  <c r="F3" i="2"/>
  <c r="AH28" i="1"/>
  <c r="AH27" i="1"/>
  <c r="F28" i="1"/>
  <c r="F27" i="1"/>
  <c r="CC27" i="1"/>
  <c r="CC28" i="1"/>
  <c r="CH28" i="1"/>
  <c r="CH27" i="1"/>
  <c r="CX28" i="1"/>
  <c r="CX27" i="1"/>
  <c r="CR28" i="1"/>
  <c r="CR27" i="1"/>
  <c r="Y27" i="1"/>
  <c r="Y28" i="1"/>
  <c r="BE28" i="1"/>
  <c r="BE27" i="1"/>
  <c r="BG28" i="1"/>
  <c r="BG27" i="1"/>
  <c r="BW27" i="1"/>
  <c r="BW28" i="1"/>
  <c r="AU28" i="1"/>
  <c r="AU27" i="1"/>
  <c r="CQ28" i="1"/>
  <c r="CQ27" i="1"/>
  <c r="BH27" i="1"/>
  <c r="BH28" i="1"/>
  <c r="CO28" i="1"/>
  <c r="CO27" i="1"/>
  <c r="CJ28" i="1"/>
  <c r="CJ27" i="1"/>
  <c r="B78" i="1"/>
  <c r="B55" i="1"/>
  <c r="V28" i="1"/>
  <c r="V27" i="1"/>
  <c r="BM28" i="1"/>
  <c r="BM27" i="1"/>
  <c r="AA28" i="1"/>
  <c r="AA27" i="1"/>
  <c r="BF27" i="1"/>
  <c r="BF28" i="1"/>
  <c r="AD28" i="1"/>
  <c r="AD27" i="1"/>
  <c r="CA28" i="1"/>
  <c r="CA27" i="1"/>
  <c r="BU28" i="1"/>
  <c r="BU27" i="1"/>
  <c r="BR28" i="1"/>
  <c r="BR27" i="1"/>
  <c r="J28" i="1"/>
  <c r="J27" i="1"/>
  <c r="G28" i="1"/>
  <c r="G27" i="1"/>
  <c r="CM28" i="1"/>
  <c r="CM27" i="1"/>
  <c r="W27" i="1"/>
  <c r="W28" i="1"/>
  <c r="AZ27" i="1"/>
  <c r="AZ28" i="1"/>
  <c r="AJ27" i="1"/>
  <c r="AJ28" i="1"/>
  <c r="AM27" i="1"/>
  <c r="AM28" i="1"/>
  <c r="D27" i="1"/>
  <c r="D28" i="1"/>
  <c r="CD28" i="1"/>
  <c r="CD27" i="1"/>
  <c r="O28" i="1"/>
  <c r="O27" i="1"/>
  <c r="B41" i="2"/>
  <c r="R68" i="1"/>
  <c r="S69" i="1"/>
  <c r="T70" i="1"/>
  <c r="U71" i="1"/>
  <c r="V72" i="1"/>
  <c r="BY28" i="1"/>
  <c r="BY27" i="1"/>
  <c r="Q27" i="1"/>
  <c r="Q28" i="1"/>
  <c r="BV28" i="1"/>
  <c r="BV27" i="1"/>
  <c r="N27" i="1"/>
  <c r="N28" i="1"/>
  <c r="M27" i="1"/>
  <c r="M28" i="1"/>
  <c r="CT28" i="1"/>
  <c r="CT27" i="1"/>
  <c r="CV28" i="1"/>
  <c r="CV27" i="1"/>
  <c r="AP28" i="1"/>
  <c r="AP27" i="1"/>
  <c r="CL27" i="1"/>
  <c r="CL28" i="1"/>
  <c r="C27" i="1"/>
  <c r="C28" i="1"/>
  <c r="I28" i="1"/>
  <c r="I27" i="1"/>
  <c r="BP28" i="1"/>
  <c r="BP27" i="1"/>
  <c r="B28" i="1"/>
  <c r="B27" i="1"/>
  <c r="CZ123" i="1"/>
  <c r="B58" i="1"/>
  <c r="B81" i="1"/>
  <c r="AG28" i="1"/>
  <c r="AG27" i="1"/>
  <c r="H28" i="1"/>
  <c r="H27" i="1"/>
  <c r="CI28" i="1"/>
  <c r="CI27" i="1"/>
  <c r="AR28" i="1"/>
  <c r="AR27" i="1"/>
  <c r="B4" i="1"/>
  <c r="CZ100" i="1"/>
  <c r="L28" i="1"/>
  <c r="L27" i="1"/>
  <c r="CK28" i="1"/>
  <c r="CK27" i="1"/>
  <c r="CE28" i="1"/>
  <c r="CE27" i="1"/>
  <c r="AI28" i="1"/>
  <c r="AI27" i="1"/>
  <c r="BJ28" i="1"/>
  <c r="BJ27" i="1"/>
  <c r="BO28" i="1"/>
  <c r="BO27" i="1"/>
  <c r="AB28" i="1"/>
  <c r="AB27" i="1"/>
  <c r="BB28" i="1"/>
  <c r="BB27" i="1"/>
  <c r="BD28" i="1"/>
  <c r="BD27" i="1"/>
  <c r="BL28" i="1"/>
  <c r="BL27" i="1"/>
  <c r="AQ27" i="1"/>
  <c r="AQ28" i="1"/>
  <c r="P28" i="1"/>
  <c r="P27" i="1"/>
  <c r="B79" i="1"/>
  <c r="B56" i="1"/>
  <c r="T28" i="1"/>
  <c r="T27" i="1"/>
  <c r="CN28" i="1"/>
  <c r="CN27" i="1"/>
  <c r="BZ28" i="1"/>
  <c r="BZ27" i="1"/>
  <c r="CS28" i="1"/>
  <c r="CS27" i="1"/>
  <c r="AE28" i="1"/>
  <c r="AE27" i="1"/>
  <c r="X28" i="1"/>
  <c r="X27" i="1"/>
  <c r="AC28" i="1"/>
  <c r="AC27" i="1"/>
  <c r="CB28" i="1"/>
  <c r="CB27" i="1"/>
  <c r="BS28" i="1"/>
  <c r="BS27" i="1"/>
  <c r="E28" i="1"/>
  <c r="E27" i="1"/>
  <c r="R28" i="1"/>
  <c r="R27" i="1"/>
  <c r="AN28" i="1"/>
  <c r="AN27" i="1"/>
  <c r="S28" i="1"/>
  <c r="S27" i="1"/>
  <c r="Z28" i="1"/>
  <c r="Z27" i="1"/>
  <c r="AY28" i="1"/>
  <c r="AY27" i="1"/>
  <c r="CU27" i="1"/>
  <c r="CU28" i="1"/>
  <c r="BT28" i="1"/>
  <c r="BT27" i="1"/>
  <c r="C13" i="2"/>
  <c r="C35" i="2"/>
  <c r="E12" i="2"/>
  <c r="E35" i="2"/>
  <c r="F35" i="2"/>
  <c r="D13" i="2"/>
  <c r="D35" i="2"/>
  <c r="D21" i="70"/>
  <c r="V20" i="70"/>
  <c r="X20" i="70"/>
  <c r="C20" i="70"/>
  <c r="W19" i="70"/>
  <c r="B83" i="1"/>
  <c r="CZ28" i="1"/>
  <c r="CZ27" i="1"/>
  <c r="CZ4" i="1"/>
  <c r="D14" i="2"/>
  <c r="D36" i="2"/>
  <c r="B61" i="1"/>
  <c r="B84" i="1"/>
  <c r="C14" i="2"/>
  <c r="C36" i="2"/>
  <c r="E13" i="2"/>
  <c r="E36" i="2"/>
  <c r="F36" i="2"/>
  <c r="C21" i="70"/>
  <c r="W20" i="70"/>
  <c r="D22" i="70"/>
  <c r="V21" i="70"/>
  <c r="X21" i="70"/>
  <c r="DA4" i="1"/>
  <c r="DA52" i="1"/>
  <c r="DA75" i="1"/>
  <c r="DA27" i="1"/>
  <c r="DA100" i="1"/>
  <c r="DA28" i="1"/>
  <c r="DA123" i="1"/>
  <c r="C15" i="2"/>
  <c r="C37" i="2"/>
  <c r="E14" i="2"/>
  <c r="E37" i="2"/>
  <c r="F37" i="2"/>
  <c r="B62" i="1"/>
  <c r="B85" i="1"/>
  <c r="D15" i="2"/>
  <c r="D37" i="2"/>
  <c r="D23" i="70"/>
  <c r="V22" i="70"/>
  <c r="X22" i="70"/>
  <c r="W21" i="70"/>
  <c r="C22" i="70"/>
  <c r="D16" i="2"/>
  <c r="D38" i="2"/>
  <c r="B63" i="1"/>
  <c r="B86" i="1"/>
  <c r="C16" i="2"/>
  <c r="C38" i="2"/>
  <c r="E15" i="2"/>
  <c r="E38" i="2"/>
  <c r="F38" i="2"/>
  <c r="W22" i="70"/>
  <c r="C23" i="70"/>
  <c r="V23" i="70"/>
  <c r="X23" i="70"/>
  <c r="D24" i="70"/>
  <c r="C17" i="2"/>
  <c r="C39" i="2"/>
  <c r="E16" i="2"/>
  <c r="E39" i="2"/>
  <c r="F39" i="2"/>
  <c r="B87" i="1"/>
  <c r="B64" i="1"/>
  <c r="D17" i="2"/>
  <c r="D39" i="2"/>
  <c r="V24" i="70"/>
  <c r="X24" i="70"/>
  <c r="D25" i="70"/>
  <c r="V25" i="70"/>
  <c r="X25" i="70"/>
  <c r="W23" i="70"/>
  <c r="C24" i="70"/>
  <c r="D18" i="2"/>
  <c r="D40" i="2"/>
  <c r="B65" i="1"/>
  <c r="B88" i="1"/>
  <c r="C18" i="2"/>
  <c r="C40" i="2"/>
  <c r="E17" i="2"/>
  <c r="E40" i="2"/>
  <c r="F40" i="2"/>
  <c r="W24" i="70"/>
  <c r="C25" i="70"/>
  <c r="W25" i="70"/>
  <c r="B66" i="1"/>
  <c r="B89" i="1"/>
  <c r="D19" i="2"/>
  <c r="D41" i="2"/>
  <c r="C19" i="2"/>
  <c r="C41" i="2"/>
  <c r="E18" i="2"/>
  <c r="E41" i="2"/>
  <c r="F41" i="2"/>
  <c r="B67" i="1"/>
  <c r="B90" i="1"/>
  <c r="C20" i="2"/>
  <c r="C42" i="2"/>
  <c r="E19" i="2"/>
  <c r="E42" i="2"/>
  <c r="D20" i="2"/>
  <c r="D42" i="2"/>
  <c r="D21" i="2"/>
  <c r="D43" i="2"/>
  <c r="C21" i="2"/>
  <c r="C43" i="2"/>
  <c r="E20" i="2"/>
  <c r="E43" i="2"/>
  <c r="C22" i="2"/>
  <c r="C44" i="2"/>
  <c r="E21" i="2"/>
  <c r="E44" i="2"/>
  <c r="D22" i="2"/>
  <c r="D44" i="2"/>
  <c r="C23" i="2"/>
  <c r="C45" i="2"/>
  <c r="E22" i="2"/>
  <c r="E45" i="2"/>
  <c r="D23" i="2"/>
  <c r="D46" i="2"/>
  <c r="D45" i="2"/>
  <c r="E23" i="2"/>
  <c r="E46" i="2"/>
  <c r="C46" i="2"/>
  <c r="C56" i="1"/>
  <c r="D57" i="1"/>
  <c r="C84" i="1"/>
  <c r="D85" i="1"/>
  <c r="C61" i="1"/>
  <c r="C79" i="1"/>
  <c r="C80" i="1"/>
  <c r="D81" i="1"/>
  <c r="C57" i="1"/>
  <c r="D58" i="1"/>
  <c r="C83" i="1"/>
  <c r="D84" i="1"/>
  <c r="E85" i="1"/>
  <c r="C60" i="1"/>
  <c r="D61" i="1"/>
  <c r="E62" i="1"/>
  <c r="C86" i="1"/>
  <c r="D87" i="1"/>
  <c r="C63" i="1"/>
  <c r="D64" i="1"/>
  <c r="C88" i="1"/>
  <c r="D89" i="1"/>
  <c r="E90" i="1"/>
  <c r="C65" i="1"/>
  <c r="D66" i="1"/>
  <c r="C91" i="1"/>
  <c r="D92" i="1"/>
  <c r="C68" i="1"/>
  <c r="D69" i="1"/>
  <c r="C87" i="1"/>
  <c r="D88" i="1"/>
  <c r="C64" i="1"/>
  <c r="D65" i="1"/>
  <c r="C58" i="1"/>
  <c r="D59" i="1"/>
  <c r="C81" i="1"/>
  <c r="D82" i="1"/>
  <c r="C82" i="1"/>
  <c r="D83" i="1"/>
  <c r="E84" i="1"/>
  <c r="C59" i="1"/>
  <c r="D60" i="1"/>
  <c r="C55" i="1"/>
  <c r="D56" i="1"/>
  <c r="E57" i="1"/>
  <c r="C78" i="1"/>
  <c r="D79" i="1"/>
  <c r="C90" i="1"/>
  <c r="D91" i="1"/>
  <c r="C67" i="1"/>
  <c r="D68" i="1"/>
  <c r="C89" i="1"/>
  <c r="D90" i="1"/>
  <c r="C66" i="1"/>
  <c r="D67" i="1"/>
  <c r="D80" i="1"/>
  <c r="C62" i="1"/>
  <c r="C85" i="1"/>
  <c r="E58" i="1"/>
  <c r="E86" i="1"/>
  <c r="D62" i="1"/>
  <c r="H101" i="1"/>
  <c r="H5" i="1"/>
  <c r="BJ101" i="1"/>
  <c r="BJ5" i="1"/>
  <c r="AY101" i="1"/>
  <c r="AY5" i="1"/>
  <c r="CB101" i="1"/>
  <c r="CB5" i="1"/>
  <c r="BY101" i="1"/>
  <c r="BY5" i="1"/>
  <c r="AH101" i="1"/>
  <c r="AH5" i="1"/>
  <c r="BZ101" i="1"/>
  <c r="BZ5" i="1"/>
  <c r="CU101" i="1"/>
  <c r="CU5" i="1"/>
  <c r="AB101" i="1"/>
  <c r="AB5" i="1"/>
  <c r="CX101" i="1"/>
  <c r="CX5" i="1"/>
  <c r="Y101" i="1"/>
  <c r="Y5" i="1"/>
  <c r="AG101" i="1"/>
  <c r="AG5" i="1"/>
  <c r="Q101" i="1"/>
  <c r="Q5" i="1"/>
  <c r="AZ101" i="1"/>
  <c r="AZ5" i="1"/>
  <c r="I101" i="1"/>
  <c r="I5" i="1"/>
  <c r="C101" i="1"/>
  <c r="C5" i="1"/>
  <c r="O101" i="1"/>
  <c r="O5" i="1"/>
  <c r="BM101" i="1"/>
  <c r="BM5" i="1"/>
  <c r="B101" i="1"/>
  <c r="B5" i="1"/>
  <c r="AC101" i="1"/>
  <c r="AC5" i="1"/>
  <c r="K101" i="1"/>
  <c r="K5" i="1"/>
  <c r="AV101" i="1"/>
  <c r="AV5" i="1"/>
  <c r="AS101" i="1"/>
  <c r="AS5" i="1"/>
  <c r="CC101" i="1"/>
  <c r="CC5" i="1"/>
  <c r="AT101" i="1"/>
  <c r="AT5" i="1"/>
  <c r="BO101" i="1"/>
  <c r="BO5" i="1"/>
  <c r="X101" i="1"/>
  <c r="X5" i="1"/>
  <c r="BR101" i="1"/>
  <c r="BR5" i="1"/>
  <c r="CM101" i="1"/>
  <c r="CM5" i="1"/>
  <c r="L101" i="1"/>
  <c r="L5" i="1"/>
  <c r="CH101" i="1"/>
  <c r="CH5" i="1"/>
  <c r="N101" i="1"/>
  <c r="N5" i="1"/>
  <c r="AM101" i="1"/>
  <c r="AM5" i="1"/>
  <c r="D101" i="1"/>
  <c r="D5" i="1"/>
  <c r="CJ101" i="1"/>
  <c r="CJ5" i="1"/>
  <c r="CG101" i="1"/>
  <c r="CG5" i="1"/>
  <c r="BV101" i="1"/>
  <c r="BV5" i="1"/>
  <c r="E101" i="1"/>
  <c r="E5" i="1"/>
  <c r="BX101" i="1"/>
  <c r="BX5" i="1"/>
  <c r="AW101" i="1"/>
  <c r="AW5" i="1"/>
  <c r="CW101" i="1"/>
  <c r="CW5" i="1"/>
  <c r="AI101" i="1"/>
  <c r="AI5" i="1"/>
  <c r="CR101" i="1"/>
  <c r="CR5" i="1"/>
  <c r="AL101" i="1"/>
  <c r="AL5" i="1"/>
  <c r="BG101" i="1"/>
  <c r="BG5" i="1"/>
  <c r="P101" i="1"/>
  <c r="P5" i="1"/>
  <c r="CI101" i="1"/>
  <c r="CI5" i="1"/>
  <c r="CV101" i="1"/>
  <c r="CV5" i="1"/>
  <c r="AX101" i="1"/>
  <c r="AX5" i="1"/>
  <c r="AJ101" i="1"/>
  <c r="AJ5" i="1"/>
  <c r="V101" i="1"/>
  <c r="V5" i="1"/>
  <c r="BD101" i="1"/>
  <c r="BD5" i="1"/>
  <c r="BA101" i="1"/>
  <c r="BA5" i="1"/>
  <c r="AP101" i="1"/>
  <c r="AP5" i="1"/>
  <c r="CA101" i="1"/>
  <c r="CA5" i="1"/>
  <c r="AR101" i="1"/>
  <c r="AR5" i="1"/>
  <c r="G5" i="1"/>
  <c r="BQ101" i="1"/>
  <c r="BQ5" i="1"/>
  <c r="CL101" i="1"/>
  <c r="CL5" i="1"/>
  <c r="BL101" i="1"/>
  <c r="BL5" i="1"/>
  <c r="CO101" i="1"/>
  <c r="CO5" i="1"/>
  <c r="W101" i="1"/>
  <c r="W5" i="1"/>
  <c r="AF101" i="1"/>
  <c r="AF5" i="1"/>
  <c r="T101" i="1"/>
  <c r="T5" i="1"/>
  <c r="AN101" i="1"/>
  <c r="AN5" i="1"/>
  <c r="R101" i="1"/>
  <c r="R5" i="1"/>
  <c r="J101" i="1"/>
  <c r="J5" i="1"/>
  <c r="AO101" i="1"/>
  <c r="AO5" i="1"/>
  <c r="F101" i="1"/>
  <c r="F5" i="1"/>
  <c r="AA101" i="1"/>
  <c r="AA5" i="1"/>
  <c r="S101" i="1"/>
  <c r="S5" i="1"/>
  <c r="CF101" i="1"/>
  <c r="CF5" i="1"/>
  <c r="CK101" i="1"/>
  <c r="CK5" i="1"/>
  <c r="AU101" i="1"/>
  <c r="AU5" i="1"/>
  <c r="BW101" i="1"/>
  <c r="BW5" i="1"/>
  <c r="BT101" i="1"/>
  <c r="BT5" i="1"/>
  <c r="AK101" i="1"/>
  <c r="AK5" i="1"/>
  <c r="BF101" i="1"/>
  <c r="BF5" i="1"/>
  <c r="AE101" i="1"/>
  <c r="AE5" i="1"/>
  <c r="BI101" i="1"/>
  <c r="BI5" i="1"/>
  <c r="CD101" i="1"/>
  <c r="CD5" i="1"/>
  <c r="Z101" i="1"/>
  <c r="Z5" i="1"/>
  <c r="BE101" i="1"/>
  <c r="BE5" i="1"/>
  <c r="AQ101" i="1"/>
  <c r="AQ5" i="1"/>
  <c r="CQ101" i="1"/>
  <c r="CQ5" i="1"/>
  <c r="CE101" i="1"/>
  <c r="CE5" i="1"/>
  <c r="BN101" i="1"/>
  <c r="BN5" i="1"/>
  <c r="BH101" i="1"/>
  <c r="BH5" i="1"/>
  <c r="CZ53" i="1"/>
  <c r="DA53" i="1"/>
  <c r="BC101" i="1"/>
  <c r="BC5" i="1"/>
  <c r="M101" i="1"/>
  <c r="M5" i="1"/>
  <c r="U101" i="1"/>
  <c r="U5" i="1"/>
  <c r="BB101" i="1"/>
  <c r="BB5" i="1"/>
  <c r="CT101" i="1"/>
  <c r="CT5" i="1"/>
  <c r="BS101" i="1"/>
  <c r="BS5" i="1"/>
  <c r="BP101" i="1"/>
  <c r="BP5" i="1"/>
  <c r="BU101" i="1"/>
  <c r="BU5" i="1"/>
  <c r="BK101" i="1"/>
  <c r="BK5" i="1"/>
  <c r="CN101" i="1"/>
  <c r="CN5" i="1"/>
  <c r="CS101" i="1"/>
  <c r="CS5" i="1"/>
  <c r="C54" i="1"/>
  <c r="CP101" i="1"/>
  <c r="CP5" i="1"/>
  <c r="AD101" i="1"/>
  <c r="AD5" i="1"/>
  <c r="B124" i="1"/>
  <c r="B29" i="1"/>
  <c r="BH124" i="1"/>
  <c r="BH29" i="1"/>
  <c r="CU124" i="1"/>
  <c r="CU29" i="1"/>
  <c r="V124" i="1"/>
  <c r="V29" i="1"/>
  <c r="BJ124" i="1"/>
  <c r="BJ29" i="1"/>
  <c r="AQ124" i="1"/>
  <c r="AQ29" i="1"/>
  <c r="AG124" i="1"/>
  <c r="AG29" i="1"/>
  <c r="R124" i="1"/>
  <c r="R29" i="1"/>
  <c r="AV124" i="1"/>
  <c r="AV29" i="1"/>
  <c r="AM124" i="1"/>
  <c r="AM29" i="1"/>
  <c r="BL124" i="1"/>
  <c r="BL29" i="1"/>
  <c r="S124" i="1"/>
  <c r="S29" i="1"/>
  <c r="AT124" i="1"/>
  <c r="AT29" i="1"/>
  <c r="AE124" i="1"/>
  <c r="AE29" i="1"/>
  <c r="CC124" i="1"/>
  <c r="CC29" i="1"/>
  <c r="CO124" i="1"/>
  <c r="CO29" i="1"/>
  <c r="CK124" i="1"/>
  <c r="CK29" i="1"/>
  <c r="AH124" i="1"/>
  <c r="AH29" i="1"/>
  <c r="CN124" i="1"/>
  <c r="CN29" i="1"/>
  <c r="D124" i="1"/>
  <c r="D29" i="1"/>
  <c r="BB124" i="1"/>
  <c r="BB29" i="1"/>
  <c r="CP124" i="1"/>
  <c r="CP29" i="1"/>
  <c r="CE124" i="1"/>
  <c r="CE29" i="1"/>
  <c r="BM124" i="1"/>
  <c r="BM29" i="1"/>
  <c r="BF124" i="1"/>
  <c r="BF29" i="1"/>
  <c r="CB124" i="1"/>
  <c r="CB29" i="1"/>
  <c r="BS124" i="1"/>
  <c r="BS29" i="1"/>
  <c r="Q124" i="1"/>
  <c r="Q29" i="1"/>
  <c r="BW124" i="1"/>
  <c r="BW29" i="1"/>
  <c r="CX124" i="1"/>
  <c r="CX29" i="1"/>
  <c r="AC124" i="1"/>
  <c r="AC29" i="1"/>
  <c r="H124" i="1"/>
  <c r="H29" i="1"/>
  <c r="AR124" i="1"/>
  <c r="AR29" i="1"/>
  <c r="CZ76" i="1"/>
  <c r="DA76" i="1"/>
  <c r="BN124" i="1"/>
  <c r="BN29" i="1"/>
  <c r="J124" i="1"/>
  <c r="J29" i="1"/>
  <c r="AJ124" i="1"/>
  <c r="AJ29" i="1"/>
  <c r="CH124" i="1"/>
  <c r="CH29" i="1"/>
  <c r="BY124" i="1"/>
  <c r="BY29" i="1"/>
  <c r="L124" i="1"/>
  <c r="L29" i="1"/>
  <c r="CS124" i="1"/>
  <c r="CS29" i="1"/>
  <c r="K124" i="1"/>
  <c r="K29" i="1"/>
  <c r="I124" i="1"/>
  <c r="I29" i="1"/>
  <c r="U124" i="1"/>
  <c r="U29" i="1"/>
  <c r="BE124" i="1"/>
  <c r="BE29" i="1"/>
  <c r="BX124" i="1"/>
  <c r="BX29" i="1"/>
  <c r="C77" i="1"/>
  <c r="C124" i="1"/>
  <c r="AL124" i="1"/>
  <c r="AL29" i="1"/>
  <c r="X124" i="1"/>
  <c r="X29" i="1"/>
  <c r="CT124" i="1"/>
  <c r="CT29" i="1"/>
  <c r="AP124" i="1"/>
  <c r="AP29" i="1"/>
  <c r="BP124" i="1"/>
  <c r="BP29" i="1"/>
  <c r="E124" i="1"/>
  <c r="E29" i="1"/>
  <c r="W124" i="1"/>
  <c r="W29" i="1"/>
  <c r="AZ124" i="1"/>
  <c r="AZ29" i="1"/>
  <c r="AS124" i="1"/>
  <c r="AS29" i="1"/>
  <c r="AY124" i="1"/>
  <c r="AY29" i="1"/>
  <c r="AO124" i="1"/>
  <c r="AO29" i="1"/>
  <c r="O124" i="1"/>
  <c r="O29" i="1"/>
  <c r="Z124" i="1"/>
  <c r="Z29" i="1"/>
  <c r="N124" i="1"/>
  <c r="N29" i="1"/>
  <c r="F124" i="1"/>
  <c r="F29" i="1"/>
  <c r="BQ124" i="1"/>
  <c r="BQ29" i="1"/>
  <c r="CA124" i="1"/>
  <c r="CA29" i="1"/>
  <c r="AB124" i="1"/>
  <c r="AB29" i="1"/>
  <c r="AA124" i="1"/>
  <c r="AA29" i="1"/>
  <c r="BV124" i="1"/>
  <c r="BV29" i="1"/>
  <c r="CV124" i="1"/>
  <c r="CV29" i="1"/>
  <c r="AK124" i="1"/>
  <c r="AK29" i="1"/>
  <c r="BC124" i="1"/>
  <c r="BC29" i="1"/>
  <c r="BR124" i="1"/>
  <c r="BR29" i="1"/>
  <c r="CG124" i="1"/>
  <c r="CG29" i="1"/>
  <c r="T124" i="1"/>
  <c r="T29" i="1"/>
  <c r="BU124" i="1"/>
  <c r="BU29" i="1"/>
  <c r="AU124" i="1"/>
  <c r="AU29" i="1"/>
  <c r="CD124" i="1"/>
  <c r="CD29" i="1"/>
  <c r="BD124" i="1"/>
  <c r="BD29" i="1"/>
  <c r="CJ124" i="1"/>
  <c r="CJ29" i="1"/>
  <c r="BG124" i="1"/>
  <c r="BG29" i="1"/>
  <c r="CI124" i="1"/>
  <c r="CI29" i="1"/>
  <c r="M124" i="1"/>
  <c r="M29" i="1"/>
  <c r="CR124" i="1"/>
  <c r="CR29" i="1"/>
  <c r="AD124" i="1"/>
  <c r="AD29" i="1"/>
  <c r="Y124" i="1"/>
  <c r="Y29" i="1"/>
  <c r="CM124" i="1"/>
  <c r="CM29" i="1"/>
  <c r="AI124" i="1"/>
  <c r="AI29" i="1"/>
  <c r="BI124" i="1"/>
  <c r="BI29" i="1"/>
  <c r="CW124" i="1"/>
  <c r="CW29" i="1"/>
  <c r="AX124" i="1"/>
  <c r="AX29" i="1"/>
  <c r="AN124" i="1"/>
  <c r="AN29" i="1"/>
  <c r="BK124" i="1"/>
  <c r="BK29" i="1"/>
  <c r="BZ124" i="1"/>
  <c r="BZ29" i="1"/>
  <c r="BA124" i="1"/>
  <c r="BA29" i="1"/>
  <c r="CF124" i="1"/>
  <c r="CF29" i="1"/>
  <c r="AF124" i="1"/>
  <c r="AF29" i="1"/>
  <c r="AW124" i="1"/>
  <c r="AW29" i="1"/>
  <c r="BO124" i="1"/>
  <c r="BO29" i="1"/>
  <c r="CL124" i="1"/>
  <c r="CL29" i="1"/>
  <c r="BT124" i="1"/>
  <c r="BT29" i="1"/>
  <c r="CQ124" i="1"/>
  <c r="CQ29" i="1"/>
  <c r="P124" i="1"/>
  <c r="P29" i="1"/>
  <c r="G124" i="1"/>
  <c r="G29" i="1"/>
  <c r="E67" i="1"/>
  <c r="E66" i="1"/>
  <c r="E82" i="1"/>
  <c r="E88" i="1"/>
  <c r="E61" i="1"/>
  <c r="E69" i="1"/>
  <c r="E68" i="1"/>
  <c r="E70" i="1"/>
  <c r="E60" i="1"/>
  <c r="E92" i="1"/>
  <c r="F58" i="1"/>
  <c r="E63" i="1"/>
  <c r="F87" i="1"/>
  <c r="E59" i="1"/>
  <c r="E83" i="1"/>
  <c r="F59" i="1"/>
  <c r="D86" i="1"/>
  <c r="F91" i="1"/>
  <c r="F85" i="1"/>
  <c r="F86" i="1"/>
  <c r="F63" i="1"/>
  <c r="E93" i="1"/>
  <c r="E91" i="1"/>
  <c r="E80" i="1"/>
  <c r="E89" i="1"/>
  <c r="D63" i="1"/>
  <c r="E81" i="1"/>
  <c r="E65" i="1"/>
  <c r="C29" i="1"/>
  <c r="CZ29" i="1"/>
  <c r="DA29" i="1"/>
  <c r="B4" i="2"/>
  <c r="F4" i="2"/>
  <c r="CZ5" i="1"/>
  <c r="DA5" i="1"/>
  <c r="CZ124" i="1"/>
  <c r="DA124" i="1"/>
  <c r="CO125" i="1"/>
  <c r="CO30" i="1"/>
  <c r="CR125" i="1"/>
  <c r="CR30" i="1"/>
  <c r="M125" i="1"/>
  <c r="M30" i="1"/>
  <c r="G125" i="1"/>
  <c r="G30" i="1"/>
  <c r="AD125" i="1"/>
  <c r="AD30" i="1"/>
  <c r="AT125" i="1"/>
  <c r="AT30" i="1"/>
  <c r="CN125" i="1"/>
  <c r="CN30" i="1"/>
  <c r="BC125" i="1"/>
  <c r="BC30" i="1"/>
  <c r="AG125" i="1"/>
  <c r="AG30" i="1"/>
  <c r="BY125" i="1"/>
  <c r="BY30" i="1"/>
  <c r="AP125" i="1"/>
  <c r="AP30" i="1"/>
  <c r="CL125" i="1"/>
  <c r="CL30" i="1"/>
  <c r="CB125" i="1"/>
  <c r="CB30" i="1"/>
  <c r="V125" i="1"/>
  <c r="V30" i="1"/>
  <c r="CI125" i="1"/>
  <c r="CI30" i="1"/>
  <c r="AA125" i="1"/>
  <c r="AA30" i="1"/>
  <c r="X125" i="1"/>
  <c r="X30" i="1"/>
  <c r="R125" i="1"/>
  <c r="R30" i="1"/>
  <c r="CC125" i="1"/>
  <c r="CC30" i="1"/>
  <c r="BO125" i="1"/>
  <c r="BO30" i="1"/>
  <c r="CA125" i="1"/>
  <c r="CA30" i="1"/>
  <c r="T125" i="1"/>
  <c r="T30" i="1"/>
  <c r="BW125" i="1"/>
  <c r="BW30" i="1"/>
  <c r="CJ125" i="1"/>
  <c r="CJ30" i="1"/>
  <c r="L125" i="1"/>
  <c r="L30" i="1"/>
  <c r="BM125" i="1"/>
  <c r="BM30" i="1"/>
  <c r="CP125" i="1"/>
  <c r="CP30" i="1"/>
  <c r="F125" i="1"/>
  <c r="F30" i="1"/>
  <c r="CD125" i="1"/>
  <c r="CD30" i="1"/>
  <c r="BI125" i="1"/>
  <c r="BI30" i="1"/>
  <c r="AN125" i="1"/>
  <c r="AN30" i="1"/>
  <c r="H125" i="1"/>
  <c r="H30" i="1"/>
  <c r="AU125" i="1"/>
  <c r="AU30" i="1"/>
  <c r="Q125" i="1"/>
  <c r="Q30" i="1"/>
  <c r="BN125" i="1"/>
  <c r="BN30" i="1"/>
  <c r="S125" i="1"/>
  <c r="S30" i="1"/>
  <c r="BU125" i="1"/>
  <c r="BU30" i="1"/>
  <c r="O125" i="1"/>
  <c r="O30" i="1"/>
  <c r="CU125" i="1"/>
  <c r="CU30" i="1"/>
  <c r="BB125" i="1"/>
  <c r="BB30" i="1"/>
  <c r="AV125" i="1"/>
  <c r="AV30" i="1"/>
  <c r="BE125" i="1"/>
  <c r="BE30" i="1"/>
  <c r="CT125" i="1"/>
  <c r="CT30" i="1"/>
  <c r="AJ125" i="1"/>
  <c r="AJ30" i="1"/>
  <c r="AW125" i="1"/>
  <c r="AW30" i="1"/>
  <c r="BA125" i="1"/>
  <c r="BA30" i="1"/>
  <c r="AS125" i="1"/>
  <c r="AS30" i="1"/>
  <c r="E125" i="1"/>
  <c r="E30" i="1"/>
  <c r="AY125" i="1"/>
  <c r="AY30" i="1"/>
  <c r="J125" i="1"/>
  <c r="J30" i="1"/>
  <c r="BR125" i="1"/>
  <c r="BR30" i="1"/>
  <c r="B125" i="1"/>
  <c r="B30" i="1"/>
  <c r="CG125" i="1"/>
  <c r="CG30" i="1"/>
  <c r="C125" i="1"/>
  <c r="C30" i="1"/>
  <c r="BZ125" i="1"/>
  <c r="BZ30" i="1"/>
  <c r="CW125" i="1"/>
  <c r="CW30" i="1"/>
  <c r="CF125" i="1"/>
  <c r="CF30" i="1"/>
  <c r="CS125" i="1"/>
  <c r="CS30" i="1"/>
  <c r="W125" i="1"/>
  <c r="W30" i="1"/>
  <c r="U125" i="1"/>
  <c r="U30" i="1"/>
  <c r="P125" i="1"/>
  <c r="P30" i="1"/>
  <c r="BX125" i="1"/>
  <c r="BX30" i="1"/>
  <c r="BF125" i="1"/>
  <c r="BF30" i="1"/>
  <c r="BK125" i="1"/>
  <c r="BK30" i="1"/>
  <c r="AH125" i="1"/>
  <c r="AH30" i="1"/>
  <c r="BV125" i="1"/>
  <c r="BV30" i="1"/>
  <c r="CM125" i="1"/>
  <c r="CM30" i="1"/>
  <c r="Y125" i="1"/>
  <c r="Y30" i="1"/>
  <c r="AZ125" i="1"/>
  <c r="AZ30" i="1"/>
  <c r="CH125" i="1"/>
  <c r="CH30" i="1"/>
  <c r="BP125" i="1"/>
  <c r="BP30" i="1"/>
  <c r="K125" i="1"/>
  <c r="K30" i="1"/>
  <c r="D78" i="1"/>
  <c r="AQ125" i="1"/>
  <c r="AQ30" i="1"/>
  <c r="BD125" i="1"/>
  <c r="BD30" i="1"/>
  <c r="BG125" i="1"/>
  <c r="BG30" i="1"/>
  <c r="BH125" i="1"/>
  <c r="BH30" i="1"/>
  <c r="BJ125" i="1"/>
  <c r="BJ30" i="1"/>
  <c r="CX125" i="1"/>
  <c r="CX30" i="1"/>
  <c r="AX125" i="1"/>
  <c r="AX30" i="1"/>
  <c r="AC125" i="1"/>
  <c r="AC30" i="1"/>
  <c r="CV125" i="1"/>
  <c r="CV30" i="1"/>
  <c r="AF125" i="1"/>
  <c r="AF30" i="1"/>
  <c r="BS125" i="1"/>
  <c r="BS30" i="1"/>
  <c r="CQ125" i="1"/>
  <c r="CQ30" i="1"/>
  <c r="AK125" i="1"/>
  <c r="AK30" i="1"/>
  <c r="BT125" i="1"/>
  <c r="BT30" i="1"/>
  <c r="AM125" i="1"/>
  <c r="AM30" i="1"/>
  <c r="AL125" i="1"/>
  <c r="AL30" i="1"/>
  <c r="BQ125" i="1"/>
  <c r="BQ30" i="1"/>
  <c r="AR125" i="1"/>
  <c r="AR30" i="1"/>
  <c r="I125" i="1"/>
  <c r="I30" i="1"/>
  <c r="N125" i="1"/>
  <c r="N30" i="1"/>
  <c r="D125" i="1"/>
  <c r="CK125" i="1"/>
  <c r="CK30" i="1"/>
  <c r="CE125" i="1"/>
  <c r="CE30" i="1"/>
  <c r="Z125" i="1"/>
  <c r="Z30" i="1"/>
  <c r="AE125" i="1"/>
  <c r="AE30" i="1"/>
  <c r="AO125" i="1"/>
  <c r="AO30" i="1"/>
  <c r="AI125" i="1"/>
  <c r="AI30" i="1"/>
  <c r="BL125" i="1"/>
  <c r="BL30" i="1"/>
  <c r="AB125" i="1"/>
  <c r="AB30" i="1"/>
  <c r="CZ77" i="1"/>
  <c r="DA77" i="1"/>
  <c r="AP102" i="1"/>
  <c r="AP6" i="1"/>
  <c r="BQ102" i="1"/>
  <c r="BQ6" i="1"/>
  <c r="E102" i="1"/>
  <c r="E6" i="1"/>
  <c r="CL102" i="1"/>
  <c r="CL6" i="1"/>
  <c r="AO102" i="1"/>
  <c r="AO6" i="1"/>
  <c r="R102" i="1"/>
  <c r="R6" i="1"/>
  <c r="CS102" i="1"/>
  <c r="CS6" i="1"/>
  <c r="CK102" i="1"/>
  <c r="CK6" i="1"/>
  <c r="BM102" i="1"/>
  <c r="BM6" i="1"/>
  <c r="CB102" i="1"/>
  <c r="CB6" i="1"/>
  <c r="V102" i="1"/>
  <c r="V6" i="1"/>
  <c r="K102" i="1"/>
  <c r="K6" i="1"/>
  <c r="BO102" i="1"/>
  <c r="BO6" i="1"/>
  <c r="AA102" i="1"/>
  <c r="AA6" i="1"/>
  <c r="CE102" i="1"/>
  <c r="CE6" i="1"/>
  <c r="T102" i="1"/>
  <c r="T6" i="1"/>
  <c r="BK102" i="1"/>
  <c r="BK6" i="1"/>
  <c r="BA102" i="1"/>
  <c r="BA6" i="1"/>
  <c r="BW102" i="1"/>
  <c r="BW6" i="1"/>
  <c r="C102" i="1"/>
  <c r="C6" i="1"/>
  <c r="CQ102" i="1"/>
  <c r="CQ6" i="1"/>
  <c r="BP102" i="1"/>
  <c r="BP6" i="1"/>
  <c r="BU102" i="1"/>
  <c r="BU6" i="1"/>
  <c r="CP102" i="1"/>
  <c r="CP6" i="1"/>
  <c r="CT102" i="1"/>
  <c r="CT6" i="1"/>
  <c r="AM102" i="1"/>
  <c r="AM6" i="1"/>
  <c r="O102" i="1"/>
  <c r="O6" i="1"/>
  <c r="G102" i="1"/>
  <c r="G6" i="1"/>
  <c r="BR102" i="1"/>
  <c r="BR6" i="1"/>
  <c r="BZ102" i="1"/>
  <c r="BZ6" i="1"/>
  <c r="CF102" i="1"/>
  <c r="CF6" i="1"/>
  <c r="BC102" i="1"/>
  <c r="BC6" i="1"/>
  <c r="CC102" i="1"/>
  <c r="CC6" i="1"/>
  <c r="H102" i="1"/>
  <c r="H6" i="1"/>
  <c r="BG102" i="1"/>
  <c r="BG6" i="1"/>
  <c r="B102" i="1"/>
  <c r="B6" i="1"/>
  <c r="BI102" i="1"/>
  <c r="BI6" i="1"/>
  <c r="W102" i="1"/>
  <c r="W6" i="1"/>
  <c r="D55" i="1"/>
  <c r="AK102" i="1"/>
  <c r="AK6" i="1"/>
  <c r="BX102" i="1"/>
  <c r="BX6" i="1"/>
  <c r="F102" i="1"/>
  <c r="F6" i="1"/>
  <c r="AX102" i="1"/>
  <c r="AX6" i="1"/>
  <c r="Z102" i="1"/>
  <c r="Z6" i="1"/>
  <c r="M102" i="1"/>
  <c r="M6" i="1"/>
  <c r="CJ102" i="1"/>
  <c r="CJ6" i="1"/>
  <c r="AB102" i="1"/>
  <c r="AB6" i="1"/>
  <c r="CZ54" i="1"/>
  <c r="DA54" i="1"/>
  <c r="AY102" i="1"/>
  <c r="AY6" i="1"/>
  <c r="AJ102" i="1"/>
  <c r="AJ6" i="1"/>
  <c r="AR102" i="1"/>
  <c r="AR6" i="1"/>
  <c r="BY102" i="1"/>
  <c r="BY6" i="1"/>
  <c r="L102" i="1"/>
  <c r="L6" i="1"/>
  <c r="AG102" i="1"/>
  <c r="AG6" i="1"/>
  <c r="CV102" i="1"/>
  <c r="CV6" i="1"/>
  <c r="CO102" i="1"/>
  <c r="CO6" i="1"/>
  <c r="D102" i="1"/>
  <c r="D6" i="1"/>
  <c r="AH102" i="1"/>
  <c r="AH6" i="1"/>
  <c r="AI102" i="1"/>
  <c r="AI6" i="1"/>
  <c r="BF102" i="1"/>
  <c r="BF6" i="1"/>
  <c r="BS102" i="1"/>
  <c r="BS6" i="1"/>
  <c r="AU102" i="1"/>
  <c r="AU6" i="1"/>
  <c r="AW102" i="1"/>
  <c r="AW6" i="1"/>
  <c r="S102" i="1"/>
  <c r="S6" i="1"/>
  <c r="I102" i="1"/>
  <c r="I6" i="1"/>
  <c r="CN102" i="1"/>
  <c r="CN6" i="1"/>
  <c r="CI102" i="1"/>
  <c r="CI6" i="1"/>
  <c r="Y102" i="1"/>
  <c r="Y6" i="1"/>
  <c r="CR102" i="1"/>
  <c r="CR6" i="1"/>
  <c r="CU102" i="1"/>
  <c r="CU6" i="1"/>
  <c r="BE102" i="1"/>
  <c r="BE6" i="1"/>
  <c r="BV102" i="1"/>
  <c r="BV6" i="1"/>
  <c r="AZ102" i="1"/>
  <c r="AZ6" i="1"/>
  <c r="CM102" i="1"/>
  <c r="CM6" i="1"/>
  <c r="CD102" i="1"/>
  <c r="CD6" i="1"/>
  <c r="AT102" i="1"/>
  <c r="AT6" i="1"/>
  <c r="X102" i="1"/>
  <c r="X6" i="1"/>
  <c r="CA102" i="1"/>
  <c r="CA6" i="1"/>
  <c r="AS102" i="1"/>
  <c r="AS6" i="1"/>
  <c r="CX102" i="1"/>
  <c r="CX6" i="1"/>
  <c r="BB102" i="1"/>
  <c r="BB6" i="1"/>
  <c r="BN102" i="1"/>
  <c r="BN6" i="1"/>
  <c r="N102" i="1"/>
  <c r="N6" i="1"/>
  <c r="U102" i="1"/>
  <c r="U6" i="1"/>
  <c r="AC102" i="1"/>
  <c r="AC6" i="1"/>
  <c r="AD102" i="1"/>
  <c r="AD6" i="1"/>
  <c r="Q102" i="1"/>
  <c r="Q6" i="1"/>
  <c r="AQ102" i="1"/>
  <c r="AQ6" i="1"/>
  <c r="CG102" i="1"/>
  <c r="CG6" i="1"/>
  <c r="BD102" i="1"/>
  <c r="BD6" i="1"/>
  <c r="AF102" i="1"/>
  <c r="AF6" i="1"/>
  <c r="J102" i="1"/>
  <c r="J6" i="1"/>
  <c r="BL102" i="1"/>
  <c r="BL6" i="1"/>
  <c r="AE102" i="1"/>
  <c r="AE6" i="1"/>
  <c r="BH102" i="1"/>
  <c r="BH6" i="1"/>
  <c r="BT102" i="1"/>
  <c r="BT6" i="1"/>
  <c r="CH102" i="1"/>
  <c r="CH6" i="1"/>
  <c r="AN102" i="1"/>
  <c r="AN6" i="1"/>
  <c r="BJ102" i="1"/>
  <c r="BJ6" i="1"/>
  <c r="AL102" i="1"/>
  <c r="AL6" i="1"/>
  <c r="AV102" i="1"/>
  <c r="AV6" i="1"/>
  <c r="P102" i="1"/>
  <c r="P6" i="1"/>
  <c r="CW102" i="1"/>
  <c r="CW6" i="1"/>
  <c r="CZ101" i="1"/>
  <c r="DA101" i="1"/>
  <c r="F66" i="1"/>
  <c r="F84" i="1"/>
  <c r="E64" i="1"/>
  <c r="G92" i="1"/>
  <c r="F64" i="1"/>
  <c r="F69" i="1"/>
  <c r="F62" i="1"/>
  <c r="F93" i="1"/>
  <c r="G87" i="1"/>
  <c r="G60" i="1"/>
  <c r="F81" i="1"/>
  <c r="G64" i="1"/>
  <c r="F90" i="1"/>
  <c r="F92" i="1"/>
  <c r="F94" i="1"/>
  <c r="G86" i="1"/>
  <c r="F82" i="1"/>
  <c r="G59" i="1"/>
  <c r="F89" i="1"/>
  <c r="F68" i="1"/>
  <c r="F61" i="1"/>
  <c r="F60" i="1"/>
  <c r="G88" i="1"/>
  <c r="F71" i="1"/>
  <c r="F67" i="1"/>
  <c r="E87" i="1"/>
  <c r="F83" i="1"/>
  <c r="F70" i="1"/>
  <c r="D30" i="1"/>
  <c r="CZ30" i="1"/>
  <c r="DA30" i="1"/>
  <c r="B5" i="2"/>
  <c r="F5" i="2"/>
  <c r="CZ6" i="1"/>
  <c r="DA6" i="1"/>
  <c r="BD103" i="1"/>
  <c r="BD7" i="1"/>
  <c r="AV103" i="1"/>
  <c r="AV7" i="1"/>
  <c r="AH103" i="1"/>
  <c r="AH7" i="1"/>
  <c r="E103" i="1"/>
  <c r="E7" i="1"/>
  <c r="CJ103" i="1"/>
  <c r="CJ7" i="1"/>
  <c r="AX103" i="1"/>
  <c r="AX7" i="1"/>
  <c r="AK103" i="1"/>
  <c r="AK7" i="1"/>
  <c r="CQ103" i="1"/>
  <c r="CQ7" i="1"/>
  <c r="CD103" i="1"/>
  <c r="CD7" i="1"/>
  <c r="AF103" i="1"/>
  <c r="AF7" i="1"/>
  <c r="H103" i="1"/>
  <c r="H7" i="1"/>
  <c r="AM103" i="1"/>
  <c r="AM7" i="1"/>
  <c r="BM103" i="1"/>
  <c r="BM7" i="1"/>
  <c r="W103" i="1"/>
  <c r="W7" i="1"/>
  <c r="AJ103" i="1"/>
  <c r="AJ7" i="1"/>
  <c r="D103" i="1"/>
  <c r="D7" i="1"/>
  <c r="AI103" i="1"/>
  <c r="AI7" i="1"/>
  <c r="CU103" i="1"/>
  <c r="CU7" i="1"/>
  <c r="T103" i="1"/>
  <c r="T7" i="1"/>
  <c r="BO103" i="1"/>
  <c r="BO7" i="1"/>
  <c r="AU103" i="1"/>
  <c r="AU7" i="1"/>
  <c r="CB103" i="1"/>
  <c r="CB7" i="1"/>
  <c r="Q103" i="1"/>
  <c r="Q7" i="1"/>
  <c r="X103" i="1"/>
  <c r="X7" i="1"/>
  <c r="BL103" i="1"/>
  <c r="BL7" i="1"/>
  <c r="CW103" i="1"/>
  <c r="CW7" i="1"/>
  <c r="BC103" i="1"/>
  <c r="BC7" i="1"/>
  <c r="CM103" i="1"/>
  <c r="CM7" i="1"/>
  <c r="AQ103" i="1"/>
  <c r="AQ7" i="1"/>
  <c r="BY103" i="1"/>
  <c r="BY7" i="1"/>
  <c r="BK103" i="1"/>
  <c r="BK7" i="1"/>
  <c r="AA103" i="1"/>
  <c r="AA7" i="1"/>
  <c r="CX103" i="1"/>
  <c r="CX7" i="1"/>
  <c r="BS103" i="1"/>
  <c r="BS7" i="1"/>
  <c r="CA103" i="1"/>
  <c r="CA7" i="1"/>
  <c r="E56" i="1"/>
  <c r="AG103" i="1"/>
  <c r="AG7" i="1"/>
  <c r="L103" i="1"/>
  <c r="L7" i="1"/>
  <c r="BF103" i="1"/>
  <c r="BF7" i="1"/>
  <c r="CN103" i="1"/>
  <c r="CN7" i="1"/>
  <c r="F103" i="1"/>
  <c r="F7" i="1"/>
  <c r="BT103" i="1"/>
  <c r="BT7" i="1"/>
  <c r="BG103" i="1"/>
  <c r="BG7" i="1"/>
  <c r="C103" i="1"/>
  <c r="C7" i="1"/>
  <c r="CE103" i="1"/>
  <c r="CE7" i="1"/>
  <c r="BE103" i="1"/>
  <c r="BE7" i="1"/>
  <c r="BP103" i="1"/>
  <c r="BP7" i="1"/>
  <c r="CK103" i="1"/>
  <c r="CK7" i="1"/>
  <c r="N103" i="1"/>
  <c r="N7" i="1"/>
  <c r="BZ103" i="1"/>
  <c r="BZ7" i="1"/>
  <c r="S103" i="1"/>
  <c r="S7" i="1"/>
  <c r="BJ103" i="1"/>
  <c r="BJ7" i="1"/>
  <c r="AB103" i="1"/>
  <c r="AB7" i="1"/>
  <c r="AC103" i="1"/>
  <c r="AC7" i="1"/>
  <c r="BI103" i="1"/>
  <c r="BI7" i="1"/>
  <c r="BU103" i="1"/>
  <c r="BU7" i="1"/>
  <c r="AE103" i="1"/>
  <c r="AE7" i="1"/>
  <c r="K103" i="1"/>
  <c r="K7" i="1"/>
  <c r="CV103" i="1"/>
  <c r="CV7" i="1"/>
  <c r="O103" i="1"/>
  <c r="O7" i="1"/>
  <c r="U103" i="1"/>
  <c r="U7" i="1"/>
  <c r="J103" i="1"/>
  <c r="J7" i="1"/>
  <c r="CC103" i="1"/>
  <c r="CC7" i="1"/>
  <c r="BX103" i="1"/>
  <c r="BX7" i="1"/>
  <c r="AS103" i="1"/>
  <c r="AS7" i="1"/>
  <c r="CR103" i="1"/>
  <c r="CR7" i="1"/>
  <c r="BA103" i="1"/>
  <c r="BA7" i="1"/>
  <c r="P103" i="1"/>
  <c r="P7" i="1"/>
  <c r="BV103" i="1"/>
  <c r="BV7" i="1"/>
  <c r="CH103" i="1"/>
  <c r="CH7" i="1"/>
  <c r="CG103" i="1"/>
  <c r="CG7" i="1"/>
  <c r="G103" i="1"/>
  <c r="G7" i="1"/>
  <c r="AO103" i="1"/>
  <c r="AO7" i="1"/>
  <c r="CT103" i="1"/>
  <c r="CT7" i="1"/>
  <c r="CO103" i="1"/>
  <c r="CO7" i="1"/>
  <c r="BQ103" i="1"/>
  <c r="BQ7" i="1"/>
  <c r="B103" i="1"/>
  <c r="B7" i="1"/>
  <c r="AW103" i="1"/>
  <c r="AW7" i="1"/>
  <c r="AD103" i="1"/>
  <c r="AD7" i="1"/>
  <c r="AN103" i="1"/>
  <c r="AN7" i="1"/>
  <c r="CL103" i="1"/>
  <c r="CL7" i="1"/>
  <c r="AT103" i="1"/>
  <c r="AT7" i="1"/>
  <c r="CF103" i="1"/>
  <c r="CF7" i="1"/>
  <c r="BW103" i="1"/>
  <c r="BW7" i="1"/>
  <c r="I103" i="1"/>
  <c r="I7" i="1"/>
  <c r="CP103" i="1"/>
  <c r="CP7" i="1"/>
  <c r="AL103" i="1"/>
  <c r="AL7" i="1"/>
  <c r="CI103" i="1"/>
  <c r="CI7" i="1"/>
  <c r="BH103" i="1"/>
  <c r="BH7" i="1"/>
  <c r="CS103" i="1"/>
  <c r="CS7" i="1"/>
  <c r="CZ55" i="1"/>
  <c r="DA55" i="1"/>
  <c r="AY103" i="1"/>
  <c r="AY7" i="1"/>
  <c r="Y103" i="1"/>
  <c r="Y7" i="1"/>
  <c r="BR103" i="1"/>
  <c r="BR7" i="1"/>
  <c r="Z103" i="1"/>
  <c r="Z7" i="1"/>
  <c r="R103" i="1"/>
  <c r="R7" i="1"/>
  <c r="AZ103" i="1"/>
  <c r="AZ7" i="1"/>
  <c r="BB103" i="1"/>
  <c r="BB7" i="1"/>
  <c r="AP103" i="1"/>
  <c r="AP7" i="1"/>
  <c r="V103" i="1"/>
  <c r="V7" i="1"/>
  <c r="BN103" i="1"/>
  <c r="BN7" i="1"/>
  <c r="M103" i="1"/>
  <c r="M7" i="1"/>
  <c r="AR103" i="1"/>
  <c r="AR7" i="1"/>
  <c r="CZ102" i="1"/>
  <c r="DA102" i="1"/>
  <c r="CZ125" i="1"/>
  <c r="DA125" i="1"/>
  <c r="CP126" i="1"/>
  <c r="CP31" i="1"/>
  <c r="CN126" i="1"/>
  <c r="CN31" i="1"/>
  <c r="CJ126" i="1"/>
  <c r="CJ31" i="1"/>
  <c r="CX126" i="1"/>
  <c r="CX31" i="1"/>
  <c r="AI126" i="1"/>
  <c r="AI31" i="1"/>
  <c r="CI126" i="1"/>
  <c r="CI31" i="1"/>
  <c r="Q126" i="1"/>
  <c r="Q31" i="1"/>
  <c r="CR126" i="1"/>
  <c r="CR31" i="1"/>
  <c r="BS126" i="1"/>
  <c r="BS31" i="1"/>
  <c r="BC126" i="1"/>
  <c r="BC31" i="1"/>
  <c r="T126" i="1"/>
  <c r="T31" i="1"/>
  <c r="AT126" i="1"/>
  <c r="AT31" i="1"/>
  <c r="BB126" i="1"/>
  <c r="BB31" i="1"/>
  <c r="J126" i="1"/>
  <c r="J31" i="1"/>
  <c r="AL126" i="1"/>
  <c r="AL31" i="1"/>
  <c r="AV126" i="1"/>
  <c r="AV31" i="1"/>
  <c r="CZ78" i="1"/>
  <c r="DA78" i="1"/>
  <c r="CQ126" i="1"/>
  <c r="CQ31" i="1"/>
  <c r="I126" i="1"/>
  <c r="I31" i="1"/>
  <c r="AZ126" i="1"/>
  <c r="AZ31" i="1"/>
  <c r="CG126" i="1"/>
  <c r="CG31" i="1"/>
  <c r="Y126" i="1"/>
  <c r="Y31" i="1"/>
  <c r="CF126" i="1"/>
  <c r="CF31" i="1"/>
  <c r="AJ126" i="1"/>
  <c r="AJ31" i="1"/>
  <c r="CU126" i="1"/>
  <c r="CU31" i="1"/>
  <c r="CO126" i="1"/>
  <c r="CO31" i="1"/>
  <c r="AS126" i="1"/>
  <c r="AS31" i="1"/>
  <c r="CL126" i="1"/>
  <c r="CL31" i="1"/>
  <c r="U126" i="1"/>
  <c r="U31" i="1"/>
  <c r="AW126" i="1"/>
  <c r="AW31" i="1"/>
  <c r="BK126" i="1"/>
  <c r="BK31" i="1"/>
  <c r="BX126" i="1"/>
  <c r="BX31" i="1"/>
  <c r="C126" i="1"/>
  <c r="C31" i="1"/>
  <c r="BJ126" i="1"/>
  <c r="BJ31" i="1"/>
  <c r="CW126" i="1"/>
  <c r="CW31" i="1"/>
  <c r="BA126" i="1"/>
  <c r="BA31" i="1"/>
  <c r="BV126" i="1"/>
  <c r="BV31" i="1"/>
  <c r="AD126" i="1"/>
  <c r="AD31" i="1"/>
  <c r="CC126" i="1"/>
  <c r="CC31" i="1"/>
  <c r="AK126" i="1"/>
  <c r="AK31" i="1"/>
  <c r="V126" i="1"/>
  <c r="V31" i="1"/>
  <c r="AM126" i="1"/>
  <c r="AM31" i="1"/>
  <c r="Z126" i="1"/>
  <c r="Z31" i="1"/>
  <c r="H126" i="1"/>
  <c r="H31" i="1"/>
  <c r="R126" i="1"/>
  <c r="R31" i="1"/>
  <c r="L126" i="1"/>
  <c r="L31" i="1"/>
  <c r="CH126" i="1"/>
  <c r="CH31" i="1"/>
  <c r="BO126" i="1"/>
  <c r="BO31" i="1"/>
  <c r="W126" i="1"/>
  <c r="W31" i="1"/>
  <c r="AN126" i="1"/>
  <c r="AN31" i="1"/>
  <c r="D126" i="1"/>
  <c r="D31" i="1"/>
  <c r="BD126" i="1"/>
  <c r="BD31" i="1"/>
  <c r="BG126" i="1"/>
  <c r="BG31" i="1"/>
  <c r="BI126" i="1"/>
  <c r="BI31" i="1"/>
  <c r="K126" i="1"/>
  <c r="K31" i="1"/>
  <c r="BN126" i="1"/>
  <c r="BN31" i="1"/>
  <c r="AB126" i="1"/>
  <c r="AB31" i="1"/>
  <c r="AC126" i="1"/>
  <c r="AC31" i="1"/>
  <c r="CE126" i="1"/>
  <c r="CE31" i="1"/>
  <c r="BW126" i="1"/>
  <c r="BW31" i="1"/>
  <c r="AA126" i="1"/>
  <c r="AA31" i="1"/>
  <c r="BH126" i="1"/>
  <c r="BH31" i="1"/>
  <c r="BQ126" i="1"/>
  <c r="BQ31" i="1"/>
  <c r="X126" i="1"/>
  <c r="X31" i="1"/>
  <c r="AG126" i="1"/>
  <c r="AG31" i="1"/>
  <c r="CD126" i="1"/>
  <c r="CD31" i="1"/>
  <c r="F126" i="1"/>
  <c r="F31" i="1"/>
  <c r="CA126" i="1"/>
  <c r="CA31" i="1"/>
  <c r="E79" i="1"/>
  <c r="E126" i="1"/>
  <c r="P126" i="1"/>
  <c r="P31" i="1"/>
  <c r="G126" i="1"/>
  <c r="G31" i="1"/>
  <c r="AP126" i="1"/>
  <c r="AP31" i="1"/>
  <c r="BY126" i="1"/>
  <c r="BY31" i="1"/>
  <c r="CS126" i="1"/>
  <c r="CS31" i="1"/>
  <c r="BM126" i="1"/>
  <c r="BM31" i="1"/>
  <c r="BT126" i="1"/>
  <c r="BT31" i="1"/>
  <c r="CM126" i="1"/>
  <c r="CM31" i="1"/>
  <c r="M126" i="1"/>
  <c r="M31" i="1"/>
  <c r="N126" i="1"/>
  <c r="N31" i="1"/>
  <c r="CK126" i="1"/>
  <c r="CK31" i="1"/>
  <c r="S126" i="1"/>
  <c r="S31" i="1"/>
  <c r="AF126" i="1"/>
  <c r="AF31" i="1"/>
  <c r="BR126" i="1"/>
  <c r="BR31" i="1"/>
  <c r="AH126" i="1"/>
  <c r="AH31" i="1"/>
  <c r="O126" i="1"/>
  <c r="O31" i="1"/>
  <c r="BF126" i="1"/>
  <c r="BF31" i="1"/>
  <c r="BU126" i="1"/>
  <c r="BU31" i="1"/>
  <c r="AE126" i="1"/>
  <c r="AE31" i="1"/>
  <c r="AX126" i="1"/>
  <c r="AX31" i="1"/>
  <c r="AU126" i="1"/>
  <c r="AU31" i="1"/>
  <c r="B126" i="1"/>
  <c r="B31" i="1"/>
  <c r="AO126" i="1"/>
  <c r="AO31" i="1"/>
  <c r="BZ126" i="1"/>
  <c r="BZ31" i="1"/>
  <c r="BE126" i="1"/>
  <c r="BE31" i="1"/>
  <c r="CT126" i="1"/>
  <c r="CT31" i="1"/>
  <c r="BP126" i="1"/>
  <c r="BP31" i="1"/>
  <c r="CV126" i="1"/>
  <c r="CV31" i="1"/>
  <c r="AY126" i="1"/>
  <c r="AY31" i="1"/>
  <c r="CB126" i="1"/>
  <c r="CB31" i="1"/>
  <c r="BL126" i="1"/>
  <c r="BL31" i="1"/>
  <c r="AQ126" i="1"/>
  <c r="AQ31" i="1"/>
  <c r="AR126" i="1"/>
  <c r="AR31" i="1"/>
  <c r="G93" i="1"/>
  <c r="H65" i="1"/>
  <c r="H61" i="1"/>
  <c r="G94" i="1"/>
  <c r="G63" i="1"/>
  <c r="F65" i="1"/>
  <c r="G85" i="1"/>
  <c r="G72" i="1"/>
  <c r="G61" i="1"/>
  <c r="G69" i="1"/>
  <c r="G90" i="1"/>
  <c r="G70" i="1"/>
  <c r="G82" i="1"/>
  <c r="G84" i="1"/>
  <c r="G62" i="1"/>
  <c r="G95" i="1"/>
  <c r="H88" i="1"/>
  <c r="G65" i="1"/>
  <c r="H93" i="1"/>
  <c r="F88" i="1"/>
  <c r="G68" i="1"/>
  <c r="H89" i="1"/>
  <c r="G83" i="1"/>
  <c r="G67" i="1"/>
  <c r="H87" i="1"/>
  <c r="G71" i="1"/>
  <c r="H60" i="1"/>
  <c r="G91" i="1"/>
  <c r="E31" i="1"/>
  <c r="CZ31" i="1"/>
  <c r="DA31" i="1"/>
  <c r="B6" i="2"/>
  <c r="F6" i="2"/>
  <c r="CZ7" i="1"/>
  <c r="DA7" i="1"/>
  <c r="M104" i="1"/>
  <c r="M8" i="1"/>
  <c r="AT104" i="1"/>
  <c r="AT8" i="1"/>
  <c r="E104" i="1"/>
  <c r="E8" i="1"/>
  <c r="BB104" i="1"/>
  <c r="BB8" i="1"/>
  <c r="BK104" i="1"/>
  <c r="BK8" i="1"/>
  <c r="CU104" i="1"/>
  <c r="CU8" i="1"/>
  <c r="F104" i="1"/>
  <c r="F8" i="1"/>
  <c r="BE104" i="1"/>
  <c r="BE8" i="1"/>
  <c r="CD104" i="1"/>
  <c r="CD8" i="1"/>
  <c r="N104" i="1"/>
  <c r="N8" i="1"/>
  <c r="T104" i="1"/>
  <c r="T8" i="1"/>
  <c r="AM104" i="1"/>
  <c r="AM8" i="1"/>
  <c r="CB104" i="1"/>
  <c r="CB8" i="1"/>
  <c r="AY104" i="1"/>
  <c r="AY8" i="1"/>
  <c r="CW104" i="1"/>
  <c r="CW8" i="1"/>
  <c r="G104" i="1"/>
  <c r="G8" i="1"/>
  <c r="CA104" i="1"/>
  <c r="CA8" i="1"/>
  <c r="O104" i="1"/>
  <c r="O8" i="1"/>
  <c r="C104" i="1"/>
  <c r="C8" i="1"/>
  <c r="BT104" i="1"/>
  <c r="BT8" i="1"/>
  <c r="BL104" i="1"/>
  <c r="BL8" i="1"/>
  <c r="X104" i="1"/>
  <c r="X8" i="1"/>
  <c r="CT104" i="1"/>
  <c r="CT8" i="1"/>
  <c r="F57" i="1"/>
  <c r="CO104" i="1"/>
  <c r="CO8" i="1"/>
  <c r="AF104" i="1"/>
  <c r="AF8" i="1"/>
  <c r="CZ56" i="1"/>
  <c r="DA56" i="1"/>
  <c r="AV104" i="1"/>
  <c r="AV8" i="1"/>
  <c r="CJ104" i="1"/>
  <c r="CJ8" i="1"/>
  <c r="CS104" i="1"/>
  <c r="CS8" i="1"/>
  <c r="AO104" i="1"/>
  <c r="AO8" i="1"/>
  <c r="BO104" i="1"/>
  <c r="BO8" i="1"/>
  <c r="CM104" i="1"/>
  <c r="CM8" i="1"/>
  <c r="CP104" i="1"/>
  <c r="CP8" i="1"/>
  <c r="CL104" i="1"/>
  <c r="CL8" i="1"/>
  <c r="CC104" i="1"/>
  <c r="CC8" i="1"/>
  <c r="AN104" i="1"/>
  <c r="AN8" i="1"/>
  <c r="BC104" i="1"/>
  <c r="BC8" i="1"/>
  <c r="AU104" i="1"/>
  <c r="AU8" i="1"/>
  <c r="W104" i="1"/>
  <c r="W8" i="1"/>
  <c r="BU104" i="1"/>
  <c r="BU8" i="1"/>
  <c r="AL104" i="1"/>
  <c r="AL8" i="1"/>
  <c r="BR104" i="1"/>
  <c r="BR8" i="1"/>
  <c r="Y104" i="1"/>
  <c r="Y8" i="1"/>
  <c r="AQ104" i="1"/>
  <c r="AQ8" i="1"/>
  <c r="BZ104" i="1"/>
  <c r="BZ8" i="1"/>
  <c r="I104" i="1"/>
  <c r="I8" i="1"/>
  <c r="AZ104" i="1"/>
  <c r="AZ8" i="1"/>
  <c r="U104" i="1"/>
  <c r="U8" i="1"/>
  <c r="R104" i="1"/>
  <c r="R8" i="1"/>
  <c r="BH104" i="1"/>
  <c r="BH8" i="1"/>
  <c r="BQ104" i="1"/>
  <c r="BQ8" i="1"/>
  <c r="CF104" i="1"/>
  <c r="CF8" i="1"/>
  <c r="BA104" i="1"/>
  <c r="BA8" i="1"/>
  <c r="AC104" i="1"/>
  <c r="AC8" i="1"/>
  <c r="AI104" i="1"/>
  <c r="AI8" i="1"/>
  <c r="Z104" i="1"/>
  <c r="Z8" i="1"/>
  <c r="BW104" i="1"/>
  <c r="BW8" i="1"/>
  <c r="AP104" i="1"/>
  <c r="AP8" i="1"/>
  <c r="BF104" i="1"/>
  <c r="BF8" i="1"/>
  <c r="AH104" i="1"/>
  <c r="AH8" i="1"/>
  <c r="BP104" i="1"/>
  <c r="BP8" i="1"/>
  <c r="H104" i="1"/>
  <c r="H8" i="1"/>
  <c r="BG104" i="1"/>
  <c r="BG8" i="1"/>
  <c r="AB104" i="1"/>
  <c r="AB8" i="1"/>
  <c r="K104" i="1"/>
  <c r="K8" i="1"/>
  <c r="BS104" i="1"/>
  <c r="BS8" i="1"/>
  <c r="AJ104" i="1"/>
  <c r="AJ8" i="1"/>
  <c r="BX104" i="1"/>
  <c r="BX8" i="1"/>
  <c r="AR104" i="1"/>
  <c r="AR8" i="1"/>
  <c r="P104" i="1"/>
  <c r="P8" i="1"/>
  <c r="AG104" i="1"/>
  <c r="AG8" i="1"/>
  <c r="AD104" i="1"/>
  <c r="AD8" i="1"/>
  <c r="L104" i="1"/>
  <c r="L8" i="1"/>
  <c r="CI104" i="1"/>
  <c r="CI8" i="1"/>
  <c r="CE104" i="1"/>
  <c r="CE8" i="1"/>
  <c r="S104" i="1"/>
  <c r="S8" i="1"/>
  <c r="AX104" i="1"/>
  <c r="AX8" i="1"/>
  <c r="AE104" i="1"/>
  <c r="AE8" i="1"/>
  <c r="AW104" i="1"/>
  <c r="AW8" i="1"/>
  <c r="AA104" i="1"/>
  <c r="AA8" i="1"/>
  <c r="CN104" i="1"/>
  <c r="CN8" i="1"/>
  <c r="BY104" i="1"/>
  <c r="BY8" i="1"/>
  <c r="BI104" i="1"/>
  <c r="BI8" i="1"/>
  <c r="BJ104" i="1"/>
  <c r="BJ8" i="1"/>
  <c r="CV104" i="1"/>
  <c r="CV8" i="1"/>
  <c r="Q104" i="1"/>
  <c r="Q8" i="1"/>
  <c r="AS104" i="1"/>
  <c r="AS8" i="1"/>
  <c r="BV104" i="1"/>
  <c r="BV8" i="1"/>
  <c r="D104" i="1"/>
  <c r="D8" i="1"/>
  <c r="V104" i="1"/>
  <c r="V8" i="1"/>
  <c r="B104" i="1"/>
  <c r="B8" i="1"/>
  <c r="AK104" i="1"/>
  <c r="AK8" i="1"/>
  <c r="CK104" i="1"/>
  <c r="CK8" i="1"/>
  <c r="BN104" i="1"/>
  <c r="BN8" i="1"/>
  <c r="CQ104" i="1"/>
  <c r="CQ8" i="1"/>
  <c r="CX104" i="1"/>
  <c r="CX8" i="1"/>
  <c r="CR104" i="1"/>
  <c r="CR8" i="1"/>
  <c r="CG104" i="1"/>
  <c r="CG8" i="1"/>
  <c r="CH104" i="1"/>
  <c r="CH8" i="1"/>
  <c r="BD104" i="1"/>
  <c r="BD8" i="1"/>
  <c r="BM104" i="1"/>
  <c r="BM8" i="1"/>
  <c r="J104" i="1"/>
  <c r="J8" i="1"/>
  <c r="AX127" i="1"/>
  <c r="AX32" i="1"/>
  <c r="N127" i="1"/>
  <c r="N32" i="1"/>
  <c r="AU127" i="1"/>
  <c r="AU32" i="1"/>
  <c r="AL127" i="1"/>
  <c r="AL32" i="1"/>
  <c r="AD127" i="1"/>
  <c r="AD32" i="1"/>
  <c r="BL127" i="1"/>
  <c r="BL32" i="1"/>
  <c r="AB127" i="1"/>
  <c r="AB32" i="1"/>
  <c r="AJ127" i="1"/>
  <c r="AJ32" i="1"/>
  <c r="CT127" i="1"/>
  <c r="CT32" i="1"/>
  <c r="U127" i="1"/>
  <c r="U32" i="1"/>
  <c r="AV127" i="1"/>
  <c r="AV32" i="1"/>
  <c r="Z127" i="1"/>
  <c r="Z32" i="1"/>
  <c r="CU127" i="1"/>
  <c r="CU32" i="1"/>
  <c r="CR127" i="1"/>
  <c r="CR32" i="1"/>
  <c r="CO127" i="1"/>
  <c r="CO32" i="1"/>
  <c r="E127" i="1"/>
  <c r="E32" i="1"/>
  <c r="BC127" i="1"/>
  <c r="BC32" i="1"/>
  <c r="AF127" i="1"/>
  <c r="AF32" i="1"/>
  <c r="BO127" i="1"/>
  <c r="BO32" i="1"/>
  <c r="BV127" i="1"/>
  <c r="BV32" i="1"/>
  <c r="CF127" i="1"/>
  <c r="CF32" i="1"/>
  <c r="BD127" i="1"/>
  <c r="BD32" i="1"/>
  <c r="X127" i="1"/>
  <c r="X32" i="1"/>
  <c r="F127" i="1"/>
  <c r="AE127" i="1"/>
  <c r="AE32" i="1"/>
  <c r="H127" i="1"/>
  <c r="H32" i="1"/>
  <c r="AT127" i="1"/>
  <c r="AT32" i="1"/>
  <c r="CZ79" i="1"/>
  <c r="DA79" i="1"/>
  <c r="BG127" i="1"/>
  <c r="BG32" i="1"/>
  <c r="AY127" i="1"/>
  <c r="AY32" i="1"/>
  <c r="CA127" i="1"/>
  <c r="CA32" i="1"/>
  <c r="BM127" i="1"/>
  <c r="BM32" i="1"/>
  <c r="AC127" i="1"/>
  <c r="AC32" i="1"/>
  <c r="F80" i="1"/>
  <c r="J127" i="1"/>
  <c r="J32" i="1"/>
  <c r="BW127" i="1"/>
  <c r="BW32" i="1"/>
  <c r="CD127" i="1"/>
  <c r="CD32" i="1"/>
  <c r="BY127" i="1"/>
  <c r="BY32" i="1"/>
  <c r="G127" i="1"/>
  <c r="G32" i="1"/>
  <c r="BI127" i="1"/>
  <c r="BI32" i="1"/>
  <c r="AP127" i="1"/>
  <c r="AP32" i="1"/>
  <c r="CH127" i="1"/>
  <c r="CH32" i="1"/>
  <c r="CC127" i="1"/>
  <c r="CC32" i="1"/>
  <c r="BS127" i="1"/>
  <c r="BS32" i="1"/>
  <c r="W127" i="1"/>
  <c r="W32" i="1"/>
  <c r="CK127" i="1"/>
  <c r="CK32" i="1"/>
  <c r="AS127" i="1"/>
  <c r="AS32" i="1"/>
  <c r="CI127" i="1"/>
  <c r="CI32" i="1"/>
  <c r="Y127" i="1"/>
  <c r="Y32" i="1"/>
  <c r="Q127" i="1"/>
  <c r="Q32" i="1"/>
  <c r="D127" i="1"/>
  <c r="D32" i="1"/>
  <c r="AI127" i="1"/>
  <c r="AI32" i="1"/>
  <c r="BX127" i="1"/>
  <c r="BX32" i="1"/>
  <c r="AK127" i="1"/>
  <c r="AK32" i="1"/>
  <c r="BN127" i="1"/>
  <c r="BN32" i="1"/>
  <c r="T127" i="1"/>
  <c r="T32" i="1"/>
  <c r="C127" i="1"/>
  <c r="C32" i="1"/>
  <c r="CM127" i="1"/>
  <c r="CM32" i="1"/>
  <c r="S127" i="1"/>
  <c r="S32" i="1"/>
  <c r="AZ127" i="1"/>
  <c r="AZ32" i="1"/>
  <c r="CG127" i="1"/>
  <c r="CG32" i="1"/>
  <c r="AA127" i="1"/>
  <c r="AA32" i="1"/>
  <c r="BB127" i="1"/>
  <c r="BB32" i="1"/>
  <c r="CW127" i="1"/>
  <c r="CW32" i="1"/>
  <c r="V127" i="1"/>
  <c r="V32" i="1"/>
  <c r="CQ127" i="1"/>
  <c r="CQ32" i="1"/>
  <c r="R127" i="1"/>
  <c r="R32" i="1"/>
  <c r="CE127" i="1"/>
  <c r="CE32" i="1"/>
  <c r="CJ127" i="1"/>
  <c r="CJ32" i="1"/>
  <c r="P127" i="1"/>
  <c r="P32" i="1"/>
  <c r="BA127" i="1"/>
  <c r="BA32" i="1"/>
  <c r="CN127" i="1"/>
  <c r="CN32" i="1"/>
  <c r="CL127" i="1"/>
  <c r="CL32" i="1"/>
  <c r="AG127" i="1"/>
  <c r="AG32" i="1"/>
  <c r="O127" i="1"/>
  <c r="O32" i="1"/>
  <c r="BZ127" i="1"/>
  <c r="BZ32" i="1"/>
  <c r="B127" i="1"/>
  <c r="B32" i="1"/>
  <c r="BE127" i="1"/>
  <c r="BE32" i="1"/>
  <c r="CV127" i="1"/>
  <c r="CV32" i="1"/>
  <c r="BF127" i="1"/>
  <c r="BF32" i="1"/>
  <c r="BP127" i="1"/>
  <c r="BP32" i="1"/>
  <c r="CS127" i="1"/>
  <c r="CS32" i="1"/>
  <c r="AO127" i="1"/>
  <c r="AO32" i="1"/>
  <c r="K127" i="1"/>
  <c r="K32" i="1"/>
  <c r="CX127" i="1"/>
  <c r="CX32" i="1"/>
  <c r="M127" i="1"/>
  <c r="M32" i="1"/>
  <c r="I127" i="1"/>
  <c r="I32" i="1"/>
  <c r="AQ127" i="1"/>
  <c r="AQ32" i="1"/>
  <c r="BQ127" i="1"/>
  <c r="BQ32" i="1"/>
  <c r="AR127" i="1"/>
  <c r="AR32" i="1"/>
  <c r="AH127" i="1"/>
  <c r="AH32" i="1"/>
  <c r="CB127" i="1"/>
  <c r="CB32" i="1"/>
  <c r="AM127" i="1"/>
  <c r="AM32" i="1"/>
  <c r="AW127" i="1"/>
  <c r="AW32" i="1"/>
  <c r="CP127" i="1"/>
  <c r="CP32" i="1"/>
  <c r="AN127" i="1"/>
  <c r="AN32" i="1"/>
  <c r="BJ127" i="1"/>
  <c r="BJ32" i="1"/>
  <c r="BK127" i="1"/>
  <c r="BK32" i="1"/>
  <c r="BU127" i="1"/>
  <c r="BU32" i="1"/>
  <c r="BT127" i="1"/>
  <c r="BT32" i="1"/>
  <c r="L127" i="1"/>
  <c r="L32" i="1"/>
  <c r="BH127" i="1"/>
  <c r="BH32" i="1"/>
  <c r="BR127" i="1"/>
  <c r="BR32" i="1"/>
  <c r="CZ126" i="1"/>
  <c r="DA126" i="1"/>
  <c r="CZ103" i="1"/>
  <c r="DA103" i="1"/>
  <c r="H84" i="1"/>
  <c r="G89" i="1"/>
  <c r="H95" i="1"/>
  <c r="I62" i="1"/>
  <c r="H66" i="1"/>
  <c r="H83" i="1"/>
  <c r="H71" i="1"/>
  <c r="H72" i="1"/>
  <c r="H68" i="1"/>
  <c r="H70" i="1"/>
  <c r="H64" i="1"/>
  <c r="H92" i="1"/>
  <c r="H69" i="1"/>
  <c r="I89" i="1"/>
  <c r="H86" i="1"/>
  <c r="I61" i="1"/>
  <c r="G66" i="1"/>
  <c r="I90" i="1"/>
  <c r="H63" i="1"/>
  <c r="H85" i="1"/>
  <c r="H91" i="1"/>
  <c r="I66" i="1"/>
  <c r="H62" i="1"/>
  <c r="H94" i="1"/>
  <c r="I88" i="1"/>
  <c r="I94" i="1"/>
  <c r="F32" i="1"/>
  <c r="CZ32" i="1"/>
  <c r="DA32" i="1"/>
  <c r="B7" i="2"/>
  <c r="F7" i="2"/>
  <c r="CZ8" i="1"/>
  <c r="DA8" i="1"/>
  <c r="CZ127" i="1"/>
  <c r="DA127" i="1"/>
  <c r="CZ104" i="1"/>
  <c r="DA104" i="1"/>
  <c r="CD105" i="1"/>
  <c r="CD9" i="1"/>
  <c r="CK105" i="1"/>
  <c r="CK9" i="1"/>
  <c r="R105" i="1"/>
  <c r="R9" i="1"/>
  <c r="BS105" i="1"/>
  <c r="BS9" i="1"/>
  <c r="W105" i="1"/>
  <c r="W9" i="1"/>
  <c r="CQ105" i="1"/>
  <c r="CQ9" i="1"/>
  <c r="BI105" i="1"/>
  <c r="BI9" i="1"/>
  <c r="AF105" i="1"/>
  <c r="AF9" i="1"/>
  <c r="AX105" i="1"/>
  <c r="AX9" i="1"/>
  <c r="CH105" i="1"/>
  <c r="CH9" i="1"/>
  <c r="AU105" i="1"/>
  <c r="AU9" i="1"/>
  <c r="AA105" i="1"/>
  <c r="AA9" i="1"/>
  <c r="BL105" i="1"/>
  <c r="BL9" i="1"/>
  <c r="CR105" i="1"/>
  <c r="CR9" i="1"/>
  <c r="BD105" i="1"/>
  <c r="BD9" i="1"/>
  <c r="BC105" i="1"/>
  <c r="BC9" i="1"/>
  <c r="F105" i="1"/>
  <c r="F9" i="1"/>
  <c r="CG105" i="1"/>
  <c r="CG9" i="1"/>
  <c r="CP105" i="1"/>
  <c r="CP9" i="1"/>
  <c r="CO105" i="1"/>
  <c r="CO9" i="1"/>
  <c r="CS105" i="1"/>
  <c r="CS9" i="1"/>
  <c r="P105" i="1"/>
  <c r="P9" i="1"/>
  <c r="BG105" i="1"/>
  <c r="BG9" i="1"/>
  <c r="G105" i="1"/>
  <c r="G9" i="1"/>
  <c r="CF105" i="1"/>
  <c r="CF9" i="1"/>
  <c r="BH105" i="1"/>
  <c r="BH9" i="1"/>
  <c r="CT105" i="1"/>
  <c r="CT9" i="1"/>
  <c r="X105" i="1"/>
  <c r="X9" i="1"/>
  <c r="BA105" i="1"/>
  <c r="BA9" i="1"/>
  <c r="BR105" i="1"/>
  <c r="BR9" i="1"/>
  <c r="U105" i="1"/>
  <c r="U9" i="1"/>
  <c r="S105" i="1"/>
  <c r="S9" i="1"/>
  <c r="BO105" i="1"/>
  <c r="BO9" i="1"/>
  <c r="G58" i="1"/>
  <c r="AH105" i="1"/>
  <c r="AH9" i="1"/>
  <c r="M105" i="1"/>
  <c r="M9" i="1"/>
  <c r="BX105" i="1"/>
  <c r="BX9" i="1"/>
  <c r="BT105" i="1"/>
  <c r="BT9" i="1"/>
  <c r="AW105" i="1"/>
  <c r="AW9" i="1"/>
  <c r="CJ105" i="1"/>
  <c r="CJ9" i="1"/>
  <c r="Q105" i="1"/>
  <c r="Q9" i="1"/>
  <c r="E105" i="1"/>
  <c r="E9" i="1"/>
  <c r="V105" i="1"/>
  <c r="V9" i="1"/>
  <c r="CL105" i="1"/>
  <c r="CL9" i="1"/>
  <c r="CE105" i="1"/>
  <c r="CE9" i="1"/>
  <c r="CA105" i="1"/>
  <c r="CA9" i="1"/>
  <c r="AP105" i="1"/>
  <c r="AP9" i="1"/>
  <c r="D105" i="1"/>
  <c r="D9" i="1"/>
  <c r="N105" i="1"/>
  <c r="N9" i="1"/>
  <c r="J105" i="1"/>
  <c r="J9" i="1"/>
  <c r="AC105" i="1"/>
  <c r="AC9" i="1"/>
  <c r="CZ57" i="1"/>
  <c r="DA57" i="1"/>
  <c r="AG105" i="1"/>
  <c r="AG9" i="1"/>
  <c r="CW105" i="1"/>
  <c r="CW9" i="1"/>
  <c r="AE105" i="1"/>
  <c r="AE9" i="1"/>
  <c r="BY105" i="1"/>
  <c r="BY9" i="1"/>
  <c r="C105" i="1"/>
  <c r="C9" i="1"/>
  <c r="AB105" i="1"/>
  <c r="AB9" i="1"/>
  <c r="AS105" i="1"/>
  <c r="AS9" i="1"/>
  <c r="AV105" i="1"/>
  <c r="AV9" i="1"/>
  <c r="BZ105" i="1"/>
  <c r="BZ9" i="1"/>
  <c r="T105" i="1"/>
  <c r="T9" i="1"/>
  <c r="K105" i="1"/>
  <c r="K9" i="1"/>
  <c r="CC105" i="1"/>
  <c r="CC9" i="1"/>
  <c r="CM105" i="1"/>
  <c r="CM9" i="1"/>
  <c r="CB105" i="1"/>
  <c r="CB9" i="1"/>
  <c r="I105" i="1"/>
  <c r="I9" i="1"/>
  <c r="BB105" i="1"/>
  <c r="BB9" i="1"/>
  <c r="AT105" i="1"/>
  <c r="AT9" i="1"/>
  <c r="H105" i="1"/>
  <c r="H9" i="1"/>
  <c r="AD105" i="1"/>
  <c r="AD9" i="1"/>
  <c r="B105" i="1"/>
  <c r="B9" i="1"/>
  <c r="BW105" i="1"/>
  <c r="BW9" i="1"/>
  <c r="BU105" i="1"/>
  <c r="BU9" i="1"/>
  <c r="BJ105" i="1"/>
  <c r="BJ9" i="1"/>
  <c r="Y105" i="1"/>
  <c r="Y9" i="1"/>
  <c r="BM105" i="1"/>
  <c r="BM9" i="1"/>
  <c r="AI105" i="1"/>
  <c r="AI9" i="1"/>
  <c r="CU105" i="1"/>
  <c r="CU9" i="1"/>
  <c r="AQ105" i="1"/>
  <c r="AQ9" i="1"/>
  <c r="AZ105" i="1"/>
  <c r="AZ9" i="1"/>
  <c r="AM105" i="1"/>
  <c r="AM9" i="1"/>
  <c r="BE105" i="1"/>
  <c r="BE9" i="1"/>
  <c r="AN105" i="1"/>
  <c r="AN9" i="1"/>
  <c r="AY105" i="1"/>
  <c r="AY9" i="1"/>
  <c r="AR105" i="1"/>
  <c r="AR9" i="1"/>
  <c r="CN105" i="1"/>
  <c r="CN9" i="1"/>
  <c r="BK105" i="1"/>
  <c r="BK9" i="1"/>
  <c r="AJ105" i="1"/>
  <c r="AJ9" i="1"/>
  <c r="BQ105" i="1"/>
  <c r="BQ9" i="1"/>
  <c r="BP105" i="1"/>
  <c r="BP9" i="1"/>
  <c r="CX105" i="1"/>
  <c r="CX9" i="1"/>
  <c r="AO105" i="1"/>
  <c r="AO9" i="1"/>
  <c r="AL105" i="1"/>
  <c r="AL9" i="1"/>
  <c r="BN105" i="1"/>
  <c r="BN9" i="1"/>
  <c r="CI105" i="1"/>
  <c r="CI9" i="1"/>
  <c r="AK105" i="1"/>
  <c r="AK9" i="1"/>
  <c r="O105" i="1"/>
  <c r="O9" i="1"/>
  <c r="BV105" i="1"/>
  <c r="BV9" i="1"/>
  <c r="L105" i="1"/>
  <c r="L9" i="1"/>
  <c r="Z105" i="1"/>
  <c r="Z9" i="1"/>
  <c r="CV105" i="1"/>
  <c r="CV9" i="1"/>
  <c r="BF105" i="1"/>
  <c r="BF9" i="1"/>
  <c r="E128" i="1"/>
  <c r="E33" i="1"/>
  <c r="CZ80" i="1"/>
  <c r="DA80" i="1"/>
  <c r="AC128" i="1"/>
  <c r="AC33" i="1"/>
  <c r="CJ128" i="1"/>
  <c r="CJ33" i="1"/>
  <c r="Z128" i="1"/>
  <c r="Z33" i="1"/>
  <c r="CB128" i="1"/>
  <c r="CB33" i="1"/>
  <c r="BH128" i="1"/>
  <c r="BH33" i="1"/>
  <c r="Q128" i="1"/>
  <c r="Q33" i="1"/>
  <c r="BL128" i="1"/>
  <c r="BL33" i="1"/>
  <c r="AQ128" i="1"/>
  <c r="AQ33" i="1"/>
  <c r="CP128" i="1"/>
  <c r="CP33" i="1"/>
  <c r="AB128" i="1"/>
  <c r="AB33" i="1"/>
  <c r="AL128" i="1"/>
  <c r="AL33" i="1"/>
  <c r="CM128" i="1"/>
  <c r="CM33" i="1"/>
  <c r="D128" i="1"/>
  <c r="D33" i="1"/>
  <c r="BU128" i="1"/>
  <c r="BU33" i="1"/>
  <c r="AN128" i="1"/>
  <c r="AN33" i="1"/>
  <c r="BD128" i="1"/>
  <c r="BD33" i="1"/>
  <c r="F128" i="1"/>
  <c r="F33" i="1"/>
  <c r="CT128" i="1"/>
  <c r="CT33" i="1"/>
  <c r="U128" i="1"/>
  <c r="U33" i="1"/>
  <c r="X128" i="1"/>
  <c r="X33" i="1"/>
  <c r="Y128" i="1"/>
  <c r="Y33" i="1"/>
  <c r="V128" i="1"/>
  <c r="V33" i="1"/>
  <c r="P128" i="1"/>
  <c r="P33" i="1"/>
  <c r="BM128" i="1"/>
  <c r="BM33" i="1"/>
  <c r="L128" i="1"/>
  <c r="L33" i="1"/>
  <c r="CH128" i="1"/>
  <c r="CH33" i="1"/>
  <c r="AI128" i="1"/>
  <c r="AI33" i="1"/>
  <c r="BJ128" i="1"/>
  <c r="BJ33" i="1"/>
  <c r="AF128" i="1"/>
  <c r="AF33" i="1"/>
  <c r="W128" i="1"/>
  <c r="W33" i="1"/>
  <c r="CE128" i="1"/>
  <c r="CE33" i="1"/>
  <c r="T128" i="1"/>
  <c r="T33" i="1"/>
  <c r="BV128" i="1"/>
  <c r="BV33" i="1"/>
  <c r="I128" i="1"/>
  <c r="I33" i="1"/>
  <c r="G81" i="1"/>
  <c r="CD128" i="1"/>
  <c r="CD33" i="1"/>
  <c r="BP128" i="1"/>
  <c r="BP33" i="1"/>
  <c r="BX128" i="1"/>
  <c r="BX33" i="1"/>
  <c r="K128" i="1"/>
  <c r="K33" i="1"/>
  <c r="AU128" i="1"/>
  <c r="AU33" i="1"/>
  <c r="CA128" i="1"/>
  <c r="CA33" i="1"/>
  <c r="CI128" i="1"/>
  <c r="CI33" i="1"/>
  <c r="CN128" i="1"/>
  <c r="CN33" i="1"/>
  <c r="BN128" i="1"/>
  <c r="BN33" i="1"/>
  <c r="BZ128" i="1"/>
  <c r="BZ33" i="1"/>
  <c r="CV128" i="1"/>
  <c r="CV33" i="1"/>
  <c r="CL128" i="1"/>
  <c r="CL33" i="1"/>
  <c r="BQ128" i="1"/>
  <c r="BQ33" i="1"/>
  <c r="AT128" i="1"/>
  <c r="AT33" i="1"/>
  <c r="AK128" i="1"/>
  <c r="AK33" i="1"/>
  <c r="BS128" i="1"/>
  <c r="BS33" i="1"/>
  <c r="B128" i="1"/>
  <c r="B33" i="1"/>
  <c r="CO128" i="1"/>
  <c r="CO33" i="1"/>
  <c r="CS128" i="1"/>
  <c r="CS33" i="1"/>
  <c r="BI128" i="1"/>
  <c r="BI33" i="1"/>
  <c r="AZ128" i="1"/>
  <c r="AZ33" i="1"/>
  <c r="CX128" i="1"/>
  <c r="CX33" i="1"/>
  <c r="BE128" i="1"/>
  <c r="BE33" i="1"/>
  <c r="AS128" i="1"/>
  <c r="AS33" i="1"/>
  <c r="BT128" i="1"/>
  <c r="BT33" i="1"/>
  <c r="BB128" i="1"/>
  <c r="BB33" i="1"/>
  <c r="AG128" i="1"/>
  <c r="AG33" i="1"/>
  <c r="J128" i="1"/>
  <c r="J33" i="1"/>
  <c r="AV128" i="1"/>
  <c r="AV33" i="1"/>
  <c r="AR128" i="1"/>
  <c r="AR33" i="1"/>
  <c r="BC128" i="1"/>
  <c r="BC33" i="1"/>
  <c r="AD128" i="1"/>
  <c r="AD33" i="1"/>
  <c r="CG128" i="1"/>
  <c r="CG33" i="1"/>
  <c r="CR128" i="1"/>
  <c r="CR33" i="1"/>
  <c r="CF128" i="1"/>
  <c r="CF33" i="1"/>
  <c r="BK128" i="1"/>
  <c r="BK33" i="1"/>
  <c r="BA128" i="1"/>
  <c r="BA33" i="1"/>
  <c r="CW128" i="1"/>
  <c r="CW33" i="1"/>
  <c r="H128" i="1"/>
  <c r="H33" i="1"/>
  <c r="AA128" i="1"/>
  <c r="AA33" i="1"/>
  <c r="AE128" i="1"/>
  <c r="AE33" i="1"/>
  <c r="CU128" i="1"/>
  <c r="CU33" i="1"/>
  <c r="BO128" i="1"/>
  <c r="BO33" i="1"/>
  <c r="R128" i="1"/>
  <c r="R33" i="1"/>
  <c r="O128" i="1"/>
  <c r="O33" i="1"/>
  <c r="BR128" i="1"/>
  <c r="BR33" i="1"/>
  <c r="AO128" i="1"/>
  <c r="AO33" i="1"/>
  <c r="M128" i="1"/>
  <c r="M33" i="1"/>
  <c r="CK128" i="1"/>
  <c r="CK33" i="1"/>
  <c r="AW128" i="1"/>
  <c r="AW33" i="1"/>
  <c r="BY128" i="1"/>
  <c r="BY33" i="1"/>
  <c r="C128" i="1"/>
  <c r="C33" i="1"/>
  <c r="AH128" i="1"/>
  <c r="AH33" i="1"/>
  <c r="S128" i="1"/>
  <c r="S33" i="1"/>
  <c r="AP128" i="1"/>
  <c r="AP33" i="1"/>
  <c r="AY128" i="1"/>
  <c r="AY33" i="1"/>
  <c r="G128" i="1"/>
  <c r="CQ128" i="1"/>
  <c r="CQ33" i="1"/>
  <c r="AM128" i="1"/>
  <c r="AM33" i="1"/>
  <c r="AX128" i="1"/>
  <c r="AX33" i="1"/>
  <c r="BG128" i="1"/>
  <c r="BG33" i="1"/>
  <c r="CC128" i="1"/>
  <c r="CC33" i="1"/>
  <c r="BF128" i="1"/>
  <c r="BF33" i="1"/>
  <c r="AJ128" i="1"/>
  <c r="AJ33" i="1"/>
  <c r="N128" i="1"/>
  <c r="N33" i="1"/>
  <c r="BW128" i="1"/>
  <c r="BW33" i="1"/>
  <c r="I69" i="1"/>
  <c r="I84" i="1"/>
  <c r="H90" i="1"/>
  <c r="J95" i="1"/>
  <c r="I87" i="1"/>
  <c r="I86" i="1"/>
  <c r="I70" i="1"/>
  <c r="I71" i="1"/>
  <c r="I85" i="1"/>
  <c r="J62" i="1"/>
  <c r="I93" i="1"/>
  <c r="I92" i="1"/>
  <c r="H67" i="1"/>
  <c r="J90" i="1"/>
  <c r="J89" i="1"/>
  <c r="J67" i="1"/>
  <c r="I72" i="1"/>
  <c r="I95" i="1"/>
  <c r="I63" i="1"/>
  <c r="I64" i="1"/>
  <c r="J91" i="1"/>
  <c r="I65" i="1"/>
  <c r="I67" i="1"/>
  <c r="J63" i="1"/>
  <c r="G33" i="1"/>
  <c r="CZ33" i="1"/>
  <c r="DA33" i="1"/>
  <c r="B8" i="2"/>
  <c r="F8" i="2"/>
  <c r="CZ9" i="1"/>
  <c r="DA9" i="1"/>
  <c r="CZ128" i="1"/>
  <c r="DA128" i="1"/>
  <c r="BG129" i="1"/>
  <c r="BG34" i="1"/>
  <c r="N129" i="1"/>
  <c r="N34" i="1"/>
  <c r="BA129" i="1"/>
  <c r="BA34" i="1"/>
  <c r="E129" i="1"/>
  <c r="E34" i="1"/>
  <c r="AX129" i="1"/>
  <c r="AX34" i="1"/>
  <c r="BJ129" i="1"/>
  <c r="BJ34" i="1"/>
  <c r="CF129" i="1"/>
  <c r="CF34" i="1"/>
  <c r="BS129" i="1"/>
  <c r="BS34" i="1"/>
  <c r="CW129" i="1"/>
  <c r="CW34" i="1"/>
  <c r="CG129" i="1"/>
  <c r="CG34" i="1"/>
  <c r="BZ129" i="1"/>
  <c r="BZ34" i="1"/>
  <c r="AC129" i="1"/>
  <c r="AC34" i="1"/>
  <c r="AQ129" i="1"/>
  <c r="AQ34" i="1"/>
  <c r="BU129" i="1"/>
  <c r="BU34" i="1"/>
  <c r="H129" i="1"/>
  <c r="BP129" i="1"/>
  <c r="BP34" i="1"/>
  <c r="I129" i="1"/>
  <c r="I34" i="1"/>
  <c r="AZ129" i="1"/>
  <c r="AZ34" i="1"/>
  <c r="CR129" i="1"/>
  <c r="CR34" i="1"/>
  <c r="L129" i="1"/>
  <c r="L34" i="1"/>
  <c r="AE129" i="1"/>
  <c r="AE34" i="1"/>
  <c r="BE129" i="1"/>
  <c r="BE34" i="1"/>
  <c r="CE129" i="1"/>
  <c r="CE34" i="1"/>
  <c r="K129" i="1"/>
  <c r="K34" i="1"/>
  <c r="AH129" i="1"/>
  <c r="AH34" i="1"/>
  <c r="CM129" i="1"/>
  <c r="CM34" i="1"/>
  <c r="BO129" i="1"/>
  <c r="BO34" i="1"/>
  <c r="D129" i="1"/>
  <c r="D34" i="1"/>
  <c r="AR129" i="1"/>
  <c r="AR34" i="1"/>
  <c r="AM129" i="1"/>
  <c r="AM34" i="1"/>
  <c r="R129" i="1"/>
  <c r="R34" i="1"/>
  <c r="BM129" i="1"/>
  <c r="BM34" i="1"/>
  <c r="CL129" i="1"/>
  <c r="CL34" i="1"/>
  <c r="CX129" i="1"/>
  <c r="CX34" i="1"/>
  <c r="Z129" i="1"/>
  <c r="Z34" i="1"/>
  <c r="AG129" i="1"/>
  <c r="AG34" i="1"/>
  <c r="AL129" i="1"/>
  <c r="AL34" i="1"/>
  <c r="AI129" i="1"/>
  <c r="AI34" i="1"/>
  <c r="AT129" i="1"/>
  <c r="AT34" i="1"/>
  <c r="BX129" i="1"/>
  <c r="BX34" i="1"/>
  <c r="CK129" i="1"/>
  <c r="CK34" i="1"/>
  <c r="BW129" i="1"/>
  <c r="BW34" i="1"/>
  <c r="AB129" i="1"/>
  <c r="AB34" i="1"/>
  <c r="CT129" i="1"/>
  <c r="CT34" i="1"/>
  <c r="AV129" i="1"/>
  <c r="AV34" i="1"/>
  <c r="C129" i="1"/>
  <c r="C34" i="1"/>
  <c r="CH129" i="1"/>
  <c r="CH34" i="1"/>
  <c r="Y129" i="1"/>
  <c r="Y34" i="1"/>
  <c r="S129" i="1"/>
  <c r="S34" i="1"/>
  <c r="AF129" i="1"/>
  <c r="AF34" i="1"/>
  <c r="X129" i="1"/>
  <c r="X34" i="1"/>
  <c r="CI129" i="1"/>
  <c r="CI34" i="1"/>
  <c r="AO129" i="1"/>
  <c r="AO34" i="1"/>
  <c r="CZ81" i="1"/>
  <c r="DA81" i="1"/>
  <c r="CS129" i="1"/>
  <c r="CS34" i="1"/>
  <c r="BY129" i="1"/>
  <c r="BY34" i="1"/>
  <c r="M129" i="1"/>
  <c r="M34" i="1"/>
  <c r="CN129" i="1"/>
  <c r="CN34" i="1"/>
  <c r="BT129" i="1"/>
  <c r="BT34" i="1"/>
  <c r="CP129" i="1"/>
  <c r="CP34" i="1"/>
  <c r="AK129" i="1"/>
  <c r="AK34" i="1"/>
  <c r="CU129" i="1"/>
  <c r="CU34" i="1"/>
  <c r="BD129" i="1"/>
  <c r="BD34" i="1"/>
  <c r="AP129" i="1"/>
  <c r="AP34" i="1"/>
  <c r="CV129" i="1"/>
  <c r="CV34" i="1"/>
  <c r="BK129" i="1"/>
  <c r="BK34" i="1"/>
  <c r="BI129" i="1"/>
  <c r="BI34" i="1"/>
  <c r="AJ129" i="1"/>
  <c r="AJ34" i="1"/>
  <c r="F129" i="1"/>
  <c r="F34" i="1"/>
  <c r="G129" i="1"/>
  <c r="G34" i="1"/>
  <c r="AD129" i="1"/>
  <c r="AD34" i="1"/>
  <c r="V129" i="1"/>
  <c r="V34" i="1"/>
  <c r="BN129" i="1"/>
  <c r="BN34" i="1"/>
  <c r="CO129" i="1"/>
  <c r="CO34" i="1"/>
  <c r="CD129" i="1"/>
  <c r="CD34" i="1"/>
  <c r="CA129" i="1"/>
  <c r="CA34" i="1"/>
  <c r="AA129" i="1"/>
  <c r="AA34" i="1"/>
  <c r="AW129" i="1"/>
  <c r="AW34" i="1"/>
  <c r="T129" i="1"/>
  <c r="T34" i="1"/>
  <c r="H82" i="1"/>
  <c r="P129" i="1"/>
  <c r="P34" i="1"/>
  <c r="BB129" i="1"/>
  <c r="BB34" i="1"/>
  <c r="BF129" i="1"/>
  <c r="BF34" i="1"/>
  <c r="B129" i="1"/>
  <c r="B34" i="1"/>
  <c r="BC129" i="1"/>
  <c r="BC34" i="1"/>
  <c r="CB129" i="1"/>
  <c r="CB34" i="1"/>
  <c r="CJ129" i="1"/>
  <c r="CJ34" i="1"/>
  <c r="AU129" i="1"/>
  <c r="AU34" i="1"/>
  <c r="BV129" i="1"/>
  <c r="BV34" i="1"/>
  <c r="BQ129" i="1"/>
  <c r="BQ34" i="1"/>
  <c r="BH129" i="1"/>
  <c r="BH34" i="1"/>
  <c r="AY129" i="1"/>
  <c r="AY34" i="1"/>
  <c r="AN129" i="1"/>
  <c r="AN34" i="1"/>
  <c r="BR129" i="1"/>
  <c r="BR34" i="1"/>
  <c r="BL129" i="1"/>
  <c r="BL34" i="1"/>
  <c r="AS129" i="1"/>
  <c r="AS34" i="1"/>
  <c r="W129" i="1"/>
  <c r="W34" i="1"/>
  <c r="J129" i="1"/>
  <c r="J34" i="1"/>
  <c r="CQ129" i="1"/>
  <c r="CQ34" i="1"/>
  <c r="O129" i="1"/>
  <c r="O34" i="1"/>
  <c r="CC129" i="1"/>
  <c r="CC34" i="1"/>
  <c r="Q129" i="1"/>
  <c r="Q34" i="1"/>
  <c r="U129" i="1"/>
  <c r="U34" i="1"/>
  <c r="AF106" i="1"/>
  <c r="AF10" i="1"/>
  <c r="AK106" i="1"/>
  <c r="AK10" i="1"/>
  <c r="AA106" i="1"/>
  <c r="AA10" i="1"/>
  <c r="AB106" i="1"/>
  <c r="AB10" i="1"/>
  <c r="C106" i="1"/>
  <c r="C10" i="1"/>
  <c r="CD106" i="1"/>
  <c r="CD10" i="1"/>
  <c r="AE106" i="1"/>
  <c r="AE10" i="1"/>
  <c r="AP106" i="1"/>
  <c r="AP10" i="1"/>
  <c r="BL106" i="1"/>
  <c r="BL10" i="1"/>
  <c r="CF106" i="1"/>
  <c r="CF10" i="1"/>
  <c r="BT106" i="1"/>
  <c r="BT10" i="1"/>
  <c r="CE106" i="1"/>
  <c r="CE10" i="1"/>
  <c r="I106" i="1"/>
  <c r="I10" i="1"/>
  <c r="BJ106" i="1"/>
  <c r="BJ10" i="1"/>
  <c r="CJ106" i="1"/>
  <c r="CJ10" i="1"/>
  <c r="G106" i="1"/>
  <c r="G10" i="1"/>
  <c r="CT106" i="1"/>
  <c r="CT10" i="1"/>
  <c r="BI106" i="1"/>
  <c r="BI10" i="1"/>
  <c r="AI106" i="1"/>
  <c r="AI10" i="1"/>
  <c r="CZ58" i="1"/>
  <c r="DA58" i="1"/>
  <c r="H106" i="1"/>
  <c r="H10" i="1"/>
  <c r="BS106" i="1"/>
  <c r="BS10" i="1"/>
  <c r="Q106" i="1"/>
  <c r="Q10" i="1"/>
  <c r="R106" i="1"/>
  <c r="R10" i="1"/>
  <c r="AW106" i="1"/>
  <c r="AW10" i="1"/>
  <c r="AH106" i="1"/>
  <c r="AH10" i="1"/>
  <c r="BF106" i="1"/>
  <c r="BF10" i="1"/>
  <c r="AL106" i="1"/>
  <c r="AL10" i="1"/>
  <c r="AS106" i="1"/>
  <c r="AS10" i="1"/>
  <c r="CU106" i="1"/>
  <c r="CU10" i="1"/>
  <c r="H59" i="1"/>
  <c r="BQ106" i="1"/>
  <c r="BQ10" i="1"/>
  <c r="AT106" i="1"/>
  <c r="AT10" i="1"/>
  <c r="CR106" i="1"/>
  <c r="CR10" i="1"/>
  <c r="CM106" i="1"/>
  <c r="CM10" i="1"/>
  <c r="D106" i="1"/>
  <c r="D10" i="1"/>
  <c r="T106" i="1"/>
  <c r="T10" i="1"/>
  <c r="CL106" i="1"/>
  <c r="CL10" i="1"/>
  <c r="S106" i="1"/>
  <c r="S10" i="1"/>
  <c r="AX106" i="1"/>
  <c r="AX10" i="1"/>
  <c r="BM106" i="1"/>
  <c r="BM10" i="1"/>
  <c r="AG106" i="1"/>
  <c r="AG10" i="1"/>
  <c r="BZ106" i="1"/>
  <c r="BZ10" i="1"/>
  <c r="AY106" i="1"/>
  <c r="AY10" i="1"/>
  <c r="AQ106" i="1"/>
  <c r="AQ10" i="1"/>
  <c r="BD106" i="1"/>
  <c r="BD10" i="1"/>
  <c r="N106" i="1"/>
  <c r="N10" i="1"/>
  <c r="J106" i="1"/>
  <c r="J10" i="1"/>
  <c r="CK106" i="1"/>
  <c r="CK10" i="1"/>
  <c r="U106" i="1"/>
  <c r="U10" i="1"/>
  <c r="B106" i="1"/>
  <c r="B10" i="1"/>
  <c r="CG106" i="1"/>
  <c r="CG10" i="1"/>
  <c r="M106" i="1"/>
  <c r="M10" i="1"/>
  <c r="Z106" i="1"/>
  <c r="Z10" i="1"/>
  <c r="AR106" i="1"/>
  <c r="AR10" i="1"/>
  <c r="AZ106" i="1"/>
  <c r="AZ10" i="1"/>
  <c r="BK106" i="1"/>
  <c r="BK10" i="1"/>
  <c r="CX106" i="1"/>
  <c r="CX10" i="1"/>
  <c r="CB106" i="1"/>
  <c r="CB10" i="1"/>
  <c r="L106" i="1"/>
  <c r="L10" i="1"/>
  <c r="K106" i="1"/>
  <c r="K10" i="1"/>
  <c r="Y106" i="1"/>
  <c r="Y10" i="1"/>
  <c r="E106" i="1"/>
  <c r="E10" i="1"/>
  <c r="O106" i="1"/>
  <c r="O10" i="1"/>
  <c r="BX106" i="1"/>
  <c r="BX10" i="1"/>
  <c r="CV106" i="1"/>
  <c r="CV10" i="1"/>
  <c r="CH106" i="1"/>
  <c r="CH10" i="1"/>
  <c r="CI106" i="1"/>
  <c r="CI10" i="1"/>
  <c r="X106" i="1"/>
  <c r="X10" i="1"/>
  <c r="BO106" i="1"/>
  <c r="BO10" i="1"/>
  <c r="CW106" i="1"/>
  <c r="CW10" i="1"/>
  <c r="CA106" i="1"/>
  <c r="CA10" i="1"/>
  <c r="F106" i="1"/>
  <c r="F10" i="1"/>
  <c r="AV106" i="1"/>
  <c r="AV10" i="1"/>
  <c r="W106" i="1"/>
  <c r="W10" i="1"/>
  <c r="BA106" i="1"/>
  <c r="BA10" i="1"/>
  <c r="BB106" i="1"/>
  <c r="BB10" i="1"/>
  <c r="AD106" i="1"/>
  <c r="AD10" i="1"/>
  <c r="BH106" i="1"/>
  <c r="BH10" i="1"/>
  <c r="AU106" i="1"/>
  <c r="AU10" i="1"/>
  <c r="AJ106" i="1"/>
  <c r="AJ10" i="1"/>
  <c r="CP106" i="1"/>
  <c r="CP10" i="1"/>
  <c r="AN106" i="1"/>
  <c r="AN10" i="1"/>
  <c r="BY106" i="1"/>
  <c r="BY10" i="1"/>
  <c r="P106" i="1"/>
  <c r="P10" i="1"/>
  <c r="AO106" i="1"/>
  <c r="AO10" i="1"/>
  <c r="BP106" i="1"/>
  <c r="BP10" i="1"/>
  <c r="BU106" i="1"/>
  <c r="BU10" i="1"/>
  <c r="BR106" i="1"/>
  <c r="BR10" i="1"/>
  <c r="V106" i="1"/>
  <c r="V10" i="1"/>
  <c r="AM106" i="1"/>
  <c r="AM10" i="1"/>
  <c r="CC106" i="1"/>
  <c r="CC10" i="1"/>
  <c r="AC106" i="1"/>
  <c r="AC10" i="1"/>
  <c r="CO106" i="1"/>
  <c r="CO10" i="1"/>
  <c r="CS106" i="1"/>
  <c r="CS10" i="1"/>
  <c r="BG106" i="1"/>
  <c r="BG10" i="1"/>
  <c r="CQ106" i="1"/>
  <c r="CQ10" i="1"/>
  <c r="BV106" i="1"/>
  <c r="BV10" i="1"/>
  <c r="BW106" i="1"/>
  <c r="BW10" i="1"/>
  <c r="CN106" i="1"/>
  <c r="CN10" i="1"/>
  <c r="BC106" i="1"/>
  <c r="BC10" i="1"/>
  <c r="BN106" i="1"/>
  <c r="BN10" i="1"/>
  <c r="BE106" i="1"/>
  <c r="BE10" i="1"/>
  <c r="CZ105" i="1"/>
  <c r="DA105" i="1"/>
  <c r="K91" i="1"/>
  <c r="K92" i="1"/>
  <c r="K90" i="1"/>
  <c r="J72" i="1"/>
  <c r="J88" i="1"/>
  <c r="J65" i="1"/>
  <c r="K68" i="1"/>
  <c r="J70" i="1"/>
  <c r="J64" i="1"/>
  <c r="J86" i="1"/>
  <c r="I91" i="1"/>
  <c r="K64" i="1"/>
  <c r="I68" i="1"/>
  <c r="K63" i="1"/>
  <c r="J66" i="1"/>
  <c r="J68" i="1"/>
  <c r="J93" i="1"/>
  <c r="J94" i="1"/>
  <c r="J71" i="1"/>
  <c r="J87" i="1"/>
  <c r="J85" i="1"/>
  <c r="H34" i="1"/>
  <c r="CZ34" i="1"/>
  <c r="DA34" i="1"/>
  <c r="B9" i="2"/>
  <c r="F9" i="2"/>
  <c r="CZ10" i="1"/>
  <c r="DA10" i="1"/>
  <c r="C130" i="1"/>
  <c r="C35" i="1"/>
  <c r="I60" i="1"/>
  <c r="BI107" i="1"/>
  <c r="BI11" i="1"/>
  <c r="E107" i="1"/>
  <c r="E11" i="1"/>
  <c r="CQ107" i="1"/>
  <c r="CQ11" i="1"/>
  <c r="Z107" i="1"/>
  <c r="Z11" i="1"/>
  <c r="CP107" i="1"/>
  <c r="CP11" i="1"/>
  <c r="CF107" i="1"/>
  <c r="CF11" i="1"/>
  <c r="AW107" i="1"/>
  <c r="AW11" i="1"/>
  <c r="S107" i="1"/>
  <c r="S11" i="1"/>
  <c r="BS107" i="1"/>
  <c r="BS11" i="1"/>
  <c r="U107" i="1"/>
  <c r="U11" i="1"/>
  <c r="BM107" i="1"/>
  <c r="BM11" i="1"/>
  <c r="N107" i="1"/>
  <c r="N11" i="1"/>
  <c r="H107" i="1"/>
  <c r="H11" i="1"/>
  <c r="AL107" i="1"/>
  <c r="AL11" i="1"/>
  <c r="B107" i="1"/>
  <c r="B11" i="1"/>
  <c r="T107" i="1"/>
  <c r="T11" i="1"/>
  <c r="CZ59" i="1"/>
  <c r="DA59" i="1"/>
  <c r="AJ107" i="1"/>
  <c r="AJ11" i="1"/>
  <c r="AR107" i="1"/>
  <c r="AR11" i="1"/>
  <c r="CO107" i="1"/>
  <c r="CO11" i="1"/>
  <c r="BT107" i="1"/>
  <c r="BT11" i="1"/>
  <c r="P107" i="1"/>
  <c r="P11" i="1"/>
  <c r="BN107" i="1"/>
  <c r="BN11" i="1"/>
  <c r="CG107" i="1"/>
  <c r="CG11" i="1"/>
  <c r="BG107" i="1"/>
  <c r="BG11" i="1"/>
  <c r="O107" i="1"/>
  <c r="O11" i="1"/>
  <c r="BW107" i="1"/>
  <c r="BW11" i="1"/>
  <c r="Y107" i="1"/>
  <c r="Y11" i="1"/>
  <c r="CK107" i="1"/>
  <c r="CK11" i="1"/>
  <c r="BY107" i="1"/>
  <c r="BY11" i="1"/>
  <c r="CD107" i="1"/>
  <c r="CD11" i="1"/>
  <c r="AE107" i="1"/>
  <c r="AE11" i="1"/>
  <c r="AC107" i="1"/>
  <c r="AC11" i="1"/>
  <c r="CA107" i="1"/>
  <c r="CA11" i="1"/>
  <c r="BE107" i="1"/>
  <c r="BE11" i="1"/>
  <c r="AG107" i="1"/>
  <c r="AG11" i="1"/>
  <c r="I107" i="1"/>
  <c r="I11" i="1"/>
  <c r="CH107" i="1"/>
  <c r="CH11" i="1"/>
  <c r="L107" i="1"/>
  <c r="L11" i="1"/>
  <c r="CC107" i="1"/>
  <c r="CC11" i="1"/>
  <c r="CW107" i="1"/>
  <c r="CW11" i="1"/>
  <c r="BO107" i="1"/>
  <c r="BO11" i="1"/>
  <c r="AI107" i="1"/>
  <c r="AI11" i="1"/>
  <c r="G107" i="1"/>
  <c r="G11" i="1"/>
  <c r="CX107" i="1"/>
  <c r="CX11" i="1"/>
  <c r="D107" i="1"/>
  <c r="D11" i="1"/>
  <c r="R107" i="1"/>
  <c r="R11" i="1"/>
  <c r="CM107" i="1"/>
  <c r="CM11" i="1"/>
  <c r="AS107" i="1"/>
  <c r="AS11" i="1"/>
  <c r="AX107" i="1"/>
  <c r="AX11" i="1"/>
  <c r="BZ107" i="1"/>
  <c r="BZ11" i="1"/>
  <c r="BP107" i="1"/>
  <c r="BP11" i="1"/>
  <c r="Q107" i="1"/>
  <c r="Q11" i="1"/>
  <c r="BF107" i="1"/>
  <c r="BF11" i="1"/>
  <c r="BH107" i="1"/>
  <c r="BH11" i="1"/>
  <c r="BR107" i="1"/>
  <c r="BR11" i="1"/>
  <c r="BV107" i="1"/>
  <c r="BV11" i="1"/>
  <c r="F107" i="1"/>
  <c r="F11" i="1"/>
  <c r="CR107" i="1"/>
  <c r="CR11" i="1"/>
  <c r="K107" i="1"/>
  <c r="K11" i="1"/>
  <c r="AA107" i="1"/>
  <c r="AA11" i="1"/>
  <c r="AT107" i="1"/>
  <c r="AT11" i="1"/>
  <c r="BQ107" i="1"/>
  <c r="BQ11" i="1"/>
  <c r="AH107" i="1"/>
  <c r="AH11" i="1"/>
  <c r="AM107" i="1"/>
  <c r="AM11" i="1"/>
  <c r="X107" i="1"/>
  <c r="X11" i="1"/>
  <c r="AN107" i="1"/>
  <c r="AN11" i="1"/>
  <c r="CL107" i="1"/>
  <c r="CL11" i="1"/>
  <c r="BK107" i="1"/>
  <c r="BK11" i="1"/>
  <c r="BA107" i="1"/>
  <c r="BA11" i="1"/>
  <c r="AQ107" i="1"/>
  <c r="AQ11" i="1"/>
  <c r="W107" i="1"/>
  <c r="W11" i="1"/>
  <c r="CI107" i="1"/>
  <c r="CI11" i="1"/>
  <c r="BC107" i="1"/>
  <c r="BC11" i="1"/>
  <c r="M107" i="1"/>
  <c r="M11" i="1"/>
  <c r="J107" i="1"/>
  <c r="J11" i="1"/>
  <c r="CS107" i="1"/>
  <c r="CS11" i="1"/>
  <c r="BX107" i="1"/>
  <c r="BX11" i="1"/>
  <c r="C107" i="1"/>
  <c r="C11" i="1"/>
  <c r="AO107" i="1"/>
  <c r="AO11" i="1"/>
  <c r="AD107" i="1"/>
  <c r="AD11" i="1"/>
  <c r="CV107" i="1"/>
  <c r="CV11" i="1"/>
  <c r="CE107" i="1"/>
  <c r="CE11" i="1"/>
  <c r="CB107" i="1"/>
  <c r="CB11" i="1"/>
  <c r="AZ107" i="1"/>
  <c r="AZ11" i="1"/>
  <c r="BU107" i="1"/>
  <c r="BU11" i="1"/>
  <c r="AP107" i="1"/>
  <c r="AP11" i="1"/>
  <c r="AF107" i="1"/>
  <c r="AF11" i="1"/>
  <c r="CT107" i="1"/>
  <c r="CT11" i="1"/>
  <c r="AB107" i="1"/>
  <c r="AB11" i="1"/>
  <c r="AU107" i="1"/>
  <c r="AU11" i="1"/>
  <c r="BL107" i="1"/>
  <c r="BL11" i="1"/>
  <c r="BJ107" i="1"/>
  <c r="BJ11" i="1"/>
  <c r="CU107" i="1"/>
  <c r="CU11" i="1"/>
  <c r="BD107" i="1"/>
  <c r="BD11" i="1"/>
  <c r="V107" i="1"/>
  <c r="V11" i="1"/>
  <c r="CN107" i="1"/>
  <c r="CN11" i="1"/>
  <c r="AY107" i="1"/>
  <c r="AY11" i="1"/>
  <c r="BB107" i="1"/>
  <c r="BB11" i="1"/>
  <c r="AV107" i="1"/>
  <c r="AV11" i="1"/>
  <c r="CJ107" i="1"/>
  <c r="CJ11" i="1"/>
  <c r="AK107" i="1"/>
  <c r="AK11" i="1"/>
  <c r="CZ129" i="1"/>
  <c r="DA129" i="1"/>
  <c r="CZ106" i="1"/>
  <c r="DA106" i="1"/>
  <c r="AR130" i="1"/>
  <c r="AR35" i="1"/>
  <c r="CF130" i="1"/>
  <c r="CF35" i="1"/>
  <c r="CE130" i="1"/>
  <c r="CE35" i="1"/>
  <c r="AT130" i="1"/>
  <c r="AT35" i="1"/>
  <c r="AJ130" i="1"/>
  <c r="AJ35" i="1"/>
  <c r="CK130" i="1"/>
  <c r="CK35" i="1"/>
  <c r="CB130" i="1"/>
  <c r="CB35" i="1"/>
  <c r="CV130" i="1"/>
  <c r="CV35" i="1"/>
  <c r="P130" i="1"/>
  <c r="P35" i="1"/>
  <c r="N130" i="1"/>
  <c r="N35" i="1"/>
  <c r="AM130" i="1"/>
  <c r="AM35" i="1"/>
  <c r="BJ130" i="1"/>
  <c r="BJ35" i="1"/>
  <c r="BG130" i="1"/>
  <c r="BG35" i="1"/>
  <c r="BL130" i="1"/>
  <c r="BL35" i="1"/>
  <c r="J130" i="1"/>
  <c r="J35" i="1"/>
  <c r="BH130" i="1"/>
  <c r="BH35" i="1"/>
  <c r="AH130" i="1"/>
  <c r="AH35" i="1"/>
  <c r="AF130" i="1"/>
  <c r="AF35" i="1"/>
  <c r="CI130" i="1"/>
  <c r="CI35" i="1"/>
  <c r="BM130" i="1"/>
  <c r="BM35" i="1"/>
  <c r="K130" i="1"/>
  <c r="K35" i="1"/>
  <c r="AZ130" i="1"/>
  <c r="AZ35" i="1"/>
  <c r="BK130" i="1"/>
  <c r="BK35" i="1"/>
  <c r="AD130" i="1"/>
  <c r="AD35" i="1"/>
  <c r="CU130" i="1"/>
  <c r="CU35" i="1"/>
  <c r="BY130" i="1"/>
  <c r="BY35" i="1"/>
  <c r="BC130" i="1"/>
  <c r="BC35" i="1"/>
  <c r="Z130" i="1"/>
  <c r="Z35" i="1"/>
  <c r="CX130" i="1"/>
  <c r="CX35" i="1"/>
  <c r="BV130" i="1"/>
  <c r="BV35" i="1"/>
  <c r="BI130" i="1"/>
  <c r="BI35" i="1"/>
  <c r="BB130" i="1"/>
  <c r="BB35" i="1"/>
  <c r="S130" i="1"/>
  <c r="S35" i="1"/>
  <c r="AG130" i="1"/>
  <c r="AG35" i="1"/>
  <c r="BP130" i="1"/>
  <c r="BP35" i="1"/>
  <c r="V130" i="1"/>
  <c r="V35" i="1"/>
  <c r="AW130" i="1"/>
  <c r="AW35" i="1"/>
  <c r="AC130" i="1"/>
  <c r="AC35" i="1"/>
  <c r="BE130" i="1"/>
  <c r="BE35" i="1"/>
  <c r="BR130" i="1"/>
  <c r="BR35" i="1"/>
  <c r="BQ130" i="1"/>
  <c r="BQ35" i="1"/>
  <c r="AI130" i="1"/>
  <c r="AI35" i="1"/>
  <c r="AK130" i="1"/>
  <c r="AK35" i="1"/>
  <c r="BW130" i="1"/>
  <c r="BW35" i="1"/>
  <c r="CL130" i="1"/>
  <c r="CL35" i="1"/>
  <c r="AN130" i="1"/>
  <c r="AN35" i="1"/>
  <c r="AY130" i="1"/>
  <c r="AY35" i="1"/>
  <c r="Q130" i="1"/>
  <c r="Q35" i="1"/>
  <c r="B130" i="1"/>
  <c r="B35" i="1"/>
  <c r="CO130" i="1"/>
  <c r="CO35" i="1"/>
  <c r="BO130" i="1"/>
  <c r="BO35" i="1"/>
  <c r="CT130" i="1"/>
  <c r="CT35" i="1"/>
  <c r="CZ82" i="1"/>
  <c r="DA82" i="1"/>
  <c r="CJ130" i="1"/>
  <c r="CJ35" i="1"/>
  <c r="CN130" i="1"/>
  <c r="CN35" i="1"/>
  <c r="BN130" i="1"/>
  <c r="BN35" i="1"/>
  <c r="CM130" i="1"/>
  <c r="CM35" i="1"/>
  <c r="CQ130" i="1"/>
  <c r="CQ35" i="1"/>
  <c r="M130" i="1"/>
  <c r="M35" i="1"/>
  <c r="L130" i="1"/>
  <c r="L35" i="1"/>
  <c r="AX130" i="1"/>
  <c r="AX35" i="1"/>
  <c r="BT130" i="1"/>
  <c r="BT35" i="1"/>
  <c r="AQ130" i="1"/>
  <c r="AQ35" i="1"/>
  <c r="BS130" i="1"/>
  <c r="BS35" i="1"/>
  <c r="T130" i="1"/>
  <c r="T35" i="1"/>
  <c r="O130" i="1"/>
  <c r="O35" i="1"/>
  <c r="CG130" i="1"/>
  <c r="CG35" i="1"/>
  <c r="CA130" i="1"/>
  <c r="CA35" i="1"/>
  <c r="BU130" i="1"/>
  <c r="BU35" i="1"/>
  <c r="G130" i="1"/>
  <c r="G35" i="1"/>
  <c r="I130" i="1"/>
  <c r="AE130" i="1"/>
  <c r="AE35" i="1"/>
  <c r="BD130" i="1"/>
  <c r="BD35" i="1"/>
  <c r="AA130" i="1"/>
  <c r="AA35" i="1"/>
  <c r="R130" i="1"/>
  <c r="R35" i="1"/>
  <c r="BX130" i="1"/>
  <c r="BX35" i="1"/>
  <c r="W130" i="1"/>
  <c r="W35" i="1"/>
  <c r="AP130" i="1"/>
  <c r="AP35" i="1"/>
  <c r="D130" i="1"/>
  <c r="D35" i="1"/>
  <c r="X130" i="1"/>
  <c r="X35" i="1"/>
  <c r="CR130" i="1"/>
  <c r="CR35" i="1"/>
  <c r="Y130" i="1"/>
  <c r="Y35" i="1"/>
  <c r="AB130" i="1"/>
  <c r="AB35" i="1"/>
  <c r="AO130" i="1"/>
  <c r="AO35" i="1"/>
  <c r="E130" i="1"/>
  <c r="E35" i="1"/>
  <c r="U130" i="1"/>
  <c r="U35" i="1"/>
  <c r="AV130" i="1"/>
  <c r="AV35" i="1"/>
  <c r="BF130" i="1"/>
  <c r="BF35" i="1"/>
  <c r="AS130" i="1"/>
  <c r="AS35" i="1"/>
  <c r="CC130" i="1"/>
  <c r="CC35" i="1"/>
  <c r="AU130" i="1"/>
  <c r="AU35" i="1"/>
  <c r="AL130" i="1"/>
  <c r="AL35" i="1"/>
  <c r="H130" i="1"/>
  <c r="H35" i="1"/>
  <c r="CS130" i="1"/>
  <c r="CS35" i="1"/>
  <c r="BZ130" i="1"/>
  <c r="BZ35" i="1"/>
  <c r="CH130" i="1"/>
  <c r="CH35" i="1"/>
  <c r="CD130" i="1"/>
  <c r="CD35" i="1"/>
  <c r="F130" i="1"/>
  <c r="F35" i="1"/>
  <c r="CP130" i="1"/>
  <c r="CP35" i="1"/>
  <c r="I83" i="1"/>
  <c r="BA130" i="1"/>
  <c r="BA35" i="1"/>
  <c r="CW130" i="1"/>
  <c r="CW35" i="1"/>
  <c r="K65" i="1"/>
  <c r="L64" i="1"/>
  <c r="L91" i="1"/>
  <c r="K72" i="1"/>
  <c r="K94" i="1"/>
  <c r="K69" i="1"/>
  <c r="J92" i="1"/>
  <c r="L69" i="1"/>
  <c r="L65" i="1"/>
  <c r="K71" i="1"/>
  <c r="L93" i="1"/>
  <c r="K67" i="1"/>
  <c r="J69" i="1"/>
  <c r="K66" i="1"/>
  <c r="L92" i="1"/>
  <c r="K86" i="1"/>
  <c r="K88" i="1"/>
  <c r="K95" i="1"/>
  <c r="K87" i="1"/>
  <c r="K89" i="1"/>
  <c r="I35" i="1"/>
  <c r="CZ35" i="1"/>
  <c r="DA35" i="1"/>
  <c r="CZ11" i="1"/>
  <c r="DA11" i="1"/>
  <c r="B10" i="2"/>
  <c r="F10" i="2"/>
  <c r="CZ130" i="1"/>
  <c r="DA130" i="1"/>
  <c r="J61" i="1"/>
  <c r="CF108" i="1"/>
  <c r="CF12" i="1"/>
  <c r="CM108" i="1"/>
  <c r="CM12" i="1"/>
  <c r="AN108" i="1"/>
  <c r="AN12" i="1"/>
  <c r="AR108" i="1"/>
  <c r="AR12" i="1"/>
  <c r="G108" i="1"/>
  <c r="G12" i="1"/>
  <c r="CL108" i="1"/>
  <c r="CL12" i="1"/>
  <c r="CO108" i="1"/>
  <c r="CO12" i="1"/>
  <c r="AJ108" i="1"/>
  <c r="AJ12" i="1"/>
  <c r="BQ108" i="1"/>
  <c r="BQ12" i="1"/>
  <c r="CE108" i="1"/>
  <c r="CE12" i="1"/>
  <c r="D108" i="1"/>
  <c r="D12" i="1"/>
  <c r="BN108" i="1"/>
  <c r="BN12" i="1"/>
  <c r="AG108" i="1"/>
  <c r="AG12" i="1"/>
  <c r="AV108" i="1"/>
  <c r="AV12" i="1"/>
  <c r="CN108" i="1"/>
  <c r="CN12" i="1"/>
  <c r="CB108" i="1"/>
  <c r="CB12" i="1"/>
  <c r="AB108" i="1"/>
  <c r="AB12" i="1"/>
  <c r="BK108" i="1"/>
  <c r="BK12" i="1"/>
  <c r="CW108" i="1"/>
  <c r="CW12" i="1"/>
  <c r="X108" i="1"/>
  <c r="X12" i="1"/>
  <c r="BZ108" i="1"/>
  <c r="BZ12" i="1"/>
  <c r="F108" i="1"/>
  <c r="F12" i="1"/>
  <c r="AA108" i="1"/>
  <c r="AA12" i="1"/>
  <c r="AH108" i="1"/>
  <c r="AH12" i="1"/>
  <c r="BG108" i="1"/>
  <c r="BG12" i="1"/>
  <c r="AL108" i="1"/>
  <c r="AL12" i="1"/>
  <c r="BR108" i="1"/>
  <c r="BR12" i="1"/>
  <c r="CA108" i="1"/>
  <c r="CA12" i="1"/>
  <c r="AM108" i="1"/>
  <c r="AM12" i="1"/>
  <c r="K108" i="1"/>
  <c r="K12" i="1"/>
  <c r="BE108" i="1"/>
  <c r="BE12" i="1"/>
  <c r="BL108" i="1"/>
  <c r="BL12" i="1"/>
  <c r="S108" i="1"/>
  <c r="S12" i="1"/>
  <c r="AX108" i="1"/>
  <c r="AX12" i="1"/>
  <c r="CX108" i="1"/>
  <c r="CX12" i="1"/>
  <c r="Z108" i="1"/>
  <c r="Z12" i="1"/>
  <c r="P108" i="1"/>
  <c r="P12" i="1"/>
  <c r="CZ60" i="1"/>
  <c r="DA60" i="1"/>
  <c r="W108" i="1"/>
  <c r="W12" i="1"/>
  <c r="BY108" i="1"/>
  <c r="BY12" i="1"/>
  <c r="BM108" i="1"/>
  <c r="BM12" i="1"/>
  <c r="BX108" i="1"/>
  <c r="BX12" i="1"/>
  <c r="AC108" i="1"/>
  <c r="AC12" i="1"/>
  <c r="BV108" i="1"/>
  <c r="BV12" i="1"/>
  <c r="AZ108" i="1"/>
  <c r="AZ12" i="1"/>
  <c r="BU108" i="1"/>
  <c r="BU12" i="1"/>
  <c r="AE108" i="1"/>
  <c r="AE12" i="1"/>
  <c r="AU108" i="1"/>
  <c r="AU12" i="1"/>
  <c r="BH108" i="1"/>
  <c r="BH12" i="1"/>
  <c r="AP108" i="1"/>
  <c r="AP12" i="1"/>
  <c r="C108" i="1"/>
  <c r="C12" i="1"/>
  <c r="AS108" i="1"/>
  <c r="AS12" i="1"/>
  <c r="AY108" i="1"/>
  <c r="AY12" i="1"/>
  <c r="J108" i="1"/>
  <c r="J12" i="1"/>
  <c r="AO108" i="1"/>
  <c r="AO12" i="1"/>
  <c r="CU108" i="1"/>
  <c r="CU12" i="1"/>
  <c r="B108" i="1"/>
  <c r="B12" i="1"/>
  <c r="AD108" i="1"/>
  <c r="AD12" i="1"/>
  <c r="CJ108" i="1"/>
  <c r="CJ12" i="1"/>
  <c r="M108" i="1"/>
  <c r="M12" i="1"/>
  <c r="BJ108" i="1"/>
  <c r="BJ12" i="1"/>
  <c r="R108" i="1"/>
  <c r="R12" i="1"/>
  <c r="BO108" i="1"/>
  <c r="BO12" i="1"/>
  <c r="BP108" i="1"/>
  <c r="BP12" i="1"/>
  <c r="BA108" i="1"/>
  <c r="BA12" i="1"/>
  <c r="CT108" i="1"/>
  <c r="CT12" i="1"/>
  <c r="V108" i="1"/>
  <c r="V12" i="1"/>
  <c r="U108" i="1"/>
  <c r="U12" i="1"/>
  <c r="N108" i="1"/>
  <c r="N12" i="1"/>
  <c r="CP108" i="1"/>
  <c r="CP12" i="1"/>
  <c r="L108" i="1"/>
  <c r="L12" i="1"/>
  <c r="CH108" i="1"/>
  <c r="CH12" i="1"/>
  <c r="CK108" i="1"/>
  <c r="CK12" i="1"/>
  <c r="BB108" i="1"/>
  <c r="BB12" i="1"/>
  <c r="BC108" i="1"/>
  <c r="BC12" i="1"/>
  <c r="CQ108" i="1"/>
  <c r="CQ12" i="1"/>
  <c r="CI108" i="1"/>
  <c r="CI12" i="1"/>
  <c r="AK108" i="1"/>
  <c r="AK12" i="1"/>
  <c r="BI108" i="1"/>
  <c r="BI12" i="1"/>
  <c r="AI108" i="1"/>
  <c r="AI12" i="1"/>
  <c r="Q108" i="1"/>
  <c r="Q12" i="1"/>
  <c r="AW108" i="1"/>
  <c r="AW12" i="1"/>
  <c r="AT108" i="1"/>
  <c r="AT12" i="1"/>
  <c r="O108" i="1"/>
  <c r="O12" i="1"/>
  <c r="I108" i="1"/>
  <c r="I12" i="1"/>
  <c r="CG108" i="1"/>
  <c r="CG12" i="1"/>
  <c r="BD108" i="1"/>
  <c r="BD12" i="1"/>
  <c r="AQ108" i="1"/>
  <c r="AQ12" i="1"/>
  <c r="H108" i="1"/>
  <c r="H12" i="1"/>
  <c r="CC108" i="1"/>
  <c r="CC12" i="1"/>
  <c r="E108" i="1"/>
  <c r="E12" i="1"/>
  <c r="BW108" i="1"/>
  <c r="BW12" i="1"/>
  <c r="CR108" i="1"/>
  <c r="CR12" i="1"/>
  <c r="CS108" i="1"/>
  <c r="CS12" i="1"/>
  <c r="Y108" i="1"/>
  <c r="Y12" i="1"/>
  <c r="BS108" i="1"/>
  <c r="BS12" i="1"/>
  <c r="T108" i="1"/>
  <c r="T12" i="1"/>
  <c r="BF108" i="1"/>
  <c r="BF12" i="1"/>
  <c r="BT108" i="1"/>
  <c r="BT12" i="1"/>
  <c r="CD108" i="1"/>
  <c r="CD12" i="1"/>
  <c r="CV108" i="1"/>
  <c r="CV12" i="1"/>
  <c r="AF108" i="1"/>
  <c r="AF12" i="1"/>
  <c r="AU131" i="1"/>
  <c r="AU36" i="1"/>
  <c r="AP131" i="1"/>
  <c r="AP36" i="1"/>
  <c r="CI131" i="1"/>
  <c r="CI36" i="1"/>
  <c r="AN131" i="1"/>
  <c r="AN36" i="1"/>
  <c r="C131" i="1"/>
  <c r="C36" i="1"/>
  <c r="CF131" i="1"/>
  <c r="CF36" i="1"/>
  <c r="AB131" i="1"/>
  <c r="AB36" i="1"/>
  <c r="AR131" i="1"/>
  <c r="AR36" i="1"/>
  <c r="CM131" i="1"/>
  <c r="CM36" i="1"/>
  <c r="BV131" i="1"/>
  <c r="BV36" i="1"/>
  <c r="P131" i="1"/>
  <c r="P36" i="1"/>
  <c r="BE131" i="1"/>
  <c r="BE36" i="1"/>
  <c r="AC131" i="1"/>
  <c r="AC36" i="1"/>
  <c r="Y131" i="1"/>
  <c r="Y36" i="1"/>
  <c r="M131" i="1"/>
  <c r="M36" i="1"/>
  <c r="E131" i="1"/>
  <c r="E36" i="1"/>
  <c r="AA131" i="1"/>
  <c r="AA36" i="1"/>
  <c r="CP131" i="1"/>
  <c r="CP36" i="1"/>
  <c r="BO131" i="1"/>
  <c r="BO36" i="1"/>
  <c r="B131" i="1"/>
  <c r="B36" i="1"/>
  <c r="CR131" i="1"/>
  <c r="CR36" i="1"/>
  <c r="U131" i="1"/>
  <c r="U36" i="1"/>
  <c r="CJ131" i="1"/>
  <c r="CJ36" i="1"/>
  <c r="BW131" i="1"/>
  <c r="BW36" i="1"/>
  <c r="CQ131" i="1"/>
  <c r="CQ36" i="1"/>
  <c r="AT131" i="1"/>
  <c r="AT36" i="1"/>
  <c r="CD131" i="1"/>
  <c r="CD36" i="1"/>
  <c r="CL131" i="1"/>
  <c r="CL36" i="1"/>
  <c r="AS131" i="1"/>
  <c r="AS36" i="1"/>
  <c r="AX131" i="1"/>
  <c r="AX36" i="1"/>
  <c r="BF131" i="1"/>
  <c r="BF36" i="1"/>
  <c r="F131" i="1"/>
  <c r="F36" i="1"/>
  <c r="BR131" i="1"/>
  <c r="BR36" i="1"/>
  <c r="S131" i="1"/>
  <c r="S36" i="1"/>
  <c r="AD131" i="1"/>
  <c r="AD36" i="1"/>
  <c r="BT131" i="1"/>
  <c r="BT36" i="1"/>
  <c r="I131" i="1"/>
  <c r="I36" i="1"/>
  <c r="BZ131" i="1"/>
  <c r="BZ36" i="1"/>
  <c r="CG131" i="1"/>
  <c r="CG36" i="1"/>
  <c r="AZ131" i="1"/>
  <c r="AZ36" i="1"/>
  <c r="AQ131" i="1"/>
  <c r="AQ36" i="1"/>
  <c r="CE131" i="1"/>
  <c r="CE36" i="1"/>
  <c r="AW131" i="1"/>
  <c r="AW36" i="1"/>
  <c r="BC131" i="1"/>
  <c r="BC36" i="1"/>
  <c r="BD131" i="1"/>
  <c r="BD36" i="1"/>
  <c r="CO131" i="1"/>
  <c r="CO36" i="1"/>
  <c r="N131" i="1"/>
  <c r="N36" i="1"/>
  <c r="AM131" i="1"/>
  <c r="AM36" i="1"/>
  <c r="AK131" i="1"/>
  <c r="AK36" i="1"/>
  <c r="AF131" i="1"/>
  <c r="AF36" i="1"/>
  <c r="BL131" i="1"/>
  <c r="BL36" i="1"/>
  <c r="AH131" i="1"/>
  <c r="AH36" i="1"/>
  <c r="AY131" i="1"/>
  <c r="AY36" i="1"/>
  <c r="J84" i="1"/>
  <c r="O131" i="1"/>
  <c r="O36" i="1"/>
  <c r="BU131" i="1"/>
  <c r="BU36" i="1"/>
  <c r="BI131" i="1"/>
  <c r="BI36" i="1"/>
  <c r="CC131" i="1"/>
  <c r="CC36" i="1"/>
  <c r="V131" i="1"/>
  <c r="V36" i="1"/>
  <c r="BB131" i="1"/>
  <c r="BB36" i="1"/>
  <c r="T131" i="1"/>
  <c r="T36" i="1"/>
  <c r="CV131" i="1"/>
  <c r="CV36" i="1"/>
  <c r="CH131" i="1"/>
  <c r="CH36" i="1"/>
  <c r="R131" i="1"/>
  <c r="R36" i="1"/>
  <c r="CT131" i="1"/>
  <c r="CT36" i="1"/>
  <c r="BN131" i="1"/>
  <c r="BN36" i="1"/>
  <c r="CU131" i="1"/>
  <c r="CU36" i="1"/>
  <c r="CA131" i="1"/>
  <c r="CA36" i="1"/>
  <c r="BJ131" i="1"/>
  <c r="BJ36" i="1"/>
  <c r="CX131" i="1"/>
  <c r="CX36" i="1"/>
  <c r="AV131" i="1"/>
  <c r="AV36" i="1"/>
  <c r="BA131" i="1"/>
  <c r="BA36" i="1"/>
  <c r="BX131" i="1"/>
  <c r="BX36" i="1"/>
  <c r="X131" i="1"/>
  <c r="X36" i="1"/>
  <c r="L131" i="1"/>
  <c r="L36" i="1"/>
  <c r="AG131" i="1"/>
  <c r="AG36" i="1"/>
  <c r="CK131" i="1"/>
  <c r="CK36" i="1"/>
  <c r="BH131" i="1"/>
  <c r="BH36" i="1"/>
  <c r="BQ131" i="1"/>
  <c r="BQ36" i="1"/>
  <c r="J131" i="1"/>
  <c r="BY131" i="1"/>
  <c r="BY36" i="1"/>
  <c r="AE131" i="1"/>
  <c r="AE36" i="1"/>
  <c r="BS131" i="1"/>
  <c r="BS36" i="1"/>
  <c r="CZ83" i="1"/>
  <c r="DA83" i="1"/>
  <c r="AI131" i="1"/>
  <c r="AI36" i="1"/>
  <c r="D131" i="1"/>
  <c r="D36" i="1"/>
  <c r="CN131" i="1"/>
  <c r="CN36" i="1"/>
  <c r="H131" i="1"/>
  <c r="H36" i="1"/>
  <c r="G131" i="1"/>
  <c r="G36" i="1"/>
  <c r="Q131" i="1"/>
  <c r="Q36" i="1"/>
  <c r="AJ131" i="1"/>
  <c r="AJ36" i="1"/>
  <c r="AO131" i="1"/>
  <c r="AO36" i="1"/>
  <c r="Z131" i="1"/>
  <c r="Z36" i="1"/>
  <c r="BM131" i="1"/>
  <c r="BM36" i="1"/>
  <c r="BK131" i="1"/>
  <c r="BK36" i="1"/>
  <c r="CB131" i="1"/>
  <c r="CB36" i="1"/>
  <c r="W131" i="1"/>
  <c r="W36" i="1"/>
  <c r="CW131" i="1"/>
  <c r="CW36" i="1"/>
  <c r="BG131" i="1"/>
  <c r="BG36" i="1"/>
  <c r="AL131" i="1"/>
  <c r="AL36" i="1"/>
  <c r="BP131" i="1"/>
  <c r="BP36" i="1"/>
  <c r="K131" i="1"/>
  <c r="K36" i="1"/>
  <c r="CS131" i="1"/>
  <c r="CS36" i="1"/>
  <c r="CZ107" i="1"/>
  <c r="DA107" i="1"/>
  <c r="M65" i="1"/>
  <c r="L88" i="1"/>
  <c r="K70" i="1"/>
  <c r="M94" i="1"/>
  <c r="M70" i="1"/>
  <c r="L66" i="1"/>
  <c r="L90" i="1"/>
  <c r="L72" i="1"/>
  <c r="L89" i="1"/>
  <c r="M66" i="1"/>
  <c r="K93" i="1"/>
  <c r="L68" i="1"/>
  <c r="L70" i="1"/>
  <c r="M93" i="1"/>
  <c r="L95" i="1"/>
  <c r="L87" i="1"/>
  <c r="L67" i="1"/>
  <c r="M92" i="1"/>
  <c r="J36" i="1"/>
  <c r="CZ36" i="1"/>
  <c r="DA36" i="1"/>
  <c r="B11" i="2"/>
  <c r="F11" i="2"/>
  <c r="CZ12" i="1"/>
  <c r="DA12" i="1"/>
  <c r="AG132" i="1"/>
  <c r="AG37" i="1"/>
  <c r="CS132" i="1"/>
  <c r="CS37" i="1"/>
  <c r="AK132" i="1"/>
  <c r="AK37" i="1"/>
  <c r="BZ132" i="1"/>
  <c r="BZ37" i="1"/>
  <c r="AH132" i="1"/>
  <c r="AH37" i="1"/>
  <c r="T132" i="1"/>
  <c r="T37" i="1"/>
  <c r="AY132" i="1"/>
  <c r="AY37" i="1"/>
  <c r="AC132" i="1"/>
  <c r="AC37" i="1"/>
  <c r="CZ84" i="1"/>
  <c r="DA84" i="1"/>
  <c r="CG132" i="1"/>
  <c r="CG37" i="1"/>
  <c r="U132" i="1"/>
  <c r="U37" i="1"/>
  <c r="AV132" i="1"/>
  <c r="AV37" i="1"/>
  <c r="CN132" i="1"/>
  <c r="CN37" i="1"/>
  <c r="AW132" i="1"/>
  <c r="AW37" i="1"/>
  <c r="AE132" i="1"/>
  <c r="AE37" i="1"/>
  <c r="CC132" i="1"/>
  <c r="CC37" i="1"/>
  <c r="AA132" i="1"/>
  <c r="AA37" i="1"/>
  <c r="CK132" i="1"/>
  <c r="CK37" i="1"/>
  <c r="P132" i="1"/>
  <c r="P37" i="1"/>
  <c r="BH132" i="1"/>
  <c r="BH37" i="1"/>
  <c r="K132" i="1"/>
  <c r="BQ132" i="1"/>
  <c r="BQ37" i="1"/>
  <c r="F132" i="1"/>
  <c r="F37" i="1"/>
  <c r="BL132" i="1"/>
  <c r="BL37" i="1"/>
  <c r="CO132" i="1"/>
  <c r="CO37" i="1"/>
  <c r="AO132" i="1"/>
  <c r="AO37" i="1"/>
  <c r="Q132" i="1"/>
  <c r="Q37" i="1"/>
  <c r="S132" i="1"/>
  <c r="S37" i="1"/>
  <c r="AU132" i="1"/>
  <c r="AU37" i="1"/>
  <c r="BS132" i="1"/>
  <c r="BS37" i="1"/>
  <c r="CP132" i="1"/>
  <c r="CP37" i="1"/>
  <c r="CL132" i="1"/>
  <c r="CL37" i="1"/>
  <c r="CR132" i="1"/>
  <c r="CR37" i="1"/>
  <c r="BX132" i="1"/>
  <c r="BX37" i="1"/>
  <c r="BE132" i="1"/>
  <c r="BE37" i="1"/>
  <c r="BO132" i="1"/>
  <c r="BO37" i="1"/>
  <c r="BA132" i="1"/>
  <c r="BA37" i="1"/>
  <c r="I132" i="1"/>
  <c r="I37" i="1"/>
  <c r="E132" i="1"/>
  <c r="E37" i="1"/>
  <c r="BW132" i="1"/>
  <c r="BW37" i="1"/>
  <c r="AT132" i="1"/>
  <c r="AT37" i="1"/>
  <c r="Y132" i="1"/>
  <c r="Y37" i="1"/>
  <c r="BM132" i="1"/>
  <c r="BM37" i="1"/>
  <c r="BV132" i="1"/>
  <c r="BV37" i="1"/>
  <c r="CD132" i="1"/>
  <c r="CD37" i="1"/>
  <c r="AF132" i="1"/>
  <c r="AF37" i="1"/>
  <c r="BF132" i="1"/>
  <c r="BF37" i="1"/>
  <c r="AM132" i="1"/>
  <c r="AM37" i="1"/>
  <c r="CX132" i="1"/>
  <c r="CX37" i="1"/>
  <c r="BN132" i="1"/>
  <c r="BN37" i="1"/>
  <c r="M132" i="1"/>
  <c r="M37" i="1"/>
  <c r="N132" i="1"/>
  <c r="N37" i="1"/>
  <c r="BB132" i="1"/>
  <c r="BB37" i="1"/>
  <c r="CQ132" i="1"/>
  <c r="CQ37" i="1"/>
  <c r="BU132" i="1"/>
  <c r="BU37" i="1"/>
  <c r="G132" i="1"/>
  <c r="G37" i="1"/>
  <c r="AR132" i="1"/>
  <c r="AR37" i="1"/>
  <c r="CH132" i="1"/>
  <c r="CH37" i="1"/>
  <c r="CV132" i="1"/>
  <c r="CV37" i="1"/>
  <c r="AD132" i="1"/>
  <c r="AD37" i="1"/>
  <c r="BT132" i="1"/>
  <c r="BT37" i="1"/>
  <c r="BY132" i="1"/>
  <c r="BY37" i="1"/>
  <c r="CA132" i="1"/>
  <c r="CA37" i="1"/>
  <c r="AJ132" i="1"/>
  <c r="AJ37" i="1"/>
  <c r="CB132" i="1"/>
  <c r="CB37" i="1"/>
  <c r="CM132" i="1"/>
  <c r="CM37" i="1"/>
  <c r="BR132" i="1"/>
  <c r="BR37" i="1"/>
  <c r="AB132" i="1"/>
  <c r="AB37" i="1"/>
  <c r="CI132" i="1"/>
  <c r="CI37" i="1"/>
  <c r="BJ132" i="1"/>
  <c r="BJ37" i="1"/>
  <c r="CE132" i="1"/>
  <c r="CE37" i="1"/>
  <c r="O132" i="1"/>
  <c r="O37" i="1"/>
  <c r="W132" i="1"/>
  <c r="W37" i="1"/>
  <c r="AP132" i="1"/>
  <c r="AP37" i="1"/>
  <c r="CF132" i="1"/>
  <c r="CF37" i="1"/>
  <c r="CJ132" i="1"/>
  <c r="CJ37" i="1"/>
  <c r="AS132" i="1"/>
  <c r="AS37" i="1"/>
  <c r="L132" i="1"/>
  <c r="L37" i="1"/>
  <c r="AZ132" i="1"/>
  <c r="AZ37" i="1"/>
  <c r="BD132" i="1"/>
  <c r="BD37" i="1"/>
  <c r="R132" i="1"/>
  <c r="R37" i="1"/>
  <c r="CW132" i="1"/>
  <c r="CW37" i="1"/>
  <c r="CU132" i="1"/>
  <c r="CU37" i="1"/>
  <c r="BG132" i="1"/>
  <c r="BG37" i="1"/>
  <c r="AX132" i="1"/>
  <c r="AX37" i="1"/>
  <c r="D132" i="1"/>
  <c r="D37" i="1"/>
  <c r="AL132" i="1"/>
  <c r="AL37" i="1"/>
  <c r="AI132" i="1"/>
  <c r="AI37" i="1"/>
  <c r="AN132" i="1"/>
  <c r="AN37" i="1"/>
  <c r="H132" i="1"/>
  <c r="H37" i="1"/>
  <c r="BK132" i="1"/>
  <c r="BK37" i="1"/>
  <c r="V132" i="1"/>
  <c r="V37" i="1"/>
  <c r="Z132" i="1"/>
  <c r="Z37" i="1"/>
  <c r="BI132" i="1"/>
  <c r="BI37" i="1"/>
  <c r="J132" i="1"/>
  <c r="J37" i="1"/>
  <c r="K85" i="1"/>
  <c r="X132" i="1"/>
  <c r="X37" i="1"/>
  <c r="BC132" i="1"/>
  <c r="BC37" i="1"/>
  <c r="C132" i="1"/>
  <c r="C37" i="1"/>
  <c r="CT132" i="1"/>
  <c r="CT37" i="1"/>
  <c r="BP132" i="1"/>
  <c r="BP37" i="1"/>
  <c r="AQ132" i="1"/>
  <c r="AQ37" i="1"/>
  <c r="B132" i="1"/>
  <c r="B37" i="1"/>
  <c r="CZ131" i="1"/>
  <c r="DA131" i="1"/>
  <c r="CZ108" i="1"/>
  <c r="DA108" i="1"/>
  <c r="J109" i="1"/>
  <c r="J13" i="1"/>
  <c r="AT109" i="1"/>
  <c r="AT13" i="1"/>
  <c r="P109" i="1"/>
  <c r="P13" i="1"/>
  <c r="AA109" i="1"/>
  <c r="AA13" i="1"/>
  <c r="CJ109" i="1"/>
  <c r="CJ13" i="1"/>
  <c r="AL109" i="1"/>
  <c r="AL13" i="1"/>
  <c r="CT109" i="1"/>
  <c r="CT13" i="1"/>
  <c r="AX109" i="1"/>
  <c r="AX13" i="1"/>
  <c r="BE109" i="1"/>
  <c r="BE13" i="1"/>
  <c r="AG109" i="1"/>
  <c r="AG13" i="1"/>
  <c r="CA109" i="1"/>
  <c r="CA13" i="1"/>
  <c r="AV109" i="1"/>
  <c r="AV13" i="1"/>
  <c r="CP109" i="1"/>
  <c r="CP13" i="1"/>
  <c r="BI109" i="1"/>
  <c r="BI13" i="1"/>
  <c r="CR109" i="1"/>
  <c r="CR13" i="1"/>
  <c r="BL109" i="1"/>
  <c r="BL13" i="1"/>
  <c r="B109" i="1"/>
  <c r="B13" i="1"/>
  <c r="CM109" i="1"/>
  <c r="CM13" i="1"/>
  <c r="CQ109" i="1"/>
  <c r="CQ13" i="1"/>
  <c r="R109" i="1"/>
  <c r="R13" i="1"/>
  <c r="CV109" i="1"/>
  <c r="CV13" i="1"/>
  <c r="AC109" i="1"/>
  <c r="AC13" i="1"/>
  <c r="K62" i="1"/>
  <c r="AK109" i="1"/>
  <c r="AK13" i="1"/>
  <c r="CH109" i="1"/>
  <c r="CH13" i="1"/>
  <c r="AU109" i="1"/>
  <c r="AU13" i="1"/>
  <c r="BH109" i="1"/>
  <c r="BH13" i="1"/>
  <c r="G109" i="1"/>
  <c r="G13" i="1"/>
  <c r="F109" i="1"/>
  <c r="F13" i="1"/>
  <c r="AI109" i="1"/>
  <c r="AI13" i="1"/>
  <c r="BR109" i="1"/>
  <c r="BR13" i="1"/>
  <c r="AM109" i="1"/>
  <c r="AM13" i="1"/>
  <c r="BC109" i="1"/>
  <c r="BC13" i="1"/>
  <c r="E109" i="1"/>
  <c r="E13" i="1"/>
  <c r="CK109" i="1"/>
  <c r="CK13" i="1"/>
  <c r="AR109" i="1"/>
  <c r="AR13" i="1"/>
  <c r="CX109" i="1"/>
  <c r="CX13" i="1"/>
  <c r="Q109" i="1"/>
  <c r="Q13" i="1"/>
  <c r="CI109" i="1"/>
  <c r="CI13" i="1"/>
  <c r="CN109" i="1"/>
  <c r="CN13" i="1"/>
  <c r="W109" i="1"/>
  <c r="W13" i="1"/>
  <c r="M109" i="1"/>
  <c r="M13" i="1"/>
  <c r="BX109" i="1"/>
  <c r="BX13" i="1"/>
  <c r="BZ109" i="1"/>
  <c r="BZ13" i="1"/>
  <c r="BG109" i="1"/>
  <c r="BG13" i="1"/>
  <c r="BN109" i="1"/>
  <c r="BN13" i="1"/>
  <c r="CO109" i="1"/>
  <c r="CO13" i="1"/>
  <c r="AW109" i="1"/>
  <c r="AW13" i="1"/>
  <c r="BK109" i="1"/>
  <c r="BK13" i="1"/>
  <c r="BT109" i="1"/>
  <c r="BT13" i="1"/>
  <c r="BP109" i="1"/>
  <c r="BP13" i="1"/>
  <c r="K109" i="1"/>
  <c r="K13" i="1"/>
  <c r="BF109" i="1"/>
  <c r="BF13" i="1"/>
  <c r="CE109" i="1"/>
  <c r="CE13" i="1"/>
  <c r="CC109" i="1"/>
  <c r="CC13" i="1"/>
  <c r="H109" i="1"/>
  <c r="H13" i="1"/>
  <c r="AD109" i="1"/>
  <c r="AD13" i="1"/>
  <c r="BY109" i="1"/>
  <c r="BY13" i="1"/>
  <c r="X109" i="1"/>
  <c r="X13" i="1"/>
  <c r="BM109" i="1"/>
  <c r="BM13" i="1"/>
  <c r="AJ109" i="1"/>
  <c r="AJ13" i="1"/>
  <c r="AF109" i="1"/>
  <c r="AF13" i="1"/>
  <c r="CW109" i="1"/>
  <c r="CW13" i="1"/>
  <c r="U109" i="1"/>
  <c r="U13" i="1"/>
  <c r="CF109" i="1"/>
  <c r="CF13" i="1"/>
  <c r="AH109" i="1"/>
  <c r="AH13" i="1"/>
  <c r="AP109" i="1"/>
  <c r="AP13" i="1"/>
  <c r="CZ61" i="1"/>
  <c r="DA61" i="1"/>
  <c r="C109" i="1"/>
  <c r="C13" i="1"/>
  <c r="D109" i="1"/>
  <c r="D13" i="1"/>
  <c r="BS109" i="1"/>
  <c r="BS13" i="1"/>
  <c r="V109" i="1"/>
  <c r="V13" i="1"/>
  <c r="BV109" i="1"/>
  <c r="BV13" i="1"/>
  <c r="AB109" i="1"/>
  <c r="AB13" i="1"/>
  <c r="CG109" i="1"/>
  <c r="CG13" i="1"/>
  <c r="BW109" i="1"/>
  <c r="BW13" i="1"/>
  <c r="O109" i="1"/>
  <c r="O13" i="1"/>
  <c r="S109" i="1"/>
  <c r="S13" i="1"/>
  <c r="N109" i="1"/>
  <c r="N13" i="1"/>
  <c r="BD109" i="1"/>
  <c r="BD13" i="1"/>
  <c r="BA109" i="1"/>
  <c r="BA13" i="1"/>
  <c r="BO109" i="1"/>
  <c r="BO13" i="1"/>
  <c r="AQ109" i="1"/>
  <c r="AQ13" i="1"/>
  <c r="BB109" i="1"/>
  <c r="BB13" i="1"/>
  <c r="CS109" i="1"/>
  <c r="CS13" i="1"/>
  <c r="AS109" i="1"/>
  <c r="AS13" i="1"/>
  <c r="CL109" i="1"/>
  <c r="CL13" i="1"/>
  <c r="T109" i="1"/>
  <c r="T13" i="1"/>
  <c r="AE109" i="1"/>
  <c r="AE13" i="1"/>
  <c r="Z109" i="1"/>
  <c r="Z13" i="1"/>
  <c r="BJ109" i="1"/>
  <c r="BJ13" i="1"/>
  <c r="CB109" i="1"/>
  <c r="CB13" i="1"/>
  <c r="AO109" i="1"/>
  <c r="AO13" i="1"/>
  <c r="CD109" i="1"/>
  <c r="CD13" i="1"/>
  <c r="L109" i="1"/>
  <c r="L13" i="1"/>
  <c r="I109" i="1"/>
  <c r="I13" i="1"/>
  <c r="Y109" i="1"/>
  <c r="Y13" i="1"/>
  <c r="AZ109" i="1"/>
  <c r="AZ13" i="1"/>
  <c r="BU109" i="1"/>
  <c r="BU13" i="1"/>
  <c r="AY109" i="1"/>
  <c r="AY13" i="1"/>
  <c r="AN109" i="1"/>
  <c r="AN13" i="1"/>
  <c r="BQ109" i="1"/>
  <c r="BQ13" i="1"/>
  <c r="CU109" i="1"/>
  <c r="CU13" i="1"/>
  <c r="L94" i="1"/>
  <c r="N71" i="1"/>
  <c r="M89" i="1"/>
  <c r="M69" i="1"/>
  <c r="N67" i="1"/>
  <c r="M91" i="1"/>
  <c r="N95" i="1"/>
  <c r="M71" i="1"/>
  <c r="M67" i="1"/>
  <c r="N93" i="1"/>
  <c r="M68" i="1"/>
  <c r="M88" i="1"/>
  <c r="N94" i="1"/>
  <c r="L71" i="1"/>
  <c r="N66" i="1"/>
  <c r="M90" i="1"/>
  <c r="K37" i="1"/>
  <c r="CZ37" i="1"/>
  <c r="DA37" i="1"/>
  <c r="CZ13" i="1"/>
  <c r="DA13" i="1"/>
  <c r="B12" i="2"/>
  <c r="F12" i="2"/>
  <c r="CZ132" i="1"/>
  <c r="DA132" i="1"/>
  <c r="N133" i="1"/>
  <c r="N38" i="1"/>
  <c r="G133" i="1"/>
  <c r="G38" i="1"/>
  <c r="BW133" i="1"/>
  <c r="BW38" i="1"/>
  <c r="AC133" i="1"/>
  <c r="AC38" i="1"/>
  <c r="CM133" i="1"/>
  <c r="CM38" i="1"/>
  <c r="CQ133" i="1"/>
  <c r="CQ38" i="1"/>
  <c r="BR133" i="1"/>
  <c r="BR38" i="1"/>
  <c r="BD133" i="1"/>
  <c r="BD38" i="1"/>
  <c r="AW133" i="1"/>
  <c r="AW38" i="1"/>
  <c r="V133" i="1"/>
  <c r="V38" i="1"/>
  <c r="T133" i="1"/>
  <c r="T38" i="1"/>
  <c r="CU133" i="1"/>
  <c r="CU38" i="1"/>
  <c r="CB133" i="1"/>
  <c r="CB38" i="1"/>
  <c r="CJ133" i="1"/>
  <c r="CJ38" i="1"/>
  <c r="F133" i="1"/>
  <c r="F38" i="1"/>
  <c r="AH133" i="1"/>
  <c r="AH38" i="1"/>
  <c r="AO133" i="1"/>
  <c r="AO38" i="1"/>
  <c r="CP133" i="1"/>
  <c r="CP38" i="1"/>
  <c r="CO133" i="1"/>
  <c r="CO38" i="1"/>
  <c r="AK133" i="1"/>
  <c r="AK38" i="1"/>
  <c r="CC133" i="1"/>
  <c r="CC38" i="1"/>
  <c r="H133" i="1"/>
  <c r="H38" i="1"/>
  <c r="AN133" i="1"/>
  <c r="AN38" i="1"/>
  <c r="AU133" i="1"/>
  <c r="AU38" i="1"/>
  <c r="AZ133" i="1"/>
  <c r="AZ38" i="1"/>
  <c r="CT133" i="1"/>
  <c r="CT38" i="1"/>
  <c r="BL133" i="1"/>
  <c r="BL38" i="1"/>
  <c r="BG133" i="1"/>
  <c r="BG38" i="1"/>
  <c r="CS133" i="1"/>
  <c r="CS38" i="1"/>
  <c r="BM133" i="1"/>
  <c r="BM38" i="1"/>
  <c r="BS133" i="1"/>
  <c r="BS38" i="1"/>
  <c r="AX133" i="1"/>
  <c r="AX38" i="1"/>
  <c r="BC133" i="1"/>
  <c r="BC38" i="1"/>
  <c r="I133" i="1"/>
  <c r="I38" i="1"/>
  <c r="BV133" i="1"/>
  <c r="BV38" i="1"/>
  <c r="AV133" i="1"/>
  <c r="AV38" i="1"/>
  <c r="Y133" i="1"/>
  <c r="Y38" i="1"/>
  <c r="K133" i="1"/>
  <c r="K38" i="1"/>
  <c r="AM133" i="1"/>
  <c r="AM38" i="1"/>
  <c r="BN133" i="1"/>
  <c r="BN38" i="1"/>
  <c r="M133" i="1"/>
  <c r="M38" i="1"/>
  <c r="AT133" i="1"/>
  <c r="AT38" i="1"/>
  <c r="BQ133" i="1"/>
  <c r="BQ38" i="1"/>
  <c r="AR133" i="1"/>
  <c r="AR38" i="1"/>
  <c r="BT133" i="1"/>
  <c r="BT38" i="1"/>
  <c r="L133" i="1"/>
  <c r="BP133" i="1"/>
  <c r="BP38" i="1"/>
  <c r="BA133" i="1"/>
  <c r="BA38" i="1"/>
  <c r="J133" i="1"/>
  <c r="J38" i="1"/>
  <c r="CA133" i="1"/>
  <c r="CA38" i="1"/>
  <c r="AG133" i="1"/>
  <c r="AG38" i="1"/>
  <c r="R133" i="1"/>
  <c r="R38" i="1"/>
  <c r="U133" i="1"/>
  <c r="U38" i="1"/>
  <c r="CR133" i="1"/>
  <c r="CR38" i="1"/>
  <c r="CD133" i="1"/>
  <c r="CD38" i="1"/>
  <c r="L86" i="1"/>
  <c r="AI133" i="1"/>
  <c r="AI38" i="1"/>
  <c r="AQ133" i="1"/>
  <c r="AQ38" i="1"/>
  <c r="BB133" i="1"/>
  <c r="BB38" i="1"/>
  <c r="P133" i="1"/>
  <c r="P38" i="1"/>
  <c r="CL133" i="1"/>
  <c r="CL38" i="1"/>
  <c r="BK133" i="1"/>
  <c r="BK38" i="1"/>
  <c r="AY133" i="1"/>
  <c r="AY38" i="1"/>
  <c r="BI133" i="1"/>
  <c r="BI38" i="1"/>
  <c r="AD133" i="1"/>
  <c r="AD38" i="1"/>
  <c r="C133" i="1"/>
  <c r="C38" i="1"/>
  <c r="E133" i="1"/>
  <c r="E38" i="1"/>
  <c r="AF133" i="1"/>
  <c r="AF38" i="1"/>
  <c r="W133" i="1"/>
  <c r="W38" i="1"/>
  <c r="CZ85" i="1"/>
  <c r="DA85" i="1"/>
  <c r="CW133" i="1"/>
  <c r="CW38" i="1"/>
  <c r="Z133" i="1"/>
  <c r="Z38" i="1"/>
  <c r="BZ133" i="1"/>
  <c r="BZ38" i="1"/>
  <c r="CF133" i="1"/>
  <c r="CF38" i="1"/>
  <c r="BH133" i="1"/>
  <c r="BH38" i="1"/>
  <c r="AJ133" i="1"/>
  <c r="AJ38" i="1"/>
  <c r="B133" i="1"/>
  <c r="B38" i="1"/>
  <c r="BU133" i="1"/>
  <c r="BU38" i="1"/>
  <c r="AE133" i="1"/>
  <c r="AE38" i="1"/>
  <c r="BF133" i="1"/>
  <c r="BF38" i="1"/>
  <c r="AP133" i="1"/>
  <c r="AP38" i="1"/>
  <c r="BE133" i="1"/>
  <c r="BE38" i="1"/>
  <c r="D133" i="1"/>
  <c r="D38" i="1"/>
  <c r="Q133" i="1"/>
  <c r="Q38" i="1"/>
  <c r="O133" i="1"/>
  <c r="O38" i="1"/>
  <c r="CV133" i="1"/>
  <c r="CV38" i="1"/>
  <c r="AL133" i="1"/>
  <c r="AL38" i="1"/>
  <c r="BO133" i="1"/>
  <c r="BO38" i="1"/>
  <c r="CE133" i="1"/>
  <c r="CE38" i="1"/>
  <c r="CI133" i="1"/>
  <c r="CI38" i="1"/>
  <c r="CH133" i="1"/>
  <c r="CH38" i="1"/>
  <c r="S133" i="1"/>
  <c r="S38" i="1"/>
  <c r="AA133" i="1"/>
  <c r="AA38" i="1"/>
  <c r="BJ133" i="1"/>
  <c r="BJ38" i="1"/>
  <c r="CG133" i="1"/>
  <c r="CG38" i="1"/>
  <c r="CX133" i="1"/>
  <c r="CX38" i="1"/>
  <c r="CK133" i="1"/>
  <c r="CK38" i="1"/>
  <c r="BX133" i="1"/>
  <c r="BX38" i="1"/>
  <c r="AB133" i="1"/>
  <c r="AB38" i="1"/>
  <c r="AS133" i="1"/>
  <c r="AS38" i="1"/>
  <c r="BY133" i="1"/>
  <c r="BY38" i="1"/>
  <c r="X133" i="1"/>
  <c r="X38" i="1"/>
  <c r="CN133" i="1"/>
  <c r="CN38" i="1"/>
  <c r="CZ109" i="1"/>
  <c r="DA109" i="1"/>
  <c r="CN110" i="1"/>
  <c r="CN14" i="1"/>
  <c r="BJ110" i="1"/>
  <c r="BJ14" i="1"/>
  <c r="Y110" i="1"/>
  <c r="Y14" i="1"/>
  <c r="AB110" i="1"/>
  <c r="AB14" i="1"/>
  <c r="CK110" i="1"/>
  <c r="CK14" i="1"/>
  <c r="BL110" i="1"/>
  <c r="BL14" i="1"/>
  <c r="BV110" i="1"/>
  <c r="BV14" i="1"/>
  <c r="AC110" i="1"/>
  <c r="AC14" i="1"/>
  <c r="BF110" i="1"/>
  <c r="BF14" i="1"/>
  <c r="BZ110" i="1"/>
  <c r="BZ14" i="1"/>
  <c r="BA110" i="1"/>
  <c r="BA14" i="1"/>
  <c r="AM110" i="1"/>
  <c r="AM14" i="1"/>
  <c r="BP110" i="1"/>
  <c r="BP14" i="1"/>
  <c r="AU110" i="1"/>
  <c r="AU14" i="1"/>
  <c r="CO110" i="1"/>
  <c r="CO14" i="1"/>
  <c r="CA110" i="1"/>
  <c r="CA14" i="1"/>
  <c r="CI110" i="1"/>
  <c r="CI14" i="1"/>
  <c r="AH110" i="1"/>
  <c r="AH14" i="1"/>
  <c r="O110" i="1"/>
  <c r="O14" i="1"/>
  <c r="CD110" i="1"/>
  <c r="CD14" i="1"/>
  <c r="AE110" i="1"/>
  <c r="AE14" i="1"/>
  <c r="CJ110" i="1"/>
  <c r="CJ14" i="1"/>
  <c r="CX110" i="1"/>
  <c r="CX14" i="1"/>
  <c r="S110" i="1"/>
  <c r="S14" i="1"/>
  <c r="D110" i="1"/>
  <c r="D14" i="1"/>
  <c r="N110" i="1"/>
  <c r="N14" i="1"/>
  <c r="CF110" i="1"/>
  <c r="CF14" i="1"/>
  <c r="CZ62" i="1"/>
  <c r="DA62" i="1"/>
  <c r="CP110" i="1"/>
  <c r="CP14" i="1"/>
  <c r="E110" i="1"/>
  <c r="E14" i="1"/>
  <c r="BI110" i="1"/>
  <c r="BI14" i="1"/>
  <c r="CC110" i="1"/>
  <c r="CC14" i="1"/>
  <c r="BU110" i="1"/>
  <c r="BU14" i="1"/>
  <c r="AI110" i="1"/>
  <c r="AI14" i="1"/>
  <c r="CE110" i="1"/>
  <c r="CE14" i="1"/>
  <c r="AZ110" i="1"/>
  <c r="AZ14" i="1"/>
  <c r="AD110" i="1"/>
  <c r="AD14" i="1"/>
  <c r="AJ110" i="1"/>
  <c r="AJ14" i="1"/>
  <c r="CG110" i="1"/>
  <c r="CG14" i="1"/>
  <c r="Q110" i="1"/>
  <c r="Q14" i="1"/>
  <c r="L110" i="1"/>
  <c r="L14" i="1"/>
  <c r="BR110" i="1"/>
  <c r="BR14" i="1"/>
  <c r="BS110" i="1"/>
  <c r="BS14" i="1"/>
  <c r="AG110" i="1"/>
  <c r="AG14" i="1"/>
  <c r="R110" i="1"/>
  <c r="R14" i="1"/>
  <c r="AX110" i="1"/>
  <c r="AX14" i="1"/>
  <c r="U110" i="1"/>
  <c r="U14" i="1"/>
  <c r="BY110" i="1"/>
  <c r="BY14" i="1"/>
  <c r="BD110" i="1"/>
  <c r="BD14" i="1"/>
  <c r="V110" i="1"/>
  <c r="V14" i="1"/>
  <c r="C110" i="1"/>
  <c r="C14" i="1"/>
  <c r="BK110" i="1"/>
  <c r="BK14" i="1"/>
  <c r="CS110" i="1"/>
  <c r="CS14" i="1"/>
  <c r="AK110" i="1"/>
  <c r="AK14" i="1"/>
  <c r="P110" i="1"/>
  <c r="P14" i="1"/>
  <c r="CB110" i="1"/>
  <c r="CB14" i="1"/>
  <c r="CM110" i="1"/>
  <c r="CM14" i="1"/>
  <c r="BW110" i="1"/>
  <c r="BW14" i="1"/>
  <c r="AA110" i="1"/>
  <c r="AA14" i="1"/>
  <c r="BB110" i="1"/>
  <c r="BB14" i="1"/>
  <c r="CV110" i="1"/>
  <c r="CV14" i="1"/>
  <c r="CU110" i="1"/>
  <c r="CU14" i="1"/>
  <c r="CW110" i="1"/>
  <c r="CW14" i="1"/>
  <c r="CQ110" i="1"/>
  <c r="CQ14" i="1"/>
  <c r="K110" i="1"/>
  <c r="K14" i="1"/>
  <c r="BT110" i="1"/>
  <c r="BT14" i="1"/>
  <c r="AS110" i="1"/>
  <c r="AS14" i="1"/>
  <c r="CT110" i="1"/>
  <c r="CT14" i="1"/>
  <c r="T110" i="1"/>
  <c r="T14" i="1"/>
  <c r="BH110" i="1"/>
  <c r="BH14" i="1"/>
  <c r="BQ110" i="1"/>
  <c r="BQ14" i="1"/>
  <c r="BM110" i="1"/>
  <c r="BM14" i="1"/>
  <c r="AF110" i="1"/>
  <c r="AF14" i="1"/>
  <c r="W110" i="1"/>
  <c r="W14" i="1"/>
  <c r="AV110" i="1"/>
  <c r="AV14" i="1"/>
  <c r="CR110" i="1"/>
  <c r="CR14" i="1"/>
  <c r="Z110" i="1"/>
  <c r="Z14" i="1"/>
  <c r="AL110" i="1"/>
  <c r="AL14" i="1"/>
  <c r="BX110" i="1"/>
  <c r="BX14" i="1"/>
  <c r="X110" i="1"/>
  <c r="X14" i="1"/>
  <c r="CL110" i="1"/>
  <c r="CL14" i="1"/>
  <c r="AN110" i="1"/>
  <c r="AN14" i="1"/>
  <c r="AP110" i="1"/>
  <c r="AP14" i="1"/>
  <c r="L63" i="1"/>
  <c r="AY110" i="1"/>
  <c r="AY14" i="1"/>
  <c r="B110" i="1"/>
  <c r="B14" i="1"/>
  <c r="AT110" i="1"/>
  <c r="AT14" i="1"/>
  <c r="I110" i="1"/>
  <c r="I14" i="1"/>
  <c r="F110" i="1"/>
  <c r="F14" i="1"/>
  <c r="BE110" i="1"/>
  <c r="BE14" i="1"/>
  <c r="BG110" i="1"/>
  <c r="BG14" i="1"/>
  <c r="AW110" i="1"/>
  <c r="AW14" i="1"/>
  <c r="AQ110" i="1"/>
  <c r="AQ14" i="1"/>
  <c r="CH110" i="1"/>
  <c r="CH14" i="1"/>
  <c r="BN110" i="1"/>
  <c r="BN14" i="1"/>
  <c r="AR110" i="1"/>
  <c r="AR14" i="1"/>
  <c r="BO110" i="1"/>
  <c r="BO14" i="1"/>
  <c r="G110" i="1"/>
  <c r="G14" i="1"/>
  <c r="BC110" i="1"/>
  <c r="BC14" i="1"/>
  <c r="H110" i="1"/>
  <c r="H14" i="1"/>
  <c r="AO110" i="1"/>
  <c r="AO14" i="1"/>
  <c r="J110" i="1"/>
  <c r="J14" i="1"/>
  <c r="M110" i="1"/>
  <c r="M14" i="1"/>
  <c r="O68" i="1"/>
  <c r="M95" i="1"/>
  <c r="N69" i="1"/>
  <c r="N70" i="1"/>
  <c r="N91" i="1"/>
  <c r="O95" i="1"/>
  <c r="O94" i="1"/>
  <c r="N92" i="1"/>
  <c r="O67" i="1"/>
  <c r="N72" i="1"/>
  <c r="O72" i="1"/>
  <c r="N68" i="1"/>
  <c r="M72" i="1"/>
  <c r="N89" i="1"/>
  <c r="N90" i="1"/>
  <c r="L38" i="1"/>
  <c r="CZ38" i="1"/>
  <c r="DA38" i="1"/>
  <c r="B13" i="2"/>
  <c r="F13" i="2"/>
  <c r="CZ14" i="1"/>
  <c r="DA14" i="1"/>
  <c r="CZ110" i="1"/>
  <c r="DA110" i="1"/>
  <c r="CZ133" i="1"/>
  <c r="DA133" i="1"/>
  <c r="Y134" i="1"/>
  <c r="Y39" i="1"/>
  <c r="BA111" i="1"/>
  <c r="BA15" i="1"/>
  <c r="BI111" i="1"/>
  <c r="BI15" i="1"/>
  <c r="CS111" i="1"/>
  <c r="CS15" i="1"/>
  <c r="CU111" i="1"/>
  <c r="CU15" i="1"/>
  <c r="V111" i="1"/>
  <c r="V15" i="1"/>
  <c r="CA111" i="1"/>
  <c r="CA15" i="1"/>
  <c r="CE111" i="1"/>
  <c r="CE15" i="1"/>
  <c r="BQ111" i="1"/>
  <c r="BQ15" i="1"/>
  <c r="BJ111" i="1"/>
  <c r="BJ15" i="1"/>
  <c r="AT111" i="1"/>
  <c r="AT15" i="1"/>
  <c r="AB111" i="1"/>
  <c r="AB15" i="1"/>
  <c r="T111" i="1"/>
  <c r="T15" i="1"/>
  <c r="G111" i="1"/>
  <c r="G15" i="1"/>
  <c r="B111" i="1"/>
  <c r="B15" i="1"/>
  <c r="BD111" i="1"/>
  <c r="BD15" i="1"/>
  <c r="CI111" i="1"/>
  <c r="CI15" i="1"/>
  <c r="BM111" i="1"/>
  <c r="BM15" i="1"/>
  <c r="BK111" i="1"/>
  <c r="BK15" i="1"/>
  <c r="BB111" i="1"/>
  <c r="BB15" i="1"/>
  <c r="CM111" i="1"/>
  <c r="CM15" i="1"/>
  <c r="U111" i="1"/>
  <c r="U15" i="1"/>
  <c r="S111" i="1"/>
  <c r="S15" i="1"/>
  <c r="CF111" i="1"/>
  <c r="CF15" i="1"/>
  <c r="CD111" i="1"/>
  <c r="CD15" i="1"/>
  <c r="CZ63" i="1"/>
  <c r="DA63" i="1"/>
  <c r="AE111" i="1"/>
  <c r="AE15" i="1"/>
  <c r="CH111" i="1"/>
  <c r="CH15" i="1"/>
  <c r="P111" i="1"/>
  <c r="P15" i="1"/>
  <c r="Q111" i="1"/>
  <c r="Q15" i="1"/>
  <c r="BL111" i="1"/>
  <c r="BL15" i="1"/>
  <c r="K111" i="1"/>
  <c r="K15" i="1"/>
  <c r="H111" i="1"/>
  <c r="H15" i="1"/>
  <c r="L111" i="1"/>
  <c r="L15" i="1"/>
  <c r="BO111" i="1"/>
  <c r="BO15" i="1"/>
  <c r="BH111" i="1"/>
  <c r="BH15" i="1"/>
  <c r="O111" i="1"/>
  <c r="O15" i="1"/>
  <c r="AK111" i="1"/>
  <c r="AK15" i="1"/>
  <c r="AL111" i="1"/>
  <c r="AL15" i="1"/>
  <c r="CV111" i="1"/>
  <c r="CV15" i="1"/>
  <c r="BN111" i="1"/>
  <c r="BN15" i="1"/>
  <c r="CO111" i="1"/>
  <c r="CO15" i="1"/>
  <c r="CR111" i="1"/>
  <c r="CR15" i="1"/>
  <c r="BP111" i="1"/>
  <c r="BP15" i="1"/>
  <c r="CQ111" i="1"/>
  <c r="CQ15" i="1"/>
  <c r="D111" i="1"/>
  <c r="D15" i="1"/>
  <c r="AO111" i="1"/>
  <c r="AO15" i="1"/>
  <c r="BZ111" i="1"/>
  <c r="BZ15" i="1"/>
  <c r="AC111" i="1"/>
  <c r="AC15" i="1"/>
  <c r="AN111" i="1"/>
  <c r="AN15" i="1"/>
  <c r="AD111" i="1"/>
  <c r="AD15" i="1"/>
  <c r="BX111" i="1"/>
  <c r="BX15" i="1"/>
  <c r="CT111" i="1"/>
  <c r="CT15" i="1"/>
  <c r="M111" i="1"/>
  <c r="M15" i="1"/>
  <c r="M64" i="1"/>
  <c r="CG111" i="1"/>
  <c r="CG15" i="1"/>
  <c r="AP111" i="1"/>
  <c r="AP15" i="1"/>
  <c r="AX111" i="1"/>
  <c r="AX15" i="1"/>
  <c r="CB111" i="1"/>
  <c r="CB15" i="1"/>
  <c r="BY111" i="1"/>
  <c r="BY15" i="1"/>
  <c r="AA111" i="1"/>
  <c r="AA15" i="1"/>
  <c r="C111" i="1"/>
  <c r="C15" i="1"/>
  <c r="AJ111" i="1"/>
  <c r="AJ15" i="1"/>
  <c r="AY111" i="1"/>
  <c r="AY15" i="1"/>
  <c r="BW111" i="1"/>
  <c r="BW15" i="1"/>
  <c r="CC111" i="1"/>
  <c r="CC15" i="1"/>
  <c r="AS111" i="1"/>
  <c r="AS15" i="1"/>
  <c r="AZ111" i="1"/>
  <c r="AZ15" i="1"/>
  <c r="R111" i="1"/>
  <c r="R15" i="1"/>
  <c r="CN111" i="1"/>
  <c r="CN15" i="1"/>
  <c r="CW111" i="1"/>
  <c r="CW15" i="1"/>
  <c r="X111" i="1"/>
  <c r="X15" i="1"/>
  <c r="AF111" i="1"/>
  <c r="AF15" i="1"/>
  <c r="W111" i="1"/>
  <c r="W15" i="1"/>
  <c r="AI111" i="1"/>
  <c r="AI15" i="1"/>
  <c r="AV111" i="1"/>
  <c r="AV15" i="1"/>
  <c r="CP111" i="1"/>
  <c r="CP15" i="1"/>
  <c r="F111" i="1"/>
  <c r="F15" i="1"/>
  <c r="I111" i="1"/>
  <c r="I15" i="1"/>
  <c r="BF111" i="1"/>
  <c r="BF15" i="1"/>
  <c r="CJ111" i="1"/>
  <c r="CJ15" i="1"/>
  <c r="BE111" i="1"/>
  <c r="BE15" i="1"/>
  <c r="J111" i="1"/>
  <c r="J15" i="1"/>
  <c r="N111" i="1"/>
  <c r="N15" i="1"/>
  <c r="BV111" i="1"/>
  <c r="BV15" i="1"/>
  <c r="BG111" i="1"/>
  <c r="BG15" i="1"/>
  <c r="AM111" i="1"/>
  <c r="AM15" i="1"/>
  <c r="BC111" i="1"/>
  <c r="BC15" i="1"/>
  <c r="AU111" i="1"/>
  <c r="AU15" i="1"/>
  <c r="BR111" i="1"/>
  <c r="BR15" i="1"/>
  <c r="BT111" i="1"/>
  <c r="BT15" i="1"/>
  <c r="E111" i="1"/>
  <c r="E15" i="1"/>
  <c r="AQ111" i="1"/>
  <c r="AQ15" i="1"/>
  <c r="Z111" i="1"/>
  <c r="Z15" i="1"/>
  <c r="AW111" i="1"/>
  <c r="AW15" i="1"/>
  <c r="CK111" i="1"/>
  <c r="CK15" i="1"/>
  <c r="AG111" i="1"/>
  <c r="AG15" i="1"/>
  <c r="BS111" i="1"/>
  <c r="BS15" i="1"/>
  <c r="AH111" i="1"/>
  <c r="AH15" i="1"/>
  <c r="BU111" i="1"/>
  <c r="BU15" i="1"/>
  <c r="AR111" i="1"/>
  <c r="AR15" i="1"/>
  <c r="CL111" i="1"/>
  <c r="CL15" i="1"/>
  <c r="Y111" i="1"/>
  <c r="Y15" i="1"/>
  <c r="CX111" i="1"/>
  <c r="CX15" i="1"/>
  <c r="BY134" i="1"/>
  <c r="BY39" i="1"/>
  <c r="BU134" i="1"/>
  <c r="BU39" i="1"/>
  <c r="AO134" i="1"/>
  <c r="AO39" i="1"/>
  <c r="AX134" i="1"/>
  <c r="AX39" i="1"/>
  <c r="CD134" i="1"/>
  <c r="CD39" i="1"/>
  <c r="BT134" i="1"/>
  <c r="BT39" i="1"/>
  <c r="T134" i="1"/>
  <c r="T39" i="1"/>
  <c r="CG134" i="1"/>
  <c r="CG39" i="1"/>
  <c r="BQ134" i="1"/>
  <c r="BQ39" i="1"/>
  <c r="BO134" i="1"/>
  <c r="BO39" i="1"/>
  <c r="AI134" i="1"/>
  <c r="AI39" i="1"/>
  <c r="X134" i="1"/>
  <c r="X39" i="1"/>
  <c r="CB134" i="1"/>
  <c r="CB39" i="1"/>
  <c r="CC134" i="1"/>
  <c r="CC39" i="1"/>
  <c r="BB134" i="1"/>
  <c r="BB39" i="1"/>
  <c r="BI134" i="1"/>
  <c r="BI39" i="1"/>
  <c r="BL134" i="1"/>
  <c r="BL39" i="1"/>
  <c r="CS134" i="1"/>
  <c r="CS39" i="1"/>
  <c r="AH134" i="1"/>
  <c r="AH39" i="1"/>
  <c r="BP134" i="1"/>
  <c r="BP39" i="1"/>
  <c r="BH134" i="1"/>
  <c r="BH39" i="1"/>
  <c r="C134" i="1"/>
  <c r="C39" i="1"/>
  <c r="CV134" i="1"/>
  <c r="CV39" i="1"/>
  <c r="AY134" i="1"/>
  <c r="AY39" i="1"/>
  <c r="AE134" i="1"/>
  <c r="AE39" i="1"/>
  <c r="AL134" i="1"/>
  <c r="AL39" i="1"/>
  <c r="CR134" i="1"/>
  <c r="CR39" i="1"/>
  <c r="AS134" i="1"/>
  <c r="AS39" i="1"/>
  <c r="H134" i="1"/>
  <c r="H39" i="1"/>
  <c r="B134" i="1"/>
  <c r="B39" i="1"/>
  <c r="G134" i="1"/>
  <c r="G39" i="1"/>
  <c r="S134" i="1"/>
  <c r="S39" i="1"/>
  <c r="U134" i="1"/>
  <c r="U39" i="1"/>
  <c r="AK134" i="1"/>
  <c r="AK39" i="1"/>
  <c r="W134" i="1"/>
  <c r="W39" i="1"/>
  <c r="BJ134" i="1"/>
  <c r="BJ39" i="1"/>
  <c r="AJ134" i="1"/>
  <c r="AJ39" i="1"/>
  <c r="BC134" i="1"/>
  <c r="BC39" i="1"/>
  <c r="BM134" i="1"/>
  <c r="BM39" i="1"/>
  <c r="BF134" i="1"/>
  <c r="BF39" i="1"/>
  <c r="CL134" i="1"/>
  <c r="CL39" i="1"/>
  <c r="BN134" i="1"/>
  <c r="BN39" i="1"/>
  <c r="K134" i="1"/>
  <c r="K39" i="1"/>
  <c r="AD134" i="1"/>
  <c r="AD39" i="1"/>
  <c r="AZ134" i="1"/>
  <c r="AZ39" i="1"/>
  <c r="CW134" i="1"/>
  <c r="CW39" i="1"/>
  <c r="Z134" i="1"/>
  <c r="Z39" i="1"/>
  <c r="AQ134" i="1"/>
  <c r="AQ39" i="1"/>
  <c r="P134" i="1"/>
  <c r="P39" i="1"/>
  <c r="AU134" i="1"/>
  <c r="AU39" i="1"/>
  <c r="AR134" i="1"/>
  <c r="AR39" i="1"/>
  <c r="CI134" i="1"/>
  <c r="CI39" i="1"/>
  <c r="AA134" i="1"/>
  <c r="AA39" i="1"/>
  <c r="BW134" i="1"/>
  <c r="BW39" i="1"/>
  <c r="CZ86" i="1"/>
  <c r="DA86" i="1"/>
  <c r="AC134" i="1"/>
  <c r="AC39" i="1"/>
  <c r="BD134" i="1"/>
  <c r="BD39" i="1"/>
  <c r="CA134" i="1"/>
  <c r="CA39" i="1"/>
  <c r="AV134" i="1"/>
  <c r="AV39" i="1"/>
  <c r="CO134" i="1"/>
  <c r="CO39" i="1"/>
  <c r="CQ134" i="1"/>
  <c r="CQ39" i="1"/>
  <c r="CX134" i="1"/>
  <c r="CX39" i="1"/>
  <c r="CH134" i="1"/>
  <c r="CH39" i="1"/>
  <c r="AP134" i="1"/>
  <c r="AP39" i="1"/>
  <c r="F134" i="1"/>
  <c r="F39" i="1"/>
  <c r="N134" i="1"/>
  <c r="N39" i="1"/>
  <c r="AF134" i="1"/>
  <c r="AF39" i="1"/>
  <c r="M134" i="1"/>
  <c r="AT134" i="1"/>
  <c r="AT39" i="1"/>
  <c r="BA134" i="1"/>
  <c r="BA39" i="1"/>
  <c r="V134" i="1"/>
  <c r="V39" i="1"/>
  <c r="BS134" i="1"/>
  <c r="BS39" i="1"/>
  <c r="O134" i="1"/>
  <c r="O39" i="1"/>
  <c r="AB134" i="1"/>
  <c r="AB39" i="1"/>
  <c r="BX134" i="1"/>
  <c r="BX39" i="1"/>
  <c r="BR134" i="1"/>
  <c r="BR39" i="1"/>
  <c r="Q134" i="1"/>
  <c r="Q39" i="1"/>
  <c r="CF134" i="1"/>
  <c r="CF39" i="1"/>
  <c r="BZ134" i="1"/>
  <c r="BZ39" i="1"/>
  <c r="AG134" i="1"/>
  <c r="AG39" i="1"/>
  <c r="CJ134" i="1"/>
  <c r="CJ39" i="1"/>
  <c r="BG134" i="1"/>
  <c r="BG39" i="1"/>
  <c r="I134" i="1"/>
  <c r="I39" i="1"/>
  <c r="R134" i="1"/>
  <c r="R39" i="1"/>
  <c r="CK134" i="1"/>
  <c r="CK39" i="1"/>
  <c r="AM134" i="1"/>
  <c r="AM39" i="1"/>
  <c r="D134" i="1"/>
  <c r="D39" i="1"/>
  <c r="L134" i="1"/>
  <c r="L39" i="1"/>
  <c r="CU134" i="1"/>
  <c r="CU39" i="1"/>
  <c r="AW134" i="1"/>
  <c r="AW39" i="1"/>
  <c r="CN134" i="1"/>
  <c r="CN39" i="1"/>
  <c r="CP134" i="1"/>
  <c r="CP39" i="1"/>
  <c r="BK134" i="1"/>
  <c r="BK39" i="1"/>
  <c r="CE134" i="1"/>
  <c r="CE39" i="1"/>
  <c r="BE134" i="1"/>
  <c r="BE39" i="1"/>
  <c r="BV134" i="1"/>
  <c r="BV39" i="1"/>
  <c r="AN134" i="1"/>
  <c r="AN39" i="1"/>
  <c r="J134" i="1"/>
  <c r="J39" i="1"/>
  <c r="M87" i="1"/>
  <c r="CT134" i="1"/>
  <c r="CT39" i="1"/>
  <c r="E134" i="1"/>
  <c r="E39" i="1"/>
  <c r="CM134" i="1"/>
  <c r="CM39" i="1"/>
  <c r="O70" i="1"/>
  <c r="O91" i="1"/>
  <c r="O93" i="1"/>
  <c r="O92" i="1"/>
  <c r="P68" i="1"/>
  <c r="O71" i="1"/>
  <c r="O90" i="1"/>
  <c r="O69" i="1"/>
  <c r="P95" i="1"/>
  <c r="P69" i="1"/>
  <c r="M39" i="1"/>
  <c r="CZ39" i="1"/>
  <c r="DA39" i="1"/>
  <c r="CZ15" i="1"/>
  <c r="DA15" i="1"/>
  <c r="B14" i="2"/>
  <c r="F14" i="2"/>
  <c r="L135" i="1"/>
  <c r="L40" i="1"/>
  <c r="H135" i="1"/>
  <c r="H40" i="1"/>
  <c r="W135" i="1"/>
  <c r="W40" i="1"/>
  <c r="CJ135" i="1"/>
  <c r="CJ40" i="1"/>
  <c r="AE135" i="1"/>
  <c r="AE40" i="1"/>
  <c r="BX135" i="1"/>
  <c r="BX40" i="1"/>
  <c r="AK135" i="1"/>
  <c r="AK40" i="1"/>
  <c r="AR135" i="1"/>
  <c r="AR40" i="1"/>
  <c r="BA135" i="1"/>
  <c r="BA40" i="1"/>
  <c r="CI135" i="1"/>
  <c r="CI40" i="1"/>
  <c r="B135" i="1"/>
  <c r="B40" i="1"/>
  <c r="BP135" i="1"/>
  <c r="BP40" i="1"/>
  <c r="BB135" i="1"/>
  <c r="BB40" i="1"/>
  <c r="D135" i="1"/>
  <c r="D40" i="1"/>
  <c r="Z135" i="1"/>
  <c r="Z40" i="1"/>
  <c r="AB135" i="1"/>
  <c r="AB40" i="1"/>
  <c r="BK135" i="1"/>
  <c r="BK40" i="1"/>
  <c r="AA135" i="1"/>
  <c r="AA40" i="1"/>
  <c r="CQ135" i="1"/>
  <c r="CQ40" i="1"/>
  <c r="E135" i="1"/>
  <c r="E40" i="1"/>
  <c r="M135" i="1"/>
  <c r="M40" i="1"/>
  <c r="X135" i="1"/>
  <c r="X40" i="1"/>
  <c r="CE135" i="1"/>
  <c r="CE40" i="1"/>
  <c r="CX135" i="1"/>
  <c r="CX40" i="1"/>
  <c r="BW135" i="1"/>
  <c r="BW40" i="1"/>
  <c r="O135" i="1"/>
  <c r="O40" i="1"/>
  <c r="CH135" i="1"/>
  <c r="CH40" i="1"/>
  <c r="AQ135" i="1"/>
  <c r="AQ40" i="1"/>
  <c r="AL135" i="1"/>
  <c r="AL40" i="1"/>
  <c r="AG135" i="1"/>
  <c r="AG40" i="1"/>
  <c r="CK135" i="1"/>
  <c r="CK40" i="1"/>
  <c r="BR135" i="1"/>
  <c r="BR40" i="1"/>
  <c r="F135" i="1"/>
  <c r="F40" i="1"/>
  <c r="N88" i="1"/>
  <c r="CN135" i="1"/>
  <c r="CN40" i="1"/>
  <c r="BV135" i="1"/>
  <c r="BV40" i="1"/>
  <c r="CP135" i="1"/>
  <c r="CP40" i="1"/>
  <c r="AX135" i="1"/>
  <c r="AX40" i="1"/>
  <c r="CW135" i="1"/>
  <c r="CW40" i="1"/>
  <c r="CB135" i="1"/>
  <c r="CB40" i="1"/>
  <c r="BL135" i="1"/>
  <c r="BL40" i="1"/>
  <c r="BZ135" i="1"/>
  <c r="BZ40" i="1"/>
  <c r="CC135" i="1"/>
  <c r="CC40" i="1"/>
  <c r="AN135" i="1"/>
  <c r="AN40" i="1"/>
  <c r="AU135" i="1"/>
  <c r="AU40" i="1"/>
  <c r="J135" i="1"/>
  <c r="J40" i="1"/>
  <c r="Y135" i="1"/>
  <c r="Y40" i="1"/>
  <c r="CF135" i="1"/>
  <c r="CF40" i="1"/>
  <c r="BJ135" i="1"/>
  <c r="BJ40" i="1"/>
  <c r="AY135" i="1"/>
  <c r="AY40" i="1"/>
  <c r="G135" i="1"/>
  <c r="G40" i="1"/>
  <c r="K135" i="1"/>
  <c r="K40" i="1"/>
  <c r="CL135" i="1"/>
  <c r="CL40" i="1"/>
  <c r="AT135" i="1"/>
  <c r="AT40" i="1"/>
  <c r="AZ135" i="1"/>
  <c r="AZ40" i="1"/>
  <c r="CM135" i="1"/>
  <c r="CM40" i="1"/>
  <c r="BI135" i="1"/>
  <c r="BI40" i="1"/>
  <c r="BU135" i="1"/>
  <c r="BU40" i="1"/>
  <c r="CS135" i="1"/>
  <c r="CS40" i="1"/>
  <c r="U135" i="1"/>
  <c r="U40" i="1"/>
  <c r="BH135" i="1"/>
  <c r="BH40" i="1"/>
  <c r="AO135" i="1"/>
  <c r="AO40" i="1"/>
  <c r="P135" i="1"/>
  <c r="P40" i="1"/>
  <c r="CG135" i="1"/>
  <c r="CG40" i="1"/>
  <c r="BQ135" i="1"/>
  <c r="BQ40" i="1"/>
  <c r="BC135" i="1"/>
  <c r="BC40" i="1"/>
  <c r="V135" i="1"/>
  <c r="V40" i="1"/>
  <c r="AW135" i="1"/>
  <c r="AW40" i="1"/>
  <c r="R135" i="1"/>
  <c r="R40" i="1"/>
  <c r="AP135" i="1"/>
  <c r="AP40" i="1"/>
  <c r="CO135" i="1"/>
  <c r="CO40" i="1"/>
  <c r="BY135" i="1"/>
  <c r="BY40" i="1"/>
  <c r="BM135" i="1"/>
  <c r="BM40" i="1"/>
  <c r="CR135" i="1"/>
  <c r="CR40" i="1"/>
  <c r="BO135" i="1"/>
  <c r="BO40" i="1"/>
  <c r="AM135" i="1"/>
  <c r="AM40" i="1"/>
  <c r="CZ87" i="1"/>
  <c r="DA87" i="1"/>
  <c r="CA135" i="1"/>
  <c r="CA40" i="1"/>
  <c r="BD135" i="1"/>
  <c r="BD40" i="1"/>
  <c r="AC135" i="1"/>
  <c r="AC40" i="1"/>
  <c r="BF135" i="1"/>
  <c r="BF40" i="1"/>
  <c r="AI135" i="1"/>
  <c r="AI40" i="1"/>
  <c r="BG135" i="1"/>
  <c r="BG40" i="1"/>
  <c r="S135" i="1"/>
  <c r="S40" i="1"/>
  <c r="CD135" i="1"/>
  <c r="CD40" i="1"/>
  <c r="BT135" i="1"/>
  <c r="BT40" i="1"/>
  <c r="AD135" i="1"/>
  <c r="AD40" i="1"/>
  <c r="N135" i="1"/>
  <c r="BS135" i="1"/>
  <c r="BS40" i="1"/>
  <c r="CV135" i="1"/>
  <c r="CV40" i="1"/>
  <c r="AH135" i="1"/>
  <c r="AH40" i="1"/>
  <c r="AF135" i="1"/>
  <c r="AF40" i="1"/>
  <c r="CU135" i="1"/>
  <c r="CU40" i="1"/>
  <c r="Q135" i="1"/>
  <c r="Q40" i="1"/>
  <c r="BN135" i="1"/>
  <c r="BN40" i="1"/>
  <c r="AJ135" i="1"/>
  <c r="AJ40" i="1"/>
  <c r="CT135" i="1"/>
  <c r="CT40" i="1"/>
  <c r="T135" i="1"/>
  <c r="T40" i="1"/>
  <c r="BE135" i="1"/>
  <c r="BE40" i="1"/>
  <c r="AS135" i="1"/>
  <c r="AS40" i="1"/>
  <c r="C135" i="1"/>
  <c r="C40" i="1"/>
  <c r="AV135" i="1"/>
  <c r="AV40" i="1"/>
  <c r="CZ134" i="1"/>
  <c r="DA134" i="1"/>
  <c r="I135" i="1"/>
  <c r="I40" i="1"/>
  <c r="AR112" i="1"/>
  <c r="AR16" i="1"/>
  <c r="CB112" i="1"/>
  <c r="CB16" i="1"/>
  <c r="BJ112" i="1"/>
  <c r="BJ16" i="1"/>
  <c r="X112" i="1"/>
  <c r="X16" i="1"/>
  <c r="CG112" i="1"/>
  <c r="CG16" i="1"/>
  <c r="CP112" i="1"/>
  <c r="CP16" i="1"/>
  <c r="K112" i="1"/>
  <c r="K16" i="1"/>
  <c r="BU112" i="1"/>
  <c r="BU16" i="1"/>
  <c r="CU112" i="1"/>
  <c r="CU16" i="1"/>
  <c r="CH112" i="1"/>
  <c r="CH16" i="1"/>
  <c r="CW112" i="1"/>
  <c r="CW16" i="1"/>
  <c r="BT112" i="1"/>
  <c r="BT16" i="1"/>
  <c r="E112" i="1"/>
  <c r="E16" i="1"/>
  <c r="J112" i="1"/>
  <c r="J16" i="1"/>
  <c r="V112" i="1"/>
  <c r="V16" i="1"/>
  <c r="AO112" i="1"/>
  <c r="AO16" i="1"/>
  <c r="AV112" i="1"/>
  <c r="AV16" i="1"/>
  <c r="C112" i="1"/>
  <c r="C16" i="1"/>
  <c r="BA112" i="1"/>
  <c r="BA16" i="1"/>
  <c r="BO112" i="1"/>
  <c r="BO16" i="1"/>
  <c r="AC112" i="1"/>
  <c r="AC16" i="1"/>
  <c r="AH112" i="1"/>
  <c r="AH16" i="1"/>
  <c r="AD112" i="1"/>
  <c r="AD16" i="1"/>
  <c r="BK112" i="1"/>
  <c r="BK16" i="1"/>
  <c r="CZ64" i="1"/>
  <c r="DA64" i="1"/>
  <c r="BD112" i="1"/>
  <c r="BD16" i="1"/>
  <c r="CD112" i="1"/>
  <c r="CD16" i="1"/>
  <c r="CO112" i="1"/>
  <c r="CO16" i="1"/>
  <c r="T112" i="1"/>
  <c r="T16" i="1"/>
  <c r="AY112" i="1"/>
  <c r="AY16" i="1"/>
  <c r="F112" i="1"/>
  <c r="F16" i="1"/>
  <c r="CV112" i="1"/>
  <c r="CV16" i="1"/>
  <c r="H112" i="1"/>
  <c r="H16" i="1"/>
  <c r="AX112" i="1"/>
  <c r="AX16" i="1"/>
  <c r="AG112" i="1"/>
  <c r="AG16" i="1"/>
  <c r="CL112" i="1"/>
  <c r="CL16" i="1"/>
  <c r="BW112" i="1"/>
  <c r="BW16" i="1"/>
  <c r="CI112" i="1"/>
  <c r="CI16" i="1"/>
  <c r="BG112" i="1"/>
  <c r="BG16" i="1"/>
  <c r="CN112" i="1"/>
  <c r="CN16" i="1"/>
  <c r="CC112" i="1"/>
  <c r="CC16" i="1"/>
  <c r="BX112" i="1"/>
  <c r="BX16" i="1"/>
  <c r="BB112" i="1"/>
  <c r="BB16" i="1"/>
  <c r="AU112" i="1"/>
  <c r="AU16" i="1"/>
  <c r="BI112" i="1"/>
  <c r="BI16" i="1"/>
  <c r="CM112" i="1"/>
  <c r="CM16" i="1"/>
  <c r="BQ112" i="1"/>
  <c r="BQ16" i="1"/>
  <c r="AW112" i="1"/>
  <c r="AW16" i="1"/>
  <c r="P112" i="1"/>
  <c r="P16" i="1"/>
  <c r="O112" i="1"/>
  <c r="O16" i="1"/>
  <c r="AS112" i="1"/>
  <c r="AS16" i="1"/>
  <c r="CS112" i="1"/>
  <c r="CS16" i="1"/>
  <c r="AZ112" i="1"/>
  <c r="AZ16" i="1"/>
  <c r="W112" i="1"/>
  <c r="W16" i="1"/>
  <c r="N112" i="1"/>
  <c r="N16" i="1"/>
  <c r="CE112" i="1"/>
  <c r="CE16" i="1"/>
  <c r="AL112" i="1"/>
  <c r="AL16" i="1"/>
  <c r="B112" i="1"/>
  <c r="B16" i="1"/>
  <c r="BE112" i="1"/>
  <c r="BE16" i="1"/>
  <c r="BV112" i="1"/>
  <c r="BV16" i="1"/>
  <c r="BZ112" i="1"/>
  <c r="BZ16" i="1"/>
  <c r="L112" i="1"/>
  <c r="L16" i="1"/>
  <c r="CQ112" i="1"/>
  <c r="CQ16" i="1"/>
  <c r="AB112" i="1"/>
  <c r="AB16" i="1"/>
  <c r="M112" i="1"/>
  <c r="M16" i="1"/>
  <c r="AI112" i="1"/>
  <c r="AI16" i="1"/>
  <c r="BS112" i="1"/>
  <c r="BS16" i="1"/>
  <c r="AJ112" i="1"/>
  <c r="AJ16" i="1"/>
  <c r="Q112" i="1"/>
  <c r="Q16" i="1"/>
  <c r="AM112" i="1"/>
  <c r="AM16" i="1"/>
  <c r="AK112" i="1"/>
  <c r="AK16" i="1"/>
  <c r="CR112" i="1"/>
  <c r="CR16" i="1"/>
  <c r="I112" i="1"/>
  <c r="I16" i="1"/>
  <c r="Y112" i="1"/>
  <c r="Y16" i="1"/>
  <c r="AE112" i="1"/>
  <c r="AE16" i="1"/>
  <c r="AN112" i="1"/>
  <c r="AN16" i="1"/>
  <c r="G112" i="1"/>
  <c r="G16" i="1"/>
  <c r="D112" i="1"/>
  <c r="D16" i="1"/>
  <c r="AA112" i="1"/>
  <c r="AA16" i="1"/>
  <c r="N65" i="1"/>
  <c r="S112" i="1"/>
  <c r="S16" i="1"/>
  <c r="CF112" i="1"/>
  <c r="CF16" i="1"/>
  <c r="CJ112" i="1"/>
  <c r="CJ16" i="1"/>
  <c r="BH112" i="1"/>
  <c r="BH16" i="1"/>
  <c r="BP112" i="1"/>
  <c r="BP16" i="1"/>
  <c r="BN112" i="1"/>
  <c r="BN16" i="1"/>
  <c r="AP112" i="1"/>
  <c r="AP16" i="1"/>
  <c r="CT112" i="1"/>
  <c r="CT16" i="1"/>
  <c r="BR112" i="1"/>
  <c r="BR16" i="1"/>
  <c r="R112" i="1"/>
  <c r="R16" i="1"/>
  <c r="U112" i="1"/>
  <c r="U16" i="1"/>
  <c r="BM112" i="1"/>
  <c r="BM16" i="1"/>
  <c r="AQ112" i="1"/>
  <c r="AQ16" i="1"/>
  <c r="CX112" i="1"/>
  <c r="CX16" i="1"/>
  <c r="Z112" i="1"/>
  <c r="Z16" i="1"/>
  <c r="BL112" i="1"/>
  <c r="BL16" i="1"/>
  <c r="BC112" i="1"/>
  <c r="BC16" i="1"/>
  <c r="CA112" i="1"/>
  <c r="CA16" i="1"/>
  <c r="AT112" i="1"/>
  <c r="AT16" i="1"/>
  <c r="BF112" i="1"/>
  <c r="BF16" i="1"/>
  <c r="BY112" i="1"/>
  <c r="BY16" i="1"/>
  <c r="AF112" i="1"/>
  <c r="AF16" i="1"/>
  <c r="CK112" i="1"/>
  <c r="CK16" i="1"/>
  <c r="CZ111" i="1"/>
  <c r="DA111" i="1"/>
  <c r="Q69" i="1"/>
  <c r="P91" i="1"/>
  <c r="P94" i="1"/>
  <c r="P70" i="1"/>
  <c r="P72" i="1"/>
  <c r="P93" i="1"/>
  <c r="P71" i="1"/>
  <c r="Q70" i="1"/>
  <c r="P92" i="1"/>
  <c r="N40" i="1"/>
  <c r="CZ40" i="1"/>
  <c r="DA40" i="1"/>
  <c r="CZ16" i="1"/>
  <c r="DA16" i="1"/>
  <c r="K176" i="31"/>
  <c r="B15" i="2"/>
  <c r="F15" i="2"/>
  <c r="G136" i="1"/>
  <c r="G41" i="1"/>
  <c r="AT113" i="1"/>
  <c r="AT17" i="1"/>
  <c r="R113" i="1"/>
  <c r="R17" i="1"/>
  <c r="CE113" i="1"/>
  <c r="CE17" i="1"/>
  <c r="BQ113" i="1"/>
  <c r="BQ17" i="1"/>
  <c r="AA113" i="1"/>
  <c r="AA17" i="1"/>
  <c r="Q113" i="1"/>
  <c r="Q17" i="1"/>
  <c r="AD113" i="1"/>
  <c r="AD17" i="1"/>
  <c r="BU113" i="1"/>
  <c r="BU17" i="1"/>
  <c r="AR113" i="1"/>
  <c r="AR17" i="1"/>
  <c r="BM113" i="1"/>
  <c r="BM17" i="1"/>
  <c r="Z113" i="1"/>
  <c r="Z17" i="1"/>
  <c r="CP113" i="1"/>
  <c r="CP17" i="1"/>
  <c r="I113" i="1"/>
  <c r="I17" i="1"/>
  <c r="CU113" i="1"/>
  <c r="CU17" i="1"/>
  <c r="AU113" i="1"/>
  <c r="AU17" i="1"/>
  <c r="BI113" i="1"/>
  <c r="BI17" i="1"/>
  <c r="CA113" i="1"/>
  <c r="CA17" i="1"/>
  <c r="BN113" i="1"/>
  <c r="BN17" i="1"/>
  <c r="AP113" i="1"/>
  <c r="AP17" i="1"/>
  <c r="CX113" i="1"/>
  <c r="CX17" i="1"/>
  <c r="W113" i="1"/>
  <c r="W17" i="1"/>
  <c r="BH113" i="1"/>
  <c r="BH17" i="1"/>
  <c r="AW113" i="1"/>
  <c r="AW17" i="1"/>
  <c r="BW113" i="1"/>
  <c r="BW17" i="1"/>
  <c r="CC113" i="1"/>
  <c r="CC17" i="1"/>
  <c r="CG113" i="1"/>
  <c r="CG17" i="1"/>
  <c r="BB113" i="1"/>
  <c r="BB17" i="1"/>
  <c r="CW113" i="1"/>
  <c r="CW17" i="1"/>
  <c r="F113" i="1"/>
  <c r="F17" i="1"/>
  <c r="J113" i="1"/>
  <c r="J17" i="1"/>
  <c r="K113" i="1"/>
  <c r="K17" i="1"/>
  <c r="CF113" i="1"/>
  <c r="CF17" i="1"/>
  <c r="BT113" i="1"/>
  <c r="BT17" i="1"/>
  <c r="BL113" i="1"/>
  <c r="BL17" i="1"/>
  <c r="BC113" i="1"/>
  <c r="BC17" i="1"/>
  <c r="CO113" i="1"/>
  <c r="CO17" i="1"/>
  <c r="BP113" i="1"/>
  <c r="BP17" i="1"/>
  <c r="CK113" i="1"/>
  <c r="CK17" i="1"/>
  <c r="CM113" i="1"/>
  <c r="CM17" i="1"/>
  <c r="O113" i="1"/>
  <c r="O17" i="1"/>
  <c r="CI113" i="1"/>
  <c r="CI17" i="1"/>
  <c r="BO113" i="1"/>
  <c r="BO17" i="1"/>
  <c r="BF113" i="1"/>
  <c r="BF17" i="1"/>
  <c r="M113" i="1"/>
  <c r="M17" i="1"/>
  <c r="E113" i="1"/>
  <c r="E17" i="1"/>
  <c r="S113" i="1"/>
  <c r="S17" i="1"/>
  <c r="BJ113" i="1"/>
  <c r="BJ17" i="1"/>
  <c r="T113" i="1"/>
  <c r="T17" i="1"/>
  <c r="CD113" i="1"/>
  <c r="CD17" i="1"/>
  <c r="BE113" i="1"/>
  <c r="BE17" i="1"/>
  <c r="CB113" i="1"/>
  <c r="CB17" i="1"/>
  <c r="AL113" i="1"/>
  <c r="AL17" i="1"/>
  <c r="AH113" i="1"/>
  <c r="AH17" i="1"/>
  <c r="BV113" i="1"/>
  <c r="BV17" i="1"/>
  <c r="AJ113" i="1"/>
  <c r="AJ17" i="1"/>
  <c r="AY113" i="1"/>
  <c r="AY17" i="1"/>
  <c r="D113" i="1"/>
  <c r="D17" i="1"/>
  <c r="BX113" i="1"/>
  <c r="BX17" i="1"/>
  <c r="CT113" i="1"/>
  <c r="CT17" i="1"/>
  <c r="BD113" i="1"/>
  <c r="BD17" i="1"/>
  <c r="BY113" i="1"/>
  <c r="BY17" i="1"/>
  <c r="AN113" i="1"/>
  <c r="AN17" i="1"/>
  <c r="AS113" i="1"/>
  <c r="AS17" i="1"/>
  <c r="N113" i="1"/>
  <c r="N17" i="1"/>
  <c r="B113" i="1"/>
  <c r="B17" i="1"/>
  <c r="AX113" i="1"/>
  <c r="AX17" i="1"/>
  <c r="P113" i="1"/>
  <c r="P17" i="1"/>
  <c r="CS113" i="1"/>
  <c r="CS17" i="1"/>
  <c r="BG113" i="1"/>
  <c r="BG17" i="1"/>
  <c r="BS113" i="1"/>
  <c r="BS17" i="1"/>
  <c r="CN113" i="1"/>
  <c r="CN17" i="1"/>
  <c r="AZ113" i="1"/>
  <c r="AZ17" i="1"/>
  <c r="AO113" i="1"/>
  <c r="AO17" i="1"/>
  <c r="CZ65" i="1"/>
  <c r="DA65" i="1"/>
  <c r="CH113" i="1"/>
  <c r="CH17" i="1"/>
  <c r="C113" i="1"/>
  <c r="C17" i="1"/>
  <c r="BA113" i="1"/>
  <c r="BA17" i="1"/>
  <c r="O66" i="1"/>
  <c r="AV113" i="1"/>
  <c r="AV17" i="1"/>
  <c r="Y113" i="1"/>
  <c r="Y17" i="1"/>
  <c r="AE113" i="1"/>
  <c r="AE17" i="1"/>
  <c r="U113" i="1"/>
  <c r="U17" i="1"/>
  <c r="CV113" i="1"/>
  <c r="CV17" i="1"/>
  <c r="BK113" i="1"/>
  <c r="BK17" i="1"/>
  <c r="AM113" i="1"/>
  <c r="AM17" i="1"/>
  <c r="CL113" i="1"/>
  <c r="CL17" i="1"/>
  <c r="CQ113" i="1"/>
  <c r="CQ17" i="1"/>
  <c r="AQ113" i="1"/>
  <c r="AQ17" i="1"/>
  <c r="X113" i="1"/>
  <c r="X17" i="1"/>
  <c r="L113" i="1"/>
  <c r="L17" i="1"/>
  <c r="CJ113" i="1"/>
  <c r="CJ17" i="1"/>
  <c r="BR113" i="1"/>
  <c r="BR17" i="1"/>
  <c r="AF113" i="1"/>
  <c r="AF17" i="1"/>
  <c r="AK113" i="1"/>
  <c r="AK17" i="1"/>
  <c r="AC113" i="1"/>
  <c r="AC17" i="1"/>
  <c r="V113" i="1"/>
  <c r="V17" i="1"/>
  <c r="AG113" i="1"/>
  <c r="AG17" i="1"/>
  <c r="CR113" i="1"/>
  <c r="CR17" i="1"/>
  <c r="AI113" i="1"/>
  <c r="AI17" i="1"/>
  <c r="AB113" i="1"/>
  <c r="AB17" i="1"/>
  <c r="BZ113" i="1"/>
  <c r="BZ17" i="1"/>
  <c r="G113" i="1"/>
  <c r="G17" i="1"/>
  <c r="H113" i="1"/>
  <c r="H17" i="1"/>
  <c r="CZ135" i="1"/>
  <c r="DA135" i="1"/>
  <c r="CZ112" i="1"/>
  <c r="DA112" i="1"/>
  <c r="K136" i="1"/>
  <c r="K41" i="1"/>
  <c r="M136" i="1"/>
  <c r="M41" i="1"/>
  <c r="CO136" i="1"/>
  <c r="CO41" i="1"/>
  <c r="BK136" i="1"/>
  <c r="BK41" i="1"/>
  <c r="AT136" i="1"/>
  <c r="AT41" i="1"/>
  <c r="BV136" i="1"/>
  <c r="BV41" i="1"/>
  <c r="CZ88" i="1"/>
  <c r="DA88" i="1"/>
  <c r="CP136" i="1"/>
  <c r="CP41" i="1"/>
  <c r="BE136" i="1"/>
  <c r="BE41" i="1"/>
  <c r="BR136" i="1"/>
  <c r="BR41" i="1"/>
  <c r="Q136" i="1"/>
  <c r="Q41" i="1"/>
  <c r="AE136" i="1"/>
  <c r="AE41" i="1"/>
  <c r="BQ136" i="1"/>
  <c r="BQ41" i="1"/>
  <c r="Z136" i="1"/>
  <c r="Z41" i="1"/>
  <c r="AW136" i="1"/>
  <c r="AW41" i="1"/>
  <c r="AD136" i="1"/>
  <c r="AD41" i="1"/>
  <c r="CQ136" i="1"/>
  <c r="CQ41" i="1"/>
  <c r="CJ136" i="1"/>
  <c r="CJ41" i="1"/>
  <c r="BA136" i="1"/>
  <c r="BA41" i="1"/>
  <c r="CF136" i="1"/>
  <c r="CF41" i="1"/>
  <c r="CX136" i="1"/>
  <c r="CX41" i="1"/>
  <c r="BZ136" i="1"/>
  <c r="BZ41" i="1"/>
  <c r="J136" i="1"/>
  <c r="J41" i="1"/>
  <c r="V136" i="1"/>
  <c r="V41" i="1"/>
  <c r="AU136" i="1"/>
  <c r="AU41" i="1"/>
  <c r="CI136" i="1"/>
  <c r="CI41" i="1"/>
  <c r="CH136" i="1"/>
  <c r="CH41" i="1"/>
  <c r="AO136" i="1"/>
  <c r="AO41" i="1"/>
  <c r="AX136" i="1"/>
  <c r="AX41" i="1"/>
  <c r="BI136" i="1"/>
  <c r="BI41" i="1"/>
  <c r="BO136" i="1"/>
  <c r="BO41" i="1"/>
  <c r="D136" i="1"/>
  <c r="D41" i="1"/>
  <c r="CK136" i="1"/>
  <c r="CK41" i="1"/>
  <c r="CW136" i="1"/>
  <c r="CW41" i="1"/>
  <c r="P136" i="1"/>
  <c r="P41" i="1"/>
  <c r="CT136" i="1"/>
  <c r="CT41" i="1"/>
  <c r="CB136" i="1"/>
  <c r="CB41" i="1"/>
  <c r="X136" i="1"/>
  <c r="X41" i="1"/>
  <c r="T136" i="1"/>
  <c r="T41" i="1"/>
  <c r="O136" i="1"/>
  <c r="BB136" i="1"/>
  <c r="BB41" i="1"/>
  <c r="R136" i="1"/>
  <c r="R41" i="1"/>
  <c r="L136" i="1"/>
  <c r="L41" i="1"/>
  <c r="AB136" i="1"/>
  <c r="AB41" i="1"/>
  <c r="N136" i="1"/>
  <c r="N41" i="1"/>
  <c r="CA136" i="1"/>
  <c r="CA41" i="1"/>
  <c r="BG136" i="1"/>
  <c r="BG41" i="1"/>
  <c r="B136" i="1"/>
  <c r="B41" i="1"/>
  <c r="CE136" i="1"/>
  <c r="CE41" i="1"/>
  <c r="BS136" i="1"/>
  <c r="BS41" i="1"/>
  <c r="AQ136" i="1"/>
  <c r="AQ41" i="1"/>
  <c r="AL136" i="1"/>
  <c r="AL41" i="1"/>
  <c r="BJ136" i="1"/>
  <c r="BJ41" i="1"/>
  <c r="AA136" i="1"/>
  <c r="AA41" i="1"/>
  <c r="AJ136" i="1"/>
  <c r="AJ41" i="1"/>
  <c r="Y136" i="1"/>
  <c r="Y41" i="1"/>
  <c r="F136" i="1"/>
  <c r="F41" i="1"/>
  <c r="AY136" i="1"/>
  <c r="AY41" i="1"/>
  <c r="AN136" i="1"/>
  <c r="AN41" i="1"/>
  <c r="O89" i="1"/>
  <c r="CU136" i="1"/>
  <c r="CU41" i="1"/>
  <c r="BW136" i="1"/>
  <c r="BW41" i="1"/>
  <c r="CR136" i="1"/>
  <c r="CR41" i="1"/>
  <c r="BL136" i="1"/>
  <c r="BL41" i="1"/>
  <c r="AI136" i="1"/>
  <c r="AI41" i="1"/>
  <c r="AM136" i="1"/>
  <c r="AM41" i="1"/>
  <c r="BC136" i="1"/>
  <c r="BC41" i="1"/>
  <c r="AG136" i="1"/>
  <c r="AG41" i="1"/>
  <c r="BD136" i="1"/>
  <c r="BD41" i="1"/>
  <c r="BH136" i="1"/>
  <c r="BH41" i="1"/>
  <c r="BP136" i="1"/>
  <c r="BP41" i="1"/>
  <c r="I136" i="1"/>
  <c r="I41" i="1"/>
  <c r="CG136" i="1"/>
  <c r="CG41" i="1"/>
  <c r="AH136" i="1"/>
  <c r="AH41" i="1"/>
  <c r="W136" i="1"/>
  <c r="W41" i="1"/>
  <c r="CL136" i="1"/>
  <c r="CL41" i="1"/>
  <c r="AK136" i="1"/>
  <c r="AK41" i="1"/>
  <c r="BY136" i="1"/>
  <c r="BY41" i="1"/>
  <c r="C136" i="1"/>
  <c r="C41" i="1"/>
  <c r="AF136" i="1"/>
  <c r="AF41" i="1"/>
  <c r="AZ136" i="1"/>
  <c r="AZ41" i="1"/>
  <c r="AP136" i="1"/>
  <c r="AP41" i="1"/>
  <c r="BF136" i="1"/>
  <c r="BF41" i="1"/>
  <c r="U136" i="1"/>
  <c r="U41" i="1"/>
  <c r="AR136" i="1"/>
  <c r="AR41" i="1"/>
  <c r="E136" i="1"/>
  <c r="E41" i="1"/>
  <c r="BM136" i="1"/>
  <c r="BM41" i="1"/>
  <c r="CD136" i="1"/>
  <c r="CD41" i="1"/>
  <c r="BN136" i="1"/>
  <c r="BN41" i="1"/>
  <c r="H136" i="1"/>
  <c r="H41" i="1"/>
  <c r="CC136" i="1"/>
  <c r="CC41" i="1"/>
  <c r="BT136" i="1"/>
  <c r="BT41" i="1"/>
  <c r="CM136" i="1"/>
  <c r="CM41" i="1"/>
  <c r="AS136" i="1"/>
  <c r="AS41" i="1"/>
  <c r="AC136" i="1"/>
  <c r="AC41" i="1"/>
  <c r="BX136" i="1"/>
  <c r="BX41" i="1"/>
  <c r="BU136" i="1"/>
  <c r="BU41" i="1"/>
  <c r="CV136" i="1"/>
  <c r="CV41" i="1"/>
  <c r="CN136" i="1"/>
  <c r="CN41" i="1"/>
  <c r="CS136" i="1"/>
  <c r="CS41" i="1"/>
  <c r="S136" i="1"/>
  <c r="S41" i="1"/>
  <c r="AV136" i="1"/>
  <c r="AV41" i="1"/>
  <c r="R71" i="1"/>
  <c r="Q94" i="1"/>
  <c r="Q72" i="1"/>
  <c r="R70" i="1"/>
  <c r="Q93" i="1"/>
  <c r="Q71" i="1"/>
  <c r="Q95" i="1"/>
  <c r="Q92" i="1"/>
  <c r="O41" i="1"/>
  <c r="CZ41" i="1"/>
  <c r="DA41" i="1"/>
  <c r="B16" i="2"/>
  <c r="F16" i="2"/>
  <c r="CZ17" i="1"/>
  <c r="DA17" i="1"/>
  <c r="CU114" i="1"/>
  <c r="CU18" i="1"/>
  <c r="AM114" i="1"/>
  <c r="AM18" i="1"/>
  <c r="AL114" i="1"/>
  <c r="AL18" i="1"/>
  <c r="BT114" i="1"/>
  <c r="BT18" i="1"/>
  <c r="AT114" i="1"/>
  <c r="AT18" i="1"/>
  <c r="BX114" i="1"/>
  <c r="BX18" i="1"/>
  <c r="BE114" i="1"/>
  <c r="BE18" i="1"/>
  <c r="Y114" i="1"/>
  <c r="Y18" i="1"/>
  <c r="CI114" i="1"/>
  <c r="CI18" i="1"/>
  <c r="BJ114" i="1"/>
  <c r="BJ18" i="1"/>
  <c r="AR114" i="1"/>
  <c r="AR18" i="1"/>
  <c r="BW114" i="1"/>
  <c r="BW18" i="1"/>
  <c r="I114" i="1"/>
  <c r="I18" i="1"/>
  <c r="AZ114" i="1"/>
  <c r="AZ18" i="1"/>
  <c r="G114" i="1"/>
  <c r="G18" i="1"/>
  <c r="AB114" i="1"/>
  <c r="AB18" i="1"/>
  <c r="AC114" i="1"/>
  <c r="AC18" i="1"/>
  <c r="AO114" i="1"/>
  <c r="AO18" i="1"/>
  <c r="AK114" i="1"/>
  <c r="AK18" i="1"/>
  <c r="BY114" i="1"/>
  <c r="BY18" i="1"/>
  <c r="AU114" i="1"/>
  <c r="AU18" i="1"/>
  <c r="AQ114" i="1"/>
  <c r="AQ18" i="1"/>
  <c r="W114" i="1"/>
  <c r="W18" i="1"/>
  <c r="AX114" i="1"/>
  <c r="AX18" i="1"/>
  <c r="R114" i="1"/>
  <c r="R18" i="1"/>
  <c r="AN114" i="1"/>
  <c r="AN18" i="1"/>
  <c r="D114" i="1"/>
  <c r="D18" i="1"/>
  <c r="L114" i="1"/>
  <c r="L18" i="1"/>
  <c r="F114" i="1"/>
  <c r="F18" i="1"/>
  <c r="BM114" i="1"/>
  <c r="BM18" i="1"/>
  <c r="BP114" i="1"/>
  <c r="BP18" i="1"/>
  <c r="AH114" i="1"/>
  <c r="AH18" i="1"/>
  <c r="CX114" i="1"/>
  <c r="CX18" i="1"/>
  <c r="CF114" i="1"/>
  <c r="CF18" i="1"/>
  <c r="BQ114" i="1"/>
  <c r="BQ18" i="1"/>
  <c r="BR114" i="1"/>
  <c r="BR18" i="1"/>
  <c r="U114" i="1"/>
  <c r="U18" i="1"/>
  <c r="CG114" i="1"/>
  <c r="CG18" i="1"/>
  <c r="S114" i="1"/>
  <c r="S18" i="1"/>
  <c r="CB114" i="1"/>
  <c r="CB18" i="1"/>
  <c r="BZ114" i="1"/>
  <c r="BZ18" i="1"/>
  <c r="J114" i="1"/>
  <c r="J18" i="1"/>
  <c r="AA114" i="1"/>
  <c r="AA18" i="1"/>
  <c r="CQ114" i="1"/>
  <c r="CQ18" i="1"/>
  <c r="AF114" i="1"/>
  <c r="AF18" i="1"/>
  <c r="CZ66" i="1"/>
  <c r="DA66" i="1"/>
  <c r="CH114" i="1"/>
  <c r="CH18" i="1"/>
  <c r="CM114" i="1"/>
  <c r="CM18" i="1"/>
  <c r="BH114" i="1"/>
  <c r="BH18" i="1"/>
  <c r="M114" i="1"/>
  <c r="M18" i="1"/>
  <c r="CJ114" i="1"/>
  <c r="CJ18" i="1"/>
  <c r="AY114" i="1"/>
  <c r="AY18" i="1"/>
  <c r="AS114" i="1"/>
  <c r="AS18" i="1"/>
  <c r="CL114" i="1"/>
  <c r="CL18" i="1"/>
  <c r="CV114" i="1"/>
  <c r="CV18" i="1"/>
  <c r="Q114" i="1"/>
  <c r="Q18" i="1"/>
  <c r="CW114" i="1"/>
  <c r="CW18" i="1"/>
  <c r="BB114" i="1"/>
  <c r="BB18" i="1"/>
  <c r="BK114" i="1"/>
  <c r="BK18" i="1"/>
  <c r="X114" i="1"/>
  <c r="X18" i="1"/>
  <c r="C114" i="1"/>
  <c r="C18" i="1"/>
  <c r="H114" i="1"/>
  <c r="H18" i="1"/>
  <c r="O114" i="1"/>
  <c r="O18" i="1"/>
  <c r="CN114" i="1"/>
  <c r="CN18" i="1"/>
  <c r="BI114" i="1"/>
  <c r="BI18" i="1"/>
  <c r="CS114" i="1"/>
  <c r="CS18" i="1"/>
  <c r="CE114" i="1"/>
  <c r="CE18" i="1"/>
  <c r="AJ114" i="1"/>
  <c r="AJ18" i="1"/>
  <c r="BG114" i="1"/>
  <c r="BG18" i="1"/>
  <c r="T114" i="1"/>
  <c r="T18" i="1"/>
  <c r="CA114" i="1"/>
  <c r="CA18" i="1"/>
  <c r="BV114" i="1"/>
  <c r="BV18" i="1"/>
  <c r="AG114" i="1"/>
  <c r="AG18" i="1"/>
  <c r="BO114" i="1"/>
  <c r="BO18" i="1"/>
  <c r="N114" i="1"/>
  <c r="N18" i="1"/>
  <c r="BL114" i="1"/>
  <c r="BL18" i="1"/>
  <c r="P67" i="1"/>
  <c r="P114" i="1"/>
  <c r="P18" i="1"/>
  <c r="CT114" i="1"/>
  <c r="CT18" i="1"/>
  <c r="AW114" i="1"/>
  <c r="AW18" i="1"/>
  <c r="BC114" i="1"/>
  <c r="BC18" i="1"/>
  <c r="BA114" i="1"/>
  <c r="BA18" i="1"/>
  <c r="CD114" i="1"/>
  <c r="CD18" i="1"/>
  <c r="AP114" i="1"/>
  <c r="AP18" i="1"/>
  <c r="BU114" i="1"/>
  <c r="BU18" i="1"/>
  <c r="CK114" i="1"/>
  <c r="CK18" i="1"/>
  <c r="AI114" i="1"/>
  <c r="AI18" i="1"/>
  <c r="BS114" i="1"/>
  <c r="BS18" i="1"/>
  <c r="K114" i="1"/>
  <c r="K18" i="1"/>
  <c r="E114" i="1"/>
  <c r="E18" i="1"/>
  <c r="CP114" i="1"/>
  <c r="CP18" i="1"/>
  <c r="V114" i="1"/>
  <c r="V18" i="1"/>
  <c r="AV114" i="1"/>
  <c r="AV18" i="1"/>
  <c r="CC114" i="1"/>
  <c r="CC18" i="1"/>
  <c r="AE114" i="1"/>
  <c r="AE18" i="1"/>
  <c r="CO114" i="1"/>
  <c r="CO18" i="1"/>
  <c r="CR114" i="1"/>
  <c r="CR18" i="1"/>
  <c r="BF114" i="1"/>
  <c r="BF18" i="1"/>
  <c r="Z114" i="1"/>
  <c r="Z18" i="1"/>
  <c r="AD114" i="1"/>
  <c r="AD18" i="1"/>
  <c r="BD114" i="1"/>
  <c r="BD18" i="1"/>
  <c r="B114" i="1"/>
  <c r="B18" i="1"/>
  <c r="BN114" i="1"/>
  <c r="BN18" i="1"/>
  <c r="I137" i="1"/>
  <c r="I42" i="1"/>
  <c r="K137" i="1"/>
  <c r="K42" i="1"/>
  <c r="L137" i="1"/>
  <c r="L42" i="1"/>
  <c r="N137" i="1"/>
  <c r="N42" i="1"/>
  <c r="J137" i="1"/>
  <c r="J42" i="1"/>
  <c r="CN137" i="1"/>
  <c r="CN42" i="1"/>
  <c r="CV137" i="1"/>
  <c r="CV42" i="1"/>
  <c r="BH137" i="1"/>
  <c r="BH42" i="1"/>
  <c r="CL137" i="1"/>
  <c r="CL42" i="1"/>
  <c r="AL137" i="1"/>
  <c r="AL42" i="1"/>
  <c r="AW137" i="1"/>
  <c r="AW42" i="1"/>
  <c r="AN137" i="1"/>
  <c r="AN42" i="1"/>
  <c r="AX137" i="1"/>
  <c r="AX42" i="1"/>
  <c r="CT137" i="1"/>
  <c r="CT42" i="1"/>
  <c r="AO137" i="1"/>
  <c r="AO42" i="1"/>
  <c r="BN137" i="1"/>
  <c r="BN42" i="1"/>
  <c r="E137" i="1"/>
  <c r="E42" i="1"/>
  <c r="AK137" i="1"/>
  <c r="AK42" i="1"/>
  <c r="BF137" i="1"/>
  <c r="BF42" i="1"/>
  <c r="AZ137" i="1"/>
  <c r="AZ42" i="1"/>
  <c r="AJ137" i="1"/>
  <c r="AJ42" i="1"/>
  <c r="BE137" i="1"/>
  <c r="BE42" i="1"/>
  <c r="CM137" i="1"/>
  <c r="CM42" i="1"/>
  <c r="BW137" i="1"/>
  <c r="BW42" i="1"/>
  <c r="CJ137" i="1"/>
  <c r="CJ42" i="1"/>
  <c r="BS137" i="1"/>
  <c r="BS42" i="1"/>
  <c r="AG137" i="1"/>
  <c r="AG42" i="1"/>
  <c r="CD137" i="1"/>
  <c r="CD42" i="1"/>
  <c r="F137" i="1"/>
  <c r="F42" i="1"/>
  <c r="P90" i="1"/>
  <c r="CG137" i="1"/>
  <c r="CG42" i="1"/>
  <c r="CK137" i="1"/>
  <c r="CK42" i="1"/>
  <c r="V137" i="1"/>
  <c r="V42" i="1"/>
  <c r="AM137" i="1"/>
  <c r="AM42" i="1"/>
  <c r="BB137" i="1"/>
  <c r="BB42" i="1"/>
  <c r="BM137" i="1"/>
  <c r="BM42" i="1"/>
  <c r="AB137" i="1"/>
  <c r="AB42" i="1"/>
  <c r="AP137" i="1"/>
  <c r="AP42" i="1"/>
  <c r="AC137" i="1"/>
  <c r="AC42" i="1"/>
  <c r="AA137" i="1"/>
  <c r="AA42" i="1"/>
  <c r="BK137" i="1"/>
  <c r="BK42" i="1"/>
  <c r="H137" i="1"/>
  <c r="H42" i="1"/>
  <c r="O137" i="1"/>
  <c r="O42" i="1"/>
  <c r="AS137" i="1"/>
  <c r="AS42" i="1"/>
  <c r="W137" i="1"/>
  <c r="W42" i="1"/>
  <c r="CI137" i="1"/>
  <c r="CI42" i="1"/>
  <c r="BV137" i="1"/>
  <c r="BV42" i="1"/>
  <c r="BY137" i="1"/>
  <c r="BY42" i="1"/>
  <c r="AH137" i="1"/>
  <c r="AH42" i="1"/>
  <c r="P137" i="1"/>
  <c r="CR137" i="1"/>
  <c r="CR42" i="1"/>
  <c r="T137" i="1"/>
  <c r="T42" i="1"/>
  <c r="AF137" i="1"/>
  <c r="AF42" i="1"/>
  <c r="BI137" i="1"/>
  <c r="BI42" i="1"/>
  <c r="CC137" i="1"/>
  <c r="CC42" i="1"/>
  <c r="BT137" i="1"/>
  <c r="BT42" i="1"/>
  <c r="CH137" i="1"/>
  <c r="CH42" i="1"/>
  <c r="BZ137" i="1"/>
  <c r="BZ42" i="1"/>
  <c r="AU137" i="1"/>
  <c r="AU42" i="1"/>
  <c r="B137" i="1"/>
  <c r="B42" i="1"/>
  <c r="AV137" i="1"/>
  <c r="AV42" i="1"/>
  <c r="AD137" i="1"/>
  <c r="AD42" i="1"/>
  <c r="BG137" i="1"/>
  <c r="BG42" i="1"/>
  <c r="CS137" i="1"/>
  <c r="CS42" i="1"/>
  <c r="R137" i="1"/>
  <c r="R42" i="1"/>
  <c r="BX137" i="1"/>
  <c r="BX42" i="1"/>
  <c r="M137" i="1"/>
  <c r="M42" i="1"/>
  <c r="BC137" i="1"/>
  <c r="BC42" i="1"/>
  <c r="AQ137" i="1"/>
  <c r="AQ42" i="1"/>
  <c r="S137" i="1"/>
  <c r="S42" i="1"/>
  <c r="AI137" i="1"/>
  <c r="AI42" i="1"/>
  <c r="CE137" i="1"/>
  <c r="CE42" i="1"/>
  <c r="CQ137" i="1"/>
  <c r="CQ42" i="1"/>
  <c r="BU137" i="1"/>
  <c r="BU42" i="1"/>
  <c r="CW137" i="1"/>
  <c r="CW42" i="1"/>
  <c r="AE137" i="1"/>
  <c r="AE42" i="1"/>
  <c r="BD137" i="1"/>
  <c r="BD42" i="1"/>
  <c r="BL137" i="1"/>
  <c r="BL42" i="1"/>
  <c r="D137" i="1"/>
  <c r="D42" i="1"/>
  <c r="BR137" i="1"/>
  <c r="BR42" i="1"/>
  <c r="BJ137" i="1"/>
  <c r="BJ42" i="1"/>
  <c r="BA137" i="1"/>
  <c r="BA42" i="1"/>
  <c r="Q137" i="1"/>
  <c r="Q42" i="1"/>
  <c r="AY137" i="1"/>
  <c r="AY42" i="1"/>
  <c r="CZ89" i="1"/>
  <c r="DA89" i="1"/>
  <c r="CX137" i="1"/>
  <c r="CX42" i="1"/>
  <c r="CF137" i="1"/>
  <c r="CF42" i="1"/>
  <c r="BQ137" i="1"/>
  <c r="BQ42" i="1"/>
  <c r="BP137" i="1"/>
  <c r="BP42" i="1"/>
  <c r="CO137" i="1"/>
  <c r="CO42" i="1"/>
  <c r="C137" i="1"/>
  <c r="C42" i="1"/>
  <c r="CA137" i="1"/>
  <c r="CA42" i="1"/>
  <c r="BO137" i="1"/>
  <c r="BO42" i="1"/>
  <c r="U137" i="1"/>
  <c r="U42" i="1"/>
  <c r="Y137" i="1"/>
  <c r="Y42" i="1"/>
  <c r="CB137" i="1"/>
  <c r="CB42" i="1"/>
  <c r="CU137" i="1"/>
  <c r="CU42" i="1"/>
  <c r="CP137" i="1"/>
  <c r="CP42" i="1"/>
  <c r="Z137" i="1"/>
  <c r="Z42" i="1"/>
  <c r="AT137" i="1"/>
  <c r="AT42" i="1"/>
  <c r="X137" i="1"/>
  <c r="X42" i="1"/>
  <c r="AR137" i="1"/>
  <c r="AR42" i="1"/>
  <c r="G137" i="1"/>
  <c r="G42" i="1"/>
  <c r="CZ136" i="1"/>
  <c r="DA136" i="1"/>
  <c r="CZ113" i="1"/>
  <c r="DA113" i="1"/>
  <c r="R94" i="1"/>
  <c r="R95" i="1"/>
  <c r="R93" i="1"/>
  <c r="R72" i="1"/>
  <c r="S71" i="1"/>
  <c r="S72" i="1"/>
  <c r="P42" i="1"/>
  <c r="CZ42" i="1"/>
  <c r="DA42" i="1"/>
  <c r="CZ18" i="1"/>
  <c r="DA18" i="1"/>
  <c r="B17" i="2"/>
  <c r="F17" i="2"/>
  <c r="CZ114" i="1"/>
  <c r="DA114" i="1"/>
  <c r="L138" i="1"/>
  <c r="L43" i="1"/>
  <c r="N138" i="1"/>
  <c r="N43" i="1"/>
  <c r="B138" i="1"/>
  <c r="S138" i="1"/>
  <c r="S43" i="1"/>
  <c r="BM138" i="1"/>
  <c r="BM43" i="1"/>
  <c r="BT138" i="1"/>
  <c r="BT43" i="1"/>
  <c r="BC138" i="1"/>
  <c r="BC43" i="1"/>
  <c r="Z138" i="1"/>
  <c r="Z43" i="1"/>
  <c r="R138" i="1"/>
  <c r="R43" i="1"/>
  <c r="AM138" i="1"/>
  <c r="AM43" i="1"/>
  <c r="CD138" i="1"/>
  <c r="CD43" i="1"/>
  <c r="AG138" i="1"/>
  <c r="AG43" i="1"/>
  <c r="CU138" i="1"/>
  <c r="CU43" i="1"/>
  <c r="E138" i="1"/>
  <c r="E43" i="1"/>
  <c r="CG138" i="1"/>
  <c r="CG43" i="1"/>
  <c r="CM138" i="1"/>
  <c r="CM43" i="1"/>
  <c r="CL138" i="1"/>
  <c r="CL43" i="1"/>
  <c r="BB138" i="1"/>
  <c r="BB43" i="1"/>
  <c r="CN138" i="1"/>
  <c r="CN43" i="1"/>
  <c r="AY138" i="1"/>
  <c r="AY43" i="1"/>
  <c r="AV138" i="1"/>
  <c r="AV43" i="1"/>
  <c r="U138" i="1"/>
  <c r="U43" i="1"/>
  <c r="BZ138" i="1"/>
  <c r="BZ43" i="1"/>
  <c r="AX138" i="1"/>
  <c r="AX43" i="1"/>
  <c r="CE138" i="1"/>
  <c r="CE43" i="1"/>
  <c r="I138" i="1"/>
  <c r="I43" i="1"/>
  <c r="BF138" i="1"/>
  <c r="BF43" i="1"/>
  <c r="AQ138" i="1"/>
  <c r="AQ43" i="1"/>
  <c r="BO138" i="1"/>
  <c r="BO43" i="1"/>
  <c r="X138" i="1"/>
  <c r="X43" i="1"/>
  <c r="W138" i="1"/>
  <c r="W43" i="1"/>
  <c r="AZ138" i="1"/>
  <c r="AZ43" i="1"/>
  <c r="CH138" i="1"/>
  <c r="CH43" i="1"/>
  <c r="AW138" i="1"/>
  <c r="AW43" i="1"/>
  <c r="Y138" i="1"/>
  <c r="Y43" i="1"/>
  <c r="BU138" i="1"/>
  <c r="BU43" i="1"/>
  <c r="AN138" i="1"/>
  <c r="AN43" i="1"/>
  <c r="J138" i="1"/>
  <c r="J43" i="1"/>
  <c r="O138" i="1"/>
  <c r="O43" i="1"/>
  <c r="Q91" i="1"/>
  <c r="AI138" i="1"/>
  <c r="AI43" i="1"/>
  <c r="AT138" i="1"/>
  <c r="AT43" i="1"/>
  <c r="AD138" i="1"/>
  <c r="AD43" i="1"/>
  <c r="AB138" i="1"/>
  <c r="AB43" i="1"/>
  <c r="BA138" i="1"/>
  <c r="BA43" i="1"/>
  <c r="CF138" i="1"/>
  <c r="CF43" i="1"/>
  <c r="V138" i="1"/>
  <c r="V43" i="1"/>
  <c r="BI138" i="1"/>
  <c r="BI43" i="1"/>
  <c r="AR138" i="1"/>
  <c r="AR43" i="1"/>
  <c r="BS138" i="1"/>
  <c r="BS43" i="1"/>
  <c r="BV138" i="1"/>
  <c r="BV43" i="1"/>
  <c r="K138" i="1"/>
  <c r="K43" i="1"/>
  <c r="P138" i="1"/>
  <c r="P43" i="1"/>
  <c r="BJ138" i="1"/>
  <c r="BJ43" i="1"/>
  <c r="AH138" i="1"/>
  <c r="AH43" i="1"/>
  <c r="CP138" i="1"/>
  <c r="CP43" i="1"/>
  <c r="AS138" i="1"/>
  <c r="AS43" i="1"/>
  <c r="BW138" i="1"/>
  <c r="BW43" i="1"/>
  <c r="BN138" i="1"/>
  <c r="BN43" i="1"/>
  <c r="CI138" i="1"/>
  <c r="CI43" i="1"/>
  <c r="AA138" i="1"/>
  <c r="AA43" i="1"/>
  <c r="BL138" i="1"/>
  <c r="BL43" i="1"/>
  <c r="CT138" i="1"/>
  <c r="CT43" i="1"/>
  <c r="BE138" i="1"/>
  <c r="BE43" i="1"/>
  <c r="G138" i="1"/>
  <c r="G43" i="1"/>
  <c r="BH138" i="1"/>
  <c r="BH43" i="1"/>
  <c r="AF138" i="1"/>
  <c r="AF43" i="1"/>
  <c r="AE138" i="1"/>
  <c r="AE43" i="1"/>
  <c r="CX138" i="1"/>
  <c r="CX43" i="1"/>
  <c r="BY138" i="1"/>
  <c r="BY43" i="1"/>
  <c r="AL138" i="1"/>
  <c r="AL43" i="1"/>
  <c r="CW138" i="1"/>
  <c r="CW43" i="1"/>
  <c r="BQ138" i="1"/>
  <c r="BQ43" i="1"/>
  <c r="T138" i="1"/>
  <c r="T43" i="1"/>
  <c r="CV138" i="1"/>
  <c r="CV43" i="1"/>
  <c r="Q138" i="1"/>
  <c r="F138" i="1"/>
  <c r="F43" i="1"/>
  <c r="CC138" i="1"/>
  <c r="CC43" i="1"/>
  <c r="CJ138" i="1"/>
  <c r="CJ43" i="1"/>
  <c r="BD138" i="1"/>
  <c r="BD43" i="1"/>
  <c r="AO138" i="1"/>
  <c r="AO43" i="1"/>
  <c r="CS138" i="1"/>
  <c r="CS43" i="1"/>
  <c r="CB138" i="1"/>
  <c r="CB43" i="1"/>
  <c r="AJ138" i="1"/>
  <c r="AJ43" i="1"/>
  <c r="BK138" i="1"/>
  <c r="BK43" i="1"/>
  <c r="AU138" i="1"/>
  <c r="AU43" i="1"/>
  <c r="AC138" i="1"/>
  <c r="AC43" i="1"/>
  <c r="CZ90" i="1"/>
  <c r="DA90" i="1"/>
  <c r="C138" i="1"/>
  <c r="C43" i="1"/>
  <c r="AP138" i="1"/>
  <c r="AP43" i="1"/>
  <c r="CK138" i="1"/>
  <c r="CK43" i="1"/>
  <c r="BP138" i="1"/>
  <c r="BP43" i="1"/>
  <c r="CR138" i="1"/>
  <c r="CR43" i="1"/>
  <c r="BX138" i="1"/>
  <c r="BX43" i="1"/>
  <c r="AK138" i="1"/>
  <c r="AK43" i="1"/>
  <c r="BG138" i="1"/>
  <c r="BG43" i="1"/>
  <c r="BR138" i="1"/>
  <c r="BR43" i="1"/>
  <c r="CA138" i="1"/>
  <c r="CA43" i="1"/>
  <c r="CQ138" i="1"/>
  <c r="CQ43" i="1"/>
  <c r="CO138" i="1"/>
  <c r="CO43" i="1"/>
  <c r="D138" i="1"/>
  <c r="D43" i="1"/>
  <c r="H138" i="1"/>
  <c r="H43" i="1"/>
  <c r="M138" i="1"/>
  <c r="M43" i="1"/>
  <c r="AU115" i="1"/>
  <c r="AU19" i="1"/>
  <c r="CH115" i="1"/>
  <c r="CH19" i="1"/>
  <c r="AJ115" i="1"/>
  <c r="AJ19" i="1"/>
  <c r="AK115" i="1"/>
  <c r="AK19" i="1"/>
  <c r="BL115" i="1"/>
  <c r="BL19" i="1"/>
  <c r="CR115" i="1"/>
  <c r="CR19" i="1"/>
  <c r="CK115" i="1"/>
  <c r="CK19" i="1"/>
  <c r="BN115" i="1"/>
  <c r="BN19" i="1"/>
  <c r="CQ115" i="1"/>
  <c r="CQ19" i="1"/>
  <c r="AP115" i="1"/>
  <c r="AP19" i="1"/>
  <c r="R115" i="1"/>
  <c r="R19" i="1"/>
  <c r="H115" i="1"/>
  <c r="H19" i="1"/>
  <c r="BQ115" i="1"/>
  <c r="BQ19" i="1"/>
  <c r="L115" i="1"/>
  <c r="L19" i="1"/>
  <c r="P115" i="1"/>
  <c r="P19" i="1"/>
  <c r="CA115" i="1"/>
  <c r="CA19" i="1"/>
  <c r="AM115" i="1"/>
  <c r="AM19" i="1"/>
  <c r="CU115" i="1"/>
  <c r="CU19" i="1"/>
  <c r="BW115" i="1"/>
  <c r="BW19" i="1"/>
  <c r="CD115" i="1"/>
  <c r="CD19" i="1"/>
  <c r="Y115" i="1"/>
  <c r="Y19" i="1"/>
  <c r="BP115" i="1"/>
  <c r="BP19" i="1"/>
  <c r="AN115" i="1"/>
  <c r="AN19" i="1"/>
  <c r="U115" i="1"/>
  <c r="U19" i="1"/>
  <c r="C115" i="1"/>
  <c r="C19" i="1"/>
  <c r="AY115" i="1"/>
  <c r="AY19" i="1"/>
  <c r="G115" i="1"/>
  <c r="G19" i="1"/>
  <c r="CE115" i="1"/>
  <c r="CE19" i="1"/>
  <c r="AS115" i="1"/>
  <c r="AS19" i="1"/>
  <c r="Q68" i="1"/>
  <c r="B42" i="2"/>
  <c r="BV115" i="1"/>
  <c r="BV19" i="1"/>
  <c r="CM115" i="1"/>
  <c r="CM19" i="1"/>
  <c r="AH115" i="1"/>
  <c r="AH19" i="1"/>
  <c r="BR115" i="1"/>
  <c r="BR19" i="1"/>
  <c r="BD115" i="1"/>
  <c r="BD19" i="1"/>
  <c r="CB115" i="1"/>
  <c r="CB19" i="1"/>
  <c r="AT115" i="1"/>
  <c r="AT19" i="1"/>
  <c r="BU115" i="1"/>
  <c r="BU19" i="1"/>
  <c r="AR115" i="1"/>
  <c r="AR19" i="1"/>
  <c r="BO115" i="1"/>
  <c r="BO19" i="1"/>
  <c r="BZ115" i="1"/>
  <c r="BZ19" i="1"/>
  <c r="M115" i="1"/>
  <c r="M19" i="1"/>
  <c r="BY115" i="1"/>
  <c r="BY19" i="1"/>
  <c r="AV115" i="1"/>
  <c r="AV19" i="1"/>
  <c r="CW115" i="1"/>
  <c r="CW19" i="1"/>
  <c r="BB115" i="1"/>
  <c r="BB19" i="1"/>
  <c r="CF115" i="1"/>
  <c r="CF19" i="1"/>
  <c r="W115" i="1"/>
  <c r="W19" i="1"/>
  <c r="D115" i="1"/>
  <c r="D19" i="1"/>
  <c r="AC115" i="1"/>
  <c r="AC19" i="1"/>
  <c r="CX115" i="1"/>
  <c r="CX19" i="1"/>
  <c r="AF115" i="1"/>
  <c r="AF19" i="1"/>
  <c r="AE115" i="1"/>
  <c r="AE19" i="1"/>
  <c r="BA115" i="1"/>
  <c r="BA19" i="1"/>
  <c r="AD115" i="1"/>
  <c r="AD19" i="1"/>
  <c r="BS115" i="1"/>
  <c r="BS19" i="1"/>
  <c r="BX115" i="1"/>
  <c r="BX19" i="1"/>
  <c r="CP115" i="1"/>
  <c r="CP19" i="1"/>
  <c r="CL115" i="1"/>
  <c r="CL19" i="1"/>
  <c r="CS115" i="1"/>
  <c r="CS19" i="1"/>
  <c r="B115" i="1"/>
  <c r="B19" i="1"/>
  <c r="CI115" i="1"/>
  <c r="CI19" i="1"/>
  <c r="CC115" i="1"/>
  <c r="CC19" i="1"/>
  <c r="K115" i="1"/>
  <c r="K19" i="1"/>
  <c r="T115" i="1"/>
  <c r="T19" i="1"/>
  <c r="BC115" i="1"/>
  <c r="BC19" i="1"/>
  <c r="S115" i="1"/>
  <c r="S19" i="1"/>
  <c r="CT115" i="1"/>
  <c r="CT19" i="1"/>
  <c r="BG115" i="1"/>
  <c r="BG19" i="1"/>
  <c r="AZ115" i="1"/>
  <c r="AZ19" i="1"/>
  <c r="Z115" i="1"/>
  <c r="Z19" i="1"/>
  <c r="V115" i="1"/>
  <c r="V19" i="1"/>
  <c r="CZ67" i="1"/>
  <c r="DA67" i="1"/>
  <c r="BK115" i="1"/>
  <c r="BK19" i="1"/>
  <c r="BI115" i="1"/>
  <c r="BI19" i="1"/>
  <c r="AG115" i="1"/>
  <c r="AG19" i="1"/>
  <c r="AA115" i="1"/>
  <c r="AA19" i="1"/>
  <c r="X115" i="1"/>
  <c r="X19" i="1"/>
  <c r="I115" i="1"/>
  <c r="I19" i="1"/>
  <c r="BJ115" i="1"/>
  <c r="BJ19" i="1"/>
  <c r="J115" i="1"/>
  <c r="J19" i="1"/>
  <c r="BH115" i="1"/>
  <c r="BH19" i="1"/>
  <c r="AX115" i="1"/>
  <c r="AX19" i="1"/>
  <c r="Q115" i="1"/>
  <c r="Q19" i="1"/>
  <c r="AW115" i="1"/>
  <c r="AW19" i="1"/>
  <c r="CV115" i="1"/>
  <c r="CV19" i="1"/>
  <c r="AO115" i="1"/>
  <c r="AO19" i="1"/>
  <c r="BE115" i="1"/>
  <c r="BE19" i="1"/>
  <c r="AL115" i="1"/>
  <c r="AL19" i="1"/>
  <c r="E115" i="1"/>
  <c r="E19" i="1"/>
  <c r="CO115" i="1"/>
  <c r="CO19" i="1"/>
  <c r="BF115" i="1"/>
  <c r="BF19" i="1"/>
  <c r="F115" i="1"/>
  <c r="F19" i="1"/>
  <c r="N115" i="1"/>
  <c r="N19" i="1"/>
  <c r="BM115" i="1"/>
  <c r="BM19" i="1"/>
  <c r="O115" i="1"/>
  <c r="O19" i="1"/>
  <c r="CJ115" i="1"/>
  <c r="CJ19" i="1"/>
  <c r="BT115" i="1"/>
  <c r="BT19" i="1"/>
  <c r="CG115" i="1"/>
  <c r="CG19" i="1"/>
  <c r="CN115" i="1"/>
  <c r="CN19" i="1"/>
  <c r="AB115" i="1"/>
  <c r="AB19" i="1"/>
  <c r="AI115" i="1"/>
  <c r="AI19" i="1"/>
  <c r="AQ115" i="1"/>
  <c r="AQ19" i="1"/>
  <c r="CZ137" i="1"/>
  <c r="DA137" i="1"/>
  <c r="S94" i="1"/>
  <c r="T72" i="1"/>
  <c r="S95" i="1"/>
  <c r="Q43" i="1"/>
  <c r="CZ19" i="1"/>
  <c r="DA19" i="1"/>
  <c r="B18" i="2"/>
  <c r="F18" i="2"/>
  <c r="F42" i="2"/>
  <c r="R69" i="1"/>
  <c r="B43" i="2"/>
  <c r="CZ115" i="1"/>
  <c r="DA115" i="1"/>
  <c r="CZ138" i="1"/>
  <c r="DA138" i="1"/>
  <c r="R92" i="1"/>
  <c r="T95" i="1"/>
  <c r="B68" i="1"/>
  <c r="B91" i="1"/>
  <c r="B43" i="1"/>
  <c r="CZ43" i="1"/>
  <c r="DA43" i="1"/>
  <c r="F43" i="2"/>
  <c r="S93" i="1"/>
  <c r="S70" i="1"/>
  <c r="B44" i="2"/>
  <c r="B69" i="1"/>
  <c r="B92" i="1"/>
  <c r="F44" i="2"/>
  <c r="C69" i="1"/>
  <c r="AK116" i="1"/>
  <c r="AK20" i="1"/>
  <c r="Y116" i="1"/>
  <c r="Y20" i="1"/>
  <c r="CQ116" i="1"/>
  <c r="CQ20" i="1"/>
  <c r="AP116" i="1"/>
  <c r="AP20" i="1"/>
  <c r="AY116" i="1"/>
  <c r="AY20" i="1"/>
  <c r="BL116" i="1"/>
  <c r="BL20" i="1"/>
  <c r="CR116" i="1"/>
  <c r="CR20" i="1"/>
  <c r="AJ116" i="1"/>
  <c r="AJ20" i="1"/>
  <c r="CI116" i="1"/>
  <c r="CI20" i="1"/>
  <c r="CX116" i="1"/>
  <c r="CX20" i="1"/>
  <c r="S116" i="1"/>
  <c r="S20" i="1"/>
  <c r="CJ116" i="1"/>
  <c r="CJ20" i="1"/>
  <c r="F116" i="1"/>
  <c r="F20" i="1"/>
  <c r="BF116" i="1"/>
  <c r="BF20" i="1"/>
  <c r="B116" i="1"/>
  <c r="B20" i="1"/>
  <c r="CV116" i="1"/>
  <c r="CV20" i="1"/>
  <c r="CU116" i="1"/>
  <c r="CU20" i="1"/>
  <c r="M116" i="1"/>
  <c r="M20" i="1"/>
  <c r="CH116" i="1"/>
  <c r="CH20" i="1"/>
  <c r="CC116" i="1"/>
  <c r="CC20" i="1"/>
  <c r="AS116" i="1"/>
  <c r="AS20" i="1"/>
  <c r="AN116" i="1"/>
  <c r="AN20" i="1"/>
  <c r="BC116" i="1"/>
  <c r="BC20" i="1"/>
  <c r="W116" i="1"/>
  <c r="W20" i="1"/>
  <c r="BU116" i="1"/>
  <c r="BU20" i="1"/>
  <c r="I116" i="1"/>
  <c r="I20" i="1"/>
  <c r="BV116" i="1"/>
  <c r="BV20" i="1"/>
  <c r="L116" i="1"/>
  <c r="L20" i="1"/>
  <c r="CZ68" i="1"/>
  <c r="DA68" i="1"/>
  <c r="AB116" i="1"/>
  <c r="AB20" i="1"/>
  <c r="CT116" i="1"/>
  <c r="CT20" i="1"/>
  <c r="AU116" i="1"/>
  <c r="AU20" i="1"/>
  <c r="N116" i="1"/>
  <c r="N20" i="1"/>
  <c r="AQ116" i="1"/>
  <c r="AQ20" i="1"/>
  <c r="BK116" i="1"/>
  <c r="BK20" i="1"/>
  <c r="R116" i="1"/>
  <c r="R20" i="1"/>
  <c r="CG116" i="1"/>
  <c r="CG20" i="1"/>
  <c r="BR116" i="1"/>
  <c r="BR20" i="1"/>
  <c r="BO116" i="1"/>
  <c r="BO20" i="1"/>
  <c r="CB116" i="1"/>
  <c r="CB20" i="1"/>
  <c r="AR116" i="1"/>
  <c r="AR20" i="1"/>
  <c r="BS116" i="1"/>
  <c r="BS20" i="1"/>
  <c r="CM116" i="1"/>
  <c r="CM20" i="1"/>
  <c r="BM116" i="1"/>
  <c r="BM20" i="1"/>
  <c r="CN116" i="1"/>
  <c r="CN20" i="1"/>
  <c r="CL116" i="1"/>
  <c r="CL20" i="1"/>
  <c r="BA116" i="1"/>
  <c r="BA20" i="1"/>
  <c r="BX116" i="1"/>
  <c r="BX20" i="1"/>
  <c r="D116" i="1"/>
  <c r="D20" i="1"/>
  <c r="T116" i="1"/>
  <c r="T20" i="1"/>
  <c r="BZ116" i="1"/>
  <c r="BZ20" i="1"/>
  <c r="CS116" i="1"/>
  <c r="CS20" i="1"/>
  <c r="BH116" i="1"/>
  <c r="BH20" i="1"/>
  <c r="H116" i="1"/>
  <c r="H20" i="1"/>
  <c r="AZ116" i="1"/>
  <c r="AZ20" i="1"/>
  <c r="AC116" i="1"/>
  <c r="AC20" i="1"/>
  <c r="AD116" i="1"/>
  <c r="AD20" i="1"/>
  <c r="CE116" i="1"/>
  <c r="CE20" i="1"/>
  <c r="BE116" i="1"/>
  <c r="BE20" i="1"/>
  <c r="Z116" i="1"/>
  <c r="Z20" i="1"/>
  <c r="BB116" i="1"/>
  <c r="BB20" i="1"/>
  <c r="O116" i="1"/>
  <c r="O20" i="1"/>
  <c r="CP116" i="1"/>
  <c r="CP20" i="1"/>
  <c r="BP116" i="1"/>
  <c r="BP20" i="1"/>
  <c r="CK116" i="1"/>
  <c r="CK20" i="1"/>
  <c r="BQ116" i="1"/>
  <c r="BQ20" i="1"/>
  <c r="P116" i="1"/>
  <c r="P20" i="1"/>
  <c r="AH116" i="1"/>
  <c r="AH20" i="1"/>
  <c r="AM116" i="1"/>
  <c r="AM20" i="1"/>
  <c r="C116" i="1"/>
  <c r="C20" i="1"/>
  <c r="X116" i="1"/>
  <c r="X20" i="1"/>
  <c r="J116" i="1"/>
  <c r="J20" i="1"/>
  <c r="BI116" i="1"/>
  <c r="BI20" i="1"/>
  <c r="AI116" i="1"/>
  <c r="AI20" i="1"/>
  <c r="AT116" i="1"/>
  <c r="AT20" i="1"/>
  <c r="BT116" i="1"/>
  <c r="BT20" i="1"/>
  <c r="AE116" i="1"/>
  <c r="AE20" i="1"/>
  <c r="G116" i="1"/>
  <c r="G20" i="1"/>
  <c r="CD116" i="1"/>
  <c r="CD20" i="1"/>
  <c r="BG116" i="1"/>
  <c r="BG20" i="1"/>
  <c r="CO116" i="1"/>
  <c r="CO20" i="1"/>
  <c r="AA116" i="1"/>
  <c r="AA20" i="1"/>
  <c r="Q116" i="1"/>
  <c r="Q20" i="1"/>
  <c r="V116" i="1"/>
  <c r="V20" i="1"/>
  <c r="CF116" i="1"/>
  <c r="CF20" i="1"/>
  <c r="AW116" i="1"/>
  <c r="AW20" i="1"/>
  <c r="AG116" i="1"/>
  <c r="AG20" i="1"/>
  <c r="AL116" i="1"/>
  <c r="AL20" i="1"/>
  <c r="CW116" i="1"/>
  <c r="CW20" i="1"/>
  <c r="AO116" i="1"/>
  <c r="AO20" i="1"/>
  <c r="K116" i="1"/>
  <c r="K20" i="1"/>
  <c r="BN116" i="1"/>
  <c r="BN20" i="1"/>
  <c r="BW116" i="1"/>
  <c r="BW20" i="1"/>
  <c r="BD116" i="1"/>
  <c r="BD20" i="1"/>
  <c r="BY116" i="1"/>
  <c r="BY20" i="1"/>
  <c r="AX116" i="1"/>
  <c r="AX20" i="1"/>
  <c r="BJ116" i="1"/>
  <c r="BJ20" i="1"/>
  <c r="CA116" i="1"/>
  <c r="CA20" i="1"/>
  <c r="E116" i="1"/>
  <c r="E20" i="1"/>
  <c r="AV116" i="1"/>
  <c r="AV20" i="1"/>
  <c r="AF116" i="1"/>
  <c r="AF20" i="1"/>
  <c r="U116" i="1"/>
  <c r="U20" i="1"/>
  <c r="C92" i="1"/>
  <c r="P139" i="1"/>
  <c r="P44" i="1"/>
  <c r="BB139" i="1"/>
  <c r="BB44" i="1"/>
  <c r="AS139" i="1"/>
  <c r="AS44" i="1"/>
  <c r="U139" i="1"/>
  <c r="U44" i="1"/>
  <c r="CU139" i="1"/>
  <c r="CU44" i="1"/>
  <c r="AH139" i="1"/>
  <c r="AH44" i="1"/>
  <c r="BO139" i="1"/>
  <c r="BO44" i="1"/>
  <c r="AJ139" i="1"/>
  <c r="AJ44" i="1"/>
  <c r="X139" i="1"/>
  <c r="X44" i="1"/>
  <c r="AO139" i="1"/>
  <c r="AO44" i="1"/>
  <c r="AY139" i="1"/>
  <c r="AY44" i="1"/>
  <c r="BY139" i="1"/>
  <c r="BY44" i="1"/>
  <c r="BX139" i="1"/>
  <c r="BX44" i="1"/>
  <c r="BI139" i="1"/>
  <c r="BI44" i="1"/>
  <c r="T139" i="1"/>
  <c r="T44" i="1"/>
  <c r="AF139" i="1"/>
  <c r="AF44" i="1"/>
  <c r="W139" i="1"/>
  <c r="W44" i="1"/>
  <c r="K139" i="1"/>
  <c r="K44" i="1"/>
  <c r="CE139" i="1"/>
  <c r="CE44" i="1"/>
  <c r="CA139" i="1"/>
  <c r="CA44" i="1"/>
  <c r="BV139" i="1"/>
  <c r="BV44" i="1"/>
  <c r="BQ139" i="1"/>
  <c r="BQ44" i="1"/>
  <c r="AV139" i="1"/>
  <c r="AV44" i="1"/>
  <c r="CI139" i="1"/>
  <c r="CI44" i="1"/>
  <c r="AW139" i="1"/>
  <c r="AW44" i="1"/>
  <c r="AN139" i="1"/>
  <c r="AN44" i="1"/>
  <c r="AL139" i="1"/>
  <c r="AL44" i="1"/>
  <c r="CB139" i="1"/>
  <c r="CB44" i="1"/>
  <c r="AZ139" i="1"/>
  <c r="AZ44" i="1"/>
  <c r="AU139" i="1"/>
  <c r="AU44" i="1"/>
  <c r="CG139" i="1"/>
  <c r="CG44" i="1"/>
  <c r="BE139" i="1"/>
  <c r="BE44" i="1"/>
  <c r="BJ139" i="1"/>
  <c r="BJ44" i="1"/>
  <c r="F139" i="1"/>
  <c r="F44" i="1"/>
  <c r="CT139" i="1"/>
  <c r="CT44" i="1"/>
  <c r="CN139" i="1"/>
  <c r="CN44" i="1"/>
  <c r="AK139" i="1"/>
  <c r="AK44" i="1"/>
  <c r="CF139" i="1"/>
  <c r="CF44" i="1"/>
  <c r="BR139" i="1"/>
  <c r="BR44" i="1"/>
  <c r="BT139" i="1"/>
  <c r="BT44" i="1"/>
  <c r="BL139" i="1"/>
  <c r="BL44" i="1"/>
  <c r="AR139" i="1"/>
  <c r="AR44" i="1"/>
  <c r="CC139" i="1"/>
  <c r="CC44" i="1"/>
  <c r="CH139" i="1"/>
  <c r="CH44" i="1"/>
  <c r="AE139" i="1"/>
  <c r="AE44" i="1"/>
  <c r="BZ139" i="1"/>
  <c r="BZ44" i="1"/>
  <c r="CP139" i="1"/>
  <c r="CP44" i="1"/>
  <c r="E139" i="1"/>
  <c r="E44" i="1"/>
  <c r="N139" i="1"/>
  <c r="N44" i="1"/>
  <c r="CM139" i="1"/>
  <c r="CM44" i="1"/>
  <c r="L139" i="1"/>
  <c r="L44" i="1"/>
  <c r="AG139" i="1"/>
  <c r="AG44" i="1"/>
  <c r="CS139" i="1"/>
  <c r="CS44" i="1"/>
  <c r="BN139" i="1"/>
  <c r="BN44" i="1"/>
  <c r="BD139" i="1"/>
  <c r="BD44" i="1"/>
  <c r="AP139" i="1"/>
  <c r="AP44" i="1"/>
  <c r="AQ139" i="1"/>
  <c r="AQ44" i="1"/>
  <c r="AT139" i="1"/>
  <c r="AT44" i="1"/>
  <c r="AX139" i="1"/>
  <c r="AX44" i="1"/>
  <c r="AB139" i="1"/>
  <c r="AB44" i="1"/>
  <c r="CR139" i="1"/>
  <c r="CR44" i="1"/>
  <c r="AD139" i="1"/>
  <c r="AD44" i="1"/>
  <c r="BG139" i="1"/>
  <c r="BG44" i="1"/>
  <c r="H139" i="1"/>
  <c r="H44" i="1"/>
  <c r="BM139" i="1"/>
  <c r="BM44" i="1"/>
  <c r="Q139" i="1"/>
  <c r="Q44" i="1"/>
  <c r="BK139" i="1"/>
  <c r="BK44" i="1"/>
  <c r="BA139" i="1"/>
  <c r="BA44" i="1"/>
  <c r="D139" i="1"/>
  <c r="D44" i="1"/>
  <c r="BC139" i="1"/>
  <c r="BC44" i="1"/>
  <c r="CJ139" i="1"/>
  <c r="CJ44" i="1"/>
  <c r="V139" i="1"/>
  <c r="V44" i="1"/>
  <c r="AM139" i="1"/>
  <c r="AM44" i="1"/>
  <c r="B139" i="1"/>
  <c r="AC139" i="1"/>
  <c r="AC44" i="1"/>
  <c r="CQ139" i="1"/>
  <c r="CQ44" i="1"/>
  <c r="CZ91" i="1"/>
  <c r="DA91" i="1"/>
  <c r="BW139" i="1"/>
  <c r="BW44" i="1"/>
  <c r="J139" i="1"/>
  <c r="J44" i="1"/>
  <c r="BF139" i="1"/>
  <c r="BF44" i="1"/>
  <c r="Y139" i="1"/>
  <c r="Y44" i="1"/>
  <c r="CO139" i="1"/>
  <c r="CO44" i="1"/>
  <c r="CD139" i="1"/>
  <c r="CD44" i="1"/>
  <c r="O139" i="1"/>
  <c r="O44" i="1"/>
  <c r="BP139" i="1"/>
  <c r="BP44" i="1"/>
  <c r="CL139" i="1"/>
  <c r="CL44" i="1"/>
  <c r="C139" i="1"/>
  <c r="CK139" i="1"/>
  <c r="CK44" i="1"/>
  <c r="R139" i="1"/>
  <c r="R44" i="1"/>
  <c r="G139" i="1"/>
  <c r="G44" i="1"/>
  <c r="CV139" i="1"/>
  <c r="CV44" i="1"/>
  <c r="BH139" i="1"/>
  <c r="BH44" i="1"/>
  <c r="BU139" i="1"/>
  <c r="BU44" i="1"/>
  <c r="M139" i="1"/>
  <c r="M44" i="1"/>
  <c r="AI139" i="1"/>
  <c r="AI44" i="1"/>
  <c r="CX139" i="1"/>
  <c r="CX44" i="1"/>
  <c r="BS139" i="1"/>
  <c r="BS44" i="1"/>
  <c r="S139" i="1"/>
  <c r="S44" i="1"/>
  <c r="CW139" i="1"/>
  <c r="CW44" i="1"/>
  <c r="AA139" i="1"/>
  <c r="AA44" i="1"/>
  <c r="Z139" i="1"/>
  <c r="Z44" i="1"/>
  <c r="I139" i="1"/>
  <c r="I44" i="1"/>
  <c r="T71" i="1"/>
  <c r="B45" i="2"/>
  <c r="T94" i="1"/>
  <c r="C44" i="1"/>
  <c r="B44" i="1"/>
  <c r="B19" i="2"/>
  <c r="F19" i="2"/>
  <c r="CZ20" i="1"/>
  <c r="DA20" i="1"/>
  <c r="B70" i="1"/>
  <c r="B93" i="1"/>
  <c r="F45" i="2"/>
  <c r="CZ139" i="1"/>
  <c r="DA139" i="1"/>
  <c r="CZ116" i="1"/>
  <c r="DA116" i="1"/>
  <c r="C93" i="1"/>
  <c r="M140" i="1"/>
  <c r="M45" i="1"/>
  <c r="CC140" i="1"/>
  <c r="CC45" i="1"/>
  <c r="BC140" i="1"/>
  <c r="BC45" i="1"/>
  <c r="CD140" i="1"/>
  <c r="CD45" i="1"/>
  <c r="AS140" i="1"/>
  <c r="AS45" i="1"/>
  <c r="BP140" i="1"/>
  <c r="BP45" i="1"/>
  <c r="BE140" i="1"/>
  <c r="BE45" i="1"/>
  <c r="H140" i="1"/>
  <c r="H45" i="1"/>
  <c r="BL140" i="1"/>
  <c r="BL45" i="1"/>
  <c r="BT140" i="1"/>
  <c r="BT45" i="1"/>
  <c r="E140" i="1"/>
  <c r="E45" i="1"/>
  <c r="AK140" i="1"/>
  <c r="AK45" i="1"/>
  <c r="BN140" i="1"/>
  <c r="BN45" i="1"/>
  <c r="O140" i="1"/>
  <c r="O45" i="1"/>
  <c r="BW140" i="1"/>
  <c r="BW45" i="1"/>
  <c r="BI140" i="1"/>
  <c r="BI45" i="1"/>
  <c r="CO140" i="1"/>
  <c r="CO45" i="1"/>
  <c r="V140" i="1"/>
  <c r="V45" i="1"/>
  <c r="BV140" i="1"/>
  <c r="BV45" i="1"/>
  <c r="S140" i="1"/>
  <c r="S45" i="1"/>
  <c r="Y140" i="1"/>
  <c r="Y45" i="1"/>
  <c r="CW140" i="1"/>
  <c r="CW45" i="1"/>
  <c r="AL140" i="1"/>
  <c r="AL45" i="1"/>
  <c r="CT140" i="1"/>
  <c r="CT45" i="1"/>
  <c r="P140" i="1"/>
  <c r="P45" i="1"/>
  <c r="AW140" i="1"/>
  <c r="AW45" i="1"/>
  <c r="BD140" i="1"/>
  <c r="BD45" i="1"/>
  <c r="Q140" i="1"/>
  <c r="Q45" i="1"/>
  <c r="AO140" i="1"/>
  <c r="AO45" i="1"/>
  <c r="CE140" i="1"/>
  <c r="CE45" i="1"/>
  <c r="J140" i="1"/>
  <c r="J45" i="1"/>
  <c r="Z140" i="1"/>
  <c r="Z45" i="1"/>
  <c r="CG140" i="1"/>
  <c r="CG45" i="1"/>
  <c r="BF140" i="1"/>
  <c r="BF45" i="1"/>
  <c r="CP140" i="1"/>
  <c r="CP45" i="1"/>
  <c r="CN140" i="1"/>
  <c r="CN45" i="1"/>
  <c r="BZ140" i="1"/>
  <c r="BZ45" i="1"/>
  <c r="CQ140" i="1"/>
  <c r="CQ45" i="1"/>
  <c r="AR140" i="1"/>
  <c r="AR45" i="1"/>
  <c r="AX140" i="1"/>
  <c r="AX45" i="1"/>
  <c r="CV140" i="1"/>
  <c r="CV45" i="1"/>
  <c r="B140" i="1"/>
  <c r="BU140" i="1"/>
  <c r="BU45" i="1"/>
  <c r="BK140" i="1"/>
  <c r="BK45" i="1"/>
  <c r="R140" i="1"/>
  <c r="R45" i="1"/>
  <c r="U140" i="1"/>
  <c r="U45" i="1"/>
  <c r="AI140" i="1"/>
  <c r="AI45" i="1"/>
  <c r="D140" i="1"/>
  <c r="CF140" i="1"/>
  <c r="CF45" i="1"/>
  <c r="BO140" i="1"/>
  <c r="BO45" i="1"/>
  <c r="BX140" i="1"/>
  <c r="BX45" i="1"/>
  <c r="AP140" i="1"/>
  <c r="AP45" i="1"/>
  <c r="CX140" i="1"/>
  <c r="CX45" i="1"/>
  <c r="CZ92" i="1"/>
  <c r="DA92" i="1"/>
  <c r="W140" i="1"/>
  <c r="W45" i="1"/>
  <c r="AG140" i="1"/>
  <c r="AG45" i="1"/>
  <c r="T140" i="1"/>
  <c r="T45" i="1"/>
  <c r="BH140" i="1"/>
  <c r="BH45" i="1"/>
  <c r="CK140" i="1"/>
  <c r="CK45" i="1"/>
  <c r="CS140" i="1"/>
  <c r="CS45" i="1"/>
  <c r="AJ140" i="1"/>
  <c r="AJ45" i="1"/>
  <c r="BJ140" i="1"/>
  <c r="BJ45" i="1"/>
  <c r="L140" i="1"/>
  <c r="L45" i="1"/>
  <c r="BR140" i="1"/>
  <c r="BR45" i="1"/>
  <c r="AT140" i="1"/>
  <c r="AT45" i="1"/>
  <c r="G140" i="1"/>
  <c r="G45" i="1"/>
  <c r="CR140" i="1"/>
  <c r="CR45" i="1"/>
  <c r="AZ140" i="1"/>
  <c r="AZ45" i="1"/>
  <c r="CA140" i="1"/>
  <c r="CA45" i="1"/>
  <c r="AD140" i="1"/>
  <c r="AD45" i="1"/>
  <c r="CI140" i="1"/>
  <c r="CI45" i="1"/>
  <c r="BA140" i="1"/>
  <c r="BA45" i="1"/>
  <c r="AU140" i="1"/>
  <c r="AU45" i="1"/>
  <c r="AB140" i="1"/>
  <c r="AB45" i="1"/>
  <c r="AH140" i="1"/>
  <c r="AH45" i="1"/>
  <c r="CH140" i="1"/>
  <c r="CH45" i="1"/>
  <c r="BS140" i="1"/>
  <c r="BS45" i="1"/>
  <c r="AQ140" i="1"/>
  <c r="AQ45" i="1"/>
  <c r="X140" i="1"/>
  <c r="X45" i="1"/>
  <c r="CB140" i="1"/>
  <c r="CB45" i="1"/>
  <c r="BM140" i="1"/>
  <c r="BM45" i="1"/>
  <c r="CL140" i="1"/>
  <c r="CL45" i="1"/>
  <c r="BQ140" i="1"/>
  <c r="BQ45" i="1"/>
  <c r="F140" i="1"/>
  <c r="F45" i="1"/>
  <c r="I140" i="1"/>
  <c r="I45" i="1"/>
  <c r="CU140" i="1"/>
  <c r="CU45" i="1"/>
  <c r="AC140" i="1"/>
  <c r="AC45" i="1"/>
  <c r="K140" i="1"/>
  <c r="K45" i="1"/>
  <c r="AV140" i="1"/>
  <c r="AV45" i="1"/>
  <c r="BY140" i="1"/>
  <c r="BY45" i="1"/>
  <c r="AN140" i="1"/>
  <c r="AN45" i="1"/>
  <c r="AY140" i="1"/>
  <c r="AY45" i="1"/>
  <c r="BB140" i="1"/>
  <c r="BB45" i="1"/>
  <c r="CM140" i="1"/>
  <c r="CM45" i="1"/>
  <c r="AE140" i="1"/>
  <c r="AE45" i="1"/>
  <c r="AF140" i="1"/>
  <c r="AF45" i="1"/>
  <c r="AM140" i="1"/>
  <c r="AM45" i="1"/>
  <c r="N140" i="1"/>
  <c r="N45" i="1"/>
  <c r="AA140" i="1"/>
  <c r="AA45" i="1"/>
  <c r="CJ140" i="1"/>
  <c r="CJ45" i="1"/>
  <c r="BG140" i="1"/>
  <c r="BG45" i="1"/>
  <c r="D93" i="1"/>
  <c r="C140" i="1"/>
  <c r="C70" i="1"/>
  <c r="AL117" i="1"/>
  <c r="AL21" i="1"/>
  <c r="BD117" i="1"/>
  <c r="BD21" i="1"/>
  <c r="M117" i="1"/>
  <c r="M21" i="1"/>
  <c r="CI117" i="1"/>
  <c r="CI21" i="1"/>
  <c r="BM117" i="1"/>
  <c r="BM21" i="1"/>
  <c r="CU117" i="1"/>
  <c r="CU21" i="1"/>
  <c r="BB117" i="1"/>
  <c r="BB21" i="1"/>
  <c r="BO117" i="1"/>
  <c r="BO21" i="1"/>
  <c r="H117" i="1"/>
  <c r="H21" i="1"/>
  <c r="CQ117" i="1"/>
  <c r="CQ21" i="1"/>
  <c r="I117" i="1"/>
  <c r="I21" i="1"/>
  <c r="CK117" i="1"/>
  <c r="CK21" i="1"/>
  <c r="BQ117" i="1"/>
  <c r="BQ21" i="1"/>
  <c r="AE117" i="1"/>
  <c r="AE21" i="1"/>
  <c r="CX117" i="1"/>
  <c r="CX21" i="1"/>
  <c r="AD117" i="1"/>
  <c r="AD21" i="1"/>
  <c r="BY117" i="1"/>
  <c r="BY21" i="1"/>
  <c r="BW117" i="1"/>
  <c r="BW21" i="1"/>
  <c r="CR117" i="1"/>
  <c r="CR21" i="1"/>
  <c r="X117" i="1"/>
  <c r="X21" i="1"/>
  <c r="CB117" i="1"/>
  <c r="CB21" i="1"/>
  <c r="AK117" i="1"/>
  <c r="AK21" i="1"/>
  <c r="T117" i="1"/>
  <c r="T21" i="1"/>
  <c r="AP117" i="1"/>
  <c r="AP21" i="1"/>
  <c r="AT117" i="1"/>
  <c r="AT21" i="1"/>
  <c r="F117" i="1"/>
  <c r="F21" i="1"/>
  <c r="BC117" i="1"/>
  <c r="BC21" i="1"/>
  <c r="G117" i="1"/>
  <c r="G21" i="1"/>
  <c r="AI117" i="1"/>
  <c r="AI21" i="1"/>
  <c r="BF117" i="1"/>
  <c r="BF21" i="1"/>
  <c r="CC117" i="1"/>
  <c r="CC21" i="1"/>
  <c r="AU117" i="1"/>
  <c r="AU21" i="1"/>
  <c r="U117" i="1"/>
  <c r="U21" i="1"/>
  <c r="J117" i="1"/>
  <c r="J21" i="1"/>
  <c r="D117" i="1"/>
  <c r="D21" i="1"/>
  <c r="AX117" i="1"/>
  <c r="AX21" i="1"/>
  <c r="AA117" i="1"/>
  <c r="AA21" i="1"/>
  <c r="CA117" i="1"/>
  <c r="CA21" i="1"/>
  <c r="BA117" i="1"/>
  <c r="BA21" i="1"/>
  <c r="BE117" i="1"/>
  <c r="BE21" i="1"/>
  <c r="P117" i="1"/>
  <c r="P21" i="1"/>
  <c r="CM117" i="1"/>
  <c r="CM21" i="1"/>
  <c r="AC117" i="1"/>
  <c r="AC21" i="1"/>
  <c r="AO117" i="1"/>
  <c r="AO21" i="1"/>
  <c r="AH117" i="1"/>
  <c r="AH21" i="1"/>
  <c r="N117" i="1"/>
  <c r="N21" i="1"/>
  <c r="AM117" i="1"/>
  <c r="AM21" i="1"/>
  <c r="BP117" i="1"/>
  <c r="BP21" i="1"/>
  <c r="AV117" i="1"/>
  <c r="AV21" i="1"/>
  <c r="CT117" i="1"/>
  <c r="CT21" i="1"/>
  <c r="Z117" i="1"/>
  <c r="Z21" i="1"/>
  <c r="AN117" i="1"/>
  <c r="AN21" i="1"/>
  <c r="Y117" i="1"/>
  <c r="Y21" i="1"/>
  <c r="AF117" i="1"/>
  <c r="AF21" i="1"/>
  <c r="CN117" i="1"/>
  <c r="CN21" i="1"/>
  <c r="W117" i="1"/>
  <c r="W21" i="1"/>
  <c r="BI117" i="1"/>
  <c r="BI21" i="1"/>
  <c r="BN117" i="1"/>
  <c r="BN21" i="1"/>
  <c r="CE117" i="1"/>
  <c r="CE21" i="1"/>
  <c r="AR117" i="1"/>
  <c r="AR21" i="1"/>
  <c r="AG117" i="1"/>
  <c r="AG21" i="1"/>
  <c r="CV117" i="1"/>
  <c r="CV21" i="1"/>
  <c r="S117" i="1"/>
  <c r="S21" i="1"/>
  <c r="BU117" i="1"/>
  <c r="BU21" i="1"/>
  <c r="BT117" i="1"/>
  <c r="BT21" i="1"/>
  <c r="O117" i="1"/>
  <c r="O21" i="1"/>
  <c r="BZ117" i="1"/>
  <c r="BZ21" i="1"/>
  <c r="CG117" i="1"/>
  <c r="CG21" i="1"/>
  <c r="Q117" i="1"/>
  <c r="Q21" i="1"/>
  <c r="BR117" i="1"/>
  <c r="BR21" i="1"/>
  <c r="CL117" i="1"/>
  <c r="CL21" i="1"/>
  <c r="BJ117" i="1"/>
  <c r="BJ21" i="1"/>
  <c r="BG117" i="1"/>
  <c r="BG21" i="1"/>
  <c r="CS117" i="1"/>
  <c r="CS21" i="1"/>
  <c r="AQ117" i="1"/>
  <c r="AQ21" i="1"/>
  <c r="BS117" i="1"/>
  <c r="BS21" i="1"/>
  <c r="AS117" i="1"/>
  <c r="AS21" i="1"/>
  <c r="CD117" i="1"/>
  <c r="CD21" i="1"/>
  <c r="K117" i="1"/>
  <c r="K21" i="1"/>
  <c r="AW117" i="1"/>
  <c r="AW21" i="1"/>
  <c r="BK117" i="1"/>
  <c r="BK21" i="1"/>
  <c r="AY117" i="1"/>
  <c r="AY21" i="1"/>
  <c r="CH117" i="1"/>
  <c r="CH21" i="1"/>
  <c r="BX117" i="1"/>
  <c r="BX21" i="1"/>
  <c r="CO117" i="1"/>
  <c r="CO21" i="1"/>
  <c r="AJ117" i="1"/>
  <c r="AJ21" i="1"/>
  <c r="BV117" i="1"/>
  <c r="BV21" i="1"/>
  <c r="B117" i="1"/>
  <c r="B21" i="1"/>
  <c r="BH117" i="1"/>
  <c r="BH21" i="1"/>
  <c r="CW117" i="1"/>
  <c r="CW21" i="1"/>
  <c r="L117" i="1"/>
  <c r="L21" i="1"/>
  <c r="E117" i="1"/>
  <c r="E21" i="1"/>
  <c r="V117" i="1"/>
  <c r="V21" i="1"/>
  <c r="AB117" i="1"/>
  <c r="AB21" i="1"/>
  <c r="CZ69" i="1"/>
  <c r="DA69" i="1"/>
  <c r="CF117" i="1"/>
  <c r="CF21" i="1"/>
  <c r="AZ117" i="1"/>
  <c r="AZ21" i="1"/>
  <c r="BL117" i="1"/>
  <c r="BL21" i="1"/>
  <c r="R117" i="1"/>
  <c r="R21" i="1"/>
  <c r="CP117" i="1"/>
  <c r="CP21" i="1"/>
  <c r="CJ117" i="1"/>
  <c r="CJ21" i="1"/>
  <c r="D70" i="1"/>
  <c r="C117" i="1"/>
  <c r="C21" i="1"/>
  <c r="U95" i="1"/>
  <c r="U72" i="1"/>
  <c r="B46" i="2"/>
  <c r="C45" i="1"/>
  <c r="B45" i="1"/>
  <c r="CZ44" i="1"/>
  <c r="DA44" i="1"/>
  <c r="D45" i="1"/>
  <c r="CZ21" i="1"/>
  <c r="DA21" i="1"/>
  <c r="B20" i="2"/>
  <c r="F20" i="2"/>
  <c r="B71" i="1"/>
  <c r="B94" i="1"/>
  <c r="F46" i="2"/>
  <c r="CZ140" i="1"/>
  <c r="DA140" i="1"/>
  <c r="CZ117" i="1"/>
  <c r="DA117" i="1"/>
  <c r="D71" i="1"/>
  <c r="C118" i="1"/>
  <c r="C22" i="1"/>
  <c r="C71" i="1"/>
  <c r="AO118" i="1"/>
  <c r="AO22" i="1"/>
  <c r="CS118" i="1"/>
  <c r="CS22" i="1"/>
  <c r="K118" i="1"/>
  <c r="K22" i="1"/>
  <c r="BZ118" i="1"/>
  <c r="BZ22" i="1"/>
  <c r="CF118" i="1"/>
  <c r="CF22" i="1"/>
  <c r="BC118" i="1"/>
  <c r="BC22" i="1"/>
  <c r="CJ118" i="1"/>
  <c r="CJ22" i="1"/>
  <c r="AM118" i="1"/>
  <c r="AM22" i="1"/>
  <c r="M118" i="1"/>
  <c r="M22" i="1"/>
  <c r="CW118" i="1"/>
  <c r="CW22" i="1"/>
  <c r="CH118" i="1"/>
  <c r="CH22" i="1"/>
  <c r="V118" i="1"/>
  <c r="V22" i="1"/>
  <c r="AX118" i="1"/>
  <c r="AX22" i="1"/>
  <c r="U118" i="1"/>
  <c r="U22" i="1"/>
  <c r="AK118" i="1"/>
  <c r="AK22" i="1"/>
  <c r="BL118" i="1"/>
  <c r="BL22" i="1"/>
  <c r="BX118" i="1"/>
  <c r="BX22" i="1"/>
  <c r="BH118" i="1"/>
  <c r="BH22" i="1"/>
  <c r="AL118" i="1"/>
  <c r="AL22" i="1"/>
  <c r="P118" i="1"/>
  <c r="P22" i="1"/>
  <c r="BF118" i="1"/>
  <c r="BF22" i="1"/>
  <c r="Q118" i="1"/>
  <c r="Q22" i="1"/>
  <c r="BO118" i="1"/>
  <c r="BO22" i="1"/>
  <c r="CM118" i="1"/>
  <c r="CM22" i="1"/>
  <c r="BU118" i="1"/>
  <c r="BU22" i="1"/>
  <c r="I118" i="1"/>
  <c r="I22" i="1"/>
  <c r="Y118" i="1"/>
  <c r="Y22" i="1"/>
  <c r="BQ118" i="1"/>
  <c r="BQ22" i="1"/>
  <c r="CO118" i="1"/>
  <c r="CO22" i="1"/>
  <c r="AI118" i="1"/>
  <c r="AI22" i="1"/>
  <c r="CI118" i="1"/>
  <c r="CI22" i="1"/>
  <c r="BK118" i="1"/>
  <c r="BK22" i="1"/>
  <c r="AG118" i="1"/>
  <c r="AG22" i="1"/>
  <c r="AF118" i="1"/>
  <c r="AF22" i="1"/>
  <c r="CD118" i="1"/>
  <c r="CD22" i="1"/>
  <c r="N118" i="1"/>
  <c r="N22" i="1"/>
  <c r="CB118" i="1"/>
  <c r="CB22" i="1"/>
  <c r="BG118" i="1"/>
  <c r="BG22" i="1"/>
  <c r="AA118" i="1"/>
  <c r="AA22" i="1"/>
  <c r="B118" i="1"/>
  <c r="B22" i="1"/>
  <c r="AP118" i="1"/>
  <c r="AP22" i="1"/>
  <c r="AC118" i="1"/>
  <c r="AC22" i="1"/>
  <c r="J118" i="1"/>
  <c r="J22" i="1"/>
  <c r="AE118" i="1"/>
  <c r="AE22" i="1"/>
  <c r="CU118" i="1"/>
  <c r="CU22" i="1"/>
  <c r="BD118" i="1"/>
  <c r="BD22" i="1"/>
  <c r="E118" i="1"/>
  <c r="E22" i="1"/>
  <c r="AW118" i="1"/>
  <c r="AW22" i="1"/>
  <c r="BT118" i="1"/>
  <c r="BT22" i="1"/>
  <c r="AQ118" i="1"/>
  <c r="AQ22" i="1"/>
  <c r="BW118" i="1"/>
  <c r="BW22" i="1"/>
  <c r="BI118" i="1"/>
  <c r="BI22" i="1"/>
  <c r="BR118" i="1"/>
  <c r="BR22" i="1"/>
  <c r="BJ118" i="1"/>
  <c r="BJ22" i="1"/>
  <c r="S118" i="1"/>
  <c r="S22" i="1"/>
  <c r="CA118" i="1"/>
  <c r="CA22" i="1"/>
  <c r="AZ118" i="1"/>
  <c r="AZ22" i="1"/>
  <c r="AY118" i="1"/>
  <c r="AY22" i="1"/>
  <c r="CR118" i="1"/>
  <c r="CR22" i="1"/>
  <c r="AB118" i="1"/>
  <c r="AB22" i="1"/>
  <c r="BA118" i="1"/>
  <c r="BA22" i="1"/>
  <c r="CZ70" i="1"/>
  <c r="DA70" i="1"/>
  <c r="CG118" i="1"/>
  <c r="CG22" i="1"/>
  <c r="CC118" i="1"/>
  <c r="CC22" i="1"/>
  <c r="G118" i="1"/>
  <c r="G22" i="1"/>
  <c r="BV118" i="1"/>
  <c r="BV22" i="1"/>
  <c r="AV118" i="1"/>
  <c r="AV22" i="1"/>
  <c r="AT118" i="1"/>
  <c r="AT22" i="1"/>
  <c r="H118" i="1"/>
  <c r="H22" i="1"/>
  <c r="BN118" i="1"/>
  <c r="BN22" i="1"/>
  <c r="BB118" i="1"/>
  <c r="BB22" i="1"/>
  <c r="AH118" i="1"/>
  <c r="AH22" i="1"/>
  <c r="BE118" i="1"/>
  <c r="BE22" i="1"/>
  <c r="W118" i="1"/>
  <c r="W22" i="1"/>
  <c r="L118" i="1"/>
  <c r="L22" i="1"/>
  <c r="T118" i="1"/>
  <c r="T22" i="1"/>
  <c r="BY118" i="1"/>
  <c r="BY22" i="1"/>
  <c r="F118" i="1"/>
  <c r="F22" i="1"/>
  <c r="CN118" i="1"/>
  <c r="CN22" i="1"/>
  <c r="BP118" i="1"/>
  <c r="BP22" i="1"/>
  <c r="CL118" i="1"/>
  <c r="CL22" i="1"/>
  <c r="AD118" i="1"/>
  <c r="AD22" i="1"/>
  <c r="CP118" i="1"/>
  <c r="CP22" i="1"/>
  <c r="AS118" i="1"/>
  <c r="AS22" i="1"/>
  <c r="CK118" i="1"/>
  <c r="CK22" i="1"/>
  <c r="O118" i="1"/>
  <c r="O22" i="1"/>
  <c r="CV118" i="1"/>
  <c r="CV22" i="1"/>
  <c r="CT118" i="1"/>
  <c r="CT22" i="1"/>
  <c r="AN118" i="1"/>
  <c r="AN22" i="1"/>
  <c r="BM118" i="1"/>
  <c r="BM22" i="1"/>
  <c r="CQ118" i="1"/>
  <c r="CQ22" i="1"/>
  <c r="CX118" i="1"/>
  <c r="CX22" i="1"/>
  <c r="BS118" i="1"/>
  <c r="BS22" i="1"/>
  <c r="X118" i="1"/>
  <c r="X22" i="1"/>
  <c r="CE118" i="1"/>
  <c r="CE22" i="1"/>
  <c r="AJ118" i="1"/>
  <c r="AJ22" i="1"/>
  <c r="Z118" i="1"/>
  <c r="Z22" i="1"/>
  <c r="R118" i="1"/>
  <c r="R22" i="1"/>
  <c r="AU118" i="1"/>
  <c r="AU22" i="1"/>
  <c r="AR118" i="1"/>
  <c r="AR22" i="1"/>
  <c r="D94" i="1"/>
  <c r="C141" i="1"/>
  <c r="E94" i="1"/>
  <c r="D141" i="1"/>
  <c r="E71" i="1"/>
  <c r="D118" i="1"/>
  <c r="D22" i="1"/>
  <c r="C94" i="1"/>
  <c r="CK141" i="1"/>
  <c r="CK46" i="1"/>
  <c r="BS141" i="1"/>
  <c r="BS46" i="1"/>
  <c r="AW141" i="1"/>
  <c r="AW46" i="1"/>
  <c r="M141" i="1"/>
  <c r="M46" i="1"/>
  <c r="AM141" i="1"/>
  <c r="AM46" i="1"/>
  <c r="BH141" i="1"/>
  <c r="BH46" i="1"/>
  <c r="BJ141" i="1"/>
  <c r="BJ46" i="1"/>
  <c r="Y141" i="1"/>
  <c r="Y46" i="1"/>
  <c r="AK141" i="1"/>
  <c r="AK46" i="1"/>
  <c r="V141" i="1"/>
  <c r="V46" i="1"/>
  <c r="CL141" i="1"/>
  <c r="CL46" i="1"/>
  <c r="BN141" i="1"/>
  <c r="BN46" i="1"/>
  <c r="AE141" i="1"/>
  <c r="AE46" i="1"/>
  <c r="CA141" i="1"/>
  <c r="CA46" i="1"/>
  <c r="AJ141" i="1"/>
  <c r="AJ46" i="1"/>
  <c r="CF141" i="1"/>
  <c r="CF46" i="1"/>
  <c r="AO141" i="1"/>
  <c r="AO46" i="1"/>
  <c r="BD141" i="1"/>
  <c r="BD46" i="1"/>
  <c r="BA141" i="1"/>
  <c r="BA46" i="1"/>
  <c r="AI141" i="1"/>
  <c r="AI46" i="1"/>
  <c r="E141" i="1"/>
  <c r="CC141" i="1"/>
  <c r="CC46" i="1"/>
  <c r="X141" i="1"/>
  <c r="X46" i="1"/>
  <c r="BE141" i="1"/>
  <c r="BE46" i="1"/>
  <c r="CX141" i="1"/>
  <c r="CX46" i="1"/>
  <c r="AH141" i="1"/>
  <c r="AH46" i="1"/>
  <c r="AN141" i="1"/>
  <c r="AN46" i="1"/>
  <c r="B141" i="1"/>
  <c r="CH141" i="1"/>
  <c r="CH46" i="1"/>
  <c r="CB141" i="1"/>
  <c r="CB46" i="1"/>
  <c r="CT141" i="1"/>
  <c r="CT46" i="1"/>
  <c r="CM141" i="1"/>
  <c r="CM46" i="1"/>
  <c r="CI141" i="1"/>
  <c r="CI46" i="1"/>
  <c r="AG141" i="1"/>
  <c r="AG46" i="1"/>
  <c r="W141" i="1"/>
  <c r="W46" i="1"/>
  <c r="L141" i="1"/>
  <c r="L46" i="1"/>
  <c r="AR141" i="1"/>
  <c r="AR46" i="1"/>
  <c r="AL141" i="1"/>
  <c r="AL46" i="1"/>
  <c r="CU141" i="1"/>
  <c r="CU46" i="1"/>
  <c r="AB141" i="1"/>
  <c r="AB46" i="1"/>
  <c r="CO141" i="1"/>
  <c r="CO46" i="1"/>
  <c r="BC141" i="1"/>
  <c r="BC46" i="1"/>
  <c r="BF141" i="1"/>
  <c r="BF46" i="1"/>
  <c r="BV141" i="1"/>
  <c r="BV46" i="1"/>
  <c r="J141" i="1"/>
  <c r="J46" i="1"/>
  <c r="CG141" i="1"/>
  <c r="CG46" i="1"/>
  <c r="CW141" i="1"/>
  <c r="CW46" i="1"/>
  <c r="BQ141" i="1"/>
  <c r="BQ46" i="1"/>
  <c r="T141" i="1"/>
  <c r="T46" i="1"/>
  <c r="CN141" i="1"/>
  <c r="CN46" i="1"/>
  <c r="BL141" i="1"/>
  <c r="BL46" i="1"/>
  <c r="CS141" i="1"/>
  <c r="CS46" i="1"/>
  <c r="F141" i="1"/>
  <c r="F46" i="1"/>
  <c r="CJ141" i="1"/>
  <c r="CJ46" i="1"/>
  <c r="BR141" i="1"/>
  <c r="BR46" i="1"/>
  <c r="G141" i="1"/>
  <c r="G46" i="1"/>
  <c r="AP141" i="1"/>
  <c r="AP46" i="1"/>
  <c r="AF141" i="1"/>
  <c r="AF46" i="1"/>
  <c r="Q141" i="1"/>
  <c r="Q46" i="1"/>
  <c r="CP141" i="1"/>
  <c r="CP46" i="1"/>
  <c r="AX141" i="1"/>
  <c r="AX46" i="1"/>
  <c r="BK141" i="1"/>
  <c r="BK46" i="1"/>
  <c r="BU141" i="1"/>
  <c r="BU46" i="1"/>
  <c r="AS141" i="1"/>
  <c r="AS46" i="1"/>
  <c r="AV141" i="1"/>
  <c r="AV46" i="1"/>
  <c r="AQ141" i="1"/>
  <c r="AQ46" i="1"/>
  <c r="BM141" i="1"/>
  <c r="BM46" i="1"/>
  <c r="CV141" i="1"/>
  <c r="CV46" i="1"/>
  <c r="P141" i="1"/>
  <c r="P46" i="1"/>
  <c r="BB141" i="1"/>
  <c r="BB46" i="1"/>
  <c r="I141" i="1"/>
  <c r="I46" i="1"/>
  <c r="CD141" i="1"/>
  <c r="CD46" i="1"/>
  <c r="AT141" i="1"/>
  <c r="AT46" i="1"/>
  <c r="BO141" i="1"/>
  <c r="BO46" i="1"/>
  <c r="BX141" i="1"/>
  <c r="BX46" i="1"/>
  <c r="K141" i="1"/>
  <c r="K46" i="1"/>
  <c r="CE141" i="1"/>
  <c r="CE46" i="1"/>
  <c r="BI141" i="1"/>
  <c r="BI46" i="1"/>
  <c r="U141" i="1"/>
  <c r="U46" i="1"/>
  <c r="BW141" i="1"/>
  <c r="BW46" i="1"/>
  <c r="BG141" i="1"/>
  <c r="BG46" i="1"/>
  <c r="CQ141" i="1"/>
  <c r="CQ46" i="1"/>
  <c r="AZ141" i="1"/>
  <c r="AZ46" i="1"/>
  <c r="O141" i="1"/>
  <c r="O46" i="1"/>
  <c r="Z141" i="1"/>
  <c r="Z46" i="1"/>
  <c r="AD141" i="1"/>
  <c r="AD46" i="1"/>
  <c r="N141" i="1"/>
  <c r="N46" i="1"/>
  <c r="BP141" i="1"/>
  <c r="BP46" i="1"/>
  <c r="AA141" i="1"/>
  <c r="AA46" i="1"/>
  <c r="CZ93" i="1"/>
  <c r="DA93" i="1"/>
  <c r="BT141" i="1"/>
  <c r="BT46" i="1"/>
  <c r="S141" i="1"/>
  <c r="S46" i="1"/>
  <c r="AY141" i="1"/>
  <c r="AY46" i="1"/>
  <c r="BY141" i="1"/>
  <c r="BY46" i="1"/>
  <c r="H141" i="1"/>
  <c r="H46" i="1"/>
  <c r="CR141" i="1"/>
  <c r="CR46" i="1"/>
  <c r="BZ141" i="1"/>
  <c r="BZ46" i="1"/>
  <c r="AU141" i="1"/>
  <c r="AU46" i="1"/>
  <c r="AC141" i="1"/>
  <c r="AC46" i="1"/>
  <c r="R141" i="1"/>
  <c r="R46" i="1"/>
  <c r="CZ45" i="1"/>
  <c r="DA45" i="1"/>
  <c r="E46" i="1"/>
  <c r="D46" i="1"/>
  <c r="B46" i="1"/>
  <c r="C46" i="1"/>
  <c r="CZ22" i="1"/>
  <c r="DA22" i="1"/>
  <c r="B21" i="2"/>
  <c r="F21" i="2"/>
  <c r="B72" i="1"/>
  <c r="B95" i="1"/>
  <c r="C95" i="1"/>
  <c r="AE142" i="1"/>
  <c r="AE47" i="1"/>
  <c r="P142" i="1"/>
  <c r="P47" i="1"/>
  <c r="BX142" i="1"/>
  <c r="BX47" i="1"/>
  <c r="CQ142" i="1"/>
  <c r="CQ47" i="1"/>
  <c r="BF142" i="1"/>
  <c r="BF47" i="1"/>
  <c r="X142" i="1"/>
  <c r="X47" i="1"/>
  <c r="BD142" i="1"/>
  <c r="BD47" i="1"/>
  <c r="CT142" i="1"/>
  <c r="CT47" i="1"/>
  <c r="AB142" i="1"/>
  <c r="AB47" i="1"/>
  <c r="I142" i="1"/>
  <c r="I47" i="1"/>
  <c r="AI142" i="1"/>
  <c r="AI47" i="1"/>
  <c r="AS142" i="1"/>
  <c r="AS47" i="1"/>
  <c r="AR142" i="1"/>
  <c r="AR47" i="1"/>
  <c r="BV142" i="1"/>
  <c r="BV47" i="1"/>
  <c r="AU142" i="1"/>
  <c r="AU47" i="1"/>
  <c r="BA142" i="1"/>
  <c r="BA47" i="1"/>
  <c r="BY142" i="1"/>
  <c r="BY47" i="1"/>
  <c r="BH142" i="1"/>
  <c r="BH47" i="1"/>
  <c r="AC142" i="1"/>
  <c r="AC47" i="1"/>
  <c r="CC142" i="1"/>
  <c r="CC47" i="1"/>
  <c r="N142" i="1"/>
  <c r="N47" i="1"/>
  <c r="CN142" i="1"/>
  <c r="CN47" i="1"/>
  <c r="CZ94" i="1"/>
  <c r="DA94" i="1"/>
  <c r="AQ142" i="1"/>
  <c r="AQ47" i="1"/>
  <c r="AN142" i="1"/>
  <c r="AN47" i="1"/>
  <c r="U142" i="1"/>
  <c r="U47" i="1"/>
  <c r="CM142" i="1"/>
  <c r="CM47" i="1"/>
  <c r="L142" i="1"/>
  <c r="L47" i="1"/>
  <c r="AM142" i="1"/>
  <c r="AM47" i="1"/>
  <c r="BL142" i="1"/>
  <c r="BL47" i="1"/>
  <c r="CH142" i="1"/>
  <c r="CH47" i="1"/>
  <c r="AO142" i="1"/>
  <c r="AO47" i="1"/>
  <c r="AY142" i="1"/>
  <c r="AY47" i="1"/>
  <c r="BU142" i="1"/>
  <c r="BU47" i="1"/>
  <c r="CP142" i="1"/>
  <c r="CP47" i="1"/>
  <c r="R142" i="1"/>
  <c r="R47" i="1"/>
  <c r="BE142" i="1"/>
  <c r="BE47" i="1"/>
  <c r="M142" i="1"/>
  <c r="M47" i="1"/>
  <c r="AL142" i="1"/>
  <c r="AL47" i="1"/>
  <c r="AF142" i="1"/>
  <c r="AF47" i="1"/>
  <c r="CV142" i="1"/>
  <c r="CV47" i="1"/>
  <c r="CW142" i="1"/>
  <c r="CW47" i="1"/>
  <c r="BW142" i="1"/>
  <c r="BW47" i="1"/>
  <c r="BZ142" i="1"/>
  <c r="BZ47" i="1"/>
  <c r="CR142" i="1"/>
  <c r="CR47" i="1"/>
  <c r="AT142" i="1"/>
  <c r="AT47" i="1"/>
  <c r="H142" i="1"/>
  <c r="H47" i="1"/>
  <c r="CB142" i="1"/>
  <c r="CB47" i="1"/>
  <c r="Z142" i="1"/>
  <c r="Z47" i="1"/>
  <c r="V142" i="1"/>
  <c r="V47" i="1"/>
  <c r="AP142" i="1"/>
  <c r="AP47" i="1"/>
  <c r="BS142" i="1"/>
  <c r="BS47" i="1"/>
  <c r="S142" i="1"/>
  <c r="S47" i="1"/>
  <c r="BN142" i="1"/>
  <c r="BN47" i="1"/>
  <c r="AV142" i="1"/>
  <c r="AV47" i="1"/>
  <c r="G142" i="1"/>
  <c r="G47" i="1"/>
  <c r="CX142" i="1"/>
  <c r="CX47" i="1"/>
  <c r="BC142" i="1"/>
  <c r="BC47" i="1"/>
  <c r="CL142" i="1"/>
  <c r="CL47" i="1"/>
  <c r="CG142" i="1"/>
  <c r="CG47" i="1"/>
  <c r="K142" i="1"/>
  <c r="K47" i="1"/>
  <c r="CJ142" i="1"/>
  <c r="CJ47" i="1"/>
  <c r="CO142" i="1"/>
  <c r="CO47" i="1"/>
  <c r="BQ142" i="1"/>
  <c r="BQ47" i="1"/>
  <c r="CE142" i="1"/>
  <c r="CE47" i="1"/>
  <c r="CF142" i="1"/>
  <c r="CF47" i="1"/>
  <c r="CA142" i="1"/>
  <c r="CA47" i="1"/>
  <c r="AJ142" i="1"/>
  <c r="AJ47" i="1"/>
  <c r="O142" i="1"/>
  <c r="O47" i="1"/>
  <c r="BK142" i="1"/>
  <c r="BK47" i="1"/>
  <c r="BT142" i="1"/>
  <c r="BT47" i="1"/>
  <c r="AA142" i="1"/>
  <c r="AA47" i="1"/>
  <c r="BJ142" i="1"/>
  <c r="BJ47" i="1"/>
  <c r="W142" i="1"/>
  <c r="W47" i="1"/>
  <c r="CI142" i="1"/>
  <c r="CI47" i="1"/>
  <c r="CU142" i="1"/>
  <c r="CU47" i="1"/>
  <c r="J142" i="1"/>
  <c r="J47" i="1"/>
  <c r="CS142" i="1"/>
  <c r="CS47" i="1"/>
  <c r="Y142" i="1"/>
  <c r="Y47" i="1"/>
  <c r="AX142" i="1"/>
  <c r="AX47" i="1"/>
  <c r="BP142" i="1"/>
  <c r="BP47" i="1"/>
  <c r="BO142" i="1"/>
  <c r="BO47" i="1"/>
  <c r="AG142" i="1"/>
  <c r="AG47" i="1"/>
  <c r="CK142" i="1"/>
  <c r="CK47" i="1"/>
  <c r="AW142" i="1"/>
  <c r="AW47" i="1"/>
  <c r="BB142" i="1"/>
  <c r="BB47" i="1"/>
  <c r="BR142" i="1"/>
  <c r="BR47" i="1"/>
  <c r="BI142" i="1"/>
  <c r="BI47" i="1"/>
  <c r="T142" i="1"/>
  <c r="T47" i="1"/>
  <c r="CD142" i="1"/>
  <c r="CD47" i="1"/>
  <c r="B142" i="1"/>
  <c r="F142" i="1"/>
  <c r="AZ142" i="1"/>
  <c r="AZ47" i="1"/>
  <c r="AH142" i="1"/>
  <c r="AH47" i="1"/>
  <c r="BM142" i="1"/>
  <c r="BM47" i="1"/>
  <c r="AD142" i="1"/>
  <c r="AD47" i="1"/>
  <c r="Q142" i="1"/>
  <c r="Q47" i="1"/>
  <c r="AK142" i="1"/>
  <c r="AK47" i="1"/>
  <c r="BG142" i="1"/>
  <c r="BG47" i="1"/>
  <c r="CZ118" i="1"/>
  <c r="DA118" i="1"/>
  <c r="D72" i="1"/>
  <c r="C119" i="1"/>
  <c r="C23" i="1"/>
  <c r="D95" i="1"/>
  <c r="C142" i="1"/>
  <c r="C47" i="1"/>
  <c r="F95" i="1"/>
  <c r="E142" i="1"/>
  <c r="C72" i="1"/>
  <c r="CH119" i="1"/>
  <c r="CH23" i="1"/>
  <c r="L119" i="1"/>
  <c r="L23" i="1"/>
  <c r="CD119" i="1"/>
  <c r="CD23" i="1"/>
  <c r="CU119" i="1"/>
  <c r="CU23" i="1"/>
  <c r="BQ119" i="1"/>
  <c r="BQ23" i="1"/>
  <c r="CB119" i="1"/>
  <c r="CB23" i="1"/>
  <c r="J119" i="1"/>
  <c r="J23" i="1"/>
  <c r="B119" i="1"/>
  <c r="B23" i="1"/>
  <c r="V119" i="1"/>
  <c r="V23" i="1"/>
  <c r="W119" i="1"/>
  <c r="W23" i="1"/>
  <c r="BL119" i="1"/>
  <c r="BL23" i="1"/>
  <c r="AC119" i="1"/>
  <c r="AC23" i="1"/>
  <c r="CP119" i="1"/>
  <c r="CP23" i="1"/>
  <c r="N119" i="1"/>
  <c r="N23" i="1"/>
  <c r="CR119" i="1"/>
  <c r="CR23" i="1"/>
  <c r="CX119" i="1"/>
  <c r="CX23" i="1"/>
  <c r="AA119" i="1"/>
  <c r="AA23" i="1"/>
  <c r="S119" i="1"/>
  <c r="S23" i="1"/>
  <c r="BP119" i="1"/>
  <c r="BP23" i="1"/>
  <c r="AW119" i="1"/>
  <c r="AW23" i="1"/>
  <c r="CI119" i="1"/>
  <c r="CI23" i="1"/>
  <c r="G119" i="1"/>
  <c r="G23" i="1"/>
  <c r="AX119" i="1"/>
  <c r="AX23" i="1"/>
  <c r="M119" i="1"/>
  <c r="M23" i="1"/>
  <c r="AS119" i="1"/>
  <c r="AS23" i="1"/>
  <c r="CF119" i="1"/>
  <c r="CF23" i="1"/>
  <c r="Y119" i="1"/>
  <c r="Y23" i="1"/>
  <c r="H119" i="1"/>
  <c r="H23" i="1"/>
  <c r="BN119" i="1"/>
  <c r="BN23" i="1"/>
  <c r="BS119" i="1"/>
  <c r="BS23" i="1"/>
  <c r="CO119" i="1"/>
  <c r="CO23" i="1"/>
  <c r="CZ71" i="1"/>
  <c r="DA71" i="1"/>
  <c r="BU119" i="1"/>
  <c r="BU23" i="1"/>
  <c r="K119" i="1"/>
  <c r="K23" i="1"/>
  <c r="BI119" i="1"/>
  <c r="BI23" i="1"/>
  <c r="CA119" i="1"/>
  <c r="CA23" i="1"/>
  <c r="CQ119" i="1"/>
  <c r="CQ23" i="1"/>
  <c r="CS119" i="1"/>
  <c r="CS23" i="1"/>
  <c r="AY119" i="1"/>
  <c r="AY23" i="1"/>
  <c r="AB119" i="1"/>
  <c r="AB23" i="1"/>
  <c r="AK119" i="1"/>
  <c r="AK23" i="1"/>
  <c r="AO119" i="1"/>
  <c r="AO23" i="1"/>
  <c r="BF119" i="1"/>
  <c r="BF23" i="1"/>
  <c r="BY119" i="1"/>
  <c r="BY23" i="1"/>
  <c r="CT119" i="1"/>
  <c r="CT23" i="1"/>
  <c r="BG119" i="1"/>
  <c r="BG23" i="1"/>
  <c r="CK119" i="1"/>
  <c r="CK23" i="1"/>
  <c r="AH119" i="1"/>
  <c r="AH23" i="1"/>
  <c r="F119" i="1"/>
  <c r="F23" i="1"/>
  <c r="AJ119" i="1"/>
  <c r="AJ23" i="1"/>
  <c r="O119" i="1"/>
  <c r="O23" i="1"/>
  <c r="BM119" i="1"/>
  <c r="BM23" i="1"/>
  <c r="AN119" i="1"/>
  <c r="AN23" i="1"/>
  <c r="CL119" i="1"/>
  <c r="CL23" i="1"/>
  <c r="R119" i="1"/>
  <c r="R23" i="1"/>
  <c r="P119" i="1"/>
  <c r="P23" i="1"/>
  <c r="AD119" i="1"/>
  <c r="AD23" i="1"/>
  <c r="T119" i="1"/>
  <c r="T23" i="1"/>
  <c r="AZ119" i="1"/>
  <c r="AZ23" i="1"/>
  <c r="BC119" i="1"/>
  <c r="BC23" i="1"/>
  <c r="AP119" i="1"/>
  <c r="AP23" i="1"/>
  <c r="Q119" i="1"/>
  <c r="Q23" i="1"/>
  <c r="AV119" i="1"/>
  <c r="AV23" i="1"/>
  <c r="CG119" i="1"/>
  <c r="CG23" i="1"/>
  <c r="U119" i="1"/>
  <c r="U23" i="1"/>
  <c r="AG119" i="1"/>
  <c r="AG23" i="1"/>
  <c r="Z119" i="1"/>
  <c r="Z23" i="1"/>
  <c r="CV119" i="1"/>
  <c r="CV23" i="1"/>
  <c r="AL119" i="1"/>
  <c r="AL23" i="1"/>
  <c r="AR119" i="1"/>
  <c r="AR23" i="1"/>
  <c r="BV119" i="1"/>
  <c r="BV23" i="1"/>
  <c r="BX119" i="1"/>
  <c r="BX23" i="1"/>
  <c r="AT119" i="1"/>
  <c r="AT23" i="1"/>
  <c r="AU119" i="1"/>
  <c r="AU23" i="1"/>
  <c r="CE119" i="1"/>
  <c r="CE23" i="1"/>
  <c r="BA119" i="1"/>
  <c r="BA23" i="1"/>
  <c r="BE119" i="1"/>
  <c r="BE23" i="1"/>
  <c r="AF119" i="1"/>
  <c r="AF23" i="1"/>
  <c r="BR119" i="1"/>
  <c r="BR23" i="1"/>
  <c r="CJ119" i="1"/>
  <c r="CJ23" i="1"/>
  <c r="BD119" i="1"/>
  <c r="BD23" i="1"/>
  <c r="AE119" i="1"/>
  <c r="AE23" i="1"/>
  <c r="BK119" i="1"/>
  <c r="BK23" i="1"/>
  <c r="CC119" i="1"/>
  <c r="CC23" i="1"/>
  <c r="X119" i="1"/>
  <c r="X23" i="1"/>
  <c r="BJ119" i="1"/>
  <c r="BJ23" i="1"/>
  <c r="AI119" i="1"/>
  <c r="AI23" i="1"/>
  <c r="BW119" i="1"/>
  <c r="BW23" i="1"/>
  <c r="AQ119" i="1"/>
  <c r="AQ23" i="1"/>
  <c r="CW119" i="1"/>
  <c r="CW23" i="1"/>
  <c r="CN119" i="1"/>
  <c r="CN23" i="1"/>
  <c r="CM119" i="1"/>
  <c r="CM23" i="1"/>
  <c r="BT119" i="1"/>
  <c r="BT23" i="1"/>
  <c r="BO119" i="1"/>
  <c r="BO23" i="1"/>
  <c r="AM119" i="1"/>
  <c r="AM23" i="1"/>
  <c r="BB119" i="1"/>
  <c r="BB23" i="1"/>
  <c r="BH119" i="1"/>
  <c r="BH23" i="1"/>
  <c r="BZ119" i="1"/>
  <c r="BZ23" i="1"/>
  <c r="I119" i="1"/>
  <c r="I23" i="1"/>
  <c r="E72" i="1"/>
  <c r="D119" i="1"/>
  <c r="D23" i="1"/>
  <c r="E95" i="1"/>
  <c r="D142" i="1"/>
  <c r="F72" i="1"/>
  <c r="E119" i="1"/>
  <c r="E23" i="1"/>
  <c r="CZ141" i="1"/>
  <c r="DA141" i="1"/>
  <c r="B47" i="1"/>
  <c r="D47" i="1"/>
  <c r="CZ46" i="1"/>
  <c r="DA46" i="1"/>
  <c r="E47" i="1"/>
  <c r="F47" i="1"/>
  <c r="CZ23" i="1"/>
  <c r="DA23" i="1"/>
  <c r="B22" i="2"/>
  <c r="F22" i="2"/>
  <c r="E143" i="1"/>
  <c r="D143" i="1"/>
  <c r="CJ120" i="1"/>
  <c r="CJ24" i="1"/>
  <c r="BB120" i="1"/>
  <c r="BB24" i="1"/>
  <c r="CU120" i="1"/>
  <c r="CU24" i="1"/>
  <c r="BY120" i="1"/>
  <c r="BY24" i="1"/>
  <c r="CT120" i="1"/>
  <c r="CT24" i="1"/>
  <c r="AS120" i="1"/>
  <c r="AS24" i="1"/>
  <c r="CS120" i="1"/>
  <c r="CS24" i="1"/>
  <c r="I120" i="1"/>
  <c r="I24" i="1"/>
  <c r="AD120" i="1"/>
  <c r="AD24" i="1"/>
  <c r="AY120" i="1"/>
  <c r="AY24" i="1"/>
  <c r="BZ120" i="1"/>
  <c r="BZ24" i="1"/>
  <c r="T120" i="1"/>
  <c r="T24" i="1"/>
  <c r="AW120" i="1"/>
  <c r="AW24" i="1"/>
  <c r="AC120" i="1"/>
  <c r="AC24" i="1"/>
  <c r="CM120" i="1"/>
  <c r="CM24" i="1"/>
  <c r="L120" i="1"/>
  <c r="L24" i="1"/>
  <c r="AK120" i="1"/>
  <c r="AK24" i="1"/>
  <c r="CF120" i="1"/>
  <c r="CF24" i="1"/>
  <c r="AL120" i="1"/>
  <c r="AL24" i="1"/>
  <c r="G120" i="1"/>
  <c r="G24" i="1"/>
  <c r="Z120" i="1"/>
  <c r="Z24" i="1"/>
  <c r="BX120" i="1"/>
  <c r="BX24" i="1"/>
  <c r="CK120" i="1"/>
  <c r="CK24" i="1"/>
  <c r="Y120" i="1"/>
  <c r="Y24" i="1"/>
  <c r="CA120" i="1"/>
  <c r="CA24" i="1"/>
  <c r="AQ120" i="1"/>
  <c r="AQ24" i="1"/>
  <c r="AX120" i="1"/>
  <c r="AX24" i="1"/>
  <c r="BR120" i="1"/>
  <c r="BR24" i="1"/>
  <c r="BL120" i="1"/>
  <c r="BL24" i="1"/>
  <c r="BQ120" i="1"/>
  <c r="BQ24" i="1"/>
  <c r="Q120" i="1"/>
  <c r="Q24" i="1"/>
  <c r="BS120" i="1"/>
  <c r="BS24" i="1"/>
  <c r="CR120" i="1"/>
  <c r="CR24" i="1"/>
  <c r="CP120" i="1"/>
  <c r="CP24" i="1"/>
  <c r="AE120" i="1"/>
  <c r="AE24" i="1"/>
  <c r="BN120" i="1"/>
  <c r="BN24" i="1"/>
  <c r="AF120" i="1"/>
  <c r="AF24" i="1"/>
  <c r="BU120" i="1"/>
  <c r="BU24" i="1"/>
  <c r="S120" i="1"/>
  <c r="S24" i="1"/>
  <c r="CC120" i="1"/>
  <c r="CC24" i="1"/>
  <c r="AT120" i="1"/>
  <c r="AT24" i="1"/>
  <c r="BF120" i="1"/>
  <c r="BF24" i="1"/>
  <c r="CN120" i="1"/>
  <c r="CN24" i="1"/>
  <c r="AH120" i="1"/>
  <c r="AH24" i="1"/>
  <c r="CX120" i="1"/>
  <c r="CX24" i="1"/>
  <c r="AJ120" i="1"/>
  <c r="AJ24" i="1"/>
  <c r="BT120" i="1"/>
  <c r="BT24" i="1"/>
  <c r="AZ120" i="1"/>
  <c r="AZ24" i="1"/>
  <c r="AN120" i="1"/>
  <c r="AN24" i="1"/>
  <c r="H120" i="1"/>
  <c r="H24" i="1"/>
  <c r="BI120" i="1"/>
  <c r="BI24" i="1"/>
  <c r="CV120" i="1"/>
  <c r="CV24" i="1"/>
  <c r="BG120" i="1"/>
  <c r="BG24" i="1"/>
  <c r="CB120" i="1"/>
  <c r="CB24" i="1"/>
  <c r="O120" i="1"/>
  <c r="O24" i="1"/>
  <c r="CZ72" i="1"/>
  <c r="DA72" i="1"/>
  <c r="M120" i="1"/>
  <c r="M24" i="1"/>
  <c r="AV120" i="1"/>
  <c r="AV24" i="1"/>
  <c r="CG120" i="1"/>
  <c r="CG24" i="1"/>
  <c r="CH120" i="1"/>
  <c r="CH24" i="1"/>
  <c r="CI120" i="1"/>
  <c r="CI24" i="1"/>
  <c r="W120" i="1"/>
  <c r="W24" i="1"/>
  <c r="AM120" i="1"/>
  <c r="AM24" i="1"/>
  <c r="CW120" i="1"/>
  <c r="CW24" i="1"/>
  <c r="V120" i="1"/>
  <c r="V24" i="1"/>
  <c r="N120" i="1"/>
  <c r="N24" i="1"/>
  <c r="CO120" i="1"/>
  <c r="CO24" i="1"/>
  <c r="X120" i="1"/>
  <c r="X24" i="1"/>
  <c r="BE120" i="1"/>
  <c r="BE24" i="1"/>
  <c r="BW120" i="1"/>
  <c r="BW24" i="1"/>
  <c r="AP120" i="1"/>
  <c r="AP24" i="1"/>
  <c r="CD120" i="1"/>
  <c r="CD24" i="1"/>
  <c r="BJ120" i="1"/>
  <c r="BJ24" i="1"/>
  <c r="AI120" i="1"/>
  <c r="AI24" i="1"/>
  <c r="BV120" i="1"/>
  <c r="BV24" i="1"/>
  <c r="BO120" i="1"/>
  <c r="BO24" i="1"/>
  <c r="BM120" i="1"/>
  <c r="BM24" i="1"/>
  <c r="P120" i="1"/>
  <c r="P24" i="1"/>
  <c r="B120" i="1"/>
  <c r="B24" i="1"/>
  <c r="AU120" i="1"/>
  <c r="AU24" i="1"/>
  <c r="CQ120" i="1"/>
  <c r="CQ24" i="1"/>
  <c r="AR120" i="1"/>
  <c r="AR24" i="1"/>
  <c r="BA120" i="1"/>
  <c r="BA24" i="1"/>
  <c r="BC120" i="1"/>
  <c r="BC24" i="1"/>
  <c r="AG120" i="1"/>
  <c r="AG24" i="1"/>
  <c r="CE120" i="1"/>
  <c r="CE24" i="1"/>
  <c r="U120" i="1"/>
  <c r="U24" i="1"/>
  <c r="CL120" i="1"/>
  <c r="CL24" i="1"/>
  <c r="BD120" i="1"/>
  <c r="BD24" i="1"/>
  <c r="J120" i="1"/>
  <c r="J24" i="1"/>
  <c r="AB120" i="1"/>
  <c r="AB24" i="1"/>
  <c r="BK120" i="1"/>
  <c r="BK24" i="1"/>
  <c r="AO120" i="1"/>
  <c r="AO24" i="1"/>
  <c r="BH120" i="1"/>
  <c r="BH24" i="1"/>
  <c r="R120" i="1"/>
  <c r="R24" i="1"/>
  <c r="BP120" i="1"/>
  <c r="BP24" i="1"/>
  <c r="AA120" i="1"/>
  <c r="AA24" i="1"/>
  <c r="K120" i="1"/>
  <c r="K24" i="1"/>
  <c r="CZ95" i="1"/>
  <c r="DA95" i="1"/>
  <c r="P143" i="1"/>
  <c r="CP143" i="1"/>
  <c r="CX143" i="1"/>
  <c r="AS143" i="1"/>
  <c r="CS143" i="1"/>
  <c r="CV143" i="1"/>
  <c r="CO143" i="1"/>
  <c r="Y143" i="1"/>
  <c r="AK143" i="1"/>
  <c r="BB143" i="1"/>
  <c r="CJ143" i="1"/>
  <c r="AV143" i="1"/>
  <c r="AR143" i="1"/>
  <c r="AP143" i="1"/>
  <c r="AI143" i="1"/>
  <c r="BQ143" i="1"/>
  <c r="K143" i="1"/>
  <c r="X143" i="1"/>
  <c r="CD143" i="1"/>
  <c r="BV143" i="1"/>
  <c r="AL143" i="1"/>
  <c r="BE143" i="1"/>
  <c r="BK143" i="1"/>
  <c r="Q143" i="1"/>
  <c r="S143" i="1"/>
  <c r="B143" i="1"/>
  <c r="AA143" i="1"/>
  <c r="CN143" i="1"/>
  <c r="M143" i="1"/>
  <c r="BC143" i="1"/>
  <c r="L143" i="1"/>
  <c r="CW143" i="1"/>
  <c r="AZ143" i="1"/>
  <c r="O143" i="1"/>
  <c r="AX143" i="1"/>
  <c r="T143" i="1"/>
  <c r="BA143" i="1"/>
  <c r="AQ143" i="1"/>
  <c r="BL143" i="1"/>
  <c r="CR143" i="1"/>
  <c r="BR143" i="1"/>
  <c r="AT143" i="1"/>
  <c r="CK143" i="1"/>
  <c r="CC143" i="1"/>
  <c r="CH143" i="1"/>
  <c r="BH143" i="1"/>
  <c r="U143" i="1"/>
  <c r="CE143" i="1"/>
  <c r="CB143" i="1"/>
  <c r="CL143" i="1"/>
  <c r="BO143" i="1"/>
  <c r="G143" i="1"/>
  <c r="BI143" i="1"/>
  <c r="BS143" i="1"/>
  <c r="BG143" i="1"/>
  <c r="W143" i="1"/>
  <c r="V143" i="1"/>
  <c r="AO143" i="1"/>
  <c r="BD143" i="1"/>
  <c r="BP143" i="1"/>
  <c r="CT143" i="1"/>
  <c r="J143" i="1"/>
  <c r="BY143" i="1"/>
  <c r="BU143" i="1"/>
  <c r="AC143" i="1"/>
  <c r="AW143" i="1"/>
  <c r="CF143" i="1"/>
  <c r="AU143" i="1"/>
  <c r="R143" i="1"/>
  <c r="CM143" i="1"/>
  <c r="AN143" i="1"/>
  <c r="BW143" i="1"/>
  <c r="BM143" i="1"/>
  <c r="AY143" i="1"/>
  <c r="AJ143" i="1"/>
  <c r="CQ143" i="1"/>
  <c r="AH143" i="1"/>
  <c r="AD143" i="1"/>
  <c r="AG143" i="1"/>
  <c r="AB143" i="1"/>
  <c r="BZ143" i="1"/>
  <c r="BN143" i="1"/>
  <c r="AE143" i="1"/>
  <c r="I143" i="1"/>
  <c r="CU143" i="1"/>
  <c r="BF143" i="1"/>
  <c r="N143" i="1"/>
  <c r="BT143" i="1"/>
  <c r="BJ143" i="1"/>
  <c r="H143" i="1"/>
  <c r="Z143" i="1"/>
  <c r="CA143" i="1"/>
  <c r="CG143" i="1"/>
  <c r="AM143" i="1"/>
  <c r="CI143" i="1"/>
  <c r="AF143" i="1"/>
  <c r="BX143" i="1"/>
  <c r="E120" i="1"/>
  <c r="E24" i="1"/>
  <c r="D120" i="1"/>
  <c r="D24" i="1"/>
  <c r="CZ142" i="1"/>
  <c r="DA142" i="1"/>
  <c r="F120" i="1"/>
  <c r="F24" i="1"/>
  <c r="CZ119" i="1"/>
  <c r="DA119" i="1"/>
  <c r="C120" i="1"/>
  <c r="C24" i="1"/>
  <c r="F143" i="1"/>
  <c r="C143" i="1"/>
  <c r="CZ47" i="1"/>
  <c r="DA47" i="1"/>
  <c r="CZ24" i="1"/>
  <c r="DA24" i="1"/>
  <c r="B23" i="2"/>
  <c r="F23" i="2"/>
  <c r="CZ120" i="1"/>
  <c r="DA120" i="1"/>
  <c r="CZ143" i="1"/>
  <c r="DA1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<sst xmlns="http://schemas.openxmlformats.org/spreadsheetml/2006/main" count="48033" uniqueCount="2224">
  <si>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</si>
  <si>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</si>
  <si>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</si>
  <si>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</si>
  <si>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</si>
  <si>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</si>
  <si>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</si>
  <si>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</si>
  <si>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</si>
  <si>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</si>
  <si>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</si>
  <si>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</si>
  <si>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</si>
  <si>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</si>
  <si>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</si>
  <si>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</si>
  <si>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</si>
  <si>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</si>
  <si>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</si>
  <si>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</si>
  <si>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</si>
  <si>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</si>
  <si>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</si>
  <si>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</si>
  <si>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</si>
  <si>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</si>
  <si>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</si>
  <si>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</si>
  <si>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</si>
  <si>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</si>
  <si>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</si>
  <si>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</si>
  <si>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</si>
  <si>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</si>
  <si>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</si>
  <si>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</si>
  <si>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</si>
  <si>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</si>
  <si>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</si>
  <si>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</si>
  <si>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</si>
  <si>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</si>
  <si>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</si>
  <si>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</si>
  <si>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</si>
  <si>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</si>
  <si>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</si>
  <si>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</si>
  <si>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</si>
  <si>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</si>
  <si>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</si>
  <si>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</si>
  <si>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</si>
  <si>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</si>
  <si>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</si>
  <si>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</si>
  <si>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</si>
  <si>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</si>
  <si>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</si>
  <si>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</si>
  <si>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</si>
  <si>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</si>
  <si>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</si>
  <si>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</si>
  <si>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</si>
  <si>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Seasonality</t>
  </si>
  <si>
    <t>Pregnancy</t>
  </si>
  <si>
    <t>Tie to birth seasonality - Niket</t>
  </si>
  <si>
    <t>Family planning</t>
  </si>
  <si>
    <t>NA</t>
  </si>
  <si>
    <t>Sick child</t>
  </si>
  <si>
    <t>Is measles too seasonal to serve as a proxy?</t>
  </si>
  <si>
    <t>Immunization</t>
  </si>
  <si>
    <t>Malaria</t>
  </si>
  <si>
    <t>Nutrition</t>
  </si>
  <si>
    <t>Tie to weather* birth seasonality + U5 nutrition generally*weather</t>
  </si>
  <si>
    <t>Best case - drop to 2.</t>
  </si>
  <si>
    <t>Best estimate - 97% y-o-y.</t>
  </si>
  <si>
    <t>Worst case - stagnation at TFR ~4.</t>
  </si>
  <si>
    <t>Good contraception --&gt; lower fertility --&gt; child mortality drop, fewer child illnesses etc.</t>
  </si>
  <si>
    <t>UniqueID</t>
  </si>
  <si>
    <t>WeeksPerYr</t>
  </si>
  <si>
    <t>HrsPerWeek</t>
  </si>
  <si>
    <t>BaselinePop</t>
  </si>
  <si>
    <t>PopType</t>
  </si>
  <si>
    <t>o_PopGrowth</t>
  </si>
  <si>
    <t>o_Seasonality</t>
  </si>
  <si>
    <t>o_Fertility_decr</t>
  </si>
  <si>
    <t>o_MHIVTB_decr</t>
  </si>
  <si>
    <t>o_ChildDis_decr</t>
  </si>
  <si>
    <t>Notes</t>
  </si>
  <si>
    <t>ScenarioA</t>
  </si>
  <si>
    <t>National</t>
  </si>
  <si>
    <t>ScenarioB</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</si>
  <si>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</si>
  <si>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</si>
  <si>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</si>
  <si>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</si>
  <si>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</si>
  <si>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</si>
  <si>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</si>
  <si>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</si>
  <si>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</si>
  <si>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</si>
  <si>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</si>
  <si>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</si>
  <si>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</si>
  <si>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</si>
  <si>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</si>
  <si>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</si>
  <si>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</si>
  <si>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p_InfDisImp_NR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</si>
  <si>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</si>
  <si>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</si>
  <si>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</si>
  <si>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</si>
  <si>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</si>
  <si>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</si>
  <si>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</si>
  <si>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</si>
  <si>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</si>
  <si>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</si>
  <si>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</si>
  <si>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</si>
  <si>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</si>
  <si>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</si>
  <si>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</si>
  <si>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</si>
  <si>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</si>
  <si>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</si>
  <si>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</si>
  <si>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</si>
  <si>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</si>
  <si>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</si>
  <si>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</si>
  <si>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</si>
  <si>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</si>
  <si>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</si>
  <si>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</si>
  <si>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</si>
  <si>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</si>
  <si>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</si>
  <si>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</si>
  <si>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</si>
  <si>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</si>
  <si>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</si>
  <si>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</si>
  <si>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</si>
  <si>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</si>
  <si>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</si>
  <si>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</si>
  <si>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</si>
  <si>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</si>
  <si>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</si>
  <si>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</si>
  <si>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</si>
  <si>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</si>
  <si>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</si>
  <si>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</si>
  <si>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</si>
  <si>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</si>
  <si>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</si>
  <si>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</si>
  <si>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</si>
  <si>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</si>
  <si>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</si>
  <si>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</si>
  <si>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</si>
  <si>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</si>
  <si>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</si>
  <si>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</si>
  <si>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</si>
  <si>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</si>
  <si>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</si>
  <si>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</si>
  <si>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</si>
  <si>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</si>
  <si>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</si>
  <si>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</si>
  <si>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</si>
  <si>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</si>
  <si>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</si>
  <si>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</si>
  <si>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</si>
  <si>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</si>
  <si>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</si>
  <si>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</si>
  <si>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</si>
  <si>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</si>
  <si>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</si>
  <si>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</si>
  <si>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</si>
  <si>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</si>
  <si>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</si>
  <si>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</si>
  <si>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</si>
  <si>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</si>
  <si>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</si>
  <si>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</si>
  <si>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</si>
  <si>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</si>
  <si>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</si>
  <si>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</si>
  <si>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</si>
  <si>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</si>
  <si>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</si>
  <si>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</si>
  <si>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</si>
  <si>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</si>
  <si>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</si>
  <si>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</si>
  <si>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</si>
  <si>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</si>
  <si>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</si>
  <si>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</si>
  <si>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</si>
  <si>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</si>
  <si>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</si>
  <si>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</si>
  <si>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</si>
  <si>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</si>
  <si>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</si>
  <si>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</si>
  <si>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</si>
  <si>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</si>
  <si>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</si>
  <si>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</si>
  <si>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</si>
  <si>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</si>
  <si>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</si>
  <si>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</si>
  <si>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</si>
  <si>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</si>
  <si>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</si>
  <si>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</si>
  <si>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</si>
  <si>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</si>
  <si>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</si>
  <si>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</si>
  <si>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</si>
  <si>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</si>
  <si>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</si>
  <si>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</si>
  <si>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</si>
  <si>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</si>
  <si>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</si>
  <si>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</si>
  <si>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</si>
  <si>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</si>
  <si>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</si>
  <si>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</si>
  <si>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</si>
  <si>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</si>
  <si>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</si>
  <si>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</si>
  <si>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</si>
  <si>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</si>
  <si>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</si>
  <si>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</si>
  <si>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</si>
  <si>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</si>
  <si>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</si>
  <si>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</si>
  <si>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</si>
  <si>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</si>
  <si>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</si>
  <si>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</si>
  <si>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</si>
  <si>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</si>
  <si>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</si>
  <si>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</si>
  <si>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</si>
  <si>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</si>
  <si>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</si>
  <si>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</si>
  <si>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</si>
  <si>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</si>
  <si>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</si>
  <si>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</si>
  <si>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</si>
  <si>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</si>
  <si>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</si>
  <si>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</si>
  <si>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</si>
  <si>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</si>
  <si>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</si>
  <si>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</si>
  <si>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</si>
  <si>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</si>
  <si>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</si>
  <si>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</si>
  <si>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</si>
  <si>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</si>
  <si>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</si>
  <si>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</si>
  <si>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</si>
  <si>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</si>
  <si>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</si>
  <si>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</si>
  <si>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</si>
  <si>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</si>
  <si>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</si>
  <si>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</si>
  <si>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</si>
  <si>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</si>
  <si>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</si>
  <si>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</si>
  <si>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</si>
  <si>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</si>
  <si>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</si>
  <si>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</si>
  <si>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</si>
  <si>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</si>
  <si>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</si>
  <si>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</si>
  <si>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</si>
  <si>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</si>
  <si>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</si>
  <si>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</si>
  <si>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</si>
  <si>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</si>
  <si>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</si>
  <si>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</si>
  <si>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</si>
  <si>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</si>
  <si>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</si>
  <si>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</si>
  <si>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</si>
  <si>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</si>
  <si>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</si>
  <si>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</si>
  <si>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</si>
  <si>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</si>
  <si>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</si>
  <si>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</si>
  <si>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</si>
  <si>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</si>
  <si>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</si>
  <si>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</si>
  <si>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</si>
  <si>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</si>
  <si>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</si>
  <si>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</si>
  <si>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</si>
  <si>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</si>
  <si>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</si>
  <si>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</si>
  <si>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</si>
  <si>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</si>
  <si>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</si>
  <si>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</si>
  <si>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</si>
  <si>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</si>
  <si>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</si>
  <si>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</si>
  <si>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</si>
  <si>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</si>
  <si>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</si>
  <si>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</si>
  <si>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</si>
  <si>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</si>
  <si>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</si>
  <si>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</si>
  <si>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</si>
  <si>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</si>
  <si>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</si>
  <si>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</si>
  <si>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</si>
  <si>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</si>
  <si>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</si>
  <si>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</si>
  <si>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</si>
  <si>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</si>
  <si>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</si>
  <si>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</si>
  <si>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</si>
  <si>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</si>
  <si>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</si>
  <si>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</si>
  <si>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</si>
  <si>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</si>
  <si>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</si>
  <si>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</si>
  <si>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</si>
  <si>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</si>
  <si>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</si>
  <si>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</si>
  <si>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</si>
  <si>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</si>
  <si>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</si>
  <si>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</si>
  <si>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</si>
  <si>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</si>
  <si>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</si>
  <si>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</si>
  <si>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</si>
  <si>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</si>
  <si>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</si>
  <si>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</si>
  <si>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</si>
  <si>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</si>
  <si>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</si>
  <si>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</si>
  <si>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</si>
  <si>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</si>
  <si>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</si>
  <si>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</si>
  <si>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</si>
  <si>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</si>
  <si>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</si>
  <si>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</si>
  <si>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</si>
  <si>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</si>
  <si>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</si>
  <si>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</si>
  <si>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</si>
  <si>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</si>
  <si>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</si>
  <si>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</si>
  <si>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</si>
  <si>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</si>
  <si>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</si>
  <si>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</si>
  <si>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</si>
  <si>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</si>
  <si>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</si>
  <si>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</si>
  <si>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</si>
  <si>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</si>
  <si>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</si>
  <si>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</si>
  <si>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</si>
  <si>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</si>
  <si>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</si>
  <si>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</si>
  <si>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</si>
  <si>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</si>
  <si>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</si>
  <si>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</si>
  <si>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</si>
  <si>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</si>
  <si>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</si>
  <si>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</si>
  <si>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</si>
  <si>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</si>
  <si>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</si>
  <si>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</si>
  <si>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</si>
  <si>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</si>
  <si>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</si>
  <si>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</si>
  <si>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</si>
  <si>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</si>
  <si>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</si>
  <si>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</si>
  <si>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</si>
  <si>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</si>
  <si>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</si>
  <si>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</si>
  <si>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</si>
  <si>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</si>
  <si>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</si>
  <si>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</si>
  <si>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</si>
  <si>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</si>
  <si>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</si>
  <si>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</si>
  <si>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</si>
  <si>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</si>
  <si>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</si>
  <si>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</si>
  <si>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</si>
  <si>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</si>
  <si>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</si>
  <si>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</si>
  <si>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</si>
  <si>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</si>
  <si>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</si>
  <si>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</si>
  <si>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</si>
  <si>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</si>
  <si>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</si>
  <si>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</si>
  <si>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</si>
  <si>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</si>
  <si>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</si>
  <si>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</si>
  <si>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</si>
  <si>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</si>
  <si>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</si>
  <si>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</si>
  <si>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</si>
  <si>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</si>
  <si>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</si>
  <si>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</si>
  <si>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</si>
  <si>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</si>
  <si>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</si>
  <si>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</si>
  <si>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</si>
  <si>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</si>
  <si>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</si>
  <si>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</si>
  <si>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</si>
  <si>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</si>
  <si>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</si>
  <si>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</si>
  <si>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</si>
  <si>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</si>
  <si>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</si>
  <si>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</si>
  <si>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</si>
  <si>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</si>
  <si>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</si>
  <si>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</si>
  <si>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</si>
  <si>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</si>
  <si>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</si>
  <si>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</si>
  <si>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</si>
  <si>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</si>
  <si>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</si>
  <si>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</si>
  <si>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</si>
  <si>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</si>
  <si>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</si>
  <si>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</si>
  <si>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</si>
  <si>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</si>
  <si>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</si>
  <si>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</si>
  <si>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</si>
  <si>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</si>
  <si>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</si>
  <si>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</si>
  <si>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</si>
  <si>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</si>
  <si>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</si>
  <si>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</si>
  <si>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</si>
  <si>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</si>
  <si>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</si>
  <si>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</si>
  <si>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</si>
  <si>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</si>
  <si>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</si>
  <si>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</si>
  <si>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</si>
  <si>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</si>
  <si>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</si>
  <si>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</si>
  <si>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</si>
  <si>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</si>
  <si>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</si>
  <si>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</si>
  <si>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</si>
  <si>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</si>
  <si>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</si>
  <si>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</si>
  <si>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</si>
  <si>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</si>
  <si>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</si>
  <si>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</si>
  <si>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</si>
  <si>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</si>
  <si>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</si>
  <si>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</si>
  <si>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</si>
  <si>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</si>
  <si>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</si>
  <si>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</si>
  <si>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</si>
  <si>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</si>
  <si>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</si>
  <si>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</si>
  <si>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</si>
  <si>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</si>
  <si>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</si>
  <si>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</si>
  <si>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</si>
  <si>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</si>
  <si>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</si>
  <si>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</si>
  <si>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</si>
  <si>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</si>
  <si>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</si>
  <si>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</si>
  <si>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</si>
  <si>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</si>
  <si>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</si>
  <si>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</si>
  <si>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</si>
  <si>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</si>
  <si>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</si>
  <si>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</si>
  <si>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</si>
  <si>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</si>
  <si>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</si>
  <si>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</si>
  <si>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</si>
  <si>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</si>
  <si>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</si>
  <si>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</si>
  <si>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</si>
  <si>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</si>
  <si>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</si>
  <si>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</si>
  <si>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</si>
  <si>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</si>
  <si>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</si>
  <si>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</si>
  <si>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</si>
  <si>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</si>
  <si>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</si>
  <si>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</si>
  <si>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</si>
  <si>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</si>
  <si>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</si>
  <si>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</si>
  <si>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</si>
  <si>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</si>
  <si>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</si>
  <si>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</si>
  <si>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</si>
  <si>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</si>
  <si>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</si>
  <si>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</si>
  <si>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</si>
  <si>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</si>
  <si>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</si>
  <si>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</si>
  <si>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</si>
  <si>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</si>
  <si>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</si>
  <si>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</si>
  <si>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</si>
  <si>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</si>
  <si>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</si>
  <si>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</si>
  <si>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</si>
  <si>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</si>
  <si>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</si>
  <si>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</si>
  <si>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</si>
  <si>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</si>
  <si>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</si>
  <si>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</si>
  <si>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</si>
  <si>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</si>
  <si>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</si>
  <si>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</si>
  <si>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</si>
  <si>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</si>
  <si>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</si>
  <si>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</si>
  <si>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</si>
  <si>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</si>
  <si>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</si>
  <si>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</si>
  <si>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</si>
  <si>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</si>
  <si>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</si>
  <si>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</si>
  <si>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</si>
  <si>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</si>
  <si>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</si>
  <si>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</si>
  <si>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</si>
  <si>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</si>
  <si>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</si>
  <si>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</si>
  <si>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</si>
  <si>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</si>
  <si>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</si>
  <si>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</si>
  <si>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</si>
  <si>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</si>
  <si>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</si>
  <si>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</si>
  <si>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</si>
  <si>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</si>
  <si>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</si>
  <si>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</si>
  <si>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</si>
  <si>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</si>
  <si>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</si>
  <si>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</si>
  <si>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</si>
  <si>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</si>
  <si>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</si>
  <si>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</si>
  <si>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</si>
  <si>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</si>
  <si>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</si>
  <si>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</si>
  <si>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</si>
  <si>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</si>
  <si>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</si>
  <si>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</si>
  <si>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</si>
  <si>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</si>
  <si>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</si>
  <si>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</si>
  <si>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</si>
  <si>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</si>
  <si>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</si>
  <si>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</si>
  <si>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</si>
  <si>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</si>
  <si>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</si>
  <si>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</si>
  <si>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</si>
  <si>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</si>
  <si>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</si>
  <si>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</si>
  <si>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</si>
  <si>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</si>
  <si>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</si>
  <si>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</si>
  <si>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</si>
  <si>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</si>
  <si>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</si>
  <si>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</si>
  <si>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</si>
  <si>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</si>
  <si>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</si>
  <si>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</si>
  <si>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</si>
  <si>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</si>
  <si>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</si>
  <si>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</si>
  <si>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</si>
  <si>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</si>
  <si>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</si>
  <si>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</si>
  <si>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</si>
  <si>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</si>
  <si>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</si>
  <si>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</si>
  <si>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</si>
  <si>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</si>
  <si>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</si>
  <si>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</si>
  <si>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</si>
  <si>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</si>
  <si>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</si>
  <si>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</si>
  <si>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</si>
  <si>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</si>
  <si>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</si>
  <si>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</si>
  <si>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</si>
  <si>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</si>
  <si>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</si>
  <si>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</si>
  <si>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</si>
  <si>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</si>
  <si>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</si>
  <si>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</si>
  <si>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</si>
  <si>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</si>
  <si>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</si>
  <si>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</si>
  <si>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</si>
  <si>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</si>
  <si>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</si>
  <si>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</si>
  <si>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</si>
  <si>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</si>
  <si>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</si>
  <si>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</si>
  <si>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</si>
  <si>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</si>
  <si>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</si>
  <si>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</si>
  <si>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</si>
  <si>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</si>
  <si>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</si>
  <si>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</si>
  <si>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</si>
  <si>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</si>
  <si>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</si>
  <si>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</si>
  <si>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</si>
  <si>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</si>
  <si>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</si>
  <si>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</si>
  <si>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</si>
  <si>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</si>
  <si>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</si>
  <si>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</si>
  <si>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</si>
  <si>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</si>
  <si>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</si>
  <si>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</si>
  <si>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</si>
  <si>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</si>
  <si>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</si>
  <si>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</si>
  <si>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</si>
  <si>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</si>
  <si>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</si>
  <si>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</si>
  <si>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</si>
  <si>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</si>
  <si>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</si>
  <si>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</si>
  <si>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</si>
  <si>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</si>
  <si>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</si>
  <si>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</si>
  <si>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</si>
  <si>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</si>
  <si>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</si>
  <si>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</si>
  <si>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</si>
  <si>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</si>
  <si>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</si>
  <si>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</si>
  <si>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</si>
  <si>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</si>
  <si>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</si>
  <si>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</si>
  <si>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</si>
  <si>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</si>
  <si>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</si>
  <si>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</si>
  <si>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</si>
  <si>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</si>
  <si>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</si>
  <si>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</si>
  <si>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</si>
  <si>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</si>
  <si>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</si>
  <si>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</si>
  <si>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</si>
  <si>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</si>
  <si>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</si>
  <si>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</si>
  <si>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</si>
  <si>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</si>
  <si>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</si>
  <si>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</si>
  <si>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</si>
  <si>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</si>
  <si>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</si>
  <si>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</si>
  <si>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</si>
  <si>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</si>
  <si>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</si>
  <si>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</si>
  <si>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</si>
  <si>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</si>
  <si>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</si>
  <si>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</si>
  <si>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</si>
  <si>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</si>
  <si>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</si>
  <si>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</si>
  <si>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</si>
  <si>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</si>
  <si>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</si>
  <si>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</si>
  <si>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</si>
  <si>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</si>
  <si>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</si>
  <si>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</si>
  <si>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</si>
  <si>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</si>
  <si>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</si>
  <si>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</si>
  <si>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</si>
  <si>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</si>
  <si>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</si>
  <si>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</si>
  <si>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</si>
  <si>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</si>
  <si>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</si>
  <si>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</si>
  <si>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</si>
  <si>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</si>
  <si>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</si>
  <si>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</si>
  <si>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</si>
  <si>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</si>
  <si>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</si>
  <si>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</si>
  <si>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</si>
  <si>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</si>
  <si>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</si>
  <si>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</si>
  <si>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</si>
  <si>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</si>
  <si>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</si>
  <si>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</si>
  <si>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</si>
  <si>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</si>
  <si>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</si>
  <si>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</si>
  <si>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</si>
  <si>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</si>
  <si>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Total national</t>
  </si>
  <si>
    <t>Total rural</t>
  </si>
  <si>
    <t>Ratio max national</t>
  </si>
  <si>
    <t>Ratio target national</t>
  </si>
  <si>
    <t>ratio is 2 HEW per 8-10k (strategic plan). Ratio is 1/2,500 per 2016 exemplars report.</t>
  </si>
  <si>
    <t>Ratio max rural</t>
  </si>
  <si>
    <t>Ratio target rural</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</si>
  <si>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</si>
  <si>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</si>
  <si>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</si>
  <si>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</si>
  <si>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</si>
  <si>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</si>
  <si>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</si>
  <si>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</si>
  <si>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</si>
  <si>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</si>
  <si>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</si>
  <si>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</si>
  <si>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</si>
  <si>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</si>
  <si>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</si>
  <si>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</si>
  <si>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</si>
  <si>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</si>
  <si>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</si>
  <si>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</si>
  <si>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</si>
  <si>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</si>
  <si>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</si>
  <si>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</si>
  <si>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</si>
  <si>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</si>
  <si>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</si>
  <si>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</si>
  <si>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</si>
  <si>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</si>
  <si>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</si>
  <si>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</si>
  <si>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</si>
  <si>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</si>
  <si>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</si>
  <si>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</si>
  <si>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</si>
  <si>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</si>
  <si>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</si>
  <si>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</si>
  <si>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</si>
  <si>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</si>
  <si>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</si>
  <si>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</si>
  <si>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</si>
  <si>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</si>
  <si>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</si>
  <si>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</si>
  <si>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</si>
  <si>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</si>
  <si>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</si>
  <si>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</si>
  <si>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</si>
  <si>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</si>
  <si>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</si>
  <si>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</si>
  <si>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</si>
  <si>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</si>
  <si>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</si>
  <si>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</si>
  <si>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</si>
  <si>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</si>
  <si>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</si>
  <si>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</si>
  <si>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</si>
  <si>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</si>
  <si>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</si>
  <si>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</si>
  <si>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</si>
  <si>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</si>
  <si>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</si>
  <si>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</si>
  <si>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</si>
  <si>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</si>
  <si>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</si>
  <si>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</si>
  <si>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</si>
  <si>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</si>
  <si>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</si>
  <si>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</si>
  <si>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</si>
  <si>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</si>
  <si>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</si>
  <si>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</si>
  <si>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</si>
  <si>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</si>
  <si>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</si>
  <si>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</si>
  <si>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</si>
  <si>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</si>
  <si>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</si>
  <si>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Selections</t>
  </si>
  <si>
    <t>Relevant values</t>
  </si>
  <si>
    <t>SELECT OPTIONS</t>
  </si>
  <si>
    <t>Population growth</t>
  </si>
  <si>
    <t>On, as projected</t>
  </si>
  <si>
    <t>Fertility levels</t>
  </si>
  <si>
    <t>Decreasing at pace</t>
  </si>
  <si>
    <t>Malaria, TB, HIV</t>
  </si>
  <si>
    <t>Improving at pace</t>
  </si>
  <si>
    <t>Child diarrhea, pneumo, nutrition</t>
  </si>
  <si>
    <t>Off, but w/ evolving pyramid</t>
  </si>
  <si>
    <t>Off, stable pyramid</t>
  </si>
  <si>
    <t>Weeks per year</t>
  </si>
  <si>
    <t>Stable at 2020 levels</t>
  </si>
  <si>
    <t>Hours per week worked</t>
  </si>
  <si>
    <t>** 80% is 32 hours, consistent with study report</t>
  </si>
  <si>
    <t>Include travel time</t>
  </si>
  <si>
    <t>Yes</t>
  </si>
  <si>
    <t>Include overhead</t>
  </si>
  <si>
    <t>Include model family / outreach + education</t>
  </si>
  <si>
    <t>No</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</si>
  <si>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</si>
  <si>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</si>
  <si>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</si>
  <si>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</si>
  <si>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</si>
  <si>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</si>
  <si>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</si>
  <si>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</si>
  <si>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</si>
  <si>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</si>
  <si>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</si>
  <si>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</si>
  <si>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</si>
  <si>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</si>
  <si>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</si>
  <si>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</si>
  <si>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</si>
  <si>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</si>
  <si>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</si>
  <si>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</si>
  <si>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</si>
  <si>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</si>
  <si>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</si>
  <si>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</si>
  <si>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</si>
  <si>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</si>
  <si>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</si>
  <si>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</si>
  <si>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</si>
  <si>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</si>
  <si>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</si>
  <si>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</si>
  <si>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</si>
  <si>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</si>
  <si>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</si>
  <si>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</si>
  <si>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</si>
  <si>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</si>
  <si>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</si>
  <si>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</si>
  <si>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</si>
  <si>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</si>
  <si>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</si>
  <si>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</si>
  <si>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</si>
  <si>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</si>
  <si>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</si>
  <si>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</si>
  <si>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</si>
  <si>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</si>
  <si>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</si>
  <si>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</si>
  <si>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</si>
  <si>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</si>
  <si>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</si>
  <si>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</si>
  <si>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</si>
  <si>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</si>
  <si>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</si>
  <si>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</si>
  <si>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</si>
  <si>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</si>
  <si>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</si>
  <si>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</si>
  <si>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</si>
  <si>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</si>
  <si>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</si>
  <si>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</si>
  <si>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</si>
  <si>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</si>
  <si>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</si>
  <si>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</si>
  <si>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</si>
  <si>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</si>
  <si>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</si>
  <si>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</si>
  <si>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</si>
  <si>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</si>
  <si>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</si>
  <si>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</si>
  <si>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</si>
  <si>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</si>
  <si>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</si>
  <si>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</si>
  <si>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</si>
  <si>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</si>
  <si>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</si>
  <si>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</si>
  <si>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</si>
  <si>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</si>
  <si>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</si>
  <si>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</si>
  <si>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</si>
  <si>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</si>
  <si>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</si>
  <si>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</si>
  <si>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</si>
  <si>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</si>
  <si>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</si>
  <si>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</si>
  <si>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</si>
  <si>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</si>
  <si>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</si>
  <si>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</si>
  <si>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</si>
  <si>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</si>
  <si>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</si>
  <si>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</si>
  <si>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</si>
  <si>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</si>
  <si>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</si>
  <si>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</si>
  <si>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</si>
  <si>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</si>
  <si>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</si>
  <si>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</si>
  <si>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</si>
  <si>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</si>
  <si>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</si>
  <si>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</si>
  <si>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</si>
  <si>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</si>
  <si>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</si>
  <si>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</si>
  <si>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</si>
  <si>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</si>
  <si>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</si>
  <si>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</si>
  <si>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</si>
  <si>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</si>
  <si>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</si>
  <si>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</si>
  <si>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</si>
  <si>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</si>
  <si>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</si>
  <si>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</si>
  <si>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</si>
  <si>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</si>
  <si>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</si>
  <si>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</si>
  <si>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</si>
  <si>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</si>
  <si>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</si>
  <si>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</si>
  <si>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</si>
  <si>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</si>
  <si>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</si>
  <si>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</si>
  <si>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</si>
  <si>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</si>
  <si>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</si>
  <si>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</si>
  <si>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</si>
  <si>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</si>
  <si>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</si>
  <si>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</si>
  <si>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</si>
  <si>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</si>
  <si>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</si>
  <si>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</si>
  <si>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</si>
  <si>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</si>
  <si>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</si>
  <si>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</si>
  <si>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</si>
  <si>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</si>
  <si>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</si>
  <si>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</si>
  <si>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</si>
  <si>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</si>
  <si>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</si>
  <si>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</si>
  <si>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</si>
  <si>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</si>
  <si>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</si>
  <si>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</si>
  <si>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</si>
  <si>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</si>
  <si>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</si>
  <si>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</si>
  <si>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</si>
  <si>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</si>
  <si>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</si>
  <si>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</si>
  <si>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</si>
  <si>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</si>
  <si>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</si>
  <si>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</si>
  <si>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</si>
  <si>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</si>
  <si>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</si>
  <si>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</si>
  <si>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</si>
  <si>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</si>
  <si>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</si>
  <si>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</si>
  <si>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</si>
  <si>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</si>
  <si>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</si>
  <si>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</si>
  <si>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</si>
  <si>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</si>
  <si>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</si>
  <si>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</si>
  <si>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</si>
  <si>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</si>
  <si>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</si>
  <si>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</si>
  <si>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</si>
  <si>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</si>
  <si>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</si>
  <si>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</si>
  <si>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</si>
  <si>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</si>
  <si>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</si>
  <si>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</si>
  <si>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</si>
  <si>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</si>
  <si>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</si>
  <si>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</si>
  <si>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</si>
  <si>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</si>
  <si>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</si>
  <si>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</si>
  <si>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</si>
  <si>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</si>
  <si>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</si>
  <si>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</si>
  <si>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</si>
  <si>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</si>
  <si>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</si>
  <si>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</si>
  <si>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</si>
  <si>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</si>
  <si>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</si>
  <si>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</si>
  <si>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</si>
  <si>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</si>
  <si>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</si>
  <si>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</si>
  <si>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</si>
  <si>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</si>
  <si>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</si>
  <si>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</si>
  <si>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</si>
  <si>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</si>
  <si>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</si>
  <si>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</si>
  <si>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</si>
  <si>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</si>
  <si>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</si>
  <si>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</si>
  <si>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</si>
  <si>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</si>
  <si>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</si>
  <si>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</si>
  <si>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</si>
  <si>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</si>
  <si>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</si>
  <si>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</si>
  <si>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</si>
  <si>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</si>
  <si>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</si>
  <si>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</si>
  <si>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</si>
  <si>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</si>
  <si>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</si>
  <si>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</si>
  <si>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</si>
  <si>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</si>
  <si>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</si>
  <si>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</si>
  <si>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</si>
  <si>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</si>
  <si>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</si>
  <si>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</si>
  <si>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</si>
  <si>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</si>
  <si>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</si>
  <si>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</si>
  <si>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</si>
  <si>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</si>
  <si>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</si>
  <si>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</si>
  <si>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</si>
  <si>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</si>
  <si>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</si>
  <si>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</si>
  <si>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</si>
  <si>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</si>
  <si>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</si>
  <si>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</si>
  <si>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</si>
  <si>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</si>
  <si>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</si>
  <si>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</si>
  <si>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</si>
  <si>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</si>
  <si>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</si>
  <si>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</si>
  <si>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</si>
  <si>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</si>
  <si>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</si>
  <si>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</si>
  <si>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</si>
  <si>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</si>
  <si>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</si>
  <si>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</si>
  <si>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</si>
  <si>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</si>
  <si>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</si>
  <si>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</si>
  <si>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</si>
  <si>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</si>
  <si>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</si>
  <si>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</si>
  <si>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</si>
  <si>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</si>
  <si>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</si>
  <si>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</si>
  <si>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</si>
  <si>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</si>
  <si>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</si>
  <si>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</si>
  <si>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</si>
  <si>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</si>
  <si>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</si>
  <si>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</si>
  <si>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</si>
  <si>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</si>
  <si>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</si>
  <si>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</si>
  <si>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</si>
  <si>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</si>
  <si>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</si>
  <si>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</si>
  <si>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</si>
  <si>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</si>
  <si>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</si>
  <si>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</si>
  <si>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</si>
  <si>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</si>
  <si>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</si>
  <si>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</si>
  <si>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</si>
  <si>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</si>
  <si>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</si>
  <si>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</si>
  <si>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</si>
  <si>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</si>
  <si>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</si>
  <si>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</si>
  <si>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</si>
  <si>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</si>
  <si>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</si>
  <si>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</si>
  <si>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</si>
  <si>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</si>
  <si>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</si>
  <si>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</si>
  <si>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</si>
  <si>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</si>
  <si>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</si>
  <si>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</si>
  <si>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</si>
  <si>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</si>
  <si>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</si>
  <si>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</si>
  <si>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</si>
  <si>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</si>
  <si>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</si>
  <si>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</si>
  <si>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</si>
  <si>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</si>
  <si>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</si>
  <si>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</si>
  <si>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</si>
  <si>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</si>
  <si>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</si>
  <si>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</si>
  <si>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</si>
  <si>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</si>
  <si>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</si>
  <si>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</si>
  <si>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</si>
  <si>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</si>
  <si>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</si>
  <si>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</si>
  <si>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</si>
  <si>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</si>
  <si>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</si>
  <si>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</si>
  <si>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</si>
  <si>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</si>
  <si>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</si>
  <si>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</si>
  <si>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</si>
  <si>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</si>
  <si>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</si>
  <si>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</si>
  <si>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</si>
  <si>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</si>
  <si>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</si>
  <si>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</si>
  <si>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</si>
  <si>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</si>
  <si>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</si>
  <si>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</si>
  <si>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</si>
  <si>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</si>
  <si>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</si>
  <si>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</si>
  <si>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</si>
  <si>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</si>
  <si>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</si>
  <si>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</si>
  <si>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</si>
  <si>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</si>
  <si>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</si>
  <si>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</si>
  <si>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</si>
  <si>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</si>
  <si>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</si>
  <si>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</si>
  <si>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</si>
  <si>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</si>
  <si>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</si>
  <si>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</si>
  <si>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</si>
  <si>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</si>
  <si>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</si>
  <si>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</si>
  <si>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</si>
  <si>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</si>
  <si>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</si>
  <si>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</si>
  <si>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</si>
  <si>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</si>
  <si>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</si>
  <si>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</si>
  <si>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</si>
  <si>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</si>
  <si>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</si>
  <si>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</si>
  <si>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</si>
  <si>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</si>
  <si>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</si>
  <si>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</si>
  <si>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</si>
  <si>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</si>
  <si>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</si>
  <si>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</si>
  <si>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</si>
  <si>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</si>
  <si>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</si>
  <si>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</si>
  <si>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</si>
  <si>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</si>
  <si>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</si>
  <si>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</si>
  <si>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</si>
  <si>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</si>
  <si>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</si>
  <si>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</si>
  <si>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</si>
  <si>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</si>
  <si>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</si>
  <si>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</si>
  <si>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</si>
  <si>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</si>
  <si>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</si>
  <si>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</si>
  <si>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</si>
  <si>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</si>
  <si>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</si>
  <si>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</si>
  <si>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</si>
  <si>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</si>
  <si>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</si>
  <si>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</si>
  <si>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</si>
  <si>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</si>
  <si>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</si>
  <si>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</si>
  <si>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</si>
  <si>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</si>
  <si>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</si>
  <si>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</si>
  <si>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</si>
  <si>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</si>
  <si>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</si>
  <si>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</si>
  <si>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</si>
  <si>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</si>
  <si>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</si>
  <si>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</si>
  <si>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</si>
  <si>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</si>
  <si>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</si>
  <si>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</si>
  <si>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</si>
  <si>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</si>
  <si>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</si>
  <si>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</si>
  <si>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</si>
  <si>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</si>
  <si>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</si>
  <si>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</si>
  <si>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</si>
  <si>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</si>
  <si>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</si>
  <si>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</si>
  <si>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</si>
  <si>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</si>
  <si>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</si>
  <si>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</si>
  <si>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</si>
  <si>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</si>
  <si>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</si>
  <si>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</si>
  <si>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</si>
  <si>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</si>
  <si>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</si>
  <si>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</si>
  <si>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</si>
  <si>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</si>
  <si>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</si>
  <si>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</si>
  <si>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</si>
  <si>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</si>
  <si>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</si>
  <si>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</si>
  <si>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</si>
  <si>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</si>
  <si>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</si>
  <si>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</si>
  <si>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</si>
  <si>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</si>
  <si>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</si>
  <si>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</si>
  <si>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</si>
  <si>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</si>
  <si>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</si>
  <si>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</si>
  <si>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</si>
  <si>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</si>
  <si>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</si>
  <si>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</si>
  <si>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</si>
  <si>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</si>
  <si>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</si>
  <si>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</si>
  <si>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</si>
  <si>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</si>
  <si>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</si>
  <si>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</si>
  <si>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</si>
  <si>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</si>
  <si>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</si>
  <si>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</si>
  <si>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</si>
  <si>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</si>
  <si>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</si>
  <si>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</si>
  <si>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</si>
  <si>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</si>
  <si>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</si>
  <si>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</si>
  <si>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</si>
  <si>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</si>
  <si>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</si>
  <si>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</si>
  <si>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</si>
  <si>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</si>
  <si>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</si>
  <si>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</si>
  <si>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</si>
  <si>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</si>
  <si>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</si>
  <si>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</si>
  <si>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</si>
  <si>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</si>
  <si>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</si>
  <si>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</si>
  <si>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</si>
  <si>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</si>
  <si>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</si>
  <si>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</si>
  <si>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</si>
  <si>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</si>
  <si>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</si>
  <si>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</si>
  <si>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</si>
  <si>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</si>
  <si>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</si>
  <si>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</si>
  <si>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</si>
  <si>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</si>
  <si>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</si>
  <si>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</si>
  <si>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</si>
  <si>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</si>
  <si>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</si>
  <si>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</si>
  <si>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</si>
  <si>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</si>
  <si>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</si>
  <si>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</si>
  <si>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</si>
  <si>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</si>
  <si>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</si>
  <si>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</si>
  <si>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</si>
  <si>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</si>
  <si>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</si>
  <si>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</si>
  <si>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</si>
  <si>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</si>
  <si>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</si>
  <si>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</si>
  <si>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</si>
  <si>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</si>
  <si>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</si>
  <si>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</si>
  <si>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</si>
  <si>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</si>
  <si>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</si>
  <si>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</si>
  <si>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</si>
  <si>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</si>
  <si>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</si>
  <si>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</si>
  <si>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</si>
  <si>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</si>
  <si>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</si>
  <si>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</si>
  <si>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</si>
  <si>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</si>
  <si>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</si>
  <si>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</si>
  <si>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</si>
  <si>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</si>
  <si>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</si>
  <si>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</si>
  <si>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</si>
  <si>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</si>
  <si>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</si>
  <si>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</si>
  <si>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</si>
  <si>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</si>
  <si>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</si>
  <si>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</si>
  <si>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</si>
  <si>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</si>
  <si>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</si>
  <si>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</si>
  <si>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</si>
  <si>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</si>
  <si>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</si>
  <si>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</si>
  <si>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</si>
  <si>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</si>
  <si>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</si>
  <si>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</si>
  <si>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</si>
  <si>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</si>
  <si>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</si>
  <si>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</si>
  <si>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</si>
  <si>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</si>
  <si>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</si>
  <si>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</si>
  <si>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</si>
  <si>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</si>
  <si>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</si>
  <si>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</si>
  <si>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</si>
  <si>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</si>
  <si>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</si>
  <si>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</si>
  <si>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</si>
  <si>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</si>
  <si>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</si>
  <si>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</si>
  <si>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</si>
  <si>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</si>
  <si>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</si>
  <si>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</si>
  <si>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</si>
  <si>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</si>
  <si>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</si>
  <si>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</si>
  <si>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</si>
  <si>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</si>
  <si>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</si>
  <si>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</si>
  <si>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</si>
  <si>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</si>
  <si>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</si>
  <si>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</si>
  <si>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</si>
  <si>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</si>
  <si>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</si>
  <si>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</si>
  <si>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</si>
  <si>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</si>
  <si>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</si>
  <si>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</si>
  <si>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</si>
  <si>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</si>
  <si>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</si>
  <si>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</si>
  <si>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</si>
  <si>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</si>
  <si>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</si>
  <si>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</si>
  <si>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</si>
  <si>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</si>
  <si>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</si>
  <si>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</si>
  <si>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</si>
  <si>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</si>
  <si>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</si>
  <si>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</si>
  <si>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</si>
  <si>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</si>
  <si>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</si>
  <si>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</si>
  <si>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</si>
  <si>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</si>
  <si>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</si>
  <si>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</si>
  <si>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</si>
  <si>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</si>
  <si>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</si>
  <si>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</si>
  <si>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</si>
  <si>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</si>
  <si>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</si>
  <si>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</si>
  <si>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</si>
  <si>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</si>
  <si>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</si>
  <si>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</si>
  <si>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</si>
  <si>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</si>
  <si>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</si>
  <si>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</si>
  <si>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</si>
  <si>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</si>
  <si>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</si>
  <si>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</si>
  <si>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</si>
  <si>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</si>
  <si>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</si>
  <si>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</si>
  <si>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</si>
  <si>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</si>
  <si>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</si>
  <si>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</si>
  <si>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</si>
  <si>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</si>
  <si>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</si>
  <si>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</si>
  <si>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</si>
  <si>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</si>
  <si>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Fertility rate, total (births per woman)</t>
  </si>
  <si>
    <t>SP.DYN.TFRT.IN</t>
  </si>
  <si>
    <t>Total fertility rate represents the number of children that would be born to a woman if she were to live to the end of her childbearing years and bear children in accordance with age-specific fertility rates of the specified year.</t>
  </si>
  <si>
    <t>Adolescent fertility rate (births per 1,000 women ages 15-19)</t>
  </si>
  <si>
    <t>SP.ADO.TFRT</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</si>
  <si>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</si>
  <si>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</si>
  <si>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</si>
  <si>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</si>
  <si>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</si>
  <si>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</si>
  <si>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</si>
  <si>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</si>
  <si>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</si>
  <si>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</si>
  <si>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</si>
  <si>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</si>
  <si>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</si>
  <si>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</si>
  <si>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</si>
  <si>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</si>
  <si>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</si>
  <si>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</si>
  <si>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</si>
  <si>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</si>
  <si>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</si>
  <si>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</si>
  <si>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</si>
  <si>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IN USE IN MODEL</t>
  </si>
  <si>
    <t>Growth since 2020</t>
  </si>
  <si>
    <t>STANDARD GROWTH</t>
  </si>
  <si>
    <t>PYRAMID CHANGE, but no change in total pop</t>
  </si>
  <si>
    <t>IN USE</t>
  </si>
  <si>
    <t>Child-bearing age women (15-49)</t>
  </si>
  <si>
    <t>Years fertile</t>
  </si>
  <si>
    <t>Annualized birth rate per woman</t>
  </si>
  <si>
    <t>* could enhance this to use adolescent rates that differ</t>
  </si>
  <si>
    <t>* could enhance this more generally to use age-specific rates (data source?)</t>
  </si>
  <si>
    <t>Annual mortality rates per 1,000 population</t>
  </si>
  <si>
    <t>Infants</t>
  </si>
  <si>
    <t>1-4y</t>
  </si>
  <si>
    <t>5-9y</t>
  </si>
  <si>
    <t>10-14y</t>
  </si>
  <si>
    <t>15-19y</t>
  </si>
  <si>
    <t>20-24y</t>
  </si>
  <si>
    <t>adult f</t>
  </si>
  <si>
    <t>adult m</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</si>
  <si>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</si>
  <si>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</si>
  <si>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</si>
  <si>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</si>
  <si>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</si>
  <si>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</si>
  <si>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</si>
  <si>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</si>
  <si>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</si>
  <si>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</si>
  <si>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</si>
  <si>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</si>
  <si>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</si>
  <si>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</si>
  <si>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</si>
  <si>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</si>
  <si>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</si>
  <si>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</si>
  <si>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</si>
  <si>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</si>
  <si>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</si>
  <si>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</si>
  <si>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</si>
  <si>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</si>
  <si>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</si>
  <si>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</si>
  <si>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</si>
  <si>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</si>
  <si>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</si>
  <si>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</si>
  <si>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</si>
  <si>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</si>
  <si>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</si>
  <si>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</si>
  <si>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</si>
  <si>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</si>
  <si>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</si>
  <si>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</si>
  <si>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</si>
  <si>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</si>
  <si>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</si>
  <si>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</si>
  <si>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</si>
  <si>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</si>
  <si>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</si>
  <si>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</si>
  <si>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</si>
  <si>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</si>
  <si>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</si>
  <si>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</si>
  <si>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</si>
  <si>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</si>
  <si>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</si>
  <si>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</si>
  <si>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</si>
  <si>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</si>
  <si>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</si>
  <si>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</si>
  <si>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</si>
  <si>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</si>
  <si>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</si>
  <si>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</si>
  <si>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</si>
  <si>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</si>
  <si>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</si>
  <si>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</si>
  <si>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</si>
  <si>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</si>
  <si>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</si>
  <si>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</si>
  <si>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</si>
  <si>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</si>
  <si>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</si>
  <si>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</si>
  <si>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</si>
  <si>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</si>
  <si>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</si>
  <si>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</si>
  <si>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</si>
  <si>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</si>
  <si>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</si>
  <si>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</si>
  <si>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</si>
  <si>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</si>
  <si>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</si>
  <si>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</si>
  <si>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</si>
  <si>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</si>
  <si>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</si>
  <si>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</si>
  <si>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</si>
  <si>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</si>
  <si>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</si>
  <si>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</si>
  <si>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</si>
  <si>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</si>
  <si>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</si>
  <si>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</si>
  <si>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</si>
  <si>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</si>
  <si>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</si>
  <si>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</si>
  <si>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</si>
  <si>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</si>
  <si>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</si>
  <si>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</si>
  <si>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</si>
  <si>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</si>
  <si>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</si>
  <si>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</si>
  <si>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</si>
  <si>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</si>
  <si>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</si>
  <si>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</si>
  <si>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</si>
  <si>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</si>
  <si>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</si>
  <si>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</si>
  <si>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</si>
  <si>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</si>
  <si>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</si>
  <si>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</si>
  <si>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</si>
  <si>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</si>
  <si>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</si>
  <si>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</si>
  <si>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</si>
  <si>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</si>
  <si>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</si>
  <si>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</si>
  <si>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</si>
  <si>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</si>
  <si>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</si>
  <si>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</si>
  <si>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</si>
  <si>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</si>
  <si>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</si>
  <si>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</si>
  <si>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</si>
  <si>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</si>
  <si>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</si>
  <si>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</si>
  <si>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</si>
  <si>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</si>
  <si>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</si>
  <si>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</si>
  <si>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</si>
  <si>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DALYs order</t>
  </si>
  <si>
    <t>Time value order</t>
  </si>
  <si>
    <t>Sick child care</t>
  </si>
  <si>
    <t>Attributed DALYs</t>
  </si>
  <si>
    <t>Attributed DALYs per hour</t>
  </si>
  <si>
    <t>DALYs per</t>
  </si>
  <si>
    <t>Health_area</t>
  </si>
  <si>
    <t>DALYs_per</t>
  </si>
  <si>
    <t>Attributed_per</t>
  </si>
  <si>
    <t>DALYs_perhour</t>
  </si>
  <si>
    <t>Attributed order</t>
  </si>
  <si>
    <t>Inload</t>
  </si>
  <si>
    <t>Sort by X, Y, Z</t>
  </si>
  <si>
    <t>Save the list into a dataframe of form: sort type, health area, ordernumber</t>
  </si>
  <si>
    <t>Plot with lines connecting</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</si>
  <si>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</si>
  <si>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</si>
  <si>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</si>
  <si>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</si>
  <si>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</si>
  <si>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</si>
  <si>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</si>
  <si>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</si>
  <si>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</si>
  <si>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</si>
  <si>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</si>
  <si>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</si>
  <si>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</si>
  <si>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</si>
  <si>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</si>
  <si>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</si>
  <si>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</si>
  <si>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</si>
  <si>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</si>
  <si>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</si>
  <si>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</si>
  <si>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</si>
  <si>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</si>
  <si>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Adult w - all</t>
  </si>
  <si>
    <t>Rates</t>
  </si>
  <si>
    <t>Population weight</t>
  </si>
  <si>
    <t>Adult w - new</t>
  </si>
  <si>
    <t>old</t>
  </si>
  <si>
    <t>new</t>
  </si>
  <si>
    <t>New weighted rate</t>
  </si>
  <si>
    <t>Fertility = pop * rate</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</si>
  <si>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</si>
  <si>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</si>
  <si>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</si>
  <si>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</si>
  <si>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</si>
  <si>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</si>
  <si>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</si>
  <si>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</si>
  <si>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</si>
  <si>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</si>
  <si>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</si>
  <si>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</si>
  <si>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</si>
  <si>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</si>
  <si>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</si>
  <si>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</si>
  <si>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</si>
  <si>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</si>
  <si>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</si>
  <si>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</si>
  <si>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</si>
  <si>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</si>
  <si>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</si>
  <si>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</si>
  <si>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</si>
  <si>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</si>
  <si>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</si>
  <si>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</si>
  <si>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</si>
  <si>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</si>
  <si>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</si>
  <si>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</si>
  <si>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</si>
  <si>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</si>
  <si>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</si>
  <si>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</si>
  <si>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</si>
  <si>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</si>
  <si>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</si>
  <si>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</si>
  <si>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</si>
  <si>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</si>
  <si>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</si>
  <si>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</si>
  <si>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</si>
  <si>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</si>
  <si>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</si>
  <si>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</si>
  <si>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</si>
  <si>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</si>
  <si>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notes to self</t>
  </si>
  <si>
    <t>ratio based on 2019 fertility rate variability among provinces, selected a conservative value when excluding Addis</t>
  </si>
  <si>
    <t>based on stdev 2019 calc variability among provinces, selected a conservative value when excluding Addis</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</si>
  <si>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</si>
  <si>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</si>
  <si>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</si>
  <si>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</si>
  <si>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</si>
  <si>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</si>
  <si>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This is based on malaria stdev calculation, plus inspection of the birth rate uncertainty from DHS. 20-30% seems in the right ballpark and high variance is okay, given the unclear seasonal patterns in some areas.</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</si>
  <si>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</si>
  <si>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</si>
  <si>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</si>
  <si>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</si>
  <si>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</si>
  <si>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</si>
  <si>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</si>
  <si>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</si>
  <si>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</si>
  <si>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</si>
  <si>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</si>
  <si>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</si>
  <si>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</si>
  <si>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</si>
  <si>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</si>
  <si>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</si>
  <si>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</si>
  <si>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</si>
  <si>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</si>
  <si>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</si>
  <si>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</si>
  <si>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</si>
  <si>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</si>
  <si>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</si>
  <si>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</si>
  <si>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</si>
  <si>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</si>
  <si>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</si>
  <si>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</si>
  <si>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</si>
  <si>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</si>
  <si>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</si>
  <si>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</si>
  <si>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</si>
  <si>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</si>
  <si>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</si>
  <si>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</si>
  <si>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</si>
  <si>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</si>
  <si>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</si>
  <si>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</si>
  <si>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</si>
  <si>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</si>
  <si>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</si>
  <si>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</si>
  <si>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</si>
  <si>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</si>
  <si>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</si>
  <si>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</si>
  <si>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</si>
  <si>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</si>
  <si>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</si>
  <si>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</si>
  <si>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</si>
  <si>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</si>
  <si>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</si>
  <si>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</si>
  <si>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</si>
  <si>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</si>
  <si>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</si>
  <si>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</si>
  <si>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</si>
  <si>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</si>
  <si>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</si>
  <si>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</si>
  <si>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Source for col DG</t>
  </si>
  <si>
    <t>DHS, up to age 49 only</t>
  </si>
  <si>
    <t>Offset5</t>
  </si>
  <si>
    <t>Offset6</t>
  </si>
  <si>
    <t>time per 10 people</t>
  </si>
  <si>
    <t>Annual birth rate per woman 20-29</t>
  </si>
  <si>
    <t>Annual birth rate per woman 30-39</t>
  </si>
  <si>
    <t>Annual birth rate per woman 40-49</t>
  </si>
  <si>
    <t>ManualRuns</t>
  </si>
  <si>
    <t>Version 1.1 of the R Model Inputs.xlsx file.</t>
  </si>
  <si>
    <t>Works with code versions up through at least 0.2.2</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</si>
  <si>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</si>
  <si>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</si>
  <si>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</si>
  <si>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</si>
  <si>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PopCheck_births</t>
  </si>
  <si>
    <t>PopCheck_total</t>
  </si>
  <si>
    <t>PopCheck_1t4</t>
  </si>
  <si>
    <t>PopCheck_wom15t49</t>
  </si>
  <si>
    <t>PopCheck_adults18p</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</si>
  <si>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</si>
  <si>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</si>
  <si>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</si>
  <si>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</si>
  <si>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</si>
  <si>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</si>
  <si>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</si>
  <si>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</si>
  <si>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</si>
  <si>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</si>
  <si>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</si>
  <si>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PopTest_NtlTotal</t>
  </si>
  <si>
    <t>adults 50+</t>
  </si>
  <si>
    <t>PopCheck_15yogirls</t>
  </si>
  <si>
    <t>PopCheck_under18</t>
  </si>
  <si>
    <t>PopCheck_adults50p</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</si>
  <si>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</si>
  <si>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</si>
  <si>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PopCheck_10t14</t>
  </si>
  <si>
    <t>PopCheck_5t9</t>
  </si>
  <si>
    <t>PopCheck_15t19</t>
  </si>
  <si>
    <t>children 5-9</t>
  </si>
  <si>
    <t>children 10-14</t>
  </si>
  <si>
    <t>adults 15-19</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</si>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</sst>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_(* #,##0.000000000_);_(* \(#,##0.000000000\);_(* &quot;-&quot;??_);_(@_)"/>
  </numFmts>
  <fonts count="36">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sz val="11"/>
      <color theme="0" tint="-0.34998626667073579"/>
      <name val="Calibri"/>
      <family val="2"/>
      <scheme val="minor"/>
    </font>
    <font>
      <b/>
      <u/>
      <sz val="11"/>
      <color theme="1"/>
      <name val="Calibri"/>
      <family val="2"/>
      <scheme val="minor"/>
    </font>
    <font>
      <i/>
      <sz val="11"/>
      <color theme="1"/>
      <name val="Calibri"/>
      <family val="2"/>
      <scheme val="minor"/>
    </font>
    <font>
      <i/>
      <sz val="11"/>
      <color theme="0" tint="-0.34998626667073579"/>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z val="11"/>
      <color theme="0" tint="-0.249977111117893"/>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6" fillId="0" borderId="0"/>
    <xf numFmtId="0" fontId="14" fillId="0" borderId="0" applyNumberFormat="0" applyFill="0" applyBorder="0" applyAlignment="0" applyProtection="0"/>
    <xf numFmtId="0" fontId="20" fillId="0" borderId="0"/>
    <xf numFmtId="44" fontId="2" fillId="0" borderId="0" applyFont="0" applyFill="0" applyBorder="0" applyAlignment="0" applyProtection="0"/>
    <xf numFmtId="0" fontId="26" fillId="0" borderId="16">
      <alignment vertical="top" wrapText="1"/>
    </xf>
    <xf numFmtId="0" fontId="27" fillId="0" borderId="23">
      <alignment vertical="top"/>
    </xf>
    <xf numFmtId="0" fontId="35" fillId="0" borderId="0"/>
  </cellStyleXfs>
  <cellXfs count="369">
    <xf numFmtId="0" fontId="0" fillId="0" borderId="0" xfId="0"/>
    <xf numFmtId="0" fontId="0" fillId="0" borderId="0" xfId="0" applyAlignment="1">
      <alignment horizontal="center" wrapText="1"/>
    </xf>
    <xf numFmtId="0" fontId="4" fillId="0" borderId="0" xfId="3"/>
    <xf numFmtId="14" fontId="4" fillId="0" borderId="0" xfId="3" applyNumberFormat="1"/>
    <xf numFmtId="164" fontId="4"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applyAlignment="1">
      <alignment horizontal="center" wrapText="1"/>
    </xf>
    <xf numFmtId="166" fontId="0" fillId="0" borderId="0" xfId="1" applyNumberFormat="1" applyFont="1"/>
    <xf numFmtId="0" fontId="6" fillId="0" borderId="0" xfId="4"/>
    <xf numFmtId="167" fontId="7" fillId="0" borderId="0" xfId="4" applyNumberFormat="1" applyFont="1" applyAlignment="1">
      <alignment horizontal="right"/>
    </xf>
    <xf numFmtId="0" fontId="7" fillId="0" borderId="0" xfId="4" applyFont="1" applyAlignment="1">
      <alignment horizontal="center"/>
    </xf>
    <xf numFmtId="0" fontId="7" fillId="0" borderId="0" xfId="4" applyFont="1" applyAlignment="1">
      <alignment horizontal="left"/>
    </xf>
    <xf numFmtId="0" fontId="7" fillId="0" borderId="0" xfId="4" applyFont="1" applyAlignment="1">
      <alignment horizontal="left" wrapText="1" indent="5"/>
    </xf>
    <xf numFmtId="0" fontId="7" fillId="0" borderId="0" xfId="4" applyFont="1" applyAlignment="1">
      <alignment horizontal="right"/>
    </xf>
    <xf numFmtId="167" fontId="7" fillId="6" borderId="0" xfId="4" applyNumberFormat="1" applyFont="1" applyFill="1" applyAlignment="1">
      <alignment horizontal="right"/>
    </xf>
    <xf numFmtId="0" fontId="7" fillId="6" borderId="0" xfId="4" applyFont="1" applyFill="1" applyAlignment="1">
      <alignment horizontal="center"/>
    </xf>
    <xf numFmtId="0" fontId="7" fillId="6" borderId="0" xfId="4" applyFont="1" applyFill="1" applyAlignment="1">
      <alignment horizontal="left"/>
    </xf>
    <xf numFmtId="0" fontId="8" fillId="6" borderId="0" xfId="4" applyFont="1" applyFill="1" applyAlignment="1">
      <alignment horizontal="left" wrapText="1" indent="4"/>
    </xf>
    <xf numFmtId="0" fontId="7" fillId="6" borderId="0" xfId="4" applyFont="1" applyFill="1" applyAlignment="1">
      <alignment horizontal="right"/>
    </xf>
    <xf numFmtId="0" fontId="7" fillId="0" borderId="0" xfId="4" applyFont="1" applyAlignment="1">
      <alignment horizontal="left" wrapText="1" indent="6"/>
    </xf>
    <xf numFmtId="167" fontId="7" fillId="7" borderId="0" xfId="4" applyNumberFormat="1" applyFont="1" applyFill="1" applyAlignment="1">
      <alignment horizontal="right"/>
    </xf>
    <xf numFmtId="0" fontId="7" fillId="7" borderId="0" xfId="4" applyFont="1" applyFill="1" applyAlignment="1">
      <alignment horizontal="center"/>
    </xf>
    <xf numFmtId="0" fontId="7" fillId="7" borderId="0" xfId="4" applyFont="1" applyFill="1" applyAlignment="1">
      <alignment horizontal="left"/>
    </xf>
    <xf numFmtId="0" fontId="8" fillId="7" borderId="0" xfId="4" applyFont="1" applyFill="1" applyAlignment="1">
      <alignment horizontal="left" wrapText="1" indent="5"/>
    </xf>
    <xf numFmtId="0" fontId="7" fillId="7" borderId="0" xfId="4" applyFont="1" applyFill="1" applyAlignment="1">
      <alignment horizontal="right"/>
    </xf>
    <xf numFmtId="167" fontId="7" fillId="8" borderId="0" xfId="4" applyNumberFormat="1" applyFont="1" applyFill="1" applyAlignment="1">
      <alignment horizontal="right"/>
    </xf>
    <xf numFmtId="0" fontId="7" fillId="8" borderId="0" xfId="4" applyFont="1" applyFill="1" applyAlignment="1">
      <alignment horizontal="center"/>
    </xf>
    <xf numFmtId="0" fontId="7" fillId="8" borderId="0" xfId="4" applyFont="1" applyFill="1" applyAlignment="1">
      <alignment horizontal="left"/>
    </xf>
    <xf numFmtId="0" fontId="8" fillId="8" borderId="0" xfId="4" applyFont="1" applyFill="1" applyAlignment="1">
      <alignment horizontal="left" wrapText="1" indent="3"/>
    </xf>
    <xf numFmtId="0" fontId="7" fillId="8" borderId="0" xfId="4" applyFont="1" applyFill="1" applyAlignment="1">
      <alignment horizontal="right"/>
    </xf>
    <xf numFmtId="0" fontId="8" fillId="7" borderId="0" xfId="4" applyFont="1" applyFill="1" applyAlignment="1">
      <alignment horizontal="left" wrapText="1" indent="4"/>
    </xf>
    <xf numFmtId="0" fontId="7" fillId="0" borderId="0" xfId="4" applyFont="1" applyAlignment="1">
      <alignment horizontal="left" wrapText="1" indent="4"/>
    </xf>
    <xf numFmtId="167" fontId="7" fillId="9" borderId="0" xfId="4" applyNumberFormat="1" applyFont="1" applyFill="1" applyAlignment="1">
      <alignment horizontal="right"/>
    </xf>
    <xf numFmtId="0" fontId="7" fillId="9" borderId="0" xfId="4" applyFont="1" applyFill="1" applyAlignment="1">
      <alignment horizontal="center"/>
    </xf>
    <xf numFmtId="0" fontId="7" fillId="9" borderId="0" xfId="4" applyFont="1" applyFill="1" applyAlignment="1">
      <alignment horizontal="left"/>
    </xf>
    <xf numFmtId="0" fontId="8" fillId="9" borderId="0" xfId="4" applyFont="1" applyFill="1" applyAlignment="1">
      <alignment horizontal="left" wrapText="1" indent="2"/>
    </xf>
    <xf numFmtId="0" fontId="7" fillId="9" borderId="0" xfId="4" applyFont="1" applyFill="1" applyAlignment="1">
      <alignment horizontal="right"/>
    </xf>
    <xf numFmtId="0" fontId="7" fillId="0" borderId="0" xfId="4" applyFont="1" applyAlignment="1">
      <alignment horizontal="left" wrapText="1" indent="3"/>
    </xf>
    <xf numFmtId="0" fontId="8" fillId="0" borderId="0" xfId="4" applyFont="1" applyAlignment="1">
      <alignment horizontal="left" wrapText="1" indent="1"/>
    </xf>
    <xf numFmtId="0" fontId="8" fillId="10" borderId="1" xfId="4" quotePrefix="1" applyFont="1" applyFill="1" applyBorder="1" applyAlignment="1">
      <alignment horizontal="center" vertical="center"/>
    </xf>
    <xf numFmtId="0" fontId="8" fillId="10" borderId="2" xfId="4" quotePrefix="1" applyFont="1" applyFill="1" applyBorder="1" applyAlignment="1">
      <alignment horizontal="center" vertical="center" wrapText="1"/>
    </xf>
    <xf numFmtId="0" fontId="8" fillId="10" borderId="2" xfId="4" quotePrefix="1" applyFont="1" applyFill="1" applyBorder="1" applyAlignment="1">
      <alignment horizontal="center" vertical="center"/>
    </xf>
    <xf numFmtId="0" fontId="8" fillId="10" borderId="2" xfId="4" applyFont="1" applyFill="1" applyBorder="1" applyAlignment="1">
      <alignment horizontal="center" vertical="center"/>
    </xf>
    <xf numFmtId="0" fontId="8" fillId="10" borderId="3" xfId="4" applyFont="1" applyFill="1" applyBorder="1" applyAlignment="1">
      <alignment horizontal="left"/>
    </xf>
    <xf numFmtId="0" fontId="8" fillId="10" borderId="4" xfId="4" applyFont="1" applyFill="1" applyBorder="1" applyAlignment="1">
      <alignment horizontal="left"/>
    </xf>
    <xf numFmtId="0" fontId="8" fillId="10" borderId="5" xfId="4" applyFont="1" applyFill="1" applyBorder="1" applyAlignment="1">
      <alignment horizontal="left"/>
    </xf>
    <xf numFmtId="0" fontId="8" fillId="10" borderId="6" xfId="4" applyFont="1" applyFill="1" applyBorder="1" applyAlignment="1">
      <alignment horizontal="center" vertical="center"/>
    </xf>
    <xf numFmtId="0" fontId="8" fillId="11" borderId="0" xfId="4" applyFont="1" applyFill="1"/>
    <xf numFmtId="166" fontId="0" fillId="0" borderId="0" xfId="0" applyNumberFormat="1"/>
    <xf numFmtId="16" fontId="0" fillId="0" borderId="0" xfId="0" quotePrefix="1" applyNumberFormat="1"/>
    <xf numFmtId="0" fontId="0" fillId="3" borderId="0" xfId="0" applyFill="1"/>
    <xf numFmtId="0" fontId="5"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3" fillId="0" borderId="0" xfId="0" applyFont="1"/>
    <xf numFmtId="0" fontId="14" fillId="0" borderId="0" xfId="5"/>
    <xf numFmtId="0" fontId="15" fillId="0" borderId="0" xfId="0" applyFont="1"/>
    <xf numFmtId="0" fontId="16" fillId="0" borderId="0" xfId="0" applyFont="1"/>
    <xf numFmtId="0" fontId="0" fillId="12" borderId="0" xfId="0" applyFill="1"/>
    <xf numFmtId="168" fontId="0" fillId="0" borderId="0" xfId="0" applyNumberFormat="1"/>
    <xf numFmtId="9" fontId="0" fillId="0" borderId="0" xfId="2" applyFont="1"/>
    <xf numFmtId="0" fontId="3" fillId="0" borderId="7" xfId="0" applyFont="1" applyBorder="1"/>
    <xf numFmtId="0" fontId="0" fillId="3" borderId="0" xfId="0" applyFill="1" applyAlignment="1">
      <alignment horizontal="center"/>
    </xf>
    <xf numFmtId="0" fontId="13"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7"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5" fillId="3" borderId="8" xfId="0" applyFont="1" applyFill="1" applyBorder="1"/>
    <xf numFmtId="0" fontId="15" fillId="3" borderId="8" xfId="0" applyFont="1" applyFill="1" applyBorder="1" applyAlignment="1">
      <alignment horizontal="left"/>
    </xf>
    <xf numFmtId="0" fontId="0" fillId="0" borderId="8" xfId="0" applyBorder="1"/>
    <xf numFmtId="0" fontId="13" fillId="0" borderId="8" xfId="0" applyFont="1" applyBorder="1"/>
    <xf numFmtId="0" fontId="15" fillId="0" borderId="8" xfId="0" applyFont="1" applyBorder="1"/>
    <xf numFmtId="0" fontId="0" fillId="3" borderId="8" xfId="0" applyFill="1" applyBorder="1" applyAlignment="1">
      <alignment horizontal="left"/>
    </xf>
    <xf numFmtId="0" fontId="0" fillId="0" borderId="8" xfId="0" applyBorder="1" applyAlignment="1">
      <alignment horizontal="left"/>
    </xf>
    <xf numFmtId="166" fontId="16" fillId="0" borderId="0" xfId="1" applyNumberFormat="1" applyFont="1"/>
    <xf numFmtId="164" fontId="0" fillId="0" borderId="0" xfId="0" applyNumberFormat="1"/>
    <xf numFmtId="9" fontId="0" fillId="12" borderId="0" xfId="0" applyNumberFormat="1" applyFill="1"/>
    <xf numFmtId="0" fontId="18" fillId="0" borderId="0" xfId="0" applyFont="1"/>
    <xf numFmtId="0" fontId="18" fillId="0" borderId="0" xfId="3" applyFont="1"/>
    <xf numFmtId="43" fontId="0" fillId="0" borderId="12" xfId="1" applyFont="1" applyBorder="1"/>
    <xf numFmtId="0" fontId="0" fillId="13" borderId="0" xfId="0" applyFill="1"/>
    <xf numFmtId="43" fontId="0" fillId="0" borderId="0" xfId="1" applyFont="1"/>
    <xf numFmtId="166" fontId="0" fillId="13" borderId="0" xfId="1" applyNumberFormat="1" applyFont="1" applyFill="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0" fontId="19" fillId="0" borderId="0" xfId="0" applyFont="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20" fillId="0" borderId="0" xfId="1" applyFont="1"/>
    <xf numFmtId="0" fontId="20"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21" fillId="0" borderId="0" xfId="0" applyFont="1"/>
    <xf numFmtId="172" fontId="15" fillId="0" borderId="0" xfId="0" applyNumberFormat="1" applyFont="1"/>
    <xf numFmtId="0" fontId="15" fillId="3" borderId="7" xfId="0" applyFont="1" applyFill="1" applyBorder="1"/>
    <xf numFmtId="0" fontId="15" fillId="5" borderId="0" xfId="0" applyFont="1" applyFill="1"/>
    <xf numFmtId="0" fontId="15" fillId="0" borderId="0" xfId="0" quotePrefix="1" applyFont="1"/>
    <xf numFmtId="0" fontId="15" fillId="14" borderId="0" xfId="0" applyFont="1" applyFill="1"/>
    <xf numFmtId="0" fontId="15" fillId="5" borderId="0" xfId="0" quotePrefix="1" applyFont="1" applyFill="1"/>
    <xf numFmtId="175" fontId="15" fillId="14" borderId="0" xfId="0" applyNumberFormat="1" applyFont="1" applyFill="1"/>
    <xf numFmtId="176" fontId="15" fillId="0" borderId="0" xfId="0" applyNumberFormat="1" applyFont="1"/>
    <xf numFmtId="176" fontId="15" fillId="0" borderId="0" xfId="0" quotePrefix="1" applyNumberFormat="1" applyFont="1"/>
    <xf numFmtId="172" fontId="15" fillId="14" borderId="0" xfId="0" applyNumberFormat="1" applyFont="1" applyFill="1"/>
    <xf numFmtId="175" fontId="15" fillId="0" borderId="0" xfId="0" applyNumberFormat="1" applyFont="1"/>
    <xf numFmtId="43" fontId="15" fillId="0" borderId="0" xfId="1" applyFont="1"/>
    <xf numFmtId="16" fontId="15" fillId="0" borderId="0" xfId="0" quotePrefix="1" applyNumberFormat="1" applyFont="1"/>
    <xf numFmtId="171" fontId="15" fillId="0" borderId="0" xfId="0" applyNumberFormat="1" applyFont="1"/>
    <xf numFmtId="173" fontId="15" fillId="0" borderId="0" xfId="0" applyNumberFormat="1" applyFont="1"/>
    <xf numFmtId="177" fontId="15" fillId="0" borderId="0" xfId="0" applyNumberFormat="1" applyFont="1"/>
    <xf numFmtId="43" fontId="15" fillId="3" borderId="7" xfId="1" applyFont="1" applyFill="1" applyBorder="1"/>
    <xf numFmtId="171" fontId="15" fillId="0" borderId="0" xfId="1" applyNumberFormat="1" applyFont="1"/>
    <xf numFmtId="171" fontId="15" fillId="0" borderId="0" xfId="1" applyNumberFormat="1" applyFont="1" applyFill="1"/>
    <xf numFmtId="43" fontId="15" fillId="5" borderId="0" xfId="1" applyFont="1" applyFill="1"/>
    <xf numFmtId="164" fontId="0" fillId="2" borderId="0" xfId="3" applyNumberFormat="1" applyFont="1" applyFill="1"/>
    <xf numFmtId="164" fontId="15" fillId="0" borderId="0" xfId="2" applyNumberFormat="1" applyFont="1" applyFill="1"/>
    <xf numFmtId="9" fontId="15" fillId="0" borderId="0" xfId="2" applyFont="1" applyFill="1"/>
    <xf numFmtId="169" fontId="15" fillId="0" borderId="0" xfId="1" applyNumberFormat="1" applyFont="1" applyFill="1"/>
    <xf numFmtId="0" fontId="15" fillId="5" borderId="0" xfId="1" applyNumberFormat="1" applyFont="1" applyFill="1"/>
    <xf numFmtId="43" fontId="0" fillId="0" borderId="0" xfId="2" applyNumberFormat="1" applyFont="1"/>
    <xf numFmtId="0" fontId="22"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3" fillId="4" borderId="8" xfId="0" applyFont="1" applyFill="1" applyBorder="1"/>
    <xf numFmtId="44" fontId="0" fillId="0" borderId="0" xfId="7" applyFont="1"/>
    <xf numFmtId="0" fontId="24" fillId="0" borderId="0" xfId="0" applyFont="1"/>
    <xf numFmtId="0" fontId="24" fillId="0" borderId="0" xfId="0" applyFont="1" applyAlignment="1">
      <alignment wrapText="1"/>
    </xf>
    <xf numFmtId="1" fontId="24" fillId="0" borderId="0" xfId="0" applyNumberFormat="1" applyFont="1"/>
    <xf numFmtId="0" fontId="25" fillId="0" borderId="0" xfId="0" applyFont="1"/>
    <xf numFmtId="0" fontId="28" fillId="15" borderId="25" xfId="0" applyFont="1" applyFill="1" applyBorder="1" applyAlignment="1">
      <alignment horizontal="left" vertical="top" wrapText="1"/>
    </xf>
    <xf numFmtId="0" fontId="28" fillId="15" borderId="26" xfId="0" applyFont="1" applyFill="1" applyBorder="1" applyAlignment="1">
      <alignment horizontal="left" vertical="top" wrapText="1"/>
    </xf>
    <xf numFmtId="0" fontId="28" fillId="16" borderId="27" xfId="0" applyFont="1" applyFill="1" applyBorder="1" applyAlignment="1">
      <alignment horizontal="left" vertical="top" wrapText="1"/>
    </xf>
    <xf numFmtId="0" fontId="28" fillId="15" borderId="27" xfId="0" applyFont="1" applyFill="1" applyBorder="1" applyAlignment="1">
      <alignment horizontal="left" vertical="top" wrapText="1"/>
    </xf>
    <xf numFmtId="0" fontId="28" fillId="15" borderId="28" xfId="0" applyFont="1" applyFill="1" applyBorder="1" applyAlignment="1">
      <alignment horizontal="left" vertical="top" wrapText="1"/>
    </xf>
    <xf numFmtId="0" fontId="28" fillId="15" borderId="0" xfId="0" applyFont="1" applyFill="1" applyAlignment="1">
      <alignment horizontal="left" vertical="top" wrapText="1"/>
    </xf>
    <xf numFmtId="0" fontId="0" fillId="0" borderId="30" xfId="0" applyBorder="1" applyAlignment="1">
      <alignment horizontal="center"/>
    </xf>
    <xf numFmtId="166" fontId="28" fillId="16" borderId="24" xfId="1" applyNumberFormat="1" applyFont="1" applyFill="1" applyBorder="1" applyAlignment="1">
      <alignment horizontal="left" vertical="top" wrapText="1"/>
    </xf>
    <xf numFmtId="166" fontId="28" fillId="15" borderId="24" xfId="1" applyNumberFormat="1" applyFont="1" applyFill="1" applyBorder="1" applyAlignment="1">
      <alignment horizontal="left" vertical="top" wrapText="1"/>
    </xf>
    <xf numFmtId="166" fontId="28" fillId="15"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5" fillId="0" borderId="0" xfId="0" applyNumberFormat="1" applyFont="1"/>
    <xf numFmtId="0" fontId="30" fillId="0" borderId="0" xfId="0" applyFont="1"/>
    <xf numFmtId="0" fontId="0" fillId="17" borderId="0" xfId="0" applyFill="1"/>
    <xf numFmtId="176" fontId="0" fillId="0" borderId="0" xfId="0" applyNumberFormat="1"/>
    <xf numFmtId="0" fontId="0" fillId="0" borderId="7" xfId="0" applyBorder="1"/>
    <xf numFmtId="43" fontId="0" fillId="18" borderId="0" xfId="0" applyNumberFormat="1" applyFill="1"/>
    <xf numFmtId="178" fontId="0" fillId="0" borderId="0" xfId="0" applyNumberFormat="1"/>
    <xf numFmtId="9" fontId="0" fillId="18" borderId="0" xfId="0" applyNumberFormat="1" applyFill="1"/>
    <xf numFmtId="0" fontId="31" fillId="0" borderId="0" xfId="0" applyFont="1"/>
    <xf numFmtId="0" fontId="15" fillId="0" borderId="8" xfId="0" applyFont="1" applyBorder="1" applyAlignment="1">
      <alignment horizontal="left"/>
    </xf>
    <xf numFmtId="0" fontId="0" fillId="18" borderId="0" xfId="0" applyFill="1"/>
    <xf numFmtId="166" fontId="29" fillId="0" borderId="0" xfId="1" applyNumberFormat="1" applyFont="1" applyFill="1"/>
    <xf numFmtId="171" fontId="0" fillId="18" borderId="0" xfId="0" applyNumberFormat="1" applyFill="1"/>
    <xf numFmtId="178" fontId="0" fillId="18" borderId="0" xfId="1" applyNumberFormat="1" applyFont="1" applyFill="1"/>
    <xf numFmtId="6" fontId="0" fillId="0" borderId="0" xfId="0" applyNumberFormat="1"/>
    <xf numFmtId="8" fontId="0" fillId="0" borderId="0" xfId="0" applyNumberFormat="1"/>
    <xf numFmtId="171" fontId="15" fillId="0" borderId="8" xfId="1" applyNumberFormat="1" applyFont="1" applyBorder="1"/>
    <xf numFmtId="171" fontId="0" fillId="0" borderId="0" xfId="1" applyNumberFormat="1" applyFont="1"/>
    <xf numFmtId="0" fontId="14" fillId="0" borderId="0" xfId="5" applyAlignment="1">
      <alignment horizontal="left" vertical="center" indent="2"/>
    </xf>
    <xf numFmtId="43" fontId="0" fillId="17" borderId="0" xfId="1" applyFont="1" applyFill="1"/>
    <xf numFmtId="0" fontId="0" fillId="17" borderId="7" xfId="0" applyFill="1" applyBorder="1"/>
    <xf numFmtId="0" fontId="32" fillId="0" borderId="0" xfId="0" applyFont="1"/>
    <xf numFmtId="0" fontId="33" fillId="0" borderId="0" xfId="0" applyFont="1"/>
    <xf numFmtId="0" fontId="34" fillId="0" borderId="0" xfId="0" applyFont="1"/>
    <xf numFmtId="178" fontId="0" fillId="0" borderId="0" xfId="1" applyNumberFormat="1" applyFont="1"/>
    <xf numFmtId="169" fontId="0" fillId="0" borderId="0" xfId="0" applyNumberFormat="1"/>
    <xf numFmtId="2" fontId="0" fillId="0" borderId="0" xfId="0" applyNumberFormat="1"/>
    <xf numFmtId="0" fontId="35" fillId="0" borderId="0" xfId="10"/>
    <xf numFmtId="0" fontId="35" fillId="12" borderId="0" xfId="10" applyFill="1"/>
    <xf numFmtId="171" fontId="35" fillId="0" borderId="0" xfId="1" applyNumberFormat="1" applyFont="1"/>
    <xf numFmtId="171" fontId="35" fillId="12" borderId="0" xfId="1" applyNumberFormat="1" applyFont="1" applyFill="1"/>
    <xf numFmtId="173" fontId="33" fillId="14" borderId="0" xfId="0" applyNumberFormat="1" applyFont="1" applyFill="1"/>
    <xf numFmtId="0" fontId="13" fillId="0" borderId="8" xfId="0" applyFont="1" applyBorder="1" applyAlignment="1">
      <alignment horizontal="right"/>
    </xf>
    <xf numFmtId="0" fontId="15" fillId="3" borderId="31" xfId="0" applyFont="1" applyFill="1" applyBorder="1"/>
    <xf numFmtId="0" fontId="13" fillId="0" borderId="31" xfId="0" applyFont="1" applyBorder="1"/>
    <xf numFmtId="0" fontId="15" fillId="0" borderId="31" xfId="0" applyFont="1" applyBorder="1"/>
    <xf numFmtId="0" fontId="13" fillId="3" borderId="31" xfId="0" applyFont="1" applyFill="1" applyBorder="1"/>
    <xf numFmtId="0" fontId="0" fillId="3" borderId="31" xfId="0" applyFill="1" applyBorder="1"/>
    <xf numFmtId="0" fontId="0" fillId="0" borderId="32" xfId="0" applyBorder="1"/>
    <xf numFmtId="171" fontId="15" fillId="3" borderId="22" xfId="1" applyNumberFormat="1" applyFont="1" applyFill="1" applyBorder="1"/>
    <xf numFmtId="0" fontId="15" fillId="3" borderId="22" xfId="0" applyFont="1" applyFill="1" applyBorder="1"/>
    <xf numFmtId="9" fontId="13" fillId="0" borderId="8" xfId="0" applyNumberFormat="1" applyFont="1" applyBorder="1" applyAlignment="1">
      <alignment horizontal="right"/>
    </xf>
    <xf numFmtId="0" fontId="15" fillId="0" borderId="8" xfId="0" applyFont="1" applyBorder="1" applyAlignment="1">
      <alignment wrapText="1"/>
    </xf>
    <xf numFmtId="0" fontId="13" fillId="3" borderId="8" xfId="0" applyFont="1" applyFill="1" applyBorder="1" applyAlignment="1">
      <alignment horizontal="right"/>
    </xf>
    <xf numFmtId="171" fontId="15" fillId="3" borderId="8" xfId="1" applyNumberFormat="1" applyFont="1" applyFill="1" applyBorder="1"/>
    <xf numFmtId="0" fontId="15" fillId="3" borderId="8" xfId="0" applyFont="1" applyFill="1" applyBorder="1" applyAlignment="1">
      <alignment horizontal="right"/>
    </xf>
    <xf numFmtId="0" fontId="0" fillId="3" borderId="8" xfId="0" applyFill="1" applyBorder="1" applyAlignment="1">
      <alignment horizontal="right"/>
    </xf>
    <xf numFmtId="171" fontId="15" fillId="0" borderId="8" xfId="1" applyNumberFormat="1" applyFont="1" applyBorder="1" applyAlignment="1">
      <alignment horizontal="right"/>
    </xf>
    <xf numFmtId="171" fontId="15"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3" fillId="14" borderId="8" xfId="0" applyNumberFormat="1" applyFont="1" applyFill="1" applyBorder="1" applyAlignment="1">
      <alignment horizontal="right"/>
    </xf>
    <xf numFmtId="171" fontId="15"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5" fillId="0" borderId="8" xfId="0" quotePrefix="1" applyFont="1" applyBorder="1"/>
    <xf numFmtId="169" fontId="0" fillId="12" borderId="0" xfId="1" applyNumberFormat="1" applyFont="1" applyFill="1"/>
    <xf numFmtId="43" fontId="0" fillId="12" borderId="0" xfId="0" applyNumberFormat="1" applyFill="1"/>
    <xf numFmtId="171" fontId="15" fillId="3" borderId="17" xfId="1" applyNumberFormat="1" applyFont="1" applyFill="1" applyBorder="1" applyAlignment="1">
      <alignment horizontal="right" vertical="center"/>
    </xf>
    <xf numFmtId="0" fontId="0" fillId="0" borderId="0" xfId="0" applyFill="1"/>
    <xf numFmtId="171" fontId="13" fillId="0" borderId="8" xfId="1" applyNumberFormat="1" applyFont="1" applyFill="1" applyBorder="1" applyAlignment="1">
      <alignment horizontal="right"/>
    </xf>
    <xf numFmtId="171" fontId="13"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5" fillId="0" borderId="8" xfId="1" applyNumberFormat="1" applyFont="1" applyBorder="1" applyAlignment="1">
      <alignment horizontal="right"/>
    </xf>
    <xf numFmtId="0" fontId="15" fillId="3" borderId="22" xfId="0" applyFont="1" applyFill="1" applyBorder="1" applyAlignment="1">
      <alignment horizontal="left"/>
    </xf>
    <xf numFmtId="9" fontId="0" fillId="0" borderId="8" xfId="0" applyNumberFormat="1" applyFont="1" applyBorder="1" applyAlignment="1"/>
    <xf numFmtId="171" fontId="13" fillId="0" borderId="21" xfId="1" applyNumberFormat="1" applyFont="1" applyFill="1" applyBorder="1" applyAlignment="1"/>
    <xf numFmtId="171" fontId="15" fillId="0" borderId="8" xfId="1" applyNumberFormat="1" applyFont="1" applyBorder="1" applyAlignment="1"/>
    <xf numFmtId="171" fontId="15" fillId="0" borderId="21" xfId="1" applyNumberFormat="1" applyFont="1" applyBorder="1" applyAlignment="1"/>
    <xf numFmtId="171" fontId="15" fillId="0" borderId="8" xfId="1" applyNumberFormat="1" applyFont="1" applyBorder="1" applyAlignment="1">
      <alignment vertical="center"/>
    </xf>
    <xf numFmtId="9" fontId="13" fillId="14" borderId="8" xfId="0" applyNumberFormat="1" applyFont="1" applyFill="1" applyBorder="1" applyAlignment="1"/>
    <xf numFmtId="9" fontId="13" fillId="14" borderId="21" xfId="0" applyNumberFormat="1" applyFont="1" applyFill="1" applyBorder="1" applyAlignment="1"/>
    <xf numFmtId="171" fontId="15" fillId="0" borderId="21" xfId="1" applyNumberFormat="1" applyFont="1" applyBorder="1" applyAlignment="1">
      <alignment vertical="center"/>
    </xf>
    <xf numFmtId="0" fontId="13" fillId="0" borderId="22" xfId="0" applyFont="1" applyBorder="1" applyAlignment="1">
      <alignment horizontal="right"/>
    </xf>
    <xf numFmtId="171" fontId="13" fillId="0" borderId="22" xfId="1" applyNumberFormat="1" applyFont="1" applyFill="1" applyBorder="1" applyAlignment="1">
      <alignment horizontal="right"/>
    </xf>
    <xf numFmtId="171" fontId="15" fillId="0" borderId="22" xfId="1" applyNumberFormat="1" applyFont="1" applyBorder="1"/>
    <xf numFmtId="171" fontId="13" fillId="0" borderId="8" xfId="1" applyNumberFormat="1" applyFont="1" applyFill="1" applyBorder="1" applyAlignment="1"/>
    <xf numFmtId="0" fontId="13" fillId="0" borderId="8" xfId="0" applyFont="1" applyFill="1" applyBorder="1" applyAlignment="1"/>
    <xf numFmtId="9" fontId="13" fillId="0" borderId="8" xfId="0" applyNumberFormat="1" applyFont="1" applyFill="1" applyBorder="1" applyAlignment="1"/>
    <xf numFmtId="171" fontId="15" fillId="3" borderId="7" xfId="1" applyNumberFormat="1" applyFont="1" applyFill="1" applyBorder="1"/>
    <xf numFmtId="0" fontId="15" fillId="0" borderId="0" xfId="0" quotePrefix="1" applyFont="1" applyFill="1"/>
    <xf numFmtId="175" fontId="15" fillId="0" borderId="0" xfId="0" applyNumberFormat="1" applyFont="1" applyFill="1"/>
    <xf numFmtId="0" fontId="15" fillId="0" borderId="0" xfId="0" applyFont="1" applyFill="1"/>
    <xf numFmtId="166" fontId="21" fillId="0" borderId="0" xfId="1" applyNumberFormat="1" applyFont="1"/>
    <xf numFmtId="169" fontId="0" fillId="0" borderId="0" xfId="1" applyNumberFormat="1" applyFont="1" applyFill="1"/>
    <xf numFmtId="43" fontId="1" fillId="3" borderId="0" xfId="1" applyFont="1" applyFill="1"/>
    <xf numFmtId="0" fontId="0" fillId="0" borderId="0" xfId="0" applyAlignment="1">
      <alignment horizontal="center"/>
    </xf>
    <xf numFmtId="43" fontId="35"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22" fillId="0" borderId="0" xfId="0" applyFont="1" applyBorder="1"/>
    <xf numFmtId="0" fontId="0" fillId="0" borderId="0" xfId="0" quotePrefix="1" applyFont="1" applyBorder="1"/>
    <xf numFmtId="43" fontId="22"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2" fontId="15" fillId="0" borderId="0" xfId="0" applyNumberFormat="1" applyFont="1" applyFill="1"/>
    <xf numFmtId="175" fontId="15" fillId="5" borderId="0" xfId="0" applyNumberFormat="1" applyFont="1" applyFill="1"/>
    <xf numFmtId="166" fontId="15" fillId="0" borderId="0" xfId="0" applyNumberFormat="1" applyFont="1"/>
    <xf numFmtId="169" fontId="33" fillId="0" borderId="0" xfId="1" applyNumberFormat="1" applyFont="1"/>
    <xf numFmtId="173" fontId="33" fillId="0" borderId="0" xfId="1" applyNumberFormat="1" applyFont="1"/>
    <xf numFmtId="174" fontId="0" fillId="2" borderId="0" xfId="0" applyNumberFormat="1" applyFill="1"/>
    <xf numFmtId="173" fontId="33" fillId="0" borderId="0" xfId="0" applyNumberFormat="1" applyFont="1"/>
    <xf numFmtId="174" fontId="33" fillId="2" borderId="0" xfId="0" applyNumberFormat="1" applyFont="1" applyFill="1"/>
    <xf numFmtId="0" fontId="21" fillId="2" borderId="0" xfId="0" applyFont="1" applyFill="1"/>
    <xf numFmtId="0" fontId="0" fillId="0" borderId="0" xfId="0" applyAlignment="1">
      <alignment horizontal="center" vertical="center"/>
    </xf>
    <xf numFmtId="0" fontId="35" fillId="0" borderId="0" xfId="10" applyAlignment="1">
      <alignment wrapText="1"/>
    </xf>
    <xf numFmtId="0" fontId="15" fillId="0" borderId="0" xfId="0" applyFont="1" applyAlignment="1">
      <alignment wrapText="1"/>
    </xf>
    <xf numFmtId="0" fontId="15" fillId="2" borderId="0" xfId="0" applyFont="1" applyFill="1"/>
    <xf numFmtId="43" fontId="31" fillId="0" borderId="0" xfId="1" applyFont="1"/>
    <xf numFmtId="16" fontId="0" fillId="0" borderId="0" xfId="1" quotePrefix="1" applyNumberFormat="1" applyFont="1"/>
    <xf numFmtId="43" fontId="0" fillId="0" borderId="0" xfId="1" quotePrefix="1" applyFont="1"/>
    <xf numFmtId="171" fontId="31" fillId="0" borderId="0" xfId="1" applyNumberFormat="1" applyFont="1"/>
    <xf numFmtId="180" fontId="31"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181" fontId="0" fillId="0" borderId="0" xfId="1" applyNumberFormat="1" applyFont="1" applyFill="1"/>
    <xf numFmtId="181" fontId="33" fillId="0" borderId="0" xfId="1" applyNumberFormat="1" applyFont="1" applyFill="1"/>
    <xf numFmtId="181" fontId="0" fillId="0" borderId="0" xfId="1" applyNumberFormat="1" applyFont="1"/>
    <xf numFmtId="1" fontId="15" fillId="0" borderId="0" xfId="0" applyNumberFormat="1" applyFont="1"/>
    <xf numFmtId="0" fontId="35"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0" xfId="0" applyAlignment="1">
      <alignment horizont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8" xfId="0"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8" xfId="0" applyBorder="1" applyAlignment="1">
      <alignment horizontal="left" vertical="center"/>
    </xf>
    <xf numFmtId="0" fontId="21" fillId="0" borderId="0" xfId="0" applyFont="1" applyAlignment="1">
      <alignment horizontal="left" wrapText="1"/>
    </xf>
    <xf numFmtId="0" fontId="23" fillId="0" borderId="0" xfId="0" applyFont="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7" fillId="11" borderId="0" xfId="4" quotePrefix="1" applyFont="1" applyFill="1" applyAlignment="1">
      <alignment horizontal="center"/>
    </xf>
    <xf numFmtId="0" fontId="9" fillId="11" borderId="0" xfId="4" applyFont="1" applyFill="1" applyAlignment="1">
      <alignment horizontal="center"/>
    </xf>
    <xf numFmtId="0" fontId="8" fillId="11" borderId="7" xfId="4" applyFont="1" applyFill="1" applyBorder="1" applyAlignment="1"/>
    <xf numFmtId="0" fontId="10" fillId="11" borderId="0" xfId="4" applyFont="1" applyFill="1" applyAlignment="1">
      <alignment horizontal="center"/>
    </xf>
    <xf numFmtId="0" fontId="8" fillId="11" borderId="0" xfId="4" applyFont="1" applyFill="1" applyAlignment="1"/>
    <xf numFmtId="0" fontId="11" fillId="11" borderId="0" xfId="4" applyFont="1" applyFill="1" applyAlignment="1">
      <alignment horizontal="center"/>
    </xf>
    <xf numFmtId="0" fontId="8" fillId="11" borderId="0" xfId="4" applyFont="1" applyFill="1" applyAlignment="1">
      <alignment horizontal="center"/>
    </xf>
    <xf numFmtId="0" fontId="7" fillId="11" borderId="0" xfId="4" applyFont="1" applyFill="1" applyAlignment="1">
      <alignment horizontal="center"/>
    </xf>
    <xf numFmtId="0" fontId="12" fillId="11" borderId="0" xfId="4" applyFont="1" applyFill="1" applyAlignment="1">
      <alignment horizontal="center"/>
    </xf>
    <xf numFmtId="0" fontId="5" fillId="0" borderId="0" xfId="0" applyFont="1" applyAlignment="1">
      <alignment horizontal="left" wrapText="1"/>
    </xf>
    <xf numFmtId="0" fontId="0" fillId="19" borderId="0" xfId="0" applyFill="1"/>
    <xf numFmtId="173" fontId="0" fillId="19" borderId="0" xfId="0" applyNumberFormat="1" applyFill="1"/>
    <xf numFmtId="173" fontId="0" fillId="0" borderId="0" xfId="0" applyNumberFormat="1" applyFill="1"/>
    <xf numFmtId="49" fontId="8" fillId="10" borderId="4" xfId="0" applyNumberFormat="1" applyFont="1" applyFill="1" applyBorder="1"/>
    <xf numFmtId="0" fontId="8" fillId="10" borderId="1" xfId="0" applyFont="1" applyFill="1" applyBorder="1" applyAlignment="1">
      <alignment horizontal="center"/>
    </xf>
    <xf numFmtId="10" fontId="7"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9" borderId="0" xfId="1" applyFont="1" applyFill="1"/>
    <xf numFmtId="173" fontId="0" fillId="19" borderId="0" xfId="1" applyNumberFormat="1" applyFont="1" applyFill="1"/>
    <xf numFmtId="164" fontId="7" fillId="0" borderId="0" xfId="2" applyNumberFormat="1" applyFont="1" applyAlignment="1">
      <alignment horizontal="right"/>
    </xf>
    <xf numFmtId="43" fontId="0" fillId="0" borderId="0" xfId="1" applyFont="1" applyFill="1"/>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0"/>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 Fertility = pop *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 mod check'!$W$5</c:f>
              <c:strCache>
                <c:ptCount val="1"/>
                <c:pt idx="0">
                  <c:v>old</c:v>
                </c:pt>
              </c:strCache>
            </c:strRef>
          </c:tx>
          <c:spPr>
            <a:ln w="28575" cap="rnd">
              <a:solidFill>
                <a:schemeClr val="accent1"/>
              </a:solidFill>
              <a:round/>
            </a:ln>
            <a:effectLst/>
          </c:spPr>
          <c:marker>
            <c:symbol val="none"/>
          </c:marker>
          <c:val>
            <c:numRef>
              <c:f>'Fertility mod check'!$W$6:$W$25</c:f>
              <c:numCache>
                <c:formatCode>_(* #,##0.00_);_(* \(#,##0.00\);_(* "-"??_);_(@_)</c:formatCode>
                <c:ptCount val="20"/>
                <c:pt idx="0">
                  <c:v>2.3617132769588543E-4</c:v>
                </c:pt>
                <c:pt idx="1">
                  <c:v>2.445380550944882E-4</c:v>
                </c:pt>
                <c:pt idx="2">
                  <c:v>2.5299327380447786E-4</c:v>
                </c:pt>
                <c:pt idx="3">
                  <c:v>2.6153795951570837E-4</c:v>
                </c:pt>
                <c:pt idx="4">
                  <c:v>2.7005576773443836E-4</c:v>
                </c:pt>
                <c:pt idx="5">
                  <c:v>2.7854871138512755E-4</c:v>
                </c:pt>
                <c:pt idx="6">
                  <c:v>2.8701872824976105E-4</c:v>
                </c:pt>
                <c:pt idx="7">
                  <c:v>2.9547658630113576E-4</c:v>
                </c:pt>
                <c:pt idx="8">
                  <c:v>3.0392400120953541E-4</c:v>
                </c:pt>
                <c:pt idx="9">
                  <c:v>3.1236943466957546E-4</c:v>
                </c:pt>
                <c:pt idx="10">
                  <c:v>3.2081525117730564E-4</c:v>
                </c:pt>
                <c:pt idx="11">
                  <c:v>3.2926370122724228E-4</c:v>
                </c:pt>
                <c:pt idx="12">
                  <c:v>3.3771379298103892E-4</c:v>
                </c:pt>
                <c:pt idx="13">
                  <c:v>3.4616774612961489E-4</c:v>
                </c:pt>
                <c:pt idx="14">
                  <c:v>3.5470756811368343E-4</c:v>
                </c:pt>
                <c:pt idx="15">
                  <c:v>3.6333464835893977E-4</c:v>
                </c:pt>
                <c:pt idx="16">
                  <c:v>3.7198270036981019E-4</c:v>
                </c:pt>
                <c:pt idx="17">
                  <c:v>3.8068344489650531E-4</c:v>
                </c:pt>
                <c:pt idx="18">
                  <c:v>3.8943982562288505E-4</c:v>
                </c:pt>
                <c:pt idx="19">
                  <c:v>3.9806562470592232E-4</c:v>
                </c:pt>
              </c:numCache>
            </c:numRef>
          </c:val>
          <c:smooth val="0"/>
          <c:extLst>
            <c:ext xmlns:c16="http://schemas.microsoft.com/office/drawing/2014/chart" uri="{C3380CC4-5D6E-409C-BE32-E72D297353CC}">
              <c16:uniqueId val="{00000000-991A-4215-AACE-5AB799AC102A}"/>
            </c:ext>
          </c:extLst>
        </c:ser>
        <c:ser>
          <c:idx val="1"/>
          <c:order val="1"/>
          <c:tx>
            <c:strRef>
              <c:f>'Fertility mod check'!$X$5</c:f>
              <c:strCache>
                <c:ptCount val="1"/>
                <c:pt idx="0">
                  <c:v>new</c:v>
                </c:pt>
              </c:strCache>
            </c:strRef>
          </c:tx>
          <c:spPr>
            <a:ln w="28575" cap="rnd">
              <a:solidFill>
                <a:schemeClr val="accent2"/>
              </a:solidFill>
              <a:round/>
            </a:ln>
            <a:effectLst/>
          </c:spPr>
          <c:marker>
            <c:symbol val="none"/>
          </c:marker>
          <c:val>
            <c:numRef>
              <c:f>'Fertility mod check'!$X$6:$X$25</c:f>
              <c:numCache>
                <c:formatCode>_(* #,##0.00_);_(* \(#,##0.00\);_(* "-"??_);_(@_)</c:formatCode>
                <c:ptCount val="20"/>
                <c:pt idx="0">
                  <c:v>2.8157700349807447E-4</c:v>
                </c:pt>
                <c:pt idx="1">
                  <c:v>2.8629631261845468E-4</c:v>
                </c:pt>
                <c:pt idx="2">
                  <c:v>2.9074054724892429E-4</c:v>
                </c:pt>
                <c:pt idx="3">
                  <c:v>2.9491044637769295E-4</c:v>
                </c:pt>
                <c:pt idx="4">
                  <c:v>2.9861890426112773E-4</c:v>
                </c:pt>
                <c:pt idx="5">
                  <c:v>3.0188382150758946E-4</c:v>
                </c:pt>
                <c:pt idx="6">
                  <c:v>3.0472243206998352E-4</c:v>
                </c:pt>
                <c:pt idx="7">
                  <c:v>3.0715397968488639E-4</c:v>
                </c:pt>
                <c:pt idx="8">
                  <c:v>3.0919287756392768E-4</c:v>
                </c:pt>
                <c:pt idx="9">
                  <c:v>3.1097800751319845E-4</c:v>
                </c:pt>
                <c:pt idx="10">
                  <c:v>3.1252588704242472E-4</c:v>
                </c:pt>
                <c:pt idx="11">
                  <c:v>3.1385212666777327E-4</c:v>
                </c:pt>
                <c:pt idx="12">
                  <c:v>3.1496076189295441E-4</c:v>
                </c:pt>
                <c:pt idx="13">
                  <c:v>3.158662883786301E-4</c:v>
                </c:pt>
                <c:pt idx="14">
                  <c:v>3.1666954270679687E-4</c:v>
                </c:pt>
                <c:pt idx="15">
                  <c:v>3.1738121431133765E-4</c:v>
                </c:pt>
                <c:pt idx="16">
                  <c:v>3.179216328202183E-4</c:v>
                </c:pt>
                <c:pt idx="17">
                  <c:v>3.1832672384754431E-4</c:v>
                </c:pt>
                <c:pt idx="18">
                  <c:v>3.1860907929222618E-4</c:v>
                </c:pt>
                <c:pt idx="19">
                  <c:v>3.1881346657705215E-4</c:v>
                </c:pt>
              </c:numCache>
            </c:numRef>
          </c:val>
          <c:smooth val="0"/>
          <c:extLst>
            <c:ext xmlns:c16="http://schemas.microsoft.com/office/drawing/2014/chart" uri="{C3380CC4-5D6E-409C-BE32-E72D297353CC}">
              <c16:uniqueId val="{00000001-991A-4215-AACE-5AB799AC102A}"/>
            </c:ext>
          </c:extLst>
        </c:ser>
        <c:dLbls>
          <c:showLegendKey val="0"/>
          <c:showVal val="0"/>
          <c:showCatName val="0"/>
          <c:showSerName val="0"/>
          <c:showPercent val="0"/>
          <c:showBubbleSize val="0"/>
        </c:dLbls>
        <c:smooth val="0"/>
        <c:axId val="360161247"/>
        <c:axId val="360149183"/>
      </c:lineChart>
      <c:catAx>
        <c:axId val="360161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49183"/>
        <c:crosses val="autoZero"/>
        <c:auto val="1"/>
        <c:lblAlgn val="ctr"/>
        <c:lblOffset val="100"/>
        <c:noMultiLvlLbl val="0"/>
      </c:catAx>
      <c:valAx>
        <c:axId val="36014918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1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Weighted Fertility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 mod check'!$W$5</c:f>
              <c:strCache>
                <c:ptCount val="1"/>
                <c:pt idx="0">
                  <c:v>old</c:v>
                </c:pt>
              </c:strCache>
            </c:strRef>
          </c:tx>
          <c:spPr>
            <a:ln w="28575" cap="rnd">
              <a:solidFill>
                <a:schemeClr val="accent1"/>
              </a:solidFill>
              <a:round/>
            </a:ln>
            <a:effectLst/>
          </c:spPr>
          <c:marker>
            <c:symbol val="none"/>
          </c:marker>
          <c:val>
            <c:numRef>
              <c:f>'Fertility mod check'!$C$6:$C$25</c:f>
              <c:numCache>
                <c:formatCode>_(* #,##0.000_);_(* \(#,##0.000\);_(* "-"??_);_(@_)</c:formatCode>
                <c:ptCount val="20"/>
                <c:pt idx="0">
                  <c:v>0.12294985225732839</c:v>
                </c:pt>
                <c:pt idx="1">
                  <c:v>0.12294985225732839</c:v>
                </c:pt>
                <c:pt idx="2">
                  <c:v>0.12294985225732839</c:v>
                </c:pt>
                <c:pt idx="3">
                  <c:v>0.12294985225732839</c:v>
                </c:pt>
                <c:pt idx="4">
                  <c:v>0.12294985225732839</c:v>
                </c:pt>
                <c:pt idx="5">
                  <c:v>0.12294985225732839</c:v>
                </c:pt>
                <c:pt idx="6">
                  <c:v>0.12294985225732839</c:v>
                </c:pt>
                <c:pt idx="7">
                  <c:v>0.12294985225732839</c:v>
                </c:pt>
                <c:pt idx="8">
                  <c:v>0.12294985225732839</c:v>
                </c:pt>
                <c:pt idx="9">
                  <c:v>0.12294985225732839</c:v>
                </c:pt>
                <c:pt idx="10">
                  <c:v>0.12294985225732839</c:v>
                </c:pt>
                <c:pt idx="11">
                  <c:v>0.12294985225732839</c:v>
                </c:pt>
                <c:pt idx="12">
                  <c:v>0.12294985225732839</c:v>
                </c:pt>
                <c:pt idx="13">
                  <c:v>0.12294985225732839</c:v>
                </c:pt>
                <c:pt idx="14">
                  <c:v>0.12294985225732839</c:v>
                </c:pt>
                <c:pt idx="15">
                  <c:v>0.12294985225732839</c:v>
                </c:pt>
                <c:pt idx="16">
                  <c:v>0.12294985225732839</c:v>
                </c:pt>
                <c:pt idx="17">
                  <c:v>0.12294985225732839</c:v>
                </c:pt>
                <c:pt idx="18">
                  <c:v>0.12294985225732839</c:v>
                </c:pt>
                <c:pt idx="19">
                  <c:v>0.12294985225732839</c:v>
                </c:pt>
              </c:numCache>
            </c:numRef>
          </c:val>
          <c:smooth val="0"/>
          <c:extLst>
            <c:ext xmlns:c16="http://schemas.microsoft.com/office/drawing/2014/chart" uri="{C3380CC4-5D6E-409C-BE32-E72D297353CC}">
              <c16:uniqueId val="{00000000-991A-4215-AACE-5AB799AC102A}"/>
            </c:ext>
          </c:extLst>
        </c:ser>
        <c:ser>
          <c:idx val="1"/>
          <c:order val="1"/>
          <c:tx>
            <c:strRef>
              <c:f>'Fertility mod check'!$X$5</c:f>
              <c:strCache>
                <c:ptCount val="1"/>
                <c:pt idx="0">
                  <c:v>new</c:v>
                </c:pt>
              </c:strCache>
            </c:strRef>
          </c:tx>
          <c:spPr>
            <a:ln w="28575" cap="rnd">
              <a:solidFill>
                <a:schemeClr val="accent2"/>
              </a:solidFill>
              <a:round/>
            </a:ln>
            <a:effectLst/>
          </c:spPr>
          <c:marker>
            <c:symbol val="none"/>
          </c:marker>
          <c:val>
            <c:numRef>
              <c:f>'Fertility mod check'!$V$6:$V$25</c:f>
              <c:numCache>
                <c:formatCode>_(* #,##0.000_);_(* \(#,##0.000\);_(* "-"??_);_(@_)</c:formatCode>
                <c:ptCount val="20"/>
                <c:pt idx="0">
                  <c:v>0.14658786617708736</c:v>
                </c:pt>
                <c:pt idx="1">
                  <c:v>0.1439452412617569</c:v>
                </c:pt>
                <c:pt idx="2">
                  <c:v>0.14129429921957612</c:v>
                </c:pt>
                <c:pt idx="3">
                  <c:v>0.13863836774754043</c:v>
                </c:pt>
                <c:pt idx="4">
                  <c:v>0.13595395672591262</c:v>
                </c:pt>
                <c:pt idx="5">
                  <c:v>0.13324984010397245</c:v>
                </c:pt>
                <c:pt idx="6">
                  <c:v>0.13053356563511795</c:v>
                </c:pt>
                <c:pt idx="7">
                  <c:v>0.12780889645184745</c:v>
                </c:pt>
                <c:pt idx="8">
                  <c:v>0.1250813310703098</c:v>
                </c:pt>
                <c:pt idx="9">
                  <c:v>0.12240218099274276</c:v>
                </c:pt>
                <c:pt idx="10">
                  <c:v>0.11977302044540329</c:v>
                </c:pt>
                <c:pt idx="11">
                  <c:v>0.11719503990456384</c:v>
                </c:pt>
                <c:pt idx="12">
                  <c:v>0.11466626458981653</c:v>
                </c:pt>
                <c:pt idx="13">
                  <c:v>0.11218755624529524</c:v>
                </c:pt>
                <c:pt idx="14">
                  <c:v>0.10976499232099259</c:v>
                </c:pt>
                <c:pt idx="15">
                  <c:v>0.1073995380982231</c:v>
                </c:pt>
                <c:pt idx="16">
                  <c:v>0.10508127863417926</c:v>
                </c:pt>
                <c:pt idx="17">
                  <c:v>0.1028104168734085</c:v>
                </c:pt>
                <c:pt idx="18">
                  <c:v>0.10058791281597339</c:v>
                </c:pt>
                <c:pt idx="19">
                  <c:v>9.8471373011054394E-2</c:v>
                </c:pt>
              </c:numCache>
            </c:numRef>
          </c:val>
          <c:smooth val="0"/>
          <c:extLst>
            <c:ext xmlns:c16="http://schemas.microsoft.com/office/drawing/2014/chart" uri="{C3380CC4-5D6E-409C-BE32-E72D297353CC}">
              <c16:uniqueId val="{00000001-991A-4215-AACE-5AB799AC102A}"/>
            </c:ext>
          </c:extLst>
        </c:ser>
        <c:dLbls>
          <c:showLegendKey val="0"/>
          <c:showVal val="0"/>
          <c:showCatName val="0"/>
          <c:showSerName val="0"/>
          <c:showPercent val="0"/>
          <c:showBubbleSize val="0"/>
        </c:dLbls>
        <c:smooth val="0"/>
        <c:axId val="360161247"/>
        <c:axId val="360149183"/>
      </c:lineChart>
      <c:catAx>
        <c:axId val="360161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49183"/>
        <c:crosses val="autoZero"/>
        <c:auto val="1"/>
        <c:lblAlgn val="ctr"/>
        <c:lblOffset val="100"/>
        <c:noMultiLvlLbl val="0"/>
      </c:catAx>
      <c:valAx>
        <c:axId val="360149183"/>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1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births per woman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fertility!$E$5:$BM$5</c:f>
            </c:numRef>
          </c:val>
          <c:smooth val="0"/>
          <c:extLst>
            <c:ext xmlns:c16="http://schemas.microsoft.com/office/drawing/2014/chart" uri="{C3380CC4-5D6E-409C-BE32-E72D297353CC}">
              <c16:uniqueId val="{00000000-B556-4152-BF4C-F59CA083472B}"/>
            </c:ext>
          </c:extLst>
        </c:ser>
        <c:ser>
          <c:idx val="1"/>
          <c:order val="1"/>
          <c:spPr>
            <a:ln w="28575" cap="rnd">
              <a:solidFill>
                <a:schemeClr val="accent2"/>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fertility!$E$6:$BM$6</c:f>
            </c:numRef>
          </c:val>
          <c:smooth val="0"/>
          <c:extLst>
            <c:ext xmlns:c16="http://schemas.microsoft.com/office/drawing/2014/chart" uri="{C3380CC4-5D6E-409C-BE32-E72D297353CC}">
              <c16:uniqueId val="{00000001-B556-4152-BF4C-F59CA083472B}"/>
            </c:ext>
          </c:extLst>
        </c:ser>
        <c:ser>
          <c:idx val="2"/>
          <c:order val="2"/>
          <c:spPr>
            <a:ln w="28575" cap="rnd">
              <a:solidFill>
                <a:schemeClr val="accent3"/>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fertility!$E$7:$BM$7</c:f>
            </c:numRef>
          </c:val>
          <c:smooth val="0"/>
          <c:extLst>
            <c:ext xmlns:c16="http://schemas.microsoft.com/office/drawing/2014/chart" uri="{C3380CC4-5D6E-409C-BE32-E72D297353CC}">
              <c16:uniqueId val="{00000002-B556-4152-BF4C-F59CA083472B}"/>
            </c:ext>
          </c:extLst>
        </c:ser>
        <c:ser>
          <c:idx val="3"/>
          <c:order val="3"/>
          <c:spPr>
            <a:ln w="28575" cap="rnd">
              <a:solidFill>
                <a:schemeClr val="accent4"/>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fertility!$E$8:$BM$8</c:f>
            </c:numRef>
          </c:val>
          <c:smooth val="0"/>
          <c:extLst>
            <c:ext xmlns:c16="http://schemas.microsoft.com/office/drawing/2014/chart" uri="{C3380CC4-5D6E-409C-BE32-E72D297353CC}">
              <c16:uniqueId val="{00000003-B556-4152-BF4C-F59CA083472B}"/>
            </c:ext>
          </c:extLst>
        </c:ser>
        <c:ser>
          <c:idx val="4"/>
          <c:order val="4"/>
          <c:spPr>
            <a:ln w="28575" cap="rnd">
              <a:solidFill>
                <a:schemeClr val="accent5"/>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fertility!$E$9:$BM$9</c:f>
            </c:numRef>
          </c:val>
          <c:smooth val="0"/>
          <c:extLst>
            <c:ext xmlns:c16="http://schemas.microsoft.com/office/drawing/2014/chart" uri="{C3380CC4-5D6E-409C-BE32-E72D297353CC}">
              <c16:uniqueId val="{00000004-B556-4152-BF4C-F59CA083472B}"/>
            </c:ext>
          </c:extLst>
        </c:ser>
        <c:ser>
          <c:idx val="5"/>
          <c:order val="5"/>
          <c:spPr>
            <a:ln w="28575" cap="rnd">
              <a:solidFill>
                <a:schemeClr val="accent6"/>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fertility!$E$10:$BM$10</c:f>
            </c:numRef>
          </c:val>
          <c:smooth val="0"/>
          <c:extLst>
            <c:ext xmlns:c16="http://schemas.microsoft.com/office/drawing/2014/chart" uri="{C3380CC4-5D6E-409C-BE32-E72D297353CC}">
              <c16:uniqueId val="{00000005-B556-4152-BF4C-F59CA083472B}"/>
            </c:ext>
          </c:extLst>
        </c:ser>
        <c:ser>
          <c:idx val="6"/>
          <c:order val="6"/>
          <c:spPr>
            <a:ln w="28575" cap="rnd">
              <a:solidFill>
                <a:schemeClr val="accent1">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fertility!$E$11:$BM$11</c:f>
            </c:numRef>
          </c:val>
          <c:smooth val="0"/>
          <c:extLst>
            <c:ext xmlns:c16="http://schemas.microsoft.com/office/drawing/2014/chart" uri="{C3380CC4-5D6E-409C-BE32-E72D297353CC}">
              <c16:uniqueId val="{00000006-B556-4152-BF4C-F59CA083472B}"/>
            </c:ext>
          </c:extLst>
        </c:ser>
        <c:ser>
          <c:idx val="7"/>
          <c:order val="7"/>
          <c:spPr>
            <a:ln w="28575" cap="rnd">
              <a:solidFill>
                <a:schemeClr val="accent2">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fertility!$E$12:$BM$12</c:f>
            </c:numRef>
          </c:val>
          <c:smooth val="0"/>
          <c:extLst>
            <c:ext xmlns:c16="http://schemas.microsoft.com/office/drawing/2014/chart" uri="{C3380CC4-5D6E-409C-BE32-E72D297353CC}">
              <c16:uniqueId val="{00000007-B556-4152-BF4C-F59CA083472B}"/>
            </c:ext>
          </c:extLst>
        </c:ser>
        <c:ser>
          <c:idx val="8"/>
          <c:order val="8"/>
          <c:spPr>
            <a:ln w="28575" cap="rnd">
              <a:solidFill>
                <a:schemeClr val="accent3">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fertility!$E$13:$BM$13</c:f>
            </c:numRef>
          </c:val>
          <c:smooth val="0"/>
          <c:extLst>
            <c:ext xmlns:c16="http://schemas.microsoft.com/office/drawing/2014/chart" uri="{C3380CC4-5D6E-409C-BE32-E72D297353CC}">
              <c16:uniqueId val="{00000008-B556-4152-BF4C-F59CA083472B}"/>
            </c:ext>
          </c:extLst>
        </c:ser>
        <c:ser>
          <c:idx val="9"/>
          <c:order val="9"/>
          <c:spPr>
            <a:ln w="28575" cap="rnd">
              <a:solidFill>
                <a:schemeClr val="accent4">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fertility!$E$14:$BM$14</c:f>
            </c:numRef>
          </c:val>
          <c:smooth val="0"/>
          <c:extLst>
            <c:ext xmlns:c16="http://schemas.microsoft.com/office/drawing/2014/chart" uri="{C3380CC4-5D6E-409C-BE32-E72D297353CC}">
              <c16:uniqueId val="{00000009-B556-4152-BF4C-F59CA083472B}"/>
            </c:ext>
          </c:extLst>
        </c:ser>
        <c:ser>
          <c:idx val="10"/>
          <c:order val="10"/>
          <c:spPr>
            <a:ln w="28575" cap="rnd">
              <a:solidFill>
                <a:schemeClr val="accent5">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fertility!$E$15:$BM$15</c:f>
            </c:numRef>
          </c:val>
          <c:smooth val="0"/>
          <c:extLst>
            <c:ext xmlns:c16="http://schemas.microsoft.com/office/drawing/2014/chart" uri="{C3380CC4-5D6E-409C-BE32-E72D297353CC}">
              <c16:uniqueId val="{0000000A-B556-4152-BF4C-F59CA083472B}"/>
            </c:ext>
          </c:extLst>
        </c:ser>
        <c:ser>
          <c:idx val="11"/>
          <c:order val="11"/>
          <c:spPr>
            <a:ln w="28575" cap="rnd">
              <a:solidFill>
                <a:schemeClr val="accent6">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fertility!$E$16:$BM$16</c:f>
            </c:numRef>
          </c:val>
          <c:smooth val="0"/>
          <c:extLst>
            <c:ext xmlns:c16="http://schemas.microsoft.com/office/drawing/2014/chart" uri="{C3380CC4-5D6E-409C-BE32-E72D297353CC}">
              <c16:uniqueId val="{0000000B-B556-4152-BF4C-F59CA083472B}"/>
            </c:ext>
          </c:extLst>
        </c:ser>
        <c:ser>
          <c:idx val="12"/>
          <c:order val="12"/>
          <c:spPr>
            <a:ln w="28575" cap="rnd">
              <a:solidFill>
                <a:schemeClr val="accent1">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fertility!$E$17:$BM$17</c:f>
            </c:numRef>
          </c:val>
          <c:smooth val="0"/>
          <c:extLst>
            <c:ext xmlns:c16="http://schemas.microsoft.com/office/drawing/2014/chart" uri="{C3380CC4-5D6E-409C-BE32-E72D297353CC}">
              <c16:uniqueId val="{0000000C-B556-4152-BF4C-F59CA083472B}"/>
            </c:ext>
          </c:extLst>
        </c:ser>
        <c:ser>
          <c:idx val="13"/>
          <c:order val="13"/>
          <c:spPr>
            <a:ln w="28575" cap="rnd">
              <a:solidFill>
                <a:schemeClr val="accent2">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fertility!$E$18:$BM$18</c:f>
            </c:numRef>
          </c:val>
          <c:smooth val="0"/>
          <c:extLst>
            <c:ext xmlns:c16="http://schemas.microsoft.com/office/drawing/2014/chart" uri="{C3380CC4-5D6E-409C-BE32-E72D297353CC}">
              <c16:uniqueId val="{0000000D-B556-4152-BF4C-F59CA083472B}"/>
            </c:ext>
          </c:extLst>
        </c:ser>
        <c:ser>
          <c:idx val="14"/>
          <c:order val="14"/>
          <c:spPr>
            <a:ln w="28575" cap="rnd">
              <a:solidFill>
                <a:schemeClr val="accent3">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fertility!$E$19:$BM$19</c:f>
            </c:numRef>
          </c:val>
          <c:smooth val="0"/>
          <c:extLst>
            <c:ext xmlns:c16="http://schemas.microsoft.com/office/drawing/2014/chart" uri="{C3380CC4-5D6E-409C-BE32-E72D297353CC}">
              <c16:uniqueId val="{0000000E-B556-4152-BF4C-F59CA083472B}"/>
            </c:ext>
          </c:extLst>
        </c:ser>
        <c:ser>
          <c:idx val="15"/>
          <c:order val="15"/>
          <c:spPr>
            <a:ln w="28575" cap="rnd">
              <a:solidFill>
                <a:schemeClr val="accent4">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fertility!$E$20:$BM$20</c:f>
            </c:numRef>
          </c:val>
          <c:smooth val="0"/>
          <c:extLst>
            <c:ext xmlns:c16="http://schemas.microsoft.com/office/drawing/2014/chart" uri="{C3380CC4-5D6E-409C-BE32-E72D297353CC}">
              <c16:uniqueId val="{0000000F-B556-4152-BF4C-F59CA083472B}"/>
            </c:ext>
          </c:extLst>
        </c:ser>
        <c:ser>
          <c:idx val="16"/>
          <c:order val="16"/>
          <c:spPr>
            <a:ln w="28575" cap="rnd">
              <a:solidFill>
                <a:schemeClr val="accent5">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fertility!$E$21:$BM$21</c:f>
            </c:numRef>
          </c:val>
          <c:smooth val="0"/>
          <c:extLst>
            <c:ext xmlns:c16="http://schemas.microsoft.com/office/drawing/2014/chart" uri="{C3380CC4-5D6E-409C-BE32-E72D297353CC}">
              <c16:uniqueId val="{00000010-B556-4152-BF4C-F59CA083472B}"/>
            </c:ext>
          </c:extLst>
        </c:ser>
        <c:ser>
          <c:idx val="17"/>
          <c:order val="17"/>
          <c:spPr>
            <a:ln w="28575" cap="rnd">
              <a:solidFill>
                <a:schemeClr val="accent6">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fertility!$E$22:$BM$22</c:f>
            </c:numRef>
          </c:val>
          <c:smooth val="0"/>
          <c:extLst>
            <c:ext xmlns:c16="http://schemas.microsoft.com/office/drawing/2014/chart" uri="{C3380CC4-5D6E-409C-BE32-E72D297353CC}">
              <c16:uniqueId val="{00000011-B556-4152-BF4C-F59CA083472B}"/>
            </c:ext>
          </c:extLst>
        </c:ser>
        <c:ser>
          <c:idx val="18"/>
          <c:order val="18"/>
          <c:spPr>
            <a:ln w="28575" cap="rnd">
              <a:solidFill>
                <a:schemeClr val="accent1">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fertility!$E$23:$BM$23</c:f>
            </c:numRef>
          </c:val>
          <c:smooth val="0"/>
          <c:extLst>
            <c:ext xmlns:c16="http://schemas.microsoft.com/office/drawing/2014/chart" uri="{C3380CC4-5D6E-409C-BE32-E72D297353CC}">
              <c16:uniqueId val="{00000012-B556-4152-BF4C-F59CA083472B}"/>
            </c:ext>
          </c:extLst>
        </c:ser>
        <c:ser>
          <c:idx val="19"/>
          <c:order val="19"/>
          <c:spPr>
            <a:ln w="28575" cap="rnd">
              <a:solidFill>
                <a:schemeClr val="accent2">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fertility!$E$24:$BM$24</c:f>
            </c:numRef>
          </c:val>
          <c:smooth val="0"/>
          <c:extLst>
            <c:ext xmlns:c16="http://schemas.microsoft.com/office/drawing/2014/chart" uri="{C3380CC4-5D6E-409C-BE32-E72D297353CC}">
              <c16:uniqueId val="{00000013-B556-4152-BF4C-F59CA083472B}"/>
            </c:ext>
          </c:extLst>
        </c:ser>
        <c:ser>
          <c:idx val="20"/>
          <c:order val="20"/>
          <c:spPr>
            <a:ln w="28575" cap="rnd">
              <a:solidFill>
                <a:schemeClr val="accent3">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fertility!$E$25:$BM$25</c:f>
            </c:numRef>
          </c:val>
          <c:smooth val="0"/>
          <c:extLst>
            <c:ext xmlns:c16="http://schemas.microsoft.com/office/drawing/2014/chart" uri="{C3380CC4-5D6E-409C-BE32-E72D297353CC}">
              <c16:uniqueId val="{00000014-B556-4152-BF4C-F59CA083472B}"/>
            </c:ext>
          </c:extLst>
        </c:ser>
        <c:ser>
          <c:idx val="21"/>
          <c:order val="21"/>
          <c:spPr>
            <a:ln w="28575" cap="rnd">
              <a:solidFill>
                <a:schemeClr val="accent4">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fertility!$E$26:$BM$26</c:f>
            </c:numRef>
          </c:val>
          <c:smooth val="0"/>
          <c:extLst>
            <c:ext xmlns:c16="http://schemas.microsoft.com/office/drawing/2014/chart" uri="{C3380CC4-5D6E-409C-BE32-E72D297353CC}">
              <c16:uniqueId val="{00000015-B556-4152-BF4C-F59CA083472B}"/>
            </c:ext>
          </c:extLst>
        </c:ser>
        <c:ser>
          <c:idx val="22"/>
          <c:order val="22"/>
          <c:spPr>
            <a:ln w="28575" cap="rnd">
              <a:solidFill>
                <a:schemeClr val="accent5">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fertility!$E$27:$BM$27</c:f>
            </c:numRef>
          </c:val>
          <c:smooth val="0"/>
          <c:extLst>
            <c:ext xmlns:c16="http://schemas.microsoft.com/office/drawing/2014/chart" uri="{C3380CC4-5D6E-409C-BE32-E72D297353CC}">
              <c16:uniqueId val="{00000016-B556-4152-BF4C-F59CA083472B}"/>
            </c:ext>
          </c:extLst>
        </c:ser>
        <c:ser>
          <c:idx val="23"/>
          <c:order val="23"/>
          <c:spPr>
            <a:ln w="28575" cap="rnd">
              <a:solidFill>
                <a:schemeClr val="accent6">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fertility!$E$28:$BM$28</c:f>
            </c:numRef>
          </c:val>
          <c:smooth val="0"/>
          <c:extLst>
            <c:ext xmlns:c16="http://schemas.microsoft.com/office/drawing/2014/chart" uri="{C3380CC4-5D6E-409C-BE32-E72D297353CC}">
              <c16:uniqueId val="{00000017-B556-4152-BF4C-F59CA083472B}"/>
            </c:ext>
          </c:extLst>
        </c:ser>
        <c:ser>
          <c:idx val="24"/>
          <c:order val="24"/>
          <c:spPr>
            <a:ln w="28575" cap="rnd">
              <a:solidFill>
                <a:schemeClr val="accent1">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fertility!$E$29:$BM$29</c:f>
            </c:numRef>
          </c:val>
          <c:smooth val="0"/>
          <c:extLst>
            <c:ext xmlns:c16="http://schemas.microsoft.com/office/drawing/2014/chart" uri="{C3380CC4-5D6E-409C-BE32-E72D297353CC}">
              <c16:uniqueId val="{00000018-B556-4152-BF4C-F59CA083472B}"/>
            </c:ext>
          </c:extLst>
        </c:ser>
        <c:ser>
          <c:idx val="25"/>
          <c:order val="25"/>
          <c:spPr>
            <a:ln w="28575" cap="rnd">
              <a:solidFill>
                <a:schemeClr val="accent2">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fertility!$E$30:$BM$30</c:f>
            </c:numRef>
          </c:val>
          <c:smooth val="0"/>
          <c:extLst>
            <c:ext xmlns:c16="http://schemas.microsoft.com/office/drawing/2014/chart" uri="{C3380CC4-5D6E-409C-BE32-E72D297353CC}">
              <c16:uniqueId val="{00000019-B556-4152-BF4C-F59CA083472B}"/>
            </c:ext>
          </c:extLst>
        </c:ser>
        <c:ser>
          <c:idx val="26"/>
          <c:order val="26"/>
          <c:spPr>
            <a:ln w="28575" cap="rnd">
              <a:solidFill>
                <a:schemeClr val="accent3">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fertility!$E$31:$BM$31</c:f>
            </c:numRef>
          </c:val>
          <c:smooth val="0"/>
          <c:extLst>
            <c:ext xmlns:c16="http://schemas.microsoft.com/office/drawing/2014/chart" uri="{C3380CC4-5D6E-409C-BE32-E72D297353CC}">
              <c16:uniqueId val="{0000001A-B556-4152-BF4C-F59CA083472B}"/>
            </c:ext>
          </c:extLst>
        </c:ser>
        <c:ser>
          <c:idx val="27"/>
          <c:order val="27"/>
          <c:spPr>
            <a:ln w="28575" cap="rnd">
              <a:solidFill>
                <a:schemeClr val="accent4">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fertility!$E$32:$BM$32</c:f>
            </c:numRef>
          </c:val>
          <c:smooth val="0"/>
          <c:extLst>
            <c:ext xmlns:c16="http://schemas.microsoft.com/office/drawing/2014/chart" uri="{C3380CC4-5D6E-409C-BE32-E72D297353CC}">
              <c16:uniqueId val="{0000001B-B556-4152-BF4C-F59CA083472B}"/>
            </c:ext>
          </c:extLst>
        </c:ser>
        <c:ser>
          <c:idx val="28"/>
          <c:order val="28"/>
          <c:spPr>
            <a:ln w="28575" cap="rnd">
              <a:solidFill>
                <a:schemeClr val="accent5">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fertility!$E$33:$BM$33</c:f>
            </c:numRef>
          </c:val>
          <c:smooth val="0"/>
          <c:extLst>
            <c:ext xmlns:c16="http://schemas.microsoft.com/office/drawing/2014/chart" uri="{C3380CC4-5D6E-409C-BE32-E72D297353CC}">
              <c16:uniqueId val="{0000001C-B556-4152-BF4C-F59CA083472B}"/>
            </c:ext>
          </c:extLst>
        </c:ser>
        <c:ser>
          <c:idx val="29"/>
          <c:order val="29"/>
          <c:spPr>
            <a:ln w="28575" cap="rnd">
              <a:solidFill>
                <a:schemeClr val="accent6">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fertility!$E$34:$BM$34</c:f>
            </c:numRef>
          </c:val>
          <c:smooth val="0"/>
          <c:extLst>
            <c:ext xmlns:c16="http://schemas.microsoft.com/office/drawing/2014/chart" uri="{C3380CC4-5D6E-409C-BE32-E72D297353CC}">
              <c16:uniqueId val="{0000001D-B556-4152-BF4C-F59CA083472B}"/>
            </c:ext>
          </c:extLst>
        </c:ser>
        <c:ser>
          <c:idx val="30"/>
          <c:order val="30"/>
          <c:spPr>
            <a:ln w="28575" cap="rnd">
              <a:solidFill>
                <a:schemeClr val="accent1">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fertility!$E$35:$BM$35</c:f>
            </c:numRef>
          </c:val>
          <c:smooth val="0"/>
          <c:extLst>
            <c:ext xmlns:c16="http://schemas.microsoft.com/office/drawing/2014/chart" uri="{C3380CC4-5D6E-409C-BE32-E72D297353CC}">
              <c16:uniqueId val="{0000001E-B556-4152-BF4C-F59CA083472B}"/>
            </c:ext>
          </c:extLst>
        </c:ser>
        <c:ser>
          <c:idx val="31"/>
          <c:order val="31"/>
          <c:spPr>
            <a:ln w="28575" cap="rnd">
              <a:solidFill>
                <a:schemeClr val="accent2">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fertility!$E$36:$BM$36</c:f>
            </c:numRef>
          </c:val>
          <c:smooth val="0"/>
          <c:extLst>
            <c:ext xmlns:c16="http://schemas.microsoft.com/office/drawing/2014/chart" uri="{C3380CC4-5D6E-409C-BE32-E72D297353CC}">
              <c16:uniqueId val="{0000001F-B556-4152-BF4C-F59CA083472B}"/>
            </c:ext>
          </c:extLst>
        </c:ser>
        <c:ser>
          <c:idx val="32"/>
          <c:order val="32"/>
          <c:spPr>
            <a:ln w="28575" cap="rnd">
              <a:solidFill>
                <a:schemeClr val="accent3">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fertility!$E$37:$BM$37</c:f>
            </c:numRef>
          </c:val>
          <c:smooth val="0"/>
          <c:extLst>
            <c:ext xmlns:c16="http://schemas.microsoft.com/office/drawing/2014/chart" uri="{C3380CC4-5D6E-409C-BE32-E72D297353CC}">
              <c16:uniqueId val="{00000020-B556-4152-BF4C-F59CA083472B}"/>
            </c:ext>
          </c:extLst>
        </c:ser>
        <c:ser>
          <c:idx val="33"/>
          <c:order val="33"/>
          <c:spPr>
            <a:ln w="28575" cap="rnd">
              <a:solidFill>
                <a:schemeClr val="accent4">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fertility!$E$38:$BM$38</c:f>
            </c:numRef>
          </c:val>
          <c:smooth val="0"/>
          <c:extLst>
            <c:ext xmlns:c16="http://schemas.microsoft.com/office/drawing/2014/chart" uri="{C3380CC4-5D6E-409C-BE32-E72D297353CC}">
              <c16:uniqueId val="{00000021-B556-4152-BF4C-F59CA083472B}"/>
            </c:ext>
          </c:extLst>
        </c:ser>
        <c:ser>
          <c:idx val="34"/>
          <c:order val="34"/>
          <c:spPr>
            <a:ln w="28575" cap="rnd">
              <a:solidFill>
                <a:schemeClr val="accent5">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fertility!$E$39:$BM$39</c:f>
            </c:numRef>
          </c:val>
          <c:smooth val="0"/>
          <c:extLst>
            <c:ext xmlns:c16="http://schemas.microsoft.com/office/drawing/2014/chart" uri="{C3380CC4-5D6E-409C-BE32-E72D297353CC}">
              <c16:uniqueId val="{00000022-B556-4152-BF4C-F59CA083472B}"/>
            </c:ext>
          </c:extLst>
        </c:ser>
        <c:ser>
          <c:idx val="35"/>
          <c:order val="35"/>
          <c:spPr>
            <a:ln w="28575" cap="rnd">
              <a:solidFill>
                <a:schemeClr val="accent6">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fertility!$E$40:$BM$40</c:f>
            </c:numRef>
          </c:val>
          <c:smooth val="0"/>
          <c:extLst>
            <c:ext xmlns:c16="http://schemas.microsoft.com/office/drawing/2014/chart" uri="{C3380CC4-5D6E-409C-BE32-E72D297353CC}">
              <c16:uniqueId val="{00000023-B556-4152-BF4C-F59CA083472B}"/>
            </c:ext>
          </c:extLst>
        </c:ser>
        <c:ser>
          <c:idx val="36"/>
          <c:order val="36"/>
          <c:spPr>
            <a:ln w="28575" cap="rnd">
              <a:solidFill>
                <a:schemeClr val="accent1">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fertility!$E$41:$BM$41</c:f>
            </c:numRef>
          </c:val>
          <c:smooth val="0"/>
          <c:extLst>
            <c:ext xmlns:c16="http://schemas.microsoft.com/office/drawing/2014/chart" uri="{C3380CC4-5D6E-409C-BE32-E72D297353CC}">
              <c16:uniqueId val="{00000024-B556-4152-BF4C-F59CA083472B}"/>
            </c:ext>
          </c:extLst>
        </c:ser>
        <c:ser>
          <c:idx val="37"/>
          <c:order val="37"/>
          <c:spPr>
            <a:ln w="28575" cap="rnd">
              <a:solidFill>
                <a:schemeClr val="accent2">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fertility!$E$42:$BM$42</c:f>
            </c:numRef>
          </c:val>
          <c:smooth val="0"/>
          <c:extLst>
            <c:ext xmlns:c16="http://schemas.microsoft.com/office/drawing/2014/chart" uri="{C3380CC4-5D6E-409C-BE32-E72D297353CC}">
              <c16:uniqueId val="{00000025-B556-4152-BF4C-F59CA083472B}"/>
            </c:ext>
          </c:extLst>
        </c:ser>
        <c:ser>
          <c:idx val="38"/>
          <c:order val="38"/>
          <c:spPr>
            <a:ln w="28575" cap="rnd">
              <a:solidFill>
                <a:schemeClr val="accent3">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fertility!$E$43:$BM$43</c:f>
            </c:numRef>
          </c:val>
          <c:smooth val="0"/>
          <c:extLst>
            <c:ext xmlns:c16="http://schemas.microsoft.com/office/drawing/2014/chart" uri="{C3380CC4-5D6E-409C-BE32-E72D297353CC}">
              <c16:uniqueId val="{00000026-B556-4152-BF4C-F59CA083472B}"/>
            </c:ext>
          </c:extLst>
        </c:ser>
        <c:ser>
          <c:idx val="39"/>
          <c:order val="39"/>
          <c:spPr>
            <a:ln w="28575" cap="rnd">
              <a:solidFill>
                <a:schemeClr val="accent4">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fertility!$E$44:$BM$44</c:f>
            </c:numRef>
          </c:val>
          <c:smooth val="0"/>
          <c:extLst>
            <c:ext xmlns:c16="http://schemas.microsoft.com/office/drawing/2014/chart" uri="{C3380CC4-5D6E-409C-BE32-E72D297353CC}">
              <c16:uniqueId val="{00000027-B556-4152-BF4C-F59CA083472B}"/>
            </c:ext>
          </c:extLst>
        </c:ser>
        <c:ser>
          <c:idx val="40"/>
          <c:order val="40"/>
          <c:spPr>
            <a:ln w="28575" cap="rnd">
              <a:solidFill>
                <a:schemeClr val="accent5">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fertility!$E$45:$BM$45</c:f>
            </c:numRef>
          </c:val>
          <c:smooth val="0"/>
          <c:extLst>
            <c:ext xmlns:c16="http://schemas.microsoft.com/office/drawing/2014/chart" uri="{C3380CC4-5D6E-409C-BE32-E72D297353CC}">
              <c16:uniqueId val="{00000028-B556-4152-BF4C-F59CA083472B}"/>
            </c:ext>
          </c:extLst>
        </c:ser>
        <c:ser>
          <c:idx val="41"/>
          <c:order val="41"/>
          <c:spPr>
            <a:ln w="28575" cap="rnd">
              <a:solidFill>
                <a:schemeClr val="accent6">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fertility!$E$46:$BM$46</c:f>
            </c:numRef>
          </c:val>
          <c:smooth val="0"/>
          <c:extLst>
            <c:ext xmlns:c16="http://schemas.microsoft.com/office/drawing/2014/chart" uri="{C3380CC4-5D6E-409C-BE32-E72D297353CC}">
              <c16:uniqueId val="{00000029-B556-4152-BF4C-F59CA083472B}"/>
            </c:ext>
          </c:extLst>
        </c:ser>
        <c:ser>
          <c:idx val="42"/>
          <c:order val="42"/>
          <c:spPr>
            <a:ln w="28575" cap="rnd">
              <a:solidFill>
                <a:schemeClr val="accent1">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fertility!$E$47:$BM$47</c:f>
            </c:numRef>
          </c:val>
          <c:smooth val="0"/>
          <c:extLst>
            <c:ext xmlns:c16="http://schemas.microsoft.com/office/drawing/2014/chart" uri="{C3380CC4-5D6E-409C-BE32-E72D297353CC}">
              <c16:uniqueId val="{0000002A-B556-4152-BF4C-F59CA083472B}"/>
            </c:ext>
          </c:extLst>
        </c:ser>
        <c:ser>
          <c:idx val="43"/>
          <c:order val="43"/>
          <c:spPr>
            <a:ln w="28575" cap="rnd">
              <a:solidFill>
                <a:schemeClr val="accent2">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fertility!$E$48:$BM$48</c:f>
            </c:numRef>
          </c:val>
          <c:smooth val="0"/>
          <c:extLst>
            <c:ext xmlns:c16="http://schemas.microsoft.com/office/drawing/2014/chart" uri="{C3380CC4-5D6E-409C-BE32-E72D297353CC}">
              <c16:uniqueId val="{0000002B-B556-4152-BF4C-F59CA083472B}"/>
            </c:ext>
          </c:extLst>
        </c:ser>
        <c:ser>
          <c:idx val="44"/>
          <c:order val="44"/>
          <c:spPr>
            <a:ln w="28575" cap="rnd">
              <a:solidFill>
                <a:schemeClr val="accent3">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fertility!$E$49:$BM$49</c:f>
            </c:numRef>
          </c:val>
          <c:smooth val="0"/>
          <c:extLst>
            <c:ext xmlns:c16="http://schemas.microsoft.com/office/drawing/2014/chart" uri="{C3380CC4-5D6E-409C-BE32-E72D297353CC}">
              <c16:uniqueId val="{0000002C-B556-4152-BF4C-F59CA083472B}"/>
            </c:ext>
          </c:extLst>
        </c:ser>
        <c:ser>
          <c:idx val="45"/>
          <c:order val="45"/>
          <c:spPr>
            <a:ln w="28575" cap="rnd">
              <a:solidFill>
                <a:schemeClr val="accent4">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fertility!$E$50:$BM$50</c:f>
            </c:numRef>
          </c:val>
          <c:smooth val="0"/>
          <c:extLst>
            <c:ext xmlns:c16="http://schemas.microsoft.com/office/drawing/2014/chart" uri="{C3380CC4-5D6E-409C-BE32-E72D297353CC}">
              <c16:uniqueId val="{0000002D-B556-4152-BF4C-F59CA083472B}"/>
            </c:ext>
          </c:extLst>
        </c:ser>
        <c:ser>
          <c:idx val="46"/>
          <c:order val="46"/>
          <c:spPr>
            <a:ln w="28575" cap="rnd">
              <a:solidFill>
                <a:schemeClr val="accent5">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fertility!$E$51:$BM$51</c:f>
            </c:numRef>
          </c:val>
          <c:smooth val="0"/>
          <c:extLst>
            <c:ext xmlns:c16="http://schemas.microsoft.com/office/drawing/2014/chart" uri="{C3380CC4-5D6E-409C-BE32-E72D297353CC}">
              <c16:uniqueId val="{0000002E-B556-4152-BF4C-F59CA083472B}"/>
            </c:ext>
          </c:extLst>
        </c:ser>
        <c:ser>
          <c:idx val="47"/>
          <c:order val="47"/>
          <c:spPr>
            <a:ln w="28575" cap="rnd">
              <a:solidFill>
                <a:schemeClr val="accent6">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fertility!$E$52:$BM$52</c:f>
            </c:numRef>
          </c:val>
          <c:smooth val="0"/>
          <c:extLst>
            <c:ext xmlns:c16="http://schemas.microsoft.com/office/drawing/2014/chart" uri="{C3380CC4-5D6E-409C-BE32-E72D297353CC}">
              <c16:uniqueId val="{0000002F-B556-4152-BF4C-F59CA083472B}"/>
            </c:ext>
          </c:extLst>
        </c:ser>
        <c:ser>
          <c:idx val="48"/>
          <c:order val="48"/>
          <c:spPr>
            <a:ln w="28575" cap="rnd">
              <a:solidFill>
                <a:schemeClr val="accent1">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fertility!$E$53:$BM$53</c:f>
            </c:numRef>
          </c:val>
          <c:smooth val="0"/>
          <c:extLst>
            <c:ext xmlns:c16="http://schemas.microsoft.com/office/drawing/2014/chart" uri="{C3380CC4-5D6E-409C-BE32-E72D297353CC}">
              <c16:uniqueId val="{00000030-B556-4152-BF4C-F59CA083472B}"/>
            </c:ext>
          </c:extLst>
        </c:ser>
        <c:ser>
          <c:idx val="49"/>
          <c:order val="49"/>
          <c:spPr>
            <a:ln w="28575" cap="rnd">
              <a:solidFill>
                <a:schemeClr val="accent2">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fertility!$E$54:$BM$54</c:f>
            </c:numRef>
          </c:val>
          <c:smooth val="0"/>
          <c:extLst>
            <c:ext xmlns:c16="http://schemas.microsoft.com/office/drawing/2014/chart" uri="{C3380CC4-5D6E-409C-BE32-E72D297353CC}">
              <c16:uniqueId val="{00000031-B556-4152-BF4C-F59CA083472B}"/>
            </c:ext>
          </c:extLst>
        </c:ser>
        <c:ser>
          <c:idx val="50"/>
          <c:order val="50"/>
          <c:spPr>
            <a:ln w="28575" cap="rnd">
              <a:solidFill>
                <a:schemeClr val="accent3">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fertility!$E$55:$BM$55</c:f>
            </c:numRef>
          </c:val>
          <c:smooth val="0"/>
          <c:extLst>
            <c:ext xmlns:c16="http://schemas.microsoft.com/office/drawing/2014/chart" uri="{C3380CC4-5D6E-409C-BE32-E72D297353CC}">
              <c16:uniqueId val="{00000032-B556-4152-BF4C-F59CA083472B}"/>
            </c:ext>
          </c:extLst>
        </c:ser>
        <c:ser>
          <c:idx val="51"/>
          <c:order val="51"/>
          <c:spPr>
            <a:ln w="28575" cap="rnd">
              <a:solidFill>
                <a:schemeClr val="accent4">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fertility!$E$56:$BM$56</c:f>
            </c:numRef>
          </c:val>
          <c:smooth val="0"/>
          <c:extLst>
            <c:ext xmlns:c16="http://schemas.microsoft.com/office/drawing/2014/chart" uri="{C3380CC4-5D6E-409C-BE32-E72D297353CC}">
              <c16:uniqueId val="{00000033-B556-4152-BF4C-F59CA083472B}"/>
            </c:ext>
          </c:extLst>
        </c:ser>
        <c:ser>
          <c:idx val="52"/>
          <c:order val="52"/>
          <c:spPr>
            <a:ln w="28575" cap="rnd">
              <a:solidFill>
                <a:schemeClr val="accent5">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fertility!$E$57:$BM$57</c:f>
            </c:numRef>
          </c:val>
          <c:smooth val="0"/>
          <c:extLst>
            <c:ext xmlns:c16="http://schemas.microsoft.com/office/drawing/2014/chart" uri="{C3380CC4-5D6E-409C-BE32-E72D297353CC}">
              <c16:uniqueId val="{00000034-B556-4152-BF4C-F59CA083472B}"/>
            </c:ext>
          </c:extLst>
        </c:ser>
        <c:ser>
          <c:idx val="53"/>
          <c:order val="53"/>
          <c:spPr>
            <a:ln w="28575" cap="rnd">
              <a:solidFill>
                <a:schemeClr val="accent6">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fertility!$E$58:$BM$58</c:f>
            </c:numRef>
          </c:val>
          <c:smooth val="0"/>
          <c:extLst>
            <c:ext xmlns:c16="http://schemas.microsoft.com/office/drawing/2014/chart" uri="{C3380CC4-5D6E-409C-BE32-E72D297353CC}">
              <c16:uniqueId val="{00000035-B556-4152-BF4C-F59CA083472B}"/>
            </c:ext>
          </c:extLst>
        </c:ser>
        <c:ser>
          <c:idx val="54"/>
          <c:order val="54"/>
          <c:spPr>
            <a:ln w="28575" cap="rnd">
              <a:solidFill>
                <a:schemeClr val="accent1"/>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fertility!$E$59:$BM$59</c:f>
            </c:numRef>
          </c:val>
          <c:smooth val="0"/>
          <c:extLst>
            <c:ext xmlns:c16="http://schemas.microsoft.com/office/drawing/2014/chart" uri="{C3380CC4-5D6E-409C-BE32-E72D297353CC}">
              <c16:uniqueId val="{00000036-B556-4152-BF4C-F59CA083472B}"/>
            </c:ext>
          </c:extLst>
        </c:ser>
        <c:ser>
          <c:idx val="55"/>
          <c:order val="55"/>
          <c:spPr>
            <a:ln w="28575" cap="rnd">
              <a:solidFill>
                <a:schemeClr val="accent2"/>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fertility!$E$60:$BM$60</c:f>
            </c:numRef>
          </c:val>
          <c:smooth val="0"/>
          <c:extLst>
            <c:ext xmlns:c16="http://schemas.microsoft.com/office/drawing/2014/chart" uri="{C3380CC4-5D6E-409C-BE32-E72D297353CC}">
              <c16:uniqueId val="{00000037-B556-4152-BF4C-F59CA083472B}"/>
            </c:ext>
          </c:extLst>
        </c:ser>
        <c:ser>
          <c:idx val="56"/>
          <c:order val="56"/>
          <c:spPr>
            <a:ln w="28575" cap="rnd">
              <a:solidFill>
                <a:schemeClr val="accent3"/>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fertility!$E$61:$BM$61</c:f>
            </c:numRef>
          </c:val>
          <c:smooth val="0"/>
          <c:extLst>
            <c:ext xmlns:c16="http://schemas.microsoft.com/office/drawing/2014/chart" uri="{C3380CC4-5D6E-409C-BE32-E72D297353CC}">
              <c16:uniqueId val="{00000038-B556-4152-BF4C-F59CA083472B}"/>
            </c:ext>
          </c:extLst>
        </c:ser>
        <c:ser>
          <c:idx val="57"/>
          <c:order val="57"/>
          <c:spPr>
            <a:ln w="28575" cap="rnd">
              <a:solidFill>
                <a:schemeClr val="accent4"/>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fertility!$E$62:$BM$62</c:f>
            </c:numRef>
          </c:val>
          <c:smooth val="0"/>
          <c:extLst>
            <c:ext xmlns:c16="http://schemas.microsoft.com/office/drawing/2014/chart" uri="{C3380CC4-5D6E-409C-BE32-E72D297353CC}">
              <c16:uniqueId val="{00000039-B556-4152-BF4C-F59CA083472B}"/>
            </c:ext>
          </c:extLst>
        </c:ser>
        <c:ser>
          <c:idx val="58"/>
          <c:order val="58"/>
          <c:spPr>
            <a:ln w="28575" cap="rnd">
              <a:solidFill>
                <a:schemeClr val="accent5"/>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fertility!$E$63:$BM$63</c:f>
            </c:numRef>
          </c:val>
          <c:smooth val="0"/>
          <c:extLst>
            <c:ext xmlns:c16="http://schemas.microsoft.com/office/drawing/2014/chart" uri="{C3380CC4-5D6E-409C-BE32-E72D297353CC}">
              <c16:uniqueId val="{0000003A-B556-4152-BF4C-F59CA083472B}"/>
            </c:ext>
          </c:extLst>
        </c:ser>
        <c:ser>
          <c:idx val="59"/>
          <c:order val="59"/>
          <c:spPr>
            <a:ln w="28575" cap="rnd">
              <a:solidFill>
                <a:schemeClr val="accent6"/>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fertility!$E$64:$BM$64</c:f>
            </c:numRef>
          </c:val>
          <c:smooth val="0"/>
          <c:extLst>
            <c:ext xmlns:c16="http://schemas.microsoft.com/office/drawing/2014/chart" uri="{C3380CC4-5D6E-409C-BE32-E72D297353CC}">
              <c16:uniqueId val="{0000003B-B556-4152-BF4C-F59CA083472B}"/>
            </c:ext>
          </c:extLst>
        </c:ser>
        <c:ser>
          <c:idx val="60"/>
          <c:order val="60"/>
          <c:spPr>
            <a:ln w="28575" cap="rnd">
              <a:solidFill>
                <a:schemeClr val="accent1">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fertility!$E$65:$BM$65</c:f>
            </c:numRef>
          </c:val>
          <c:smooth val="0"/>
          <c:extLst>
            <c:ext xmlns:c16="http://schemas.microsoft.com/office/drawing/2014/chart" uri="{C3380CC4-5D6E-409C-BE32-E72D297353CC}">
              <c16:uniqueId val="{0000003C-B556-4152-BF4C-F59CA083472B}"/>
            </c:ext>
          </c:extLst>
        </c:ser>
        <c:ser>
          <c:idx val="61"/>
          <c:order val="61"/>
          <c:spPr>
            <a:ln w="28575" cap="rnd">
              <a:solidFill>
                <a:schemeClr val="accent2">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fertility!$E$66:$BM$66</c:f>
            </c:numRef>
          </c:val>
          <c:smooth val="0"/>
          <c:extLst>
            <c:ext xmlns:c16="http://schemas.microsoft.com/office/drawing/2014/chart" uri="{C3380CC4-5D6E-409C-BE32-E72D297353CC}">
              <c16:uniqueId val="{0000003E-B556-4152-BF4C-F59CA083472B}"/>
            </c:ext>
          </c:extLst>
        </c:ser>
        <c:ser>
          <c:idx val="62"/>
          <c:order val="62"/>
          <c:spPr>
            <a:ln w="28575" cap="rnd">
              <a:solidFill>
                <a:schemeClr val="accent3">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fertility!$E$67:$BM$67</c:f>
            </c:numRef>
          </c:val>
          <c:smooth val="0"/>
          <c:extLst>
            <c:ext xmlns:c16="http://schemas.microsoft.com/office/drawing/2014/chart" uri="{C3380CC4-5D6E-409C-BE32-E72D297353CC}">
              <c16:uniqueId val="{0000003F-B556-4152-BF4C-F59CA083472B}"/>
            </c:ext>
          </c:extLst>
        </c:ser>
        <c:ser>
          <c:idx val="63"/>
          <c:order val="63"/>
          <c:spPr>
            <a:ln w="28575" cap="rnd">
              <a:solidFill>
                <a:schemeClr val="accent4">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fertility!$E$68:$BM$68</c:f>
            </c:numRef>
          </c:val>
          <c:smooth val="0"/>
          <c:extLst>
            <c:ext xmlns:c16="http://schemas.microsoft.com/office/drawing/2014/chart" uri="{C3380CC4-5D6E-409C-BE32-E72D297353CC}">
              <c16:uniqueId val="{00000040-B556-4152-BF4C-F59CA083472B}"/>
            </c:ext>
          </c:extLst>
        </c:ser>
        <c:ser>
          <c:idx val="64"/>
          <c:order val="64"/>
          <c:spPr>
            <a:ln w="28575" cap="rnd">
              <a:solidFill>
                <a:schemeClr val="accent5">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fertility!$E$69:$BM$69</c:f>
            </c:numRef>
          </c:val>
          <c:smooth val="0"/>
          <c:extLst>
            <c:ext xmlns:c16="http://schemas.microsoft.com/office/drawing/2014/chart" uri="{C3380CC4-5D6E-409C-BE32-E72D297353CC}">
              <c16:uniqueId val="{00000041-B556-4152-BF4C-F59CA083472B}"/>
            </c:ext>
          </c:extLst>
        </c:ser>
        <c:ser>
          <c:idx val="65"/>
          <c:order val="65"/>
          <c:spPr>
            <a:ln w="28575" cap="rnd">
              <a:solidFill>
                <a:schemeClr val="accent6">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fertility!$E$70:$BM$70</c:f>
            </c:numRef>
          </c:val>
          <c:smooth val="0"/>
          <c:extLst>
            <c:ext xmlns:c16="http://schemas.microsoft.com/office/drawing/2014/chart" uri="{C3380CC4-5D6E-409C-BE32-E72D297353CC}">
              <c16:uniqueId val="{00000042-B556-4152-BF4C-F59CA083472B}"/>
            </c:ext>
          </c:extLst>
        </c:ser>
        <c:ser>
          <c:idx val="66"/>
          <c:order val="66"/>
          <c:spPr>
            <a:ln w="28575" cap="rnd">
              <a:solidFill>
                <a:schemeClr val="accent1">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fertility!$E$71:$BM$71</c:f>
            </c:numRef>
          </c:val>
          <c:smooth val="0"/>
          <c:extLst>
            <c:ext xmlns:c16="http://schemas.microsoft.com/office/drawing/2014/chart" uri="{C3380CC4-5D6E-409C-BE32-E72D297353CC}">
              <c16:uniqueId val="{00000043-B556-4152-BF4C-F59CA083472B}"/>
            </c:ext>
          </c:extLst>
        </c:ser>
        <c:ser>
          <c:idx val="67"/>
          <c:order val="67"/>
          <c:spPr>
            <a:ln w="28575" cap="rnd">
              <a:solidFill>
                <a:schemeClr val="accent2">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fertility!$E$72:$BM$72</c:f>
            </c:numRef>
          </c:val>
          <c:smooth val="0"/>
          <c:extLst>
            <c:ext xmlns:c16="http://schemas.microsoft.com/office/drawing/2014/chart" uri="{C3380CC4-5D6E-409C-BE32-E72D297353CC}">
              <c16:uniqueId val="{00000044-B556-4152-BF4C-F59CA083472B}"/>
            </c:ext>
          </c:extLst>
        </c:ser>
        <c:ser>
          <c:idx val="68"/>
          <c:order val="68"/>
          <c:spPr>
            <a:ln w="28575" cap="rnd">
              <a:solidFill>
                <a:schemeClr val="accent3">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fertility!$E$73:$BM$73</c:f>
            </c:numRef>
          </c:val>
          <c:smooth val="0"/>
          <c:extLst>
            <c:ext xmlns:c16="http://schemas.microsoft.com/office/drawing/2014/chart" uri="{C3380CC4-5D6E-409C-BE32-E72D297353CC}">
              <c16:uniqueId val="{00000045-B556-4152-BF4C-F59CA083472B}"/>
            </c:ext>
          </c:extLst>
        </c:ser>
        <c:ser>
          <c:idx val="69"/>
          <c:order val="69"/>
          <c:spPr>
            <a:ln w="28575" cap="rnd">
              <a:solidFill>
                <a:schemeClr val="accent4">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fertility!$E$74:$BM$74</c:f>
            </c:numRef>
          </c:val>
          <c:smooth val="0"/>
          <c:extLst>
            <c:ext xmlns:c16="http://schemas.microsoft.com/office/drawing/2014/chart" uri="{C3380CC4-5D6E-409C-BE32-E72D297353CC}">
              <c16:uniqueId val="{00000046-B556-4152-BF4C-F59CA083472B}"/>
            </c:ext>
          </c:extLst>
        </c:ser>
        <c:ser>
          <c:idx val="70"/>
          <c:order val="70"/>
          <c:spPr>
            <a:ln w="28575" cap="rnd">
              <a:solidFill>
                <a:schemeClr val="accent5">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fertility!$E$75:$BM$75</c:f>
            </c:numRef>
          </c:val>
          <c:smooth val="0"/>
          <c:extLst>
            <c:ext xmlns:c16="http://schemas.microsoft.com/office/drawing/2014/chart" uri="{C3380CC4-5D6E-409C-BE32-E72D297353CC}">
              <c16:uniqueId val="{00000047-B556-4152-BF4C-F59CA083472B}"/>
            </c:ext>
          </c:extLst>
        </c:ser>
        <c:ser>
          <c:idx val="71"/>
          <c:order val="71"/>
          <c:spPr>
            <a:ln w="28575" cap="rnd">
              <a:solidFill>
                <a:schemeClr val="accent6">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fertility!$E$76:$BM$76</c:f>
            </c:numRef>
          </c:val>
          <c:smooth val="0"/>
          <c:extLst>
            <c:ext xmlns:c16="http://schemas.microsoft.com/office/drawing/2014/chart" uri="{C3380CC4-5D6E-409C-BE32-E72D297353CC}">
              <c16:uniqueId val="{00000048-B556-4152-BF4C-F59CA083472B}"/>
            </c:ext>
          </c:extLst>
        </c:ser>
        <c:ser>
          <c:idx val="72"/>
          <c:order val="72"/>
          <c:spPr>
            <a:ln w="28575" cap="rnd">
              <a:solidFill>
                <a:schemeClr val="accent1">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fertility!$E$77:$BM$77</c:f>
              <c:numCache>
                <c:formatCode>General</c:formatCode>
                <c:ptCount val="61"/>
                <c:pt idx="0">
                  <c:v>6.88</c:v>
                </c:pt>
                <c:pt idx="1">
                  <c:v>6.8769999999999998</c:v>
                </c:pt>
                <c:pt idx="2">
                  <c:v>6.875</c:v>
                </c:pt>
                <c:pt idx="3">
                  <c:v>6.8719999999999999</c:v>
                </c:pt>
                <c:pt idx="4">
                  <c:v>6.867</c:v>
                </c:pt>
                <c:pt idx="5">
                  <c:v>6.8639999999999999</c:v>
                </c:pt>
                <c:pt idx="6">
                  <c:v>6.867</c:v>
                </c:pt>
                <c:pt idx="7">
                  <c:v>6.88</c:v>
                </c:pt>
                <c:pt idx="8">
                  <c:v>6.9029999999999996</c:v>
                </c:pt>
                <c:pt idx="9">
                  <c:v>6.9370000000000003</c:v>
                </c:pt>
                <c:pt idx="10">
                  <c:v>6.9779999999999998</c:v>
                </c:pt>
                <c:pt idx="11">
                  <c:v>7.02</c:v>
                </c:pt>
                <c:pt idx="12">
                  <c:v>7.06</c:v>
                </c:pt>
                <c:pt idx="13">
                  <c:v>7.0940000000000003</c:v>
                </c:pt>
                <c:pt idx="14">
                  <c:v>7.1210000000000004</c:v>
                </c:pt>
                <c:pt idx="15">
                  <c:v>7.1429999999999998</c:v>
                </c:pt>
                <c:pt idx="16">
                  <c:v>7.1669999999999998</c:v>
                </c:pt>
                <c:pt idx="17">
                  <c:v>7.1950000000000003</c:v>
                </c:pt>
                <c:pt idx="18">
                  <c:v>7.23</c:v>
                </c:pt>
                <c:pt idx="19">
                  <c:v>7.2709999999999999</c:v>
                </c:pt>
                <c:pt idx="20">
                  <c:v>7.3159999999999998</c:v>
                </c:pt>
                <c:pt idx="21">
                  <c:v>7.36</c:v>
                </c:pt>
                <c:pt idx="22">
                  <c:v>7.3970000000000002</c:v>
                </c:pt>
                <c:pt idx="23">
                  <c:v>7.4240000000000004</c:v>
                </c:pt>
                <c:pt idx="24">
                  <c:v>7.4370000000000003</c:v>
                </c:pt>
                <c:pt idx="25">
                  <c:v>7.4349999999999996</c:v>
                </c:pt>
                <c:pt idx="26">
                  <c:v>7.4180000000000001</c:v>
                </c:pt>
                <c:pt idx="27">
                  <c:v>7.3869999999999996</c:v>
                </c:pt>
                <c:pt idx="28">
                  <c:v>7.3470000000000004</c:v>
                </c:pt>
                <c:pt idx="29">
                  <c:v>7.298</c:v>
                </c:pt>
                <c:pt idx="30">
                  <c:v>7.2460000000000004</c:v>
                </c:pt>
                <c:pt idx="31">
                  <c:v>7.1929999999999996</c:v>
                </c:pt>
                <c:pt idx="32">
                  <c:v>7.141</c:v>
                </c:pt>
                <c:pt idx="33">
                  <c:v>7.0919999999999996</c:v>
                </c:pt>
                <c:pt idx="34">
                  <c:v>7.0430000000000001</c:v>
                </c:pt>
                <c:pt idx="35">
                  <c:v>6.9909999999999997</c:v>
                </c:pt>
                <c:pt idx="36">
                  <c:v>6.931</c:v>
                </c:pt>
                <c:pt idx="37">
                  <c:v>6.8579999999999997</c:v>
                </c:pt>
                <c:pt idx="38">
                  <c:v>6.7690000000000001</c:v>
                </c:pt>
                <c:pt idx="39">
                  <c:v>6.6639999999999997</c:v>
                </c:pt>
                <c:pt idx="40">
                  <c:v>6.5430000000000001</c:v>
                </c:pt>
                <c:pt idx="41">
                  <c:v>6.407</c:v>
                </c:pt>
                <c:pt idx="42">
                  <c:v>6.2619999999999996</c:v>
                </c:pt>
                <c:pt idx="43">
                  <c:v>6.1120000000000001</c:v>
                </c:pt>
                <c:pt idx="44">
                  <c:v>5.9610000000000003</c:v>
                </c:pt>
                <c:pt idx="45">
                  <c:v>5.8120000000000003</c:v>
                </c:pt>
                <c:pt idx="46">
                  <c:v>5.6669999999999998</c:v>
                </c:pt>
                <c:pt idx="47">
                  <c:v>5.5259999999999998</c:v>
                </c:pt>
                <c:pt idx="48">
                  <c:v>5.39</c:v>
                </c:pt>
                <c:pt idx="49">
                  <c:v>5.26</c:v>
                </c:pt>
                <c:pt idx="50">
                  <c:v>5.1360000000000001</c:v>
                </c:pt>
                <c:pt idx="51">
                  <c:v>5.0170000000000003</c:v>
                </c:pt>
                <c:pt idx="52">
                  <c:v>4.9009999999999998</c:v>
                </c:pt>
                <c:pt idx="53">
                  <c:v>4.7869999999999999</c:v>
                </c:pt>
                <c:pt idx="54">
                  <c:v>4.6749999999999998</c:v>
                </c:pt>
                <c:pt idx="55">
                  <c:v>4.5650000000000004</c:v>
                </c:pt>
                <c:pt idx="56">
                  <c:v>4.4560000000000004</c:v>
                </c:pt>
                <c:pt idx="57">
                  <c:v>4.3499999999999996</c:v>
                </c:pt>
                <c:pt idx="58">
                  <c:v>4.2469999999999999</c:v>
                </c:pt>
                <c:pt idx="59">
                  <c:v>4.1459999999999999</c:v>
                </c:pt>
              </c:numCache>
            </c:numRef>
          </c:val>
          <c:smooth val="0"/>
          <c:extLst>
            <c:ext xmlns:c16="http://schemas.microsoft.com/office/drawing/2014/chart" uri="{C3380CC4-5D6E-409C-BE32-E72D297353CC}">
              <c16:uniqueId val="{00000049-B556-4152-BF4C-F59CA083472B}"/>
            </c:ext>
          </c:extLst>
        </c:ser>
        <c:dLbls>
          <c:showLegendKey val="0"/>
          <c:showVal val="0"/>
          <c:showCatName val="0"/>
          <c:showSerName val="0"/>
          <c:showPercent val="0"/>
          <c:showBubbleSize val="0"/>
        </c:dLbls>
        <c:smooth val="0"/>
        <c:axId val="1202665983"/>
        <c:axId val="1202666399"/>
      </c:lineChart>
      <c:catAx>
        <c:axId val="120266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66399"/>
        <c:crosses val="autoZero"/>
        <c:auto val="1"/>
        <c:lblAlgn val="ctr"/>
        <c:lblOffset val="100"/>
        <c:noMultiLvlLbl val="0"/>
      </c:catAx>
      <c:valAx>
        <c:axId val="120266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6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fertility!$AO$4:$BL$4</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fertility!$AO$272:$BL$272</c:f>
              <c:numCache>
                <c:formatCode>0.0%</c:formatCode>
                <c:ptCount val="24"/>
                <c:pt idx="0">
                  <c:v>0.9914175368330711</c:v>
                </c:pt>
                <c:pt idx="1">
                  <c:v>0.9894676092915885</c:v>
                </c:pt>
                <c:pt idx="2">
                  <c:v>0.98702245552639256</c:v>
                </c:pt>
                <c:pt idx="3">
                  <c:v>0.98448810754912097</c:v>
                </c:pt>
                <c:pt idx="4">
                  <c:v>0.98184273709483805</c:v>
                </c:pt>
                <c:pt idx="5">
                  <c:v>0.97921442763258437</c:v>
                </c:pt>
                <c:pt idx="6">
                  <c:v>0.97736850319962532</c:v>
                </c:pt>
                <c:pt idx="7">
                  <c:v>0.97604599169594386</c:v>
                </c:pt>
                <c:pt idx="8">
                  <c:v>0.97529450261780104</c:v>
                </c:pt>
                <c:pt idx="9">
                  <c:v>0.9750041939271934</c:v>
                </c:pt>
                <c:pt idx="10">
                  <c:v>0.97505161734342727</c:v>
                </c:pt>
                <c:pt idx="11">
                  <c:v>0.97511911064055057</c:v>
                </c:pt>
                <c:pt idx="12">
                  <c:v>0.97538906985161056</c:v>
                </c:pt>
                <c:pt idx="13">
                  <c:v>0.97588126159554733</c:v>
                </c:pt>
                <c:pt idx="14">
                  <c:v>0.97642585551330807</c:v>
                </c:pt>
                <c:pt idx="15">
                  <c:v>0.97683021806853587</c:v>
                </c:pt>
                <c:pt idx="16">
                  <c:v>0.97687861271676291</c:v>
                </c:pt>
                <c:pt idx="17">
                  <c:v>0.97673944093042242</c:v>
                </c:pt>
                <c:pt idx="18">
                  <c:v>0.97660330060580736</c:v>
                </c:pt>
                <c:pt idx="19">
                  <c:v>0.9764705882352942</c:v>
                </c:pt>
                <c:pt idx="20">
                  <c:v>0.97612267250821472</c:v>
                </c:pt>
                <c:pt idx="21">
                  <c:v>0.97621184919210036</c:v>
                </c:pt>
                <c:pt idx="22">
                  <c:v>0.97632183908045977</c:v>
                </c:pt>
                <c:pt idx="23">
                  <c:v>0.97621850718153991</c:v>
                </c:pt>
              </c:numCache>
            </c:numRef>
          </c:val>
          <c:smooth val="0"/>
          <c:extLst>
            <c:ext xmlns:c16="http://schemas.microsoft.com/office/drawing/2014/chart" uri="{C3380CC4-5D6E-409C-BE32-E72D297353CC}">
              <c16:uniqueId val="{00000000-CC39-4AA7-899C-E1F996A6783A}"/>
            </c:ext>
          </c:extLst>
        </c:ser>
        <c:dLbls>
          <c:showLegendKey val="0"/>
          <c:showVal val="0"/>
          <c:showCatName val="0"/>
          <c:showSerName val="0"/>
          <c:showPercent val="0"/>
          <c:showBubbleSize val="0"/>
        </c:dLbls>
        <c:smooth val="0"/>
        <c:axId val="1405510496"/>
        <c:axId val="1405505504"/>
      </c:lineChart>
      <c:catAx>
        <c:axId val="140551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05504"/>
        <c:crosses val="autoZero"/>
        <c:auto val="1"/>
        <c:lblAlgn val="ctr"/>
        <c:lblOffset val="100"/>
        <c:noMultiLvlLbl val="0"/>
      </c:catAx>
      <c:valAx>
        <c:axId val="14055055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1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Adolescent fertility, ages 15-19 per 1k</a:t>
            </a:r>
            <a:r>
              <a:rPr lang="en-US" baseline="0"/>
              <a:t>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15-19'!$E$5:$BM$5</c:f>
            </c:numRef>
          </c:val>
          <c:smooth val="0"/>
          <c:extLst>
            <c:ext xmlns:c16="http://schemas.microsoft.com/office/drawing/2014/chart" uri="{C3380CC4-5D6E-409C-BE32-E72D297353CC}">
              <c16:uniqueId val="{00000000-5883-49C4-B3BF-BEE56D7AC68A}"/>
            </c:ext>
          </c:extLst>
        </c:ser>
        <c:ser>
          <c:idx val="1"/>
          <c:order val="1"/>
          <c:spPr>
            <a:ln w="28575" cap="rnd">
              <a:solidFill>
                <a:schemeClr val="accent2"/>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15-19'!$E$6:$BM$6</c:f>
            </c:numRef>
          </c:val>
          <c:smooth val="0"/>
          <c:extLst>
            <c:ext xmlns:c16="http://schemas.microsoft.com/office/drawing/2014/chart" uri="{C3380CC4-5D6E-409C-BE32-E72D297353CC}">
              <c16:uniqueId val="{00000001-5883-49C4-B3BF-BEE56D7AC68A}"/>
            </c:ext>
          </c:extLst>
        </c:ser>
        <c:ser>
          <c:idx val="2"/>
          <c:order val="2"/>
          <c:spPr>
            <a:ln w="28575" cap="rnd">
              <a:solidFill>
                <a:schemeClr val="accent3"/>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15-19'!$E$7:$BM$7</c:f>
            </c:numRef>
          </c:val>
          <c:smooth val="0"/>
          <c:extLst>
            <c:ext xmlns:c16="http://schemas.microsoft.com/office/drawing/2014/chart" uri="{C3380CC4-5D6E-409C-BE32-E72D297353CC}">
              <c16:uniqueId val="{00000002-5883-49C4-B3BF-BEE56D7AC68A}"/>
            </c:ext>
          </c:extLst>
        </c:ser>
        <c:ser>
          <c:idx val="3"/>
          <c:order val="3"/>
          <c:spPr>
            <a:ln w="28575" cap="rnd">
              <a:solidFill>
                <a:schemeClr val="accent4"/>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15-19'!$E$8:$BM$8</c:f>
            </c:numRef>
          </c:val>
          <c:smooth val="0"/>
          <c:extLst>
            <c:ext xmlns:c16="http://schemas.microsoft.com/office/drawing/2014/chart" uri="{C3380CC4-5D6E-409C-BE32-E72D297353CC}">
              <c16:uniqueId val="{00000003-5883-49C4-B3BF-BEE56D7AC68A}"/>
            </c:ext>
          </c:extLst>
        </c:ser>
        <c:ser>
          <c:idx val="4"/>
          <c:order val="4"/>
          <c:spPr>
            <a:ln w="28575" cap="rnd">
              <a:solidFill>
                <a:schemeClr val="accent5"/>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15-19'!$E$9:$BM$9</c:f>
            </c:numRef>
          </c:val>
          <c:smooth val="0"/>
          <c:extLst>
            <c:ext xmlns:c16="http://schemas.microsoft.com/office/drawing/2014/chart" uri="{C3380CC4-5D6E-409C-BE32-E72D297353CC}">
              <c16:uniqueId val="{00000004-5883-49C4-B3BF-BEE56D7AC68A}"/>
            </c:ext>
          </c:extLst>
        </c:ser>
        <c:ser>
          <c:idx val="5"/>
          <c:order val="5"/>
          <c:spPr>
            <a:ln w="28575" cap="rnd">
              <a:solidFill>
                <a:schemeClr val="accent6"/>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15-19'!$E$10:$BM$10</c:f>
            </c:numRef>
          </c:val>
          <c:smooth val="0"/>
          <c:extLst>
            <c:ext xmlns:c16="http://schemas.microsoft.com/office/drawing/2014/chart" uri="{C3380CC4-5D6E-409C-BE32-E72D297353CC}">
              <c16:uniqueId val="{00000005-5883-49C4-B3BF-BEE56D7AC68A}"/>
            </c:ext>
          </c:extLst>
        </c:ser>
        <c:ser>
          <c:idx val="6"/>
          <c:order val="6"/>
          <c:spPr>
            <a:ln w="28575" cap="rnd">
              <a:solidFill>
                <a:schemeClr val="accent1">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15-19'!$E$11:$BM$11</c:f>
            </c:numRef>
          </c:val>
          <c:smooth val="0"/>
          <c:extLst>
            <c:ext xmlns:c16="http://schemas.microsoft.com/office/drawing/2014/chart" uri="{C3380CC4-5D6E-409C-BE32-E72D297353CC}">
              <c16:uniqueId val="{00000006-5883-49C4-B3BF-BEE56D7AC68A}"/>
            </c:ext>
          </c:extLst>
        </c:ser>
        <c:ser>
          <c:idx val="7"/>
          <c:order val="7"/>
          <c:spPr>
            <a:ln w="28575" cap="rnd">
              <a:solidFill>
                <a:schemeClr val="accent2">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15-19'!$E$12:$BM$12</c:f>
            </c:numRef>
          </c:val>
          <c:smooth val="0"/>
          <c:extLst>
            <c:ext xmlns:c16="http://schemas.microsoft.com/office/drawing/2014/chart" uri="{C3380CC4-5D6E-409C-BE32-E72D297353CC}">
              <c16:uniqueId val="{00000007-5883-49C4-B3BF-BEE56D7AC68A}"/>
            </c:ext>
          </c:extLst>
        </c:ser>
        <c:ser>
          <c:idx val="8"/>
          <c:order val="8"/>
          <c:spPr>
            <a:ln w="28575" cap="rnd">
              <a:solidFill>
                <a:schemeClr val="accent3">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15-19'!$E$13:$BM$13</c:f>
            </c:numRef>
          </c:val>
          <c:smooth val="0"/>
          <c:extLst>
            <c:ext xmlns:c16="http://schemas.microsoft.com/office/drawing/2014/chart" uri="{C3380CC4-5D6E-409C-BE32-E72D297353CC}">
              <c16:uniqueId val="{00000008-5883-49C4-B3BF-BEE56D7AC68A}"/>
            </c:ext>
          </c:extLst>
        </c:ser>
        <c:ser>
          <c:idx val="9"/>
          <c:order val="9"/>
          <c:spPr>
            <a:ln w="28575" cap="rnd">
              <a:solidFill>
                <a:schemeClr val="accent4">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15-19'!$E$14:$BM$14</c:f>
            </c:numRef>
          </c:val>
          <c:smooth val="0"/>
          <c:extLst>
            <c:ext xmlns:c16="http://schemas.microsoft.com/office/drawing/2014/chart" uri="{C3380CC4-5D6E-409C-BE32-E72D297353CC}">
              <c16:uniqueId val="{00000009-5883-49C4-B3BF-BEE56D7AC68A}"/>
            </c:ext>
          </c:extLst>
        </c:ser>
        <c:ser>
          <c:idx val="10"/>
          <c:order val="10"/>
          <c:spPr>
            <a:ln w="28575" cap="rnd">
              <a:solidFill>
                <a:schemeClr val="accent5">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15-19'!$E$15:$BM$15</c:f>
            </c:numRef>
          </c:val>
          <c:smooth val="0"/>
          <c:extLst>
            <c:ext xmlns:c16="http://schemas.microsoft.com/office/drawing/2014/chart" uri="{C3380CC4-5D6E-409C-BE32-E72D297353CC}">
              <c16:uniqueId val="{0000000A-5883-49C4-B3BF-BEE56D7AC68A}"/>
            </c:ext>
          </c:extLst>
        </c:ser>
        <c:ser>
          <c:idx val="11"/>
          <c:order val="11"/>
          <c:spPr>
            <a:ln w="28575" cap="rnd">
              <a:solidFill>
                <a:schemeClr val="accent6">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15-19'!$E$16:$BM$16</c:f>
            </c:numRef>
          </c:val>
          <c:smooth val="0"/>
          <c:extLst>
            <c:ext xmlns:c16="http://schemas.microsoft.com/office/drawing/2014/chart" uri="{C3380CC4-5D6E-409C-BE32-E72D297353CC}">
              <c16:uniqueId val="{0000000B-5883-49C4-B3BF-BEE56D7AC68A}"/>
            </c:ext>
          </c:extLst>
        </c:ser>
        <c:ser>
          <c:idx val="12"/>
          <c:order val="12"/>
          <c:spPr>
            <a:ln w="28575" cap="rnd">
              <a:solidFill>
                <a:schemeClr val="accent1">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15-19'!$E$17:$BM$17</c:f>
            </c:numRef>
          </c:val>
          <c:smooth val="0"/>
          <c:extLst>
            <c:ext xmlns:c16="http://schemas.microsoft.com/office/drawing/2014/chart" uri="{C3380CC4-5D6E-409C-BE32-E72D297353CC}">
              <c16:uniqueId val="{0000000C-5883-49C4-B3BF-BEE56D7AC68A}"/>
            </c:ext>
          </c:extLst>
        </c:ser>
        <c:ser>
          <c:idx val="13"/>
          <c:order val="13"/>
          <c:spPr>
            <a:ln w="28575" cap="rnd">
              <a:solidFill>
                <a:schemeClr val="accent2">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15-19'!$E$18:$BM$18</c:f>
            </c:numRef>
          </c:val>
          <c:smooth val="0"/>
          <c:extLst>
            <c:ext xmlns:c16="http://schemas.microsoft.com/office/drawing/2014/chart" uri="{C3380CC4-5D6E-409C-BE32-E72D297353CC}">
              <c16:uniqueId val="{0000000D-5883-49C4-B3BF-BEE56D7AC68A}"/>
            </c:ext>
          </c:extLst>
        </c:ser>
        <c:ser>
          <c:idx val="14"/>
          <c:order val="14"/>
          <c:spPr>
            <a:ln w="28575" cap="rnd">
              <a:solidFill>
                <a:schemeClr val="accent3">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15-19'!$E$19:$BM$19</c:f>
            </c:numRef>
          </c:val>
          <c:smooth val="0"/>
          <c:extLst>
            <c:ext xmlns:c16="http://schemas.microsoft.com/office/drawing/2014/chart" uri="{C3380CC4-5D6E-409C-BE32-E72D297353CC}">
              <c16:uniqueId val="{0000000E-5883-49C4-B3BF-BEE56D7AC68A}"/>
            </c:ext>
          </c:extLst>
        </c:ser>
        <c:ser>
          <c:idx val="15"/>
          <c:order val="15"/>
          <c:spPr>
            <a:ln w="28575" cap="rnd">
              <a:solidFill>
                <a:schemeClr val="accent4">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15-19'!$E$20:$BM$20</c:f>
            </c:numRef>
          </c:val>
          <c:smooth val="0"/>
          <c:extLst>
            <c:ext xmlns:c16="http://schemas.microsoft.com/office/drawing/2014/chart" uri="{C3380CC4-5D6E-409C-BE32-E72D297353CC}">
              <c16:uniqueId val="{0000000F-5883-49C4-B3BF-BEE56D7AC68A}"/>
            </c:ext>
          </c:extLst>
        </c:ser>
        <c:ser>
          <c:idx val="16"/>
          <c:order val="16"/>
          <c:spPr>
            <a:ln w="28575" cap="rnd">
              <a:solidFill>
                <a:schemeClr val="accent5">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15-19'!$E$21:$BM$21</c:f>
            </c:numRef>
          </c:val>
          <c:smooth val="0"/>
          <c:extLst>
            <c:ext xmlns:c16="http://schemas.microsoft.com/office/drawing/2014/chart" uri="{C3380CC4-5D6E-409C-BE32-E72D297353CC}">
              <c16:uniqueId val="{00000010-5883-49C4-B3BF-BEE56D7AC68A}"/>
            </c:ext>
          </c:extLst>
        </c:ser>
        <c:ser>
          <c:idx val="17"/>
          <c:order val="17"/>
          <c:spPr>
            <a:ln w="28575" cap="rnd">
              <a:solidFill>
                <a:schemeClr val="accent6">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15-19'!$E$22:$BM$22</c:f>
            </c:numRef>
          </c:val>
          <c:smooth val="0"/>
          <c:extLst>
            <c:ext xmlns:c16="http://schemas.microsoft.com/office/drawing/2014/chart" uri="{C3380CC4-5D6E-409C-BE32-E72D297353CC}">
              <c16:uniqueId val="{00000011-5883-49C4-B3BF-BEE56D7AC68A}"/>
            </c:ext>
          </c:extLst>
        </c:ser>
        <c:ser>
          <c:idx val="18"/>
          <c:order val="18"/>
          <c:spPr>
            <a:ln w="28575" cap="rnd">
              <a:solidFill>
                <a:schemeClr val="accent1">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15-19'!$E$23:$BM$23</c:f>
            </c:numRef>
          </c:val>
          <c:smooth val="0"/>
          <c:extLst>
            <c:ext xmlns:c16="http://schemas.microsoft.com/office/drawing/2014/chart" uri="{C3380CC4-5D6E-409C-BE32-E72D297353CC}">
              <c16:uniqueId val="{00000012-5883-49C4-B3BF-BEE56D7AC68A}"/>
            </c:ext>
          </c:extLst>
        </c:ser>
        <c:ser>
          <c:idx val="19"/>
          <c:order val="19"/>
          <c:spPr>
            <a:ln w="28575" cap="rnd">
              <a:solidFill>
                <a:schemeClr val="accent2">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15-19'!$E$24:$BM$24</c:f>
            </c:numRef>
          </c:val>
          <c:smooth val="0"/>
          <c:extLst>
            <c:ext xmlns:c16="http://schemas.microsoft.com/office/drawing/2014/chart" uri="{C3380CC4-5D6E-409C-BE32-E72D297353CC}">
              <c16:uniqueId val="{00000013-5883-49C4-B3BF-BEE56D7AC68A}"/>
            </c:ext>
          </c:extLst>
        </c:ser>
        <c:ser>
          <c:idx val="20"/>
          <c:order val="20"/>
          <c:spPr>
            <a:ln w="28575" cap="rnd">
              <a:solidFill>
                <a:schemeClr val="accent3">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15-19'!$E$25:$BM$25</c:f>
            </c:numRef>
          </c:val>
          <c:smooth val="0"/>
          <c:extLst>
            <c:ext xmlns:c16="http://schemas.microsoft.com/office/drawing/2014/chart" uri="{C3380CC4-5D6E-409C-BE32-E72D297353CC}">
              <c16:uniqueId val="{00000014-5883-49C4-B3BF-BEE56D7AC68A}"/>
            </c:ext>
          </c:extLst>
        </c:ser>
        <c:ser>
          <c:idx val="21"/>
          <c:order val="21"/>
          <c:spPr>
            <a:ln w="28575" cap="rnd">
              <a:solidFill>
                <a:schemeClr val="accent4">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15-19'!$E$26:$BM$26</c:f>
            </c:numRef>
          </c:val>
          <c:smooth val="0"/>
          <c:extLst>
            <c:ext xmlns:c16="http://schemas.microsoft.com/office/drawing/2014/chart" uri="{C3380CC4-5D6E-409C-BE32-E72D297353CC}">
              <c16:uniqueId val="{00000015-5883-49C4-B3BF-BEE56D7AC68A}"/>
            </c:ext>
          </c:extLst>
        </c:ser>
        <c:ser>
          <c:idx val="22"/>
          <c:order val="22"/>
          <c:spPr>
            <a:ln w="28575" cap="rnd">
              <a:solidFill>
                <a:schemeClr val="accent5">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15-19'!$E$27:$BM$27</c:f>
            </c:numRef>
          </c:val>
          <c:smooth val="0"/>
          <c:extLst>
            <c:ext xmlns:c16="http://schemas.microsoft.com/office/drawing/2014/chart" uri="{C3380CC4-5D6E-409C-BE32-E72D297353CC}">
              <c16:uniqueId val="{00000016-5883-49C4-B3BF-BEE56D7AC68A}"/>
            </c:ext>
          </c:extLst>
        </c:ser>
        <c:ser>
          <c:idx val="23"/>
          <c:order val="23"/>
          <c:spPr>
            <a:ln w="28575" cap="rnd">
              <a:solidFill>
                <a:schemeClr val="accent6">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15-19'!$E$28:$BM$28</c:f>
            </c:numRef>
          </c:val>
          <c:smooth val="0"/>
          <c:extLst>
            <c:ext xmlns:c16="http://schemas.microsoft.com/office/drawing/2014/chart" uri="{C3380CC4-5D6E-409C-BE32-E72D297353CC}">
              <c16:uniqueId val="{00000017-5883-49C4-B3BF-BEE56D7AC68A}"/>
            </c:ext>
          </c:extLst>
        </c:ser>
        <c:ser>
          <c:idx val="24"/>
          <c:order val="24"/>
          <c:spPr>
            <a:ln w="28575" cap="rnd">
              <a:solidFill>
                <a:schemeClr val="accent1">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15-19'!$E$29:$BM$29</c:f>
            </c:numRef>
          </c:val>
          <c:smooth val="0"/>
          <c:extLst>
            <c:ext xmlns:c16="http://schemas.microsoft.com/office/drawing/2014/chart" uri="{C3380CC4-5D6E-409C-BE32-E72D297353CC}">
              <c16:uniqueId val="{00000018-5883-49C4-B3BF-BEE56D7AC68A}"/>
            </c:ext>
          </c:extLst>
        </c:ser>
        <c:ser>
          <c:idx val="25"/>
          <c:order val="25"/>
          <c:spPr>
            <a:ln w="28575" cap="rnd">
              <a:solidFill>
                <a:schemeClr val="accent2">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15-19'!$E$30:$BM$30</c:f>
            </c:numRef>
          </c:val>
          <c:smooth val="0"/>
          <c:extLst>
            <c:ext xmlns:c16="http://schemas.microsoft.com/office/drawing/2014/chart" uri="{C3380CC4-5D6E-409C-BE32-E72D297353CC}">
              <c16:uniqueId val="{00000019-5883-49C4-B3BF-BEE56D7AC68A}"/>
            </c:ext>
          </c:extLst>
        </c:ser>
        <c:ser>
          <c:idx val="26"/>
          <c:order val="26"/>
          <c:spPr>
            <a:ln w="28575" cap="rnd">
              <a:solidFill>
                <a:schemeClr val="accent3">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15-19'!$E$31:$BM$31</c:f>
            </c:numRef>
          </c:val>
          <c:smooth val="0"/>
          <c:extLst>
            <c:ext xmlns:c16="http://schemas.microsoft.com/office/drawing/2014/chart" uri="{C3380CC4-5D6E-409C-BE32-E72D297353CC}">
              <c16:uniqueId val="{0000001A-5883-49C4-B3BF-BEE56D7AC68A}"/>
            </c:ext>
          </c:extLst>
        </c:ser>
        <c:ser>
          <c:idx val="27"/>
          <c:order val="27"/>
          <c:spPr>
            <a:ln w="28575" cap="rnd">
              <a:solidFill>
                <a:schemeClr val="accent4">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15-19'!$E$32:$BM$32</c:f>
            </c:numRef>
          </c:val>
          <c:smooth val="0"/>
          <c:extLst>
            <c:ext xmlns:c16="http://schemas.microsoft.com/office/drawing/2014/chart" uri="{C3380CC4-5D6E-409C-BE32-E72D297353CC}">
              <c16:uniqueId val="{0000001B-5883-49C4-B3BF-BEE56D7AC68A}"/>
            </c:ext>
          </c:extLst>
        </c:ser>
        <c:ser>
          <c:idx val="28"/>
          <c:order val="28"/>
          <c:spPr>
            <a:ln w="28575" cap="rnd">
              <a:solidFill>
                <a:schemeClr val="accent5">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15-19'!$E$33:$BM$33</c:f>
            </c:numRef>
          </c:val>
          <c:smooth val="0"/>
          <c:extLst>
            <c:ext xmlns:c16="http://schemas.microsoft.com/office/drawing/2014/chart" uri="{C3380CC4-5D6E-409C-BE32-E72D297353CC}">
              <c16:uniqueId val="{0000001C-5883-49C4-B3BF-BEE56D7AC68A}"/>
            </c:ext>
          </c:extLst>
        </c:ser>
        <c:ser>
          <c:idx val="29"/>
          <c:order val="29"/>
          <c:spPr>
            <a:ln w="28575" cap="rnd">
              <a:solidFill>
                <a:schemeClr val="accent6">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15-19'!$E$34:$BM$34</c:f>
            </c:numRef>
          </c:val>
          <c:smooth val="0"/>
          <c:extLst>
            <c:ext xmlns:c16="http://schemas.microsoft.com/office/drawing/2014/chart" uri="{C3380CC4-5D6E-409C-BE32-E72D297353CC}">
              <c16:uniqueId val="{0000001D-5883-49C4-B3BF-BEE56D7AC68A}"/>
            </c:ext>
          </c:extLst>
        </c:ser>
        <c:ser>
          <c:idx val="30"/>
          <c:order val="30"/>
          <c:spPr>
            <a:ln w="28575" cap="rnd">
              <a:solidFill>
                <a:schemeClr val="accent1">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15-19'!$E$35:$BM$35</c:f>
            </c:numRef>
          </c:val>
          <c:smooth val="0"/>
          <c:extLst>
            <c:ext xmlns:c16="http://schemas.microsoft.com/office/drawing/2014/chart" uri="{C3380CC4-5D6E-409C-BE32-E72D297353CC}">
              <c16:uniqueId val="{0000001E-5883-49C4-B3BF-BEE56D7AC68A}"/>
            </c:ext>
          </c:extLst>
        </c:ser>
        <c:ser>
          <c:idx val="31"/>
          <c:order val="31"/>
          <c:spPr>
            <a:ln w="28575" cap="rnd">
              <a:solidFill>
                <a:schemeClr val="accent2">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15-19'!$E$36:$BM$36</c:f>
            </c:numRef>
          </c:val>
          <c:smooth val="0"/>
          <c:extLst>
            <c:ext xmlns:c16="http://schemas.microsoft.com/office/drawing/2014/chart" uri="{C3380CC4-5D6E-409C-BE32-E72D297353CC}">
              <c16:uniqueId val="{0000001F-5883-49C4-B3BF-BEE56D7AC68A}"/>
            </c:ext>
          </c:extLst>
        </c:ser>
        <c:ser>
          <c:idx val="32"/>
          <c:order val="32"/>
          <c:spPr>
            <a:ln w="28575" cap="rnd">
              <a:solidFill>
                <a:schemeClr val="accent3">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15-19'!$E$37:$BM$37</c:f>
            </c:numRef>
          </c:val>
          <c:smooth val="0"/>
          <c:extLst>
            <c:ext xmlns:c16="http://schemas.microsoft.com/office/drawing/2014/chart" uri="{C3380CC4-5D6E-409C-BE32-E72D297353CC}">
              <c16:uniqueId val="{00000020-5883-49C4-B3BF-BEE56D7AC68A}"/>
            </c:ext>
          </c:extLst>
        </c:ser>
        <c:ser>
          <c:idx val="33"/>
          <c:order val="33"/>
          <c:spPr>
            <a:ln w="28575" cap="rnd">
              <a:solidFill>
                <a:schemeClr val="accent4">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15-19'!$E$38:$BM$38</c:f>
            </c:numRef>
          </c:val>
          <c:smooth val="0"/>
          <c:extLst>
            <c:ext xmlns:c16="http://schemas.microsoft.com/office/drawing/2014/chart" uri="{C3380CC4-5D6E-409C-BE32-E72D297353CC}">
              <c16:uniqueId val="{00000021-5883-49C4-B3BF-BEE56D7AC68A}"/>
            </c:ext>
          </c:extLst>
        </c:ser>
        <c:ser>
          <c:idx val="34"/>
          <c:order val="34"/>
          <c:spPr>
            <a:ln w="28575" cap="rnd">
              <a:solidFill>
                <a:schemeClr val="accent5">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15-19'!$E$39:$BM$39</c:f>
            </c:numRef>
          </c:val>
          <c:smooth val="0"/>
          <c:extLst>
            <c:ext xmlns:c16="http://schemas.microsoft.com/office/drawing/2014/chart" uri="{C3380CC4-5D6E-409C-BE32-E72D297353CC}">
              <c16:uniqueId val="{00000022-5883-49C4-B3BF-BEE56D7AC68A}"/>
            </c:ext>
          </c:extLst>
        </c:ser>
        <c:ser>
          <c:idx val="35"/>
          <c:order val="35"/>
          <c:spPr>
            <a:ln w="28575" cap="rnd">
              <a:solidFill>
                <a:schemeClr val="accent6">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15-19'!$E$40:$BM$40</c:f>
            </c:numRef>
          </c:val>
          <c:smooth val="0"/>
          <c:extLst>
            <c:ext xmlns:c16="http://schemas.microsoft.com/office/drawing/2014/chart" uri="{C3380CC4-5D6E-409C-BE32-E72D297353CC}">
              <c16:uniqueId val="{00000023-5883-49C4-B3BF-BEE56D7AC68A}"/>
            </c:ext>
          </c:extLst>
        </c:ser>
        <c:ser>
          <c:idx val="36"/>
          <c:order val="36"/>
          <c:spPr>
            <a:ln w="28575" cap="rnd">
              <a:solidFill>
                <a:schemeClr val="accent1">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15-19'!$E$41:$BM$41</c:f>
            </c:numRef>
          </c:val>
          <c:smooth val="0"/>
          <c:extLst>
            <c:ext xmlns:c16="http://schemas.microsoft.com/office/drawing/2014/chart" uri="{C3380CC4-5D6E-409C-BE32-E72D297353CC}">
              <c16:uniqueId val="{00000024-5883-49C4-B3BF-BEE56D7AC68A}"/>
            </c:ext>
          </c:extLst>
        </c:ser>
        <c:ser>
          <c:idx val="37"/>
          <c:order val="37"/>
          <c:spPr>
            <a:ln w="28575" cap="rnd">
              <a:solidFill>
                <a:schemeClr val="accent2">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15-19'!$E$42:$BM$42</c:f>
            </c:numRef>
          </c:val>
          <c:smooth val="0"/>
          <c:extLst>
            <c:ext xmlns:c16="http://schemas.microsoft.com/office/drawing/2014/chart" uri="{C3380CC4-5D6E-409C-BE32-E72D297353CC}">
              <c16:uniqueId val="{00000025-5883-49C4-B3BF-BEE56D7AC68A}"/>
            </c:ext>
          </c:extLst>
        </c:ser>
        <c:ser>
          <c:idx val="38"/>
          <c:order val="38"/>
          <c:spPr>
            <a:ln w="28575" cap="rnd">
              <a:solidFill>
                <a:schemeClr val="accent3">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15-19'!$E$43:$BM$43</c:f>
            </c:numRef>
          </c:val>
          <c:smooth val="0"/>
          <c:extLst>
            <c:ext xmlns:c16="http://schemas.microsoft.com/office/drawing/2014/chart" uri="{C3380CC4-5D6E-409C-BE32-E72D297353CC}">
              <c16:uniqueId val="{00000026-5883-49C4-B3BF-BEE56D7AC68A}"/>
            </c:ext>
          </c:extLst>
        </c:ser>
        <c:ser>
          <c:idx val="39"/>
          <c:order val="39"/>
          <c:spPr>
            <a:ln w="28575" cap="rnd">
              <a:solidFill>
                <a:schemeClr val="accent4">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15-19'!$E$44:$BM$44</c:f>
            </c:numRef>
          </c:val>
          <c:smooth val="0"/>
          <c:extLst>
            <c:ext xmlns:c16="http://schemas.microsoft.com/office/drawing/2014/chart" uri="{C3380CC4-5D6E-409C-BE32-E72D297353CC}">
              <c16:uniqueId val="{00000027-5883-49C4-B3BF-BEE56D7AC68A}"/>
            </c:ext>
          </c:extLst>
        </c:ser>
        <c:ser>
          <c:idx val="40"/>
          <c:order val="40"/>
          <c:spPr>
            <a:ln w="28575" cap="rnd">
              <a:solidFill>
                <a:schemeClr val="accent5">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15-19'!$E$45:$BM$45</c:f>
            </c:numRef>
          </c:val>
          <c:smooth val="0"/>
          <c:extLst>
            <c:ext xmlns:c16="http://schemas.microsoft.com/office/drawing/2014/chart" uri="{C3380CC4-5D6E-409C-BE32-E72D297353CC}">
              <c16:uniqueId val="{00000028-5883-49C4-B3BF-BEE56D7AC68A}"/>
            </c:ext>
          </c:extLst>
        </c:ser>
        <c:ser>
          <c:idx val="41"/>
          <c:order val="41"/>
          <c:spPr>
            <a:ln w="28575" cap="rnd">
              <a:solidFill>
                <a:schemeClr val="accent6">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15-19'!$E$46:$BM$46</c:f>
            </c:numRef>
          </c:val>
          <c:smooth val="0"/>
          <c:extLst>
            <c:ext xmlns:c16="http://schemas.microsoft.com/office/drawing/2014/chart" uri="{C3380CC4-5D6E-409C-BE32-E72D297353CC}">
              <c16:uniqueId val="{00000029-5883-49C4-B3BF-BEE56D7AC68A}"/>
            </c:ext>
          </c:extLst>
        </c:ser>
        <c:ser>
          <c:idx val="42"/>
          <c:order val="42"/>
          <c:spPr>
            <a:ln w="28575" cap="rnd">
              <a:solidFill>
                <a:schemeClr val="accent1">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15-19'!$E$47:$BM$47</c:f>
            </c:numRef>
          </c:val>
          <c:smooth val="0"/>
          <c:extLst>
            <c:ext xmlns:c16="http://schemas.microsoft.com/office/drawing/2014/chart" uri="{C3380CC4-5D6E-409C-BE32-E72D297353CC}">
              <c16:uniqueId val="{0000002A-5883-49C4-B3BF-BEE56D7AC68A}"/>
            </c:ext>
          </c:extLst>
        </c:ser>
        <c:ser>
          <c:idx val="43"/>
          <c:order val="43"/>
          <c:spPr>
            <a:ln w="28575" cap="rnd">
              <a:solidFill>
                <a:schemeClr val="accent2">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15-19'!$E$48:$BM$48</c:f>
            </c:numRef>
          </c:val>
          <c:smooth val="0"/>
          <c:extLst>
            <c:ext xmlns:c16="http://schemas.microsoft.com/office/drawing/2014/chart" uri="{C3380CC4-5D6E-409C-BE32-E72D297353CC}">
              <c16:uniqueId val="{0000002B-5883-49C4-B3BF-BEE56D7AC68A}"/>
            </c:ext>
          </c:extLst>
        </c:ser>
        <c:ser>
          <c:idx val="44"/>
          <c:order val="44"/>
          <c:spPr>
            <a:ln w="28575" cap="rnd">
              <a:solidFill>
                <a:schemeClr val="accent3">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15-19'!$E$49:$BM$49</c:f>
            </c:numRef>
          </c:val>
          <c:smooth val="0"/>
          <c:extLst>
            <c:ext xmlns:c16="http://schemas.microsoft.com/office/drawing/2014/chart" uri="{C3380CC4-5D6E-409C-BE32-E72D297353CC}">
              <c16:uniqueId val="{0000002C-5883-49C4-B3BF-BEE56D7AC68A}"/>
            </c:ext>
          </c:extLst>
        </c:ser>
        <c:ser>
          <c:idx val="45"/>
          <c:order val="45"/>
          <c:spPr>
            <a:ln w="28575" cap="rnd">
              <a:solidFill>
                <a:schemeClr val="accent4">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15-19'!$E$50:$BM$50</c:f>
            </c:numRef>
          </c:val>
          <c:smooth val="0"/>
          <c:extLst>
            <c:ext xmlns:c16="http://schemas.microsoft.com/office/drawing/2014/chart" uri="{C3380CC4-5D6E-409C-BE32-E72D297353CC}">
              <c16:uniqueId val="{0000002D-5883-49C4-B3BF-BEE56D7AC68A}"/>
            </c:ext>
          </c:extLst>
        </c:ser>
        <c:ser>
          <c:idx val="46"/>
          <c:order val="46"/>
          <c:spPr>
            <a:ln w="28575" cap="rnd">
              <a:solidFill>
                <a:schemeClr val="accent5">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15-19'!$E$51:$BM$51</c:f>
            </c:numRef>
          </c:val>
          <c:smooth val="0"/>
          <c:extLst>
            <c:ext xmlns:c16="http://schemas.microsoft.com/office/drawing/2014/chart" uri="{C3380CC4-5D6E-409C-BE32-E72D297353CC}">
              <c16:uniqueId val="{0000002E-5883-49C4-B3BF-BEE56D7AC68A}"/>
            </c:ext>
          </c:extLst>
        </c:ser>
        <c:ser>
          <c:idx val="47"/>
          <c:order val="47"/>
          <c:spPr>
            <a:ln w="28575" cap="rnd">
              <a:solidFill>
                <a:schemeClr val="accent6">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15-19'!$E$52:$BM$52</c:f>
            </c:numRef>
          </c:val>
          <c:smooth val="0"/>
          <c:extLst>
            <c:ext xmlns:c16="http://schemas.microsoft.com/office/drawing/2014/chart" uri="{C3380CC4-5D6E-409C-BE32-E72D297353CC}">
              <c16:uniqueId val="{0000002F-5883-49C4-B3BF-BEE56D7AC68A}"/>
            </c:ext>
          </c:extLst>
        </c:ser>
        <c:ser>
          <c:idx val="48"/>
          <c:order val="48"/>
          <c:spPr>
            <a:ln w="28575" cap="rnd">
              <a:solidFill>
                <a:schemeClr val="accent1">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15-19'!$E$53:$BM$53</c:f>
            </c:numRef>
          </c:val>
          <c:smooth val="0"/>
          <c:extLst>
            <c:ext xmlns:c16="http://schemas.microsoft.com/office/drawing/2014/chart" uri="{C3380CC4-5D6E-409C-BE32-E72D297353CC}">
              <c16:uniqueId val="{00000030-5883-49C4-B3BF-BEE56D7AC68A}"/>
            </c:ext>
          </c:extLst>
        </c:ser>
        <c:ser>
          <c:idx val="49"/>
          <c:order val="49"/>
          <c:spPr>
            <a:ln w="28575" cap="rnd">
              <a:solidFill>
                <a:schemeClr val="accent2">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15-19'!$E$54:$BM$54</c:f>
            </c:numRef>
          </c:val>
          <c:smooth val="0"/>
          <c:extLst>
            <c:ext xmlns:c16="http://schemas.microsoft.com/office/drawing/2014/chart" uri="{C3380CC4-5D6E-409C-BE32-E72D297353CC}">
              <c16:uniqueId val="{00000031-5883-49C4-B3BF-BEE56D7AC68A}"/>
            </c:ext>
          </c:extLst>
        </c:ser>
        <c:ser>
          <c:idx val="50"/>
          <c:order val="50"/>
          <c:spPr>
            <a:ln w="28575" cap="rnd">
              <a:solidFill>
                <a:schemeClr val="accent3">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15-19'!$E$55:$BM$55</c:f>
            </c:numRef>
          </c:val>
          <c:smooth val="0"/>
          <c:extLst>
            <c:ext xmlns:c16="http://schemas.microsoft.com/office/drawing/2014/chart" uri="{C3380CC4-5D6E-409C-BE32-E72D297353CC}">
              <c16:uniqueId val="{00000032-5883-49C4-B3BF-BEE56D7AC68A}"/>
            </c:ext>
          </c:extLst>
        </c:ser>
        <c:ser>
          <c:idx val="51"/>
          <c:order val="51"/>
          <c:spPr>
            <a:ln w="28575" cap="rnd">
              <a:solidFill>
                <a:schemeClr val="accent4">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15-19'!$E$56:$BM$56</c:f>
            </c:numRef>
          </c:val>
          <c:smooth val="0"/>
          <c:extLst>
            <c:ext xmlns:c16="http://schemas.microsoft.com/office/drawing/2014/chart" uri="{C3380CC4-5D6E-409C-BE32-E72D297353CC}">
              <c16:uniqueId val="{00000033-5883-49C4-B3BF-BEE56D7AC68A}"/>
            </c:ext>
          </c:extLst>
        </c:ser>
        <c:ser>
          <c:idx val="52"/>
          <c:order val="52"/>
          <c:spPr>
            <a:ln w="28575" cap="rnd">
              <a:solidFill>
                <a:schemeClr val="accent5">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15-19'!$E$57:$BM$57</c:f>
            </c:numRef>
          </c:val>
          <c:smooth val="0"/>
          <c:extLst>
            <c:ext xmlns:c16="http://schemas.microsoft.com/office/drawing/2014/chart" uri="{C3380CC4-5D6E-409C-BE32-E72D297353CC}">
              <c16:uniqueId val="{00000034-5883-49C4-B3BF-BEE56D7AC68A}"/>
            </c:ext>
          </c:extLst>
        </c:ser>
        <c:ser>
          <c:idx val="53"/>
          <c:order val="53"/>
          <c:spPr>
            <a:ln w="28575" cap="rnd">
              <a:solidFill>
                <a:schemeClr val="accent6">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15-19'!$E$58:$BM$58</c:f>
            </c:numRef>
          </c:val>
          <c:smooth val="0"/>
          <c:extLst>
            <c:ext xmlns:c16="http://schemas.microsoft.com/office/drawing/2014/chart" uri="{C3380CC4-5D6E-409C-BE32-E72D297353CC}">
              <c16:uniqueId val="{00000035-5883-49C4-B3BF-BEE56D7AC68A}"/>
            </c:ext>
          </c:extLst>
        </c:ser>
        <c:ser>
          <c:idx val="54"/>
          <c:order val="54"/>
          <c:spPr>
            <a:ln w="28575" cap="rnd">
              <a:solidFill>
                <a:schemeClr val="accent1"/>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15-19'!$E$59:$BM$59</c:f>
            </c:numRef>
          </c:val>
          <c:smooth val="0"/>
          <c:extLst>
            <c:ext xmlns:c16="http://schemas.microsoft.com/office/drawing/2014/chart" uri="{C3380CC4-5D6E-409C-BE32-E72D297353CC}">
              <c16:uniqueId val="{00000036-5883-49C4-B3BF-BEE56D7AC68A}"/>
            </c:ext>
          </c:extLst>
        </c:ser>
        <c:ser>
          <c:idx val="55"/>
          <c:order val="55"/>
          <c:spPr>
            <a:ln w="28575" cap="rnd">
              <a:solidFill>
                <a:schemeClr val="accent2"/>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15-19'!$E$60:$BM$60</c:f>
            </c:numRef>
          </c:val>
          <c:smooth val="0"/>
          <c:extLst>
            <c:ext xmlns:c16="http://schemas.microsoft.com/office/drawing/2014/chart" uri="{C3380CC4-5D6E-409C-BE32-E72D297353CC}">
              <c16:uniqueId val="{00000037-5883-49C4-B3BF-BEE56D7AC68A}"/>
            </c:ext>
          </c:extLst>
        </c:ser>
        <c:ser>
          <c:idx val="56"/>
          <c:order val="56"/>
          <c:spPr>
            <a:ln w="28575" cap="rnd">
              <a:solidFill>
                <a:schemeClr val="accent3"/>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15-19'!$E$61:$BM$61</c:f>
            </c:numRef>
          </c:val>
          <c:smooth val="0"/>
          <c:extLst>
            <c:ext xmlns:c16="http://schemas.microsoft.com/office/drawing/2014/chart" uri="{C3380CC4-5D6E-409C-BE32-E72D297353CC}">
              <c16:uniqueId val="{00000038-5883-49C4-B3BF-BEE56D7AC68A}"/>
            </c:ext>
          </c:extLst>
        </c:ser>
        <c:ser>
          <c:idx val="57"/>
          <c:order val="57"/>
          <c:spPr>
            <a:ln w="28575" cap="rnd">
              <a:solidFill>
                <a:schemeClr val="accent4"/>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15-19'!$E$62:$BM$62</c:f>
            </c:numRef>
          </c:val>
          <c:smooth val="0"/>
          <c:extLst>
            <c:ext xmlns:c16="http://schemas.microsoft.com/office/drawing/2014/chart" uri="{C3380CC4-5D6E-409C-BE32-E72D297353CC}">
              <c16:uniqueId val="{00000039-5883-49C4-B3BF-BEE56D7AC68A}"/>
            </c:ext>
          </c:extLst>
        </c:ser>
        <c:ser>
          <c:idx val="58"/>
          <c:order val="58"/>
          <c:spPr>
            <a:ln w="28575" cap="rnd">
              <a:solidFill>
                <a:schemeClr val="accent5"/>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15-19'!$E$63:$BM$63</c:f>
            </c:numRef>
          </c:val>
          <c:smooth val="0"/>
          <c:extLst>
            <c:ext xmlns:c16="http://schemas.microsoft.com/office/drawing/2014/chart" uri="{C3380CC4-5D6E-409C-BE32-E72D297353CC}">
              <c16:uniqueId val="{0000003A-5883-49C4-B3BF-BEE56D7AC68A}"/>
            </c:ext>
          </c:extLst>
        </c:ser>
        <c:ser>
          <c:idx val="59"/>
          <c:order val="59"/>
          <c:spPr>
            <a:ln w="28575" cap="rnd">
              <a:solidFill>
                <a:schemeClr val="accent6"/>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15-19'!$E$64:$BM$64</c:f>
            </c:numRef>
          </c:val>
          <c:smooth val="0"/>
          <c:extLst>
            <c:ext xmlns:c16="http://schemas.microsoft.com/office/drawing/2014/chart" uri="{C3380CC4-5D6E-409C-BE32-E72D297353CC}">
              <c16:uniqueId val="{0000003B-5883-49C4-B3BF-BEE56D7AC68A}"/>
            </c:ext>
          </c:extLst>
        </c:ser>
        <c:ser>
          <c:idx val="60"/>
          <c:order val="60"/>
          <c:spPr>
            <a:ln w="28575" cap="rnd">
              <a:solidFill>
                <a:schemeClr val="accent1">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15-19'!$E$65:$BM$65</c:f>
            </c:numRef>
          </c:val>
          <c:smooth val="0"/>
          <c:extLst>
            <c:ext xmlns:c16="http://schemas.microsoft.com/office/drawing/2014/chart" uri="{C3380CC4-5D6E-409C-BE32-E72D297353CC}">
              <c16:uniqueId val="{0000003C-5883-49C4-B3BF-BEE56D7AC68A}"/>
            </c:ext>
          </c:extLst>
        </c:ser>
        <c:ser>
          <c:idx val="61"/>
          <c:order val="61"/>
          <c:spPr>
            <a:ln w="28575" cap="rnd">
              <a:solidFill>
                <a:schemeClr val="accent2">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15-19'!$E$66:$BM$66</c:f>
            </c:numRef>
          </c:val>
          <c:smooth val="0"/>
          <c:extLst>
            <c:ext xmlns:c16="http://schemas.microsoft.com/office/drawing/2014/chart" uri="{C3380CC4-5D6E-409C-BE32-E72D297353CC}">
              <c16:uniqueId val="{0000003D-5883-49C4-B3BF-BEE56D7AC68A}"/>
            </c:ext>
          </c:extLst>
        </c:ser>
        <c:ser>
          <c:idx val="62"/>
          <c:order val="62"/>
          <c:spPr>
            <a:ln w="28575" cap="rnd">
              <a:solidFill>
                <a:schemeClr val="accent3">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15-19'!$E$67:$BM$67</c:f>
            </c:numRef>
          </c:val>
          <c:smooth val="0"/>
          <c:extLst>
            <c:ext xmlns:c16="http://schemas.microsoft.com/office/drawing/2014/chart" uri="{C3380CC4-5D6E-409C-BE32-E72D297353CC}">
              <c16:uniqueId val="{0000003E-5883-49C4-B3BF-BEE56D7AC68A}"/>
            </c:ext>
          </c:extLst>
        </c:ser>
        <c:ser>
          <c:idx val="63"/>
          <c:order val="63"/>
          <c:spPr>
            <a:ln w="28575" cap="rnd">
              <a:solidFill>
                <a:schemeClr val="accent4">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15-19'!$E$68:$BM$68</c:f>
            </c:numRef>
          </c:val>
          <c:smooth val="0"/>
          <c:extLst>
            <c:ext xmlns:c16="http://schemas.microsoft.com/office/drawing/2014/chart" uri="{C3380CC4-5D6E-409C-BE32-E72D297353CC}">
              <c16:uniqueId val="{0000003F-5883-49C4-B3BF-BEE56D7AC68A}"/>
            </c:ext>
          </c:extLst>
        </c:ser>
        <c:ser>
          <c:idx val="64"/>
          <c:order val="64"/>
          <c:spPr>
            <a:ln w="28575" cap="rnd">
              <a:solidFill>
                <a:schemeClr val="accent5">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15-19'!$E$69:$BM$69</c:f>
            </c:numRef>
          </c:val>
          <c:smooth val="0"/>
          <c:extLst>
            <c:ext xmlns:c16="http://schemas.microsoft.com/office/drawing/2014/chart" uri="{C3380CC4-5D6E-409C-BE32-E72D297353CC}">
              <c16:uniqueId val="{00000040-5883-49C4-B3BF-BEE56D7AC68A}"/>
            </c:ext>
          </c:extLst>
        </c:ser>
        <c:ser>
          <c:idx val="65"/>
          <c:order val="65"/>
          <c:spPr>
            <a:ln w="28575" cap="rnd">
              <a:solidFill>
                <a:schemeClr val="accent6">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15-19'!$E$70:$BM$70</c:f>
            </c:numRef>
          </c:val>
          <c:smooth val="0"/>
          <c:extLst>
            <c:ext xmlns:c16="http://schemas.microsoft.com/office/drawing/2014/chart" uri="{C3380CC4-5D6E-409C-BE32-E72D297353CC}">
              <c16:uniqueId val="{00000041-5883-49C4-B3BF-BEE56D7AC68A}"/>
            </c:ext>
          </c:extLst>
        </c:ser>
        <c:ser>
          <c:idx val="66"/>
          <c:order val="66"/>
          <c:spPr>
            <a:ln w="28575" cap="rnd">
              <a:solidFill>
                <a:schemeClr val="accent1">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15-19'!$E$71:$BM$71</c:f>
            </c:numRef>
          </c:val>
          <c:smooth val="0"/>
          <c:extLst>
            <c:ext xmlns:c16="http://schemas.microsoft.com/office/drawing/2014/chart" uri="{C3380CC4-5D6E-409C-BE32-E72D297353CC}">
              <c16:uniqueId val="{00000042-5883-49C4-B3BF-BEE56D7AC68A}"/>
            </c:ext>
          </c:extLst>
        </c:ser>
        <c:ser>
          <c:idx val="67"/>
          <c:order val="67"/>
          <c:spPr>
            <a:ln w="28575" cap="rnd">
              <a:solidFill>
                <a:schemeClr val="accent2">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15-19'!$E$72:$BM$72</c:f>
            </c:numRef>
          </c:val>
          <c:smooth val="0"/>
          <c:extLst>
            <c:ext xmlns:c16="http://schemas.microsoft.com/office/drawing/2014/chart" uri="{C3380CC4-5D6E-409C-BE32-E72D297353CC}">
              <c16:uniqueId val="{00000043-5883-49C4-B3BF-BEE56D7AC68A}"/>
            </c:ext>
          </c:extLst>
        </c:ser>
        <c:ser>
          <c:idx val="68"/>
          <c:order val="68"/>
          <c:spPr>
            <a:ln w="28575" cap="rnd">
              <a:solidFill>
                <a:schemeClr val="accent3">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15-19'!$E$73:$BM$73</c:f>
            </c:numRef>
          </c:val>
          <c:smooth val="0"/>
          <c:extLst>
            <c:ext xmlns:c16="http://schemas.microsoft.com/office/drawing/2014/chart" uri="{C3380CC4-5D6E-409C-BE32-E72D297353CC}">
              <c16:uniqueId val="{00000044-5883-49C4-B3BF-BEE56D7AC68A}"/>
            </c:ext>
          </c:extLst>
        </c:ser>
        <c:ser>
          <c:idx val="69"/>
          <c:order val="69"/>
          <c:spPr>
            <a:ln w="28575" cap="rnd">
              <a:solidFill>
                <a:schemeClr val="accent4">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15-19'!$E$74:$BM$74</c:f>
            </c:numRef>
          </c:val>
          <c:smooth val="0"/>
          <c:extLst>
            <c:ext xmlns:c16="http://schemas.microsoft.com/office/drawing/2014/chart" uri="{C3380CC4-5D6E-409C-BE32-E72D297353CC}">
              <c16:uniqueId val="{00000045-5883-49C4-B3BF-BEE56D7AC68A}"/>
            </c:ext>
          </c:extLst>
        </c:ser>
        <c:ser>
          <c:idx val="70"/>
          <c:order val="70"/>
          <c:spPr>
            <a:ln w="28575" cap="rnd">
              <a:solidFill>
                <a:schemeClr val="accent5">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15-19'!$E$75:$BM$75</c:f>
            </c:numRef>
          </c:val>
          <c:smooth val="0"/>
          <c:extLst>
            <c:ext xmlns:c16="http://schemas.microsoft.com/office/drawing/2014/chart" uri="{C3380CC4-5D6E-409C-BE32-E72D297353CC}">
              <c16:uniqueId val="{00000046-5883-49C4-B3BF-BEE56D7AC68A}"/>
            </c:ext>
          </c:extLst>
        </c:ser>
        <c:ser>
          <c:idx val="71"/>
          <c:order val="71"/>
          <c:spPr>
            <a:ln w="28575" cap="rnd">
              <a:solidFill>
                <a:schemeClr val="accent6">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15-19'!$E$76:$BM$76</c:f>
            </c:numRef>
          </c:val>
          <c:smooth val="0"/>
          <c:extLst>
            <c:ext xmlns:c16="http://schemas.microsoft.com/office/drawing/2014/chart" uri="{C3380CC4-5D6E-409C-BE32-E72D297353CC}">
              <c16:uniqueId val="{00000047-5883-49C4-B3BF-BEE56D7AC68A}"/>
            </c:ext>
          </c:extLst>
        </c:ser>
        <c:ser>
          <c:idx val="72"/>
          <c:order val="72"/>
          <c:spPr>
            <a:ln w="28575" cap="rnd">
              <a:solidFill>
                <a:schemeClr val="accent1">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15-19'!$E$77:$BM$77</c:f>
              <c:numCache>
                <c:formatCode>General</c:formatCode>
                <c:ptCount val="61"/>
                <c:pt idx="0">
                  <c:v>115.9074</c:v>
                </c:pt>
                <c:pt idx="1">
                  <c:v>115.89019999999999</c:v>
                </c:pt>
                <c:pt idx="2">
                  <c:v>115.873</c:v>
                </c:pt>
                <c:pt idx="3">
                  <c:v>115.7786</c:v>
                </c:pt>
                <c:pt idx="4">
                  <c:v>115.6842</c:v>
                </c:pt>
                <c:pt idx="5">
                  <c:v>115.5898</c:v>
                </c:pt>
                <c:pt idx="6">
                  <c:v>115.4954</c:v>
                </c:pt>
                <c:pt idx="7">
                  <c:v>115.401</c:v>
                </c:pt>
                <c:pt idx="8">
                  <c:v>116.1896</c:v>
                </c:pt>
                <c:pt idx="9">
                  <c:v>116.9782</c:v>
                </c:pt>
                <c:pt idx="10">
                  <c:v>117.7668</c:v>
                </c:pt>
                <c:pt idx="11">
                  <c:v>118.55540000000001</c:v>
                </c:pt>
                <c:pt idx="12">
                  <c:v>119.34399999999999</c:v>
                </c:pt>
                <c:pt idx="13">
                  <c:v>119.61279999999999</c:v>
                </c:pt>
                <c:pt idx="14">
                  <c:v>119.88160000000001</c:v>
                </c:pt>
                <c:pt idx="15">
                  <c:v>120.1504</c:v>
                </c:pt>
                <c:pt idx="16">
                  <c:v>120.4192</c:v>
                </c:pt>
                <c:pt idx="17">
                  <c:v>120.688</c:v>
                </c:pt>
                <c:pt idx="18">
                  <c:v>120.9034</c:v>
                </c:pt>
                <c:pt idx="19">
                  <c:v>121.11879999999999</c:v>
                </c:pt>
                <c:pt idx="20">
                  <c:v>121.3342</c:v>
                </c:pt>
                <c:pt idx="21">
                  <c:v>121.5496</c:v>
                </c:pt>
                <c:pt idx="22">
                  <c:v>121.765</c:v>
                </c:pt>
                <c:pt idx="23">
                  <c:v>121.282</c:v>
                </c:pt>
                <c:pt idx="24">
                  <c:v>120.79900000000001</c:v>
                </c:pt>
                <c:pt idx="25">
                  <c:v>120.316</c:v>
                </c:pt>
                <c:pt idx="26">
                  <c:v>119.833</c:v>
                </c:pt>
                <c:pt idx="27">
                  <c:v>119.35</c:v>
                </c:pt>
                <c:pt idx="28">
                  <c:v>119.01479999999999</c:v>
                </c:pt>
                <c:pt idx="29">
                  <c:v>118.67959999999999</c:v>
                </c:pt>
                <c:pt idx="30">
                  <c:v>118.34439999999999</c:v>
                </c:pt>
                <c:pt idx="31">
                  <c:v>118.00920000000001</c:v>
                </c:pt>
                <c:pt idx="32">
                  <c:v>117.67400000000001</c:v>
                </c:pt>
                <c:pt idx="33">
                  <c:v>117.6464</c:v>
                </c:pt>
                <c:pt idx="34">
                  <c:v>117.61879999999999</c:v>
                </c:pt>
                <c:pt idx="35">
                  <c:v>117.5912</c:v>
                </c:pt>
                <c:pt idx="36">
                  <c:v>117.56359999999999</c:v>
                </c:pt>
                <c:pt idx="37">
                  <c:v>117.536</c:v>
                </c:pt>
                <c:pt idx="38">
                  <c:v>115.23860000000001</c:v>
                </c:pt>
                <c:pt idx="39">
                  <c:v>112.94119999999999</c:v>
                </c:pt>
                <c:pt idx="40">
                  <c:v>110.6438</c:v>
                </c:pt>
                <c:pt idx="41">
                  <c:v>108.3464</c:v>
                </c:pt>
                <c:pt idx="42">
                  <c:v>106.04900000000001</c:v>
                </c:pt>
                <c:pt idx="43">
                  <c:v>102.16379999999999</c:v>
                </c:pt>
                <c:pt idx="44">
                  <c:v>98.278599999999997</c:v>
                </c:pt>
                <c:pt idx="45">
                  <c:v>94.3934</c:v>
                </c:pt>
                <c:pt idx="46">
                  <c:v>90.508200000000002</c:v>
                </c:pt>
                <c:pt idx="47">
                  <c:v>86.623000000000005</c:v>
                </c:pt>
                <c:pt idx="48">
                  <c:v>84.894000000000005</c:v>
                </c:pt>
                <c:pt idx="49">
                  <c:v>83.165000000000006</c:v>
                </c:pt>
                <c:pt idx="50">
                  <c:v>81.436000000000007</c:v>
                </c:pt>
                <c:pt idx="51">
                  <c:v>79.706999999999994</c:v>
                </c:pt>
                <c:pt idx="52">
                  <c:v>77.977999999999994</c:v>
                </c:pt>
                <c:pt idx="53">
                  <c:v>75.727800000000002</c:v>
                </c:pt>
                <c:pt idx="54">
                  <c:v>73.477599999999995</c:v>
                </c:pt>
                <c:pt idx="55">
                  <c:v>71.227400000000003</c:v>
                </c:pt>
                <c:pt idx="56">
                  <c:v>68.977199999999996</c:v>
                </c:pt>
                <c:pt idx="57">
                  <c:v>66.727000000000004</c:v>
                </c:pt>
                <c:pt idx="58">
                  <c:v>65.074799999999996</c:v>
                </c:pt>
                <c:pt idx="59">
                  <c:v>63.422600000000003</c:v>
                </c:pt>
              </c:numCache>
            </c:numRef>
          </c:val>
          <c:smooth val="0"/>
          <c:extLst>
            <c:ext xmlns:c16="http://schemas.microsoft.com/office/drawing/2014/chart" uri="{C3380CC4-5D6E-409C-BE32-E72D297353CC}">
              <c16:uniqueId val="{00000048-5883-49C4-B3BF-BEE56D7AC68A}"/>
            </c:ext>
          </c:extLst>
        </c:ser>
        <c:dLbls>
          <c:showLegendKey val="0"/>
          <c:showVal val="0"/>
          <c:showCatName val="0"/>
          <c:showSerName val="0"/>
          <c:showPercent val="0"/>
          <c:showBubbleSize val="0"/>
        </c:dLbls>
        <c:smooth val="0"/>
        <c:axId val="1245623951"/>
        <c:axId val="1245623119"/>
      </c:lineChart>
      <c:catAx>
        <c:axId val="124562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23119"/>
        <c:crosses val="autoZero"/>
        <c:auto val="1"/>
        <c:lblAlgn val="ctr"/>
        <c:lblOffset val="100"/>
        <c:noMultiLvlLbl val="0"/>
      </c:catAx>
      <c:valAx>
        <c:axId val="124562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2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'Staffing Ratios'!$AB$7</c:f>
              <c:strCache>
                <c:ptCount val="1"/>
                <c:pt idx="0">
                  <c:v>2008</c:v>
                </c:pt>
              </c:strCache>
            </c:strRef>
          </c:tx>
          <c:spPr>
            <a:solidFill>
              <a:schemeClr val="accent1"/>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Ratios'!$AC$7:$AF$7</c:f>
              <c:numCache>
                <c:formatCode>0%</c:formatCode>
                <c:ptCount val="4"/>
                <c:pt idx="0">
                  <c:v>0.75</c:v>
                </c:pt>
                <c:pt idx="1">
                  <c:v>0.25</c:v>
                </c:pt>
              </c:numCache>
            </c:numRef>
          </c:val>
          <c:extLst>
            <c:ext xmlns:c16="http://schemas.microsoft.com/office/drawing/2014/chart" uri="{C3380CC4-5D6E-409C-BE32-E72D297353CC}">
              <c16:uniqueId val="{00000000-5D2B-4A9B-B4A9-14F3026022EE}"/>
            </c:ext>
          </c:extLst>
        </c:ser>
        <c:ser>
          <c:idx val="1"/>
          <c:order val="1"/>
          <c:tx>
            <c:strRef>
              <c:f>'Staffing Ratios'!$AB$8</c:f>
              <c:strCache>
                <c:ptCount val="1"/>
                <c:pt idx="0">
                  <c:v>2010</c:v>
                </c:pt>
              </c:strCache>
            </c:strRef>
          </c:tx>
          <c:spPr>
            <a:solidFill>
              <a:schemeClr val="accent2"/>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Ratios'!$AC$8:$AF$8</c:f>
              <c:numCache>
                <c:formatCode>0%</c:formatCode>
                <c:ptCount val="4"/>
                <c:pt idx="0">
                  <c:v>0.7</c:v>
                </c:pt>
                <c:pt idx="1">
                  <c:v>0.3</c:v>
                </c:pt>
              </c:numCache>
            </c:numRef>
          </c:val>
          <c:extLst>
            <c:ext xmlns:c16="http://schemas.microsoft.com/office/drawing/2014/chart" uri="{C3380CC4-5D6E-409C-BE32-E72D297353CC}">
              <c16:uniqueId val="{00000001-5D2B-4A9B-B4A9-14F3026022EE}"/>
            </c:ext>
          </c:extLst>
        </c:ser>
        <c:ser>
          <c:idx val="2"/>
          <c:order val="2"/>
          <c:tx>
            <c:strRef>
              <c:f>'Staffing Ratios'!$AB$9</c:f>
              <c:strCache>
                <c:ptCount val="1"/>
                <c:pt idx="0">
                  <c:v>2014</c:v>
                </c:pt>
              </c:strCache>
            </c:strRef>
          </c:tx>
          <c:spPr>
            <a:solidFill>
              <a:schemeClr val="accent3"/>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Ratios'!$AC$9:$AF$9</c:f>
              <c:numCache>
                <c:formatCode>0%</c:formatCode>
                <c:ptCount val="4"/>
                <c:pt idx="0">
                  <c:v>0.37</c:v>
                </c:pt>
                <c:pt idx="1">
                  <c:v>0.51</c:v>
                </c:pt>
                <c:pt idx="2">
                  <c:v>0.12</c:v>
                </c:pt>
              </c:numCache>
            </c:numRef>
          </c:val>
          <c:extLst>
            <c:ext xmlns:c16="http://schemas.microsoft.com/office/drawing/2014/chart" uri="{C3380CC4-5D6E-409C-BE32-E72D297353CC}">
              <c16:uniqueId val="{00000002-5D2B-4A9B-B4A9-14F3026022EE}"/>
            </c:ext>
          </c:extLst>
        </c:ser>
        <c:ser>
          <c:idx val="3"/>
          <c:order val="3"/>
          <c:tx>
            <c:strRef>
              <c:f>'Staffing Ratios'!$AB$10</c:f>
              <c:strCache>
                <c:ptCount val="1"/>
                <c:pt idx="0">
                  <c:v>2017</c:v>
                </c:pt>
              </c:strCache>
            </c:strRef>
          </c:tx>
          <c:spPr>
            <a:solidFill>
              <a:schemeClr val="accent4"/>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Ratios'!$AC$10:$AF$10</c:f>
              <c:numCache>
                <c:formatCode>0%</c:formatCode>
                <c:ptCount val="4"/>
                <c:pt idx="0">
                  <c:v>0.36</c:v>
                </c:pt>
                <c:pt idx="1">
                  <c:v>0.44</c:v>
                </c:pt>
                <c:pt idx="2">
                  <c:v>0.12000000000000006</c:v>
                </c:pt>
                <c:pt idx="3">
                  <c:v>0.08</c:v>
                </c:pt>
              </c:numCache>
            </c:numRef>
          </c:val>
          <c:extLst>
            <c:ext xmlns:c16="http://schemas.microsoft.com/office/drawing/2014/chart" uri="{C3380CC4-5D6E-409C-BE32-E72D297353CC}">
              <c16:uniqueId val="{00000003-5D2B-4A9B-B4A9-14F3026022EE}"/>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23.png"/><Relationship Id="rId18" Type="http://schemas.openxmlformats.org/officeDocument/2006/relationships/image" Target="../media/image28.png"/><Relationship Id="rId26" Type="http://schemas.openxmlformats.org/officeDocument/2006/relationships/image" Target="../media/image36.png"/><Relationship Id="rId3" Type="http://schemas.openxmlformats.org/officeDocument/2006/relationships/image" Target="../media/image13.png"/><Relationship Id="rId21" Type="http://schemas.openxmlformats.org/officeDocument/2006/relationships/image" Target="../media/image31.png"/><Relationship Id="rId34" Type="http://schemas.openxmlformats.org/officeDocument/2006/relationships/image" Target="../media/image44.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5" Type="http://schemas.openxmlformats.org/officeDocument/2006/relationships/image" Target="../media/image35.png"/><Relationship Id="rId33" Type="http://schemas.openxmlformats.org/officeDocument/2006/relationships/image" Target="../media/image43.pn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29" Type="http://schemas.openxmlformats.org/officeDocument/2006/relationships/image" Target="../media/image39.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24" Type="http://schemas.openxmlformats.org/officeDocument/2006/relationships/image" Target="../media/image34.png"/><Relationship Id="rId32" Type="http://schemas.openxmlformats.org/officeDocument/2006/relationships/image" Target="../media/image42.png"/><Relationship Id="rId5" Type="http://schemas.openxmlformats.org/officeDocument/2006/relationships/image" Target="../media/image15.png"/><Relationship Id="rId15" Type="http://schemas.openxmlformats.org/officeDocument/2006/relationships/image" Target="../media/image25.png"/><Relationship Id="rId23" Type="http://schemas.openxmlformats.org/officeDocument/2006/relationships/image" Target="../media/image33.png"/><Relationship Id="rId28" Type="http://schemas.openxmlformats.org/officeDocument/2006/relationships/image" Target="../media/image38.png"/><Relationship Id="rId10" Type="http://schemas.openxmlformats.org/officeDocument/2006/relationships/image" Target="../media/image20.png"/><Relationship Id="rId19" Type="http://schemas.openxmlformats.org/officeDocument/2006/relationships/image" Target="../media/image29.png"/><Relationship Id="rId31" Type="http://schemas.openxmlformats.org/officeDocument/2006/relationships/image" Target="../media/image41.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32.png"/><Relationship Id="rId27" Type="http://schemas.openxmlformats.org/officeDocument/2006/relationships/image" Target="../media/image37.png"/><Relationship Id="rId30" Type="http://schemas.openxmlformats.org/officeDocument/2006/relationships/image" Target="../media/image40.png"/><Relationship Id="rId35" Type="http://schemas.openxmlformats.org/officeDocument/2006/relationships/image" Target="../media/image45.png"/><Relationship Id="rId8"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58.png"/><Relationship Id="rId18" Type="http://schemas.openxmlformats.org/officeDocument/2006/relationships/image" Target="../media/image63.png"/><Relationship Id="rId26" Type="http://schemas.openxmlformats.org/officeDocument/2006/relationships/image" Target="../media/image71.png"/><Relationship Id="rId39" Type="http://schemas.openxmlformats.org/officeDocument/2006/relationships/image" Target="../media/image83.png"/><Relationship Id="rId21" Type="http://schemas.openxmlformats.org/officeDocument/2006/relationships/image" Target="../media/image66.png"/><Relationship Id="rId34" Type="http://schemas.openxmlformats.org/officeDocument/2006/relationships/image" Target="../media/image78.png"/><Relationship Id="rId42" Type="http://schemas.openxmlformats.org/officeDocument/2006/relationships/image" Target="../media/image86.png"/><Relationship Id="rId7" Type="http://schemas.openxmlformats.org/officeDocument/2006/relationships/image" Target="../media/image52.png"/><Relationship Id="rId2" Type="http://schemas.openxmlformats.org/officeDocument/2006/relationships/image" Target="../media/image47.png"/><Relationship Id="rId16" Type="http://schemas.openxmlformats.org/officeDocument/2006/relationships/image" Target="../media/image61.png"/><Relationship Id="rId20" Type="http://schemas.openxmlformats.org/officeDocument/2006/relationships/image" Target="../media/image65.png"/><Relationship Id="rId29" Type="http://schemas.openxmlformats.org/officeDocument/2006/relationships/image" Target="../media/image74.png"/><Relationship Id="rId41" Type="http://schemas.openxmlformats.org/officeDocument/2006/relationships/image" Target="../media/image85.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24" Type="http://schemas.openxmlformats.org/officeDocument/2006/relationships/image" Target="../media/image69.png"/><Relationship Id="rId32" Type="http://schemas.openxmlformats.org/officeDocument/2006/relationships/image" Target="../media/image76.png"/><Relationship Id="rId37" Type="http://schemas.openxmlformats.org/officeDocument/2006/relationships/image" Target="../media/image81.png"/><Relationship Id="rId40" Type="http://schemas.openxmlformats.org/officeDocument/2006/relationships/image" Target="../media/image84.png"/><Relationship Id="rId5" Type="http://schemas.openxmlformats.org/officeDocument/2006/relationships/image" Target="../media/image50.png"/><Relationship Id="rId15" Type="http://schemas.openxmlformats.org/officeDocument/2006/relationships/image" Target="../media/image60.png"/><Relationship Id="rId23" Type="http://schemas.openxmlformats.org/officeDocument/2006/relationships/image" Target="../media/image68.png"/><Relationship Id="rId28" Type="http://schemas.openxmlformats.org/officeDocument/2006/relationships/image" Target="../media/image73.png"/><Relationship Id="rId36" Type="http://schemas.openxmlformats.org/officeDocument/2006/relationships/image" Target="../media/image80.png"/><Relationship Id="rId10" Type="http://schemas.openxmlformats.org/officeDocument/2006/relationships/image" Target="../media/image55.png"/><Relationship Id="rId19" Type="http://schemas.openxmlformats.org/officeDocument/2006/relationships/image" Target="../media/image64.png"/><Relationship Id="rId31" Type="http://schemas.openxmlformats.org/officeDocument/2006/relationships/image" Target="../media/image75.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 Id="rId22" Type="http://schemas.openxmlformats.org/officeDocument/2006/relationships/image" Target="../media/image67.png"/><Relationship Id="rId27" Type="http://schemas.openxmlformats.org/officeDocument/2006/relationships/image" Target="../media/image72.png"/><Relationship Id="rId30" Type="http://schemas.openxmlformats.org/officeDocument/2006/relationships/image" Target="../media/image27.png"/><Relationship Id="rId35" Type="http://schemas.openxmlformats.org/officeDocument/2006/relationships/image" Target="../media/image79.png"/><Relationship Id="rId8" Type="http://schemas.openxmlformats.org/officeDocument/2006/relationships/image" Target="../media/image53.png"/><Relationship Id="rId3" Type="http://schemas.openxmlformats.org/officeDocument/2006/relationships/image" Target="../media/image48.png"/><Relationship Id="rId12" Type="http://schemas.openxmlformats.org/officeDocument/2006/relationships/image" Target="../media/image57.png"/><Relationship Id="rId17" Type="http://schemas.openxmlformats.org/officeDocument/2006/relationships/image" Target="../media/image62.png"/><Relationship Id="rId25" Type="http://schemas.openxmlformats.org/officeDocument/2006/relationships/image" Target="../media/image70.png"/><Relationship Id="rId33" Type="http://schemas.openxmlformats.org/officeDocument/2006/relationships/image" Target="../media/image77.png"/><Relationship Id="rId38" Type="http://schemas.openxmlformats.org/officeDocument/2006/relationships/image" Target="../media/image82.png"/></Relationships>
</file>

<file path=xl/drawings/_rels/drawing7.xml.rels><?xml version="1.0" encoding="UTF-8" standalone="yes"?>
<Relationships xmlns="http://schemas.openxmlformats.org/package/2006/relationships"><Relationship Id="rId2" Type="http://schemas.openxmlformats.org/officeDocument/2006/relationships/image" Target="../media/image88.png"/><Relationship Id="rId1" Type="http://schemas.openxmlformats.org/officeDocument/2006/relationships/image" Target="../media/image87.png"/></Relationships>
</file>

<file path=xl/drawings/_rels/drawing8.xml.rels><?xml version="1.0" encoding="UTF-8" standalone="yes"?>
<Relationships xmlns="http://schemas.openxmlformats.org/package/2006/relationships"><Relationship Id="rId8" Type="http://schemas.openxmlformats.org/officeDocument/2006/relationships/image" Target="../media/image96.png"/><Relationship Id="rId3" Type="http://schemas.openxmlformats.org/officeDocument/2006/relationships/image" Target="../media/image91.png"/><Relationship Id="rId7" Type="http://schemas.openxmlformats.org/officeDocument/2006/relationships/image" Target="../media/image95.png"/><Relationship Id="rId12" Type="http://schemas.openxmlformats.org/officeDocument/2006/relationships/image" Target="../media/image100.png"/><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0" Type="http://schemas.openxmlformats.org/officeDocument/2006/relationships/image" Target="../media/image98.png"/><Relationship Id="rId4" Type="http://schemas.openxmlformats.org/officeDocument/2006/relationships/image" Target="../media/image92.png"/><Relationship Id="rId9" Type="http://schemas.openxmlformats.org/officeDocument/2006/relationships/image" Target="../media/image9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png"/><Relationship Id="rId5" Type="http://schemas.openxmlformats.org/officeDocument/2006/relationships/image" Target="../media/image105.png"/><Relationship Id="rId10" Type="http://schemas.openxmlformats.org/officeDocument/2006/relationships/image" Target="../media/image110.png"/><Relationship Id="rId4" Type="http://schemas.openxmlformats.org/officeDocument/2006/relationships/image" Target="../media/image104.png"/><Relationship Id="rId9" Type="http://schemas.openxmlformats.org/officeDocument/2006/relationships/image" Target="../media/image109.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112.png"/><Relationship Id="rId1" Type="http://schemas.openxmlformats.org/officeDocument/2006/relationships/image" Target="../media/image111.png"/><Relationship Id="rId5" Type="http://schemas.openxmlformats.org/officeDocument/2006/relationships/image" Target="../media/image113.png"/><Relationship Id="rId4"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3.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3" Type="http://schemas.openxmlformats.org/officeDocument/2006/relationships/image" Target="../media/image125.png"/><Relationship Id="rId7" Type="http://schemas.openxmlformats.org/officeDocument/2006/relationships/image" Target="../media/image129.png"/><Relationship Id="rId12" Type="http://schemas.openxmlformats.org/officeDocument/2006/relationships/image" Target="../media/image134.png"/><Relationship Id="rId17" Type="http://schemas.openxmlformats.org/officeDocument/2006/relationships/image" Target="../media/image139.png"/><Relationship Id="rId2" Type="http://schemas.openxmlformats.org/officeDocument/2006/relationships/image" Target="../media/image124.png"/><Relationship Id="rId16" Type="http://schemas.openxmlformats.org/officeDocument/2006/relationships/image" Target="../media/image138.png"/><Relationship Id="rId1" Type="http://schemas.openxmlformats.org/officeDocument/2006/relationships/image" Target="../media/image123.png"/><Relationship Id="rId6" Type="http://schemas.openxmlformats.org/officeDocument/2006/relationships/image" Target="../media/image128.png"/><Relationship Id="rId11" Type="http://schemas.openxmlformats.org/officeDocument/2006/relationships/image" Target="../media/image133.png"/><Relationship Id="rId5" Type="http://schemas.openxmlformats.org/officeDocument/2006/relationships/image" Target="../media/image127.png"/><Relationship Id="rId15" Type="http://schemas.openxmlformats.org/officeDocument/2006/relationships/image" Target="../media/image13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 Id="rId14" Type="http://schemas.openxmlformats.org/officeDocument/2006/relationships/image" Target="../media/image13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42.png"/><Relationship Id="rId2" Type="http://schemas.openxmlformats.org/officeDocument/2006/relationships/image" Target="../media/image141.png"/><Relationship Id="rId1" Type="http://schemas.openxmlformats.org/officeDocument/2006/relationships/image" Target="../media/image140.png"/><Relationship Id="rId5" Type="http://schemas.openxmlformats.org/officeDocument/2006/relationships/image" Target="../media/image144.png"/><Relationship Id="rId4" Type="http://schemas.openxmlformats.org/officeDocument/2006/relationships/image" Target="../media/image14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5.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45.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33.xml.rels><?xml version="1.0" encoding="UTF-8" standalone="yes"?>
<Relationships xmlns="http://schemas.openxmlformats.org/package/2006/relationships"><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 Id="rId6" Type="http://schemas.openxmlformats.org/officeDocument/2006/relationships/chart" Target="../charts/chart37.xml"/><Relationship Id="rId5" Type="http://schemas.openxmlformats.org/officeDocument/2006/relationships/image" Target="../media/image149.png"/><Relationship Id="rId4"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316088</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590096</xdr:colOff>
      <xdr:row>15</xdr:row>
      <xdr:rowOff>27214</xdr:rowOff>
    </xdr:from>
    <xdr:to>
      <xdr:col>13</xdr:col>
      <xdr:colOff>9072</xdr:colOff>
      <xdr:row>33</xdr:row>
      <xdr:rowOff>100693</xdr:rowOff>
    </xdr:to>
    <xdr:graphicFrame macro="">
      <xdr:nvGraphicFramePr>
        <xdr:cNvPr id="2" name="Chart 1">
          <a:extLst>
            <a:ext uri="{FF2B5EF4-FFF2-40B4-BE49-F238E27FC236}">
              <a16:creationId xmlns:a16="http://schemas.microsoft.com/office/drawing/2014/main" id="{CF7666A7-E2B1-43DB-BDB4-9BC241F4C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34924</xdr:colOff>
      <xdr:row>15</xdr:row>
      <xdr:rowOff>18142</xdr:rowOff>
    </xdr:from>
    <xdr:to>
      <xdr:col>21</xdr:col>
      <xdr:colOff>181429</xdr:colOff>
      <xdr:row>33</xdr:row>
      <xdr:rowOff>98878</xdr:rowOff>
    </xdr:to>
    <xdr:graphicFrame macro="">
      <xdr:nvGraphicFramePr>
        <xdr:cNvPr id="3" name="Chart 2">
          <a:extLst>
            <a:ext uri="{FF2B5EF4-FFF2-40B4-BE49-F238E27FC236}">
              <a16:creationId xmlns:a16="http://schemas.microsoft.com/office/drawing/2014/main" id="{4C776E0D-BD08-4653-81EC-05B21B5E4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17</xdr:col>
      <xdr:colOff>273315</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19</xdr:col>
      <xdr:colOff>144244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19</xdr:col>
      <xdr:colOff>275166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61681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513291</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381366</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350673</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341148</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313504</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544326</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8461</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133508</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76326</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330468</xdr:colOff>
      <xdr:row>17</xdr:row>
      <xdr:rowOff>63645</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82726</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91825</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406978</xdr:colOff>
      <xdr:row>12</xdr:row>
      <xdr:rowOff>81321</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168275</xdr:colOff>
      <xdr:row>271</xdr:row>
      <xdr:rowOff>3175</xdr:rowOff>
    </xdr:from>
    <xdr:to>
      <xdr:col>5</xdr:col>
      <xdr:colOff>796925</xdr:colOff>
      <xdr:row>285</xdr:row>
      <xdr:rowOff>168275</xdr:rowOff>
    </xdr:to>
    <xdr:graphicFrame macro="">
      <xdr:nvGraphicFramePr>
        <xdr:cNvPr id="2" name="Chart 1">
          <a:extLst>
            <a:ext uri="{FF2B5EF4-FFF2-40B4-BE49-F238E27FC236}">
              <a16:creationId xmlns:a16="http://schemas.microsoft.com/office/drawing/2014/main" id="{23938815-6D19-44EA-84E0-7E2DEEB5F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374196</xdr:colOff>
      <xdr:row>278</xdr:row>
      <xdr:rowOff>33337</xdr:rowOff>
    </xdr:from>
    <xdr:to>
      <xdr:col>57</xdr:col>
      <xdr:colOff>129268</xdr:colOff>
      <xdr:row>293</xdr:row>
      <xdr:rowOff>21091</xdr:rowOff>
    </xdr:to>
    <xdr:graphicFrame macro="">
      <xdr:nvGraphicFramePr>
        <xdr:cNvPr id="3" name="Chart 2">
          <a:extLst>
            <a:ext uri="{FF2B5EF4-FFF2-40B4-BE49-F238E27FC236}">
              <a16:creationId xmlns:a16="http://schemas.microsoft.com/office/drawing/2014/main" id="{E258CD20-E065-4DDB-9B8D-AA17054D3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6350</xdr:colOff>
      <xdr:row>271</xdr:row>
      <xdr:rowOff>12700</xdr:rowOff>
    </xdr:from>
    <xdr:to>
      <xdr:col>6</xdr:col>
      <xdr:colOff>57150</xdr:colOff>
      <xdr:row>285</xdr:row>
      <xdr:rowOff>177800</xdr:rowOff>
    </xdr:to>
    <xdr:graphicFrame macro="">
      <xdr:nvGraphicFramePr>
        <xdr:cNvPr id="3" name="Chart 2">
          <a:extLst>
            <a:ext uri="{FF2B5EF4-FFF2-40B4-BE49-F238E27FC236}">
              <a16:creationId xmlns:a16="http://schemas.microsoft.com/office/drawing/2014/main" id="{8BE08770-7396-4F49-B0A4-12C5F101A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324086</xdr:colOff>
      <xdr:row>6</xdr:row>
      <xdr:rowOff>25430</xdr:rowOff>
    </xdr:to>
    <xdr:pic>
      <xdr:nvPicPr>
        <xdr:cNvPr id="2" name="Picture 1">
          <a:extLst>
            <a:ext uri="{FF2B5EF4-FFF2-40B4-BE49-F238E27FC236}">
              <a16:creationId xmlns:a16="http://schemas.microsoft.com/office/drawing/2014/main" id="{215EFEA5-43DB-4461-9336-42945DF9A715}"/>
            </a:ext>
          </a:extLst>
        </xdr:cNvPr>
        <xdr:cNvPicPr>
          <a:picLocks noChangeAspect="1"/>
        </xdr:cNvPicPr>
      </xdr:nvPicPr>
      <xdr:blipFill>
        <a:blip xmlns:r="http://schemas.openxmlformats.org/officeDocument/2006/relationships" r:embed="rId1"/>
        <a:stretch>
          <a:fillRect/>
        </a:stretch>
      </xdr:blipFill>
      <xdr:spPr>
        <a:xfrm>
          <a:off x="0" y="552450"/>
          <a:ext cx="4591286" cy="577880"/>
        </a:xfrm>
        <a:prstGeom prst="rect">
          <a:avLst/>
        </a:prstGeom>
      </xdr:spPr>
    </xdr:pic>
    <xdr:clientData/>
  </xdr:twoCellAnchor>
  <xdr:twoCellAnchor editAs="oneCell">
    <xdr:from>
      <xdr:col>0</xdr:col>
      <xdr:colOff>69850</xdr:colOff>
      <xdr:row>6</xdr:row>
      <xdr:rowOff>133350</xdr:rowOff>
    </xdr:from>
    <xdr:to>
      <xdr:col>7</xdr:col>
      <xdr:colOff>285980</xdr:colOff>
      <xdr:row>18</xdr:row>
      <xdr:rowOff>57260</xdr:rowOff>
    </xdr:to>
    <xdr:pic>
      <xdr:nvPicPr>
        <xdr:cNvPr id="3" name="Picture 2">
          <a:extLst>
            <a:ext uri="{FF2B5EF4-FFF2-40B4-BE49-F238E27FC236}">
              <a16:creationId xmlns:a16="http://schemas.microsoft.com/office/drawing/2014/main" id="{09DD8225-D099-4BEA-B939-DDB6126FBEB3}"/>
            </a:ext>
          </a:extLst>
        </xdr:cNvPr>
        <xdr:cNvPicPr>
          <a:picLocks noChangeAspect="1"/>
        </xdr:cNvPicPr>
      </xdr:nvPicPr>
      <xdr:blipFill>
        <a:blip xmlns:r="http://schemas.openxmlformats.org/officeDocument/2006/relationships" r:embed="rId2"/>
        <a:stretch>
          <a:fillRect/>
        </a:stretch>
      </xdr:blipFill>
      <xdr:spPr>
        <a:xfrm>
          <a:off x="69850" y="1238250"/>
          <a:ext cx="4483330" cy="2133710"/>
        </a:xfrm>
        <a:prstGeom prst="rect">
          <a:avLst/>
        </a:prstGeom>
      </xdr:spPr>
    </xdr:pic>
    <xdr:clientData/>
  </xdr:twoCellAnchor>
  <xdr:twoCellAnchor editAs="oneCell">
    <xdr:from>
      <xdr:col>10</xdr:col>
      <xdr:colOff>0</xdr:colOff>
      <xdr:row>4</xdr:row>
      <xdr:rowOff>0</xdr:rowOff>
    </xdr:from>
    <xdr:to>
      <xdr:col>19</xdr:col>
      <xdr:colOff>419404</xdr:colOff>
      <xdr:row>12</xdr:row>
      <xdr:rowOff>38178</xdr:rowOff>
    </xdr:to>
    <xdr:pic>
      <xdr:nvPicPr>
        <xdr:cNvPr id="4" name="Picture 3">
          <a:extLst>
            <a:ext uri="{FF2B5EF4-FFF2-40B4-BE49-F238E27FC236}">
              <a16:creationId xmlns:a16="http://schemas.microsoft.com/office/drawing/2014/main" id="{7923677B-B979-4BBE-B51F-98266E5964BF}"/>
            </a:ext>
          </a:extLst>
        </xdr:cNvPr>
        <xdr:cNvPicPr>
          <a:picLocks noChangeAspect="1"/>
        </xdr:cNvPicPr>
      </xdr:nvPicPr>
      <xdr:blipFill>
        <a:blip xmlns:r="http://schemas.openxmlformats.org/officeDocument/2006/relationships" r:embed="rId3"/>
        <a:stretch>
          <a:fillRect/>
        </a:stretch>
      </xdr:blipFill>
      <xdr:spPr>
        <a:xfrm>
          <a:off x="6096000" y="736600"/>
          <a:ext cx="5905804" cy="1511378"/>
        </a:xfrm>
        <a:prstGeom prst="rect">
          <a:avLst/>
        </a:prstGeom>
      </xdr:spPr>
    </xdr:pic>
    <xdr:clientData/>
  </xdr:twoCellAnchor>
  <xdr:twoCellAnchor editAs="oneCell">
    <xdr:from>
      <xdr:col>10</xdr:col>
      <xdr:colOff>44449</xdr:colOff>
      <xdr:row>13</xdr:row>
      <xdr:rowOff>57150</xdr:rowOff>
    </xdr:from>
    <xdr:to>
      <xdr:col>19</xdr:col>
      <xdr:colOff>1490</xdr:colOff>
      <xdr:row>22</xdr:row>
      <xdr:rowOff>6350</xdr:rowOff>
    </xdr:to>
    <xdr:pic>
      <xdr:nvPicPr>
        <xdr:cNvPr id="5" name="Picture 4">
          <a:extLst>
            <a:ext uri="{FF2B5EF4-FFF2-40B4-BE49-F238E27FC236}">
              <a16:creationId xmlns:a16="http://schemas.microsoft.com/office/drawing/2014/main" id="{43595C7E-0FFE-4896-90E3-F4E65D2318DE}"/>
            </a:ext>
          </a:extLst>
        </xdr:cNvPr>
        <xdr:cNvPicPr>
          <a:picLocks noChangeAspect="1"/>
        </xdr:cNvPicPr>
      </xdr:nvPicPr>
      <xdr:blipFill>
        <a:blip xmlns:r="http://schemas.openxmlformats.org/officeDocument/2006/relationships" r:embed="rId4"/>
        <a:stretch>
          <a:fillRect/>
        </a:stretch>
      </xdr:blipFill>
      <xdr:spPr>
        <a:xfrm>
          <a:off x="6140449" y="2451100"/>
          <a:ext cx="5443441" cy="1606550"/>
        </a:xfrm>
        <a:prstGeom prst="rect">
          <a:avLst/>
        </a:prstGeom>
      </xdr:spPr>
    </xdr:pic>
    <xdr:clientData/>
  </xdr:twoCellAnchor>
  <xdr:twoCellAnchor editAs="oneCell">
    <xdr:from>
      <xdr:col>21</xdr:col>
      <xdr:colOff>0</xdr:colOff>
      <xdr:row>4</xdr:row>
      <xdr:rowOff>0</xdr:rowOff>
    </xdr:from>
    <xdr:to>
      <xdr:col>26</xdr:col>
      <xdr:colOff>177966</xdr:colOff>
      <xdr:row>28</xdr:row>
      <xdr:rowOff>133584</xdr:rowOff>
    </xdr:to>
    <xdr:pic>
      <xdr:nvPicPr>
        <xdr:cNvPr id="6" name="Picture 5">
          <a:extLst>
            <a:ext uri="{FF2B5EF4-FFF2-40B4-BE49-F238E27FC236}">
              <a16:creationId xmlns:a16="http://schemas.microsoft.com/office/drawing/2014/main" id="{88EF060D-0E91-4BFD-959B-F936837FB4C7}"/>
            </a:ext>
          </a:extLst>
        </xdr:cNvPr>
        <xdr:cNvPicPr>
          <a:picLocks noChangeAspect="1"/>
        </xdr:cNvPicPr>
      </xdr:nvPicPr>
      <xdr:blipFill>
        <a:blip xmlns:r="http://schemas.openxmlformats.org/officeDocument/2006/relationships" r:embed="rId5"/>
        <a:stretch>
          <a:fillRect/>
        </a:stretch>
      </xdr:blipFill>
      <xdr:spPr>
        <a:xfrm>
          <a:off x="12801600" y="736600"/>
          <a:ext cx="3225966" cy="4553184"/>
        </a:xfrm>
        <a:prstGeom prst="rect">
          <a:avLst/>
        </a:prstGeom>
      </xdr:spPr>
    </xdr:pic>
    <xdr:clientData/>
  </xdr:twoCellAnchor>
  <xdr:twoCellAnchor>
    <xdr:from>
      <xdr:col>26</xdr:col>
      <xdr:colOff>428625</xdr:colOff>
      <xdr:row>11</xdr:row>
      <xdr:rowOff>34925</xdr:rowOff>
    </xdr:from>
    <xdr:to>
      <xdr:col>34</xdr:col>
      <xdr:colOff>123825</xdr:colOff>
      <xdr:row>26</xdr:row>
      <xdr:rowOff>15875</xdr:rowOff>
    </xdr:to>
    <xdr:graphicFrame macro="">
      <xdr:nvGraphicFramePr>
        <xdr:cNvPr id="7" name="Chart 6">
          <a:extLst>
            <a:ext uri="{FF2B5EF4-FFF2-40B4-BE49-F238E27FC236}">
              <a16:creationId xmlns:a16="http://schemas.microsoft.com/office/drawing/2014/main" id="{EA81ED12-FECF-4FDF-B729-A6C8DAB3C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cell r="W4">
            <v>103.20201146479995</v>
          </cell>
          <cell r="X4">
            <v>101.05985304168493</v>
          </cell>
          <cell r="Y4">
            <v>97.537031509210735</v>
          </cell>
          <cell r="Z4">
            <v>94.01420997673651</v>
          </cell>
          <cell r="AA4">
            <v>90.491388444262284</v>
          </cell>
          <cell r="AB4">
            <v>86.968566911788059</v>
          </cell>
          <cell r="AC4">
            <v>83.44574537931382</v>
          </cell>
          <cell r="AD4">
            <v>79.814558796577202</v>
          </cell>
          <cell r="AE4">
            <v>76.183372213840599</v>
          </cell>
          <cell r="AF4">
            <v>72.552185631103981</v>
          </cell>
          <cell r="AG4">
            <v>68.920999048367364</v>
          </cell>
          <cell r="AH4">
            <v>65.289812465630746</v>
          </cell>
          <cell r="AI4">
            <v>63.292629611474666</v>
          </cell>
          <cell r="AJ4">
            <v>61.29544675731858</v>
          </cell>
          <cell r="AK4">
            <v>59.298263903162507</v>
          </cell>
          <cell r="AL4">
            <v>57.30108104900642</v>
          </cell>
          <cell r="AM4">
            <v>55.303898194850355</v>
          </cell>
          <cell r="AN4">
            <v>52.890714204279867</v>
          </cell>
          <cell r="AO4">
            <v>50.477530213709386</v>
          </cell>
          <cell r="AP4">
            <v>48.064346223138898</v>
          </cell>
          <cell r="AQ4">
            <v>45.65116223256841</v>
          </cell>
          <cell r="AR4">
            <v>43.237978241997908</v>
          </cell>
          <cell r="AS4">
            <v>41.656118873459299</v>
          </cell>
          <cell r="AT4">
            <v>40.074259504920683</v>
          </cell>
          <cell r="AU4">
            <v>38.492400136382066</v>
          </cell>
          <cell r="AV4">
            <v>36.910540767843443</v>
          </cell>
          <cell r="AW4">
            <v>35.328681399304827</v>
          </cell>
          <cell r="AX4">
            <v>34.034990425818279</v>
          </cell>
          <cell r="AY4">
            <v>32.741299452331724</v>
          </cell>
        </row>
        <row r="5">
          <cell r="V5">
            <v>107.30357684340046</v>
          </cell>
          <cell r="W5">
            <v>105.16506058205496</v>
          </cell>
          <cell r="X5">
            <v>103.02654432070946</v>
          </cell>
          <cell r="Y5">
            <v>100.88802805936395</v>
          </cell>
          <cell r="Z5">
            <v>97.371196133338984</v>
          </cell>
          <cell r="AA5">
            <v>93.644745041146322</v>
          </cell>
          <cell r="AB5">
            <v>90.135767788498669</v>
          </cell>
          <cell r="AC5">
            <v>86.626790535851001</v>
          </cell>
          <cell r="AD5">
            <v>83.117813283203333</v>
          </cell>
          <cell r="AE5">
            <v>79.50089684236589</v>
          </cell>
          <cell r="AF5">
            <v>75.883980401528461</v>
          </cell>
          <cell r="AG5">
            <v>72.267063960691004</v>
          </cell>
          <cell r="AH5">
            <v>68.650147519853562</v>
          </cell>
          <cell r="AI5">
            <v>65.033231079016119</v>
          </cell>
          <cell r="AJ5">
            <v>63.04389692171933</v>
          </cell>
          <cell r="AK5">
            <v>61.054562764422528</v>
          </cell>
          <cell r="AL5">
            <v>59.065228607125739</v>
          </cell>
          <cell r="AM5">
            <v>57.075894449828937</v>
          </cell>
          <cell r="AN5">
            <v>55.086560292532155</v>
          </cell>
          <cell r="AO5">
            <v>52.682859835013367</v>
          </cell>
          <cell r="AP5">
            <v>50.27915937749458</v>
          </cell>
          <cell r="AQ5">
            <v>47.875458919975785</v>
          </cell>
          <cell r="AR5">
            <v>45.471758462456997</v>
          </cell>
          <cell r="AS5">
            <v>43.068058004938187</v>
          </cell>
          <cell r="AT5">
            <v>41.492415160155446</v>
          </cell>
          <cell r="AU5">
            <v>39.916772315372704</v>
          </cell>
          <cell r="AV5">
            <v>38.341129470589962</v>
          </cell>
          <cell r="AW5">
            <v>36.765486625807206</v>
          </cell>
          <cell r="AX5">
            <v>35.189843781024464</v>
          </cell>
          <cell r="AY5">
            <v>33.901236862940934</v>
          </cell>
        </row>
        <row r="6">
          <cell r="V6">
            <v>109.27523826039969</v>
          </cell>
          <cell r="W6">
            <v>107.12323311537112</v>
          </cell>
          <cell r="X6">
            <v>104.98831103053276</v>
          </cell>
          <cell r="Y6">
            <v>102.85338894569439</v>
          </cell>
          <cell r="Z6">
            <v>100.71846686085601</v>
          </cell>
          <cell r="AA6">
            <v>96.99753388242749</v>
          </cell>
          <cell r="AB6">
            <v>93.285383057236928</v>
          </cell>
          <cell r="AC6">
            <v>89.789871515093907</v>
          </cell>
          <cell r="AD6">
            <v>86.294359972950872</v>
          </cell>
          <cell r="AE6">
            <v>82.798848430807837</v>
          </cell>
          <cell r="AF6">
            <v>79.195811917426482</v>
          </cell>
          <cell r="AG6">
            <v>75.592775404045128</v>
          </cell>
          <cell r="AH6">
            <v>71.989738890663745</v>
          </cell>
          <cell r="AI6">
            <v>68.386702377282376</v>
          </cell>
          <cell r="AJ6">
            <v>64.783665863901007</v>
          </cell>
          <cell r="AK6">
            <v>62.801965782270834</v>
          </cell>
          <cell r="AL6">
            <v>60.820265700640647</v>
          </cell>
          <cell r="AM6">
            <v>58.838565619010474</v>
          </cell>
          <cell r="AN6">
            <v>56.856865537380287</v>
          </cell>
          <cell r="AO6">
            <v>54.875165455750114</v>
          </cell>
          <cell r="AP6">
            <v>52.480689205791059</v>
          </cell>
          <cell r="AQ6">
            <v>50.086212955832011</v>
          </cell>
          <cell r="AR6">
            <v>47.691736705872948</v>
          </cell>
          <cell r="AS6">
            <v>45.297260455913893</v>
          </cell>
          <cell r="AT6">
            <v>42.902784205954816</v>
          </cell>
          <cell r="AU6">
            <v>41.33318789521288</v>
          </cell>
          <cell r="AV6">
            <v>39.763591584470944</v>
          </cell>
          <cell r="AW6">
            <v>38.193995273729008</v>
          </cell>
          <cell r="AX6">
            <v>36.624398962987051</v>
          </cell>
          <cell r="AY6">
            <v>35.054802652245115</v>
          </cell>
        </row>
        <row r="7">
          <cell r="V7">
            <v>111.24661937891729</v>
          </cell>
          <cell r="W7">
            <v>109.09369179207872</v>
          </cell>
          <cell r="X7">
            <v>106.94526192119375</v>
          </cell>
          <cell r="Y7">
            <v>104.81388672923627</v>
          </cell>
          <cell r="Z7">
            <v>102.68251153727878</v>
          </cell>
          <cell r="AA7">
            <v>100.34104520048884</v>
          </cell>
          <cell r="AB7">
            <v>96.634055650178354</v>
          </cell>
          <cell r="AC7">
            <v>92.935815343799717</v>
          </cell>
          <cell r="AD7">
            <v>89.453402509482459</v>
          </cell>
          <cell r="AE7">
            <v>85.970989675165171</v>
          </cell>
          <cell r="AF7">
            <v>82.488576840847898</v>
          </cell>
          <cell r="AG7">
            <v>78.899041962922553</v>
          </cell>
          <cell r="AH7">
            <v>75.309507084997207</v>
          </cell>
          <cell r="AI7">
            <v>71.719972207071848</v>
          </cell>
          <cell r="AJ7">
            <v>68.130437329146488</v>
          </cell>
          <cell r="AK7">
            <v>64.540902451221143</v>
          </cell>
          <cell r="AL7">
            <v>62.566628381507847</v>
          </cell>
          <cell r="AM7">
            <v>60.592354311794537</v>
          </cell>
          <cell r="AN7">
            <v>58.618080242081248</v>
          </cell>
          <cell r="AO7">
            <v>56.643806172367938</v>
          </cell>
          <cell r="AP7">
            <v>54.669532102654642</v>
          </cell>
          <cell r="AQ7">
            <v>52.284028658082093</v>
          </cell>
          <cell r="AR7">
            <v>49.898525213509544</v>
          </cell>
          <cell r="AS7">
            <v>47.513021768936987</v>
          </cell>
          <cell r="AT7">
            <v>45.127518324364431</v>
          </cell>
          <cell r="AU7">
            <v>42.74201487979186</v>
          </cell>
          <cell r="AV7">
            <v>41.178300307167767</v>
          </cell>
          <cell r="AW7">
            <v>39.614585734543674</v>
          </cell>
          <cell r="AX7">
            <v>38.050871161919588</v>
          </cell>
          <cell r="AY7">
            <v>36.487156589295473</v>
          </cell>
        </row>
        <row r="8">
          <cell r="V8">
            <v>112.54467748247474</v>
          </cell>
          <cell r="W8">
            <v>111.06392210645875</v>
          </cell>
          <cell r="X8">
            <v>108.91453021355957</v>
          </cell>
          <cell r="Y8">
            <v>106.76962865013843</v>
          </cell>
          <cell r="Z8">
            <v>104.64175375721324</v>
          </cell>
          <cell r="AA8">
            <v>102.30677520549202</v>
          </cell>
          <cell r="AB8">
            <v>99.973876773394068</v>
          </cell>
          <cell r="AC8">
            <v>96.280451856775855</v>
          </cell>
          <cell r="AD8">
            <v>92.595744168814733</v>
          </cell>
          <cell r="AE8">
            <v>89.126074196008588</v>
          </cell>
          <cell r="AF8">
            <v>85.656404223202415</v>
          </cell>
          <cell r="AG8">
            <v>82.18673425039627</v>
          </cell>
          <cell r="AH8">
            <v>78.610334215470573</v>
          </cell>
          <cell r="AI8">
            <v>75.03393418054489</v>
          </cell>
          <cell r="AJ8">
            <v>71.457534145619178</v>
          </cell>
          <cell r="AK8">
            <v>67.88113411069348</v>
          </cell>
          <cell r="AL8">
            <v>64.304734075767783</v>
          </cell>
          <cell r="AM8">
            <v>62.337684279066416</v>
          </cell>
          <cell r="AN8">
            <v>60.370634482365034</v>
          </cell>
          <cell r="AO8">
            <v>58.403584685663674</v>
          </cell>
          <cell r="AP8">
            <v>56.436534888962292</v>
          </cell>
          <cell r="AQ8">
            <v>54.469485092260925</v>
          </cell>
          <cell r="AR8">
            <v>52.09271069317343</v>
          </cell>
          <cell r="AS8">
            <v>49.715936294085935</v>
          </cell>
          <cell r="AT8">
            <v>47.339161894998433</v>
          </cell>
          <cell r="AU8">
            <v>44.962387495910932</v>
          </cell>
          <cell r="AV8">
            <v>42.585613096823408</v>
          </cell>
          <cell r="AW8">
            <v>41.027620475958024</v>
          </cell>
          <cell r="AX8">
            <v>39.469627855092639</v>
          </cell>
          <cell r="AY8">
            <v>37.911635234227262</v>
          </cell>
        </row>
        <row r="9">
          <cell r="V9">
            <v>113.84452647841941</v>
          </cell>
          <cell r="W9">
            <v>112.36197291648497</v>
          </cell>
          <cell r="X9">
            <v>110.88362139264896</v>
          </cell>
          <cell r="Y9">
            <v>108.73771881369798</v>
          </cell>
          <cell r="Z9">
            <v>106.59629927464263</v>
          </cell>
          <cell r="AA9">
            <v>104.26784923988326</v>
          </cell>
          <cell r="AB9">
            <v>101.941214002346</v>
          </cell>
          <cell r="AC9">
            <v>99.616651451776349</v>
          </cell>
          <cell r="AD9">
            <v>95.936423831754936</v>
          </cell>
          <cell r="AE9">
            <v>92.264882292105554</v>
          </cell>
          <cell r="AF9">
            <v>88.807610097718594</v>
          </cell>
          <cell r="AG9">
            <v>85.350337903331607</v>
          </cell>
          <cell r="AH9">
            <v>81.893065708944633</v>
          </cell>
          <cell r="AI9">
            <v>78.329444818871011</v>
          </cell>
          <cell r="AJ9">
            <v>74.765823928797388</v>
          </cell>
          <cell r="AK9">
            <v>71.202203038723752</v>
          </cell>
          <cell r="AL9">
            <v>67.638582148650116</v>
          </cell>
          <cell r="AM9">
            <v>64.074961258576494</v>
          </cell>
          <cell r="AN9">
            <v>62.114940097944299</v>
          </cell>
          <cell r="AO9">
            <v>60.15491893731209</v>
          </cell>
          <cell r="AP9">
            <v>58.194897776679902</v>
          </cell>
          <cell r="AQ9">
            <v>56.2348766160477</v>
          </cell>
          <cell r="AR9">
            <v>54.274855455415505</v>
          </cell>
          <cell r="AS9">
            <v>51.906573714875712</v>
          </cell>
          <cell r="AT9">
            <v>49.538291974335927</v>
          </cell>
          <cell r="AU9">
            <v>47.170010233796127</v>
          </cell>
          <cell r="AV9">
            <v>44.801728493256334</v>
          </cell>
          <cell r="AW9">
            <v>42.433446752716513</v>
          </cell>
          <cell r="AX9">
            <v>40.881021130281411</v>
          </cell>
          <cell r="AY9">
            <v>39.328595507846309</v>
          </cell>
        </row>
        <row r="10">
          <cell r="V10">
            <v>115.1461673752213</v>
          </cell>
          <cell r="W10">
            <v>113.6618360502267</v>
          </cell>
          <cell r="X10">
            <v>112.18166159560138</v>
          </cell>
          <cell r="Y10">
            <v>110.70568243591201</v>
          </cell>
          <cell r="Z10">
            <v>108.56322346442408</v>
          </cell>
          <cell r="AA10">
            <v>106.22436446698099</v>
          </cell>
          <cell r="AB10">
            <v>103.90403883824435</v>
          </cell>
          <cell r="AC10">
            <v>101.58552167455638</v>
          </cell>
          <cell r="AD10">
            <v>99.269069965836081</v>
          </cell>
          <cell r="AE10">
            <v>95.601683361509572</v>
          </cell>
          <cell r="AF10">
            <v>91.942952530164916</v>
          </cell>
          <cell r="AG10">
            <v>88.497743417492828</v>
          </cell>
          <cell r="AH10">
            <v>85.052534304820711</v>
          </cell>
          <cell r="AI10">
            <v>81.607325192148622</v>
          </cell>
          <cell r="AJ10">
            <v>78.056138454661422</v>
          </cell>
          <cell r="AK10">
            <v>74.504951717174208</v>
          </cell>
          <cell r="AL10">
            <v>70.953764979686994</v>
          </cell>
          <cell r="AM10">
            <v>67.40257824219978</v>
          </cell>
          <cell r="AN10">
            <v>63.851391504712581</v>
          </cell>
          <cell r="AO10">
            <v>61.898209231531006</v>
          </cell>
          <cell r="AP10">
            <v>59.945026958349423</v>
          </cell>
          <cell r="AQ10">
            <v>57.991844685167862</v>
          </cell>
          <cell r="AR10">
            <v>56.038662411986287</v>
          </cell>
          <cell r="AS10">
            <v>54.085480138804719</v>
          </cell>
          <cell r="AT10">
            <v>51.725461784701885</v>
          </cell>
          <cell r="AU10">
            <v>49.365443430599058</v>
          </cell>
          <cell r="AV10">
            <v>47.005425076496223</v>
          </cell>
          <cell r="AW10">
            <v>44.645406722393389</v>
          </cell>
          <cell r="AX10">
            <v>42.285388368290526</v>
          </cell>
          <cell r="AY10">
            <v>40.738379454777018</v>
          </cell>
        </row>
        <row r="11">
          <cell r="V11">
            <v>116.52203765038048</v>
          </cell>
          <cell r="W11">
            <v>114.96351205587703</v>
          </cell>
          <cell r="X11">
            <v>113.48153531217993</v>
          </cell>
          <cell r="Y11">
            <v>112.0037088448464</v>
          </cell>
          <cell r="Z11">
            <v>110.53007101749057</v>
          </cell>
          <cell r="AA11">
            <v>108.1933302023798</v>
          </cell>
          <cell r="AB11">
            <v>105.86244009307781</v>
          </cell>
          <cell r="AC11">
            <v>103.55002020616081</v>
          </cell>
          <cell r="AD11">
            <v>101.23940262254624</v>
          </cell>
          <cell r="AE11">
            <v>98.930843456544949</v>
          </cell>
          <cell r="AF11">
            <v>95.275952258590522</v>
          </cell>
          <cell r="AG11">
            <v>91.629687341935593</v>
          </cell>
          <cell r="AH11">
            <v>88.196216639347909</v>
          </cell>
          <cell r="AI11">
            <v>84.762745936760211</v>
          </cell>
          <cell r="AJ11">
            <v>81.329275234172528</v>
          </cell>
          <cell r="AK11">
            <v>77.790187990459927</v>
          </cell>
          <cell r="AL11">
            <v>74.251100746747298</v>
          </cell>
          <cell r="AM11">
            <v>70.712013503034683</v>
          </cell>
          <cell r="AN11">
            <v>67.172926259322054</v>
          </cell>
          <cell r="AO11">
            <v>63.633839015609453</v>
          </cell>
          <cell r="AP11">
            <v>61.687311564745592</v>
          </cell>
          <cell r="AQ11">
            <v>59.740784113881723</v>
          </cell>
          <cell r="AR11">
            <v>57.794256663017883</v>
          </cell>
          <cell r="AS11">
            <v>55.847729212154022</v>
          </cell>
          <cell r="AT11">
            <v>53.901201761290167</v>
          </cell>
          <cell r="AU11">
            <v>51.549224388834951</v>
          </cell>
          <cell r="AV11">
            <v>49.197247016379741</v>
          </cell>
          <cell r="AW11">
            <v>46.845269643924517</v>
          </cell>
          <cell r="AX11">
            <v>44.493292271469301</v>
          </cell>
          <cell r="AY11">
            <v>42.141314899014056</v>
          </cell>
        </row>
        <row r="12">
          <cell r="V12">
            <v>117.89919265192492</v>
          </cell>
          <cell r="W12">
            <v>116.33932437350379</v>
          </cell>
          <cell r="X12">
            <v>114.78324263703963</v>
          </cell>
          <cell r="Y12">
            <v>113.30358971836787</v>
          </cell>
          <cell r="Z12">
            <v>111.82808056818693</v>
          </cell>
          <cell r="AA12">
            <v>110.16232910242876</v>
          </cell>
          <cell r="AB12">
            <v>107.83336280093623</v>
          </cell>
          <cell r="AC12">
            <v>105.51022773951128</v>
          </cell>
          <cell r="AD12">
            <v>103.20550144864298</v>
          </cell>
          <cell r="AE12">
            <v>100.90257146467755</v>
          </cell>
          <cell r="AF12">
            <v>98.601693049814159</v>
          </cell>
          <cell r="AG12">
            <v>94.958961951605488</v>
          </cell>
          <cell r="AH12">
            <v>91.324828434405291</v>
          </cell>
          <cell r="AI12">
            <v>87.902781148810419</v>
          </cell>
          <cell r="AJ12">
            <v>84.480733863215534</v>
          </cell>
          <cell r="AK12">
            <v>81.058686577620676</v>
          </cell>
          <cell r="AL12">
            <v>77.531374145129959</v>
          </cell>
          <cell r="AM12">
            <v>74.004061712639228</v>
          </cell>
          <cell r="AN12">
            <v>70.47674928014851</v>
          </cell>
          <cell r="AO12">
            <v>66.949436847657779</v>
          </cell>
          <cell r="AP12">
            <v>63.422124415167076</v>
          </cell>
          <cell r="AQ12">
            <v>61.482073208513604</v>
          </cell>
          <cell r="AR12">
            <v>59.542022001860126</v>
          </cell>
          <cell r="AS12">
            <v>57.601970795206675</v>
          </cell>
          <cell r="AT12">
            <v>55.661919588553204</v>
          </cell>
          <cell r="AU12">
            <v>53.721868381899739</v>
          </cell>
          <cell r="AV12">
            <v>51.377716216242703</v>
          </cell>
          <cell r="AW12">
            <v>49.033564050585667</v>
          </cell>
          <cell r="AX12">
            <v>46.689411884928617</v>
          </cell>
          <cell r="AY12">
            <v>44.345259719271574</v>
          </cell>
        </row>
        <row r="13">
          <cell r="V13">
            <v>120.13682347380114</v>
          </cell>
          <cell r="W13">
            <v>117.71644489053115</v>
          </cell>
          <cell r="X13">
            <v>116.1589944610328</v>
          </cell>
          <cell r="Y13">
            <v>114.60532470422253</v>
          </cell>
          <cell r="Z13">
            <v>113.12796529793575</v>
          </cell>
          <cell r="AA13">
            <v>111.46476622052067</v>
          </cell>
          <cell r="AB13">
            <v>109.80442655655756</v>
          </cell>
          <cell r="AC13">
            <v>107.48302675239078</v>
          </cell>
          <cell r="AD13">
            <v>105.16743924337926</v>
          </cell>
          <cell r="AE13">
            <v>102.87020069731228</v>
          </cell>
          <cell r="AF13">
            <v>100.57475262218938</v>
          </cell>
          <cell r="AG13">
            <v>98.281349450897267</v>
          </cell>
          <cell r="AH13">
            <v>94.650453094606235</v>
          </cell>
          <cell r="AI13">
            <v>91.02812638694283</v>
          </cell>
          <cell r="AJ13">
            <v>87.617196871329625</v>
          </cell>
          <cell r="AK13">
            <v>84.206267355716406</v>
          </cell>
          <cell r="AL13">
            <v>80.79533784010323</v>
          </cell>
          <cell r="AM13">
            <v>77.279485169855718</v>
          </cell>
          <cell r="AN13">
            <v>73.763632499608192</v>
          </cell>
          <cell r="AO13">
            <v>70.247779829360681</v>
          </cell>
          <cell r="AP13">
            <v>66.731927159113155</v>
          </cell>
          <cell r="AQ13">
            <v>63.216074488865651</v>
          </cell>
          <cell r="AR13">
            <v>61.28232624686116</v>
          </cell>
          <cell r="AS13">
            <v>59.348578004856662</v>
          </cell>
          <cell r="AT13">
            <v>57.414829762852186</v>
          </cell>
          <cell r="AU13">
            <v>55.481081520847695</v>
          </cell>
          <cell r="AV13">
            <v>53.547333278843212</v>
          </cell>
          <cell r="AW13">
            <v>51.210796947335957</v>
          </cell>
          <cell r="AX13">
            <v>48.87426061582871</v>
          </cell>
          <cell r="AY13">
            <v>46.537724284321442</v>
          </cell>
        </row>
        <row r="14">
          <cell r="V14">
            <v>122.37471733907732</v>
          </cell>
          <cell r="W14">
            <v>119.95274772416752</v>
          </cell>
          <cell r="X14">
            <v>117.53607768744662</v>
          </cell>
          <cell r="Y14">
            <v>115.98101361083357</v>
          </cell>
          <cell r="Z14">
            <v>114.42972441409553</v>
          </cell>
          <cell r="AA14">
            <v>112.76906762016</v>
          </cell>
          <cell r="AB14">
            <v>111.11114503017215</v>
          </cell>
          <cell r="AC14">
            <v>109.45607278216713</v>
          </cell>
          <cell r="AD14">
            <v>107.14203760262443</v>
          </cell>
          <cell r="AE14">
            <v>104.83379627877129</v>
          </cell>
          <cell r="AF14">
            <v>102.54384570590625</v>
          </cell>
          <cell r="AG14">
            <v>100.25567992372874</v>
          </cell>
          <cell r="AH14">
            <v>97.96955255793894</v>
          </cell>
          <cell r="AI14">
            <v>94.350175194914385</v>
          </cell>
          <cell r="AJ14">
            <v>90.739340293367192</v>
          </cell>
          <cell r="AK14">
            <v>87.339231927758647</v>
          </cell>
          <cell r="AL14">
            <v>83.939123562150073</v>
          </cell>
          <cell r="AM14">
            <v>80.539015196541555</v>
          </cell>
          <cell r="AN14">
            <v>77.034316544272087</v>
          </cell>
          <cell r="AO14">
            <v>73.529617892002619</v>
          </cell>
          <cell r="AP14">
            <v>70.024919239733165</v>
          </cell>
          <cell r="AQ14">
            <v>66.520220587463683</v>
          </cell>
          <cell r="AR14">
            <v>63.015521935194229</v>
          </cell>
          <cell r="AS14">
            <v>61.087908495947225</v>
          </cell>
          <cell r="AT14">
            <v>59.160295056700214</v>
          </cell>
          <cell r="AU14">
            <v>57.232681617453217</v>
          </cell>
          <cell r="AV14">
            <v>55.305068178206213</v>
          </cell>
          <cell r="AW14">
            <v>53.377454738959216</v>
          </cell>
          <cell r="AX14">
            <v>51.048331052603032</v>
          </cell>
          <cell r="AY14">
            <v>48.719207366246863</v>
          </cell>
        </row>
        <row r="15">
          <cell r="V15">
            <v>124.6129190325412</v>
          </cell>
          <cell r="W15">
            <v>122.18936787550321</v>
          </cell>
          <cell r="X15">
            <v>119.77106658995652</v>
          </cell>
          <cell r="Y15">
            <v>117.35805685582656</v>
          </cell>
          <cell r="Z15">
            <v>115.80534808837125</v>
          </cell>
          <cell r="AA15">
            <v>114.07523071670109</v>
          </cell>
          <cell r="AB15">
            <v>112.41971849835551</v>
          </cell>
          <cell r="AC15">
            <v>110.76693201362289</v>
          </cell>
          <cell r="AD15">
            <v>109.11698704075249</v>
          </cell>
          <cell r="AE15">
            <v>106.81012054828736</v>
          </cell>
          <cell r="AF15">
            <v>104.50902996263237</v>
          </cell>
          <cell r="AG15">
            <v>102.22617346475162</v>
          </cell>
          <cell r="AH15">
            <v>99.945096228426408</v>
          </cell>
          <cell r="AI15">
            <v>97.666051093645748</v>
          </cell>
          <cell r="AJ15">
            <v>94.057886258399748</v>
          </cell>
          <cell r="AK15">
            <v>90.458237420801268</v>
          </cell>
          <cell r="AL15">
            <v>87.06866230599131</v>
          </cell>
          <cell r="AM15">
            <v>83.679087191181324</v>
          </cell>
          <cell r="AN15">
            <v>80.289512076371381</v>
          </cell>
          <cell r="AO15">
            <v>76.795670686844247</v>
          </cell>
          <cell r="AP15">
            <v>73.301829297317113</v>
          </cell>
          <cell r="AQ15">
            <v>69.807987907789979</v>
          </cell>
          <cell r="AR15">
            <v>66.314146518262831</v>
          </cell>
          <cell r="AS15">
            <v>62.820305128735711</v>
          </cell>
          <cell r="AT15">
            <v>60.89866327439573</v>
          </cell>
          <cell r="AU15">
            <v>58.977021420055742</v>
          </cell>
          <cell r="AV15">
            <v>57.055379565715768</v>
          </cell>
          <cell r="AW15">
            <v>55.13373771137578</v>
          </cell>
          <cell r="AX15">
            <v>53.212095857035806</v>
          </cell>
          <cell r="AY15">
            <v>50.890187600686929</v>
          </cell>
        </row>
        <row r="16">
          <cell r="V16">
            <v>126.82609303294109</v>
          </cell>
          <cell r="W16">
            <v>124.42634899461966</v>
          </cell>
          <cell r="X16">
            <v>122.00642637011893</v>
          </cell>
          <cell r="Y16">
            <v>119.59174575701979</v>
          </cell>
          <cell r="Z16">
            <v>117.18234877284463</v>
          </cell>
          <cell r="AA16">
            <v>115.45502619738728</v>
          </cell>
          <cell r="AB16">
            <v>113.73014259081755</v>
          </cell>
          <cell r="AC16">
            <v>112.07963845008196</v>
          </cell>
          <cell r="AD16">
            <v>110.431851797363</v>
          </cell>
          <cell r="AE16">
            <v>108.78689806067</v>
          </cell>
          <cell r="AF16">
            <v>106.48701005275008</v>
          </cell>
          <cell r="AG16">
            <v>104.19288047898789</v>
          </cell>
          <cell r="AH16">
            <v>101.9169298331976</v>
          </cell>
          <cell r="AI16">
            <v>99.642753066532038</v>
          </cell>
          <cell r="AJ16">
            <v>97.37060225411588</v>
          </cell>
          <cell r="AK16">
            <v>93.773352451283586</v>
          </cell>
          <cell r="AL16">
            <v>90.184592884418123</v>
          </cell>
          <cell r="AM16">
            <v>86.805271547896083</v>
          </cell>
          <cell r="AN16">
            <v>83.425950211374001</v>
          </cell>
          <cell r="AO16">
            <v>80.046628874851962</v>
          </cell>
          <cell r="AP16">
            <v>76.563356678739311</v>
          </cell>
          <cell r="AQ16">
            <v>73.08008448262666</v>
          </cell>
          <cell r="AR16">
            <v>69.596812286514009</v>
          </cell>
          <cell r="AS16">
            <v>66.113540090401344</v>
          </cell>
          <cell r="AT16">
            <v>62.6302678942887</v>
          </cell>
          <cell r="AU16">
            <v>60.71443918432692</v>
          </cell>
          <cell r="AV16">
            <v>58.798610474365141</v>
          </cell>
          <cell r="AW16">
            <v>56.882781764403376</v>
          </cell>
          <cell r="AX16">
            <v>54.966953054441596</v>
          </cell>
          <cell r="AY16">
            <v>53.051124344479831</v>
          </cell>
        </row>
        <row r="17">
          <cell r="V17">
            <v>129.04119122477314</v>
          </cell>
          <cell r="W17">
            <v>126.6383920084963</v>
          </cell>
          <cell r="X17">
            <v>124.24219956120497</v>
          </cell>
          <cell r="Y17">
            <v>121.82585839178839</v>
          </cell>
          <cell r="Z17">
            <v>119.41475147566238</v>
          </cell>
          <cell r="AA17">
            <v>116.83619437572125</v>
          </cell>
          <cell r="AB17">
            <v>115.11397427782137</v>
          </cell>
          <cell r="AC17">
            <v>113.39418594414207</v>
          </cell>
          <cell r="AD17">
            <v>111.74855736079007</v>
          </cell>
          <cell r="AE17">
            <v>110.10563823804753</v>
          </cell>
          <cell r="AF17">
            <v>108.46554366295169</v>
          </cell>
          <cell r="AG17">
            <v>106.1724494798285</v>
          </cell>
          <cell r="AH17">
            <v>103.88509672055966</v>
          </cell>
          <cell r="AI17">
            <v>101.61586918906028</v>
          </cell>
          <cell r="AJ17">
            <v>99.34841029668091</v>
          </cell>
          <cell r="AK17">
            <v>97.082971373921197</v>
          </cell>
          <cell r="AL17">
            <v>93.496347777593897</v>
          </cell>
          <cell r="AM17">
            <v>89.918189337240221</v>
          </cell>
          <cell r="AN17">
            <v>86.548850450738854</v>
          </cell>
          <cell r="AO17">
            <v>83.179511564237444</v>
          </cell>
          <cell r="AP17">
            <v>79.810172677736077</v>
          </cell>
          <cell r="AQ17">
            <v>76.337190000477491</v>
          </cell>
          <cell r="AR17">
            <v>72.864207323218906</v>
          </cell>
          <cell r="AS17">
            <v>69.391224645960321</v>
          </cell>
          <cell r="AT17">
            <v>65.918241968701736</v>
          </cell>
          <cell r="AU17">
            <v>62.445259291443151</v>
          </cell>
          <cell r="AV17">
            <v>60.535089902522756</v>
          </cell>
          <cell r="AW17">
            <v>58.624920513602355</v>
          </cell>
          <cell r="AX17">
            <v>56.714751124681968</v>
          </cell>
          <cell r="AY17">
            <v>54.804581735761566</v>
          </cell>
        </row>
        <row r="18">
          <cell r="V18">
            <v>131.5124754888337</v>
          </cell>
          <cell r="W18">
            <v>128.85240704768137</v>
          </cell>
          <cell r="X18">
            <v>126.45312306920151</v>
          </cell>
          <cell r="Y18">
            <v>124.06043619416212</v>
          </cell>
          <cell r="Z18">
            <v>121.64763007409616</v>
          </cell>
          <cell r="AA18">
            <v>119.07029478314367</v>
          </cell>
          <cell r="AB18">
            <v>116.49917563570956</v>
          </cell>
          <cell r="AC18">
            <v>114.78192335151262</v>
          </cell>
          <cell r="AD18">
            <v>113.06709581701374</v>
          </cell>
          <cell r="AE18">
            <v>111.42621411603541</v>
          </cell>
          <cell r="AF18">
            <v>109.78803406011755</v>
          </cell>
          <cell r="AG18">
            <v>108.15267040432417</v>
          </cell>
          <cell r="AH18">
            <v>105.86619074434985</v>
          </cell>
          <cell r="AI18">
            <v>103.58543594685999</v>
          </cell>
          <cell r="AJ18">
            <v>101.32275409418514</v>
          </cell>
          <cell r="AK18">
            <v>99.061835778919075</v>
          </cell>
          <cell r="AL18">
            <v>96.802931606588373</v>
          </cell>
          <cell r="AM18">
            <v>93.226653771450827</v>
          </cell>
          <cell r="AN18">
            <v>89.658816674201262</v>
          </cell>
          <cell r="AO18">
            <v>86.299196782333951</v>
          </cell>
          <cell r="AP18">
            <v>82.939576890466597</v>
          </cell>
          <cell r="AQ18">
            <v>79.579956998599286</v>
          </cell>
          <cell r="AR18">
            <v>76.116992280691619</v>
          </cell>
          <cell r="AS18">
            <v>72.654027562783952</v>
          </cell>
          <cell r="AT18">
            <v>69.191062844876285</v>
          </cell>
          <cell r="AU18">
            <v>65.728098126968618</v>
          </cell>
          <cell r="AV18">
            <v>62.265133409060951</v>
          </cell>
          <cell r="AW18">
            <v>60.360473981194176</v>
          </cell>
          <cell r="AX18">
            <v>58.455814553327386</v>
          </cell>
          <cell r="AY18">
            <v>56.551155125460618</v>
          </cell>
        </row>
        <row r="19">
          <cell r="V19">
            <v>133.98535196224796</v>
          </cell>
          <cell r="W19">
            <v>131.32228737169186</v>
          </cell>
          <cell r="X19">
            <v>128.66606581583625</v>
          </cell>
          <cell r="Y19">
            <v>126.27025158652397</v>
          </cell>
          <cell r="Z19">
            <v>123.88102492018328</v>
          </cell>
          <cell r="AA19">
            <v>121.30498121156134</v>
          </cell>
          <cell r="AB19">
            <v>118.73490558530825</v>
          </cell>
          <cell r="AC19">
            <v>116.17102859335859</v>
          </cell>
          <cell r="AD19">
            <v>114.45861334989566</v>
          </cell>
          <cell r="AE19">
            <v>112.74861602625893</v>
          </cell>
          <cell r="AF19">
            <v>111.1123562504924</v>
          </cell>
          <cell r="AG19">
            <v>109.47879050997425</v>
          </cell>
          <cell r="AH19">
            <v>107.84803323653411</v>
          </cell>
          <cell r="AI19">
            <v>105.56799397868042</v>
          </cell>
          <cell r="AJ19">
            <v>103.29366345790359</v>
          </cell>
          <cell r="AK19">
            <v>101.03735497528639</v>
          </cell>
          <cell r="AL19">
            <v>98.782805062664409</v>
          </cell>
          <cell r="AM19">
            <v>96.530263619675438</v>
          </cell>
          <cell r="AN19">
            <v>92.964059203408212</v>
          </cell>
          <cell r="AO19">
            <v>89.406271749726201</v>
          </cell>
          <cell r="AP19">
            <v>86.056115009206735</v>
          </cell>
          <cell r="AQ19">
            <v>82.705958268687226</v>
          </cell>
          <cell r="AR19">
            <v>79.35580152816776</v>
          </cell>
          <cell r="AS19">
            <v>75.902591056363079</v>
          </cell>
          <cell r="AT19">
            <v>72.449380584558412</v>
          </cell>
          <cell r="AU19">
            <v>68.996170112753745</v>
          </cell>
          <cell r="AV19">
            <v>65.542959640949078</v>
          </cell>
          <cell r="AW19">
            <v>62.089749169144412</v>
          </cell>
          <cell r="AX19">
            <v>60.190454657849187</v>
          </cell>
          <cell r="AY19">
            <v>58.291160146553956</v>
          </cell>
        </row>
        <row r="20">
          <cell r="V20">
            <v>135.90982224500956</v>
          </cell>
          <cell r="W20">
            <v>133.79381484517606</v>
          </cell>
          <cell r="X20">
            <v>131.13455720595292</v>
          </cell>
          <cell r="Y20">
            <v>128.48213281905393</v>
          </cell>
          <cell r="Z20">
            <v>126.08974349659752</v>
          </cell>
          <cell r="AA20">
            <v>123.5402878178881</v>
          </cell>
          <cell r="AB20">
            <v>120.97132956621348</v>
          </cell>
          <cell r="AC20">
            <v>118.40832298158426</v>
          </cell>
          <cell r="AD20">
            <v>115.85149798179756</v>
          </cell>
          <cell r="AE20">
            <v>114.14379276885271</v>
          </cell>
          <cell r="AF20">
            <v>112.43849882519983</v>
          </cell>
          <cell r="AG20">
            <v>110.80673961289696</v>
          </cell>
          <cell r="AH20">
            <v>109.17766702584757</v>
          </cell>
          <cell r="AI20">
            <v>107.55139518113435</v>
          </cell>
          <cell r="AJ20">
            <v>105.27762721438712</v>
          </cell>
          <cell r="AK20">
            <v>103.00955228272744</v>
          </cell>
          <cell r="AL20">
            <v>100.75944981927053</v>
          </cell>
          <cell r="AM20">
            <v>98.511101088828795</v>
          </cell>
          <cell r="AN20">
            <v>96.264755303686371</v>
          </cell>
          <cell r="AO20">
            <v>92.708359800122068</v>
          </cell>
          <cell r="AP20">
            <v>89.160358108128179</v>
          </cell>
          <cell r="AQ20">
            <v>85.819416037092878</v>
          </cell>
          <cell r="AR20">
            <v>82.478473966057535</v>
          </cell>
          <cell r="AS20">
            <v>79.137531895022235</v>
          </cell>
          <cell r="AT20">
            <v>75.693819543938929</v>
          </cell>
          <cell r="AU20">
            <v>72.250107192855623</v>
          </cell>
          <cell r="AV20">
            <v>68.806394841772317</v>
          </cell>
          <cell r="AW20">
            <v>65.362682490689011</v>
          </cell>
          <cell r="AX20">
            <v>61.918970139605705</v>
          </cell>
          <cell r="AY20">
            <v>60.024899673789612</v>
          </cell>
        </row>
        <row r="21">
          <cell r="V21">
            <v>138.0826270118551</v>
          </cell>
          <cell r="W21">
            <v>135.71776722297199</v>
          </cell>
          <cell r="X21">
            <v>133.6047499664636</v>
          </cell>
          <cell r="Y21">
            <v>130.94925014088534</v>
          </cell>
          <cell r="Z21">
            <v>128.30057391151954</v>
          </cell>
          <cell r="AA21">
            <v>125.75108389655328</v>
          </cell>
          <cell r="AB21">
            <v>123.20847570294883</v>
          </cell>
          <cell r="AC21">
            <v>120.64641731759099</v>
          </cell>
          <cell r="AD21">
            <v>118.09029461392457</v>
          </cell>
          <cell r="AE21">
            <v>115.54033689221933</v>
          </cell>
          <cell r="AF21">
            <v>113.83721833912777</v>
          </cell>
          <cell r="AG21">
            <v>112.13650457899261</v>
          </cell>
          <cell r="AH21">
            <v>110.50912804609635</v>
          </cell>
          <cell r="AI21">
            <v>108.88443092254997</v>
          </cell>
          <cell r="AJ21">
            <v>107.26252701893347</v>
          </cell>
          <cell r="AK21">
            <v>104.99486607825243</v>
          </cell>
          <cell r="AL21">
            <v>102.73288288195459</v>
          </cell>
          <cell r="AM21">
            <v>100.48882388229737</v>
          </cell>
          <cell r="AN21">
            <v>98.24651390537116</v>
          </cell>
          <cell r="AO21">
            <v>96.0062014941104</v>
          </cell>
          <cell r="AP21">
            <v>92.459357976658808</v>
          </cell>
          <cell r="AQ21">
            <v>88.920885726161487</v>
          </cell>
          <cell r="AR21">
            <v>85.588916963138175</v>
          </cell>
          <cell r="AS21">
            <v>82.25694820011482</v>
          </cell>
          <cell r="AT21">
            <v>78.924979437091508</v>
          </cell>
          <cell r="AU21">
            <v>75.490516420768856</v>
          </cell>
          <cell r="AV21">
            <v>72.056053404446203</v>
          </cell>
          <cell r="AW21">
            <v>68.621590388123565</v>
          </cell>
          <cell r="AX21">
            <v>65.187127371800912</v>
          </cell>
          <cell r="AY21">
            <v>61.752664355478259</v>
          </cell>
        </row>
        <row r="22">
          <cell r="V22">
            <v>140.2704894193084</v>
          </cell>
          <cell r="W22">
            <v>137.88974440676631</v>
          </cell>
          <cell r="X22">
            <v>135.52818800460619</v>
          </cell>
          <cell r="Y22">
            <v>133.41812234513688</v>
          </cell>
          <cell r="Z22">
            <v>130.76633189078984</v>
          </cell>
          <cell r="AA22">
            <v>127.96407689119583</v>
          </cell>
          <cell r="AB22">
            <v>125.42127348539449</v>
          </cell>
          <cell r="AC22">
            <v>122.88533385183553</v>
          </cell>
          <cell r="AD22">
            <v>120.32999503901181</v>
          </cell>
          <cell r="AE22">
            <v>117.78057634022349</v>
          </cell>
          <cell r="AF22">
            <v>115.23730645434895</v>
          </cell>
          <cell r="AG22">
            <v>113.5386547115054</v>
          </cell>
          <cell r="AH22">
            <v>111.84240145450956</v>
          </cell>
          <cell r="AI22">
            <v>110.21929308143183</v>
          </cell>
          <cell r="AJ22">
            <v>108.59885709035224</v>
          </cell>
          <cell r="AK22">
            <v>106.98120699335702</v>
          </cell>
          <cell r="AL22">
            <v>104.71949350190695</v>
          </cell>
          <cell r="AM22">
            <v>102.46344286368249</v>
          </cell>
          <cell r="AN22">
            <v>100.22526941187429</v>
          </cell>
          <cell r="AO22">
            <v>97.988840395592874</v>
          </cell>
          <cell r="AP22">
            <v>95.754403705913091</v>
          </cell>
          <cell r="AQ22">
            <v>92.216862580795308</v>
          </cell>
          <cell r="AR22">
            <v>88.687670767107349</v>
          </cell>
          <cell r="AS22">
            <v>85.364440839199005</v>
          </cell>
          <cell r="AT22">
            <v>82.041210911290619</v>
          </cell>
          <cell r="AU22">
            <v>78.717980983382276</v>
          </cell>
          <cell r="AV22">
            <v>75.292525616333293</v>
          </cell>
          <cell r="AW22">
            <v>71.867070249284296</v>
          </cell>
          <cell r="AX22">
            <v>68.441614882235328</v>
          </cell>
          <cell r="AY22">
            <v>65.016159515186331</v>
          </cell>
        </row>
        <row r="23">
          <cell r="V23">
            <v>142.4730825742825</v>
          </cell>
          <cell r="W23">
            <v>140.07680283825547</v>
          </cell>
          <cell r="X23">
            <v>137.69934517691425</v>
          </cell>
          <cell r="Y23">
            <v>135.34104963017276</v>
          </cell>
          <cell r="Z23">
            <v>133.23389756575165</v>
          </cell>
          <cell r="AA23">
            <v>130.43143003093417</v>
          </cell>
          <cell r="AB23">
            <v>127.63635180534293</v>
          </cell>
          <cell r="AC23">
            <v>125.10006069959266</v>
          </cell>
          <cell r="AD23">
            <v>122.57061578747674</v>
          </cell>
          <cell r="AE23">
            <v>120.02182137877143</v>
          </cell>
          <cell r="AF23">
            <v>117.4789319222692</v>
          </cell>
          <cell r="AG23">
            <v>114.94217553113431</v>
          </cell>
          <cell r="AH23">
            <v>113.24787415600161</v>
          </cell>
          <cell r="AI23">
            <v>111.5559651240241</v>
          </cell>
          <cell r="AJ23">
            <v>109.93701364672398</v>
          </cell>
          <cell r="AK23">
            <v>108.32072770726198</v>
          </cell>
          <cell r="AL23">
            <v>106.70722052701181</v>
          </cell>
          <cell r="AM23">
            <v>104.45129944438591</v>
          </cell>
          <cell r="AN23">
            <v>102.20102671201646</v>
          </cell>
          <cell r="AO23">
            <v>99.968585381319656</v>
          </cell>
          <cell r="AP23">
            <v>97.737884018526387</v>
          </cell>
          <cell r="AQ23">
            <v>95.50916987984489</v>
          </cell>
          <cell r="AR23">
            <v>91.980688648699712</v>
          </cell>
          <cell r="AS23">
            <v>88.460535345805027</v>
          </cell>
          <cell r="AT23">
            <v>85.145816445678008</v>
          </cell>
          <cell r="AU23">
            <v>81.831097545550946</v>
          </cell>
          <cell r="AV23">
            <v>78.516378645423941</v>
          </cell>
          <cell r="AW23">
            <v>75.09969611276351</v>
          </cell>
          <cell r="AX23">
            <v>71.683013580103079</v>
          </cell>
          <cell r="AY23">
            <v>68.266331047442662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5" Type="http://schemas.openxmlformats.org/officeDocument/2006/relationships/drawing" Target="../drawings/drawing5.xml"/><Relationship Id="rId4" Type="http://schemas.openxmlformats.org/officeDocument/2006/relationships/hyperlink" Target="https://dhsprogram.com/pubs/pdf/FR328/FR328.pdf" TargetMode="External"/></Relationships>
</file>

<file path=xl/worksheets/_rels/sheet22.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7.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hyperlink" Target="https://data.worldbank.org/indicator/SP.RUR.TOTL.ZS?locations=ET"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3.xml.rels><?xml version="1.0" encoding="UTF-8" standalone="yes"?>
<Relationships xmlns="http://schemas.openxmlformats.org/package/2006/relationships"><Relationship Id="rId1" Type="http://schemas.openxmlformats.org/officeDocument/2006/relationships/hyperlink" Target="https://data.worldbank.org/indicator/SP.RUR.TOTL.ZS?locations=ET"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75F36-DF00-4424-9139-5222363F07F8}">
  <sheetPr>
    <tabColor theme="9" tint="-0.249977111117893"/>
  </sheetPr>
  <dimension ref="A1:K22"/>
  <sheetViews>
    <sheetView workbookViewId="0">
      <selection activeCell="D5" sqref="D5"/>
    </sheetView>
  </sheetViews>
  <sheetFormatPr defaultRowHeight="14.5"/>
  <cols>
    <col min="1" max="1" width="35.7265625" bestFit="1" customWidth="1"/>
    <col min="2" max="3" width="16.1796875" customWidth="1"/>
    <col min="4" max="4" width="19.54296875" style="186" customWidth="1"/>
    <col min="5" max="5" width="19.54296875" style="291" customWidth="1"/>
    <col min="6" max="6" width="19.54296875" style="186" customWidth="1"/>
    <col min="7" max="7" width="19.54296875" style="291" customWidth="1"/>
    <col min="8" max="8" width="15.36328125" bestFit="1" customWidth="1"/>
    <col min="9" max="25" width="6.1796875" customWidth="1"/>
  </cols>
  <sheetData>
    <row r="1" spans="1:8">
      <c r="A1" t="s">
        <v>132</v>
      </c>
      <c r="B1" t="s">
        <v>133</v>
      </c>
      <c r="C1" t="s">
        <v>134</v>
      </c>
      <c r="D1" s="186" t="s">
        <v>2086</v>
      </c>
      <c r="E1" s="291" t="s">
        <v>2088</v>
      </c>
      <c r="F1" s="186" t="s">
        <v>2087</v>
      </c>
      <c r="G1" s="291" t="s">
        <v>2089</v>
      </c>
      <c r="H1" t="s">
        <v>2151</v>
      </c>
    </row>
    <row r="2" spans="1:8">
      <c r="A2" t="s">
        <v>135</v>
      </c>
      <c r="B2" s="135">
        <f>fertility!I275</f>
        <v>4.0484955677198515</v>
      </c>
      <c r="C2">
        <f>fertility!BM272</f>
        <v>0.97648228840324458</v>
      </c>
    </row>
    <row r="3" spans="1:8">
      <c r="A3" t="s">
        <v>136</v>
      </c>
      <c r="B3">
        <v>30</v>
      </c>
      <c r="C3">
        <f>B3</f>
        <v>30</v>
      </c>
    </row>
    <row r="4" spans="1:8">
      <c r="A4" t="s">
        <v>137</v>
      </c>
      <c r="B4" s="135">
        <f>(B2-B5*5)/30</f>
        <v>0.12294985225732839</v>
      </c>
      <c r="C4">
        <f>C2</f>
        <v>0.97648228840324458</v>
      </c>
    </row>
    <row r="5" spans="1:8">
      <c r="A5" t="s">
        <v>138</v>
      </c>
      <c r="B5" s="275">
        <f t="shared" ref="B5:C5" si="0">D5</f>
        <v>7.1999999999999995E-2</v>
      </c>
      <c r="C5" s="316">
        <f t="shared" si="0"/>
        <v>0.96548938460562972</v>
      </c>
      <c r="D5" s="186">
        <f>'AgeSpecific Fertility'!D3/1000</f>
        <v>7.1999999999999995E-2</v>
      </c>
      <c r="E5" s="291">
        <f>'AgeSpecific Fertility'!D9</f>
        <v>0.96548938460562972</v>
      </c>
      <c r="F5" s="186">
        <f>'AgeSpecific Fertility'!D33/1000</f>
        <v>8.3000000000000004E-2</v>
      </c>
      <c r="G5" s="291">
        <f>'AgeSpecific Fertility'!D39</f>
        <v>0.94612969253443047</v>
      </c>
      <c r="H5" t="s">
        <v>2150</v>
      </c>
    </row>
    <row r="6" spans="1:8">
      <c r="A6" s="210" t="s">
        <v>2156</v>
      </c>
      <c r="B6" s="317">
        <f>AVERAGE('AgeSpecific Fertility'!E3:F3)/1000</f>
        <v>0.19850000000000001</v>
      </c>
      <c r="C6" s="317">
        <f>AVERAGE('AgeSpecific Fertility'!E9:F9)</f>
        <v>0.98627198435950747</v>
      </c>
    </row>
    <row r="7" spans="1:8">
      <c r="A7" s="210" t="s">
        <v>2157</v>
      </c>
      <c r="B7" s="317">
        <f>AVERAGE('AgeSpecific Fertility'!G3:H3)/1000</f>
        <v>0.14050000000000001</v>
      </c>
      <c r="C7" s="317">
        <f>AVERAGE('AgeSpecific Fertility'!G9:H9)</f>
        <v>0.95003364224192177</v>
      </c>
    </row>
    <row r="8" spans="1:8">
      <c r="A8" s="210" t="s">
        <v>2158</v>
      </c>
      <c r="B8" s="317">
        <f>AVERAGE('AgeSpecific Fertility'!I3:J3)/1000</f>
        <v>3.15E-2</v>
      </c>
      <c r="C8" s="317">
        <f>AVERAGE('AgeSpecific Fertility'!H9:I9)</f>
        <v>0.92199765900894537</v>
      </c>
    </row>
    <row r="9" spans="1:8">
      <c r="A9" t="s">
        <v>139</v>
      </c>
      <c r="B9" s="318">
        <f>'mort infant'!I275*'mort infant'!BM272</f>
        <v>33.853234800648842</v>
      </c>
      <c r="C9" s="318">
        <f>'mort infant'!BM272</f>
        <v>0.96306068601583117</v>
      </c>
      <c r="D9" s="295">
        <f>'RuralUrban Mortality'!S68</f>
        <v>46</v>
      </c>
      <c r="E9" s="296">
        <f>'RuralUrban Mortality'!AC73</f>
        <v>0.96985007379579624</v>
      </c>
      <c r="F9" s="295">
        <f>'RuralUrban Mortality'!U68</f>
        <v>51</v>
      </c>
      <c r="G9" s="296">
        <f>'RuralUrban Mortality'!AE73</f>
        <v>0.97403714560276555</v>
      </c>
      <c r="H9" t="s">
        <v>2150</v>
      </c>
    </row>
    <row r="10" spans="1:8">
      <c r="A10" t="s">
        <v>140</v>
      </c>
      <c r="B10" s="318">
        <f>('mort 1-5'!I275-B9)/4</f>
        <v>3.6388099439055885</v>
      </c>
      <c r="C10" s="318">
        <f>'mort 1-5'!BM272</f>
        <v>0.95480225988700573</v>
      </c>
      <c r="D10" s="295">
        <f>'RuralUrban Mortality'!S45</f>
        <v>3.25</v>
      </c>
      <c r="E10" s="296">
        <f>'RuralUrban Mortality'!AC50</f>
        <v>0.92695677977936042</v>
      </c>
      <c r="F10" s="295">
        <f>'RuralUrban Mortality'!U45</f>
        <v>3.25</v>
      </c>
      <c r="G10" s="296">
        <f>'RuralUrban Mortality'!AE50</f>
        <v>0.92608357199011682</v>
      </c>
      <c r="H10" t="s">
        <v>2150</v>
      </c>
    </row>
    <row r="11" spans="1:8">
      <c r="A11" t="s">
        <v>141</v>
      </c>
      <c r="B11" s="318">
        <f>'mort 5-9'!I275/5</f>
        <v>1.1229032258064517</v>
      </c>
      <c r="C11" s="318">
        <f>'mort 5-9'!BM272</f>
        <v>0.95161290322580649</v>
      </c>
      <c r="D11" s="295"/>
      <c r="E11" s="296"/>
      <c r="F11" s="295"/>
      <c r="G11" s="296"/>
    </row>
    <row r="12" spans="1:8">
      <c r="A12" t="s">
        <v>142</v>
      </c>
      <c r="B12" s="318">
        <f>'mort 10-14'!I275/5</f>
        <v>0.9230404558404558</v>
      </c>
      <c r="C12" s="318">
        <f>'mort 10-14'!BM272</f>
        <v>0.96150047483380818</v>
      </c>
      <c r="D12" s="295"/>
      <c r="E12" s="296"/>
      <c r="F12" s="295"/>
      <c r="G12" s="296"/>
    </row>
    <row r="13" spans="1:8">
      <c r="A13" t="s">
        <v>143</v>
      </c>
      <c r="B13" s="318">
        <f>'mort 15-19'!I275/5</f>
        <v>1.5441407123135868</v>
      </c>
      <c r="C13" s="318">
        <f>'mort 15-19'!BM272</f>
        <v>0.96508794519599173</v>
      </c>
      <c r="D13" s="295">
        <f>'RuralUrban Mortality'!S8</f>
        <v>0.44400000000000006</v>
      </c>
      <c r="E13" s="296">
        <f>'RuralUrban Mortality'!AC24</f>
        <v>0.9767666961656033</v>
      </c>
      <c r="F13" s="295"/>
      <c r="G13" s="296"/>
      <c r="H13" t="s">
        <v>2150</v>
      </c>
    </row>
    <row r="14" spans="1:8">
      <c r="A14" t="s">
        <v>144</v>
      </c>
      <c r="B14" s="318">
        <f>'mort 20-24'!I275/5</f>
        <v>1.7002298850574711</v>
      </c>
      <c r="C14" s="318">
        <f>'mort 20-24'!BM272</f>
        <v>0.9885057471264368</v>
      </c>
      <c r="D14" s="295">
        <f>'RuralUrban Mortality'!T20</f>
        <v>0.63800000000000001</v>
      </c>
      <c r="E14" s="296">
        <f>'RuralUrban Mortality'!AD24</f>
        <v>0.97210450996771136</v>
      </c>
      <c r="F14" s="295"/>
      <c r="G14" s="296"/>
      <c r="H14" t="s">
        <v>2150</v>
      </c>
    </row>
    <row r="15" spans="1:8">
      <c r="A15" t="s">
        <v>145</v>
      </c>
      <c r="B15" s="318">
        <f>'mort adult f'!I275/(60-15)</f>
        <v>3.9298839577719757</v>
      </c>
      <c r="C15" s="318">
        <f>'mort adult f'!BM272</f>
        <v>0.97649268423175284</v>
      </c>
      <c r="D15" s="295"/>
      <c r="E15" s="296"/>
      <c r="F15" s="295"/>
      <c r="G15" s="296"/>
      <c r="H15" s="93" t="s">
        <v>2152</v>
      </c>
    </row>
    <row r="16" spans="1:8">
      <c r="A16" t="s">
        <v>146</v>
      </c>
      <c r="B16" s="318">
        <f>'mort adult m'!I275/(60-15)</f>
        <v>5.0882772830483223</v>
      </c>
      <c r="C16" s="318">
        <f>'mort adult m'!BM272</f>
        <v>0.98201065218137429</v>
      </c>
      <c r="D16" s="295"/>
      <c r="E16" s="296"/>
      <c r="F16" s="295"/>
      <c r="G16" s="296"/>
      <c r="H16" s="93" t="s">
        <v>2152</v>
      </c>
    </row>
    <row r="17" spans="1:11">
      <c r="A17" t="s">
        <v>1864</v>
      </c>
      <c r="B17" s="275">
        <f>D17</f>
        <v>0.19500000000000001</v>
      </c>
      <c r="C17" s="316">
        <f t="shared" ref="C17:C22" si="1">E17</f>
        <v>0.99159624134038737</v>
      </c>
      <c r="D17" s="186">
        <f>'AgeSpecific Fertility'!E3/1000</f>
        <v>0.19500000000000001</v>
      </c>
      <c r="E17" s="291">
        <f>'AgeSpecific Fertility'!E9</f>
        <v>0.99159624134038737</v>
      </c>
      <c r="F17" s="186">
        <f>'AgeSpecific Fertility'!E33/1000</f>
        <v>0.219</v>
      </c>
      <c r="G17" s="291">
        <f>'AgeSpecific Fertility'!E39</f>
        <v>0.98379684684603674</v>
      </c>
      <c r="H17" t="s">
        <v>2150</v>
      </c>
    </row>
    <row r="18" spans="1:11">
      <c r="A18" t="s">
        <v>1863</v>
      </c>
      <c r="B18" s="275">
        <f t="shared" ref="B18:B22" si="2">D18</f>
        <v>0.20200000000000001</v>
      </c>
      <c r="C18" s="316">
        <f t="shared" si="1"/>
        <v>0.98094772737862757</v>
      </c>
      <c r="D18" s="186">
        <f>'AgeSpecific Fertility'!F3/1000</f>
        <v>0.20200000000000001</v>
      </c>
      <c r="E18" s="291">
        <f>'AgeSpecific Fertility'!F9</f>
        <v>0.98094772737862757</v>
      </c>
      <c r="F18" s="186">
        <f>'AgeSpecific Fertility'!F33/1000</f>
        <v>0.22500000000000001</v>
      </c>
      <c r="G18" s="291">
        <f>'AgeSpecific Fertility'!F39</f>
        <v>0.97467257940428864</v>
      </c>
      <c r="H18" t="s">
        <v>2150</v>
      </c>
      <c r="K18" s="93"/>
    </row>
    <row r="19" spans="1:11">
      <c r="A19" t="s">
        <v>1865</v>
      </c>
      <c r="B19" s="275">
        <f t="shared" si="2"/>
        <v>0.16200000000000001</v>
      </c>
      <c r="C19" s="316">
        <f t="shared" si="1"/>
        <v>0.9482448030704661</v>
      </c>
      <c r="D19" s="186">
        <f>'AgeSpecific Fertility'!G3/1000</f>
        <v>0.16200000000000001</v>
      </c>
      <c r="E19" s="291">
        <f>'AgeSpecific Fertility'!G9</f>
        <v>0.9482448030704661</v>
      </c>
      <c r="F19" s="186">
        <f>'AgeSpecific Fertility'!G33/1000</f>
        <v>0.17499999999999999</v>
      </c>
      <c r="G19" s="291">
        <f>'AgeSpecific Fertility'!G39</f>
        <v>0.94103602888102855</v>
      </c>
      <c r="H19" t="s">
        <v>2150</v>
      </c>
    </row>
    <row r="20" spans="1:11">
      <c r="A20" t="s">
        <v>1866</v>
      </c>
      <c r="B20" s="275">
        <f t="shared" si="2"/>
        <v>0.11899999999999999</v>
      </c>
      <c r="C20" s="316">
        <f t="shared" si="1"/>
        <v>0.95182248141337733</v>
      </c>
      <c r="D20" s="186">
        <f>'AgeSpecific Fertility'!H3/1000</f>
        <v>0.11899999999999999</v>
      </c>
      <c r="E20" s="291">
        <f>'AgeSpecific Fertility'!H9</f>
        <v>0.95182248141337733</v>
      </c>
      <c r="F20" s="186">
        <f>'AgeSpecific Fertility'!H33/1000</f>
        <v>0.123</v>
      </c>
      <c r="G20" s="291">
        <f>'AgeSpecific Fertility'!H39</f>
        <v>0.92983215401839769</v>
      </c>
      <c r="H20" t="s">
        <v>2150</v>
      </c>
    </row>
    <row r="21" spans="1:11">
      <c r="A21" t="s">
        <v>1867</v>
      </c>
      <c r="B21" s="275">
        <f t="shared" si="2"/>
        <v>4.9000000000000002E-2</v>
      </c>
      <c r="C21" s="316">
        <f t="shared" si="1"/>
        <v>0.89217283660451341</v>
      </c>
      <c r="D21" s="186">
        <f>'AgeSpecific Fertility'!I3/1000</f>
        <v>4.9000000000000002E-2</v>
      </c>
      <c r="E21" s="291">
        <f>'AgeSpecific Fertility'!I9</f>
        <v>0.89217283660451341</v>
      </c>
      <c r="F21" s="186">
        <f>'AgeSpecific Fertility'!I33/1000</f>
        <v>5.3999999999999999E-2</v>
      </c>
      <c r="G21" s="291">
        <f>'AgeSpecific Fertility'!I39</f>
        <v>0.87720532146385988</v>
      </c>
      <c r="H21" t="s">
        <v>2150</v>
      </c>
    </row>
    <row r="22" spans="1:11">
      <c r="A22" t="s">
        <v>1868</v>
      </c>
      <c r="B22" s="275">
        <f t="shared" si="2"/>
        <v>1.4E-2</v>
      </c>
      <c r="C22" s="316">
        <f t="shared" si="1"/>
        <v>0.86013862753721815</v>
      </c>
      <c r="D22" s="186">
        <f>'AgeSpecific Fertility'!J3/1000</f>
        <v>1.4E-2</v>
      </c>
      <c r="E22" s="291">
        <f>'AgeSpecific Fertility'!J9</f>
        <v>0.86013862753721815</v>
      </c>
      <c r="F22" s="186">
        <f>'AgeSpecific Fertility'!J33/1000</f>
        <v>1.9E-2</v>
      </c>
      <c r="G22" s="291">
        <f>'AgeSpecific Fertility'!J39</f>
        <v>0.88946721624064828</v>
      </c>
      <c r="H22" t="s">
        <v>2150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sheetPr>
    <tabColor theme="9" tint="-0.249977111117893"/>
  </sheetPr>
  <dimension ref="A1:L23"/>
  <sheetViews>
    <sheetView workbookViewId="0">
      <selection activeCell="A4" sqref="A4:XFD15"/>
    </sheetView>
  </sheetViews>
  <sheetFormatPr defaultColWidth="16.81640625" defaultRowHeight="14.5"/>
  <cols>
    <col min="1" max="1" width="25.54296875" bestFit="1" customWidth="1"/>
    <col min="2" max="4" width="12.453125" customWidth="1"/>
    <col min="5" max="5" width="8" bestFit="1" customWidth="1"/>
    <col min="6" max="10" width="14.26953125" customWidth="1"/>
    <col min="11" max="11" width="31.54296875" bestFit="1" customWidth="1"/>
  </cols>
  <sheetData>
    <row r="1" spans="1:11" s="187" customFormat="1" ht="29">
      <c r="A1" s="187" t="s">
        <v>80</v>
      </c>
      <c r="B1" s="187" t="s">
        <v>81</v>
      </c>
      <c r="C1" s="187" t="s">
        <v>82</v>
      </c>
      <c r="D1" s="187" t="s">
        <v>83</v>
      </c>
      <c r="E1" s="187" t="s">
        <v>84</v>
      </c>
      <c r="F1" s="187" t="s">
        <v>85</v>
      </c>
      <c r="G1" s="187" t="s">
        <v>86</v>
      </c>
      <c r="H1" s="187" t="s">
        <v>87</v>
      </c>
      <c r="I1" s="187" t="s">
        <v>88</v>
      </c>
      <c r="J1" s="187" t="s">
        <v>89</v>
      </c>
      <c r="K1" s="187" t="s">
        <v>90</v>
      </c>
    </row>
    <row r="2" spans="1:11">
      <c r="A2" s="137" t="s">
        <v>91</v>
      </c>
      <c r="B2" s="137">
        <f>weeks</f>
        <v>48</v>
      </c>
      <c r="C2" s="137">
        <f>hours</f>
        <v>32</v>
      </c>
      <c r="D2" s="137">
        <v>10000</v>
      </c>
      <c r="E2" s="137" t="s">
        <v>92</v>
      </c>
      <c r="F2" s="137" t="b">
        <v>1</v>
      </c>
      <c r="G2" s="137" t="b">
        <v>1</v>
      </c>
      <c r="H2" s="137" t="b">
        <v>1</v>
      </c>
      <c r="I2" s="137" t="b">
        <v>1</v>
      </c>
      <c r="J2" s="137" t="b">
        <v>1</v>
      </c>
    </row>
    <row r="3" spans="1:11">
      <c r="A3" s="137" t="s">
        <v>93</v>
      </c>
      <c r="B3" s="137">
        <f t="shared" ref="B3:C3" si="0">B2</f>
        <v>48</v>
      </c>
      <c r="C3" s="137">
        <f t="shared" si="0"/>
        <v>32</v>
      </c>
      <c r="D3" s="137">
        <v>10000</v>
      </c>
      <c r="E3" s="137" t="s">
        <v>92</v>
      </c>
      <c r="F3" s="137" t="b">
        <v>1</v>
      </c>
      <c r="G3" s="137" t="b">
        <v>1</v>
      </c>
      <c r="H3" s="137" t="b">
        <v>1</v>
      </c>
      <c r="I3" s="137" t="b">
        <v>1</v>
      </c>
      <c r="J3" s="137" t="b">
        <v>1</v>
      </c>
    </row>
    <row r="4" spans="1:11">
      <c r="A4" t="s">
        <v>94</v>
      </c>
      <c r="B4">
        <v>48</v>
      </c>
      <c r="C4">
        <v>32</v>
      </c>
      <c r="D4">
        <v>3000</v>
      </c>
      <c r="E4" t="s">
        <v>95</v>
      </c>
      <c r="F4" t="b">
        <v>1</v>
      </c>
      <c r="G4" t="b">
        <v>1</v>
      </c>
      <c r="H4" t="b">
        <v>1</v>
      </c>
      <c r="I4" t="b">
        <v>1</v>
      </c>
      <c r="J4" t="b">
        <v>1</v>
      </c>
      <c r="K4" t="s">
        <v>96</v>
      </c>
    </row>
    <row r="5" spans="1:11">
      <c r="A5" t="s">
        <v>97</v>
      </c>
      <c r="B5">
        <v>48</v>
      </c>
      <c r="C5">
        <v>32</v>
      </c>
      <c r="D5">
        <v>3000</v>
      </c>
      <c r="E5" t="s">
        <v>92</v>
      </c>
      <c r="F5" t="b">
        <v>1</v>
      </c>
      <c r="G5" t="b">
        <v>1</v>
      </c>
      <c r="H5" t="b">
        <v>1</v>
      </c>
      <c r="I5" t="b">
        <v>1</v>
      </c>
      <c r="J5" t="b">
        <v>1</v>
      </c>
      <c r="K5" t="s">
        <v>98</v>
      </c>
    </row>
    <row r="6" spans="1:11">
      <c r="A6" t="s">
        <v>99</v>
      </c>
      <c r="B6">
        <v>48</v>
      </c>
      <c r="C6">
        <v>32</v>
      </c>
      <c r="D6">
        <v>3000</v>
      </c>
      <c r="E6" t="s">
        <v>95</v>
      </c>
      <c r="F6" t="b">
        <v>0</v>
      </c>
      <c r="G6" t="b">
        <v>0</v>
      </c>
      <c r="H6" t="b">
        <v>0</v>
      </c>
      <c r="I6" t="b">
        <v>0</v>
      </c>
      <c r="J6" t="b">
        <v>0</v>
      </c>
      <c r="K6" t="s">
        <v>100</v>
      </c>
    </row>
    <row r="7" spans="1:11">
      <c r="A7" t="s">
        <v>101</v>
      </c>
      <c r="B7">
        <v>48</v>
      </c>
      <c r="C7">
        <v>32</v>
      </c>
      <c r="D7">
        <v>3000</v>
      </c>
      <c r="E7" t="s">
        <v>95</v>
      </c>
      <c r="F7" t="b">
        <v>0</v>
      </c>
      <c r="G7" t="b">
        <v>1</v>
      </c>
      <c r="H7" t="b">
        <v>0</v>
      </c>
      <c r="I7" t="b">
        <v>0</v>
      </c>
      <c r="J7" t="b">
        <v>0</v>
      </c>
      <c r="K7" t="s">
        <v>100</v>
      </c>
    </row>
    <row r="8" spans="1:11">
      <c r="A8" t="s">
        <v>102</v>
      </c>
      <c r="B8">
        <v>48</v>
      </c>
      <c r="C8">
        <v>32</v>
      </c>
      <c r="D8">
        <v>3000</v>
      </c>
      <c r="E8" t="s">
        <v>95</v>
      </c>
      <c r="F8" t="b">
        <v>1</v>
      </c>
      <c r="G8" t="b">
        <v>1</v>
      </c>
      <c r="H8" t="b">
        <v>0</v>
      </c>
      <c r="I8" t="b">
        <v>0</v>
      </c>
      <c r="J8" t="b">
        <v>0</v>
      </c>
      <c r="K8" t="s">
        <v>100</v>
      </c>
    </row>
    <row r="9" spans="1:11">
      <c r="A9" t="s">
        <v>103</v>
      </c>
      <c r="B9">
        <v>48</v>
      </c>
      <c r="C9">
        <v>32</v>
      </c>
      <c r="D9">
        <v>3000</v>
      </c>
      <c r="E9" t="s">
        <v>95</v>
      </c>
      <c r="F9" t="b">
        <v>1</v>
      </c>
      <c r="G9" t="b">
        <v>1</v>
      </c>
      <c r="H9" t="b">
        <v>0</v>
      </c>
      <c r="I9" t="b">
        <v>0</v>
      </c>
      <c r="J9" t="b">
        <v>1</v>
      </c>
      <c r="K9" t="s">
        <v>100</v>
      </c>
    </row>
    <row r="10" spans="1:11">
      <c r="A10" t="s">
        <v>104</v>
      </c>
      <c r="B10">
        <v>48</v>
      </c>
      <c r="C10">
        <v>32</v>
      </c>
      <c r="D10">
        <v>3000</v>
      </c>
      <c r="E10" t="s">
        <v>95</v>
      </c>
      <c r="F10" t="b">
        <v>1</v>
      </c>
      <c r="G10" t="b">
        <v>1</v>
      </c>
      <c r="H10" t="b">
        <v>0</v>
      </c>
      <c r="I10" t="b">
        <v>1</v>
      </c>
      <c r="J10" t="b">
        <v>1</v>
      </c>
      <c r="K10" t="s">
        <v>105</v>
      </c>
    </row>
    <row r="11" spans="1:11" s="209" customFormat="1">
      <c r="A11" s="209" t="s">
        <v>106</v>
      </c>
      <c r="B11" s="209">
        <v>48</v>
      </c>
      <c r="C11" s="209">
        <v>32</v>
      </c>
      <c r="D11" s="209">
        <v>3000</v>
      </c>
      <c r="E11" s="209" t="s">
        <v>92</v>
      </c>
      <c r="F11" s="209" t="b">
        <v>0</v>
      </c>
      <c r="G11" s="209" t="b">
        <v>0</v>
      </c>
      <c r="H11" s="209" t="b">
        <v>0</v>
      </c>
      <c r="I11" s="209" t="b">
        <v>0</v>
      </c>
      <c r="J11" s="209" t="b">
        <v>0</v>
      </c>
      <c r="K11" s="209" t="s">
        <v>107</v>
      </c>
    </row>
    <row r="12" spans="1:11" s="209" customFormat="1">
      <c r="A12" s="209" t="s">
        <v>108</v>
      </c>
      <c r="B12" s="209">
        <v>48</v>
      </c>
      <c r="C12" s="209">
        <v>32</v>
      </c>
      <c r="D12" s="209">
        <v>3000</v>
      </c>
      <c r="E12" s="209" t="s">
        <v>92</v>
      </c>
      <c r="F12" s="209" t="b">
        <v>0</v>
      </c>
      <c r="G12" s="209" t="b">
        <v>1</v>
      </c>
      <c r="H12" s="209" t="b">
        <v>0</v>
      </c>
      <c r="I12" s="209" t="b">
        <v>0</v>
      </c>
      <c r="J12" s="209" t="b">
        <v>0</v>
      </c>
      <c r="K12" s="209" t="s">
        <v>107</v>
      </c>
    </row>
    <row r="13" spans="1:11" s="209" customFormat="1">
      <c r="A13" s="209" t="s">
        <v>109</v>
      </c>
      <c r="B13" s="209">
        <v>48</v>
      </c>
      <c r="C13" s="209">
        <v>32</v>
      </c>
      <c r="D13" s="209">
        <v>3000</v>
      </c>
      <c r="E13" s="209" t="s">
        <v>92</v>
      </c>
      <c r="F13" s="209" t="b">
        <v>1</v>
      </c>
      <c r="G13" s="209" t="b">
        <v>1</v>
      </c>
      <c r="H13" s="209" t="b">
        <v>0</v>
      </c>
      <c r="I13" s="209" t="b">
        <v>0</v>
      </c>
      <c r="J13" s="209" t="b">
        <v>0</v>
      </c>
      <c r="K13" s="209" t="s">
        <v>107</v>
      </c>
    </row>
    <row r="14" spans="1:11" s="209" customFormat="1">
      <c r="A14" s="209" t="s">
        <v>110</v>
      </c>
      <c r="B14" s="209">
        <v>48</v>
      </c>
      <c r="C14" s="209">
        <v>32</v>
      </c>
      <c r="D14" s="209">
        <v>3000</v>
      </c>
      <c r="E14" s="209" t="s">
        <v>92</v>
      </c>
      <c r="F14" s="209" t="b">
        <v>1</v>
      </c>
      <c r="G14" s="209" t="b">
        <v>1</v>
      </c>
      <c r="H14" s="209" t="b">
        <v>0</v>
      </c>
      <c r="I14" s="209" t="b">
        <v>0</v>
      </c>
      <c r="J14" s="209" t="b">
        <v>1</v>
      </c>
      <c r="K14" s="209" t="s">
        <v>107</v>
      </c>
    </row>
    <row r="15" spans="1:11" s="209" customFormat="1">
      <c r="A15" s="209" t="s">
        <v>111</v>
      </c>
      <c r="B15" s="209">
        <v>48</v>
      </c>
      <c r="C15" s="209">
        <v>32</v>
      </c>
      <c r="D15" s="209">
        <v>3000</v>
      </c>
      <c r="E15" s="209" t="s">
        <v>92</v>
      </c>
      <c r="F15" s="209" t="b">
        <v>1</v>
      </c>
      <c r="G15" s="209" t="b">
        <v>1</v>
      </c>
      <c r="H15" s="209" t="b">
        <v>0</v>
      </c>
      <c r="I15" s="209" t="b">
        <v>1</v>
      </c>
      <c r="J15" s="209" t="b">
        <v>1</v>
      </c>
      <c r="K15" s="209" t="s">
        <v>107</v>
      </c>
    </row>
    <row r="17" spans="1:12">
      <c r="A17" s="209" t="s">
        <v>2175</v>
      </c>
    </row>
    <row r="18" spans="1:12">
      <c r="A18" s="198" t="s">
        <v>94</v>
      </c>
      <c r="B18">
        <v>48</v>
      </c>
      <c r="C18">
        <v>32</v>
      </c>
      <c r="D18">
        <v>3000</v>
      </c>
      <c r="E18" t="s">
        <v>95</v>
      </c>
      <c r="F18" s="137" t="b">
        <v>1</v>
      </c>
      <c r="G18" t="b">
        <v>1</v>
      </c>
      <c r="H18" t="b">
        <v>1</v>
      </c>
      <c r="I18" s="137" t="b">
        <v>1</v>
      </c>
      <c r="J18" s="137" t="b">
        <v>1</v>
      </c>
      <c r="K18" s="137"/>
      <c r="L18" t="s">
        <v>96</v>
      </c>
    </row>
    <row r="19" spans="1:12">
      <c r="A19" s="198" t="s">
        <v>101</v>
      </c>
      <c r="B19">
        <v>48</v>
      </c>
      <c r="C19">
        <v>32</v>
      </c>
      <c r="D19">
        <v>3000</v>
      </c>
      <c r="E19" t="s">
        <v>95</v>
      </c>
      <c r="F19" s="137" t="b">
        <v>0</v>
      </c>
      <c r="G19" s="56" t="b">
        <v>0</v>
      </c>
      <c r="H19" s="56" t="b">
        <v>1</v>
      </c>
      <c r="I19" s="300" t="b">
        <v>1</v>
      </c>
      <c r="J19" s="300" t="b">
        <v>1</v>
      </c>
      <c r="K19" s="137"/>
      <c r="L19" t="s">
        <v>100</v>
      </c>
    </row>
    <row r="20" spans="1:12">
      <c r="A20" s="198" t="s">
        <v>102</v>
      </c>
      <c r="B20">
        <v>48</v>
      </c>
      <c r="C20">
        <v>32</v>
      </c>
      <c r="D20">
        <v>3000</v>
      </c>
      <c r="E20" t="s">
        <v>95</v>
      </c>
      <c r="F20" s="137" t="b">
        <v>1</v>
      </c>
      <c r="G20" t="b">
        <v>1</v>
      </c>
      <c r="H20" s="56" t="b">
        <v>1</v>
      </c>
      <c r="I20" s="300" t="b">
        <v>1</v>
      </c>
      <c r="J20" s="300" t="b">
        <v>1</v>
      </c>
      <c r="K20" s="137"/>
      <c r="L20" t="s">
        <v>100</v>
      </c>
    </row>
    <row r="21" spans="1:12">
      <c r="A21" s="198" t="s">
        <v>103</v>
      </c>
      <c r="B21">
        <v>48</v>
      </c>
      <c r="C21">
        <v>32</v>
      </c>
      <c r="D21">
        <v>3000</v>
      </c>
      <c r="E21" t="s">
        <v>95</v>
      </c>
      <c r="F21" s="137" t="b">
        <v>1</v>
      </c>
      <c r="G21" t="b">
        <v>1</v>
      </c>
      <c r="H21" s="56" t="b">
        <v>1</v>
      </c>
      <c r="I21" s="300" t="b">
        <v>1</v>
      </c>
      <c r="J21" s="137" t="b">
        <v>1</v>
      </c>
      <c r="K21" s="137"/>
      <c r="L21" t="s">
        <v>100</v>
      </c>
    </row>
    <row r="22" spans="1:12">
      <c r="A22" s="198" t="s">
        <v>104</v>
      </c>
      <c r="B22">
        <v>48</v>
      </c>
      <c r="C22">
        <v>32</v>
      </c>
      <c r="D22">
        <v>3000</v>
      </c>
      <c r="E22" t="s">
        <v>95</v>
      </c>
      <c r="F22" s="137" t="b">
        <v>1</v>
      </c>
      <c r="G22" t="b">
        <v>1</v>
      </c>
      <c r="H22" s="56" t="b">
        <v>1</v>
      </c>
      <c r="I22" s="137" t="b">
        <v>1</v>
      </c>
      <c r="J22" s="137" t="b">
        <v>1</v>
      </c>
      <c r="K22" s="137"/>
      <c r="L22" t="s">
        <v>105</v>
      </c>
    </row>
    <row r="23" spans="1:12">
      <c r="A23" s="198" t="s">
        <v>2171</v>
      </c>
      <c r="B23">
        <v>48</v>
      </c>
      <c r="C23">
        <v>32</v>
      </c>
      <c r="D23" s="134">
        <f>SUM(TotalPop!D18:D118)</f>
        <v>66467271.478000037</v>
      </c>
      <c r="E23" t="s">
        <v>92</v>
      </c>
      <c r="F23" s="137" t="b">
        <v>1</v>
      </c>
      <c r="G23" t="b">
        <v>1</v>
      </c>
      <c r="H23" t="b">
        <v>1</v>
      </c>
      <c r="I23" s="137" t="b">
        <v>1</v>
      </c>
      <c r="J23" s="137" t="b">
        <v>1</v>
      </c>
      <c r="K23" s="137"/>
      <c r="L23" t="s">
        <v>2172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CC02-1756-457E-98FD-B7753DA1CE78}">
  <sheetPr>
    <tabColor theme="9" tint="-0.249977111117893"/>
  </sheetPr>
  <dimension ref="A1:AB109"/>
  <sheetViews>
    <sheetView topLeftCell="B1" zoomScale="70" zoomScaleNormal="70" workbookViewId="0">
      <pane ySplit="1" topLeftCell="A98" activePane="bottomLeft" state="frozen"/>
      <selection pane="bottomLeft" activeCell="B105" sqref="A105:XFD109"/>
    </sheetView>
  </sheetViews>
  <sheetFormatPr defaultColWidth="8.7265625" defaultRowHeight="14.5"/>
  <cols>
    <col min="1" max="1" width="12.7265625" style="62" customWidth="1"/>
    <col min="2" max="2" width="22.1796875" style="62" bestFit="1" customWidth="1"/>
    <col min="3" max="3" width="14.54296875" style="62" customWidth="1"/>
    <col min="4" max="6" width="10.81640625" style="62" customWidth="1"/>
    <col min="7" max="7" width="11.1796875" style="62" customWidth="1"/>
    <col min="8" max="9" width="12.453125" style="62" customWidth="1"/>
    <col min="10" max="11" width="12.453125" style="149" customWidth="1"/>
    <col min="12" max="17" width="12.453125" style="62" customWidth="1"/>
    <col min="18" max="19" width="14.54296875" style="155" customWidth="1"/>
    <col min="20" max="27" width="8.7265625" style="62"/>
    <col min="28" max="28" width="12.26953125" style="62" bestFit="1" customWidth="1"/>
    <col min="29" max="16384" width="8.7265625" style="62"/>
  </cols>
  <sheetData>
    <row r="1" spans="1:28" s="139" customFormat="1">
      <c r="A1" s="139" t="s">
        <v>147</v>
      </c>
      <c r="B1" s="139" t="s">
        <v>148</v>
      </c>
      <c r="C1" s="139" t="s">
        <v>149</v>
      </c>
      <c r="D1" s="139" t="s">
        <v>150</v>
      </c>
      <c r="E1" s="139" t="s">
        <v>151</v>
      </c>
      <c r="F1" s="139" t="s">
        <v>152</v>
      </c>
      <c r="G1" s="139" t="s">
        <v>153</v>
      </c>
      <c r="H1" s="139" t="s">
        <v>154</v>
      </c>
      <c r="I1" s="139" t="s">
        <v>155</v>
      </c>
      <c r="J1" s="154" t="s">
        <v>156</v>
      </c>
      <c r="K1" s="154" t="s">
        <v>157</v>
      </c>
      <c r="L1" s="139" t="s">
        <v>158</v>
      </c>
      <c r="M1" s="139" t="s">
        <v>159</v>
      </c>
      <c r="N1" s="139" t="s">
        <v>160</v>
      </c>
      <c r="O1" s="139" t="s">
        <v>161</v>
      </c>
      <c r="P1" s="139" t="s">
        <v>162</v>
      </c>
      <c r="Q1" s="139" t="s">
        <v>163</v>
      </c>
      <c r="R1" s="270" t="s">
        <v>1987</v>
      </c>
      <c r="S1" s="270" t="s">
        <v>1996</v>
      </c>
    </row>
    <row r="2" spans="1:28">
      <c r="A2" s="62" t="s">
        <v>164</v>
      </c>
      <c r="B2" s="62" t="s">
        <v>165</v>
      </c>
      <c r="C2" s="62" t="s">
        <v>166</v>
      </c>
      <c r="D2" s="62" t="s">
        <v>167</v>
      </c>
      <c r="E2" s="62" t="s">
        <v>66</v>
      </c>
      <c r="F2" s="62" t="s">
        <v>168</v>
      </c>
      <c r="G2" s="62" t="s">
        <v>92</v>
      </c>
      <c r="H2" s="62">
        <v>1</v>
      </c>
      <c r="L2" s="62">
        <v>1</v>
      </c>
      <c r="M2" s="62">
        <v>4</v>
      </c>
      <c r="O2" s="62">
        <v>10</v>
      </c>
      <c r="R2" s="155">
        <f>IFERROR(IF(VLOOKUP($A2,'Services summary'!$A:$L,10,FALSE)=0,"",VLOOKUP($A2,'Services summary'!$A:$L,10,FALSE)),"")</f>
        <v>0.10430311241290574</v>
      </c>
      <c r="S2" s="155">
        <f>IFERROR(IF(VLOOKUP($A2,'Services summary'!$A:$L,11,FALSE)=0,"",VLOOKUP($A2,'Services summary'!$A:$L,11,FALSE)),"")</f>
        <v>0.10430311241290574</v>
      </c>
    </row>
    <row r="3" spans="1:28">
      <c r="A3" s="62" t="s">
        <v>169</v>
      </c>
      <c r="B3" s="62" t="s">
        <v>170</v>
      </c>
      <c r="C3" s="62" t="s">
        <v>166</v>
      </c>
      <c r="D3" s="62" t="s">
        <v>167</v>
      </c>
      <c r="E3" s="62" t="s">
        <v>66</v>
      </c>
      <c r="F3" s="62" t="s">
        <v>168</v>
      </c>
      <c r="G3" s="62" t="s">
        <v>92</v>
      </c>
      <c r="H3" s="62">
        <v>1</v>
      </c>
      <c r="L3" s="62">
        <v>1</v>
      </c>
      <c r="M3" s="62">
        <v>1</v>
      </c>
      <c r="O3" s="140">
        <v>120</v>
      </c>
      <c r="R3" s="155">
        <f>IFERROR(IF(VLOOKUP($A3,'Services summary'!$A:$L,10,FALSE)=0,"",VLOOKUP($A3,'Services summary'!$A:$L,10,FALSE)),"")</f>
        <v>0.29204871475613614</v>
      </c>
      <c r="S3" s="155">
        <f>IFERROR(IF(VLOOKUP($A3,'Services summary'!$A:$L,11,FALSE)=0,"",VLOOKUP($A3,'Services summary'!$A:$L,11,FALSE)),"")</f>
        <v>7.3012178689034035E-2</v>
      </c>
    </row>
    <row r="4" spans="1:28">
      <c r="A4" s="62" t="s">
        <v>171</v>
      </c>
      <c r="B4" s="62" t="s">
        <v>172</v>
      </c>
      <c r="C4" s="62" t="s">
        <v>166</v>
      </c>
      <c r="D4" s="62" t="s">
        <v>173</v>
      </c>
      <c r="E4" s="62" t="s">
        <v>66</v>
      </c>
      <c r="F4" s="62" t="s">
        <v>168</v>
      </c>
      <c r="G4" s="62" t="s">
        <v>92</v>
      </c>
      <c r="H4" s="62">
        <v>1</v>
      </c>
      <c r="L4" s="62">
        <v>1</v>
      </c>
      <c r="R4" s="155" t="str">
        <f>IFERROR(IF(VLOOKUP($A4,'Services summary'!$A:$L,10,FALSE)=0,"",VLOOKUP($A4,'Services summary'!$A:$L,10,FALSE)),"")</f>
        <v/>
      </c>
      <c r="S4" s="155" t="str">
        <f>IFERROR(IF(VLOOKUP($A4,'Services summary'!$A:$L,11,FALSE)=0,"",VLOOKUP($A4,'Services summary'!$A:$L,11,FALSE)),"")</f>
        <v/>
      </c>
    </row>
    <row r="5" spans="1:28">
      <c r="A5" s="62" t="s">
        <v>174</v>
      </c>
      <c r="B5" s="62" t="s">
        <v>175</v>
      </c>
      <c r="C5" s="62" t="s">
        <v>166</v>
      </c>
      <c r="D5" s="62" t="s">
        <v>167</v>
      </c>
      <c r="E5" s="62" t="s">
        <v>66</v>
      </c>
      <c r="F5" s="62" t="s">
        <v>168</v>
      </c>
      <c r="G5" s="62" t="s">
        <v>92</v>
      </c>
      <c r="H5" s="62">
        <v>1</v>
      </c>
      <c r="L5" s="62">
        <v>1</v>
      </c>
      <c r="M5" s="62">
        <v>2</v>
      </c>
      <c r="O5" s="62">
        <v>60</v>
      </c>
      <c r="R5" s="155">
        <f>IFERROR(IF(VLOOKUP($A5,'Services summary'!$A:$L,10,FALSE)=0,"",VLOOKUP($A5,'Services summary'!$A:$L,10,FALSE)),"")</f>
        <v>0.83442489930324593</v>
      </c>
      <c r="S5" s="155">
        <f>IFERROR(IF(VLOOKUP($A5,'Services summary'!$A:$L,11,FALSE)=0,"",VLOOKUP($A5,'Services summary'!$A:$L,11,FALSE)),"")</f>
        <v>0.83442489930324593</v>
      </c>
    </row>
    <row r="6" spans="1:28">
      <c r="A6" s="62" t="s">
        <v>176</v>
      </c>
      <c r="B6" s="62" t="s">
        <v>177</v>
      </c>
      <c r="C6" s="62" t="s">
        <v>166</v>
      </c>
      <c r="D6" s="62" t="s">
        <v>167</v>
      </c>
      <c r="E6" s="62" t="s">
        <v>66</v>
      </c>
      <c r="F6" s="62" t="s">
        <v>168</v>
      </c>
      <c r="G6" s="62" t="s">
        <v>92</v>
      </c>
      <c r="H6" s="62">
        <v>1</v>
      </c>
      <c r="L6" s="62">
        <v>1</v>
      </c>
      <c r="M6" s="62">
        <v>2</v>
      </c>
      <c r="O6" s="62">
        <v>60</v>
      </c>
      <c r="R6" s="155">
        <f>IFERROR(IF(VLOOKUP($A6,'Services summary'!$A:$L,10,FALSE)=0,"",VLOOKUP($A6,'Services summary'!$A:$L,10,FALSE)),"")</f>
        <v>0.11473342365419609</v>
      </c>
      <c r="S6" s="155">
        <f>IFERROR(IF(VLOOKUP($A6,'Services summary'!$A:$L,11,FALSE)=0,"",VLOOKUP($A6,'Services summary'!$A:$L,11,FALSE)),"")</f>
        <v>0.11473342365419609</v>
      </c>
    </row>
    <row r="7" spans="1:28">
      <c r="A7" s="62" t="s">
        <v>178</v>
      </c>
      <c r="B7" s="62" t="s">
        <v>179</v>
      </c>
      <c r="C7" s="62" t="s">
        <v>166</v>
      </c>
      <c r="D7" s="62" t="s">
        <v>180</v>
      </c>
      <c r="E7" s="62" t="s">
        <v>70</v>
      </c>
      <c r="F7" s="141" t="s">
        <v>181</v>
      </c>
      <c r="G7" s="62" t="s">
        <v>92</v>
      </c>
      <c r="H7" s="140">
        <v>2</v>
      </c>
      <c r="L7" s="140">
        <v>0.98</v>
      </c>
      <c r="M7" s="62">
        <v>1</v>
      </c>
      <c r="O7" s="62">
        <v>5</v>
      </c>
      <c r="R7" s="155">
        <f>IFERROR(IF(VLOOKUP($A7,'Services summary'!$A:$L,10,FALSE)=0,"",VLOOKUP($A7,'Services summary'!$A:$L,10,FALSE)),"")</f>
        <v>2.124297891012453E-2</v>
      </c>
      <c r="S7" s="155">
        <f>IFERROR(IF(VLOOKUP($A7,'Services summary'!$A:$L,11,FALSE)=0,"",VLOOKUP($A7,'Services summary'!$A:$L,11,FALSE)),"")</f>
        <v>2.124297891012453E-2</v>
      </c>
    </row>
    <row r="8" spans="1:28">
      <c r="A8" s="62" t="s">
        <v>182</v>
      </c>
      <c r="B8" s="62" t="s">
        <v>183</v>
      </c>
      <c r="C8" s="62" t="s">
        <v>166</v>
      </c>
      <c r="D8" s="62" t="s">
        <v>180</v>
      </c>
      <c r="E8" s="62" t="s">
        <v>70</v>
      </c>
      <c r="F8" s="141" t="s">
        <v>181</v>
      </c>
      <c r="G8" s="62" t="s">
        <v>92</v>
      </c>
      <c r="H8" s="62">
        <f>5-H7</f>
        <v>3</v>
      </c>
      <c r="L8" s="62">
        <v>0.98</v>
      </c>
      <c r="M8" s="62">
        <v>1</v>
      </c>
      <c r="O8" s="62">
        <v>5</v>
      </c>
      <c r="R8" s="155">
        <f>IFERROR(IF(VLOOKUP($A8,'Services summary'!$A:$L,10,FALSE)=0,"",VLOOKUP($A8,'Services summary'!$A:$L,10,FALSE)),"")</f>
        <v>2.3E-2</v>
      </c>
      <c r="S8" s="155">
        <f>IFERROR(IF(VLOOKUP($A8,'Services summary'!$A:$L,11,FALSE)=0,"",VLOOKUP($A8,'Services summary'!$A:$L,11,FALSE)),"")</f>
        <v>2.3E-2</v>
      </c>
      <c r="AB8" s="141"/>
    </row>
    <row r="9" spans="1:28">
      <c r="A9" s="62" t="s">
        <v>184</v>
      </c>
      <c r="B9" s="62" t="s">
        <v>185</v>
      </c>
      <c r="C9" s="62" t="s">
        <v>166</v>
      </c>
      <c r="D9" s="62" t="s">
        <v>180</v>
      </c>
      <c r="E9" s="62" t="s">
        <v>70</v>
      </c>
      <c r="F9" s="141" t="s">
        <v>181</v>
      </c>
      <c r="G9" s="62" t="s">
        <v>92</v>
      </c>
      <c r="H9" s="142">
        <v>0.46029999999999999</v>
      </c>
      <c r="I9" s="62" t="s">
        <v>186</v>
      </c>
      <c r="L9" s="140">
        <v>1</v>
      </c>
      <c r="M9" s="62">
        <v>2</v>
      </c>
      <c r="O9" s="62">
        <v>5</v>
      </c>
      <c r="R9" s="155">
        <f>IFERROR(IF(VLOOKUP($A9,'Services summary'!$A:$L,10,FALSE)=0,"",VLOOKUP($A9,'Services summary'!$A:$L,10,FALSE)),"")</f>
        <v>0.14500000000000002</v>
      </c>
      <c r="S9" s="155">
        <f>IFERROR(IF(VLOOKUP($A9,'Services summary'!$A:$L,11,FALSE)=0,"",VLOOKUP($A9,'Services summary'!$A:$L,11,FALSE)),"")</f>
        <v>0.14500000000000002</v>
      </c>
    </row>
    <row r="10" spans="1:28">
      <c r="A10" s="62" t="s">
        <v>187</v>
      </c>
      <c r="B10" s="62" t="s">
        <v>188</v>
      </c>
      <c r="C10" s="62" t="s">
        <v>166</v>
      </c>
      <c r="D10" s="62" t="s">
        <v>173</v>
      </c>
      <c r="E10" s="62" t="s">
        <v>72</v>
      </c>
      <c r="F10" s="62" t="s">
        <v>168</v>
      </c>
      <c r="G10" s="62" t="s">
        <v>92</v>
      </c>
      <c r="H10" s="62">
        <v>1</v>
      </c>
      <c r="L10" s="62">
        <v>1</v>
      </c>
      <c r="M10" s="62">
        <v>1</v>
      </c>
      <c r="O10" s="62">
        <v>0</v>
      </c>
      <c r="R10" s="155">
        <f>IFERROR(IF(VLOOKUP($A10,'Services summary'!$A:$L,10,FALSE)=0,"",VLOOKUP($A10,'Services summary'!$A:$L,10,FALSE)),"")</f>
        <v>7.4195673431245293E-2</v>
      </c>
      <c r="S10" s="155">
        <f>IFERROR(IF(VLOOKUP($A10,'Services summary'!$A:$L,11,FALSE)=0,"",VLOOKUP($A10,'Services summary'!$A:$L,11,FALSE)),"")</f>
        <v>7.4195673431245293E-2</v>
      </c>
    </row>
    <row r="11" spans="1:28">
      <c r="A11" s="62" t="s">
        <v>189</v>
      </c>
      <c r="B11" s="62" t="s">
        <v>190</v>
      </c>
      <c r="C11" s="62" t="s">
        <v>166</v>
      </c>
      <c r="D11" s="62" t="s">
        <v>173</v>
      </c>
      <c r="E11" s="62" t="s">
        <v>72</v>
      </c>
      <c r="F11" s="62" t="s">
        <v>191</v>
      </c>
      <c r="G11" s="62" t="s">
        <v>92</v>
      </c>
      <c r="H11" s="62">
        <v>1</v>
      </c>
      <c r="L11" s="62">
        <v>1</v>
      </c>
      <c r="M11" s="62">
        <v>4</v>
      </c>
      <c r="O11" s="62">
        <v>5</v>
      </c>
      <c r="R11" s="155">
        <f>IFERROR(IF(VLOOKUP($A11,'Services summary'!$A:$L,10,FALSE)=0,"",VLOOKUP($A11,'Services summary'!$A:$L,10,FALSE)),"")</f>
        <v>2.8409800837628687</v>
      </c>
      <c r="S11" s="155">
        <f>IFERROR(IF(VLOOKUP($A11,'Services summary'!$A:$L,11,FALSE)=0,"",VLOOKUP($A11,'Services summary'!$A:$L,11,FALSE)),"")</f>
        <v>2.8409800837628687</v>
      </c>
    </row>
    <row r="12" spans="1:28">
      <c r="A12" s="62" t="s">
        <v>192</v>
      </c>
      <c r="B12" s="62" t="s">
        <v>193</v>
      </c>
      <c r="C12" s="62" t="s">
        <v>166</v>
      </c>
      <c r="D12" s="62" t="s">
        <v>173</v>
      </c>
      <c r="E12" s="62" t="s">
        <v>72</v>
      </c>
      <c r="F12" s="62" t="s">
        <v>194</v>
      </c>
      <c r="G12" s="62" t="s">
        <v>92</v>
      </c>
      <c r="H12" s="62">
        <v>1</v>
      </c>
      <c r="L12" s="62">
        <v>1</v>
      </c>
      <c r="M12" s="62">
        <v>1</v>
      </c>
      <c r="O12" s="62">
        <v>5</v>
      </c>
      <c r="R12" s="155">
        <f>IFERROR(IF(VLOOKUP($A12,'Services summary'!$A:$L,10,FALSE)=0,"",VLOOKUP($A12,'Services summary'!$A:$L,10,FALSE)),"")</f>
        <v>0.32413649864778804</v>
      </c>
      <c r="S12" s="155">
        <f>IFERROR(IF(VLOOKUP($A12,'Services summary'!$A:$L,11,FALSE)=0,"",VLOOKUP($A12,'Services summary'!$A:$L,11,FALSE)),"")</f>
        <v>0.32413649864778804</v>
      </c>
    </row>
    <row r="13" spans="1:28">
      <c r="A13" s="62" t="s">
        <v>195</v>
      </c>
      <c r="B13" s="62" t="s">
        <v>196</v>
      </c>
      <c r="C13" s="62" t="s">
        <v>166</v>
      </c>
      <c r="D13" s="62" t="s">
        <v>173</v>
      </c>
      <c r="E13" s="62" t="s">
        <v>72</v>
      </c>
      <c r="F13" s="62" t="s">
        <v>168</v>
      </c>
      <c r="G13" s="62" t="s">
        <v>92</v>
      </c>
      <c r="H13" s="62">
        <v>1</v>
      </c>
      <c r="L13" s="62">
        <v>1</v>
      </c>
      <c r="M13" s="62">
        <v>2</v>
      </c>
      <c r="O13" s="62">
        <v>0</v>
      </c>
      <c r="R13" s="155">
        <f>IFERROR(IF(VLOOKUP($A13,'Services summary'!$A:$L,10,FALSE)=0,"",VLOOKUP($A13,'Services summary'!$A:$L,10,FALSE)),"")</f>
        <v>4.7904191616766463E-2</v>
      </c>
      <c r="S13" s="155">
        <f>IFERROR(IF(VLOOKUP($A13,'Services summary'!$A:$L,11,FALSE)=0,"",VLOOKUP($A13,'Services summary'!$A:$L,11,FALSE)),"")</f>
        <v>4.7904191616766463E-2</v>
      </c>
    </row>
    <row r="14" spans="1:28">
      <c r="A14" s="62" t="s">
        <v>197</v>
      </c>
      <c r="B14" s="62" t="s">
        <v>198</v>
      </c>
      <c r="C14" s="62" t="s">
        <v>166</v>
      </c>
      <c r="D14" s="62" t="s">
        <v>173</v>
      </c>
      <c r="E14" s="62" t="s">
        <v>72</v>
      </c>
      <c r="F14" s="62" t="s">
        <v>199</v>
      </c>
      <c r="G14" s="62" t="s">
        <v>92</v>
      </c>
      <c r="H14" s="62">
        <v>1</v>
      </c>
      <c r="L14" s="62">
        <v>1</v>
      </c>
      <c r="M14" s="62">
        <v>2</v>
      </c>
      <c r="O14" s="62">
        <v>0</v>
      </c>
      <c r="R14" s="155">
        <f>IFERROR(IF(VLOOKUP($A14,'Services summary'!$A:$L,10,FALSE)=0,"",VLOOKUP($A14,'Services summary'!$A:$L,10,FALSE)),"")</f>
        <v>0.34184059999999999</v>
      </c>
      <c r="S14" s="155">
        <f>IFERROR(IF(VLOOKUP($A14,'Services summary'!$A:$L,11,FALSE)=0,"",VLOOKUP($A14,'Services summary'!$A:$L,11,FALSE)),"")</f>
        <v>0.34184059999999999</v>
      </c>
      <c r="AB14" s="150"/>
    </row>
    <row r="15" spans="1:28">
      <c r="A15" s="62" t="s">
        <v>200</v>
      </c>
      <c r="B15" s="62" t="s">
        <v>201</v>
      </c>
      <c r="C15" s="62" t="s">
        <v>166</v>
      </c>
      <c r="D15" s="62" t="s">
        <v>173</v>
      </c>
      <c r="E15" s="62" t="s">
        <v>74</v>
      </c>
      <c r="F15" s="143" t="s">
        <v>181</v>
      </c>
      <c r="G15" s="62" t="s">
        <v>92</v>
      </c>
      <c r="H15" s="62">
        <v>1</v>
      </c>
      <c r="L15" s="62">
        <v>1</v>
      </c>
      <c r="M15" s="62">
        <v>6</v>
      </c>
      <c r="O15" s="62">
        <v>5</v>
      </c>
      <c r="R15" s="155" t="str">
        <f>IFERROR(IF(VLOOKUP($A15,'Services summary'!$A:$L,10,FALSE)=0,"",VLOOKUP($A15,'Services summary'!$A:$L,10,FALSE)),"")</f>
        <v/>
      </c>
      <c r="S15" s="155" t="str">
        <f>IFERROR(IF(VLOOKUP($A15,'Services summary'!$A:$L,11,FALSE)=0,"",VLOOKUP($A15,'Services summary'!$A:$L,11,FALSE)),"")</f>
        <v/>
      </c>
    </row>
    <row r="16" spans="1:28">
      <c r="A16" s="62" t="s">
        <v>202</v>
      </c>
      <c r="B16" s="62" t="s">
        <v>2001</v>
      </c>
      <c r="C16" s="62" t="s">
        <v>166</v>
      </c>
      <c r="D16" s="62" t="s">
        <v>180</v>
      </c>
      <c r="E16" s="62" t="s">
        <v>74</v>
      </c>
      <c r="F16" s="271" t="str">
        <f>F15</f>
        <v>1-4</v>
      </c>
      <c r="G16" s="62" t="s">
        <v>92</v>
      </c>
      <c r="H16" s="144">
        <f>0.38/4</f>
        <v>9.5000000000000001E-2</v>
      </c>
      <c r="I16" s="148" t="s">
        <v>186</v>
      </c>
      <c r="L16" s="140">
        <v>0.98</v>
      </c>
      <c r="R16" s="155" t="str">
        <f>IFERROR(IF(VLOOKUP($A16,'Services summary'!$A:$L,10,FALSE)=0,"",VLOOKUP($A16,'Services summary'!$A:$L,10,FALSE)),"")</f>
        <v/>
      </c>
      <c r="S16" s="155" t="str">
        <f>IFERROR(IF(VLOOKUP($A16,'Services summary'!$A:$L,11,FALSE)=0,"",VLOOKUP($A16,'Services summary'!$A:$L,11,FALSE)),"")</f>
        <v/>
      </c>
    </row>
    <row r="17" spans="1:28">
      <c r="A17" s="62" t="s">
        <v>316</v>
      </c>
      <c r="B17" s="62" t="s">
        <v>2000</v>
      </c>
      <c r="C17" s="62" t="s">
        <v>166</v>
      </c>
      <c r="D17" s="62" t="s">
        <v>180</v>
      </c>
      <c r="E17" s="62" t="s">
        <v>74</v>
      </c>
      <c r="F17" s="271" t="str">
        <f>F16</f>
        <v>1-4</v>
      </c>
      <c r="G17" s="62" t="s">
        <v>92</v>
      </c>
      <c r="H17" s="272">
        <f>H16</f>
        <v>9.5000000000000001E-2</v>
      </c>
      <c r="I17" s="148" t="s">
        <v>186</v>
      </c>
      <c r="L17" s="273">
        <f>L16</f>
        <v>0.98</v>
      </c>
      <c r="M17" s="140">
        <v>4</v>
      </c>
      <c r="O17" s="62">
        <v>5</v>
      </c>
      <c r="R17" s="155">
        <f>IFERROR(IF(VLOOKUP($A17,'Services summary'!$A:$L,10,FALSE)=0,"",VLOOKUP($A17,'Services summary'!$A:$L,10,FALSE)),"")</f>
        <v>6.4682320441988947</v>
      </c>
      <c r="S17" s="155">
        <f>IFERROR(IF(VLOOKUP($A17,'Services summary'!$A:$L,11,FALSE)=0,"",VLOOKUP($A17,'Services summary'!$A:$L,11,FALSE)),"")</f>
        <v>1.6170580110497237</v>
      </c>
    </row>
    <row r="18" spans="1:28">
      <c r="A18" s="62" t="s">
        <v>318</v>
      </c>
      <c r="B18" s="62" t="s">
        <v>2002</v>
      </c>
      <c r="C18" s="62" t="s">
        <v>166</v>
      </c>
      <c r="D18" s="62" t="s">
        <v>180</v>
      </c>
      <c r="E18" s="62" t="s">
        <v>74</v>
      </c>
      <c r="F18" s="271" t="str">
        <f>F17</f>
        <v>1-4</v>
      </c>
      <c r="G18" s="62" t="s">
        <v>92</v>
      </c>
      <c r="H18" s="272">
        <f>H17</f>
        <v>9.5000000000000001E-2</v>
      </c>
      <c r="I18" s="148" t="s">
        <v>186</v>
      </c>
      <c r="L18" s="273">
        <f>L17</f>
        <v>0.98</v>
      </c>
      <c r="R18" s="155" t="str">
        <f>IFERROR(IF(VLOOKUP($A18,'Services summary'!$A:$L,10,FALSE)=0,"",VLOOKUP($A18,'Services summary'!$A:$L,10,FALSE)),"")</f>
        <v/>
      </c>
      <c r="S18" s="155" t="str">
        <f>IFERROR(IF(VLOOKUP($A18,'Services summary'!$A:$L,11,FALSE)=0,"",VLOOKUP($A18,'Services summary'!$A:$L,11,FALSE)),"")</f>
        <v/>
      </c>
    </row>
    <row r="19" spans="1:28">
      <c r="A19" s="62" t="s">
        <v>164</v>
      </c>
      <c r="B19" s="62" t="s">
        <v>165</v>
      </c>
      <c r="C19" s="62" t="s">
        <v>166</v>
      </c>
      <c r="D19" s="62" t="s">
        <v>167</v>
      </c>
      <c r="E19" s="62" t="s">
        <v>66</v>
      </c>
      <c r="F19" s="62" t="str">
        <f t="shared" ref="F19:F35" si="0">F2</f>
        <v>births</v>
      </c>
      <c r="G19" s="62" t="s">
        <v>95</v>
      </c>
      <c r="H19" s="62">
        <f t="shared" ref="H19:H35" si="1">H2</f>
        <v>1</v>
      </c>
      <c r="L19" s="62">
        <f t="shared" ref="L19:M34" si="2">L2</f>
        <v>1</v>
      </c>
      <c r="M19" s="62">
        <f t="shared" si="2"/>
        <v>4</v>
      </c>
      <c r="O19" s="62">
        <f t="shared" ref="O19:O35" si="3">O2</f>
        <v>10</v>
      </c>
      <c r="R19" s="62">
        <f t="shared" ref="R19:S34" si="4">R2</f>
        <v>0.10430311241290574</v>
      </c>
      <c r="S19" s="62">
        <f t="shared" si="4"/>
        <v>0.10430311241290574</v>
      </c>
    </row>
    <row r="20" spans="1:28">
      <c r="A20" s="62" t="s">
        <v>169</v>
      </c>
      <c r="B20" s="62" t="s">
        <v>170</v>
      </c>
      <c r="C20" s="62" t="s">
        <v>166</v>
      </c>
      <c r="D20" s="62" t="s">
        <v>167</v>
      </c>
      <c r="E20" s="62" t="s">
        <v>66</v>
      </c>
      <c r="F20" s="62" t="str">
        <f t="shared" si="0"/>
        <v>births</v>
      </c>
      <c r="G20" s="62" t="s">
        <v>95</v>
      </c>
      <c r="H20" s="62">
        <f t="shared" si="1"/>
        <v>1</v>
      </c>
      <c r="L20" s="62">
        <f t="shared" si="2"/>
        <v>1</v>
      </c>
      <c r="M20" s="62">
        <f t="shared" si="2"/>
        <v>1</v>
      </c>
      <c r="O20" s="62">
        <f t="shared" si="3"/>
        <v>120</v>
      </c>
      <c r="R20" s="62">
        <f t="shared" si="4"/>
        <v>0.29204871475613614</v>
      </c>
      <c r="S20" s="62">
        <f t="shared" si="4"/>
        <v>7.3012178689034035E-2</v>
      </c>
    </row>
    <row r="21" spans="1:28">
      <c r="A21" s="62" t="s">
        <v>171</v>
      </c>
      <c r="B21" s="62" t="s">
        <v>172</v>
      </c>
      <c r="C21" s="62" t="s">
        <v>166</v>
      </c>
      <c r="D21" s="62" t="s">
        <v>173</v>
      </c>
      <c r="E21" s="62" t="s">
        <v>66</v>
      </c>
      <c r="F21" s="62" t="str">
        <f t="shared" si="0"/>
        <v>births</v>
      </c>
      <c r="G21" s="62" t="s">
        <v>95</v>
      </c>
      <c r="H21" s="62">
        <f t="shared" si="1"/>
        <v>1</v>
      </c>
      <c r="L21" s="62">
        <f t="shared" si="2"/>
        <v>1</v>
      </c>
      <c r="M21" s="62">
        <f t="shared" si="2"/>
        <v>0</v>
      </c>
      <c r="O21" s="62">
        <f t="shared" si="3"/>
        <v>0</v>
      </c>
      <c r="R21" s="62" t="str">
        <f t="shared" si="4"/>
        <v/>
      </c>
      <c r="S21" s="62" t="str">
        <f t="shared" si="4"/>
        <v/>
      </c>
    </row>
    <row r="22" spans="1:28">
      <c r="A22" s="62" t="s">
        <v>174</v>
      </c>
      <c r="B22" s="62" t="s">
        <v>175</v>
      </c>
      <c r="C22" s="62" t="s">
        <v>166</v>
      </c>
      <c r="D22" s="62" t="s">
        <v>167</v>
      </c>
      <c r="E22" s="62" t="s">
        <v>66</v>
      </c>
      <c r="F22" s="62" t="str">
        <f t="shared" si="0"/>
        <v>births</v>
      </c>
      <c r="G22" s="62" t="s">
        <v>95</v>
      </c>
      <c r="H22" s="62">
        <f t="shared" si="1"/>
        <v>1</v>
      </c>
      <c r="L22" s="62">
        <f t="shared" si="2"/>
        <v>1</v>
      </c>
      <c r="M22" s="62">
        <f t="shared" si="2"/>
        <v>2</v>
      </c>
      <c r="O22" s="62">
        <f t="shared" si="3"/>
        <v>60</v>
      </c>
      <c r="R22" s="62">
        <f t="shared" si="4"/>
        <v>0.83442489930324593</v>
      </c>
      <c r="S22" s="62">
        <f t="shared" si="4"/>
        <v>0.83442489930324593</v>
      </c>
    </row>
    <row r="23" spans="1:28">
      <c r="A23" s="62" t="s">
        <v>176</v>
      </c>
      <c r="B23" s="62" t="s">
        <v>177</v>
      </c>
      <c r="C23" s="62" t="s">
        <v>166</v>
      </c>
      <c r="D23" s="62" t="s">
        <v>167</v>
      </c>
      <c r="E23" s="62" t="s">
        <v>66</v>
      </c>
      <c r="F23" s="62" t="str">
        <f t="shared" si="0"/>
        <v>births</v>
      </c>
      <c r="G23" s="62" t="s">
        <v>95</v>
      </c>
      <c r="H23" s="62">
        <f t="shared" si="1"/>
        <v>1</v>
      </c>
      <c r="L23" s="62">
        <f t="shared" si="2"/>
        <v>1</v>
      </c>
      <c r="M23" s="62">
        <f t="shared" si="2"/>
        <v>2</v>
      </c>
      <c r="O23" s="62">
        <f t="shared" si="3"/>
        <v>60</v>
      </c>
      <c r="R23" s="62">
        <f t="shared" si="4"/>
        <v>0.11473342365419609</v>
      </c>
      <c r="S23" s="62">
        <f t="shared" si="4"/>
        <v>0.11473342365419609</v>
      </c>
    </row>
    <row r="24" spans="1:28">
      <c r="A24" s="62" t="s">
        <v>178</v>
      </c>
      <c r="B24" s="62" t="s">
        <v>179</v>
      </c>
      <c r="C24" s="62" t="s">
        <v>166</v>
      </c>
      <c r="D24" s="62" t="s">
        <v>180</v>
      </c>
      <c r="E24" s="62" t="s">
        <v>70</v>
      </c>
      <c r="F24" s="62" t="str">
        <f t="shared" si="0"/>
        <v>1-4</v>
      </c>
      <c r="G24" s="62" t="s">
        <v>95</v>
      </c>
      <c r="H24" s="62">
        <f t="shared" si="1"/>
        <v>2</v>
      </c>
      <c r="L24" s="62">
        <f t="shared" si="2"/>
        <v>0.98</v>
      </c>
      <c r="M24" s="62">
        <f t="shared" si="2"/>
        <v>1</v>
      </c>
      <c r="O24" s="62">
        <f t="shared" si="3"/>
        <v>5</v>
      </c>
      <c r="R24" s="62">
        <f t="shared" si="4"/>
        <v>2.124297891012453E-2</v>
      </c>
      <c r="S24" s="62">
        <f t="shared" si="4"/>
        <v>2.124297891012453E-2</v>
      </c>
    </row>
    <row r="25" spans="1:28">
      <c r="A25" s="62" t="s">
        <v>182</v>
      </c>
      <c r="B25" s="62" t="s">
        <v>183</v>
      </c>
      <c r="C25" s="62" t="s">
        <v>166</v>
      </c>
      <c r="D25" s="62" t="s">
        <v>180</v>
      </c>
      <c r="E25" s="62" t="s">
        <v>70</v>
      </c>
      <c r="F25" s="62" t="str">
        <f t="shared" si="0"/>
        <v>1-4</v>
      </c>
      <c r="G25" s="62" t="s">
        <v>95</v>
      </c>
      <c r="H25" s="62">
        <f t="shared" si="1"/>
        <v>3</v>
      </c>
      <c r="L25" s="62">
        <f t="shared" si="2"/>
        <v>0.98</v>
      </c>
      <c r="M25" s="62">
        <f t="shared" si="2"/>
        <v>1</v>
      </c>
      <c r="O25" s="62">
        <f t="shared" si="3"/>
        <v>5</v>
      </c>
      <c r="R25" s="62">
        <f t="shared" si="4"/>
        <v>2.3E-2</v>
      </c>
      <c r="S25" s="62">
        <f t="shared" si="4"/>
        <v>2.3E-2</v>
      </c>
      <c r="AB25" s="141"/>
    </row>
    <row r="26" spans="1:28">
      <c r="A26" s="62" t="s">
        <v>184</v>
      </c>
      <c r="B26" s="62" t="s">
        <v>185</v>
      </c>
      <c r="C26" s="62" t="s">
        <v>166</v>
      </c>
      <c r="D26" s="62" t="s">
        <v>180</v>
      </c>
      <c r="E26" s="62" t="s">
        <v>70</v>
      </c>
      <c r="F26" s="62" t="str">
        <f t="shared" si="0"/>
        <v>1-4</v>
      </c>
      <c r="G26" s="62" t="s">
        <v>95</v>
      </c>
      <c r="H26" s="62">
        <f t="shared" si="1"/>
        <v>0.46029999999999999</v>
      </c>
      <c r="I26" s="62" t="s">
        <v>186</v>
      </c>
      <c r="L26" s="62">
        <f t="shared" si="2"/>
        <v>1</v>
      </c>
      <c r="M26" s="62">
        <f t="shared" si="2"/>
        <v>2</v>
      </c>
      <c r="O26" s="62">
        <f t="shared" si="3"/>
        <v>5</v>
      </c>
      <c r="R26" s="62">
        <f t="shared" si="4"/>
        <v>0.14500000000000002</v>
      </c>
      <c r="S26" s="62">
        <f t="shared" si="4"/>
        <v>0.14500000000000002</v>
      </c>
    </row>
    <row r="27" spans="1:28">
      <c r="A27" s="62" t="s">
        <v>187</v>
      </c>
      <c r="B27" s="62" t="s">
        <v>188</v>
      </c>
      <c r="C27" s="62" t="s">
        <v>166</v>
      </c>
      <c r="D27" s="62" t="s">
        <v>173</v>
      </c>
      <c r="E27" s="62" t="s">
        <v>72</v>
      </c>
      <c r="F27" s="62" t="str">
        <f t="shared" si="0"/>
        <v>births</v>
      </c>
      <c r="G27" s="62" t="s">
        <v>95</v>
      </c>
      <c r="H27" s="62">
        <f t="shared" si="1"/>
        <v>1</v>
      </c>
      <c r="L27" s="62">
        <f t="shared" si="2"/>
        <v>1</v>
      </c>
      <c r="M27" s="62">
        <f t="shared" si="2"/>
        <v>1</v>
      </c>
      <c r="O27" s="62">
        <f t="shared" si="3"/>
        <v>0</v>
      </c>
      <c r="R27" s="62">
        <f t="shared" si="4"/>
        <v>7.4195673431245293E-2</v>
      </c>
      <c r="S27" s="62">
        <f t="shared" si="4"/>
        <v>7.4195673431245293E-2</v>
      </c>
    </row>
    <row r="28" spans="1:28">
      <c r="A28" s="62" t="s">
        <v>189</v>
      </c>
      <c r="B28" s="62" t="s">
        <v>190</v>
      </c>
      <c r="C28" s="62" t="s">
        <v>166</v>
      </c>
      <c r="D28" s="62" t="s">
        <v>173</v>
      </c>
      <c r="E28" s="62" t="s">
        <v>72</v>
      </c>
      <c r="F28" s="62" t="str">
        <f t="shared" si="0"/>
        <v>1 yo</v>
      </c>
      <c r="G28" s="62" t="s">
        <v>95</v>
      </c>
      <c r="H28" s="62">
        <f t="shared" si="1"/>
        <v>1</v>
      </c>
      <c r="L28" s="62">
        <f t="shared" si="2"/>
        <v>1</v>
      </c>
      <c r="M28" s="62">
        <f t="shared" si="2"/>
        <v>4</v>
      </c>
      <c r="O28" s="62">
        <f t="shared" si="3"/>
        <v>5</v>
      </c>
      <c r="R28" s="62">
        <f t="shared" si="4"/>
        <v>2.8409800837628687</v>
      </c>
      <c r="S28" s="62">
        <f t="shared" si="4"/>
        <v>2.8409800837628687</v>
      </c>
    </row>
    <row r="29" spans="1:28">
      <c r="A29" s="62" t="s">
        <v>192</v>
      </c>
      <c r="B29" s="62" t="s">
        <v>193</v>
      </c>
      <c r="C29" s="62" t="s">
        <v>166</v>
      </c>
      <c r="D29" s="62" t="s">
        <v>173</v>
      </c>
      <c r="E29" s="62" t="s">
        <v>72</v>
      </c>
      <c r="F29" s="62" t="str">
        <f t="shared" si="0"/>
        <v>2 yo</v>
      </c>
      <c r="G29" s="62" t="s">
        <v>95</v>
      </c>
      <c r="H29" s="62">
        <f t="shared" si="1"/>
        <v>1</v>
      </c>
      <c r="L29" s="62">
        <f t="shared" si="2"/>
        <v>1</v>
      </c>
      <c r="M29" s="62">
        <f t="shared" si="2"/>
        <v>1</v>
      </c>
      <c r="O29" s="62">
        <f t="shared" si="3"/>
        <v>5</v>
      </c>
      <c r="R29" s="62">
        <f t="shared" si="4"/>
        <v>0.32413649864778804</v>
      </c>
      <c r="S29" s="62">
        <f t="shared" si="4"/>
        <v>0.32413649864778804</v>
      </c>
    </row>
    <row r="30" spans="1:28">
      <c r="A30" s="62" t="s">
        <v>195</v>
      </c>
      <c r="B30" s="62" t="s">
        <v>196</v>
      </c>
      <c r="C30" s="62" t="s">
        <v>166</v>
      </c>
      <c r="D30" s="62" t="s">
        <v>173</v>
      </c>
      <c r="E30" s="62" t="s">
        <v>72</v>
      </c>
      <c r="F30" s="62" t="str">
        <f t="shared" si="0"/>
        <v>births</v>
      </c>
      <c r="G30" s="62" t="s">
        <v>95</v>
      </c>
      <c r="H30" s="62">
        <f t="shared" si="1"/>
        <v>1</v>
      </c>
      <c r="L30" s="62">
        <f t="shared" si="2"/>
        <v>1</v>
      </c>
      <c r="M30" s="62">
        <f t="shared" si="2"/>
        <v>2</v>
      </c>
      <c r="O30" s="62">
        <f t="shared" si="3"/>
        <v>0</v>
      </c>
      <c r="R30" s="62">
        <f t="shared" si="4"/>
        <v>4.7904191616766463E-2</v>
      </c>
      <c r="S30" s="62">
        <f t="shared" si="4"/>
        <v>4.7904191616766463E-2</v>
      </c>
    </row>
    <row r="31" spans="1:28">
      <c r="A31" s="62" t="s">
        <v>197</v>
      </c>
      <c r="B31" s="62" t="s">
        <v>198</v>
      </c>
      <c r="C31" s="62" t="s">
        <v>166</v>
      </c>
      <c r="D31" s="62" t="s">
        <v>173</v>
      </c>
      <c r="E31" s="62" t="s">
        <v>72</v>
      </c>
      <c r="F31" s="62" t="str">
        <f t="shared" si="0"/>
        <v>15 yo girls</v>
      </c>
      <c r="G31" s="62" t="s">
        <v>95</v>
      </c>
      <c r="H31" s="62">
        <f t="shared" si="1"/>
        <v>1</v>
      </c>
      <c r="L31" s="62">
        <f t="shared" si="2"/>
        <v>1</v>
      </c>
      <c r="M31" s="62">
        <f t="shared" si="2"/>
        <v>2</v>
      </c>
      <c r="O31" s="62">
        <f t="shared" si="3"/>
        <v>0</v>
      </c>
      <c r="R31" s="62">
        <f t="shared" si="4"/>
        <v>0.34184059999999999</v>
      </c>
      <c r="S31" s="62">
        <f t="shared" si="4"/>
        <v>0.34184059999999999</v>
      </c>
      <c r="AB31" s="150"/>
    </row>
    <row r="32" spans="1:28">
      <c r="A32" s="62" t="s">
        <v>200</v>
      </c>
      <c r="B32" s="62" t="s">
        <v>201</v>
      </c>
      <c r="C32" s="62" t="s">
        <v>166</v>
      </c>
      <c r="D32" s="62" t="s">
        <v>173</v>
      </c>
      <c r="E32" s="62" t="s">
        <v>74</v>
      </c>
      <c r="F32" s="62" t="str">
        <f t="shared" si="0"/>
        <v>1-4</v>
      </c>
      <c r="G32" s="62" t="s">
        <v>95</v>
      </c>
      <c r="H32" s="62">
        <f t="shared" si="1"/>
        <v>1</v>
      </c>
      <c r="L32" s="62">
        <f t="shared" si="2"/>
        <v>1</v>
      </c>
      <c r="M32" s="62">
        <f t="shared" si="2"/>
        <v>6</v>
      </c>
      <c r="O32" s="62">
        <f t="shared" si="3"/>
        <v>5</v>
      </c>
      <c r="R32" s="62" t="str">
        <f t="shared" si="4"/>
        <v/>
      </c>
      <c r="S32" s="62" t="str">
        <f t="shared" si="4"/>
        <v/>
      </c>
    </row>
    <row r="33" spans="1:28">
      <c r="A33" s="62" t="s">
        <v>202</v>
      </c>
      <c r="B33" s="62" t="s">
        <v>2001</v>
      </c>
      <c r="C33" s="62" t="s">
        <v>166</v>
      </c>
      <c r="D33" s="62" t="s">
        <v>180</v>
      </c>
      <c r="E33" s="62" t="s">
        <v>74</v>
      </c>
      <c r="F33" s="62" t="str">
        <f t="shared" si="0"/>
        <v>1-4</v>
      </c>
      <c r="G33" s="62" t="s">
        <v>95</v>
      </c>
      <c r="H33" s="62">
        <f t="shared" si="1"/>
        <v>9.5000000000000001E-2</v>
      </c>
      <c r="I33" s="148" t="s">
        <v>186</v>
      </c>
      <c r="L33" s="62">
        <f t="shared" si="2"/>
        <v>0.98</v>
      </c>
      <c r="M33" s="62">
        <f t="shared" si="2"/>
        <v>0</v>
      </c>
      <c r="O33" s="62">
        <f t="shared" si="3"/>
        <v>0</v>
      </c>
      <c r="R33" s="62" t="str">
        <f t="shared" si="4"/>
        <v/>
      </c>
      <c r="S33" s="62" t="str">
        <f t="shared" si="4"/>
        <v/>
      </c>
    </row>
    <row r="34" spans="1:28">
      <c r="A34" s="62" t="s">
        <v>316</v>
      </c>
      <c r="B34" s="62" t="s">
        <v>2000</v>
      </c>
      <c r="C34" s="62" t="s">
        <v>166</v>
      </c>
      <c r="D34" s="62" t="s">
        <v>180</v>
      </c>
      <c r="E34" s="62" t="s">
        <v>74</v>
      </c>
      <c r="F34" s="62" t="str">
        <f t="shared" si="0"/>
        <v>1-4</v>
      </c>
      <c r="G34" s="62" t="s">
        <v>95</v>
      </c>
      <c r="H34" s="62">
        <f t="shared" si="1"/>
        <v>9.5000000000000001E-2</v>
      </c>
      <c r="I34" s="148" t="s">
        <v>186</v>
      </c>
      <c r="L34" s="62">
        <f t="shared" si="2"/>
        <v>0.98</v>
      </c>
      <c r="M34" s="62">
        <f t="shared" si="2"/>
        <v>4</v>
      </c>
      <c r="O34" s="62">
        <f t="shared" si="3"/>
        <v>5</v>
      </c>
      <c r="R34" s="62">
        <f t="shared" si="4"/>
        <v>6.4682320441988947</v>
      </c>
      <c r="S34" s="62">
        <f t="shared" si="4"/>
        <v>1.6170580110497237</v>
      </c>
    </row>
    <row r="35" spans="1:28">
      <c r="A35" s="62" t="s">
        <v>318</v>
      </c>
      <c r="B35" s="62" t="s">
        <v>2002</v>
      </c>
      <c r="C35" s="62" t="s">
        <v>166</v>
      </c>
      <c r="D35" s="62" t="s">
        <v>180</v>
      </c>
      <c r="E35" s="62" t="s">
        <v>74</v>
      </c>
      <c r="F35" s="62" t="str">
        <f t="shared" si="0"/>
        <v>1-4</v>
      </c>
      <c r="G35" s="62" t="s">
        <v>95</v>
      </c>
      <c r="H35" s="62">
        <f t="shared" si="1"/>
        <v>9.5000000000000001E-2</v>
      </c>
      <c r="I35" s="148" t="s">
        <v>186</v>
      </c>
      <c r="L35" s="62">
        <f t="shared" ref="L35:M35" si="5">L18</f>
        <v>0.98</v>
      </c>
      <c r="M35" s="62">
        <f t="shared" si="5"/>
        <v>0</v>
      </c>
      <c r="O35" s="62">
        <f t="shared" si="3"/>
        <v>0</v>
      </c>
      <c r="R35" s="62" t="str">
        <f t="shared" ref="R35:S35" si="6">R18</f>
        <v/>
      </c>
      <c r="S35" s="62" t="str">
        <f t="shared" si="6"/>
        <v/>
      </c>
    </row>
    <row r="36" spans="1:28">
      <c r="A36" s="62" t="s">
        <v>204</v>
      </c>
      <c r="B36" s="62" t="s">
        <v>204</v>
      </c>
      <c r="C36" s="62" t="s">
        <v>205</v>
      </c>
      <c r="D36" s="62" t="s">
        <v>206</v>
      </c>
      <c r="E36" s="62" t="s">
        <v>206</v>
      </c>
      <c r="F36" s="62" t="s">
        <v>224</v>
      </c>
      <c r="G36" s="62" t="s">
        <v>92</v>
      </c>
      <c r="H36" s="62">
        <v>0.1</v>
      </c>
      <c r="I36" s="62" t="s">
        <v>2155</v>
      </c>
      <c r="L36" s="140">
        <v>0.98</v>
      </c>
      <c r="M36" s="62">
        <v>1</v>
      </c>
      <c r="O36" s="294">
        <f>'Work time'!AD53*10*60</f>
        <v>53.832494807158753</v>
      </c>
      <c r="P36" s="145"/>
      <c r="R36" s="155" t="str">
        <f>IFERROR(IF(VLOOKUP($A36,'Services summary'!$A:$L,10,FALSE)=0,"",VLOOKUP($A36,'Services summary'!$A:$L,10,FALSE)),"")</f>
        <v/>
      </c>
      <c r="S36" s="155" t="str">
        <f>IFERROR(IF(VLOOKUP($A36,'Services summary'!$A:$L,11,FALSE)=0,"",VLOOKUP($A36,'Services summary'!$A:$L,11,FALSE)),"")</f>
        <v/>
      </c>
    </row>
    <row r="37" spans="1:28">
      <c r="A37" s="62" t="s">
        <v>204</v>
      </c>
      <c r="B37" s="62" t="s">
        <v>204</v>
      </c>
      <c r="C37" s="62" t="s">
        <v>205</v>
      </c>
      <c r="D37" s="62" t="s">
        <v>206</v>
      </c>
      <c r="E37" s="62" t="s">
        <v>206</v>
      </c>
      <c r="F37" s="62" t="s">
        <v>224</v>
      </c>
      <c r="G37" s="62" t="s">
        <v>95</v>
      </c>
      <c r="H37" s="62">
        <v>0.1</v>
      </c>
      <c r="I37" s="62" t="s">
        <v>2155</v>
      </c>
      <c r="L37" s="62">
        <f>L36</f>
        <v>0.98</v>
      </c>
      <c r="M37" s="62">
        <v>1</v>
      </c>
      <c r="O37" s="294">
        <f>'Work time'!AE53*10*60</f>
        <v>55.569026897712263</v>
      </c>
      <c r="P37" s="145"/>
      <c r="R37" s="155" t="str">
        <f>IFERROR(IF(VLOOKUP($A37,'Services summary'!$A:$L,10,FALSE)=0,"",VLOOKUP($A37,'Services summary'!$A:$L,10,FALSE)),"")</f>
        <v/>
      </c>
      <c r="S37" s="155" t="str">
        <f>IFERROR(IF(VLOOKUP($A37,'Services summary'!$A:$L,11,FALSE)=0,"",VLOOKUP($A37,'Services summary'!$A:$L,11,FALSE)),"")</f>
        <v/>
      </c>
    </row>
    <row r="38" spans="1:28">
      <c r="A38" s="62" t="s">
        <v>2033</v>
      </c>
      <c r="B38" s="62" t="s">
        <v>2033</v>
      </c>
      <c r="C38" s="62" t="s">
        <v>205</v>
      </c>
      <c r="D38" s="62" t="s">
        <v>206</v>
      </c>
      <c r="E38" s="62" t="s">
        <v>206</v>
      </c>
      <c r="F38" s="62" t="s">
        <v>206</v>
      </c>
      <c r="G38" s="62" t="s">
        <v>92</v>
      </c>
      <c r="P38" s="146">
        <f>'Work time'!AD54</f>
        <v>1.952</v>
      </c>
      <c r="R38" s="155" t="str">
        <f>IFERROR(IF(VLOOKUP($A38,'Services summary'!$A:$L,10,FALSE)=0,"",VLOOKUP($A38,'Services summary'!$A:$L,10,FALSE)),"")</f>
        <v/>
      </c>
      <c r="S38" s="155" t="str">
        <f>IFERROR(IF(VLOOKUP($A38,'Services summary'!$A:$L,11,FALSE)=0,"",VLOOKUP($A38,'Services summary'!$A:$L,11,FALSE)),"")</f>
        <v/>
      </c>
    </row>
    <row r="39" spans="1:28">
      <c r="A39" s="62" t="s">
        <v>2033</v>
      </c>
      <c r="B39" s="62" t="s">
        <v>2033</v>
      </c>
      <c r="C39" s="62" t="s">
        <v>205</v>
      </c>
      <c r="D39" s="62" t="s">
        <v>206</v>
      </c>
      <c r="E39" s="62" t="s">
        <v>206</v>
      </c>
      <c r="F39" s="62" t="s">
        <v>206</v>
      </c>
      <c r="G39" s="62" t="s">
        <v>95</v>
      </c>
      <c r="P39" s="146">
        <f>'Work time'!AE54</f>
        <v>1.8559999999999999</v>
      </c>
      <c r="R39" s="155" t="str">
        <f>IFERROR(IF(VLOOKUP($A39,'Services summary'!$A:$L,10,FALSE)=0,"",VLOOKUP($A39,'Services summary'!$A:$L,10,FALSE)),"")</f>
        <v/>
      </c>
      <c r="S39" s="155" t="str">
        <f>IFERROR(IF(VLOOKUP($A39,'Services summary'!$A:$L,11,FALSE)=0,"",VLOOKUP($A39,'Services summary'!$A:$L,11,FALSE)),"")</f>
        <v/>
      </c>
    </row>
    <row r="40" spans="1:28">
      <c r="A40" s="62" t="s">
        <v>2037</v>
      </c>
      <c r="B40" s="62" t="s">
        <v>2037</v>
      </c>
      <c r="C40" s="62" t="s">
        <v>205</v>
      </c>
      <c r="D40" s="62" t="s">
        <v>206</v>
      </c>
      <c r="E40" s="62" t="s">
        <v>206</v>
      </c>
      <c r="F40" s="62" t="s">
        <v>224</v>
      </c>
      <c r="G40" s="62" t="s">
        <v>92</v>
      </c>
      <c r="H40" s="62">
        <v>0.1</v>
      </c>
      <c r="I40" s="62" t="s">
        <v>2155</v>
      </c>
      <c r="L40" s="62">
        <v>1</v>
      </c>
      <c r="M40" s="62">
        <v>1</v>
      </c>
      <c r="O40" s="294">
        <f>'Work time'!AD55*10*60</f>
        <v>45.844447190612613</v>
      </c>
      <c r="AB40"/>
    </row>
    <row r="41" spans="1:28">
      <c r="A41" s="62" t="s">
        <v>2037</v>
      </c>
      <c r="B41" s="62" t="s">
        <v>2037</v>
      </c>
      <c r="C41" s="62" t="s">
        <v>205</v>
      </c>
      <c r="D41" s="62" t="s">
        <v>206</v>
      </c>
      <c r="E41" s="62" t="s">
        <v>206</v>
      </c>
      <c r="F41" s="62" t="s">
        <v>224</v>
      </c>
      <c r="G41" s="62" t="s">
        <v>95</v>
      </c>
      <c r="H41" s="62">
        <v>0.1</v>
      </c>
      <c r="I41" s="62" t="s">
        <v>2155</v>
      </c>
      <c r="L41" s="62">
        <v>1</v>
      </c>
      <c r="M41" s="62">
        <v>1</v>
      </c>
      <c r="O41" s="294">
        <f>'Work time'!AE55*10*60</f>
        <v>45.14983435439121</v>
      </c>
      <c r="AB41"/>
    </row>
    <row r="42" spans="1:28">
      <c r="A42" s="62" t="s">
        <v>207</v>
      </c>
      <c r="B42" s="62" t="s">
        <v>208</v>
      </c>
      <c r="C42" s="62" t="s">
        <v>2038</v>
      </c>
      <c r="D42" s="62" t="s">
        <v>206</v>
      </c>
      <c r="E42" s="62" t="s">
        <v>206</v>
      </c>
      <c r="F42" s="62" t="s">
        <v>206</v>
      </c>
      <c r="G42" s="62" t="s">
        <v>92</v>
      </c>
      <c r="Q42" s="62">
        <v>0.5</v>
      </c>
      <c r="R42" s="155" t="str">
        <f>IFERROR(IF(VLOOKUP($A42,'Services summary'!$A:$L,10,FALSE)=0,"",VLOOKUP($A42,'Services summary'!$A:$L,10,FALSE)),"")</f>
        <v/>
      </c>
      <c r="S42" s="155" t="str">
        <f>IFERROR(IF(VLOOKUP($A42,'Services summary'!$A:$L,11,FALSE)=0,"",VLOOKUP($A42,'Services summary'!$A:$L,11,FALSE)),"")</f>
        <v/>
      </c>
      <c r="Y42" s="188"/>
      <c r="AB42"/>
    </row>
    <row r="43" spans="1:28">
      <c r="A43" s="62" t="s">
        <v>207</v>
      </c>
      <c r="B43" s="62" t="s">
        <v>208</v>
      </c>
      <c r="C43" s="62" t="s">
        <v>2038</v>
      </c>
      <c r="D43" s="62" t="s">
        <v>206</v>
      </c>
      <c r="E43" s="62" t="s">
        <v>206</v>
      </c>
      <c r="F43" s="62" t="s">
        <v>206</v>
      </c>
      <c r="G43" s="62" t="s">
        <v>95</v>
      </c>
      <c r="Q43" s="62">
        <f>Q42</f>
        <v>0.5</v>
      </c>
      <c r="R43" s="155" t="str">
        <f>IFERROR(IF(VLOOKUP($A43,'Services summary'!$A:$L,10,FALSE)=0,"",VLOOKUP($A43,'Services summary'!$A:$L,10,FALSE)),"")</f>
        <v/>
      </c>
      <c r="S43" s="155" t="str">
        <f>IFERROR(IF(VLOOKUP($A43,'Services summary'!$A:$L,11,FALSE)=0,"",VLOOKUP($A43,'Services summary'!$A:$L,11,FALSE)),"")</f>
        <v/>
      </c>
      <c r="Y43" s="188"/>
      <c r="AB43"/>
    </row>
    <row r="44" spans="1:28">
      <c r="A44" s="62" t="s">
        <v>209</v>
      </c>
      <c r="B44" s="62" t="s">
        <v>210</v>
      </c>
      <c r="C44" s="62" t="s">
        <v>166</v>
      </c>
      <c r="D44" s="62" t="s">
        <v>211</v>
      </c>
      <c r="E44" s="62" t="s">
        <v>212</v>
      </c>
      <c r="F44" s="62" t="s">
        <v>213</v>
      </c>
      <c r="G44" s="62" t="s">
        <v>92</v>
      </c>
      <c r="H44" s="147">
        <f>'TB Incidence'!I275/100000</f>
        <v>1.2945230835262726E-3</v>
      </c>
      <c r="I44" s="138"/>
      <c r="J44" s="149">
        <f>1/'DALYs '!M314</f>
        <v>8.3333333333333339</v>
      </c>
      <c r="K44" s="149" t="s">
        <v>214</v>
      </c>
      <c r="L44" s="148">
        <f>'TB Incidence'!BM272</f>
        <v>0.92465934537590888</v>
      </c>
      <c r="M44" s="62">
        <v>2</v>
      </c>
      <c r="O44" s="62">
        <v>10</v>
      </c>
      <c r="R44" s="155" t="str">
        <f>IFERROR(IF(VLOOKUP($A44,'Services summary'!$A:$L,10,FALSE)=0,"",VLOOKUP($A44,'Services summary'!$A:$L,10,FALSE)),"")</f>
        <v/>
      </c>
      <c r="S44" s="155" t="str">
        <f>IFERROR(IF(VLOOKUP($A44,'Services summary'!$A:$L,11,FALSE)=0,"",VLOOKUP($A44,'Services summary'!$A:$L,11,FALSE)),"")</f>
        <v/>
      </c>
      <c r="AB44"/>
    </row>
    <row r="45" spans="1:28">
      <c r="A45" s="62" t="s">
        <v>215</v>
      </c>
      <c r="B45" s="62" t="s">
        <v>216</v>
      </c>
      <c r="C45" s="62" t="s">
        <v>166</v>
      </c>
      <c r="D45" s="62" t="s">
        <v>211</v>
      </c>
      <c r="E45" s="62" t="s">
        <v>212</v>
      </c>
      <c r="F45" s="62" t="s">
        <v>213</v>
      </c>
      <c r="G45" s="62" t="s">
        <v>92</v>
      </c>
      <c r="H45" s="138">
        <f>H44</f>
        <v>1.2945230835262726E-3</v>
      </c>
      <c r="I45" s="138"/>
      <c r="L45" s="148">
        <f>L44</f>
        <v>0.92465934537590888</v>
      </c>
      <c r="M45" s="62">
        <v>1</v>
      </c>
      <c r="O45" s="62">
        <v>5</v>
      </c>
      <c r="R45" s="155">
        <f>IFERROR(IF(VLOOKUP($A45,'Services summary'!$A:$L,10,FALSE)=0,"",VLOOKUP($A45,'Services summary'!$A:$L,10,FALSE)),"")</f>
        <v>41.724137931034484</v>
      </c>
      <c r="S45" s="155">
        <f>IFERROR(IF(VLOOKUP($A45,'Services summary'!$A:$L,11,FALSE)=0,"",VLOOKUP($A45,'Services summary'!$A:$L,11,FALSE)),"")</f>
        <v>22.488603156049098</v>
      </c>
      <c r="AB45"/>
    </row>
    <row r="46" spans="1:28">
      <c r="A46" s="62" t="s">
        <v>326</v>
      </c>
      <c r="B46" s="62" t="s">
        <v>217</v>
      </c>
      <c r="C46" s="62" t="s">
        <v>166</v>
      </c>
      <c r="D46" s="62" t="s">
        <v>218</v>
      </c>
      <c r="E46" s="62" t="s">
        <v>212</v>
      </c>
      <c r="F46" s="62" t="s">
        <v>213</v>
      </c>
      <c r="G46" s="62" t="s">
        <v>92</v>
      </c>
      <c r="H46" s="138">
        <f>H45</f>
        <v>1.2945230835262726E-3</v>
      </c>
      <c r="I46" s="138"/>
      <c r="L46" s="148">
        <f>L45</f>
        <v>0.92465934537590888</v>
      </c>
      <c r="M46" s="62">
        <v>1</v>
      </c>
      <c r="O46" s="62">
        <v>60</v>
      </c>
      <c r="R46" s="155" t="str">
        <f>IFERROR(IF(VLOOKUP($A46,'Services summary'!$A:$L,10,FALSE)=0,"",VLOOKUP($A46,'Services summary'!$A:$L,10,FALSE)),"")</f>
        <v/>
      </c>
      <c r="S46" s="155" t="str">
        <f>IFERROR(IF(VLOOKUP($A46,'Services summary'!$A:$L,11,FALSE)=0,"",VLOOKUP($A46,'Services summary'!$A:$L,11,FALSE)),"")</f>
        <v/>
      </c>
      <c r="AB46"/>
    </row>
    <row r="47" spans="1:28">
      <c r="A47" s="62" t="s">
        <v>209</v>
      </c>
      <c r="B47" s="62" t="s">
        <v>210</v>
      </c>
      <c r="C47" s="62" t="s">
        <v>166</v>
      </c>
      <c r="D47" s="62" t="s">
        <v>211</v>
      </c>
      <c r="E47" s="62" t="s">
        <v>212</v>
      </c>
      <c r="F47" s="62" t="s">
        <v>213</v>
      </c>
      <c r="G47" s="62" t="s">
        <v>95</v>
      </c>
      <c r="H47" s="292">
        <f>H44</f>
        <v>1.2945230835262726E-3</v>
      </c>
      <c r="I47" s="138"/>
      <c r="J47" s="149">
        <f>J44</f>
        <v>8.3333333333333339</v>
      </c>
      <c r="K47" s="149" t="s">
        <v>214</v>
      </c>
      <c r="L47" s="148">
        <f>L44</f>
        <v>0.92465934537590888</v>
      </c>
      <c r="M47" s="62">
        <f>M44</f>
        <v>2</v>
      </c>
      <c r="O47" s="62">
        <f>O44</f>
        <v>10</v>
      </c>
      <c r="R47" s="155" t="str">
        <f>IFERROR(IF(VLOOKUP($A47,'Services summary'!$A:$L,10,FALSE)=0,"",VLOOKUP($A47,'Services summary'!$A:$L,10,FALSE)),"")</f>
        <v/>
      </c>
      <c r="S47" s="155" t="str">
        <f>IFERROR(IF(VLOOKUP($A47,'Services summary'!$A:$L,11,FALSE)=0,"",VLOOKUP($A47,'Services summary'!$A:$L,11,FALSE)),"")</f>
        <v/>
      </c>
      <c r="AB47"/>
    </row>
    <row r="48" spans="1:28">
      <c r="A48" s="62" t="s">
        <v>215</v>
      </c>
      <c r="B48" s="62" t="s">
        <v>216</v>
      </c>
      <c r="C48" s="62" t="s">
        <v>166</v>
      </c>
      <c r="D48" s="62" t="s">
        <v>211</v>
      </c>
      <c r="E48" s="62" t="s">
        <v>212</v>
      </c>
      <c r="F48" s="62" t="s">
        <v>213</v>
      </c>
      <c r="G48" s="62" t="s">
        <v>95</v>
      </c>
      <c r="H48" s="292">
        <f t="shared" ref="H48:H49" si="7">H45</f>
        <v>1.2945230835262726E-3</v>
      </c>
      <c r="I48" s="138"/>
      <c r="L48" s="148">
        <f>L47</f>
        <v>0.92465934537590888</v>
      </c>
      <c r="M48" s="62">
        <f t="shared" ref="M48:O49" si="8">M45</f>
        <v>1</v>
      </c>
      <c r="O48" s="62">
        <f t="shared" si="8"/>
        <v>5</v>
      </c>
      <c r="R48" s="155">
        <f>IFERROR(IF(VLOOKUP($A48,'Services summary'!$A:$L,10,FALSE)=0,"",VLOOKUP($A48,'Services summary'!$A:$L,10,FALSE)),"")</f>
        <v>41.724137931034484</v>
      </c>
      <c r="S48" s="155">
        <f>IFERROR(IF(VLOOKUP($A48,'Services summary'!$A:$L,11,FALSE)=0,"",VLOOKUP($A48,'Services summary'!$A:$L,11,FALSE)),"")</f>
        <v>22.488603156049098</v>
      </c>
      <c r="AB48"/>
    </row>
    <row r="49" spans="1:28">
      <c r="A49" s="62" t="s">
        <v>326</v>
      </c>
      <c r="B49" s="62" t="s">
        <v>217</v>
      </c>
      <c r="C49" s="62" t="s">
        <v>166</v>
      </c>
      <c r="D49" s="62" t="s">
        <v>218</v>
      </c>
      <c r="E49" s="62" t="s">
        <v>212</v>
      </c>
      <c r="F49" s="62" t="s">
        <v>213</v>
      </c>
      <c r="G49" s="62" t="s">
        <v>95</v>
      </c>
      <c r="H49" s="292">
        <f t="shared" si="7"/>
        <v>1.2945230835262726E-3</v>
      </c>
      <c r="I49" s="138"/>
      <c r="L49" s="148">
        <f>L48</f>
        <v>0.92465934537590888</v>
      </c>
      <c r="M49" s="62">
        <f t="shared" si="8"/>
        <v>1</v>
      </c>
      <c r="O49" s="62">
        <f t="shared" si="8"/>
        <v>60</v>
      </c>
      <c r="R49" s="155" t="str">
        <f>IFERROR(IF(VLOOKUP($A49,'Services summary'!$A:$L,10,FALSE)=0,"",VLOOKUP($A49,'Services summary'!$A:$L,10,FALSE)),"")</f>
        <v/>
      </c>
      <c r="S49" s="155" t="str">
        <f>IFERROR(IF(VLOOKUP($A49,'Services summary'!$A:$L,11,FALSE)=0,"",VLOOKUP($A49,'Services summary'!$A:$L,11,FALSE)),"")</f>
        <v/>
      </c>
      <c r="AB49"/>
    </row>
    <row r="50" spans="1:28">
      <c r="A50" s="62" t="s">
        <v>2008</v>
      </c>
      <c r="B50" s="62" t="s">
        <v>219</v>
      </c>
      <c r="C50" s="62" t="s">
        <v>166</v>
      </c>
      <c r="D50" s="62" t="s">
        <v>211</v>
      </c>
      <c r="E50" s="62" t="s">
        <v>73</v>
      </c>
      <c r="F50" s="62" t="s">
        <v>213</v>
      </c>
      <c r="G50" s="62" t="s">
        <v>92</v>
      </c>
      <c r="H50" s="138">
        <f>'Malaria Incid'!I275*Prevalences!L95/1000</f>
        <v>1.894207576270393E-2</v>
      </c>
      <c r="I50" s="138"/>
      <c r="L50" s="148">
        <f>'Malaria Incid'!BM272</f>
        <v>0.87556301899925537</v>
      </c>
      <c r="M50" s="62">
        <v>1</v>
      </c>
      <c r="O50" s="140">
        <v>15</v>
      </c>
      <c r="R50" s="155" t="str">
        <f>IFERROR(IF(VLOOKUP("DPC.M.1",'Services summary'!$A:$L,10,FALSE)=0,"",VLOOKUP("DPC.M.1",'Services summary'!$A:$L,10,FALSE)),"")</f>
        <v/>
      </c>
      <c r="S50" s="155" t="str">
        <f>IFERROR(IF(VLOOKUP("DPC.M.1",'Services summary'!$A:$L,11,FALSE)=0,"",VLOOKUP("DPC.M.1",'Services summary'!$A:$L,11,FALSE)),"")</f>
        <v/>
      </c>
      <c r="AB50"/>
    </row>
    <row r="51" spans="1:28">
      <c r="A51" s="62" t="s">
        <v>2009</v>
      </c>
      <c r="B51" s="62" t="s">
        <v>220</v>
      </c>
      <c r="C51" s="62" t="s">
        <v>166</v>
      </c>
      <c r="D51" s="62" t="s">
        <v>211</v>
      </c>
      <c r="E51" s="62" t="s">
        <v>73</v>
      </c>
      <c r="F51" s="62" t="s">
        <v>213</v>
      </c>
      <c r="G51" s="62" t="s">
        <v>92</v>
      </c>
      <c r="H51" s="138">
        <f>H50</f>
        <v>1.894207576270393E-2</v>
      </c>
      <c r="I51" s="138"/>
      <c r="L51" s="148">
        <f>L50</f>
        <v>0.87556301899925537</v>
      </c>
      <c r="M51" s="62">
        <v>1</v>
      </c>
      <c r="O51" s="140">
        <v>10</v>
      </c>
      <c r="R51" s="155">
        <f>IFERROR(IF(VLOOKUP("DPC.M.2",'Services summary'!$A:$L,10,FALSE)=0,"",VLOOKUP("DPC.M.2",'Services summary'!$A:$L,10,FALSE)),"")</f>
        <v>2.222222222222222E-2</v>
      </c>
      <c r="S51" s="155">
        <f>IFERROR(IF(VLOOKUP("DPC.M.2",'Services summary'!$A:$L,11,FALSE)=0,"",VLOOKUP("DPC.M.2",'Services summary'!$A:$L,11,FALSE)),"")</f>
        <v>2.222222222222222E-2</v>
      </c>
      <c r="AB51"/>
    </row>
    <row r="52" spans="1:28">
      <c r="A52" s="62" t="s">
        <v>2010</v>
      </c>
      <c r="B52" s="62" t="s">
        <v>219</v>
      </c>
      <c r="C52" s="62" t="s">
        <v>166</v>
      </c>
      <c r="D52" s="62" t="s">
        <v>180</v>
      </c>
      <c r="E52" s="62" t="s">
        <v>73</v>
      </c>
      <c r="F52" s="150" t="s">
        <v>221</v>
      </c>
      <c r="G52" s="62" t="s">
        <v>92</v>
      </c>
      <c r="H52" s="138">
        <f>H51</f>
        <v>1.894207576270393E-2</v>
      </c>
      <c r="I52" s="138"/>
      <c r="L52" s="148">
        <f>L51</f>
        <v>0.87556301899925537</v>
      </c>
      <c r="M52" s="62">
        <f>M50</f>
        <v>1</v>
      </c>
      <c r="O52" s="62">
        <f>O50</f>
        <v>15</v>
      </c>
      <c r="R52" s="155" t="str">
        <f>R50</f>
        <v/>
      </c>
      <c r="S52" s="155" t="str">
        <f>S50</f>
        <v/>
      </c>
      <c r="AB52"/>
    </row>
    <row r="53" spans="1:28">
      <c r="A53" s="62" t="s">
        <v>2011</v>
      </c>
      <c r="B53" s="62" t="s">
        <v>220</v>
      </c>
      <c r="C53" s="62" t="s">
        <v>166</v>
      </c>
      <c r="D53" s="62" t="s">
        <v>180</v>
      </c>
      <c r="E53" s="62" t="s">
        <v>73</v>
      </c>
      <c r="F53" s="150" t="s">
        <v>221</v>
      </c>
      <c r="G53" s="62" t="s">
        <v>92</v>
      </c>
      <c r="H53" s="138">
        <f>H52</f>
        <v>1.894207576270393E-2</v>
      </c>
      <c r="I53" s="138"/>
      <c r="L53" s="148">
        <f>L52</f>
        <v>0.87556301899925537</v>
      </c>
      <c r="M53" s="62">
        <f>M51</f>
        <v>1</v>
      </c>
      <c r="O53" s="62">
        <f>O51</f>
        <v>10</v>
      </c>
      <c r="R53" s="155">
        <f>R51</f>
        <v>2.222222222222222E-2</v>
      </c>
      <c r="S53" s="155">
        <f>S51</f>
        <v>2.222222222222222E-2</v>
      </c>
      <c r="AB53"/>
    </row>
    <row r="54" spans="1:28">
      <c r="A54" s="62" t="s">
        <v>2012</v>
      </c>
      <c r="B54" s="62" t="s">
        <v>219</v>
      </c>
      <c r="C54" s="62" t="s">
        <v>166</v>
      </c>
      <c r="D54" s="62" t="s">
        <v>211</v>
      </c>
      <c r="E54" s="62" t="s">
        <v>73</v>
      </c>
      <c r="F54" s="150" t="s">
        <v>224</v>
      </c>
      <c r="G54" s="62" t="s">
        <v>92</v>
      </c>
      <c r="H54" s="138">
        <f>57/1000</f>
        <v>5.7000000000000002E-2</v>
      </c>
      <c r="I54" s="138"/>
      <c r="K54" s="149" t="s">
        <v>2013</v>
      </c>
      <c r="L54" s="293">
        <v>0.95</v>
      </c>
      <c r="M54" s="62">
        <v>1</v>
      </c>
      <c r="O54" s="62">
        <f>O50</f>
        <v>15</v>
      </c>
      <c r="R54" s="155">
        <v>0</v>
      </c>
      <c r="S54" s="155">
        <v>0</v>
      </c>
      <c r="AB54"/>
    </row>
    <row r="55" spans="1:28">
      <c r="A55" s="62" t="s">
        <v>222</v>
      </c>
      <c r="B55" s="62" t="s">
        <v>223</v>
      </c>
      <c r="C55" s="62" t="s">
        <v>166</v>
      </c>
      <c r="D55" s="62" t="s">
        <v>218</v>
      </c>
      <c r="E55" s="62" t="s">
        <v>73</v>
      </c>
      <c r="F55" s="62" t="s">
        <v>224</v>
      </c>
      <c r="G55" s="62" t="s">
        <v>92</v>
      </c>
      <c r="H55" s="138">
        <f>H53</f>
        <v>1.894207576270393E-2</v>
      </c>
      <c r="I55" s="138"/>
      <c r="L55" s="148">
        <f>L53</f>
        <v>0.87556301899925537</v>
      </c>
      <c r="M55" s="62">
        <v>0</v>
      </c>
      <c r="O55" s="62">
        <v>0</v>
      </c>
      <c r="R55" s="155" t="str">
        <f>IFERROR(IF(VLOOKUP("DPC.M.3",'Services summary'!$A:$L,10,FALSE)=0,"",VLOOKUP("DPC.M.3",'Services summary'!$A:$L,10,FALSE)),"")</f>
        <v/>
      </c>
      <c r="S55" s="155" t="str">
        <f>IFERROR(IF(VLOOKUP("DPC.M.3",'Services summary'!$A:$L,11,FALSE)=0,"",VLOOKUP("DPC.M.3",'Services summary'!$A:$L,11,FALSE)),"")</f>
        <v/>
      </c>
      <c r="AB55"/>
    </row>
    <row r="56" spans="1:28">
      <c r="A56" s="62" t="s">
        <v>2008</v>
      </c>
      <c r="B56" s="62" t="s">
        <v>219</v>
      </c>
      <c r="C56" s="62" t="s">
        <v>166</v>
      </c>
      <c r="D56" s="62" t="s">
        <v>211</v>
      </c>
      <c r="E56" s="62" t="s">
        <v>73</v>
      </c>
      <c r="F56" s="62" t="s">
        <v>213</v>
      </c>
      <c r="G56" s="62" t="s">
        <v>95</v>
      </c>
      <c r="H56" s="138">
        <f>'Malaria Incid'!I275*Prevalences!K179/1000</f>
        <v>2.0044524616617914E-2</v>
      </c>
      <c r="I56" s="138"/>
      <c r="L56" s="148">
        <f>L55</f>
        <v>0.87556301899925537</v>
      </c>
      <c r="M56" s="62">
        <f>M50</f>
        <v>1</v>
      </c>
      <c r="O56" s="62">
        <f>O50</f>
        <v>15</v>
      </c>
      <c r="R56" s="155" t="str">
        <f t="shared" ref="R56:S61" si="9">R50</f>
        <v/>
      </c>
      <c r="S56" s="155" t="str">
        <f t="shared" si="9"/>
        <v/>
      </c>
      <c r="AB56"/>
    </row>
    <row r="57" spans="1:28">
      <c r="A57" s="62" t="s">
        <v>2009</v>
      </c>
      <c r="B57" s="62" t="s">
        <v>220</v>
      </c>
      <c r="C57" s="62" t="s">
        <v>166</v>
      </c>
      <c r="D57" s="62" t="s">
        <v>211</v>
      </c>
      <c r="E57" s="62" t="s">
        <v>73</v>
      </c>
      <c r="F57" s="62" t="s">
        <v>213</v>
      </c>
      <c r="G57" s="62" t="s">
        <v>95</v>
      </c>
      <c r="H57" s="138">
        <f>H56</f>
        <v>2.0044524616617914E-2</v>
      </c>
      <c r="I57" s="138"/>
      <c r="L57" s="148">
        <f>L56</f>
        <v>0.87556301899925537</v>
      </c>
      <c r="M57" s="62">
        <f>M51</f>
        <v>1</v>
      </c>
      <c r="O57" s="62">
        <f>O51</f>
        <v>10</v>
      </c>
      <c r="R57" s="155">
        <f t="shared" si="9"/>
        <v>2.222222222222222E-2</v>
      </c>
      <c r="S57" s="155">
        <f t="shared" si="9"/>
        <v>2.222222222222222E-2</v>
      </c>
      <c r="AB57"/>
    </row>
    <row r="58" spans="1:28">
      <c r="A58" s="62" t="s">
        <v>2010</v>
      </c>
      <c r="B58" s="62" t="s">
        <v>219</v>
      </c>
      <c r="C58" s="62" t="s">
        <v>166</v>
      </c>
      <c r="D58" s="62" t="s">
        <v>180</v>
      </c>
      <c r="E58" s="62" t="s">
        <v>73</v>
      </c>
      <c r="F58" s="150" t="s">
        <v>221</v>
      </c>
      <c r="G58" s="62" t="s">
        <v>95</v>
      </c>
      <c r="H58" s="138">
        <f>H57</f>
        <v>2.0044524616617914E-2</v>
      </c>
      <c r="I58" s="138"/>
      <c r="L58" s="148">
        <f>L57</f>
        <v>0.87556301899925537</v>
      </c>
      <c r="M58" s="62">
        <f>M52</f>
        <v>1</v>
      </c>
      <c r="O58" s="62">
        <f>O52</f>
        <v>15</v>
      </c>
      <c r="R58" s="155" t="str">
        <f t="shared" si="9"/>
        <v/>
      </c>
      <c r="S58" s="155" t="str">
        <f t="shared" si="9"/>
        <v/>
      </c>
      <c r="AB58"/>
    </row>
    <row r="59" spans="1:28">
      <c r="A59" s="62" t="s">
        <v>2011</v>
      </c>
      <c r="B59" s="62" t="s">
        <v>220</v>
      </c>
      <c r="C59" s="62" t="s">
        <v>166</v>
      </c>
      <c r="D59" s="62" t="s">
        <v>180</v>
      </c>
      <c r="E59" s="62" t="s">
        <v>73</v>
      </c>
      <c r="F59" s="150" t="s">
        <v>221</v>
      </c>
      <c r="G59" s="62" t="s">
        <v>95</v>
      </c>
      <c r="H59" s="138">
        <f>H58</f>
        <v>2.0044524616617914E-2</v>
      </c>
      <c r="I59" s="138"/>
      <c r="L59" s="148">
        <f>L58</f>
        <v>0.87556301899925537</v>
      </c>
      <c r="M59" s="62">
        <f>M53</f>
        <v>1</v>
      </c>
      <c r="O59" s="62">
        <f>O53</f>
        <v>10</v>
      </c>
      <c r="R59" s="155">
        <f t="shared" si="9"/>
        <v>2.222222222222222E-2</v>
      </c>
      <c r="S59" s="155">
        <f t="shared" si="9"/>
        <v>2.222222222222222E-2</v>
      </c>
      <c r="AB59"/>
    </row>
    <row r="60" spans="1:28">
      <c r="A60" s="62" t="s">
        <v>2012</v>
      </c>
      <c r="B60" s="62" t="s">
        <v>219</v>
      </c>
      <c r="C60" s="62" t="s">
        <v>166</v>
      </c>
      <c r="D60" s="62" t="s">
        <v>211</v>
      </c>
      <c r="E60" s="62" t="s">
        <v>73</v>
      </c>
      <c r="F60" s="150" t="s">
        <v>224</v>
      </c>
      <c r="G60" s="62" t="s">
        <v>95</v>
      </c>
      <c r="H60" s="138">
        <f>57/1000</f>
        <v>5.7000000000000002E-2</v>
      </c>
      <c r="I60" s="138"/>
      <c r="K60" s="149" t="s">
        <v>2013</v>
      </c>
      <c r="L60" s="148">
        <v>0.95</v>
      </c>
      <c r="M60" s="62">
        <v>1</v>
      </c>
      <c r="O60" s="62">
        <f>O56</f>
        <v>15</v>
      </c>
      <c r="R60" s="155">
        <f t="shared" si="9"/>
        <v>0</v>
      </c>
      <c r="S60" s="155">
        <f t="shared" si="9"/>
        <v>0</v>
      </c>
      <c r="AB60"/>
    </row>
    <row r="61" spans="1:28">
      <c r="A61" s="62" t="s">
        <v>222</v>
      </c>
      <c r="B61" s="62" t="s">
        <v>223</v>
      </c>
      <c r="C61" s="62" t="s">
        <v>166</v>
      </c>
      <c r="D61" s="62" t="s">
        <v>218</v>
      </c>
      <c r="E61" s="62" t="s">
        <v>73</v>
      </c>
      <c r="F61" s="62" t="s">
        <v>224</v>
      </c>
      <c r="G61" s="62" t="s">
        <v>95</v>
      </c>
      <c r="H61" s="138">
        <f>H59</f>
        <v>2.0044524616617914E-2</v>
      </c>
      <c r="I61" s="138"/>
      <c r="L61" s="148">
        <f>L59</f>
        <v>0.87556301899925537</v>
      </c>
      <c r="M61" s="62">
        <f>M55</f>
        <v>0</v>
      </c>
      <c r="O61" s="62">
        <f>O55</f>
        <v>0</v>
      </c>
      <c r="R61" s="155" t="str">
        <f t="shared" si="9"/>
        <v/>
      </c>
      <c r="S61" s="155" t="str">
        <f t="shared" si="9"/>
        <v/>
      </c>
      <c r="AB61"/>
    </row>
    <row r="62" spans="1:28">
      <c r="A62" s="62" t="s">
        <v>225</v>
      </c>
      <c r="B62" s="62" t="s">
        <v>226</v>
      </c>
      <c r="C62" s="62" t="s">
        <v>166</v>
      </c>
      <c r="D62" s="62" t="s">
        <v>211</v>
      </c>
      <c r="E62" s="62" t="s">
        <v>227</v>
      </c>
      <c r="F62" s="62" t="s">
        <v>224</v>
      </c>
      <c r="G62" s="62" t="s">
        <v>92</v>
      </c>
      <c r="H62" s="153">
        <f>Prevalences!M144/100/1000</f>
        <v>7.1491228070175447E-3</v>
      </c>
      <c r="I62" s="153"/>
      <c r="J62" s="155">
        <f>Prevalences!L158</f>
        <v>0.53600000000000003</v>
      </c>
      <c r="K62" s="155" t="s">
        <v>228</v>
      </c>
      <c r="L62" s="140">
        <v>1</v>
      </c>
      <c r="M62" s="62">
        <v>1</v>
      </c>
      <c r="O62" s="140">
        <v>15</v>
      </c>
      <c r="R62" s="155">
        <f>IFERROR(IF(VLOOKUP($A62,'Services summary'!$A:$L,10,FALSE)=0,"",VLOOKUP($A62,'Services summary'!$A:$L,10,FALSE)),"")</f>
        <v>1.7479452054794519E-2</v>
      </c>
      <c r="S62" s="155">
        <f>IFERROR(IF(VLOOKUP($A62,'Services summary'!$A:$L,11,FALSE)=0,"",VLOOKUP($A62,'Services summary'!$A:$L,11,FALSE)),"")</f>
        <v>1.7479452054794519E-2</v>
      </c>
      <c r="AB62"/>
    </row>
    <row r="63" spans="1:28">
      <c r="A63" s="62" t="s">
        <v>225</v>
      </c>
      <c r="B63" s="62" t="s">
        <v>226</v>
      </c>
      <c r="C63" s="62" t="s">
        <v>166</v>
      </c>
      <c r="D63" s="62" t="s">
        <v>211</v>
      </c>
      <c r="E63" s="62" t="s">
        <v>227</v>
      </c>
      <c r="F63" s="62" t="s">
        <v>224</v>
      </c>
      <c r="G63" s="62" t="s">
        <v>95</v>
      </c>
      <c r="H63" s="153">
        <f>H62*Prevalences!$N$152</f>
        <v>7.8511628323778421E-3</v>
      </c>
      <c r="I63" s="153"/>
      <c r="J63" s="155">
        <f>J62</f>
        <v>0.53600000000000003</v>
      </c>
      <c r="K63" s="155" t="s">
        <v>228</v>
      </c>
      <c r="L63" s="62">
        <f>L62</f>
        <v>1</v>
      </c>
      <c r="M63" s="62">
        <f>M62</f>
        <v>1</v>
      </c>
      <c r="O63" s="142">
        <f>O62</f>
        <v>15</v>
      </c>
      <c r="R63" s="155">
        <f>IFERROR(IF(VLOOKUP($A63,'Services summary'!$A:$L,10,FALSE)=0,"",VLOOKUP($A63,'Services summary'!$A:$L,10,FALSE)),"")</f>
        <v>1.7479452054794519E-2</v>
      </c>
      <c r="S63" s="155">
        <f>IFERROR(IF(VLOOKUP($A63,'Services summary'!$A:$L,11,FALSE)=0,"",VLOOKUP($A63,'Services summary'!$A:$L,11,FALSE)),"")</f>
        <v>1.7479452054794519E-2</v>
      </c>
      <c r="AB63"/>
    </row>
    <row r="64" spans="1:28">
      <c r="A64" s="62" t="s">
        <v>229</v>
      </c>
      <c r="B64" s="62" t="s">
        <v>230</v>
      </c>
      <c r="C64" s="62" t="s">
        <v>166</v>
      </c>
      <c r="D64" s="62" t="s">
        <v>231</v>
      </c>
      <c r="E64" s="62" t="s">
        <v>232</v>
      </c>
      <c r="F64" s="62" t="s">
        <v>233</v>
      </c>
      <c r="G64" s="62" t="s">
        <v>92</v>
      </c>
      <c r="H64" s="155">
        <f>Prevalences!AO51</f>
        <v>0.19600000000000001</v>
      </c>
      <c r="I64" s="156" t="s">
        <v>234</v>
      </c>
      <c r="L64" s="140">
        <v>1.03</v>
      </c>
      <c r="M64" s="62">
        <v>1</v>
      </c>
      <c r="O64" s="62">
        <v>15</v>
      </c>
      <c r="R64" s="155">
        <f>IFERROR(IF(VLOOKUP($A64,'Services summary'!$A:$L,10,FALSE)=0,"",VLOOKUP($A64,'Services summary'!$A:$L,10,FALSE)),"")</f>
        <v>3.0097926267281103</v>
      </c>
      <c r="S64" s="155">
        <f>IFERROR(IF(VLOOKUP($A64,'Services summary'!$A:$L,11,FALSE)=0,"",VLOOKUP($A64,'Services summary'!$A:$L,11,FALSE)),"")</f>
        <v>0.75244815668202758</v>
      </c>
      <c r="AB64"/>
    </row>
    <row r="65" spans="1:28">
      <c r="A65" s="62" t="s">
        <v>235</v>
      </c>
      <c r="B65" s="62" t="s">
        <v>236</v>
      </c>
      <c r="C65" s="62" t="s">
        <v>166</v>
      </c>
      <c r="D65" s="62" t="s">
        <v>231</v>
      </c>
      <c r="E65" s="62" t="s">
        <v>232</v>
      </c>
      <c r="F65" s="62" t="s">
        <v>213</v>
      </c>
      <c r="G65" s="62" t="s">
        <v>92</v>
      </c>
      <c r="H65" s="155">
        <f>Prevalences!AO51</f>
        <v>0.19600000000000001</v>
      </c>
      <c r="I65" s="156" t="s">
        <v>186</v>
      </c>
      <c r="L65" s="62">
        <f>L64</f>
        <v>1.03</v>
      </c>
      <c r="N65" s="62">
        <v>1</v>
      </c>
      <c r="O65" s="62">
        <v>5</v>
      </c>
      <c r="R65" s="155" t="str">
        <f>IFERROR(IF(VLOOKUP($A65,'Services summary'!$A:$L,10,FALSE)=0,"",VLOOKUP($A65,'Services summary'!$A:$L,10,FALSE)),"")</f>
        <v/>
      </c>
      <c r="S65" s="155" t="str">
        <f>IFERROR(IF(VLOOKUP($A65,'Services summary'!$A:$L,11,FALSE)=0,"",VLOOKUP($A65,'Services summary'!$A:$L,11,FALSE)),"")</f>
        <v/>
      </c>
      <c r="AB65"/>
    </row>
    <row r="66" spans="1:28">
      <c r="A66" s="62" t="s">
        <v>229</v>
      </c>
      <c r="B66" s="62" t="s">
        <v>230</v>
      </c>
      <c r="C66" s="62" t="s">
        <v>166</v>
      </c>
      <c r="D66" s="62" t="s">
        <v>231</v>
      </c>
      <c r="E66" s="62" t="s">
        <v>232</v>
      </c>
      <c r="F66" s="62" t="s">
        <v>233</v>
      </c>
      <c r="G66" s="62" t="s">
        <v>95</v>
      </c>
      <c r="H66" s="155">
        <f>Prevalences!AO53</f>
        <v>0.18525192477596872</v>
      </c>
      <c r="I66" s="156" t="s">
        <v>234</v>
      </c>
      <c r="L66" s="142">
        <f>L65</f>
        <v>1.03</v>
      </c>
      <c r="M66" s="62">
        <f>M64</f>
        <v>1</v>
      </c>
      <c r="O66" s="62">
        <f>O64</f>
        <v>15</v>
      </c>
      <c r="R66" s="155">
        <f>IFERROR(IF(VLOOKUP($A66,'Services summary'!$A:$L,10,FALSE)=0,"",VLOOKUP($A66,'Services summary'!$A:$L,10,FALSE)),"")</f>
        <v>3.0097926267281103</v>
      </c>
      <c r="S66" s="155">
        <f>IFERROR(IF(VLOOKUP($A66,'Services summary'!$A:$L,11,FALSE)=0,"",VLOOKUP($A66,'Services summary'!$A:$L,11,FALSE)),"")</f>
        <v>0.75244815668202758</v>
      </c>
      <c r="AB66"/>
    </row>
    <row r="67" spans="1:28">
      <c r="A67" s="62" t="s">
        <v>235</v>
      </c>
      <c r="B67" s="62" t="s">
        <v>236</v>
      </c>
      <c r="C67" s="62" t="s">
        <v>166</v>
      </c>
      <c r="D67" s="62" t="s">
        <v>231</v>
      </c>
      <c r="E67" s="62" t="s">
        <v>232</v>
      </c>
      <c r="F67" s="62" t="s">
        <v>213</v>
      </c>
      <c r="G67" s="62" t="s">
        <v>95</v>
      </c>
      <c r="H67" s="155">
        <f>Prevalences!AO53</f>
        <v>0.18525192477596872</v>
      </c>
      <c r="I67" s="156" t="s">
        <v>186</v>
      </c>
      <c r="L67" s="62">
        <f>L66</f>
        <v>1.03</v>
      </c>
      <c r="N67" s="62">
        <f>N65</f>
        <v>1</v>
      </c>
      <c r="O67" s="62">
        <f>O65</f>
        <v>5</v>
      </c>
      <c r="R67" s="155" t="str">
        <f>IFERROR(IF(VLOOKUP($A67,'Services summary'!$A:$L,10,FALSE)=0,"",VLOOKUP($A67,'Services summary'!$A:$L,10,FALSE)),"")</f>
        <v/>
      </c>
      <c r="S67" s="155" t="str">
        <f>IFERROR(IF(VLOOKUP($A67,'Services summary'!$A:$L,11,FALSE)=0,"",VLOOKUP($A67,'Services summary'!$A:$L,11,FALSE)),"")</f>
        <v/>
      </c>
      <c r="AB67"/>
    </row>
    <row r="68" spans="1:28">
      <c r="A68" s="62" t="s">
        <v>237</v>
      </c>
      <c r="B68" s="62" t="s">
        <v>238</v>
      </c>
      <c r="C68" s="62" t="s">
        <v>166</v>
      </c>
      <c r="D68" s="62" t="s">
        <v>231</v>
      </c>
      <c r="E68" s="62" t="s">
        <v>232</v>
      </c>
      <c r="F68" s="62" t="s">
        <v>233</v>
      </c>
      <c r="G68" s="62" t="s">
        <v>92</v>
      </c>
      <c r="H68" s="155">
        <f>Prevalences!AO64</f>
        <v>0.02</v>
      </c>
      <c r="I68" s="156"/>
      <c r="L68" s="140">
        <v>1.03</v>
      </c>
      <c r="M68" s="62">
        <v>1</v>
      </c>
      <c r="O68" s="62">
        <v>15</v>
      </c>
      <c r="R68" s="155">
        <f>IFERROR(IF(VLOOKUP($A68,'Services summary'!$A:$L,10,FALSE)=0,"",VLOOKUP($A68,'Services summary'!$A:$L,10,FALSE)),"")</f>
        <v>3.0097926267281103</v>
      </c>
      <c r="S68" s="155">
        <f>IFERROR(IF(VLOOKUP($A68,'Services summary'!$A:$L,11,FALSE)=0,"",VLOOKUP($A68,'Services summary'!$A:$L,11,FALSE)),"")</f>
        <v>0.75244815668202758</v>
      </c>
      <c r="AB68"/>
    </row>
    <row r="69" spans="1:28">
      <c r="A69" s="62" t="s">
        <v>237</v>
      </c>
      <c r="B69" s="62" t="s">
        <v>238</v>
      </c>
      <c r="C69" s="62" t="s">
        <v>166</v>
      </c>
      <c r="D69" s="62" t="s">
        <v>231</v>
      </c>
      <c r="E69" s="62" t="s">
        <v>232</v>
      </c>
      <c r="F69" s="62" t="str">
        <f>F68</f>
        <v>50 yo adults</v>
      </c>
      <c r="G69" s="62" t="s">
        <v>95</v>
      </c>
      <c r="H69" s="155">
        <f>H68</f>
        <v>0.02</v>
      </c>
      <c r="I69" s="156"/>
      <c r="L69" s="155">
        <f>L68</f>
        <v>1.03</v>
      </c>
      <c r="M69" s="155">
        <f>M68</f>
        <v>1</v>
      </c>
      <c r="O69" s="155">
        <f>O68</f>
        <v>15</v>
      </c>
      <c r="R69" s="155">
        <f>R68</f>
        <v>3.0097926267281103</v>
      </c>
      <c r="S69" s="155">
        <f>S68</f>
        <v>0.75244815668202758</v>
      </c>
      <c r="AB69"/>
    </row>
    <row r="70" spans="1:28">
      <c r="A70" s="62" t="s">
        <v>239</v>
      </c>
      <c r="B70" s="62" t="s">
        <v>240</v>
      </c>
      <c r="C70" s="62" t="s">
        <v>166</v>
      </c>
      <c r="D70" s="62" t="s">
        <v>231</v>
      </c>
      <c r="E70" s="62" t="s">
        <v>232</v>
      </c>
      <c r="F70" s="62" t="s">
        <v>233</v>
      </c>
      <c r="G70" s="62" t="s">
        <v>92</v>
      </c>
      <c r="H70" s="155">
        <f>Prevalences!AM96</f>
        <v>2.56464E-2</v>
      </c>
      <c r="I70" s="156" t="s">
        <v>234</v>
      </c>
      <c r="L70" s="140">
        <v>1.03</v>
      </c>
      <c r="M70" s="62">
        <v>1</v>
      </c>
      <c r="O70" s="62">
        <v>5</v>
      </c>
      <c r="R70" s="155">
        <f>IFERROR(IF(VLOOKUP($A70,'Services summary'!$A:$L,10,FALSE)=0,"",VLOOKUP($A70,'Services summary'!$A:$L,10,FALSE)),"")</f>
        <v>3.0097926267281103</v>
      </c>
      <c r="S70" s="155">
        <f>IFERROR(IF(VLOOKUP($A70,'Services summary'!$A:$L,11,FALSE)=0,"",VLOOKUP($A70,'Services summary'!$A:$L,11,FALSE)),"")</f>
        <v>0.75244815668202758</v>
      </c>
      <c r="AB70"/>
    </row>
    <row r="71" spans="1:28">
      <c r="A71" s="62" t="s">
        <v>537</v>
      </c>
      <c r="B71" s="62" t="s">
        <v>241</v>
      </c>
      <c r="C71" s="62" t="s">
        <v>166</v>
      </c>
      <c r="D71" s="62" t="s">
        <v>231</v>
      </c>
      <c r="E71" s="62" t="s">
        <v>232</v>
      </c>
      <c r="F71" s="62" t="s">
        <v>213</v>
      </c>
      <c r="G71" s="62" t="s">
        <v>92</v>
      </c>
      <c r="H71" s="151">
        <f>H70</f>
        <v>2.56464E-2</v>
      </c>
      <c r="I71" s="156" t="s">
        <v>186</v>
      </c>
      <c r="L71" s="62">
        <f>L70</f>
        <v>1.03</v>
      </c>
      <c r="N71" s="62">
        <v>1</v>
      </c>
      <c r="O71" s="62">
        <v>5</v>
      </c>
      <c r="R71" s="155" t="str">
        <f>IFERROR(IF(VLOOKUP($A71,'Services summary'!$A:$L,10,FALSE)=0,"",VLOOKUP($A71,'Services summary'!$A:$L,10,FALSE)),"")</f>
        <v/>
      </c>
      <c r="S71" s="155" t="str">
        <f>IFERROR(IF(VLOOKUP($A71,'Services summary'!$A:$L,11,FALSE)=0,"",VLOOKUP($A71,'Services summary'!$A:$L,11,FALSE)),"")</f>
        <v/>
      </c>
      <c r="AB71"/>
    </row>
    <row r="72" spans="1:28">
      <c r="A72" s="62" t="s">
        <v>239</v>
      </c>
      <c r="B72" s="62" t="str">
        <f t="shared" ref="B72:F73" si="10">B70</f>
        <v>Diabetes dx</v>
      </c>
      <c r="C72" s="62" t="str">
        <f t="shared" si="10"/>
        <v>Clinical</v>
      </c>
      <c r="D72" s="62" t="str">
        <f t="shared" si="10"/>
        <v>Adult Chronic</v>
      </c>
      <c r="E72" s="62" t="str">
        <f t="shared" si="10"/>
        <v>NCDs</v>
      </c>
      <c r="F72" s="62" t="str">
        <f t="shared" si="10"/>
        <v>50 yo adults</v>
      </c>
      <c r="G72" s="62" t="s">
        <v>95</v>
      </c>
      <c r="H72" s="155">
        <f>Prevalences!AM95</f>
        <v>1.9E-2</v>
      </c>
      <c r="I72" s="156" t="s">
        <v>234</v>
      </c>
      <c r="L72" s="142">
        <f>L71</f>
        <v>1.03</v>
      </c>
      <c r="M72" s="62">
        <f>M70</f>
        <v>1</v>
      </c>
      <c r="O72" s="62">
        <f>O70</f>
        <v>5</v>
      </c>
      <c r="R72" s="155">
        <f>IFERROR(IF(VLOOKUP($A72,'Services summary'!$A:$L,10,FALSE)=0,"",VLOOKUP($A72,'Services summary'!$A:$L,10,FALSE)),"")</f>
        <v>3.0097926267281103</v>
      </c>
      <c r="S72" s="155">
        <f>IFERROR(IF(VLOOKUP($A72,'Services summary'!$A:$L,11,FALSE)=0,"",VLOOKUP($A72,'Services summary'!$A:$L,11,FALSE)),"")</f>
        <v>0.75244815668202758</v>
      </c>
      <c r="AB72"/>
    </row>
    <row r="73" spans="1:28">
      <c r="A73" s="62" t="s">
        <v>537</v>
      </c>
      <c r="B73" s="62" t="str">
        <f t="shared" si="10"/>
        <v>Diabetes followup</v>
      </c>
      <c r="C73" s="62" t="str">
        <f t="shared" si="10"/>
        <v>Clinical</v>
      </c>
      <c r="D73" s="62" t="str">
        <f t="shared" si="10"/>
        <v>Adult Chronic</v>
      </c>
      <c r="E73" s="62" t="str">
        <f t="shared" si="10"/>
        <v>NCDs</v>
      </c>
      <c r="F73" s="62" t="str">
        <f t="shared" si="10"/>
        <v>adults 18+</v>
      </c>
      <c r="G73" s="62" t="s">
        <v>95</v>
      </c>
      <c r="H73" s="151">
        <f>H72</f>
        <v>1.9E-2</v>
      </c>
      <c r="I73" s="156" t="s">
        <v>186</v>
      </c>
      <c r="L73" s="62">
        <f>L72</f>
        <v>1.03</v>
      </c>
      <c r="N73" s="62">
        <f>N71</f>
        <v>1</v>
      </c>
      <c r="O73" s="62">
        <f>O71</f>
        <v>5</v>
      </c>
      <c r="R73" s="155" t="str">
        <f>IFERROR(IF(VLOOKUP($A73,'Services summary'!$A:$L,10,FALSE)=0,"",VLOOKUP($A73,'Services summary'!$A:$L,10,FALSE)),"")</f>
        <v/>
      </c>
      <c r="S73" s="155" t="str">
        <f>IFERROR(IF(VLOOKUP($A73,'Services summary'!$A:$L,11,FALSE)=0,"",VLOOKUP($A73,'Services summary'!$A:$L,11,FALSE)),"")</f>
        <v/>
      </c>
      <c r="AB73"/>
    </row>
    <row r="74" spans="1:28">
      <c r="A74" s="62" t="s">
        <v>242</v>
      </c>
      <c r="B74" s="62" t="s">
        <v>243</v>
      </c>
      <c r="C74" s="62" t="s">
        <v>166</v>
      </c>
      <c r="D74" s="62" t="str">
        <f>D72</f>
        <v>Adult Chronic</v>
      </c>
      <c r="E74" s="62" t="s">
        <v>244</v>
      </c>
      <c r="F74" s="62" t="s">
        <v>245</v>
      </c>
      <c r="G74" s="62" t="s">
        <v>92</v>
      </c>
      <c r="H74" s="155">
        <f>Prevalences!K238</f>
        <v>0.21579999999999999</v>
      </c>
      <c r="I74" s="156" t="s">
        <v>234</v>
      </c>
      <c r="L74" s="140">
        <v>1</v>
      </c>
      <c r="M74" s="62">
        <v>1</v>
      </c>
      <c r="O74" s="62">
        <v>15</v>
      </c>
      <c r="R74" s="155">
        <f>IFERROR(IF(VLOOKUP($A74,'Services summary'!$A:$L,10,FALSE)=0,"",VLOOKUP($A74,'Services summary'!$A:$L,10,FALSE)),"")</f>
        <v>2.3216438356164385E-2</v>
      </c>
      <c r="S74" s="155">
        <f>IFERROR(IF(VLOOKUP($A74,'Services summary'!$A:$L,11,FALSE)=0,"",VLOOKUP($A74,'Services summary'!$A:$L,11,FALSE)),"")</f>
        <v>1.741232876712329E-2</v>
      </c>
      <c r="AB74"/>
    </row>
    <row r="75" spans="1:28">
      <c r="A75" s="62" t="s">
        <v>246</v>
      </c>
      <c r="B75" s="62" t="s">
        <v>247</v>
      </c>
      <c r="C75" s="62" t="s">
        <v>166</v>
      </c>
      <c r="D75" s="62" t="str">
        <f>D73</f>
        <v>Adult Chronic</v>
      </c>
      <c r="E75" s="62" t="s">
        <v>244</v>
      </c>
      <c r="F75" s="62" t="str">
        <f>F73</f>
        <v>adults 18+</v>
      </c>
      <c r="G75" s="62" t="s">
        <v>92</v>
      </c>
      <c r="H75" s="151">
        <f>H74</f>
        <v>0.21579999999999999</v>
      </c>
      <c r="I75" s="156" t="s">
        <v>186</v>
      </c>
      <c r="L75" s="62">
        <f>L74</f>
        <v>1</v>
      </c>
      <c r="N75" s="62">
        <v>1</v>
      </c>
      <c r="O75" s="62">
        <v>5</v>
      </c>
      <c r="R75" s="155" t="str">
        <f>IFERROR(IF(VLOOKUP($A75,'Services summary'!$A:$L,10,FALSE)=0,"",VLOOKUP($A75,'Services summary'!$A:$L,10,FALSE)),"")</f>
        <v/>
      </c>
      <c r="S75" s="155" t="str">
        <f>IFERROR(IF(VLOOKUP($A75,'Services summary'!$A:$L,11,FALSE)=0,"",VLOOKUP($A75,'Services summary'!$A:$L,11,FALSE)),"")</f>
        <v/>
      </c>
      <c r="AB75"/>
    </row>
    <row r="76" spans="1:28">
      <c r="A76" s="62" t="s">
        <v>248</v>
      </c>
      <c r="B76" s="62" t="s">
        <v>249</v>
      </c>
      <c r="C76" s="62" t="s">
        <v>166</v>
      </c>
      <c r="D76" s="62" t="str">
        <f>D74</f>
        <v>Adult Chronic</v>
      </c>
      <c r="E76" s="62" t="s">
        <v>250</v>
      </c>
      <c r="F76" s="62" t="s">
        <v>213</v>
      </c>
      <c r="G76" s="62" t="s">
        <v>92</v>
      </c>
      <c r="H76" s="155">
        <f>Prevalences!O256</f>
        <v>9.9171468987202336E-3</v>
      </c>
      <c r="I76" s="156" t="s">
        <v>186</v>
      </c>
      <c r="L76" s="140">
        <v>0.9</v>
      </c>
      <c r="N76" s="62">
        <v>2</v>
      </c>
      <c r="O76" s="62">
        <v>5</v>
      </c>
      <c r="R76" s="155">
        <f>IFERROR(IF(VLOOKUP($A76,'Services summary'!$A:$L,10,FALSE)=0,"",VLOOKUP($A76,'Services summary'!$A:$L,10,FALSE)),"")</f>
        <v>8.1395348837209301E-3</v>
      </c>
      <c r="S76" s="155">
        <f>IFERROR(IF(VLOOKUP($A76,'Services summary'!$A:$L,11,FALSE)=0,"",VLOOKUP($A76,'Services summary'!$A:$L,11,FALSE)),"")</f>
        <v>8.1395348837209301E-3</v>
      </c>
      <c r="AB76"/>
    </row>
    <row r="77" spans="1:28">
      <c r="A77" s="62" t="s">
        <v>251</v>
      </c>
      <c r="B77" s="62" t="s">
        <v>252</v>
      </c>
      <c r="C77" s="62" t="s">
        <v>166</v>
      </c>
      <c r="D77" s="62" t="s">
        <v>231</v>
      </c>
      <c r="E77" s="62" t="s">
        <v>253</v>
      </c>
      <c r="F77" s="62" t="s">
        <v>213</v>
      </c>
      <c r="G77" s="62" t="s">
        <v>92</v>
      </c>
      <c r="H77" s="152">
        <f>'HIV Incid'!M275/1000</f>
        <v>2.0926851436312916E-4</v>
      </c>
      <c r="I77" s="152" t="s">
        <v>254</v>
      </c>
      <c r="J77" s="157">
        <f>1/0.25</f>
        <v>4</v>
      </c>
      <c r="K77" s="149" t="s">
        <v>214</v>
      </c>
      <c r="L77" s="148">
        <f>'HIV Incid'!BM273</f>
        <v>0.90986310592664843</v>
      </c>
      <c r="M77" s="62">
        <v>1</v>
      </c>
      <c r="O77" s="62">
        <v>5</v>
      </c>
      <c r="R77" s="155" t="str">
        <f>IFERROR(IF(VLOOKUP($A77,'Services summary'!$A:$L,10,FALSE)=0,"",VLOOKUP($A77,'Services summary'!$A:$L,10,FALSE)),"")</f>
        <v/>
      </c>
      <c r="S77" s="155" t="str">
        <f>IFERROR(IF(VLOOKUP($A77,'Services summary'!$A:$L,11,FALSE)=0,"",VLOOKUP($A77,'Services summary'!$A:$L,11,FALSE)),"")</f>
        <v/>
      </c>
      <c r="AB77"/>
    </row>
    <row r="78" spans="1:28">
      <c r="A78" s="62" t="s">
        <v>255</v>
      </c>
      <c r="B78" s="62" t="s">
        <v>256</v>
      </c>
      <c r="C78" s="62" t="s">
        <v>166</v>
      </c>
      <c r="D78" s="62" t="s">
        <v>231</v>
      </c>
      <c r="E78" s="62" t="s">
        <v>253</v>
      </c>
      <c r="F78" s="62" t="s">
        <v>213</v>
      </c>
      <c r="G78" s="62" t="s">
        <v>92</v>
      </c>
      <c r="H78" s="152">
        <f>H77</f>
        <v>2.0926851436312916E-4</v>
      </c>
      <c r="I78" s="152" t="s">
        <v>254</v>
      </c>
      <c r="L78" s="148">
        <f>L77</f>
        <v>0.90986310592664843</v>
      </c>
      <c r="M78" s="62">
        <v>1</v>
      </c>
      <c r="O78" s="62">
        <v>15</v>
      </c>
      <c r="R78" s="155">
        <f>IFERROR(IF(VLOOKUP($A78,'Services summary'!$A:$L,10,FALSE)=0,"",VLOOKUP($A78,'Services summary'!$A:$L,10,FALSE)),"")</f>
        <v>4.9309664694280082</v>
      </c>
      <c r="S78" s="155">
        <f>IFERROR(IF(VLOOKUP($A78,'Services summary'!$A:$L,11,FALSE)=0,"",VLOOKUP($A78,'Services summary'!$A:$L,11,FALSE)),"")</f>
        <v>1.2327416173570021</v>
      </c>
      <c r="AB78"/>
    </row>
    <row r="79" spans="1:28">
      <c r="A79" s="62" t="s">
        <v>257</v>
      </c>
      <c r="B79" s="62" t="s">
        <v>258</v>
      </c>
      <c r="C79" s="62" t="s">
        <v>166</v>
      </c>
      <c r="D79" s="62" t="s">
        <v>218</v>
      </c>
      <c r="E79" s="62" t="s">
        <v>253</v>
      </c>
      <c r="F79" s="62" t="s">
        <v>259</v>
      </c>
      <c r="G79" s="62" t="s">
        <v>92</v>
      </c>
      <c r="H79" s="62">
        <v>1</v>
      </c>
      <c r="L79" s="62">
        <v>1</v>
      </c>
      <c r="M79" s="62">
        <v>1</v>
      </c>
      <c r="O79" s="62">
        <v>5</v>
      </c>
      <c r="R79" s="155" t="str">
        <f>IFERROR(IF(VLOOKUP($A79,'Services summary'!$A:$L,10,FALSE)=0,"",VLOOKUP($A79,'Services summary'!$A:$L,10,FALSE)),"")</f>
        <v/>
      </c>
      <c r="S79" s="155" t="str">
        <f>IFERROR(IF(VLOOKUP($A79,'Services summary'!$A:$L,11,FALSE)=0,"",VLOOKUP($A79,'Services summary'!$A:$L,11,FALSE)),"")</f>
        <v/>
      </c>
      <c r="AB79"/>
    </row>
    <row r="80" spans="1:28">
      <c r="A80" s="62" t="s">
        <v>242</v>
      </c>
      <c r="B80" s="62" t="s">
        <v>243</v>
      </c>
      <c r="C80" s="62" t="s">
        <v>166</v>
      </c>
      <c r="D80" s="62" t="str">
        <f>D78</f>
        <v>Adult Chronic</v>
      </c>
      <c r="E80" s="62" t="s">
        <v>244</v>
      </c>
      <c r="F80" s="62" t="str">
        <f t="shared" ref="F80:F85" si="11">F74</f>
        <v>30 yo adults</v>
      </c>
      <c r="G80" s="62" t="s">
        <v>95</v>
      </c>
      <c r="H80" s="155">
        <f t="shared" ref="H80:H85" si="12">H74</f>
        <v>0.21579999999999999</v>
      </c>
      <c r="I80" s="156" t="s">
        <v>234</v>
      </c>
      <c r="L80" s="155">
        <f>L74</f>
        <v>1</v>
      </c>
      <c r="M80" s="155">
        <f>M74</f>
        <v>1</v>
      </c>
      <c r="O80" s="155">
        <f t="shared" ref="O80:O85" si="13">O74</f>
        <v>15</v>
      </c>
      <c r="R80" s="155">
        <f>R74</f>
        <v>2.3216438356164385E-2</v>
      </c>
      <c r="S80" s="155">
        <f>S74</f>
        <v>1.741232876712329E-2</v>
      </c>
      <c r="AB80"/>
    </row>
    <row r="81" spans="1:28">
      <c r="A81" s="62" t="s">
        <v>246</v>
      </c>
      <c r="B81" s="62" t="s">
        <v>247</v>
      </c>
      <c r="C81" s="62" t="s">
        <v>166</v>
      </c>
      <c r="D81" s="62" t="str">
        <f>D79</f>
        <v>Public Health</v>
      </c>
      <c r="E81" s="62" t="s">
        <v>244</v>
      </c>
      <c r="F81" s="62" t="str">
        <f t="shared" si="11"/>
        <v>adults 18+</v>
      </c>
      <c r="G81" s="62" t="s">
        <v>95</v>
      </c>
      <c r="H81" s="155">
        <f t="shared" si="12"/>
        <v>0.21579999999999999</v>
      </c>
      <c r="I81" s="156" t="s">
        <v>186</v>
      </c>
      <c r="L81" s="155">
        <f>L75</f>
        <v>1</v>
      </c>
      <c r="N81" s="155">
        <f>N75</f>
        <v>1</v>
      </c>
      <c r="O81" s="155">
        <f t="shared" si="13"/>
        <v>5</v>
      </c>
      <c r="R81" s="155" t="str">
        <f>IFERROR(IF(VLOOKUP($A81,'Services summary'!$A:$L,10,FALSE)=0,"",VLOOKUP($A81,'Services summary'!$A:$L,10,FALSE)),"")</f>
        <v/>
      </c>
      <c r="S81" s="155" t="str">
        <f>IFERROR(IF(VLOOKUP($A81,'Services summary'!$A:$L,11,FALSE)=0,"",VLOOKUP($A81,'Services summary'!$A:$L,11,FALSE)),"")</f>
        <v/>
      </c>
      <c r="AB81"/>
    </row>
    <row r="82" spans="1:28">
      <c r="A82" s="62" t="s">
        <v>248</v>
      </c>
      <c r="B82" s="62" t="s">
        <v>249</v>
      </c>
      <c r="C82" s="62" t="s">
        <v>166</v>
      </c>
      <c r="D82" s="62" t="str">
        <f>D80</f>
        <v>Adult Chronic</v>
      </c>
      <c r="E82" s="62" t="s">
        <v>250</v>
      </c>
      <c r="F82" s="62" t="str">
        <f t="shared" si="11"/>
        <v>adults 18+</v>
      </c>
      <c r="G82" s="62" t="s">
        <v>95</v>
      </c>
      <c r="H82" s="155">
        <f t="shared" si="12"/>
        <v>9.9171468987202336E-3</v>
      </c>
      <c r="I82" s="156" t="s">
        <v>186</v>
      </c>
      <c r="L82" s="155">
        <f>L76</f>
        <v>0.9</v>
      </c>
      <c r="N82" s="155">
        <f>N76</f>
        <v>2</v>
      </c>
      <c r="O82" s="155">
        <f t="shared" si="13"/>
        <v>5</v>
      </c>
      <c r="R82" s="155">
        <f>R76</f>
        <v>8.1395348837209301E-3</v>
      </c>
      <c r="S82" s="155">
        <f>S76</f>
        <v>8.1395348837209301E-3</v>
      </c>
      <c r="AB82"/>
    </row>
    <row r="83" spans="1:28">
      <c r="A83" s="62" t="s">
        <v>251</v>
      </c>
      <c r="B83" s="62" t="s">
        <v>252</v>
      </c>
      <c r="C83" s="62" t="s">
        <v>166</v>
      </c>
      <c r="D83" s="62" t="s">
        <v>231</v>
      </c>
      <c r="E83" s="62" t="s">
        <v>253</v>
      </c>
      <c r="F83" s="62" t="str">
        <f t="shared" si="11"/>
        <v>adults 18+</v>
      </c>
      <c r="G83" s="62" t="s">
        <v>95</v>
      </c>
      <c r="H83" s="155">
        <f t="shared" si="12"/>
        <v>2.0926851436312916E-4</v>
      </c>
      <c r="I83" s="152" t="s">
        <v>254</v>
      </c>
      <c r="J83" s="155">
        <f>J77</f>
        <v>4</v>
      </c>
      <c r="K83" s="149" t="s">
        <v>214</v>
      </c>
      <c r="L83" s="155">
        <f>L77</f>
        <v>0.90986310592664843</v>
      </c>
      <c r="M83" s="155">
        <f>M77</f>
        <v>1</v>
      </c>
      <c r="O83" s="155">
        <f t="shared" si="13"/>
        <v>5</v>
      </c>
      <c r="R83" s="155" t="str">
        <f>IFERROR(IF(VLOOKUP($A83,'Services summary'!$A:$L,10,FALSE)=0,"",VLOOKUP($A83,'Services summary'!$A:$L,10,FALSE)),"")</f>
        <v/>
      </c>
      <c r="S83" s="155" t="str">
        <f>IFERROR(IF(VLOOKUP($A83,'Services summary'!$A:$L,11,FALSE)=0,"",VLOOKUP($A83,'Services summary'!$A:$L,11,FALSE)),"")</f>
        <v/>
      </c>
      <c r="AB83"/>
    </row>
    <row r="84" spans="1:28">
      <c r="A84" s="62" t="s">
        <v>255</v>
      </c>
      <c r="B84" s="62" t="s">
        <v>256</v>
      </c>
      <c r="C84" s="62" t="s">
        <v>166</v>
      </c>
      <c r="D84" s="62" t="s">
        <v>231</v>
      </c>
      <c r="E84" s="62" t="s">
        <v>253</v>
      </c>
      <c r="F84" s="62" t="str">
        <f t="shared" si="11"/>
        <v>adults 18+</v>
      </c>
      <c r="G84" s="62" t="s">
        <v>95</v>
      </c>
      <c r="H84" s="155">
        <f t="shared" si="12"/>
        <v>2.0926851436312916E-4</v>
      </c>
      <c r="I84" s="152" t="s">
        <v>254</v>
      </c>
      <c r="L84" s="155">
        <f>L78</f>
        <v>0.90986310592664843</v>
      </c>
      <c r="M84" s="155">
        <f>M78</f>
        <v>1</v>
      </c>
      <c r="O84" s="155">
        <f t="shared" si="13"/>
        <v>15</v>
      </c>
      <c r="R84" s="155">
        <f>R78</f>
        <v>4.9309664694280082</v>
      </c>
      <c r="S84" s="155">
        <f>S78</f>
        <v>1.2327416173570021</v>
      </c>
      <c r="AB84"/>
    </row>
    <row r="85" spans="1:28">
      <c r="A85" s="62" t="s">
        <v>257</v>
      </c>
      <c r="B85" s="62" t="s">
        <v>258</v>
      </c>
      <c r="C85" s="62" t="s">
        <v>166</v>
      </c>
      <c r="D85" s="62" t="s">
        <v>218</v>
      </c>
      <c r="E85" s="62" t="s">
        <v>253</v>
      </c>
      <c r="F85" s="62" t="str">
        <f t="shared" si="11"/>
        <v>18 yo women</v>
      </c>
      <c r="G85" s="62" t="s">
        <v>95</v>
      </c>
      <c r="H85" s="155">
        <f t="shared" si="12"/>
        <v>1</v>
      </c>
      <c r="L85" s="155">
        <f>L79</f>
        <v>1</v>
      </c>
      <c r="M85" s="155">
        <f>M79</f>
        <v>1</v>
      </c>
      <c r="O85" s="155">
        <f t="shared" si="13"/>
        <v>5</v>
      </c>
      <c r="R85" s="155" t="str">
        <f>IFERROR(IF(VLOOKUP($A85,'Services summary'!$A:$L,10,FALSE)=0,"",VLOOKUP($A85,'Services summary'!$A:$L,10,FALSE)),"")</f>
        <v/>
      </c>
      <c r="S85" s="155" t="str">
        <f>IFERROR(IF(VLOOKUP($A85,'Services summary'!$A:$L,11,FALSE)=0,"",VLOOKUP($A85,'Services summary'!$A:$L,11,FALSE)),"")</f>
        <v/>
      </c>
      <c r="AB85"/>
    </row>
    <row r="86" spans="1:28">
      <c r="A86" s="62" t="s">
        <v>2004</v>
      </c>
      <c r="B86" s="62" t="s">
        <v>261</v>
      </c>
      <c r="C86" s="62" t="s">
        <v>166</v>
      </c>
      <c r="D86" s="62" t="s">
        <v>167</v>
      </c>
      <c r="E86" s="62" t="s">
        <v>68</v>
      </c>
      <c r="F86" s="62" t="s">
        <v>259</v>
      </c>
      <c r="G86" s="62" t="s">
        <v>92</v>
      </c>
      <c r="H86" s="62">
        <f>'FP mod'!BK273/100</f>
        <v>0.58399999999999996</v>
      </c>
      <c r="I86" s="62" t="s">
        <v>186</v>
      </c>
      <c r="L86" s="62">
        <v>1</v>
      </c>
      <c r="M86" s="62">
        <v>1</v>
      </c>
      <c r="O86" s="62">
        <v>15</v>
      </c>
      <c r="R86" s="155">
        <f>'Services summary'!K10</f>
        <v>0.26551608334870802</v>
      </c>
      <c r="S86" s="155">
        <f>'Services summary'!L10</f>
        <v>0.63723860003689925</v>
      </c>
      <c r="AB86"/>
    </row>
    <row r="87" spans="1:28">
      <c r="A87" s="62" t="s">
        <v>2004</v>
      </c>
      <c r="B87" s="62" t="s">
        <v>261</v>
      </c>
      <c r="C87" s="62" t="s">
        <v>166</v>
      </c>
      <c r="D87" s="62" t="s">
        <v>167</v>
      </c>
      <c r="E87" s="62" t="s">
        <v>68</v>
      </c>
      <c r="F87" s="62" t="s">
        <v>259</v>
      </c>
      <c r="G87" s="62" t="s">
        <v>95</v>
      </c>
      <c r="H87" s="62">
        <f>Prevalences!H56/100</f>
        <v>0.57399999999999995</v>
      </c>
      <c r="I87" s="62" t="s">
        <v>186</v>
      </c>
      <c r="L87" s="62">
        <v>1</v>
      </c>
      <c r="M87" s="62">
        <v>1</v>
      </c>
      <c r="O87" s="62">
        <v>15</v>
      </c>
      <c r="R87" s="155">
        <f>R86</f>
        <v>0.26551608334870802</v>
      </c>
      <c r="S87" s="155">
        <f>S86</f>
        <v>0.63723860003689925</v>
      </c>
      <c r="AB87"/>
    </row>
    <row r="88" spans="1:28">
      <c r="A88" s="62" t="s">
        <v>2005</v>
      </c>
      <c r="B88" s="62" t="s">
        <v>262</v>
      </c>
      <c r="C88" s="62" t="s">
        <v>166</v>
      </c>
      <c r="D88" s="62" t="s">
        <v>167</v>
      </c>
      <c r="E88" s="62" t="s">
        <v>68</v>
      </c>
      <c r="F88" s="62" t="s">
        <v>168</v>
      </c>
      <c r="G88" s="62" t="s">
        <v>92</v>
      </c>
      <c r="H88" s="62">
        <v>1</v>
      </c>
      <c r="I88" s="62" t="s">
        <v>263</v>
      </c>
      <c r="L88" s="62">
        <v>1</v>
      </c>
      <c r="M88" s="62">
        <v>1</v>
      </c>
      <c r="O88" s="62">
        <v>15</v>
      </c>
      <c r="R88" s="155">
        <f>R86</f>
        <v>0.26551608334870802</v>
      </c>
      <c r="S88" s="155">
        <f>S86</f>
        <v>0.63723860003689925</v>
      </c>
      <c r="AB88"/>
    </row>
    <row r="89" spans="1:28">
      <c r="A89" s="62" t="s">
        <v>2006</v>
      </c>
      <c r="B89" s="62" t="s">
        <v>264</v>
      </c>
      <c r="C89" s="62" t="s">
        <v>166</v>
      </c>
      <c r="D89" s="62" t="s">
        <v>167</v>
      </c>
      <c r="E89" s="62" t="s">
        <v>68</v>
      </c>
      <c r="F89" s="62" t="s">
        <v>265</v>
      </c>
      <c r="G89" s="62" t="s">
        <v>92</v>
      </c>
      <c r="H89" s="62">
        <f>Prevalences!T72</f>
        <v>5.0116865018980945E-2</v>
      </c>
      <c r="I89" s="62" t="s">
        <v>266</v>
      </c>
      <c r="L89" s="62">
        <v>1</v>
      </c>
      <c r="N89" s="62">
        <v>1</v>
      </c>
      <c r="O89" s="62">
        <v>15</v>
      </c>
      <c r="R89" s="155" t="str">
        <f>IFERROR(IF(VLOOKUP($A89,'Services summary'!$A:$L,10,FALSE)=0,"",VLOOKUP($A89,'Services summary'!$A:$L,10,FALSE)),"")</f>
        <v/>
      </c>
      <c r="S89" s="155" t="str">
        <f>IFERROR(IF(VLOOKUP($A89,'Services summary'!$A:$L,11,FALSE)=0,"",VLOOKUP($A89,'Services summary'!$A:$L,11,FALSE)),"")</f>
        <v/>
      </c>
      <c r="AB89"/>
    </row>
    <row r="90" spans="1:28">
      <c r="A90" s="62" t="s">
        <v>2007</v>
      </c>
      <c r="B90" s="62" t="s">
        <v>267</v>
      </c>
      <c r="C90" s="62" t="s">
        <v>166</v>
      </c>
      <c r="D90" s="62" t="s">
        <v>167</v>
      </c>
      <c r="E90" s="62" t="s">
        <v>68</v>
      </c>
      <c r="F90" s="62" t="s">
        <v>265</v>
      </c>
      <c r="G90" s="62" t="s">
        <v>92</v>
      </c>
      <c r="H90" s="62">
        <f>Prevalences!S71</f>
        <v>0.26812151014720248</v>
      </c>
      <c r="I90" s="62" t="s">
        <v>266</v>
      </c>
      <c r="L90" s="62">
        <v>1</v>
      </c>
      <c r="N90" s="62">
        <v>1</v>
      </c>
      <c r="O90" s="62">
        <v>15</v>
      </c>
      <c r="R90" s="155" t="str">
        <f>IFERROR(IF(VLOOKUP($A90,'Services summary'!$A:$L,10,FALSE)=0,"",VLOOKUP($A90,'Services summary'!$A:$L,10,FALSE)),"")</f>
        <v/>
      </c>
      <c r="S90" s="155" t="str">
        <f>IFERROR(IF(VLOOKUP($A90,'Services summary'!$A:$L,11,FALSE)=0,"",VLOOKUP($A90,'Services summary'!$A:$L,11,FALSE)),"")</f>
        <v/>
      </c>
      <c r="AB90"/>
    </row>
    <row r="91" spans="1:28">
      <c r="A91" s="62" t="s">
        <v>2005</v>
      </c>
      <c r="B91" s="62" t="s">
        <v>262</v>
      </c>
      <c r="C91" s="62" t="s">
        <v>166</v>
      </c>
      <c r="D91" s="62" t="s">
        <v>167</v>
      </c>
      <c r="E91" s="62" t="s">
        <v>68</v>
      </c>
      <c r="F91" s="62" t="str">
        <f>F88</f>
        <v>births</v>
      </c>
      <c r="G91" s="62" t="s">
        <v>95</v>
      </c>
      <c r="H91" s="62">
        <f>H88</f>
        <v>1</v>
      </c>
      <c r="I91" s="62" t="s">
        <v>263</v>
      </c>
      <c r="L91" s="62">
        <f t="shared" ref="L91:O93" si="14">L88</f>
        <v>1</v>
      </c>
      <c r="M91" s="62">
        <f t="shared" si="14"/>
        <v>1</v>
      </c>
      <c r="N91" s="62">
        <f t="shared" si="14"/>
        <v>0</v>
      </c>
      <c r="O91" s="62">
        <f t="shared" si="14"/>
        <v>15</v>
      </c>
      <c r="R91" s="155">
        <f>R88</f>
        <v>0.26551608334870802</v>
      </c>
      <c r="S91" s="155">
        <f>S88</f>
        <v>0.63723860003689925</v>
      </c>
      <c r="AB91"/>
    </row>
    <row r="92" spans="1:28">
      <c r="A92" s="62" t="s">
        <v>2006</v>
      </c>
      <c r="B92" s="62" t="s">
        <v>264</v>
      </c>
      <c r="C92" s="62" t="s">
        <v>166</v>
      </c>
      <c r="D92" s="62" t="s">
        <v>167</v>
      </c>
      <c r="E92" s="62" t="s">
        <v>68</v>
      </c>
      <c r="F92" s="62" t="str">
        <f>F89</f>
        <v>women 15-49</v>
      </c>
      <c r="G92" s="62" t="s">
        <v>95</v>
      </c>
      <c r="H92" s="62">
        <f>H89</f>
        <v>5.0116865018980945E-2</v>
      </c>
      <c r="I92" s="62" t="s">
        <v>266</v>
      </c>
      <c r="L92" s="62">
        <f t="shared" si="14"/>
        <v>1</v>
      </c>
      <c r="M92" s="62">
        <f t="shared" si="14"/>
        <v>0</v>
      </c>
      <c r="N92" s="62">
        <f t="shared" si="14"/>
        <v>1</v>
      </c>
      <c r="O92" s="62">
        <f t="shared" si="14"/>
        <v>15</v>
      </c>
      <c r="R92" s="155" t="str">
        <f>IFERROR(IF(VLOOKUP($A92,'Services summary'!$A:$L,10,FALSE)=0,"",VLOOKUP($A92,'Services summary'!$A:$L,10,FALSE)),"")</f>
        <v/>
      </c>
      <c r="S92" s="155" t="str">
        <f>IFERROR(IF(VLOOKUP($A92,'Services summary'!$A:$L,11,FALSE)=0,"",VLOOKUP($A92,'Services summary'!$A:$L,11,FALSE)),"")</f>
        <v/>
      </c>
      <c r="AB92"/>
    </row>
    <row r="93" spans="1:28">
      <c r="A93" s="62" t="s">
        <v>2007</v>
      </c>
      <c r="B93" s="62" t="s">
        <v>267</v>
      </c>
      <c r="C93" s="62" t="s">
        <v>166</v>
      </c>
      <c r="D93" s="62" t="s">
        <v>167</v>
      </c>
      <c r="E93" s="62" t="s">
        <v>68</v>
      </c>
      <c r="F93" s="62" t="str">
        <f>F90</f>
        <v>women 15-49</v>
      </c>
      <c r="G93" s="62" t="s">
        <v>95</v>
      </c>
      <c r="H93" s="62">
        <f>H90</f>
        <v>0.26812151014720248</v>
      </c>
      <c r="I93" s="62" t="s">
        <v>266</v>
      </c>
      <c r="L93" s="62">
        <f t="shared" si="14"/>
        <v>1</v>
      </c>
      <c r="M93" s="62">
        <f t="shared" si="14"/>
        <v>0</v>
      </c>
      <c r="N93" s="62">
        <f t="shared" si="14"/>
        <v>1</v>
      </c>
      <c r="O93" s="62">
        <f t="shared" si="14"/>
        <v>15</v>
      </c>
      <c r="R93" s="155" t="str">
        <f>IFERROR(IF(VLOOKUP($A93,'Services summary'!$A:$L,10,FALSE)=0,"",VLOOKUP($A93,'Services summary'!$A:$L,10,FALSE)),"")</f>
        <v/>
      </c>
      <c r="S93" s="155" t="str">
        <f>IFERROR(IF(VLOOKUP($A93,'Services summary'!$A:$L,11,FALSE)=0,"",VLOOKUP($A93,'Services summary'!$A:$L,11,FALSE)),"")</f>
        <v/>
      </c>
      <c r="AB93"/>
    </row>
    <row r="94" spans="1:28">
      <c r="A94" s="62" t="s">
        <v>268</v>
      </c>
      <c r="B94" s="62" t="s">
        <v>269</v>
      </c>
      <c r="C94" s="62" t="s">
        <v>166</v>
      </c>
      <c r="D94" s="62" t="s">
        <v>167</v>
      </c>
      <c r="E94" s="62" t="s">
        <v>68</v>
      </c>
      <c r="F94" s="62" t="s">
        <v>265</v>
      </c>
      <c r="G94" s="62" t="s">
        <v>92</v>
      </c>
      <c r="H94" s="161">
        <f>Prevalences!H58/100*Prevalences!N57</f>
        <v>3.280483410006485E-2</v>
      </c>
      <c r="I94" s="62" t="s">
        <v>270</v>
      </c>
      <c r="L94" s="62">
        <v>1</v>
      </c>
      <c r="N94" s="62">
        <v>4</v>
      </c>
      <c r="O94" s="62">
        <v>5</v>
      </c>
      <c r="R94" s="155" t="str">
        <f>IFERROR(IF(VLOOKUP($A94,'Services summary'!$A:$L,10,FALSE)=0,"",VLOOKUP($A94,'Services summary'!$A:$L,10,FALSE)),"")</f>
        <v/>
      </c>
      <c r="S94" s="155" t="str">
        <f>IFERROR(IF(VLOOKUP($A94,'Services summary'!$A:$L,11,FALSE)=0,"",VLOOKUP($A94,'Services summary'!$A:$L,11,FALSE)),"")</f>
        <v/>
      </c>
      <c r="AB94"/>
    </row>
    <row r="95" spans="1:28">
      <c r="A95" s="62" t="s">
        <v>271</v>
      </c>
      <c r="B95" s="62" t="s">
        <v>272</v>
      </c>
      <c r="C95" s="62" t="s">
        <v>166</v>
      </c>
      <c r="D95" s="62" t="s">
        <v>167</v>
      </c>
      <c r="E95" s="62" t="s">
        <v>68</v>
      </c>
      <c r="F95" s="62" t="s">
        <v>265</v>
      </c>
      <c r="G95" s="62" t="s">
        <v>92</v>
      </c>
      <c r="H95" s="161">
        <f>Prevalences!H58/100*Prevalences!P57</f>
        <v>0.37176641117540893</v>
      </c>
      <c r="I95" s="62" t="s">
        <v>270</v>
      </c>
      <c r="L95" s="62">
        <v>1</v>
      </c>
      <c r="N95" s="62">
        <v>4</v>
      </c>
      <c r="O95" s="62">
        <v>5</v>
      </c>
      <c r="R95" s="155" t="str">
        <f>IFERROR(IF(VLOOKUP($A95,'Services summary'!$A:$L,10,FALSE)=0,"",VLOOKUP($A95,'Services summary'!$A:$L,10,FALSE)),"")</f>
        <v/>
      </c>
      <c r="S95" s="155" t="str">
        <f>IFERROR(IF(VLOOKUP($A95,'Services summary'!$A:$L,11,FALSE)=0,"",VLOOKUP($A95,'Services summary'!$A:$L,11,FALSE)),"")</f>
        <v/>
      </c>
      <c r="AB95"/>
    </row>
    <row r="96" spans="1:28">
      <c r="A96" s="62" t="s">
        <v>273</v>
      </c>
      <c r="B96" s="62" t="s">
        <v>274</v>
      </c>
      <c r="C96" s="62" t="s">
        <v>166</v>
      </c>
      <c r="D96" s="62" t="s">
        <v>167</v>
      </c>
      <c r="E96" s="62" t="s">
        <v>68</v>
      </c>
      <c r="F96" s="62" t="s">
        <v>265</v>
      </c>
      <c r="G96" s="62" t="s">
        <v>92</v>
      </c>
      <c r="H96" s="162">
        <v>0</v>
      </c>
      <c r="I96" s="62" t="s">
        <v>270</v>
      </c>
      <c r="L96" s="62">
        <v>1</v>
      </c>
      <c r="N96" s="62">
        <v>0</v>
      </c>
      <c r="O96" s="62">
        <v>0</v>
      </c>
      <c r="R96" s="155" t="str">
        <f>IFERROR(IF(VLOOKUP($A96,'Services summary'!$A:$L,10,FALSE)=0,"",VLOOKUP($A96,'Services summary'!$A:$L,10,FALSE)),"")</f>
        <v/>
      </c>
      <c r="S96" s="155" t="str">
        <f>IFERROR(IF(VLOOKUP($A96,'Services summary'!$A:$L,11,FALSE)=0,"",VLOOKUP($A96,'Services summary'!$A:$L,11,FALSE)),"")</f>
        <v/>
      </c>
      <c r="AB96"/>
    </row>
    <row r="97" spans="1:28">
      <c r="A97" s="62" t="s">
        <v>275</v>
      </c>
      <c r="B97" s="62" t="s">
        <v>276</v>
      </c>
      <c r="C97" s="62" t="s">
        <v>166</v>
      </c>
      <c r="D97" s="62" t="s">
        <v>167</v>
      </c>
      <c r="E97" s="62" t="s">
        <v>68</v>
      </c>
      <c r="F97" s="62" t="s">
        <v>265</v>
      </c>
      <c r="G97" s="62" t="s">
        <v>92</v>
      </c>
      <c r="H97" s="161">
        <f>Prevalences!H58/100*Prevalences!O57</f>
        <v>3.4377158820119012E-2</v>
      </c>
      <c r="I97" s="62" t="s">
        <v>270</v>
      </c>
      <c r="L97" s="62">
        <v>1</v>
      </c>
      <c r="N97" s="62">
        <f>1/5</f>
        <v>0.2</v>
      </c>
      <c r="O97" s="62">
        <v>15</v>
      </c>
      <c r="R97" s="155" t="str">
        <f>IFERROR(IF(VLOOKUP($A97,'Services summary'!$A:$L,10,FALSE)=0,"",VLOOKUP($A97,'Services summary'!$A:$L,10,FALSE)),"")</f>
        <v/>
      </c>
      <c r="S97" s="155" t="str">
        <f>IFERROR(IF(VLOOKUP($A97,'Services summary'!$A:$L,11,FALSE)=0,"",VLOOKUP($A97,'Services summary'!$A:$L,11,FALSE)),"")</f>
        <v/>
      </c>
      <c r="AB97"/>
    </row>
    <row r="98" spans="1:28">
      <c r="A98" s="62" t="s">
        <v>277</v>
      </c>
      <c r="B98" s="62" t="s">
        <v>278</v>
      </c>
      <c r="C98" s="62" t="s">
        <v>166</v>
      </c>
      <c r="D98" s="62" t="s">
        <v>167</v>
      </c>
      <c r="E98" s="62" t="s">
        <v>68</v>
      </c>
      <c r="F98" s="62" t="s">
        <v>265</v>
      </c>
      <c r="G98" s="62" t="s">
        <v>92</v>
      </c>
      <c r="H98" s="161">
        <f>Prevalences!H58/100*Prevalences!Q57</f>
        <v>0.1302238408674441</v>
      </c>
      <c r="I98" s="62" t="s">
        <v>270</v>
      </c>
      <c r="L98" s="62">
        <v>1</v>
      </c>
      <c r="N98" s="62">
        <f>1/3</f>
        <v>0.33333333333333331</v>
      </c>
      <c r="O98" s="62">
        <v>10</v>
      </c>
      <c r="R98" s="155" t="str">
        <f>IFERROR(IF(VLOOKUP($A98,'Services summary'!$A:$L,10,FALSE)=0,"",VLOOKUP($A98,'Services summary'!$A:$L,10,FALSE)),"")</f>
        <v/>
      </c>
      <c r="S98" s="155" t="str">
        <f>IFERROR(IF(VLOOKUP($A98,'Services summary'!$A:$L,11,FALSE)=0,"",VLOOKUP($A98,'Services summary'!$A:$L,11,FALSE)),"")</f>
        <v/>
      </c>
      <c r="AB98"/>
    </row>
    <row r="99" spans="1:28">
      <c r="A99" s="62" t="s">
        <v>268</v>
      </c>
      <c r="B99" s="62" t="s">
        <v>269</v>
      </c>
      <c r="C99" s="62" t="s">
        <v>166</v>
      </c>
      <c r="D99" s="62" t="s">
        <v>167</v>
      </c>
      <c r="E99" s="62" t="s">
        <v>68</v>
      </c>
      <c r="F99" s="62" t="s">
        <v>265</v>
      </c>
      <c r="G99" s="62" t="s">
        <v>95</v>
      </c>
      <c r="H99" s="161">
        <f>Prevalences!H56/100*Prevalences!N56</f>
        <v>1.5944444444444442E-2</v>
      </c>
      <c r="I99" s="62" t="s">
        <v>270</v>
      </c>
      <c r="L99" s="62">
        <v>1</v>
      </c>
      <c r="N99" s="62">
        <v>4</v>
      </c>
      <c r="O99" s="62">
        <v>5</v>
      </c>
      <c r="R99" s="155" t="str">
        <f>IFERROR(IF(VLOOKUP($A99,'Services summary'!$A:$L,10,FALSE)=0,"",VLOOKUP($A99,'Services summary'!$A:$L,10,FALSE)),"")</f>
        <v/>
      </c>
      <c r="S99" s="155" t="str">
        <f>IFERROR(IF(VLOOKUP($A99,'Services summary'!$A:$L,11,FALSE)=0,"",VLOOKUP($A99,'Services summary'!$A:$L,11,FALSE)),"")</f>
        <v/>
      </c>
      <c r="AB99"/>
    </row>
    <row r="100" spans="1:28">
      <c r="A100" s="62" t="s">
        <v>271</v>
      </c>
      <c r="B100" s="62" t="s">
        <v>272</v>
      </c>
      <c r="C100" s="62" t="s">
        <v>166</v>
      </c>
      <c r="D100" s="62" t="s">
        <v>167</v>
      </c>
      <c r="E100" s="62" t="s">
        <v>68</v>
      </c>
      <c r="F100" s="62" t="s">
        <v>265</v>
      </c>
      <c r="G100" s="62" t="s">
        <v>95</v>
      </c>
      <c r="H100" s="161">
        <f>Prevalences!H56/100*Prevalences!P56</f>
        <v>0.3915246913580247</v>
      </c>
      <c r="I100" s="62" t="s">
        <v>270</v>
      </c>
      <c r="L100" s="62">
        <v>1</v>
      </c>
      <c r="N100" s="62">
        <v>4</v>
      </c>
      <c r="O100" s="62">
        <v>5</v>
      </c>
      <c r="R100" s="155" t="str">
        <f>IFERROR(IF(VLOOKUP($A100,'Services summary'!$A:$L,10,FALSE)=0,"",VLOOKUP($A100,'Services summary'!$A:$L,10,FALSE)),"")</f>
        <v/>
      </c>
      <c r="S100" s="155" t="str">
        <f>IFERROR(IF(VLOOKUP($A100,'Services summary'!$A:$L,11,FALSE)=0,"",VLOOKUP($A100,'Services summary'!$A:$L,11,FALSE)),"")</f>
        <v/>
      </c>
      <c r="AB100"/>
    </row>
    <row r="101" spans="1:28">
      <c r="A101" s="62" t="s">
        <v>273</v>
      </c>
      <c r="B101" s="62" t="s">
        <v>274</v>
      </c>
      <c r="C101" s="62" t="s">
        <v>166</v>
      </c>
      <c r="D101" s="62" t="s">
        <v>167</v>
      </c>
      <c r="E101" s="62" t="s">
        <v>68</v>
      </c>
      <c r="F101" s="62" t="s">
        <v>265</v>
      </c>
      <c r="G101" s="62" t="s">
        <v>95</v>
      </c>
      <c r="H101" s="162">
        <v>0</v>
      </c>
      <c r="I101" s="62" t="s">
        <v>270</v>
      </c>
      <c r="L101" s="62">
        <v>1</v>
      </c>
      <c r="N101" s="62">
        <v>0</v>
      </c>
      <c r="O101" s="62">
        <v>0</v>
      </c>
      <c r="R101" s="155" t="str">
        <f>IFERROR(IF(VLOOKUP($A101,'Services summary'!$A:$L,10,FALSE)=0,"",VLOOKUP($A101,'Services summary'!$A:$L,10,FALSE)),"")</f>
        <v/>
      </c>
      <c r="S101" s="155" t="str">
        <f>IFERROR(IF(VLOOKUP($A101,'Services summary'!$A:$L,11,FALSE)=0,"",VLOOKUP($A101,'Services summary'!$A:$L,11,FALSE)),"")</f>
        <v/>
      </c>
      <c r="AB101"/>
    </row>
    <row r="102" spans="1:28">
      <c r="A102" s="62" t="s">
        <v>275</v>
      </c>
      <c r="B102" s="62" t="s">
        <v>276</v>
      </c>
      <c r="C102" s="62" t="s">
        <v>166</v>
      </c>
      <c r="D102" s="62" t="s">
        <v>167</v>
      </c>
      <c r="E102" s="62" t="s">
        <v>68</v>
      </c>
      <c r="F102" s="62" t="s">
        <v>265</v>
      </c>
      <c r="G102" s="62" t="s">
        <v>95</v>
      </c>
      <c r="H102" s="161">
        <f>Prevalences!H56/100*Prevalences!O56</f>
        <v>2.6574074074074069E-2</v>
      </c>
      <c r="I102" s="62" t="s">
        <v>270</v>
      </c>
      <c r="L102" s="62">
        <v>1</v>
      </c>
      <c r="N102" s="62">
        <f>2/5</f>
        <v>0.4</v>
      </c>
      <c r="O102" s="62">
        <v>15</v>
      </c>
      <c r="R102" s="155" t="str">
        <f>IFERROR(IF(VLOOKUP($A102,'Services summary'!$A:$L,10,FALSE)=0,"",VLOOKUP($A102,'Services summary'!$A:$L,10,FALSE)),"")</f>
        <v/>
      </c>
      <c r="S102" s="155" t="str">
        <f>IFERROR(IF(VLOOKUP($A102,'Services summary'!$A:$L,11,FALSE)=0,"",VLOOKUP($A102,'Services summary'!$A:$L,11,FALSE)),"")</f>
        <v/>
      </c>
      <c r="AB102"/>
    </row>
    <row r="103" spans="1:28">
      <c r="A103" s="62" t="s">
        <v>277</v>
      </c>
      <c r="B103" s="62" t="s">
        <v>278</v>
      </c>
      <c r="C103" s="62" t="s">
        <v>166</v>
      </c>
      <c r="D103" s="62" t="s">
        <v>167</v>
      </c>
      <c r="E103" s="62" t="s">
        <v>68</v>
      </c>
      <c r="F103" s="62" t="s">
        <v>265</v>
      </c>
      <c r="G103" s="62" t="s">
        <v>95</v>
      </c>
      <c r="H103" s="161">
        <f>Prevalences!H56/100*Prevalences!Q56</f>
        <v>0.12932716049382714</v>
      </c>
      <c r="I103" s="62" t="s">
        <v>270</v>
      </c>
      <c r="L103" s="62">
        <v>1</v>
      </c>
      <c r="N103" s="62">
        <v>0.33</v>
      </c>
      <c r="O103" s="62">
        <v>10</v>
      </c>
      <c r="R103" s="155" t="str">
        <f>IFERROR(IF(VLOOKUP($A103,'Services summary'!$A:$L,10,FALSE)=0,"",VLOOKUP($A103,'Services summary'!$A:$L,10,FALSE)),"")</f>
        <v/>
      </c>
      <c r="S103" s="155" t="str">
        <f>IFERROR(IF(VLOOKUP($A103,'Services summary'!$A:$L,11,FALSE)=0,"",VLOOKUP($A103,'Services summary'!$A:$L,11,FALSE)),"")</f>
        <v/>
      </c>
      <c r="AB103"/>
    </row>
    <row r="104" spans="1:28">
      <c r="AB104"/>
    </row>
    <row r="105" spans="1:28">
      <c r="A105" s="62" t="s">
        <v>2167</v>
      </c>
      <c r="B105" s="62" t="s">
        <v>2167</v>
      </c>
      <c r="C105" s="62" t="s">
        <v>205</v>
      </c>
      <c r="F105" s="62" t="s">
        <v>224</v>
      </c>
      <c r="G105" s="62" t="s">
        <v>92</v>
      </c>
      <c r="H105" s="62">
        <v>1</v>
      </c>
      <c r="L105" s="62">
        <v>1</v>
      </c>
      <c r="M105" s="62">
        <v>1</v>
      </c>
      <c r="O105" s="62">
        <v>0</v>
      </c>
      <c r="AB105"/>
    </row>
    <row r="106" spans="1:28">
      <c r="A106" s="62" t="s">
        <v>2166</v>
      </c>
      <c r="B106" s="62" t="s">
        <v>2166</v>
      </c>
      <c r="C106" s="62" t="s">
        <v>205</v>
      </c>
      <c r="F106" s="62" t="s">
        <v>168</v>
      </c>
      <c r="G106" s="62" t="s">
        <v>92</v>
      </c>
      <c r="H106" s="62">
        <v>1</v>
      </c>
      <c r="L106" s="62">
        <v>1</v>
      </c>
      <c r="M106" s="62">
        <v>1</v>
      </c>
      <c r="O106" s="62">
        <v>0</v>
      </c>
      <c r="AB106"/>
    </row>
    <row r="107" spans="1:28">
      <c r="A107" s="62" t="s">
        <v>2168</v>
      </c>
      <c r="B107" s="62" t="s">
        <v>2168</v>
      </c>
      <c r="C107" s="62" t="s">
        <v>205</v>
      </c>
      <c r="F107" s="141" t="s">
        <v>181</v>
      </c>
      <c r="G107" s="62" t="s">
        <v>92</v>
      </c>
      <c r="H107" s="62">
        <v>1</v>
      </c>
      <c r="L107" s="62">
        <v>1</v>
      </c>
      <c r="M107" s="62">
        <v>1</v>
      </c>
      <c r="O107" s="62">
        <v>0</v>
      </c>
      <c r="AB107"/>
    </row>
    <row r="108" spans="1:28">
      <c r="A108" s="62" t="s">
        <v>2169</v>
      </c>
      <c r="B108" s="62" t="s">
        <v>2169</v>
      </c>
      <c r="C108" s="62" t="s">
        <v>205</v>
      </c>
      <c r="F108" s="62" t="s">
        <v>265</v>
      </c>
      <c r="G108" s="62" t="s">
        <v>92</v>
      </c>
      <c r="H108" s="62">
        <v>1</v>
      </c>
      <c r="L108" s="62">
        <v>1</v>
      </c>
      <c r="M108" s="62">
        <v>1</v>
      </c>
      <c r="O108" s="62">
        <v>0</v>
      </c>
      <c r="AB108"/>
    </row>
    <row r="109" spans="1:28">
      <c r="A109" s="62" t="s">
        <v>2170</v>
      </c>
      <c r="B109" s="62" t="s">
        <v>2170</v>
      </c>
      <c r="C109" s="62" t="s">
        <v>205</v>
      </c>
      <c r="F109" s="62" t="s">
        <v>213</v>
      </c>
      <c r="G109" s="62" t="s">
        <v>92</v>
      </c>
      <c r="H109" s="62">
        <v>1</v>
      </c>
      <c r="L109" s="62">
        <v>1</v>
      </c>
      <c r="M109" s="62">
        <v>1</v>
      </c>
      <c r="O109" s="62">
        <v>0</v>
      </c>
    </row>
  </sheetData>
  <autoFilter ref="A1:S103" xr:uid="{C1D83D06-B7B0-4361-896A-BFF57EC1D426}"/>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68"/>
  <sheetViews>
    <sheetView topLeftCell="A29" workbookViewId="0">
      <selection activeCell="D52" sqref="D52"/>
    </sheetView>
  </sheetViews>
  <sheetFormatPr defaultColWidth="8.7265625" defaultRowHeight="14.5"/>
  <cols>
    <col min="1" max="1" width="17.54296875" bestFit="1" customWidth="1"/>
    <col min="2" max="2" width="53.1796875" bestFit="1" customWidth="1"/>
  </cols>
  <sheetData>
    <row r="1" spans="1:2">
      <c r="A1" s="77" t="s">
        <v>0</v>
      </c>
    </row>
    <row r="2" spans="1:2" hidden="1">
      <c r="A2" s="210" t="s">
        <v>1</v>
      </c>
      <c r="B2" s="210" t="s">
        <v>2</v>
      </c>
    </row>
    <row r="3" spans="1:2" s="210" customFormat="1" hidden="1">
      <c r="A3" s="210" t="s">
        <v>3</v>
      </c>
      <c r="B3" s="210" t="s">
        <v>4</v>
      </c>
    </row>
    <row r="4" spans="1:2" s="210" customFormat="1" hidden="1">
      <c r="A4" s="210" t="s">
        <v>5</v>
      </c>
      <c r="B4" s="210" t="s">
        <v>6</v>
      </c>
    </row>
    <row r="5" spans="1:2" s="210" customFormat="1" hidden="1">
      <c r="A5" s="210" t="s">
        <v>7</v>
      </c>
      <c r="B5" s="210" t="s">
        <v>8</v>
      </c>
    </row>
    <row r="6" spans="1:2" s="210" customFormat="1" hidden="1">
      <c r="A6" s="210" t="s">
        <v>7</v>
      </c>
      <c r="B6" s="210" t="s">
        <v>9</v>
      </c>
    </row>
    <row r="7" spans="1:2">
      <c r="A7" t="s">
        <v>10</v>
      </c>
      <c r="B7" t="s">
        <v>11</v>
      </c>
    </row>
    <row r="8" spans="1:2">
      <c r="A8" t="s">
        <v>12</v>
      </c>
      <c r="B8" t="s">
        <v>13</v>
      </c>
    </row>
    <row r="9" spans="1:2">
      <c r="A9" t="s">
        <v>14</v>
      </c>
      <c r="B9" t="s">
        <v>15</v>
      </c>
    </row>
    <row r="10" spans="1:2">
      <c r="A10" t="s">
        <v>16</v>
      </c>
      <c r="B10" t="s">
        <v>17</v>
      </c>
    </row>
    <row r="11" spans="1:2">
      <c r="B11" t="s">
        <v>18</v>
      </c>
    </row>
    <row r="13" spans="1:2">
      <c r="A13" t="s">
        <v>12</v>
      </c>
      <c r="B13" t="s">
        <v>19</v>
      </c>
    </row>
    <row r="14" spans="1:2">
      <c r="A14" t="s">
        <v>20</v>
      </c>
      <c r="B14" t="s">
        <v>21</v>
      </c>
    </row>
    <row r="15" spans="1:2">
      <c r="A15" t="s">
        <v>22</v>
      </c>
      <c r="B15" t="s">
        <v>23</v>
      </c>
    </row>
    <row r="16" spans="1:2">
      <c r="A16" t="s">
        <v>24</v>
      </c>
      <c r="B16" t="s">
        <v>25</v>
      </c>
    </row>
    <row r="18" spans="1:2">
      <c r="A18" t="s">
        <v>26</v>
      </c>
      <c r="B18" t="s">
        <v>27</v>
      </c>
    </row>
    <row r="19" spans="1:2">
      <c r="A19" t="s">
        <v>28</v>
      </c>
      <c r="B19" t="s">
        <v>29</v>
      </c>
    </row>
    <row r="20" spans="1:2">
      <c r="A20" t="s">
        <v>30</v>
      </c>
      <c r="B20" t="s">
        <v>31</v>
      </c>
    </row>
    <row r="21" spans="1:2">
      <c r="A21" t="s">
        <v>24</v>
      </c>
      <c r="B21" t="s">
        <v>32</v>
      </c>
    </row>
    <row r="22" spans="1:2">
      <c r="A22" t="s">
        <v>33</v>
      </c>
      <c r="B22" t="s">
        <v>34</v>
      </c>
    </row>
    <row r="23" spans="1:2">
      <c r="A23" t="s">
        <v>7</v>
      </c>
      <c r="B23" t="s">
        <v>35</v>
      </c>
    </row>
    <row r="24" spans="1:2">
      <c r="A24" t="s">
        <v>22</v>
      </c>
      <c r="B24" t="s">
        <v>36</v>
      </c>
    </row>
    <row r="25" spans="1:2">
      <c r="A25" t="s">
        <v>10</v>
      </c>
      <c r="B25" t="s">
        <v>37</v>
      </c>
    </row>
    <row r="27" spans="1:2">
      <c r="A27" t="s">
        <v>5</v>
      </c>
      <c r="B27" t="s">
        <v>38</v>
      </c>
    </row>
    <row r="28" spans="1:2">
      <c r="A28" t="s">
        <v>1</v>
      </c>
      <c r="B28" t="s">
        <v>39</v>
      </c>
    </row>
    <row r="29" spans="1:2">
      <c r="A29" t="s">
        <v>12</v>
      </c>
      <c r="B29" t="s">
        <v>40</v>
      </c>
    </row>
    <row r="31" spans="1:2">
      <c r="A31" s="77" t="s">
        <v>41</v>
      </c>
    </row>
    <row r="32" spans="1:2" hidden="1">
      <c r="A32" s="210" t="s">
        <v>10</v>
      </c>
      <c r="B32" s="211" t="s">
        <v>42</v>
      </c>
    </row>
    <row r="33" spans="1:2" s="210" customFormat="1" hidden="1">
      <c r="A33" s="210" t="s">
        <v>22</v>
      </c>
      <c r="B33" s="210" t="s">
        <v>43</v>
      </c>
    </row>
    <row r="34" spans="1:2" s="210" customFormat="1" hidden="1">
      <c r="A34" s="210" t="s">
        <v>7</v>
      </c>
      <c r="B34" s="210" t="s">
        <v>44</v>
      </c>
    </row>
    <row r="35" spans="1:2" hidden="1">
      <c r="A35" s="210" t="s">
        <v>45</v>
      </c>
      <c r="B35" s="210" t="s">
        <v>46</v>
      </c>
    </row>
    <row r="37" spans="1:2">
      <c r="A37" s="77" t="s">
        <v>47</v>
      </c>
    </row>
    <row r="38" spans="1:2">
      <c r="A38" t="s">
        <v>48</v>
      </c>
      <c r="B38" t="s">
        <v>49</v>
      </c>
    </row>
    <row r="39" spans="1:2">
      <c r="A39" t="s">
        <v>50</v>
      </c>
      <c r="B39" t="s">
        <v>51</v>
      </c>
    </row>
    <row r="40" spans="1:2">
      <c r="A40" t="s">
        <v>50</v>
      </c>
      <c r="B40" t="s">
        <v>52</v>
      </c>
    </row>
    <row r="41" spans="1:2">
      <c r="A41" t="s">
        <v>50</v>
      </c>
      <c r="B41" t="s">
        <v>53</v>
      </c>
    </row>
    <row r="42" spans="1:2">
      <c r="A42" t="s">
        <v>50</v>
      </c>
      <c r="B42" t="s">
        <v>54</v>
      </c>
    </row>
    <row r="43" spans="1:2">
      <c r="A43" t="s">
        <v>55</v>
      </c>
      <c r="B43" t="s">
        <v>56</v>
      </c>
    </row>
    <row r="44" spans="1:2">
      <c r="A44" t="s">
        <v>48</v>
      </c>
      <c r="B44" t="s">
        <v>57</v>
      </c>
    </row>
    <row r="45" spans="1:2">
      <c r="A45" t="s">
        <v>48</v>
      </c>
      <c r="B45" t="s">
        <v>58</v>
      </c>
    </row>
    <row r="46" spans="1:2">
      <c r="A46" t="s">
        <v>50</v>
      </c>
      <c r="B46" t="s">
        <v>59</v>
      </c>
    </row>
    <row r="47" spans="1:2" hidden="1">
      <c r="B47" s="210" t="s">
        <v>60</v>
      </c>
    </row>
    <row r="48" spans="1:2" hidden="1">
      <c r="B48" s="210" t="s">
        <v>61</v>
      </c>
    </row>
    <row r="49" spans="1:2" hidden="1">
      <c r="B49" s="210" t="s">
        <v>62</v>
      </c>
    </row>
    <row r="50" spans="1:2" hidden="1">
      <c r="B50" s="210" t="s">
        <v>63</v>
      </c>
    </row>
    <row r="51" spans="1:2">
      <c r="A51" t="s">
        <v>48</v>
      </c>
      <c r="B51" t="s">
        <v>64</v>
      </c>
    </row>
    <row r="53" spans="1:2">
      <c r="A53" s="77" t="s">
        <v>65</v>
      </c>
    </row>
    <row r="54" spans="1:2">
      <c r="A54" t="s">
        <v>66</v>
      </c>
      <c r="B54" t="s">
        <v>67</v>
      </c>
    </row>
    <row r="55" spans="1:2">
      <c r="A55" t="s">
        <v>68</v>
      </c>
      <c r="B55" t="s">
        <v>69</v>
      </c>
    </row>
    <row r="56" spans="1:2">
      <c r="A56" t="s">
        <v>70</v>
      </c>
      <c r="B56" t="s">
        <v>71</v>
      </c>
    </row>
    <row r="57" spans="1:2">
      <c r="A57" t="s">
        <v>72</v>
      </c>
      <c r="B57" t="s">
        <v>67</v>
      </c>
    </row>
    <row r="58" spans="1:2">
      <c r="A58" t="s">
        <v>73</v>
      </c>
    </row>
    <row r="59" spans="1:2">
      <c r="A59" t="s">
        <v>74</v>
      </c>
      <c r="B59" t="s">
        <v>75</v>
      </c>
    </row>
    <row r="65" spans="2:2">
      <c r="B65" t="s">
        <v>76</v>
      </c>
    </row>
    <row r="66" spans="2:2">
      <c r="B66" t="s">
        <v>77</v>
      </c>
    </row>
    <row r="67" spans="2:2">
      <c r="B67" t="s">
        <v>78</v>
      </c>
    </row>
    <row r="68" spans="2:2">
      <c r="B68" t="s">
        <v>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L2"/>
  <sheetViews>
    <sheetView workbookViewId="0">
      <selection activeCell="C9" sqref="C9"/>
    </sheetView>
  </sheetViews>
  <sheetFormatPr defaultColWidth="16.81640625" defaultRowHeight="14.5"/>
  <cols>
    <col min="1" max="1" width="25.54296875" bestFit="1" customWidth="1"/>
    <col min="2" max="3" width="7.81640625" customWidth="1"/>
    <col min="4" max="4" width="9.81640625" bestFit="1" customWidth="1"/>
    <col min="5" max="5" width="7.81640625" bestFit="1" customWidth="1"/>
    <col min="6" max="11" width="14.26953125" customWidth="1"/>
    <col min="12" max="12" width="31.54296875" bestFit="1" customWidth="1"/>
  </cols>
  <sheetData>
    <row r="1" spans="1:12" s="187" customFormat="1" ht="29">
      <c r="A1" s="303" t="s">
        <v>80</v>
      </c>
      <c r="B1" s="303" t="s">
        <v>81</v>
      </c>
      <c r="C1" s="303" t="s">
        <v>82</v>
      </c>
      <c r="D1" s="303" t="s">
        <v>83</v>
      </c>
      <c r="E1" s="303" t="s">
        <v>84</v>
      </c>
      <c r="F1" s="303" t="s">
        <v>85</v>
      </c>
      <c r="G1" s="303" t="s">
        <v>86</v>
      </c>
      <c r="H1" s="303" t="s">
        <v>87</v>
      </c>
      <c r="I1" s="303" t="s">
        <v>88</v>
      </c>
      <c r="J1" s="303" t="s">
        <v>89</v>
      </c>
      <c r="K1" s="303" t="s">
        <v>2159</v>
      </c>
      <c r="L1" s="303" t="s">
        <v>90</v>
      </c>
    </row>
    <row r="2" spans="1:12">
      <c r="A2" s="62" t="s">
        <v>2182</v>
      </c>
      <c r="B2" s="62">
        <v>48</v>
      </c>
      <c r="C2" s="62">
        <v>32</v>
      </c>
      <c r="D2" s="319">
        <f>SUM(TotalPop!D2:D102)</f>
        <v>115103531.71799998</v>
      </c>
      <c r="E2" s="62" t="s">
        <v>92</v>
      </c>
      <c r="F2" s="304" t="b">
        <v>1</v>
      </c>
      <c r="G2" s="304" t="b">
        <v>1</v>
      </c>
      <c r="H2" s="304" t="b">
        <v>1</v>
      </c>
      <c r="I2" s="304" t="b">
        <v>1</v>
      </c>
      <c r="J2" s="304" t="b">
        <v>1</v>
      </c>
      <c r="K2" s="62"/>
      <c r="L2" s="6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K30"/>
  <sheetViews>
    <sheetView tabSelected="1" workbookViewId="0">
      <selection activeCell="E36" sqref="E36"/>
    </sheetView>
  </sheetViews>
  <sheetFormatPr defaultRowHeight="14.5"/>
  <cols>
    <col min="1" max="1" width="35.7265625" bestFit="1" customWidth="1"/>
    <col min="2" max="3" width="16.1796875" customWidth="1"/>
    <col min="4" max="4" width="19.54296875" style="186" customWidth="1"/>
    <col min="5" max="5" width="19.54296875" style="291" customWidth="1"/>
    <col min="6" max="6" width="19.54296875" style="186" customWidth="1"/>
    <col min="7" max="7" width="19.54296875" style="291" customWidth="1"/>
    <col min="8" max="8" width="15.36328125" bestFit="1" customWidth="1"/>
    <col min="9" max="25" width="6.1796875" customWidth="1"/>
  </cols>
  <sheetData>
    <row r="1" spans="1:8">
      <c r="A1" t="s">
        <v>132</v>
      </c>
      <c r="B1" t="s">
        <v>133</v>
      </c>
      <c r="C1" t="s">
        <v>134</v>
      </c>
      <c r="D1" s="186" t="s">
        <v>2086</v>
      </c>
      <c r="E1" s="291" t="s">
        <v>2088</v>
      </c>
      <c r="F1" s="186" t="s">
        <v>2087</v>
      </c>
      <c r="G1" s="291" t="s">
        <v>2089</v>
      </c>
      <c r="H1" t="s">
        <v>2151</v>
      </c>
    </row>
    <row r="2" spans="1:8">
      <c r="A2" t="s">
        <v>135</v>
      </c>
      <c r="B2" s="135">
        <f>fertility!I275</f>
        <v>4.0484955677198515</v>
      </c>
      <c r="C2">
        <f>fertility!BM272</f>
        <v>0.97648228840324458</v>
      </c>
    </row>
    <row r="3" spans="1:8">
      <c r="A3" t="s">
        <v>136</v>
      </c>
      <c r="B3">
        <v>30</v>
      </c>
      <c r="C3">
        <f>B3</f>
        <v>30</v>
      </c>
    </row>
    <row r="4" spans="1:8">
      <c r="A4" s="210" t="s">
        <v>137</v>
      </c>
      <c r="B4" s="298">
        <f>(B2-B5*5)/30</f>
        <v>0.12294985225732839</v>
      </c>
      <c r="C4" s="299">
        <v>1</v>
      </c>
    </row>
    <row r="5" spans="1:8">
      <c r="A5" t="s">
        <v>138</v>
      </c>
      <c r="B5" s="213">
        <f>D5</f>
        <v>7.1999999999999995E-2</v>
      </c>
      <c r="C5" s="297">
        <f>'AgeSpecific Fertility'!D14</f>
        <v>0.97407589666322059</v>
      </c>
      <c r="D5" s="186">
        <f>'AgeSpecific Fertility'!D3/1000</f>
        <v>7.1999999999999995E-2</v>
      </c>
      <c r="E5" s="291">
        <f>'AgeSpecific Fertility'!D14</f>
        <v>0.97407589666322059</v>
      </c>
      <c r="F5" s="186">
        <f>'AgeSpecific Fertility'!D33/1000</f>
        <v>8.3000000000000004E-2</v>
      </c>
      <c r="G5" s="291">
        <f>'AgeSpecific Fertility'!D44</f>
        <v>0.9728621438822932</v>
      </c>
      <c r="H5" t="s">
        <v>2150</v>
      </c>
    </row>
    <row r="6" spans="1:8">
      <c r="A6" s="210" t="s">
        <v>2156</v>
      </c>
      <c r="B6" s="219">
        <f>AVERAGE('AgeSpecific Fertility'!E3:F3)/1000</f>
        <v>0.19850000000000001</v>
      </c>
      <c r="C6" s="219">
        <f>AVERAGE('AgeSpecific Fertility'!E9:F9)</f>
        <v>0.98627198435950747</v>
      </c>
    </row>
    <row r="7" spans="1:8">
      <c r="A7" s="210" t="s">
        <v>2157</v>
      </c>
      <c r="B7" s="219">
        <f>AVERAGE('AgeSpecific Fertility'!G3:H3)/1000</f>
        <v>0.14050000000000001</v>
      </c>
      <c r="C7" s="219">
        <f>AVERAGE('AgeSpecific Fertility'!G9:H9)</f>
        <v>0.95003364224192177</v>
      </c>
    </row>
    <row r="8" spans="1:8">
      <c r="A8" s="210" t="s">
        <v>2158</v>
      </c>
      <c r="B8" s="219">
        <f>AVERAGE('AgeSpecific Fertility'!I3:J3)/1000</f>
        <v>3.15E-2</v>
      </c>
      <c r="C8" s="219">
        <f>AVERAGE('AgeSpecific Fertility'!H9:I9)</f>
        <v>0.92199765900894537</v>
      </c>
    </row>
    <row r="9" spans="1:8">
      <c r="A9" t="s">
        <v>139</v>
      </c>
      <c r="B9" s="135">
        <f>'mort infant'!I275*'mort infant'!BM272</f>
        <v>33.853234800648842</v>
      </c>
      <c r="C9">
        <f>'mort infant'!BM272</f>
        <v>0.96306068601583117</v>
      </c>
      <c r="D9" s="295">
        <f>'RuralUrban Mortality'!S68</f>
        <v>46</v>
      </c>
      <c r="E9" s="296">
        <f>'RuralUrban Mortality'!AC73</f>
        <v>0.96985007379579624</v>
      </c>
      <c r="F9" s="295">
        <f>'RuralUrban Mortality'!U68</f>
        <v>51</v>
      </c>
      <c r="G9" s="296">
        <f>'RuralUrban Mortality'!AE73</f>
        <v>0.97403714560276555</v>
      </c>
      <c r="H9" t="s">
        <v>2150</v>
      </c>
    </row>
    <row r="10" spans="1:8">
      <c r="A10" t="s">
        <v>140</v>
      </c>
      <c r="B10" s="135">
        <f>('mort 1-5'!I275-B9)/4</f>
        <v>3.6388099439055885</v>
      </c>
      <c r="C10" s="136">
        <f>'mort 1-5'!BM272</f>
        <v>0.95480225988700573</v>
      </c>
      <c r="D10" s="295">
        <f>'RuralUrban Mortality'!S45</f>
        <v>3.25</v>
      </c>
      <c r="E10" s="296">
        <f>'RuralUrban Mortality'!AC50</f>
        <v>0.92695677977936042</v>
      </c>
      <c r="F10" s="295">
        <f>'RuralUrban Mortality'!U45</f>
        <v>3.25</v>
      </c>
      <c r="G10" s="296">
        <f>'RuralUrban Mortality'!AE50</f>
        <v>0.92608357199011682</v>
      </c>
      <c r="H10" t="s">
        <v>2150</v>
      </c>
    </row>
    <row r="11" spans="1:8">
      <c r="A11" t="s">
        <v>141</v>
      </c>
      <c r="B11" s="135">
        <f>'mort 5-9'!I275/5</f>
        <v>1.1229032258064517</v>
      </c>
      <c r="C11">
        <f>'mort 5-9'!BM272</f>
        <v>0.95161290322580649</v>
      </c>
      <c r="D11" s="295"/>
      <c r="E11" s="296"/>
      <c r="F11" s="295"/>
      <c r="G11" s="296"/>
    </row>
    <row r="12" spans="1:8">
      <c r="A12" t="s">
        <v>142</v>
      </c>
      <c r="B12" s="135">
        <f>'mort 10-14'!I275/5</f>
        <v>0.9230404558404558</v>
      </c>
      <c r="C12">
        <f>'mort 10-14'!BM272</f>
        <v>0.96150047483380818</v>
      </c>
      <c r="D12" s="295"/>
      <c r="E12" s="296"/>
      <c r="F12" s="295"/>
      <c r="G12" s="296"/>
    </row>
    <row r="13" spans="1:8">
      <c r="A13" t="s">
        <v>143</v>
      </c>
      <c r="B13" s="135">
        <f>'mort 15-19'!I275/5</f>
        <v>1.5441407123135868</v>
      </c>
      <c r="C13">
        <f>'mort 15-19'!BM272</f>
        <v>0.96508794519599173</v>
      </c>
      <c r="D13" s="295">
        <f>'RuralUrban Mortality'!S8</f>
        <v>0.44400000000000006</v>
      </c>
      <c r="E13" s="296">
        <f>'RuralUrban Mortality'!AC24</f>
        <v>0.9767666961656033</v>
      </c>
      <c r="F13" s="295"/>
      <c r="G13" s="296"/>
      <c r="H13" t="s">
        <v>2150</v>
      </c>
    </row>
    <row r="14" spans="1:8">
      <c r="A14" s="357" t="s">
        <v>2199</v>
      </c>
      <c r="B14" s="358">
        <f>'mort 20-24'!I275/5</f>
        <v>1.7002298850574711</v>
      </c>
      <c r="C14" s="357">
        <f>'mort 20-24'!BM272</f>
        <v>0.9885057471264368</v>
      </c>
      <c r="D14" s="295">
        <f>'RuralUrban Mortality'!T20</f>
        <v>0.63800000000000001</v>
      </c>
      <c r="E14" s="296">
        <f>'RuralUrban Mortality'!AD24</f>
        <v>0.97210450996771136</v>
      </c>
      <c r="F14" s="295"/>
      <c r="G14" s="296"/>
      <c r="H14" t="s">
        <v>2150</v>
      </c>
    </row>
    <row r="15" spans="1:8">
      <c r="A15" s="210" t="s">
        <v>145</v>
      </c>
      <c r="B15" s="298">
        <f>'mort adult f'!I275/(60-15)</f>
        <v>3.9298839577719757</v>
      </c>
      <c r="C15" s="210">
        <f>'mort adult f'!BM272</f>
        <v>0.97649268423175284</v>
      </c>
      <c r="D15" s="295"/>
      <c r="E15" s="296"/>
      <c r="F15" s="295"/>
      <c r="G15" s="296"/>
      <c r="H15" s="93" t="s">
        <v>2200</v>
      </c>
    </row>
    <row r="16" spans="1:8">
      <c r="A16" s="210" t="s">
        <v>146</v>
      </c>
      <c r="B16" s="298">
        <f>'mort adult m'!I275/(60-15)</f>
        <v>5.0882772830483223</v>
      </c>
      <c r="C16" s="210">
        <f>'mort adult m'!BM272</f>
        <v>0.98201065218137429</v>
      </c>
      <c r="D16" s="295"/>
      <c r="E16" s="296"/>
      <c r="F16" s="295"/>
      <c r="G16" s="296"/>
      <c r="H16" s="93" t="s">
        <v>2200</v>
      </c>
    </row>
    <row r="17" spans="1:11">
      <c r="A17" t="s">
        <v>1864</v>
      </c>
      <c r="B17" s="213">
        <f t="shared" ref="B17:B22" si="0">D17</f>
        <v>0.19500000000000001</v>
      </c>
      <c r="C17" s="297">
        <f>'AgeSpecific Fertility'!E14</f>
        <v>0.98889454944516297</v>
      </c>
      <c r="D17" s="186">
        <f>'AgeSpecific Fertility'!E3/1000</f>
        <v>0.19500000000000001</v>
      </c>
      <c r="E17" s="291">
        <f>'AgeSpecific Fertility'!E14</f>
        <v>0.98889454944516297</v>
      </c>
      <c r="F17" s="186">
        <f>'AgeSpecific Fertility'!E33/1000</f>
        <v>0.219</v>
      </c>
      <c r="G17" s="291">
        <f>'AgeSpecific Fertility'!E44</f>
        <v>0.98781697133012025</v>
      </c>
      <c r="H17" t="s">
        <v>2150</v>
      </c>
    </row>
    <row r="18" spans="1:11">
      <c r="A18" t="s">
        <v>1863</v>
      </c>
      <c r="B18" s="213">
        <f t="shared" si="0"/>
        <v>0.20200000000000001</v>
      </c>
      <c r="C18" s="297">
        <f>'AgeSpecific Fertility'!F14</f>
        <v>0.98746993212716327</v>
      </c>
      <c r="D18" s="186">
        <f>'AgeSpecific Fertility'!F3/1000</f>
        <v>0.20200000000000001</v>
      </c>
      <c r="E18" s="291">
        <f>'AgeSpecific Fertility'!F14</f>
        <v>0.98746993212716327</v>
      </c>
      <c r="F18" s="186">
        <f>'AgeSpecific Fertility'!F33/1000</f>
        <v>0.22500000000000001</v>
      </c>
      <c r="G18" s="291">
        <f>'AgeSpecific Fertility'!F44</f>
        <v>0.9894545681529805</v>
      </c>
      <c r="H18" t="s">
        <v>2150</v>
      </c>
      <c r="K18" s="93"/>
    </row>
    <row r="19" spans="1:11">
      <c r="A19" t="s">
        <v>1865</v>
      </c>
      <c r="B19" s="213">
        <f t="shared" si="0"/>
        <v>0.16200000000000001</v>
      </c>
      <c r="C19" s="297">
        <f>'AgeSpecific Fertility'!G14</f>
        <v>0.97497408877847958</v>
      </c>
      <c r="D19" s="186">
        <f>'AgeSpecific Fertility'!G3/1000</f>
        <v>0.16200000000000001</v>
      </c>
      <c r="E19" s="291">
        <f>'AgeSpecific Fertility'!G14</f>
        <v>0.97497408877847958</v>
      </c>
      <c r="F19" s="186">
        <f>'AgeSpecific Fertility'!G33/1000</f>
        <v>0.17499999999999999</v>
      </c>
      <c r="G19" s="291">
        <f>'AgeSpecific Fertility'!G44</f>
        <v>0.97401475899122802</v>
      </c>
      <c r="H19" t="s">
        <v>2150</v>
      </c>
    </row>
    <row r="20" spans="1:11">
      <c r="A20" t="s">
        <v>1866</v>
      </c>
      <c r="B20" s="213">
        <f t="shared" si="0"/>
        <v>0.11899999999999999</v>
      </c>
      <c r="C20" s="297">
        <f>'AgeSpecific Fertility'!H14</f>
        <v>0.97907556690543529</v>
      </c>
      <c r="D20" s="186">
        <f>'AgeSpecific Fertility'!H3/1000</f>
        <v>0.11899999999999999</v>
      </c>
      <c r="E20" s="291">
        <f>'AgeSpecific Fertility'!H14</f>
        <v>0.97907556690543529</v>
      </c>
      <c r="F20" s="186">
        <f>'AgeSpecific Fertility'!H33/1000</f>
        <v>0.123</v>
      </c>
      <c r="G20" s="291">
        <f>'AgeSpecific Fertility'!H44</f>
        <v>0.97394548951677373</v>
      </c>
      <c r="H20" t="s">
        <v>2150</v>
      </c>
    </row>
    <row r="21" spans="1:11">
      <c r="A21" t="s">
        <v>1867</v>
      </c>
      <c r="B21" s="213">
        <f t="shared" si="0"/>
        <v>4.9000000000000002E-2</v>
      </c>
      <c r="C21" s="297">
        <f>'AgeSpecific Fertility'!I14</f>
        <v>0.96223194524741562</v>
      </c>
      <c r="D21" s="186">
        <f>'AgeSpecific Fertility'!I3/1000</f>
        <v>4.9000000000000002E-2</v>
      </c>
      <c r="E21" s="291">
        <f>'AgeSpecific Fertility'!I14</f>
        <v>0.96223194524741562</v>
      </c>
      <c r="F21" s="186">
        <f>'AgeSpecific Fertility'!I33/1000</f>
        <v>5.3999999999999999E-2</v>
      </c>
      <c r="G21" s="291">
        <f>'AgeSpecific Fertility'!I44</f>
        <v>0.96117996028548114</v>
      </c>
      <c r="H21" t="s">
        <v>2150</v>
      </c>
    </row>
    <row r="22" spans="1:11">
      <c r="A22" t="s">
        <v>1868</v>
      </c>
      <c r="B22" s="213">
        <f t="shared" si="0"/>
        <v>1.4E-2</v>
      </c>
      <c r="C22" s="297">
        <f>'AgeSpecific Fertility'!J14</f>
        <v>0.93858786959218077</v>
      </c>
      <c r="D22" s="186">
        <f>'AgeSpecific Fertility'!J3/1000</f>
        <v>1.4E-2</v>
      </c>
      <c r="E22" s="291">
        <f>'AgeSpecific Fertility'!J14</f>
        <v>0.93858786959218077</v>
      </c>
      <c r="F22" s="186">
        <f>'AgeSpecific Fertility'!J33/1000</f>
        <v>1.9E-2</v>
      </c>
      <c r="G22" s="291">
        <f>'AgeSpecific Fertility'!J44</f>
        <v>0.95169515301061958</v>
      </c>
      <c r="H22" t="s">
        <v>2150</v>
      </c>
    </row>
    <row r="23" spans="1:11">
      <c r="A23" s="357" t="s">
        <v>2201</v>
      </c>
      <c r="B23" s="358">
        <f>'Age band mort calcs'!B15</f>
        <v>4.6201610876303612</v>
      </c>
      <c r="C23" s="357">
        <f>C15</f>
        <v>0.97649268423175284</v>
      </c>
    </row>
    <row r="24" spans="1:11">
      <c r="A24" s="357" t="s">
        <v>2213</v>
      </c>
      <c r="B24" s="358">
        <f>'Age band mort calcs'!B16</f>
        <v>7.854273848971614</v>
      </c>
      <c r="C24" s="357">
        <f>C23</f>
        <v>0.97649268423175284</v>
      </c>
    </row>
    <row r="25" spans="1:11">
      <c r="A25" s="357" t="s">
        <v>2197</v>
      </c>
      <c r="B25" s="358">
        <f>'Age band mort calcs'!B17</f>
        <v>21.991966777120517</v>
      </c>
      <c r="C25" s="357">
        <f>C24</f>
        <v>0.97649268423175284</v>
      </c>
    </row>
    <row r="26" spans="1:11">
      <c r="A26" s="357" t="s">
        <v>2198</v>
      </c>
      <c r="B26" s="358">
        <f>'Age band mort calcs'!B18</f>
        <v>241.91163454832568</v>
      </c>
      <c r="C26" s="357">
        <f>C25</f>
        <v>0.97649268423175284</v>
      </c>
    </row>
    <row r="27" spans="1:11">
      <c r="A27" s="357" t="s">
        <v>2219</v>
      </c>
      <c r="B27" s="357">
        <f>'Age band mort calcs'!B21</f>
        <v>6.3315848722545125</v>
      </c>
      <c r="C27" s="357">
        <f>C16</f>
        <v>0.98201065218137429</v>
      </c>
    </row>
    <row r="28" spans="1:11">
      <c r="A28" s="357" t="s">
        <v>2220</v>
      </c>
      <c r="B28" s="357">
        <f>'Age band mort calcs'!B22</f>
        <v>12.030011257283574</v>
      </c>
      <c r="C28" s="357">
        <f>C27</f>
        <v>0.98201065218137429</v>
      </c>
    </row>
    <row r="29" spans="1:11">
      <c r="A29" s="357" t="s">
        <v>2195</v>
      </c>
      <c r="B29" s="357">
        <f>'Age band mort calcs'!B23</f>
        <v>31.278029268937292</v>
      </c>
      <c r="C29" s="357">
        <f>C28</f>
        <v>0.98201065218137429</v>
      </c>
    </row>
    <row r="30" spans="1:11">
      <c r="A30" s="357" t="s">
        <v>2196</v>
      </c>
      <c r="B30" s="357">
        <f>'Age band mort calcs'!B24</f>
        <v>272.11885463975443</v>
      </c>
      <c r="C30" s="357">
        <f>C29</f>
        <v>0.98201065218137429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sheetPr>
    <tabColor theme="9" tint="0.79998168889431442"/>
  </sheetPr>
  <dimension ref="A1:C10"/>
  <sheetViews>
    <sheetView workbookViewId="0">
      <selection activeCell="B11" sqref="B11"/>
    </sheetView>
  </sheetViews>
  <sheetFormatPr defaultColWidth="8.7265625" defaultRowHeight="14.5"/>
  <cols>
    <col min="1" max="1" width="16.1796875" customWidth="1"/>
    <col min="2" max="2" width="77.81640625" customWidth="1"/>
    <col min="3" max="3" width="10.1796875" bestFit="1" customWidth="1"/>
  </cols>
  <sheetData>
    <row r="1" spans="1:3">
      <c r="A1" s="208" t="s">
        <v>112</v>
      </c>
      <c r="B1" s="208" t="s">
        <v>113</v>
      </c>
      <c r="C1" s="208" t="s">
        <v>114</v>
      </c>
    </row>
    <row r="2" spans="1:3">
      <c r="A2" t="s">
        <v>81</v>
      </c>
      <c r="B2" t="s">
        <v>115</v>
      </c>
      <c r="C2" t="s">
        <v>116</v>
      </c>
    </row>
    <row r="3" spans="1:3">
      <c r="A3" t="s">
        <v>82</v>
      </c>
      <c r="B3" t="s">
        <v>117</v>
      </c>
      <c r="C3" t="s">
        <v>116</v>
      </c>
    </row>
    <row r="4" spans="1:3">
      <c r="A4" t="s">
        <v>83</v>
      </c>
      <c r="B4" t="s">
        <v>118</v>
      </c>
      <c r="C4" t="s">
        <v>116</v>
      </c>
    </row>
    <row r="5" spans="1:3">
      <c r="A5" t="s">
        <v>84</v>
      </c>
      <c r="B5" t="s">
        <v>119</v>
      </c>
      <c r="C5" t="s">
        <v>120</v>
      </c>
    </row>
    <row r="6" spans="1:3">
      <c r="A6" t="s">
        <v>85</v>
      </c>
      <c r="B6" t="s">
        <v>121</v>
      </c>
      <c r="C6" t="s">
        <v>122</v>
      </c>
    </row>
    <row r="7" spans="1:3">
      <c r="A7" t="s">
        <v>86</v>
      </c>
      <c r="B7" t="s">
        <v>123</v>
      </c>
      <c r="C7" t="s">
        <v>122</v>
      </c>
    </row>
    <row r="8" spans="1:3">
      <c r="A8" t="s">
        <v>87</v>
      </c>
      <c r="B8" t="s">
        <v>124</v>
      </c>
      <c r="C8" t="s">
        <v>122</v>
      </c>
    </row>
    <row r="9" spans="1:3">
      <c r="A9" t="s">
        <v>88</v>
      </c>
      <c r="B9" t="s">
        <v>125</v>
      </c>
      <c r="C9" t="s">
        <v>122</v>
      </c>
    </row>
    <row r="10" spans="1:3">
      <c r="A10" t="s">
        <v>89</v>
      </c>
      <c r="B10" t="s">
        <v>126</v>
      </c>
      <c r="C10" t="s">
        <v>122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C1" sqref="C1"/>
    </sheetView>
  </sheetViews>
  <sheetFormatPr defaultColWidth="10" defaultRowHeight="14.5"/>
  <cols>
    <col min="6" max="6" width="13.6328125" bestFit="1" customWidth="1"/>
    <col min="7" max="7" width="11.81640625" bestFit="1" customWidth="1"/>
  </cols>
  <sheetData>
    <row r="1" spans="1:7">
      <c r="A1" t="s">
        <v>127</v>
      </c>
      <c r="B1" s="52" t="s">
        <v>128</v>
      </c>
      <c r="C1" s="52" t="s">
        <v>129</v>
      </c>
      <c r="D1" s="52" t="s">
        <v>130</v>
      </c>
    </row>
    <row r="2" spans="1:7" s="52" customFormat="1">
      <c r="A2" s="68" t="s">
        <v>131</v>
      </c>
      <c r="B2" s="134">
        <f>HLOOKUP(A2,Demographics_Total!$B$2:$CX$4,3,TRUE)</f>
        <v>1794565.7155999995</v>
      </c>
      <c r="C2" s="134">
        <f>HLOOKUP(A2,Demographics_Total!$B$2:$CX$4,2,TRUE)</f>
        <v>1739593.6404000001</v>
      </c>
      <c r="D2" s="134">
        <f>C2+B2</f>
        <v>3534159.3559999997</v>
      </c>
    </row>
    <row r="3" spans="1:7">
      <c r="A3" s="68">
        <v>1</v>
      </c>
      <c r="B3" s="134">
        <f>HLOOKUP(A3,Demographics_Total!$B$2:$CX$4,3,TRUE)</f>
        <v>1729422.9510999999</v>
      </c>
      <c r="C3" s="134">
        <f>HLOOKUP(A3,Demographics_Total!$B$2:$CX$4,2,TRUE)</f>
        <v>1677633.4099000003</v>
      </c>
      <c r="D3" s="134">
        <f t="shared" ref="D3:D66" si="0">C3+B3</f>
        <v>3407056.3610000005</v>
      </c>
      <c r="F3" s="97"/>
    </row>
    <row r="4" spans="1:7">
      <c r="A4" s="68">
        <v>2</v>
      </c>
      <c r="B4" s="134">
        <f>HLOOKUP(A4,Demographics_Total!$B$2:$CX$4,3,TRUE)</f>
        <v>1697431.0311</v>
      </c>
      <c r="C4" s="134">
        <f>HLOOKUP(A4,Demographics_Total!$B$2:$CX$4,2,TRUE)</f>
        <v>1647808.5299000002</v>
      </c>
      <c r="D4" s="134">
        <f t="shared" si="0"/>
        <v>3345239.5610000002</v>
      </c>
      <c r="F4" s="5"/>
    </row>
    <row r="5" spans="1:7">
      <c r="A5" s="68">
        <v>3</v>
      </c>
      <c r="B5" s="134">
        <f>HLOOKUP(A5,Demographics_Total!$B$2:$CX$4,3,TRUE)</f>
        <v>1665439.1111000001</v>
      </c>
      <c r="C5" s="134">
        <f>HLOOKUP(A5,Demographics_Total!$B$2:$CX$4,2,TRUE)</f>
        <v>1617983.6499000001</v>
      </c>
      <c r="D5" s="134">
        <f t="shared" si="0"/>
        <v>3283422.7609999999</v>
      </c>
      <c r="F5" s="5"/>
    </row>
    <row r="6" spans="1:7">
      <c r="A6" s="68">
        <v>4</v>
      </c>
      <c r="B6" s="134">
        <f>HLOOKUP(A6,Demographics_Total!$B$2:$CX$4,3,TRUE)</f>
        <v>1633447.1911000002</v>
      </c>
      <c r="C6" s="134">
        <f>HLOOKUP(A6,Demographics_Total!$B$2:$CX$4,2,TRUE)</f>
        <v>1588158.7699</v>
      </c>
      <c r="D6" s="134">
        <f t="shared" si="0"/>
        <v>3221605.9610000001</v>
      </c>
    </row>
    <row r="7" spans="1:7">
      <c r="A7" s="68">
        <v>5</v>
      </c>
      <c r="B7" s="134">
        <f>HLOOKUP(A7,Demographics_Total!$B$2:$CX$4,3,TRUE)</f>
        <v>1608085.4400000002</v>
      </c>
      <c r="C7" s="134">
        <f>HLOOKUP(A7,Demographics_Total!$B$2:$CX$4,2,TRUE)</f>
        <v>1564760.9599999997</v>
      </c>
      <c r="D7" s="134">
        <f t="shared" si="0"/>
        <v>3172846.4</v>
      </c>
    </row>
    <row r="8" spans="1:7">
      <c r="A8" s="68">
        <v>6</v>
      </c>
      <c r="B8" s="134">
        <f>HLOOKUP(A8,Demographics_Total!$B$2:$CX$4,3,TRUE)</f>
        <v>1576093.5200000003</v>
      </c>
      <c r="C8" s="134">
        <f>HLOOKUP(A8,Demographics_Total!$B$2:$CX$4,2,TRUE)</f>
        <v>1534936.0799999996</v>
      </c>
      <c r="D8" s="134">
        <f t="shared" si="0"/>
        <v>3111029.5999999996</v>
      </c>
    </row>
    <row r="9" spans="1:7">
      <c r="A9" s="68">
        <v>7</v>
      </c>
      <c r="B9" s="134">
        <f>HLOOKUP(A9,Demographics_Total!$B$2:$CX$4,3,TRUE)</f>
        <v>1544101.6</v>
      </c>
      <c r="C9" s="134">
        <f>HLOOKUP(A9,Demographics_Total!$B$2:$CX$4,2,TRUE)</f>
        <v>1505111.2</v>
      </c>
      <c r="D9" s="134">
        <f t="shared" si="0"/>
        <v>3049212.8</v>
      </c>
    </row>
    <row r="10" spans="1:7">
      <c r="A10" s="68">
        <v>8</v>
      </c>
      <c r="B10" s="134">
        <f>HLOOKUP(A10,Demographics_Total!$B$2:$CX$4,3,TRUE)</f>
        <v>1515244.2000000002</v>
      </c>
      <c r="C10" s="134">
        <f>HLOOKUP(A10,Demographics_Total!$B$2:$CX$4,2,TRUE)</f>
        <v>1478254</v>
      </c>
      <c r="D10" s="134">
        <f t="shared" si="0"/>
        <v>2993498.2</v>
      </c>
    </row>
    <row r="11" spans="1:7">
      <c r="A11" s="68">
        <v>9</v>
      </c>
      <c r="B11" s="134">
        <f>HLOOKUP(A11,Demographics_Total!$B$2:$CX$4,3,TRUE)</f>
        <v>1486386.8000000003</v>
      </c>
      <c r="C11" s="134">
        <f>HLOOKUP(A11,Demographics_Total!$B$2:$CX$4,2,TRUE)</f>
        <v>1451396.8</v>
      </c>
      <c r="D11" s="134">
        <f t="shared" si="0"/>
        <v>2937783.6000000006</v>
      </c>
    </row>
    <row r="12" spans="1:7">
      <c r="A12" s="68">
        <v>10</v>
      </c>
      <c r="B12" s="134">
        <f>HLOOKUP(A12,Demographics_Total!$B$2:$CX$4,3,TRUE)</f>
        <v>1457529.4000000004</v>
      </c>
      <c r="C12" s="134">
        <f>HLOOKUP(A12,Demographics_Total!$B$2:$CX$4,2,TRUE)</f>
        <v>1424539.6</v>
      </c>
      <c r="D12" s="134">
        <f t="shared" si="0"/>
        <v>2882069.0000000005</v>
      </c>
    </row>
    <row r="13" spans="1:7">
      <c r="A13" s="68">
        <v>11</v>
      </c>
      <c r="B13" s="134">
        <f>HLOOKUP(A13,Demographics_Total!$B$2:$CX$4,3,TRUE)</f>
        <v>1428672.0000000005</v>
      </c>
      <c r="C13" s="134">
        <f>HLOOKUP(A13,Demographics_Total!$B$2:$CX$4,2,TRUE)</f>
        <v>1397682.4000000001</v>
      </c>
      <c r="D13" s="134">
        <f t="shared" si="0"/>
        <v>2826354.4000000004</v>
      </c>
      <c r="G13" s="134"/>
    </row>
    <row r="14" spans="1:7">
      <c r="A14" s="68">
        <v>12</v>
      </c>
      <c r="B14" s="134">
        <f>HLOOKUP(A14,Demographics_Total!$B$2:$CX$4,3,TRUE)</f>
        <v>1399814.6</v>
      </c>
      <c r="C14" s="134">
        <f>HLOOKUP(A14,Demographics_Total!$B$2:$CX$4,2,TRUE)</f>
        <v>1370825.2</v>
      </c>
      <c r="D14" s="134">
        <f t="shared" si="0"/>
        <v>2770639.8</v>
      </c>
    </row>
    <row r="15" spans="1:7">
      <c r="A15" s="68">
        <v>13</v>
      </c>
      <c r="B15" s="134">
        <f>HLOOKUP(A15,Demographics_Total!$B$2:$CX$4,3,TRUE)</f>
        <v>1381579.56</v>
      </c>
      <c r="C15" s="134">
        <f>HLOOKUP(A15,Demographics_Total!$B$2:$CX$4,2,TRUE)</f>
        <v>1353964.08</v>
      </c>
      <c r="D15" s="134">
        <f t="shared" si="0"/>
        <v>2735543.64</v>
      </c>
    </row>
    <row r="16" spans="1:7">
      <c r="A16" s="68">
        <v>14</v>
      </c>
      <c r="B16" s="134">
        <f>HLOOKUP(A16,Demographics_Total!$B$2:$CX$4,3,TRUE)</f>
        <v>1363344.52</v>
      </c>
      <c r="C16" s="134">
        <f>HLOOKUP(A16,Demographics_Total!$B$2:$CX$4,2,TRUE)</f>
        <v>1337102.9600000002</v>
      </c>
      <c r="D16" s="134">
        <f t="shared" si="0"/>
        <v>2700447.4800000004</v>
      </c>
    </row>
    <row r="17" spans="1:4">
      <c r="A17" s="68">
        <v>15</v>
      </c>
      <c r="B17" s="134">
        <f>HLOOKUP(A17,Demographics_Total!$B$2:$CX$4,3,TRUE)</f>
        <v>1345109.48</v>
      </c>
      <c r="C17" s="134">
        <f>HLOOKUP(A17,Demographics_Total!$B$2:$CX$4,2,TRUE)</f>
        <v>1320241.8400000003</v>
      </c>
      <c r="D17" s="134">
        <f t="shared" si="0"/>
        <v>2665351.3200000003</v>
      </c>
    </row>
    <row r="18" spans="1:4">
      <c r="A18" s="68">
        <v>16</v>
      </c>
      <c r="B18" s="134">
        <f>HLOOKUP(A18,Demographics_Total!$B$2:$CX$4,3,TRUE)</f>
        <v>1326874.44</v>
      </c>
      <c r="C18" s="134">
        <f>HLOOKUP(A18,Demographics_Total!$B$2:$CX$4,2,TRUE)</f>
        <v>1303380.7200000004</v>
      </c>
      <c r="D18" s="134">
        <f t="shared" si="0"/>
        <v>2630255.16</v>
      </c>
    </row>
    <row r="19" spans="1:4">
      <c r="A19" s="68">
        <v>17</v>
      </c>
      <c r="B19" s="134">
        <f>HLOOKUP(A19,Demographics_Total!$B$2:$CX$4,3,TRUE)</f>
        <v>1308639.3999999999</v>
      </c>
      <c r="C19" s="134">
        <f>HLOOKUP(A19,Demographics_Total!$B$2:$CX$4,2,TRUE)</f>
        <v>1286519.6000000001</v>
      </c>
      <c r="D19" s="134">
        <f t="shared" si="0"/>
        <v>2595159</v>
      </c>
    </row>
    <row r="20" spans="1:4">
      <c r="A20" s="68">
        <v>18</v>
      </c>
      <c r="B20" s="134">
        <f>HLOOKUP(A20,Demographics_Total!$B$2:$CX$4,3,TRUE)</f>
        <v>1284138.8399999999</v>
      </c>
      <c r="C20" s="134">
        <f>HLOOKUP(A20,Demographics_Total!$B$2:$CX$4,2,TRUE)</f>
        <v>1261862.6000000001</v>
      </c>
      <c r="D20" s="134">
        <f t="shared" si="0"/>
        <v>2546001.44</v>
      </c>
    </row>
    <row r="21" spans="1:4">
      <c r="A21" s="68">
        <v>19</v>
      </c>
      <c r="B21" s="134">
        <f>HLOOKUP(A21,Demographics_Total!$B$2:$CX$4,3,TRUE)</f>
        <v>1259638.2799999998</v>
      </c>
      <c r="C21" s="134">
        <f>HLOOKUP(A21,Demographics_Total!$B$2:$CX$4,2,TRUE)</f>
        <v>1237205.6000000001</v>
      </c>
      <c r="D21" s="134">
        <f t="shared" si="0"/>
        <v>2496843.88</v>
      </c>
    </row>
    <row r="22" spans="1:4">
      <c r="A22" s="68">
        <v>20</v>
      </c>
      <c r="B22" s="134">
        <f>HLOOKUP(A22,Demographics_Total!$B$2:$CX$4,3,TRUE)</f>
        <v>1235137.7199999997</v>
      </c>
      <c r="C22" s="134">
        <f>HLOOKUP(A22,Demographics_Total!$B$2:$CX$4,2,TRUE)</f>
        <v>1212548.6000000001</v>
      </c>
      <c r="D22" s="134">
        <f t="shared" si="0"/>
        <v>2447686.3199999998</v>
      </c>
    </row>
    <row r="23" spans="1:4">
      <c r="A23" s="68">
        <v>21</v>
      </c>
      <c r="B23" s="134">
        <f>HLOOKUP(A23,Demographics_Total!$B$2:$CX$4,3,TRUE)</f>
        <v>1210637.1599999997</v>
      </c>
      <c r="C23" s="134">
        <f>HLOOKUP(A23,Demographics_Total!$B$2:$CX$4,2,TRUE)</f>
        <v>1187891.6000000001</v>
      </c>
      <c r="D23" s="134">
        <f t="shared" si="0"/>
        <v>2398528.7599999998</v>
      </c>
    </row>
    <row r="24" spans="1:4">
      <c r="A24" s="68">
        <v>22</v>
      </c>
      <c r="B24" s="134">
        <f>HLOOKUP(A24,Demographics_Total!$B$2:$CX$4,3,TRUE)</f>
        <v>1186136.6000000001</v>
      </c>
      <c r="C24" s="134">
        <f>HLOOKUP(A24,Demographics_Total!$B$2:$CX$4,2,TRUE)</f>
        <v>1163234.6000000001</v>
      </c>
      <c r="D24" s="134">
        <f t="shared" si="0"/>
        <v>2349371.2000000002</v>
      </c>
    </row>
    <row r="25" spans="1:4">
      <c r="A25" s="68">
        <v>23</v>
      </c>
      <c r="B25" s="134">
        <f>HLOOKUP(A25,Demographics_Total!$B$2:$CX$4,3,TRUE)</f>
        <v>1144498.8400000001</v>
      </c>
      <c r="C25" s="134">
        <f>HLOOKUP(A25,Demographics_Total!$B$2:$CX$4,2,TRUE)</f>
        <v>1122685.6800000002</v>
      </c>
      <c r="D25" s="134">
        <f t="shared" si="0"/>
        <v>2267184.5200000005</v>
      </c>
    </row>
    <row r="26" spans="1:4">
      <c r="A26" s="68">
        <v>24</v>
      </c>
      <c r="B26" s="134">
        <f>HLOOKUP(A26,Demographics_Total!$B$2:$CX$4,3,TRUE)</f>
        <v>1102861.08</v>
      </c>
      <c r="C26" s="134">
        <f>HLOOKUP(A26,Demographics_Total!$B$2:$CX$4,2,TRUE)</f>
        <v>1082136.7600000002</v>
      </c>
      <c r="D26" s="134">
        <f t="shared" si="0"/>
        <v>2184997.8400000003</v>
      </c>
    </row>
    <row r="27" spans="1:4">
      <c r="A27" s="68">
        <v>25</v>
      </c>
      <c r="B27" s="134">
        <f>HLOOKUP(A27,Demographics_Total!$B$2:$CX$4,3,TRUE)</f>
        <v>1061223.32</v>
      </c>
      <c r="C27" s="134">
        <f>HLOOKUP(A27,Demographics_Total!$B$2:$CX$4,2,TRUE)</f>
        <v>1041587.8400000002</v>
      </c>
      <c r="D27" s="134">
        <f t="shared" si="0"/>
        <v>2102811.16</v>
      </c>
    </row>
    <row r="28" spans="1:4">
      <c r="A28" s="68">
        <v>26</v>
      </c>
      <c r="B28" s="134">
        <f>HLOOKUP(A28,Demographics_Total!$B$2:$CX$4,3,TRUE)</f>
        <v>1019585.56</v>
      </c>
      <c r="C28" s="134">
        <f>HLOOKUP(A28,Demographics_Total!$B$2:$CX$4,2,TRUE)</f>
        <v>1001038.9200000002</v>
      </c>
      <c r="D28" s="134">
        <f t="shared" si="0"/>
        <v>2020624.4800000002</v>
      </c>
    </row>
    <row r="29" spans="1:4">
      <c r="A29" s="68">
        <v>27</v>
      </c>
      <c r="B29" s="134">
        <f>HLOOKUP(A29,Demographics_Total!$B$2:$CX$4,3,TRUE)</f>
        <v>977947.8</v>
      </c>
      <c r="C29" s="134">
        <f>HLOOKUP(A29,Demographics_Total!$B$2:$CX$4,2,TRUE)</f>
        <v>960490</v>
      </c>
      <c r="D29" s="134">
        <f t="shared" si="0"/>
        <v>1938437.8</v>
      </c>
    </row>
    <row r="30" spans="1:4">
      <c r="A30" s="68">
        <v>28</v>
      </c>
      <c r="B30" s="134">
        <f>HLOOKUP(A30,Demographics_Total!$B$2:$CX$4,3,TRUE)</f>
        <v>932812.20000000007</v>
      </c>
      <c r="C30" s="134">
        <f>HLOOKUP(A30,Demographics_Total!$B$2:$CX$4,2,TRUE)</f>
        <v>918693.76</v>
      </c>
      <c r="D30" s="134">
        <f t="shared" si="0"/>
        <v>1851505.96</v>
      </c>
    </row>
    <row r="31" spans="1:4">
      <c r="A31" s="68">
        <v>29</v>
      </c>
      <c r="B31" s="134">
        <f>HLOOKUP(A31,Demographics_Total!$B$2:$CX$4,3,TRUE)</f>
        <v>887676.60000000009</v>
      </c>
      <c r="C31" s="134">
        <f>HLOOKUP(A31,Demographics_Total!$B$2:$CX$4,2,TRUE)</f>
        <v>876897.52</v>
      </c>
      <c r="D31" s="134">
        <f t="shared" si="0"/>
        <v>1764574.12</v>
      </c>
    </row>
    <row r="32" spans="1:4">
      <c r="A32" s="68">
        <v>30</v>
      </c>
      <c r="B32" s="134">
        <f>HLOOKUP(A32,Demographics_Total!$B$2:$CX$4,3,TRUE)</f>
        <v>842541.00000000012</v>
      </c>
      <c r="C32" s="134">
        <f>HLOOKUP(A32,Demographics_Total!$B$2:$CX$4,2,TRUE)</f>
        <v>835101.28</v>
      </c>
      <c r="D32" s="134">
        <f t="shared" si="0"/>
        <v>1677642.2800000003</v>
      </c>
    </row>
    <row r="33" spans="1:4">
      <c r="A33" s="68">
        <v>31</v>
      </c>
      <c r="B33" s="134">
        <f>HLOOKUP(A33,Demographics_Total!$B$2:$CX$4,3,TRUE)</f>
        <v>797405.40000000014</v>
      </c>
      <c r="C33" s="134">
        <f>HLOOKUP(A33,Demographics_Total!$B$2:$CX$4,2,TRUE)</f>
        <v>793305.04</v>
      </c>
      <c r="D33" s="134">
        <f t="shared" si="0"/>
        <v>1590710.4400000002</v>
      </c>
    </row>
    <row r="34" spans="1:4">
      <c r="A34" s="68">
        <v>32</v>
      </c>
      <c r="B34" s="134">
        <f>HLOOKUP(A34,Demographics_Total!$B$2:$CX$4,3,TRUE)</f>
        <v>752269.8</v>
      </c>
      <c r="C34" s="134">
        <f>HLOOKUP(A34,Demographics_Total!$B$2:$CX$4,2,TRUE)</f>
        <v>751508.8</v>
      </c>
      <c r="D34" s="134">
        <f t="shared" si="0"/>
        <v>1503778.6</v>
      </c>
    </row>
    <row r="35" spans="1:4">
      <c r="A35" s="68">
        <v>33</v>
      </c>
      <c r="B35" s="134">
        <f>HLOOKUP(A35,Demographics_Total!$B$2:$CX$4,3,TRUE)</f>
        <v>725461.76</v>
      </c>
      <c r="C35" s="134">
        <f>HLOOKUP(A35,Demographics_Total!$B$2:$CX$4,2,TRUE)</f>
        <v>728520.52</v>
      </c>
      <c r="D35" s="134">
        <f t="shared" si="0"/>
        <v>1453982.28</v>
      </c>
    </row>
    <row r="36" spans="1:4">
      <c r="A36" s="68">
        <v>34</v>
      </c>
      <c r="B36" s="134">
        <f>HLOOKUP(A36,Demographics_Total!$B$2:$CX$4,3,TRUE)</f>
        <v>698653.72</v>
      </c>
      <c r="C36" s="134">
        <f>HLOOKUP(A36,Demographics_Total!$B$2:$CX$4,2,TRUE)</f>
        <v>705532.24</v>
      </c>
      <c r="D36" s="134">
        <f t="shared" si="0"/>
        <v>1404185.96</v>
      </c>
    </row>
    <row r="37" spans="1:4">
      <c r="A37" s="68">
        <v>35</v>
      </c>
      <c r="B37" s="134">
        <f>HLOOKUP(A37,Demographics_Total!$B$2:$CX$4,3,TRUE)</f>
        <v>671845.67999999993</v>
      </c>
      <c r="C37" s="134">
        <f>HLOOKUP(A37,Demographics_Total!$B$2:$CX$4,2,TRUE)</f>
        <v>682543.96</v>
      </c>
      <c r="D37" s="134">
        <f t="shared" si="0"/>
        <v>1354389.64</v>
      </c>
    </row>
    <row r="38" spans="1:4">
      <c r="A38" s="68">
        <v>36</v>
      </c>
      <c r="B38" s="134">
        <f>HLOOKUP(A38,Demographics_Total!$B$2:$CX$4,3,TRUE)</f>
        <v>645037.6399999999</v>
      </c>
      <c r="C38" s="134">
        <f>HLOOKUP(A38,Demographics_Total!$B$2:$CX$4,2,TRUE)</f>
        <v>659555.67999999993</v>
      </c>
      <c r="D38" s="134">
        <f t="shared" si="0"/>
        <v>1304593.3199999998</v>
      </c>
    </row>
    <row r="39" spans="1:4">
      <c r="A39" s="68">
        <v>37</v>
      </c>
      <c r="B39" s="134">
        <f>HLOOKUP(A39,Demographics_Total!$B$2:$CX$4,3,TRUE)</f>
        <v>618229.6</v>
      </c>
      <c r="C39" s="134">
        <f>HLOOKUP(A39,Demographics_Total!$B$2:$CX$4,2,TRUE)</f>
        <v>636567.4</v>
      </c>
      <c r="D39" s="134">
        <f t="shared" si="0"/>
        <v>1254797</v>
      </c>
    </row>
    <row r="40" spans="1:4">
      <c r="A40" s="68">
        <v>38</v>
      </c>
      <c r="B40" s="134">
        <f>HLOOKUP(A40,Demographics_Total!$B$2:$CX$4,3,TRUE)</f>
        <v>592404.6</v>
      </c>
      <c r="C40" s="134">
        <f>HLOOKUP(A40,Demographics_Total!$B$2:$CX$4,2,TRUE)</f>
        <v>608790.80000000005</v>
      </c>
      <c r="D40" s="134">
        <f t="shared" si="0"/>
        <v>1201195.3999999999</v>
      </c>
    </row>
    <row r="41" spans="1:4">
      <c r="A41" s="68">
        <v>39</v>
      </c>
      <c r="B41" s="134">
        <f>HLOOKUP(A41,Demographics_Total!$B$2:$CX$4,3,TRUE)</f>
        <v>566579.6</v>
      </c>
      <c r="C41" s="134">
        <f>HLOOKUP(A41,Demographics_Total!$B$2:$CX$4,2,TRUE)</f>
        <v>581014.20000000007</v>
      </c>
      <c r="D41" s="134">
        <f t="shared" si="0"/>
        <v>1147593.8</v>
      </c>
    </row>
    <row r="42" spans="1:4">
      <c r="A42" s="68">
        <v>40</v>
      </c>
      <c r="B42" s="134">
        <f>HLOOKUP(A42,Demographics_Total!$B$2:$CX$4,3,TRUE)</f>
        <v>540754.6</v>
      </c>
      <c r="C42" s="134">
        <f>HLOOKUP(A42,Demographics_Total!$B$2:$CX$4,2,TRUE)</f>
        <v>553237.60000000009</v>
      </c>
      <c r="D42" s="134">
        <f t="shared" si="0"/>
        <v>1093992.2000000002</v>
      </c>
    </row>
    <row r="43" spans="1:4">
      <c r="A43" s="68">
        <v>41</v>
      </c>
      <c r="B43" s="134">
        <f>HLOOKUP(A43,Demographics_Total!$B$2:$CX$4,3,TRUE)</f>
        <v>514929.6</v>
      </c>
      <c r="C43" s="134">
        <f>HLOOKUP(A43,Demographics_Total!$B$2:$CX$4,2,TRUE)</f>
        <v>525461.00000000012</v>
      </c>
      <c r="D43" s="134">
        <f t="shared" si="0"/>
        <v>1040390.6000000001</v>
      </c>
    </row>
    <row r="44" spans="1:4">
      <c r="A44" s="68">
        <v>42</v>
      </c>
      <c r="B44" s="134">
        <f>HLOOKUP(A44,Demographics_Total!$B$2:$CX$4,3,TRUE)</f>
        <v>489104.6</v>
      </c>
      <c r="C44" s="134">
        <f>HLOOKUP(A44,Demographics_Total!$B$2:$CX$4,2,TRUE)</f>
        <v>497684.4</v>
      </c>
      <c r="D44" s="134">
        <f t="shared" si="0"/>
        <v>986789</v>
      </c>
    </row>
    <row r="45" spans="1:4">
      <c r="A45" s="68">
        <v>43</v>
      </c>
      <c r="B45" s="134">
        <f>HLOOKUP(A45,Demographics_Total!$B$2:$CX$4,3,TRUE)</f>
        <v>474142.88</v>
      </c>
      <c r="C45" s="134">
        <f>HLOOKUP(A45,Demographics_Total!$B$2:$CX$4,2,TRUE)</f>
        <v>479476.64</v>
      </c>
      <c r="D45" s="134">
        <f t="shared" si="0"/>
        <v>953619.52</v>
      </c>
    </row>
    <row r="46" spans="1:4">
      <c r="A46" s="68">
        <v>44</v>
      </c>
      <c r="B46" s="134">
        <f>HLOOKUP(A46,Demographics_Total!$B$2:$CX$4,3,TRUE)</f>
        <v>459181.16000000003</v>
      </c>
      <c r="C46" s="134">
        <f>HLOOKUP(A46,Demographics_Total!$B$2:$CX$4,2,TRUE)</f>
        <v>461268.88</v>
      </c>
      <c r="D46" s="134">
        <f t="shared" si="0"/>
        <v>920450.04</v>
      </c>
    </row>
    <row r="47" spans="1:4">
      <c r="A47" s="68">
        <v>45</v>
      </c>
      <c r="B47" s="134">
        <f>HLOOKUP(A47,Demographics_Total!$B$2:$CX$4,3,TRUE)</f>
        <v>444219.44000000006</v>
      </c>
      <c r="C47" s="134">
        <f>HLOOKUP(A47,Demographics_Total!$B$2:$CX$4,2,TRUE)</f>
        <v>443061.12</v>
      </c>
      <c r="D47" s="134">
        <f t="shared" si="0"/>
        <v>887280.56</v>
      </c>
    </row>
    <row r="48" spans="1:4">
      <c r="A48" s="68">
        <v>46</v>
      </c>
      <c r="B48" s="134">
        <f>HLOOKUP(A48,Demographics_Total!$B$2:$CX$4,3,TRUE)</f>
        <v>429257.72000000009</v>
      </c>
      <c r="C48" s="134">
        <f>HLOOKUP(A48,Demographics_Total!$B$2:$CX$4,2,TRUE)</f>
        <v>424853.36</v>
      </c>
      <c r="D48" s="134">
        <f t="shared" si="0"/>
        <v>854111.08000000007</v>
      </c>
    </row>
    <row r="49" spans="1:4">
      <c r="A49" s="68">
        <v>47</v>
      </c>
      <c r="B49" s="134">
        <f>HLOOKUP(A49,Demographics_Total!$B$2:$CX$4,3,TRUE)</f>
        <v>414296</v>
      </c>
      <c r="C49" s="134">
        <f>HLOOKUP(A49,Demographics_Total!$B$2:$CX$4,2,TRUE)</f>
        <v>406645.6</v>
      </c>
      <c r="D49" s="134">
        <f t="shared" si="0"/>
        <v>820941.6</v>
      </c>
    </row>
    <row r="50" spans="1:4">
      <c r="A50" s="68">
        <v>48</v>
      </c>
      <c r="B50" s="134">
        <f>HLOOKUP(A50,Demographics_Total!$B$2:$CX$4,3,TRUE)</f>
        <v>394148.36</v>
      </c>
      <c r="C50" s="134">
        <f>HLOOKUP(A50,Demographics_Total!$B$2:$CX$4,2,TRUE)</f>
        <v>391754.76</v>
      </c>
      <c r="D50" s="134">
        <f t="shared" si="0"/>
        <v>785903.12</v>
      </c>
    </row>
    <row r="51" spans="1:4">
      <c r="A51" s="68">
        <v>49</v>
      </c>
      <c r="B51" s="134">
        <f>HLOOKUP(A51,Demographics_Total!$B$2:$CX$4,3,TRUE)</f>
        <v>374000.72</v>
      </c>
      <c r="C51" s="134">
        <f>HLOOKUP(A51,Demographics_Total!$B$2:$CX$4,2,TRUE)</f>
        <v>376863.92000000004</v>
      </c>
      <c r="D51" s="134">
        <f t="shared" si="0"/>
        <v>750864.64</v>
      </c>
    </row>
    <row r="52" spans="1:4">
      <c r="A52" s="68">
        <v>50</v>
      </c>
      <c r="B52" s="134">
        <f>HLOOKUP(A52,Demographics_Total!$B$2:$CX$4,3,TRUE)</f>
        <v>353853.07999999996</v>
      </c>
      <c r="C52" s="134">
        <f>HLOOKUP(A52,Demographics_Total!$B$2:$CX$4,2,TRUE)</f>
        <v>361973.08000000007</v>
      </c>
      <c r="D52" s="134">
        <f t="shared" si="0"/>
        <v>715826.16</v>
      </c>
    </row>
    <row r="53" spans="1:4">
      <c r="A53" s="68">
        <v>51</v>
      </c>
      <c r="B53" s="134">
        <f>HLOOKUP(A53,Demographics_Total!$B$2:$CX$4,3,TRUE)</f>
        <v>333705.43999999994</v>
      </c>
      <c r="C53" s="134">
        <f>HLOOKUP(A53,Demographics_Total!$B$2:$CX$4,2,TRUE)</f>
        <v>347082.24000000011</v>
      </c>
      <c r="D53" s="134">
        <f t="shared" si="0"/>
        <v>680787.68</v>
      </c>
    </row>
    <row r="54" spans="1:4">
      <c r="A54" s="68">
        <v>52</v>
      </c>
      <c r="B54" s="134">
        <f>HLOOKUP(A54,Demographics_Total!$B$2:$CX$4,3,TRUE)</f>
        <v>313557.8</v>
      </c>
      <c r="C54" s="134">
        <f>HLOOKUP(A54,Demographics_Total!$B$2:$CX$4,2,TRUE)</f>
        <v>332191.40000000002</v>
      </c>
      <c r="D54" s="134">
        <f t="shared" si="0"/>
        <v>645749.19999999995</v>
      </c>
    </row>
    <row r="55" spans="1:4">
      <c r="A55" s="68">
        <v>53</v>
      </c>
      <c r="B55" s="134">
        <f>HLOOKUP(A55,Demographics_Total!$B$2:$CX$4,3,TRUE)</f>
        <v>297206.32</v>
      </c>
      <c r="C55" s="134">
        <f>HLOOKUP(A55,Demographics_Total!$B$2:$CX$4,2,TRUE)</f>
        <v>318405.84000000003</v>
      </c>
      <c r="D55" s="134">
        <f t="shared" si="0"/>
        <v>615612.16000000003</v>
      </c>
    </row>
    <row r="56" spans="1:4">
      <c r="A56" s="68">
        <v>54</v>
      </c>
      <c r="B56" s="134">
        <f>HLOOKUP(A56,Demographics_Total!$B$2:$CX$4,3,TRUE)</f>
        <v>280854.84000000003</v>
      </c>
      <c r="C56" s="134">
        <f>HLOOKUP(A56,Demographics_Total!$B$2:$CX$4,2,TRUE)</f>
        <v>304620.28000000003</v>
      </c>
      <c r="D56" s="134">
        <f t="shared" si="0"/>
        <v>585475.12000000011</v>
      </c>
    </row>
    <row r="57" spans="1:4">
      <c r="A57" s="68">
        <v>55</v>
      </c>
      <c r="B57" s="134">
        <f>HLOOKUP(A57,Demographics_Total!$B$2:$CX$4,3,TRUE)</f>
        <v>264503.36000000004</v>
      </c>
      <c r="C57" s="134">
        <f>HLOOKUP(A57,Demographics_Total!$B$2:$CX$4,2,TRUE)</f>
        <v>290834.72000000003</v>
      </c>
      <c r="D57" s="134">
        <f t="shared" si="0"/>
        <v>555338.08000000007</v>
      </c>
    </row>
    <row r="58" spans="1:4">
      <c r="A58" s="68">
        <v>56</v>
      </c>
      <c r="B58" s="134">
        <f>HLOOKUP(A58,Demographics_Total!$B$2:$CX$4,3,TRUE)</f>
        <v>248151.88000000003</v>
      </c>
      <c r="C58" s="134">
        <f>HLOOKUP(A58,Demographics_Total!$B$2:$CX$4,2,TRUE)</f>
        <v>277049.16000000003</v>
      </c>
      <c r="D58" s="134">
        <f t="shared" si="0"/>
        <v>525201.04</v>
      </c>
    </row>
    <row r="59" spans="1:4">
      <c r="A59" s="68">
        <v>57</v>
      </c>
      <c r="B59" s="134">
        <f>HLOOKUP(A59,Demographics_Total!$B$2:$CX$4,3,TRUE)</f>
        <v>231800.4</v>
      </c>
      <c r="C59" s="134">
        <f>HLOOKUP(A59,Demographics_Total!$B$2:$CX$4,2,TRUE)</f>
        <v>263263.59999999998</v>
      </c>
      <c r="D59" s="134">
        <f t="shared" si="0"/>
        <v>495064</v>
      </c>
    </row>
    <row r="60" spans="1:4">
      <c r="A60" s="68">
        <v>58</v>
      </c>
      <c r="B60" s="134">
        <f>HLOOKUP(A60,Demographics_Total!$B$2:$CX$4,3,TRUE)</f>
        <v>223304.08</v>
      </c>
      <c r="C60" s="134">
        <f>HLOOKUP(A60,Demographics_Total!$B$2:$CX$4,2,TRUE)</f>
        <v>254997.68</v>
      </c>
      <c r="D60" s="134">
        <f t="shared" si="0"/>
        <v>478301.76</v>
      </c>
    </row>
    <row r="61" spans="1:4">
      <c r="A61" s="68">
        <v>59</v>
      </c>
      <c r="B61" s="134">
        <f>HLOOKUP(A61,Demographics_Total!$B$2:$CX$4,3,TRUE)</f>
        <v>214807.75999999998</v>
      </c>
      <c r="C61" s="134">
        <f>HLOOKUP(A61,Demographics_Total!$B$2:$CX$4,2,TRUE)</f>
        <v>246731.76</v>
      </c>
      <c r="D61" s="134">
        <f t="shared" si="0"/>
        <v>461539.52</v>
      </c>
    </row>
    <row r="62" spans="1:4">
      <c r="A62" s="68">
        <v>60</v>
      </c>
      <c r="B62" s="134">
        <f>HLOOKUP(A62,Demographics_Total!$B$2:$CX$4,3,TRUE)</f>
        <v>206311.43999999997</v>
      </c>
      <c r="C62" s="134">
        <f>HLOOKUP(A62,Demographics_Total!$B$2:$CX$4,2,TRUE)</f>
        <v>238465.84000000003</v>
      </c>
      <c r="D62" s="134">
        <f t="shared" si="0"/>
        <v>444777.28</v>
      </c>
    </row>
    <row r="63" spans="1:4">
      <c r="A63" s="68">
        <v>61</v>
      </c>
      <c r="B63" s="134">
        <f>HLOOKUP(A63,Demographics_Total!$B$2:$CX$4,3,TRUE)</f>
        <v>197815.11999999997</v>
      </c>
      <c r="C63" s="134">
        <f>HLOOKUP(A63,Demographics_Total!$B$2:$CX$4,2,TRUE)</f>
        <v>230199.92000000004</v>
      </c>
      <c r="D63" s="134">
        <f t="shared" si="0"/>
        <v>428015.04000000004</v>
      </c>
    </row>
    <row r="64" spans="1:4">
      <c r="A64" s="68">
        <v>62</v>
      </c>
      <c r="B64" s="134">
        <f>HLOOKUP(A64,Demographics_Total!$B$2:$CX$4,3,TRUE)</f>
        <v>189318.8</v>
      </c>
      <c r="C64" s="134">
        <f>HLOOKUP(A64,Demographics_Total!$B$2:$CX$4,2,TRUE)</f>
        <v>221934</v>
      </c>
      <c r="D64" s="134">
        <f t="shared" si="0"/>
        <v>411252.8</v>
      </c>
    </row>
    <row r="65" spans="1:4">
      <c r="A65" s="68">
        <v>63</v>
      </c>
      <c r="B65" s="134">
        <f>HLOOKUP(A65,Demographics_Total!$B$2:$CX$4,3,TRUE)</f>
        <v>180884.91999999998</v>
      </c>
      <c r="C65" s="134">
        <f>HLOOKUP(A65,Demographics_Total!$B$2:$CX$4,2,TRUE)</f>
        <v>210848.92</v>
      </c>
      <c r="D65" s="134">
        <f t="shared" si="0"/>
        <v>391733.83999999997</v>
      </c>
    </row>
    <row r="66" spans="1:4">
      <c r="A66" s="68">
        <v>64</v>
      </c>
      <c r="B66" s="134">
        <f>HLOOKUP(A66,Demographics_Total!$B$2:$CX$4,3,TRUE)</f>
        <v>172451.03999999998</v>
      </c>
      <c r="C66" s="134">
        <f>HLOOKUP(A66,Demographics_Total!$B$2:$CX$4,2,TRUE)</f>
        <v>199763.84000000003</v>
      </c>
      <c r="D66" s="134">
        <f t="shared" si="0"/>
        <v>372214.88</v>
      </c>
    </row>
    <row r="67" spans="1:4">
      <c r="A67" s="68">
        <v>65</v>
      </c>
      <c r="B67" s="134">
        <f>HLOOKUP(A67,Demographics_Total!$B$2:$CX$4,3,TRUE)</f>
        <v>164017.15999999997</v>
      </c>
      <c r="C67" s="134">
        <f>HLOOKUP(A67,Demographics_Total!$B$2:$CX$4,2,TRUE)</f>
        <v>188678.76000000004</v>
      </c>
      <c r="D67" s="134">
        <f t="shared" ref="D67:D102" si="1">C67+B67</f>
        <v>352695.92000000004</v>
      </c>
    </row>
    <row r="68" spans="1:4">
      <c r="A68" s="68">
        <v>66</v>
      </c>
      <c r="B68" s="134">
        <f>HLOOKUP(A68,Demographics_Total!$B$2:$CX$4,3,TRUE)</f>
        <v>155583.27999999997</v>
      </c>
      <c r="C68" s="134">
        <f>HLOOKUP(A68,Demographics_Total!$B$2:$CX$4,2,TRUE)</f>
        <v>177593.68000000005</v>
      </c>
      <c r="D68" s="134">
        <f t="shared" si="1"/>
        <v>333176.96000000002</v>
      </c>
    </row>
    <row r="69" spans="1:4">
      <c r="A69" s="68">
        <v>67</v>
      </c>
      <c r="B69" s="134">
        <f>HLOOKUP(A69,Demographics_Total!$B$2:$CX$4,3,TRUE)</f>
        <v>147149.4</v>
      </c>
      <c r="C69" s="134">
        <f>HLOOKUP(A69,Demographics_Total!$B$2:$CX$4,2,TRUE)</f>
        <v>166508.6</v>
      </c>
      <c r="D69" s="134">
        <f t="shared" si="1"/>
        <v>313658</v>
      </c>
    </row>
    <row r="70" spans="1:4">
      <c r="A70" s="68">
        <v>68</v>
      </c>
      <c r="B70" s="134">
        <f>HLOOKUP(A70,Demographics_Total!$B$2:$CX$4,3,TRUE)</f>
        <v>139314.47999999998</v>
      </c>
      <c r="C70" s="134">
        <f>HLOOKUP(A70,Demographics_Total!$B$2:$CX$4,2,TRUE)</f>
        <v>159149.32</v>
      </c>
      <c r="D70" s="134">
        <f t="shared" si="1"/>
        <v>298463.8</v>
      </c>
    </row>
    <row r="71" spans="1:4">
      <c r="A71" s="68">
        <v>69</v>
      </c>
      <c r="B71" s="134">
        <f>HLOOKUP(A71,Demographics_Total!$B$2:$CX$4,3,TRUE)</f>
        <v>131479.56</v>
      </c>
      <c r="C71" s="134">
        <f>HLOOKUP(A71,Demographics_Total!$B$2:$CX$4,2,TRUE)</f>
        <v>151790.04</v>
      </c>
      <c r="D71" s="134">
        <f t="shared" si="1"/>
        <v>283269.59999999998</v>
      </c>
    </row>
    <row r="72" spans="1:4">
      <c r="A72" s="68">
        <v>70</v>
      </c>
      <c r="B72" s="134">
        <f>HLOOKUP(A72,Demographics_Total!$B$2:$CX$4,3,TRUE)</f>
        <v>123644.64</v>
      </c>
      <c r="C72" s="134">
        <f>HLOOKUP(A72,Demographics_Total!$B$2:$CX$4,2,TRUE)</f>
        <v>144430.76</v>
      </c>
      <c r="D72" s="134">
        <f t="shared" si="1"/>
        <v>268075.40000000002</v>
      </c>
    </row>
    <row r="73" spans="1:4">
      <c r="A73" s="68">
        <v>71</v>
      </c>
      <c r="B73" s="134">
        <f>HLOOKUP(A73,Demographics_Total!$B$2:$CX$4,3,TRUE)</f>
        <v>115809.72</v>
      </c>
      <c r="C73" s="134">
        <f>HLOOKUP(A73,Demographics_Total!$B$2:$CX$4,2,TRUE)</f>
        <v>137071.48000000001</v>
      </c>
      <c r="D73" s="134">
        <f t="shared" si="1"/>
        <v>252881.2</v>
      </c>
    </row>
    <row r="74" spans="1:4">
      <c r="A74" s="68">
        <v>72</v>
      </c>
      <c r="B74" s="134">
        <f>HLOOKUP(A74,Demographics_Total!$B$2:$CX$4,3,TRUE)</f>
        <v>107974.8</v>
      </c>
      <c r="C74" s="134">
        <f>HLOOKUP(A74,Demographics_Total!$B$2:$CX$4,2,TRUE)</f>
        <v>129712.2</v>
      </c>
      <c r="D74" s="134">
        <f t="shared" si="1"/>
        <v>237687</v>
      </c>
    </row>
    <row r="75" spans="1:4">
      <c r="A75" s="68">
        <v>73</v>
      </c>
      <c r="B75" s="134">
        <f>HLOOKUP(A75,Demographics_Total!$B$2:$CX$4,3,TRUE)</f>
        <v>99988.12</v>
      </c>
      <c r="C75" s="134">
        <f>HLOOKUP(A75,Demographics_Total!$B$2:$CX$4,2,TRUE)</f>
        <v>119798.8</v>
      </c>
      <c r="D75" s="134">
        <f t="shared" si="1"/>
        <v>219786.91999999998</v>
      </c>
    </row>
    <row r="76" spans="1:4">
      <c r="A76" s="68">
        <v>74</v>
      </c>
      <c r="B76" s="134">
        <f>HLOOKUP(A76,Demographics_Total!$B$2:$CX$4,3,TRUE)</f>
        <v>92001.439999999988</v>
      </c>
      <c r="C76" s="134">
        <f>HLOOKUP(A76,Demographics_Total!$B$2:$CX$4,2,TRUE)</f>
        <v>109885.40000000001</v>
      </c>
      <c r="D76" s="134">
        <f t="shared" si="1"/>
        <v>201886.84</v>
      </c>
    </row>
    <row r="77" spans="1:4">
      <c r="A77" s="68">
        <v>75</v>
      </c>
      <c r="B77" s="134">
        <f>HLOOKUP(A77,Demographics_Total!$B$2:$CX$4,3,TRUE)</f>
        <v>84014.75999999998</v>
      </c>
      <c r="C77" s="134">
        <f>HLOOKUP(A77,Demographics_Total!$B$2:$CX$4,2,TRUE)</f>
        <v>99972.000000000015</v>
      </c>
      <c r="D77" s="134">
        <f t="shared" si="1"/>
        <v>183986.76</v>
      </c>
    </row>
    <row r="78" spans="1:4">
      <c r="A78" s="68">
        <v>76</v>
      </c>
      <c r="B78" s="134">
        <f>HLOOKUP(A78,Demographics_Total!$B$2:$CX$4,3,TRUE)</f>
        <v>76028.079999999973</v>
      </c>
      <c r="C78" s="134">
        <f>HLOOKUP(A78,Demographics_Total!$B$2:$CX$4,2,TRUE)</f>
        <v>90058.60000000002</v>
      </c>
      <c r="D78" s="134">
        <f t="shared" si="1"/>
        <v>166086.68</v>
      </c>
    </row>
    <row r="79" spans="1:4">
      <c r="A79" s="68">
        <v>77</v>
      </c>
      <c r="B79" s="134">
        <f>HLOOKUP(A79,Demographics_Total!$B$2:$CX$4,3,TRUE)</f>
        <v>68041.399999999994</v>
      </c>
      <c r="C79" s="134">
        <f>HLOOKUP(A79,Demographics_Total!$B$2:$CX$4,2,TRUE)</f>
        <v>80145.2</v>
      </c>
      <c r="D79" s="134">
        <f t="shared" si="1"/>
        <v>148186.59999999998</v>
      </c>
    </row>
    <row r="80" spans="1:4">
      <c r="A80" s="68">
        <v>78</v>
      </c>
      <c r="B80" s="134">
        <f>HLOOKUP(A80,Demographics_Total!$B$2:$CX$4,3,TRUE)</f>
        <v>60781.165599999993</v>
      </c>
      <c r="C80" s="134">
        <f>HLOOKUP(A80,Demographics_Total!$B$2:$CX$4,2,TRUE)</f>
        <v>71829.171999999991</v>
      </c>
      <c r="D80" s="134">
        <f t="shared" si="1"/>
        <v>132610.33759999997</v>
      </c>
    </row>
    <row r="81" spans="1:4">
      <c r="A81" s="68">
        <v>79</v>
      </c>
      <c r="B81" s="134">
        <f>HLOOKUP(A81,Demographics_Total!$B$2:$CX$4,3,TRUE)</f>
        <v>53520.931199999992</v>
      </c>
      <c r="C81" s="134">
        <f>HLOOKUP(A81,Demographics_Total!$B$2:$CX$4,2,TRUE)</f>
        <v>63513.143999999993</v>
      </c>
      <c r="D81" s="134">
        <f t="shared" si="1"/>
        <v>117034.07519999999</v>
      </c>
    </row>
    <row r="82" spans="1:4">
      <c r="A82" s="68">
        <v>80</v>
      </c>
      <c r="B82" s="134">
        <f>HLOOKUP(A82,Demographics_Total!$B$2:$CX$4,3,TRUE)</f>
        <v>46260.696799999991</v>
      </c>
      <c r="C82" s="134">
        <f>HLOOKUP(A82,Demographics_Total!$B$2:$CX$4,2,TRUE)</f>
        <v>55197.115999999995</v>
      </c>
      <c r="D82" s="134">
        <f t="shared" si="1"/>
        <v>101457.81279999999</v>
      </c>
    </row>
    <row r="83" spans="1:4">
      <c r="A83" s="68">
        <v>81</v>
      </c>
      <c r="B83" s="134">
        <f>HLOOKUP(A83,Demographics_Total!$B$2:$CX$4,3,TRUE)</f>
        <v>39000.462399999989</v>
      </c>
      <c r="C83" s="134">
        <f>HLOOKUP(A83,Demographics_Total!$B$2:$CX$4,2,TRUE)</f>
        <v>46881.087999999996</v>
      </c>
      <c r="D83" s="134">
        <f t="shared" si="1"/>
        <v>85881.550399999978</v>
      </c>
    </row>
    <row r="84" spans="1:4">
      <c r="A84" s="68">
        <v>82</v>
      </c>
      <c r="B84" s="134">
        <f>HLOOKUP(A84,Demographics_Total!$B$2:$CX$4,3,TRUE)</f>
        <v>31740.227999999996</v>
      </c>
      <c r="C84" s="134">
        <f>HLOOKUP(A84,Demographics_Total!$B$2:$CX$4,2,TRUE)</f>
        <v>38565.06</v>
      </c>
      <c r="D84" s="134">
        <f t="shared" si="1"/>
        <v>70305.288</v>
      </c>
    </row>
    <row r="85" spans="1:4">
      <c r="A85" s="68">
        <v>83</v>
      </c>
      <c r="B85" s="134">
        <f>HLOOKUP(A85,Demographics_Total!$B$2:$CX$4,3,TRUE)</f>
        <v>27871.876799999998</v>
      </c>
      <c r="C85" s="134">
        <f>HLOOKUP(A85,Demographics_Total!$B$2:$CX$4,2,TRUE)</f>
        <v>33970.112000000001</v>
      </c>
      <c r="D85" s="134">
        <f t="shared" si="1"/>
        <v>61841.988799999999</v>
      </c>
    </row>
    <row r="86" spans="1:4">
      <c r="A86" s="68">
        <v>84</v>
      </c>
      <c r="B86" s="134">
        <f>HLOOKUP(A86,Demographics_Total!$B$2:$CX$4,3,TRUE)</f>
        <v>24003.525600000001</v>
      </c>
      <c r="C86" s="134">
        <f>HLOOKUP(A86,Demographics_Total!$B$2:$CX$4,2,TRUE)</f>
        <v>29375.164000000001</v>
      </c>
      <c r="D86" s="134">
        <f t="shared" si="1"/>
        <v>53378.689599999998</v>
      </c>
    </row>
    <row r="87" spans="1:4">
      <c r="A87" s="68">
        <v>85</v>
      </c>
      <c r="B87" s="134">
        <f>HLOOKUP(A87,Demographics_Total!$B$2:$CX$4,3,TRUE)</f>
        <v>20135.174400000004</v>
      </c>
      <c r="C87" s="134">
        <f>HLOOKUP(A87,Demographics_Total!$B$2:$CX$4,2,TRUE)</f>
        <v>24780.216</v>
      </c>
      <c r="D87" s="134">
        <f t="shared" si="1"/>
        <v>44915.390400000004</v>
      </c>
    </row>
    <row r="88" spans="1:4">
      <c r="A88" s="68">
        <v>86</v>
      </c>
      <c r="B88" s="134">
        <f>HLOOKUP(A88,Demographics_Total!$B$2:$CX$4,3,TRUE)</f>
        <v>16266.823200000004</v>
      </c>
      <c r="C88" s="134">
        <f>HLOOKUP(A88,Demographics_Total!$B$2:$CX$4,2,TRUE)</f>
        <v>20185.268</v>
      </c>
      <c r="D88" s="134">
        <f t="shared" si="1"/>
        <v>36452.091200000003</v>
      </c>
    </row>
    <row r="89" spans="1:4">
      <c r="A89" s="68">
        <v>87</v>
      </c>
      <c r="B89" s="134">
        <f>HLOOKUP(A89,Demographics_Total!$B$2:$CX$4,3,TRUE)</f>
        <v>12398.472000000002</v>
      </c>
      <c r="C89" s="134">
        <f>HLOOKUP(A89,Demographics_Total!$B$2:$CX$4,2,TRUE)</f>
        <v>15590.320000000002</v>
      </c>
      <c r="D89" s="134">
        <f t="shared" si="1"/>
        <v>27988.792000000001</v>
      </c>
    </row>
    <row r="90" spans="1:4">
      <c r="A90" s="68">
        <v>88</v>
      </c>
      <c r="B90" s="134">
        <f>HLOOKUP(A90,Demographics_Total!$B$2:$CX$4,3,TRUE)</f>
        <v>10380.9876</v>
      </c>
      <c r="C90" s="134">
        <f>HLOOKUP(A90,Demographics_Total!$B$2:$CX$4,2,TRUE)</f>
        <v>13146.116000000002</v>
      </c>
      <c r="D90" s="134">
        <f t="shared" si="1"/>
        <v>23527.103600000002</v>
      </c>
    </row>
    <row r="91" spans="1:4">
      <c r="A91" s="68">
        <v>89</v>
      </c>
      <c r="B91" s="134">
        <f>HLOOKUP(A91,Demographics_Total!$B$2:$CX$4,3,TRUE)</f>
        <v>8363.5031999999992</v>
      </c>
      <c r="C91" s="134">
        <f>HLOOKUP(A91,Demographics_Total!$B$2:$CX$4,2,TRUE)</f>
        <v>10701.912</v>
      </c>
      <c r="D91" s="134">
        <f t="shared" si="1"/>
        <v>19065.415199999999</v>
      </c>
    </row>
    <row r="92" spans="1:4">
      <c r="A92" s="68">
        <v>90</v>
      </c>
      <c r="B92" s="134">
        <f>HLOOKUP(A92,Demographics_Total!$B$2:$CX$4,3,TRUE)</f>
        <v>6346.0187999999989</v>
      </c>
      <c r="C92" s="134">
        <f>HLOOKUP(A92,Demographics_Total!$B$2:$CX$4,2,TRUE)</f>
        <v>8257.7079999999987</v>
      </c>
      <c r="D92" s="134">
        <f t="shared" si="1"/>
        <v>14603.726799999997</v>
      </c>
    </row>
    <row r="93" spans="1:4">
      <c r="A93" s="68">
        <v>91</v>
      </c>
      <c r="B93" s="134">
        <f>HLOOKUP(A93,Demographics_Total!$B$2:$CX$4,3,TRUE)</f>
        <v>4328.5343999999986</v>
      </c>
      <c r="C93" s="134">
        <f>HLOOKUP(A93,Demographics_Total!$B$2:$CX$4,2,TRUE)</f>
        <v>5813.5039999999981</v>
      </c>
      <c r="D93" s="134">
        <f t="shared" si="1"/>
        <v>10142.038399999998</v>
      </c>
    </row>
    <row r="94" spans="1:4">
      <c r="A94" s="68">
        <v>92</v>
      </c>
      <c r="B94" s="134">
        <f>HLOOKUP(A94,Demographics_Total!$B$2:$CX$4,3,TRUE)</f>
        <v>2311.0499999999997</v>
      </c>
      <c r="C94" s="134">
        <f>HLOOKUP(A94,Demographics_Total!$B$2:$CX$4,2,TRUE)</f>
        <v>3369.2999999999997</v>
      </c>
      <c r="D94" s="134">
        <f t="shared" si="1"/>
        <v>5680.3499999999995</v>
      </c>
    </row>
    <row r="95" spans="1:4">
      <c r="A95" s="68">
        <v>93</v>
      </c>
      <c r="B95" s="134">
        <f>HLOOKUP(A95,Demographics_Total!$B$2:$CX$4,3,TRUE)</f>
        <v>1879.9759999999997</v>
      </c>
      <c r="C95" s="134">
        <f>HLOOKUP(A95,Demographics_Total!$B$2:$CX$4,2,TRUE)</f>
        <v>2775.0623999999998</v>
      </c>
      <c r="D95" s="134">
        <f t="shared" si="1"/>
        <v>4655.0383999999995</v>
      </c>
    </row>
    <row r="96" spans="1:4">
      <c r="A96" s="68">
        <v>94</v>
      </c>
      <c r="B96" s="134">
        <f>HLOOKUP(A96,Demographics_Total!$B$2:$CX$4,3,TRUE)</f>
        <v>1448.9019999999996</v>
      </c>
      <c r="C96" s="134">
        <f>HLOOKUP(A96,Demographics_Total!$B$2:$CX$4,2,TRUE)</f>
        <v>2180.8247999999999</v>
      </c>
      <c r="D96" s="134">
        <f t="shared" si="1"/>
        <v>3629.7267999999995</v>
      </c>
    </row>
    <row r="97" spans="1:4">
      <c r="A97" s="68">
        <v>95</v>
      </c>
      <c r="B97" s="134">
        <f>HLOOKUP(A97,Demographics_Total!$B$2:$CX$4,3,TRUE)</f>
        <v>1017.8279999999996</v>
      </c>
      <c r="C97" s="134">
        <f>HLOOKUP(A97,Demographics_Total!$B$2:$CX$4,2,TRUE)</f>
        <v>1586.5871999999999</v>
      </c>
      <c r="D97" s="134">
        <f t="shared" si="1"/>
        <v>2604.4151999999995</v>
      </c>
    </row>
    <row r="98" spans="1:4">
      <c r="A98" s="68">
        <v>96</v>
      </c>
      <c r="B98" s="134">
        <f>HLOOKUP(A98,Demographics_Total!$B$2:$CX$4,3,TRUE)</f>
        <v>586.75399999999968</v>
      </c>
      <c r="C98" s="134">
        <f>HLOOKUP(A98,Demographics_Total!$B$2:$CX$4,2,TRUE)</f>
        <v>992.34960000000001</v>
      </c>
      <c r="D98" s="134">
        <f t="shared" si="1"/>
        <v>1579.1035999999997</v>
      </c>
    </row>
    <row r="99" spans="1:4">
      <c r="A99" s="68">
        <v>97</v>
      </c>
      <c r="B99" s="134">
        <f>HLOOKUP(A99,Demographics_Total!$B$2:$CX$4,3,TRUE)</f>
        <v>155.68</v>
      </c>
      <c r="C99" s="134">
        <f>HLOOKUP(A99,Demographics_Total!$B$2:$CX$4,2,TRUE)</f>
        <v>398.11199999999997</v>
      </c>
      <c r="D99" s="134">
        <f t="shared" si="1"/>
        <v>553.79199999999992</v>
      </c>
    </row>
    <row r="100" spans="1:4">
      <c r="A100" s="68">
        <v>98</v>
      </c>
      <c r="B100" s="134">
        <f>HLOOKUP(A100,Demographics_Total!$B$2:$CX$4,3,TRUE)</f>
        <v>164.12</v>
      </c>
      <c r="C100" s="134">
        <f>HLOOKUP(A100,Demographics_Total!$B$2:$CX$4,2,TRUE)</f>
        <v>353.07466666666664</v>
      </c>
      <c r="D100" s="134">
        <f t="shared" si="1"/>
        <v>517.19466666666665</v>
      </c>
    </row>
    <row r="101" spans="1:4">
      <c r="A101" s="68">
        <v>99</v>
      </c>
      <c r="B101" s="134">
        <f>HLOOKUP(A101,Demographics_Total!$B$2:$CX$4,3,TRUE)</f>
        <v>172.56</v>
      </c>
      <c r="C101" s="134">
        <f>HLOOKUP(A101,Demographics_Total!$B$2:$CX$4,2,TRUE)</f>
        <v>308.03733333333332</v>
      </c>
      <c r="D101" s="134">
        <f t="shared" si="1"/>
        <v>480.59733333333332</v>
      </c>
    </row>
    <row r="102" spans="1:4">
      <c r="A102" s="68">
        <v>100</v>
      </c>
      <c r="B102" s="134">
        <f>HLOOKUP(A102,Demographics_Total!$B$2:$CX$4,3,TRUE)</f>
        <v>181</v>
      </c>
      <c r="C102" s="134">
        <f>HLOOKUP(A102,Demographics_Total!$B$2:$CX$4,2,TRUE)</f>
        <v>263</v>
      </c>
      <c r="D102" s="134">
        <f t="shared" si="1"/>
        <v>444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B8"/>
  <sheetViews>
    <sheetView workbookViewId="0">
      <selection activeCell="N16" sqref="N16"/>
    </sheetView>
  </sheetViews>
  <sheetFormatPr defaultRowHeight="14.5"/>
  <sheetData>
    <row r="2" spans="2:2">
      <c r="B2" t="s">
        <v>2162</v>
      </c>
    </row>
    <row r="3" spans="2:2">
      <c r="B3" t="s">
        <v>2160</v>
      </c>
    </row>
    <row r="4" spans="2:2">
      <c r="B4" t="s">
        <v>2161</v>
      </c>
    </row>
    <row r="6" spans="2:2">
      <c r="B6" t="s">
        <v>2163</v>
      </c>
    </row>
    <row r="7" spans="2:2">
      <c r="B7" t="s">
        <v>2164</v>
      </c>
    </row>
    <row r="8" spans="2:2">
      <c r="B8" t="s">
        <v>2165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sheetPr>
    <tabColor theme="9" tint="0.59999389629810485"/>
  </sheetPr>
  <dimension ref="A1:BK66"/>
  <sheetViews>
    <sheetView zoomScale="80" zoomScaleNormal="80" workbookViewId="0">
      <selection activeCell="S62" sqref="S62"/>
    </sheetView>
  </sheetViews>
  <sheetFormatPr defaultRowHeight="14.5"/>
  <cols>
    <col min="1" max="1" width="25.54296875" bestFit="1" customWidth="1"/>
    <col min="2" max="2" width="14.54296875" customWidth="1"/>
    <col min="6" max="6" width="9.453125" customWidth="1"/>
  </cols>
  <sheetData>
    <row r="1" spans="1:6">
      <c r="B1" t="s">
        <v>2203</v>
      </c>
    </row>
    <row r="2" spans="1:6">
      <c r="A2" t="s">
        <v>139</v>
      </c>
      <c r="B2" s="135">
        <f>'mort infant'!I275*'mort infant'!BM272</f>
        <v>33.853234800648842</v>
      </c>
    </row>
    <row r="3" spans="1:6">
      <c r="A3" t="s">
        <v>140</v>
      </c>
      <c r="B3" s="135">
        <f>('mort 1-5'!I275-B2)/4</f>
        <v>3.6388099439055885</v>
      </c>
    </row>
    <row r="4" spans="1:6">
      <c r="A4" t="s">
        <v>141</v>
      </c>
      <c r="B4" s="135">
        <f>'mort 5-9'!I275/5</f>
        <v>1.1229032258064517</v>
      </c>
    </row>
    <row r="5" spans="1:6">
      <c r="A5" t="s">
        <v>142</v>
      </c>
      <c r="B5" s="135">
        <f>'mort 10-14'!I275/5</f>
        <v>0.9230404558404558</v>
      </c>
    </row>
    <row r="6" spans="1:6">
      <c r="A6" t="s">
        <v>143</v>
      </c>
      <c r="B6" s="135">
        <f>'mort 15-19'!I275/5</f>
        <v>1.5441407123135868</v>
      </c>
    </row>
    <row r="7" spans="1:6">
      <c r="A7" s="248" t="s">
        <v>144</v>
      </c>
      <c r="B7" s="359">
        <f>'mort 20-24'!I275/5</f>
        <v>1.7002298850574711</v>
      </c>
    </row>
    <row r="8" spans="1:6">
      <c r="A8" t="s">
        <v>2204</v>
      </c>
      <c r="B8" s="135">
        <f>B7</f>
        <v>1.7002298850574711</v>
      </c>
      <c r="C8" t="s">
        <v>2206</v>
      </c>
    </row>
    <row r="9" spans="1:6">
      <c r="A9" t="s">
        <v>2205</v>
      </c>
      <c r="B9" s="135">
        <f>B7</f>
        <v>1.7002298850574711</v>
      </c>
      <c r="C9" t="s">
        <v>2206</v>
      </c>
    </row>
    <row r="11" spans="1:6">
      <c r="A11" t="s">
        <v>2202</v>
      </c>
      <c r="B11" s="291">
        <f>('mort adult f'!I275-'mort 15-19'!I275-'mort 20-24'!I275*3)/(60-34)</f>
        <v>5.5238702408580345</v>
      </c>
    </row>
    <row r="12" spans="1:6">
      <c r="A12" t="s">
        <v>2218</v>
      </c>
      <c r="B12" s="291">
        <f>('mort adult m'!I275-'mort 15-19'!I275-'mort 20-24'!I275*3)/(60-34)</f>
        <v>7.5287817653747879</v>
      </c>
    </row>
    <row r="13" spans="1:6">
      <c r="B13" s="291"/>
    </row>
    <row r="14" spans="1:6">
      <c r="B14" s="291"/>
      <c r="C14" t="s">
        <v>2208</v>
      </c>
      <c r="D14" t="s">
        <v>2209</v>
      </c>
      <c r="E14" t="s">
        <v>2210</v>
      </c>
    </row>
    <row r="15" spans="1:6">
      <c r="A15" s="357" t="s">
        <v>2201</v>
      </c>
      <c r="B15" s="366">
        <f>B11/(E16*D16+(1-D16))</f>
        <v>4.6201610876303612</v>
      </c>
      <c r="C15" s="134">
        <f>SUM(TotalPop!C37:C51)/1000</f>
        <v>7728.7793200000006</v>
      </c>
      <c r="F15" s="5"/>
    </row>
    <row r="16" spans="1:6">
      <c r="A16" s="357" t="s">
        <v>2213</v>
      </c>
      <c r="B16" s="366">
        <f>B15*E16</f>
        <v>7.854273848971614</v>
      </c>
      <c r="C16" s="364">
        <f>SUM(TotalPop!C52:C61)/1000</f>
        <v>2997.1497600000007</v>
      </c>
      <c r="D16">
        <f>1-C15/SUM(C15:C16)</f>
        <v>0.27943031672553265</v>
      </c>
      <c r="E16" s="5">
        <f>AA66</f>
        <v>1.7</v>
      </c>
    </row>
    <row r="17" spans="1:63">
      <c r="A17" s="357" t="s">
        <v>2197</v>
      </c>
      <c r="B17" s="366">
        <f>E17*B16</f>
        <v>21.991966777120517</v>
      </c>
      <c r="C17" s="134"/>
      <c r="E17" s="5">
        <f>AE66</f>
        <v>2.8</v>
      </c>
    </row>
    <row r="18" spans="1:63">
      <c r="A18" s="357" t="s">
        <v>2198</v>
      </c>
      <c r="B18" s="366">
        <f>B17*E18</f>
        <v>241.91163454832568</v>
      </c>
      <c r="E18">
        <f>AH66</f>
        <v>11</v>
      </c>
    </row>
    <row r="19" spans="1:63">
      <c r="B19" s="291"/>
    </row>
    <row r="20" spans="1:63">
      <c r="B20" s="291"/>
      <c r="C20" t="s">
        <v>2208</v>
      </c>
      <c r="D20" t="s">
        <v>2209</v>
      </c>
      <c r="E20" t="s">
        <v>2210</v>
      </c>
    </row>
    <row r="21" spans="1:63">
      <c r="A21" s="357" t="s">
        <v>2219</v>
      </c>
      <c r="B21" s="366">
        <f>B12/(E22*D22+(1-D22))</f>
        <v>6.3315848722545125</v>
      </c>
      <c r="C21" s="134">
        <f>SUM(TotalPop!B37:B51)/1000</f>
        <v>7628.1322</v>
      </c>
    </row>
    <row r="22" spans="1:63">
      <c r="A22" s="357" t="s">
        <v>2220</v>
      </c>
      <c r="B22" s="366">
        <f>B21*E22</f>
        <v>12.030011257283574</v>
      </c>
      <c r="C22" s="364">
        <f>SUM(TotalPop!B58:B67)/1000</f>
        <v>2028.8625999999999</v>
      </c>
      <c r="D22">
        <f>1-C21/SUM(C21:C22)</f>
        <v>0.21009254348982365</v>
      </c>
      <c r="E22" s="5">
        <f>AV66</f>
        <v>1.9</v>
      </c>
    </row>
    <row r="23" spans="1:63">
      <c r="A23" s="357" t="s">
        <v>2195</v>
      </c>
      <c r="B23" s="366">
        <f>E23*B22</f>
        <v>31.278029268937292</v>
      </c>
      <c r="C23" s="134"/>
      <c r="E23" s="5">
        <f>AZ66</f>
        <v>2.6</v>
      </c>
    </row>
    <row r="24" spans="1:63">
      <c r="A24" s="357" t="s">
        <v>2196</v>
      </c>
      <c r="B24" s="366">
        <f>B23*E24</f>
        <v>272.11885463975443</v>
      </c>
      <c r="E24" s="5">
        <f>BC66</f>
        <v>8.6999999999999993</v>
      </c>
    </row>
    <row r="28" spans="1:63">
      <c r="B28" s="360" t="s">
        <v>2221</v>
      </c>
      <c r="C28" s="360"/>
      <c r="D28" s="360"/>
      <c r="E28" s="360"/>
      <c r="F28" s="360"/>
      <c r="G28" s="360"/>
      <c r="H28" s="360"/>
      <c r="I28" s="360"/>
      <c r="J28" s="360"/>
      <c r="K28" s="360"/>
      <c r="L28" s="360"/>
      <c r="M28" s="360"/>
      <c r="N28" s="360"/>
      <c r="O28" s="360"/>
      <c r="P28" s="360"/>
      <c r="Q28" s="360"/>
      <c r="R28" s="360"/>
      <c r="S28" s="360"/>
      <c r="T28" s="360"/>
      <c r="U28" s="360"/>
      <c r="W28" s="360" t="s">
        <v>2222</v>
      </c>
      <c r="X28" s="360"/>
      <c r="Y28" s="360"/>
      <c r="Z28" s="360"/>
      <c r="AA28" s="360"/>
      <c r="AB28" s="360"/>
      <c r="AC28" s="360"/>
      <c r="AD28" s="360"/>
      <c r="AE28" s="360"/>
      <c r="AF28" s="360"/>
      <c r="AG28" s="360"/>
      <c r="AH28" s="360"/>
      <c r="AI28" s="360"/>
      <c r="AJ28" s="360"/>
      <c r="AK28" s="360"/>
      <c r="AL28" s="360"/>
      <c r="AM28" s="360"/>
      <c r="AN28" s="360"/>
      <c r="AO28" s="360"/>
      <c r="AP28" s="360"/>
      <c r="AR28" s="360" t="s">
        <v>2223</v>
      </c>
      <c r="AS28" s="360"/>
      <c r="AT28" s="360"/>
      <c r="AU28" s="360"/>
      <c r="AV28" s="360"/>
      <c r="AW28" s="360"/>
      <c r="AX28" s="360"/>
      <c r="AY28" s="360"/>
      <c r="AZ28" s="360"/>
      <c r="BA28" s="360"/>
      <c r="BB28" s="360"/>
      <c r="BC28" s="360"/>
      <c r="BD28" s="360"/>
      <c r="BE28" s="360"/>
      <c r="BF28" s="360"/>
      <c r="BG28" s="360"/>
      <c r="BH28" s="360"/>
      <c r="BI28" s="360"/>
      <c r="BJ28" s="360"/>
      <c r="BK28" s="360"/>
    </row>
    <row r="29" spans="1:63">
      <c r="B29" s="361" t="s">
        <v>1026</v>
      </c>
      <c r="C29" s="361" t="s">
        <v>1027</v>
      </c>
      <c r="D29" s="361" t="s">
        <v>681</v>
      </c>
      <c r="E29" s="361" t="s">
        <v>682</v>
      </c>
      <c r="F29" s="361" t="s">
        <v>684</v>
      </c>
      <c r="G29" s="361" t="s">
        <v>687</v>
      </c>
      <c r="H29" s="361" t="s">
        <v>689</v>
      </c>
      <c r="I29" s="361" t="s">
        <v>691</v>
      </c>
      <c r="J29" s="361" t="s">
        <v>693</v>
      </c>
      <c r="K29" s="361" t="s">
        <v>1028</v>
      </c>
      <c r="L29" s="361" t="s">
        <v>1029</v>
      </c>
      <c r="M29" s="361" t="s">
        <v>1030</v>
      </c>
      <c r="N29" s="361" t="s">
        <v>1031</v>
      </c>
      <c r="O29" s="361" t="s">
        <v>1032</v>
      </c>
      <c r="P29" s="361" t="s">
        <v>1033</v>
      </c>
      <c r="Q29" s="361" t="s">
        <v>1034</v>
      </c>
      <c r="R29" s="361" t="s">
        <v>1035</v>
      </c>
      <c r="S29" s="361" t="s">
        <v>1036</v>
      </c>
      <c r="T29" s="361" t="s">
        <v>1037</v>
      </c>
      <c r="U29" s="361" t="s">
        <v>1038</v>
      </c>
      <c r="W29" s="361" t="s">
        <v>1026</v>
      </c>
      <c r="X29" s="361" t="s">
        <v>1027</v>
      </c>
      <c r="Y29" s="361" t="s">
        <v>681</v>
      </c>
      <c r="Z29" s="361" t="s">
        <v>682</v>
      </c>
      <c r="AA29" s="361" t="s">
        <v>684</v>
      </c>
      <c r="AB29" s="361" t="s">
        <v>687</v>
      </c>
      <c r="AC29" s="361" t="s">
        <v>689</v>
      </c>
      <c r="AD29" s="361" t="s">
        <v>691</v>
      </c>
      <c r="AE29" s="361" t="s">
        <v>693</v>
      </c>
      <c r="AF29" s="361" t="s">
        <v>1028</v>
      </c>
      <c r="AG29" s="361" t="s">
        <v>1029</v>
      </c>
      <c r="AH29" s="361" t="s">
        <v>1030</v>
      </c>
      <c r="AI29" s="361" t="s">
        <v>1031</v>
      </c>
      <c r="AJ29" s="361" t="s">
        <v>1032</v>
      </c>
      <c r="AK29" s="361" t="s">
        <v>1033</v>
      </c>
      <c r="AL29" s="361" t="s">
        <v>1034</v>
      </c>
      <c r="AM29" s="361" t="s">
        <v>1035</v>
      </c>
      <c r="AN29" s="361" t="s">
        <v>1036</v>
      </c>
      <c r="AO29" s="361" t="s">
        <v>1037</v>
      </c>
      <c r="AP29" s="361" t="s">
        <v>1038</v>
      </c>
      <c r="AR29" s="361" t="s">
        <v>1026</v>
      </c>
      <c r="AS29" s="361" t="s">
        <v>1027</v>
      </c>
      <c r="AT29" s="361" t="s">
        <v>681</v>
      </c>
      <c r="AU29" s="361" t="s">
        <v>682</v>
      </c>
      <c r="AV29" s="361" t="s">
        <v>684</v>
      </c>
      <c r="AW29" s="361" t="s">
        <v>687</v>
      </c>
      <c r="AX29" s="361" t="s">
        <v>689</v>
      </c>
      <c r="AY29" s="361" t="s">
        <v>691</v>
      </c>
      <c r="AZ29" s="361" t="s">
        <v>693</v>
      </c>
      <c r="BA29" s="361" t="s">
        <v>1028</v>
      </c>
      <c r="BB29" s="361" t="s">
        <v>1029</v>
      </c>
      <c r="BC29" s="361" t="s">
        <v>1030</v>
      </c>
      <c r="BD29" s="361" t="s">
        <v>1031</v>
      </c>
      <c r="BE29" s="361" t="s">
        <v>1032</v>
      </c>
      <c r="BF29" s="361" t="s">
        <v>1033</v>
      </c>
      <c r="BG29" s="361" t="s">
        <v>1034</v>
      </c>
      <c r="BH29" s="361" t="s">
        <v>1035</v>
      </c>
      <c r="BI29" s="361" t="s">
        <v>1036</v>
      </c>
      <c r="BJ29" s="361" t="s">
        <v>1037</v>
      </c>
      <c r="BK29" s="361" t="s">
        <v>1038</v>
      </c>
    </row>
    <row r="30" spans="1:63">
      <c r="B30" s="362">
        <v>1.2462868073570671E-2</v>
      </c>
      <c r="C30" s="362">
        <v>7.293687680620364E-3</v>
      </c>
      <c r="D30" s="362">
        <v>7.4726417001126401E-3</v>
      </c>
      <c r="E30" s="362">
        <v>9.825991326924988E-3</v>
      </c>
      <c r="F30" s="362">
        <v>1.1643111435736906E-2</v>
      </c>
      <c r="G30" s="362">
        <v>1.3896757481720642E-2</v>
      </c>
      <c r="H30" s="362">
        <v>1.8506713687772871E-2</v>
      </c>
      <c r="I30" s="362">
        <v>2.404516427756832E-2</v>
      </c>
      <c r="J30" s="362">
        <v>2.8705630078973237E-2</v>
      </c>
      <c r="K30" s="362">
        <v>3.5747975251832695E-2</v>
      </c>
      <c r="L30" s="362">
        <v>4.6172724642941851E-2</v>
      </c>
      <c r="M30" s="362">
        <v>6.5031995863161274E-2</v>
      </c>
      <c r="N30" s="362">
        <v>0.10043311559216134</v>
      </c>
      <c r="O30" s="362">
        <v>0.15747533938238456</v>
      </c>
      <c r="P30" s="362">
        <v>0.24393593254995011</v>
      </c>
      <c r="Q30" s="362">
        <v>0.3676810183916765</v>
      </c>
      <c r="R30" s="362">
        <v>0.52094780866314327</v>
      </c>
      <c r="S30" s="362">
        <v>0.67622096730719927</v>
      </c>
      <c r="T30" s="362">
        <v>0.80197227456953302</v>
      </c>
      <c r="U30" s="362">
        <v>0.88285608032725926</v>
      </c>
      <c r="W30" s="367">
        <v>1.0627023139871992E-2</v>
      </c>
      <c r="X30" s="367">
        <v>6.1901074153191916E-3</v>
      </c>
      <c r="Y30" s="367">
        <v>6.1295925986770477E-3</v>
      </c>
      <c r="Z30" s="367">
        <v>7.2180789161703542E-3</v>
      </c>
      <c r="AA30" s="367">
        <v>8.7937549312924034E-3</v>
      </c>
      <c r="AB30" s="367">
        <v>1.1546398192589204E-2</v>
      </c>
      <c r="AC30" s="367">
        <v>1.6360686661287177E-2</v>
      </c>
      <c r="AD30" s="367">
        <v>2.1691654332282855E-2</v>
      </c>
      <c r="AE30" s="367">
        <v>2.5172177387918979E-2</v>
      </c>
      <c r="AF30" s="367">
        <v>3.0272551823996206E-2</v>
      </c>
      <c r="AG30" s="367">
        <v>3.9179822235012714E-2</v>
      </c>
      <c r="AH30" s="367">
        <v>5.617031750686375E-2</v>
      </c>
      <c r="AI30" s="367">
        <v>8.9062514080762781E-2</v>
      </c>
      <c r="AJ30" s="367">
        <v>0.14393490786662069</v>
      </c>
      <c r="AK30" s="367">
        <v>0.22861072435746216</v>
      </c>
      <c r="AL30" s="367">
        <v>0.3505387721285867</v>
      </c>
      <c r="AM30" s="367">
        <v>0.50278360775271713</v>
      </c>
      <c r="AN30" s="367">
        <v>0.65696919627050632</v>
      </c>
      <c r="AO30" s="367">
        <v>0.78501469147894221</v>
      </c>
      <c r="AP30" s="367">
        <v>0.87907925407925402</v>
      </c>
      <c r="AR30" s="367">
        <v>1.4245497755597063E-2</v>
      </c>
      <c r="AS30" s="367">
        <v>8.3693974541571604E-3</v>
      </c>
      <c r="AT30" s="367">
        <v>8.7871636715319886E-3</v>
      </c>
      <c r="AU30" s="367">
        <v>1.2390884761684543E-2</v>
      </c>
      <c r="AV30" s="367">
        <v>1.4436785779985188E-2</v>
      </c>
      <c r="AW30" s="367">
        <v>1.6205159416484108E-2</v>
      </c>
      <c r="AX30" s="367">
        <v>2.0650569782277577E-2</v>
      </c>
      <c r="AY30" s="367">
        <v>2.6468483553683034E-2</v>
      </c>
      <c r="AZ30" s="367">
        <v>3.2301066070529669E-2</v>
      </c>
      <c r="BA30" s="367">
        <v>4.112228937764302E-2</v>
      </c>
      <c r="BB30" s="367">
        <v>5.3581189815721318E-2</v>
      </c>
      <c r="BC30" s="367">
        <v>7.5096505441750783E-2</v>
      </c>
      <c r="BD30" s="367">
        <v>0.11376260572114338</v>
      </c>
      <c r="BE30" s="367">
        <v>0.17279717076658144</v>
      </c>
      <c r="BF30" s="367">
        <v>0.2623463993450324</v>
      </c>
      <c r="BG30" s="367">
        <v>0.3878726775169235</v>
      </c>
      <c r="BH30" s="367">
        <v>0.54278538893923511</v>
      </c>
      <c r="BI30" s="367">
        <v>0.70042889156018584</v>
      </c>
      <c r="BJ30" s="367">
        <v>0.82537634408602145</v>
      </c>
      <c r="BK30" s="367">
        <v>0.88951695786228158</v>
      </c>
    </row>
    <row r="31" spans="1:63">
      <c r="B31" s="362">
        <v>1.0053866805036586E-2</v>
      </c>
      <c r="C31" s="362">
        <v>6.0178950815362297E-3</v>
      </c>
      <c r="D31" s="362">
        <v>6.3026681449317159E-3</v>
      </c>
      <c r="E31" s="362">
        <v>8.4940158607328224E-3</v>
      </c>
      <c r="F31" s="362">
        <v>1.0119634597288856E-2</v>
      </c>
      <c r="G31" s="362">
        <v>1.2097236111003509E-2</v>
      </c>
      <c r="H31" s="362">
        <v>1.6273294927888482E-2</v>
      </c>
      <c r="I31" s="362">
        <v>2.1555764204796834E-2</v>
      </c>
      <c r="J31" s="362">
        <v>2.6126524262280501E-2</v>
      </c>
      <c r="K31" s="362">
        <v>3.3085902360718088E-2</v>
      </c>
      <c r="L31" s="362">
        <v>4.3704694296802925E-2</v>
      </c>
      <c r="M31" s="362">
        <v>6.2139206004807136E-2</v>
      </c>
      <c r="N31" s="362">
        <v>9.6424258267457819E-2</v>
      </c>
      <c r="O31" s="362">
        <v>0.15149369075879032</v>
      </c>
      <c r="P31" s="362">
        <v>0.23671501971887268</v>
      </c>
      <c r="Q31" s="362">
        <v>0.35767745870212891</v>
      </c>
      <c r="R31" s="362">
        <v>0.51017276192834238</v>
      </c>
      <c r="S31" s="362">
        <v>0.66619131567423107</v>
      </c>
      <c r="T31" s="362">
        <v>0.79423768045318877</v>
      </c>
      <c r="U31" s="362">
        <v>0.87889453786989957</v>
      </c>
      <c r="W31" s="367">
        <v>8.2431604359237791E-3</v>
      </c>
      <c r="X31" s="367">
        <v>4.9354293144069274E-3</v>
      </c>
      <c r="Y31" s="367">
        <v>5.0103142517447258E-3</v>
      </c>
      <c r="Z31" s="367">
        <v>6.0617021473367474E-3</v>
      </c>
      <c r="AA31" s="367">
        <v>7.4442149727684788E-3</v>
      </c>
      <c r="AB31" s="367">
        <v>9.818167373717393E-3</v>
      </c>
      <c r="AC31" s="367">
        <v>1.408616264717987E-2</v>
      </c>
      <c r="AD31" s="367">
        <v>1.9088663953152469E-2</v>
      </c>
      <c r="AE31" s="367">
        <v>2.2609380961373143E-2</v>
      </c>
      <c r="AF31" s="367">
        <v>2.7763406702083392E-2</v>
      </c>
      <c r="AG31" s="367">
        <v>3.653996065278433E-2</v>
      </c>
      <c r="AH31" s="367">
        <v>5.304530851611116E-2</v>
      </c>
      <c r="AI31" s="367">
        <v>8.4881437241423829E-2</v>
      </c>
      <c r="AJ31" s="367">
        <v>0.138099996042895</v>
      </c>
      <c r="AK31" s="367">
        <v>0.22058169440348194</v>
      </c>
      <c r="AL31" s="367">
        <v>0.340242617825954</v>
      </c>
      <c r="AM31" s="367">
        <v>0.49121249846305176</v>
      </c>
      <c r="AN31" s="367">
        <v>0.64610293097639748</v>
      </c>
      <c r="AO31" s="367">
        <v>0.7766041630827456</v>
      </c>
      <c r="AP31" s="367">
        <v>0.87347276868916968</v>
      </c>
      <c r="AR31" s="367">
        <v>1.1811540167408997E-2</v>
      </c>
      <c r="AS31" s="367">
        <v>7.0726866398458195E-3</v>
      </c>
      <c r="AT31" s="367">
        <v>7.5650231220606903E-3</v>
      </c>
      <c r="AU31" s="367">
        <v>1.0883203934056992E-2</v>
      </c>
      <c r="AV31" s="367">
        <v>1.2762837464665295E-2</v>
      </c>
      <c r="AW31" s="367">
        <v>1.4344584480954312E-2</v>
      </c>
      <c r="AX31" s="367">
        <v>1.8431555971312744E-2</v>
      </c>
      <c r="AY31" s="367">
        <v>2.4031164529987072E-2</v>
      </c>
      <c r="AZ31" s="367">
        <v>2.9765761814091449E-2</v>
      </c>
      <c r="BA31" s="367">
        <v>3.8541662265004051E-2</v>
      </c>
      <c r="BB31" s="367">
        <v>5.0816696000998904E-2</v>
      </c>
      <c r="BC31" s="367">
        <v>7.1920123198441932E-2</v>
      </c>
      <c r="BD31" s="367">
        <v>0.10980209241906215</v>
      </c>
      <c r="BE31" s="367">
        <v>0.16763240740630372</v>
      </c>
      <c r="BF31" s="367">
        <v>0.25560784210630089</v>
      </c>
      <c r="BG31" s="367">
        <v>0.37958015267175577</v>
      </c>
      <c r="BH31" s="367">
        <v>0.53386794717887154</v>
      </c>
      <c r="BI31" s="367">
        <v>0.69245517670224899</v>
      </c>
      <c r="BJ31" s="367">
        <v>0.8196274645794116</v>
      </c>
      <c r="BK31" s="367">
        <v>0.88810696692470092</v>
      </c>
    </row>
    <row r="32" spans="1:63">
      <c r="B32" s="362">
        <v>8.2856155766328887E-3</v>
      </c>
      <c r="C32" s="362">
        <v>5.0683640459741981E-3</v>
      </c>
      <c r="D32" s="362">
        <v>5.4318479931951043E-3</v>
      </c>
      <c r="E32" s="362">
        <v>7.4663535350646707E-3</v>
      </c>
      <c r="F32" s="362">
        <v>9.0046937956662319E-3</v>
      </c>
      <c r="G32" s="362">
        <v>1.0775836650739534E-2</v>
      </c>
      <c r="H32" s="362">
        <v>1.4547099996163659E-2</v>
      </c>
      <c r="I32" s="362">
        <v>1.9486986074297042E-2</v>
      </c>
      <c r="J32" s="362">
        <v>2.4017171820830411E-2</v>
      </c>
      <c r="K32" s="362">
        <v>3.0729228679473013E-2</v>
      </c>
      <c r="L32" s="362">
        <v>4.0963106594975374E-2</v>
      </c>
      <c r="M32" s="362">
        <v>5.9191157918209059E-2</v>
      </c>
      <c r="N32" s="362">
        <v>9.2249137727478184E-2</v>
      </c>
      <c r="O32" s="362">
        <v>0.14521998521413218</v>
      </c>
      <c r="P32" s="362">
        <v>0.22745523796416992</v>
      </c>
      <c r="Q32" s="362">
        <v>0.3469886351242284</v>
      </c>
      <c r="R32" s="362">
        <v>0.49751710133276039</v>
      </c>
      <c r="S32" s="362">
        <v>0.65494777481948863</v>
      </c>
      <c r="T32" s="362">
        <v>0.78594254574811617</v>
      </c>
      <c r="U32" s="362">
        <v>0.87379119794750348</v>
      </c>
      <c r="W32" s="367">
        <v>6.5207733175758247E-3</v>
      </c>
      <c r="X32" s="367">
        <v>4.0118366270201948E-3</v>
      </c>
      <c r="Y32" s="367">
        <v>4.1842627901733332E-3</v>
      </c>
      <c r="Z32" s="367">
        <v>5.1701941812806775E-3</v>
      </c>
      <c r="AA32" s="367">
        <v>6.4501788557367904E-3</v>
      </c>
      <c r="AB32" s="367">
        <v>8.5340247974837521E-3</v>
      </c>
      <c r="AC32" s="367">
        <v>1.2329145079422101E-2</v>
      </c>
      <c r="AD32" s="367">
        <v>1.6939265815579422E-2</v>
      </c>
      <c r="AE32" s="367">
        <v>2.0424408670216502E-2</v>
      </c>
      <c r="AF32" s="367">
        <v>2.5472211132633107E-2</v>
      </c>
      <c r="AG32" s="367">
        <v>3.394411972346062E-2</v>
      </c>
      <c r="AH32" s="367">
        <v>4.9734896021966395E-2</v>
      </c>
      <c r="AI32" s="367">
        <v>8.0172601468872715E-2</v>
      </c>
      <c r="AJ32" s="367">
        <v>0.1312707522483893</v>
      </c>
      <c r="AK32" s="367">
        <v>0.21103985914377513</v>
      </c>
      <c r="AL32" s="367">
        <v>0.32803960396039605</v>
      </c>
      <c r="AM32" s="367">
        <v>0.47771092367725831</v>
      </c>
      <c r="AN32" s="367">
        <v>0.63376505682890905</v>
      </c>
      <c r="AO32" s="367">
        <v>0.76747116138425353</v>
      </c>
      <c r="AP32" s="367">
        <v>0.86785769290004622</v>
      </c>
      <c r="AR32" s="367">
        <v>9.9993414615589093E-3</v>
      </c>
      <c r="AS32" s="367">
        <v>6.0985136605232011E-3</v>
      </c>
      <c r="AT32" s="367">
        <v>6.6496577084047964E-3</v>
      </c>
      <c r="AU32" s="367">
        <v>9.7154834018274884E-3</v>
      </c>
      <c r="AV32" s="367">
        <v>1.1524951370344922E-2</v>
      </c>
      <c r="AW32" s="367">
        <v>1.3003072584278177E-2</v>
      </c>
      <c r="AX32" s="367">
        <v>1.6746111672913622E-2</v>
      </c>
      <c r="AY32" s="367">
        <v>2.2012205000810088E-2</v>
      </c>
      <c r="AZ32" s="367">
        <v>2.7640277796321295E-2</v>
      </c>
      <c r="BA32" s="367">
        <v>3.6208859989964912E-2</v>
      </c>
      <c r="BB32" s="367">
        <v>4.8238489531142986E-2</v>
      </c>
      <c r="BC32" s="367">
        <v>6.8719007891865663E-2</v>
      </c>
      <c r="BD32" s="367">
        <v>0.10550218543560927</v>
      </c>
      <c r="BE32" s="367">
        <v>0.16183937098969781</v>
      </c>
      <c r="BF32" s="367">
        <v>0.247936712975759</v>
      </c>
      <c r="BG32" s="367">
        <v>0.37022289127373381</v>
      </c>
      <c r="BH32" s="367">
        <v>0.52397642830546065</v>
      </c>
      <c r="BI32" s="367">
        <v>0.68384292071864183</v>
      </c>
      <c r="BJ32" s="367">
        <v>0.81373209772535804</v>
      </c>
      <c r="BK32" s="367">
        <v>0.88437242515792369</v>
      </c>
    </row>
    <row r="33" spans="2:63">
      <c r="B33" s="362">
        <v>6.973590069624511E-3</v>
      </c>
      <c r="C33" s="362">
        <v>4.3608724143609267E-3</v>
      </c>
      <c r="D33" s="362">
        <v>4.7863930577104292E-3</v>
      </c>
      <c r="E33" s="362">
        <v>6.7053460372149196E-3</v>
      </c>
      <c r="F33" s="362">
        <v>8.1495634138530944E-3</v>
      </c>
      <c r="G33" s="362">
        <v>9.808195776058291E-3</v>
      </c>
      <c r="H33" s="362">
        <v>1.3260240262867984E-2</v>
      </c>
      <c r="I33" s="362">
        <v>1.7858422566463708E-2</v>
      </c>
      <c r="J33" s="362">
        <v>2.2217109454415278E-2</v>
      </c>
      <c r="K33" s="362">
        <v>2.875406523994414E-2</v>
      </c>
      <c r="L33" s="362">
        <v>3.842708887876578E-2</v>
      </c>
      <c r="M33" s="362">
        <v>5.570212212490628E-2</v>
      </c>
      <c r="N33" s="362">
        <v>8.7896133422710201E-2</v>
      </c>
      <c r="O33" s="362">
        <v>0.13869188036714467</v>
      </c>
      <c r="P33" s="362">
        <v>0.21787923271780082</v>
      </c>
      <c r="Q33" s="362">
        <v>0.33399366281630255</v>
      </c>
      <c r="R33" s="362">
        <v>0.48431654195617313</v>
      </c>
      <c r="S33" s="362">
        <v>0.64192933274024411</v>
      </c>
      <c r="T33" s="362">
        <v>0.77664961798320387</v>
      </c>
      <c r="U33" s="362">
        <v>0.86854718315392476</v>
      </c>
      <c r="W33" s="367">
        <v>5.2896389367997881E-3</v>
      </c>
      <c r="X33" s="367">
        <v>3.3400050949605161E-3</v>
      </c>
      <c r="Y33" s="367">
        <v>3.5761163243134787E-3</v>
      </c>
      <c r="Z33" s="367">
        <v>4.5239627960664179E-3</v>
      </c>
      <c r="AA33" s="367">
        <v>5.7014523520516648E-3</v>
      </c>
      <c r="AB33" s="367">
        <v>7.5983176820723234E-3</v>
      </c>
      <c r="AC33" s="367">
        <v>1.1019275417918913E-2</v>
      </c>
      <c r="AD33" s="367">
        <v>1.5265752579129896E-2</v>
      </c>
      <c r="AE33" s="367">
        <v>1.8589157578136544E-2</v>
      </c>
      <c r="AF33" s="367">
        <v>2.3439334629699309E-2</v>
      </c>
      <c r="AG33" s="367">
        <v>3.1465946114348144E-2</v>
      </c>
      <c r="AH33" s="367">
        <v>4.6366716702218272E-2</v>
      </c>
      <c r="AI33" s="367">
        <v>7.5139849564081457E-2</v>
      </c>
      <c r="AJ33" s="367">
        <v>0.12372704069153453</v>
      </c>
      <c r="AK33" s="367">
        <v>0.20031184189211076</v>
      </c>
      <c r="AL33" s="367">
        <v>0.31415557133213845</v>
      </c>
      <c r="AM33" s="367">
        <v>0.46226900346662236</v>
      </c>
      <c r="AN33" s="367">
        <v>0.61968873446137607</v>
      </c>
      <c r="AO33" s="367">
        <v>0.75715022167233736</v>
      </c>
      <c r="AP33" s="367">
        <v>0.86189042745334132</v>
      </c>
      <c r="AR33" s="367">
        <v>8.6080383648234546E-3</v>
      </c>
      <c r="AS33" s="367">
        <v>5.3557474344981485E-3</v>
      </c>
      <c r="AT33" s="367">
        <v>5.9678275029894038E-3</v>
      </c>
      <c r="AU33" s="367">
        <v>8.8409419908469615E-3</v>
      </c>
      <c r="AV33" s="367">
        <v>1.0558790838628157E-2</v>
      </c>
      <c r="AW33" s="367">
        <v>1.1999882647501908E-2</v>
      </c>
      <c r="AX33" s="367">
        <v>1.5497663772924514E-2</v>
      </c>
      <c r="AY33" s="367">
        <v>2.0438713868597632E-2</v>
      </c>
      <c r="AZ33" s="367">
        <v>2.5831671862754747E-2</v>
      </c>
      <c r="BA33" s="367">
        <v>3.4153455265075253E-2</v>
      </c>
      <c r="BB33" s="367">
        <v>4.5763839385025179E-2</v>
      </c>
      <c r="BC33" s="367">
        <v>6.5523868630868093E-2</v>
      </c>
      <c r="BD33" s="367">
        <v>0.10101099271613666</v>
      </c>
      <c r="BE33" s="367">
        <v>0.15557965784668945</v>
      </c>
      <c r="BF33" s="367">
        <v>0.23957270599531896</v>
      </c>
      <c r="BG33" s="367">
        <v>0.35996001142530698</v>
      </c>
      <c r="BH33" s="367">
        <v>0.51316075396575045</v>
      </c>
      <c r="BI33" s="367">
        <v>0.67452854252044825</v>
      </c>
      <c r="BJ33" s="367">
        <v>0.80746171391332688</v>
      </c>
      <c r="BK33" s="367">
        <v>0.88104929895974671</v>
      </c>
    </row>
    <row r="34" spans="2:63">
      <c r="B34" s="362">
        <v>5.9914312840465347E-3</v>
      </c>
      <c r="C34" s="362">
        <v>3.8195316620617159E-3</v>
      </c>
      <c r="D34" s="362">
        <v>4.3016711138074374E-3</v>
      </c>
      <c r="E34" s="362">
        <v>6.1385325831570161E-3</v>
      </c>
      <c r="F34" s="362">
        <v>7.5010885606249609E-3</v>
      </c>
      <c r="G34" s="362">
        <v>9.0608036321564618E-3</v>
      </c>
      <c r="H34" s="362">
        <v>1.2280211278239377E-2</v>
      </c>
      <c r="I34" s="362">
        <v>1.6563842444131303E-2</v>
      </c>
      <c r="J34" s="362">
        <v>2.0693743052390263E-2</v>
      </c>
      <c r="K34" s="362">
        <v>2.6949489440629582E-2</v>
      </c>
      <c r="L34" s="362">
        <v>3.6223247197429698E-2</v>
      </c>
      <c r="M34" s="362">
        <v>5.2439075735335648E-2</v>
      </c>
      <c r="N34" s="362">
        <v>8.2868312281583839E-2</v>
      </c>
      <c r="O34" s="362">
        <v>0.13217962418860579</v>
      </c>
      <c r="P34" s="362">
        <v>0.20844335706140885</v>
      </c>
      <c r="Q34" s="362">
        <v>0.32127171963114182</v>
      </c>
      <c r="R34" s="362">
        <v>0.46928982725527829</v>
      </c>
      <c r="S34" s="362">
        <v>0.62935001840264992</v>
      </c>
      <c r="T34" s="362">
        <v>0.76640697976753369</v>
      </c>
      <c r="U34" s="362">
        <v>0.8648648648648648</v>
      </c>
      <c r="W34" s="367">
        <v>4.398645935664542E-3</v>
      </c>
      <c r="X34" s="367">
        <v>2.83900352240927E-3</v>
      </c>
      <c r="Y34" s="367">
        <v>3.1356103538876592E-3</v>
      </c>
      <c r="Z34" s="367">
        <v>4.0514671312941279E-3</v>
      </c>
      <c r="AA34" s="367">
        <v>5.1480797647612099E-3</v>
      </c>
      <c r="AB34" s="367">
        <v>6.8924404869133262E-3</v>
      </c>
      <c r="AC34" s="367">
        <v>1.0031707457363858E-2</v>
      </c>
      <c r="AD34" s="367">
        <v>1.3945304493022195E-2</v>
      </c>
      <c r="AE34" s="367">
        <v>1.7080045014603723E-2</v>
      </c>
      <c r="AF34" s="367">
        <v>2.1639623965302196E-2</v>
      </c>
      <c r="AG34" s="367">
        <v>2.9180369653384407E-2</v>
      </c>
      <c r="AH34" s="367">
        <v>4.3128942273917649E-2</v>
      </c>
      <c r="AI34" s="367">
        <v>7.0157989523822212E-2</v>
      </c>
      <c r="AJ34" s="367">
        <v>0.11610797147674626</v>
      </c>
      <c r="AK34" s="367">
        <v>0.18929314108526621</v>
      </c>
      <c r="AL34" s="367">
        <v>0.29973057698053779</v>
      </c>
      <c r="AM34" s="367">
        <v>0.44608247619492059</v>
      </c>
      <c r="AN34" s="367">
        <v>0.60482460729071696</v>
      </c>
      <c r="AO34" s="367">
        <v>0.74619831307292228</v>
      </c>
      <c r="AP34" s="367">
        <v>0.85760380402479408</v>
      </c>
      <c r="AR34" s="367">
        <v>7.5372790204033431E-3</v>
      </c>
      <c r="AS34" s="367">
        <v>4.7744973286627393E-3</v>
      </c>
      <c r="AT34" s="367">
        <v>5.4399922431143501E-3</v>
      </c>
      <c r="AU34" s="367">
        <v>8.181569624732073E-3</v>
      </c>
      <c r="AV34" s="367">
        <v>9.814838518820276E-3</v>
      </c>
      <c r="AW34" s="367">
        <v>1.1205270426212659E-2</v>
      </c>
      <c r="AX34" s="367">
        <v>1.4519991381147243E-2</v>
      </c>
      <c r="AY34" s="367">
        <v>1.9188408911154465E-2</v>
      </c>
      <c r="AZ34" s="367">
        <v>2.4307978431994465E-2</v>
      </c>
      <c r="BA34" s="367">
        <v>3.2279088936157871E-2</v>
      </c>
      <c r="BB34" s="367">
        <v>4.3457683180961437E-2</v>
      </c>
      <c r="BC34" s="367">
        <v>6.2398589630101906E-2</v>
      </c>
      <c r="BD34" s="367">
        <v>9.6514938730007743E-2</v>
      </c>
      <c r="BE34" s="367">
        <v>0.14917855812433006</v>
      </c>
      <c r="BF34" s="367">
        <v>0.23086951254919977</v>
      </c>
      <c r="BG34" s="367">
        <v>0.34924565280298847</v>
      </c>
      <c r="BH34" s="367">
        <v>0.50184013304890862</v>
      </c>
      <c r="BI34" s="367">
        <v>0.66479007084029262</v>
      </c>
      <c r="BJ34" s="367">
        <v>0.80101880877742948</v>
      </c>
      <c r="BK34" s="367">
        <v>0.87933660517854118</v>
      </c>
    </row>
    <row r="35" spans="2:63">
      <c r="B35" s="362">
        <v>5.2032853158662483E-3</v>
      </c>
      <c r="C35" s="362">
        <v>3.3933117212629833E-3</v>
      </c>
      <c r="D35" s="362">
        <v>3.9176910142044562E-3</v>
      </c>
      <c r="E35" s="362">
        <v>5.6868331746783235E-3</v>
      </c>
      <c r="F35" s="362">
        <v>6.9868970515490677E-3</v>
      </c>
      <c r="G35" s="362">
        <v>8.4488234824572159E-3</v>
      </c>
      <c r="H35" s="362">
        <v>1.1460407950717616E-2</v>
      </c>
      <c r="I35" s="362">
        <v>1.5476783311411044E-2</v>
      </c>
      <c r="J35" s="362">
        <v>1.9349221378747682E-2</v>
      </c>
      <c r="K35" s="362">
        <v>2.525659493598692E-2</v>
      </c>
      <c r="L35" s="362">
        <v>3.4047480930373339E-2</v>
      </c>
      <c r="M35" s="362">
        <v>4.9404124137671798E-2</v>
      </c>
      <c r="N35" s="362">
        <v>7.7959978398725732E-2</v>
      </c>
      <c r="O35" s="362">
        <v>0.12461804848237933</v>
      </c>
      <c r="P35" s="362">
        <v>0.19884838282224265</v>
      </c>
      <c r="Q35" s="362">
        <v>0.30855775594359314</v>
      </c>
      <c r="R35" s="362">
        <v>0.45438996218747763</v>
      </c>
      <c r="S35" s="362">
        <v>0.61456921192323399</v>
      </c>
      <c r="T35" s="362">
        <v>0.75656567261403529</v>
      </c>
      <c r="U35" s="362">
        <v>0.85950447293564736</v>
      </c>
      <c r="W35" s="367">
        <v>3.7475448275846993E-3</v>
      </c>
      <c r="X35" s="367">
        <v>2.4781160324510573E-3</v>
      </c>
      <c r="Y35" s="367">
        <v>2.8094749977861369E-3</v>
      </c>
      <c r="Z35" s="367">
        <v>3.7033170072046759E-3</v>
      </c>
      <c r="AA35" s="367">
        <v>4.7379714937270242E-3</v>
      </c>
      <c r="AB35" s="367">
        <v>6.3503507841277092E-3</v>
      </c>
      <c r="AC35" s="367">
        <v>9.2472261604654559E-3</v>
      </c>
      <c r="AD35" s="367">
        <v>1.2883829167839381E-2</v>
      </c>
      <c r="AE35" s="367">
        <v>1.580685206167531E-2</v>
      </c>
      <c r="AF35" s="367">
        <v>2.0060295231135339E-2</v>
      </c>
      <c r="AG35" s="367">
        <v>2.7071150108497415E-2</v>
      </c>
      <c r="AH35" s="367">
        <v>4.0049087946663786E-2</v>
      </c>
      <c r="AI35" s="367">
        <v>6.5316578011313839E-2</v>
      </c>
      <c r="AJ35" s="367">
        <v>0.10856979939652649</v>
      </c>
      <c r="AK35" s="367">
        <v>0.1782443376606303</v>
      </c>
      <c r="AL35" s="367">
        <v>0.28506286044121293</v>
      </c>
      <c r="AM35" s="367">
        <v>0.42934163565950334</v>
      </c>
      <c r="AN35" s="367">
        <v>0.58925460011105368</v>
      </c>
      <c r="AO35" s="367">
        <v>0.7346696923852748</v>
      </c>
      <c r="AP35" s="367">
        <v>0.85192307692307689</v>
      </c>
      <c r="AR35" s="367">
        <v>6.6161794313425587E-3</v>
      </c>
      <c r="AS35" s="367">
        <v>4.2833566320124722E-3</v>
      </c>
      <c r="AT35" s="367">
        <v>4.999445176041107E-3</v>
      </c>
      <c r="AU35" s="367">
        <v>7.6278334533115486E-3</v>
      </c>
      <c r="AV35" s="367">
        <v>9.1969615593992665E-3</v>
      </c>
      <c r="AW35" s="367">
        <v>1.0520470170333078E-2</v>
      </c>
      <c r="AX35" s="367">
        <v>1.3656979461890633E-2</v>
      </c>
      <c r="AY35" s="367">
        <v>1.8072065679821933E-2</v>
      </c>
      <c r="AZ35" s="367">
        <v>2.2919971132319628E-2</v>
      </c>
      <c r="BA35" s="367">
        <v>3.0495138967387984E-2</v>
      </c>
      <c r="BB35" s="367">
        <v>4.1126724457538726E-2</v>
      </c>
      <c r="BC35" s="367">
        <v>5.9157037680150591E-2</v>
      </c>
      <c r="BD35" s="367">
        <v>9.1763226472446904E-2</v>
      </c>
      <c r="BE35" s="367">
        <v>0.14235114463735649</v>
      </c>
      <c r="BF35" s="367">
        <v>0.22148827899869988</v>
      </c>
      <c r="BG35" s="367">
        <v>0.33755912440875596</v>
      </c>
      <c r="BH35" s="367">
        <v>0.48939347236188518</v>
      </c>
      <c r="BI35" s="367">
        <v>0.6540492116579073</v>
      </c>
      <c r="BJ35" s="367">
        <v>0.79386624285898377</v>
      </c>
      <c r="BK35" s="367">
        <v>0.8760666929237233</v>
      </c>
    </row>
    <row r="36" spans="2:63">
      <c r="B36" s="362">
        <v>4.5715044746699966E-3</v>
      </c>
      <c r="C36" s="362">
        <v>3.0463245030047173E-3</v>
      </c>
      <c r="D36" s="362">
        <v>3.606327484623278E-3</v>
      </c>
      <c r="E36" s="362">
        <v>5.3363961133363275E-3</v>
      </c>
      <c r="F36" s="362">
        <v>6.586028195811099E-3</v>
      </c>
      <c r="G36" s="362">
        <v>7.964582803567901E-3</v>
      </c>
      <c r="H36" s="362">
        <v>1.0782380997847682E-2</v>
      </c>
      <c r="I36" s="362">
        <v>1.4554678816595475E-2</v>
      </c>
      <c r="J36" s="362">
        <v>1.8189938534104579E-2</v>
      </c>
      <c r="K36" s="362">
        <v>2.3720132670371239E-2</v>
      </c>
      <c r="L36" s="362">
        <v>3.1973312320403097E-2</v>
      </c>
      <c r="M36" s="362">
        <v>4.6456694307447095E-2</v>
      </c>
      <c r="N36" s="362">
        <v>7.3498115782535955E-2</v>
      </c>
      <c r="O36" s="362">
        <v>0.1174506892903751</v>
      </c>
      <c r="P36" s="362">
        <v>0.18825488773669921</v>
      </c>
      <c r="Q36" s="362">
        <v>0.29612977279752289</v>
      </c>
      <c r="R36" s="362">
        <v>0.44008958204216631</v>
      </c>
      <c r="S36" s="362">
        <v>0.60062967791781352</v>
      </c>
      <c r="T36" s="362">
        <v>0.74520843170728757</v>
      </c>
      <c r="U36" s="362">
        <v>0.85321759561414956</v>
      </c>
      <c r="W36" s="367">
        <v>3.2570374298192626E-3</v>
      </c>
      <c r="X36" s="367">
        <v>2.1973771262054648E-3</v>
      </c>
      <c r="Y36" s="367">
        <v>2.5553306972497529E-3</v>
      </c>
      <c r="Z36" s="367">
        <v>3.4430423555298073E-3</v>
      </c>
      <c r="AA36" s="367">
        <v>4.4307900680930472E-3</v>
      </c>
      <c r="AB36" s="367">
        <v>5.9383577663509324E-3</v>
      </c>
      <c r="AC36" s="367">
        <v>8.6257640280200023E-3</v>
      </c>
      <c r="AD36" s="367">
        <v>1.2007755348094486E-2</v>
      </c>
      <c r="AE36" s="367">
        <v>1.4729050523382364E-2</v>
      </c>
      <c r="AF36" s="367">
        <v>1.8671910929759287E-2</v>
      </c>
      <c r="AG36" s="367">
        <v>2.5168690100148185E-2</v>
      </c>
      <c r="AH36" s="367">
        <v>3.7196360749627524E-2</v>
      </c>
      <c r="AI36" s="367">
        <v>6.0749242305174311E-2</v>
      </c>
      <c r="AJ36" s="367">
        <v>0.10138078085699184</v>
      </c>
      <c r="AK36" s="367">
        <v>0.16757840262970866</v>
      </c>
      <c r="AL36" s="367">
        <v>0.27068522340907158</v>
      </c>
      <c r="AM36" s="367">
        <v>0.41269879490767758</v>
      </c>
      <c r="AN36" s="367">
        <v>0.57355764661153874</v>
      </c>
      <c r="AO36" s="367">
        <v>0.7229162782024986</v>
      </c>
      <c r="AP36" s="367">
        <v>0.84434096740473252</v>
      </c>
      <c r="AR36" s="367">
        <v>5.845241138037356E-3</v>
      </c>
      <c r="AS36" s="367">
        <v>3.8720937477991482E-3</v>
      </c>
      <c r="AT36" s="367">
        <v>4.6314662073885793E-3</v>
      </c>
      <c r="AU36" s="367">
        <v>7.1885664191026809E-3</v>
      </c>
      <c r="AV36" s="367">
        <v>8.7039584020434102E-3</v>
      </c>
      <c r="AW36" s="367">
        <v>9.9655237908865529E-3</v>
      </c>
      <c r="AX36" s="367">
        <v>1.2921781776871814E-2</v>
      </c>
      <c r="AY36" s="367">
        <v>1.7095598007811238E-2</v>
      </c>
      <c r="AZ36" s="367">
        <v>2.1671790342159537E-2</v>
      </c>
      <c r="BA36" s="367">
        <v>2.8846288184468098E-2</v>
      </c>
      <c r="BB36" s="367">
        <v>3.8906277475612823E-2</v>
      </c>
      <c r="BC36" s="367">
        <v>5.5991377833759799E-2</v>
      </c>
      <c r="BD36" s="367">
        <v>8.7059143336028655E-2</v>
      </c>
      <c r="BE36" s="367">
        <v>0.13550563812364294</v>
      </c>
      <c r="BF36" s="367">
        <v>0.21200203560523551</v>
      </c>
      <c r="BG36" s="367">
        <v>0.32564147444192887</v>
      </c>
      <c r="BH36" s="367">
        <v>0.47657927609357714</v>
      </c>
      <c r="BI36" s="367">
        <v>0.64291051238279029</v>
      </c>
      <c r="BJ36" s="367">
        <v>0.78648620653937784</v>
      </c>
      <c r="BK36" s="367">
        <v>0.872681808710148</v>
      </c>
    </row>
    <row r="37" spans="2:63">
      <c r="B37" s="362">
        <v>4.0448170378754016E-3</v>
      </c>
      <c r="C37" s="362">
        <v>2.7401181306689645E-3</v>
      </c>
      <c r="D37" s="362">
        <v>3.3296182780718263E-3</v>
      </c>
      <c r="E37" s="362">
        <v>5.0146575393811678E-3</v>
      </c>
      <c r="F37" s="362">
        <v>6.2166002950252552E-3</v>
      </c>
      <c r="G37" s="362">
        <v>7.5210365212046663E-3</v>
      </c>
      <c r="H37" s="362">
        <v>1.0159151673758138E-2</v>
      </c>
      <c r="I37" s="362">
        <v>1.3678823026954525E-2</v>
      </c>
      <c r="J37" s="362">
        <v>1.7078606087957388E-2</v>
      </c>
      <c r="K37" s="362">
        <v>2.2273357547362562E-2</v>
      </c>
      <c r="L37" s="362">
        <v>2.9973803400595828E-2</v>
      </c>
      <c r="M37" s="362">
        <v>4.3530509346997072E-2</v>
      </c>
      <c r="N37" s="362">
        <v>6.9073868276743611E-2</v>
      </c>
      <c r="O37" s="362">
        <v>0.11080464098846736</v>
      </c>
      <c r="P37" s="362">
        <v>0.17808364300340107</v>
      </c>
      <c r="Q37" s="362">
        <v>0.28225961265976907</v>
      </c>
      <c r="R37" s="362">
        <v>0.42584398532073608</v>
      </c>
      <c r="S37" s="362">
        <v>0.58705861612535915</v>
      </c>
      <c r="T37" s="362">
        <v>0.7344170165019055</v>
      </c>
      <c r="U37" s="362">
        <v>0.84846036875118802</v>
      </c>
      <c r="W37" s="367">
        <v>2.8771195021788419E-3</v>
      </c>
      <c r="X37" s="367">
        <v>1.966849903817419E-3</v>
      </c>
      <c r="Y37" s="367">
        <v>2.3407434047993357E-3</v>
      </c>
      <c r="Z37" s="367">
        <v>3.2151098842999369E-3</v>
      </c>
      <c r="AA37" s="367">
        <v>4.1611735707070482E-3</v>
      </c>
      <c r="AB37" s="367">
        <v>5.5756639275236974E-3</v>
      </c>
      <c r="AC37" s="367">
        <v>8.0806019341180327E-3</v>
      </c>
      <c r="AD37" s="367">
        <v>1.1223583899029506E-2</v>
      </c>
      <c r="AE37" s="367">
        <v>1.3748546576629037E-2</v>
      </c>
      <c r="AF37" s="367">
        <v>1.7416794094544389E-2</v>
      </c>
      <c r="AG37" s="367">
        <v>2.3443220349005159E-2</v>
      </c>
      <c r="AH37" s="367">
        <v>3.4588176437662134E-2</v>
      </c>
      <c r="AI37" s="367">
        <v>5.6560203008247462E-2</v>
      </c>
      <c r="AJ37" s="367">
        <v>9.4736183304675606E-2</v>
      </c>
      <c r="AK37" s="367">
        <v>0.15760226901595992</v>
      </c>
      <c r="AL37" s="367">
        <v>0.25703161374584926</v>
      </c>
      <c r="AM37" s="367">
        <v>0.39658094724428056</v>
      </c>
      <c r="AN37" s="367">
        <v>0.55803027708574005</v>
      </c>
      <c r="AO37" s="367">
        <v>0.7110506842597959</v>
      </c>
      <c r="AP37" s="367">
        <v>0.83980484522207266</v>
      </c>
      <c r="AR37" s="367">
        <v>5.1756430492166184E-3</v>
      </c>
      <c r="AS37" s="367">
        <v>3.4914100666897404E-3</v>
      </c>
      <c r="AT37" s="367">
        <v>4.2929241733155312E-3</v>
      </c>
      <c r="AU37" s="367">
        <v>6.7735185061662548E-3</v>
      </c>
      <c r="AV37" s="367">
        <v>8.2344513132095419E-3</v>
      </c>
      <c r="AW37" s="367">
        <v>9.4400393581994275E-3</v>
      </c>
      <c r="AX37" s="367">
        <v>1.2219643842541693E-2</v>
      </c>
      <c r="AY37" s="367">
        <v>1.61244032214049E-2</v>
      </c>
      <c r="AZ37" s="367">
        <v>2.0417056731670831E-2</v>
      </c>
      <c r="BA37" s="367">
        <v>2.7193639481065793E-2</v>
      </c>
      <c r="BB37" s="367">
        <v>3.6673126578037535E-2</v>
      </c>
      <c r="BC37" s="367">
        <v>5.2770649912632056E-2</v>
      </c>
      <c r="BD37" s="367">
        <v>8.2214793628123853E-2</v>
      </c>
      <c r="BE37" s="367">
        <v>0.12838929757543369</v>
      </c>
      <c r="BF37" s="367">
        <v>0.20200332960847503</v>
      </c>
      <c r="BG37" s="367">
        <v>0.31286767175414981</v>
      </c>
      <c r="BH37" s="367">
        <v>0.46255049244315344</v>
      </c>
      <c r="BI37" s="367">
        <v>0.63044943779718887</v>
      </c>
      <c r="BJ37" s="367">
        <v>0.77799794917274057</v>
      </c>
      <c r="BK37" s="367">
        <v>0.86925937904269091</v>
      </c>
    </row>
    <row r="38" spans="2:63">
      <c r="B38" s="362">
        <v>3.6031849872727455E-3</v>
      </c>
      <c r="C38" s="362">
        <v>2.4790795934796829E-3</v>
      </c>
      <c r="D38" s="362">
        <v>3.0857403759576934E-3</v>
      </c>
      <c r="E38" s="362">
        <v>4.7069616127917453E-3</v>
      </c>
      <c r="F38" s="362">
        <v>5.8702808014652053E-3</v>
      </c>
      <c r="G38" s="362">
        <v>7.0949904441368313E-3</v>
      </c>
      <c r="H38" s="362">
        <v>9.5610306660914215E-3</v>
      </c>
      <c r="I38" s="362">
        <v>1.2843578859444397E-2</v>
      </c>
      <c r="J38" s="362">
        <v>1.6020155193454625E-2</v>
      </c>
      <c r="K38" s="362">
        <v>2.0906089524105016E-2</v>
      </c>
      <c r="L38" s="362">
        <v>2.8119602201520984E-2</v>
      </c>
      <c r="M38" s="362">
        <v>4.0771057814342537E-2</v>
      </c>
      <c r="N38" s="362">
        <v>6.4801737504804308E-2</v>
      </c>
      <c r="O38" s="362">
        <v>0.10439420095301623</v>
      </c>
      <c r="P38" s="362">
        <v>0.16881505485450296</v>
      </c>
      <c r="Q38" s="362">
        <v>0.26916630090208049</v>
      </c>
      <c r="R38" s="362">
        <v>0.41009435115748294</v>
      </c>
      <c r="S38" s="362">
        <v>0.57375897715742163</v>
      </c>
      <c r="T38" s="362">
        <v>0.72413189766488084</v>
      </c>
      <c r="U38" s="362">
        <v>0.84194999362628153</v>
      </c>
      <c r="W38" s="367">
        <v>2.5774610972234486E-3</v>
      </c>
      <c r="X38" s="367">
        <v>1.7764681648970286E-3</v>
      </c>
      <c r="Y38" s="367">
        <v>2.1681817362889108E-3</v>
      </c>
      <c r="Z38" s="367">
        <v>3.016498470372751E-3</v>
      </c>
      <c r="AA38" s="367">
        <v>3.923573414551477E-3</v>
      </c>
      <c r="AB38" s="367">
        <v>5.2483106568810573E-3</v>
      </c>
      <c r="AC38" s="367">
        <v>7.571909409891794E-3</v>
      </c>
      <c r="AD38" s="367">
        <v>1.0503424636476685E-2</v>
      </c>
      <c r="AE38" s="367">
        <v>1.284919929337462E-2</v>
      </c>
      <c r="AF38" s="367">
        <v>1.6269900761526339E-2</v>
      </c>
      <c r="AG38" s="367">
        <v>2.1869839881048857E-2</v>
      </c>
      <c r="AH38" s="367">
        <v>3.2224017001055406E-2</v>
      </c>
      <c r="AI38" s="367">
        <v>5.274509807817597E-2</v>
      </c>
      <c r="AJ38" s="367">
        <v>8.8630368776225613E-2</v>
      </c>
      <c r="AK38" s="367">
        <v>0.14832848049172215</v>
      </c>
      <c r="AL38" s="367">
        <v>0.24414712967557331</v>
      </c>
      <c r="AM38" s="367">
        <v>0.38106995071945643</v>
      </c>
      <c r="AN38" s="367">
        <v>0.54275740075178669</v>
      </c>
      <c r="AO38" s="367">
        <v>0.69908380034596218</v>
      </c>
      <c r="AP38" s="367">
        <v>0.83233055641262987</v>
      </c>
      <c r="AR38" s="367">
        <v>4.5958692920336202E-3</v>
      </c>
      <c r="AS38" s="367">
        <v>3.1611968291195411E-3</v>
      </c>
      <c r="AT38" s="367">
        <v>3.9785216068886431E-3</v>
      </c>
      <c r="AU38" s="367">
        <v>6.3574654406500864E-3</v>
      </c>
      <c r="AV38" s="367">
        <v>7.7795730872298663E-3</v>
      </c>
      <c r="AW38" s="367">
        <v>8.9152369032286724E-3</v>
      </c>
      <c r="AX38" s="367">
        <v>1.1531406310785294E-2</v>
      </c>
      <c r="AY38" s="367">
        <v>1.5172770656214637E-2</v>
      </c>
      <c r="AZ38" s="367">
        <v>1.9195493911914666E-2</v>
      </c>
      <c r="BA38" s="367">
        <v>2.5586610750341628E-2</v>
      </c>
      <c r="BB38" s="367">
        <v>3.4514549177306529E-2</v>
      </c>
      <c r="BC38" s="367">
        <v>4.9661325628669692E-2</v>
      </c>
      <c r="BD38" s="367">
        <v>7.7499822121401149E-2</v>
      </c>
      <c r="BE38" s="367">
        <v>0.12141094067412081</v>
      </c>
      <c r="BF38" s="367">
        <v>0.19210034480291385</v>
      </c>
      <c r="BG38" s="367">
        <v>0.30001134716165656</v>
      </c>
      <c r="BH38" s="367">
        <v>0.44816990223225167</v>
      </c>
      <c r="BI38" s="367">
        <v>0.61741948423463844</v>
      </c>
      <c r="BJ38" s="367">
        <v>0.76891035020973553</v>
      </c>
      <c r="BK38" s="367">
        <v>0.86530179139878916</v>
      </c>
    </row>
    <row r="39" spans="2:63">
      <c r="B39" s="362">
        <v>3.2166666924288686E-3</v>
      </c>
      <c r="C39" s="362">
        <v>2.2483734191844065E-3</v>
      </c>
      <c r="D39" s="362">
        <v>2.8536506679721343E-3</v>
      </c>
      <c r="E39" s="362">
        <v>4.4149658016892591E-3</v>
      </c>
      <c r="F39" s="362">
        <v>5.5234939649366748E-3</v>
      </c>
      <c r="G39" s="362">
        <v>6.6766861434478034E-3</v>
      </c>
      <c r="H39" s="362">
        <v>8.9735923282821747E-3</v>
      </c>
      <c r="I39" s="362">
        <v>1.2034940918402749E-2</v>
      </c>
      <c r="J39" s="362">
        <v>1.5011314806172269E-2</v>
      </c>
      <c r="K39" s="362">
        <v>1.9601266493372054E-2</v>
      </c>
      <c r="L39" s="362">
        <v>2.6367619890987376E-2</v>
      </c>
      <c r="M39" s="362">
        <v>3.8209281362624359E-2</v>
      </c>
      <c r="N39" s="362">
        <v>6.0754400547264067E-2</v>
      </c>
      <c r="O39" s="362">
        <v>9.8188647816293009E-2</v>
      </c>
      <c r="P39" s="362">
        <v>0.15981890335425189</v>
      </c>
      <c r="Q39" s="362">
        <v>0.25710118439628121</v>
      </c>
      <c r="R39" s="362">
        <v>0.39510460850814055</v>
      </c>
      <c r="S39" s="362">
        <v>0.55863647904766678</v>
      </c>
      <c r="T39" s="362">
        <v>0.71409694461226014</v>
      </c>
      <c r="U39" s="362">
        <v>0.83782378161706883</v>
      </c>
      <c r="W39" s="367">
        <v>2.3281471778053959E-3</v>
      </c>
      <c r="X39" s="367">
        <v>1.6270202730985334E-3</v>
      </c>
      <c r="Y39" s="367">
        <v>2.0074511151537133E-3</v>
      </c>
      <c r="Z39" s="367">
        <v>2.8324396524118671E-3</v>
      </c>
      <c r="AA39" s="367">
        <v>3.6959192477067117E-3</v>
      </c>
      <c r="AB39" s="367">
        <v>4.9327949051344161E-3</v>
      </c>
      <c r="AC39" s="367">
        <v>7.0969135648866321E-3</v>
      </c>
      <c r="AD39" s="367">
        <v>9.82797466276762E-3</v>
      </c>
      <c r="AE39" s="367">
        <v>1.2032797295548492E-2</v>
      </c>
      <c r="AF39" s="367">
        <v>1.5234036050177027E-2</v>
      </c>
      <c r="AG39" s="367">
        <v>2.0455400879503982E-2</v>
      </c>
      <c r="AH39" s="367">
        <v>3.0102108538073751E-2</v>
      </c>
      <c r="AI39" s="367">
        <v>4.9302825611570532E-2</v>
      </c>
      <c r="AJ39" s="367">
        <v>8.3096844619311105E-2</v>
      </c>
      <c r="AK39" s="367">
        <v>0.13984424183829475</v>
      </c>
      <c r="AL39" s="367">
        <v>0.23217374846138508</v>
      </c>
      <c r="AM39" s="367">
        <v>0.36639877441676633</v>
      </c>
      <c r="AN39" s="367">
        <v>0.52800991033985567</v>
      </c>
      <c r="AO39" s="367">
        <v>0.68731174158753849</v>
      </c>
      <c r="AP39" s="367">
        <v>0.82721914951491526</v>
      </c>
      <c r="AR39" s="367">
        <v>4.0765994898853712E-3</v>
      </c>
      <c r="AS39" s="367">
        <v>2.8517372602493126E-3</v>
      </c>
      <c r="AT39" s="367">
        <v>3.6766100523312217E-3</v>
      </c>
      <c r="AU39" s="367">
        <v>5.9583814839402989E-3</v>
      </c>
      <c r="AV39" s="367">
        <v>7.3137650191825868E-3</v>
      </c>
      <c r="AW39" s="367">
        <v>8.393588913594683E-3</v>
      </c>
      <c r="AX39" s="367">
        <v>1.0830798045386277E-2</v>
      </c>
      <c r="AY39" s="367">
        <v>1.423008154584198E-2</v>
      </c>
      <c r="AZ39" s="367">
        <v>1.7990620303488383E-2</v>
      </c>
      <c r="BA39" s="367">
        <v>2.4002218524681058E-2</v>
      </c>
      <c r="BB39" s="367">
        <v>3.2392901518016222E-2</v>
      </c>
      <c r="BC39" s="367">
        <v>4.6615097362876876E-2</v>
      </c>
      <c r="BD39" s="367">
        <v>7.2883179258121669E-2</v>
      </c>
      <c r="BE39" s="367">
        <v>0.11450990017703354</v>
      </c>
      <c r="BF39" s="367">
        <v>0.18218564617393904</v>
      </c>
      <c r="BG39" s="367">
        <v>0.28696907940574051</v>
      </c>
      <c r="BH39" s="367">
        <v>0.43331917556508059</v>
      </c>
      <c r="BI39" s="367">
        <v>0.60369920581901382</v>
      </c>
      <c r="BJ39" s="367">
        <v>0.75918108324366085</v>
      </c>
      <c r="BK39" s="367">
        <v>0.86251002575034819</v>
      </c>
    </row>
    <row r="40" spans="2:63">
      <c r="B40" s="362">
        <v>2.8907720197118769E-3</v>
      </c>
      <c r="C40" s="362">
        <v>2.0386790765570682E-3</v>
      </c>
      <c r="D40" s="362">
        <v>2.6454985780828993E-3</v>
      </c>
      <c r="E40" s="362">
        <v>4.1421845545555995E-3</v>
      </c>
      <c r="F40" s="362">
        <v>5.186842093075991E-3</v>
      </c>
      <c r="G40" s="362">
        <v>6.2676003297249495E-3</v>
      </c>
      <c r="H40" s="362">
        <v>8.4027608380518454E-3</v>
      </c>
      <c r="I40" s="362">
        <v>1.1255704520350652E-2</v>
      </c>
      <c r="J40" s="362">
        <v>1.4042399504689234E-2</v>
      </c>
      <c r="K40" s="362">
        <v>1.8348045014711711E-2</v>
      </c>
      <c r="L40" s="362">
        <v>2.4680659777519352E-2</v>
      </c>
      <c r="M40" s="362">
        <v>3.5751995639089929E-2</v>
      </c>
      <c r="N40" s="362">
        <v>5.6914121230033823E-2</v>
      </c>
      <c r="O40" s="362">
        <v>9.2171928780361692E-2</v>
      </c>
      <c r="P40" s="362">
        <v>0.1508781886326922</v>
      </c>
      <c r="Q40" s="362">
        <v>0.24500114769906225</v>
      </c>
      <c r="R40" s="362">
        <v>0.38076318906937251</v>
      </c>
      <c r="S40" s="362">
        <v>0.54373810312805848</v>
      </c>
      <c r="T40" s="362">
        <v>0.70190642604307507</v>
      </c>
      <c r="U40" s="362">
        <v>0.83196057979354743</v>
      </c>
      <c r="W40" s="367">
        <v>2.1289403702992446E-3</v>
      </c>
      <c r="X40" s="367">
        <v>1.4876126647827064E-3</v>
      </c>
      <c r="Y40" s="367">
        <v>1.8692590221031909E-3</v>
      </c>
      <c r="Z40" s="367">
        <v>2.6710903497550679E-3</v>
      </c>
      <c r="AA40" s="367">
        <v>3.4817171864961797E-3</v>
      </c>
      <c r="AB40" s="367">
        <v>4.6369844240284593E-3</v>
      </c>
      <c r="AC40" s="367">
        <v>6.6431771705622736E-3</v>
      </c>
      <c r="AD40" s="367">
        <v>9.1948126605573572E-3</v>
      </c>
      <c r="AE40" s="367">
        <v>1.1258989921330561E-2</v>
      </c>
      <c r="AF40" s="367">
        <v>1.4259921182344665E-2</v>
      </c>
      <c r="AG40" s="367">
        <v>1.9141403852873606E-2</v>
      </c>
      <c r="AH40" s="367">
        <v>2.8129138135512748E-2</v>
      </c>
      <c r="AI40" s="367">
        <v>4.6101014774081191E-2</v>
      </c>
      <c r="AJ40" s="367">
        <v>7.7915084152254538E-2</v>
      </c>
      <c r="AK40" s="367">
        <v>0.13183158368655698</v>
      </c>
      <c r="AL40" s="367">
        <v>0.22072025415430088</v>
      </c>
      <c r="AM40" s="367">
        <v>0.35208979956130737</v>
      </c>
      <c r="AN40" s="367">
        <v>0.5133510130020722</v>
      </c>
      <c r="AO40" s="367">
        <v>0.67535904063236629</v>
      </c>
      <c r="AP40" s="367">
        <v>0.82026212319790304</v>
      </c>
      <c r="AR40" s="367">
        <v>3.6274220436437357E-3</v>
      </c>
      <c r="AS40" s="367">
        <v>2.5722074793272246E-3</v>
      </c>
      <c r="AT40" s="367">
        <v>3.3991847088001167E-3</v>
      </c>
      <c r="AU40" s="367">
        <v>5.5748511932641022E-3</v>
      </c>
      <c r="AV40" s="367">
        <v>6.8547294498076212E-3</v>
      </c>
      <c r="AW40" s="367">
        <v>7.8709495790989306E-3</v>
      </c>
      <c r="AX40" s="367">
        <v>1.014222595090849E-2</v>
      </c>
      <c r="AY40" s="367">
        <v>1.3302443862314524E-2</v>
      </c>
      <c r="AZ40" s="367">
        <v>1.6822031077160324E-2</v>
      </c>
      <c r="BA40" s="367">
        <v>2.2461734100838036E-2</v>
      </c>
      <c r="BB40" s="367">
        <v>3.0312774984633369E-2</v>
      </c>
      <c r="BC40" s="367">
        <v>4.3616926697966116E-2</v>
      </c>
      <c r="BD40" s="367">
        <v>6.8318644199068065E-2</v>
      </c>
      <c r="BE40" s="367">
        <v>0.10765489610831711</v>
      </c>
      <c r="BF40" s="367">
        <v>0.17220714854995137</v>
      </c>
      <c r="BG40" s="367">
        <v>0.27359748114979882</v>
      </c>
      <c r="BH40" s="367">
        <v>0.41775968858119067</v>
      </c>
      <c r="BI40" s="367">
        <v>0.58896797721744742</v>
      </c>
      <c r="BJ40" s="367">
        <v>0.74842740198190438</v>
      </c>
      <c r="BK40" s="367">
        <v>0.85752749770852432</v>
      </c>
    </row>
    <row r="41" spans="2:63">
      <c r="B41" s="362">
        <v>2.6107945243819802E-3</v>
      </c>
      <c r="C41" s="362">
        <v>1.8537372948968798E-3</v>
      </c>
      <c r="D41" s="362">
        <v>2.4582496392391304E-3</v>
      </c>
      <c r="E41" s="362">
        <v>3.8862799365082172E-3</v>
      </c>
      <c r="F41" s="362">
        <v>4.8640081333268031E-3</v>
      </c>
      <c r="G41" s="362">
        <v>5.8630351539002597E-3</v>
      </c>
      <c r="H41" s="362">
        <v>7.8372009665706507E-3</v>
      </c>
      <c r="I41" s="362">
        <v>1.0497227091331216E-2</v>
      </c>
      <c r="J41" s="362">
        <v>1.3105664032046986E-2</v>
      </c>
      <c r="K41" s="362">
        <v>1.7142624566463167E-2</v>
      </c>
      <c r="L41" s="362">
        <v>2.3064619993992924E-2</v>
      </c>
      <c r="M41" s="362">
        <v>3.3393358852676407E-2</v>
      </c>
      <c r="N41" s="362">
        <v>5.3232731249012573E-2</v>
      </c>
      <c r="O41" s="362">
        <v>8.6462279147931115E-2</v>
      </c>
      <c r="P41" s="362">
        <v>0.14220569359782154</v>
      </c>
      <c r="Q41" s="362">
        <v>0.23296438695874572</v>
      </c>
      <c r="R41" s="362">
        <v>0.36637230609286831</v>
      </c>
      <c r="S41" s="362">
        <v>0.52961241204816711</v>
      </c>
      <c r="T41" s="362">
        <v>0.69007403653970667</v>
      </c>
      <c r="U41" s="362">
        <v>0.82486346689072099</v>
      </c>
      <c r="W41" s="367">
        <v>1.9603404534028093E-3</v>
      </c>
      <c r="X41" s="367">
        <v>1.3684237134710517E-3</v>
      </c>
      <c r="Y41" s="367">
        <v>1.7518982931090433E-3</v>
      </c>
      <c r="Z41" s="367">
        <v>2.5243900163815572E-3</v>
      </c>
      <c r="AA41" s="367">
        <v>3.2801853696763734E-3</v>
      </c>
      <c r="AB41" s="367">
        <v>4.353933640261899E-3</v>
      </c>
      <c r="AC41" s="367">
        <v>6.2091517815976239E-3</v>
      </c>
      <c r="AD41" s="367">
        <v>8.6022504740090721E-3</v>
      </c>
      <c r="AE41" s="367">
        <v>1.054697402372843E-2</v>
      </c>
      <c r="AF41" s="367">
        <v>1.3367363667405256E-2</v>
      </c>
      <c r="AG41" s="367">
        <v>1.7938549690632972E-2</v>
      </c>
      <c r="AH41" s="367">
        <v>2.6326702808139722E-2</v>
      </c>
      <c r="AI41" s="367">
        <v>4.3169131678667497E-2</v>
      </c>
      <c r="AJ41" s="367">
        <v>7.3174060239172167E-2</v>
      </c>
      <c r="AK41" s="367">
        <v>0.12444006335361857</v>
      </c>
      <c r="AL41" s="367">
        <v>0.21003818272370098</v>
      </c>
      <c r="AM41" s="367">
        <v>0.33857025695726767</v>
      </c>
      <c r="AN41" s="367">
        <v>0.4992403793551512</v>
      </c>
      <c r="AO41" s="367">
        <v>0.66363897101001634</v>
      </c>
      <c r="AP41" s="367">
        <v>0.81353188427749168</v>
      </c>
      <c r="AR41" s="367">
        <v>3.2383589682859369E-3</v>
      </c>
      <c r="AS41" s="367">
        <v>2.3231815076898681E-3</v>
      </c>
      <c r="AT41" s="367">
        <v>3.1436636536999111E-3</v>
      </c>
      <c r="AU41" s="367">
        <v>5.2099206911884448E-3</v>
      </c>
      <c r="AV41" s="367">
        <v>6.410955701676652E-3</v>
      </c>
      <c r="AW41" s="367">
        <v>7.3438856742727189E-3</v>
      </c>
      <c r="AX41" s="367">
        <v>9.4433503532016395E-3</v>
      </c>
      <c r="AY41" s="367">
        <v>1.2376459593782288E-2</v>
      </c>
      <c r="AZ41" s="367">
        <v>1.5656827627221773E-2</v>
      </c>
      <c r="BA41" s="367">
        <v>2.0935755615946267E-2</v>
      </c>
      <c r="BB41" s="367">
        <v>2.826590002010829E-2</v>
      </c>
      <c r="BC41" s="367">
        <v>4.06599557122789E-2</v>
      </c>
      <c r="BD41" s="367">
        <v>6.3782997482506848E-2</v>
      </c>
      <c r="BE41" s="367">
        <v>0.10081170281886449</v>
      </c>
      <c r="BF41" s="367">
        <v>0.16214317393435623</v>
      </c>
      <c r="BG41" s="367">
        <v>0.25989006023723527</v>
      </c>
      <c r="BH41" s="367">
        <v>0.40149910232917635</v>
      </c>
      <c r="BI41" s="367">
        <v>0.57322059646795087</v>
      </c>
      <c r="BJ41" s="367">
        <v>0.73666018662519439</v>
      </c>
      <c r="BK41" s="367">
        <v>0.85048809727693098</v>
      </c>
    </row>
    <row r="42" spans="2:63">
      <c r="B42" s="362">
        <v>2.3599086754012739E-3</v>
      </c>
      <c r="C42" s="362">
        <v>1.6836792890845579E-3</v>
      </c>
      <c r="D42" s="362">
        <v>2.2775942844680654E-3</v>
      </c>
      <c r="E42" s="362">
        <v>3.6466143550845718E-3</v>
      </c>
      <c r="F42" s="362">
        <v>4.5622574817617357E-3</v>
      </c>
      <c r="G42" s="362">
        <v>5.4758404416100099E-3</v>
      </c>
      <c r="H42" s="362">
        <v>7.2941012422708595E-3</v>
      </c>
      <c r="I42" s="362">
        <v>9.7638065954632532E-3</v>
      </c>
      <c r="J42" s="362">
        <v>1.2204831772865573E-2</v>
      </c>
      <c r="K42" s="362">
        <v>1.5994423328697268E-2</v>
      </c>
      <c r="L42" s="362">
        <v>2.1525312030061878E-2</v>
      </c>
      <c r="M42" s="362">
        <v>3.1156672159718141E-2</v>
      </c>
      <c r="N42" s="362">
        <v>4.9728606009629271E-2</v>
      </c>
      <c r="O42" s="362">
        <v>8.1009166882744635E-2</v>
      </c>
      <c r="P42" s="362">
        <v>0.13395056817955825</v>
      </c>
      <c r="Q42" s="362">
        <v>0.22121299851197682</v>
      </c>
      <c r="R42" s="362">
        <v>0.35186902925150693</v>
      </c>
      <c r="S42" s="362">
        <v>0.51515031747849316</v>
      </c>
      <c r="T42" s="362">
        <v>0.6787546142339026</v>
      </c>
      <c r="U42" s="362">
        <v>0.8191198510377401</v>
      </c>
      <c r="W42" s="367">
        <v>1.8113629560805244E-3</v>
      </c>
      <c r="X42" s="367">
        <v>1.2593481544232435E-3</v>
      </c>
      <c r="Y42" s="367">
        <v>1.6358142934241049E-3</v>
      </c>
      <c r="Z42" s="367">
        <v>2.3894273320893473E-3</v>
      </c>
      <c r="AA42" s="367">
        <v>3.1031818951729232E-3</v>
      </c>
      <c r="AB42" s="367">
        <v>4.0830299328547372E-3</v>
      </c>
      <c r="AC42" s="367">
        <v>5.7970686164754174E-3</v>
      </c>
      <c r="AD42" s="367">
        <v>8.0295084033868737E-3</v>
      </c>
      <c r="AE42" s="367">
        <v>9.8655275605436642E-3</v>
      </c>
      <c r="AF42" s="367">
        <v>1.252589035035767E-2</v>
      </c>
      <c r="AG42" s="367">
        <v>1.6797032467034567E-2</v>
      </c>
      <c r="AH42" s="367">
        <v>2.4634924887106724E-2</v>
      </c>
      <c r="AI42" s="367">
        <v>4.0417349049447014E-2</v>
      </c>
      <c r="AJ42" s="367">
        <v>6.8682968669400629E-2</v>
      </c>
      <c r="AK42" s="367">
        <v>0.11740955804066966</v>
      </c>
      <c r="AL42" s="367">
        <v>0.19974772111724701</v>
      </c>
      <c r="AM42" s="367">
        <v>0.32532021452822268</v>
      </c>
      <c r="AN42" s="367">
        <v>0.48515057350165003</v>
      </c>
      <c r="AO42" s="367">
        <v>0.6517202525197956</v>
      </c>
      <c r="AP42" s="367">
        <v>0.8075089040332154</v>
      </c>
      <c r="AR42" s="367">
        <v>2.8896871740527051E-3</v>
      </c>
      <c r="AS42" s="367">
        <v>2.0945770088836358E-3</v>
      </c>
      <c r="AT42" s="367">
        <v>2.8996692506567134E-3</v>
      </c>
      <c r="AU42" s="367">
        <v>4.8676161720019274E-3</v>
      </c>
      <c r="AV42" s="367">
        <v>5.9854511976914848E-3</v>
      </c>
      <c r="AW42" s="367">
        <v>6.840726662696214E-3</v>
      </c>
      <c r="AX42" s="367">
        <v>8.7681466852779655E-3</v>
      </c>
      <c r="AY42" s="367">
        <v>1.148024627337413E-2</v>
      </c>
      <c r="AZ42" s="367">
        <v>1.4532645047823211E-2</v>
      </c>
      <c r="BA42" s="367">
        <v>1.9472061152321255E-2</v>
      </c>
      <c r="BB42" s="367">
        <v>2.6311616568179232E-2</v>
      </c>
      <c r="BC42" s="367">
        <v>3.7844847656421751E-2</v>
      </c>
      <c r="BD42" s="367">
        <v>5.9448040691928397E-2</v>
      </c>
      <c r="BE42" s="367">
        <v>9.4217213739041808E-2</v>
      </c>
      <c r="BF42" s="367">
        <v>0.15236052944978271</v>
      </c>
      <c r="BG42" s="367">
        <v>0.24638641883454224</v>
      </c>
      <c r="BH42" s="367">
        <v>0.38514949647934871</v>
      </c>
      <c r="BI42" s="367">
        <v>0.55703914431989576</v>
      </c>
      <c r="BJ42" s="367">
        <v>0.72429913292710058</v>
      </c>
      <c r="BK42" s="367">
        <v>0.84525549600626004</v>
      </c>
    </row>
    <row r="43" spans="2:63">
      <c r="B43" s="362">
        <v>2.1452367612939827E-3</v>
      </c>
      <c r="C43" s="362">
        <v>1.5340479485519923E-3</v>
      </c>
      <c r="D43" s="362">
        <v>2.1194134733760169E-3</v>
      </c>
      <c r="E43" s="362">
        <v>3.4147094284008232E-3</v>
      </c>
      <c r="F43" s="362">
        <v>4.2681303035686999E-3</v>
      </c>
      <c r="G43" s="362">
        <v>5.0987992765602107E-3</v>
      </c>
      <c r="H43" s="362">
        <v>6.7729791218684582E-3</v>
      </c>
      <c r="I43" s="362">
        <v>9.0673473291944997E-3</v>
      </c>
      <c r="J43" s="362">
        <v>1.1348331581502039E-2</v>
      </c>
      <c r="K43" s="362">
        <v>1.4886849081476913E-2</v>
      </c>
      <c r="L43" s="362">
        <v>2.0041630147731318E-2</v>
      </c>
      <c r="M43" s="362">
        <v>2.8971654103153738E-2</v>
      </c>
      <c r="N43" s="362">
        <v>4.6292832083931576E-2</v>
      </c>
      <c r="O43" s="362">
        <v>7.5644164332952485E-2</v>
      </c>
      <c r="P43" s="362">
        <v>0.12578594856321457</v>
      </c>
      <c r="Q43" s="362">
        <v>0.20953657707109255</v>
      </c>
      <c r="R43" s="362">
        <v>0.33703812331389821</v>
      </c>
      <c r="S43" s="362">
        <v>0.4998186356649601</v>
      </c>
      <c r="T43" s="362">
        <v>0.66652242577625342</v>
      </c>
      <c r="U43" s="362">
        <v>0.81092000616419546</v>
      </c>
      <c r="W43" s="367">
        <v>1.6829051052962675E-3</v>
      </c>
      <c r="X43" s="367">
        <v>1.1704731022281157E-3</v>
      </c>
      <c r="Y43" s="367">
        <v>1.5413744116358011E-3</v>
      </c>
      <c r="Z43" s="367">
        <v>2.2557649793716501E-3</v>
      </c>
      <c r="AA43" s="367">
        <v>2.9276994618729012E-3</v>
      </c>
      <c r="AB43" s="367">
        <v>3.8250699991057655E-3</v>
      </c>
      <c r="AC43" s="367">
        <v>5.4163136135539323E-3</v>
      </c>
      <c r="AD43" s="367">
        <v>7.4982050176796867E-3</v>
      </c>
      <c r="AE43" s="367">
        <v>9.2336579951134302E-3</v>
      </c>
      <c r="AF43" s="367">
        <v>1.1734721933965098E-2</v>
      </c>
      <c r="AG43" s="367">
        <v>1.5745863188540841E-2</v>
      </c>
      <c r="AH43" s="367">
        <v>2.3043859017529839E-2</v>
      </c>
      <c r="AI43" s="367">
        <v>3.7826130567391994E-2</v>
      </c>
      <c r="AJ43" s="367">
        <v>6.4451454798309465E-2</v>
      </c>
      <c r="AK43" s="367">
        <v>0.11069856131110355</v>
      </c>
      <c r="AL43" s="367">
        <v>0.18979677304269779</v>
      </c>
      <c r="AM43" s="367">
        <v>0.31228005024429484</v>
      </c>
      <c r="AN43" s="367">
        <v>0.47099988232839479</v>
      </c>
      <c r="AO43" s="367">
        <v>0.6394599200173362</v>
      </c>
      <c r="AP43" s="367">
        <v>0.79837105320175694</v>
      </c>
      <c r="AR43" s="367">
        <v>2.5908203932717326E-3</v>
      </c>
      <c r="AS43" s="367">
        <v>1.8856022866790916E-3</v>
      </c>
      <c r="AT43" s="367">
        <v>2.6785502242680647E-3</v>
      </c>
      <c r="AU43" s="367">
        <v>4.5386433686501887E-3</v>
      </c>
      <c r="AV43" s="367">
        <v>5.572598882723925E-3</v>
      </c>
      <c r="AW43" s="367">
        <v>6.3439535336383933E-3</v>
      </c>
      <c r="AX43" s="367">
        <v>8.1057375437977794E-3</v>
      </c>
      <c r="AY43" s="367">
        <v>1.061680685398827E-2</v>
      </c>
      <c r="AZ43" s="367">
        <v>1.3448194160198492E-2</v>
      </c>
      <c r="BA43" s="367">
        <v>1.8039224469462645E-2</v>
      </c>
      <c r="BB43" s="367">
        <v>2.4379090908460112E-2</v>
      </c>
      <c r="BC43" s="367">
        <v>3.5031883345651417E-2</v>
      </c>
      <c r="BD43" s="367">
        <v>5.5094613402312378E-2</v>
      </c>
      <c r="BE43" s="367">
        <v>8.7563574924541407E-2</v>
      </c>
      <c r="BF43" s="367">
        <v>0.14240714645278479</v>
      </c>
      <c r="BG43" s="367">
        <v>0.23241356813141978</v>
      </c>
      <c r="BH43" s="367">
        <v>0.36787005716675708</v>
      </c>
      <c r="BI43" s="367">
        <v>0.53945991236344626</v>
      </c>
      <c r="BJ43" s="367">
        <v>0.71044254790255823</v>
      </c>
      <c r="BK43" s="367">
        <v>0.8376265431451867</v>
      </c>
    </row>
    <row r="44" spans="2:63">
      <c r="B44" s="362">
        <v>1.9603779223888213E-3</v>
      </c>
      <c r="C44" s="362">
        <v>1.4047687349938603E-3</v>
      </c>
      <c r="D44" s="362">
        <v>1.975455795554323E-3</v>
      </c>
      <c r="E44" s="362">
        <v>3.2119442395728733E-3</v>
      </c>
      <c r="F44" s="362">
        <v>4.0056699864910181E-3</v>
      </c>
      <c r="G44" s="362">
        <v>4.7626948059934582E-3</v>
      </c>
      <c r="H44" s="362">
        <v>6.299512821701614E-3</v>
      </c>
      <c r="I44" s="362">
        <v>8.4221720612844535E-3</v>
      </c>
      <c r="J44" s="362">
        <v>1.0557772611992235E-2</v>
      </c>
      <c r="K44" s="362">
        <v>1.3873693736165125E-2</v>
      </c>
      <c r="L44" s="362">
        <v>1.866326771786482E-2</v>
      </c>
      <c r="M44" s="362">
        <v>2.6957049241363242E-2</v>
      </c>
      <c r="N44" s="362">
        <v>4.3105031701468927E-2</v>
      </c>
      <c r="O44" s="362">
        <v>7.0629603309247863E-2</v>
      </c>
      <c r="P44" s="362">
        <v>0.11807794574366465</v>
      </c>
      <c r="Q44" s="362">
        <v>0.19839265740751857</v>
      </c>
      <c r="R44" s="362">
        <v>0.32272057398782156</v>
      </c>
      <c r="S44" s="362">
        <v>0.4845207257512959</v>
      </c>
      <c r="T44" s="362">
        <v>0.65383505865087521</v>
      </c>
      <c r="U44" s="362">
        <v>0.80523565950622411</v>
      </c>
      <c r="W44" s="367">
        <v>1.5745939229704796E-3</v>
      </c>
      <c r="X44" s="367">
        <v>1.091369127968179E-3</v>
      </c>
      <c r="Y44" s="367">
        <v>1.4464801778045842E-3</v>
      </c>
      <c r="Z44" s="367">
        <v>2.1453711252799102E-3</v>
      </c>
      <c r="AA44" s="367">
        <v>2.7740253357120045E-3</v>
      </c>
      <c r="AB44" s="367">
        <v>3.5985069422480838E-3</v>
      </c>
      <c r="AC44" s="367">
        <v>5.0677684079080782E-3</v>
      </c>
      <c r="AD44" s="367">
        <v>7.0078783086673924E-3</v>
      </c>
      <c r="AE44" s="367">
        <v>8.6526273832459345E-3</v>
      </c>
      <c r="AF44" s="367">
        <v>1.1013604523815576E-2</v>
      </c>
      <c r="AG44" s="367">
        <v>1.4765280768742334E-2</v>
      </c>
      <c r="AH44" s="367">
        <v>2.1583129006714188E-2</v>
      </c>
      <c r="AI44" s="367">
        <v>3.5425423633778409E-2</v>
      </c>
      <c r="AJ44" s="367">
        <v>6.0500634210514749E-2</v>
      </c>
      <c r="AK44" s="367">
        <v>0.10440802061817077</v>
      </c>
      <c r="AL44" s="367">
        <v>0.18033609148586438</v>
      </c>
      <c r="AM44" s="367">
        <v>0.29965984643591126</v>
      </c>
      <c r="AN44" s="367">
        <v>0.45702014461192364</v>
      </c>
      <c r="AO44" s="367">
        <v>0.62707861346014371</v>
      </c>
      <c r="AP44" s="367">
        <v>0.79249509941192942</v>
      </c>
      <c r="AR44" s="367">
        <v>2.3327283644926922E-3</v>
      </c>
      <c r="AS44" s="367">
        <v>1.7070931734152518E-3</v>
      </c>
      <c r="AT44" s="367">
        <v>2.4870558143371769E-3</v>
      </c>
      <c r="AU44" s="367">
        <v>4.2447817061635031E-3</v>
      </c>
      <c r="AV44" s="367">
        <v>5.202957341023811E-3</v>
      </c>
      <c r="AW44" s="367">
        <v>5.899521654815696E-3</v>
      </c>
      <c r="AX44" s="367">
        <v>7.5077937341904381E-3</v>
      </c>
      <c r="AY44" s="367">
        <v>9.8147965900144268E-3</v>
      </c>
      <c r="AZ44" s="367">
        <v>1.2445456178278082E-2</v>
      </c>
      <c r="BA44" s="367">
        <v>1.6726062189910514E-2</v>
      </c>
      <c r="BB44" s="367">
        <v>2.258681571583292E-2</v>
      </c>
      <c r="BC44" s="367">
        <v>3.2429979016404903E-2</v>
      </c>
      <c r="BD44" s="367">
        <v>5.1052339763228573E-2</v>
      </c>
      <c r="BE44" s="367">
        <v>8.1351022856421304E-2</v>
      </c>
      <c r="BF44" s="367">
        <v>0.13300431392049569</v>
      </c>
      <c r="BG44" s="367">
        <v>0.2190209888443255</v>
      </c>
      <c r="BH44" s="367">
        <v>0.35093009745169801</v>
      </c>
      <c r="BI44" s="367">
        <v>0.5217797139307262</v>
      </c>
      <c r="BJ44" s="367">
        <v>0.69611060082046861</v>
      </c>
      <c r="BK44" s="367">
        <v>0.83098125004313106</v>
      </c>
    </row>
    <row r="45" spans="2:63">
      <c r="B45" s="362">
        <v>1.7910861595269727E-3</v>
      </c>
      <c r="C45" s="362">
        <v>1.280420014479285E-3</v>
      </c>
      <c r="D45" s="362">
        <v>1.8426848986466033E-3</v>
      </c>
      <c r="E45" s="362">
        <v>3.0180810942886088E-3</v>
      </c>
      <c r="F45" s="362">
        <v>3.7567364821393151E-3</v>
      </c>
      <c r="G45" s="362">
        <v>4.4484207655230736E-3</v>
      </c>
      <c r="H45" s="362">
        <v>5.8524923708300324E-3</v>
      </c>
      <c r="I45" s="362">
        <v>7.8234054274776872E-3</v>
      </c>
      <c r="J45" s="362">
        <v>9.8033030617513551E-3</v>
      </c>
      <c r="K45" s="362">
        <v>1.2895817786435421E-2</v>
      </c>
      <c r="L45" s="362">
        <v>1.7343908668492534E-2</v>
      </c>
      <c r="M45" s="362">
        <v>2.5015841340019555E-2</v>
      </c>
      <c r="N45" s="362">
        <v>4.0035535105702999E-2</v>
      </c>
      <c r="O45" s="362">
        <v>6.5791845251999645E-2</v>
      </c>
      <c r="P45" s="362">
        <v>0.11058218597832738</v>
      </c>
      <c r="Q45" s="362">
        <v>0.18741400503668568</v>
      </c>
      <c r="R45" s="362">
        <v>0.30841570426127307</v>
      </c>
      <c r="S45" s="362">
        <v>0.46906967098324137</v>
      </c>
      <c r="T45" s="362">
        <v>0.64061018050732488</v>
      </c>
      <c r="U45" s="362">
        <v>0.79617917594673204</v>
      </c>
      <c r="W45" s="367">
        <v>1.4762001038796837E-3</v>
      </c>
      <c r="X45" s="367">
        <v>1.0129090408849664E-3</v>
      </c>
      <c r="Y45" s="367">
        <v>1.3726121615916225E-3</v>
      </c>
      <c r="Z45" s="367">
        <v>2.0442024953505281E-3</v>
      </c>
      <c r="AA45" s="367">
        <v>2.6325749343962083E-3</v>
      </c>
      <c r="AB45" s="367">
        <v>3.3926671983142767E-3</v>
      </c>
      <c r="AC45" s="367">
        <v>4.7498340620566078E-3</v>
      </c>
      <c r="AD45" s="367">
        <v>6.5683343024012485E-3</v>
      </c>
      <c r="AE45" s="367">
        <v>8.112058351894184E-3</v>
      </c>
      <c r="AF45" s="367">
        <v>1.034297159129882E-2</v>
      </c>
      <c r="AG45" s="367">
        <v>1.3854453892937983E-2</v>
      </c>
      <c r="AH45" s="367">
        <v>2.0222452787822025E-2</v>
      </c>
      <c r="AI45" s="367">
        <v>3.3205067205899816E-2</v>
      </c>
      <c r="AJ45" s="367">
        <v>5.6840211329153636E-2</v>
      </c>
      <c r="AK45" s="367">
        <v>9.8527201453185373E-2</v>
      </c>
      <c r="AL45" s="367">
        <v>0.17141518277144074</v>
      </c>
      <c r="AM45" s="367">
        <v>0.28757008886444574</v>
      </c>
      <c r="AN45" s="367">
        <v>0.44334036341567773</v>
      </c>
      <c r="AO45" s="367">
        <v>0.61469959916419148</v>
      </c>
      <c r="AP45" s="367">
        <v>0.7833009611408378</v>
      </c>
      <c r="AR45" s="367">
        <v>2.0942855280787626E-3</v>
      </c>
      <c r="AS45" s="367">
        <v>1.5388386856809834E-3</v>
      </c>
      <c r="AT45" s="367">
        <v>2.2968642046062361E-3</v>
      </c>
      <c r="AU45" s="367">
        <v>3.9603411777273494E-3</v>
      </c>
      <c r="AV45" s="367">
        <v>4.8482941797299709E-3</v>
      </c>
      <c r="AW45" s="367">
        <v>5.4769153461233042E-3</v>
      </c>
      <c r="AX45" s="367">
        <v>6.9311295212954108E-3</v>
      </c>
      <c r="AY45" s="367">
        <v>9.0560318651592385E-3</v>
      </c>
      <c r="AZ45" s="367">
        <v>1.1474303396254291E-2</v>
      </c>
      <c r="BA45" s="367">
        <v>1.54341391336886E-2</v>
      </c>
      <c r="BB45" s="367">
        <v>2.0844512557219849E-2</v>
      </c>
      <c r="BC45" s="367">
        <v>2.9878535597446593E-2</v>
      </c>
      <c r="BD45" s="367">
        <v>4.7071061659673952E-2</v>
      </c>
      <c r="BE45" s="367">
        <v>7.5209320900232426E-2</v>
      </c>
      <c r="BF45" s="367">
        <v>0.12363221525438597</v>
      </c>
      <c r="BG45" s="367">
        <v>0.20545862047782454</v>
      </c>
      <c r="BH45" s="367">
        <v>0.3334099545160647</v>
      </c>
      <c r="BI45" s="367">
        <v>0.50302972709818361</v>
      </c>
      <c r="BJ45" s="367">
        <v>0.6804687827833229</v>
      </c>
      <c r="BK45" s="367">
        <v>0.82114915494737251</v>
      </c>
    </row>
    <row r="48" spans="2:63">
      <c r="D48" t="s">
        <v>2212</v>
      </c>
      <c r="E48" t="s">
        <v>2211</v>
      </c>
      <c r="F48" t="s">
        <v>431</v>
      </c>
      <c r="H48" t="s">
        <v>2214</v>
      </c>
      <c r="I48" t="s">
        <v>2215</v>
      </c>
      <c r="J48" t="s">
        <v>2216</v>
      </c>
      <c r="L48" t="s">
        <v>2217</v>
      </c>
      <c r="M48" t="s">
        <v>2216</v>
      </c>
      <c r="Y48" t="s">
        <v>2212</v>
      </c>
      <c r="Z48" t="s">
        <v>2211</v>
      </c>
      <c r="AA48" t="s">
        <v>431</v>
      </c>
      <c r="AC48" t="s">
        <v>2214</v>
      </c>
      <c r="AD48" t="s">
        <v>2215</v>
      </c>
      <c r="AE48" t="s">
        <v>2216</v>
      </c>
      <c r="AG48" t="s">
        <v>2217</v>
      </c>
      <c r="AH48" t="s">
        <v>2216</v>
      </c>
      <c r="AT48" t="s">
        <v>2212</v>
      </c>
      <c r="AU48" t="s">
        <v>2211</v>
      </c>
      <c r="AV48" t="s">
        <v>431</v>
      </c>
      <c r="AX48" t="s">
        <v>2214</v>
      </c>
      <c r="AY48" t="s">
        <v>2215</v>
      </c>
      <c r="AZ48" t="s">
        <v>2216</v>
      </c>
      <c r="BB48" t="s">
        <v>2217</v>
      </c>
      <c r="BC48" t="s">
        <v>2216</v>
      </c>
    </row>
    <row r="49" spans="4:55">
      <c r="D49" s="74">
        <f>AVERAGE(H30:J30)</f>
        <v>2.375250268143814E-2</v>
      </c>
      <c r="E49" s="74">
        <f>AVERAGE(K30:L30)</f>
        <v>4.0960349947387273E-2</v>
      </c>
      <c r="F49" s="97">
        <f>E49/D49</f>
        <v>1.7244645962884806</v>
      </c>
      <c r="H49" s="363">
        <f>AVERAGE(M30:O30)</f>
        <v>0.10764681694590239</v>
      </c>
      <c r="I49" s="97">
        <f>H49/D49</f>
        <v>4.532019989204132</v>
      </c>
      <c r="J49" s="97">
        <f>H49/E49</f>
        <v>2.6280736635349187</v>
      </c>
      <c r="K49" s="97"/>
      <c r="L49" s="363">
        <f>AVERAGE(P30:R30)</f>
        <v>0.37752158653492329</v>
      </c>
      <c r="M49" s="97">
        <f>L49/E49</f>
        <v>9.2167568641342665</v>
      </c>
      <c r="N49" s="97"/>
      <c r="O49" s="97"/>
      <c r="P49" s="97"/>
      <c r="Q49" s="97"/>
      <c r="R49" s="97"/>
      <c r="S49" s="97"/>
      <c r="T49" s="97"/>
      <c r="U49" s="97"/>
      <c r="Y49" s="74">
        <f>AVERAGE(AC30:AE30)</f>
        <v>2.1074839460496337E-2</v>
      </c>
      <c r="Z49" s="74">
        <f>AVERAGE(AF30:AG30)</f>
        <v>3.472618702950446E-2</v>
      </c>
      <c r="AA49" s="97">
        <f>Z49/Y49</f>
        <v>1.6477557086305139</v>
      </c>
      <c r="AC49" s="363">
        <f>AVERAGE(AH30:AJ30)</f>
        <v>9.6389246484749072E-2</v>
      </c>
      <c r="AD49" s="97">
        <f>AC49/Y49</f>
        <v>4.5736645664810673</v>
      </c>
      <c r="AE49" s="97">
        <f>AC49/Z49</f>
        <v>2.7756933521913516</v>
      </c>
      <c r="AF49" s="97"/>
      <c r="AG49" s="363">
        <f>AVERAGE(AK30:AM30)</f>
        <v>0.36064436807958861</v>
      </c>
      <c r="AH49" s="97">
        <f>AG49/Z49</f>
        <v>10.385371931942133</v>
      </c>
      <c r="AT49" s="74">
        <f>AVERAGE(AX30:AZ30)</f>
        <v>2.6473373135496761E-2</v>
      </c>
      <c r="AU49" s="74">
        <f>AVERAGE(BA30:BB30)</f>
        <v>4.7351739596682166E-2</v>
      </c>
      <c r="AV49" s="97">
        <f>AU49/AT49</f>
        <v>1.7886553162048964</v>
      </c>
      <c r="AX49" s="363">
        <f>AVERAGE(BC30:BE30)</f>
        <v>0.12055209397649187</v>
      </c>
      <c r="AY49" s="97">
        <f>AX49/AT49</f>
        <v>4.5537111330497542</v>
      </c>
      <c r="AZ49" s="97">
        <f>AX49/AU49</f>
        <v>2.5458852199157369</v>
      </c>
      <c r="BA49" s="97"/>
      <c r="BB49" s="363">
        <f>AVERAGE(BF30:BH30)</f>
        <v>0.39766815526706373</v>
      </c>
      <c r="BC49" s="97">
        <f>BB49/AU49</f>
        <v>8.3981741463818889</v>
      </c>
    </row>
    <row r="50" spans="4:55">
      <c r="D50" s="74">
        <f t="shared" ref="D50:D64" si="0">AVERAGE(H31:J31)</f>
        <v>2.131852779832194E-2</v>
      </c>
      <c r="E50" s="74">
        <f t="shared" ref="E50:E64" si="1">AVERAGE(K31:L31)</f>
        <v>3.8395298328760506E-2</v>
      </c>
      <c r="F50" s="365">
        <f t="shared" ref="F50:F64" si="2">E50/D50</f>
        <v>1.8010295406882055</v>
      </c>
      <c r="H50" s="363">
        <f t="shared" ref="H50:H64" si="3">AVERAGE(M31:O31)</f>
        <v>0.10335238501035175</v>
      </c>
      <c r="I50" s="365">
        <f t="shared" ref="I50:I64" si="4">H50/D50</f>
        <v>4.8480076104733181</v>
      </c>
      <c r="J50" s="365">
        <f t="shared" ref="J50:J64" si="5">H50/E50</f>
        <v>2.691797941648868</v>
      </c>
      <c r="K50" s="97"/>
      <c r="L50" s="363">
        <f t="shared" ref="L50:L64" si="6">AVERAGE(P31:R31)</f>
        <v>0.36818841344978132</v>
      </c>
      <c r="M50" s="97">
        <f t="shared" ref="M50:M64" si="7">L50/E50</f>
        <v>9.5894140552616811</v>
      </c>
      <c r="N50" s="97"/>
      <c r="O50" s="97"/>
      <c r="P50" s="97"/>
      <c r="Q50" s="97"/>
      <c r="R50" s="97"/>
      <c r="S50" s="97"/>
      <c r="T50" s="97"/>
      <c r="U50" s="97"/>
      <c r="Y50" s="74">
        <f t="shared" ref="Y50:Y64" si="8">AVERAGE(AC31:AE31)</f>
        <v>1.8594735853901825E-2</v>
      </c>
      <c r="Z50" s="74">
        <f t="shared" ref="Z50:Z64" si="9">AVERAGE(AF31:AG31)</f>
        <v>3.2151683677433859E-2</v>
      </c>
      <c r="AA50" s="365">
        <f t="shared" ref="AA50:AA64" si="10">Z50/Y50</f>
        <v>1.729074504206378</v>
      </c>
      <c r="AC50" s="363">
        <f t="shared" ref="AC50:AC64" si="11">AVERAGE(AH31:AJ31)</f>
        <v>9.2008913933476655E-2</v>
      </c>
      <c r="AD50" s="365">
        <f t="shared" ref="AD50:AD64" si="12">AC50/Y50</f>
        <v>4.9481162118347584</v>
      </c>
      <c r="AE50" s="365">
        <f t="shared" ref="AE50:AE64" si="13">AC50/Z50</f>
        <v>2.8617137085749103</v>
      </c>
      <c r="AF50" s="97"/>
      <c r="AG50" s="363">
        <f t="shared" ref="AG50:AG64" si="14">AVERAGE(AK31:AM31)</f>
        <v>0.35067893689749591</v>
      </c>
      <c r="AH50" s="365">
        <f t="shared" ref="AH50:AH64" si="15">AG50/Z50</f>
        <v>10.907016267506549</v>
      </c>
      <c r="AT50" s="74">
        <f t="shared" ref="AT50:AT64" si="16">AVERAGE(AX31:AZ31)</f>
        <v>2.4076160771797087E-2</v>
      </c>
      <c r="AU50" s="74">
        <f t="shared" ref="AU50:AU64" si="17">AVERAGE(BA31:BB31)</f>
        <v>4.4679179133001477E-2</v>
      </c>
      <c r="AV50" s="365">
        <f t="shared" ref="AV50:AV64" si="18">AU50/AT50</f>
        <v>1.8557435114546523</v>
      </c>
      <c r="AX50" s="363">
        <f t="shared" ref="AX50:AX64" si="19">AVERAGE(BC31:BE31)</f>
        <v>0.11645154100793594</v>
      </c>
      <c r="AY50" s="365">
        <f t="shared" ref="AY50:AY64" si="20">AX50/AT50</f>
        <v>4.8367986121918465</v>
      </c>
      <c r="AZ50" s="365">
        <f t="shared" ref="AZ50:AZ64" si="21">AX50/AU50</f>
        <v>2.60639392369501</v>
      </c>
      <c r="BA50" s="97"/>
      <c r="BB50" s="363">
        <f t="shared" ref="BB50:BB64" si="22">AVERAGE(BF31:BH31)</f>
        <v>0.38968531398564271</v>
      </c>
      <c r="BC50" s="365">
        <f t="shared" ref="BC50:BC64" si="23">BB50/AU50</f>
        <v>8.7218548224805819</v>
      </c>
    </row>
    <row r="51" spans="4:55">
      <c r="D51" s="74">
        <f t="shared" si="0"/>
        <v>1.9350419297097035E-2</v>
      </c>
      <c r="E51" s="74">
        <f t="shared" si="1"/>
        <v>3.5846167637224195E-2</v>
      </c>
      <c r="F51" s="97">
        <f t="shared" si="2"/>
        <v>1.852474981903977</v>
      </c>
      <c r="H51" s="363">
        <f t="shared" si="3"/>
        <v>9.8886760286606479E-2</v>
      </c>
      <c r="I51" s="97">
        <f t="shared" si="4"/>
        <v>5.1103161522418041</v>
      </c>
      <c r="J51" s="97">
        <f t="shared" si="5"/>
        <v>2.7586424659778199</v>
      </c>
      <c r="K51" s="97"/>
      <c r="L51" s="363">
        <f t="shared" si="6"/>
        <v>0.35732032480705289</v>
      </c>
      <c r="M51" s="365">
        <f t="shared" si="7"/>
        <v>9.9681597325343141</v>
      </c>
      <c r="N51" s="97"/>
      <c r="O51" s="97"/>
      <c r="P51" s="97"/>
      <c r="Q51" s="97"/>
      <c r="R51" s="97"/>
      <c r="S51" s="97"/>
      <c r="T51" s="97"/>
      <c r="U51" s="97"/>
      <c r="Y51" s="74">
        <f t="shared" si="8"/>
        <v>1.6564273188406007E-2</v>
      </c>
      <c r="Z51" s="74">
        <f t="shared" si="9"/>
        <v>2.9708165428046863E-2</v>
      </c>
      <c r="AA51" s="97">
        <f t="shared" si="10"/>
        <v>1.7935085403469915</v>
      </c>
      <c r="AC51" s="363">
        <f t="shared" si="11"/>
        <v>8.705941657974281E-2</v>
      </c>
      <c r="AD51" s="97">
        <f t="shared" si="12"/>
        <v>5.25585491071707</v>
      </c>
      <c r="AE51" s="97">
        <f t="shared" si="13"/>
        <v>2.9304878078251111</v>
      </c>
      <c r="AF51" s="97"/>
      <c r="AG51" s="363">
        <f t="shared" si="14"/>
        <v>0.33893012892714314</v>
      </c>
      <c r="AH51" s="368">
        <f t="shared" si="15"/>
        <v>11.408652269290457</v>
      </c>
      <c r="AT51" s="74">
        <f t="shared" si="16"/>
        <v>2.2132864823348336E-2</v>
      </c>
      <c r="AU51" s="74">
        <f t="shared" si="17"/>
        <v>4.2223674760553949E-2</v>
      </c>
      <c r="AV51" s="97">
        <f t="shared" si="18"/>
        <v>1.9077365310617844</v>
      </c>
      <c r="AX51" s="363">
        <f t="shared" si="19"/>
        <v>0.11202018810572424</v>
      </c>
      <c r="AY51" s="97">
        <f t="shared" si="20"/>
        <v>5.061260211897749</v>
      </c>
      <c r="AZ51" s="97">
        <f t="shared" si="21"/>
        <v>2.6530184485594641</v>
      </c>
      <c r="BA51" s="97"/>
      <c r="BB51" s="363">
        <f t="shared" si="22"/>
        <v>0.38071201085165113</v>
      </c>
      <c r="BC51" s="368">
        <f t="shared" si="23"/>
        <v>9.0165532254269483</v>
      </c>
    </row>
    <row r="52" spans="4:55">
      <c r="D52" s="74">
        <f t="shared" si="0"/>
        <v>1.7778590761248991E-2</v>
      </c>
      <c r="E52" s="74">
        <f t="shared" si="1"/>
        <v>3.3590577059354962E-2</v>
      </c>
      <c r="F52" s="97">
        <f t="shared" si="2"/>
        <v>1.8893835574735474</v>
      </c>
      <c r="H52" s="363">
        <f t="shared" si="3"/>
        <v>9.4096711971587046E-2</v>
      </c>
      <c r="I52" s="97">
        <f t="shared" si="4"/>
        <v>5.2926980116266824</v>
      </c>
      <c r="J52" s="97">
        <f t="shared" si="5"/>
        <v>2.8012829849667957</v>
      </c>
      <c r="K52" s="97"/>
      <c r="L52" s="363">
        <f t="shared" si="6"/>
        <v>0.34539647916342547</v>
      </c>
      <c r="M52" s="97">
        <f t="shared" si="7"/>
        <v>10.282540801639271</v>
      </c>
      <c r="N52" s="97"/>
      <c r="O52" s="97"/>
      <c r="P52" s="97"/>
      <c r="Q52" s="97"/>
      <c r="R52" s="97"/>
      <c r="S52" s="97"/>
      <c r="T52" s="97"/>
      <c r="U52" s="97"/>
      <c r="Y52" s="74">
        <f t="shared" si="8"/>
        <v>1.4958061858395119E-2</v>
      </c>
      <c r="Z52" s="74">
        <f t="shared" si="9"/>
        <v>2.7452640372023725E-2</v>
      </c>
      <c r="AA52" s="97">
        <f t="shared" si="10"/>
        <v>1.8353073166772673</v>
      </c>
      <c r="AC52" s="363">
        <f t="shared" si="11"/>
        <v>8.1744535652611416E-2</v>
      </c>
      <c r="AD52" s="97">
        <f t="shared" si="12"/>
        <v>5.4649149352683555</v>
      </c>
      <c r="AE52" s="97">
        <f t="shared" si="13"/>
        <v>2.9776565949523439</v>
      </c>
      <c r="AF52" s="97"/>
      <c r="AG52" s="363">
        <f t="shared" si="14"/>
        <v>0.3255788055636239</v>
      </c>
      <c r="AH52" s="97">
        <f t="shared" si="15"/>
        <v>11.85965361260525</v>
      </c>
      <c r="AT52" s="74">
        <f t="shared" si="16"/>
        <v>2.0589349834758963E-2</v>
      </c>
      <c r="AU52" s="74">
        <f t="shared" si="17"/>
        <v>3.9958647325050216E-2</v>
      </c>
      <c r="AV52" s="97">
        <f t="shared" si="18"/>
        <v>1.9407435225366847</v>
      </c>
      <c r="AX52" s="363">
        <f t="shared" si="19"/>
        <v>0.10737150639789805</v>
      </c>
      <c r="AY52" s="97">
        <f t="shared" si="20"/>
        <v>5.2149051456026729</v>
      </c>
      <c r="AZ52" s="97">
        <f t="shared" si="21"/>
        <v>2.6870655936990762</v>
      </c>
      <c r="BA52" s="97"/>
      <c r="BB52" s="363">
        <f t="shared" si="22"/>
        <v>0.37089782379545877</v>
      </c>
      <c r="BC52" s="97">
        <f t="shared" si="23"/>
        <v>9.2820415260388867</v>
      </c>
    </row>
    <row r="53" spans="4:55">
      <c r="D53" s="74">
        <f t="shared" si="0"/>
        <v>1.6512598924920314E-2</v>
      </c>
      <c r="E53" s="74">
        <f t="shared" si="1"/>
        <v>3.158636831902964E-2</v>
      </c>
      <c r="F53" s="97">
        <f t="shared" si="2"/>
        <v>1.9128647442263282</v>
      </c>
      <c r="H53" s="363">
        <f t="shared" si="3"/>
        <v>8.9162337401841762E-2</v>
      </c>
      <c r="I53" s="97">
        <f t="shared" si="4"/>
        <v>5.399655003264245</v>
      </c>
      <c r="J53" s="97">
        <f t="shared" si="5"/>
        <v>2.8228106663381332</v>
      </c>
      <c r="K53" s="97"/>
      <c r="L53" s="363">
        <f t="shared" si="6"/>
        <v>0.33300163464927635</v>
      </c>
      <c r="M53" s="97">
        <f t="shared" si="7"/>
        <v>10.542574292995088</v>
      </c>
      <c r="N53" s="97"/>
      <c r="O53" s="97"/>
      <c r="P53" s="97"/>
      <c r="Q53" s="97"/>
      <c r="R53" s="97"/>
      <c r="S53" s="97"/>
      <c r="T53" s="97"/>
      <c r="U53" s="97"/>
      <c r="Y53" s="74">
        <f t="shared" si="8"/>
        <v>1.3685685654996593E-2</v>
      </c>
      <c r="Z53" s="74">
        <f t="shared" si="9"/>
        <v>2.5409996809343301E-2</v>
      </c>
      <c r="AA53" s="97">
        <f t="shared" si="10"/>
        <v>1.85668423562441</v>
      </c>
      <c r="AC53" s="363">
        <f t="shared" si="11"/>
        <v>7.6464967758162042E-2</v>
      </c>
      <c r="AD53" s="97">
        <f t="shared" si="12"/>
        <v>5.5872222763091868</v>
      </c>
      <c r="AE53" s="97">
        <f t="shared" si="13"/>
        <v>3.0092474364280806</v>
      </c>
      <c r="AF53" s="97"/>
      <c r="AG53" s="363">
        <f t="shared" si="14"/>
        <v>0.31170206475357487</v>
      </c>
      <c r="AH53" s="97">
        <f t="shared" si="15"/>
        <v>12.2669068828439</v>
      </c>
      <c r="AT53" s="74">
        <f t="shared" si="16"/>
        <v>1.9338792908098725E-2</v>
      </c>
      <c r="AU53" s="74">
        <f t="shared" si="17"/>
        <v>3.7868386058559654E-2</v>
      </c>
      <c r="AV53" s="97">
        <f t="shared" si="18"/>
        <v>1.9581566563392425</v>
      </c>
      <c r="AX53" s="363">
        <f t="shared" si="19"/>
        <v>0.1026973621614799</v>
      </c>
      <c r="AY53" s="97">
        <f t="shared" si="20"/>
        <v>5.310432902897066</v>
      </c>
      <c r="AZ53" s="97">
        <f t="shared" si="21"/>
        <v>2.7119550857717769</v>
      </c>
      <c r="BA53" s="97"/>
      <c r="BB53" s="363">
        <f t="shared" si="22"/>
        <v>0.36065176613369898</v>
      </c>
      <c r="BC53" s="97">
        <f t="shared" si="23"/>
        <v>9.5238219441406162</v>
      </c>
    </row>
    <row r="54" spans="4:55">
      <c r="D54" s="74">
        <f t="shared" si="0"/>
        <v>1.5428804213625446E-2</v>
      </c>
      <c r="E54" s="74">
        <f t="shared" si="1"/>
        <v>2.965203793318013E-2</v>
      </c>
      <c r="F54" s="97">
        <f t="shared" si="2"/>
        <v>1.9218623506152148</v>
      </c>
      <c r="H54" s="363">
        <f t="shared" si="3"/>
        <v>8.3994050339592286E-2</v>
      </c>
      <c r="I54" s="97">
        <f t="shared" si="4"/>
        <v>5.4439766800213638</v>
      </c>
      <c r="J54" s="97">
        <f t="shared" si="5"/>
        <v>2.8326569164949151</v>
      </c>
      <c r="K54" s="97"/>
      <c r="L54" s="363">
        <f t="shared" si="6"/>
        <v>0.3205987003177711</v>
      </c>
      <c r="M54" s="97">
        <f t="shared" si="7"/>
        <v>10.812029211625504</v>
      </c>
      <c r="N54" s="97"/>
      <c r="O54" s="97"/>
      <c r="P54" s="97"/>
      <c r="Q54" s="97"/>
      <c r="R54" s="97"/>
      <c r="S54" s="97"/>
      <c r="T54" s="97"/>
      <c r="U54" s="97"/>
      <c r="Y54" s="74">
        <f t="shared" si="8"/>
        <v>1.2645969129993384E-2</v>
      </c>
      <c r="Z54" s="74">
        <f t="shared" si="9"/>
        <v>2.3565722669816377E-2</v>
      </c>
      <c r="AA54" s="97">
        <f t="shared" si="10"/>
        <v>1.8634967733650245</v>
      </c>
      <c r="AC54" s="363">
        <f t="shared" si="11"/>
        <v>7.1311821784834709E-2</v>
      </c>
      <c r="AD54" s="97">
        <f t="shared" si="12"/>
        <v>5.6390950390428491</v>
      </c>
      <c r="AE54" s="97">
        <f t="shared" si="13"/>
        <v>3.0260825345353335</v>
      </c>
      <c r="AF54" s="97"/>
      <c r="AG54" s="363">
        <f t="shared" si="14"/>
        <v>0.29754961125378215</v>
      </c>
      <c r="AH54" s="97">
        <f t="shared" si="15"/>
        <v>12.626373288984336</v>
      </c>
      <c r="AT54" s="74">
        <f t="shared" si="16"/>
        <v>1.8216338758010733E-2</v>
      </c>
      <c r="AU54" s="74">
        <f t="shared" si="17"/>
        <v>3.5810931712463356E-2</v>
      </c>
      <c r="AV54" s="97">
        <f t="shared" si="18"/>
        <v>1.9658687834137532</v>
      </c>
      <c r="AX54" s="363">
        <f t="shared" si="19"/>
        <v>9.7757136263317987E-2</v>
      </c>
      <c r="AY54" s="97">
        <f t="shared" si="20"/>
        <v>5.3664535756576637</v>
      </c>
      <c r="AZ54" s="97">
        <f t="shared" si="21"/>
        <v>2.7298127021167495</v>
      </c>
      <c r="BA54" s="97"/>
      <c r="BB54" s="363">
        <f t="shared" si="22"/>
        <v>0.3494802919231137</v>
      </c>
      <c r="BC54" s="97">
        <f t="shared" si="23"/>
        <v>9.7590393550549059</v>
      </c>
    </row>
    <row r="55" spans="4:55">
      <c r="D55" s="74">
        <f t="shared" si="0"/>
        <v>1.4508999449515912E-2</v>
      </c>
      <c r="E55" s="74">
        <f t="shared" si="1"/>
        <v>2.7846722495387166E-2</v>
      </c>
      <c r="F55" s="97">
        <f t="shared" si="2"/>
        <v>1.9192724206986074</v>
      </c>
      <c r="H55" s="363">
        <f t="shared" si="3"/>
        <v>7.913516646011938E-2</v>
      </c>
      <c r="I55" s="97">
        <f t="shared" si="4"/>
        <v>5.4542125206820993</v>
      </c>
      <c r="J55" s="97">
        <f t="shared" si="5"/>
        <v>2.8418125857801826</v>
      </c>
      <c r="K55" s="97"/>
      <c r="L55" s="363">
        <f t="shared" si="6"/>
        <v>0.30815808085879615</v>
      </c>
      <c r="M55" s="97">
        <f t="shared" si="7"/>
        <v>11.066224433049268</v>
      </c>
      <c r="N55" s="97"/>
      <c r="O55" s="97"/>
      <c r="P55" s="97"/>
      <c r="Q55" s="97"/>
      <c r="R55" s="97"/>
      <c r="S55" s="97"/>
      <c r="T55" s="97"/>
      <c r="U55" s="97"/>
      <c r="Y55" s="74">
        <f t="shared" si="8"/>
        <v>1.1787523299832285E-2</v>
      </c>
      <c r="Z55" s="74">
        <f t="shared" si="9"/>
        <v>2.1920300514953736E-2</v>
      </c>
      <c r="AA55" s="97">
        <f t="shared" si="10"/>
        <v>1.8596188493019243</v>
      </c>
      <c r="AC55" s="363">
        <f t="shared" si="11"/>
        <v>6.6442127970597897E-2</v>
      </c>
      <c r="AD55" s="97">
        <f t="shared" si="12"/>
        <v>5.6366487073279634</v>
      </c>
      <c r="AE55" s="97">
        <f t="shared" si="13"/>
        <v>3.0310774218296856</v>
      </c>
      <c r="AF55" s="97"/>
      <c r="AG55" s="363">
        <f t="shared" si="14"/>
        <v>0.28365414031548591</v>
      </c>
      <c r="AH55" s="97">
        <f t="shared" si="15"/>
        <v>12.940248703341492</v>
      </c>
      <c r="AT55" s="74">
        <f t="shared" si="16"/>
        <v>1.7229723375614195E-2</v>
      </c>
      <c r="AU55" s="74">
        <f t="shared" si="17"/>
        <v>3.3876282830040461E-2</v>
      </c>
      <c r="AV55" s="97">
        <f t="shared" si="18"/>
        <v>1.9661536109155819</v>
      </c>
      <c r="AX55" s="363">
        <f t="shared" si="19"/>
        <v>9.2852053097810458E-2</v>
      </c>
      <c r="AY55" s="97">
        <f t="shared" si="20"/>
        <v>5.3890623240781146</v>
      </c>
      <c r="AZ55" s="97">
        <f t="shared" si="21"/>
        <v>2.7409162204618291</v>
      </c>
      <c r="BA55" s="97"/>
      <c r="BB55" s="363">
        <f t="shared" si="22"/>
        <v>0.33807426204691388</v>
      </c>
      <c r="BC55" s="97">
        <f t="shared" si="23"/>
        <v>9.9796740906626233</v>
      </c>
    </row>
    <row r="56" spans="4:55">
      <c r="D56" s="74">
        <f t="shared" si="0"/>
        <v>1.3638860262890018E-2</v>
      </c>
      <c r="E56" s="74">
        <f t="shared" si="1"/>
        <v>2.6123580473979197E-2</v>
      </c>
      <c r="F56" s="97">
        <f t="shared" si="2"/>
        <v>1.9153785558650278</v>
      </c>
      <c r="H56" s="363">
        <f t="shared" si="3"/>
        <v>7.4469672870736012E-2</v>
      </c>
      <c r="I56" s="97">
        <f t="shared" si="4"/>
        <v>5.4601096745129487</v>
      </c>
      <c r="J56" s="97">
        <f t="shared" si="5"/>
        <v>2.8506686878130165</v>
      </c>
      <c r="K56" s="97"/>
      <c r="L56" s="363">
        <f t="shared" si="6"/>
        <v>0.29539574699463539</v>
      </c>
      <c r="M56" s="97">
        <f t="shared" si="7"/>
        <v>11.307628649482753</v>
      </c>
      <c r="N56" s="97"/>
      <c r="O56" s="97"/>
      <c r="P56" s="97"/>
      <c r="Q56" s="97"/>
      <c r="R56" s="97"/>
      <c r="S56" s="97"/>
      <c r="T56" s="97"/>
      <c r="U56" s="97"/>
      <c r="Y56" s="74">
        <f t="shared" si="8"/>
        <v>1.1017577469925524E-2</v>
      </c>
      <c r="Z56" s="74">
        <f t="shared" si="9"/>
        <v>2.0430007221774772E-2</v>
      </c>
      <c r="AA56" s="97">
        <f t="shared" si="10"/>
        <v>1.8543102853183635</v>
      </c>
      <c r="AC56" s="363">
        <f t="shared" si="11"/>
        <v>6.1961520916861725E-2</v>
      </c>
      <c r="AD56" s="97">
        <f t="shared" si="12"/>
        <v>5.6238788505002058</v>
      </c>
      <c r="AE56" s="97">
        <f t="shared" si="13"/>
        <v>3.0328682826319175</v>
      </c>
      <c r="AF56" s="97"/>
      <c r="AG56" s="363">
        <f t="shared" si="14"/>
        <v>0.27040494333536325</v>
      </c>
      <c r="AH56" s="97">
        <f t="shared" si="15"/>
        <v>13.235675367121722</v>
      </c>
      <c r="AT56" s="74">
        <f t="shared" si="16"/>
        <v>1.6253701265205808E-2</v>
      </c>
      <c r="AU56" s="74">
        <f t="shared" si="17"/>
        <v>3.1933383029551662E-2</v>
      </c>
      <c r="AV56" s="97">
        <f t="shared" si="18"/>
        <v>1.964683767008272</v>
      </c>
      <c r="AX56" s="363">
        <f t="shared" si="19"/>
        <v>8.7791580372063208E-2</v>
      </c>
      <c r="AY56" s="97">
        <f t="shared" si="20"/>
        <v>5.401328530628164</v>
      </c>
      <c r="AZ56" s="97">
        <f t="shared" si="21"/>
        <v>2.749210138206136</v>
      </c>
      <c r="BA56" s="97"/>
      <c r="BB56" s="363">
        <f t="shared" si="22"/>
        <v>0.3258071646019261</v>
      </c>
      <c r="BC56" s="97">
        <f t="shared" si="23"/>
        <v>10.202713702473019</v>
      </c>
    </row>
    <row r="57" spans="4:55">
      <c r="D57" s="74">
        <f t="shared" si="0"/>
        <v>1.2808254906330148E-2</v>
      </c>
      <c r="E57" s="74">
        <f t="shared" si="1"/>
        <v>2.4512845862813E-2</v>
      </c>
      <c r="F57" s="97">
        <f t="shared" si="2"/>
        <v>1.9138318250285729</v>
      </c>
      <c r="H57" s="363">
        <f t="shared" si="3"/>
        <v>6.9988998757387691E-2</v>
      </c>
      <c r="I57" s="97">
        <f t="shared" si="4"/>
        <v>5.4643664784339547</v>
      </c>
      <c r="J57" s="97">
        <f t="shared" si="5"/>
        <v>2.8551967873939881</v>
      </c>
      <c r="K57" s="97"/>
      <c r="L57" s="363">
        <f t="shared" si="6"/>
        <v>0.28269190230468882</v>
      </c>
      <c r="M57" s="97">
        <f t="shared" si="7"/>
        <v>11.5323983142057</v>
      </c>
      <c r="N57" s="97"/>
      <c r="O57" s="97"/>
      <c r="P57" s="97"/>
      <c r="Q57" s="97"/>
      <c r="R57" s="97"/>
      <c r="S57" s="97"/>
      <c r="T57" s="97"/>
      <c r="U57" s="97"/>
      <c r="Y57" s="74">
        <f t="shared" si="8"/>
        <v>1.0308177779914366E-2</v>
      </c>
      <c r="Z57" s="74">
        <f t="shared" si="9"/>
        <v>1.9069870321287596E-2</v>
      </c>
      <c r="AA57" s="97">
        <f t="shared" si="10"/>
        <v>1.8499749158814001</v>
      </c>
      <c r="AC57" s="363">
        <f t="shared" si="11"/>
        <v>5.7866494618485663E-2</v>
      </c>
      <c r="AD57" s="97">
        <f t="shared" si="12"/>
        <v>5.6136492650756731</v>
      </c>
      <c r="AE57" s="97">
        <f t="shared" si="13"/>
        <v>3.0344461521528858</v>
      </c>
      <c r="AF57" s="97"/>
      <c r="AG57" s="363">
        <f t="shared" si="14"/>
        <v>0.25784852029558397</v>
      </c>
      <c r="AH57" s="97">
        <f t="shared" si="15"/>
        <v>13.521251899009981</v>
      </c>
      <c r="AT57" s="74">
        <f t="shared" si="16"/>
        <v>1.5299890292971532E-2</v>
      </c>
      <c r="AU57" s="74">
        <f t="shared" si="17"/>
        <v>3.0050579963824077E-2</v>
      </c>
      <c r="AV57" s="97">
        <f t="shared" si="18"/>
        <v>1.9641042771155504</v>
      </c>
      <c r="AX57" s="363">
        <f t="shared" si="19"/>
        <v>8.2857362808063884E-2</v>
      </c>
      <c r="AY57" s="97">
        <f t="shared" si="20"/>
        <v>5.4155527406707566</v>
      </c>
      <c r="AZ57" s="97">
        <f t="shared" si="21"/>
        <v>2.7572633509173676</v>
      </c>
      <c r="BA57" s="97"/>
      <c r="BB57" s="363">
        <f t="shared" si="22"/>
        <v>0.31342719806560737</v>
      </c>
      <c r="BC57" s="97">
        <f t="shared" si="23"/>
        <v>10.429988321121318</v>
      </c>
    </row>
    <row r="58" spans="4:55">
      <c r="D58" s="74">
        <f t="shared" si="0"/>
        <v>1.2006616017619065E-2</v>
      </c>
      <c r="E58" s="74">
        <f t="shared" si="1"/>
        <v>2.2984443192179717E-2</v>
      </c>
      <c r="F58" s="97">
        <f t="shared" si="2"/>
        <v>1.9143148376237966</v>
      </c>
      <c r="H58" s="363">
        <f t="shared" si="3"/>
        <v>6.5717443242060483E-2</v>
      </c>
      <c r="I58" s="97">
        <f t="shared" si="4"/>
        <v>5.4734359078048014</v>
      </c>
      <c r="J58" s="97">
        <f t="shared" si="5"/>
        <v>2.8592140645991524</v>
      </c>
      <c r="K58" s="97"/>
      <c r="L58" s="363">
        <f t="shared" si="6"/>
        <v>0.27067489875289125</v>
      </c>
      <c r="M58" s="97">
        <f t="shared" si="7"/>
        <v>11.776439241520819</v>
      </c>
      <c r="N58" s="97"/>
      <c r="O58" s="97"/>
      <c r="P58" s="97"/>
      <c r="Q58" s="97"/>
      <c r="R58" s="97"/>
      <c r="S58" s="97"/>
      <c r="T58" s="97"/>
      <c r="U58" s="97"/>
      <c r="Y58" s="74">
        <f t="shared" si="8"/>
        <v>9.6525618410675806E-3</v>
      </c>
      <c r="Z58" s="74">
        <f t="shared" si="9"/>
        <v>1.7844718464840505E-2</v>
      </c>
      <c r="AA58" s="97">
        <f t="shared" si="10"/>
        <v>1.8487028375118773</v>
      </c>
      <c r="AC58" s="363">
        <f t="shared" si="11"/>
        <v>5.4167259589651795E-2</v>
      </c>
      <c r="AD58" s="97">
        <f t="shared" si="12"/>
        <v>5.6116977525275153</v>
      </c>
      <c r="AE58" s="97">
        <f t="shared" si="13"/>
        <v>3.0354785196739127</v>
      </c>
      <c r="AF58" s="97"/>
      <c r="AG58" s="363">
        <f t="shared" si="14"/>
        <v>0.2461389215721487</v>
      </c>
      <c r="AH58" s="97">
        <f t="shared" si="15"/>
        <v>13.793376570054431</v>
      </c>
      <c r="AT58" s="74">
        <f t="shared" si="16"/>
        <v>1.4350499964905547E-2</v>
      </c>
      <c r="AU58" s="74">
        <f t="shared" si="17"/>
        <v>2.8197560021348642E-2</v>
      </c>
      <c r="AV58" s="97">
        <f t="shared" si="18"/>
        <v>1.9649183018226803</v>
      </c>
      <c r="AX58" s="363">
        <f t="shared" si="19"/>
        <v>7.8002725599344028E-2</v>
      </c>
      <c r="AY58" s="97">
        <f t="shared" si="20"/>
        <v>5.4355406285565904</v>
      </c>
      <c r="AZ58" s="97">
        <f t="shared" si="21"/>
        <v>2.7662934502236158</v>
      </c>
      <c r="BA58" s="97"/>
      <c r="BB58" s="363">
        <f t="shared" si="22"/>
        <v>0.30082463371492002</v>
      </c>
      <c r="BC58" s="97">
        <f t="shared" si="23"/>
        <v>10.6684632814741</v>
      </c>
    </row>
    <row r="59" spans="4:55">
      <c r="D59" s="74">
        <f t="shared" si="0"/>
        <v>1.1233621621030575E-2</v>
      </c>
      <c r="E59" s="74">
        <f t="shared" si="1"/>
        <v>2.151435239611553E-2</v>
      </c>
      <c r="F59" s="97">
        <f t="shared" si="2"/>
        <v>1.9151750986376732</v>
      </c>
      <c r="H59" s="363">
        <f t="shared" si="3"/>
        <v>6.1612681883161817E-2</v>
      </c>
      <c r="I59" s="97">
        <f t="shared" si="4"/>
        <v>5.4846677199645129</v>
      </c>
      <c r="J59" s="97">
        <f t="shared" si="5"/>
        <v>2.8637943986771428</v>
      </c>
      <c r="K59" s="97"/>
      <c r="L59" s="363">
        <f t="shared" si="6"/>
        <v>0.25888084180037563</v>
      </c>
      <c r="M59" s="97">
        <f t="shared" si="7"/>
        <v>12.032936759328958</v>
      </c>
      <c r="N59" s="97"/>
      <c r="O59" s="97"/>
      <c r="P59" s="97"/>
      <c r="Q59" s="97"/>
      <c r="R59" s="97"/>
      <c r="S59" s="97"/>
      <c r="T59" s="97"/>
      <c r="U59" s="97"/>
      <c r="Y59" s="74">
        <f t="shared" si="8"/>
        <v>9.0323265841500636E-3</v>
      </c>
      <c r="Z59" s="74">
        <f t="shared" si="9"/>
        <v>1.6700662517609134E-2</v>
      </c>
      <c r="AA59" s="97">
        <f t="shared" si="10"/>
        <v>1.8489878949810645</v>
      </c>
      <c r="AC59" s="363">
        <f t="shared" si="11"/>
        <v>5.0715079020616151E-2</v>
      </c>
      <c r="AD59" s="97">
        <f t="shared" si="12"/>
        <v>5.6148411539515219</v>
      </c>
      <c r="AE59" s="97">
        <f t="shared" si="13"/>
        <v>3.036710607566754</v>
      </c>
      <c r="AF59" s="97"/>
      <c r="AG59" s="363">
        <f t="shared" si="14"/>
        <v>0.23488054580072174</v>
      </c>
      <c r="AH59" s="97">
        <f t="shared" si="15"/>
        <v>14.064145392619263</v>
      </c>
      <c r="AT59" s="74">
        <f t="shared" si="16"/>
        <v>1.342223363012778E-2</v>
      </c>
      <c r="AU59" s="74">
        <f t="shared" si="17"/>
        <v>2.6387254542735702E-2</v>
      </c>
      <c r="AV59" s="97">
        <f t="shared" si="18"/>
        <v>1.9659361675471367</v>
      </c>
      <c r="AX59" s="363">
        <f t="shared" si="19"/>
        <v>7.3196822335117095E-2</v>
      </c>
      <c r="AY59" s="97">
        <f t="shared" si="20"/>
        <v>5.4534010025587865</v>
      </c>
      <c r="AZ59" s="97">
        <f t="shared" si="21"/>
        <v>2.7739461191982122</v>
      </c>
      <c r="BA59" s="97"/>
      <c r="BB59" s="363">
        <f t="shared" si="22"/>
        <v>0.28785477276031363</v>
      </c>
      <c r="BC59" s="97">
        <f t="shared" si="23"/>
        <v>10.908856481985119</v>
      </c>
    </row>
    <row r="60" spans="4:55">
      <c r="D60" s="74">
        <f t="shared" si="0"/>
        <v>1.0480030696649619E-2</v>
      </c>
      <c r="E60" s="74">
        <f t="shared" si="1"/>
        <v>2.0103622280228044E-2</v>
      </c>
      <c r="F60" s="97">
        <f t="shared" si="2"/>
        <v>1.9182789499514545</v>
      </c>
      <c r="H60" s="363">
        <f t="shared" si="3"/>
        <v>5.76961230832067E-2</v>
      </c>
      <c r="I60" s="97">
        <f t="shared" si="4"/>
        <v>5.5053391305095776</v>
      </c>
      <c r="J60" s="97">
        <f t="shared" si="5"/>
        <v>2.8699366849898968</v>
      </c>
      <c r="K60" s="97"/>
      <c r="L60" s="363">
        <f t="shared" si="6"/>
        <v>0.24718079554981184</v>
      </c>
      <c r="M60" s="97">
        <f t="shared" si="7"/>
        <v>12.295336238629726</v>
      </c>
      <c r="N60" s="97"/>
      <c r="O60" s="97"/>
      <c r="P60" s="97"/>
      <c r="Q60" s="97"/>
      <c r="R60" s="97"/>
      <c r="S60" s="97"/>
      <c r="T60" s="97"/>
      <c r="U60" s="97"/>
      <c r="Y60" s="74">
        <f t="shared" si="8"/>
        <v>8.4527920931117082E-3</v>
      </c>
      <c r="Z60" s="74">
        <f t="shared" si="9"/>
        <v>1.5652956679019114E-2</v>
      </c>
      <c r="AA60" s="97">
        <f t="shared" si="10"/>
        <v>1.8518090243547947</v>
      </c>
      <c r="AC60" s="363">
        <f t="shared" si="11"/>
        <v>4.7556631575326462E-2</v>
      </c>
      <c r="AD60" s="97">
        <f t="shared" si="12"/>
        <v>5.6261447166174818</v>
      </c>
      <c r="AE60" s="97">
        <f t="shared" si="13"/>
        <v>3.0381884106962582</v>
      </c>
      <c r="AF60" s="97"/>
      <c r="AG60" s="363">
        <f t="shared" si="14"/>
        <v>0.22434950101152906</v>
      </c>
      <c r="AH60" s="97">
        <f t="shared" si="15"/>
        <v>14.332723562203574</v>
      </c>
      <c r="AT60" s="74">
        <f t="shared" si="16"/>
        <v>1.2492212524735235E-2</v>
      </c>
      <c r="AU60" s="74">
        <f t="shared" si="17"/>
        <v>2.4600827818027277E-2</v>
      </c>
      <c r="AV60" s="97">
        <f t="shared" si="18"/>
        <v>1.9692930911410889</v>
      </c>
      <c r="AX60" s="363">
        <f t="shared" si="19"/>
        <v>6.8418218671216738E-2</v>
      </c>
      <c r="AY60" s="97">
        <f t="shared" si="20"/>
        <v>5.4768695726033387</v>
      </c>
      <c r="AZ60" s="97">
        <f t="shared" si="21"/>
        <v>2.7811348129139155</v>
      </c>
      <c r="BA60" s="97"/>
      <c r="BB60" s="363">
        <f t="shared" si="22"/>
        <v>0.27451077883358926</v>
      </c>
      <c r="BC60" s="97">
        <f t="shared" si="23"/>
        <v>11.158599249754925</v>
      </c>
    </row>
    <row r="61" spans="4:55">
      <c r="D61" s="74">
        <f t="shared" si="0"/>
        <v>9.754246536866561E-3</v>
      </c>
      <c r="E61" s="74">
        <f t="shared" si="1"/>
        <v>1.8759867679379573E-2</v>
      </c>
      <c r="F61" s="97">
        <f t="shared" si="2"/>
        <v>1.9232513355568686</v>
      </c>
      <c r="H61" s="363">
        <f t="shared" si="3"/>
        <v>5.3964815017364019E-2</v>
      </c>
      <c r="I61" s="97">
        <f t="shared" si="4"/>
        <v>5.5324432095705047</v>
      </c>
      <c r="J61" s="97">
        <f t="shared" si="5"/>
        <v>2.8766095763394395</v>
      </c>
      <c r="K61" s="97"/>
      <c r="L61" s="363">
        <f t="shared" si="6"/>
        <v>0.23567753198101396</v>
      </c>
      <c r="M61" s="97">
        <f t="shared" si="7"/>
        <v>12.562856839340366</v>
      </c>
      <c r="N61" s="97"/>
      <c r="O61" s="97"/>
      <c r="P61" s="97"/>
      <c r="Q61" s="97"/>
      <c r="R61" s="97"/>
      <c r="S61" s="97"/>
      <c r="T61" s="97"/>
      <c r="U61" s="97"/>
      <c r="Y61" s="74">
        <f t="shared" si="8"/>
        <v>7.8973681934686527E-3</v>
      </c>
      <c r="Z61" s="74">
        <f t="shared" si="9"/>
        <v>1.4661461408696119E-2</v>
      </c>
      <c r="AA61" s="97">
        <f t="shared" si="10"/>
        <v>1.8564996653975894</v>
      </c>
      <c r="AC61" s="363">
        <f t="shared" si="11"/>
        <v>4.4578414201984794E-2</v>
      </c>
      <c r="AD61" s="97">
        <f t="shared" si="12"/>
        <v>5.6447177223992675</v>
      </c>
      <c r="AE61" s="97">
        <f t="shared" si="13"/>
        <v>3.0405164232498745</v>
      </c>
      <c r="AF61" s="97"/>
      <c r="AG61" s="363">
        <f t="shared" si="14"/>
        <v>0.21415916456204645</v>
      </c>
      <c r="AH61" s="97">
        <f t="shared" si="15"/>
        <v>14.606945282754877</v>
      </c>
      <c r="AT61" s="74">
        <f t="shared" si="16"/>
        <v>1.1593679335491769E-2</v>
      </c>
      <c r="AU61" s="74">
        <f t="shared" si="17"/>
        <v>2.2891838860250244E-2</v>
      </c>
      <c r="AV61" s="97">
        <f t="shared" si="18"/>
        <v>1.9745102652763029</v>
      </c>
      <c r="AX61" s="363">
        <f t="shared" si="19"/>
        <v>6.3836700695797319E-2</v>
      </c>
      <c r="AY61" s="97">
        <f t="shared" si="20"/>
        <v>5.5061640785918424</v>
      </c>
      <c r="AZ61" s="97">
        <f t="shared" si="21"/>
        <v>2.7886226652872517</v>
      </c>
      <c r="BA61" s="97"/>
      <c r="BB61" s="363">
        <f t="shared" si="22"/>
        <v>0.26129881492122453</v>
      </c>
      <c r="BC61" s="97">
        <f t="shared" si="23"/>
        <v>11.414496516264929</v>
      </c>
    </row>
    <row r="62" spans="4:55">
      <c r="D62" s="74">
        <f t="shared" si="0"/>
        <v>9.0628860108549984E-3</v>
      </c>
      <c r="E62" s="74">
        <f t="shared" si="1"/>
        <v>1.7464239614604117E-2</v>
      </c>
      <c r="F62" s="97">
        <f t="shared" si="2"/>
        <v>1.9270064297053351</v>
      </c>
      <c r="H62" s="363">
        <f t="shared" si="3"/>
        <v>5.0302883506679268E-2</v>
      </c>
      <c r="I62" s="97">
        <f t="shared" si="4"/>
        <v>5.5504265910913366</v>
      </c>
      <c r="J62" s="97">
        <f t="shared" si="5"/>
        <v>2.8803363110418219</v>
      </c>
      <c r="K62" s="97"/>
      <c r="L62" s="363">
        <f t="shared" si="6"/>
        <v>0.2241202163160684</v>
      </c>
      <c r="M62" s="97">
        <f t="shared" si="7"/>
        <v>12.833093295894338</v>
      </c>
      <c r="N62" s="97"/>
      <c r="O62" s="97"/>
      <c r="P62" s="97"/>
      <c r="Q62" s="97"/>
      <c r="R62" s="97"/>
      <c r="S62" s="97"/>
      <c r="T62" s="97"/>
      <c r="U62" s="97"/>
      <c r="Y62" s="74">
        <f t="shared" si="8"/>
        <v>7.3827255421156828E-3</v>
      </c>
      <c r="Z62" s="74">
        <f t="shared" si="9"/>
        <v>1.3740292561252969E-2</v>
      </c>
      <c r="AA62" s="97">
        <f t="shared" si="10"/>
        <v>1.8611409137275587</v>
      </c>
      <c r="AC62" s="363">
        <f t="shared" si="11"/>
        <v>4.1773814794410426E-2</v>
      </c>
      <c r="AD62" s="97">
        <f t="shared" si="12"/>
        <v>5.6583188086982874</v>
      </c>
      <c r="AE62" s="97">
        <f t="shared" si="13"/>
        <v>3.0402420187333403</v>
      </c>
      <c r="AF62" s="97"/>
      <c r="AG62" s="363">
        <f t="shared" si="14"/>
        <v>0.20425846153269869</v>
      </c>
      <c r="AH62" s="97">
        <f t="shared" si="15"/>
        <v>14.865655925602249</v>
      </c>
      <c r="AT62" s="74">
        <f t="shared" si="16"/>
        <v>1.072357951932818E-2</v>
      </c>
      <c r="AU62" s="74">
        <f t="shared" si="17"/>
        <v>2.120915768896138E-2</v>
      </c>
      <c r="AV62" s="97">
        <f t="shared" si="18"/>
        <v>1.977805792434699</v>
      </c>
      <c r="AX62" s="363">
        <f t="shared" si="19"/>
        <v>5.9230023890835072E-2</v>
      </c>
      <c r="AY62" s="97">
        <f t="shared" si="20"/>
        <v>5.5233444936999696</v>
      </c>
      <c r="AZ62" s="97">
        <f t="shared" si="21"/>
        <v>2.7926627148263514</v>
      </c>
      <c r="BA62" s="97"/>
      <c r="BB62" s="363">
        <f t="shared" si="22"/>
        <v>0.24756359058365388</v>
      </c>
      <c r="BC62" s="97">
        <f t="shared" si="23"/>
        <v>11.672485735371849</v>
      </c>
    </row>
    <row r="63" spans="4:55">
      <c r="D63" s="74">
        <f t="shared" si="0"/>
        <v>8.4264858316594349E-3</v>
      </c>
      <c r="E63" s="74">
        <f t="shared" si="1"/>
        <v>1.6268480727014971E-2</v>
      </c>
      <c r="F63" s="97">
        <f t="shared" si="2"/>
        <v>1.9306364541541281</v>
      </c>
      <c r="H63" s="363">
        <f t="shared" si="3"/>
        <v>4.6897228084026681E-2</v>
      </c>
      <c r="I63" s="97">
        <f t="shared" si="4"/>
        <v>5.5654550450708076</v>
      </c>
      <c r="J63" s="97">
        <f t="shared" si="5"/>
        <v>2.882704837099539</v>
      </c>
      <c r="K63" s="97"/>
      <c r="L63" s="363">
        <f t="shared" si="6"/>
        <v>0.21306372571300161</v>
      </c>
      <c r="M63" s="97">
        <f t="shared" si="7"/>
        <v>13.096719311914242</v>
      </c>
      <c r="N63" s="97"/>
      <c r="O63" s="97"/>
      <c r="P63" s="97"/>
      <c r="Q63" s="97"/>
      <c r="R63" s="97"/>
      <c r="S63" s="97"/>
      <c r="T63" s="97"/>
      <c r="U63" s="97"/>
      <c r="Y63" s="74">
        <f t="shared" si="8"/>
        <v>6.9094246999404684E-3</v>
      </c>
      <c r="Z63" s="74">
        <f t="shared" si="9"/>
        <v>1.2889442646278955E-2</v>
      </c>
      <c r="AA63" s="97">
        <f t="shared" si="10"/>
        <v>1.8654871000171709</v>
      </c>
      <c r="AC63" s="363">
        <f t="shared" si="11"/>
        <v>3.9169728950335776E-2</v>
      </c>
      <c r="AD63" s="97">
        <f t="shared" si="12"/>
        <v>5.6690289932059414</v>
      </c>
      <c r="AE63" s="97">
        <f t="shared" si="13"/>
        <v>3.0389001313135648</v>
      </c>
      <c r="AF63" s="97"/>
      <c r="AG63" s="363">
        <f t="shared" si="14"/>
        <v>0.19480131951331547</v>
      </c>
      <c r="AH63" s="97">
        <f t="shared" si="15"/>
        <v>15.113246154949341</v>
      </c>
      <c r="AT63" s="74">
        <f t="shared" si="16"/>
        <v>9.9226821674943139E-3</v>
      </c>
      <c r="AU63" s="74">
        <f t="shared" si="17"/>
        <v>1.9656438952871717E-2</v>
      </c>
      <c r="AV63" s="97">
        <f t="shared" si="18"/>
        <v>1.9809602505725912</v>
      </c>
      <c r="AX63" s="363">
        <f t="shared" si="19"/>
        <v>5.4944447212018264E-2</v>
      </c>
      <c r="AY63" s="97">
        <f t="shared" si="20"/>
        <v>5.5372575967424034</v>
      </c>
      <c r="AZ63" s="97">
        <f t="shared" si="21"/>
        <v>2.7952391246325483</v>
      </c>
      <c r="BA63" s="97"/>
      <c r="BB63" s="363">
        <f t="shared" si="22"/>
        <v>0.23431846673883974</v>
      </c>
      <c r="BC63" s="97">
        <f t="shared" si="23"/>
        <v>11.920697706265196</v>
      </c>
    </row>
    <row r="64" spans="4:55">
      <c r="D64" s="74">
        <f t="shared" si="0"/>
        <v>7.8264002866863577E-3</v>
      </c>
      <c r="E64" s="74">
        <f t="shared" si="1"/>
        <v>1.5119863227463977E-2</v>
      </c>
      <c r="F64" s="97">
        <f t="shared" si="2"/>
        <v>1.9319051765323927</v>
      </c>
      <c r="H64" s="363">
        <f t="shared" si="3"/>
        <v>4.3614407232574065E-2</v>
      </c>
      <c r="I64" s="97">
        <f t="shared" si="4"/>
        <v>5.5727289219754557</v>
      </c>
      <c r="J64" s="97">
        <f t="shared" si="5"/>
        <v>2.8845768362078905</v>
      </c>
      <c r="K64" s="97"/>
      <c r="L64" s="363">
        <f t="shared" si="6"/>
        <v>0.20213729842542871</v>
      </c>
      <c r="M64" s="97">
        <f t="shared" si="7"/>
        <v>13.368989876724751</v>
      </c>
      <c r="N64" s="97"/>
      <c r="O64" s="97"/>
      <c r="P64" s="97"/>
      <c r="Q64" s="97"/>
      <c r="R64" s="97"/>
      <c r="S64" s="97"/>
      <c r="T64" s="97"/>
      <c r="U64" s="97"/>
      <c r="Y64" s="74">
        <f t="shared" si="8"/>
        <v>6.476742238784014E-3</v>
      </c>
      <c r="Z64" s="74">
        <f t="shared" si="9"/>
        <v>1.2098712742118403E-2</v>
      </c>
      <c r="AA64" s="97">
        <f t="shared" si="10"/>
        <v>1.868024432046858</v>
      </c>
      <c r="AC64" s="363">
        <f t="shared" si="11"/>
        <v>3.6755910440958495E-2</v>
      </c>
      <c r="AD64" s="97">
        <f t="shared" si="12"/>
        <v>5.6750614870631768</v>
      </c>
      <c r="AE64" s="97">
        <f t="shared" si="13"/>
        <v>3.0380017465000813</v>
      </c>
      <c r="AF64" s="97"/>
      <c r="AG64" s="363">
        <f t="shared" si="14"/>
        <v>0.18583749102969063</v>
      </c>
      <c r="AH64" s="97">
        <f t="shared" si="15"/>
        <v>15.360104416955663</v>
      </c>
      <c r="AT64" s="74">
        <f t="shared" si="16"/>
        <v>9.1538215942363142E-3</v>
      </c>
      <c r="AU64" s="74">
        <f t="shared" si="17"/>
        <v>1.8139325845454225E-2</v>
      </c>
      <c r="AV64" s="97">
        <f t="shared" si="18"/>
        <v>1.9816123417650631</v>
      </c>
      <c r="AX64" s="363">
        <f t="shared" si="19"/>
        <v>5.0719639385784325E-2</v>
      </c>
      <c r="AY64" s="97">
        <f t="shared" si="20"/>
        <v>5.540815807216501</v>
      </c>
      <c r="AZ64" s="97">
        <f t="shared" si="21"/>
        <v>2.7961149062491115</v>
      </c>
      <c r="BA64" s="97"/>
      <c r="BB64" s="363">
        <f t="shared" si="22"/>
        <v>0.22083359674942507</v>
      </c>
      <c r="BC64" s="97">
        <f t="shared" si="23"/>
        <v>12.174300116272882</v>
      </c>
    </row>
    <row r="66" spans="3:55">
      <c r="C66" t="s">
        <v>2207</v>
      </c>
      <c r="F66" s="97">
        <v>1.8</v>
      </c>
      <c r="H66" s="97"/>
      <c r="I66" s="97">
        <v>4.8</v>
      </c>
      <c r="J66" s="97">
        <f>2.7</f>
        <v>2.7</v>
      </c>
      <c r="L66" s="97"/>
      <c r="M66">
        <v>10</v>
      </c>
      <c r="AA66">
        <v>1.7</v>
      </c>
      <c r="AE66">
        <v>2.8</v>
      </c>
      <c r="AH66">
        <v>11</v>
      </c>
      <c r="AV66">
        <v>1.9</v>
      </c>
      <c r="AZ66">
        <v>2.6</v>
      </c>
      <c r="BC66">
        <v>8.6999999999999993</v>
      </c>
    </row>
  </sheetData>
  <conditionalFormatting sqref="B30:U45">
    <cfRule type="colorScale" priority="3">
      <colorScale>
        <cfvo type="min"/>
        <cfvo type="max"/>
        <color rgb="FFFCFCFF"/>
        <color rgb="FFF8696B"/>
      </colorScale>
    </cfRule>
  </conditionalFormatting>
  <conditionalFormatting sqref="W30:AP45">
    <cfRule type="colorScale" priority="2">
      <colorScale>
        <cfvo type="min"/>
        <cfvo type="max"/>
        <color rgb="FFFCFCFF"/>
        <color rgb="FFF8696B"/>
      </colorScale>
    </cfRule>
  </conditionalFormatting>
  <conditionalFormatting sqref="AR30:BK45">
    <cfRule type="colorScale" priority="1">
      <colorScale>
        <cfvo type="min"/>
        <cfvo type="max"/>
        <color rgb="FFFCFCFF"/>
        <color rgb="FFF8696B"/>
      </colorScale>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9" tint="-0.249977111117893"/>
  </sheetPr>
  <dimension ref="A1:AB12"/>
  <sheetViews>
    <sheetView zoomScale="70" zoomScaleNormal="70" workbookViewId="0">
      <pane ySplit="1" topLeftCell="A2" activePane="bottomLeft" state="frozen"/>
      <selection pane="bottomLeft" activeCell="F27" sqref="F27"/>
    </sheetView>
  </sheetViews>
  <sheetFormatPr defaultColWidth="8.7265625" defaultRowHeight="14.5"/>
  <cols>
    <col min="1" max="1" width="18.90625" style="62" bestFit="1" customWidth="1"/>
    <col min="2" max="2" width="22.1796875" style="62" bestFit="1" customWidth="1"/>
    <col min="3" max="3" width="14.54296875" style="62" customWidth="1"/>
    <col min="4" max="5" width="10.81640625" style="62" customWidth="1"/>
    <col min="6" max="6" width="14.36328125" style="62" bestFit="1" customWidth="1"/>
    <col min="7" max="7" width="11.1796875" style="62" customWidth="1"/>
    <col min="8" max="9" width="12.453125" style="62" customWidth="1"/>
    <col min="10" max="11" width="12.453125" style="149" customWidth="1"/>
    <col min="12" max="17" width="12.453125" style="62" customWidth="1"/>
    <col min="18" max="19" width="14.54296875" style="155" customWidth="1"/>
    <col min="20" max="25" width="8.7265625" style="62"/>
    <col min="26" max="26" width="12.26953125" style="62" bestFit="1" customWidth="1"/>
    <col min="27" max="16384" width="8.7265625" style="62"/>
  </cols>
  <sheetData>
    <row r="1" spans="1:28" s="139" customFormat="1">
      <c r="A1" s="139" t="s">
        <v>147</v>
      </c>
      <c r="B1" s="139" t="s">
        <v>148</v>
      </c>
      <c r="C1" s="139" t="s">
        <v>149</v>
      </c>
      <c r="D1" s="139" t="s">
        <v>150</v>
      </c>
      <c r="E1" s="139" t="s">
        <v>151</v>
      </c>
      <c r="F1" s="139" t="s">
        <v>152</v>
      </c>
      <c r="G1" s="139" t="s">
        <v>153</v>
      </c>
      <c r="H1" s="139" t="s">
        <v>154</v>
      </c>
      <c r="I1" s="139" t="s">
        <v>155</v>
      </c>
      <c r="J1" s="154" t="s">
        <v>156</v>
      </c>
      <c r="K1" s="154" t="s">
        <v>157</v>
      </c>
      <c r="L1" s="139" t="s">
        <v>158</v>
      </c>
      <c r="M1" s="139" t="s">
        <v>159</v>
      </c>
      <c r="N1" s="139" t="s">
        <v>160</v>
      </c>
      <c r="O1" s="139" t="s">
        <v>161</v>
      </c>
      <c r="P1" s="139" t="s">
        <v>162</v>
      </c>
      <c r="Q1" s="139" t="s">
        <v>163</v>
      </c>
      <c r="R1" s="270" t="s">
        <v>1987</v>
      </c>
      <c r="S1" s="270" t="s">
        <v>1996</v>
      </c>
    </row>
    <row r="2" spans="1:28">
      <c r="A2" s="62" t="s">
        <v>2167</v>
      </c>
      <c r="B2" s="62" t="s">
        <v>2167</v>
      </c>
      <c r="C2" s="62" t="s">
        <v>205</v>
      </c>
      <c r="F2" s="62" t="s">
        <v>224</v>
      </c>
      <c r="G2" s="62" t="s">
        <v>92</v>
      </c>
      <c r="H2" s="62">
        <v>1</v>
      </c>
      <c r="L2" s="62">
        <v>1</v>
      </c>
      <c r="M2" s="62">
        <v>1</v>
      </c>
      <c r="O2" s="62">
        <v>0</v>
      </c>
      <c r="AB2"/>
    </row>
    <row r="3" spans="1:28">
      <c r="A3" s="62" t="s">
        <v>2166</v>
      </c>
      <c r="B3" s="62" t="s">
        <v>2166</v>
      </c>
      <c r="C3" s="62" t="s">
        <v>205</v>
      </c>
      <c r="F3" s="62" t="s">
        <v>168</v>
      </c>
      <c r="G3" s="62" t="s">
        <v>92</v>
      </c>
      <c r="H3" s="62">
        <v>1</v>
      </c>
      <c r="L3" s="62">
        <v>1</v>
      </c>
      <c r="M3" s="62">
        <v>1</v>
      </c>
      <c r="O3" s="62">
        <v>0</v>
      </c>
      <c r="AB3"/>
    </row>
    <row r="4" spans="1:28">
      <c r="A4" s="62" t="s">
        <v>2168</v>
      </c>
      <c r="B4" s="62" t="s">
        <v>2168</v>
      </c>
      <c r="C4" s="62" t="s">
        <v>205</v>
      </c>
      <c r="F4" s="141" t="s">
        <v>181</v>
      </c>
      <c r="G4" s="62" t="s">
        <v>92</v>
      </c>
      <c r="H4" s="62">
        <v>1</v>
      </c>
      <c r="L4" s="62">
        <v>1</v>
      </c>
      <c r="M4" s="62">
        <v>1</v>
      </c>
      <c r="O4" s="62">
        <v>0</v>
      </c>
      <c r="AB4"/>
    </row>
    <row r="5" spans="1:28">
      <c r="A5" s="62" t="s">
        <v>2169</v>
      </c>
      <c r="B5" s="62" t="s">
        <v>2169</v>
      </c>
      <c r="C5" s="62" t="s">
        <v>205</v>
      </c>
      <c r="F5" s="62" t="s">
        <v>265</v>
      </c>
      <c r="G5" s="62" t="s">
        <v>92</v>
      </c>
      <c r="H5" s="62">
        <v>1</v>
      </c>
      <c r="L5" s="62">
        <v>1</v>
      </c>
      <c r="M5" s="62">
        <v>1</v>
      </c>
      <c r="O5" s="62">
        <v>0</v>
      </c>
      <c r="AB5"/>
    </row>
    <row r="6" spans="1:28">
      <c r="A6" s="62" t="s">
        <v>2170</v>
      </c>
      <c r="B6" s="62" t="s">
        <v>2170</v>
      </c>
      <c r="C6" s="62" t="s">
        <v>205</v>
      </c>
      <c r="F6" s="62" t="s">
        <v>213</v>
      </c>
      <c r="G6" s="62" t="s">
        <v>92</v>
      </c>
      <c r="H6" s="62">
        <v>1</v>
      </c>
      <c r="L6" s="62">
        <v>1</v>
      </c>
      <c r="M6" s="62">
        <v>1</v>
      </c>
      <c r="O6" s="62">
        <v>0</v>
      </c>
    </row>
    <row r="7" spans="1:28">
      <c r="A7" s="62" t="s">
        <v>2184</v>
      </c>
      <c r="B7" s="62" t="s">
        <v>2184</v>
      </c>
      <c r="C7" s="62" t="s">
        <v>205</v>
      </c>
      <c r="F7" s="62" t="s">
        <v>199</v>
      </c>
      <c r="G7" s="62" t="s">
        <v>92</v>
      </c>
      <c r="H7" s="62">
        <v>1</v>
      </c>
      <c r="L7" s="62">
        <v>1</v>
      </c>
      <c r="M7" s="62">
        <v>1</v>
      </c>
      <c r="O7" s="62">
        <v>0</v>
      </c>
    </row>
    <row r="8" spans="1:28">
      <c r="A8" s="62" t="s">
        <v>2185</v>
      </c>
      <c r="B8" s="62" t="s">
        <v>2185</v>
      </c>
      <c r="C8" s="62" t="s">
        <v>205</v>
      </c>
      <c r="F8" s="150" t="s">
        <v>221</v>
      </c>
      <c r="G8" s="62" t="s">
        <v>92</v>
      </c>
      <c r="H8" s="62">
        <v>1</v>
      </c>
      <c r="L8" s="62">
        <v>1</v>
      </c>
      <c r="M8" s="62">
        <v>1</v>
      </c>
      <c r="O8" s="62">
        <v>0</v>
      </c>
    </row>
    <row r="9" spans="1:28">
      <c r="A9" s="62" t="s">
        <v>2186</v>
      </c>
      <c r="B9" s="62" t="s">
        <v>2186</v>
      </c>
      <c r="C9" s="62" t="s">
        <v>205</v>
      </c>
      <c r="F9" s="62" t="s">
        <v>2183</v>
      </c>
      <c r="G9" s="62" t="s">
        <v>92</v>
      </c>
      <c r="H9" s="62">
        <v>1</v>
      </c>
      <c r="L9" s="62">
        <v>1</v>
      </c>
      <c r="M9" s="62">
        <v>1</v>
      </c>
      <c r="O9" s="62">
        <v>0</v>
      </c>
    </row>
    <row r="10" spans="1:28">
      <c r="A10" s="62" t="s">
        <v>2190</v>
      </c>
      <c r="B10" s="62" t="s">
        <v>2190</v>
      </c>
      <c r="C10" s="62" t="s">
        <v>205</v>
      </c>
      <c r="F10" s="62" t="s">
        <v>2192</v>
      </c>
      <c r="G10" s="62" t="s">
        <v>92</v>
      </c>
      <c r="H10" s="62">
        <v>1</v>
      </c>
      <c r="L10" s="62">
        <v>1</v>
      </c>
      <c r="M10" s="62">
        <v>1</v>
      </c>
      <c r="O10" s="62">
        <v>0</v>
      </c>
    </row>
    <row r="11" spans="1:28">
      <c r="A11" s="62" t="s">
        <v>2189</v>
      </c>
      <c r="B11" s="62" t="s">
        <v>2189</v>
      </c>
      <c r="C11" s="62" t="s">
        <v>205</v>
      </c>
      <c r="F11" s="62" t="s">
        <v>2193</v>
      </c>
      <c r="G11" s="62" t="s">
        <v>92</v>
      </c>
      <c r="H11" s="62">
        <v>1</v>
      </c>
      <c r="L11" s="62">
        <v>1</v>
      </c>
      <c r="M11" s="62">
        <v>1</v>
      </c>
      <c r="O11" s="62">
        <v>0</v>
      </c>
    </row>
    <row r="12" spans="1:28">
      <c r="A12" s="62" t="s">
        <v>2191</v>
      </c>
      <c r="B12" s="62" t="s">
        <v>2191</v>
      </c>
      <c r="C12" s="62" t="s">
        <v>205</v>
      </c>
      <c r="F12" s="62" t="s">
        <v>2194</v>
      </c>
      <c r="G12" s="62" t="s">
        <v>92</v>
      </c>
      <c r="H12" s="62">
        <v>1</v>
      </c>
      <c r="L12" s="62">
        <v>1</v>
      </c>
      <c r="M12" s="62">
        <v>1</v>
      </c>
      <c r="O12" s="62">
        <v>0</v>
      </c>
    </row>
  </sheetData>
  <autoFilter ref="A1:S1" xr:uid="{C1D83D06-B7B0-4361-896A-BFF57EC1D426}"/>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D10"/>
  <sheetViews>
    <sheetView workbookViewId="0">
      <selection activeCell="F12" sqref="F12"/>
    </sheetView>
  </sheetViews>
  <sheetFormatPr defaultRowHeight="14.5"/>
  <cols>
    <col min="1" max="1" width="27.54296875" customWidth="1"/>
  </cols>
  <sheetData>
    <row r="1" spans="1:4">
      <c r="A1" t="s">
        <v>2049</v>
      </c>
      <c r="B1" t="s">
        <v>1105</v>
      </c>
      <c r="C1" t="s">
        <v>2050</v>
      </c>
      <c r="D1" t="s">
        <v>2076</v>
      </c>
    </row>
    <row r="2" spans="1:4">
      <c r="A2" t="s">
        <v>2051</v>
      </c>
      <c r="B2" s="64">
        <v>0.15</v>
      </c>
      <c r="D2" t="s">
        <v>2077</v>
      </c>
    </row>
    <row r="3" spans="1:4">
      <c r="A3" t="s">
        <v>2052</v>
      </c>
      <c r="B3" s="64">
        <v>0.1</v>
      </c>
    </row>
    <row r="4" spans="1:4">
      <c r="A4" t="s">
        <v>2053</v>
      </c>
      <c r="B4" s="64">
        <v>0.1</v>
      </c>
    </row>
    <row r="5" spans="1:4">
      <c r="A5" t="s">
        <v>2054</v>
      </c>
      <c r="B5" s="64">
        <v>0.15</v>
      </c>
      <c r="C5" s="64">
        <v>1.25</v>
      </c>
      <c r="D5" t="s">
        <v>2078</v>
      </c>
    </row>
    <row r="6" spans="1:4">
      <c r="A6" t="s">
        <v>2055</v>
      </c>
      <c r="B6" s="64">
        <v>0.1</v>
      </c>
      <c r="C6" s="64">
        <v>1.25</v>
      </c>
    </row>
    <row r="7" spans="1:4">
      <c r="A7" t="s">
        <v>2056</v>
      </c>
      <c r="B7" s="64">
        <v>0.1</v>
      </c>
      <c r="C7" s="64">
        <v>2</v>
      </c>
    </row>
    <row r="8" spans="1:4">
      <c r="A8" t="s">
        <v>2057</v>
      </c>
      <c r="B8" s="64">
        <v>0.25</v>
      </c>
      <c r="D8" t="s">
        <v>2085</v>
      </c>
    </row>
    <row r="9" spans="1:4">
      <c r="A9" t="s">
        <v>2058</v>
      </c>
      <c r="B9" s="64">
        <v>0.1</v>
      </c>
    </row>
    <row r="10" spans="1:4">
      <c r="A10" t="s">
        <v>2059</v>
      </c>
      <c r="B10" s="64">
        <f>(32-28)/32</f>
        <v>0.125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sheetPr>
    <tabColor theme="9" tint="0.59999389629810485"/>
  </sheetPr>
  <dimension ref="A1:S124"/>
  <sheetViews>
    <sheetView zoomScale="70" zoomScaleNormal="70" zoomScaleSheetLayoutView="100" workbookViewId="0">
      <selection activeCell="K14" sqref="K14"/>
    </sheetView>
  </sheetViews>
  <sheetFormatPr defaultRowHeight="15.5"/>
  <cols>
    <col min="1" max="1" width="11.6328125" style="215" customWidth="1"/>
    <col min="2" max="2" width="12.54296875" style="215" customWidth="1"/>
    <col min="3" max="108" width="17.1796875" style="215" customWidth="1"/>
    <col min="109" max="16384" width="8.7265625" style="215"/>
  </cols>
  <sheetData>
    <row r="1" spans="1:14" s="302" customFormat="1" ht="46.5">
      <c r="B1" s="302" t="s">
        <v>952</v>
      </c>
      <c r="C1" s="302" t="s">
        <v>952</v>
      </c>
      <c r="D1" s="302" t="s">
        <v>1847</v>
      </c>
      <c r="E1" s="302" t="s">
        <v>1845</v>
      </c>
      <c r="F1" s="302" t="s">
        <v>1843</v>
      </c>
      <c r="G1" s="302" t="s">
        <v>1841</v>
      </c>
      <c r="H1" s="302" t="s">
        <v>1839</v>
      </c>
      <c r="I1" s="302" t="s">
        <v>1837</v>
      </c>
      <c r="J1" s="302" t="s">
        <v>1835</v>
      </c>
    </row>
    <row r="2" spans="1:14">
      <c r="A2" s="320" t="s">
        <v>92</v>
      </c>
      <c r="B2" s="215" t="s">
        <v>947</v>
      </c>
      <c r="C2" s="215" t="s">
        <v>1855</v>
      </c>
      <c r="D2" s="215" t="s">
        <v>130</v>
      </c>
      <c r="E2" s="215" t="s">
        <v>130</v>
      </c>
      <c r="F2" s="215" t="s">
        <v>130</v>
      </c>
      <c r="G2" s="215" t="s">
        <v>130</v>
      </c>
      <c r="H2" s="215" t="s">
        <v>130</v>
      </c>
      <c r="I2" s="215" t="s">
        <v>130</v>
      </c>
      <c r="J2" s="215" t="s">
        <v>130</v>
      </c>
    </row>
    <row r="3" spans="1:14">
      <c r="A3" s="320"/>
      <c r="B3" s="215" t="s">
        <v>611</v>
      </c>
      <c r="C3" s="215" t="s">
        <v>1854</v>
      </c>
      <c r="D3" s="216">
        <v>72</v>
      </c>
      <c r="E3" s="216">
        <v>195</v>
      </c>
      <c r="F3" s="216">
        <v>202</v>
      </c>
      <c r="G3" s="216">
        <v>162</v>
      </c>
      <c r="H3" s="216">
        <v>119</v>
      </c>
      <c r="I3" s="216">
        <v>49</v>
      </c>
      <c r="J3" s="216">
        <v>14</v>
      </c>
    </row>
    <row r="4" spans="1:14">
      <c r="A4" s="320"/>
      <c r="B4" s="215" t="s">
        <v>611</v>
      </c>
      <c r="C4" s="215" t="s">
        <v>1853</v>
      </c>
      <c r="D4" s="215">
        <v>80</v>
      </c>
      <c r="E4" s="215">
        <v>200</v>
      </c>
      <c r="F4" s="215">
        <v>214</v>
      </c>
      <c r="G4" s="215">
        <v>190</v>
      </c>
      <c r="H4" s="215">
        <v>138</v>
      </c>
      <c r="I4" s="215">
        <v>69</v>
      </c>
      <c r="J4" s="215">
        <v>22</v>
      </c>
      <c r="M4" s="215" t="s">
        <v>1849</v>
      </c>
      <c r="N4" s="215" t="s">
        <v>1848</v>
      </c>
    </row>
    <row r="5" spans="1:14">
      <c r="A5" s="320"/>
      <c r="B5" s="215" t="s">
        <v>611</v>
      </c>
      <c r="C5" s="215" t="s">
        <v>1852</v>
      </c>
      <c r="D5" s="215">
        <v>79</v>
      </c>
      <c r="E5" s="215">
        <v>206</v>
      </c>
      <c r="F5" s="215">
        <v>237</v>
      </c>
      <c r="G5" s="215">
        <v>194</v>
      </c>
      <c r="H5" s="215">
        <v>147</v>
      </c>
      <c r="I5" s="215">
        <v>69</v>
      </c>
      <c r="J5" s="215">
        <v>28</v>
      </c>
      <c r="M5" s="215" t="s">
        <v>1847</v>
      </c>
      <c r="N5" s="215" t="s">
        <v>1846</v>
      </c>
    </row>
    <row r="6" spans="1:14">
      <c r="A6" s="320"/>
      <c r="B6" s="215" t="s">
        <v>611</v>
      </c>
      <c r="C6" s="215" t="s">
        <v>1851</v>
      </c>
      <c r="D6" s="215">
        <v>104</v>
      </c>
      <c r="E6" s="215">
        <v>228</v>
      </c>
      <c r="F6" s="215">
        <v>241</v>
      </c>
      <c r="G6" s="215">
        <v>231</v>
      </c>
      <c r="H6" s="215">
        <v>160</v>
      </c>
      <c r="I6" s="215">
        <v>84</v>
      </c>
      <c r="J6" s="215">
        <v>34</v>
      </c>
      <c r="M6" s="215" t="s">
        <v>1845</v>
      </c>
      <c r="N6" s="215" t="s">
        <v>1844</v>
      </c>
    </row>
    <row r="7" spans="1:14">
      <c r="A7" s="320"/>
      <c r="B7" s="215" t="s">
        <v>611</v>
      </c>
      <c r="C7" s="215" t="s">
        <v>1850</v>
      </c>
      <c r="D7" s="215">
        <v>100</v>
      </c>
      <c r="E7" s="215">
        <v>235</v>
      </c>
      <c r="F7" s="215">
        <v>251</v>
      </c>
      <c r="G7" s="215">
        <v>243</v>
      </c>
      <c r="H7" s="215">
        <v>168</v>
      </c>
      <c r="I7" s="215">
        <v>89</v>
      </c>
      <c r="J7" s="215">
        <v>19</v>
      </c>
      <c r="M7" s="215" t="s">
        <v>1843</v>
      </c>
      <c r="N7" s="215" t="s">
        <v>1842</v>
      </c>
    </row>
    <row r="8" spans="1:14">
      <c r="A8" s="320"/>
      <c r="M8" s="215" t="s">
        <v>1841</v>
      </c>
      <c r="N8" s="215" t="s">
        <v>1840</v>
      </c>
    </row>
    <row r="9" spans="1:14">
      <c r="A9" s="320"/>
      <c r="B9" s="215" t="s">
        <v>611</v>
      </c>
      <c r="C9" s="215" t="s">
        <v>1856</v>
      </c>
      <c r="D9" s="218">
        <f>(D3/D4)^(1/3)</f>
        <v>0.96548938460562972</v>
      </c>
      <c r="E9" s="218">
        <f t="shared" ref="E9:J9" si="0">(E3/E4)^(1/3)</f>
        <v>0.99159624134038737</v>
      </c>
      <c r="F9" s="218">
        <f t="shared" si="0"/>
        <v>0.98094772737862757</v>
      </c>
      <c r="G9" s="218">
        <f t="shared" si="0"/>
        <v>0.9482448030704661</v>
      </c>
      <c r="H9" s="218">
        <f t="shared" si="0"/>
        <v>0.95182248141337733</v>
      </c>
      <c r="I9" s="218">
        <f t="shared" si="0"/>
        <v>0.89217283660451341</v>
      </c>
      <c r="J9" s="218">
        <f t="shared" si="0"/>
        <v>0.86013862753721815</v>
      </c>
      <c r="M9" s="215" t="s">
        <v>1839</v>
      </c>
      <c r="N9" s="215" t="s">
        <v>1838</v>
      </c>
    </row>
    <row r="10" spans="1:14">
      <c r="A10" s="320"/>
      <c r="B10" s="215" t="s">
        <v>611</v>
      </c>
      <c r="C10" s="215" t="s">
        <v>1857</v>
      </c>
      <c r="D10" s="217">
        <f>(D4/D5)^(1/5)</f>
        <v>1.0025189236119947</v>
      </c>
      <c r="E10" s="217">
        <f t="shared" ref="E10:J10" si="1">(E4/E5)^(1/5)</f>
        <v>0.99410567962339069</v>
      </c>
      <c r="F10" s="217">
        <f t="shared" si="1"/>
        <v>0.97979018691613684</v>
      </c>
      <c r="G10" s="217">
        <f t="shared" si="1"/>
        <v>0.99584185175788764</v>
      </c>
      <c r="H10" s="217">
        <f t="shared" si="1"/>
        <v>0.98744371596307923</v>
      </c>
      <c r="I10" s="217">
        <f t="shared" si="1"/>
        <v>1</v>
      </c>
      <c r="J10" s="217">
        <f t="shared" si="1"/>
        <v>0.95291229369435537</v>
      </c>
      <c r="K10" s="215" t="s">
        <v>2187</v>
      </c>
      <c r="M10" s="215" t="s">
        <v>1837</v>
      </c>
      <c r="N10" s="215" t="s">
        <v>1836</v>
      </c>
    </row>
    <row r="11" spans="1:14">
      <c r="A11" s="320"/>
      <c r="B11" s="215" t="s">
        <v>611</v>
      </c>
      <c r="C11" s="215" t="s">
        <v>1858</v>
      </c>
      <c r="D11" s="217">
        <f>(D5/D6)^(1/6)</f>
        <v>0.95521021613967239</v>
      </c>
      <c r="E11" s="217">
        <f t="shared" ref="E11:J11" si="2">(E5/E6)^(1/6)</f>
        <v>0.98323062129319394</v>
      </c>
      <c r="F11" s="217">
        <f t="shared" si="2"/>
        <v>0.99721442155099604</v>
      </c>
      <c r="G11" s="217">
        <f t="shared" si="2"/>
        <v>0.9713258757741785</v>
      </c>
      <c r="H11" s="217">
        <f t="shared" si="2"/>
        <v>0.98597573119407578</v>
      </c>
      <c r="I11" s="217">
        <f t="shared" si="2"/>
        <v>0.96774655528391262</v>
      </c>
      <c r="J11" s="217">
        <f t="shared" si="2"/>
        <v>0.96815862557002563</v>
      </c>
      <c r="K11" s="215" t="s">
        <v>2188</v>
      </c>
      <c r="M11" s="215" t="s">
        <v>1835</v>
      </c>
      <c r="N11" s="215" t="s">
        <v>1834</v>
      </c>
    </row>
    <row r="12" spans="1:14">
      <c r="A12" s="320"/>
      <c r="B12" s="215" t="s">
        <v>611</v>
      </c>
      <c r="C12" s="215" t="s">
        <v>1859</v>
      </c>
      <c r="D12" s="217">
        <f>(D6/D7)^(1/5)</f>
        <v>1.0078749885178921</v>
      </c>
      <c r="E12" s="217">
        <f t="shared" ref="E12:J12" si="3">(E6/E7)^(1/5)</f>
        <v>0.9939702751603523</v>
      </c>
      <c r="F12" s="217">
        <f t="shared" si="3"/>
        <v>0.99190176766851246</v>
      </c>
      <c r="G12" s="217">
        <f t="shared" si="3"/>
        <v>0.98992237644015191</v>
      </c>
      <c r="H12" s="217">
        <f t="shared" si="3"/>
        <v>0.99028942228686234</v>
      </c>
      <c r="I12" s="217">
        <f t="shared" si="3"/>
        <v>0.98850269089213516</v>
      </c>
      <c r="J12" s="217">
        <f t="shared" si="3"/>
        <v>1.1234275325950922</v>
      </c>
      <c r="M12" s="215" t="s">
        <v>1833</v>
      </c>
    </row>
    <row r="13" spans="1:14">
      <c r="A13" s="320"/>
      <c r="C13" s="215" t="s">
        <v>2173</v>
      </c>
      <c r="D13" s="217">
        <f>(D3/D5)^(1/8)</f>
        <v>0.98846927759109204</v>
      </c>
      <c r="E13" s="217">
        <f t="shared" ref="E13:J13" si="4">(E3/E5)^(1/8)</f>
        <v>0.99316389691241536</v>
      </c>
      <c r="F13" s="217">
        <f t="shared" si="4"/>
        <v>0.98022410443373342</v>
      </c>
      <c r="G13" s="217">
        <f t="shared" si="4"/>
        <v>0.97771923789514636</v>
      </c>
      <c r="H13" s="217">
        <f t="shared" si="4"/>
        <v>0.97393215219000295</v>
      </c>
      <c r="I13" s="217">
        <f t="shared" si="4"/>
        <v>0.95811661983967134</v>
      </c>
      <c r="J13" s="217">
        <f t="shared" si="4"/>
        <v>0.91700404320467122</v>
      </c>
    </row>
    <row r="14" spans="1:14">
      <c r="A14" s="320"/>
      <c r="C14" s="215" t="s">
        <v>2174</v>
      </c>
      <c r="D14" s="217">
        <f>(D3/D6)^(1/14)</f>
        <v>0.97407589666322059</v>
      </c>
      <c r="E14" s="217">
        <f t="shared" ref="E14:J14" si="5">(E3/E6)^(1/14)</f>
        <v>0.98889454944516297</v>
      </c>
      <c r="F14" s="217">
        <f t="shared" si="5"/>
        <v>0.98746993212716327</v>
      </c>
      <c r="G14" s="217">
        <f t="shared" si="5"/>
        <v>0.97497408877847958</v>
      </c>
      <c r="H14" s="217">
        <f t="shared" si="5"/>
        <v>0.97907556690543529</v>
      </c>
      <c r="I14" s="217">
        <f t="shared" si="5"/>
        <v>0.96223194524741562</v>
      </c>
      <c r="J14" s="217">
        <f t="shared" si="5"/>
        <v>0.93858786959218077</v>
      </c>
    </row>
    <row r="15" spans="1:14">
      <c r="A15" s="320"/>
      <c r="C15" s="215" t="s">
        <v>1860</v>
      </c>
      <c r="D15" s="217">
        <f>(D3/D7)^(1/19)</f>
        <v>0.9828589212155906</v>
      </c>
      <c r="E15" s="217">
        <f t="shared" ref="E15:J15" si="6">(E3/E7)^(1/19)</f>
        <v>0.99022774837049121</v>
      </c>
      <c r="F15" s="217">
        <f t="shared" si="6"/>
        <v>0.98863428120188701</v>
      </c>
      <c r="G15" s="217">
        <f t="shared" si="6"/>
        <v>0.97888582354261444</v>
      </c>
      <c r="H15" s="217">
        <f t="shared" si="6"/>
        <v>0.98201421096769992</v>
      </c>
      <c r="I15" s="217">
        <f t="shared" si="6"/>
        <v>0.96907683980530324</v>
      </c>
      <c r="J15" s="217">
        <f t="shared" si="6"/>
        <v>0.98405575849565552</v>
      </c>
    </row>
    <row r="16" spans="1:14" customFormat="1" ht="14.5">
      <c r="B16" t="s">
        <v>952</v>
      </c>
      <c r="C16" t="s">
        <v>952</v>
      </c>
    </row>
    <row r="17" spans="1:19" customFormat="1">
      <c r="A17" s="321" t="s">
        <v>353</v>
      </c>
      <c r="B17" t="s">
        <v>947</v>
      </c>
      <c r="C17" t="s">
        <v>1855</v>
      </c>
      <c r="D17" s="215" t="s">
        <v>353</v>
      </c>
      <c r="E17" t="s">
        <v>353</v>
      </c>
      <c r="F17" t="s">
        <v>353</v>
      </c>
      <c r="G17" t="s">
        <v>353</v>
      </c>
      <c r="H17" t="s">
        <v>353</v>
      </c>
      <c r="I17" t="s">
        <v>353</v>
      </c>
      <c r="J17" t="s">
        <v>353</v>
      </c>
      <c r="K17" s="215"/>
      <c r="L17" s="215"/>
      <c r="M17" s="215"/>
      <c r="O17" s="215"/>
      <c r="P17" s="215"/>
      <c r="R17" s="215"/>
      <c r="S17" s="215"/>
    </row>
    <row r="18" spans="1:19" customFormat="1">
      <c r="A18" s="321"/>
      <c r="B18" t="s">
        <v>611</v>
      </c>
      <c r="C18" t="s">
        <v>1854</v>
      </c>
      <c r="D18" s="64">
        <v>52</v>
      </c>
      <c r="E18" s="64">
        <v>147</v>
      </c>
      <c r="F18" s="64">
        <v>159</v>
      </c>
      <c r="G18" s="64">
        <v>128</v>
      </c>
      <c r="H18" s="64">
        <v>109</v>
      </c>
      <c r="I18" s="64">
        <v>37</v>
      </c>
      <c r="J18" s="64">
        <v>1</v>
      </c>
      <c r="K18" s="215"/>
      <c r="L18" s="215"/>
      <c r="M18" s="215"/>
      <c r="O18" s="215"/>
      <c r="P18" s="215"/>
      <c r="R18" s="215"/>
      <c r="S18" s="215"/>
    </row>
    <row r="19" spans="1:19" customFormat="1">
      <c r="A19" s="321"/>
      <c r="B19" t="s">
        <v>611</v>
      </c>
      <c r="C19" t="s">
        <v>1853</v>
      </c>
      <c r="D19">
        <v>20</v>
      </c>
      <c r="E19">
        <v>113</v>
      </c>
      <c r="F19">
        <v>120</v>
      </c>
      <c r="G19">
        <v>112</v>
      </c>
      <c r="H19">
        <v>77</v>
      </c>
      <c r="I19">
        <v>14</v>
      </c>
      <c r="J19">
        <v>0</v>
      </c>
      <c r="K19" s="215"/>
      <c r="L19" s="215"/>
      <c r="M19" s="215"/>
      <c r="O19" s="215"/>
      <c r="P19" s="215"/>
      <c r="R19" s="215"/>
      <c r="S19" s="215"/>
    </row>
    <row r="20" spans="1:19" customFormat="1">
      <c r="A20" s="321"/>
      <c r="B20" t="s">
        <v>611</v>
      </c>
      <c r="C20" t="s">
        <v>1852</v>
      </c>
      <c r="D20">
        <v>27</v>
      </c>
      <c r="E20">
        <v>124</v>
      </c>
      <c r="F20">
        <v>158</v>
      </c>
      <c r="G20">
        <v>100</v>
      </c>
      <c r="H20">
        <v>75</v>
      </c>
      <c r="I20">
        <v>21</v>
      </c>
      <c r="J20">
        <v>22</v>
      </c>
      <c r="K20" s="215"/>
      <c r="L20" s="215"/>
      <c r="M20" s="215"/>
      <c r="O20" s="215"/>
      <c r="P20" s="215"/>
      <c r="R20" s="215"/>
      <c r="S20" s="215"/>
    </row>
    <row r="21" spans="1:19" customFormat="1">
      <c r="A21" s="321"/>
      <c r="B21" t="s">
        <v>611</v>
      </c>
      <c r="C21" t="s">
        <v>1851</v>
      </c>
      <c r="D21">
        <v>35</v>
      </c>
      <c r="E21">
        <v>105</v>
      </c>
      <c r="F21">
        <v>133</v>
      </c>
      <c r="G21">
        <v>101</v>
      </c>
      <c r="H21">
        <v>58</v>
      </c>
      <c r="I21">
        <v>28</v>
      </c>
      <c r="J21">
        <v>14</v>
      </c>
      <c r="K21" s="215"/>
      <c r="L21" s="215"/>
      <c r="M21" s="215"/>
      <c r="O21" s="215"/>
      <c r="P21" s="215"/>
      <c r="R21" s="215"/>
      <c r="S21" s="215"/>
    </row>
    <row r="22" spans="1:19" customFormat="1">
      <c r="A22" s="321"/>
      <c r="B22" t="s">
        <v>611</v>
      </c>
      <c r="C22" t="s">
        <v>1850</v>
      </c>
      <c r="D22">
        <v>50</v>
      </c>
      <c r="E22">
        <v>139</v>
      </c>
      <c r="F22">
        <v>142</v>
      </c>
      <c r="G22">
        <v>155</v>
      </c>
      <c r="H22">
        <v>92</v>
      </c>
      <c r="I22">
        <v>17</v>
      </c>
      <c r="J22">
        <v>5</v>
      </c>
      <c r="K22" s="215"/>
      <c r="L22" s="215"/>
      <c r="M22" s="215"/>
      <c r="O22" s="215"/>
      <c r="P22" s="215"/>
      <c r="R22" s="215"/>
      <c r="S22" s="215"/>
    </row>
    <row r="23" spans="1:19">
      <c r="A23" s="321"/>
      <c r="M23" s="215" t="s">
        <v>1841</v>
      </c>
      <c r="N23" s="215" t="s">
        <v>1840</v>
      </c>
    </row>
    <row r="24" spans="1:19">
      <c r="A24" s="321"/>
      <c r="B24" s="215" t="s">
        <v>611</v>
      </c>
      <c r="C24" s="215" t="s">
        <v>1856</v>
      </c>
      <c r="D24" s="218">
        <f>(D18/D19)^(1/3)</f>
        <v>1.3750688670741409</v>
      </c>
      <c r="E24" s="218">
        <f t="shared" ref="E24:I24" si="7">(E18/E19)^(1/3)</f>
        <v>1.0916404767363561</v>
      </c>
      <c r="F24" s="218">
        <f t="shared" si="7"/>
        <v>1.0983446175138709</v>
      </c>
      <c r="G24" s="218">
        <f t="shared" si="7"/>
        <v>1.0455159171494204</v>
      </c>
      <c r="H24" s="218">
        <f t="shared" si="7"/>
        <v>1.1228246134899573</v>
      </c>
      <c r="I24" s="218">
        <f t="shared" si="7"/>
        <v>1.3825830537793029</v>
      </c>
      <c r="J24" s="218">
        <v>1</v>
      </c>
      <c r="K24" s="215" t="s">
        <v>1861</v>
      </c>
      <c r="M24" s="215" t="s">
        <v>1839</v>
      </c>
      <c r="N24" s="215" t="s">
        <v>1838</v>
      </c>
    </row>
    <row r="25" spans="1:19">
      <c r="A25" s="321"/>
      <c r="B25" s="215" t="s">
        <v>611</v>
      </c>
      <c r="C25" s="215" t="s">
        <v>1857</v>
      </c>
      <c r="D25" s="217">
        <f>(D19/D20)^(1/5)</f>
        <v>0.94174483349825566</v>
      </c>
      <c r="E25" s="217">
        <f t="shared" ref="E25:I25" si="8">(E19/E20)^(1/5)</f>
        <v>0.98159277172730297</v>
      </c>
      <c r="F25" s="217">
        <f t="shared" si="8"/>
        <v>0.94646559561889188</v>
      </c>
      <c r="G25" s="217">
        <f t="shared" si="8"/>
        <v>1.0229245566260303</v>
      </c>
      <c r="H25" s="217">
        <f t="shared" si="8"/>
        <v>1.0052773380130116</v>
      </c>
      <c r="I25" s="217">
        <f t="shared" si="8"/>
        <v>0.92210791148172777</v>
      </c>
      <c r="J25" s="217">
        <v>1</v>
      </c>
      <c r="M25" s="215" t="s">
        <v>1837</v>
      </c>
      <c r="N25" s="215" t="s">
        <v>1836</v>
      </c>
    </row>
    <row r="26" spans="1:19">
      <c r="A26" s="321"/>
      <c r="B26" s="215" t="s">
        <v>611</v>
      </c>
      <c r="C26" s="215" t="s">
        <v>1858</v>
      </c>
      <c r="D26" s="217">
        <f>(D20/D21)^(1/6)</f>
        <v>0.95767015521976018</v>
      </c>
      <c r="E26" s="217">
        <f t="shared" ref="E26:J26" si="9">(E20/E21)^(1/6)</f>
        <v>1.0281079822076629</v>
      </c>
      <c r="F26" s="217">
        <f t="shared" si="9"/>
        <v>1.0291236870065419</v>
      </c>
      <c r="G26" s="217">
        <f t="shared" si="9"/>
        <v>0.99834298589079051</v>
      </c>
      <c r="H26" s="217">
        <f t="shared" si="9"/>
        <v>1.0437717658748797</v>
      </c>
      <c r="I26" s="217">
        <f t="shared" si="9"/>
        <v>0.95318429299693663</v>
      </c>
      <c r="J26" s="217">
        <f t="shared" si="9"/>
        <v>1.0782408321227752</v>
      </c>
      <c r="M26" s="215" t="s">
        <v>1835</v>
      </c>
      <c r="N26" s="215" t="s">
        <v>1834</v>
      </c>
    </row>
    <row r="27" spans="1:19">
      <c r="A27" s="321"/>
      <c r="B27" s="215" t="s">
        <v>611</v>
      </c>
      <c r="C27" s="215" t="s">
        <v>1859</v>
      </c>
      <c r="D27" s="217">
        <f>(D21/D22)^(1/5)</f>
        <v>0.93114991509483769</v>
      </c>
      <c r="E27" s="217">
        <f t="shared" ref="E27:J27" si="10">(E21/E22)^(1/5)</f>
        <v>0.94544201831814323</v>
      </c>
      <c r="F27" s="217">
        <f t="shared" si="10"/>
        <v>0.98698978822783556</v>
      </c>
      <c r="G27" s="217">
        <f t="shared" si="10"/>
        <v>0.91790542181403023</v>
      </c>
      <c r="H27" s="217">
        <f t="shared" si="10"/>
        <v>0.91185972294313389</v>
      </c>
      <c r="I27" s="217">
        <f t="shared" si="10"/>
        <v>1.104947953796503</v>
      </c>
      <c r="J27" s="217">
        <f t="shared" si="10"/>
        <v>1.2286596790831472</v>
      </c>
      <c r="M27" s="215" t="s">
        <v>1833</v>
      </c>
    </row>
    <row r="28" spans="1:19">
      <c r="A28" s="321"/>
      <c r="C28" s="215" t="s">
        <v>2173</v>
      </c>
      <c r="D28" s="217">
        <f>(D18/D20)^(1/8)</f>
        <v>1.0853753333984508</v>
      </c>
      <c r="E28" s="217">
        <f t="shared" ref="E28:J28" si="11">(E18/E20)^(1/8)</f>
        <v>1.0214966723375731</v>
      </c>
      <c r="F28" s="217">
        <f t="shared" si="11"/>
        <v>1.0007889572122999</v>
      </c>
      <c r="G28" s="217">
        <f t="shared" si="11"/>
        <v>1.0313385377212458</v>
      </c>
      <c r="H28" s="217">
        <f t="shared" si="11"/>
        <v>1.047841643642063</v>
      </c>
      <c r="I28" s="217">
        <f t="shared" si="11"/>
        <v>1.0733659239599782</v>
      </c>
      <c r="J28" s="217">
        <f t="shared" si="11"/>
        <v>0.67951205356792799</v>
      </c>
    </row>
    <row r="29" spans="1:19">
      <c r="A29" s="301"/>
      <c r="C29" s="215" t="s">
        <v>2174</v>
      </c>
      <c r="D29" s="217">
        <f>(D18/D21)^(1/14)</f>
        <v>1.0286818868777732</v>
      </c>
      <c r="E29" s="217">
        <f t="shared" ref="E29:J29" si="12">(E18/E21)^(1/14)</f>
        <v>1.0243248690018334</v>
      </c>
      <c r="F29" s="217">
        <f t="shared" si="12"/>
        <v>1.0128356121418935</v>
      </c>
      <c r="G29" s="217">
        <f t="shared" si="12"/>
        <v>1.0170661150051812</v>
      </c>
      <c r="H29" s="217">
        <f t="shared" si="12"/>
        <v>1.0460954707357886</v>
      </c>
      <c r="I29" s="217">
        <f t="shared" si="12"/>
        <v>1.0201075880114914</v>
      </c>
      <c r="J29" s="217">
        <f t="shared" si="12"/>
        <v>0.82819711198728463</v>
      </c>
    </row>
    <row r="30" spans="1:19">
      <c r="A30" s="301"/>
      <c r="C30" s="215" t="s">
        <v>1860</v>
      </c>
      <c r="D30" s="217">
        <f>(D18/D22)^(1/19)</f>
        <v>1.0020663800874854</v>
      </c>
      <c r="E30" s="217">
        <f t="shared" ref="E30:J30" si="13">(E18/E22)^(1/19)</f>
        <v>1.0029495336370799</v>
      </c>
      <c r="F30" s="217">
        <f t="shared" si="13"/>
        <v>1.0059691736008378</v>
      </c>
      <c r="G30" s="217">
        <f t="shared" si="13"/>
        <v>0.98997715357597393</v>
      </c>
      <c r="H30" s="217">
        <f t="shared" si="13"/>
        <v>1.0089641131168496</v>
      </c>
      <c r="I30" s="217">
        <f t="shared" si="13"/>
        <v>1.0417810738646736</v>
      </c>
      <c r="J30" s="217">
        <f t="shared" si="13"/>
        <v>0.91878121038117466</v>
      </c>
    </row>
    <row r="32" spans="1:19">
      <c r="A32" s="321" t="s">
        <v>95</v>
      </c>
      <c r="B32" t="s">
        <v>947</v>
      </c>
      <c r="C32" t="s">
        <v>1855</v>
      </c>
      <c r="D32" t="s">
        <v>95</v>
      </c>
      <c r="E32" t="s">
        <v>95</v>
      </c>
      <c r="F32" t="s">
        <v>95</v>
      </c>
      <c r="G32" t="s">
        <v>95</v>
      </c>
      <c r="H32" t="s">
        <v>95</v>
      </c>
      <c r="I32" t="s">
        <v>95</v>
      </c>
      <c r="J32" t="s">
        <v>95</v>
      </c>
    </row>
    <row r="33" spans="1:14">
      <c r="A33" s="321"/>
      <c r="B33" t="s">
        <v>611</v>
      </c>
      <c r="C33" t="s">
        <v>1854</v>
      </c>
      <c r="D33" s="64">
        <v>83</v>
      </c>
      <c r="E33" s="64">
        <v>219</v>
      </c>
      <c r="F33" s="64">
        <v>225</v>
      </c>
      <c r="G33" s="64">
        <v>175</v>
      </c>
      <c r="H33" s="64">
        <v>123</v>
      </c>
      <c r="I33" s="64">
        <v>54</v>
      </c>
      <c r="J33" s="64">
        <v>19</v>
      </c>
    </row>
    <row r="34" spans="1:14">
      <c r="A34" s="321"/>
      <c r="B34" t="s">
        <v>611</v>
      </c>
      <c r="C34" t="s">
        <v>1853</v>
      </c>
      <c r="D34">
        <v>98</v>
      </c>
      <c r="E34">
        <v>230</v>
      </c>
      <c r="F34">
        <v>243</v>
      </c>
      <c r="G34">
        <v>210</v>
      </c>
      <c r="H34">
        <v>153</v>
      </c>
      <c r="I34">
        <v>80</v>
      </c>
      <c r="J34">
        <v>27</v>
      </c>
    </row>
    <row r="35" spans="1:14">
      <c r="A35" s="321"/>
      <c r="B35" t="s">
        <v>611</v>
      </c>
      <c r="C35" t="s">
        <v>1852</v>
      </c>
      <c r="D35">
        <v>100</v>
      </c>
      <c r="E35">
        <v>235</v>
      </c>
      <c r="F35">
        <v>263</v>
      </c>
      <c r="G35">
        <v>221</v>
      </c>
      <c r="H35">
        <v>167</v>
      </c>
      <c r="I35">
        <v>78</v>
      </c>
      <c r="J35">
        <v>29</v>
      </c>
    </row>
    <row r="36" spans="1:14">
      <c r="A36" s="321"/>
      <c r="B36" t="s">
        <v>611</v>
      </c>
      <c r="C36" t="s">
        <v>1851</v>
      </c>
      <c r="D36">
        <v>122</v>
      </c>
      <c r="E36">
        <v>260</v>
      </c>
      <c r="F36">
        <v>261</v>
      </c>
      <c r="G36">
        <v>253</v>
      </c>
      <c r="H36">
        <v>178</v>
      </c>
      <c r="I36">
        <v>94</v>
      </c>
      <c r="J36">
        <v>38</v>
      </c>
    </row>
    <row r="37" spans="1:14">
      <c r="A37" s="321"/>
      <c r="B37" t="s">
        <v>611</v>
      </c>
      <c r="C37" t="s">
        <v>1850</v>
      </c>
      <c r="D37">
        <v>114</v>
      </c>
      <c r="E37">
        <v>256</v>
      </c>
      <c r="F37">
        <v>278</v>
      </c>
      <c r="G37">
        <v>259</v>
      </c>
      <c r="H37">
        <v>183</v>
      </c>
      <c r="I37">
        <v>99</v>
      </c>
      <c r="J37">
        <v>21</v>
      </c>
    </row>
    <row r="38" spans="1:14">
      <c r="A38" s="321"/>
      <c r="M38" s="215" t="s">
        <v>1841</v>
      </c>
      <c r="N38" s="215" t="s">
        <v>1840</v>
      </c>
    </row>
    <row r="39" spans="1:14">
      <c r="A39" s="321"/>
      <c r="B39" s="215" t="s">
        <v>611</v>
      </c>
      <c r="C39" s="215" t="s">
        <v>1856</v>
      </c>
      <c r="D39" s="218">
        <f>(D33/D34)^(1/3)</f>
        <v>0.94612969253443047</v>
      </c>
      <c r="E39" s="218">
        <f t="shared" ref="E39:J39" si="14">(E33/E34)^(1/3)</f>
        <v>0.98379684684603674</v>
      </c>
      <c r="F39" s="218">
        <f t="shared" si="14"/>
        <v>0.97467257940428864</v>
      </c>
      <c r="G39" s="218">
        <f t="shared" si="14"/>
        <v>0.94103602888102855</v>
      </c>
      <c r="H39" s="218">
        <f t="shared" si="14"/>
        <v>0.92983215401839769</v>
      </c>
      <c r="I39" s="218">
        <f t="shared" si="14"/>
        <v>0.87720532146385988</v>
      </c>
      <c r="J39" s="218">
        <f t="shared" si="14"/>
        <v>0.88946721624064828</v>
      </c>
      <c r="K39" s="215" t="s">
        <v>1861</v>
      </c>
      <c r="M39" s="215" t="s">
        <v>1839</v>
      </c>
      <c r="N39" s="215" t="s">
        <v>1838</v>
      </c>
    </row>
    <row r="40" spans="1:14">
      <c r="A40" s="321"/>
      <c r="B40" s="215" t="s">
        <v>611</v>
      </c>
      <c r="C40" s="215" t="s">
        <v>1857</v>
      </c>
      <c r="D40" s="217">
        <f>(D34/D35)^(1/5)</f>
        <v>0.99596761054095528</v>
      </c>
      <c r="E40" s="217">
        <f t="shared" ref="E40:J40" si="15">(E34/E35)^(1/5)</f>
        <v>0.99570799604467319</v>
      </c>
      <c r="F40" s="217">
        <f t="shared" si="15"/>
        <v>0.98430593788594001</v>
      </c>
      <c r="G40" s="217">
        <f t="shared" si="15"/>
        <v>0.98984092145867864</v>
      </c>
      <c r="H40" s="217">
        <f t="shared" si="15"/>
        <v>0.98264125143846492</v>
      </c>
      <c r="I40" s="217">
        <f t="shared" si="15"/>
        <v>1.0050764030902959</v>
      </c>
      <c r="J40" s="217">
        <f t="shared" si="15"/>
        <v>0.98580985007845623</v>
      </c>
      <c r="M40" s="215" t="s">
        <v>1837</v>
      </c>
      <c r="N40" s="215" t="s">
        <v>1836</v>
      </c>
    </row>
    <row r="41" spans="1:14">
      <c r="A41" s="321"/>
      <c r="B41" s="215" t="s">
        <v>611</v>
      </c>
      <c r="C41" s="215" t="s">
        <v>1858</v>
      </c>
      <c r="D41" s="217">
        <f>(D35/D36)^(1/6)</f>
        <v>0.96740136287639533</v>
      </c>
      <c r="E41" s="217">
        <f t="shared" ref="E41:J41" si="16">(E35/E36)^(1/6)</f>
        <v>0.98329180362307766</v>
      </c>
      <c r="F41" s="217">
        <f t="shared" si="16"/>
        <v>1.0012730804890255</v>
      </c>
      <c r="G41" s="217">
        <f t="shared" si="16"/>
        <v>0.97771428097928548</v>
      </c>
      <c r="H41" s="217">
        <f t="shared" si="16"/>
        <v>0.98942469297102109</v>
      </c>
      <c r="I41" s="217">
        <f t="shared" si="16"/>
        <v>0.96938089942862771</v>
      </c>
      <c r="J41" s="217">
        <f t="shared" si="16"/>
        <v>0.95595122386890474</v>
      </c>
      <c r="M41" s="215" t="s">
        <v>1835</v>
      </c>
      <c r="N41" s="215" t="s">
        <v>1834</v>
      </c>
    </row>
    <row r="42" spans="1:14">
      <c r="A42" s="321"/>
      <c r="B42" s="215" t="s">
        <v>611</v>
      </c>
      <c r="C42" s="215" t="s">
        <v>1859</v>
      </c>
      <c r="D42" s="217">
        <f>(D36/D37)^(1/5)</f>
        <v>1.0136569347436399</v>
      </c>
      <c r="E42" s="217">
        <f t="shared" ref="E42:J42" si="17">(E36/E37)^(1/5)</f>
        <v>1.0031056498762414</v>
      </c>
      <c r="F42" s="217">
        <f t="shared" si="17"/>
        <v>0.98745915876618895</v>
      </c>
      <c r="G42" s="217">
        <f t="shared" si="17"/>
        <v>0.99532325559126178</v>
      </c>
      <c r="H42" s="217">
        <f t="shared" si="17"/>
        <v>0.99447479986654741</v>
      </c>
      <c r="I42" s="217">
        <f t="shared" si="17"/>
        <v>0.98968851806856062</v>
      </c>
      <c r="J42" s="217">
        <f t="shared" si="17"/>
        <v>1.1259338096786924</v>
      </c>
      <c r="M42" s="215" t="s">
        <v>1833</v>
      </c>
    </row>
    <row r="43" spans="1:14">
      <c r="A43" s="321"/>
      <c r="C43" s="215" t="s">
        <v>2173</v>
      </c>
      <c r="D43" s="217">
        <f>(D33/D35)^(1/8)</f>
        <v>0.97697794903196278</v>
      </c>
      <c r="E43" s="217">
        <f t="shared" ref="E43:J43" si="18">(E33/E35)^(1/8)</f>
        <v>0.991224508343727</v>
      </c>
      <c r="F43" s="217">
        <f t="shared" si="18"/>
        <v>0.98068232092078877</v>
      </c>
      <c r="G43" s="217">
        <f t="shared" si="18"/>
        <v>0.97124930686865607</v>
      </c>
      <c r="H43" s="217">
        <f t="shared" si="18"/>
        <v>0.96249521705067753</v>
      </c>
      <c r="I43" s="217">
        <f t="shared" si="18"/>
        <v>0.95507481857202581</v>
      </c>
      <c r="J43" s="217">
        <f t="shared" si="18"/>
        <v>0.94851553964424851</v>
      </c>
    </row>
    <row r="44" spans="1:14">
      <c r="A44" s="321"/>
      <c r="C44" s="215" t="s">
        <v>2174</v>
      </c>
      <c r="D44" s="217">
        <f>(D33/D36)^(1/14)</f>
        <v>0.9728621438822932</v>
      </c>
      <c r="E44" s="217">
        <f t="shared" ref="E44:J44" si="19">(E33/E36)^(1/14)</f>
        <v>0.98781697133012025</v>
      </c>
      <c r="F44" s="217">
        <f t="shared" si="19"/>
        <v>0.9894545681529805</v>
      </c>
      <c r="G44" s="217">
        <f t="shared" si="19"/>
        <v>0.97401475899122802</v>
      </c>
      <c r="H44" s="217">
        <f t="shared" si="19"/>
        <v>0.97394548951677373</v>
      </c>
      <c r="I44" s="217">
        <f t="shared" si="19"/>
        <v>0.96117996028548114</v>
      </c>
      <c r="J44" s="217">
        <f t="shared" si="19"/>
        <v>0.95169515301061958</v>
      </c>
    </row>
    <row r="45" spans="1:14">
      <c r="A45" s="321"/>
      <c r="C45" s="215" t="s">
        <v>1860</v>
      </c>
      <c r="D45" s="217">
        <f>(D33/D37)^(1/19)</f>
        <v>0.98343567816544297</v>
      </c>
      <c r="E45" s="217">
        <f t="shared" ref="E45:J45" si="20">(E33/E37)^(1/19)</f>
        <v>0.99181756957690881</v>
      </c>
      <c r="F45" s="217">
        <f t="shared" si="20"/>
        <v>0.9889290698158083</v>
      </c>
      <c r="G45" s="217">
        <f t="shared" si="20"/>
        <v>0.97957762600602627</v>
      </c>
      <c r="H45" s="217">
        <f t="shared" si="20"/>
        <v>0.97930649017161875</v>
      </c>
      <c r="I45" s="217">
        <f t="shared" si="20"/>
        <v>0.96860161234701503</v>
      </c>
      <c r="J45" s="217">
        <f t="shared" si="20"/>
        <v>0.99474629876568743</v>
      </c>
    </row>
    <row r="47" spans="1:14">
      <c r="C47" s="215" t="s">
        <v>2072</v>
      </c>
      <c r="D47" s="278">
        <f t="shared" ref="D47:I47" si="21">_xlfn.STDEV.P(D66:D76)</f>
        <v>46.197384634927531</v>
      </c>
      <c r="E47" s="278">
        <f t="shared" si="21"/>
        <v>57.482588093128669</v>
      </c>
      <c r="F47" s="278">
        <f t="shared" si="21"/>
        <v>42.183777383967943</v>
      </c>
      <c r="G47" s="278">
        <f t="shared" si="21"/>
        <v>31.393003379049684</v>
      </c>
      <c r="H47" s="278">
        <f t="shared" si="21"/>
        <v>36.884228079109036</v>
      </c>
      <c r="I47" s="278">
        <f t="shared" si="21"/>
        <v>16.121931232537456</v>
      </c>
      <c r="J47" s="278"/>
    </row>
    <row r="48" spans="1:14">
      <c r="C48" s="215" t="s">
        <v>2074</v>
      </c>
      <c r="D48" s="278">
        <f t="shared" ref="D48:I48" si="22">MIN(MAX(D66:D76)-D65,D65-MIN(D66:D76))</f>
        <v>58</v>
      </c>
      <c r="E48" s="278">
        <f t="shared" si="22"/>
        <v>95</v>
      </c>
      <c r="F48" s="278">
        <f t="shared" si="22"/>
        <v>73</v>
      </c>
      <c r="G48" s="278">
        <f t="shared" si="22"/>
        <v>49</v>
      </c>
      <c r="H48" s="278">
        <f t="shared" si="22"/>
        <v>55</v>
      </c>
      <c r="I48" s="278">
        <f t="shared" si="22"/>
        <v>21</v>
      </c>
      <c r="J48" s="278"/>
    </row>
    <row r="49" spans="1:10">
      <c r="C49" s="215" t="s">
        <v>2075</v>
      </c>
      <c r="D49" s="278">
        <f>D48/D65</f>
        <v>0.80555555555555558</v>
      </c>
      <c r="E49" s="278">
        <f>E48/E65</f>
        <v>0.48717948717948717</v>
      </c>
      <c r="F49" s="278">
        <f t="shared" ref="F49:I49" si="23">F48/F65</f>
        <v>0.36138613861386137</v>
      </c>
      <c r="G49" s="278">
        <f t="shared" si="23"/>
        <v>0.30246913580246915</v>
      </c>
      <c r="H49" s="278">
        <f t="shared" si="23"/>
        <v>0.46218487394957986</v>
      </c>
      <c r="I49" s="278">
        <f t="shared" si="23"/>
        <v>0.42857142857142855</v>
      </c>
      <c r="J49" s="278"/>
    </row>
    <row r="50" spans="1:10">
      <c r="C50" s="215" t="s">
        <v>2073</v>
      </c>
      <c r="D50" s="278">
        <f t="shared" ref="D50:I50" si="24">_xlfn.STDEV.P(D52:D62)</f>
        <v>0.22290755814730442</v>
      </c>
      <c r="E50" s="278">
        <f t="shared" si="24"/>
        <v>0.20395145334737214</v>
      </c>
      <c r="F50" s="278">
        <f t="shared" si="24"/>
        <v>0.18117262301979284</v>
      </c>
      <c r="G50" s="278">
        <f t="shared" si="24"/>
        <v>0.18243058039511925</v>
      </c>
      <c r="H50" s="278">
        <f t="shared" si="24"/>
        <v>0.18926826252913995</v>
      </c>
      <c r="I50" s="278">
        <f t="shared" si="24"/>
        <v>0.68988631937629785</v>
      </c>
      <c r="J50" s="278"/>
    </row>
    <row r="51" spans="1:10">
      <c r="D51" s="278"/>
      <c r="E51" s="278"/>
      <c r="F51" s="278"/>
      <c r="G51" s="278"/>
      <c r="H51" s="278"/>
      <c r="I51" s="278"/>
      <c r="J51" s="278"/>
    </row>
    <row r="52" spans="1:10">
      <c r="B52" s="215" t="s">
        <v>1856</v>
      </c>
      <c r="C52" t="s">
        <v>2061</v>
      </c>
      <c r="D52" s="278">
        <f t="shared" ref="D52:J61" si="25">IFERROR(D66/D78,"")</f>
        <v>0.87654320987654322</v>
      </c>
      <c r="E52" s="278">
        <f t="shared" si="25"/>
        <v>0.91208791208791207</v>
      </c>
      <c r="F52" s="278">
        <f t="shared" si="25"/>
        <v>0.76712328767123283</v>
      </c>
      <c r="G52" s="278">
        <f t="shared" si="25"/>
        <v>0.88888888888888884</v>
      </c>
      <c r="H52" s="278">
        <f t="shared" si="25"/>
        <v>0.79012345679012341</v>
      </c>
      <c r="I52" s="278">
        <f t="shared" si="25"/>
        <v>0.85365853658536583</v>
      </c>
      <c r="J52" s="278" t="str">
        <f t="shared" si="25"/>
        <v/>
      </c>
    </row>
    <row r="53" spans="1:10">
      <c r="C53" t="s">
        <v>2062</v>
      </c>
      <c r="D53" s="278">
        <f t="shared" si="25"/>
        <v>1.36</v>
      </c>
      <c r="E53" s="278">
        <f t="shared" si="25"/>
        <v>1.0755395683453237</v>
      </c>
      <c r="F53" s="278">
        <f t="shared" si="25"/>
        <v>1.1346938775510205</v>
      </c>
      <c r="G53" s="278">
        <f t="shared" si="25"/>
        <v>0.78835978835978837</v>
      </c>
      <c r="H53" s="278">
        <f t="shared" si="25"/>
        <v>0.82352941176470584</v>
      </c>
      <c r="I53" s="278" t="str">
        <f t="shared" si="25"/>
        <v/>
      </c>
      <c r="J53" s="278" t="str">
        <f t="shared" si="25"/>
        <v/>
      </c>
    </row>
    <row r="54" spans="1:10">
      <c r="C54" t="s">
        <v>2063</v>
      </c>
      <c r="D54" s="278">
        <f t="shared" si="25"/>
        <v>0.82352941176470584</v>
      </c>
      <c r="E54" s="278">
        <f t="shared" si="25"/>
        <v>1.0129032258064516</v>
      </c>
      <c r="F54" s="278">
        <f t="shared" si="25"/>
        <v>1.3732394366197183</v>
      </c>
      <c r="G54" s="278">
        <f t="shared" si="25"/>
        <v>0.9</v>
      </c>
      <c r="H54" s="278">
        <f t="shared" si="25"/>
        <v>0.97520661157024791</v>
      </c>
      <c r="I54" s="278">
        <f t="shared" si="25"/>
        <v>0.5168539325842697</v>
      </c>
      <c r="J54" s="278" t="str">
        <f t="shared" si="25"/>
        <v/>
      </c>
    </row>
    <row r="55" spans="1:10">
      <c r="C55" t="s">
        <v>2064</v>
      </c>
      <c r="D55" s="278">
        <f t="shared" si="25"/>
        <v>0.7946428571428571</v>
      </c>
      <c r="E55" s="278">
        <f t="shared" si="25"/>
        <v>0.92519685039370081</v>
      </c>
      <c r="F55" s="278">
        <f t="shared" si="25"/>
        <v>0.78846153846153844</v>
      </c>
      <c r="G55" s="278">
        <f t="shared" si="25"/>
        <v>0.76525821596244137</v>
      </c>
      <c r="H55" s="278">
        <f t="shared" si="25"/>
        <v>0.73376623376623373</v>
      </c>
      <c r="I55" s="278">
        <f t="shared" si="25"/>
        <v>0.94736842105263153</v>
      </c>
      <c r="J55" s="278" t="str">
        <f t="shared" si="25"/>
        <v/>
      </c>
    </row>
    <row r="56" spans="1:10">
      <c r="C56" t="s">
        <v>2065</v>
      </c>
      <c r="D56" s="278">
        <f t="shared" si="25"/>
        <v>0.73076923076923073</v>
      </c>
      <c r="E56" s="278">
        <f t="shared" si="25"/>
        <v>0.82499999999999996</v>
      </c>
      <c r="F56" s="278">
        <f t="shared" si="25"/>
        <v>0.73458445040214482</v>
      </c>
      <c r="G56" s="278">
        <f t="shared" si="25"/>
        <v>0.75937500000000002</v>
      </c>
      <c r="H56" s="278">
        <f t="shared" si="25"/>
        <v>1.0264550264550265</v>
      </c>
      <c r="I56" s="278" t="str">
        <f t="shared" si="25"/>
        <v/>
      </c>
      <c r="J56" s="278" t="str">
        <f t="shared" si="25"/>
        <v/>
      </c>
    </row>
    <row r="57" spans="1:10">
      <c r="C57" t="s">
        <v>2066</v>
      </c>
      <c r="D57" s="278">
        <f t="shared" si="25"/>
        <v>0.78494623655913975</v>
      </c>
      <c r="E57" s="278">
        <f t="shared" si="25"/>
        <v>1.1588785046728971</v>
      </c>
      <c r="F57" s="278">
        <f t="shared" si="25"/>
        <v>0.99534883720930234</v>
      </c>
      <c r="G57" s="278">
        <f t="shared" si="25"/>
        <v>0.9285714285714286</v>
      </c>
      <c r="H57" s="278">
        <f t="shared" si="25"/>
        <v>1.076271186440678</v>
      </c>
      <c r="I57" s="278">
        <f t="shared" si="25"/>
        <v>1.2452830188679245</v>
      </c>
      <c r="J57" s="278" t="str">
        <f t="shared" si="25"/>
        <v/>
      </c>
    </row>
    <row r="58" spans="1:10">
      <c r="C58" t="s">
        <v>2067</v>
      </c>
      <c r="D58" s="278">
        <f t="shared" si="25"/>
        <v>1.2586206896551724</v>
      </c>
      <c r="E58" s="278">
        <f t="shared" si="25"/>
        <v>0.97837837837837838</v>
      </c>
      <c r="F58" s="278">
        <f t="shared" si="25"/>
        <v>0.97272727272727277</v>
      </c>
      <c r="G58" s="278">
        <f t="shared" si="25"/>
        <v>0.85185185185185186</v>
      </c>
      <c r="H58" s="278">
        <f t="shared" si="25"/>
        <v>0.94202898550724634</v>
      </c>
      <c r="I58" s="278">
        <f t="shared" si="25"/>
        <v>0.55882352941176472</v>
      </c>
      <c r="J58" s="278" t="str">
        <f t="shared" si="25"/>
        <v/>
      </c>
    </row>
    <row r="59" spans="1:10">
      <c r="C59" t="s">
        <v>2068</v>
      </c>
      <c r="D59" s="278">
        <f t="shared" si="25"/>
        <v>1.2653061224489797</v>
      </c>
      <c r="E59" s="278">
        <f t="shared" si="25"/>
        <v>1.0125786163522013</v>
      </c>
      <c r="F59" s="278">
        <f t="shared" si="25"/>
        <v>0.8928571428571429</v>
      </c>
      <c r="G59" s="278">
        <f t="shared" si="25"/>
        <v>1.0384615384615385</v>
      </c>
      <c r="H59" s="278">
        <f t="shared" si="25"/>
        <v>0.66666666666666663</v>
      </c>
      <c r="I59" s="278" t="str">
        <f t="shared" si="25"/>
        <v/>
      </c>
      <c r="J59" s="278" t="str">
        <f t="shared" si="25"/>
        <v/>
      </c>
    </row>
    <row r="60" spans="1:10">
      <c r="C60" t="s">
        <v>2069</v>
      </c>
      <c r="D60" s="278">
        <f t="shared" si="25"/>
        <v>0.76470588235294112</v>
      </c>
      <c r="E60" s="278">
        <f t="shared" si="25"/>
        <v>0.74545454545454548</v>
      </c>
      <c r="F60" s="278">
        <f t="shared" si="25"/>
        <v>1.0721649484536082</v>
      </c>
      <c r="G60" s="278">
        <f t="shared" si="25"/>
        <v>0.88648648648648654</v>
      </c>
      <c r="H60" s="278">
        <f t="shared" si="25"/>
        <v>1.0434782608695652</v>
      </c>
      <c r="I60" s="278" t="str">
        <f t="shared" si="25"/>
        <v/>
      </c>
      <c r="J60" s="278" t="str">
        <f t="shared" si="25"/>
        <v/>
      </c>
    </row>
    <row r="61" spans="1:10">
      <c r="C61" t="s">
        <v>2070</v>
      </c>
      <c r="D61" s="278">
        <f t="shared" si="25"/>
        <v>0.875</v>
      </c>
      <c r="E61" s="278">
        <f t="shared" si="25"/>
        <v>1.5151515151515151</v>
      </c>
      <c r="F61" s="278">
        <f t="shared" si="25"/>
        <v>1.131578947368421</v>
      </c>
      <c r="G61" s="278">
        <f t="shared" si="25"/>
        <v>1.153061224489796</v>
      </c>
      <c r="H61" s="278">
        <f t="shared" si="25"/>
        <v>1.3333333333333333</v>
      </c>
      <c r="I61" s="278" t="str">
        <f t="shared" si="25"/>
        <v/>
      </c>
      <c r="J61" s="278" t="str">
        <f t="shared" si="25"/>
        <v/>
      </c>
    </row>
    <row r="62" spans="1:10">
      <c r="C62" t="s">
        <v>2071</v>
      </c>
      <c r="D62" s="278">
        <f t="shared" ref="D62:J62" si="26">IFERROR(D76/D88,"")</f>
        <v>1.1129032258064515</v>
      </c>
      <c r="E62" s="278">
        <f t="shared" si="26"/>
        <v>0.77173913043478259</v>
      </c>
      <c r="F62" s="278">
        <f t="shared" si="26"/>
        <v>1.0240963855421688</v>
      </c>
      <c r="G62" s="278">
        <f t="shared" si="26"/>
        <v>1.3981481481481481</v>
      </c>
      <c r="H62" s="278">
        <f t="shared" si="26"/>
        <v>0.71111111111111114</v>
      </c>
      <c r="I62" s="278">
        <f t="shared" si="26"/>
        <v>2.5555555555555554</v>
      </c>
      <c r="J62" s="278" t="str">
        <f t="shared" si="26"/>
        <v/>
      </c>
    </row>
    <row r="63" spans="1:10">
      <c r="C63"/>
    </row>
    <row r="64" spans="1:10">
      <c r="A64" t="s">
        <v>947</v>
      </c>
      <c r="B64" t="s">
        <v>1855</v>
      </c>
      <c r="C64" t="s">
        <v>2060</v>
      </c>
      <c r="D64" t="s">
        <v>1847</v>
      </c>
      <c r="E64" t="s">
        <v>1845</v>
      </c>
      <c r="F64" t="s">
        <v>1843</v>
      </c>
      <c r="G64" t="s">
        <v>1841</v>
      </c>
      <c r="H64" t="s">
        <v>1839</v>
      </c>
      <c r="I64" t="s">
        <v>1837</v>
      </c>
      <c r="J64" t="s">
        <v>1835</v>
      </c>
    </row>
    <row r="65" spans="1:10">
      <c r="A65" t="s">
        <v>611</v>
      </c>
      <c r="B65" t="s">
        <v>1854</v>
      </c>
      <c r="C65" t="s">
        <v>130</v>
      </c>
      <c r="D65">
        <v>72</v>
      </c>
      <c r="E65">
        <v>195</v>
      </c>
      <c r="F65">
        <v>202</v>
      </c>
      <c r="G65">
        <v>162</v>
      </c>
      <c r="H65">
        <v>119</v>
      </c>
      <c r="I65">
        <v>49</v>
      </c>
      <c r="J65">
        <v>14</v>
      </c>
    </row>
    <row r="66" spans="1:10">
      <c r="A66" t="s">
        <v>611</v>
      </c>
      <c r="B66" t="s">
        <v>1854</v>
      </c>
      <c r="C66" t="s">
        <v>2061</v>
      </c>
      <c r="D66">
        <v>71</v>
      </c>
      <c r="E66">
        <v>166</v>
      </c>
      <c r="F66">
        <v>168</v>
      </c>
      <c r="G66">
        <v>184</v>
      </c>
      <c r="H66">
        <v>128</v>
      </c>
      <c r="I66">
        <v>70</v>
      </c>
      <c r="J66" t="s">
        <v>952</v>
      </c>
    </row>
    <row r="67" spans="1:10">
      <c r="A67" t="s">
        <v>611</v>
      </c>
      <c r="B67" t="s">
        <v>1854</v>
      </c>
      <c r="C67" t="s">
        <v>2062</v>
      </c>
      <c r="D67">
        <v>204</v>
      </c>
      <c r="E67">
        <v>299</v>
      </c>
      <c r="F67">
        <v>278</v>
      </c>
      <c r="G67">
        <v>149</v>
      </c>
      <c r="H67">
        <v>112</v>
      </c>
      <c r="I67" t="s">
        <v>952</v>
      </c>
      <c r="J67" t="s">
        <v>952</v>
      </c>
    </row>
    <row r="68" spans="1:10">
      <c r="A68" t="s">
        <v>611</v>
      </c>
      <c r="B68" t="s">
        <v>1854</v>
      </c>
      <c r="C68" t="s">
        <v>2063</v>
      </c>
      <c r="D68">
        <v>42</v>
      </c>
      <c r="E68">
        <v>157</v>
      </c>
      <c r="F68">
        <v>195</v>
      </c>
      <c r="G68">
        <v>144</v>
      </c>
      <c r="H68">
        <v>118</v>
      </c>
      <c r="I68">
        <v>46</v>
      </c>
      <c r="J68" t="s">
        <v>952</v>
      </c>
    </row>
    <row r="69" spans="1:10">
      <c r="A69" t="s">
        <v>611</v>
      </c>
      <c r="B69" t="s">
        <v>1854</v>
      </c>
      <c r="C69" t="s">
        <v>2064</v>
      </c>
      <c r="D69">
        <v>89</v>
      </c>
      <c r="E69">
        <v>235</v>
      </c>
      <c r="F69">
        <v>205</v>
      </c>
      <c r="G69">
        <v>163</v>
      </c>
      <c r="H69">
        <v>113</v>
      </c>
      <c r="I69">
        <v>54</v>
      </c>
      <c r="J69" t="s">
        <v>952</v>
      </c>
    </row>
    <row r="70" spans="1:10">
      <c r="A70" t="s">
        <v>611</v>
      </c>
      <c r="B70" t="s">
        <v>1854</v>
      </c>
      <c r="C70" t="s">
        <v>2065</v>
      </c>
      <c r="D70">
        <v>95</v>
      </c>
      <c r="E70">
        <v>264</v>
      </c>
      <c r="F70">
        <v>274</v>
      </c>
      <c r="G70">
        <v>243</v>
      </c>
      <c r="H70">
        <v>194</v>
      </c>
      <c r="I70" t="s">
        <v>952</v>
      </c>
      <c r="J70" t="s">
        <v>952</v>
      </c>
    </row>
    <row r="71" spans="1:10">
      <c r="A71" t="s">
        <v>611</v>
      </c>
      <c r="B71" t="s">
        <v>1854</v>
      </c>
      <c r="C71" t="s">
        <v>2066</v>
      </c>
      <c r="D71">
        <v>73</v>
      </c>
      <c r="E71">
        <v>248</v>
      </c>
      <c r="F71">
        <v>214</v>
      </c>
      <c r="G71">
        <v>169</v>
      </c>
      <c r="H71">
        <v>127</v>
      </c>
      <c r="I71">
        <v>66</v>
      </c>
      <c r="J71" t="s">
        <v>952</v>
      </c>
    </row>
    <row r="72" spans="1:10">
      <c r="A72" t="s">
        <v>611</v>
      </c>
      <c r="B72" t="s">
        <v>1854</v>
      </c>
      <c r="C72" t="s">
        <v>2067</v>
      </c>
      <c r="D72">
        <v>73</v>
      </c>
      <c r="E72">
        <v>181</v>
      </c>
      <c r="F72">
        <v>214</v>
      </c>
      <c r="G72">
        <v>161</v>
      </c>
      <c r="H72">
        <v>130</v>
      </c>
      <c r="I72">
        <v>38</v>
      </c>
      <c r="J72" t="s">
        <v>952</v>
      </c>
    </row>
    <row r="73" spans="1:10">
      <c r="A73" t="s">
        <v>611</v>
      </c>
      <c r="B73" t="s">
        <v>1854</v>
      </c>
      <c r="C73" t="s">
        <v>2068</v>
      </c>
      <c r="D73">
        <v>124</v>
      </c>
      <c r="E73">
        <v>161</v>
      </c>
      <c r="F73">
        <v>175</v>
      </c>
      <c r="G73">
        <v>135</v>
      </c>
      <c r="H73">
        <v>64</v>
      </c>
      <c r="I73" t="s">
        <v>952</v>
      </c>
      <c r="J73" t="s">
        <v>952</v>
      </c>
    </row>
    <row r="74" spans="1:10">
      <c r="A74" t="s">
        <v>611</v>
      </c>
      <c r="B74" t="s">
        <v>1854</v>
      </c>
      <c r="C74" t="s">
        <v>2069</v>
      </c>
      <c r="D74">
        <v>78</v>
      </c>
      <c r="E74">
        <v>164</v>
      </c>
      <c r="F74">
        <v>208</v>
      </c>
      <c r="G74">
        <v>164</v>
      </c>
      <c r="H74">
        <v>72</v>
      </c>
      <c r="I74" t="s">
        <v>952</v>
      </c>
      <c r="J74" t="s">
        <v>952</v>
      </c>
    </row>
    <row r="75" spans="1:10">
      <c r="A75" t="s">
        <v>611</v>
      </c>
      <c r="B75" t="s">
        <v>1854</v>
      </c>
      <c r="C75" t="s">
        <v>2070</v>
      </c>
      <c r="D75">
        <v>14</v>
      </c>
      <c r="E75">
        <v>100</v>
      </c>
      <c r="F75">
        <v>129</v>
      </c>
      <c r="G75">
        <v>113</v>
      </c>
      <c r="H75">
        <v>76</v>
      </c>
      <c r="I75" t="s">
        <v>952</v>
      </c>
      <c r="J75" t="s">
        <v>952</v>
      </c>
    </row>
    <row r="76" spans="1:10">
      <c r="A76" t="s">
        <v>611</v>
      </c>
      <c r="B76" t="s">
        <v>1854</v>
      </c>
      <c r="C76" t="s">
        <v>2071</v>
      </c>
      <c r="D76">
        <v>69</v>
      </c>
      <c r="E76">
        <v>142</v>
      </c>
      <c r="F76">
        <v>170</v>
      </c>
      <c r="G76">
        <v>151</v>
      </c>
      <c r="H76">
        <v>64</v>
      </c>
      <c r="I76">
        <v>23</v>
      </c>
      <c r="J76" t="s">
        <v>952</v>
      </c>
    </row>
    <row r="77" spans="1:10">
      <c r="A77" t="s">
        <v>611</v>
      </c>
      <c r="B77" t="s">
        <v>1853</v>
      </c>
      <c r="C77" t="s">
        <v>130</v>
      </c>
      <c r="D77">
        <v>80</v>
      </c>
      <c r="E77">
        <v>200</v>
      </c>
      <c r="F77">
        <v>214</v>
      </c>
      <c r="G77">
        <v>190</v>
      </c>
      <c r="H77">
        <v>138</v>
      </c>
      <c r="I77">
        <v>69</v>
      </c>
      <c r="J77">
        <v>22</v>
      </c>
    </row>
    <row r="78" spans="1:10">
      <c r="A78" t="s">
        <v>611</v>
      </c>
      <c r="B78" t="s">
        <v>1853</v>
      </c>
      <c r="C78" t="s">
        <v>2061</v>
      </c>
      <c r="D78">
        <v>81</v>
      </c>
      <c r="E78">
        <v>182</v>
      </c>
      <c r="F78">
        <v>219</v>
      </c>
      <c r="G78">
        <v>207</v>
      </c>
      <c r="H78">
        <v>162</v>
      </c>
      <c r="I78">
        <v>82</v>
      </c>
      <c r="J78">
        <v>4</v>
      </c>
    </row>
    <row r="79" spans="1:10">
      <c r="A79" t="s">
        <v>611</v>
      </c>
      <c r="B79" t="s">
        <v>1853</v>
      </c>
      <c r="C79" t="s">
        <v>2062</v>
      </c>
      <c r="D79">
        <v>150</v>
      </c>
      <c r="E79">
        <v>278</v>
      </c>
      <c r="F79">
        <v>245</v>
      </c>
      <c r="G79">
        <v>189</v>
      </c>
      <c r="H79">
        <v>136</v>
      </c>
      <c r="I79">
        <v>82</v>
      </c>
      <c r="J79">
        <v>20</v>
      </c>
    </row>
    <row r="80" spans="1:10">
      <c r="A80" t="s">
        <v>611</v>
      </c>
      <c r="B80" t="s">
        <v>1853</v>
      </c>
      <c r="C80" t="s">
        <v>2063</v>
      </c>
      <c r="D80">
        <v>51</v>
      </c>
      <c r="E80">
        <v>155</v>
      </c>
      <c r="F80">
        <v>142</v>
      </c>
      <c r="G80">
        <v>160</v>
      </c>
      <c r="H80">
        <v>121</v>
      </c>
      <c r="I80">
        <v>89</v>
      </c>
      <c r="J80">
        <v>27</v>
      </c>
    </row>
    <row r="81" spans="1:10">
      <c r="A81" t="s">
        <v>611</v>
      </c>
      <c r="B81" t="s">
        <v>1853</v>
      </c>
      <c r="C81" t="s">
        <v>2064</v>
      </c>
      <c r="D81">
        <v>112</v>
      </c>
      <c r="E81">
        <v>254</v>
      </c>
      <c r="F81">
        <v>260</v>
      </c>
      <c r="G81">
        <v>213</v>
      </c>
      <c r="H81">
        <v>154</v>
      </c>
      <c r="I81">
        <v>57</v>
      </c>
      <c r="J81">
        <v>25</v>
      </c>
    </row>
    <row r="82" spans="1:10">
      <c r="A82" t="s">
        <v>611</v>
      </c>
      <c r="B82" t="s">
        <v>1853</v>
      </c>
      <c r="C82" t="s">
        <v>2065</v>
      </c>
      <c r="D82">
        <v>130</v>
      </c>
      <c r="E82">
        <v>320</v>
      </c>
      <c r="F82">
        <v>373</v>
      </c>
      <c r="G82">
        <v>320</v>
      </c>
      <c r="H82">
        <v>189</v>
      </c>
      <c r="I82">
        <v>85</v>
      </c>
      <c r="J82" t="s">
        <v>952</v>
      </c>
    </row>
    <row r="83" spans="1:10">
      <c r="A83" t="s">
        <v>611</v>
      </c>
      <c r="B83" t="s">
        <v>1853</v>
      </c>
      <c r="C83" t="s">
        <v>2066</v>
      </c>
      <c r="D83">
        <v>93</v>
      </c>
      <c r="E83">
        <v>214</v>
      </c>
      <c r="F83">
        <v>215</v>
      </c>
      <c r="G83">
        <v>182</v>
      </c>
      <c r="H83">
        <v>118</v>
      </c>
      <c r="I83">
        <v>53</v>
      </c>
      <c r="J83" t="s">
        <v>952</v>
      </c>
    </row>
    <row r="84" spans="1:10">
      <c r="A84" t="s">
        <v>611</v>
      </c>
      <c r="B84" t="s">
        <v>1853</v>
      </c>
      <c r="C84" t="s">
        <v>2067</v>
      </c>
      <c r="D84">
        <v>58</v>
      </c>
      <c r="E84">
        <v>185</v>
      </c>
      <c r="F84">
        <v>220</v>
      </c>
      <c r="G84">
        <v>189</v>
      </c>
      <c r="H84">
        <v>138</v>
      </c>
      <c r="I84">
        <v>68</v>
      </c>
      <c r="J84">
        <v>27</v>
      </c>
    </row>
    <row r="85" spans="1:10">
      <c r="A85" t="s">
        <v>611</v>
      </c>
      <c r="B85" t="s">
        <v>1853</v>
      </c>
      <c r="C85" t="s">
        <v>2068</v>
      </c>
      <c r="D85">
        <v>98</v>
      </c>
      <c r="E85">
        <v>159</v>
      </c>
      <c r="F85">
        <v>196</v>
      </c>
      <c r="G85">
        <v>130</v>
      </c>
      <c r="H85">
        <v>96</v>
      </c>
      <c r="I85">
        <v>13</v>
      </c>
      <c r="J85" t="s">
        <v>952</v>
      </c>
    </row>
    <row r="86" spans="1:10">
      <c r="A86" t="s">
        <v>611</v>
      </c>
      <c r="B86" t="s">
        <v>1853</v>
      </c>
      <c r="C86" t="s">
        <v>2069</v>
      </c>
      <c r="D86">
        <v>102</v>
      </c>
      <c r="E86">
        <v>220</v>
      </c>
      <c r="F86">
        <v>194</v>
      </c>
      <c r="G86">
        <v>185</v>
      </c>
      <c r="H86">
        <v>69</v>
      </c>
      <c r="I86">
        <v>41</v>
      </c>
      <c r="J86" t="s">
        <v>952</v>
      </c>
    </row>
    <row r="87" spans="1:10">
      <c r="A87" t="s">
        <v>611</v>
      </c>
      <c r="B87" t="s">
        <v>1853</v>
      </c>
      <c r="C87" t="s">
        <v>2070</v>
      </c>
      <c r="D87">
        <v>16</v>
      </c>
      <c r="E87">
        <v>66</v>
      </c>
      <c r="F87">
        <v>114</v>
      </c>
      <c r="G87">
        <v>98</v>
      </c>
      <c r="H87">
        <v>57</v>
      </c>
      <c r="I87">
        <v>13</v>
      </c>
      <c r="J87">
        <v>0</v>
      </c>
    </row>
    <row r="88" spans="1:10">
      <c r="A88" t="s">
        <v>611</v>
      </c>
      <c r="B88" t="s">
        <v>1853</v>
      </c>
      <c r="C88" t="s">
        <v>2071</v>
      </c>
      <c r="D88">
        <v>62</v>
      </c>
      <c r="E88">
        <v>184</v>
      </c>
      <c r="F88">
        <v>166</v>
      </c>
      <c r="G88">
        <v>108</v>
      </c>
      <c r="H88">
        <v>90</v>
      </c>
      <c r="I88">
        <v>9</v>
      </c>
      <c r="J88" t="s">
        <v>952</v>
      </c>
    </row>
    <row r="89" spans="1:10">
      <c r="A89" t="s">
        <v>611</v>
      </c>
      <c r="B89" t="s">
        <v>1852</v>
      </c>
      <c r="C89" t="s">
        <v>130</v>
      </c>
      <c r="D89">
        <v>79</v>
      </c>
      <c r="E89">
        <v>206</v>
      </c>
      <c r="F89">
        <v>237</v>
      </c>
      <c r="G89">
        <v>194</v>
      </c>
      <c r="H89">
        <v>147</v>
      </c>
      <c r="I89">
        <v>69</v>
      </c>
      <c r="J89">
        <v>28</v>
      </c>
    </row>
    <row r="90" spans="1:10">
      <c r="A90" t="s">
        <v>611</v>
      </c>
      <c r="B90" t="s">
        <v>1852</v>
      </c>
      <c r="C90" t="s">
        <v>2061</v>
      </c>
      <c r="D90">
        <v>80</v>
      </c>
      <c r="E90">
        <v>172</v>
      </c>
      <c r="F90">
        <v>231</v>
      </c>
      <c r="G90">
        <v>226</v>
      </c>
      <c r="H90">
        <v>153</v>
      </c>
      <c r="I90">
        <v>43</v>
      </c>
      <c r="J90">
        <v>8</v>
      </c>
    </row>
    <row r="91" spans="1:10">
      <c r="A91" t="s">
        <v>611</v>
      </c>
      <c r="B91" t="s">
        <v>1852</v>
      </c>
      <c r="C91" t="s">
        <v>2062</v>
      </c>
      <c r="D91">
        <v>107</v>
      </c>
      <c r="E91">
        <v>238</v>
      </c>
      <c r="F91">
        <v>241</v>
      </c>
      <c r="G91">
        <v>182</v>
      </c>
      <c r="H91">
        <v>144</v>
      </c>
      <c r="I91">
        <v>44</v>
      </c>
      <c r="J91" t="s">
        <v>952</v>
      </c>
    </row>
    <row r="92" spans="1:10">
      <c r="A92" t="s">
        <v>611</v>
      </c>
      <c r="B92" t="s">
        <v>1852</v>
      </c>
      <c r="C92" t="s">
        <v>2063</v>
      </c>
      <c r="D92">
        <v>61</v>
      </c>
      <c r="E92">
        <v>204</v>
      </c>
      <c r="F92">
        <v>186</v>
      </c>
      <c r="G92">
        <v>154</v>
      </c>
      <c r="H92">
        <v>137</v>
      </c>
      <c r="I92">
        <v>68</v>
      </c>
      <c r="J92">
        <v>20</v>
      </c>
    </row>
    <row r="93" spans="1:10">
      <c r="A93" t="s">
        <v>611</v>
      </c>
      <c r="B93" t="s">
        <v>1852</v>
      </c>
      <c r="C93" t="s">
        <v>2064</v>
      </c>
      <c r="D93">
        <v>107</v>
      </c>
      <c r="E93">
        <v>241</v>
      </c>
      <c r="F93">
        <v>286</v>
      </c>
      <c r="G93">
        <v>221</v>
      </c>
      <c r="H93">
        <v>160</v>
      </c>
      <c r="I93">
        <v>75</v>
      </c>
      <c r="J93">
        <v>37</v>
      </c>
    </row>
    <row r="94" spans="1:10">
      <c r="A94" t="s">
        <v>611</v>
      </c>
      <c r="B94" t="s">
        <v>1852</v>
      </c>
      <c r="C94" t="s">
        <v>2065</v>
      </c>
      <c r="D94">
        <v>117</v>
      </c>
      <c r="E94">
        <v>301</v>
      </c>
      <c r="F94">
        <v>320</v>
      </c>
      <c r="G94">
        <v>302</v>
      </c>
      <c r="H94">
        <v>192</v>
      </c>
      <c r="I94">
        <v>146</v>
      </c>
      <c r="J94" t="s">
        <v>952</v>
      </c>
    </row>
    <row r="95" spans="1:10">
      <c r="A95" t="s">
        <v>611</v>
      </c>
      <c r="B95" t="s">
        <v>1852</v>
      </c>
      <c r="C95" t="s">
        <v>2066</v>
      </c>
      <c r="D95">
        <v>141</v>
      </c>
      <c r="E95">
        <v>225</v>
      </c>
      <c r="F95">
        <v>230</v>
      </c>
      <c r="G95">
        <v>219</v>
      </c>
      <c r="H95">
        <v>128</v>
      </c>
      <c r="I95">
        <v>73</v>
      </c>
      <c r="J95">
        <v>22</v>
      </c>
    </row>
    <row r="96" spans="1:10">
      <c r="A96" t="s">
        <v>611</v>
      </c>
      <c r="B96" t="s">
        <v>1852</v>
      </c>
      <c r="C96" t="s">
        <v>2067</v>
      </c>
      <c r="D96">
        <v>65</v>
      </c>
      <c r="E96">
        <v>178</v>
      </c>
      <c r="F96">
        <v>249</v>
      </c>
      <c r="G96">
        <v>210</v>
      </c>
      <c r="H96">
        <v>160</v>
      </c>
      <c r="I96">
        <v>75</v>
      </c>
      <c r="J96">
        <v>39</v>
      </c>
    </row>
    <row r="97" spans="1:10">
      <c r="A97" t="s">
        <v>611</v>
      </c>
      <c r="B97" t="s">
        <v>1852</v>
      </c>
      <c r="C97" t="s">
        <v>2068</v>
      </c>
      <c r="D97">
        <v>77</v>
      </c>
      <c r="E97">
        <v>139</v>
      </c>
      <c r="F97">
        <v>177</v>
      </c>
      <c r="G97">
        <v>165</v>
      </c>
      <c r="H97">
        <v>144</v>
      </c>
      <c r="I97">
        <v>46</v>
      </c>
      <c r="J97">
        <v>42</v>
      </c>
    </row>
    <row r="98" spans="1:10">
      <c r="A98" t="s">
        <v>611</v>
      </c>
      <c r="B98" t="s">
        <v>1852</v>
      </c>
      <c r="C98" t="s">
        <v>2069</v>
      </c>
      <c r="D98">
        <v>112</v>
      </c>
      <c r="E98">
        <v>172</v>
      </c>
      <c r="F98">
        <v>197</v>
      </c>
      <c r="G98">
        <v>154</v>
      </c>
      <c r="H98">
        <v>71</v>
      </c>
      <c r="I98">
        <v>57</v>
      </c>
      <c r="J98" t="s">
        <v>952</v>
      </c>
    </row>
    <row r="99" spans="1:10">
      <c r="A99" t="s">
        <v>611</v>
      </c>
      <c r="B99" t="s">
        <v>1852</v>
      </c>
      <c r="C99" t="s">
        <v>2070</v>
      </c>
      <c r="D99">
        <v>15</v>
      </c>
      <c r="E99">
        <v>88</v>
      </c>
      <c r="F99">
        <v>92</v>
      </c>
      <c r="G99">
        <v>68</v>
      </c>
      <c r="H99">
        <v>34</v>
      </c>
      <c r="I99">
        <v>4</v>
      </c>
      <c r="J99">
        <v>0</v>
      </c>
    </row>
    <row r="100" spans="1:10">
      <c r="A100" t="s">
        <v>611</v>
      </c>
      <c r="B100" t="s">
        <v>1852</v>
      </c>
      <c r="C100" t="s">
        <v>2071</v>
      </c>
      <c r="D100">
        <v>51</v>
      </c>
      <c r="E100">
        <v>165</v>
      </c>
      <c r="F100">
        <v>159</v>
      </c>
      <c r="G100">
        <v>183</v>
      </c>
      <c r="H100">
        <v>101</v>
      </c>
      <c r="I100">
        <v>12</v>
      </c>
      <c r="J100" t="s">
        <v>952</v>
      </c>
    </row>
    <row r="101" spans="1:10">
      <c r="A101" t="s">
        <v>611</v>
      </c>
      <c r="B101" t="s">
        <v>1851</v>
      </c>
      <c r="C101" t="s">
        <v>130</v>
      </c>
      <c r="D101">
        <v>104</v>
      </c>
      <c r="E101">
        <v>228</v>
      </c>
      <c r="F101">
        <v>241</v>
      </c>
      <c r="G101">
        <v>231</v>
      </c>
      <c r="H101">
        <v>160</v>
      </c>
      <c r="I101">
        <v>84</v>
      </c>
      <c r="J101">
        <v>34</v>
      </c>
    </row>
    <row r="102" spans="1:10">
      <c r="A102" t="s">
        <v>611</v>
      </c>
      <c r="B102" t="s">
        <v>1851</v>
      </c>
      <c r="C102" t="s">
        <v>2061</v>
      </c>
      <c r="D102">
        <v>104</v>
      </c>
      <c r="E102">
        <v>236</v>
      </c>
      <c r="F102">
        <v>219</v>
      </c>
      <c r="G102">
        <v>184</v>
      </c>
      <c r="H102">
        <v>150</v>
      </c>
      <c r="I102">
        <v>106</v>
      </c>
      <c r="J102">
        <v>26</v>
      </c>
    </row>
    <row r="103" spans="1:10">
      <c r="A103" t="s">
        <v>611</v>
      </c>
      <c r="B103" t="s">
        <v>1851</v>
      </c>
      <c r="C103" t="s">
        <v>2062</v>
      </c>
      <c r="D103">
        <v>113</v>
      </c>
      <c r="E103">
        <v>238</v>
      </c>
      <c r="F103">
        <v>198</v>
      </c>
      <c r="G103">
        <v>194</v>
      </c>
      <c r="H103">
        <v>128</v>
      </c>
      <c r="I103">
        <v>67</v>
      </c>
      <c r="J103" t="s">
        <v>952</v>
      </c>
    </row>
    <row r="104" spans="1:10">
      <c r="A104" t="s">
        <v>611</v>
      </c>
      <c r="B104" t="s">
        <v>1851</v>
      </c>
      <c r="C104" t="s">
        <v>2063</v>
      </c>
      <c r="D104">
        <v>102</v>
      </c>
      <c r="E104">
        <v>229</v>
      </c>
      <c r="F104">
        <v>229</v>
      </c>
      <c r="G104">
        <v>207</v>
      </c>
      <c r="H104">
        <v>142</v>
      </c>
      <c r="I104">
        <v>63</v>
      </c>
      <c r="J104">
        <v>45</v>
      </c>
    </row>
    <row r="105" spans="1:10">
      <c r="A105" t="s">
        <v>611</v>
      </c>
      <c r="B105" t="s">
        <v>1851</v>
      </c>
      <c r="C105" t="s">
        <v>2064</v>
      </c>
      <c r="D105">
        <v>132</v>
      </c>
      <c r="E105">
        <v>251</v>
      </c>
      <c r="F105">
        <v>270</v>
      </c>
      <c r="G105">
        <v>260</v>
      </c>
      <c r="H105">
        <v>193</v>
      </c>
      <c r="I105">
        <v>108</v>
      </c>
      <c r="J105">
        <v>22</v>
      </c>
    </row>
    <row r="106" spans="1:10">
      <c r="A106" t="s">
        <v>611</v>
      </c>
      <c r="B106" t="s">
        <v>1851</v>
      </c>
      <c r="C106" t="s">
        <v>2065</v>
      </c>
      <c r="D106">
        <v>135</v>
      </c>
      <c r="E106">
        <v>308</v>
      </c>
      <c r="F106">
        <v>247</v>
      </c>
      <c r="G106">
        <v>209</v>
      </c>
      <c r="H106">
        <v>177</v>
      </c>
      <c r="I106" t="s">
        <v>952</v>
      </c>
      <c r="J106" t="s">
        <v>952</v>
      </c>
    </row>
    <row r="107" spans="1:10">
      <c r="A107" t="s">
        <v>611</v>
      </c>
      <c r="B107" t="s">
        <v>1851</v>
      </c>
      <c r="C107" t="s">
        <v>2066</v>
      </c>
      <c r="D107">
        <v>123</v>
      </c>
      <c r="E107">
        <v>271</v>
      </c>
      <c r="F107">
        <v>275</v>
      </c>
      <c r="G107">
        <v>178</v>
      </c>
      <c r="H107">
        <v>111</v>
      </c>
      <c r="I107">
        <v>44</v>
      </c>
      <c r="J107" t="s">
        <v>952</v>
      </c>
    </row>
    <row r="108" spans="1:10">
      <c r="A108" t="s">
        <v>611</v>
      </c>
      <c r="B108" t="s">
        <v>1851</v>
      </c>
      <c r="C108" t="s">
        <v>2067</v>
      </c>
      <c r="D108">
        <v>78</v>
      </c>
      <c r="E108">
        <v>226</v>
      </c>
      <c r="F108">
        <v>253</v>
      </c>
      <c r="G108">
        <v>267</v>
      </c>
      <c r="H108">
        <v>163</v>
      </c>
      <c r="I108">
        <v>93</v>
      </c>
      <c r="J108">
        <v>48</v>
      </c>
    </row>
    <row r="109" spans="1:10">
      <c r="A109" t="s">
        <v>611</v>
      </c>
      <c r="B109" t="s">
        <v>1851</v>
      </c>
      <c r="C109" t="s">
        <v>2068</v>
      </c>
      <c r="D109">
        <v>130</v>
      </c>
      <c r="E109">
        <v>203</v>
      </c>
      <c r="F109">
        <v>153</v>
      </c>
      <c r="G109">
        <v>135</v>
      </c>
      <c r="H109">
        <v>96</v>
      </c>
      <c r="I109">
        <v>19</v>
      </c>
      <c r="J109" t="s">
        <v>952</v>
      </c>
    </row>
    <row r="110" spans="1:10">
      <c r="A110" t="s">
        <v>611</v>
      </c>
      <c r="B110" t="s">
        <v>1851</v>
      </c>
      <c r="C110" t="s">
        <v>2069</v>
      </c>
      <c r="D110">
        <v>89</v>
      </c>
      <c r="E110">
        <v>189</v>
      </c>
      <c r="F110">
        <v>190</v>
      </c>
      <c r="G110">
        <v>147</v>
      </c>
      <c r="H110">
        <v>110</v>
      </c>
      <c r="I110">
        <v>30</v>
      </c>
      <c r="J110" t="s">
        <v>952</v>
      </c>
    </row>
    <row r="111" spans="1:10">
      <c r="A111" t="s">
        <v>611</v>
      </c>
      <c r="B111" t="s">
        <v>1851</v>
      </c>
      <c r="C111" t="s">
        <v>2070</v>
      </c>
      <c r="D111">
        <v>17</v>
      </c>
      <c r="E111">
        <v>59</v>
      </c>
      <c r="F111">
        <v>81</v>
      </c>
      <c r="G111">
        <v>75</v>
      </c>
      <c r="H111">
        <v>26</v>
      </c>
      <c r="I111">
        <v>17</v>
      </c>
      <c r="J111">
        <v>0</v>
      </c>
    </row>
    <row r="112" spans="1:10">
      <c r="A112" t="s">
        <v>611</v>
      </c>
      <c r="B112" t="s">
        <v>1851</v>
      </c>
      <c r="C112" t="s">
        <v>2071</v>
      </c>
      <c r="D112">
        <v>57</v>
      </c>
      <c r="E112">
        <v>211</v>
      </c>
      <c r="F112">
        <v>150</v>
      </c>
      <c r="G112">
        <v>172</v>
      </c>
      <c r="H112">
        <v>104</v>
      </c>
      <c r="I112">
        <v>20</v>
      </c>
      <c r="J112" t="s">
        <v>952</v>
      </c>
    </row>
    <row r="113" spans="1:10">
      <c r="A113" t="s">
        <v>611</v>
      </c>
      <c r="B113" t="s">
        <v>1850</v>
      </c>
      <c r="C113" t="s">
        <v>130</v>
      </c>
      <c r="D113">
        <v>100</v>
      </c>
      <c r="E113">
        <v>235</v>
      </c>
      <c r="F113">
        <v>251</v>
      </c>
      <c r="G113">
        <v>243</v>
      </c>
      <c r="H113">
        <v>168</v>
      </c>
      <c r="I113">
        <v>89</v>
      </c>
      <c r="J113">
        <v>19</v>
      </c>
    </row>
    <row r="114" spans="1:10">
      <c r="A114" t="s">
        <v>611</v>
      </c>
      <c r="B114" t="s">
        <v>1850</v>
      </c>
      <c r="C114" t="s">
        <v>2061</v>
      </c>
      <c r="D114">
        <v>99</v>
      </c>
      <c r="E114">
        <v>213</v>
      </c>
      <c r="F114">
        <v>234</v>
      </c>
      <c r="G114">
        <v>238</v>
      </c>
      <c r="H114">
        <v>183</v>
      </c>
      <c r="I114">
        <v>84</v>
      </c>
      <c r="J114">
        <v>19</v>
      </c>
    </row>
    <row r="115" spans="1:10">
      <c r="A115" t="s">
        <v>611</v>
      </c>
      <c r="B115" t="s">
        <v>1850</v>
      </c>
      <c r="C115" t="s">
        <v>2062</v>
      </c>
      <c r="D115">
        <v>133</v>
      </c>
      <c r="E115">
        <v>229</v>
      </c>
      <c r="F115">
        <v>198</v>
      </c>
      <c r="G115">
        <v>171</v>
      </c>
      <c r="H115">
        <v>96</v>
      </c>
      <c r="I115">
        <v>51</v>
      </c>
      <c r="J115">
        <v>5</v>
      </c>
    </row>
    <row r="116" spans="1:10">
      <c r="A116" t="s">
        <v>611</v>
      </c>
      <c r="B116" t="s">
        <v>1850</v>
      </c>
      <c r="C116" t="s">
        <v>2063</v>
      </c>
      <c r="D116">
        <v>143</v>
      </c>
      <c r="E116">
        <v>235</v>
      </c>
      <c r="F116">
        <v>230</v>
      </c>
      <c r="G116">
        <v>226</v>
      </c>
      <c r="H116">
        <v>153</v>
      </c>
      <c r="I116">
        <v>105</v>
      </c>
      <c r="J116">
        <v>12</v>
      </c>
    </row>
    <row r="117" spans="1:10">
      <c r="A117" t="s">
        <v>611</v>
      </c>
      <c r="B117" t="s">
        <v>1850</v>
      </c>
      <c r="C117" t="s">
        <v>2064</v>
      </c>
      <c r="D117">
        <v>104</v>
      </c>
      <c r="E117">
        <v>263</v>
      </c>
      <c r="F117">
        <v>280</v>
      </c>
      <c r="G117">
        <v>275</v>
      </c>
      <c r="H117">
        <v>191</v>
      </c>
      <c r="I117">
        <v>83</v>
      </c>
      <c r="J117">
        <v>16</v>
      </c>
    </row>
    <row r="118" spans="1:10">
      <c r="A118" t="s">
        <v>611</v>
      </c>
      <c r="B118" t="s">
        <v>1850</v>
      </c>
      <c r="C118" t="s">
        <v>2065</v>
      </c>
      <c r="D118">
        <v>128</v>
      </c>
      <c r="E118">
        <v>242</v>
      </c>
      <c r="F118">
        <v>239</v>
      </c>
      <c r="G118">
        <v>184</v>
      </c>
      <c r="H118">
        <v>124</v>
      </c>
      <c r="I118">
        <v>97</v>
      </c>
      <c r="J118" t="s">
        <v>952</v>
      </c>
    </row>
    <row r="119" spans="1:10">
      <c r="A119" t="s">
        <v>611</v>
      </c>
      <c r="B119" t="s">
        <v>1850</v>
      </c>
      <c r="C119" t="s">
        <v>2066</v>
      </c>
      <c r="D119">
        <v>110</v>
      </c>
      <c r="E119">
        <v>248</v>
      </c>
      <c r="F119">
        <v>222</v>
      </c>
      <c r="G119">
        <v>188</v>
      </c>
      <c r="H119">
        <v>163</v>
      </c>
      <c r="I119">
        <v>74</v>
      </c>
      <c r="J119" t="s">
        <v>952</v>
      </c>
    </row>
    <row r="120" spans="1:10">
      <c r="A120" t="s">
        <v>611</v>
      </c>
      <c r="B120" t="s">
        <v>1850</v>
      </c>
      <c r="C120" t="s">
        <v>2067</v>
      </c>
      <c r="D120">
        <v>60</v>
      </c>
      <c r="E120">
        <v>226</v>
      </c>
      <c r="F120">
        <v>265</v>
      </c>
      <c r="G120">
        <v>250</v>
      </c>
      <c r="H120">
        <v>178</v>
      </c>
      <c r="I120">
        <v>95</v>
      </c>
      <c r="J120">
        <v>38</v>
      </c>
    </row>
    <row r="121" spans="1:10">
      <c r="A121" t="s">
        <v>611</v>
      </c>
      <c r="B121" t="s">
        <v>1850</v>
      </c>
      <c r="C121" t="s">
        <v>2068</v>
      </c>
      <c r="D121">
        <v>96</v>
      </c>
      <c r="E121">
        <v>212</v>
      </c>
      <c r="F121">
        <v>213</v>
      </c>
      <c r="G121">
        <v>175</v>
      </c>
      <c r="H121">
        <v>130</v>
      </c>
      <c r="I121">
        <v>35</v>
      </c>
      <c r="J121" t="s">
        <v>952</v>
      </c>
    </row>
    <row r="122" spans="1:10">
      <c r="A122" t="s">
        <v>611</v>
      </c>
      <c r="B122" t="s">
        <v>1850</v>
      </c>
      <c r="C122" t="s">
        <v>2069</v>
      </c>
      <c r="D122">
        <v>86</v>
      </c>
      <c r="E122">
        <v>178</v>
      </c>
      <c r="F122">
        <v>189</v>
      </c>
      <c r="G122">
        <v>185</v>
      </c>
      <c r="H122">
        <v>152</v>
      </c>
      <c r="I122">
        <v>37</v>
      </c>
      <c r="J122">
        <v>14</v>
      </c>
    </row>
    <row r="123" spans="1:10">
      <c r="A123" t="s">
        <v>611</v>
      </c>
      <c r="B123" t="s">
        <v>1850</v>
      </c>
      <c r="C123" t="s">
        <v>2070</v>
      </c>
      <c r="D123">
        <v>22</v>
      </c>
      <c r="E123">
        <v>78</v>
      </c>
      <c r="F123">
        <v>124</v>
      </c>
      <c r="G123">
        <v>93</v>
      </c>
      <c r="H123">
        <v>45</v>
      </c>
      <c r="I123">
        <v>3</v>
      </c>
      <c r="J123">
        <v>4</v>
      </c>
    </row>
    <row r="124" spans="1:10">
      <c r="A124" t="s">
        <v>611</v>
      </c>
      <c r="B124" t="s">
        <v>1850</v>
      </c>
      <c r="C124" t="s">
        <v>2071</v>
      </c>
      <c r="D124">
        <v>49</v>
      </c>
      <c r="E124">
        <v>113</v>
      </c>
      <c r="F124">
        <v>181</v>
      </c>
      <c r="G124">
        <v>195</v>
      </c>
      <c r="H124">
        <v>95</v>
      </c>
      <c r="I124">
        <v>59</v>
      </c>
      <c r="J124" t="s">
        <v>952</v>
      </c>
    </row>
  </sheetData>
  <mergeCells count="3">
    <mergeCell ref="A2:A15"/>
    <mergeCell ref="A17:A28"/>
    <mergeCell ref="A32:A45"/>
  </mergeCells>
  <pageMargins left="0" right="0" top="0" bottom="0" header="0" footer="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sheetPr>
    <tabColor theme="9" tint="0.59999389629810485"/>
  </sheetPr>
  <dimension ref="A1:AJ73"/>
  <sheetViews>
    <sheetView workbookViewId="0">
      <selection activeCell="V33" sqref="V33"/>
    </sheetView>
  </sheetViews>
  <sheetFormatPr defaultRowHeight="14.5"/>
  <cols>
    <col min="1" max="1" width="13.6328125" style="283" customWidth="1"/>
    <col min="2" max="5" width="13.6328125" style="284" customWidth="1"/>
    <col min="6" max="9" width="8.7265625" style="284"/>
    <col min="10" max="10" width="8.7265625" style="285"/>
    <col min="11" max="11" width="8.7265625" style="283"/>
    <col min="12" max="15" width="11.453125" style="284" customWidth="1"/>
    <col min="16" max="16" width="11.453125" style="285" customWidth="1"/>
    <col min="17" max="17" width="11.453125" style="283" customWidth="1"/>
    <col min="18" max="19" width="11.453125" style="284" customWidth="1"/>
    <col min="20" max="25" width="8.7265625" style="284"/>
    <col min="26" max="26" width="8.7265625" style="285"/>
    <col min="27" max="27" width="11.453125" style="283" customWidth="1"/>
    <col min="28" max="28" width="11.453125" style="284" customWidth="1"/>
    <col min="29" max="35" width="10.7265625" style="114" customWidth="1"/>
    <col min="36" max="36" width="8.7265625" style="285"/>
    <col min="37" max="16384" width="8.7265625" style="279"/>
  </cols>
  <sheetData>
    <row r="1" spans="1:36">
      <c r="A1" s="280"/>
      <c r="B1" s="281"/>
      <c r="C1" s="281"/>
      <c r="D1" s="281"/>
      <c r="E1" s="281"/>
      <c r="F1" s="281"/>
      <c r="G1" s="281"/>
      <c r="H1" s="281"/>
      <c r="I1" s="281"/>
      <c r="J1" s="282"/>
      <c r="K1" s="280"/>
      <c r="L1" s="281"/>
      <c r="M1" s="281"/>
      <c r="N1" s="281"/>
      <c r="O1" s="281"/>
      <c r="P1" s="282"/>
      <c r="Q1" s="280"/>
      <c r="R1" s="281"/>
      <c r="S1" s="281"/>
      <c r="T1" s="281"/>
      <c r="U1" s="281"/>
      <c r="V1" s="281"/>
      <c r="W1" s="281"/>
      <c r="X1" s="281"/>
      <c r="Y1" s="281"/>
      <c r="Z1" s="282"/>
      <c r="AA1" s="280"/>
      <c r="AB1" s="281"/>
      <c r="AC1" s="131"/>
      <c r="AD1" s="131"/>
      <c r="AE1" s="131"/>
      <c r="AF1" s="131"/>
      <c r="AG1" s="131"/>
      <c r="AH1" s="131"/>
      <c r="AI1" s="131"/>
      <c r="AJ1" s="282"/>
    </row>
    <row r="2" spans="1:36">
      <c r="A2" s="322" t="s">
        <v>2142</v>
      </c>
      <c r="B2" s="323"/>
      <c r="C2" s="323"/>
      <c r="D2" s="323"/>
      <c r="E2" s="323"/>
      <c r="F2" s="323"/>
      <c r="G2" s="323"/>
      <c r="H2" s="323"/>
      <c r="I2" s="323"/>
      <c r="J2" s="324"/>
      <c r="K2" s="322" t="s">
        <v>2143</v>
      </c>
      <c r="L2" s="323"/>
      <c r="M2" s="323"/>
      <c r="N2" s="323"/>
      <c r="O2" s="323"/>
      <c r="P2" s="324"/>
      <c r="Q2" s="322" t="s">
        <v>2144</v>
      </c>
      <c r="R2" s="323"/>
      <c r="S2" s="323"/>
      <c r="T2" s="323"/>
      <c r="U2" s="323"/>
      <c r="V2" s="323"/>
      <c r="W2" s="323"/>
      <c r="X2" s="323"/>
      <c r="Y2" s="323"/>
      <c r="Z2" s="324"/>
      <c r="AA2" s="322" t="s">
        <v>2145</v>
      </c>
      <c r="AB2" s="323"/>
      <c r="AC2" s="323"/>
      <c r="AD2" s="323"/>
      <c r="AE2" s="323"/>
      <c r="AF2" s="323"/>
      <c r="AG2" s="323"/>
      <c r="AH2" s="323"/>
      <c r="AI2" s="323"/>
      <c r="AJ2" s="324"/>
    </row>
    <row r="4" spans="1:36">
      <c r="A4" s="283" t="s">
        <v>952</v>
      </c>
      <c r="B4" s="284" t="s">
        <v>952</v>
      </c>
      <c r="C4" s="284" t="s">
        <v>2110</v>
      </c>
      <c r="D4" s="284" t="s">
        <v>952</v>
      </c>
      <c r="E4" s="284" t="s">
        <v>952</v>
      </c>
      <c r="F4" s="284" t="s">
        <v>952</v>
      </c>
      <c r="G4" s="284" t="s">
        <v>952</v>
      </c>
      <c r="H4" s="284" t="s">
        <v>952</v>
      </c>
      <c r="I4" s="284" t="s">
        <v>952</v>
      </c>
    </row>
    <row r="5" spans="1:36">
      <c r="A5" s="283" t="s">
        <v>952</v>
      </c>
      <c r="B5" s="284" t="s">
        <v>952</v>
      </c>
      <c r="C5" s="284" t="s">
        <v>952</v>
      </c>
      <c r="D5" s="284" t="s">
        <v>952</v>
      </c>
      <c r="E5" s="284" t="s">
        <v>952</v>
      </c>
      <c r="F5" s="284" t="s">
        <v>952</v>
      </c>
      <c r="G5" s="284" t="s">
        <v>952</v>
      </c>
      <c r="H5" s="284" t="s">
        <v>952</v>
      </c>
      <c r="I5" s="284" t="s">
        <v>952</v>
      </c>
    </row>
    <row r="6" spans="1:36">
      <c r="A6" s="283" t="s">
        <v>952</v>
      </c>
      <c r="B6" s="284" t="s">
        <v>952</v>
      </c>
      <c r="C6" s="284" t="s">
        <v>2111</v>
      </c>
      <c r="D6" s="284" t="s">
        <v>952</v>
      </c>
      <c r="E6" s="284" t="s">
        <v>952</v>
      </c>
      <c r="F6" s="284" t="s">
        <v>952</v>
      </c>
      <c r="G6" s="284" t="s">
        <v>952</v>
      </c>
      <c r="H6" s="284" t="s">
        <v>952</v>
      </c>
      <c r="I6" s="284" t="s">
        <v>952</v>
      </c>
    </row>
    <row r="7" spans="1:36">
      <c r="A7" s="283" t="s">
        <v>947</v>
      </c>
      <c r="B7" s="284" t="s">
        <v>1855</v>
      </c>
      <c r="C7" s="284" t="s">
        <v>681</v>
      </c>
      <c r="D7" s="284" t="s">
        <v>682</v>
      </c>
      <c r="E7" s="284" t="s">
        <v>684</v>
      </c>
      <c r="F7" s="284" t="s">
        <v>687</v>
      </c>
      <c r="G7" s="284" t="s">
        <v>689</v>
      </c>
      <c r="H7" s="284" t="s">
        <v>691</v>
      </c>
      <c r="I7" s="284" t="s">
        <v>693</v>
      </c>
      <c r="R7" s="284" t="s">
        <v>1855</v>
      </c>
      <c r="S7" s="284" t="s">
        <v>681</v>
      </c>
      <c r="T7" s="284" t="s">
        <v>682</v>
      </c>
      <c r="U7" s="284" t="s">
        <v>684</v>
      </c>
      <c r="V7" s="284" t="s">
        <v>687</v>
      </c>
      <c r="W7" s="284" t="s">
        <v>689</v>
      </c>
      <c r="X7" s="284" t="s">
        <v>691</v>
      </c>
      <c r="Y7" s="284" t="s">
        <v>693</v>
      </c>
      <c r="AB7" s="284" t="s">
        <v>1855</v>
      </c>
      <c r="AC7" s="114" t="s">
        <v>681</v>
      </c>
      <c r="AD7" s="114" t="s">
        <v>682</v>
      </c>
      <c r="AE7" s="114" t="s">
        <v>684</v>
      </c>
      <c r="AF7" s="114" t="s">
        <v>687</v>
      </c>
      <c r="AG7" s="114" t="s">
        <v>689</v>
      </c>
      <c r="AH7" s="114" t="s">
        <v>691</v>
      </c>
      <c r="AI7" s="114" t="s">
        <v>693</v>
      </c>
    </row>
    <row r="8" spans="1:36">
      <c r="A8" s="283" t="s">
        <v>611</v>
      </c>
      <c r="B8" s="284" t="s">
        <v>1853</v>
      </c>
      <c r="C8" s="284">
        <v>2.2200000000000002</v>
      </c>
      <c r="D8" s="284">
        <v>2.23</v>
      </c>
      <c r="E8" s="284">
        <v>2.3199999999999998</v>
      </c>
      <c r="F8" s="284">
        <v>3.68</v>
      </c>
      <c r="G8" s="284">
        <v>2.2000000000000002</v>
      </c>
      <c r="H8" s="284">
        <v>3.85</v>
      </c>
      <c r="I8" s="284">
        <v>4.57</v>
      </c>
      <c r="R8" s="284" t="s">
        <v>1853</v>
      </c>
      <c r="S8" s="290">
        <f>C8/5</f>
        <v>0.44400000000000006</v>
      </c>
      <c r="T8" s="290">
        <f t="shared" ref="T8:T11" si="0">D8/5</f>
        <v>0.44600000000000001</v>
      </c>
      <c r="U8" s="290">
        <f t="shared" ref="U8:U11" si="1">E8/5</f>
        <v>0.46399999999999997</v>
      </c>
      <c r="V8" s="290">
        <f t="shared" ref="V8:V11" si="2">F8/5</f>
        <v>0.73599999999999999</v>
      </c>
      <c r="W8" s="290">
        <f t="shared" ref="W8:W11" si="3">G8/5</f>
        <v>0.44000000000000006</v>
      </c>
      <c r="X8" s="290">
        <f t="shared" ref="X8:X11" si="4">H8/5</f>
        <v>0.77</v>
      </c>
      <c r="Y8" s="290">
        <f t="shared" ref="Y8:Y11" si="5">I8/5</f>
        <v>0.91400000000000003</v>
      </c>
      <c r="AB8" s="284" t="s">
        <v>2146</v>
      </c>
      <c r="AC8" s="114">
        <f>1-(1-(S8/S9))/5</f>
        <v>0.98893617021276592</v>
      </c>
      <c r="AD8" s="114">
        <f t="shared" ref="AD8:AI8" si="6">1-(1-(T8/T9))/5</f>
        <v>0.96958174904942962</v>
      </c>
      <c r="AE8" s="114">
        <f t="shared" si="6"/>
        <v>0.93144475920679881</v>
      </c>
      <c r="AF8" s="114">
        <f t="shared" si="6"/>
        <v>0.90744525547445254</v>
      </c>
      <c r="AG8" s="114">
        <f t="shared" si="6"/>
        <v>0.90628019323671505</v>
      </c>
      <c r="AH8" s="114">
        <f t="shared" si="6"/>
        <v>0.90447761194029852</v>
      </c>
      <c r="AI8" s="114">
        <f t="shared" si="6"/>
        <v>0.92452316076294283</v>
      </c>
    </row>
    <row r="9" spans="1:36">
      <c r="A9" s="283" t="s">
        <v>611</v>
      </c>
      <c r="B9" s="284" t="s">
        <v>1852</v>
      </c>
      <c r="C9" s="284">
        <v>2.35</v>
      </c>
      <c r="D9" s="284">
        <v>2.63</v>
      </c>
      <c r="E9" s="284">
        <v>3.53</v>
      </c>
      <c r="F9" s="284">
        <v>6.85</v>
      </c>
      <c r="G9" s="284">
        <v>4.1399999999999997</v>
      </c>
      <c r="H9" s="284">
        <v>7.37</v>
      </c>
      <c r="I9" s="284">
        <v>7.34</v>
      </c>
      <c r="R9" s="284" t="s">
        <v>1852</v>
      </c>
      <c r="S9" s="284">
        <f t="shared" ref="S9:S11" si="7">C9/5</f>
        <v>0.47000000000000003</v>
      </c>
      <c r="T9" s="284">
        <f t="shared" si="0"/>
        <v>0.52600000000000002</v>
      </c>
      <c r="U9" s="284">
        <f t="shared" si="1"/>
        <v>0.70599999999999996</v>
      </c>
      <c r="V9" s="284">
        <f t="shared" si="2"/>
        <v>1.3699999999999999</v>
      </c>
      <c r="W9" s="284">
        <f t="shared" si="3"/>
        <v>0.82799999999999996</v>
      </c>
      <c r="X9" s="284">
        <f t="shared" si="4"/>
        <v>1.474</v>
      </c>
      <c r="Y9" s="284">
        <f t="shared" si="5"/>
        <v>1.468</v>
      </c>
      <c r="AB9" s="287" t="s">
        <v>2147</v>
      </c>
      <c r="AC9" s="114">
        <f>1-(1-(S9/S10))/6</f>
        <v>0.93401885175664101</v>
      </c>
      <c r="AD9" s="114">
        <f t="shared" ref="AD9:AI9" si="8">1-(1-(T9/T10))/6</f>
        <v>0.91557223264540333</v>
      </c>
      <c r="AE9" s="114">
        <f t="shared" si="8"/>
        <v>0.92440660474716196</v>
      </c>
      <c r="AF9" s="114">
        <f t="shared" si="8"/>
        <v>0.97550850975508507</v>
      </c>
      <c r="AG9" s="114">
        <f t="shared" si="8"/>
        <v>0.91799591002044989</v>
      </c>
      <c r="AH9" s="114">
        <f t="shared" si="8"/>
        <v>0.99624226348364275</v>
      </c>
      <c r="AI9" s="114">
        <f t="shared" si="8"/>
        <v>0.96183473389355745</v>
      </c>
    </row>
    <row r="10" spans="1:36">
      <c r="A10" s="283" t="s">
        <v>611</v>
      </c>
      <c r="B10" s="284" t="s">
        <v>1851</v>
      </c>
      <c r="C10" s="284">
        <v>3.89</v>
      </c>
      <c r="D10" s="284">
        <v>5.33</v>
      </c>
      <c r="E10" s="284">
        <v>6.46</v>
      </c>
      <c r="F10" s="284">
        <v>8.0299999999999994</v>
      </c>
      <c r="G10" s="284">
        <v>8.15</v>
      </c>
      <c r="H10" s="284">
        <v>7.54</v>
      </c>
      <c r="I10" s="284">
        <v>9.52</v>
      </c>
      <c r="R10" s="284" t="s">
        <v>1851</v>
      </c>
      <c r="S10" s="284">
        <f t="shared" si="7"/>
        <v>0.77800000000000002</v>
      </c>
      <c r="T10" s="284">
        <f t="shared" si="0"/>
        <v>1.0660000000000001</v>
      </c>
      <c r="U10" s="284">
        <f t="shared" si="1"/>
        <v>1.292</v>
      </c>
      <c r="V10" s="284">
        <f t="shared" si="2"/>
        <v>1.6059999999999999</v>
      </c>
      <c r="W10" s="284">
        <f t="shared" si="3"/>
        <v>1.6300000000000001</v>
      </c>
      <c r="X10" s="284">
        <f t="shared" si="4"/>
        <v>1.508</v>
      </c>
      <c r="Y10" s="284">
        <f t="shared" si="5"/>
        <v>1.9039999999999999</v>
      </c>
      <c r="AB10" s="287" t="s">
        <v>2148</v>
      </c>
      <c r="AC10" s="114">
        <f>1-(1-(S10/S11))/5</f>
        <v>0.95910020449897748</v>
      </c>
      <c r="AD10" s="114">
        <f t="shared" ref="AD10:AI10" si="9">1-(1-(T10/T11))/5</f>
        <v>0.97678275290215588</v>
      </c>
      <c r="AE10" s="114">
        <f t="shared" si="9"/>
        <v>1.0100813008130081</v>
      </c>
      <c r="AF10" s="114">
        <f t="shared" si="9"/>
        <v>0.99633251833740832</v>
      </c>
      <c r="AG10" s="114">
        <f t="shared" si="9"/>
        <v>0.99267139479905442</v>
      </c>
      <c r="AH10" s="114">
        <f t="shared" si="9"/>
        <v>0.98256658595641644</v>
      </c>
      <c r="AI10" s="114">
        <f t="shared" si="9"/>
        <v>1.0365217391304347</v>
      </c>
    </row>
    <row r="11" spans="1:36">
      <c r="A11" s="283" t="s">
        <v>611</v>
      </c>
      <c r="B11" s="284" t="s">
        <v>1850</v>
      </c>
      <c r="C11" s="284">
        <v>4.8899999999999997</v>
      </c>
      <c r="D11" s="284">
        <v>6.03</v>
      </c>
      <c r="E11" s="284">
        <v>6.15</v>
      </c>
      <c r="F11" s="284">
        <v>8.18</v>
      </c>
      <c r="G11" s="284">
        <v>8.4600000000000009</v>
      </c>
      <c r="H11" s="284">
        <v>8.26</v>
      </c>
      <c r="I11" s="284">
        <v>8.0500000000000007</v>
      </c>
      <c r="R11" s="284" t="s">
        <v>1850</v>
      </c>
      <c r="S11" s="284">
        <f t="shared" si="7"/>
        <v>0.97799999999999998</v>
      </c>
      <c r="T11" s="284">
        <f t="shared" si="0"/>
        <v>1.206</v>
      </c>
      <c r="U11" s="284">
        <f t="shared" si="1"/>
        <v>1.23</v>
      </c>
      <c r="V11" s="284">
        <f t="shared" si="2"/>
        <v>1.6359999999999999</v>
      </c>
      <c r="W11" s="284">
        <f t="shared" si="3"/>
        <v>1.6920000000000002</v>
      </c>
      <c r="X11" s="284">
        <f t="shared" si="4"/>
        <v>1.6519999999999999</v>
      </c>
      <c r="Y11" s="284">
        <f t="shared" si="5"/>
        <v>1.61</v>
      </c>
    </row>
    <row r="12" spans="1:36">
      <c r="AC12" s="289">
        <f>AVERAGE(AC8:AC10)</f>
        <v>0.96068507548946147</v>
      </c>
      <c r="AD12" s="289">
        <f t="shared" ref="AD12:AI12" si="10">AVERAGE(AD8:AD10)</f>
        <v>0.9539789115323295</v>
      </c>
      <c r="AE12" s="289">
        <f t="shared" si="10"/>
        <v>0.95531088825565613</v>
      </c>
      <c r="AF12" s="289">
        <f t="shared" si="10"/>
        <v>0.95976209452231531</v>
      </c>
      <c r="AG12" s="289">
        <f t="shared" si="10"/>
        <v>0.93898249935207312</v>
      </c>
      <c r="AH12" s="289">
        <f t="shared" si="10"/>
        <v>0.96109548712678594</v>
      </c>
      <c r="AI12" s="289">
        <f t="shared" si="10"/>
        <v>0.97429321126231161</v>
      </c>
    </row>
    <row r="13" spans="1:36">
      <c r="A13" s="283" t="s">
        <v>2110</v>
      </c>
      <c r="B13" s="284" t="s">
        <v>2109</v>
      </c>
    </row>
    <row r="14" spans="1:36">
      <c r="A14" s="283" t="s">
        <v>2108</v>
      </c>
    </row>
    <row r="16" spans="1:36">
      <c r="A16" s="283" t="s">
        <v>952</v>
      </c>
      <c r="B16" s="284" t="s">
        <v>952</v>
      </c>
      <c r="C16" s="284" t="s">
        <v>2113</v>
      </c>
      <c r="D16" s="284" t="s">
        <v>952</v>
      </c>
      <c r="E16" s="284" t="s">
        <v>952</v>
      </c>
      <c r="F16" s="284" t="s">
        <v>952</v>
      </c>
      <c r="G16" s="284" t="s">
        <v>952</v>
      </c>
      <c r="H16" s="284" t="s">
        <v>952</v>
      </c>
      <c r="I16" s="284" t="s">
        <v>952</v>
      </c>
    </row>
    <row r="17" spans="1:35">
      <c r="A17" s="283" t="s">
        <v>952</v>
      </c>
      <c r="B17" s="284" t="s">
        <v>952</v>
      </c>
      <c r="C17" s="284" t="s">
        <v>952</v>
      </c>
      <c r="D17" s="284" t="s">
        <v>952</v>
      </c>
      <c r="E17" s="284" t="s">
        <v>952</v>
      </c>
      <c r="F17" s="284" t="s">
        <v>952</v>
      </c>
      <c r="G17" s="284" t="s">
        <v>952</v>
      </c>
      <c r="H17" s="284" t="s">
        <v>952</v>
      </c>
      <c r="I17" s="284" t="s">
        <v>952</v>
      </c>
    </row>
    <row r="18" spans="1:35">
      <c r="A18" s="283" t="s">
        <v>952</v>
      </c>
      <c r="B18" s="284" t="s">
        <v>952</v>
      </c>
      <c r="C18" s="284" t="s">
        <v>2111</v>
      </c>
      <c r="D18" s="284" t="s">
        <v>952</v>
      </c>
      <c r="E18" s="284" t="s">
        <v>952</v>
      </c>
      <c r="F18" s="284" t="s">
        <v>952</v>
      </c>
      <c r="G18" s="284" t="s">
        <v>952</v>
      </c>
      <c r="H18" s="284" t="s">
        <v>952</v>
      </c>
      <c r="I18" s="284" t="s">
        <v>952</v>
      </c>
    </row>
    <row r="19" spans="1:35">
      <c r="A19" s="283" t="s">
        <v>947</v>
      </c>
      <c r="B19" s="284" t="s">
        <v>1855</v>
      </c>
      <c r="C19" s="284" t="s">
        <v>681</v>
      </c>
      <c r="D19" s="284" t="s">
        <v>682</v>
      </c>
      <c r="E19" s="284" t="s">
        <v>684</v>
      </c>
      <c r="F19" s="284" t="s">
        <v>687</v>
      </c>
      <c r="G19" s="284" t="s">
        <v>689</v>
      </c>
      <c r="H19" s="284" t="s">
        <v>691</v>
      </c>
      <c r="I19" s="284" t="s">
        <v>693</v>
      </c>
      <c r="R19" s="284" t="s">
        <v>1855</v>
      </c>
      <c r="S19" s="284" t="s">
        <v>681</v>
      </c>
      <c r="T19" s="284" t="s">
        <v>682</v>
      </c>
      <c r="U19" s="284" t="s">
        <v>684</v>
      </c>
      <c r="V19" s="284" t="s">
        <v>687</v>
      </c>
      <c r="W19" s="284" t="s">
        <v>689</v>
      </c>
      <c r="X19" s="284" t="s">
        <v>691</v>
      </c>
      <c r="Y19" s="284" t="s">
        <v>693</v>
      </c>
      <c r="AB19" s="284" t="s">
        <v>1855</v>
      </c>
      <c r="AC19" s="114" t="s">
        <v>681</v>
      </c>
      <c r="AD19" s="114" t="s">
        <v>682</v>
      </c>
      <c r="AE19" s="114" t="s">
        <v>684</v>
      </c>
      <c r="AF19" s="114" t="s">
        <v>687</v>
      </c>
      <c r="AG19" s="114" t="s">
        <v>689</v>
      </c>
      <c r="AH19" s="114" t="s">
        <v>691</v>
      </c>
      <c r="AI19" s="114" t="s">
        <v>693</v>
      </c>
    </row>
    <row r="20" spans="1:35">
      <c r="A20" s="283" t="s">
        <v>611</v>
      </c>
      <c r="B20" s="284" t="s">
        <v>1853</v>
      </c>
      <c r="C20" s="284">
        <v>2.86</v>
      </c>
      <c r="D20" s="284">
        <v>3.19</v>
      </c>
      <c r="E20" s="284">
        <v>2.93</v>
      </c>
      <c r="F20" s="284">
        <v>3.97</v>
      </c>
      <c r="G20" s="284">
        <v>4.1100000000000003</v>
      </c>
      <c r="H20" s="284">
        <v>5.84</v>
      </c>
      <c r="I20" s="284">
        <v>3.6</v>
      </c>
      <c r="R20" s="284" t="s">
        <v>1853</v>
      </c>
      <c r="S20" s="290">
        <f>C20/5</f>
        <v>0.57199999999999995</v>
      </c>
      <c r="T20" s="290">
        <f t="shared" ref="T20:T23" si="11">D20/5</f>
        <v>0.63800000000000001</v>
      </c>
      <c r="U20" s="290">
        <f t="shared" ref="U20:U23" si="12">E20/5</f>
        <v>0.58600000000000008</v>
      </c>
      <c r="V20" s="290">
        <f t="shared" ref="V20:V23" si="13">F20/5</f>
        <v>0.79400000000000004</v>
      </c>
      <c r="W20" s="290">
        <f t="shared" ref="W20:W23" si="14">G20/5</f>
        <v>0.82200000000000006</v>
      </c>
      <c r="X20" s="290">
        <f t="shared" ref="X20:X23" si="15">H20/5</f>
        <v>1.1679999999999999</v>
      </c>
      <c r="Y20" s="290">
        <f t="shared" ref="Y20:Y23" si="16">I20/5</f>
        <v>0.72</v>
      </c>
      <c r="AB20" s="284" t="s">
        <v>2146</v>
      </c>
      <c r="AC20" s="114">
        <f>1-(1-(S20/S21))/5</f>
        <v>0.96923076923076923</v>
      </c>
      <c r="AD20" s="114">
        <f t="shared" ref="AD20:AI20" si="17">1-(1-(T20/T21))/5</f>
        <v>0.99630769230769234</v>
      </c>
      <c r="AE20" s="114">
        <f t="shared" si="17"/>
        <v>0.91467710371819966</v>
      </c>
      <c r="AF20" s="114">
        <f t="shared" si="17"/>
        <v>0.93832752613240422</v>
      </c>
      <c r="AG20" s="114">
        <f t="shared" si="17"/>
        <v>0.9321543408360129</v>
      </c>
      <c r="AH20" s="114">
        <f t="shared" si="17"/>
        <v>0.96427566807313636</v>
      </c>
      <c r="AI20" s="114">
        <f t="shared" si="17"/>
        <v>0.87834602829162134</v>
      </c>
    </row>
    <row r="21" spans="1:35">
      <c r="A21" s="283" t="s">
        <v>611</v>
      </c>
      <c r="B21" s="284" t="s">
        <v>1852</v>
      </c>
      <c r="C21" s="284">
        <v>3.38</v>
      </c>
      <c r="D21" s="284">
        <v>3.25</v>
      </c>
      <c r="E21" s="284">
        <v>5.1100000000000003</v>
      </c>
      <c r="F21" s="284">
        <v>5.74</v>
      </c>
      <c r="G21" s="284">
        <v>6.22</v>
      </c>
      <c r="H21" s="284">
        <v>7.11</v>
      </c>
      <c r="I21" s="284">
        <v>9.19</v>
      </c>
      <c r="R21" s="284" t="s">
        <v>1852</v>
      </c>
      <c r="S21" s="284">
        <f t="shared" ref="S21:S23" si="18">C21/5</f>
        <v>0.67599999999999993</v>
      </c>
      <c r="T21" s="284">
        <f t="shared" si="11"/>
        <v>0.65</v>
      </c>
      <c r="U21" s="284">
        <f t="shared" si="12"/>
        <v>1.022</v>
      </c>
      <c r="V21" s="284">
        <f t="shared" si="13"/>
        <v>1.1480000000000001</v>
      </c>
      <c r="W21" s="284">
        <f t="shared" si="14"/>
        <v>1.244</v>
      </c>
      <c r="X21" s="284">
        <f t="shared" si="15"/>
        <v>1.4220000000000002</v>
      </c>
      <c r="Y21" s="284">
        <f t="shared" si="16"/>
        <v>1.8379999999999999</v>
      </c>
      <c r="AB21" s="287" t="s">
        <v>2147</v>
      </c>
      <c r="AC21" s="114">
        <f>1-(1-(S21/S22))/6</f>
        <v>0.97558922558922556</v>
      </c>
      <c r="AD21" s="114">
        <f t="shared" ref="AD21" si="19">1-(1-(T21/T22))/6</f>
        <v>0.95083152566883589</v>
      </c>
      <c r="AE21" s="114">
        <f t="shared" ref="AE21" si="20">1-(1-(U21/U22))/6</f>
        <v>0.98596176821983272</v>
      </c>
      <c r="AF21" s="114">
        <f t="shared" ref="AF21" si="21">1-(1-(V21/V22))/6</f>
        <v>0.96807511737089202</v>
      </c>
      <c r="AG21" s="114">
        <f t="shared" ref="AG21" si="22">1-(1-(W21/W22))/6</f>
        <v>0.98357487922705311</v>
      </c>
      <c r="AH21" s="114">
        <f t="shared" ref="AH21" si="23">1-(1-(X21/X22))/6</f>
        <v>0.98127340823970044</v>
      </c>
      <c r="AI21" s="114">
        <f t="shared" ref="AI21" si="24">1-(1-(Y21/Y22))/6</f>
        <v>0.9854352863290301</v>
      </c>
    </row>
    <row r="22" spans="1:35">
      <c r="A22" s="283" t="s">
        <v>611</v>
      </c>
      <c r="B22" s="284" t="s">
        <v>1851</v>
      </c>
      <c r="C22" s="284">
        <v>3.96</v>
      </c>
      <c r="D22" s="284">
        <v>4.6100000000000003</v>
      </c>
      <c r="E22" s="284">
        <v>5.58</v>
      </c>
      <c r="F22" s="284">
        <v>7.1</v>
      </c>
      <c r="G22" s="284">
        <v>6.9</v>
      </c>
      <c r="H22" s="284">
        <v>8.01</v>
      </c>
      <c r="I22" s="284">
        <v>10.07</v>
      </c>
      <c r="R22" s="284" t="s">
        <v>1851</v>
      </c>
      <c r="S22" s="284">
        <f t="shared" si="18"/>
        <v>0.79200000000000004</v>
      </c>
      <c r="T22" s="284">
        <f t="shared" si="11"/>
        <v>0.92200000000000004</v>
      </c>
      <c r="U22" s="284">
        <f t="shared" si="12"/>
        <v>1.1160000000000001</v>
      </c>
      <c r="V22" s="284">
        <f t="shared" si="13"/>
        <v>1.42</v>
      </c>
      <c r="W22" s="284">
        <f t="shared" si="14"/>
        <v>1.3800000000000001</v>
      </c>
      <c r="X22" s="284">
        <f t="shared" si="15"/>
        <v>1.6019999999999999</v>
      </c>
      <c r="Y22" s="284">
        <f t="shared" si="16"/>
        <v>2.0140000000000002</v>
      </c>
      <c r="AB22" s="287" t="s">
        <v>2148</v>
      </c>
      <c r="AC22" s="114">
        <f>1-(1-(S22/S23))/5</f>
        <v>0.98548009367681499</v>
      </c>
      <c r="AD22" s="114">
        <f t="shared" ref="AD22" si="25">1-(1-(T22/T23))/5</f>
        <v>0.96917431192660553</v>
      </c>
      <c r="AE22" s="114">
        <f t="shared" ref="AE22" si="26">1-(1-(U22/U23))/5</f>
        <v>0.95060728744939271</v>
      </c>
      <c r="AF22" s="114">
        <f t="shared" ref="AF22" si="27">1-(1-(V22/V23))/5</f>
        <v>0.91735537190082639</v>
      </c>
      <c r="AG22" s="114">
        <f t="shared" ref="AG22" si="28">1-(1-(W22/W23))/5</f>
        <v>0.93981762917933132</v>
      </c>
      <c r="AH22" s="114">
        <f t="shared" ref="AH22" si="29">1-(1-(X22/X23))/5</f>
        <v>0.96739811912225704</v>
      </c>
      <c r="AI22" s="114">
        <f t="shared" ref="AI22" si="30">1-(1-(Y22/Y23))/5</f>
        <v>0.92885476647472809</v>
      </c>
    </row>
    <row r="23" spans="1:35">
      <c r="A23" s="283" t="s">
        <v>611</v>
      </c>
      <c r="B23" s="284" t="s">
        <v>1850</v>
      </c>
      <c r="C23" s="284">
        <v>4.2699999999999996</v>
      </c>
      <c r="D23" s="284">
        <v>5.45</v>
      </c>
      <c r="E23" s="284">
        <v>7.41</v>
      </c>
      <c r="F23" s="284">
        <v>12.1</v>
      </c>
      <c r="G23" s="284">
        <v>9.8699999999999992</v>
      </c>
      <c r="H23" s="284">
        <v>9.57</v>
      </c>
      <c r="I23" s="284">
        <v>15.63</v>
      </c>
      <c r="R23" s="284" t="s">
        <v>1850</v>
      </c>
      <c r="S23" s="284">
        <f t="shared" si="18"/>
        <v>0.85399999999999987</v>
      </c>
      <c r="T23" s="284">
        <f t="shared" si="11"/>
        <v>1.0900000000000001</v>
      </c>
      <c r="U23" s="284">
        <f t="shared" si="12"/>
        <v>1.482</v>
      </c>
      <c r="V23" s="284">
        <f t="shared" si="13"/>
        <v>2.42</v>
      </c>
      <c r="W23" s="284">
        <f t="shared" si="14"/>
        <v>1.9739999999999998</v>
      </c>
      <c r="X23" s="284">
        <f t="shared" si="15"/>
        <v>1.9140000000000001</v>
      </c>
      <c r="Y23" s="284">
        <f t="shared" si="16"/>
        <v>3.1260000000000003</v>
      </c>
    </row>
    <row r="24" spans="1:35">
      <c r="AC24" s="289">
        <f>AVERAGE(AC20:AC22)</f>
        <v>0.9767666961656033</v>
      </c>
      <c r="AD24" s="289">
        <f t="shared" ref="AD24:AI24" si="31">AVERAGE(AD20:AD22)</f>
        <v>0.97210450996771136</v>
      </c>
      <c r="AE24" s="289">
        <f t="shared" si="31"/>
        <v>0.95041538646247492</v>
      </c>
      <c r="AF24" s="289">
        <f t="shared" si="31"/>
        <v>0.94125267180137417</v>
      </c>
      <c r="AG24" s="289">
        <f t="shared" si="31"/>
        <v>0.9518489497474657</v>
      </c>
      <c r="AH24" s="289">
        <f t="shared" si="31"/>
        <v>0.97098239847836465</v>
      </c>
      <c r="AI24" s="289">
        <f t="shared" si="31"/>
        <v>0.93087869369845988</v>
      </c>
    </row>
    <row r="25" spans="1:35">
      <c r="A25" s="283" t="s">
        <v>2113</v>
      </c>
      <c r="B25" s="284" t="s">
        <v>2112</v>
      </c>
    </row>
    <row r="26" spans="1:35">
      <c r="A26" s="283" t="s">
        <v>2108</v>
      </c>
    </row>
    <row r="28" spans="1:35">
      <c r="A28" s="283" t="s">
        <v>952</v>
      </c>
      <c r="B28" s="284" t="s">
        <v>952</v>
      </c>
      <c r="C28" s="284" t="s">
        <v>2090</v>
      </c>
      <c r="D28" s="284" t="s">
        <v>952</v>
      </c>
      <c r="E28" s="284" t="s">
        <v>952</v>
      </c>
      <c r="L28" s="284" t="s">
        <v>952</v>
      </c>
      <c r="M28" s="284" t="s">
        <v>2140</v>
      </c>
    </row>
    <row r="29" spans="1:35">
      <c r="A29" s="283" t="s">
        <v>952</v>
      </c>
      <c r="B29" s="284" t="s">
        <v>952</v>
      </c>
      <c r="C29" s="284" t="s">
        <v>2091</v>
      </c>
      <c r="D29" s="284" t="s">
        <v>952</v>
      </c>
      <c r="E29" s="284" t="s">
        <v>952</v>
      </c>
      <c r="L29" s="284" t="s">
        <v>952</v>
      </c>
      <c r="M29" s="284" t="s">
        <v>2091</v>
      </c>
    </row>
    <row r="30" spans="1:35">
      <c r="A30" s="283" t="s">
        <v>952</v>
      </c>
      <c r="B30" s="284" t="s">
        <v>952</v>
      </c>
      <c r="C30" s="284" t="s">
        <v>952</v>
      </c>
      <c r="D30" s="284" t="s">
        <v>2092</v>
      </c>
      <c r="E30" s="284" t="s">
        <v>952</v>
      </c>
      <c r="L30" s="284" t="s">
        <v>952</v>
      </c>
      <c r="M30" s="284" t="s">
        <v>952</v>
      </c>
      <c r="N30" s="284" t="s">
        <v>2092</v>
      </c>
      <c r="O30" s="284" t="s">
        <v>952</v>
      </c>
    </row>
    <row r="31" spans="1:35">
      <c r="A31" s="283" t="s">
        <v>947</v>
      </c>
      <c r="B31" s="284" t="s">
        <v>1855</v>
      </c>
      <c r="C31" s="284" t="s">
        <v>130</v>
      </c>
      <c r="D31" s="284" t="s">
        <v>353</v>
      </c>
      <c r="E31" s="284" t="s">
        <v>95</v>
      </c>
      <c r="L31" s="284" t="s">
        <v>1855</v>
      </c>
      <c r="M31" s="284" t="s">
        <v>130</v>
      </c>
      <c r="N31" s="284" t="s">
        <v>353</v>
      </c>
      <c r="O31" s="284" t="s">
        <v>95</v>
      </c>
    </row>
    <row r="32" spans="1:35">
      <c r="A32" s="283" t="s">
        <v>611</v>
      </c>
      <c r="B32" s="284" t="s">
        <v>1854</v>
      </c>
      <c r="C32" s="284" t="s">
        <v>2093</v>
      </c>
      <c r="D32" s="284" t="s">
        <v>2094</v>
      </c>
      <c r="E32" s="284" t="s">
        <v>2095</v>
      </c>
      <c r="L32" s="284" t="s">
        <v>1854</v>
      </c>
      <c r="M32" s="284">
        <v>59</v>
      </c>
      <c r="N32" s="284">
        <v>46</v>
      </c>
      <c r="O32" s="284">
        <v>64</v>
      </c>
    </row>
    <row r="33" spans="1:31">
      <c r="A33" s="283" t="s">
        <v>611</v>
      </c>
      <c r="B33" s="284" t="s">
        <v>1853</v>
      </c>
      <c r="C33" s="284" t="s">
        <v>2096</v>
      </c>
      <c r="D33" s="284" t="s">
        <v>2097</v>
      </c>
      <c r="E33" s="284" t="s">
        <v>2098</v>
      </c>
      <c r="L33" s="284" t="s">
        <v>1853</v>
      </c>
      <c r="M33" s="284">
        <v>67</v>
      </c>
      <c r="N33" s="284">
        <v>49</v>
      </c>
      <c r="O33" s="284">
        <v>69</v>
      </c>
    </row>
    <row r="34" spans="1:31">
      <c r="A34" s="283" t="s">
        <v>611</v>
      </c>
      <c r="B34" s="284" t="s">
        <v>1852</v>
      </c>
      <c r="C34" s="284" t="s">
        <v>2099</v>
      </c>
      <c r="D34" s="284" t="s">
        <v>2100</v>
      </c>
      <c r="E34" s="284" t="s">
        <v>2101</v>
      </c>
      <c r="L34" s="284" t="s">
        <v>1852</v>
      </c>
      <c r="M34" s="284">
        <v>88</v>
      </c>
      <c r="N34" s="284">
        <v>69</v>
      </c>
      <c r="O34" s="284">
        <v>91</v>
      </c>
    </row>
    <row r="35" spans="1:31">
      <c r="A35" s="283" t="s">
        <v>611</v>
      </c>
      <c r="B35" s="284" t="s">
        <v>1851</v>
      </c>
      <c r="C35" s="284" t="s">
        <v>2102</v>
      </c>
      <c r="D35" s="284" t="s">
        <v>2103</v>
      </c>
      <c r="E35" s="284" t="s">
        <v>2104</v>
      </c>
      <c r="L35" s="284" t="s">
        <v>1851</v>
      </c>
      <c r="M35" s="284">
        <v>123</v>
      </c>
      <c r="N35" s="284">
        <v>94</v>
      </c>
      <c r="O35" s="284">
        <v>126</v>
      </c>
    </row>
    <row r="36" spans="1:31">
      <c r="A36" s="283" t="s">
        <v>611</v>
      </c>
      <c r="B36" s="284" t="s">
        <v>1850</v>
      </c>
      <c r="C36" s="284" t="s">
        <v>2105</v>
      </c>
      <c r="D36" s="284" t="s">
        <v>2106</v>
      </c>
      <c r="E36" s="284" t="s">
        <v>2107</v>
      </c>
      <c r="L36" s="284" t="s">
        <v>1850</v>
      </c>
      <c r="M36" s="284">
        <v>166</v>
      </c>
      <c r="N36" s="284">
        <v>135</v>
      </c>
      <c r="O36" s="284">
        <v>170</v>
      </c>
    </row>
    <row r="38" spans="1:31">
      <c r="A38" s="283" t="s">
        <v>2090</v>
      </c>
      <c r="B38" s="284" t="s">
        <v>2114</v>
      </c>
      <c r="L38" s="284" t="s">
        <v>2114</v>
      </c>
    </row>
    <row r="39" spans="1:31">
      <c r="A39" s="283" t="s">
        <v>2108</v>
      </c>
    </row>
    <row r="41" spans="1:31">
      <c r="A41" s="283" t="s">
        <v>952</v>
      </c>
      <c r="B41" s="284" t="s">
        <v>952</v>
      </c>
      <c r="C41" s="284" t="s">
        <v>2116</v>
      </c>
      <c r="D41" s="284" t="s">
        <v>952</v>
      </c>
      <c r="E41" s="284" t="s">
        <v>952</v>
      </c>
      <c r="L41" s="284" t="s">
        <v>952</v>
      </c>
      <c r="M41" s="284" t="s">
        <v>2139</v>
      </c>
    </row>
    <row r="42" spans="1:31">
      <c r="A42" s="283" t="s">
        <v>952</v>
      </c>
      <c r="B42" s="284" t="s">
        <v>952</v>
      </c>
      <c r="C42" s="284" t="s">
        <v>2091</v>
      </c>
      <c r="D42" s="284" t="s">
        <v>952</v>
      </c>
      <c r="E42" s="284" t="s">
        <v>952</v>
      </c>
      <c r="L42" s="284" t="s">
        <v>952</v>
      </c>
      <c r="M42" s="284" t="s">
        <v>2091</v>
      </c>
    </row>
    <row r="43" spans="1:31">
      <c r="A43" s="283" t="s">
        <v>952</v>
      </c>
      <c r="B43" s="284" t="s">
        <v>952</v>
      </c>
      <c r="C43" s="284" t="s">
        <v>952</v>
      </c>
      <c r="D43" s="284" t="s">
        <v>2092</v>
      </c>
      <c r="E43" s="284" t="s">
        <v>952</v>
      </c>
      <c r="L43" s="284" t="s">
        <v>952</v>
      </c>
      <c r="M43" s="284" t="s">
        <v>952</v>
      </c>
      <c r="N43" s="284" t="s">
        <v>2092</v>
      </c>
      <c r="O43" s="284" t="s">
        <v>952</v>
      </c>
    </row>
    <row r="44" spans="1:31">
      <c r="A44" s="283" t="s">
        <v>947</v>
      </c>
      <c r="B44" s="284" t="s">
        <v>1855</v>
      </c>
      <c r="C44" s="284" t="s">
        <v>130</v>
      </c>
      <c r="D44" s="284" t="s">
        <v>353</v>
      </c>
      <c r="E44" s="284" t="s">
        <v>95</v>
      </c>
      <c r="L44" s="284" t="s">
        <v>1855</v>
      </c>
      <c r="M44" s="284" t="s">
        <v>130</v>
      </c>
      <c r="N44" s="284" t="s">
        <v>353</v>
      </c>
      <c r="O44" s="284" t="s">
        <v>95</v>
      </c>
      <c r="R44" s="284" t="s">
        <v>1855</v>
      </c>
      <c r="S44" s="284" t="s">
        <v>130</v>
      </c>
      <c r="T44" s="284" t="s">
        <v>353</v>
      </c>
      <c r="U44" s="284" t="s">
        <v>95</v>
      </c>
      <c r="AB44" s="284" t="s">
        <v>1855</v>
      </c>
      <c r="AC44" s="114" t="s">
        <v>130</v>
      </c>
      <c r="AD44" s="114" t="s">
        <v>353</v>
      </c>
      <c r="AE44" s="114" t="s">
        <v>95</v>
      </c>
    </row>
    <row r="45" spans="1:31">
      <c r="A45" s="283" t="s">
        <v>611</v>
      </c>
      <c r="B45" s="284" t="s">
        <v>1854</v>
      </c>
      <c r="C45" s="284" t="s">
        <v>2128</v>
      </c>
      <c r="D45" s="284" t="s">
        <v>2129</v>
      </c>
      <c r="E45" s="284" t="s">
        <v>2128</v>
      </c>
      <c r="L45" s="284" t="s">
        <v>1854</v>
      </c>
      <c r="M45" s="284">
        <v>13</v>
      </c>
      <c r="N45" s="284">
        <v>14</v>
      </c>
      <c r="O45" s="284">
        <v>13</v>
      </c>
      <c r="R45" s="284" t="s">
        <v>1854</v>
      </c>
      <c r="S45" s="290">
        <f>M45/4</f>
        <v>3.25</v>
      </c>
      <c r="T45" s="290">
        <f t="shared" ref="T45:T49" si="32">N45/4</f>
        <v>3.5</v>
      </c>
      <c r="U45" s="290">
        <f t="shared" ref="U45:U49" si="33">O45/4</f>
        <v>3.25</v>
      </c>
      <c r="AB45" s="284" t="s">
        <v>2149</v>
      </c>
      <c r="AC45" s="114">
        <f t="shared" ref="AC45:AE45" si="34">1-(1-(S45/S46))/5</f>
        <v>0.93</v>
      </c>
      <c r="AD45" s="114">
        <f t="shared" si="34"/>
        <v>1.2</v>
      </c>
      <c r="AE45" s="114">
        <f t="shared" si="34"/>
        <v>0.92380952380952386</v>
      </c>
    </row>
    <row r="46" spans="1:31">
      <c r="A46" s="283" t="s">
        <v>611</v>
      </c>
      <c r="B46" s="284" t="s">
        <v>1853</v>
      </c>
      <c r="C46" s="284" t="s">
        <v>2127</v>
      </c>
      <c r="D46" s="284" t="s">
        <v>2126</v>
      </c>
      <c r="E46" s="284" t="s">
        <v>2125</v>
      </c>
      <c r="L46" s="284" t="s">
        <v>1853</v>
      </c>
      <c r="M46" s="284">
        <v>20</v>
      </c>
      <c r="N46" s="284">
        <v>7</v>
      </c>
      <c r="O46" s="284">
        <v>21</v>
      </c>
      <c r="R46" s="284" t="s">
        <v>1853</v>
      </c>
      <c r="S46" s="284">
        <f t="shared" ref="S46:S49" si="35">M46/4</f>
        <v>5</v>
      </c>
      <c r="T46" s="284">
        <f t="shared" si="32"/>
        <v>1.75</v>
      </c>
      <c r="U46" s="284">
        <f t="shared" si="33"/>
        <v>5.25</v>
      </c>
      <c r="AB46" s="284" t="s">
        <v>2146</v>
      </c>
      <c r="AC46" s="114">
        <f>1-(1-(S46/S47))/4</f>
        <v>0.91129032258064513</v>
      </c>
      <c r="AD46" s="114">
        <f t="shared" ref="AD46" si="36">1-(1-(T46/T47))/4</f>
        <v>0.83750000000000002</v>
      </c>
      <c r="AE46" s="114">
        <f t="shared" ref="AE46" si="37">1-(1-(U46/U47))/4</f>
        <v>0.9140625</v>
      </c>
    </row>
    <row r="47" spans="1:31">
      <c r="A47" s="283" t="s">
        <v>611</v>
      </c>
      <c r="B47" s="284" t="s">
        <v>1852</v>
      </c>
      <c r="C47" s="284" t="s">
        <v>2124</v>
      </c>
      <c r="D47" s="284" t="s">
        <v>2123</v>
      </c>
      <c r="E47" s="284" t="s">
        <v>2122</v>
      </c>
      <c r="L47" s="284" t="s">
        <v>1852</v>
      </c>
      <c r="M47" s="284">
        <v>31</v>
      </c>
      <c r="N47" s="284">
        <v>20</v>
      </c>
      <c r="O47" s="284">
        <v>32</v>
      </c>
      <c r="R47" s="284" t="s">
        <v>1852</v>
      </c>
      <c r="S47" s="284">
        <f t="shared" si="35"/>
        <v>7.75</v>
      </c>
      <c r="T47" s="284">
        <f t="shared" si="32"/>
        <v>5</v>
      </c>
      <c r="U47" s="284">
        <f t="shared" si="33"/>
        <v>8</v>
      </c>
      <c r="AB47" s="287" t="s">
        <v>2147</v>
      </c>
      <c r="AC47" s="114">
        <f>1-(1-(S47/S48))/6</f>
        <v>0.93666666666666665</v>
      </c>
      <c r="AD47" s="114">
        <f t="shared" ref="AD47" si="38">1-(1-(T47/T48))/6</f>
        <v>0.97826086956521741</v>
      </c>
      <c r="AE47" s="114">
        <f t="shared" ref="AE47" si="39">1-(1-(U47/U48))/6</f>
        <v>0.93396226415094341</v>
      </c>
    </row>
    <row r="48" spans="1:31">
      <c r="A48" s="283" t="s">
        <v>611</v>
      </c>
      <c r="B48" s="284" t="s">
        <v>1851</v>
      </c>
      <c r="C48" s="284" t="s">
        <v>2121</v>
      </c>
      <c r="D48" s="284" t="s">
        <v>2120</v>
      </c>
      <c r="E48" s="284" t="s">
        <v>2119</v>
      </c>
      <c r="L48" s="284" t="s">
        <v>1851</v>
      </c>
      <c r="M48" s="284">
        <v>50</v>
      </c>
      <c r="N48" s="284">
        <v>23</v>
      </c>
      <c r="O48" s="284">
        <v>53</v>
      </c>
      <c r="R48" s="284" t="s">
        <v>1851</v>
      </c>
      <c r="S48" s="284">
        <f t="shared" si="35"/>
        <v>12.5</v>
      </c>
      <c r="T48" s="284">
        <f t="shared" si="32"/>
        <v>5.75</v>
      </c>
      <c r="U48" s="284">
        <f t="shared" si="33"/>
        <v>13.25</v>
      </c>
      <c r="AB48" s="287" t="s">
        <v>2148</v>
      </c>
      <c r="AC48" s="114">
        <f>1-(1-(S48/S49))/5</f>
        <v>0.92987012987012985</v>
      </c>
      <c r="AD48" s="114">
        <f t="shared" ref="AD48" si="40">1-(1-(T48/T49))/5</f>
        <v>0.89387755102040822</v>
      </c>
      <c r="AE48" s="114">
        <f t="shared" ref="AE48" si="41">1-(1-(U48/U49))/5</f>
        <v>0.9325</v>
      </c>
    </row>
    <row r="49" spans="1:31">
      <c r="A49" s="283" t="s">
        <v>611</v>
      </c>
      <c r="B49" s="284" t="s">
        <v>1850</v>
      </c>
      <c r="C49" s="284" t="s">
        <v>2118</v>
      </c>
      <c r="D49" s="284" t="s">
        <v>2097</v>
      </c>
      <c r="E49" s="284" t="s">
        <v>2117</v>
      </c>
      <c r="L49" s="284" t="s">
        <v>1850</v>
      </c>
      <c r="M49" s="284">
        <v>77</v>
      </c>
      <c r="N49" s="284">
        <v>49</v>
      </c>
      <c r="O49" s="284">
        <v>80</v>
      </c>
      <c r="R49" s="284" t="s">
        <v>1850</v>
      </c>
      <c r="S49" s="284">
        <f t="shared" si="35"/>
        <v>19.25</v>
      </c>
      <c r="T49" s="284">
        <f t="shared" si="32"/>
        <v>12.25</v>
      </c>
      <c r="U49" s="284">
        <f t="shared" si="33"/>
        <v>20</v>
      </c>
    </row>
    <row r="50" spans="1:31">
      <c r="AC50" s="289">
        <f>AVERAGE(AC45:AC48)</f>
        <v>0.92695677977936042</v>
      </c>
      <c r="AD50" s="289">
        <f t="shared" ref="AD50:AE50" si="42">AVERAGE(AD45:AD48)</f>
        <v>0.9774096051464064</v>
      </c>
      <c r="AE50" s="289">
        <f t="shared" si="42"/>
        <v>0.92608357199011682</v>
      </c>
    </row>
    <row r="51" spans="1:31">
      <c r="A51" s="283" t="s">
        <v>2116</v>
      </c>
      <c r="B51" s="284" t="s">
        <v>2115</v>
      </c>
      <c r="L51" s="284" t="s">
        <v>2115</v>
      </c>
    </row>
    <row r="52" spans="1:31">
      <c r="A52" s="283" t="s">
        <v>2108</v>
      </c>
    </row>
    <row r="53" spans="1:31">
      <c r="M53" s="284" t="s">
        <v>2141</v>
      </c>
      <c r="S53" s="284" t="s">
        <v>2141</v>
      </c>
      <c r="AC53" s="114" t="s">
        <v>2141</v>
      </c>
    </row>
    <row r="54" spans="1:31" hidden="1">
      <c r="A54" s="283" t="s">
        <v>952</v>
      </c>
      <c r="B54" s="284" t="s">
        <v>952</v>
      </c>
      <c r="C54" s="284" t="s">
        <v>2131</v>
      </c>
    </row>
    <row r="55" spans="1:31" hidden="1">
      <c r="A55" s="283" t="s">
        <v>952</v>
      </c>
      <c r="B55" s="284" t="s">
        <v>952</v>
      </c>
      <c r="C55" s="284" t="s">
        <v>952</v>
      </c>
    </row>
    <row r="56" spans="1:31" hidden="1">
      <c r="A56" s="283" t="s">
        <v>952</v>
      </c>
      <c r="B56" s="284" t="s">
        <v>952</v>
      </c>
      <c r="C56" s="284" t="s">
        <v>2137</v>
      </c>
    </row>
    <row r="57" spans="1:31" hidden="1">
      <c r="A57" s="283" t="s">
        <v>947</v>
      </c>
      <c r="B57" s="284" t="s">
        <v>1855</v>
      </c>
      <c r="C57" s="284" t="s">
        <v>1025</v>
      </c>
    </row>
    <row r="58" spans="1:31" hidden="1">
      <c r="A58" s="283" t="s">
        <v>611</v>
      </c>
      <c r="B58" s="284" t="s">
        <v>1854</v>
      </c>
      <c r="C58" s="284" t="s">
        <v>2136</v>
      </c>
      <c r="D58" s="286" t="s">
        <v>2138</v>
      </c>
      <c r="N58" s="286"/>
      <c r="T58" s="286"/>
      <c r="AD58" s="288"/>
    </row>
    <row r="59" spans="1:31" hidden="1">
      <c r="A59" s="283" t="s">
        <v>611</v>
      </c>
      <c r="B59" s="284" t="s">
        <v>1853</v>
      </c>
      <c r="C59" s="284" t="s">
        <v>2135</v>
      </c>
    </row>
    <row r="60" spans="1:31" hidden="1">
      <c r="A60" s="283" t="s">
        <v>611</v>
      </c>
      <c r="B60" s="284" t="s">
        <v>1852</v>
      </c>
      <c r="C60" s="284" t="s">
        <v>2134</v>
      </c>
    </row>
    <row r="61" spans="1:31" hidden="1">
      <c r="A61" s="283" t="s">
        <v>611</v>
      </c>
      <c r="B61" s="284" t="s">
        <v>1851</v>
      </c>
      <c r="C61" s="284" t="s">
        <v>2133</v>
      </c>
    </row>
    <row r="62" spans="1:31" hidden="1">
      <c r="A62" s="283" t="s">
        <v>611</v>
      </c>
      <c r="B62" s="284" t="s">
        <v>1850</v>
      </c>
      <c r="C62" s="284" t="s">
        <v>2132</v>
      </c>
    </row>
    <row r="63" spans="1:31" hidden="1"/>
    <row r="64" spans="1:31" hidden="1">
      <c r="A64" s="283" t="s">
        <v>2131</v>
      </c>
      <c r="B64" s="284" t="s">
        <v>2130</v>
      </c>
    </row>
    <row r="65" spans="1:31" hidden="1">
      <c r="A65" s="283" t="s">
        <v>2108</v>
      </c>
    </row>
    <row r="66" spans="1:31" hidden="1"/>
    <row r="67" spans="1:31">
      <c r="L67" s="284" t="s">
        <v>1855</v>
      </c>
      <c r="M67" s="284" t="s">
        <v>130</v>
      </c>
      <c r="N67" s="284" t="s">
        <v>353</v>
      </c>
      <c r="O67" s="284" t="s">
        <v>95</v>
      </c>
      <c r="R67" s="284" t="s">
        <v>1855</v>
      </c>
      <c r="S67" s="284" t="s">
        <v>130</v>
      </c>
      <c r="T67" s="284" t="s">
        <v>353</v>
      </c>
      <c r="U67" s="284" t="s">
        <v>95</v>
      </c>
      <c r="AB67" s="284" t="s">
        <v>1855</v>
      </c>
      <c r="AC67" s="114" t="s">
        <v>130</v>
      </c>
      <c r="AD67" s="114" t="s">
        <v>353</v>
      </c>
      <c r="AE67" s="114" t="s">
        <v>95</v>
      </c>
    </row>
    <row r="68" spans="1:31">
      <c r="L68" s="284" t="s">
        <v>1854</v>
      </c>
      <c r="M68" s="284">
        <f>M32-M45</f>
        <v>46</v>
      </c>
      <c r="N68" s="284">
        <f t="shared" ref="N68:O68" si="43">N32-N45</f>
        <v>32</v>
      </c>
      <c r="O68" s="284">
        <f t="shared" si="43"/>
        <v>51</v>
      </c>
      <c r="R68" s="284" t="s">
        <v>1854</v>
      </c>
      <c r="S68" s="290">
        <f>M68</f>
        <v>46</v>
      </c>
      <c r="T68" s="290">
        <f t="shared" ref="T68:T72" si="44">N68</f>
        <v>32</v>
      </c>
      <c r="U68" s="290">
        <f t="shared" ref="U68:U72" si="45">O68</f>
        <v>51</v>
      </c>
      <c r="AB68" s="284" t="s">
        <v>2149</v>
      </c>
      <c r="AC68" s="114">
        <f>1-(1-(S68/S69))/5</f>
        <v>0.99574468085106382</v>
      </c>
      <c r="AD68" s="114">
        <f t="shared" ref="AD68" si="46">1-(1-(T68/T69))/5</f>
        <v>0.95238095238095233</v>
      </c>
      <c r="AE68" s="114">
        <f t="shared" ref="AE68" si="47">1-(1-(U68/U69))/5</f>
        <v>1.0125</v>
      </c>
    </row>
    <row r="69" spans="1:31">
      <c r="L69" s="284" t="s">
        <v>1853</v>
      </c>
      <c r="M69" s="284">
        <f t="shared" ref="M69:O69" si="48">M33-M46</f>
        <v>47</v>
      </c>
      <c r="N69" s="284">
        <f t="shared" si="48"/>
        <v>42</v>
      </c>
      <c r="O69" s="284">
        <f t="shared" si="48"/>
        <v>48</v>
      </c>
      <c r="R69" s="284" t="s">
        <v>1853</v>
      </c>
      <c r="S69" s="284">
        <f t="shared" ref="S69:S72" si="49">M69</f>
        <v>47</v>
      </c>
      <c r="T69" s="284">
        <f t="shared" si="44"/>
        <v>42</v>
      </c>
      <c r="U69" s="284">
        <f t="shared" si="45"/>
        <v>48</v>
      </c>
      <c r="AB69" s="284" t="s">
        <v>2146</v>
      </c>
      <c r="AC69" s="114">
        <f>1-(1-(S69/S70))/4</f>
        <v>0.95614035087719296</v>
      </c>
      <c r="AD69" s="114">
        <f t="shared" ref="AD69" si="50">1-(1-(T69/T70))/4</f>
        <v>0.9642857142857143</v>
      </c>
      <c r="AE69" s="114">
        <f t="shared" ref="AE69" si="51">1-(1-(U69/U70))/4</f>
        <v>0.95338983050847459</v>
      </c>
    </row>
    <row r="70" spans="1:31">
      <c r="L70" s="284" t="s">
        <v>1852</v>
      </c>
      <c r="M70" s="284">
        <f t="shared" ref="M70:O70" si="52">M34-M47</f>
        <v>57</v>
      </c>
      <c r="N70" s="284">
        <f t="shared" si="52"/>
        <v>49</v>
      </c>
      <c r="O70" s="284">
        <f t="shared" si="52"/>
        <v>59</v>
      </c>
      <c r="R70" s="284" t="s">
        <v>1852</v>
      </c>
      <c r="S70" s="284">
        <f t="shared" si="49"/>
        <v>57</v>
      </c>
      <c r="T70" s="284">
        <f t="shared" si="44"/>
        <v>49</v>
      </c>
      <c r="U70" s="284">
        <f t="shared" si="45"/>
        <v>59</v>
      </c>
      <c r="AB70" s="287" t="s">
        <v>2147</v>
      </c>
      <c r="AC70" s="114">
        <f>1-(1-(S70/S71))/6</f>
        <v>0.9634703196347032</v>
      </c>
      <c r="AD70" s="114">
        <f t="shared" ref="AD70" si="53">1-(1-(T70/T71))/6</f>
        <v>0.94835680751173712</v>
      </c>
      <c r="AE70" s="114">
        <f t="shared" ref="AE70" si="54">1-(1-(U70/U71))/6</f>
        <v>0.96803652968036524</v>
      </c>
    </row>
    <row r="71" spans="1:31">
      <c r="L71" s="284" t="s">
        <v>1851</v>
      </c>
      <c r="M71" s="284">
        <f t="shared" ref="M71:O71" si="55">M35-M48</f>
        <v>73</v>
      </c>
      <c r="N71" s="284">
        <f t="shared" si="55"/>
        <v>71</v>
      </c>
      <c r="O71" s="284">
        <f t="shared" si="55"/>
        <v>73</v>
      </c>
      <c r="R71" s="284" t="s">
        <v>1851</v>
      </c>
      <c r="S71" s="284">
        <f t="shared" si="49"/>
        <v>73</v>
      </c>
      <c r="T71" s="284">
        <f t="shared" si="44"/>
        <v>71</v>
      </c>
      <c r="U71" s="284">
        <f t="shared" si="45"/>
        <v>73</v>
      </c>
      <c r="AB71" s="287" t="s">
        <v>2148</v>
      </c>
      <c r="AC71" s="114">
        <f>1-(1-(S71/S72))/5</f>
        <v>0.96404494382022476</v>
      </c>
      <c r="AD71" s="114">
        <f t="shared" ref="AD71" si="56">1-(1-(T71/T72))/5</f>
        <v>0.96511627906976749</v>
      </c>
      <c r="AE71" s="114">
        <f t="shared" ref="AE71" si="57">1-(1-(U71/U72))/5</f>
        <v>0.9622222222222222</v>
      </c>
    </row>
    <row r="72" spans="1:31">
      <c r="L72" s="284" t="s">
        <v>1850</v>
      </c>
      <c r="M72" s="284">
        <f t="shared" ref="M72:O72" si="58">M36-M49</f>
        <v>89</v>
      </c>
      <c r="N72" s="284">
        <f t="shared" si="58"/>
        <v>86</v>
      </c>
      <c r="O72" s="284">
        <f t="shared" si="58"/>
        <v>90</v>
      </c>
      <c r="R72" s="284" t="s">
        <v>1850</v>
      </c>
      <c r="S72" s="284">
        <f t="shared" si="49"/>
        <v>89</v>
      </c>
      <c r="T72" s="284">
        <f t="shared" si="44"/>
        <v>86</v>
      </c>
      <c r="U72" s="284">
        <f t="shared" si="45"/>
        <v>90</v>
      </c>
    </row>
    <row r="73" spans="1:31">
      <c r="AC73" s="289">
        <f>AVERAGE(AC68:AC71)</f>
        <v>0.96985007379579624</v>
      </c>
      <c r="AD73" s="289">
        <f t="shared" ref="AD73:AE73" si="59">AVERAGE(AD68:AD71)</f>
        <v>0.95753493831204273</v>
      </c>
      <c r="AE73" s="289">
        <f t="shared" si="59"/>
        <v>0.97403714560276555</v>
      </c>
    </row>
  </sheetData>
  <mergeCells count="4">
    <mergeCell ref="AA2:AJ2"/>
    <mergeCell ref="A2:J2"/>
    <mergeCell ref="K2:P2"/>
    <mergeCell ref="Q2:Z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35DDB-BAD7-420D-8786-A30AAF0CFD3C}">
  <sheetPr>
    <tabColor theme="5" tint="0.39997558519241921"/>
  </sheetPr>
  <dimension ref="B4:X25"/>
  <sheetViews>
    <sheetView zoomScale="70" zoomScaleNormal="70" workbookViewId="0">
      <selection activeCell="W29" sqref="W29"/>
    </sheetView>
  </sheetViews>
  <sheetFormatPr defaultRowHeight="14.5"/>
  <cols>
    <col min="23" max="24" width="12" customWidth="1"/>
  </cols>
  <sheetData>
    <row r="4" spans="2:24">
      <c r="C4" s="325" t="s">
        <v>2019</v>
      </c>
      <c r="D4" s="325"/>
      <c r="E4" s="325"/>
      <c r="F4" s="325"/>
      <c r="G4" s="325"/>
      <c r="H4" s="325"/>
      <c r="I4" s="325"/>
      <c r="J4" s="325" t="s">
        <v>448</v>
      </c>
      <c r="K4" s="325"/>
      <c r="L4" s="325"/>
      <c r="M4" s="325"/>
      <c r="N4" s="325"/>
      <c r="O4" s="325"/>
      <c r="P4" s="325" t="s">
        <v>2020</v>
      </c>
      <c r="Q4" s="325"/>
      <c r="R4" s="325"/>
      <c r="S4" s="325"/>
      <c r="T4" s="325"/>
      <c r="U4" s="325"/>
      <c r="V4" s="277" t="s">
        <v>2024</v>
      </c>
      <c r="W4" s="325" t="s">
        <v>2025</v>
      </c>
      <c r="X4" s="325"/>
    </row>
    <row r="5" spans="2:24">
      <c r="C5" t="s">
        <v>2018</v>
      </c>
      <c r="D5" t="s">
        <v>682</v>
      </c>
      <c r="E5" t="s">
        <v>684</v>
      </c>
      <c r="F5" t="s">
        <v>687</v>
      </c>
      <c r="G5" t="s">
        <v>689</v>
      </c>
      <c r="H5" t="s">
        <v>691</v>
      </c>
      <c r="I5" t="s">
        <v>693</v>
      </c>
      <c r="J5" t="s">
        <v>682</v>
      </c>
      <c r="K5" t="s">
        <v>684</v>
      </c>
      <c r="L5" t="s">
        <v>687</v>
      </c>
      <c r="M5" t="s">
        <v>689</v>
      </c>
      <c r="N5" t="s">
        <v>691</v>
      </c>
      <c r="O5" t="s">
        <v>693</v>
      </c>
      <c r="P5" t="s">
        <v>682</v>
      </c>
      <c r="Q5" t="s">
        <v>684</v>
      </c>
      <c r="R5" t="s">
        <v>687</v>
      </c>
      <c r="S5" t="s">
        <v>689</v>
      </c>
      <c r="T5" t="s">
        <v>691</v>
      </c>
      <c r="U5" t="s">
        <v>693</v>
      </c>
      <c r="V5" t="s">
        <v>2021</v>
      </c>
      <c r="W5" t="s">
        <v>2022</v>
      </c>
      <c r="X5" t="s">
        <v>2023</v>
      </c>
    </row>
    <row r="6" spans="2:24">
      <c r="B6">
        <v>2021</v>
      </c>
      <c r="C6" s="186">
        <f>PopValues!B4</f>
        <v>0.12294985225732839</v>
      </c>
      <c r="D6" s="97">
        <f>PopValues!B17</f>
        <v>0.19500000000000001</v>
      </c>
      <c r="E6" s="97">
        <f>PopValues!B18</f>
        <v>0.20200000000000001</v>
      </c>
      <c r="F6" s="97">
        <f>PopValues!B19</f>
        <v>0.16200000000000001</v>
      </c>
      <c r="G6" s="97">
        <f>PopValues!B20</f>
        <v>0.11899999999999999</v>
      </c>
      <c r="H6" s="97">
        <f>PopValues!B21</f>
        <v>4.9000000000000002E-2</v>
      </c>
      <c r="I6" s="97">
        <f>PopValues!B22</f>
        <v>1.4E-2</v>
      </c>
      <c r="J6" s="214">
        <f>SUM([1]Demographics_InCalc!$V$4:$Z$4)/1000000</f>
        <v>5.0115727588034712E-4</v>
      </c>
      <c r="K6">
        <f>SUM([1]Demographics_InCalc!$AA$4:$AE$4)/1000000</f>
        <v>4.1690363174578192E-4</v>
      </c>
      <c r="L6">
        <f>SUM([1]Demographics_InCalc!$AF$4:$AJ$4)/1000000</f>
        <v>3.3135107351389535E-4</v>
      </c>
      <c r="M6">
        <f>SUM([1]Demographics_InCalc!$AK$4:$AO$4)/1000000</f>
        <v>2.7527148756500855E-4</v>
      </c>
      <c r="N6">
        <f>SUM([1]Demographics_InCalc!$AP$4:$AT$4)/1000000</f>
        <v>2.1868386507608521E-4</v>
      </c>
      <c r="O6">
        <f>SUM([1]Demographics_InCalc!$AU$4:$AY$4)/1000000</f>
        <v>1.7750791218168035E-4</v>
      </c>
      <c r="P6" s="66">
        <f t="shared" ref="P6:P25" si="0">J6/SUM($J6:$O6)</f>
        <v>0.26090048113934255</v>
      </c>
      <c r="Q6" s="66">
        <f t="shared" ref="Q6:Q25" si="1">K6/SUM($J6:$O6)</f>
        <v>0.2170383696817425</v>
      </c>
      <c r="R6" s="66">
        <f t="shared" ref="R6:R25" si="2">L6/SUM($J6:$O6)</f>
        <v>0.17250004872014088</v>
      </c>
      <c r="S6" s="66">
        <f t="shared" ref="S6:S25" si="3">M6/SUM($J6:$O6)</f>
        <v>0.14330523970443196</v>
      </c>
      <c r="T6" s="66">
        <f t="shared" ref="T6:T25" si="4">N6/SUM($J6:$O6)</f>
        <v>0.11384594889007198</v>
      </c>
      <c r="U6" s="66">
        <f t="shared" ref="U6:U25" si="5">O6/SUM($J6:$O6)</f>
        <v>9.2409911864270097E-2</v>
      </c>
      <c r="V6" s="186">
        <f t="shared" ref="V6:V25" si="6">SUMPRODUCT(D6:I6,P6:U6)</f>
        <v>0.14658786617708736</v>
      </c>
      <c r="W6" s="5">
        <f t="shared" ref="W6:W25" si="7">SUM(J6:O6)*C6</f>
        <v>2.3617132769588543E-4</v>
      </c>
      <c r="X6" s="5">
        <f t="shared" ref="X6:X25" si="8">SUM(J6:O6)*V6</f>
        <v>2.8157700349807447E-4</v>
      </c>
    </row>
    <row r="7" spans="2:24">
      <c r="B7">
        <v>2022</v>
      </c>
      <c r="C7" s="186">
        <f>C6*PopValues!$C$4</f>
        <v>0.12294985225732839</v>
      </c>
      <c r="D7" s="97">
        <f>D6*PopValues!$C$17</f>
        <v>0.19283443714180679</v>
      </c>
      <c r="E7" s="97">
        <f>E6*PopValues!$C$18</f>
        <v>0.19946892628968699</v>
      </c>
      <c r="F7" s="97">
        <f>F6*PopValues!$C$19</f>
        <v>0.1579458023821137</v>
      </c>
      <c r="G7" s="97">
        <f>G6*PopValues!$C$20</f>
        <v>0.1165099924617468</v>
      </c>
      <c r="H7" s="97">
        <f>H6*PopValues!$C$21</f>
        <v>4.7149365317123368E-2</v>
      </c>
      <c r="I7" s="97">
        <f>I6*PopValues!$C$22</f>
        <v>1.3140230174290531E-2</v>
      </c>
      <c r="J7" s="214">
        <f>SUM([1]Demographics_InCalc!$V$5:$Z$5)/1000000</f>
        <v>5.1375440593886786E-4</v>
      </c>
      <c r="K7">
        <f>SUM([1]Demographics_InCalc!$AA$5:$AE$5)/1000000</f>
        <v>4.3302601349106518E-4</v>
      </c>
      <c r="L7">
        <f>SUM([1]Demographics_InCalc!$AF$5:$AJ$5)/1000000</f>
        <v>3.4487831988280852E-4</v>
      </c>
      <c r="M7">
        <f>SUM([1]Demographics_InCalc!$AK$5:$AO$5)/1000000</f>
        <v>2.8496510594892274E-4</v>
      </c>
      <c r="N7">
        <f>SUM([1]Demographics_InCalc!$AP$5:$AT$5)/1000000</f>
        <v>2.28186849925021E-4</v>
      </c>
      <c r="O7">
        <f>SUM([1]Demographics_InCalc!$AU$5:$AY$5)/1000000</f>
        <v>1.8411446905573529E-4</v>
      </c>
      <c r="P7" s="66">
        <f t="shared" si="0"/>
        <v>0.2583075598696829</v>
      </c>
      <c r="Q7" s="66">
        <f t="shared" si="1"/>
        <v>0.21771860564497628</v>
      </c>
      <c r="R7" s="66">
        <f t="shared" si="2"/>
        <v>0.17339934457220885</v>
      </c>
      <c r="S7" s="66">
        <f t="shared" si="3"/>
        <v>0.14327593168014729</v>
      </c>
      <c r="T7" s="66">
        <f t="shared" si="4"/>
        <v>0.1147287258603001</v>
      </c>
      <c r="U7" s="66">
        <f t="shared" si="5"/>
        <v>9.2569832372684721E-2</v>
      </c>
      <c r="V7" s="186">
        <f t="shared" si="6"/>
        <v>0.1439452412617569</v>
      </c>
      <c r="W7" s="5">
        <f t="shared" si="7"/>
        <v>2.445380550944882E-4</v>
      </c>
      <c r="X7" s="5">
        <f t="shared" si="8"/>
        <v>2.8629631261845468E-4</v>
      </c>
    </row>
    <row r="8" spans="2:24">
      <c r="B8">
        <f t="shared" ref="B8:B25" si="9">B7+1</f>
        <v>2023</v>
      </c>
      <c r="C8" s="186">
        <f>C7*PopValues!$C$4</f>
        <v>0.12294985225732839</v>
      </c>
      <c r="D8" s="97">
        <f>D7*PopValues!$C$17</f>
        <v>0.19069292383485861</v>
      </c>
      <c r="E8" s="97">
        <f>E7*PopValues!$C$18</f>
        <v>0.19696956710475536</v>
      </c>
      <c r="F8" s="97">
        <f>F7*PopValues!$C$19</f>
        <v>0.1539930647538871</v>
      </c>
      <c r="G8" s="97">
        <f>G7*PopValues!$C$20</f>
        <v>0.11407208691963273</v>
      </c>
      <c r="H8" s="97">
        <f>H7*PopValues!$C$21</f>
        <v>4.5368625506276648E-2</v>
      </c>
      <c r="I8" s="97">
        <f>I7*PopValues!$C$22</f>
        <v>1.233326064523824E-2</v>
      </c>
      <c r="J8" s="214">
        <f>SUM([1]Demographics_InCalc!$V$6:$Z$6)/1000000</f>
        <v>5.2495863821285405E-4</v>
      </c>
      <c r="K8">
        <f>SUM([1]Demographics_InCalc!$AA$6:$AE$6)/1000000</f>
        <v>4.4916599685851702E-4</v>
      </c>
      <c r="L8">
        <f>SUM([1]Demographics_InCalc!$AF$6:$AJ$6)/1000000</f>
        <v>3.5994869445331871E-4</v>
      </c>
      <c r="M8">
        <f>SUM([1]Demographics_InCalc!$AK$6:$AO$6)/1000000</f>
        <v>2.9419282809505236E-4</v>
      </c>
      <c r="N8">
        <f>SUM([1]Demographics_InCalc!$AP$6:$AT$6)/1000000</f>
        <v>2.3845868352936471E-4</v>
      </c>
      <c r="O8">
        <f>SUM([1]Demographics_InCalc!$AU$6:$AY$6)/1000000</f>
        <v>1.9096997636864499E-4</v>
      </c>
      <c r="P8" s="66">
        <f t="shared" si="0"/>
        <v>0.25511977468365532</v>
      </c>
      <c r="Q8" s="66">
        <f t="shared" si="1"/>
        <v>0.21828601259751296</v>
      </c>
      <c r="R8" s="66">
        <f t="shared" si="2"/>
        <v>0.1749281241265572</v>
      </c>
      <c r="S8" s="66">
        <f t="shared" si="3"/>
        <v>0.14297204113579121</v>
      </c>
      <c r="T8" s="66">
        <f t="shared" si="4"/>
        <v>0.11588632167379581</v>
      </c>
      <c r="U8" s="66">
        <f t="shared" si="5"/>
        <v>9.2807725782687645E-2</v>
      </c>
      <c r="V8" s="186">
        <f t="shared" si="6"/>
        <v>0.14129429921957612</v>
      </c>
      <c r="W8" s="5">
        <f t="shared" si="7"/>
        <v>2.5299327380447786E-4</v>
      </c>
      <c r="X8" s="5">
        <f t="shared" si="8"/>
        <v>2.9074054724892429E-4</v>
      </c>
    </row>
    <row r="9" spans="2:24">
      <c r="B9">
        <f t="shared" si="9"/>
        <v>2024</v>
      </c>
      <c r="C9" s="186">
        <f>C8*PopValues!$C$4</f>
        <v>0.12294985225732839</v>
      </c>
      <c r="D9" s="97">
        <f>D8*PopValues!$C$17</f>
        <v>0.18857519299805328</v>
      </c>
      <c r="E9" s="97">
        <f>E8*PopValues!$C$18</f>
        <v>0.1945015250600495</v>
      </c>
      <c r="F9" s="97">
        <f>F8*PopValues!$C$19</f>
        <v>0.15013924798662648</v>
      </c>
      <c r="G9" s="97">
        <f>G8*PopValues!$C$20</f>
        <v>0.11168519316892551</v>
      </c>
      <c r="H9" s="97">
        <f>H8*PopValues!$C$21</f>
        <v>4.3655140774106094E-2</v>
      </c>
      <c r="I9" s="97">
        <f>I8*PopValues!$C$22</f>
        <v>1.1575848834139245E-2</v>
      </c>
      <c r="J9" s="214">
        <f>SUM([1]Demographics_InCalc!$V$7:$Z$7)/1000000</f>
        <v>5.3478197135870486E-4</v>
      </c>
      <c r="K9">
        <f>SUM([1]Demographics_InCalc!$AA$7:$AE$7)/1000000</f>
        <v>4.6533530837911455E-4</v>
      </c>
      <c r="L9">
        <f>SUM([1]Demographics_InCalc!$AF$7:$AJ$7)/1000000</f>
        <v>3.7654753542498606E-4</v>
      </c>
      <c r="M9">
        <f>SUM([1]Demographics_InCalc!$AK$7:$AO$7)/1000000</f>
        <v>3.0296177155897272E-4</v>
      </c>
      <c r="N9">
        <f>SUM([1]Demographics_InCalc!$AP$7:$AT$7)/1000000</f>
        <v>2.4949262606754771E-4</v>
      </c>
      <c r="O9">
        <f>SUM([1]Demographics_InCalc!$AU$7:$AY$7)/1000000</f>
        <v>1.9807292867271835E-4</v>
      </c>
      <c r="P9" s="66">
        <f t="shared" si="0"/>
        <v>0.25140275809365431</v>
      </c>
      <c r="Q9" s="66">
        <f t="shared" si="1"/>
        <v>0.21875565413629447</v>
      </c>
      <c r="R9" s="66">
        <f t="shared" si="2"/>
        <v>0.17701623096735422</v>
      </c>
      <c r="S9" s="66">
        <f t="shared" si="3"/>
        <v>0.14242332211266234</v>
      </c>
      <c r="T9" s="66">
        <f t="shared" si="4"/>
        <v>0.11728730151102781</v>
      </c>
      <c r="U9" s="66">
        <f t="shared" si="5"/>
        <v>9.3114733179006801E-2</v>
      </c>
      <c r="V9" s="186">
        <f t="shared" si="6"/>
        <v>0.13863836774754043</v>
      </c>
      <c r="W9" s="5">
        <f t="shared" si="7"/>
        <v>2.6153795951570837E-4</v>
      </c>
      <c r="X9" s="5">
        <f t="shared" si="8"/>
        <v>2.9491044637769295E-4</v>
      </c>
    </row>
    <row r="10" spans="2:24">
      <c r="B10">
        <f t="shared" si="9"/>
        <v>2025</v>
      </c>
      <c r="C10" s="186">
        <f>C9*PopValues!$C$4</f>
        <v>0.12294985225732839</v>
      </c>
      <c r="D10" s="97">
        <f>D9*PopValues!$C$17</f>
        <v>0.18648098051634454</v>
      </c>
      <c r="E10" s="97">
        <f>E9*PopValues!$C$18</f>
        <v>0.19206440774967684</v>
      </c>
      <c r="F10" s="97">
        <f>F9*PopValues!$C$19</f>
        <v>0.14638187649564732</v>
      </c>
      <c r="G10" s="97">
        <f>G9*PopValues!$C$20</f>
        <v>0.1093482438168088</v>
      </c>
      <c r="H10" s="97">
        <f>H9*PopValues!$C$21</f>
        <v>4.2006371027117878E-2</v>
      </c>
      <c r="I10" s="97">
        <f>I9*PopValues!$C$22</f>
        <v>1.0864951295955884E-2</v>
      </c>
      <c r="J10" s="214">
        <f>SUM([1]Demographics_InCalc!$V$8:$Z$8)/1000000</f>
        <v>5.4393451220984467E-4</v>
      </c>
      <c r="K10">
        <f>SUM([1]Demographics_InCalc!$AA$8:$AE$8)/1000000</f>
        <v>4.8028292220048525E-4</v>
      </c>
      <c r="L10">
        <f>SUM([1]Demographics_InCalc!$AF$8:$AJ$8)/1000000</f>
        <v>3.9294494101523334E-4</v>
      </c>
      <c r="M10">
        <f>SUM([1]Demographics_InCalc!$AK$8:$AO$8)/1000000</f>
        <v>3.132977716335564E-4</v>
      </c>
      <c r="N10">
        <f>SUM([1]Demographics_InCalc!$AP$8:$AT$8)/1000000</f>
        <v>2.6005382886348105E-4</v>
      </c>
      <c r="O10">
        <f>SUM([1]Demographics_InCalc!$AU$8:$AY$8)/1000000</f>
        <v>2.0595688415801227E-4</v>
      </c>
      <c r="P10" s="66">
        <f t="shared" si="0"/>
        <v>0.24764021326004829</v>
      </c>
      <c r="Q10" s="66">
        <f t="shared" si="1"/>
        <v>0.21866118550867475</v>
      </c>
      <c r="R10" s="66">
        <f t="shared" si="2"/>
        <v>0.17889831736753012</v>
      </c>
      <c r="S10" s="66">
        <f t="shared" si="3"/>
        <v>0.14263688962486759</v>
      </c>
      <c r="T10" s="66">
        <f t="shared" si="4"/>
        <v>0.11839621166380362</v>
      </c>
      <c r="U10" s="66">
        <f t="shared" si="5"/>
        <v>9.3767182575075644E-2</v>
      </c>
      <c r="V10" s="186">
        <f t="shared" si="6"/>
        <v>0.13595395672591262</v>
      </c>
      <c r="W10" s="5">
        <f t="shared" si="7"/>
        <v>2.7005576773443836E-4</v>
      </c>
      <c r="X10" s="5">
        <f t="shared" si="8"/>
        <v>2.9861890426112773E-4</v>
      </c>
    </row>
    <row r="11" spans="2:24">
      <c r="B11">
        <f t="shared" si="9"/>
        <v>2026</v>
      </c>
      <c r="C11" s="186">
        <f>C10*PopValues!$C$4</f>
        <v>0.12294985225732839</v>
      </c>
      <c r="D11" s="97">
        <f>D10*PopValues!$C$17</f>
        <v>0.18441002520780275</v>
      </c>
      <c r="E11" s="97">
        <f>E10*PopValues!$C$18</f>
        <v>0.1896578276846172</v>
      </c>
      <c r="F11" s="97">
        <f>F10*PopValues!$C$19</f>
        <v>0.14271853665002768</v>
      </c>
      <c r="G11" s="97">
        <f>G10*PopValues!$C$20</f>
        <v>0.10706019380505584</v>
      </c>
      <c r="H11" s="97">
        <f>H10*PopValues!$C$21</f>
        <v>4.0419872106208315E-2</v>
      </c>
      <c r="I11" s="97">
        <f>I10*PopValues!$C$22</f>
        <v>1.0197711490094036E-2</v>
      </c>
      <c r="J11" s="214">
        <f>SUM([1]Demographics_InCalc!$V$9:$Z$9)/1000000</f>
        <v>5.52424138875894E-4</v>
      </c>
      <c r="K11">
        <f>SUM([1]Demographics_InCalc!$AA$9:$AE$9)/1000000</f>
        <v>4.9402702081786617E-4</v>
      </c>
      <c r="L11">
        <f>SUM([1]Demographics_InCalc!$AF$9:$AJ$9)/1000000</f>
        <v>4.0914628245766326E-4</v>
      </c>
      <c r="M11">
        <f>SUM([1]Demographics_InCalc!$AK$9:$AO$9)/1000000</f>
        <v>3.251856054812067E-4</v>
      </c>
      <c r="N11">
        <f>SUM([1]Demographics_InCalc!$AP$9:$AT$9)/1000000</f>
        <v>2.7014949553735477E-4</v>
      </c>
      <c r="O11">
        <f>SUM([1]Demographics_InCalc!$AU$9:$AY$9)/1000000</f>
        <v>2.146148021178967E-4</v>
      </c>
      <c r="P11" s="66">
        <f t="shared" si="0"/>
        <v>0.24383694299078879</v>
      </c>
      <c r="Q11" s="66">
        <f t="shared" si="1"/>
        <v>0.21806077981349384</v>
      </c>
      <c r="R11" s="66">
        <f t="shared" si="2"/>
        <v>0.18059489390440145</v>
      </c>
      <c r="S11" s="66">
        <f t="shared" si="3"/>
        <v>0.14353511797383586</v>
      </c>
      <c r="T11" s="66">
        <f t="shared" si="4"/>
        <v>0.11924248508831188</v>
      </c>
      <c r="U11" s="66">
        <f t="shared" si="5"/>
        <v>9.4729780229168309E-2</v>
      </c>
      <c r="V11" s="186">
        <f t="shared" si="6"/>
        <v>0.13324984010397245</v>
      </c>
      <c r="W11" s="5">
        <f t="shared" si="7"/>
        <v>2.7854871138512755E-4</v>
      </c>
      <c r="X11" s="5">
        <f t="shared" si="8"/>
        <v>3.0188382150758946E-4</v>
      </c>
    </row>
    <row r="12" spans="2:24">
      <c r="B12">
        <f t="shared" si="9"/>
        <v>2027</v>
      </c>
      <c r="C12" s="186">
        <f>C11*PopValues!$C$4</f>
        <v>0.12294985225732839</v>
      </c>
      <c r="D12" s="97">
        <f>D11*PopValues!$C$17</f>
        <v>0.18236206879104125</v>
      </c>
      <c r="E12" s="97">
        <f>E11*PopValues!$C$18</f>
        <v>0.18728140223111417</v>
      </c>
      <c r="F12" s="97">
        <f>F11*PopValues!$C$19</f>
        <v>0.13914687522215877</v>
      </c>
      <c r="G12" s="97">
        <f>G11*PopValues!$C$20</f>
        <v>0.10482001994269081</v>
      </c>
      <c r="H12" s="97">
        <f>H11*PopValues!$C$21</f>
        <v>3.8893292163408581E-2</v>
      </c>
      <c r="I12" s="97">
        <f>I11*PopValues!$C$22</f>
        <v>9.5714483022030644E-3</v>
      </c>
      <c r="J12" s="214">
        <f>SUM([1]Demographics_InCalc!$V$10:$Z$10)/1000000</f>
        <v>5.6025857092138547E-4</v>
      </c>
      <c r="K12">
        <f>SUM([1]Demographics_InCalc!$AA$10:$AE$10)/1000000</f>
        <v>5.065846783071274E-4</v>
      </c>
      <c r="L12">
        <f>SUM([1]Demographics_InCalc!$AF$10:$AJ$10)/1000000</f>
        <v>4.251566938992885E-4</v>
      </c>
      <c r="M12">
        <f>SUM([1]Demographics_InCalc!$AK$10:$AO$10)/1000000</f>
        <v>3.3861089567530458E-4</v>
      </c>
      <c r="N12">
        <f>SUM([1]Demographics_InCalc!$AP$10:$AT$10)/1000000</f>
        <v>2.7978647597901019E-4</v>
      </c>
      <c r="O12">
        <f>SUM([1]Demographics_InCalc!$AU$10:$AY$10)/1000000</f>
        <v>2.2404004305255621E-4</v>
      </c>
      <c r="P12" s="66">
        <f t="shared" si="0"/>
        <v>0.23999726059946974</v>
      </c>
      <c r="Q12" s="66">
        <f t="shared" si="1"/>
        <v>0.21700504260993081</v>
      </c>
      <c r="R12" s="66">
        <f t="shared" si="2"/>
        <v>0.18212383916510241</v>
      </c>
      <c r="S12" s="66">
        <f t="shared" si="3"/>
        <v>0.1450503242414635</v>
      </c>
      <c r="T12" s="66">
        <f t="shared" si="4"/>
        <v>0.11985178143247696</v>
      </c>
      <c r="U12" s="66">
        <f t="shared" si="5"/>
        <v>9.5971751951556536E-2</v>
      </c>
      <c r="V12" s="186">
        <f t="shared" si="6"/>
        <v>0.13053356563511795</v>
      </c>
      <c r="W12" s="5">
        <f t="shared" si="7"/>
        <v>2.8701872824976105E-4</v>
      </c>
      <c r="X12" s="5">
        <f t="shared" si="8"/>
        <v>3.0472243206998352E-4</v>
      </c>
    </row>
    <row r="13" spans="2:24">
      <c r="B13">
        <f t="shared" si="9"/>
        <v>2028</v>
      </c>
      <c r="C13" s="186">
        <f>C12*PopValues!$C$4</f>
        <v>0.12294985225732839</v>
      </c>
      <c r="D13" s="97">
        <f>D12*PopValues!$C$17</f>
        <v>0.18033685585300455</v>
      </c>
      <c r="E13" s="97">
        <f>E12*PopValues!$C$18</f>
        <v>0.18493475354983827</v>
      </c>
      <c r="F13" s="97">
        <f>F12*PopValues!$C$19</f>
        <v>0.13566459787609705</v>
      </c>
      <c r="G13" s="97">
        <f>G12*PopValues!$C$20</f>
        <v>0.10262672044842905</v>
      </c>
      <c r="H13" s="97">
        <f>H12*PopValues!$C$21</f>
        <v>3.7424368175472705E-2</v>
      </c>
      <c r="I13" s="97">
        <f>I12*PopValues!$C$22</f>
        <v>8.983645270876469E-3</v>
      </c>
      <c r="J13" s="214">
        <f>SUM([1]Demographics_InCalc!$V$11:$Z$11)/1000000</f>
        <v>5.6750086488077439E-4</v>
      </c>
      <c r="K13">
        <f>SUM([1]Demographics_InCalc!$AA$11:$AE$11)/1000000</f>
        <v>5.1777603658070966E-4</v>
      </c>
      <c r="L13">
        <f>SUM([1]Demographics_InCalc!$AF$11:$AJ$11)/1000000</f>
        <v>4.4119387741080676E-4</v>
      </c>
      <c r="M13">
        <f>SUM([1]Demographics_InCalc!$AK$11:$AO$11)/1000000</f>
        <v>3.5356006751517346E-4</v>
      </c>
      <c r="N13">
        <f>SUM([1]Demographics_InCalc!$AP$11:$AT$11)/1000000</f>
        <v>2.8897128331508939E-4</v>
      </c>
      <c r="O13">
        <f>SUM([1]Demographics_InCalc!$AU$11:$AY$11)/1000000</f>
        <v>2.3422634821962257E-4</v>
      </c>
      <c r="P13" s="66">
        <f t="shared" si="0"/>
        <v>0.23614103698181618</v>
      </c>
      <c r="Q13" s="66">
        <f t="shared" si="1"/>
        <v>0.2154501918304402</v>
      </c>
      <c r="R13" s="66">
        <f t="shared" si="2"/>
        <v>0.18358382545144505</v>
      </c>
      <c r="S13" s="66">
        <f t="shared" si="3"/>
        <v>0.1471187907280711</v>
      </c>
      <c r="T13" s="66">
        <f t="shared" si="4"/>
        <v>0.12024295066814998</v>
      </c>
      <c r="U13" s="66">
        <f t="shared" si="5"/>
        <v>9.7463204340077533E-2</v>
      </c>
      <c r="V13" s="186">
        <f t="shared" si="6"/>
        <v>0.12780889645184745</v>
      </c>
      <c r="W13" s="5">
        <f t="shared" si="7"/>
        <v>2.9547658630113576E-4</v>
      </c>
      <c r="X13" s="5">
        <f t="shared" si="8"/>
        <v>3.0715397968488639E-4</v>
      </c>
    </row>
    <row r="14" spans="2:24">
      <c r="B14">
        <f t="shared" si="9"/>
        <v>2029</v>
      </c>
      <c r="C14" s="186">
        <f>C13*PopValues!$C$4</f>
        <v>0.12294985225732839</v>
      </c>
      <c r="D14" s="97">
        <f>D13*PopValues!$C$17</f>
        <v>0.17833413381711424</v>
      </c>
      <c r="E14" s="97">
        <f>E13*PopValues!$C$18</f>
        <v>0.18261750853581246</v>
      </c>
      <c r="F14" s="97">
        <f>F13*PopValues!$C$19</f>
        <v>0.13226946769374659</v>
      </c>
      <c r="G14" s="97">
        <f>G13*PopValues!$C$20</f>
        <v>0.10047931450269131</v>
      </c>
      <c r="H14" s="97">
        <f>H13*PopValues!$C$21</f>
        <v>3.6010922589140577E-2</v>
      </c>
      <c r="I14" s="97">
        <f>I13*PopValues!$C$22</f>
        <v>8.4319404759638141E-3</v>
      </c>
      <c r="J14" s="214">
        <f>SUM([1]Demographics_InCalc!$V$12:$Z$12)/1000000</f>
        <v>5.741534299490231E-4</v>
      </c>
      <c r="K14">
        <f>SUM([1]Demographics_InCalc!$AA$12:$AE$12)/1000000</f>
        <v>5.2761399255619676E-4</v>
      </c>
      <c r="L14">
        <f>SUM([1]Demographics_InCalc!$AF$12:$AJ$12)/1000000</f>
        <v>4.5726899844785091E-4</v>
      </c>
      <c r="M14">
        <f>SUM([1]Demographics_InCalc!$AK$12:$AO$12)/1000000</f>
        <v>3.7002030856319619E-4</v>
      </c>
      <c r="N14">
        <f>SUM([1]Demographics_InCalc!$AP$12:$AT$12)/1000000</f>
        <v>2.9771011000930068E-4</v>
      </c>
      <c r="O14">
        <f>SUM([1]Demographics_InCalc!$AU$12:$AY$12)/1000000</f>
        <v>2.4516782025292832E-4</v>
      </c>
      <c r="P14" s="66">
        <f t="shared" si="0"/>
        <v>0.23226885374084749</v>
      </c>
      <c r="Q14" s="66">
        <f t="shared" si="1"/>
        <v>0.21344172285018043</v>
      </c>
      <c r="R14" s="66">
        <f t="shared" si="2"/>
        <v>0.18498425783180922</v>
      </c>
      <c r="S14" s="66">
        <f t="shared" si="3"/>
        <v>0.14968854742962859</v>
      </c>
      <c r="T14" s="66">
        <f t="shared" si="4"/>
        <v>0.12043607578040827</v>
      </c>
      <c r="U14" s="66">
        <f t="shared" si="5"/>
        <v>9.9180542367125993E-2</v>
      </c>
      <c r="V14" s="186">
        <f t="shared" si="6"/>
        <v>0.1250813310703098</v>
      </c>
      <c r="W14" s="5">
        <f t="shared" si="7"/>
        <v>3.0392400120953541E-4</v>
      </c>
      <c r="X14" s="5">
        <f t="shared" si="8"/>
        <v>3.0919287756392768E-4</v>
      </c>
    </row>
    <row r="15" spans="2:24">
      <c r="B15">
        <f t="shared" si="9"/>
        <v>2030</v>
      </c>
      <c r="C15" s="186">
        <f>C14*PopValues!$C$4</f>
        <v>0.12294985225732839</v>
      </c>
      <c r="D15" s="97">
        <f>D14*PopValues!$C$17</f>
        <v>0.1763536529117686</v>
      </c>
      <c r="E15" s="97">
        <f>E14*PopValues!$C$18</f>
        <v>0.1803292987590904</v>
      </c>
      <c r="F15" s="97">
        <f>F14*PopValues!$C$19</f>
        <v>0.12895930373792514</v>
      </c>
      <c r="G15" s="97">
        <f>G14*PopValues!$C$20</f>
        <v>9.8376841808992019E-2</v>
      </c>
      <c r="H15" s="97">
        <f>H14*PopValues!$C$21</f>
        <v>3.4650860093102837E-2</v>
      </c>
      <c r="I15" s="97">
        <f>I14*PopValues!$C$22</f>
        <v>7.9141170478629549E-3</v>
      </c>
      <c r="J15" s="214">
        <f>SUM([1]Demographics_InCalc!$V$13:$Z$13)/1000000</f>
        <v>5.8174555282752339E-4</v>
      </c>
      <c r="K15">
        <f>SUM([1]Demographics_InCalc!$AA$13:$AE$13)/1000000</f>
        <v>5.3678985947016049E-4</v>
      </c>
      <c r="L15">
        <f>SUM([1]Demographics_InCalc!$AF$13:$AJ$13)/1000000</f>
        <v>4.721518784259654E-4</v>
      </c>
      <c r="M15">
        <f>SUM([1]Demographics_InCalc!$AK$13:$AO$13)/1000000</f>
        <v>3.8629250269464426E-4</v>
      </c>
      <c r="N15">
        <f>SUM([1]Demographics_InCalc!$AP$13:$AT$13)/1000000</f>
        <v>3.0799373566254884E-4</v>
      </c>
      <c r="O15">
        <f>SUM([1]Demographics_InCalc!$AU$13:$AY$13)/1000000</f>
        <v>2.5565119664717703E-4</v>
      </c>
      <c r="P15" s="66">
        <f t="shared" si="0"/>
        <v>0.22897736408545086</v>
      </c>
      <c r="Q15" s="66">
        <f t="shared" si="1"/>
        <v>0.21128262432238695</v>
      </c>
      <c r="R15" s="66">
        <f t="shared" si="2"/>
        <v>0.18584085781920023</v>
      </c>
      <c r="S15" s="66">
        <f t="shared" si="3"/>
        <v>0.15204626593719056</v>
      </c>
      <c r="T15" s="66">
        <f t="shared" si="4"/>
        <v>0.12122755971930992</v>
      </c>
      <c r="U15" s="66">
        <f t="shared" si="5"/>
        <v>0.10062532811646153</v>
      </c>
      <c r="V15" s="186">
        <f t="shared" si="6"/>
        <v>0.12240218099274276</v>
      </c>
      <c r="W15" s="5">
        <f t="shared" si="7"/>
        <v>3.1236943466957546E-4</v>
      </c>
      <c r="X15" s="5">
        <f t="shared" si="8"/>
        <v>3.1097800751319845E-4</v>
      </c>
    </row>
    <row r="16" spans="2:24">
      <c r="B16">
        <f t="shared" si="9"/>
        <v>2031</v>
      </c>
      <c r="C16" s="186">
        <f>C15*PopValues!$C$4</f>
        <v>0.12294985225732839</v>
      </c>
      <c r="D16" s="97">
        <f>D15*PopValues!$C$17</f>
        <v>0.17439516613919206</v>
      </c>
      <c r="E16" s="97">
        <f>E15*PopValues!$C$18</f>
        <v>0.17806976040617795</v>
      </c>
      <c r="F16" s="97">
        <f>F15*PopValues!$C$19</f>
        <v>0.12573197965139074</v>
      </c>
      <c r="G16" s="97">
        <f>G15*PopValues!$C$20</f>
        <v>9.6318362164505192E-2</v>
      </c>
      <c r="H16" s="97">
        <f>H15*PopValues!$C$21</f>
        <v>3.3342164511882384E-2</v>
      </c>
      <c r="I16" s="97">
        <f>I15*PopValues!$C$22</f>
        <v>7.4280942596568495E-3</v>
      </c>
      <c r="J16" s="214">
        <f>SUM([1]Demographics_InCalc!$V$14:$Z$14)/1000000</f>
        <v>5.9027428077562053E-4</v>
      </c>
      <c r="K16">
        <f>SUM([1]Demographics_InCalc!$AA$14:$AE$14)/1000000</f>
        <v>5.4531211931389497E-4</v>
      </c>
      <c r="L16">
        <f>SUM([1]Demographics_InCalc!$AF$14:$AJ$14)/1000000</f>
        <v>4.8585859367585553E-4</v>
      </c>
      <c r="M16">
        <f>SUM([1]Demographics_InCalc!$AK$14:$AO$14)/1000000</f>
        <v>4.0238130512272504E-4</v>
      </c>
      <c r="N16">
        <f>SUM([1]Demographics_InCalc!$AP$14:$AT$14)/1000000</f>
        <v>3.1980886531503847E-4</v>
      </c>
      <c r="O16">
        <f>SUM([1]Demographics_InCalc!$AU$14:$AY$14)/1000000</f>
        <v>2.6568274295346854E-4</v>
      </c>
      <c r="P16" s="66">
        <f t="shared" si="0"/>
        <v>0.2262178476438878</v>
      </c>
      <c r="Q16" s="66">
        <f t="shared" si="1"/>
        <v>0.20898646263771151</v>
      </c>
      <c r="R16" s="66">
        <f t="shared" si="2"/>
        <v>0.18620137942689399</v>
      </c>
      <c r="S16" s="66">
        <f t="shared" si="3"/>
        <v>0.15420938323349168</v>
      </c>
      <c r="T16" s="66">
        <f t="shared" si="4"/>
        <v>0.12256416300899765</v>
      </c>
      <c r="U16" s="66">
        <f t="shared" si="5"/>
        <v>0.10182076404901748</v>
      </c>
      <c r="V16" s="186">
        <f t="shared" si="6"/>
        <v>0.11977302044540329</v>
      </c>
      <c r="W16" s="5">
        <f t="shared" si="7"/>
        <v>3.2081525117730564E-4</v>
      </c>
      <c r="X16" s="5">
        <f t="shared" si="8"/>
        <v>3.1252588704242472E-4</v>
      </c>
    </row>
    <row r="17" spans="2:24">
      <c r="B17">
        <f t="shared" si="9"/>
        <v>2032</v>
      </c>
      <c r="C17" s="186">
        <f>C16*PopValues!$C$4</f>
        <v>0.12294985225732839</v>
      </c>
      <c r="D17" s="97">
        <f>D16*PopValues!$C$17</f>
        <v>0.17245842924463067</v>
      </c>
      <c r="E17" s="97">
        <f>E16*PopValues!$C$18</f>
        <v>0.17583853422218876</v>
      </c>
      <c r="F17" s="97">
        <f>F16*PopValues!$C$19</f>
        <v>0.12258542229092902</v>
      </c>
      <c r="G17" s="97">
        <f>G16*PopValues!$C$20</f>
        <v>9.4302955039615943E-2</v>
      </c>
      <c r="H17" s="97">
        <f>H16*PopValues!$C$21</f>
        <v>3.2082895817027932E-2</v>
      </c>
      <c r="I17" s="97">
        <f>I16*PopValues!$C$22</f>
        <v>6.9719191663012298E-3</v>
      </c>
      <c r="J17" s="214">
        <f>SUM([1]Demographics_InCalc!$V$15:$Z$15)/1000000</f>
        <v>5.9973675844219871E-4</v>
      </c>
      <c r="K17">
        <f>SUM([1]Demographics_InCalc!$AA$15:$AE$15)/1000000</f>
        <v>5.5318898881771936E-4</v>
      </c>
      <c r="L17">
        <f>SUM([1]Demographics_InCalc!$AF$15:$AJ$15)/1000000</f>
        <v>4.9840423700785598E-4</v>
      </c>
      <c r="M17">
        <f>SUM([1]Demographics_InCalc!$AK$15:$AO$15)/1000000</f>
        <v>4.1829116968118956E-4</v>
      </c>
      <c r="N17">
        <f>SUM([1]Demographics_InCalc!$AP$15:$AT$15)/1000000</f>
        <v>3.3314293212650134E-4</v>
      </c>
      <c r="O17">
        <f>SUM([1]Demographics_InCalc!$AU$15:$AY$15)/1000000</f>
        <v>2.7526842215487004E-4</v>
      </c>
      <c r="P17" s="66">
        <f t="shared" si="0"/>
        <v>0.2239467805558901</v>
      </c>
      <c r="Q17" s="66">
        <f t="shared" si="1"/>
        <v>0.20656544949234804</v>
      </c>
      <c r="R17" s="66">
        <f t="shared" si="2"/>
        <v>0.18610835957969959</v>
      </c>
      <c r="S17" s="66">
        <f t="shared" si="3"/>
        <v>0.15619346232566822</v>
      </c>
      <c r="T17" s="66">
        <f t="shared" si="4"/>
        <v>0.1243983899010415</v>
      </c>
      <c r="U17" s="66">
        <f t="shared" si="5"/>
        <v>0.10278755814535261</v>
      </c>
      <c r="V17" s="186">
        <f t="shared" si="6"/>
        <v>0.11719503990456384</v>
      </c>
      <c r="W17" s="5">
        <f t="shared" si="7"/>
        <v>3.2926370122724228E-4</v>
      </c>
      <c r="X17" s="5">
        <f t="shared" si="8"/>
        <v>3.1385212666777327E-4</v>
      </c>
    </row>
    <row r="18" spans="2:24">
      <c r="B18">
        <f t="shared" si="9"/>
        <v>2033</v>
      </c>
      <c r="C18" s="186">
        <f>C17*PopValues!$C$4</f>
        <v>0.12294985225732839</v>
      </c>
      <c r="D18" s="97">
        <f>D17*PopValues!$C$17</f>
        <v>0.17054320068588957</v>
      </c>
      <c r="E18" s="97">
        <f>E17*PopValues!$C$18</f>
        <v>0.1736352654537246</v>
      </c>
      <c r="F18" s="97">
        <f>F17*PopValues!$C$19</f>
        <v>0.11951761039562364</v>
      </c>
      <c r="G18" s="97">
        <f>G17*PopValues!$C$20</f>
        <v>9.2329719166269753E-2</v>
      </c>
      <c r="H18" s="97">
        <f>H17*PopValues!$C$21</f>
        <v>3.087118725118896E-2</v>
      </c>
      <c r="I18" s="97">
        <f>I17*PopValues!$C$22</f>
        <v>6.543758757267564E-3</v>
      </c>
      <c r="J18" s="214">
        <f>SUM([1]Demographics_InCalc!$V$16:$Z$16)/1000000</f>
        <v>6.1003296292754406E-4</v>
      </c>
      <c r="K18">
        <f>SUM([1]Demographics_InCalc!$AA$16:$AE$16)/1000000</f>
        <v>5.6048355709631967E-4</v>
      </c>
      <c r="L18">
        <f>SUM([1]Demographics_InCalc!$AF$16:$AJ$16)/1000000</f>
        <v>5.0961017568558334E-4</v>
      </c>
      <c r="M18">
        <f>SUM([1]Demographics_InCalc!$AK$16:$AO$16)/1000000</f>
        <v>4.3423579596982379E-4</v>
      </c>
      <c r="N18">
        <f>SUM([1]Demographics_InCalc!$AP$16:$AT$16)/1000000</f>
        <v>3.4798406143256999E-4</v>
      </c>
      <c r="O18">
        <f>SUM([1]Demographics_InCalc!$AU$16:$AY$16)/1000000</f>
        <v>2.844139088220169E-4</v>
      </c>
      <c r="P18" s="66">
        <f t="shared" si="0"/>
        <v>0.22209179554668923</v>
      </c>
      <c r="Q18" s="66">
        <f t="shared" si="1"/>
        <v>0.20405257934348997</v>
      </c>
      <c r="R18" s="66">
        <f t="shared" si="2"/>
        <v>0.18553134965645751</v>
      </c>
      <c r="S18" s="66">
        <f t="shared" si="3"/>
        <v>0.15809015820189137</v>
      </c>
      <c r="T18" s="66">
        <f t="shared" si="4"/>
        <v>0.12668889998058719</v>
      </c>
      <c r="U18" s="66">
        <f t="shared" si="5"/>
        <v>0.10354521727088468</v>
      </c>
      <c r="V18" s="186">
        <f t="shared" si="6"/>
        <v>0.11466626458981653</v>
      </c>
      <c r="W18" s="5">
        <f t="shared" si="7"/>
        <v>3.3771379298103892E-4</v>
      </c>
      <c r="X18" s="5">
        <f t="shared" si="8"/>
        <v>3.1496076189295441E-4</v>
      </c>
    </row>
    <row r="19" spans="2:24">
      <c r="B19">
        <f t="shared" si="9"/>
        <v>2034</v>
      </c>
      <c r="C19" s="186">
        <f>C18*PopValues!$C$4</f>
        <v>0.12294985225732839</v>
      </c>
      <c r="D19" s="97">
        <f>D18*PopValues!$C$17</f>
        <v>0.16864924160320877</v>
      </c>
      <c r="E19" s="97">
        <f>E18*PopValues!$C$18</f>
        <v>0.17145960379247141</v>
      </c>
      <c r="F19" s="97">
        <f>F18*PopValues!$C$19</f>
        <v>0.11652657328845449</v>
      </c>
      <c r="G19" s="97">
        <f>G18*PopValues!$C$20</f>
        <v>9.0397772134935189E-2</v>
      </c>
      <c r="H19" s="97">
        <f>H18*PopValues!$C$21</f>
        <v>2.9705242560808771E-2</v>
      </c>
      <c r="I19" s="97">
        <f>I18*PopValues!$C$22</f>
        <v>6.1418925911089391E-3</v>
      </c>
      <c r="J19" s="214">
        <f>SUM([1]Demographics_InCalc!$V$17:$Z$17)/1000000</f>
        <v>6.2116239266192519E-4</v>
      </c>
      <c r="K19">
        <f>SUM([1]Demographics_InCalc!$AA$17:$AE$17)/1000000</f>
        <v>5.6719855019652233E-4</v>
      </c>
      <c r="L19">
        <f>SUM([1]Demographics_InCalc!$AF$17:$AJ$17)/1000000</f>
        <v>5.1948736934908106E-4</v>
      </c>
      <c r="M19">
        <f>SUM([1]Demographics_InCalc!$AK$17:$AO$17)/1000000</f>
        <v>4.5022587050373166E-4</v>
      </c>
      <c r="N19">
        <f>SUM([1]Demographics_InCalc!$AP$17:$AT$17)/1000000</f>
        <v>3.6432103661609457E-4</v>
      </c>
      <c r="O19">
        <f>SUM([1]Demographics_InCalc!$AU$17:$AY$17)/1000000</f>
        <v>2.9312460256801184E-4</v>
      </c>
      <c r="P19" s="66">
        <f t="shared" si="0"/>
        <v>0.22062085581190041</v>
      </c>
      <c r="Q19" s="66">
        <f t="shared" si="1"/>
        <v>0.20145429124156994</v>
      </c>
      <c r="R19" s="66">
        <f t="shared" si="2"/>
        <v>0.1845085107585461</v>
      </c>
      <c r="S19" s="66">
        <f t="shared" si="3"/>
        <v>0.15990861332336356</v>
      </c>
      <c r="T19" s="66">
        <f t="shared" si="4"/>
        <v>0.1293974326811306</v>
      </c>
      <c r="U19" s="66">
        <f t="shared" si="5"/>
        <v>0.10411029618348935</v>
      </c>
      <c r="V19" s="186">
        <f t="shared" si="6"/>
        <v>0.11218755624529524</v>
      </c>
      <c r="W19" s="5">
        <f t="shared" si="7"/>
        <v>3.4616774612961489E-4</v>
      </c>
      <c r="X19" s="5">
        <f t="shared" si="8"/>
        <v>3.158662883786301E-4</v>
      </c>
    </row>
    <row r="20" spans="2:24">
      <c r="B20">
        <f t="shared" si="9"/>
        <v>2035</v>
      </c>
      <c r="C20" s="186">
        <f>C19*PopValues!$C$4</f>
        <v>0.12294985225732839</v>
      </c>
      <c r="D20" s="97">
        <f>D19*PopValues!$C$17</f>
        <v>0.16677631578947358</v>
      </c>
      <c r="E20" s="97">
        <f>E19*PopValues!$C$18</f>
        <v>0.16931120331950206</v>
      </c>
      <c r="F20" s="97">
        <f>F19*PopValues!$C$19</f>
        <v>0.11361038961038963</v>
      </c>
      <c r="G20" s="97">
        <f>G19*PopValues!$C$20</f>
        <v>8.8506250000000036E-2</v>
      </c>
      <c r="H20" s="97">
        <f>H19*PopValues!$C$21</f>
        <v>2.8583333333333346E-2</v>
      </c>
      <c r="I20" s="97">
        <f>I19*PopValues!$C$22</f>
        <v>5.7647058823529383E-3</v>
      </c>
      <c r="J20" s="214">
        <f>SUM([1]Demographics_InCalc!$V$18:$Z$18)/1000000</f>
        <v>6.3252607187397488E-4</v>
      </c>
      <c r="K20">
        <f>SUM([1]Demographics_InCalc!$AA$18:$AE$18)/1000000</f>
        <v>5.7484470370341501E-4</v>
      </c>
      <c r="L20">
        <f>SUM([1]Demographics_InCalc!$AF$18:$AJ$18)/1000000</f>
        <v>5.2871508524983662E-4</v>
      </c>
      <c r="M20">
        <f>SUM([1]Demographics_InCalc!$AK$18:$AO$18)/1000000</f>
        <v>4.6504943461349351E-4</v>
      </c>
      <c r="N20">
        <f>SUM([1]Demographics_InCalc!$AP$18:$AT$18)/1000000</f>
        <v>3.8048161657741776E-4</v>
      </c>
      <c r="O20">
        <f>SUM([1]Demographics_InCalc!$AU$18:$AY$18)/1000000</f>
        <v>3.0336067519601175E-4</v>
      </c>
      <c r="P20" s="66">
        <f t="shared" si="0"/>
        <v>0.21924817533323282</v>
      </c>
      <c r="Q20" s="66">
        <f t="shared" si="1"/>
        <v>0.19925447818071548</v>
      </c>
      <c r="R20" s="66">
        <f t="shared" si="2"/>
        <v>0.1832648848271938</v>
      </c>
      <c r="S20" s="66">
        <f t="shared" si="3"/>
        <v>0.16119689687522459</v>
      </c>
      <c r="T20" s="66">
        <f t="shared" si="4"/>
        <v>0.1318837339546981</v>
      </c>
      <c r="U20" s="66">
        <f t="shared" si="5"/>
        <v>0.10515183082893514</v>
      </c>
      <c r="V20" s="186">
        <f t="shared" si="6"/>
        <v>0.10976499232099259</v>
      </c>
      <c r="W20" s="5">
        <f t="shared" si="7"/>
        <v>3.5470756811368343E-4</v>
      </c>
      <c r="X20" s="5">
        <f t="shared" si="8"/>
        <v>3.1666954270679687E-4</v>
      </c>
    </row>
    <row r="21" spans="2:24">
      <c r="B21">
        <f t="shared" si="9"/>
        <v>2036</v>
      </c>
      <c r="C21" s="186">
        <f>C20*PopValues!$C$4</f>
        <v>0.12294985225732839</v>
      </c>
      <c r="D21" s="97">
        <f>D20*PopValues!$C$17</f>
        <v>0.1649241896607557</v>
      </c>
      <c r="E21" s="97">
        <f>E20*PopValues!$C$18</f>
        <v>0.16718972245027705</v>
      </c>
      <c r="F21" s="97">
        <f>F20*PopValues!$C$19</f>
        <v>0.11076718608615768</v>
      </c>
      <c r="G21" s="97">
        <f>G20*PopValues!$C$20</f>
        <v>8.6654306893424224E-2</v>
      </c>
      <c r="H21" s="97">
        <f>H20*PopValues!$C$21</f>
        <v>2.7503796434988643E-2</v>
      </c>
      <c r="I21" s="97">
        <f>I20*PopValues!$C$22</f>
        <v>5.4106830129431573E-3</v>
      </c>
      <c r="J21" s="214">
        <f>SUM([1]Demographics_InCalc!$V$19:$Z$19)/1000000</f>
        <v>6.4412498165648346E-4</v>
      </c>
      <c r="K21">
        <f>SUM([1]Demographics_InCalc!$AA$19:$AE$19)/1000000</f>
        <v>5.8341814476638274E-4</v>
      </c>
      <c r="L21">
        <f>SUM([1]Demographics_InCalc!$AF$19:$AJ$19)/1000000</f>
        <v>5.3730083743358482E-4</v>
      </c>
      <c r="M21">
        <f>SUM([1]Demographics_InCalc!$AK$19:$AO$19)/1000000</f>
        <v>4.7872075461076073E-4</v>
      </c>
      <c r="N21">
        <f>SUM([1]Demographics_InCalc!$AP$19:$AT$19)/1000000</f>
        <v>3.9646984644698319E-4</v>
      </c>
      <c r="O21">
        <f>SUM([1]Demographics_InCalc!$AU$19:$AY$19)/1000000</f>
        <v>3.1511049372725034E-4</v>
      </c>
      <c r="P21" s="66">
        <f t="shared" si="0"/>
        <v>0.21796729733213296</v>
      </c>
      <c r="Q21" s="66">
        <f t="shared" si="1"/>
        <v>0.19742453693105499</v>
      </c>
      <c r="R21" s="66">
        <f t="shared" si="2"/>
        <v>0.18181876922163526</v>
      </c>
      <c r="S21" s="66">
        <f t="shared" si="3"/>
        <v>0.16199568722045771</v>
      </c>
      <c r="T21" s="66">
        <f t="shared" si="4"/>
        <v>0.13416256683834341</v>
      </c>
      <c r="U21" s="66">
        <f t="shared" si="5"/>
        <v>0.10663114245637557</v>
      </c>
      <c r="V21" s="186">
        <f t="shared" si="6"/>
        <v>0.1073995380982231</v>
      </c>
      <c r="W21" s="5">
        <f t="shared" si="7"/>
        <v>3.6333464835893977E-4</v>
      </c>
      <c r="X21" s="5">
        <f t="shared" si="8"/>
        <v>3.1738121431133765E-4</v>
      </c>
    </row>
    <row r="22" spans="2:24">
      <c r="B22">
        <f t="shared" si="9"/>
        <v>2037</v>
      </c>
      <c r="C22" s="186">
        <f>C21*PopValues!$C$4</f>
        <v>0.12294985225732839</v>
      </c>
      <c r="D22" s="97">
        <f>D21*PopValues!$C$17</f>
        <v>0.16309263222718162</v>
      </c>
      <c r="E22" s="97">
        <f>E21*PopValues!$C$18</f>
        <v>0.16509482388033433</v>
      </c>
      <c r="F22" s="97">
        <f>F21*PopValues!$C$19</f>
        <v>0.10799513632090786</v>
      </c>
      <c r="G22" s="97">
        <f>G21*PopValues!$C$20</f>
        <v>8.4841114646476895E-2</v>
      </c>
      <c r="H22" s="97">
        <f>H21*PopValues!$C$21</f>
        <v>2.6465031545328057E-2</v>
      </c>
      <c r="I22" s="97">
        <f>I21*PopValues!$C$22</f>
        <v>5.0784014421569202E-3</v>
      </c>
      <c r="J22" s="214">
        <f>SUM([1]Demographics_InCalc!$V$20:$Z$20)/1000000</f>
        <v>6.5541007061179E-4</v>
      </c>
      <c r="K22">
        <f>SUM([1]Demographics_InCalc!$AA$20:$AE$20)/1000000</f>
        <v>5.929152311163361E-4</v>
      </c>
      <c r="L22">
        <f>SUM([1]Demographics_InCalc!$AF$20:$AJ$20)/1000000</f>
        <v>5.4525192785946587E-4</v>
      </c>
      <c r="M22">
        <f>SUM([1]Demographics_InCalc!$AK$20:$AO$20)/1000000</f>
        <v>4.9125321829463528E-4</v>
      </c>
      <c r="N22">
        <f>SUM([1]Demographics_InCalc!$AP$20:$AT$20)/1000000</f>
        <v>4.1228959955023968E-4</v>
      </c>
      <c r="O22">
        <f>SUM([1]Demographics_InCalc!$AU$20:$AY$20)/1000000</f>
        <v>3.2836305433871221E-4</v>
      </c>
      <c r="P22" s="66">
        <f t="shared" si="0"/>
        <v>0.21662988969533478</v>
      </c>
      <c r="Q22" s="66">
        <f t="shared" si="1"/>
        <v>0.19597373747327537</v>
      </c>
      <c r="R22" s="66">
        <f t="shared" si="2"/>
        <v>0.1802197895404751</v>
      </c>
      <c r="S22" s="66">
        <f t="shared" si="3"/>
        <v>0.16237182683553764</v>
      </c>
      <c r="T22" s="66">
        <f t="shared" si="4"/>
        <v>0.13627231938888598</v>
      </c>
      <c r="U22" s="66">
        <f t="shared" si="5"/>
        <v>0.10853243706649089</v>
      </c>
      <c r="V22" s="186">
        <f t="shared" si="6"/>
        <v>0.10508127863417926</v>
      </c>
      <c r="W22" s="5">
        <f t="shared" si="7"/>
        <v>3.7198270036981019E-4</v>
      </c>
      <c r="X22" s="5">
        <f t="shared" si="8"/>
        <v>3.179216328202183E-4</v>
      </c>
    </row>
    <row r="23" spans="2:24">
      <c r="B23">
        <f t="shared" si="9"/>
        <v>2038</v>
      </c>
      <c r="C23" s="186">
        <f>C22*PopValues!$C$4</f>
        <v>0.12294985225732839</v>
      </c>
      <c r="D23" s="97">
        <f>D22*PopValues!$C$17</f>
        <v>0.16128141506412444</v>
      </c>
      <c r="E23" s="97">
        <f>E22*PopValues!$C$18</f>
        <v>0.16302617453165971</v>
      </c>
      <c r="F23" s="97">
        <f>F22*PopValues!$C$19</f>
        <v>0.10529245962698483</v>
      </c>
      <c r="G23" s="97">
        <f>G22*PopValues!$C$20</f>
        <v>8.3065862419388389E-2</v>
      </c>
      <c r="H23" s="97">
        <f>H22*PopValues!$C$21</f>
        <v>2.5465498784895235E-2</v>
      </c>
      <c r="I23" s="97">
        <f>I22*PopValues!$C$22</f>
        <v>4.7665259905279225E-3</v>
      </c>
      <c r="J23" s="214">
        <f>SUM([1]Demographics_InCalc!$V$21:$Z$21)/1000000</f>
        <v>6.6665496825369557E-4</v>
      </c>
      <c r="K23">
        <f>SUM([1]Demographics_InCalc!$AA$21:$AE$21)/1000000</f>
        <v>6.0323660842323708E-4</v>
      </c>
      <c r="L23">
        <f>SUM([1]Demographics_InCalc!$AF$21:$AJ$21)/1000000</f>
        <v>5.5262980890570025E-4</v>
      </c>
      <c r="M23">
        <f>SUM([1]Demographics_InCalc!$AK$21:$AO$21)/1000000</f>
        <v>5.0246928824198601E-4</v>
      </c>
      <c r="N23">
        <f>SUM([1]Demographics_InCalc!$AP$21:$AT$21)/1000000</f>
        <v>4.2815108830316479E-4</v>
      </c>
      <c r="O23">
        <f>SUM([1]Demographics_InCalc!$AU$21:$AY$21)/1000000</f>
        <v>3.431079519406178E-4</v>
      </c>
      <c r="P23" s="66">
        <f t="shared" si="0"/>
        <v>0.21531046582729466</v>
      </c>
      <c r="Q23" s="66">
        <f t="shared" si="1"/>
        <v>0.19482815151578903</v>
      </c>
      <c r="R23" s="66">
        <f t="shared" si="2"/>
        <v>0.17848360434067095</v>
      </c>
      <c r="S23" s="66">
        <f t="shared" si="3"/>
        <v>0.16228319245664224</v>
      </c>
      <c r="T23" s="66">
        <f t="shared" si="4"/>
        <v>0.13828054189485381</v>
      </c>
      <c r="U23" s="66">
        <f t="shared" si="5"/>
        <v>0.11081404396474911</v>
      </c>
      <c r="V23" s="186">
        <f t="shared" si="6"/>
        <v>0.1028104168734085</v>
      </c>
      <c r="W23" s="5">
        <f t="shared" si="7"/>
        <v>3.8068344489650531E-4</v>
      </c>
      <c r="X23" s="5">
        <f t="shared" si="8"/>
        <v>3.1832672384754431E-4</v>
      </c>
    </row>
    <row r="24" spans="2:24">
      <c r="B24">
        <f t="shared" si="9"/>
        <v>2039</v>
      </c>
      <c r="C24" s="186">
        <f>C23*PopValues!$C$4</f>
        <v>0.12294985225732839</v>
      </c>
      <c r="D24" s="97">
        <f>D23*PopValues!$C$17</f>
        <v>0.15949031228371566</v>
      </c>
      <c r="E24" s="97">
        <f>E23*PopValues!$C$18</f>
        <v>0.16098344549972909</v>
      </c>
      <c r="F24" s="97">
        <f>F23*PopValues!$C$19</f>
        <v>0.10265741988006438</v>
      </c>
      <c r="G24" s="97">
        <f>G23*PopValues!$C$20</f>
        <v>8.1327756338751583E-2</v>
      </c>
      <c r="H24" s="97">
        <f>H23*PopValues!$C$21</f>
        <v>2.4503716432485442E-2</v>
      </c>
      <c r="I24" s="97">
        <f>I23*PopValues!$C$22</f>
        <v>4.4738034748053618E-3</v>
      </c>
      <c r="J24" s="214">
        <f>SUM([1]Demographics_InCalc!$V$22:$Z$22)/1000000</f>
        <v>6.7787287606660765E-4</v>
      </c>
      <c r="K24">
        <f>SUM([1]Demographics_InCalc!$AA$22:$AE$22)/1000000</f>
        <v>6.1438125560766112E-4</v>
      </c>
      <c r="L24">
        <f>SUM([1]Demographics_InCalc!$AF$22:$AJ$22)/1000000</f>
        <v>5.5943651279214801E-4</v>
      </c>
      <c r="M24">
        <f>SUM([1]Demographics_InCalc!$AK$22:$AO$22)/1000000</f>
        <v>5.1237825316641358E-4</v>
      </c>
      <c r="N24">
        <f>SUM([1]Demographics_InCalc!$AP$22:$AT$22)/1000000</f>
        <v>4.4406458880430537E-4</v>
      </c>
      <c r="O24">
        <f>SUM([1]Demographics_InCalc!$AU$22:$AY$22)/1000000</f>
        <v>3.593353512464215E-4</v>
      </c>
      <c r="P24" s="66">
        <f t="shared" si="0"/>
        <v>0.21401090612223725</v>
      </c>
      <c r="Q24" s="66">
        <f t="shared" si="1"/>
        <v>0.19396599843330181</v>
      </c>
      <c r="R24" s="66">
        <f t="shared" si="2"/>
        <v>0.17661942120361215</v>
      </c>
      <c r="S24" s="66">
        <f t="shared" si="3"/>
        <v>0.16176268163102989</v>
      </c>
      <c r="T24" s="66">
        <f t="shared" si="4"/>
        <v>0.14019540887703255</v>
      </c>
      <c r="U24" s="66">
        <f t="shared" si="5"/>
        <v>0.11344558373278638</v>
      </c>
      <c r="V24" s="186">
        <f t="shared" si="6"/>
        <v>0.10058791281597339</v>
      </c>
      <c r="W24" s="5">
        <f t="shared" si="7"/>
        <v>3.8943982562288505E-4</v>
      </c>
      <c r="X24" s="5">
        <f t="shared" si="8"/>
        <v>3.1860907929222618E-4</v>
      </c>
    </row>
    <row r="25" spans="2:24">
      <c r="B25">
        <f t="shared" si="9"/>
        <v>2040</v>
      </c>
      <c r="C25" s="186">
        <f>C24*PopValues!$C$4</f>
        <v>0.12294985225732839</v>
      </c>
      <c r="D25" s="97">
        <f>D24*PopValues!$C$17</f>
        <v>0.15771910050667334</v>
      </c>
      <c r="E25" s="97">
        <f>E24*PopValues!$C$18</f>
        <v>0.15896631200121439</v>
      </c>
      <c r="F25" s="97">
        <f>F24*PopValues!$C$19</f>
        <v>0.10008832440391555</v>
      </c>
      <c r="G25" s="97">
        <f>G24*PopValues!$C$20</f>
        <v>7.9626019142510315E-2</v>
      </c>
      <c r="H25" s="97">
        <f>H24*PopValues!$C$21</f>
        <v>2.3578258728621529E-2</v>
      </c>
      <c r="I25" s="97">
        <f>I24*PopValues!$C$22</f>
        <v>4.1990576723916605E-3</v>
      </c>
      <c r="J25" s="214">
        <f>SUM([1]Demographics_InCalc!$V$23:$Z$23)/1000000</f>
        <v>6.8882417778537658E-4</v>
      </c>
      <c r="K25">
        <f>SUM([1]Demographics_InCalc!$AA$23:$AE$23)/1000000</f>
        <v>6.2576027970211797E-4</v>
      </c>
      <c r="L25">
        <f>SUM([1]Demographics_InCalc!$AF$23:$AJ$23)/1000000</f>
        <v>5.6716196038015328E-4</v>
      </c>
      <c r="M25">
        <f>SUM([1]Demographics_InCalc!$AK$23:$AO$23)/1000000</f>
        <v>5.2164885977199588E-4</v>
      </c>
      <c r="N25">
        <f>SUM([1]Demographics_InCalc!$AP$23:$AT$23)/1000000</f>
        <v>4.5883409433855404E-4</v>
      </c>
      <c r="O25">
        <f>SUM([1]Demographics_InCalc!$AU$23:$AY$23)/1000000</f>
        <v>3.7539651693128419E-4</v>
      </c>
      <c r="P25" s="66">
        <f t="shared" si="0"/>
        <v>0.21275595186736992</v>
      </c>
      <c r="Q25" s="66">
        <f t="shared" si="1"/>
        <v>0.19327751295962442</v>
      </c>
      <c r="R25" s="66">
        <f t="shared" si="2"/>
        <v>0.17517834976640503</v>
      </c>
      <c r="S25" s="66">
        <f t="shared" si="3"/>
        <v>0.16112079581489294</v>
      </c>
      <c r="T25" s="66">
        <f t="shared" si="4"/>
        <v>0.1417193060848366</v>
      </c>
      <c r="U25" s="66">
        <f t="shared" si="5"/>
        <v>0.11594808350687104</v>
      </c>
      <c r="V25" s="186">
        <f t="shared" si="6"/>
        <v>9.8471373011054394E-2</v>
      </c>
      <c r="W25" s="5">
        <f t="shared" si="7"/>
        <v>3.9806562470592232E-4</v>
      </c>
      <c r="X25" s="5">
        <f t="shared" si="8"/>
        <v>3.1881346657705215E-4</v>
      </c>
    </row>
  </sheetData>
  <mergeCells count="4">
    <mergeCell ref="C4:I4"/>
    <mergeCell ref="J4:O4"/>
    <mergeCell ref="P4:U4"/>
    <mergeCell ref="W4:X4"/>
  </mergeCells>
  <conditionalFormatting sqref="C6:C25">
    <cfRule type="colorScale" priority="2">
      <colorScale>
        <cfvo type="min"/>
        <cfvo type="max"/>
        <color rgb="FFFCFCFF"/>
        <color rgb="FF63BE7B"/>
      </colorScale>
    </cfRule>
  </conditionalFormatting>
  <conditionalFormatting sqref="V6:V25">
    <cfRule type="colorScale" priority="1">
      <colorScale>
        <cfvo type="min"/>
        <cfvo type="max"/>
        <color rgb="FFFCFCFF"/>
        <color rgb="FF63BE7B"/>
      </colorScale>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topLeftCell="A10" workbookViewId="0">
      <selection activeCell="L52" sqref="L52"/>
    </sheetView>
  </sheetViews>
  <sheetFormatPr defaultRowHeight="14.5"/>
  <cols>
    <col min="9" max="9" width="9.08984375" bestFit="1" customWidth="1"/>
    <col min="11" max="11" width="14.6328125" bestFit="1" customWidth="1"/>
  </cols>
  <sheetData>
    <row r="2" spans="2:2">
      <c r="B2" t="s">
        <v>2039</v>
      </c>
    </row>
    <row r="20" spans="2:12">
      <c r="K20" s="9">
        <f>SUM(total_pop)</f>
        <v>115103531.71799999</v>
      </c>
      <c r="L20" t="s">
        <v>2040</v>
      </c>
    </row>
    <row r="21" spans="2:12">
      <c r="K21" s="9">
        <v>39878</v>
      </c>
      <c r="L21" t="s">
        <v>2041</v>
      </c>
    </row>
    <row r="22" spans="2:12">
      <c r="K22" s="50">
        <f>K20/K21</f>
        <v>2886.3917879031042</v>
      </c>
      <c r="L22" t="s">
        <v>2042</v>
      </c>
    </row>
    <row r="28" spans="2:12">
      <c r="B28" t="s">
        <v>2043</v>
      </c>
    </row>
    <row r="30" spans="2:12">
      <c r="I30" s="9">
        <f>10000/4.9</f>
        <v>2040.8163265306121</v>
      </c>
      <c r="J30" t="s">
        <v>2044</v>
      </c>
    </row>
    <row r="59" spans="2:12">
      <c r="B59" t="s">
        <v>2045</v>
      </c>
    </row>
    <row r="61" spans="2:12">
      <c r="L61" t="s">
        <v>2046</v>
      </c>
    </row>
    <row r="74" spans="2:2">
      <c r="B74" t="s">
        <v>2047</v>
      </c>
    </row>
    <row r="102" spans="11:11">
      <c r="K102" t="s">
        <v>2048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sheetPr>
  <dimension ref="A1:H13"/>
  <sheetViews>
    <sheetView workbookViewId="0">
      <selection activeCell="F17" sqref="F17"/>
    </sheetView>
  </sheetViews>
  <sheetFormatPr defaultRowHeight="14.5"/>
  <cols>
    <col min="1" max="1" width="13.90625" bestFit="1" customWidth="1"/>
    <col min="2" max="4" width="16.08984375" customWidth="1"/>
    <col min="5" max="5" width="20.453125" bestFit="1" customWidth="1"/>
    <col min="6" max="6" width="15.54296875" style="97" customWidth="1"/>
    <col min="7" max="7" width="14.453125" style="205" bestFit="1" customWidth="1"/>
    <col min="8" max="8" width="14.81640625" style="310" bestFit="1" customWidth="1"/>
  </cols>
  <sheetData>
    <row r="1" spans="1:8">
      <c r="A1" s="196" t="s">
        <v>1986</v>
      </c>
      <c r="B1" s="196" t="s">
        <v>1987</v>
      </c>
      <c r="C1" s="196" t="s">
        <v>1988</v>
      </c>
      <c r="D1" s="196" t="s">
        <v>1989</v>
      </c>
      <c r="E1" s="196" t="s">
        <v>2179</v>
      </c>
      <c r="F1" s="305" t="s">
        <v>2176</v>
      </c>
      <c r="G1" s="308" t="s">
        <v>2177</v>
      </c>
      <c r="H1" s="309" t="s">
        <v>2178</v>
      </c>
    </row>
    <row r="2" spans="1:8">
      <c r="A2" t="s">
        <v>212</v>
      </c>
      <c r="B2" s="97" t="e">
        <f>TaskValues!#REF!</f>
        <v>#REF!</v>
      </c>
      <c r="C2" s="97" t="e">
        <f>TaskValues!#REF!</f>
        <v>#REF!</v>
      </c>
      <c r="D2" s="97" t="e">
        <f>C2/((25*TaskValues!#REF!)/60)</f>
        <v>#REF!</v>
      </c>
      <c r="E2" s="5" t="e">
        <f>B2*G2*1000*H2</f>
        <v>#REF!</v>
      </c>
      <c r="F2" s="97" t="s">
        <v>213</v>
      </c>
      <c r="G2" s="205">
        <f>SUM(TotalPop!D20:D102)/SUM(TotalPop!D$2:D$102)</f>
        <v>0.53205888997429418</v>
      </c>
      <c r="H2" s="310" t="e">
        <f>TaskValues!#REF!</f>
        <v>#REF!</v>
      </c>
    </row>
    <row r="3" spans="1:8">
      <c r="A3" t="s">
        <v>72</v>
      </c>
      <c r="B3" s="97" t="e">
        <f>TaskValues!#REF!</f>
        <v>#REF!</v>
      </c>
      <c r="C3" s="97" t="e">
        <f>TaskValues!#REF!</f>
        <v>#REF!</v>
      </c>
      <c r="D3" s="97" t="e">
        <f>C3/(20/60)</f>
        <v>#REF!</v>
      </c>
      <c r="E3" s="5" t="e">
        <f t="shared" ref="E3:E13" si="0">B3*G3*1000*H3</f>
        <v>#REF!</v>
      </c>
      <c r="F3" s="97" t="s">
        <v>2181</v>
      </c>
      <c r="G3" s="205">
        <f>SUM(TotalPop!D3)/SUM(TotalPop!D$2:D$102)</f>
        <v>2.9599928952199147E-2</v>
      </c>
      <c r="H3" s="310">
        <v>1</v>
      </c>
    </row>
    <row r="4" spans="1:8">
      <c r="A4" t="s">
        <v>74</v>
      </c>
      <c r="B4" s="97" t="e">
        <f>TaskValues!#REF!</f>
        <v>#REF!</v>
      </c>
      <c r="C4" s="97" t="e">
        <f>TaskValues!#REF!</f>
        <v>#REF!</v>
      </c>
      <c r="D4" s="97" t="e">
        <f>C4/(TaskValues!#REF!*TaskValues!#REF!/60)</f>
        <v>#REF!</v>
      </c>
      <c r="E4" s="5" t="e">
        <f t="shared" si="0"/>
        <v>#REF!</v>
      </c>
      <c r="F4" s="306" t="s">
        <v>181</v>
      </c>
      <c r="G4" s="205">
        <f>SUM(TotalPop!D3:D6)/SUM(TotalPop!D$2:D$102)</f>
        <v>0.11517739244074654</v>
      </c>
      <c r="H4" s="310" t="e">
        <f>TaskValues!#REF!</f>
        <v>#REF!</v>
      </c>
    </row>
    <row r="5" spans="1:8">
      <c r="A5" t="s">
        <v>253</v>
      </c>
      <c r="B5" s="97" t="e">
        <f>TaskValues!#REF!</f>
        <v>#REF!</v>
      </c>
      <c r="C5" s="97" t="e">
        <f>TaskValues!#REF!</f>
        <v>#REF!</v>
      </c>
      <c r="D5" s="97" t="e">
        <f>C5/(35/60)</f>
        <v>#REF!</v>
      </c>
      <c r="E5" s="5" t="e">
        <f t="shared" si="0"/>
        <v>#REF!</v>
      </c>
      <c r="F5" s="97" t="s">
        <v>213</v>
      </c>
      <c r="G5" s="205">
        <f>G2</f>
        <v>0.53205888997429418</v>
      </c>
      <c r="H5" s="310" t="e">
        <f>TaskValues!#REF!</f>
        <v>#REF!</v>
      </c>
    </row>
    <row r="6" spans="1:8">
      <c r="A6" t="s">
        <v>68</v>
      </c>
      <c r="B6" s="97" t="e">
        <f>TaskValues!#REF!</f>
        <v>#REF!</v>
      </c>
      <c r="C6" s="97" t="e">
        <f>TaskValues!#REF!</f>
        <v>#REF!</v>
      </c>
      <c r="D6" s="97" t="e">
        <f>C6/(25/60)</f>
        <v>#REF!</v>
      </c>
      <c r="E6" s="5" t="e">
        <f t="shared" si="0"/>
        <v>#REF!</v>
      </c>
      <c r="F6" s="97" t="s">
        <v>265</v>
      </c>
      <c r="G6" s="205">
        <f>SUM(TotalPop!C17:C51)/SUM(TotalPop!D2:D102)</f>
        <v>0.24776965931741393</v>
      </c>
      <c r="H6" s="310" t="e">
        <f>TaskValues!#REF!</f>
        <v>#REF!</v>
      </c>
    </row>
    <row r="7" spans="1:8">
      <c r="A7" t="s">
        <v>232</v>
      </c>
      <c r="B7" s="97" t="e">
        <f>TaskValues!#REF!</f>
        <v>#REF!</v>
      </c>
      <c r="C7" s="97" t="e">
        <f>TaskValues!#REF!</f>
        <v>#REF!</v>
      </c>
      <c r="D7" s="97" t="e">
        <f>C7/(20/60)</f>
        <v>#REF!</v>
      </c>
      <c r="E7" s="5" t="e">
        <f t="shared" si="0"/>
        <v>#REF!</v>
      </c>
      <c r="F7" s="62" t="s">
        <v>213</v>
      </c>
      <c r="G7" s="205">
        <f>G2</f>
        <v>0.53205888997429418</v>
      </c>
      <c r="H7" s="310" t="e">
        <f>TaskValues!#REF!</f>
        <v>#REF!</v>
      </c>
    </row>
    <row r="8" spans="1:8" s="56" customFormat="1">
      <c r="A8" s="56" t="s">
        <v>73</v>
      </c>
      <c r="B8" s="311" t="e">
        <f>TaskValues!#REF!</f>
        <v>#REF!</v>
      </c>
      <c r="C8" s="311" t="e">
        <f>B8</f>
        <v>#REF!</v>
      </c>
      <c r="D8" s="312" t="e">
        <f>C8/(25/60)</f>
        <v>#REF!</v>
      </c>
      <c r="E8" s="312" t="e">
        <f t="shared" si="0"/>
        <v>#REF!</v>
      </c>
      <c r="F8" s="313" t="s">
        <v>224</v>
      </c>
      <c r="G8" s="314">
        <v>1</v>
      </c>
      <c r="H8" s="315" t="e">
        <f>TaskValues!#REF!</f>
        <v>#REF!</v>
      </c>
    </row>
    <row r="9" spans="1:8">
      <c r="A9" t="s">
        <v>227</v>
      </c>
      <c r="B9" s="252" t="e">
        <f>TaskValues!#REF!</f>
        <v>#REF!</v>
      </c>
      <c r="C9" s="252" t="e">
        <f>TaskValues!#REF!</f>
        <v>#REF!</v>
      </c>
      <c r="D9" s="5" t="e">
        <f>C9/(15/60)</f>
        <v>#REF!</v>
      </c>
      <c r="E9" s="5" t="e">
        <f t="shared" si="0"/>
        <v>#REF!</v>
      </c>
      <c r="F9" s="97" t="s">
        <v>224</v>
      </c>
      <c r="G9" s="205">
        <v>1</v>
      </c>
      <c r="H9" s="310" t="e">
        <f>TaskValues!#REF!</f>
        <v>#REF!</v>
      </c>
    </row>
    <row r="10" spans="1:8">
      <c r="A10" t="s">
        <v>244</v>
      </c>
      <c r="B10" s="252" t="e">
        <f>TaskValues!#REF!</f>
        <v>#REF!</v>
      </c>
      <c r="C10" s="252" t="e">
        <f>TaskValues!#REF!</f>
        <v>#REF!</v>
      </c>
      <c r="D10" s="5" t="e">
        <f>C10/(15/60)</f>
        <v>#REF!</v>
      </c>
      <c r="E10" s="5" t="e">
        <f t="shared" si="0"/>
        <v>#REF!</v>
      </c>
      <c r="F10" s="97" t="s">
        <v>224</v>
      </c>
      <c r="G10" s="205">
        <v>1</v>
      </c>
      <c r="H10" s="310" t="e">
        <f>TaskValues!#REF!</f>
        <v>#REF!</v>
      </c>
    </row>
    <row r="11" spans="1:8">
      <c r="A11" t="s">
        <v>250</v>
      </c>
      <c r="B11" s="252" t="e">
        <f>TaskValues!#REF!</f>
        <v>#REF!</v>
      </c>
      <c r="C11" s="252" t="e">
        <f>TaskValues!#REF!</f>
        <v>#REF!</v>
      </c>
      <c r="D11" s="5" t="e">
        <f>C11/(10/60)</f>
        <v>#REF!</v>
      </c>
      <c r="E11" s="5" t="e">
        <f t="shared" si="0"/>
        <v>#REF!</v>
      </c>
      <c r="F11" s="62" t="str">
        <f t="shared" ref="F11" si="1">F5</f>
        <v>adults 18+</v>
      </c>
      <c r="G11" s="205">
        <f>G2</f>
        <v>0.53205888997429418</v>
      </c>
      <c r="H11" s="310" t="e">
        <f>TaskValues!#REF!</f>
        <v>#REF!</v>
      </c>
    </row>
    <row r="12" spans="1:8">
      <c r="A12" t="s">
        <v>66</v>
      </c>
      <c r="B12" s="252">
        <f>SUM(TaskValues!R2:R6)</f>
        <v>0</v>
      </c>
      <c r="C12" s="252">
        <f>SUM(TaskValues!S2:S6)</f>
        <v>0</v>
      </c>
      <c r="D12" s="5">
        <f>C12/(SUM(40,90,120,120)/60)</f>
        <v>0</v>
      </c>
      <c r="E12" s="5">
        <f t="shared" si="0"/>
        <v>0</v>
      </c>
      <c r="F12" s="97" t="s">
        <v>2180</v>
      </c>
      <c r="G12" s="205">
        <f>SUM(TotalPop!D2)/SUM(TotalPop!D$2:D$102)</f>
        <v>3.0704178258044928E-2</v>
      </c>
      <c r="H12" s="310">
        <v>1</v>
      </c>
    </row>
    <row r="13" spans="1:8">
      <c r="A13" t="s">
        <v>70</v>
      </c>
      <c r="B13" s="252" t="e">
        <f>TaskValues!#REF!</f>
        <v>#REF!</v>
      </c>
      <c r="C13" s="252" t="e">
        <f>TaskValues!#REF!</f>
        <v>#REF!</v>
      </c>
      <c r="D13" s="5" t="e">
        <f>C13/(10/60)</f>
        <v>#REF!</v>
      </c>
      <c r="E13" s="5" t="e">
        <f t="shared" si="0"/>
        <v>#REF!</v>
      </c>
      <c r="F13" s="307" t="s">
        <v>181</v>
      </c>
      <c r="G13" s="205">
        <f>G4</f>
        <v>0.11517739244074654</v>
      </c>
      <c r="H13" s="310" t="e">
        <f>TaskValues!#REF!</f>
        <v>#REF!</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E2" sqref="E2:E13"/>
    </sheetView>
  </sheetViews>
  <sheetFormatPr defaultRowHeight="14.5"/>
  <cols>
    <col min="2" max="7" width="12.7265625" customWidth="1"/>
    <col min="8" max="8" width="12.7265625" style="186" customWidth="1"/>
  </cols>
  <sheetData>
    <row r="1" spans="1:8">
      <c r="A1" t="s">
        <v>279</v>
      </c>
      <c r="B1" t="s">
        <v>280</v>
      </c>
      <c r="C1" t="s">
        <v>281</v>
      </c>
      <c r="D1" t="s">
        <v>282</v>
      </c>
      <c r="E1" t="s">
        <v>283</v>
      </c>
      <c r="F1" t="s">
        <v>284</v>
      </c>
      <c r="G1" t="s">
        <v>203</v>
      </c>
      <c r="H1" s="186" t="s">
        <v>285</v>
      </c>
    </row>
    <row r="2" spans="1:8">
      <c r="A2" t="s">
        <v>286</v>
      </c>
      <c r="B2" s="212">
        <v>7.6408043258177794E-2</v>
      </c>
      <c r="C2" s="212">
        <v>9.5713728266083806E-2</v>
      </c>
      <c r="D2" s="212">
        <v>9.3468292987793397E-2</v>
      </c>
      <c r="E2" s="194">
        <f>'Ssn Malaria'!AM21</f>
        <v>6.6936482067843195E-2</v>
      </c>
      <c r="F2" s="194">
        <f t="shared" ref="F2:F13" si="0">E2</f>
        <v>6.6936482067843195E-2</v>
      </c>
      <c r="G2" s="194">
        <f>'Ssn Nutr'!Y13</f>
        <v>1.9785867237687365</v>
      </c>
      <c r="H2" s="212">
        <f>(H4-H13)/3+H13</f>
        <v>0.98611111111111105</v>
      </c>
    </row>
    <row r="3" spans="1:8">
      <c r="A3" t="s">
        <v>287</v>
      </c>
      <c r="B3" s="212">
        <v>9.1690279136459801E-2</v>
      </c>
      <c r="C3" s="212">
        <v>8.6488527654674893E-2</v>
      </c>
      <c r="D3" s="212">
        <v>8.70935409593733E-2</v>
      </c>
      <c r="E3" s="194">
        <f>'Ssn Malaria'!AM22</f>
        <v>6.4084654318813022E-2</v>
      </c>
      <c r="F3" s="194">
        <f t="shared" si="0"/>
        <v>6.4084654318813022E-2</v>
      </c>
      <c r="G3" s="194">
        <f>'Ssn Nutr'!Y14</f>
        <v>0.82226980728051391</v>
      </c>
      <c r="H3" s="212">
        <f>'Ssn TB'!AT34</f>
        <v>1.03</v>
      </c>
    </row>
    <row r="4" spans="1:8">
      <c r="A4" t="s">
        <v>288</v>
      </c>
      <c r="B4" s="212">
        <v>8.9547495163188606E-2</v>
      </c>
      <c r="C4" s="212">
        <v>8.8262729647882801E-2</v>
      </c>
      <c r="D4" s="212">
        <v>8.8412160129692496E-2</v>
      </c>
      <c r="E4" s="194">
        <f>'Ssn Malaria'!AM23</f>
        <v>6.0600247743600254E-2</v>
      </c>
      <c r="F4" s="194">
        <f t="shared" si="0"/>
        <v>6.0600247743600254E-2</v>
      </c>
      <c r="G4" s="194">
        <f>'Ssn Nutr'!Y15</f>
        <v>0.23126338329764454</v>
      </c>
      <c r="H4" s="212">
        <f>(H6-H3)/3+H3</f>
        <v>1.0449999999999999</v>
      </c>
    </row>
    <row r="5" spans="1:8">
      <c r="A5" t="s">
        <v>289</v>
      </c>
      <c r="B5" s="212">
        <v>9.2176047325894406E-2</v>
      </c>
      <c r="C5" s="212">
        <v>8.3380764610135397E-2</v>
      </c>
      <c r="D5" s="212">
        <v>8.4403739867652303E-2</v>
      </c>
      <c r="E5" s="194">
        <f>'Ssn Malaria'!AM24</f>
        <v>6.0703878213611638E-2</v>
      </c>
      <c r="F5" s="194">
        <f t="shared" si="0"/>
        <v>6.0703878213611638E-2</v>
      </c>
      <c r="G5" s="194">
        <f>'Ssn Nutr'!Y16</f>
        <v>0.23126338329764454</v>
      </c>
      <c r="H5" s="212">
        <f>(H6-H3)/3+H4</f>
        <v>1.0599999999999998</v>
      </c>
    </row>
    <row r="6" spans="1:8">
      <c r="A6" t="s">
        <v>290</v>
      </c>
      <c r="B6" s="212">
        <v>6.4782227209412901E-2</v>
      </c>
      <c r="C6" s="212">
        <v>9.1188775742037306E-2</v>
      </c>
      <c r="D6" s="212">
        <v>8.8117442317258002E-2</v>
      </c>
      <c r="E6" s="194">
        <f>'Ssn Malaria'!AM25</f>
        <v>6.4051402944234115E-2</v>
      </c>
      <c r="F6" s="194">
        <f t="shared" si="0"/>
        <v>6.4051402944234115E-2</v>
      </c>
      <c r="G6" s="194">
        <f>'Ssn Nutr'!Y17</f>
        <v>0.35974304068522489</v>
      </c>
      <c r="H6" s="212">
        <f>'Ssn TB'!AT35</f>
        <v>1.075</v>
      </c>
    </row>
    <row r="7" spans="1:8">
      <c r="A7" t="s">
        <v>291</v>
      </c>
      <c r="B7" s="212">
        <v>8.8030508513506203E-2</v>
      </c>
      <c r="C7" s="212">
        <v>8.6178470823280298E-2</v>
      </c>
      <c r="D7" s="212">
        <v>8.6393880468918605E-2</v>
      </c>
      <c r="E7" s="194">
        <f>'Ssn Malaria'!AM26</f>
        <v>7.8032799832215824E-2</v>
      </c>
      <c r="F7" s="194">
        <f t="shared" si="0"/>
        <v>7.8032799832215824E-2</v>
      </c>
      <c r="G7" s="194">
        <f>'Ssn Nutr'!Y18</f>
        <v>0.35974304068522495</v>
      </c>
      <c r="H7" s="212">
        <f>(H9-H6)/3+H6</f>
        <v>1.0366666666666666</v>
      </c>
    </row>
    <row r="8" spans="1:8">
      <c r="A8" t="s">
        <v>292</v>
      </c>
      <c r="B8" s="212">
        <v>8.9732339850653597E-2</v>
      </c>
      <c r="C8" s="212">
        <v>8.4609128374005305E-2</v>
      </c>
      <c r="D8" s="212">
        <v>8.5205006727096494E-2</v>
      </c>
      <c r="E8" s="194">
        <f>'Ssn Malaria'!AM27</f>
        <v>9.129394265165322E-2</v>
      </c>
      <c r="F8" s="194">
        <f t="shared" si="0"/>
        <v>9.129394265165322E-2</v>
      </c>
      <c r="G8" s="194">
        <f>'Ssn Nutr'!Y19</f>
        <v>0.46252676659528913</v>
      </c>
      <c r="H8" s="212">
        <f>(H9-H6)/3+H7</f>
        <v>0.99833333333333329</v>
      </c>
    </row>
    <row r="9" spans="1:8">
      <c r="A9" t="s">
        <v>293</v>
      </c>
      <c r="B9" s="212">
        <v>9.5015425914235896E-2</v>
      </c>
      <c r="C9" s="212">
        <v>9.1453477672599107E-2</v>
      </c>
      <c r="D9" s="212">
        <v>9.1867766222212294E-2</v>
      </c>
      <c r="E9" s="194">
        <f>'Ssn Malaria'!AM28</f>
        <v>7.2674867820140321E-2</v>
      </c>
      <c r="F9" s="194">
        <f t="shared" si="0"/>
        <v>7.2674867820140321E-2</v>
      </c>
      <c r="G9" s="194">
        <f>'Ssn Nutr'!Y20</f>
        <v>0.82226980728051402</v>
      </c>
      <c r="H9" s="212">
        <f>'Ssn TB'!AT36</f>
        <v>0.96</v>
      </c>
    </row>
    <row r="10" spans="1:8">
      <c r="A10" t="s">
        <v>294</v>
      </c>
      <c r="B10" s="212">
        <v>7.9092727755465206E-2</v>
      </c>
      <c r="C10" s="212">
        <v>8.3750496376631497E-2</v>
      </c>
      <c r="D10" s="212">
        <v>8.3208753466405896E-2</v>
      </c>
      <c r="E10" s="194">
        <f>'Ssn Malaria'!AM29</f>
        <v>9.393164701025386E-2</v>
      </c>
      <c r="F10" s="194">
        <f t="shared" si="0"/>
        <v>9.393164701025386E-2</v>
      </c>
      <c r="G10" s="194">
        <f>'Ssn Nutr'!Y21</f>
        <v>1.2847965738758031</v>
      </c>
      <c r="H10" s="212">
        <f>(H12-H9)/3+H9</f>
        <v>0.94666666666666666</v>
      </c>
    </row>
    <row r="11" spans="1:8">
      <c r="A11" t="s">
        <v>295</v>
      </c>
      <c r="B11" s="212">
        <v>8.0252051237286098E-2</v>
      </c>
      <c r="C11" s="212">
        <v>7.2957207307375205E-2</v>
      </c>
      <c r="D11" s="212">
        <v>7.3805667224914301E-2</v>
      </c>
      <c r="E11" s="194">
        <f>'Ssn Malaria'!AM30</f>
        <v>0.1277403545528342</v>
      </c>
      <c r="F11" s="194">
        <f t="shared" si="0"/>
        <v>0.1277403545528342</v>
      </c>
      <c r="G11" s="194">
        <f>'Ssn Nutr'!Y22</f>
        <v>1.8501070663811563</v>
      </c>
      <c r="H11" s="212">
        <f>(H12-H9)/3+H10</f>
        <v>0.93333333333333335</v>
      </c>
    </row>
    <row r="12" spans="1:8">
      <c r="A12" t="s">
        <v>296</v>
      </c>
      <c r="B12" s="212">
        <v>7.1049271147846205E-2</v>
      </c>
      <c r="C12" s="212">
        <v>7.5738270699272497E-2</v>
      </c>
      <c r="D12" s="212">
        <v>7.5192895334018697E-2</v>
      </c>
      <c r="E12" s="194">
        <f>'Ssn Malaria'!AM31</f>
        <v>0.13255239757366111</v>
      </c>
      <c r="F12" s="194">
        <f t="shared" si="0"/>
        <v>0.13255239757366111</v>
      </c>
      <c r="G12" s="194">
        <f>'Ssn Nutr'!Y23</f>
        <v>1.7473233404710922</v>
      </c>
      <c r="H12" s="212">
        <f>'Ssn TB'!AT37</f>
        <v>0.92</v>
      </c>
    </row>
    <row r="13" spans="1:8">
      <c r="A13" t="s">
        <v>297</v>
      </c>
      <c r="B13" s="212">
        <v>8.2223583487873203E-2</v>
      </c>
      <c r="C13" s="212">
        <v>6.0278422826021999E-2</v>
      </c>
      <c r="D13" s="212">
        <v>6.2830854294664104E-2</v>
      </c>
      <c r="E13" s="194">
        <f>'Ssn Malaria'!AM32</f>
        <v>8.7397325271139303E-2</v>
      </c>
      <c r="F13" s="194">
        <f t="shared" si="0"/>
        <v>8.7397325271139303E-2</v>
      </c>
      <c r="G13" s="194">
        <f>'Ssn Nutr'!Y24</f>
        <v>1.8501070663811563</v>
      </c>
      <c r="H13" s="212">
        <f>(H3-H12)/3+H12</f>
        <v>0.95666666666666667</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T18" sqref="T18"/>
    </sheetView>
  </sheetViews>
  <sheetFormatPr defaultRowHeight="14.5"/>
  <cols>
    <col min="1" max="1" width="12.54296875" bestFit="1" customWidth="1"/>
    <col min="2" max="2" width="31.453125" bestFit="1" customWidth="1"/>
  </cols>
  <sheetData>
    <row r="1" spans="1:9">
      <c r="A1" t="s">
        <v>298</v>
      </c>
      <c r="B1" t="s">
        <v>113</v>
      </c>
      <c r="C1" t="s">
        <v>299</v>
      </c>
      <c r="D1" t="s">
        <v>300</v>
      </c>
      <c r="E1" t="s">
        <v>301</v>
      </c>
      <c r="F1" t="s">
        <v>302</v>
      </c>
      <c r="G1" t="s">
        <v>303</v>
      </c>
      <c r="H1" t="s">
        <v>2153</v>
      </c>
      <c r="I1" t="s">
        <v>2154</v>
      </c>
    </row>
    <row r="2" spans="1:9">
      <c r="A2" t="s">
        <v>164</v>
      </c>
      <c r="B2" t="s">
        <v>304</v>
      </c>
      <c r="C2" t="s">
        <v>305</v>
      </c>
      <c r="D2">
        <v>-7</v>
      </c>
      <c r="E2">
        <v>-5</v>
      </c>
      <c r="F2">
        <v>-3</v>
      </c>
      <c r="G2">
        <v>-1</v>
      </c>
    </row>
    <row r="3" spans="1:9">
      <c r="A3" t="s">
        <v>169</v>
      </c>
      <c r="B3" t="s">
        <v>306</v>
      </c>
      <c r="C3" t="s">
        <v>305</v>
      </c>
      <c r="D3">
        <v>0</v>
      </c>
    </row>
    <row r="4" spans="1:9">
      <c r="A4" t="s">
        <v>171</v>
      </c>
      <c r="B4" t="s">
        <v>307</v>
      </c>
      <c r="C4" t="s">
        <v>305</v>
      </c>
      <c r="D4">
        <v>1</v>
      </c>
    </row>
    <row r="5" spans="1:9">
      <c r="A5" t="s">
        <v>174</v>
      </c>
      <c r="B5" t="s">
        <v>308</v>
      </c>
      <c r="C5" t="s">
        <v>305</v>
      </c>
      <c r="D5">
        <v>1</v>
      </c>
      <c r="E5">
        <v>2</v>
      </c>
    </row>
    <row r="6" spans="1:9">
      <c r="A6" t="s">
        <v>176</v>
      </c>
      <c r="B6" t="s">
        <v>309</v>
      </c>
      <c r="C6" t="s">
        <v>305</v>
      </c>
      <c r="D6">
        <v>1</v>
      </c>
      <c r="E6">
        <v>2</v>
      </c>
    </row>
    <row r="7" spans="1:9">
      <c r="A7" t="s">
        <v>187</v>
      </c>
      <c r="B7" t="s">
        <v>310</v>
      </c>
      <c r="C7" t="s">
        <v>305</v>
      </c>
      <c r="D7">
        <v>0</v>
      </c>
    </row>
    <row r="8" spans="1:9">
      <c r="A8" t="s">
        <v>189</v>
      </c>
      <c r="B8" t="s">
        <v>311</v>
      </c>
      <c r="C8" t="s">
        <v>305</v>
      </c>
      <c r="D8" s="7">
        <v>4</v>
      </c>
      <c r="E8" s="7">
        <v>6</v>
      </c>
      <c r="F8" s="7">
        <v>9</v>
      </c>
      <c r="G8" s="7">
        <v>12</v>
      </c>
    </row>
    <row r="9" spans="1:9">
      <c r="A9" t="s">
        <v>192</v>
      </c>
      <c r="B9" t="s">
        <v>312</v>
      </c>
      <c r="C9" t="s">
        <v>305</v>
      </c>
      <c r="D9">
        <v>15</v>
      </c>
    </row>
    <row r="10" spans="1:9">
      <c r="A10" t="s">
        <v>195</v>
      </c>
      <c r="B10" t="s">
        <v>313</v>
      </c>
      <c r="C10" t="s">
        <v>305</v>
      </c>
      <c r="D10" s="7">
        <v>-7</v>
      </c>
      <c r="E10" s="7">
        <v>-5</v>
      </c>
    </row>
    <row r="11" spans="1:9">
      <c r="A11" t="s">
        <v>200</v>
      </c>
      <c r="B11" t="s">
        <v>314</v>
      </c>
      <c r="C11" t="s">
        <v>305</v>
      </c>
      <c r="D11" s="7">
        <v>6</v>
      </c>
      <c r="E11" s="7">
        <v>8</v>
      </c>
      <c r="F11" s="7">
        <v>10</v>
      </c>
      <c r="G11" s="7">
        <v>12</v>
      </c>
      <c r="H11" s="7">
        <v>14</v>
      </c>
      <c r="I11" s="7">
        <v>16</v>
      </c>
    </row>
    <row r="12" spans="1:9">
      <c r="A12" t="s">
        <v>202</v>
      </c>
      <c r="B12" t="s">
        <v>315</v>
      </c>
      <c r="C12" t="s">
        <v>203</v>
      </c>
      <c r="D12">
        <v>0</v>
      </c>
    </row>
    <row r="13" spans="1:9">
      <c r="A13" t="s">
        <v>316</v>
      </c>
      <c r="B13" t="s">
        <v>317</v>
      </c>
      <c r="C13" t="s">
        <v>203</v>
      </c>
      <c r="D13">
        <v>0</v>
      </c>
    </row>
    <row r="14" spans="1:9">
      <c r="A14" t="s">
        <v>318</v>
      </c>
      <c r="B14" t="s">
        <v>319</v>
      </c>
      <c r="C14" t="s">
        <v>203</v>
      </c>
      <c r="D14">
        <v>3</v>
      </c>
      <c r="E14">
        <v>6</v>
      </c>
    </row>
    <row r="15" spans="1:9">
      <c r="A15" t="s">
        <v>2008</v>
      </c>
      <c r="B15" t="s">
        <v>321</v>
      </c>
      <c r="C15" t="s">
        <v>73</v>
      </c>
      <c r="D15">
        <v>0</v>
      </c>
    </row>
    <row r="16" spans="1:9">
      <c r="A16" t="s">
        <v>2010</v>
      </c>
      <c r="B16" t="s">
        <v>321</v>
      </c>
      <c r="C16" t="s">
        <v>73</v>
      </c>
      <c r="D16">
        <v>0</v>
      </c>
    </row>
    <row r="17" spans="1:4">
      <c r="A17" t="s">
        <v>2012</v>
      </c>
      <c r="B17" t="s">
        <v>321</v>
      </c>
      <c r="C17" t="s">
        <v>73</v>
      </c>
      <c r="D17">
        <v>0</v>
      </c>
    </row>
    <row r="18" spans="1:4">
      <c r="A18" t="s">
        <v>2009</v>
      </c>
      <c r="B18" t="s">
        <v>321</v>
      </c>
      <c r="C18" t="s">
        <v>73</v>
      </c>
      <c r="D18">
        <v>0</v>
      </c>
    </row>
    <row r="19" spans="1:4">
      <c r="A19" t="s">
        <v>2011</v>
      </c>
      <c r="B19" t="s">
        <v>321</v>
      </c>
      <c r="C19" t="s">
        <v>73</v>
      </c>
      <c r="D19">
        <v>0</v>
      </c>
    </row>
    <row r="20" spans="1:4">
      <c r="A20" t="s">
        <v>322</v>
      </c>
      <c r="B20" t="s">
        <v>323</v>
      </c>
      <c r="C20" t="s">
        <v>73</v>
      </c>
      <c r="D20">
        <v>0</v>
      </c>
    </row>
    <row r="21" spans="1:4">
      <c r="A21" t="s">
        <v>209</v>
      </c>
      <c r="B21" t="s">
        <v>324</v>
      </c>
      <c r="C21" t="s">
        <v>285</v>
      </c>
      <c r="D21">
        <v>0</v>
      </c>
    </row>
    <row r="22" spans="1:4">
      <c r="A22" t="s">
        <v>215</v>
      </c>
      <c r="B22" t="s">
        <v>325</v>
      </c>
      <c r="C22" t="s">
        <v>285</v>
      </c>
      <c r="D22">
        <v>0</v>
      </c>
    </row>
    <row r="23" spans="1:4">
      <c r="A23" t="s">
        <v>326</v>
      </c>
      <c r="B23" t="s">
        <v>223</v>
      </c>
      <c r="C23" t="s">
        <v>285</v>
      </c>
      <c r="D23">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9" tint="0.59999389629810485"/>
  </sheetPr>
  <dimension ref="A1:AK68"/>
  <sheetViews>
    <sheetView zoomScale="70" zoomScaleNormal="70" workbookViewId="0">
      <pane ySplit="1" topLeftCell="A2" activePane="bottomLeft" state="frozen"/>
      <selection pane="bottomLeft" activeCell="L37" sqref="L37"/>
    </sheetView>
  </sheetViews>
  <sheetFormatPr defaultColWidth="8.7265625" defaultRowHeight="14.5"/>
  <cols>
    <col min="1" max="1" width="9.81640625" customWidth="1"/>
    <col min="2" max="2" width="17.81640625" style="72" customWidth="1"/>
    <col min="3" max="3" width="22.81640625" style="72" customWidth="1"/>
    <col min="4" max="4" width="22.81640625" customWidth="1"/>
    <col min="5" max="5" width="17.81640625" customWidth="1"/>
    <col min="6" max="6" width="19.26953125" customWidth="1"/>
    <col min="7" max="7" width="17.81640625" style="60" customWidth="1"/>
    <col min="8" max="8" width="10.26953125" style="87" customWidth="1"/>
    <col min="9" max="9" width="18.453125" style="220" customWidth="1"/>
    <col min="10" max="10" width="18.453125" style="249" customWidth="1"/>
    <col min="11" max="12" width="18.453125" style="204" customWidth="1"/>
    <col min="33" max="35" width="16.08984375" customWidth="1"/>
  </cols>
  <sheetData>
    <row r="1" spans="1:37">
      <c r="A1" s="83" t="s">
        <v>444</v>
      </c>
      <c r="B1" s="84" t="s">
        <v>445</v>
      </c>
      <c r="C1" s="84" t="s">
        <v>446</v>
      </c>
      <c r="D1" s="83" t="s">
        <v>447</v>
      </c>
      <c r="E1" s="83" t="s">
        <v>448</v>
      </c>
      <c r="F1" s="83" t="s">
        <v>449</v>
      </c>
      <c r="G1" s="221" t="s">
        <v>450</v>
      </c>
      <c r="H1" s="228" t="s">
        <v>1875</v>
      </c>
      <c r="I1" s="255" t="s">
        <v>1871</v>
      </c>
      <c r="J1" s="227" t="s">
        <v>1985</v>
      </c>
      <c r="K1" s="227" t="s">
        <v>1983</v>
      </c>
      <c r="L1" s="227" t="s">
        <v>1984</v>
      </c>
    </row>
    <row r="2" spans="1:37">
      <c r="A2" s="85" t="s">
        <v>164</v>
      </c>
      <c r="B2" s="329" t="s">
        <v>452</v>
      </c>
      <c r="C2" s="340" t="s">
        <v>453</v>
      </c>
      <c r="D2" s="169" t="s">
        <v>304</v>
      </c>
      <c r="E2" s="85" t="s">
        <v>454</v>
      </c>
      <c r="F2" s="85" t="s">
        <v>455</v>
      </c>
      <c r="G2" s="222" t="s">
        <v>456</v>
      </c>
      <c r="I2" s="229">
        <v>1</v>
      </c>
      <c r="J2" s="249">
        <f>IF(I2&gt;0,K2/I2,"-")</f>
        <v>0.10430311241290574</v>
      </c>
      <c r="K2" s="204">
        <f>'DALYs '!L9*I2</f>
        <v>0.10430311241290574</v>
      </c>
      <c r="L2" s="204">
        <f>K2/(4*10/60)</f>
        <v>0.15645466861935861</v>
      </c>
      <c r="M2" t="s">
        <v>457</v>
      </c>
    </row>
    <row r="3" spans="1:37">
      <c r="A3" s="85" t="s">
        <v>169</v>
      </c>
      <c r="B3" s="329"/>
      <c r="C3" s="340"/>
      <c r="D3" s="85" t="s">
        <v>306</v>
      </c>
      <c r="E3" s="85" t="s">
        <v>454</v>
      </c>
      <c r="F3" s="85" t="s">
        <v>458</v>
      </c>
      <c r="G3" s="222" t="s">
        <v>459</v>
      </c>
      <c r="I3" s="238">
        <v>0.25</v>
      </c>
      <c r="J3" s="249">
        <f t="shared" ref="J3:J54" si="0">IF(I3&gt;0,K3/I3,"-")</f>
        <v>0.29204871475613614</v>
      </c>
      <c r="K3" s="204">
        <f>'DALYs '!L10*I3</f>
        <v>7.3012178689034035E-2</v>
      </c>
      <c r="L3" s="204">
        <f>K3/(1*4)</f>
        <v>1.8253044672258509E-2</v>
      </c>
    </row>
    <row r="4" spans="1:37">
      <c r="A4" s="85" t="s">
        <v>171</v>
      </c>
      <c r="B4" s="329"/>
      <c r="C4" s="340"/>
      <c r="D4" s="85" t="s">
        <v>307</v>
      </c>
      <c r="E4" s="85" t="s">
        <v>454</v>
      </c>
      <c r="F4" s="85" t="s">
        <v>460</v>
      </c>
      <c r="G4" s="222" t="s">
        <v>206</v>
      </c>
      <c r="L4" s="236"/>
    </row>
    <row r="5" spans="1:37">
      <c r="A5" s="85" t="s">
        <v>174</v>
      </c>
      <c r="B5" s="329"/>
      <c r="C5" s="340"/>
      <c r="D5" s="85" t="s">
        <v>308</v>
      </c>
      <c r="E5" s="85" t="s">
        <v>454</v>
      </c>
      <c r="F5" s="85" t="s">
        <v>461</v>
      </c>
      <c r="G5" s="223" t="s">
        <v>462</v>
      </c>
      <c r="H5" s="87" t="s">
        <v>463</v>
      </c>
      <c r="I5" s="229">
        <v>1</v>
      </c>
      <c r="J5" s="249">
        <f t="shared" si="0"/>
        <v>0.83442489930324593</v>
      </c>
      <c r="K5" s="204">
        <f>'DALYs '!L7*I5</f>
        <v>0.83442489930324593</v>
      </c>
      <c r="L5" s="204">
        <f>K5/2</f>
        <v>0.41721244965162296</v>
      </c>
      <c r="AG5" s="196" t="s">
        <v>1980</v>
      </c>
      <c r="AH5" s="196" t="s">
        <v>1990</v>
      </c>
      <c r="AI5" s="196" t="s">
        <v>1981</v>
      </c>
      <c r="AK5" s="196"/>
    </row>
    <row r="6" spans="1:37">
      <c r="A6" s="85" t="s">
        <v>176</v>
      </c>
      <c r="B6" s="329"/>
      <c r="C6" s="340"/>
      <c r="D6" s="85" t="s">
        <v>309</v>
      </c>
      <c r="E6" s="85" t="s">
        <v>454</v>
      </c>
      <c r="F6" s="85" t="s">
        <v>461</v>
      </c>
      <c r="G6" s="223" t="s">
        <v>462</v>
      </c>
      <c r="H6" s="87" t="s">
        <v>463</v>
      </c>
      <c r="I6" s="229">
        <v>1</v>
      </c>
      <c r="J6" s="249">
        <f t="shared" si="0"/>
        <v>0.11473342365419609</v>
      </c>
      <c r="K6" s="204">
        <f>'DALYs '!L6+'DALYs '!L17*I6</f>
        <v>0.11473342365419609</v>
      </c>
      <c r="L6" s="204">
        <f>K6/2</f>
        <v>5.7366711827098044E-2</v>
      </c>
      <c r="AG6" t="s">
        <v>285</v>
      </c>
      <c r="AH6" t="s">
        <v>285</v>
      </c>
      <c r="AI6" t="s">
        <v>285</v>
      </c>
    </row>
    <row r="7" spans="1:37">
      <c r="A7" s="85" t="s">
        <v>178</v>
      </c>
      <c r="B7" s="329"/>
      <c r="C7" s="340"/>
      <c r="D7" s="169" t="s">
        <v>464</v>
      </c>
      <c r="E7" s="85" t="s">
        <v>465</v>
      </c>
      <c r="F7" s="85" t="s">
        <v>466</v>
      </c>
      <c r="G7" s="222" t="s">
        <v>467</v>
      </c>
      <c r="H7" s="87" t="s">
        <v>463</v>
      </c>
      <c r="I7" s="238">
        <v>1</v>
      </c>
      <c r="J7" s="249">
        <f t="shared" si="0"/>
        <v>2.124297891012453E-2</v>
      </c>
      <c r="K7" s="204">
        <f>'DALYs '!G126*I7</f>
        <v>2.124297891012453E-2</v>
      </c>
      <c r="L7" s="204">
        <f>K7/(2*5/60)</f>
        <v>0.12745787346074719</v>
      </c>
      <c r="AG7" t="s">
        <v>74</v>
      </c>
      <c r="AH7" t="s">
        <v>72</v>
      </c>
      <c r="AI7" t="s">
        <v>72</v>
      </c>
    </row>
    <row r="8" spans="1:37">
      <c r="A8" s="85" t="s">
        <v>182</v>
      </c>
      <c r="B8" s="329"/>
      <c r="C8" s="340"/>
      <c r="D8" s="169" t="s">
        <v>468</v>
      </c>
      <c r="E8" s="85" t="s">
        <v>465</v>
      </c>
      <c r="F8" s="85" t="s">
        <v>466</v>
      </c>
      <c r="G8" s="222" t="s">
        <v>467</v>
      </c>
      <c r="I8" s="238">
        <v>1</v>
      </c>
      <c r="J8" s="249">
        <f t="shared" si="0"/>
        <v>2.3E-2</v>
      </c>
      <c r="K8" s="204">
        <f>'DALYs '!B177*I8</f>
        <v>2.3E-2</v>
      </c>
      <c r="L8" s="204">
        <f>K8/(2*5/60)</f>
        <v>0.13800000000000001</v>
      </c>
      <c r="AG8" t="s">
        <v>72</v>
      </c>
      <c r="AH8" t="s">
        <v>74</v>
      </c>
      <c r="AI8" t="s">
        <v>232</v>
      </c>
    </row>
    <row r="9" spans="1:37">
      <c r="A9" s="85" t="s">
        <v>184</v>
      </c>
      <c r="B9" s="329"/>
      <c r="C9" s="340"/>
      <c r="D9" s="85" t="s">
        <v>1959</v>
      </c>
      <c r="E9" s="85" t="s">
        <v>465</v>
      </c>
      <c r="F9" s="85" t="s">
        <v>466</v>
      </c>
      <c r="G9" s="222" t="s">
        <v>467</v>
      </c>
      <c r="I9" s="238">
        <v>1</v>
      </c>
      <c r="J9" s="249">
        <f t="shared" si="0"/>
        <v>0.14500000000000002</v>
      </c>
      <c r="K9" s="204">
        <f>'DALYs '!K457*I9</f>
        <v>0.14500000000000002</v>
      </c>
      <c r="L9" s="204">
        <f>K9/(10/60)</f>
        <v>0.87000000000000011</v>
      </c>
      <c r="AG9" t="s">
        <v>253</v>
      </c>
      <c r="AH9" t="s">
        <v>66</v>
      </c>
      <c r="AI9" t="s">
        <v>74</v>
      </c>
    </row>
    <row r="10" spans="1:37">
      <c r="A10" s="85" t="s">
        <v>260</v>
      </c>
      <c r="B10" s="329"/>
      <c r="C10" s="340" t="s">
        <v>68</v>
      </c>
      <c r="D10" s="85" t="s">
        <v>469</v>
      </c>
      <c r="E10" s="85" t="s">
        <v>470</v>
      </c>
      <c r="F10" s="85" t="s">
        <v>471</v>
      </c>
      <c r="G10" s="222" t="s">
        <v>472</v>
      </c>
      <c r="I10" s="256">
        <v>1</v>
      </c>
      <c r="J10" s="257">
        <f t="shared" si="0"/>
        <v>0.26551608334870802</v>
      </c>
      <c r="K10" s="258">
        <f>'DALYs '!E110*I10</f>
        <v>0.26551608334870802</v>
      </c>
      <c r="L10" s="259">
        <f>K10/((15+10)/60)</f>
        <v>0.63723860003689925</v>
      </c>
      <c r="M10" t="s">
        <v>1869</v>
      </c>
      <c r="AG10" t="s">
        <v>232</v>
      </c>
      <c r="AH10" t="s">
        <v>253</v>
      </c>
      <c r="AI10" t="s">
        <v>68</v>
      </c>
    </row>
    <row r="11" spans="1:37">
      <c r="A11" s="85" t="s">
        <v>268</v>
      </c>
      <c r="B11" s="329"/>
      <c r="C11" s="340"/>
      <c r="D11" s="169" t="s">
        <v>473</v>
      </c>
      <c r="E11" s="85" t="s">
        <v>474</v>
      </c>
      <c r="F11" s="86" t="s">
        <v>475</v>
      </c>
      <c r="G11" s="222" t="s">
        <v>467</v>
      </c>
      <c r="I11" s="256"/>
      <c r="J11" s="258"/>
      <c r="K11" s="258"/>
      <c r="L11" s="258"/>
      <c r="AG11" t="s">
        <v>66</v>
      </c>
      <c r="AH11" t="s">
        <v>232</v>
      </c>
      <c r="AI11" t="s">
        <v>253</v>
      </c>
    </row>
    <row r="12" spans="1:37">
      <c r="A12" s="85" t="s">
        <v>271</v>
      </c>
      <c r="B12" s="329"/>
      <c r="C12" s="340"/>
      <c r="D12" s="169" t="s">
        <v>272</v>
      </c>
      <c r="E12" s="85" t="s">
        <v>474</v>
      </c>
      <c r="F12" s="85" t="s">
        <v>475</v>
      </c>
      <c r="G12" s="222" t="s">
        <v>467</v>
      </c>
      <c r="I12" s="256"/>
      <c r="J12" s="258"/>
      <c r="K12" s="258"/>
      <c r="L12" s="258"/>
      <c r="AG12" t="s">
        <v>68</v>
      </c>
      <c r="AH12" t="s">
        <v>68</v>
      </c>
      <c r="AI12" t="s">
        <v>1982</v>
      </c>
    </row>
    <row r="13" spans="1:37">
      <c r="A13" s="85" t="s">
        <v>273</v>
      </c>
      <c r="B13" s="329"/>
      <c r="C13" s="340"/>
      <c r="D13" s="169" t="s">
        <v>274</v>
      </c>
      <c r="E13" s="85" t="s">
        <v>474</v>
      </c>
      <c r="F13" s="86" t="s">
        <v>475</v>
      </c>
      <c r="G13" s="222" t="s">
        <v>467</v>
      </c>
      <c r="H13" s="230"/>
      <c r="I13" s="256"/>
      <c r="J13" s="258"/>
      <c r="K13" s="258"/>
      <c r="L13" s="258"/>
      <c r="N13" s="164"/>
      <c r="AG13" t="s">
        <v>1982</v>
      </c>
      <c r="AH13" t="s">
        <v>73</v>
      </c>
      <c r="AI13" t="s">
        <v>66</v>
      </c>
    </row>
    <row r="14" spans="1:37">
      <c r="A14" s="85" t="s">
        <v>275</v>
      </c>
      <c r="B14" s="329"/>
      <c r="C14" s="340"/>
      <c r="D14" s="85" t="s">
        <v>276</v>
      </c>
      <c r="E14" s="85" t="s">
        <v>474</v>
      </c>
      <c r="F14" s="85" t="s">
        <v>476</v>
      </c>
      <c r="G14" s="222" t="s">
        <v>472</v>
      </c>
      <c r="I14" s="256"/>
      <c r="J14" s="258"/>
      <c r="K14" s="258"/>
      <c r="L14" s="258"/>
      <c r="M14" s="226"/>
      <c r="N14" s="164"/>
      <c r="AG14" t="s">
        <v>73</v>
      </c>
      <c r="AH14" t="s">
        <v>226</v>
      </c>
      <c r="AI14" t="s">
        <v>73</v>
      </c>
    </row>
    <row r="15" spans="1:37">
      <c r="A15" s="85" t="s">
        <v>277</v>
      </c>
      <c r="B15" s="329"/>
      <c r="C15" s="340"/>
      <c r="D15" s="169" t="s">
        <v>477</v>
      </c>
      <c r="E15" s="85" t="s">
        <v>474</v>
      </c>
      <c r="F15" s="85" t="s">
        <v>478</v>
      </c>
      <c r="G15" s="222" t="s">
        <v>456</v>
      </c>
      <c r="I15" s="256"/>
      <c r="J15" s="258"/>
      <c r="K15" s="258"/>
      <c r="L15" s="258"/>
      <c r="N15" s="164"/>
      <c r="AG15" t="s">
        <v>244</v>
      </c>
      <c r="AH15" t="s">
        <v>244</v>
      </c>
      <c r="AI15" t="s">
        <v>226</v>
      </c>
    </row>
    <row r="16" spans="1:37">
      <c r="A16" s="85" t="s">
        <v>187</v>
      </c>
      <c r="B16" s="329"/>
      <c r="C16" s="340" t="s">
        <v>72</v>
      </c>
      <c r="D16" s="169" t="s">
        <v>310</v>
      </c>
      <c r="E16" s="85" t="s">
        <v>454</v>
      </c>
      <c r="F16" s="85" t="s">
        <v>479</v>
      </c>
      <c r="G16" s="223" t="s">
        <v>206</v>
      </c>
      <c r="I16" s="237">
        <v>1</v>
      </c>
      <c r="J16" s="249">
        <f t="shared" si="0"/>
        <v>7.4195673431245293E-2</v>
      </c>
      <c r="K16" s="204">
        <f>SUMIF('DALYs '!D194:D202,D16,'DALYs '!C194:C202)*I16</f>
        <v>7.4195673431245293E-2</v>
      </c>
      <c r="L16" s="204">
        <f>K16/(5/60)</f>
        <v>0.89034808117494357</v>
      </c>
      <c r="N16" s="164"/>
      <c r="AG16" t="s">
        <v>226</v>
      </c>
      <c r="AH16" t="s">
        <v>1982</v>
      </c>
      <c r="AI16" t="s">
        <v>244</v>
      </c>
    </row>
    <row r="17" spans="1:35">
      <c r="A17" s="85" t="s">
        <v>189</v>
      </c>
      <c r="B17" s="329"/>
      <c r="C17" s="340"/>
      <c r="D17" s="169" t="s">
        <v>311</v>
      </c>
      <c r="E17" s="85" t="s">
        <v>480</v>
      </c>
      <c r="F17" s="85" t="s">
        <v>481</v>
      </c>
      <c r="G17" s="222" t="s">
        <v>467</v>
      </c>
      <c r="I17" s="237">
        <v>1</v>
      </c>
      <c r="J17" s="249">
        <f t="shared" si="0"/>
        <v>2.8409800837628687</v>
      </c>
      <c r="K17" s="204">
        <f>SUMIF('DALYs '!D195:D203,D17,'DALYs '!C195:C203)*I17</f>
        <v>2.8409800837628687</v>
      </c>
      <c r="L17" s="204">
        <f>K17/(20/60)</f>
        <v>8.5229402512886061</v>
      </c>
      <c r="N17" s="164"/>
      <c r="AG17" t="s">
        <v>545</v>
      </c>
      <c r="AH17" t="s">
        <v>545</v>
      </c>
      <c r="AI17" t="s">
        <v>545</v>
      </c>
    </row>
    <row r="18" spans="1:35">
      <c r="A18" s="85" t="s">
        <v>192</v>
      </c>
      <c r="B18" s="329"/>
      <c r="C18" s="340"/>
      <c r="D18" s="169" t="s">
        <v>312</v>
      </c>
      <c r="E18" s="85" t="s">
        <v>482</v>
      </c>
      <c r="F18" s="85" t="s">
        <v>483</v>
      </c>
      <c r="G18" s="222" t="s">
        <v>467</v>
      </c>
      <c r="I18" s="237">
        <v>1</v>
      </c>
      <c r="J18" s="249">
        <f t="shared" si="0"/>
        <v>0.32413649864778804</v>
      </c>
      <c r="K18" s="204">
        <f>SUMIF('DALYs '!D196:D204,D18,'DALYs '!C196:C204)*I18</f>
        <v>0.32413649864778804</v>
      </c>
      <c r="L18" s="204">
        <f>K18/(5/60)</f>
        <v>3.8896379837734565</v>
      </c>
    </row>
    <row r="19" spans="1:35">
      <c r="A19" s="85" t="s">
        <v>195</v>
      </c>
      <c r="B19" s="329"/>
      <c r="C19" s="340"/>
      <c r="D19" s="169" t="s">
        <v>313</v>
      </c>
      <c r="E19" s="85" t="s">
        <v>484</v>
      </c>
      <c r="F19" s="87" t="s">
        <v>466</v>
      </c>
      <c r="G19" s="222" t="s">
        <v>467</v>
      </c>
      <c r="H19" s="87" t="s">
        <v>463</v>
      </c>
      <c r="I19" s="237">
        <v>1</v>
      </c>
      <c r="J19" s="249">
        <f t="shared" si="0"/>
        <v>4.7904191616766463E-2</v>
      </c>
      <c r="K19" s="204">
        <f>'DALYs '!O138*I19</f>
        <v>4.7904191616766463E-2</v>
      </c>
      <c r="L19" s="204">
        <f>K19/(10/60)</f>
        <v>0.28742514970059879</v>
      </c>
    </row>
    <row r="20" spans="1:35">
      <c r="A20" s="85" t="s">
        <v>197</v>
      </c>
      <c r="B20" s="329"/>
      <c r="C20" s="340"/>
      <c r="D20" s="85" t="s">
        <v>485</v>
      </c>
      <c r="E20" s="85" t="s">
        <v>486</v>
      </c>
      <c r="F20" s="86" t="s">
        <v>487</v>
      </c>
      <c r="G20" s="223" t="s">
        <v>206</v>
      </c>
      <c r="I20" s="237">
        <v>1</v>
      </c>
      <c r="J20" s="249">
        <f t="shared" si="0"/>
        <v>0.34184059999999999</v>
      </c>
      <c r="K20" s="204">
        <f>'DALYs '!P185*I20</f>
        <v>0.34184059999999999</v>
      </c>
      <c r="L20" s="204">
        <f>K20/(10/60)</f>
        <v>2.0510436000000003</v>
      </c>
    </row>
    <row r="21" spans="1:35">
      <c r="A21" s="73" t="s">
        <v>488</v>
      </c>
      <c r="B21" s="329"/>
      <c r="C21" s="329" t="s">
        <v>489</v>
      </c>
      <c r="D21" s="73" t="s">
        <v>490</v>
      </c>
      <c r="E21" s="73" t="s">
        <v>491</v>
      </c>
      <c r="F21" s="69" t="s">
        <v>492</v>
      </c>
      <c r="G21" s="224" t="s">
        <v>492</v>
      </c>
      <c r="H21" s="83"/>
      <c r="I21" s="231"/>
      <c r="J21" s="250"/>
      <c r="K21" s="232"/>
      <c r="L21" s="232"/>
    </row>
    <row r="22" spans="1:35">
      <c r="A22" s="85" t="s">
        <v>493</v>
      </c>
      <c r="B22" s="329"/>
      <c r="C22" s="329"/>
      <c r="D22" s="73" t="s">
        <v>494</v>
      </c>
      <c r="E22" s="73" t="s">
        <v>491</v>
      </c>
      <c r="F22" s="73" t="s">
        <v>495</v>
      </c>
      <c r="G22" s="221" t="s">
        <v>206</v>
      </c>
      <c r="H22" s="83"/>
      <c r="I22" s="233"/>
      <c r="J22" s="250"/>
      <c r="K22" s="232"/>
      <c r="L22" s="232"/>
    </row>
    <row r="23" spans="1:35">
      <c r="A23" s="85" t="s">
        <v>496</v>
      </c>
      <c r="B23" s="329"/>
      <c r="C23" s="329"/>
      <c r="D23" s="73" t="s">
        <v>497</v>
      </c>
      <c r="E23" s="73" t="s">
        <v>491</v>
      </c>
      <c r="F23" s="73" t="s">
        <v>498</v>
      </c>
      <c r="G23" s="221" t="s">
        <v>206</v>
      </c>
      <c r="H23" s="83"/>
      <c r="I23" s="233"/>
      <c r="J23" s="250"/>
      <c r="K23" s="232"/>
      <c r="L23" s="232"/>
    </row>
    <row r="24" spans="1:35">
      <c r="A24" s="85" t="s">
        <v>200</v>
      </c>
      <c r="B24" s="329"/>
      <c r="C24" s="340" t="s">
        <v>74</v>
      </c>
      <c r="D24" s="85" t="s">
        <v>314</v>
      </c>
      <c r="E24" s="85" t="s">
        <v>454</v>
      </c>
      <c r="F24" s="86" t="s">
        <v>1900</v>
      </c>
      <c r="G24" s="222" t="s">
        <v>467</v>
      </c>
      <c r="H24" s="244" t="s">
        <v>1901</v>
      </c>
      <c r="M24" t="s">
        <v>1876</v>
      </c>
    </row>
    <row r="25" spans="1:35">
      <c r="A25" s="85" t="s">
        <v>202</v>
      </c>
      <c r="B25" s="329"/>
      <c r="C25" s="340"/>
      <c r="D25" s="85" t="s">
        <v>315</v>
      </c>
      <c r="E25" s="85" t="s">
        <v>465</v>
      </c>
      <c r="F25" s="87" t="s">
        <v>483</v>
      </c>
      <c r="G25" s="222" t="s">
        <v>467</v>
      </c>
    </row>
    <row r="26" spans="1:35">
      <c r="A26" s="85" t="s">
        <v>316</v>
      </c>
      <c r="B26" s="329"/>
      <c r="C26" s="340"/>
      <c r="D26" s="85" t="s">
        <v>317</v>
      </c>
      <c r="E26" s="85" t="s">
        <v>465</v>
      </c>
      <c r="F26" s="86" t="s">
        <v>481</v>
      </c>
      <c r="G26" s="222" t="s">
        <v>467</v>
      </c>
      <c r="H26" s="87" t="s">
        <v>1902</v>
      </c>
      <c r="I26" s="261">
        <v>0.25</v>
      </c>
      <c r="J26" s="257">
        <f>IF(I26&gt;0,K26/I26,"-")</f>
        <v>6.4682320441988947</v>
      </c>
      <c r="K26" s="260">
        <f>'DALYs '!G226*I26</f>
        <v>1.6170580110497237</v>
      </c>
      <c r="L26" s="260">
        <f>K26/((5*12+5+20+5)/60)</f>
        <v>1.0780386740331491</v>
      </c>
      <c r="M26" t="s">
        <v>1997</v>
      </c>
    </row>
    <row r="27" spans="1:35">
      <c r="A27" s="85" t="s">
        <v>318</v>
      </c>
      <c r="B27" s="329"/>
      <c r="C27" s="340"/>
      <c r="D27" s="85" t="s">
        <v>319</v>
      </c>
      <c r="E27" s="85" t="s">
        <v>465</v>
      </c>
      <c r="F27" s="86" t="s">
        <v>483</v>
      </c>
      <c r="G27" s="222" t="s">
        <v>467</v>
      </c>
      <c r="I27" s="260"/>
      <c r="J27" s="260"/>
      <c r="K27" s="260"/>
      <c r="L27" s="260"/>
      <c r="M27" t="s">
        <v>1873</v>
      </c>
    </row>
    <row r="28" spans="1:35">
      <c r="A28" s="73" t="s">
        <v>499</v>
      </c>
      <c r="B28" s="327" t="s">
        <v>500</v>
      </c>
      <c r="C28" s="88" t="s">
        <v>501</v>
      </c>
      <c r="D28" s="73"/>
      <c r="E28" s="73"/>
      <c r="F28" s="73"/>
      <c r="G28" s="225"/>
      <c r="H28" s="83"/>
      <c r="I28" s="234"/>
      <c r="J28" s="250"/>
      <c r="K28" s="232"/>
      <c r="L28" s="232"/>
    </row>
    <row r="29" spans="1:35">
      <c r="A29" s="73" t="s">
        <v>502</v>
      </c>
      <c r="B29" s="327"/>
      <c r="C29" s="88" t="s">
        <v>503</v>
      </c>
      <c r="D29" s="73"/>
      <c r="E29" s="73"/>
      <c r="F29" s="73"/>
      <c r="G29" s="225"/>
      <c r="H29" s="83"/>
      <c r="I29" s="234"/>
      <c r="J29" s="250"/>
      <c r="K29" s="232"/>
      <c r="L29" s="232"/>
    </row>
    <row r="30" spans="1:35">
      <c r="A30" s="73" t="s">
        <v>504</v>
      </c>
      <c r="B30" s="327"/>
      <c r="C30" s="88" t="s">
        <v>505</v>
      </c>
      <c r="D30" s="73"/>
      <c r="E30" s="73"/>
      <c r="F30" s="73"/>
      <c r="G30" s="225"/>
      <c r="H30" s="83"/>
      <c r="I30" s="234"/>
      <c r="J30" s="250"/>
      <c r="K30" s="232"/>
      <c r="L30" s="232"/>
    </row>
    <row r="31" spans="1:35" ht="14.5" customHeight="1">
      <c r="A31" s="85" t="s">
        <v>251</v>
      </c>
      <c r="B31" s="334" t="s">
        <v>506</v>
      </c>
      <c r="C31" s="328" t="s">
        <v>507</v>
      </c>
      <c r="D31" s="169" t="s">
        <v>508</v>
      </c>
      <c r="E31" s="86" t="s">
        <v>509</v>
      </c>
      <c r="F31" s="86" t="s">
        <v>483</v>
      </c>
      <c r="G31" s="222" t="s">
        <v>467</v>
      </c>
      <c r="I31" s="235"/>
      <c r="K31" s="235"/>
      <c r="L31" s="235"/>
      <c r="M31" t="s">
        <v>1872</v>
      </c>
    </row>
    <row r="32" spans="1:35">
      <c r="A32" s="85" t="s">
        <v>257</v>
      </c>
      <c r="B32" s="335"/>
      <c r="C32" s="328"/>
      <c r="D32" s="169" t="s">
        <v>510</v>
      </c>
      <c r="E32" s="85" t="s">
        <v>511</v>
      </c>
      <c r="F32" s="85" t="s">
        <v>512</v>
      </c>
      <c r="G32" s="222" t="s">
        <v>456</v>
      </c>
      <c r="I32" s="235"/>
      <c r="K32" s="236"/>
      <c r="L32" s="236"/>
    </row>
    <row r="33" spans="1:33">
      <c r="A33" s="85" t="s">
        <v>255</v>
      </c>
      <c r="B33" s="335"/>
      <c r="C33" s="328"/>
      <c r="D33" s="169" t="s">
        <v>175</v>
      </c>
      <c r="E33" s="85" t="s">
        <v>513</v>
      </c>
      <c r="F33" s="85" t="s">
        <v>483</v>
      </c>
      <c r="G33" s="222" t="s">
        <v>472</v>
      </c>
      <c r="I33" s="262">
        <v>0.25</v>
      </c>
      <c r="J33" s="257">
        <f t="shared" si="0"/>
        <v>4.9309664694280082</v>
      </c>
      <c r="K33" s="263">
        <f>'DALYs '!M253*I33</f>
        <v>1.2327416173570021</v>
      </c>
      <c r="L33" s="263" t="e">
        <f>K33/((20*TaskValues!#REF!)/60)</f>
        <v>#REF!</v>
      </c>
      <c r="M33" t="s">
        <v>1870</v>
      </c>
    </row>
    <row r="34" spans="1:33">
      <c r="A34" s="85" t="s">
        <v>514</v>
      </c>
      <c r="B34" s="335"/>
      <c r="C34" s="328"/>
      <c r="D34" s="169" t="s">
        <v>515</v>
      </c>
      <c r="E34" s="85" t="s">
        <v>513</v>
      </c>
      <c r="F34" s="85" t="s">
        <v>516</v>
      </c>
      <c r="G34" s="223" t="s">
        <v>206</v>
      </c>
      <c r="I34" s="254"/>
      <c r="K34" s="236"/>
      <c r="L34" s="236"/>
      <c r="M34" t="s">
        <v>1874</v>
      </c>
    </row>
    <row r="35" spans="1:33">
      <c r="A35" s="85" t="s">
        <v>209</v>
      </c>
      <c r="B35" s="335"/>
      <c r="C35" s="328" t="s">
        <v>517</v>
      </c>
      <c r="D35" s="169" t="s">
        <v>518</v>
      </c>
      <c r="E35" s="85" t="s">
        <v>509</v>
      </c>
      <c r="F35" s="85" t="s">
        <v>519</v>
      </c>
      <c r="G35" s="223" t="s">
        <v>206</v>
      </c>
      <c r="I35" s="235"/>
      <c r="K35" s="235"/>
      <c r="L35" s="236"/>
    </row>
    <row r="36" spans="1:33">
      <c r="A36" s="85" t="s">
        <v>209</v>
      </c>
      <c r="B36" s="335"/>
      <c r="C36" s="328"/>
      <c r="D36" s="170" t="s">
        <v>324</v>
      </c>
      <c r="E36" s="85" t="s">
        <v>520</v>
      </c>
      <c r="F36" s="86" t="s">
        <v>466</v>
      </c>
      <c r="G36" s="222" t="s">
        <v>456</v>
      </c>
      <c r="I36" s="235"/>
      <c r="K36" s="235"/>
      <c r="L36" s="236"/>
      <c r="M36" t="s">
        <v>1870</v>
      </c>
    </row>
    <row r="37" spans="1:33">
      <c r="A37" s="85" t="s">
        <v>215</v>
      </c>
      <c r="B37" s="335"/>
      <c r="C37" s="328"/>
      <c r="D37" s="169" t="s">
        <v>325</v>
      </c>
      <c r="E37" s="85" t="s">
        <v>513</v>
      </c>
      <c r="F37" s="85" t="s">
        <v>483</v>
      </c>
      <c r="G37" s="222" t="s">
        <v>467</v>
      </c>
      <c r="I37" s="242">
        <f>'DALYs '!F335</f>
        <v>0.53898305084745768</v>
      </c>
      <c r="J37" s="249">
        <f t="shared" si="0"/>
        <v>41.724137931034484</v>
      </c>
      <c r="K37" s="239">
        <f>'DALYs '!Q346*I37</f>
        <v>22.488603156049098</v>
      </c>
      <c r="L37" s="204" t="e">
        <f>K37/((30+5+20*TaskValues!#REF!)/60)</f>
        <v>#REF!</v>
      </c>
      <c r="M37" t="s">
        <v>1874</v>
      </c>
    </row>
    <row r="38" spans="1:33">
      <c r="A38" s="85" t="s">
        <v>326</v>
      </c>
      <c r="B38" s="335"/>
      <c r="C38" s="328"/>
      <c r="D38" s="169" t="s">
        <v>223</v>
      </c>
      <c r="E38" s="85" t="s">
        <v>513</v>
      </c>
      <c r="F38" s="85" t="s">
        <v>483</v>
      </c>
      <c r="G38" s="222" t="s">
        <v>522</v>
      </c>
      <c r="I38" s="235"/>
      <c r="K38" s="235"/>
      <c r="L38" s="236"/>
    </row>
    <row r="39" spans="1:33">
      <c r="A39" s="85" t="s">
        <v>320</v>
      </c>
      <c r="B39" s="335"/>
      <c r="C39" s="329" t="s">
        <v>523</v>
      </c>
      <c r="D39" s="85" t="s">
        <v>524</v>
      </c>
      <c r="E39" s="85" t="s">
        <v>525</v>
      </c>
      <c r="F39" s="85" t="s">
        <v>519</v>
      </c>
      <c r="G39" s="223" t="s">
        <v>206</v>
      </c>
      <c r="I39" s="235"/>
      <c r="K39" s="235"/>
      <c r="L39" s="236"/>
    </row>
    <row r="40" spans="1:33">
      <c r="A40" s="85" t="s">
        <v>320</v>
      </c>
      <c r="B40" s="335"/>
      <c r="C40" s="329"/>
      <c r="D40" s="169" t="s">
        <v>321</v>
      </c>
      <c r="E40" s="85" t="s">
        <v>509</v>
      </c>
      <c r="F40" s="85" t="s">
        <v>483</v>
      </c>
      <c r="G40" s="222" t="s">
        <v>472</v>
      </c>
      <c r="H40" s="87" t="s">
        <v>526</v>
      </c>
      <c r="I40" s="229"/>
      <c r="K40" s="235"/>
      <c r="M40" t="s">
        <v>1909</v>
      </c>
    </row>
    <row r="41" spans="1:33">
      <c r="A41" s="85" t="s">
        <v>322</v>
      </c>
      <c r="B41" s="335"/>
      <c r="C41" s="329"/>
      <c r="D41" s="169" t="s">
        <v>323</v>
      </c>
      <c r="E41" s="85" t="s">
        <v>513</v>
      </c>
      <c r="F41" s="85" t="s">
        <v>483</v>
      </c>
      <c r="G41" s="222" t="s">
        <v>456</v>
      </c>
      <c r="I41" s="229">
        <v>1</v>
      </c>
      <c r="J41" s="249">
        <f t="shared" si="0"/>
        <v>2.222222222222222E-2</v>
      </c>
      <c r="K41" s="204">
        <f>'DALYs '!E383</f>
        <v>2.222222222222222E-2</v>
      </c>
      <c r="L41" s="204">
        <f>K41/(10/60)</f>
        <v>0.13333333333333333</v>
      </c>
      <c r="M41" t="s">
        <v>1908</v>
      </c>
    </row>
    <row r="42" spans="1:33">
      <c r="A42" s="85" t="s">
        <v>225</v>
      </c>
      <c r="B42" s="335"/>
      <c r="C42" s="89" t="s">
        <v>226</v>
      </c>
      <c r="D42" s="85" t="s">
        <v>527</v>
      </c>
      <c r="E42" s="85" t="s">
        <v>528</v>
      </c>
      <c r="F42" s="85" t="s">
        <v>483</v>
      </c>
      <c r="G42" s="222" t="s">
        <v>456</v>
      </c>
      <c r="I42" s="253">
        <v>1</v>
      </c>
      <c r="J42" s="249">
        <f t="shared" si="0"/>
        <v>1.7479452054794519E-2</v>
      </c>
      <c r="K42" s="204">
        <f>'DALYs '!O412</f>
        <v>1.7479452054794519E-2</v>
      </c>
      <c r="L42" s="204">
        <f>K42/(1/6)</f>
        <v>0.10487671232876712</v>
      </c>
      <c r="M42" s="87" t="s">
        <v>1920</v>
      </c>
    </row>
    <row r="43" spans="1:33">
      <c r="A43" s="85" t="s">
        <v>229</v>
      </c>
      <c r="B43" s="335"/>
      <c r="C43" s="330" t="s">
        <v>529</v>
      </c>
      <c r="D43" s="85" t="s">
        <v>530</v>
      </c>
      <c r="E43" s="85" t="s">
        <v>513</v>
      </c>
      <c r="F43" s="85" t="s">
        <v>483</v>
      </c>
      <c r="G43" s="222" t="s">
        <v>467</v>
      </c>
      <c r="I43" s="261">
        <v>0.25</v>
      </c>
      <c r="J43" s="267">
        <f t="shared" si="0"/>
        <v>3.0097926267281103</v>
      </c>
      <c r="K43" s="258">
        <f>'DALYs '!AC435*I43</f>
        <v>0.75244815668202758</v>
      </c>
      <c r="L43" s="258">
        <f>K43/((10 + 5*'DALYs '!AE432)/60)</f>
        <v>0.33442140296979006</v>
      </c>
    </row>
    <row r="44" spans="1:33">
      <c r="A44" s="85" t="s">
        <v>229</v>
      </c>
      <c r="B44" s="335"/>
      <c r="C44" s="331"/>
      <c r="D44" s="85" t="s">
        <v>531</v>
      </c>
      <c r="E44" s="85" t="s">
        <v>532</v>
      </c>
      <c r="F44" s="86" t="s">
        <v>533</v>
      </c>
      <c r="G44" s="222" t="s">
        <v>467</v>
      </c>
      <c r="I44" s="268"/>
      <c r="J44" s="267"/>
      <c r="K44" s="258"/>
      <c r="L44" s="258"/>
      <c r="M44" s="197"/>
    </row>
    <row r="45" spans="1:33">
      <c r="A45" s="85" t="s">
        <v>237</v>
      </c>
      <c r="B45" s="335"/>
      <c r="C45" s="89" t="s">
        <v>534</v>
      </c>
      <c r="D45" s="85" t="s">
        <v>535</v>
      </c>
      <c r="E45" s="85" t="s">
        <v>513</v>
      </c>
      <c r="F45" s="85" t="s">
        <v>483</v>
      </c>
      <c r="G45" s="222" t="s">
        <v>467</v>
      </c>
      <c r="I45" s="269">
        <f>I43</f>
        <v>0.25</v>
      </c>
      <c r="J45" s="267">
        <f t="shared" ref="J45:L45" si="1">J43</f>
        <v>3.0097926267281103</v>
      </c>
      <c r="K45" s="258">
        <f t="shared" si="1"/>
        <v>0.75244815668202758</v>
      </c>
      <c r="L45" s="258">
        <f t="shared" si="1"/>
        <v>0.33442140296979006</v>
      </c>
      <c r="M45" t="s">
        <v>1957</v>
      </c>
    </row>
    <row r="46" spans="1:33">
      <c r="A46" s="85" t="s">
        <v>239</v>
      </c>
      <c r="B46" s="335"/>
      <c r="C46" s="332" t="s">
        <v>536</v>
      </c>
      <c r="D46" s="85" t="s">
        <v>530</v>
      </c>
      <c r="E46" s="85" t="s">
        <v>513</v>
      </c>
      <c r="F46" s="85" t="s">
        <v>483</v>
      </c>
      <c r="G46" s="222" t="s">
        <v>467</v>
      </c>
      <c r="I46" s="269">
        <f>I45</f>
        <v>0.25</v>
      </c>
      <c r="J46" s="267">
        <f t="shared" ref="J46:L46" si="2">J45</f>
        <v>3.0097926267281103</v>
      </c>
      <c r="K46" s="258">
        <f t="shared" si="2"/>
        <v>0.75244815668202758</v>
      </c>
      <c r="L46" s="258">
        <f t="shared" si="2"/>
        <v>0.33442140296979006</v>
      </c>
      <c r="M46" t="s">
        <v>1958</v>
      </c>
      <c r="AG46" t="s">
        <v>1991</v>
      </c>
    </row>
    <row r="47" spans="1:33">
      <c r="A47" s="85" t="s">
        <v>537</v>
      </c>
      <c r="B47" s="335"/>
      <c r="C47" s="333"/>
      <c r="D47" s="85" t="s">
        <v>531</v>
      </c>
      <c r="E47" s="85" t="s">
        <v>532</v>
      </c>
      <c r="F47" s="86" t="s">
        <v>533</v>
      </c>
      <c r="G47" s="222" t="s">
        <v>467</v>
      </c>
      <c r="I47" s="268"/>
      <c r="J47" s="267"/>
      <c r="K47" s="258"/>
      <c r="L47" s="258"/>
      <c r="AG47" t="s">
        <v>1992</v>
      </c>
    </row>
    <row r="48" spans="1:33">
      <c r="A48" s="73" t="s">
        <v>538</v>
      </c>
      <c r="B48" s="335"/>
      <c r="C48" s="88" t="s">
        <v>539</v>
      </c>
      <c r="D48" s="73"/>
      <c r="E48" s="73"/>
      <c r="F48" s="73" t="s">
        <v>540</v>
      </c>
      <c r="G48" s="224"/>
      <c r="H48" s="83"/>
      <c r="I48" s="231"/>
      <c r="J48" s="250"/>
      <c r="K48" s="232"/>
      <c r="L48" s="232"/>
      <c r="AG48" t="s">
        <v>1993</v>
      </c>
    </row>
    <row r="49" spans="1:33">
      <c r="A49" s="73" t="s">
        <v>541</v>
      </c>
      <c r="B49" s="335"/>
      <c r="C49" s="88" t="s">
        <v>542</v>
      </c>
      <c r="D49" s="73"/>
      <c r="E49" s="73"/>
      <c r="F49" s="73" t="s">
        <v>543</v>
      </c>
      <c r="G49" s="224"/>
      <c r="H49" s="83"/>
      <c r="I49" s="231"/>
      <c r="J49" s="250"/>
      <c r="K49" s="232"/>
      <c r="L49" s="232"/>
      <c r="AG49" t="s">
        <v>1994</v>
      </c>
    </row>
    <row r="50" spans="1:33">
      <c r="A50" s="85" t="s">
        <v>544</v>
      </c>
      <c r="B50" s="335"/>
      <c r="C50" s="337" t="s">
        <v>545</v>
      </c>
      <c r="D50" s="89" t="s">
        <v>546</v>
      </c>
      <c r="E50" s="85"/>
      <c r="F50" s="85" t="s">
        <v>547</v>
      </c>
      <c r="G50" s="222"/>
      <c r="I50" s="264"/>
      <c r="J50" s="265"/>
      <c r="K50" s="266"/>
      <c r="L50" s="236"/>
    </row>
    <row r="51" spans="1:33">
      <c r="A51" s="127" t="s">
        <v>548</v>
      </c>
      <c r="B51" s="335"/>
      <c r="C51" s="338"/>
      <c r="D51" s="88" t="s">
        <v>549</v>
      </c>
      <c r="E51" s="73"/>
      <c r="F51" s="73"/>
      <c r="G51" s="224"/>
      <c r="H51" s="83"/>
      <c r="I51" s="231"/>
      <c r="J51" s="250"/>
      <c r="K51" s="247"/>
      <c r="L51" s="247"/>
    </row>
    <row r="52" spans="1:33">
      <c r="A52" s="85" t="s">
        <v>248</v>
      </c>
      <c r="B52" s="335"/>
      <c r="C52" s="339"/>
      <c r="D52" s="89" t="s">
        <v>550</v>
      </c>
      <c r="E52" s="85" t="s">
        <v>532</v>
      </c>
      <c r="F52" s="86" t="s">
        <v>551</v>
      </c>
      <c r="G52" s="222" t="s">
        <v>456</v>
      </c>
      <c r="I52" s="229">
        <v>1</v>
      </c>
      <c r="J52" s="249">
        <f t="shared" si="0"/>
        <v>8.1395348837209301E-3</v>
      </c>
      <c r="K52" s="204">
        <f>'DALYs '!I287*I52</f>
        <v>8.1395348837209301E-3</v>
      </c>
      <c r="L52" s="204">
        <f>K52/(20/60)</f>
        <v>2.441860465116279E-2</v>
      </c>
    </row>
    <row r="53" spans="1:33">
      <c r="A53" s="85" t="s">
        <v>552</v>
      </c>
      <c r="B53" s="335"/>
      <c r="C53" s="337" t="s">
        <v>244</v>
      </c>
      <c r="D53" s="88" t="s">
        <v>553</v>
      </c>
      <c r="E53" s="73"/>
      <c r="F53" s="73" t="s">
        <v>554</v>
      </c>
      <c r="G53" s="224"/>
      <c r="H53" s="83"/>
      <c r="I53" s="231"/>
      <c r="J53" s="250"/>
      <c r="K53" s="232"/>
      <c r="L53" s="247"/>
    </row>
    <row r="54" spans="1:33">
      <c r="A54" s="85" t="s">
        <v>242</v>
      </c>
      <c r="B54" s="335"/>
      <c r="C54" s="338"/>
      <c r="D54" s="89" t="s">
        <v>555</v>
      </c>
      <c r="E54" s="85" t="s">
        <v>465</v>
      </c>
      <c r="F54" s="85" t="s">
        <v>483</v>
      </c>
      <c r="G54" s="222" t="s">
        <v>456</v>
      </c>
      <c r="I54" s="262">
        <v>0.75</v>
      </c>
      <c r="J54" s="257">
        <f t="shared" si="0"/>
        <v>2.3216438356164385E-2</v>
      </c>
      <c r="K54" s="259">
        <f>'DALYs '!Q519*I54</f>
        <v>1.741232876712329E-2</v>
      </c>
      <c r="L54" s="259">
        <f>K54/((10+5*5)/60)</f>
        <v>2.9849706457925639E-2</v>
      </c>
      <c r="M54" t="s">
        <v>1999</v>
      </c>
    </row>
    <row r="55" spans="1:33">
      <c r="A55" s="85" t="s">
        <v>246</v>
      </c>
      <c r="B55" s="336"/>
      <c r="C55" s="339"/>
      <c r="D55" s="89" t="s">
        <v>556</v>
      </c>
      <c r="E55" s="85" t="s">
        <v>532</v>
      </c>
      <c r="F55" s="86" t="s">
        <v>533</v>
      </c>
      <c r="G55" s="222" t="s">
        <v>467</v>
      </c>
      <c r="I55" s="268"/>
      <c r="J55" s="267"/>
      <c r="K55" s="258"/>
      <c r="L55" s="258"/>
      <c r="M55" t="s">
        <v>1998</v>
      </c>
    </row>
    <row r="56" spans="1:33">
      <c r="A56" s="73" t="s">
        <v>557</v>
      </c>
      <c r="B56" s="328" t="s">
        <v>558</v>
      </c>
      <c r="C56" s="88" t="s">
        <v>559</v>
      </c>
      <c r="D56" s="73"/>
      <c r="E56" s="73"/>
      <c r="F56" s="73"/>
      <c r="G56" s="224"/>
      <c r="H56" s="83"/>
      <c r="I56" s="231"/>
      <c r="J56" s="250"/>
      <c r="K56" s="232"/>
      <c r="L56" s="232"/>
    </row>
    <row r="57" spans="1:33">
      <c r="A57" s="73" t="s">
        <v>560</v>
      </c>
      <c r="B57" s="328"/>
      <c r="C57" s="88" t="s">
        <v>561</v>
      </c>
      <c r="D57" s="73"/>
      <c r="E57" s="73"/>
      <c r="F57" s="73"/>
      <c r="G57" s="224"/>
      <c r="H57" s="83"/>
      <c r="I57" s="231"/>
      <c r="J57" s="250"/>
      <c r="K57" s="232"/>
      <c r="L57" s="232"/>
    </row>
    <row r="58" spans="1:33">
      <c r="A58" s="73" t="s">
        <v>562</v>
      </c>
      <c r="B58" s="328"/>
      <c r="C58" s="88" t="s">
        <v>563</v>
      </c>
      <c r="D58" s="73"/>
      <c r="E58" s="73"/>
      <c r="F58" s="73"/>
      <c r="G58" s="224"/>
      <c r="H58" s="83"/>
      <c r="I58" s="231"/>
      <c r="J58" s="250"/>
      <c r="K58" s="232"/>
      <c r="L58" s="232"/>
    </row>
    <row r="59" spans="1:33">
      <c r="A59" s="73" t="s">
        <v>564</v>
      </c>
      <c r="B59" s="328"/>
      <c r="C59" s="88" t="s">
        <v>565</v>
      </c>
      <c r="D59" s="73"/>
      <c r="E59" s="73"/>
      <c r="F59" s="73"/>
      <c r="G59" s="224"/>
      <c r="H59" s="83"/>
      <c r="I59" s="231"/>
      <c r="J59" s="250"/>
      <c r="K59" s="232"/>
      <c r="L59" s="232"/>
    </row>
    <row r="60" spans="1:33">
      <c r="A60" s="73" t="s">
        <v>566</v>
      </c>
      <c r="B60" s="328"/>
      <c r="C60" s="88" t="s">
        <v>567</v>
      </c>
      <c r="D60" s="73"/>
      <c r="E60" s="73"/>
      <c r="F60" s="73"/>
      <c r="G60" s="224"/>
      <c r="H60" s="83"/>
      <c r="I60" s="231"/>
      <c r="J60" s="250"/>
      <c r="K60" s="232"/>
      <c r="L60" s="232"/>
    </row>
    <row r="61" spans="1:33">
      <c r="A61" s="73" t="s">
        <v>568</v>
      </c>
      <c r="B61" s="328"/>
      <c r="C61" s="88" t="s">
        <v>569</v>
      </c>
      <c r="D61" s="73"/>
      <c r="E61" s="73"/>
      <c r="F61" s="73"/>
      <c r="G61" s="224"/>
      <c r="H61" s="83"/>
      <c r="I61" s="231"/>
      <c r="J61" s="250"/>
      <c r="K61" s="232"/>
      <c r="L61" s="232"/>
    </row>
    <row r="62" spans="1:33">
      <c r="A62" s="73" t="s">
        <v>570</v>
      </c>
      <c r="B62" s="328"/>
      <c r="C62" s="88" t="s">
        <v>571</v>
      </c>
      <c r="D62" s="73"/>
      <c r="E62" s="73"/>
      <c r="F62" s="73"/>
      <c r="G62" s="224"/>
      <c r="H62" s="83"/>
      <c r="I62" s="231"/>
      <c r="J62" s="250"/>
      <c r="K62" s="232"/>
      <c r="L62" s="232"/>
    </row>
    <row r="63" spans="1:33">
      <c r="A63" s="73" t="s">
        <v>572</v>
      </c>
      <c r="B63" s="328"/>
      <c r="C63" s="88" t="s">
        <v>573</v>
      </c>
      <c r="D63" s="73"/>
      <c r="E63" s="73"/>
      <c r="F63" s="73"/>
      <c r="G63" s="224"/>
      <c r="H63" s="83"/>
      <c r="I63" s="231"/>
      <c r="J63" s="250"/>
      <c r="K63" s="232"/>
      <c r="L63" s="232"/>
    </row>
    <row r="64" spans="1:33">
      <c r="A64" s="73" t="s">
        <v>574</v>
      </c>
      <c r="B64" s="326" t="s">
        <v>349</v>
      </c>
      <c r="C64" s="73" t="s">
        <v>575</v>
      </c>
      <c r="D64" s="73"/>
      <c r="E64" s="73"/>
      <c r="F64" s="73"/>
      <c r="G64" s="224"/>
      <c r="H64" s="83"/>
      <c r="I64" s="231"/>
      <c r="J64" s="250"/>
      <c r="K64" s="232"/>
      <c r="L64" s="232"/>
    </row>
    <row r="65" spans="1:12">
      <c r="A65" s="73" t="s">
        <v>576</v>
      </c>
      <c r="B65" s="326"/>
      <c r="C65" s="88" t="s">
        <v>577</v>
      </c>
      <c r="D65" s="73"/>
      <c r="E65" s="73"/>
      <c r="F65" s="73"/>
      <c r="G65" s="224"/>
      <c r="H65" s="83"/>
      <c r="I65" s="231"/>
      <c r="J65" s="250"/>
      <c r="K65" s="232"/>
      <c r="L65" s="232"/>
    </row>
    <row r="66" spans="1:12">
      <c r="A66" s="73" t="s">
        <v>578</v>
      </c>
      <c r="B66" s="326"/>
      <c r="C66" s="88" t="s">
        <v>579</v>
      </c>
      <c r="D66" s="73"/>
      <c r="E66" s="73"/>
      <c r="F66" s="73"/>
      <c r="G66" s="225"/>
      <c r="H66" s="83"/>
      <c r="I66" s="234"/>
      <c r="J66" s="251"/>
      <c r="K66" s="232"/>
      <c r="L66" s="232"/>
    </row>
    <row r="67" spans="1:12">
      <c r="A67" s="73" t="s">
        <v>580</v>
      </c>
      <c r="B67" s="326"/>
      <c r="C67" s="88" t="s">
        <v>581</v>
      </c>
      <c r="D67" s="73"/>
      <c r="E67" s="73"/>
      <c r="F67" s="73"/>
      <c r="G67" s="225"/>
      <c r="H67" s="83"/>
      <c r="I67" s="234"/>
      <c r="J67" s="251"/>
      <c r="K67" s="232"/>
      <c r="L67" s="232"/>
    </row>
    <row r="68" spans="1:12">
      <c r="A68" s="73" t="s">
        <v>582</v>
      </c>
      <c r="B68" s="326"/>
      <c r="C68" s="88" t="s">
        <v>583</v>
      </c>
      <c r="D68" s="73"/>
      <c r="E68" s="73"/>
      <c r="F68" s="73"/>
      <c r="G68" s="225"/>
      <c r="H68" s="83"/>
      <c r="I68" s="234"/>
      <c r="J68" s="251"/>
      <c r="K68" s="232"/>
      <c r="L68" s="232"/>
    </row>
  </sheetData>
  <mergeCells count="17">
    <mergeCell ref="B2:B27"/>
    <mergeCell ref="C10:C15"/>
    <mergeCell ref="C16:C20"/>
    <mergeCell ref="C21:C23"/>
    <mergeCell ref="C24:C27"/>
    <mergeCell ref="C2:C9"/>
    <mergeCell ref="B64:B68"/>
    <mergeCell ref="B28:B30"/>
    <mergeCell ref="C31:C34"/>
    <mergeCell ref="C35:C38"/>
    <mergeCell ref="C39:C41"/>
    <mergeCell ref="B56:B63"/>
    <mergeCell ref="C43:C44"/>
    <mergeCell ref="C46:C47"/>
    <mergeCell ref="B31:B55"/>
    <mergeCell ref="C50:C52"/>
    <mergeCell ref="C53:C55"/>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sheetPr>
    <tabColor theme="9" tint="0.59999389629810485"/>
  </sheetPr>
  <dimension ref="B1:AR279"/>
  <sheetViews>
    <sheetView topLeftCell="A17" zoomScale="90" zoomScaleNormal="90" workbookViewId="0">
      <selection activeCell="L126" sqref="L126"/>
    </sheetView>
  </sheetViews>
  <sheetFormatPr defaultRowHeight="14.5"/>
  <cols>
    <col min="4" max="4" width="11.54296875" bestFit="1" customWidth="1"/>
    <col min="11" max="11" width="16.81640625" customWidth="1"/>
    <col min="13" max="19" width="9.453125" customWidth="1"/>
    <col min="20" max="20" width="7.81640625" customWidth="1"/>
    <col min="39" max="39" width="11.1796875" customWidth="1"/>
    <col min="41" max="41" width="11.81640625" customWidth="1"/>
  </cols>
  <sheetData>
    <row r="1" spans="2:27">
      <c r="B1" t="s">
        <v>327</v>
      </c>
    </row>
    <row r="2" spans="2:27">
      <c r="B2" t="s">
        <v>328</v>
      </c>
    </row>
    <row r="3" spans="2:27">
      <c r="B3" t="s">
        <v>329</v>
      </c>
    </row>
    <row r="4" spans="2:27">
      <c r="B4" t="s">
        <v>330</v>
      </c>
    </row>
    <row r="7" spans="2:27">
      <c r="B7" t="s">
        <v>331</v>
      </c>
    </row>
    <row r="8" spans="2:27">
      <c r="B8" t="s">
        <v>332</v>
      </c>
    </row>
    <row r="11" spans="2:27">
      <c r="B11" t="s">
        <v>333</v>
      </c>
    </row>
    <row r="12" spans="2:27">
      <c r="B12" t="s">
        <v>334</v>
      </c>
      <c r="AA12" t="s">
        <v>335</v>
      </c>
    </row>
    <row r="27" spans="7:10">
      <c r="H27" t="s">
        <v>336</v>
      </c>
      <c r="I27" t="s">
        <v>337</v>
      </c>
    </row>
    <row r="28" spans="7:10">
      <c r="G28" t="s">
        <v>338</v>
      </c>
      <c r="H28" s="66">
        <v>0.27</v>
      </c>
      <c r="I28" s="66">
        <f>H28/SUM(H$28:H$31)</f>
        <v>0.67500000000000004</v>
      </c>
      <c r="J28" s="66"/>
    </row>
    <row r="29" spans="7:10">
      <c r="G29" t="s">
        <v>278</v>
      </c>
      <c r="H29" s="66">
        <v>0.09</v>
      </c>
      <c r="I29" s="66">
        <f t="shared" ref="I29:I31" si="0">H29/SUM(H$28:H$31)</f>
        <v>0.22499999999999998</v>
      </c>
      <c r="J29" s="66"/>
    </row>
    <row r="30" spans="7:10">
      <c r="G30" t="s">
        <v>339</v>
      </c>
      <c r="H30" s="66">
        <v>0.02</v>
      </c>
      <c r="I30" s="66">
        <f t="shared" si="0"/>
        <v>4.9999999999999996E-2</v>
      </c>
      <c r="J30" s="66"/>
    </row>
    <row r="31" spans="7:10">
      <c r="G31" t="s">
        <v>340</v>
      </c>
      <c r="H31" s="66">
        <v>0.02</v>
      </c>
      <c r="I31" s="66">
        <f t="shared" si="0"/>
        <v>4.9999999999999996E-2</v>
      </c>
      <c r="J31" s="66"/>
    </row>
    <row r="32" spans="7:10">
      <c r="G32" t="s">
        <v>341</v>
      </c>
      <c r="H32" s="66">
        <v>0.01</v>
      </c>
      <c r="I32" s="66"/>
      <c r="J32" s="66"/>
    </row>
    <row r="36" spans="2:27">
      <c r="AA36" t="s">
        <v>342</v>
      </c>
    </row>
    <row r="40" spans="2:27">
      <c r="B40" t="s">
        <v>343</v>
      </c>
    </row>
    <row r="41" spans="2:27">
      <c r="B41" s="61" t="s">
        <v>344</v>
      </c>
      <c r="S41" s="137"/>
    </row>
    <row r="42" spans="2:27">
      <c r="S42" s="137"/>
      <c r="AA42" t="s">
        <v>345</v>
      </c>
    </row>
    <row r="43" spans="2:27">
      <c r="S43" s="137"/>
      <c r="T43" s="137"/>
      <c r="U43" s="137"/>
    </row>
    <row r="44" spans="2:27">
      <c r="S44" s="137"/>
      <c r="T44" s="137"/>
      <c r="U44" s="137"/>
    </row>
    <row r="45" spans="2:27">
      <c r="S45" s="137"/>
      <c r="T45" s="137"/>
      <c r="U45" s="137"/>
    </row>
    <row r="46" spans="2:27">
      <c r="L46" s="137"/>
      <c r="M46" s="137"/>
      <c r="N46" s="137"/>
      <c r="O46" s="137"/>
      <c r="P46" s="137"/>
      <c r="Q46" s="137"/>
      <c r="R46" s="137"/>
      <c r="S46" s="137"/>
      <c r="T46" s="137"/>
      <c r="U46" s="137"/>
    </row>
    <row r="47" spans="2:27">
      <c r="L47" s="137"/>
      <c r="N47" s="137"/>
      <c r="O47" s="137"/>
      <c r="P47" s="137"/>
      <c r="Q47" s="137"/>
      <c r="R47" s="137"/>
      <c r="S47" s="137"/>
      <c r="T47" s="137"/>
      <c r="U47" s="137"/>
    </row>
    <row r="48" spans="2:27">
      <c r="L48" s="137"/>
      <c r="N48" s="137"/>
      <c r="O48" s="137"/>
      <c r="P48" s="137"/>
      <c r="Q48" s="137"/>
      <c r="R48" s="137"/>
      <c r="S48" s="137"/>
      <c r="T48" s="137"/>
      <c r="U48" s="137"/>
    </row>
    <row r="49" spans="5:44">
      <c r="L49" s="62" t="s">
        <v>346</v>
      </c>
      <c r="M49" s="62"/>
      <c r="N49" s="62"/>
      <c r="O49" s="62"/>
      <c r="P49" s="62"/>
      <c r="Q49" s="62"/>
      <c r="R49" s="62"/>
      <c r="S49" s="137"/>
      <c r="T49" s="137"/>
      <c r="U49" s="137"/>
    </row>
    <row r="50" spans="5:44">
      <c r="L50" s="62"/>
      <c r="M50" s="62" t="s">
        <v>347</v>
      </c>
      <c r="N50" s="62" t="s">
        <v>339</v>
      </c>
      <c r="O50" s="62" t="s">
        <v>340</v>
      </c>
      <c r="P50" s="62" t="s">
        <v>348</v>
      </c>
      <c r="Q50" s="62" t="s">
        <v>278</v>
      </c>
      <c r="R50" s="62" t="s">
        <v>349</v>
      </c>
      <c r="S50" s="62" t="s">
        <v>350</v>
      </c>
      <c r="T50" s="62" t="s">
        <v>351</v>
      </c>
      <c r="U50" s="137"/>
      <c r="AO50" t="s">
        <v>352</v>
      </c>
    </row>
    <row r="51" spans="5:44">
      <c r="L51" s="62" t="s">
        <v>353</v>
      </c>
      <c r="M51" s="159">
        <v>4.0000000000000001E-3</v>
      </c>
      <c r="N51" s="159">
        <v>6.5000000000000002E-2</v>
      </c>
      <c r="O51" s="159">
        <v>4.5999999999999999E-2</v>
      </c>
      <c r="P51" s="159">
        <v>0.26400000000000001</v>
      </c>
      <c r="Q51" s="160">
        <v>0.11</v>
      </c>
      <c r="R51" s="159">
        <v>8.0000000000000002E-3</v>
      </c>
      <c r="S51" s="74">
        <v>0.498</v>
      </c>
      <c r="T51" s="100">
        <f>(S53-S52)/(S51-S52)</f>
        <v>0.20114942528735619</v>
      </c>
      <c r="AN51" t="s">
        <v>354</v>
      </c>
      <c r="AO51" s="125">
        <v>0.19600000000000001</v>
      </c>
    </row>
    <row r="52" spans="5:44">
      <c r="L52" s="62" t="s">
        <v>95</v>
      </c>
      <c r="M52" s="159">
        <v>4.0000000000000001E-3</v>
      </c>
      <c r="N52" s="159">
        <v>8.9999999999999993E-3</v>
      </c>
      <c r="O52" s="159">
        <v>1.4999999999999999E-2</v>
      </c>
      <c r="P52" s="159">
        <v>0.221</v>
      </c>
      <c r="Q52" s="159">
        <v>7.2999999999999995E-2</v>
      </c>
      <c r="R52" s="159">
        <v>2E-3</v>
      </c>
      <c r="S52" s="74">
        <v>0.32400000000000001</v>
      </c>
      <c r="T52" s="91">
        <f>1-T51</f>
        <v>0.79885057471264376</v>
      </c>
      <c r="AN52" t="s">
        <v>355</v>
      </c>
      <c r="AO52" s="74">
        <v>0.23699999999999999</v>
      </c>
      <c r="AP52" s="74">
        <f>1-AP53</f>
        <v>0.2077</v>
      </c>
    </row>
    <row r="53" spans="5:44">
      <c r="L53" s="62" t="s">
        <v>130</v>
      </c>
      <c r="M53" s="91">
        <f>M51*$T51+M52*$T52</f>
        <v>4.0000000000000001E-3</v>
      </c>
      <c r="N53" s="91">
        <f t="shared" ref="N53:R53" si="1">N51*$T51+N52*$T52</f>
        <v>2.0264367816091946E-2</v>
      </c>
      <c r="O53" s="91">
        <f t="shared" si="1"/>
        <v>2.1235632183908039E-2</v>
      </c>
      <c r="P53" s="91">
        <f t="shared" si="1"/>
        <v>0.22964942528735632</v>
      </c>
      <c r="Q53" s="91">
        <f t="shared" si="1"/>
        <v>8.0442528735632179E-2</v>
      </c>
      <c r="R53" s="91">
        <f t="shared" si="1"/>
        <v>3.2068965517241367E-3</v>
      </c>
      <c r="S53" s="74">
        <v>0.35899999999999999</v>
      </c>
      <c r="U53" s="124"/>
      <c r="AN53" t="s">
        <v>356</v>
      </c>
      <c r="AO53" s="126">
        <f>(AO51-AO52*AP52)/AP53</f>
        <v>0.18525192477596872</v>
      </c>
      <c r="AP53" s="74">
        <v>0.7923</v>
      </c>
      <c r="AQ53" t="s">
        <v>357</v>
      </c>
      <c r="AR53" t="s">
        <v>358</v>
      </c>
    </row>
    <row r="54" spans="5:44">
      <c r="L54" s="62" t="s">
        <v>359</v>
      </c>
      <c r="M54" s="97"/>
      <c r="N54" s="97"/>
      <c r="O54" s="97"/>
      <c r="P54" s="97"/>
      <c r="Q54" s="97"/>
      <c r="R54" s="97"/>
      <c r="S54" s="97"/>
    </row>
    <row r="55" spans="5:44">
      <c r="F55" t="s">
        <v>360</v>
      </c>
      <c r="G55" t="s">
        <v>361</v>
      </c>
      <c r="H55" t="s">
        <v>130</v>
      </c>
      <c r="M55" s="62" t="s">
        <v>347</v>
      </c>
      <c r="N55" s="62" t="s">
        <v>339</v>
      </c>
      <c r="O55" s="62" t="s">
        <v>340</v>
      </c>
      <c r="P55" s="62" t="s">
        <v>348</v>
      </c>
      <c r="Q55" s="62" t="s">
        <v>278</v>
      </c>
      <c r="R55" s="62" t="s">
        <v>349</v>
      </c>
      <c r="AO55" s="124"/>
    </row>
    <row r="56" spans="5:44">
      <c r="E56" t="s">
        <v>95</v>
      </c>
      <c r="F56">
        <v>32.4</v>
      </c>
      <c r="G56">
        <v>25</v>
      </c>
      <c r="H56" s="64">
        <f>G56+F56</f>
        <v>57.4</v>
      </c>
      <c r="L56" s="62" t="s">
        <v>95</v>
      </c>
      <c r="M56" s="100">
        <f>M52/SUM($M52:$R52)</f>
        <v>1.2345679012345678E-2</v>
      </c>
      <c r="N56" s="78">
        <f t="shared" ref="N56:R56" si="2">N52/SUM($M52:$R52)</f>
        <v>2.7777777777777776E-2</v>
      </c>
      <c r="O56" s="78">
        <f t="shared" si="2"/>
        <v>4.6296296296296294E-2</v>
      </c>
      <c r="P56" s="78">
        <f t="shared" si="2"/>
        <v>0.6820987654320988</v>
      </c>
      <c r="Q56" s="78">
        <f t="shared" si="2"/>
        <v>0.22530864197530862</v>
      </c>
      <c r="R56" s="100">
        <f t="shared" si="2"/>
        <v>6.1728395061728392E-3</v>
      </c>
      <c r="S56" s="100"/>
    </row>
    <row r="57" spans="5:44">
      <c r="E57" t="s">
        <v>353</v>
      </c>
      <c r="F57">
        <v>49.8</v>
      </c>
      <c r="G57">
        <v>11</v>
      </c>
      <c r="H57" s="64">
        <f>G57+F57</f>
        <v>60.8</v>
      </c>
      <c r="L57" s="62" t="s">
        <v>130</v>
      </c>
      <c r="M57" s="100">
        <f t="shared" ref="M57:R57" si="3">M53/SUM($M53:$R53)</f>
        <v>1.1148307731735838E-2</v>
      </c>
      <c r="N57" s="78">
        <f t="shared" si="3"/>
        <v>5.6478352100719179E-2</v>
      </c>
      <c r="O57" s="78">
        <f t="shared" si="3"/>
        <v>5.9185340616040097E-2</v>
      </c>
      <c r="P57" s="78">
        <f t="shared" si="3"/>
        <v>0.64005061587993151</v>
      </c>
      <c r="Q57" s="78">
        <f t="shared" si="3"/>
        <v>0.22419951626595763</v>
      </c>
      <c r="R57" s="100">
        <f t="shared" si="3"/>
        <v>8.9378674056157965E-3</v>
      </c>
      <c r="S57" s="100" t="s">
        <v>362</v>
      </c>
    </row>
    <row r="58" spans="5:44">
      <c r="E58" t="s">
        <v>130</v>
      </c>
      <c r="H58" s="65">
        <f>H56*T52+T51*H57</f>
        <v>58.083908045977005</v>
      </c>
      <c r="S58" t="s">
        <v>363</v>
      </c>
    </row>
    <row r="61" spans="5:44">
      <c r="AA61" t="s">
        <v>364</v>
      </c>
    </row>
    <row r="64" spans="5:44">
      <c r="AN64" t="s">
        <v>92</v>
      </c>
      <c r="AO64" s="92">
        <v>0.02</v>
      </c>
    </row>
    <row r="70" spans="12:39">
      <c r="M70" t="s">
        <v>347</v>
      </c>
      <c r="N70" s="62" t="s">
        <v>339</v>
      </c>
      <c r="O70" s="62" t="s">
        <v>340</v>
      </c>
      <c r="P70" s="62" t="s">
        <v>348</v>
      </c>
      <c r="Q70" s="62" t="s">
        <v>278</v>
      </c>
      <c r="R70" s="62" t="s">
        <v>274</v>
      </c>
      <c r="S70" s="66" t="s">
        <v>365</v>
      </c>
      <c r="T70" s="66" t="s">
        <v>366</v>
      </c>
    </row>
    <row r="71" spans="12:39">
      <c r="L71" s="66" t="s">
        <v>367</v>
      </c>
      <c r="N71" s="100">
        <v>0.7</v>
      </c>
      <c r="O71" s="100">
        <v>0.13</v>
      </c>
      <c r="P71" s="100">
        <v>0.38</v>
      </c>
      <c r="Q71" s="100">
        <v>0.11</v>
      </c>
      <c r="R71" s="100">
        <v>0.35</v>
      </c>
      <c r="S71" s="78">
        <f>SUMPRODUCT(N71:R71,N57:R57)-T72</f>
        <v>0.26812151014720248</v>
      </c>
      <c r="T71" s="100"/>
    </row>
    <row r="72" spans="12:39">
      <c r="L72" s="66" t="s">
        <v>368</v>
      </c>
      <c r="N72" s="100">
        <v>0.24199999999999999</v>
      </c>
      <c r="O72" s="100">
        <v>3.4000000000000002E-2</v>
      </c>
      <c r="P72" s="100">
        <v>4.3999999999999997E-2</v>
      </c>
      <c r="Q72" s="100">
        <v>2.4E-2</v>
      </c>
      <c r="R72" s="100">
        <v>0.1</v>
      </c>
      <c r="S72" s="100"/>
      <c r="T72" s="78">
        <f>SUMPRODUCT(N72:R72,N57:R57)</f>
        <v>5.0116865018980945E-2</v>
      </c>
    </row>
    <row r="74" spans="12:39">
      <c r="N74" s="100"/>
      <c r="O74" s="100"/>
      <c r="P74" s="100"/>
      <c r="Q74" s="100"/>
      <c r="R74" s="100"/>
      <c r="AA74" t="s">
        <v>369</v>
      </c>
    </row>
    <row r="77" spans="12:39">
      <c r="L77" s="66"/>
      <c r="M77" s="66"/>
      <c r="N77" s="66"/>
      <c r="O77" s="66"/>
      <c r="P77" s="66"/>
      <c r="Q77" s="66"/>
      <c r="R77" s="66"/>
    </row>
    <row r="78" spans="12:39">
      <c r="L78" s="66"/>
      <c r="M78" s="66"/>
      <c r="N78" s="66"/>
      <c r="O78" s="66"/>
      <c r="P78" s="66"/>
      <c r="Q78" s="66"/>
      <c r="R78" s="66"/>
      <c r="S78" s="66"/>
      <c r="T78" s="66"/>
    </row>
    <row r="79" spans="12:39">
      <c r="M79" s="66"/>
      <c r="S79" s="66"/>
      <c r="T79" s="66"/>
    </row>
    <row r="80" spans="12:39">
      <c r="M80" s="66"/>
      <c r="S80" s="66"/>
      <c r="T80" s="66"/>
      <c r="AM80" t="s">
        <v>370</v>
      </c>
    </row>
    <row r="81" spans="2:41">
      <c r="AM81" s="74">
        <v>4.2000000000000003E-2</v>
      </c>
      <c r="AN81" t="s">
        <v>354</v>
      </c>
    </row>
    <row r="82" spans="2:41">
      <c r="AM82" s="74">
        <v>1.9E-2</v>
      </c>
      <c r="AN82" t="s">
        <v>356</v>
      </c>
    </row>
    <row r="83" spans="2:41">
      <c r="AM83" s="100">
        <f>(AM81-AM82*AP53)/AP52</f>
        <v>0.12973663938372654</v>
      </c>
      <c r="AN83" t="s">
        <v>355</v>
      </c>
    </row>
    <row r="91" spans="2:41">
      <c r="B91" t="s">
        <v>371</v>
      </c>
    </row>
    <row r="92" spans="2:41">
      <c r="B92" t="s">
        <v>372</v>
      </c>
      <c r="AA92" t="s">
        <v>373</v>
      </c>
    </row>
    <row r="94" spans="2:41">
      <c r="AM94" s="74">
        <v>5.0999999999999997E-2</v>
      </c>
      <c r="AN94" t="s">
        <v>355</v>
      </c>
      <c r="AO94" t="s">
        <v>374</v>
      </c>
    </row>
    <row r="95" spans="2:41">
      <c r="L95" s="195">
        <v>0.68</v>
      </c>
      <c r="M95" t="s">
        <v>375</v>
      </c>
      <c r="AM95" s="125">
        <v>1.9E-2</v>
      </c>
      <c r="AN95" t="s">
        <v>356</v>
      </c>
      <c r="AO95" t="s">
        <v>376</v>
      </c>
    </row>
    <row r="96" spans="2:41">
      <c r="AM96" s="126">
        <f>AM94*AP52+AM95*AP53</f>
        <v>2.56464E-2</v>
      </c>
      <c r="AN96" t="s">
        <v>354</v>
      </c>
    </row>
    <row r="101" spans="2:10">
      <c r="B101" s="61" t="s">
        <v>377</v>
      </c>
    </row>
    <row r="108" spans="2:10">
      <c r="J108" s="195">
        <v>0.25</v>
      </c>
    </row>
    <row r="129" spans="2:18">
      <c r="B129" t="s">
        <v>378</v>
      </c>
    </row>
    <row r="130" spans="2:18">
      <c r="B130" t="s">
        <v>379</v>
      </c>
    </row>
    <row r="140" spans="2:18">
      <c r="B140" t="s">
        <v>380</v>
      </c>
      <c r="K140" t="s">
        <v>1911</v>
      </c>
    </row>
    <row r="141" spans="2:18">
      <c r="M141" t="s">
        <v>381</v>
      </c>
      <c r="N141" t="s">
        <v>382</v>
      </c>
    </row>
    <row r="142" spans="2:18">
      <c r="L142" t="s">
        <v>383</v>
      </c>
      <c r="M142">
        <v>163</v>
      </c>
      <c r="N142">
        <v>37</v>
      </c>
      <c r="O142" t="s">
        <v>384</v>
      </c>
      <c r="Q142" s="50">
        <f>AVERAGE('mort adult m'!I275,'mort adult f'!I275)</f>
        <v>202.90862791845672</v>
      </c>
      <c r="R142" t="s">
        <v>385</v>
      </c>
    </row>
    <row r="143" spans="2:18">
      <c r="L143" t="s">
        <v>349</v>
      </c>
      <c r="M143" s="50">
        <f>M144-M142</f>
        <v>551.91228070175441</v>
      </c>
      <c r="N143" s="50">
        <f>N144-N142</f>
        <v>47.474885844748854</v>
      </c>
      <c r="Q143" s="50">
        <f>Q142*100/(60-15)</f>
        <v>450.90806204101494</v>
      </c>
      <c r="R143" t="s">
        <v>386</v>
      </c>
    </row>
    <row r="144" spans="2:18">
      <c r="L144" t="s">
        <v>130</v>
      </c>
      <c r="M144" s="79">
        <f>M142/0.228</f>
        <v>714.91228070175441</v>
      </c>
      <c r="N144" s="9">
        <f>N142/0.438</f>
        <v>84.474885844748854</v>
      </c>
      <c r="Q144" s="81">
        <f>N144/Q143</f>
        <v>0.18734392430771166</v>
      </c>
      <c r="R144" t="s">
        <v>387</v>
      </c>
    </row>
    <row r="145" spans="12:15">
      <c r="N145" s="82">
        <f>N144/M144</f>
        <v>0.11816119001596771</v>
      </c>
      <c r="O145" t="s">
        <v>388</v>
      </c>
    </row>
    <row r="150" spans="12:15">
      <c r="L150" t="s">
        <v>389</v>
      </c>
      <c r="N150" s="74">
        <v>0.78310000000000002</v>
      </c>
      <c r="O150" t="s">
        <v>390</v>
      </c>
    </row>
    <row r="151" spans="12:15">
      <c r="L151" t="s">
        <v>391</v>
      </c>
      <c r="N151" s="58">
        <v>0.86</v>
      </c>
      <c r="O151" t="s">
        <v>392</v>
      </c>
    </row>
    <row r="152" spans="12:15">
      <c r="L152" t="s">
        <v>393</v>
      </c>
      <c r="N152" s="80">
        <f>N151/N150</f>
        <v>1.0981994636700294</v>
      </c>
    </row>
    <row r="157" spans="12:15">
      <c r="L157" t="s">
        <v>394</v>
      </c>
    </row>
    <row r="158" spans="12:15">
      <c r="L158" s="78">
        <f>0.373+0.163</f>
        <v>0.53600000000000003</v>
      </c>
    </row>
    <row r="164" spans="2:13">
      <c r="B164" t="s">
        <v>395</v>
      </c>
    </row>
    <row r="165" spans="2:13">
      <c r="M165" s="58"/>
    </row>
    <row r="166" spans="2:13">
      <c r="M166" s="58"/>
    </row>
    <row r="171" spans="2:13">
      <c r="B171" t="s">
        <v>396</v>
      </c>
    </row>
    <row r="172" spans="2:13">
      <c r="K172" s="58">
        <v>0.25</v>
      </c>
      <c r="L172" t="s">
        <v>397</v>
      </c>
    </row>
    <row r="173" spans="2:13">
      <c r="K173" s="58">
        <f>1-0.78</f>
        <v>0.21999999999999997</v>
      </c>
      <c r="L173" t="s">
        <v>398</v>
      </c>
      <c r="M173" t="s">
        <v>357</v>
      </c>
    </row>
    <row r="174" spans="2:13">
      <c r="K174" s="91">
        <f>K172*K173</f>
        <v>5.4999999999999993E-2</v>
      </c>
      <c r="L174" t="s">
        <v>399</v>
      </c>
    </row>
    <row r="176" spans="2:13">
      <c r="K176" s="58">
        <f>Demographics_InCalc!DA16</f>
        <v>0.3121498754553198</v>
      </c>
      <c r="L176" t="s">
        <v>400</v>
      </c>
    </row>
    <row r="177" spans="2:14">
      <c r="K177" s="58">
        <v>1</v>
      </c>
      <c r="L177" t="s">
        <v>401</v>
      </c>
    </row>
    <row r="179" spans="2:14">
      <c r="K179" s="92">
        <f>L95/(1-K174)</f>
        <v>0.71957671957671954</v>
      </c>
      <c r="L179" t="s">
        <v>402</v>
      </c>
    </row>
    <row r="183" spans="2:14">
      <c r="B183" t="s">
        <v>403</v>
      </c>
    </row>
    <row r="184" spans="2:14">
      <c r="B184" t="s">
        <v>334</v>
      </c>
    </row>
    <row r="186" spans="2:14">
      <c r="M186">
        <v>4.7</v>
      </c>
      <c r="N186" t="s">
        <v>354</v>
      </c>
    </row>
    <row r="187" spans="2:14">
      <c r="M187" s="65">
        <v>5</v>
      </c>
      <c r="N187" t="s">
        <v>356</v>
      </c>
    </row>
    <row r="188" spans="2:14">
      <c r="M188">
        <v>4.0999999999999996</v>
      </c>
      <c r="N188" t="s">
        <v>355</v>
      </c>
    </row>
    <row r="192" spans="2:14">
      <c r="B192" t="s">
        <v>404</v>
      </c>
    </row>
    <row r="210" spans="2:15">
      <c r="H210" t="s">
        <v>130</v>
      </c>
      <c r="I210" s="74">
        <v>0.14299999999999999</v>
      </c>
    </row>
    <row r="211" spans="2:15">
      <c r="I211">
        <f>I210*26</f>
        <v>3.7179999999999995</v>
      </c>
    </row>
    <row r="216" spans="2:15">
      <c r="B216" t="s">
        <v>130</v>
      </c>
      <c r="C216" s="74">
        <v>6.6000000000000003E-2</v>
      </c>
      <c r="N216" t="s">
        <v>130</v>
      </c>
      <c r="O216" s="74">
        <v>0.11799999999999999</v>
      </c>
    </row>
    <row r="217" spans="2:15">
      <c r="C217">
        <f>C216*26</f>
        <v>1.7160000000000002</v>
      </c>
      <c r="O217">
        <f>O216*26</f>
        <v>3.0679999999999996</v>
      </c>
    </row>
    <row r="219" spans="2:15">
      <c r="B219" t="s">
        <v>405</v>
      </c>
    </row>
    <row r="220" spans="2:15">
      <c r="B220" t="s">
        <v>406</v>
      </c>
    </row>
    <row r="221" spans="2:15">
      <c r="B221" t="s">
        <v>407</v>
      </c>
    </row>
    <row r="222" spans="2:15">
      <c r="B222" t="s">
        <v>408</v>
      </c>
    </row>
    <row r="227" spans="2:11">
      <c r="B227" t="s">
        <v>409</v>
      </c>
    </row>
    <row r="228" spans="2:11">
      <c r="B228" t="s">
        <v>410</v>
      </c>
    </row>
    <row r="235" spans="2:11">
      <c r="B235" t="s">
        <v>411</v>
      </c>
    </row>
    <row r="238" spans="2:11">
      <c r="K238" s="125">
        <v>0.21579999999999999</v>
      </c>
    </row>
    <row r="244" spans="2:18">
      <c r="B244" s="61" t="s">
        <v>412</v>
      </c>
    </row>
    <row r="249" spans="2:18">
      <c r="P249" t="s">
        <v>413</v>
      </c>
      <c r="R249" t="s">
        <v>414</v>
      </c>
    </row>
    <row r="250" spans="2:18">
      <c r="P250">
        <v>11</v>
      </c>
      <c r="Q250" t="s">
        <v>415</v>
      </c>
      <c r="R250" t="s">
        <v>416</v>
      </c>
    </row>
    <row r="251" spans="2:18">
      <c r="P251">
        <v>26</v>
      </c>
      <c r="Q251" t="s">
        <v>417</v>
      </c>
      <c r="R251" t="s">
        <v>416</v>
      </c>
    </row>
    <row r="252" spans="2:18">
      <c r="P252">
        <v>21</v>
      </c>
      <c r="Q252" t="s">
        <v>418</v>
      </c>
      <c r="R252" t="s">
        <v>416</v>
      </c>
    </row>
    <row r="253" spans="2:18">
      <c r="P253">
        <v>5</v>
      </c>
      <c r="Q253" t="s">
        <v>419</v>
      </c>
      <c r="R253" t="s">
        <v>420</v>
      </c>
    </row>
    <row r="254" spans="2:18">
      <c r="Q254" t="s">
        <v>421</v>
      </c>
      <c r="R254" t="s">
        <v>422</v>
      </c>
    </row>
    <row r="255" spans="2:18">
      <c r="P255">
        <v>5</v>
      </c>
      <c r="Q255" t="s">
        <v>423</v>
      </c>
      <c r="R255" t="s">
        <v>424</v>
      </c>
    </row>
    <row r="256" spans="2:18">
      <c r="O256" s="126">
        <f>P256*1000000/P260</f>
        <v>9.9171468987202336E-3</v>
      </c>
      <c r="P256">
        <v>1</v>
      </c>
      <c r="Q256" t="s">
        <v>425</v>
      </c>
      <c r="R256" t="s">
        <v>426</v>
      </c>
    </row>
    <row r="257" spans="2:18">
      <c r="P257">
        <v>10</v>
      </c>
      <c r="Q257" t="s">
        <v>427</v>
      </c>
      <c r="R257" t="s">
        <v>428</v>
      </c>
    </row>
    <row r="259" spans="2:18">
      <c r="P259" s="9">
        <f>SUM(P250:P257)*1000000</f>
        <v>79000000</v>
      </c>
      <c r="Q259" t="s">
        <v>429</v>
      </c>
    </row>
    <row r="260" spans="2:18">
      <c r="P260" s="9">
        <f>(SUM('Pop M'!I481:AC481)+SUM('Pop F'!I481:AC481))*1000</f>
        <v>100835453.00000001</v>
      </c>
      <c r="Q260" t="s">
        <v>430</v>
      </c>
    </row>
    <row r="261" spans="2:18">
      <c r="P261" s="66">
        <f>P259/P260</f>
        <v>0.78345460499889841</v>
      </c>
      <c r="Q261" t="s">
        <v>431</v>
      </c>
    </row>
    <row r="263" spans="2:18">
      <c r="P263" t="s">
        <v>432</v>
      </c>
    </row>
    <row r="272" spans="2:18">
      <c r="B272" s="61" t="s">
        <v>433</v>
      </c>
    </row>
    <row r="273" spans="2:5">
      <c r="C273" t="s">
        <v>434</v>
      </c>
      <c r="D273" t="s">
        <v>435</v>
      </c>
      <c r="E273" t="s">
        <v>436</v>
      </c>
    </row>
    <row r="274" spans="2:5">
      <c r="B274" t="s">
        <v>437</v>
      </c>
      <c r="C274" s="97">
        <v>2.08</v>
      </c>
      <c r="D274" s="9">
        <v>2232580</v>
      </c>
    </row>
    <row r="275" spans="2:5">
      <c r="B275" t="s">
        <v>438</v>
      </c>
      <c r="C275" s="97">
        <v>1.28</v>
      </c>
      <c r="D275" s="9">
        <v>1372230</v>
      </c>
    </row>
    <row r="276" spans="2:5">
      <c r="B276" t="s">
        <v>439</v>
      </c>
      <c r="C276" s="97">
        <v>0.7</v>
      </c>
      <c r="D276" s="9">
        <v>758000</v>
      </c>
    </row>
    <row r="277" spans="2:5">
      <c r="B277" t="s">
        <v>440</v>
      </c>
      <c r="C277" s="97">
        <v>0</v>
      </c>
      <c r="D277" s="9">
        <v>0</v>
      </c>
      <c r="E277" t="s">
        <v>441</v>
      </c>
    </row>
    <row r="278" spans="2:5">
      <c r="B278" t="s">
        <v>442</v>
      </c>
      <c r="C278" s="97">
        <v>0</v>
      </c>
      <c r="D278" s="9">
        <v>0</v>
      </c>
    </row>
    <row r="279" spans="2:5">
      <c r="B279" t="s">
        <v>443</v>
      </c>
      <c r="C279" s="97">
        <v>0</v>
      </c>
      <c r="D279" s="9">
        <v>0</v>
      </c>
    </row>
  </sheetData>
  <hyperlinks>
    <hyperlink ref="B101" r:id="rId1" xr:uid="{FE3EA52F-73CE-428C-8A7A-ACFFCA006BC1}"/>
    <hyperlink ref="B244" r:id="rId2" xr:uid="{C04EE1A0-FF4F-409D-83E4-07D12737B1D7}"/>
    <hyperlink ref="B272" r:id="rId3" xr:uid="{1DFF29FC-808E-4E81-A417-6F0EFC6F25F6}"/>
    <hyperlink ref="B41" r:id="rId4" xr:uid="{800D413D-ED61-43B2-ACAF-34083BBA4350}"/>
  </hyperlinks>
  <pageMargins left="0.7" right="0.7" top="0.75" bottom="0.75" header="0.3" footer="0.3"/>
  <drawing r:id="rId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sheetPr>
    <tabColor theme="9" tint="0.59999389629810485"/>
  </sheetPr>
  <dimension ref="A1:AK526"/>
  <sheetViews>
    <sheetView topLeftCell="A93" workbookViewId="0">
      <selection activeCell="O116" sqref="O116"/>
    </sheetView>
  </sheetViews>
  <sheetFormatPr defaultRowHeight="14.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c r="A1" s="61" t="s">
        <v>584</v>
      </c>
    </row>
    <row r="2" spans="1:22">
      <c r="G2" t="s">
        <v>585</v>
      </c>
      <c r="I2" t="s">
        <v>586</v>
      </c>
    </row>
    <row r="3" spans="1:22">
      <c r="G3" t="s">
        <v>587</v>
      </c>
      <c r="I3" s="188">
        <f>SUM(V6:V22)/1000</f>
        <v>10.092043800000001</v>
      </c>
      <c r="J3" t="s">
        <v>588</v>
      </c>
    </row>
    <row r="4" spans="1:22">
      <c r="S4" s="325" t="s">
        <v>589</v>
      </c>
      <c r="T4" s="325"/>
      <c r="U4" s="325"/>
    </row>
    <row r="5" spans="1:22">
      <c r="H5" t="s">
        <v>451</v>
      </c>
      <c r="I5" t="s">
        <v>590</v>
      </c>
      <c r="J5" t="s">
        <v>1862</v>
      </c>
      <c r="K5" t="s">
        <v>591</v>
      </c>
      <c r="L5" t="s">
        <v>592</v>
      </c>
      <c r="S5" t="s">
        <v>593</v>
      </c>
      <c r="T5" t="s">
        <v>594</v>
      </c>
      <c r="U5" t="s">
        <v>130</v>
      </c>
      <c r="V5" t="s">
        <v>595</v>
      </c>
    </row>
    <row r="6" spans="1:22">
      <c r="G6" t="s">
        <v>596</v>
      </c>
      <c r="H6">
        <v>1</v>
      </c>
      <c r="I6">
        <f>H6</f>
        <v>1</v>
      </c>
      <c r="J6" s="62">
        <f>I3</f>
        <v>10.092043800000001</v>
      </c>
      <c r="K6" s="58">
        <v>0.95</v>
      </c>
      <c r="L6" s="64">
        <f>I6/J6/K6</f>
        <v>0.10430311241290574</v>
      </c>
      <c r="M6" s="85" t="s">
        <v>309</v>
      </c>
      <c r="P6" t="s">
        <v>597</v>
      </c>
      <c r="S6" s="9">
        <f>SUMIFS('Pop M'!I:I,'Pop M'!C:C,P6,'Pop M'!H:H,2000)</f>
        <v>109.78100000000001</v>
      </c>
      <c r="T6" s="9">
        <f>SUMIFS('Pop F'!I:I,'Pop F'!C:C,P6,'Pop F'!H:H,2000)</f>
        <v>107.18</v>
      </c>
      <c r="U6" s="9">
        <f t="shared" ref="U6:U22" si="0">T6+S6</f>
        <v>216.96100000000001</v>
      </c>
      <c r="V6" s="9">
        <f>U6/5</f>
        <v>43.392200000000003</v>
      </c>
    </row>
    <row r="7" spans="1:22">
      <c r="G7" t="s">
        <v>598</v>
      </c>
      <c r="H7">
        <v>9</v>
      </c>
      <c r="I7">
        <f>H7-H6</f>
        <v>8</v>
      </c>
      <c r="J7">
        <f>J6</f>
        <v>10.092043800000001</v>
      </c>
      <c r="K7" s="58">
        <v>0.95</v>
      </c>
      <c r="L7" s="64">
        <f t="shared" ref="L7:L17" si="1">I7/J7/K7</f>
        <v>0.83442489930324593</v>
      </c>
      <c r="M7" s="85" t="s">
        <v>175</v>
      </c>
      <c r="P7" t="s">
        <v>599</v>
      </c>
      <c r="S7" s="9">
        <f>SUMIFS('Pop M'!I:I,'Pop M'!C:C,P7,'Pop M'!H:H,2000)</f>
        <v>578.81100000000004</v>
      </c>
      <c r="T7" s="9">
        <f>SUMIFS('Pop F'!I:I,'Pop F'!C:C,P7,'Pop F'!H:H,2000)</f>
        <v>577.00599999999997</v>
      </c>
      <c r="U7" s="9">
        <f t="shared" si="0"/>
        <v>1155.817</v>
      </c>
      <c r="V7" s="9">
        <f t="shared" ref="V7:V22" si="2">U7/5</f>
        <v>231.1634</v>
      </c>
    </row>
    <row r="8" spans="1:22">
      <c r="G8" t="s">
        <v>600</v>
      </c>
      <c r="H8">
        <v>12</v>
      </c>
      <c r="I8">
        <f t="shared" ref="I8:I17" si="3">H8-H7</f>
        <v>3</v>
      </c>
      <c r="J8">
        <f t="shared" ref="J8:J17" si="4">J7</f>
        <v>10.092043800000001</v>
      </c>
      <c r="K8" s="58">
        <v>0.95</v>
      </c>
      <c r="L8" s="64">
        <f t="shared" si="1"/>
        <v>0.31290933723871717</v>
      </c>
      <c r="M8" s="169" t="s">
        <v>313</v>
      </c>
      <c r="P8" t="s">
        <v>601</v>
      </c>
      <c r="S8" s="9">
        <f>SUMIFS('Pop M'!I:I,'Pop M'!C:C,P8,'Pop M'!H:H,2000)</f>
        <v>309.108</v>
      </c>
      <c r="T8" s="9">
        <f>SUMIFS('Pop F'!I:I,'Pop F'!C:C,P8,'Pop F'!H:H,2000)</f>
        <v>303.87900000000002</v>
      </c>
      <c r="U8" s="9">
        <f t="shared" si="0"/>
        <v>612.98700000000008</v>
      </c>
      <c r="V8" s="9">
        <f t="shared" si="2"/>
        <v>122.59740000000002</v>
      </c>
    </row>
    <row r="9" spans="1:22">
      <c r="G9" t="s">
        <v>602</v>
      </c>
      <c r="H9">
        <v>13</v>
      </c>
      <c r="I9">
        <f t="shared" si="3"/>
        <v>1</v>
      </c>
      <c r="J9">
        <f t="shared" si="4"/>
        <v>10.092043800000001</v>
      </c>
      <c r="K9" s="58">
        <v>0.95</v>
      </c>
      <c r="L9">
        <f t="shared" si="1"/>
        <v>0.10430311241290574</v>
      </c>
      <c r="M9" s="169" t="s">
        <v>304</v>
      </c>
      <c r="P9" t="s">
        <v>603</v>
      </c>
      <c r="S9" s="9">
        <f>SUMIFS('Pop M'!I:I,'Pop M'!C:C,P9,'Pop M'!H:H,2000)</f>
        <v>257.42399999999998</v>
      </c>
      <c r="T9" s="9">
        <f>SUMIFS('Pop F'!I:I,'Pop F'!C:C,P9,'Pop F'!H:H,2000)</f>
        <v>253.32599999999999</v>
      </c>
      <c r="U9" s="9">
        <f t="shared" si="0"/>
        <v>510.75</v>
      </c>
      <c r="V9" s="9">
        <f t="shared" si="2"/>
        <v>102.15</v>
      </c>
    </row>
    <row r="10" spans="1:22">
      <c r="G10" t="s">
        <v>604</v>
      </c>
      <c r="H10" s="189">
        <v>15.8</v>
      </c>
      <c r="I10">
        <f t="shared" si="3"/>
        <v>2.8000000000000007</v>
      </c>
      <c r="J10">
        <f t="shared" si="4"/>
        <v>10.092043800000001</v>
      </c>
      <c r="K10" s="58">
        <v>0.95</v>
      </c>
      <c r="L10" s="64">
        <f t="shared" si="1"/>
        <v>0.29204871475613614</v>
      </c>
      <c r="M10" s="85" t="s">
        <v>306</v>
      </c>
      <c r="P10" t="s">
        <v>605</v>
      </c>
      <c r="S10" s="9">
        <f>SUMIFS('Pop M'!I:I,'Pop M'!C:C,P10,'Pop M'!H:H,2000)</f>
        <v>1412.626</v>
      </c>
      <c r="T10" s="9">
        <f>SUMIFS('Pop F'!I:I,'Pop F'!C:C,P10,'Pop F'!H:H,2000)</f>
        <v>1401.569</v>
      </c>
      <c r="U10" s="9">
        <f t="shared" si="0"/>
        <v>2814.1949999999997</v>
      </c>
      <c r="V10" s="9">
        <f t="shared" si="2"/>
        <v>562.83899999999994</v>
      </c>
    </row>
    <row r="11" spans="1:22">
      <c r="G11" t="s">
        <v>606</v>
      </c>
      <c r="H11" s="189">
        <v>16.2</v>
      </c>
      <c r="I11">
        <f t="shared" si="3"/>
        <v>0.39999999999999858</v>
      </c>
      <c r="J11">
        <f t="shared" si="4"/>
        <v>10.092043800000001</v>
      </c>
      <c r="K11" s="58">
        <v>0.95</v>
      </c>
      <c r="L11">
        <f t="shared" si="1"/>
        <v>4.1721244965162149E-2</v>
      </c>
      <c r="P11" t="s">
        <v>607</v>
      </c>
      <c r="S11" s="9">
        <f>SUMIFS('Pop M'!I:I,'Pop M'!C:C,P11,'Pop M'!H:H,2000)</f>
        <v>4357.8770000000004</v>
      </c>
      <c r="T11" s="9">
        <f>SUMIFS('Pop F'!I:I,'Pop F'!C:C,P11,'Pop F'!H:H,2000)</f>
        <v>4308.4849999999997</v>
      </c>
      <c r="U11" s="9">
        <f t="shared" si="0"/>
        <v>8666.362000000001</v>
      </c>
      <c r="V11" s="9">
        <f t="shared" si="2"/>
        <v>1733.2724000000003</v>
      </c>
    </row>
    <row r="12" spans="1:22">
      <c r="G12" t="s">
        <v>608</v>
      </c>
      <c r="H12">
        <v>20</v>
      </c>
      <c r="I12">
        <f t="shared" si="3"/>
        <v>3.8000000000000007</v>
      </c>
      <c r="J12">
        <f t="shared" si="4"/>
        <v>10.092043800000001</v>
      </c>
      <c r="K12" s="58">
        <v>0.95</v>
      </c>
      <c r="L12">
        <f t="shared" si="1"/>
        <v>0.39635182716904188</v>
      </c>
      <c r="P12" t="s">
        <v>609</v>
      </c>
      <c r="S12" s="9">
        <f>SUMIFS('Pop M'!I:I,'Pop M'!C:C,P12,'Pop M'!H:H,2000)</f>
        <v>164.26499999999999</v>
      </c>
      <c r="T12" s="9">
        <f>SUMIFS('Pop F'!I:I,'Pop F'!C:C,P12,'Pop F'!H:H,2000)</f>
        <v>158.929</v>
      </c>
      <c r="U12" s="9">
        <f t="shared" si="0"/>
        <v>323.19399999999996</v>
      </c>
      <c r="V12" s="9">
        <f t="shared" si="2"/>
        <v>64.638799999999989</v>
      </c>
    </row>
    <row r="13" spans="1:22">
      <c r="G13" t="s">
        <v>610</v>
      </c>
      <c r="H13">
        <v>21</v>
      </c>
      <c r="I13">
        <f t="shared" si="3"/>
        <v>1</v>
      </c>
      <c r="J13">
        <f t="shared" si="4"/>
        <v>10.092043800000001</v>
      </c>
      <c r="K13" s="58">
        <v>0.95</v>
      </c>
      <c r="L13">
        <f t="shared" si="1"/>
        <v>0.10430311241290574</v>
      </c>
      <c r="P13" t="s">
        <v>611</v>
      </c>
      <c r="S13" s="9">
        <f>SUMIFS('Pop M'!I:I,'Pop M'!C:C,P13,'Pop M'!H:H,2000)</f>
        <v>6246.6239999999998</v>
      </c>
      <c r="T13" s="9">
        <f>SUMIFS('Pop F'!I:I,'Pop F'!C:C,P13,'Pop F'!H:H,2000)</f>
        <v>6100.9660000000003</v>
      </c>
      <c r="U13" s="9">
        <f t="shared" si="0"/>
        <v>12347.59</v>
      </c>
      <c r="V13" s="9">
        <f t="shared" si="2"/>
        <v>2469.518</v>
      </c>
    </row>
    <row r="14" spans="1:22">
      <c r="G14" t="s">
        <v>612</v>
      </c>
      <c r="H14" s="189">
        <v>21.8</v>
      </c>
      <c r="I14">
        <f t="shared" si="3"/>
        <v>0.80000000000000071</v>
      </c>
      <c r="J14">
        <f t="shared" si="4"/>
        <v>10.092043800000001</v>
      </c>
      <c r="K14" s="58">
        <v>0.95</v>
      </c>
      <c r="L14">
        <f t="shared" si="1"/>
        <v>8.3442489930324659E-2</v>
      </c>
      <c r="P14" t="s">
        <v>613</v>
      </c>
      <c r="S14" s="9">
        <f>SUMIFS('Pop M'!I:I,'Pop M'!C:C,P14,'Pop M'!H:H,2000)</f>
        <v>1578.674</v>
      </c>
      <c r="T14" s="9">
        <f>SUMIFS('Pop F'!I:I,'Pop F'!C:C,P14,'Pop F'!H:H,2000)</f>
        <v>1582.675</v>
      </c>
      <c r="U14" s="9">
        <f t="shared" si="0"/>
        <v>3161.3490000000002</v>
      </c>
      <c r="V14" s="9">
        <f t="shared" si="2"/>
        <v>632.26980000000003</v>
      </c>
    </row>
    <row r="15" spans="1:22">
      <c r="G15" t="s">
        <v>614</v>
      </c>
      <c r="H15" s="189">
        <v>22.1</v>
      </c>
      <c r="I15">
        <f t="shared" si="3"/>
        <v>0.30000000000000071</v>
      </c>
      <c r="J15">
        <f t="shared" si="4"/>
        <v>10.092043800000001</v>
      </c>
      <c r="K15" s="58">
        <v>0.95</v>
      </c>
      <c r="L15">
        <f t="shared" si="1"/>
        <v>3.1290933723871796E-2</v>
      </c>
      <c r="P15" t="s">
        <v>615</v>
      </c>
      <c r="S15" s="9">
        <f>SUMIFS('Pop M'!I:I,'Pop M'!C:C,P15,'Pop M'!H:H,2000)</f>
        <v>132.58799999999999</v>
      </c>
      <c r="T15" s="9">
        <f>SUMIFS('Pop F'!I:I,'Pop F'!C:C,P15,'Pop F'!H:H,2000)</f>
        <v>132.84200000000001</v>
      </c>
      <c r="U15" s="9">
        <f t="shared" si="0"/>
        <v>265.43</v>
      </c>
      <c r="V15" s="9">
        <f t="shared" si="2"/>
        <v>53.085999999999999</v>
      </c>
    </row>
    <row r="16" spans="1:22">
      <c r="G16" t="s">
        <v>616</v>
      </c>
      <c r="H16" s="189">
        <v>22.3</v>
      </c>
      <c r="I16">
        <f t="shared" si="3"/>
        <v>0.19999999999999929</v>
      </c>
      <c r="J16">
        <f t="shared" si="4"/>
        <v>10.092043800000001</v>
      </c>
      <c r="K16" s="58">
        <v>0.95</v>
      </c>
      <c r="L16">
        <f t="shared" si="1"/>
        <v>2.0860622482581075E-2</v>
      </c>
      <c r="P16" t="s">
        <v>617</v>
      </c>
      <c r="S16" s="9">
        <f>SUMIFS('Pop M'!I:I,'Pop M'!C:C,P16,'Pop M'!H:H,2000)</f>
        <v>643.88199999999995</v>
      </c>
      <c r="T16" s="9">
        <f>SUMIFS('Pop F'!I:I,'Pop F'!C:C,P16,'Pop F'!H:H,2000)</f>
        <v>645.64599999999996</v>
      </c>
      <c r="U16" s="9">
        <f t="shared" si="0"/>
        <v>1289.5279999999998</v>
      </c>
      <c r="V16" s="9">
        <f t="shared" si="2"/>
        <v>257.90559999999994</v>
      </c>
    </row>
    <row r="17" spans="1:22">
      <c r="G17" t="s">
        <v>618</v>
      </c>
      <c r="H17" s="189">
        <v>22.4</v>
      </c>
      <c r="I17">
        <f t="shared" si="3"/>
        <v>9.9999999999997868E-2</v>
      </c>
      <c r="J17">
        <f t="shared" si="4"/>
        <v>10.092043800000001</v>
      </c>
      <c r="K17" s="58">
        <v>0.95</v>
      </c>
      <c r="L17" s="64">
        <f t="shared" si="1"/>
        <v>1.0430311241290352E-2</v>
      </c>
      <c r="M17" s="85" t="s">
        <v>309</v>
      </c>
      <c r="P17" t="s">
        <v>619</v>
      </c>
      <c r="S17" s="9">
        <f>SUMIFS('Pop M'!I:I,'Pop M'!C:C,P17,'Pop M'!H:H,2000)</f>
        <v>2457.0500000000002</v>
      </c>
      <c r="T17" s="9">
        <f>SUMIFS('Pop F'!I:I,'Pop F'!C:C,P17,'Pop F'!H:H,2000)</f>
        <v>2402.3780000000002</v>
      </c>
      <c r="U17" s="9">
        <f t="shared" si="0"/>
        <v>4859.4279999999999</v>
      </c>
      <c r="V17" s="9">
        <f t="shared" si="2"/>
        <v>971.88559999999995</v>
      </c>
    </row>
    <row r="18" spans="1:22">
      <c r="P18" t="s">
        <v>620</v>
      </c>
      <c r="S18" s="9">
        <f>SUMIFS('Pop M'!I:I,'Pop M'!C:C,P18,'Pop M'!H:H,2000)</f>
        <v>73.69</v>
      </c>
      <c r="T18" s="9">
        <f>SUMIFS('Pop F'!I:I,'Pop F'!C:C,P18,'Pop F'!H:H,2000)</f>
        <v>72.668000000000006</v>
      </c>
      <c r="U18" s="9">
        <f t="shared" si="0"/>
        <v>146.358</v>
      </c>
      <c r="V18" s="9">
        <f t="shared" si="2"/>
        <v>29.271599999999999</v>
      </c>
    </row>
    <row r="19" spans="1:22">
      <c r="P19" t="s">
        <v>621</v>
      </c>
      <c r="S19" s="9">
        <f>SUMIFS('Pop M'!I:I,'Pop M'!C:C,P19,'Pop M'!H:H,2000)</f>
        <v>2389.049</v>
      </c>
      <c r="T19" s="9">
        <f>SUMIFS('Pop F'!I:I,'Pop F'!C:C,P19,'Pop F'!H:H,2000)</f>
        <v>2347.4070000000002</v>
      </c>
      <c r="U19" s="9">
        <f t="shared" si="0"/>
        <v>4736.4560000000001</v>
      </c>
      <c r="V19" s="9">
        <f t="shared" si="2"/>
        <v>947.2912</v>
      </c>
    </row>
    <row r="20" spans="1:22">
      <c r="P20" t="s">
        <v>622</v>
      </c>
      <c r="S20" s="9">
        <f>SUMIFS('Pop M'!I:I,'Pop M'!C:C,P20,'Pop M'!H:H,2000)</f>
        <v>2906.9850000000001</v>
      </c>
      <c r="T20" s="9">
        <f>SUMIFS('Pop F'!I:I,'Pop F'!C:C,P20,'Pop F'!H:H,2000)</f>
        <v>2847.1109999999999</v>
      </c>
      <c r="U20" s="9">
        <f t="shared" si="0"/>
        <v>5754.0959999999995</v>
      </c>
      <c r="V20" s="9">
        <f t="shared" si="2"/>
        <v>1150.8191999999999</v>
      </c>
    </row>
    <row r="21" spans="1:22">
      <c r="P21" t="s">
        <v>623</v>
      </c>
      <c r="S21" s="9">
        <f>SUMIFS('Pop M'!I:I,'Pop M'!C:C,P21,'Pop M'!H:H,2000)</f>
        <v>961.10900000000004</v>
      </c>
      <c r="T21" s="9">
        <f>SUMIFS('Pop F'!I:I,'Pop F'!C:C,P21,'Pop F'!H:H,2000)</f>
        <v>946.91800000000001</v>
      </c>
      <c r="U21" s="9">
        <f t="shared" si="0"/>
        <v>1908.027</v>
      </c>
      <c r="V21" s="9">
        <f t="shared" si="2"/>
        <v>381.60540000000003</v>
      </c>
    </row>
    <row r="22" spans="1:22">
      <c r="P22" t="s">
        <v>624</v>
      </c>
      <c r="S22" s="9">
        <f>SUMIFS('Pop M'!I:I,'Pop M'!C:C,P22,'Pop M'!H:H,2000)</f>
        <v>854.05499999999995</v>
      </c>
      <c r="T22" s="9">
        <f>SUMIFS('Pop F'!I:I,'Pop F'!C:C,P22,'Pop F'!H:H,2000)</f>
        <v>837.63599999999997</v>
      </c>
      <c r="U22" s="9">
        <f t="shared" si="0"/>
        <v>1691.6909999999998</v>
      </c>
      <c r="V22" s="9">
        <f t="shared" si="2"/>
        <v>338.33819999999997</v>
      </c>
    </row>
    <row r="27" spans="1:22">
      <c r="A27" t="s">
        <v>625</v>
      </c>
    </row>
    <row r="28" spans="1:22">
      <c r="I28" t="s">
        <v>626</v>
      </c>
      <c r="M28" s="58">
        <v>0.45</v>
      </c>
    </row>
    <row r="29" spans="1:22">
      <c r="I29" t="s">
        <v>627</v>
      </c>
      <c r="M29">
        <f>29.1/1000</f>
        <v>2.9100000000000001E-2</v>
      </c>
    </row>
    <row r="30" spans="1:22">
      <c r="I30" t="s">
        <v>628</v>
      </c>
      <c r="M30">
        <v>66.599999999999994</v>
      </c>
      <c r="N30" t="s">
        <v>629</v>
      </c>
    </row>
    <row r="31" spans="1:22">
      <c r="M31">
        <v>63.2</v>
      </c>
      <c r="N31" s="93" t="s">
        <v>630</v>
      </c>
    </row>
    <row r="32" spans="1:22">
      <c r="I32" t="s">
        <v>631</v>
      </c>
      <c r="L32" s="190">
        <f>M28*M29*M31</f>
        <v>0.82760400000000012</v>
      </c>
    </row>
    <row r="33" spans="1:21">
      <c r="L33" s="137" t="s">
        <v>632</v>
      </c>
    </row>
    <row r="34" spans="1:21">
      <c r="A34" t="s">
        <v>633</v>
      </c>
    </row>
    <row r="41" spans="1:21">
      <c r="A41" t="s">
        <v>634</v>
      </c>
    </row>
    <row r="43" spans="1:21">
      <c r="P43" t="s">
        <v>635</v>
      </c>
      <c r="S43" t="s">
        <v>636</v>
      </c>
      <c r="T43" t="s">
        <v>637</v>
      </c>
      <c r="U43" t="s">
        <v>638</v>
      </c>
    </row>
    <row r="44" spans="1:21">
      <c r="O44" t="s">
        <v>639</v>
      </c>
      <c r="P44">
        <v>1.2</v>
      </c>
      <c r="S44">
        <v>1.8</v>
      </c>
      <c r="T44">
        <v>3.2</v>
      </c>
      <c r="U44">
        <v>10.5</v>
      </c>
    </row>
    <row r="45" spans="1:21">
      <c r="O45" t="s">
        <v>640</v>
      </c>
      <c r="P45" s="58">
        <f>Prevalences!I30</f>
        <v>4.9999999999999996E-2</v>
      </c>
      <c r="Q45" s="58"/>
      <c r="R45" s="58"/>
      <c r="S45" s="66">
        <f>Prevalences!I33</f>
        <v>0</v>
      </c>
      <c r="T45" s="58">
        <f>Prevalences!I28</f>
        <v>0.67500000000000004</v>
      </c>
      <c r="U45" s="58">
        <f>Prevalences!I29+Prevalences!I31</f>
        <v>0.27499999999999997</v>
      </c>
    </row>
    <row r="49" spans="15:19">
      <c r="P49" t="s">
        <v>165</v>
      </c>
      <c r="Q49" t="s">
        <v>641</v>
      </c>
      <c r="R49" t="s">
        <v>642</v>
      </c>
    </row>
    <row r="50" spans="15:19">
      <c r="O50" t="s">
        <v>643</v>
      </c>
      <c r="P50">
        <v>47.2</v>
      </c>
      <c r="Q50">
        <v>295.39999999999998</v>
      </c>
      <c r="R50">
        <v>42.8</v>
      </c>
      <c r="S50" t="s">
        <v>644</v>
      </c>
    </row>
    <row r="51" spans="15:19">
      <c r="O51" t="s">
        <v>639</v>
      </c>
      <c r="P51">
        <v>1.88</v>
      </c>
      <c r="Q51" s="191">
        <f>SUMPRODUCT(P44:U44,P45:U45)</f>
        <v>5.1074999999999999</v>
      </c>
      <c r="R51">
        <v>3</v>
      </c>
      <c r="S51" t="s">
        <v>645</v>
      </c>
    </row>
    <row r="52" spans="15:19">
      <c r="O52" t="s">
        <v>646</v>
      </c>
      <c r="P52">
        <f>P50/P51</f>
        <v>25.106382978723406</v>
      </c>
      <c r="Q52">
        <f>Q50/Q51</f>
        <v>57.836514929025938</v>
      </c>
      <c r="R52">
        <f>R50/R51</f>
        <v>14.266666666666666</v>
      </c>
    </row>
    <row r="53" spans="15:19">
      <c r="O53" t="s">
        <v>647</v>
      </c>
      <c r="P53" s="64">
        <f>1/P52</f>
        <v>3.9830508474576268E-2</v>
      </c>
      <c r="Q53" s="190">
        <f t="shared" ref="Q53:R53" si="5">1/Q52</f>
        <v>1.7290115098171972E-2</v>
      </c>
      <c r="R53" s="190">
        <f t="shared" si="5"/>
        <v>7.0093457943925241E-2</v>
      </c>
    </row>
    <row r="54" spans="15:19">
      <c r="R54" s="137" t="s">
        <v>648</v>
      </c>
    </row>
    <row r="55" spans="15:19">
      <c r="Q55" s="137" t="s">
        <v>649</v>
      </c>
    </row>
    <row r="74" spans="1:7">
      <c r="A74" s="192" t="s">
        <v>650</v>
      </c>
      <c r="B74" s="192"/>
    </row>
    <row r="75" spans="1:7">
      <c r="A75" t="s">
        <v>651</v>
      </c>
    </row>
    <row r="76" spans="1:7">
      <c r="A76" t="s">
        <v>652</v>
      </c>
    </row>
    <row r="77" spans="1:7">
      <c r="A77" t="s">
        <v>653</v>
      </c>
    </row>
    <row r="79" spans="1:7">
      <c r="A79" t="s">
        <v>654</v>
      </c>
      <c r="E79">
        <f>401/100000</f>
        <v>4.0099999999999997E-3</v>
      </c>
      <c r="G79" t="s">
        <v>655</v>
      </c>
    </row>
    <row r="80" spans="1:7">
      <c r="A80" t="s">
        <v>656</v>
      </c>
      <c r="E80" s="58">
        <v>0.85</v>
      </c>
      <c r="G80" t="s">
        <v>657</v>
      </c>
    </row>
    <row r="82" spans="2:9">
      <c r="B82" t="s">
        <v>658</v>
      </c>
      <c r="C82" t="s">
        <v>659</v>
      </c>
      <c r="E82" t="s">
        <v>660</v>
      </c>
      <c r="G82" t="s">
        <v>661</v>
      </c>
    </row>
    <row r="83" spans="2:9">
      <c r="B83" s="58">
        <v>1</v>
      </c>
      <c r="C83" t="s">
        <v>662</v>
      </c>
    </row>
    <row r="84" spans="2:9">
      <c r="C84" s="66">
        <f>Prevalences!S71</f>
        <v>0.26812151014720248</v>
      </c>
      <c r="D84" t="s">
        <v>663</v>
      </c>
    </row>
    <row r="85" spans="2:9">
      <c r="C85" s="66">
        <f>Prevalences!T72</f>
        <v>5.0116865018980945E-2</v>
      </c>
      <c r="D85" t="s">
        <v>664</v>
      </c>
    </row>
    <row r="86" spans="2:9">
      <c r="C86" s="58">
        <f>B83-C84-C85</f>
        <v>0.68176162483381653</v>
      </c>
      <c r="D86" t="s">
        <v>665</v>
      </c>
    </row>
    <row r="87" spans="2:9">
      <c r="C87" s="58"/>
      <c r="E87" s="66">
        <f>C86*C84</f>
        <v>0.18279495641085339</v>
      </c>
      <c r="F87" t="s">
        <v>663</v>
      </c>
    </row>
    <row r="88" spans="2:9">
      <c r="C88" s="58"/>
      <c r="E88" s="66">
        <f>C86*C85</f>
        <v>3.4167755326917508E-2</v>
      </c>
      <c r="F88" t="s">
        <v>664</v>
      </c>
    </row>
    <row r="89" spans="2:9">
      <c r="C89" s="58"/>
      <c r="E89" s="58">
        <f>C86-E87-E88</f>
        <v>0.4647989130960456</v>
      </c>
      <c r="F89" t="s">
        <v>665</v>
      </c>
    </row>
    <row r="90" spans="2:9">
      <c r="C90" s="58"/>
      <c r="G90" s="66">
        <f>E89*E87</f>
        <v>8.4962897059203693E-2</v>
      </c>
      <c r="H90" t="s">
        <v>663</v>
      </c>
    </row>
    <row r="91" spans="2:9">
      <c r="C91" s="58"/>
      <c r="G91" s="66">
        <f>E89*E88</f>
        <v>1.588113553888288E-2</v>
      </c>
      <c r="H91" t="s">
        <v>664</v>
      </c>
    </row>
    <row r="92" spans="2:9">
      <c r="G92" s="58">
        <f>E89-G90-G91</f>
        <v>0.36395488049795904</v>
      </c>
      <c r="H92" t="s">
        <v>665</v>
      </c>
      <c r="I92" t="s">
        <v>666</v>
      </c>
    </row>
    <row r="93" spans="2:9">
      <c r="G93" s="58"/>
      <c r="I93" s="66"/>
    </row>
    <row r="94" spans="2:9">
      <c r="B94" s="97">
        <f>C84*0.5+C85*1+E87*1.5+E88*2+G90*2.5+G91*3+G92*3</f>
        <v>1.8786208561212323</v>
      </c>
      <c r="C94" t="s">
        <v>667</v>
      </c>
      <c r="G94" s="58"/>
      <c r="I94" s="66"/>
    </row>
    <row r="96" spans="2:9">
      <c r="B96" t="s">
        <v>635</v>
      </c>
      <c r="C96" t="s">
        <v>636</v>
      </c>
      <c r="D96" t="s">
        <v>637</v>
      </c>
      <c r="E96" t="s">
        <v>668</v>
      </c>
    </row>
    <row r="97" spans="1:19">
      <c r="A97" t="s">
        <v>669</v>
      </c>
      <c r="B97" s="58">
        <v>0.91</v>
      </c>
      <c r="C97" s="58">
        <v>0.85</v>
      </c>
      <c r="D97" s="58">
        <v>0.94</v>
      </c>
      <c r="E97" s="58">
        <v>0.99</v>
      </c>
      <c r="G97" t="s">
        <v>670</v>
      </c>
    </row>
    <row r="98" spans="1:19">
      <c r="A98" t="s">
        <v>671</v>
      </c>
      <c r="B98" s="5">
        <f>B94</f>
        <v>1.8786208561212323</v>
      </c>
      <c r="C98" s="5">
        <f>B98</f>
        <v>1.8786208561212323</v>
      </c>
      <c r="D98" s="5">
        <f>C98</f>
        <v>1.8786208561212323</v>
      </c>
      <c r="E98">
        <v>3</v>
      </c>
    </row>
    <row r="99" spans="1:19">
      <c r="A99" t="s">
        <v>672</v>
      </c>
      <c r="B99" s="58">
        <f>P45</f>
        <v>4.9999999999999996E-2</v>
      </c>
      <c r="C99" s="58">
        <f>S45</f>
        <v>0</v>
      </c>
      <c r="D99" s="58">
        <f>T45</f>
        <v>0.67500000000000004</v>
      </c>
      <c r="E99" s="58">
        <f>U45</f>
        <v>0.27499999999999997</v>
      </c>
    </row>
    <row r="101" spans="1:19">
      <c r="A101" t="s">
        <v>673</v>
      </c>
      <c r="E101" s="97">
        <f>66.6</f>
        <v>66.599999999999994</v>
      </c>
      <c r="G101" t="s">
        <v>629</v>
      </c>
    </row>
    <row r="102" spans="1:19">
      <c r="A102" t="s">
        <v>674</v>
      </c>
      <c r="E102" s="97">
        <f>S111</f>
        <v>29.195164730085189</v>
      </c>
      <c r="N102" t="s">
        <v>127</v>
      </c>
      <c r="O102" t="s">
        <v>675</v>
      </c>
      <c r="P102" t="s">
        <v>676</v>
      </c>
      <c r="Q102" t="s">
        <v>677</v>
      </c>
      <c r="R102" t="s">
        <v>678</v>
      </c>
      <c r="S102" t="s">
        <v>679</v>
      </c>
    </row>
    <row r="103" spans="1:19">
      <c r="A103" t="s">
        <v>680</v>
      </c>
      <c r="E103" s="97">
        <f>E101-E102</f>
        <v>37.404835269914805</v>
      </c>
      <c r="N103" t="s">
        <v>681</v>
      </c>
      <c r="O103">
        <f>9.4/100</f>
        <v>9.4E-2</v>
      </c>
      <c r="P103" s="9">
        <f>'Pop F'!L482</f>
        <v>6432.598</v>
      </c>
      <c r="Q103" s="9">
        <f t="shared" ref="Q103:Q109" si="6">O103*P103</f>
        <v>604.66421200000002</v>
      </c>
      <c r="R103" s="66">
        <f>Q103/SUM(Q$103:Q$109)</f>
        <v>7.4784852036946237E-2</v>
      </c>
      <c r="S103">
        <v>17</v>
      </c>
    </row>
    <row r="104" spans="1:19">
      <c r="N104" t="s">
        <v>682</v>
      </c>
      <c r="O104">
        <f>34.7/100</f>
        <v>0.34700000000000003</v>
      </c>
      <c r="P104" s="9">
        <f>'Pop F'!M482</f>
        <v>5816.1729999999998</v>
      </c>
      <c r="Q104" s="9">
        <f t="shared" si="6"/>
        <v>2018.212031</v>
      </c>
      <c r="R104" s="66">
        <f t="shared" ref="R104:R109" si="7">Q104/SUM(Q$103:Q$109)</f>
        <v>0.24961240490535225</v>
      </c>
      <c r="S104">
        <v>22</v>
      </c>
    </row>
    <row r="105" spans="1:19">
      <c r="A105" s="93" t="s">
        <v>683</v>
      </c>
      <c r="N105" t="s">
        <v>684</v>
      </c>
      <c r="O105">
        <f>40.5/100</f>
        <v>0.40500000000000003</v>
      </c>
      <c r="P105" s="9">
        <f>'Pop F'!N482</f>
        <v>4802.45</v>
      </c>
      <c r="Q105" s="9">
        <f t="shared" si="6"/>
        <v>1944.99225</v>
      </c>
      <c r="R105" s="66">
        <f t="shared" si="7"/>
        <v>0.24055658453498344</v>
      </c>
      <c r="S105">
        <v>27</v>
      </c>
    </row>
    <row r="106" spans="1:19">
      <c r="A106" t="s">
        <v>685</v>
      </c>
      <c r="E106">
        <f>E79*E80</f>
        <v>3.4084999999999996E-3</v>
      </c>
      <c r="F106" t="s">
        <v>686</v>
      </c>
      <c r="N106" t="s">
        <v>687</v>
      </c>
      <c r="O106">
        <f>39.5/100</f>
        <v>0.39500000000000002</v>
      </c>
      <c r="P106" s="9">
        <f>'Pop F'!O482</f>
        <v>3757.5439999999999</v>
      </c>
      <c r="Q106" s="9">
        <f t="shared" si="6"/>
        <v>1484.2298800000001</v>
      </c>
      <c r="R106" s="66">
        <f t="shared" si="7"/>
        <v>0.18356950810347358</v>
      </c>
      <c r="S106">
        <v>32</v>
      </c>
    </row>
    <row r="107" spans="1:19">
      <c r="A107" t="s">
        <v>688</v>
      </c>
      <c r="E107">
        <f>SUMPRODUCT(B97:E97,B99:E99)</f>
        <v>0.95224999999999993</v>
      </c>
      <c r="N107" t="s">
        <v>689</v>
      </c>
      <c r="O107">
        <f>34.1/100</f>
        <v>0.34100000000000003</v>
      </c>
      <c r="P107" s="9">
        <f>'Pop F'!P482</f>
        <v>3182.837</v>
      </c>
      <c r="Q107" s="9">
        <f t="shared" si="6"/>
        <v>1085.3474170000002</v>
      </c>
      <c r="R107" s="66">
        <f t="shared" si="7"/>
        <v>0.13423573675801867</v>
      </c>
      <c r="S107">
        <v>37</v>
      </c>
    </row>
    <row r="108" spans="1:19">
      <c r="A108" t="s">
        <v>690</v>
      </c>
      <c r="E108">
        <f>SUMPRODUCT(B99:E99,B98:E98)</f>
        <v>2.1870001206878937</v>
      </c>
      <c r="N108" t="s">
        <v>691</v>
      </c>
      <c r="O108">
        <f>26.9/100</f>
        <v>0.26899999999999996</v>
      </c>
      <c r="P108" s="9">
        <f>'Pop F'!Q482</f>
        <v>2488.422</v>
      </c>
      <c r="Q108" s="9">
        <f t="shared" si="6"/>
        <v>669.38551799999993</v>
      </c>
      <c r="R108" s="66">
        <f t="shared" si="7"/>
        <v>8.2789581268131351E-2</v>
      </c>
      <c r="S108">
        <v>42</v>
      </c>
    </row>
    <row r="109" spans="1:19">
      <c r="A109" t="s">
        <v>692</v>
      </c>
      <c r="E109">
        <f>E106*E107*E108</f>
        <v>7.0984427930970212E-3</v>
      </c>
      <c r="N109" t="s">
        <v>693</v>
      </c>
      <c r="O109">
        <f>13.7/100</f>
        <v>0.13699999999999998</v>
      </c>
      <c r="P109" s="9">
        <f>'Pop F'!R482</f>
        <v>2033.2280000000001</v>
      </c>
      <c r="Q109" s="9">
        <f t="shared" si="6"/>
        <v>278.55223599999999</v>
      </c>
      <c r="R109" s="66">
        <f t="shared" si="7"/>
        <v>3.4451332393094447E-2</v>
      </c>
      <c r="S109">
        <v>47</v>
      </c>
    </row>
    <row r="110" spans="1:19">
      <c r="A110" t="s">
        <v>694</v>
      </c>
      <c r="E110" s="193">
        <f>E109*E103</f>
        <v>0.26551608334870802</v>
      </c>
    </row>
    <row r="111" spans="1:19">
      <c r="R111" t="s">
        <v>695</v>
      </c>
      <c r="S111" s="97">
        <f>SUMPRODUCT(S103:S109,R103:R109)</f>
        <v>29.195164730085189</v>
      </c>
    </row>
    <row r="113" spans="1:16">
      <c r="A113" s="192" t="s">
        <v>696</v>
      </c>
    </row>
    <row r="114" spans="1:16">
      <c r="A114" t="s">
        <v>697</v>
      </c>
    </row>
    <row r="116" spans="1:16">
      <c r="M116" t="s">
        <v>698</v>
      </c>
      <c r="O116" s="199">
        <f>Prevalences!C217*SUM(Demographics_Total!B3:G4)</f>
        <v>34258790.966400005</v>
      </c>
      <c r="P116" t="s">
        <v>699</v>
      </c>
    </row>
    <row r="117" spans="1:16">
      <c r="F117" t="s">
        <v>700</v>
      </c>
      <c r="G117">
        <f>2/52*0.279</f>
        <v>1.0730769230769233E-2</v>
      </c>
      <c r="M117" t="s">
        <v>701</v>
      </c>
      <c r="O117" s="199">
        <f>10916+2461</f>
        <v>13377</v>
      </c>
      <c r="P117" t="s">
        <v>702</v>
      </c>
    </row>
    <row r="118" spans="1:16">
      <c r="F118" t="s">
        <v>703</v>
      </c>
    </row>
    <row r="119" spans="1:16">
      <c r="G119" t="s">
        <v>704</v>
      </c>
      <c r="J119" s="81">
        <f>O117/O116</f>
        <v>3.9046912114089956E-4</v>
      </c>
      <c r="O119" t="s">
        <v>705</v>
      </c>
    </row>
    <row r="120" spans="1:16">
      <c r="G120" t="s">
        <v>706</v>
      </c>
      <c r="J120" s="66">
        <f>AVERAGE(0.34,0.5)</f>
        <v>0.42000000000000004</v>
      </c>
      <c r="O120" s="100">
        <f>43881/1500000</f>
        <v>2.9253999999999999E-2</v>
      </c>
      <c r="P120" t="s">
        <v>707</v>
      </c>
    </row>
    <row r="121" spans="1:16">
      <c r="G121" t="s">
        <v>708</v>
      </c>
      <c r="J121" s="5">
        <f>E101</f>
        <v>66.599999999999994</v>
      </c>
      <c r="P121" t="s">
        <v>709</v>
      </c>
    </row>
    <row r="122" spans="1:16">
      <c r="G122" t="s">
        <v>710</v>
      </c>
      <c r="J122">
        <v>2.5</v>
      </c>
    </row>
    <row r="123" spans="1:16">
      <c r="G123" t="s">
        <v>711</v>
      </c>
      <c r="J123" s="5">
        <f>J121-J122</f>
        <v>64.099999999999994</v>
      </c>
    </row>
    <row r="124" spans="1:16">
      <c r="G124" t="s">
        <v>712</v>
      </c>
      <c r="J124" s="194">
        <f>J119*J120*J123</f>
        <v>1.0512209679355298E-2</v>
      </c>
    </row>
    <row r="126" spans="1:16">
      <c r="F126" t="s">
        <v>713</v>
      </c>
      <c r="G126" s="200">
        <f>J124+G117</f>
        <v>2.124297891012453E-2</v>
      </c>
    </row>
    <row r="133" spans="1:16">
      <c r="A133" s="196" t="s">
        <v>714</v>
      </c>
    </row>
    <row r="134" spans="1:16">
      <c r="A134" t="s">
        <v>715</v>
      </c>
    </row>
    <row r="135" spans="1:16">
      <c r="M135" t="s">
        <v>451</v>
      </c>
      <c r="O135">
        <v>3.2000000000000001E-2</v>
      </c>
      <c r="P135" t="s">
        <v>593</v>
      </c>
    </row>
    <row r="136" spans="1:16">
      <c r="M136" t="s">
        <v>305</v>
      </c>
      <c r="O136">
        <v>3.34</v>
      </c>
      <c r="P136" t="s">
        <v>593</v>
      </c>
    </row>
    <row r="137" spans="1:16">
      <c r="M137" t="s">
        <v>716</v>
      </c>
      <c r="O137">
        <f>O136*0.2</f>
        <v>0.66800000000000004</v>
      </c>
      <c r="P137" t="s">
        <v>593</v>
      </c>
    </row>
    <row r="138" spans="1:16">
      <c r="M138" t="s">
        <v>631</v>
      </c>
      <c r="O138" s="201">
        <f>O135/O137</f>
        <v>4.7904191616766463E-2</v>
      </c>
      <c r="P138" s="137" t="s">
        <v>717</v>
      </c>
    </row>
    <row r="139" spans="1:16">
      <c r="P139" t="s">
        <v>718</v>
      </c>
    </row>
    <row r="141" spans="1:16">
      <c r="A141" t="s">
        <v>719</v>
      </c>
    </row>
    <row r="158" spans="1:12">
      <c r="A158" t="s">
        <v>720</v>
      </c>
    </row>
    <row r="159" spans="1:12">
      <c r="L159" t="s">
        <v>721</v>
      </c>
    </row>
    <row r="160" spans="1:12">
      <c r="L160" t="s">
        <v>722</v>
      </c>
    </row>
    <row r="162" spans="1:14">
      <c r="L162" t="s">
        <v>723</v>
      </c>
    </row>
    <row r="163" spans="1:14">
      <c r="L163">
        <v>4979</v>
      </c>
    </row>
    <row r="164" spans="1:14">
      <c r="L164" t="s">
        <v>724</v>
      </c>
    </row>
    <row r="165" spans="1:14">
      <c r="L165">
        <v>338</v>
      </c>
      <c r="M165" t="s">
        <v>725</v>
      </c>
    </row>
    <row r="166" spans="1:14">
      <c r="L166" s="190">
        <f>L165/1000</f>
        <v>0.33800000000000002</v>
      </c>
      <c r="M166" t="s">
        <v>726</v>
      </c>
      <c r="N166" s="137" t="s">
        <v>727</v>
      </c>
    </row>
    <row r="175" spans="1:14">
      <c r="A175" t="s">
        <v>728</v>
      </c>
    </row>
    <row r="177" spans="1:16">
      <c r="B177" s="198">
        <f>23/1000</f>
        <v>2.3E-2</v>
      </c>
      <c r="C177" t="s">
        <v>729</v>
      </c>
    </row>
    <row r="180" spans="1:16">
      <c r="A180" t="s">
        <v>730</v>
      </c>
    </row>
    <row r="181" spans="1:16">
      <c r="G181" t="s">
        <v>731</v>
      </c>
    </row>
    <row r="182" spans="1:16">
      <c r="B182" t="s">
        <v>732</v>
      </c>
      <c r="D182" s="9">
        <v>1100000</v>
      </c>
      <c r="G182" s="206" t="s">
        <v>733</v>
      </c>
    </row>
    <row r="184" spans="1:16">
      <c r="B184" t="s">
        <v>734</v>
      </c>
      <c r="D184" s="202">
        <v>271</v>
      </c>
      <c r="P184">
        <f>341.8406</f>
        <v>341.84059999999999</v>
      </c>
    </row>
    <row r="185" spans="1:16">
      <c r="B185" t="s">
        <v>735</v>
      </c>
      <c r="D185" s="203">
        <v>17.3</v>
      </c>
      <c r="E185" t="s">
        <v>593</v>
      </c>
      <c r="P185" s="198">
        <f>P184/1000</f>
        <v>0.34184059999999999</v>
      </c>
    </row>
    <row r="187" spans="1:16">
      <c r="B187" t="s">
        <v>736</v>
      </c>
      <c r="D187" s="171">
        <f>D185/D182*1000000</f>
        <v>15.727272727272728</v>
      </c>
    </row>
    <row r="188" spans="1:16">
      <c r="B188" t="s">
        <v>737</v>
      </c>
      <c r="D188" s="190">
        <f>D187/D184</f>
        <v>5.8034216705803429E-2</v>
      </c>
    </row>
    <row r="192" spans="1:16">
      <c r="A192" t="s">
        <v>738</v>
      </c>
      <c r="H192" s="61" t="s">
        <v>739</v>
      </c>
    </row>
    <row r="193" spans="1:8">
      <c r="B193" s="196" t="s">
        <v>740</v>
      </c>
      <c r="C193" s="196" t="s">
        <v>741</v>
      </c>
      <c r="H193" t="s">
        <v>742</v>
      </c>
    </row>
    <row r="194" spans="1:8">
      <c r="B194" t="s">
        <v>743</v>
      </c>
      <c r="C194" s="205">
        <v>0.36098622654892099</v>
      </c>
      <c r="D194" t="s">
        <v>311</v>
      </c>
    </row>
    <row r="195" spans="1:8">
      <c r="B195" t="s">
        <v>744</v>
      </c>
      <c r="C195" s="205">
        <v>7.4195673431245293E-2</v>
      </c>
      <c r="D195" t="s">
        <v>310</v>
      </c>
    </row>
    <row r="196" spans="1:8">
      <c r="B196" t="s">
        <v>745</v>
      </c>
      <c r="C196" s="205">
        <v>0.48551077682244398</v>
      </c>
      <c r="D196" t="s">
        <v>311</v>
      </c>
    </row>
    <row r="197" spans="1:8">
      <c r="B197" t="s">
        <v>746</v>
      </c>
      <c r="C197" s="205">
        <v>0.29236325111597999</v>
      </c>
      <c r="D197" t="s">
        <v>746</v>
      </c>
    </row>
    <row r="198" spans="1:8">
      <c r="B198" t="s">
        <v>747</v>
      </c>
      <c r="C198" s="205">
        <v>1.8559004324519299</v>
      </c>
      <c r="D198" t="s">
        <v>311</v>
      </c>
    </row>
    <row r="199" spans="1:8">
      <c r="B199" t="s">
        <v>748</v>
      </c>
      <c r="C199" s="205">
        <v>0.14366259279414001</v>
      </c>
      <c r="D199" t="s">
        <v>312</v>
      </c>
    </row>
    <row r="200" spans="1:8">
      <c r="B200" t="s">
        <v>749</v>
      </c>
      <c r="C200" s="205">
        <v>0.180473905853648</v>
      </c>
      <c r="D200" t="s">
        <v>312</v>
      </c>
    </row>
    <row r="201" spans="1:8">
      <c r="B201" t="s">
        <v>750</v>
      </c>
      <c r="C201" s="205">
        <v>0.43717590813142299</v>
      </c>
      <c r="D201" t="s">
        <v>311</v>
      </c>
    </row>
    <row r="202" spans="1:8">
      <c r="B202" t="s">
        <v>751</v>
      </c>
      <c r="C202" s="205">
        <v>6.2392966357071998E-2</v>
      </c>
      <c r="D202" t="s">
        <v>311</v>
      </c>
    </row>
    <row r="206" spans="1:8">
      <c r="A206" s="61" t="s">
        <v>752</v>
      </c>
    </row>
    <row r="216" spans="13:13">
      <c r="M216" s="137" t="s">
        <v>753</v>
      </c>
    </row>
    <row r="217" spans="13:13">
      <c r="M217" s="137" t="s">
        <v>754</v>
      </c>
    </row>
    <row r="218" spans="13:13">
      <c r="M218" s="137"/>
    </row>
    <row r="219" spans="13:13">
      <c r="M219" s="137" t="s">
        <v>755</v>
      </c>
    </row>
    <row r="225" spans="1:13">
      <c r="C225" t="s">
        <v>756</v>
      </c>
      <c r="E225" t="s">
        <v>757</v>
      </c>
      <c r="G225" t="s">
        <v>758</v>
      </c>
    </row>
    <row r="226" spans="1:13">
      <c r="C226">
        <v>724</v>
      </c>
      <c r="E226">
        <v>4683</v>
      </c>
      <c r="G226" s="198">
        <f>E226/C226</f>
        <v>6.4682320441988947</v>
      </c>
    </row>
    <row r="227" spans="1:13">
      <c r="G227" t="s">
        <v>1995</v>
      </c>
    </row>
    <row r="228" spans="1:13">
      <c r="G228" s="198" t="e">
        <f>G226*TaskValues!#REF!</f>
        <v>#REF!</v>
      </c>
    </row>
    <row r="230" spans="1:13">
      <c r="A230" s="196" t="s">
        <v>759</v>
      </c>
    </row>
    <row r="232" spans="1:13">
      <c r="B232" t="s">
        <v>760</v>
      </c>
    </row>
    <row r="233" spans="1:13">
      <c r="B233" t="s">
        <v>761</v>
      </c>
    </row>
    <row r="234" spans="1:13">
      <c r="B234" t="s">
        <v>762</v>
      </c>
    </row>
    <row r="235" spans="1:13">
      <c r="B235" t="s">
        <v>763</v>
      </c>
    </row>
    <row r="237" spans="1:13">
      <c r="B237" s="61" t="s">
        <v>764</v>
      </c>
    </row>
    <row r="238" spans="1:13">
      <c r="M238" t="s">
        <v>765</v>
      </c>
    </row>
    <row r="244" spans="13:18">
      <c r="M244" t="s">
        <v>766</v>
      </c>
    </row>
    <row r="247" spans="13:18">
      <c r="M247" t="s">
        <v>767</v>
      </c>
    </row>
    <row r="248" spans="13:18">
      <c r="M248">
        <v>1.5</v>
      </c>
      <c r="N248" t="s">
        <v>768</v>
      </c>
      <c r="P248" t="s">
        <v>769</v>
      </c>
      <c r="R248">
        <v>0.52</v>
      </c>
    </row>
    <row r="249" spans="13:18">
      <c r="M249">
        <v>1.17</v>
      </c>
      <c r="N249" t="s">
        <v>770</v>
      </c>
      <c r="P249" t="s">
        <v>771</v>
      </c>
      <c r="R249">
        <v>0.78</v>
      </c>
    </row>
    <row r="250" spans="13:18">
      <c r="Q250" t="s">
        <v>772</v>
      </c>
      <c r="R250">
        <f>R249-R248</f>
        <v>0.26</v>
      </c>
    </row>
    <row r="251" spans="13:18">
      <c r="M251" s="9">
        <f>M248/M249*10000</f>
        <v>12820.512820512822</v>
      </c>
      <c r="N251" t="s">
        <v>773</v>
      </c>
    </row>
    <row r="252" spans="13:18">
      <c r="M252" s="9">
        <v>10000</v>
      </c>
      <c r="N252" t="s">
        <v>774</v>
      </c>
    </row>
    <row r="253" spans="13:18">
      <c r="M253" s="207">
        <f>M251/M252/R250</f>
        <v>4.9309664694280082</v>
      </c>
      <c r="N253" t="s">
        <v>775</v>
      </c>
    </row>
    <row r="256" spans="13:18">
      <c r="M256" t="s">
        <v>776</v>
      </c>
    </row>
    <row r="257" spans="13:13">
      <c r="M257" t="s">
        <v>777</v>
      </c>
    </row>
    <row r="258" spans="13:13">
      <c r="M258" t="s">
        <v>778</v>
      </c>
    </row>
    <row r="279" spans="2:10">
      <c r="B279" t="s">
        <v>779</v>
      </c>
    </row>
    <row r="280" spans="2:10">
      <c r="B280" t="s">
        <v>780</v>
      </c>
    </row>
    <row r="285" spans="2:10">
      <c r="I285">
        <f>5.25/43</f>
        <v>0.12209302325581395</v>
      </c>
      <c r="J285" t="s">
        <v>781</v>
      </c>
    </row>
    <row r="286" spans="2:10">
      <c r="I286">
        <v>15</v>
      </c>
      <c r="J286" t="s">
        <v>782</v>
      </c>
    </row>
    <row r="287" spans="2:10">
      <c r="I287" s="64">
        <f>I285/I286</f>
        <v>8.1395348837209301E-3</v>
      </c>
    </row>
    <row r="290" spans="2:14">
      <c r="B290" t="s">
        <v>783</v>
      </c>
    </row>
    <row r="301" spans="2:14">
      <c r="M301">
        <v>29</v>
      </c>
      <c r="N301" t="s">
        <v>784</v>
      </c>
    </row>
    <row r="303" spans="2:14">
      <c r="M303">
        <f>M301/365</f>
        <v>7.9452054794520555E-2</v>
      </c>
      <c r="N303" t="s">
        <v>785</v>
      </c>
    </row>
    <row r="304" spans="2:14">
      <c r="N304" t="s">
        <v>786</v>
      </c>
    </row>
    <row r="305" spans="1:14">
      <c r="N305" t="s">
        <v>787</v>
      </c>
    </row>
    <row r="309" spans="1:14">
      <c r="A309" s="196" t="s">
        <v>212</v>
      </c>
    </row>
    <row r="311" spans="1:14">
      <c r="A311" t="s">
        <v>521</v>
      </c>
    </row>
    <row r="314" spans="1:14">
      <c r="M314" s="92">
        <v>0.12</v>
      </c>
      <c r="N314" t="s">
        <v>1877</v>
      </c>
    </row>
    <row r="323" spans="2:9">
      <c r="B323" s="196" t="s">
        <v>1878</v>
      </c>
    </row>
    <row r="324" spans="2:9">
      <c r="B324" t="s">
        <v>1882</v>
      </c>
      <c r="E324">
        <f>127/64</f>
        <v>1.984375</v>
      </c>
      <c r="F324" t="s">
        <v>1883</v>
      </c>
      <c r="H324" t="s">
        <v>1886</v>
      </c>
    </row>
    <row r="325" spans="2:9">
      <c r="E325" s="240">
        <f>177/102</f>
        <v>1.7352941176470589</v>
      </c>
      <c r="F325" t="s">
        <v>1884</v>
      </c>
      <c r="H325" s="66">
        <f>1-(102/177)</f>
        <v>0.42372881355932202</v>
      </c>
      <c r="I325" t="s">
        <v>1884</v>
      </c>
    </row>
    <row r="327" spans="2:9">
      <c r="B327" s="196" t="s">
        <v>1879</v>
      </c>
    </row>
    <row r="328" spans="2:9">
      <c r="B328" t="s">
        <v>1880</v>
      </c>
      <c r="E328" s="58">
        <v>0.76</v>
      </c>
    </row>
    <row r="329" spans="2:9">
      <c r="B329" t="s">
        <v>1881</v>
      </c>
      <c r="E329" s="58">
        <v>0.95</v>
      </c>
    </row>
    <row r="331" spans="2:9">
      <c r="B331" s="196" t="s">
        <v>1885</v>
      </c>
    </row>
    <row r="332" spans="2:9">
      <c r="B332" t="s">
        <v>1887</v>
      </c>
      <c r="F332">
        <f>102*0.76</f>
        <v>77.52</v>
      </c>
    </row>
    <row r="333" spans="2:9">
      <c r="B333" t="s">
        <v>1888</v>
      </c>
      <c r="F333">
        <f>177*0.95</f>
        <v>168.15</v>
      </c>
    </row>
    <row r="334" spans="2:9">
      <c r="B334" t="s">
        <v>1889</v>
      </c>
      <c r="F334">
        <f>F333-F332</f>
        <v>90.63000000000001</v>
      </c>
    </row>
    <row r="335" spans="2:9">
      <c r="F335" s="241">
        <f>F334/F333</f>
        <v>0.53898305084745768</v>
      </c>
      <c r="G335" t="s">
        <v>1890</v>
      </c>
    </row>
    <row r="338" spans="1:18">
      <c r="A338" t="s">
        <v>1891</v>
      </c>
    </row>
    <row r="342" spans="1:18">
      <c r="O342" t="s">
        <v>1896</v>
      </c>
      <c r="P342" t="s">
        <v>1897</v>
      </c>
      <c r="Q342" t="s">
        <v>1898</v>
      </c>
    </row>
    <row r="343" spans="1:18">
      <c r="M343" t="s">
        <v>1892</v>
      </c>
      <c r="O343">
        <v>0.62</v>
      </c>
      <c r="P343">
        <v>44.8</v>
      </c>
      <c r="Q343" s="65">
        <f>P343/O343</f>
        <v>72.258064516129025</v>
      </c>
    </row>
    <row r="344" spans="1:18">
      <c r="M344" t="s">
        <v>1893</v>
      </c>
      <c r="O344">
        <f>0.62+0.51</f>
        <v>1.1299999999999999</v>
      </c>
      <c r="P344">
        <v>47.4</v>
      </c>
      <c r="Q344" s="65">
        <f t="shared" ref="Q344:Q346" si="8">P344/O344</f>
        <v>41.946902654867259</v>
      </c>
    </row>
    <row r="345" spans="1:18">
      <c r="M345" t="s">
        <v>1894</v>
      </c>
      <c r="O345">
        <f>0.61+0.03</f>
        <v>0.64</v>
      </c>
      <c r="P345">
        <v>45.9</v>
      </c>
      <c r="Q345" s="65">
        <f t="shared" si="8"/>
        <v>71.71875</v>
      </c>
    </row>
    <row r="346" spans="1:18">
      <c r="M346" t="s">
        <v>1895</v>
      </c>
      <c r="O346">
        <f>0.62+0.51+0.03</f>
        <v>1.1599999999999999</v>
      </c>
      <c r="P346">
        <v>48.4</v>
      </c>
      <c r="Q346" s="243">
        <f t="shared" si="8"/>
        <v>41.724137931034484</v>
      </c>
      <c r="R346" t="s">
        <v>1899</v>
      </c>
    </row>
    <row r="360" spans="1:1">
      <c r="A360" s="196" t="s">
        <v>73</v>
      </c>
    </row>
    <row r="361" spans="1:1">
      <c r="A361" t="s">
        <v>1903</v>
      </c>
    </row>
    <row r="381" spans="2:8">
      <c r="B381" t="s">
        <v>1904</v>
      </c>
      <c r="E381" s="203">
        <v>0.3</v>
      </c>
    </row>
    <row r="382" spans="2:8">
      <c r="B382" t="s">
        <v>1905</v>
      </c>
      <c r="E382" s="203">
        <v>13.5</v>
      </c>
      <c r="G382">
        <f>E382/E381</f>
        <v>45</v>
      </c>
      <c r="H382" t="s">
        <v>1907</v>
      </c>
    </row>
    <row r="383" spans="2:8">
      <c r="B383" t="s">
        <v>1906</v>
      </c>
      <c r="E383" s="245">
        <f>E381*(1/E382)</f>
        <v>2.222222222222222E-2</v>
      </c>
    </row>
    <row r="386" spans="1:11">
      <c r="A386" t="s">
        <v>227</v>
      </c>
    </row>
    <row r="388" spans="1:11">
      <c r="K388" t="s">
        <v>1910</v>
      </c>
    </row>
    <row r="404" spans="1:16">
      <c r="B404" t="s">
        <v>380</v>
      </c>
    </row>
    <row r="407" spans="1:16">
      <c r="M407" t="s">
        <v>435</v>
      </c>
      <c r="N407" t="s">
        <v>1914</v>
      </c>
      <c r="O407" t="s">
        <v>1915</v>
      </c>
    </row>
    <row r="408" spans="1:16">
      <c r="L408" t="s">
        <v>1913</v>
      </c>
      <c r="M408">
        <v>15</v>
      </c>
      <c r="N408">
        <f>AVERAGE(1,7)</f>
        <v>4</v>
      </c>
    </row>
    <row r="409" spans="1:16">
      <c r="L409" t="s">
        <v>1912</v>
      </c>
      <c r="M409">
        <v>35</v>
      </c>
      <c r="N409">
        <f>AVERAGE(8,30)</f>
        <v>19</v>
      </c>
      <c r="O409">
        <f>SUMPRODUCT(M408:M409,N408:N409)/SUM(M408:M409)</f>
        <v>14.5</v>
      </c>
      <c r="P409" t="s">
        <v>1916</v>
      </c>
    </row>
    <row r="410" spans="1:16">
      <c r="O410">
        <f>O409/365</f>
        <v>3.9726027397260277E-2</v>
      </c>
      <c r="P410" t="s">
        <v>1917</v>
      </c>
    </row>
    <row r="411" spans="1:16">
      <c r="O411">
        <v>1.44</v>
      </c>
      <c r="P411" t="s">
        <v>1918</v>
      </c>
    </row>
    <row r="412" spans="1:16">
      <c r="O412" s="64">
        <f>O410*(O411-1)</f>
        <v>1.7479452054794519E-2</v>
      </c>
      <c r="P412" t="s">
        <v>1919</v>
      </c>
    </row>
    <row r="415" spans="1:16">
      <c r="A415" s="196" t="s">
        <v>1921</v>
      </c>
    </row>
    <row r="417" spans="2:32">
      <c r="B417" t="s">
        <v>1922</v>
      </c>
    </row>
    <row r="420" spans="2:32">
      <c r="Y420" t="s">
        <v>1943</v>
      </c>
      <c r="Z420" s="58">
        <v>0.7</v>
      </c>
      <c r="AC420" s="137" t="s">
        <v>1954</v>
      </c>
    </row>
    <row r="421" spans="2:32">
      <c r="AC421" s="137" t="s">
        <v>1947</v>
      </c>
    </row>
    <row r="423" spans="2:32">
      <c r="L423" t="s">
        <v>1927</v>
      </c>
      <c r="Y423" t="s">
        <v>1932</v>
      </c>
    </row>
    <row r="424" spans="2:32">
      <c r="K424" t="s">
        <v>1923</v>
      </c>
      <c r="L424">
        <v>40</v>
      </c>
      <c r="Z424" t="s">
        <v>1933</v>
      </c>
      <c r="AA424" t="s">
        <v>1937</v>
      </c>
      <c r="AB424" t="s">
        <v>1938</v>
      </c>
      <c r="AC424" t="s">
        <v>1939</v>
      </c>
      <c r="AD424" t="s">
        <v>1940</v>
      </c>
    </row>
    <row r="425" spans="2:32">
      <c r="K425" t="s">
        <v>1924</v>
      </c>
      <c r="L425">
        <v>32.9</v>
      </c>
      <c r="Y425" t="s">
        <v>1934</v>
      </c>
      <c r="Z425" s="97">
        <v>18.7</v>
      </c>
      <c r="AA425" s="97">
        <f>13.7</f>
        <v>13.7</v>
      </c>
      <c r="AB425" s="97">
        <v>13.4</v>
      </c>
      <c r="AC425" s="97">
        <f>$Z425-($Z425-AA425)/$Z$420</f>
        <v>11.557142857142857</v>
      </c>
      <c r="AD425" s="97">
        <f t="shared" ref="AD425:AD429" si="9">$Z425-($Z425-AB425)/$Z$420</f>
        <v>11.12857142857143</v>
      </c>
    </row>
    <row r="426" spans="2:32">
      <c r="K426" t="s">
        <v>1925</v>
      </c>
      <c r="L426">
        <v>32.5</v>
      </c>
      <c r="Y426" t="s">
        <v>1935</v>
      </c>
      <c r="Z426" s="97">
        <v>10.7</v>
      </c>
      <c r="AA426" s="97">
        <f>9.9</f>
        <v>9.9</v>
      </c>
      <c r="AB426" s="97">
        <v>9.8000000000000007</v>
      </c>
      <c r="AC426" s="97">
        <f t="shared" ref="AC426:AC429" si="10">$Z426-($Z426-AA426)/$Z$420</f>
        <v>9.5571428571428569</v>
      </c>
      <c r="AD426" s="97">
        <f t="shared" si="9"/>
        <v>9.4142857142857146</v>
      </c>
    </row>
    <row r="427" spans="2:32">
      <c r="Y427" t="s">
        <v>1936</v>
      </c>
      <c r="Z427" s="97">
        <v>9.1999999999999993</v>
      </c>
      <c r="AA427" s="97">
        <f>8.2</f>
        <v>8.1999999999999993</v>
      </c>
      <c r="AB427" s="97">
        <v>3.2</v>
      </c>
      <c r="AC427" s="97">
        <f t="shared" si="10"/>
        <v>7.7714285714285705</v>
      </c>
      <c r="AD427" s="97">
        <f t="shared" si="9"/>
        <v>0.62857142857142811</v>
      </c>
    </row>
    <row r="428" spans="2:32">
      <c r="L428" t="s">
        <v>1928</v>
      </c>
      <c r="M428" t="s">
        <v>1929</v>
      </c>
      <c r="N428" t="s">
        <v>1930</v>
      </c>
      <c r="Y428" t="s">
        <v>1941</v>
      </c>
      <c r="Z428" s="97">
        <f>0.8</f>
        <v>0.8</v>
      </c>
      <c r="AA428" s="97">
        <f>0.6</f>
        <v>0.6</v>
      </c>
      <c r="AB428" s="97">
        <v>0.6</v>
      </c>
      <c r="AC428" s="97">
        <f t="shared" si="10"/>
        <v>0.51428571428571423</v>
      </c>
      <c r="AD428" s="97">
        <f t="shared" si="9"/>
        <v>0.51428571428571423</v>
      </c>
    </row>
    <row r="429" spans="2:32">
      <c r="K429" t="s">
        <v>1931</v>
      </c>
      <c r="L429" s="100">
        <v>0.248</v>
      </c>
      <c r="M429" s="100">
        <v>0.17499999999999999</v>
      </c>
      <c r="N429" s="100">
        <v>0.153</v>
      </c>
      <c r="Y429" t="s">
        <v>1942</v>
      </c>
      <c r="Z429" s="97">
        <v>0.6</v>
      </c>
      <c r="AA429" s="97">
        <v>0.5</v>
      </c>
      <c r="AB429" s="97">
        <v>0.5</v>
      </c>
      <c r="AC429" s="97">
        <f t="shared" si="10"/>
        <v>0.45714285714285718</v>
      </c>
      <c r="AD429" s="97">
        <f t="shared" si="9"/>
        <v>0.45714285714285718</v>
      </c>
    </row>
    <row r="430" spans="2:32">
      <c r="K430" t="s">
        <v>1946</v>
      </c>
      <c r="L430" s="100">
        <f>L429*0.7</f>
        <v>0.17359999999999998</v>
      </c>
      <c r="M430" s="100">
        <f t="shared" ref="M430:N430" si="11">M429*0.7</f>
        <v>0.12249999999999998</v>
      </c>
      <c r="N430" s="100">
        <f t="shared" si="11"/>
        <v>0.10709999999999999</v>
      </c>
    </row>
    <row r="431" spans="2:32">
      <c r="J431" t="s">
        <v>1924</v>
      </c>
      <c r="K431" t="s">
        <v>1944</v>
      </c>
      <c r="L431" s="100">
        <v>4.2000000000000003E-2</v>
      </c>
      <c r="M431" s="100">
        <v>0.16</v>
      </c>
      <c r="N431" s="100">
        <v>1.2E-2</v>
      </c>
      <c r="AC431" s="5">
        <f>SUM(AC425:AC429)</f>
        <v>29.857142857142854</v>
      </c>
      <c r="AD431" s="5">
        <f>SUM(AD425:AD429)</f>
        <v>22.142857142857139</v>
      </c>
      <c r="AE431" t="s">
        <v>1948</v>
      </c>
    </row>
    <row r="432" spans="2:32">
      <c r="K432" t="s">
        <v>1945</v>
      </c>
      <c r="L432" s="100">
        <f>L430-L431</f>
        <v>0.13159999999999997</v>
      </c>
      <c r="M432" s="100">
        <v>0</v>
      </c>
      <c r="N432" s="100">
        <f t="shared" ref="N432" si="12">N430-N431</f>
        <v>9.509999999999999E-2</v>
      </c>
      <c r="AE432">
        <v>25</v>
      </c>
      <c r="AF432" t="s">
        <v>1949</v>
      </c>
    </row>
    <row r="433" spans="10:37">
      <c r="J433" t="s">
        <v>1925</v>
      </c>
      <c r="K433" t="s">
        <v>1944</v>
      </c>
      <c r="L433" s="100">
        <v>0.126</v>
      </c>
      <c r="M433" s="100">
        <v>0.14899999999999999</v>
      </c>
      <c r="N433" s="100">
        <v>6.0000000000000001E-3</v>
      </c>
      <c r="AC433" s="5">
        <f>AC431/1000*AE432</f>
        <v>0.74642857142857133</v>
      </c>
      <c r="AD433" s="5">
        <f>AD431/1000*AE432</f>
        <v>0.55357142857142849</v>
      </c>
      <c r="AE433" s="97" t="s">
        <v>1950</v>
      </c>
    </row>
    <row r="434" spans="10:37">
      <c r="K434" t="s">
        <v>1945</v>
      </c>
      <c r="L434" s="100">
        <f>L430-L433</f>
        <v>4.7599999999999976E-2</v>
      </c>
      <c r="M434" s="100">
        <v>0</v>
      </c>
      <c r="N434" s="100">
        <f t="shared" ref="N434" si="13">N430-N433</f>
        <v>0.10109999999999998</v>
      </c>
      <c r="AE434" s="91">
        <f>L429</f>
        <v>0.248</v>
      </c>
      <c r="AF434" t="s">
        <v>1951</v>
      </c>
    </row>
    <row r="435" spans="10:37">
      <c r="AC435" s="246">
        <f>AC433/AE434</f>
        <v>3.0097926267281103</v>
      </c>
      <c r="AD435" s="5">
        <f>AD433/AE434</f>
        <v>2.2321428571428568</v>
      </c>
      <c r="AE435" t="s">
        <v>1952</v>
      </c>
      <c r="AK435" s="137" t="s">
        <v>1953</v>
      </c>
    </row>
    <row r="436" spans="10:37">
      <c r="AC436" s="137" t="s">
        <v>1955</v>
      </c>
    </row>
    <row r="437" spans="10:37">
      <c r="AC437" s="137" t="s">
        <v>1956</v>
      </c>
    </row>
    <row r="450" spans="1:25">
      <c r="A450" t="s">
        <v>1961</v>
      </c>
    </row>
    <row r="451" spans="1:25">
      <c r="A451" t="s">
        <v>1960</v>
      </c>
    </row>
    <row r="452" spans="1:25">
      <c r="P452" t="s">
        <v>1962</v>
      </c>
      <c r="Y452" t="s">
        <v>1963</v>
      </c>
    </row>
    <row r="456" spans="1:25">
      <c r="K456" t="s">
        <v>1964</v>
      </c>
    </row>
    <row r="457" spans="1:25">
      <c r="K457" s="64">
        <f>AVERAGE(0.154,0.135,0.146)</f>
        <v>0.14500000000000002</v>
      </c>
    </row>
    <row r="463" spans="1:25">
      <c r="B463" t="s">
        <v>1965</v>
      </c>
    </row>
    <row r="475" spans="12:15">
      <c r="M475" t="s">
        <v>1969</v>
      </c>
      <c r="N475" t="s">
        <v>451</v>
      </c>
      <c r="O475" t="s">
        <v>1970</v>
      </c>
    </row>
    <row r="476" spans="12:15">
      <c r="L476" t="s">
        <v>1966</v>
      </c>
      <c r="M476">
        <v>761.9</v>
      </c>
      <c r="N476">
        <v>1.075</v>
      </c>
      <c r="O476" s="212">
        <f>N476/M476</f>
        <v>1.41094631841449E-3</v>
      </c>
    </row>
    <row r="477" spans="12:15">
      <c r="L477" t="s">
        <v>1967</v>
      </c>
      <c r="M477">
        <v>463.7</v>
      </c>
      <c r="N477">
        <v>0.65300000000000002</v>
      </c>
      <c r="O477" s="212">
        <f t="shared" ref="O477:O479" si="14">N477/M477</f>
        <v>1.4082380849687298E-3</v>
      </c>
    </row>
    <row r="478" spans="12:15">
      <c r="L478" t="s">
        <v>440</v>
      </c>
      <c r="M478">
        <v>428.2</v>
      </c>
      <c r="N478">
        <v>1.758</v>
      </c>
      <c r="O478" s="212">
        <f t="shared" si="14"/>
        <v>4.1055581503970113E-3</v>
      </c>
    </row>
    <row r="479" spans="12:15">
      <c r="L479" t="s">
        <v>1968</v>
      </c>
      <c r="M479">
        <v>252.3</v>
      </c>
      <c r="N479">
        <v>2.613</v>
      </c>
      <c r="O479" s="212">
        <f t="shared" si="14"/>
        <v>1.0356718192627824E-2</v>
      </c>
    </row>
    <row r="481" spans="1:15">
      <c r="L481" s="137" t="s">
        <v>1971</v>
      </c>
    </row>
    <row r="491" spans="1:15">
      <c r="A491" s="196" t="s">
        <v>1972</v>
      </c>
    </row>
    <row r="493" spans="1:15">
      <c r="B493" t="s">
        <v>1973</v>
      </c>
    </row>
    <row r="494" spans="1:15">
      <c r="B494" s="61" t="s">
        <v>1974</v>
      </c>
    </row>
    <row r="495" spans="1:15">
      <c r="O495" t="s">
        <v>1975</v>
      </c>
    </row>
    <row r="517" spans="2:18">
      <c r="P517" t="s">
        <v>1976</v>
      </c>
      <c r="Q517" t="s">
        <v>1926</v>
      </c>
    </row>
    <row r="518" spans="2:18">
      <c r="O518" t="s">
        <v>1063</v>
      </c>
      <c r="P518">
        <v>21</v>
      </c>
      <c r="Q518">
        <f>P518/365*B$522</f>
        <v>2.1863013698630137E-2</v>
      </c>
    </row>
    <row r="519" spans="2:18">
      <c r="O519" t="s">
        <v>1067</v>
      </c>
      <c r="P519">
        <v>22.3</v>
      </c>
      <c r="Q519" s="64">
        <f t="shared" ref="Q519:Q524" si="15">P519/365*B$522</f>
        <v>2.3216438356164385E-2</v>
      </c>
      <c r="R519" s="137" t="s">
        <v>1977</v>
      </c>
    </row>
    <row r="520" spans="2:18">
      <c r="O520" t="s">
        <v>1070</v>
      </c>
      <c r="P520">
        <v>22.1</v>
      </c>
      <c r="Q520">
        <f t="shared" si="15"/>
        <v>2.3008219178082195E-2</v>
      </c>
    </row>
    <row r="521" spans="2:18">
      <c r="O521" t="s">
        <v>1072</v>
      </c>
      <c r="P521">
        <v>26.3</v>
      </c>
      <c r="Q521" s="248">
        <f t="shared" si="15"/>
        <v>2.7380821917808218E-2</v>
      </c>
    </row>
    <row r="522" spans="2:18">
      <c r="B522">
        <f>1-0.62</f>
        <v>0.38</v>
      </c>
      <c r="O522" t="s">
        <v>1074</v>
      </c>
      <c r="P522">
        <v>26.3</v>
      </c>
      <c r="Q522">
        <f t="shared" si="15"/>
        <v>2.7380821917808218E-2</v>
      </c>
    </row>
    <row r="523" spans="2:18">
      <c r="B523" s="341" t="s">
        <v>1978</v>
      </c>
      <c r="C523" s="341"/>
      <c r="D523" s="341"/>
      <c r="E523" s="341"/>
      <c r="F523" s="341"/>
      <c r="G523" s="341"/>
      <c r="H523" s="341"/>
      <c r="I523" s="341"/>
      <c r="J523" s="341"/>
      <c r="O523" t="s">
        <v>1077</v>
      </c>
      <c r="P523">
        <v>27.1</v>
      </c>
      <c r="Q523">
        <f t="shared" si="15"/>
        <v>2.821369863013699E-2</v>
      </c>
    </row>
    <row r="524" spans="2:18">
      <c r="B524" s="341"/>
      <c r="C524" s="341"/>
      <c r="D524" s="341"/>
      <c r="E524" s="341"/>
      <c r="F524" s="341"/>
      <c r="G524" s="341"/>
      <c r="H524" s="341"/>
      <c r="I524" s="341"/>
      <c r="J524" s="341"/>
      <c r="O524" t="s">
        <v>1080</v>
      </c>
      <c r="P524">
        <v>27.1</v>
      </c>
      <c r="Q524">
        <f t="shared" si="15"/>
        <v>2.821369863013699E-2</v>
      </c>
    </row>
    <row r="526" spans="2:18">
      <c r="B526" t="s">
        <v>1979</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D3" sqref="D3"/>
    </sheetView>
  </sheetViews>
  <sheetFormatPr defaultRowHeight="14.5"/>
  <cols>
    <col min="3" max="3" width="19.81640625" bestFit="1" customWidth="1"/>
    <col min="4" max="4" width="19.81640625" customWidth="1"/>
    <col min="5" max="9" width="12.453125" customWidth="1"/>
  </cols>
  <sheetData>
    <row r="1" spans="2:10">
      <c r="B1" t="s">
        <v>788</v>
      </c>
      <c r="C1" t="s">
        <v>452</v>
      </c>
      <c r="D1" t="s">
        <v>789</v>
      </c>
      <c r="E1" t="s">
        <v>641</v>
      </c>
      <c r="F1" t="s">
        <v>285</v>
      </c>
      <c r="G1" t="s">
        <v>790</v>
      </c>
      <c r="H1" t="s">
        <v>791</v>
      </c>
      <c r="I1" t="s">
        <v>165</v>
      </c>
    </row>
    <row r="3" spans="2:10">
      <c r="B3" t="s">
        <v>792</v>
      </c>
    </row>
    <row r="4" spans="2:10" s="171" customFormat="1">
      <c r="B4" s="171">
        <v>77.400000000000006</v>
      </c>
      <c r="E4" s="171">
        <v>295.39999999999998</v>
      </c>
      <c r="F4" s="171">
        <v>113.8</v>
      </c>
      <c r="G4" s="171">
        <v>81</v>
      </c>
      <c r="H4" s="171">
        <v>78.099999999999994</v>
      </c>
      <c r="I4" s="171">
        <v>47.2</v>
      </c>
      <c r="J4" s="171" t="s">
        <v>793</v>
      </c>
    </row>
    <row r="5" spans="2:10">
      <c r="B5" t="s">
        <v>794</v>
      </c>
    </row>
    <row r="6" spans="2:10" s="66" customFormat="1">
      <c r="C6" s="66">
        <v>0.08</v>
      </c>
      <c r="D6" s="66">
        <v>0.12</v>
      </c>
      <c r="E6" s="66">
        <f>C6</f>
        <v>0.08</v>
      </c>
      <c r="F6" s="66">
        <f>D6</f>
        <v>0.12</v>
      </c>
      <c r="G6" s="66">
        <f t="shared" ref="G6:H6" si="0">F6</f>
        <v>0.12</v>
      </c>
      <c r="H6" s="66">
        <f t="shared" si="0"/>
        <v>0.12</v>
      </c>
      <c r="I6" s="66">
        <f>C6</f>
        <v>0.08</v>
      </c>
      <c r="J6" s="66" t="s">
        <v>795</v>
      </c>
    </row>
    <row r="7" spans="2:10" s="66" customFormat="1">
      <c r="C7" s="66">
        <v>0.15</v>
      </c>
      <c r="D7" s="66">
        <v>0.06</v>
      </c>
      <c r="E7" s="66">
        <f t="shared" ref="E7:E10" si="1">C7</f>
        <v>0.15</v>
      </c>
      <c r="F7" s="66">
        <f>D7</f>
        <v>0.06</v>
      </c>
      <c r="G7" s="66">
        <f t="shared" ref="G7:H7" si="2">F7</f>
        <v>0.06</v>
      </c>
      <c r="H7" s="66">
        <f t="shared" si="2"/>
        <v>0.06</v>
      </c>
      <c r="I7" s="66">
        <f t="shared" ref="I7:I10" si="3">C7</f>
        <v>0.15</v>
      </c>
      <c r="J7" s="66" t="s">
        <v>796</v>
      </c>
    </row>
    <row r="8" spans="2:10" s="66" customFormat="1">
      <c r="C8" s="66">
        <v>0.04</v>
      </c>
      <c r="D8" s="66">
        <v>0.15</v>
      </c>
      <c r="E8" s="66">
        <f t="shared" si="1"/>
        <v>0.04</v>
      </c>
      <c r="F8" s="66">
        <f>D8</f>
        <v>0.15</v>
      </c>
      <c r="G8" s="66">
        <f t="shared" ref="G8:H8" si="4">F8</f>
        <v>0.15</v>
      </c>
      <c r="H8" s="66">
        <f t="shared" si="4"/>
        <v>0.15</v>
      </c>
      <c r="I8" s="66">
        <f t="shared" si="3"/>
        <v>0.04</v>
      </c>
      <c r="J8" s="66" t="s">
        <v>797</v>
      </c>
    </row>
    <row r="9" spans="2:10" s="66" customFormat="1">
      <c r="C9" s="66">
        <v>0.68</v>
      </c>
      <c r="D9" s="66">
        <v>0.53</v>
      </c>
      <c r="E9" s="66">
        <f t="shared" si="1"/>
        <v>0.68</v>
      </c>
      <c r="F9" s="66">
        <f>D9</f>
        <v>0.53</v>
      </c>
      <c r="G9" s="66">
        <f t="shared" ref="G9:H9" si="5">F9</f>
        <v>0.53</v>
      </c>
      <c r="H9" s="66">
        <f t="shared" si="5"/>
        <v>0.53</v>
      </c>
      <c r="I9" s="66">
        <f t="shared" si="3"/>
        <v>0.68</v>
      </c>
      <c r="J9" s="66" t="s">
        <v>798</v>
      </c>
    </row>
    <row r="10" spans="2:10" s="66" customFormat="1">
      <c r="C10" s="66">
        <v>0.05</v>
      </c>
      <c r="D10" s="66">
        <v>0.14000000000000001</v>
      </c>
      <c r="E10" s="66">
        <f t="shared" si="1"/>
        <v>0.05</v>
      </c>
      <c r="F10" s="66">
        <f>D10</f>
        <v>0.14000000000000001</v>
      </c>
      <c r="G10" s="66">
        <f t="shared" ref="G10:H10" si="6">F10</f>
        <v>0.14000000000000001</v>
      </c>
      <c r="H10" s="66">
        <f t="shared" si="6"/>
        <v>0.14000000000000001</v>
      </c>
      <c r="I10" s="66">
        <f t="shared" si="3"/>
        <v>0.05</v>
      </c>
      <c r="J10" s="66" t="s">
        <v>799</v>
      </c>
    </row>
    <row r="12" spans="2:10">
      <c r="B12" t="s">
        <v>800</v>
      </c>
    </row>
    <row r="13" spans="2:10">
      <c r="B13" s="58"/>
      <c r="C13" s="58"/>
      <c r="D13" s="58"/>
      <c r="E13" s="58">
        <f>SUM(E6:E10,E8,E6)</f>
        <v>1.1200000000000001</v>
      </c>
      <c r="F13" s="58">
        <f t="shared" ref="F13:H13" si="7">SUM(F6:F10,F8,F6)</f>
        <v>1.27</v>
      </c>
      <c r="G13" s="58">
        <f t="shared" si="7"/>
        <v>1.27</v>
      </c>
      <c r="H13" s="58">
        <f t="shared" si="7"/>
        <v>1.27</v>
      </c>
      <c r="I13" s="58">
        <f t="shared" ref="I13" si="8">SUM(I6:I10,I8,I6)</f>
        <v>1.1200000000000001</v>
      </c>
      <c r="J13" t="s">
        <v>801</v>
      </c>
    </row>
    <row r="14" spans="2:10">
      <c r="B14" s="171"/>
      <c r="C14" s="171"/>
      <c r="D14" s="171"/>
      <c r="E14" s="171">
        <f t="shared" ref="E14:I14" si="9">E4*E13</f>
        <v>330.84800000000001</v>
      </c>
      <c r="F14" s="171">
        <f t="shared" si="9"/>
        <v>144.52600000000001</v>
      </c>
      <c r="G14" s="171">
        <f t="shared" si="9"/>
        <v>102.87</v>
      </c>
      <c r="H14" s="171">
        <f t="shared" si="9"/>
        <v>99.186999999999998</v>
      </c>
      <c r="I14" s="171">
        <f t="shared" si="9"/>
        <v>52.864000000000011</v>
      </c>
      <c r="J14" t="s">
        <v>793</v>
      </c>
    </row>
    <row r="16" spans="2:10">
      <c r="E16" t="s">
        <v>802</v>
      </c>
    </row>
    <row r="17" spans="2:9">
      <c r="E17" s="137" t="s">
        <v>803</v>
      </c>
    </row>
    <row r="30" spans="2:9">
      <c r="B30" t="s">
        <v>804</v>
      </c>
    </row>
    <row r="32" spans="2:9">
      <c r="I32" t="s">
        <v>805</v>
      </c>
    </row>
    <row r="33" spans="2:6" ht="15.5">
      <c r="B33" s="342" t="s">
        <v>806</v>
      </c>
      <c r="C33" s="342"/>
      <c r="D33" s="342"/>
      <c r="E33" s="342"/>
    </row>
    <row r="34" spans="2:6" ht="15.5">
      <c r="C34" s="172" t="s">
        <v>807</v>
      </c>
      <c r="D34" s="172" t="s">
        <v>808</v>
      </c>
      <c r="E34" s="172" t="s">
        <v>809</v>
      </c>
      <c r="F34" s="172" t="s">
        <v>810</v>
      </c>
    </row>
    <row r="35" spans="2:6" ht="31">
      <c r="C35" s="173" t="s">
        <v>811</v>
      </c>
      <c r="D35" s="174">
        <v>35256</v>
      </c>
      <c r="E35" s="174">
        <v>2938</v>
      </c>
      <c r="F35" s="171">
        <f>D35/C38</f>
        <v>1272.7797833935019</v>
      </c>
    </row>
    <row r="36" spans="2:6" ht="31">
      <c r="C36" s="173" t="s">
        <v>812</v>
      </c>
      <c r="D36" s="174">
        <v>43536</v>
      </c>
      <c r="E36" s="174">
        <v>3628</v>
      </c>
      <c r="F36" s="171">
        <f>D36/C38</f>
        <v>1571.6967509025271</v>
      </c>
    </row>
    <row r="38" spans="2:6" ht="15.5">
      <c r="B38" s="175" t="s">
        <v>813</v>
      </c>
      <c r="C38" s="175">
        <v>27.7</v>
      </c>
    </row>
    <row r="40" spans="2:6">
      <c r="C40" s="137" t="s">
        <v>814</v>
      </c>
    </row>
    <row r="41" spans="2:6">
      <c r="C41" s="137" t="s">
        <v>815</v>
      </c>
    </row>
  </sheetData>
  <mergeCells count="1">
    <mergeCell ref="B33:E3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59"/>
  <sheetViews>
    <sheetView topLeftCell="S36" workbookViewId="0">
      <selection activeCell="AE53" sqref="AE53"/>
    </sheetView>
  </sheetViews>
  <sheetFormatPr defaultRowHeight="14.5"/>
  <cols>
    <col min="12" max="20" width="12.453125" customWidth="1"/>
    <col min="21" max="21" width="11.54296875" customWidth="1"/>
    <col min="29" max="29" width="12" bestFit="1" customWidth="1"/>
    <col min="30" max="30" width="10.08984375" bestFit="1" customWidth="1"/>
    <col min="31" max="31" width="9.08984375" bestFit="1" customWidth="1"/>
  </cols>
  <sheetData>
    <row r="2" spans="2:17">
      <c r="Q2" t="s">
        <v>816</v>
      </c>
    </row>
    <row r="4" spans="2:17">
      <c r="B4" t="s">
        <v>817</v>
      </c>
    </row>
    <row r="21" spans="12:20">
      <c r="M21" t="s">
        <v>818</v>
      </c>
    </row>
    <row r="22" spans="12:20">
      <c r="M22" t="s">
        <v>819</v>
      </c>
      <c r="N22" t="s">
        <v>820</v>
      </c>
      <c r="O22" t="s">
        <v>821</v>
      </c>
    </row>
    <row r="23" spans="12:20">
      <c r="L23" t="s">
        <v>822</v>
      </c>
      <c r="M23">
        <v>34.5</v>
      </c>
      <c r="N23">
        <v>10</v>
      </c>
      <c r="O23" s="58">
        <f>T27</f>
        <v>9.1462182718789392E-2</v>
      </c>
    </row>
    <row r="24" spans="12:20">
      <c r="L24" t="s">
        <v>823</v>
      </c>
      <c r="M24">
        <v>40.5</v>
      </c>
      <c r="N24">
        <v>10</v>
      </c>
      <c r="O24" s="58">
        <f>T28</f>
        <v>0.19550000000000001</v>
      </c>
    </row>
    <row r="25" spans="12:20">
      <c r="L25" t="s">
        <v>824</v>
      </c>
      <c r="M25">
        <v>25.25</v>
      </c>
      <c r="N25">
        <v>10</v>
      </c>
      <c r="O25" s="58">
        <f>T29</f>
        <v>8.569319554422225E-2</v>
      </c>
      <c r="Q25" t="s">
        <v>825</v>
      </c>
    </row>
    <row r="26" spans="12:20">
      <c r="L26" t="s">
        <v>826</v>
      </c>
      <c r="M26">
        <v>38.5</v>
      </c>
      <c r="N26">
        <v>10</v>
      </c>
      <c r="O26" s="58">
        <f>T30</f>
        <v>9.1462182718789392E-2</v>
      </c>
      <c r="R26" t="s">
        <v>827</v>
      </c>
      <c r="S26" t="s">
        <v>828</v>
      </c>
      <c r="T26" t="s">
        <v>821</v>
      </c>
    </row>
    <row r="27" spans="12:20">
      <c r="L27" t="s">
        <v>829</v>
      </c>
      <c r="M27">
        <v>29.75</v>
      </c>
      <c r="N27">
        <v>4</v>
      </c>
      <c r="O27" s="58">
        <f>T31</f>
        <v>1</v>
      </c>
      <c r="Q27" t="s">
        <v>822</v>
      </c>
      <c r="R27" s="120">
        <v>12568982</v>
      </c>
      <c r="S27" s="120">
        <v>1265315</v>
      </c>
      <c r="T27" s="66">
        <f>S27/SUM(R27:S27)</f>
        <v>9.1462182718789392E-2</v>
      </c>
    </row>
    <row r="28" spans="12:20">
      <c r="M28" t="s">
        <v>830</v>
      </c>
      <c r="N28" s="65">
        <f>SUMPRODUCT(M23:M27,N23:N27)/SUM(N23:N27)</f>
        <v>34.238636363636367</v>
      </c>
      <c r="O28" s="99">
        <f>SUMPRODUCT(O23:O27,M23:M27)/SUM(O23:O27)</f>
        <v>31.765374424425296</v>
      </c>
      <c r="Q28" t="s">
        <v>823</v>
      </c>
      <c r="R28" s="9">
        <f>S28/T28-S28</f>
        <v>3473300.1534526851</v>
      </c>
      <c r="S28" s="120">
        <v>844040</v>
      </c>
      <c r="T28" s="58">
        <v>0.19550000000000001</v>
      </c>
    </row>
    <row r="29" spans="12:20">
      <c r="Q29" t="s">
        <v>824</v>
      </c>
      <c r="R29" s="120">
        <v>13625000</v>
      </c>
      <c r="S29" s="120">
        <v>1277000</v>
      </c>
      <c r="T29" s="66">
        <f>S29/SUM(R29:S29)</f>
        <v>8.569319554422225E-2</v>
      </c>
    </row>
    <row r="30" spans="12:20">
      <c r="Q30" t="s">
        <v>826</v>
      </c>
      <c r="R30" s="120">
        <v>12568982</v>
      </c>
      <c r="S30" s="120">
        <v>1265315</v>
      </c>
      <c r="T30" s="66">
        <f>S30/SUM(R30:S30)</f>
        <v>9.1462182718789392E-2</v>
      </c>
    </row>
    <row r="31" spans="12:20">
      <c r="Q31" t="s">
        <v>831</v>
      </c>
      <c r="T31" s="58">
        <v>1</v>
      </c>
    </row>
    <row r="37" spans="20:33">
      <c r="Z37" t="s">
        <v>832</v>
      </c>
    </row>
    <row r="38" spans="20:33">
      <c r="Y38">
        <v>32</v>
      </c>
      <c r="Z38" t="s">
        <v>833</v>
      </c>
    </row>
    <row r="40" spans="20:33" ht="15" thickBot="1"/>
    <row r="41" spans="20:33">
      <c r="T41" s="101"/>
      <c r="U41" s="343" t="s">
        <v>834</v>
      </c>
      <c r="V41" s="344"/>
      <c r="W41" s="345"/>
      <c r="X41" s="106"/>
      <c r="Y41" s="343" t="s">
        <v>832</v>
      </c>
      <c r="Z41" s="344"/>
      <c r="AA41" s="345"/>
      <c r="AC41" s="101"/>
      <c r="AD41" s="344" t="s">
        <v>832</v>
      </c>
      <c r="AE41" s="344"/>
      <c r="AF41" s="345"/>
    </row>
    <row r="42" spans="20:33" ht="15" thickBot="1">
      <c r="T42" s="102"/>
      <c r="U42" s="102" t="s">
        <v>224</v>
      </c>
      <c r="V42" s="104" t="s">
        <v>355</v>
      </c>
      <c r="W42" s="105" t="s">
        <v>356</v>
      </c>
      <c r="X42" s="104" t="s">
        <v>835</v>
      </c>
      <c r="Y42" s="102" t="s">
        <v>224</v>
      </c>
      <c r="Z42" s="104" t="s">
        <v>355</v>
      </c>
      <c r="AA42" s="105" t="s">
        <v>356</v>
      </c>
      <c r="AC42" s="102"/>
      <c r="AD42" s="104" t="s">
        <v>224</v>
      </c>
      <c r="AE42" s="104" t="s">
        <v>355</v>
      </c>
      <c r="AF42" s="105" t="s">
        <v>356</v>
      </c>
    </row>
    <row r="43" spans="20:33">
      <c r="T43" s="70" t="s">
        <v>836</v>
      </c>
      <c r="U43" s="107">
        <v>0.128</v>
      </c>
      <c r="V43" s="74">
        <v>8.5999999999999993E-2</v>
      </c>
      <c r="W43" s="112">
        <v>0.14399999999999999</v>
      </c>
      <c r="X43" t="s">
        <v>837</v>
      </c>
      <c r="Y43" s="109">
        <f>$Y$38*U43</f>
        <v>4.0960000000000001</v>
      </c>
      <c r="Z43" s="71">
        <f t="shared" ref="Z43:Z53" si="0">$Y$38*V43</f>
        <v>2.7519999999999998</v>
      </c>
      <c r="AA43" s="76">
        <f t="shared" ref="AA43:AA53" si="1">$Y$38*W43</f>
        <v>4.6079999999999997</v>
      </c>
      <c r="AC43" s="70" t="s">
        <v>837</v>
      </c>
      <c r="AD43" s="71">
        <f>SUMIFS(Y$43:Y$53,$X$43:$X$53,$AC43)</f>
        <v>12.064</v>
      </c>
      <c r="AE43" s="71">
        <f t="shared" ref="AE43:AE46" si="2">SUMIFS(Z$43:Z$53,$X$43:$X$53,$AC43)</f>
        <v>6.976</v>
      </c>
      <c r="AF43" s="76">
        <f t="shared" ref="AF43:AF46" si="3">SUMIFS(AA$43:AA$53,$X$43:$X$53,$AC43)</f>
        <v>13.983999999999998</v>
      </c>
      <c r="AG43" t="s">
        <v>838</v>
      </c>
    </row>
    <row r="44" spans="20:33">
      <c r="T44" s="70" t="s">
        <v>839</v>
      </c>
      <c r="U44" s="107">
        <v>9.2999999999999999E-2</v>
      </c>
      <c r="V44" s="74">
        <v>0.10100000000000001</v>
      </c>
      <c r="W44" s="75">
        <v>0.09</v>
      </c>
      <c r="X44" t="s">
        <v>840</v>
      </c>
      <c r="Y44" s="109">
        <f t="shared" ref="Y44:Y53" si="4">$Y$38*U44</f>
        <v>2.976</v>
      </c>
      <c r="Z44" s="71">
        <f t="shared" si="0"/>
        <v>3.2320000000000002</v>
      </c>
      <c r="AA44" s="76">
        <f t="shared" si="1"/>
        <v>2.88</v>
      </c>
      <c r="AC44" s="70" t="s">
        <v>840</v>
      </c>
      <c r="AD44" s="71">
        <f t="shared" ref="AD44:AD46" si="5">SUMIFS(Y$43:Y$53,$X$43:$X$53,$AC44)</f>
        <v>8.7680000000000007</v>
      </c>
      <c r="AE44" s="71">
        <f t="shared" si="2"/>
        <v>13.952</v>
      </c>
      <c r="AF44" s="76">
        <f t="shared" si="3"/>
        <v>6.88</v>
      </c>
      <c r="AG44" t="s">
        <v>841</v>
      </c>
    </row>
    <row r="45" spans="20:33">
      <c r="T45" s="70" t="s">
        <v>842</v>
      </c>
      <c r="U45" s="107">
        <v>8.0000000000000002E-3</v>
      </c>
      <c r="V45" s="74">
        <v>1.0999999999999999E-2</v>
      </c>
      <c r="W45" s="112">
        <v>7.0000000000000001E-3</v>
      </c>
      <c r="X45" t="s">
        <v>840</v>
      </c>
      <c r="Y45" s="109">
        <f t="shared" si="4"/>
        <v>0.25600000000000001</v>
      </c>
      <c r="Z45" s="71">
        <f t="shared" si="0"/>
        <v>0.35199999999999998</v>
      </c>
      <c r="AA45" s="76">
        <f t="shared" si="1"/>
        <v>0.224</v>
      </c>
      <c r="AC45" s="70" t="s">
        <v>843</v>
      </c>
      <c r="AD45" s="71">
        <f>SUMIFS(Y$43:Y$53,$X$43:$X$53,$AC45)</f>
        <v>6.1760000000000002</v>
      </c>
      <c r="AE45" s="71">
        <f t="shared" si="2"/>
        <v>6.4960000000000004</v>
      </c>
      <c r="AF45" s="76">
        <f t="shared" si="3"/>
        <v>6.0160000000000009</v>
      </c>
      <c r="AG45" t="s">
        <v>844</v>
      </c>
    </row>
    <row r="46" spans="20:33" ht="15" thickBot="1">
      <c r="T46" s="70" t="s">
        <v>845</v>
      </c>
      <c r="U46" s="107">
        <v>0.13200000000000001</v>
      </c>
      <c r="V46" s="74">
        <v>0.13600000000000001</v>
      </c>
      <c r="W46" s="75">
        <v>0.13</v>
      </c>
      <c r="X46" t="s">
        <v>843</v>
      </c>
      <c r="Y46" s="109">
        <f t="shared" si="4"/>
        <v>4.2240000000000002</v>
      </c>
      <c r="Z46" s="71">
        <f t="shared" si="0"/>
        <v>4.3520000000000003</v>
      </c>
      <c r="AA46" s="76">
        <f t="shared" si="1"/>
        <v>4.16</v>
      </c>
      <c r="AC46" s="102" t="s">
        <v>846</v>
      </c>
      <c r="AD46" s="103">
        <f t="shared" si="5"/>
        <v>4.96</v>
      </c>
      <c r="AE46" s="103">
        <f t="shared" si="2"/>
        <v>4.6079999999999997</v>
      </c>
      <c r="AF46" s="118">
        <f t="shared" si="3"/>
        <v>5.12</v>
      </c>
    </row>
    <row r="47" spans="20:33" ht="15" thickBot="1">
      <c r="T47" s="70" t="s">
        <v>847</v>
      </c>
      <c r="U47" s="107">
        <v>1.2999999999999999E-2</v>
      </c>
      <c r="V47" s="74">
        <v>4.0000000000000001E-3</v>
      </c>
      <c r="W47" s="112">
        <v>1.6E-2</v>
      </c>
      <c r="X47" t="s">
        <v>843</v>
      </c>
      <c r="Y47" s="109">
        <f t="shared" si="4"/>
        <v>0.41599999999999998</v>
      </c>
      <c r="Z47" s="71">
        <f t="shared" si="0"/>
        <v>0.128</v>
      </c>
      <c r="AA47" s="76">
        <f t="shared" si="1"/>
        <v>0.51200000000000001</v>
      </c>
    </row>
    <row r="48" spans="20:33" ht="15" thickBot="1">
      <c r="T48" s="70" t="s">
        <v>848</v>
      </c>
      <c r="U48" s="107">
        <v>3.2000000000000001E-2</v>
      </c>
      <c r="V48" s="74">
        <v>3.6999999999999998E-2</v>
      </c>
      <c r="W48" s="75">
        <v>0.03</v>
      </c>
      <c r="X48" t="s">
        <v>843</v>
      </c>
      <c r="Y48" s="109">
        <f t="shared" si="4"/>
        <v>1.024</v>
      </c>
      <c r="Z48" s="71">
        <f t="shared" si="0"/>
        <v>1.1839999999999999</v>
      </c>
      <c r="AA48" s="76">
        <f t="shared" si="1"/>
        <v>0.96</v>
      </c>
      <c r="AC48" s="121"/>
      <c r="AD48" s="122"/>
      <c r="AE48" s="122" t="s">
        <v>355</v>
      </c>
      <c r="AF48" s="123" t="s">
        <v>356</v>
      </c>
    </row>
    <row r="49" spans="20:32">
      <c r="T49" s="70" t="s">
        <v>849</v>
      </c>
      <c r="U49" s="107">
        <v>1.6E-2</v>
      </c>
      <c r="V49" s="74">
        <v>2.5999999999999999E-2</v>
      </c>
      <c r="W49" s="112">
        <v>1.2E-2</v>
      </c>
      <c r="X49" t="s">
        <v>843</v>
      </c>
      <c r="Y49" s="109">
        <f t="shared" si="4"/>
        <v>0.51200000000000001</v>
      </c>
      <c r="Z49" s="71">
        <f t="shared" si="0"/>
        <v>0.83199999999999996</v>
      </c>
      <c r="AA49" s="76">
        <f t="shared" si="1"/>
        <v>0.38400000000000001</v>
      </c>
      <c r="AC49" s="70" t="s">
        <v>850</v>
      </c>
      <c r="AE49" s="114">
        <v>47.5</v>
      </c>
      <c r="AF49" s="115">
        <v>74.8</v>
      </c>
    </row>
    <row r="50" spans="20:32" ht="15" thickBot="1">
      <c r="T50" s="70" t="s">
        <v>846</v>
      </c>
      <c r="U50" s="107">
        <v>0.155</v>
      </c>
      <c r="V50" s="74">
        <v>0.14399999999999999</v>
      </c>
      <c r="W50" s="75">
        <v>0.16</v>
      </c>
      <c r="X50" t="s">
        <v>846</v>
      </c>
      <c r="Y50" s="109">
        <f t="shared" si="4"/>
        <v>4.96</v>
      </c>
      <c r="Z50" s="71">
        <f t="shared" si="0"/>
        <v>4.6079999999999997</v>
      </c>
      <c r="AA50" s="76">
        <f t="shared" si="1"/>
        <v>5.12</v>
      </c>
      <c r="AC50" s="102" t="s">
        <v>851</v>
      </c>
      <c r="AD50" s="104"/>
      <c r="AE50" s="116">
        <f>AE49*5/60</f>
        <v>3.9583333333333335</v>
      </c>
      <c r="AF50" s="117">
        <f>AF49*5/60</f>
        <v>6.2333333333333334</v>
      </c>
    </row>
    <row r="51" spans="20:32">
      <c r="T51" s="70" t="s">
        <v>852</v>
      </c>
      <c r="U51" s="107">
        <v>0.249</v>
      </c>
      <c r="V51" s="74">
        <v>0.13200000000000001</v>
      </c>
      <c r="W51" s="112">
        <v>0.29299999999999998</v>
      </c>
      <c r="X51" t="s">
        <v>837</v>
      </c>
      <c r="Y51" s="109">
        <f t="shared" si="4"/>
        <v>7.968</v>
      </c>
      <c r="Z51" s="71">
        <f t="shared" si="0"/>
        <v>4.2240000000000002</v>
      </c>
      <c r="AA51" s="76">
        <f t="shared" si="1"/>
        <v>9.3759999999999994</v>
      </c>
    </row>
    <row r="52" spans="20:32">
      <c r="T52" s="70" t="s">
        <v>853</v>
      </c>
      <c r="U52" s="107">
        <v>0.13300000000000001</v>
      </c>
      <c r="V52" s="74">
        <v>0.27200000000000002</v>
      </c>
      <c r="W52" s="112">
        <v>8.2000000000000003E-2</v>
      </c>
      <c r="X52" t="s">
        <v>840</v>
      </c>
      <c r="Y52" s="109">
        <f t="shared" si="4"/>
        <v>4.2560000000000002</v>
      </c>
      <c r="Z52" s="71">
        <f t="shared" si="0"/>
        <v>8.7040000000000006</v>
      </c>
      <c r="AA52" s="76">
        <f t="shared" si="1"/>
        <v>2.6240000000000001</v>
      </c>
      <c r="AD52" t="s">
        <v>224</v>
      </c>
      <c r="AE52" t="s">
        <v>356</v>
      </c>
      <c r="AF52" t="s">
        <v>2028</v>
      </c>
    </row>
    <row r="53" spans="20:32" ht="15" thickBot="1">
      <c r="T53" s="102" t="s">
        <v>854</v>
      </c>
      <c r="U53" s="108">
        <v>0.04</v>
      </c>
      <c r="V53" s="111">
        <v>5.1999999999999998E-2</v>
      </c>
      <c r="W53" s="113">
        <v>3.5999999999999997E-2</v>
      </c>
      <c r="X53" s="104" t="s">
        <v>840</v>
      </c>
      <c r="Y53" s="110">
        <f t="shared" si="4"/>
        <v>1.28</v>
      </c>
      <c r="Z53" s="103">
        <f t="shared" si="0"/>
        <v>1.6639999999999999</v>
      </c>
      <c r="AA53" s="118">
        <f t="shared" si="1"/>
        <v>1.1519999999999999</v>
      </c>
      <c r="AC53" t="s">
        <v>846</v>
      </c>
      <c r="AD53" s="5">
        <f>(AD46*48*AD58)/AC58</f>
        <v>8.9720824678597919E-2</v>
      </c>
      <c r="AE53" s="5">
        <f>(AF46*48*AD58)/AC58</f>
        <v>9.2615044829520432E-2</v>
      </c>
      <c r="AF53" t="s">
        <v>2034</v>
      </c>
    </row>
    <row r="54" spans="20:32">
      <c r="AC54" t="s">
        <v>2026</v>
      </c>
      <c r="AD54" s="5">
        <f>Y47+Y48+Y49</f>
        <v>1.952</v>
      </c>
      <c r="AE54" s="5">
        <f>AA47+AA48+AA49</f>
        <v>1.8559999999999999</v>
      </c>
      <c r="AF54" t="s">
        <v>2032</v>
      </c>
    </row>
    <row r="55" spans="20:32">
      <c r="AC55" t="s">
        <v>2027</v>
      </c>
      <c r="AD55" s="5">
        <f>(Y46*48*AD58)/AC58</f>
        <v>7.6407411984354356E-2</v>
      </c>
      <c r="AE55" s="5">
        <f>(AA46*48*AD58)/AC58</f>
        <v>7.5249723923985351E-2</v>
      </c>
      <c r="AF55" t="s">
        <v>2034</v>
      </c>
    </row>
    <row r="57" spans="20:32">
      <c r="T57" t="s">
        <v>2035</v>
      </c>
      <c r="AC57" t="s">
        <v>2029</v>
      </c>
      <c r="AD57" t="s">
        <v>2030</v>
      </c>
    </row>
    <row r="58" spans="20:32">
      <c r="AC58" s="9">
        <f>SUM('Pop M'!I481:AC481)*1000+SUM('Pop F'!I481:AC481)*1000</f>
        <v>100835453</v>
      </c>
      <c r="AD58" s="9">
        <v>38000</v>
      </c>
      <c r="AE58" t="s">
        <v>2031</v>
      </c>
    </row>
    <row r="59" spans="20:32">
      <c r="T59" t="s">
        <v>2036</v>
      </c>
    </row>
  </sheetData>
  <mergeCells count="3">
    <mergeCell ref="U41:W41"/>
    <mergeCell ref="Y41:AA41"/>
    <mergeCell ref="AD41:AF41"/>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sheetData>
    <row r="2" spans="2:25">
      <c r="B2" t="s">
        <v>855</v>
      </c>
    </row>
    <row r="3" spans="2:25" ht="15" thickBot="1">
      <c r="V3" s="182" t="s">
        <v>611</v>
      </c>
      <c r="W3" t="s">
        <v>621</v>
      </c>
      <c r="X3" t="s">
        <v>856</v>
      </c>
      <c r="Y3" t="s">
        <v>857</v>
      </c>
    </row>
    <row r="4" spans="2:25">
      <c r="N4" t="s">
        <v>858</v>
      </c>
      <c r="U4" s="176" t="s">
        <v>279</v>
      </c>
      <c r="V4" s="177" t="s">
        <v>859</v>
      </c>
      <c r="W4" s="181" t="s">
        <v>860</v>
      </c>
      <c r="X4" s="181" t="s">
        <v>860</v>
      </c>
      <c r="Y4" s="181" t="s">
        <v>860</v>
      </c>
    </row>
    <row r="5" spans="2:25">
      <c r="N5" s="58">
        <v>0.36</v>
      </c>
      <c r="O5" t="s">
        <v>861</v>
      </c>
      <c r="U5" s="178" t="s">
        <v>862</v>
      </c>
      <c r="V5" s="183">
        <v>13</v>
      </c>
      <c r="W5">
        <v>0.4</v>
      </c>
      <c r="X5">
        <v>0.6</v>
      </c>
      <c r="Y5">
        <v>7.5</v>
      </c>
    </row>
    <row r="6" spans="2:25">
      <c r="U6" s="179" t="s">
        <v>863</v>
      </c>
      <c r="V6" s="184">
        <v>30</v>
      </c>
      <c r="W6">
        <v>1.6</v>
      </c>
      <c r="X6">
        <v>0.6</v>
      </c>
      <c r="Y6">
        <v>6.9</v>
      </c>
    </row>
    <row r="7" spans="2:25">
      <c r="N7" t="s">
        <v>864</v>
      </c>
      <c r="U7" s="178" t="s">
        <v>865</v>
      </c>
      <c r="V7" s="183">
        <v>58</v>
      </c>
      <c r="W7">
        <v>3.1</v>
      </c>
      <c r="X7">
        <v>0.8</v>
      </c>
      <c r="Y7">
        <v>3.9</v>
      </c>
    </row>
    <row r="8" spans="2:25">
      <c r="N8" t="s">
        <v>866</v>
      </c>
      <c r="U8" s="179" t="s">
        <v>867</v>
      </c>
      <c r="V8" s="184">
        <v>82</v>
      </c>
      <c r="W8">
        <v>6.7</v>
      </c>
      <c r="X8">
        <v>1.6</v>
      </c>
      <c r="Y8">
        <v>1.4</v>
      </c>
    </row>
    <row r="9" spans="2:25">
      <c r="U9" s="178" t="s">
        <v>290</v>
      </c>
      <c r="V9" s="183">
        <v>84</v>
      </c>
      <c r="W9">
        <v>7.9</v>
      </c>
      <c r="X9">
        <v>2.7</v>
      </c>
      <c r="Y9">
        <v>0.3</v>
      </c>
    </row>
    <row r="10" spans="2:25">
      <c r="N10" t="s">
        <v>868</v>
      </c>
      <c r="U10" s="179" t="s">
        <v>291</v>
      </c>
      <c r="V10" s="184">
        <v>138</v>
      </c>
      <c r="W10">
        <v>5.5</v>
      </c>
      <c r="X10">
        <v>3.7</v>
      </c>
      <c r="Y10">
        <v>0.1</v>
      </c>
    </row>
    <row r="11" spans="2:25">
      <c r="U11" s="178" t="s">
        <v>292</v>
      </c>
      <c r="V11" s="183">
        <v>280</v>
      </c>
      <c r="W11">
        <v>6.3</v>
      </c>
      <c r="X11">
        <v>3.3</v>
      </c>
      <c r="Y11">
        <v>0.1</v>
      </c>
    </row>
    <row r="12" spans="2:25">
      <c r="U12" s="179" t="s">
        <v>869</v>
      </c>
      <c r="V12" s="184">
        <v>290</v>
      </c>
      <c r="W12">
        <v>8.6999999999999993</v>
      </c>
      <c r="X12">
        <v>3</v>
      </c>
      <c r="Y12">
        <v>0.1</v>
      </c>
    </row>
    <row r="13" spans="2:25">
      <c r="U13" s="178" t="s">
        <v>870</v>
      </c>
      <c r="V13" s="183">
        <v>149</v>
      </c>
      <c r="W13">
        <v>6.7</v>
      </c>
      <c r="X13">
        <v>1.6</v>
      </c>
      <c r="Y13">
        <v>0.3</v>
      </c>
    </row>
    <row r="14" spans="2:25">
      <c r="U14" s="179" t="s">
        <v>871</v>
      </c>
      <c r="V14" s="184">
        <v>27</v>
      </c>
      <c r="W14">
        <v>6.3</v>
      </c>
      <c r="X14">
        <v>0.1</v>
      </c>
      <c r="Y14">
        <v>1.6</v>
      </c>
    </row>
    <row r="15" spans="2:25">
      <c r="U15" s="178" t="s">
        <v>872</v>
      </c>
      <c r="V15" s="183">
        <v>7</v>
      </c>
      <c r="W15">
        <v>3.5</v>
      </c>
      <c r="X15">
        <v>0</v>
      </c>
      <c r="Y15">
        <v>3.7</v>
      </c>
    </row>
    <row r="16" spans="2:25" ht="15" thickBot="1">
      <c r="U16" s="180" t="s">
        <v>873</v>
      </c>
      <c r="V16" s="185">
        <v>7</v>
      </c>
      <c r="W16">
        <v>1.6</v>
      </c>
      <c r="X16">
        <v>0.7</v>
      </c>
      <c r="Y16">
        <v>7.3</v>
      </c>
    </row>
    <row r="21" spans="2:20">
      <c r="B21" t="s">
        <v>874</v>
      </c>
    </row>
    <row r="30" spans="2:20">
      <c r="T30" t="s">
        <v>875</v>
      </c>
    </row>
    <row r="34" spans="13:49">
      <c r="AT34">
        <v>1.03</v>
      </c>
      <c r="AU34" t="s">
        <v>876</v>
      </c>
    </row>
    <row r="35" spans="13:49">
      <c r="AT35">
        <v>1.075</v>
      </c>
      <c r="AU35" t="s">
        <v>877</v>
      </c>
    </row>
    <row r="36" spans="13:49">
      <c r="AT36">
        <v>0.96</v>
      </c>
      <c r="AU36" t="s">
        <v>878</v>
      </c>
    </row>
    <row r="37" spans="13:49">
      <c r="AT37">
        <v>0.92</v>
      </c>
      <c r="AU37" t="s">
        <v>879</v>
      </c>
    </row>
    <row r="38" spans="13:49">
      <c r="M38" t="s">
        <v>880</v>
      </c>
    </row>
    <row r="39" spans="13:49">
      <c r="M39" t="s">
        <v>881</v>
      </c>
      <c r="AT39">
        <f>(AT35-AT37)/AT37</f>
        <v>0.16847826086956511</v>
      </c>
      <c r="AU39" t="s">
        <v>882</v>
      </c>
    </row>
    <row r="41" spans="13:49">
      <c r="M41" t="s">
        <v>858</v>
      </c>
      <c r="AU41" t="s">
        <v>883</v>
      </c>
    </row>
    <row r="42" spans="13:49">
      <c r="M42" s="91" t="s">
        <v>884</v>
      </c>
      <c r="AT42" t="s">
        <v>822</v>
      </c>
      <c r="AU42" t="s">
        <v>885</v>
      </c>
    </row>
    <row r="43" spans="13:49">
      <c r="AT43" t="s">
        <v>886</v>
      </c>
      <c r="AU43" t="s">
        <v>887</v>
      </c>
    </row>
    <row r="44" spans="13:49">
      <c r="M44" t="s">
        <v>888</v>
      </c>
      <c r="AT44" t="s">
        <v>889</v>
      </c>
      <c r="AU44" t="s">
        <v>890</v>
      </c>
      <c r="AV44" s="66">
        <f>55/115</f>
        <v>0.47826086956521741</v>
      </c>
      <c r="AW44" t="s">
        <v>891</v>
      </c>
    </row>
    <row r="45" spans="13:49">
      <c r="M45" t="s">
        <v>892</v>
      </c>
      <c r="AW45" t="s">
        <v>893</v>
      </c>
    </row>
    <row r="46" spans="13:49">
      <c r="M46" t="s">
        <v>894</v>
      </c>
    </row>
    <row r="53" spans="3:15">
      <c r="C53" t="s">
        <v>895</v>
      </c>
    </row>
    <row r="55" spans="3:15">
      <c r="O55" t="s">
        <v>896</v>
      </c>
    </row>
    <row r="57" spans="3:15">
      <c r="O57" t="s">
        <v>897</v>
      </c>
    </row>
    <row r="59" spans="3:15">
      <c r="O59" t="s">
        <v>898</v>
      </c>
    </row>
    <row r="60" spans="3:15">
      <c r="O60" t="s">
        <v>899</v>
      </c>
    </row>
    <row r="62" spans="3:15">
      <c r="O62" t="s">
        <v>900</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3923-09CD-4F69-8A00-1655A3917713}">
  <sheetPr>
    <tabColor theme="5" tint="0.59999389629810485"/>
  </sheetPr>
  <dimension ref="A1:D6"/>
  <sheetViews>
    <sheetView workbookViewId="0">
      <selection activeCell="AW45" sqref="AW45"/>
    </sheetView>
  </sheetViews>
  <sheetFormatPr defaultRowHeight="14.5"/>
  <cols>
    <col min="1" max="1" width="17.81640625" bestFit="1" customWidth="1"/>
    <col min="2" max="4" width="14.54296875" customWidth="1"/>
  </cols>
  <sheetData>
    <row r="1" spans="1:4">
      <c r="A1" s="63" t="s">
        <v>901</v>
      </c>
      <c r="B1" s="90">
        <f>total_pop2</f>
        <v>115103531.71799999</v>
      </c>
      <c r="C1" s="90" t="s">
        <v>92</v>
      </c>
      <c r="D1" s="63"/>
    </row>
    <row r="2" spans="1:4">
      <c r="A2" s="63" t="s">
        <v>902</v>
      </c>
      <c r="B2" s="90">
        <f>78%*B1</f>
        <v>89780754.740040004</v>
      </c>
      <c r="C2" s="90" t="s">
        <v>95</v>
      </c>
      <c r="D2" s="61" t="s">
        <v>357</v>
      </c>
    </row>
    <row r="3" spans="1:4">
      <c r="A3" s="63" t="s">
        <v>903</v>
      </c>
      <c r="B3" s="63">
        <v>10000</v>
      </c>
      <c r="C3" s="63" t="s">
        <v>92</v>
      </c>
      <c r="D3" s="63"/>
    </row>
    <row r="4" spans="1:4">
      <c r="A4" s="63" t="s">
        <v>904</v>
      </c>
      <c r="B4" s="63">
        <v>9000</v>
      </c>
      <c r="C4" s="63" t="s">
        <v>92</v>
      </c>
      <c r="D4" s="63" t="s">
        <v>905</v>
      </c>
    </row>
    <row r="5" spans="1:4">
      <c r="A5" s="63" t="s">
        <v>906</v>
      </c>
      <c r="B5" s="63">
        <v>10000</v>
      </c>
      <c r="C5" s="63" t="s">
        <v>95</v>
      </c>
      <c r="D5" s="63"/>
    </row>
    <row r="6" spans="1:4">
      <c r="A6" s="63" t="s">
        <v>907</v>
      </c>
      <c r="B6" s="63">
        <v>9000</v>
      </c>
      <c r="C6" s="63" t="s">
        <v>95</v>
      </c>
      <c r="D6" s="63"/>
    </row>
  </sheetData>
  <hyperlinks>
    <hyperlink ref="D2" r:id="rId1" xr:uid="{2F6665BC-1DCC-4CBD-A805-ECBEF57133A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cols>
    <col min="11" max="13" width="9.26953125" bestFit="1" customWidth="1"/>
    <col min="14" max="14" width="8.81640625" bestFit="1" customWidth="1"/>
    <col min="15" max="17" width="9.26953125" bestFit="1" customWidth="1"/>
  </cols>
  <sheetData>
    <row r="1" spans="1:27">
      <c r="A1" s="61" t="s">
        <v>908</v>
      </c>
    </row>
    <row r="4" spans="1:27">
      <c r="K4" t="s">
        <v>909</v>
      </c>
      <c r="L4" t="s">
        <v>910</v>
      </c>
      <c r="M4" t="s">
        <v>911</v>
      </c>
      <c r="N4" t="s">
        <v>912</v>
      </c>
      <c r="O4" t="s">
        <v>913</v>
      </c>
      <c r="P4" t="s">
        <v>914</v>
      </c>
      <c r="Q4" t="s">
        <v>915</v>
      </c>
      <c r="U4" t="s">
        <v>909</v>
      </c>
      <c r="V4" t="s">
        <v>910</v>
      </c>
      <c r="W4" t="s">
        <v>911</v>
      </c>
      <c r="X4" t="s">
        <v>912</v>
      </c>
      <c r="Y4" t="s">
        <v>913</v>
      </c>
      <c r="Z4" t="s">
        <v>914</v>
      </c>
      <c r="AA4" t="s">
        <v>915</v>
      </c>
    </row>
    <row r="5" spans="1:27">
      <c r="J5" t="s">
        <v>286</v>
      </c>
      <c r="K5" s="9">
        <v>1618</v>
      </c>
      <c r="L5" s="9">
        <v>962</v>
      </c>
      <c r="M5" s="9">
        <v>688</v>
      </c>
      <c r="N5" s="9">
        <v>142</v>
      </c>
      <c r="O5" s="9">
        <v>1529</v>
      </c>
      <c r="P5" s="9">
        <v>2385</v>
      </c>
      <c r="Q5" s="9">
        <v>1062</v>
      </c>
      <c r="U5" s="97">
        <f t="shared" ref="U5:U16" si="0">K5/SUM(K$5:K$16)</f>
        <v>7.3192798335293588E-2</v>
      </c>
      <c r="V5" s="97">
        <f t="shared" ref="V5:V16" si="1">L5/SUM(L$5:L$16)</f>
        <v>6.4052200545975102E-2</v>
      </c>
      <c r="W5" s="97">
        <f t="shared" ref="W5:W16" si="2">M5/SUM(M$5:M$16)</f>
        <v>6.8186323092170473E-2</v>
      </c>
      <c r="X5" s="97">
        <f t="shared" ref="X5:X16" si="3">N5/SUM(N$5:N$16)</f>
        <v>6.495882891125343E-2</v>
      </c>
      <c r="Y5" s="97">
        <f t="shared" ref="Y5:Y16" si="4">O5/SUM(O$5:O$16)</f>
        <v>5.9185569404660528E-2</v>
      </c>
      <c r="Z5" s="97">
        <f t="shared" ref="Z5:Z16" si="5">P5/SUM(P$5:P$16)</f>
        <v>6.1553152502129199E-2</v>
      </c>
      <c r="AA5" s="97">
        <f t="shared" ref="AA5:AA16" si="6">Q5/SUM(Q$5:Q$16)</f>
        <v>7.5329834019009792E-2</v>
      </c>
    </row>
    <row r="6" spans="1:27">
      <c r="J6" t="s">
        <v>287</v>
      </c>
      <c r="K6" s="9">
        <v>1537</v>
      </c>
      <c r="L6" s="9">
        <v>917</v>
      </c>
      <c r="M6" s="9">
        <v>688</v>
      </c>
      <c r="N6" s="9">
        <v>160</v>
      </c>
      <c r="O6" s="9">
        <v>1548</v>
      </c>
      <c r="P6" s="9">
        <v>2725</v>
      </c>
      <c r="Q6" s="9">
        <v>906</v>
      </c>
      <c r="U6" s="97">
        <f t="shared" si="0"/>
        <v>6.952863475979372E-2</v>
      </c>
      <c r="V6" s="97">
        <f t="shared" si="1"/>
        <v>6.1055995738730939E-2</v>
      </c>
      <c r="W6" s="97">
        <f t="shared" si="2"/>
        <v>6.8186323092170473E-2</v>
      </c>
      <c r="X6" s="97">
        <f t="shared" si="3"/>
        <v>7.3193046660567251E-2</v>
      </c>
      <c r="Y6" s="97">
        <f t="shared" si="4"/>
        <v>5.9921034295889138E-2</v>
      </c>
      <c r="Z6" s="97">
        <f t="shared" si="5"/>
        <v>7.0328025395514485E-2</v>
      </c>
      <c r="AA6" s="97">
        <f t="shared" si="6"/>
        <v>6.4264434671584617E-2</v>
      </c>
    </row>
    <row r="7" spans="1:27">
      <c r="J7" t="s">
        <v>288</v>
      </c>
      <c r="K7" s="9">
        <v>1439</v>
      </c>
      <c r="L7" s="9">
        <v>846</v>
      </c>
      <c r="M7" s="9">
        <v>546</v>
      </c>
      <c r="N7" s="9">
        <v>158</v>
      </c>
      <c r="O7" s="9">
        <v>1434</v>
      </c>
      <c r="P7" s="9">
        <v>2270</v>
      </c>
      <c r="Q7" s="9">
        <v>909</v>
      </c>
      <c r="U7" s="97">
        <f t="shared" si="0"/>
        <v>6.50954491993124E-2</v>
      </c>
      <c r="V7" s="97">
        <f t="shared" si="1"/>
        <v>5.6328650376190156E-2</v>
      </c>
      <c r="W7" s="97">
        <f t="shared" si="2"/>
        <v>5.4112983151635284E-2</v>
      </c>
      <c r="X7" s="97">
        <f t="shared" si="3"/>
        <v>7.2278133577310152E-2</v>
      </c>
      <c r="Y7" s="97">
        <f t="shared" si="4"/>
        <v>5.5508244948517457E-2</v>
      </c>
      <c r="Z7" s="97">
        <f t="shared" si="5"/>
        <v>5.8585180788190055E-2</v>
      </c>
      <c r="AA7" s="97">
        <f t="shared" si="6"/>
        <v>6.4477230812881259E-2</v>
      </c>
    </row>
    <row r="8" spans="1:27">
      <c r="J8" t="s">
        <v>289</v>
      </c>
      <c r="K8" s="9">
        <v>1500</v>
      </c>
      <c r="L8" s="9">
        <v>822</v>
      </c>
      <c r="M8" s="9">
        <v>702</v>
      </c>
      <c r="N8" s="9">
        <v>208</v>
      </c>
      <c r="O8" s="9">
        <v>1416</v>
      </c>
      <c r="P8" s="9">
        <v>2267</v>
      </c>
      <c r="Q8" s="9">
        <v>822</v>
      </c>
      <c r="U8" s="97">
        <f t="shared" si="0"/>
        <v>6.785488102777526E-2</v>
      </c>
      <c r="V8" s="97">
        <f t="shared" si="1"/>
        <v>5.4730674478993276E-2</v>
      </c>
      <c r="W8" s="97">
        <f t="shared" si="2"/>
        <v>6.9573835480673932E-2</v>
      </c>
      <c r="X8" s="97">
        <f t="shared" si="3"/>
        <v>9.5150960658737418E-2</v>
      </c>
      <c r="Y8" s="97">
        <f t="shared" si="4"/>
        <v>5.4811488735774558E-2</v>
      </c>
      <c r="Z8" s="97">
        <f t="shared" si="5"/>
        <v>5.8507755439130768E-2</v>
      </c>
      <c r="AA8" s="97">
        <f t="shared" si="6"/>
        <v>5.8306142715278765E-2</v>
      </c>
    </row>
    <row r="9" spans="1:27">
      <c r="J9" t="s">
        <v>290</v>
      </c>
      <c r="K9" s="9">
        <v>1650</v>
      </c>
      <c r="L9" s="9">
        <v>841</v>
      </c>
      <c r="M9" s="9">
        <v>746</v>
      </c>
      <c r="N9" s="9">
        <v>189</v>
      </c>
      <c r="O9" s="9">
        <v>1792</v>
      </c>
      <c r="P9" s="9">
        <v>2532</v>
      </c>
      <c r="Q9" s="9">
        <v>914</v>
      </c>
      <c r="U9" s="97">
        <f t="shared" si="0"/>
        <v>7.4640369130552789E-2</v>
      </c>
      <c r="V9" s="97">
        <f t="shared" si="1"/>
        <v>5.5995738730940811E-2</v>
      </c>
      <c r="W9" s="97">
        <f t="shared" si="2"/>
        <v>7.3934588701684831E-2</v>
      </c>
      <c r="X9" s="97">
        <f t="shared" si="3"/>
        <v>8.6459286367795055E-2</v>
      </c>
      <c r="Y9" s="97">
        <f t="shared" si="4"/>
        <v>6.936595184640397E-2</v>
      </c>
      <c r="Z9" s="97">
        <f t="shared" si="5"/>
        <v>6.534699460603402E-2</v>
      </c>
      <c r="AA9" s="97">
        <f t="shared" si="6"/>
        <v>6.4831891048375653E-2</v>
      </c>
    </row>
    <row r="10" spans="1:27">
      <c r="J10" t="s">
        <v>291</v>
      </c>
      <c r="K10" s="9">
        <v>2173</v>
      </c>
      <c r="L10" s="9">
        <v>1033</v>
      </c>
      <c r="M10" s="9">
        <v>928</v>
      </c>
      <c r="N10" s="9">
        <v>234</v>
      </c>
      <c r="O10" s="9">
        <v>2645</v>
      </c>
      <c r="P10" s="9">
        <v>3701</v>
      </c>
      <c r="Q10" s="9">
        <v>896</v>
      </c>
      <c r="U10" s="97">
        <f t="shared" si="0"/>
        <v>9.8299104315570429E-2</v>
      </c>
      <c r="V10" s="97">
        <f t="shared" si="1"/>
        <v>6.8779545908515885E-2</v>
      </c>
      <c r="W10" s="97">
        <f t="shared" si="2"/>
        <v>9.1972249752229937E-2</v>
      </c>
      <c r="X10" s="97">
        <f t="shared" si="3"/>
        <v>0.10704483074107959</v>
      </c>
      <c r="Y10" s="97">
        <f t="shared" si="4"/>
        <v>0.10238445459472013</v>
      </c>
      <c r="Z10" s="97">
        <f t="shared" si="5"/>
        <v>9.5517072289467569E-2</v>
      </c>
      <c r="AA10" s="97">
        <f t="shared" si="6"/>
        <v>6.3555114200595828E-2</v>
      </c>
    </row>
    <row r="11" spans="1:27">
      <c r="J11" t="s">
        <v>292</v>
      </c>
      <c r="K11" s="9">
        <v>1682</v>
      </c>
      <c r="L11" s="9">
        <v>914</v>
      </c>
      <c r="M11" s="9">
        <v>772</v>
      </c>
      <c r="N11" s="9">
        <v>158</v>
      </c>
      <c r="O11" s="9">
        <v>2669</v>
      </c>
      <c r="P11" s="9">
        <v>2753</v>
      </c>
      <c r="Q11" s="9">
        <v>1067</v>
      </c>
      <c r="U11" s="97">
        <f t="shared" si="0"/>
        <v>7.608793992581199E-2</v>
      </c>
      <c r="V11" s="97">
        <f t="shared" si="1"/>
        <v>6.0856248751581334E-2</v>
      </c>
      <c r="W11" s="97">
        <f t="shared" si="2"/>
        <v>7.6511397423191282E-2</v>
      </c>
      <c r="X11" s="97">
        <f t="shared" si="3"/>
        <v>7.2278133577310152E-2</v>
      </c>
      <c r="Y11" s="97">
        <f t="shared" si="4"/>
        <v>0.10331346287837734</v>
      </c>
      <c r="Z11" s="97">
        <f t="shared" si="5"/>
        <v>7.1050661986734459E-2</v>
      </c>
      <c r="AA11" s="97">
        <f t="shared" si="6"/>
        <v>7.5684494254504187E-2</v>
      </c>
    </row>
    <row r="12" spans="1:27">
      <c r="J12" t="s">
        <v>293</v>
      </c>
      <c r="K12" s="9">
        <v>1211</v>
      </c>
      <c r="L12" s="9">
        <v>1117</v>
      </c>
      <c r="M12" s="9">
        <v>591</v>
      </c>
      <c r="N12" s="9">
        <v>123</v>
      </c>
      <c r="O12" s="9">
        <v>1721</v>
      </c>
      <c r="P12" s="9">
        <v>2183</v>
      </c>
      <c r="Q12" s="9">
        <v>1132</v>
      </c>
      <c r="U12" s="97">
        <f t="shared" si="0"/>
        <v>5.4781507283090565E-2</v>
      </c>
      <c r="V12" s="97">
        <f t="shared" si="1"/>
        <v>7.4372461548704971E-2</v>
      </c>
      <c r="W12" s="97">
        <f t="shared" si="2"/>
        <v>5.857284440039643E-2</v>
      </c>
      <c r="X12" s="97">
        <f t="shared" si="3"/>
        <v>5.6267154620311073E-2</v>
      </c>
      <c r="Y12" s="97">
        <f t="shared" si="4"/>
        <v>6.6617635673918096E-2</v>
      </c>
      <c r="Z12" s="97">
        <f t="shared" si="5"/>
        <v>5.6339845665470872E-2</v>
      </c>
      <c r="AA12" s="97">
        <f t="shared" si="6"/>
        <v>8.0295077315931343E-2</v>
      </c>
    </row>
    <row r="13" spans="1:27">
      <c r="J13" t="s">
        <v>294</v>
      </c>
      <c r="K13" s="9">
        <v>1703</v>
      </c>
      <c r="L13" s="9">
        <v>1188</v>
      </c>
      <c r="M13" s="9">
        <v>872</v>
      </c>
      <c r="N13" s="9">
        <v>126</v>
      </c>
      <c r="O13" s="9">
        <v>2096</v>
      </c>
      <c r="P13" s="9">
        <v>3352</v>
      </c>
      <c r="Q13" s="9">
        <v>1729</v>
      </c>
      <c r="U13" s="97">
        <f t="shared" si="0"/>
        <v>7.7037908260200849E-2</v>
      </c>
      <c r="V13" s="97">
        <f t="shared" si="1"/>
        <v>7.9099806911245754E-2</v>
      </c>
      <c r="W13" s="97">
        <f t="shared" si="2"/>
        <v>8.6422200198216059E-2</v>
      </c>
      <c r="X13" s="97">
        <f t="shared" si="3"/>
        <v>5.7639524245196708E-2</v>
      </c>
      <c r="Y13" s="97">
        <f t="shared" si="4"/>
        <v>8.1133390106061784E-2</v>
      </c>
      <c r="Z13" s="97">
        <f t="shared" si="5"/>
        <v>8.6509923348904436E-2</v>
      </c>
      <c r="AA13" s="97">
        <f t="shared" si="6"/>
        <v>0.12264150943396226</v>
      </c>
    </row>
    <row r="14" spans="1:27">
      <c r="J14" t="s">
        <v>295</v>
      </c>
      <c r="K14" s="9">
        <v>2614</v>
      </c>
      <c r="L14" s="9">
        <v>2577</v>
      </c>
      <c r="M14" s="9">
        <v>854</v>
      </c>
      <c r="N14" s="9">
        <v>202</v>
      </c>
      <c r="O14" s="9">
        <v>3187</v>
      </c>
      <c r="P14" s="9">
        <v>5708</v>
      </c>
      <c r="Q14" s="9">
        <v>1852</v>
      </c>
      <c r="U14" s="97">
        <f t="shared" si="0"/>
        <v>0.11824843933773636</v>
      </c>
      <c r="V14" s="97">
        <f t="shared" si="1"/>
        <v>0.17158266196151542</v>
      </c>
      <c r="W14" s="97">
        <f t="shared" si="2"/>
        <v>8.4638255698711598E-2</v>
      </c>
      <c r="X14" s="97">
        <f t="shared" si="3"/>
        <v>9.2406221408966149E-2</v>
      </c>
      <c r="Y14" s="97">
        <f t="shared" si="4"/>
        <v>0.12336455833397848</v>
      </c>
      <c r="Z14" s="97">
        <f t="shared" si="5"/>
        <v>0.14731463081012725</v>
      </c>
      <c r="AA14" s="97">
        <f t="shared" si="6"/>
        <v>0.13136615122712442</v>
      </c>
    </row>
    <row r="15" spans="1:27">
      <c r="J15" t="s">
        <v>296</v>
      </c>
      <c r="K15" s="9">
        <v>2722</v>
      </c>
      <c r="L15" s="9">
        <v>2412</v>
      </c>
      <c r="M15" s="9">
        <v>1545</v>
      </c>
      <c r="N15" s="9">
        <v>247</v>
      </c>
      <c r="O15" s="9">
        <v>3294</v>
      </c>
      <c r="P15" s="9">
        <v>4492</v>
      </c>
      <c r="Q15" s="9">
        <v>1487</v>
      </c>
      <c r="U15" s="97">
        <f t="shared" si="0"/>
        <v>0.12313399077173617</v>
      </c>
      <c r="V15" s="97">
        <f t="shared" si="1"/>
        <v>0.16059657766828683</v>
      </c>
      <c r="W15" s="97">
        <f t="shared" si="2"/>
        <v>0.1531219028741328</v>
      </c>
      <c r="X15" s="97">
        <f t="shared" si="3"/>
        <v>0.11299176578225069</v>
      </c>
      <c r="Y15" s="97">
        <f t="shared" si="4"/>
        <v>0.12750638693195016</v>
      </c>
      <c r="Z15" s="97">
        <f t="shared" si="5"/>
        <v>0.1159315559914316</v>
      </c>
      <c r="AA15" s="97">
        <f t="shared" si="6"/>
        <v>0.10547595403603348</v>
      </c>
    </row>
    <row r="16" spans="1:27">
      <c r="J16" t="s">
        <v>297</v>
      </c>
      <c r="K16" s="9">
        <v>2257</v>
      </c>
      <c r="L16" s="9">
        <v>1390</v>
      </c>
      <c r="M16" s="9">
        <v>1158</v>
      </c>
      <c r="N16" s="9">
        <v>239</v>
      </c>
      <c r="O16" s="9">
        <v>2503</v>
      </c>
      <c r="P16" s="9">
        <v>4379</v>
      </c>
      <c r="Q16" s="9">
        <v>1322</v>
      </c>
      <c r="U16" s="97">
        <f t="shared" si="0"/>
        <v>0.10209897765312585</v>
      </c>
      <c r="V16" s="97">
        <f t="shared" si="1"/>
        <v>9.2549437379319532E-2</v>
      </c>
      <c r="W16" s="97">
        <f t="shared" si="2"/>
        <v>0.11476709613478692</v>
      </c>
      <c r="X16" s="97">
        <f t="shared" si="3"/>
        <v>0.10933211344922232</v>
      </c>
      <c r="Y16" s="97">
        <f t="shared" si="4"/>
        <v>9.6887822249748387E-2</v>
      </c>
      <c r="Z16" s="97">
        <f t="shared" si="5"/>
        <v>0.11301520117686531</v>
      </c>
      <c r="AA16" s="97">
        <f t="shared" si="6"/>
        <v>9.3772166264718404E-2</v>
      </c>
    </row>
    <row r="17" spans="2:41">
      <c r="U17" s="97"/>
    </row>
    <row r="18" spans="2:41">
      <c r="B18" t="s">
        <v>916</v>
      </c>
    </row>
    <row r="20" spans="2:41">
      <c r="K20" t="s">
        <v>917</v>
      </c>
      <c r="L20" t="s">
        <v>918</v>
      </c>
      <c r="M20" t="s">
        <v>919</v>
      </c>
      <c r="N20" t="s">
        <v>920</v>
      </c>
      <c r="O20" t="s">
        <v>921</v>
      </c>
      <c r="P20" t="s">
        <v>922</v>
      </c>
      <c r="Q20" t="s">
        <v>923</v>
      </c>
      <c r="R20" t="s">
        <v>924</v>
      </c>
      <c r="S20" t="s">
        <v>925</v>
      </c>
      <c r="U20" t="s">
        <v>917</v>
      </c>
      <c r="V20" t="s">
        <v>918</v>
      </c>
      <c r="W20" t="s">
        <v>919</v>
      </c>
      <c r="X20" t="s">
        <v>920</v>
      </c>
      <c r="Y20" t="s">
        <v>921</v>
      </c>
      <c r="Z20" t="s">
        <v>922</v>
      </c>
      <c r="AA20" t="s">
        <v>923</v>
      </c>
      <c r="AB20" t="s">
        <v>924</v>
      </c>
      <c r="AC20" t="s">
        <v>926</v>
      </c>
      <c r="AN20" t="s">
        <v>2079</v>
      </c>
      <c r="AO20" t="s">
        <v>2080</v>
      </c>
    </row>
    <row r="21" spans="2:41">
      <c r="J21" t="s">
        <v>286</v>
      </c>
      <c r="K21">
        <v>849</v>
      </c>
      <c r="L21">
        <v>484</v>
      </c>
      <c r="M21">
        <v>119</v>
      </c>
      <c r="N21">
        <v>311</v>
      </c>
      <c r="O21">
        <v>171</v>
      </c>
      <c r="P21">
        <v>235</v>
      </c>
      <c r="Q21">
        <v>50</v>
      </c>
      <c r="R21">
        <v>275</v>
      </c>
      <c r="S21">
        <v>117</v>
      </c>
      <c r="U21" s="97">
        <f>K21/SUM(K$21:K$32)</f>
        <v>6.2986868462052079E-2</v>
      </c>
      <c r="V21" s="97">
        <f t="shared" ref="V21:V32" si="7">L21/SUM(L$21:L$32)</f>
        <v>5.2706087335293479E-2</v>
      </c>
      <c r="W21" s="97">
        <f t="shared" ref="W21:W32" si="8">M21/SUM(M$21:M$32)</f>
        <v>8.3158630328441646E-2</v>
      </c>
      <c r="X21" s="97">
        <f t="shared" ref="X21:X32" si="9">N21/SUM(N$21:N$32)</f>
        <v>6.9466160375251287E-2</v>
      </c>
      <c r="Y21" s="97">
        <f t="shared" ref="Y21:Y32" si="10">O21/SUM(O$21:O$32)</f>
        <v>6.1488673139158574E-2</v>
      </c>
      <c r="Z21" s="97">
        <f t="shared" ref="Z21:Z32" si="11">P21/SUM(P$21:P$32)</f>
        <v>6.8553092182030345E-2</v>
      </c>
      <c r="AA21" s="97">
        <f t="shared" ref="AA21:AA32" si="12">Q21/SUM(Q$21:Q$32)</f>
        <v>5.8072009291521488E-2</v>
      </c>
      <c r="AB21" s="97">
        <f t="shared" ref="AB21:AB32" si="13">R21/SUM(R$21:R$32)</f>
        <v>5.7676174496644292E-2</v>
      </c>
      <c r="AC21" s="97">
        <f t="shared" ref="AC21:AC32" si="14">S21/SUM(S$21:S$32)</f>
        <v>9.0417310664605871E-2</v>
      </c>
      <c r="AL21" s="5">
        <f>AVERAGE(U21:AC21,U5:AA5)</f>
        <v>6.6936482067843195E-2</v>
      </c>
      <c r="AM21" s="97">
        <f>AL21/SUM(AL$21:AL$32)</f>
        <v>6.6936482067843195E-2</v>
      </c>
      <c r="AN21">
        <f>_xlfn.STDEV.S(U21:AC21,U5:AA5)</f>
        <v>9.8253872301259041E-3</v>
      </c>
      <c r="AO21" s="5">
        <f>AN21/AL21</f>
        <v>0.14678672865071432</v>
      </c>
    </row>
    <row r="22" spans="2:41">
      <c r="J22" t="s">
        <v>287</v>
      </c>
      <c r="K22">
        <v>780</v>
      </c>
      <c r="L22">
        <v>510</v>
      </c>
      <c r="M22">
        <v>97</v>
      </c>
      <c r="N22">
        <v>280</v>
      </c>
      <c r="O22">
        <v>183</v>
      </c>
      <c r="P22">
        <v>245</v>
      </c>
      <c r="Q22">
        <v>36</v>
      </c>
      <c r="R22">
        <v>295</v>
      </c>
      <c r="S22">
        <v>96</v>
      </c>
      <c r="U22" s="97">
        <f t="shared" ref="U22:U32" si="15">K22/SUM(K$21:K$32)</f>
        <v>5.7867794346761627E-2</v>
      </c>
      <c r="V22" s="97">
        <f t="shared" si="7"/>
        <v>5.5537406076445604E-2</v>
      </c>
      <c r="W22" s="97">
        <f t="shared" si="8"/>
        <v>6.7784765897973442E-2</v>
      </c>
      <c r="X22" s="97">
        <f t="shared" si="9"/>
        <v>6.2541880723698901E-2</v>
      </c>
      <c r="Y22" s="97">
        <f t="shared" si="10"/>
        <v>6.5803667745415323E-2</v>
      </c>
      <c r="Z22" s="97">
        <f t="shared" si="11"/>
        <v>7.1470245040840139E-2</v>
      </c>
      <c r="AA22" s="97">
        <f t="shared" si="12"/>
        <v>4.1811846689895474E-2</v>
      </c>
      <c r="AB22" s="97">
        <f t="shared" si="13"/>
        <v>6.1870805369127514E-2</v>
      </c>
      <c r="AC22" s="97">
        <f t="shared" si="14"/>
        <v>7.4188562596599686E-2</v>
      </c>
      <c r="AL22" s="5">
        <f t="shared" ref="AL22:AL32" si="16">AVERAGE(U22:AC22,U6:AA6)</f>
        <v>6.4084654318813022E-2</v>
      </c>
      <c r="AM22" s="97">
        <f t="shared" ref="AM22:AM32" si="17">AL22/SUM(AL$21:AL$32)</f>
        <v>6.4084654318813022E-2</v>
      </c>
      <c r="AN22">
        <f t="shared" ref="AN22:AN32" si="18">_xlfn.STDEV.S(U22:AC22,U6:AA6)</f>
        <v>8.0964589460895027E-3</v>
      </c>
      <c r="AO22" s="5">
        <f t="shared" ref="AO22:AO32" si="19">AN22/AL22</f>
        <v>0.12634005803964624</v>
      </c>
    </row>
    <row r="23" spans="2:41">
      <c r="J23" t="s">
        <v>288</v>
      </c>
      <c r="K23">
        <v>958</v>
      </c>
      <c r="L23">
        <v>522</v>
      </c>
      <c r="M23">
        <v>86</v>
      </c>
      <c r="N23">
        <v>290</v>
      </c>
      <c r="O23">
        <v>162</v>
      </c>
      <c r="P23">
        <v>131</v>
      </c>
      <c r="Q23">
        <v>62</v>
      </c>
      <c r="R23">
        <v>283</v>
      </c>
      <c r="S23">
        <v>81</v>
      </c>
      <c r="U23" s="97">
        <f t="shared" si="15"/>
        <v>7.1073521774612361E-2</v>
      </c>
      <c r="V23" s="97">
        <f t="shared" si="7"/>
        <v>5.6844168572361971E-2</v>
      </c>
      <c r="W23" s="97">
        <f t="shared" si="8"/>
        <v>6.0097833682739341E-2</v>
      </c>
      <c r="X23" s="97">
        <f t="shared" si="9"/>
        <v>6.4775519320973862E-2</v>
      </c>
      <c r="Y23" s="97">
        <f t="shared" si="10"/>
        <v>5.8252427184466021E-2</v>
      </c>
      <c r="Z23" s="97">
        <f t="shared" si="11"/>
        <v>3.8214702450408401E-2</v>
      </c>
      <c r="AA23" s="97">
        <f t="shared" si="12"/>
        <v>7.2009291521486649E-2</v>
      </c>
      <c r="AB23" s="97">
        <f t="shared" si="13"/>
        <v>5.9354026845637585E-2</v>
      </c>
      <c r="AC23" s="97">
        <f t="shared" si="14"/>
        <v>6.2596599690880994E-2</v>
      </c>
      <c r="AL23" s="5">
        <f t="shared" si="16"/>
        <v>6.0600247743600254E-2</v>
      </c>
      <c r="AM23" s="97">
        <f t="shared" si="17"/>
        <v>6.0600247743600254E-2</v>
      </c>
      <c r="AN23">
        <f t="shared" si="18"/>
        <v>8.349624997372353E-3</v>
      </c>
      <c r="AO23" s="5">
        <f t="shared" si="19"/>
        <v>0.13778202743823145</v>
      </c>
    </row>
    <row r="24" spans="2:41">
      <c r="J24" t="s">
        <v>289</v>
      </c>
      <c r="K24">
        <v>847</v>
      </c>
      <c r="L24">
        <v>650</v>
      </c>
      <c r="M24">
        <v>76</v>
      </c>
      <c r="N24">
        <v>347</v>
      </c>
      <c r="O24">
        <v>129</v>
      </c>
      <c r="P24">
        <v>78</v>
      </c>
      <c r="Q24">
        <v>43</v>
      </c>
      <c r="R24">
        <v>254</v>
      </c>
      <c r="S24">
        <v>98</v>
      </c>
      <c r="U24" s="97">
        <f t="shared" si="15"/>
        <v>6.2838489502188594E-2</v>
      </c>
      <c r="V24" s="97">
        <f t="shared" si="7"/>
        <v>7.0782968528803225E-2</v>
      </c>
      <c r="W24" s="97">
        <f t="shared" si="8"/>
        <v>5.3109713487071976E-2</v>
      </c>
      <c r="X24" s="97">
        <f t="shared" si="9"/>
        <v>7.7507259325441141E-2</v>
      </c>
      <c r="Y24" s="97">
        <f t="shared" si="10"/>
        <v>4.6386192017259978E-2</v>
      </c>
      <c r="Z24" s="97">
        <f t="shared" si="11"/>
        <v>2.2753792298716453E-2</v>
      </c>
      <c r="AA24" s="97">
        <f t="shared" si="12"/>
        <v>4.9941927990708478E-2</v>
      </c>
      <c r="AB24" s="97">
        <f t="shared" si="13"/>
        <v>5.3271812080536912E-2</v>
      </c>
      <c r="AC24" s="97">
        <f t="shared" si="14"/>
        <v>7.5734157650695522E-2</v>
      </c>
      <c r="AL24" s="5">
        <f t="shared" si="16"/>
        <v>6.0703878213611638E-2</v>
      </c>
      <c r="AM24" s="97">
        <f t="shared" si="17"/>
        <v>6.0703878213611638E-2</v>
      </c>
      <c r="AN24">
        <f t="shared" si="18"/>
        <v>1.6094978926506305E-2</v>
      </c>
      <c r="AO24" s="5">
        <f t="shared" si="19"/>
        <v>0.26513922009841745</v>
      </c>
    </row>
    <row r="25" spans="2:41">
      <c r="J25" t="s">
        <v>290</v>
      </c>
      <c r="K25">
        <v>853</v>
      </c>
      <c r="L25">
        <v>661</v>
      </c>
      <c r="M25">
        <v>79</v>
      </c>
      <c r="N25">
        <v>257</v>
      </c>
      <c r="O25">
        <v>157</v>
      </c>
      <c r="P25">
        <v>86</v>
      </c>
      <c r="Q25">
        <v>55</v>
      </c>
      <c r="R25">
        <v>252</v>
      </c>
      <c r="S25">
        <v>114</v>
      </c>
      <c r="U25" s="97">
        <f t="shared" si="15"/>
        <v>6.3283626381779062E-2</v>
      </c>
      <c r="V25" s="97">
        <f t="shared" si="7"/>
        <v>7.1980834150059889E-2</v>
      </c>
      <c r="W25" s="97">
        <f t="shared" si="8"/>
        <v>5.5206149545772187E-2</v>
      </c>
      <c r="X25" s="97">
        <f t="shared" si="9"/>
        <v>5.7404511949966493E-2</v>
      </c>
      <c r="Y25" s="97">
        <f t="shared" si="10"/>
        <v>5.645451276519238E-2</v>
      </c>
      <c r="Z25" s="97">
        <f t="shared" si="11"/>
        <v>2.5087514585764293E-2</v>
      </c>
      <c r="AA25" s="97">
        <f t="shared" si="12"/>
        <v>6.3879210220673638E-2</v>
      </c>
      <c r="AB25" s="97">
        <f t="shared" si="13"/>
        <v>5.2852348993288591E-2</v>
      </c>
      <c r="AC25" s="97">
        <f t="shared" si="14"/>
        <v>8.8098918083462138E-2</v>
      </c>
      <c r="AL25" s="5">
        <f t="shared" si="16"/>
        <v>6.4051402944234115E-2</v>
      </c>
      <c r="AM25" s="97">
        <f t="shared" si="17"/>
        <v>6.4051402944234115E-2</v>
      </c>
      <c r="AN25">
        <f t="shared" si="18"/>
        <v>1.4771270513391249E-2</v>
      </c>
      <c r="AO25" s="5">
        <f t="shared" si="19"/>
        <v>0.23061587778571763</v>
      </c>
    </row>
    <row r="26" spans="2:41">
      <c r="J26" t="s">
        <v>291</v>
      </c>
      <c r="K26">
        <v>1048</v>
      </c>
      <c r="L26">
        <v>688</v>
      </c>
      <c r="M26">
        <v>119</v>
      </c>
      <c r="N26">
        <v>465</v>
      </c>
      <c r="O26">
        <v>176</v>
      </c>
      <c r="P26">
        <v>89</v>
      </c>
      <c r="Q26">
        <v>43</v>
      </c>
      <c r="R26">
        <v>309</v>
      </c>
      <c r="S26">
        <v>100</v>
      </c>
      <c r="U26" s="97">
        <f t="shared" si="15"/>
        <v>7.7750574968469474E-2</v>
      </c>
      <c r="V26" s="97">
        <f t="shared" si="7"/>
        <v>7.4921049765871717E-2</v>
      </c>
      <c r="W26" s="97">
        <f t="shared" si="8"/>
        <v>8.3158630328441646E-2</v>
      </c>
      <c r="X26" s="97">
        <f t="shared" si="9"/>
        <v>0.10386419477328568</v>
      </c>
      <c r="Y26" s="97">
        <f t="shared" si="10"/>
        <v>6.3286587558432222E-2</v>
      </c>
      <c r="Z26" s="97">
        <f t="shared" si="11"/>
        <v>2.5962660443407233E-2</v>
      </c>
      <c r="AA26" s="97">
        <f t="shared" si="12"/>
        <v>4.9941927990708478E-2</v>
      </c>
      <c r="AB26" s="97">
        <f t="shared" si="13"/>
        <v>6.4807046979865765E-2</v>
      </c>
      <c r="AC26" s="97">
        <f t="shared" si="14"/>
        <v>7.7279752704791344E-2</v>
      </c>
      <c r="AL26" s="5">
        <f t="shared" si="16"/>
        <v>7.8032799832215824E-2</v>
      </c>
      <c r="AM26" s="97">
        <f t="shared" si="17"/>
        <v>7.8032799832215824E-2</v>
      </c>
      <c r="AN26">
        <f t="shared" si="18"/>
        <v>2.196556531683359E-2</v>
      </c>
      <c r="AO26" s="5">
        <f t="shared" si="19"/>
        <v>0.28149144159972983</v>
      </c>
    </row>
    <row r="27" spans="2:41">
      <c r="J27" t="s">
        <v>292</v>
      </c>
      <c r="K27">
        <v>1275</v>
      </c>
      <c r="L27">
        <v>906</v>
      </c>
      <c r="M27">
        <v>173</v>
      </c>
      <c r="N27">
        <v>688</v>
      </c>
      <c r="O27">
        <v>435</v>
      </c>
      <c r="P27">
        <v>174</v>
      </c>
      <c r="Q27">
        <v>55</v>
      </c>
      <c r="R27">
        <v>467</v>
      </c>
      <c r="S27">
        <v>114</v>
      </c>
      <c r="U27" s="97">
        <f t="shared" si="15"/>
        <v>9.4591586912975742E-2</v>
      </c>
      <c r="V27" s="97">
        <f t="shared" si="7"/>
        <v>9.866056844168572E-2</v>
      </c>
      <c r="W27" s="97">
        <f t="shared" si="8"/>
        <v>0.12089447938504543</v>
      </c>
      <c r="X27" s="97">
        <f t="shared" si="9"/>
        <v>0.1536743354925173</v>
      </c>
      <c r="Y27" s="97">
        <f t="shared" si="10"/>
        <v>0.15641855447680691</v>
      </c>
      <c r="Z27" s="97">
        <f t="shared" si="11"/>
        <v>5.0758459743290546E-2</v>
      </c>
      <c r="AA27" s="97">
        <f t="shared" si="12"/>
        <v>6.3879210220673638E-2</v>
      </c>
      <c r="AB27" s="97">
        <f t="shared" si="13"/>
        <v>9.7944630872483215E-2</v>
      </c>
      <c r="AC27" s="97">
        <f t="shared" si="14"/>
        <v>8.8098918083462138E-2</v>
      </c>
      <c r="AL27" s="5">
        <f t="shared" si="16"/>
        <v>9.129394265165322E-2</v>
      </c>
      <c r="AM27" s="97">
        <f t="shared" si="17"/>
        <v>9.129394265165322E-2</v>
      </c>
      <c r="AN27">
        <f t="shared" si="18"/>
        <v>3.0614494578008921E-2</v>
      </c>
      <c r="AO27" s="5">
        <f t="shared" si="19"/>
        <v>0.33533982309016347</v>
      </c>
    </row>
    <row r="28" spans="2:41">
      <c r="J28" t="s">
        <v>293</v>
      </c>
      <c r="K28">
        <v>1202</v>
      </c>
      <c r="L28">
        <v>633</v>
      </c>
      <c r="M28">
        <v>104</v>
      </c>
      <c r="N28">
        <v>396</v>
      </c>
      <c r="O28">
        <v>321</v>
      </c>
      <c r="P28">
        <v>264</v>
      </c>
      <c r="Q28">
        <v>45</v>
      </c>
      <c r="R28">
        <v>406</v>
      </c>
      <c r="S28">
        <v>86</v>
      </c>
      <c r="U28" s="97">
        <f t="shared" si="15"/>
        <v>8.9175754877958299E-2</v>
      </c>
      <c r="V28" s="97">
        <f t="shared" si="7"/>
        <v>6.8931721659588371E-2</v>
      </c>
      <c r="W28" s="97">
        <f t="shared" si="8"/>
        <v>7.2676450034940596E-2</v>
      </c>
      <c r="X28" s="97">
        <f t="shared" si="9"/>
        <v>8.8452088452088448E-2</v>
      </c>
      <c r="Y28" s="97">
        <f t="shared" si="10"/>
        <v>0.11542610571736785</v>
      </c>
      <c r="Z28" s="97">
        <f t="shared" si="11"/>
        <v>7.7012835472578769E-2</v>
      </c>
      <c r="AA28" s="97">
        <f t="shared" si="12"/>
        <v>5.2264808362369339E-2</v>
      </c>
      <c r="AB28" s="97">
        <f t="shared" si="13"/>
        <v>8.5151006711409391E-2</v>
      </c>
      <c r="AC28" s="97">
        <f t="shared" si="14"/>
        <v>6.6460587326120563E-2</v>
      </c>
      <c r="AL28" s="5">
        <f t="shared" si="16"/>
        <v>7.2674867820140321E-2</v>
      </c>
      <c r="AM28" s="97">
        <f t="shared" si="17"/>
        <v>7.2674867820140321E-2</v>
      </c>
      <c r="AN28">
        <f t="shared" si="18"/>
        <v>1.662380654701651E-2</v>
      </c>
      <c r="AO28" s="5">
        <f t="shared" si="19"/>
        <v>0.22874216418470827</v>
      </c>
    </row>
    <row r="29" spans="2:41">
      <c r="J29" t="s">
        <v>294</v>
      </c>
      <c r="K29">
        <v>1740</v>
      </c>
      <c r="L29">
        <v>917</v>
      </c>
      <c r="M29">
        <v>119</v>
      </c>
      <c r="N29">
        <v>437</v>
      </c>
      <c r="O29">
        <v>204</v>
      </c>
      <c r="P29">
        <v>446</v>
      </c>
      <c r="Q29">
        <v>78</v>
      </c>
      <c r="R29">
        <v>479</v>
      </c>
      <c r="S29">
        <v>140</v>
      </c>
      <c r="U29" s="97">
        <f t="shared" si="15"/>
        <v>0.12908969508123749</v>
      </c>
      <c r="V29" s="97">
        <f t="shared" si="7"/>
        <v>9.9858434062942397E-2</v>
      </c>
      <c r="W29" s="97">
        <f t="shared" si="8"/>
        <v>8.3158630328441646E-2</v>
      </c>
      <c r="X29" s="97">
        <f t="shared" si="9"/>
        <v>9.7610006700915797E-2</v>
      </c>
      <c r="Y29" s="97">
        <f t="shared" si="10"/>
        <v>7.3354908306364611E-2</v>
      </c>
      <c r="Z29" s="97">
        <f t="shared" si="11"/>
        <v>0.13010501750291714</v>
      </c>
      <c r="AA29" s="97">
        <f t="shared" si="12"/>
        <v>9.0592334494773524E-2</v>
      </c>
      <c r="AB29" s="97">
        <f t="shared" si="13"/>
        <v>0.10046140939597316</v>
      </c>
      <c r="AC29" s="97">
        <f t="shared" si="14"/>
        <v>0.10819165378670788</v>
      </c>
      <c r="AL29" s="5">
        <f t="shared" si="16"/>
        <v>9.393164701025386E-2</v>
      </c>
      <c r="AM29" s="97">
        <f t="shared" si="17"/>
        <v>9.393164701025386E-2</v>
      </c>
      <c r="AN29">
        <f t="shared" si="18"/>
        <v>2.0513215727405113E-2</v>
      </c>
      <c r="AO29" s="5">
        <f t="shared" si="19"/>
        <v>0.2183844995836795</v>
      </c>
    </row>
    <row r="30" spans="2:41">
      <c r="J30" t="s">
        <v>295</v>
      </c>
      <c r="K30">
        <v>1643</v>
      </c>
      <c r="L30">
        <v>1382</v>
      </c>
      <c r="M30">
        <v>197</v>
      </c>
      <c r="N30">
        <v>500</v>
      </c>
      <c r="O30">
        <v>268</v>
      </c>
      <c r="P30">
        <v>598</v>
      </c>
      <c r="Q30">
        <v>124</v>
      </c>
      <c r="R30">
        <v>698</v>
      </c>
      <c r="S30">
        <v>119</v>
      </c>
      <c r="U30" s="97">
        <f t="shared" si="15"/>
        <v>0.12189331552785815</v>
      </c>
      <c r="V30" s="97">
        <f t="shared" si="7"/>
        <v>0.15049548077970162</v>
      </c>
      <c r="W30" s="97">
        <f t="shared" si="8"/>
        <v>0.1376659678546471</v>
      </c>
      <c r="X30" s="97">
        <f t="shared" si="9"/>
        <v>0.11168192986374804</v>
      </c>
      <c r="Y30" s="97">
        <f t="shared" si="10"/>
        <v>9.6368212873067238E-2</v>
      </c>
      <c r="Z30" s="97">
        <f t="shared" si="11"/>
        <v>0.17444574095682613</v>
      </c>
      <c r="AA30" s="97">
        <f t="shared" si="12"/>
        <v>0.1440185830429733</v>
      </c>
      <c r="AB30" s="97">
        <f t="shared" si="13"/>
        <v>0.14639261744966442</v>
      </c>
      <c r="AC30" s="97">
        <f t="shared" si="14"/>
        <v>9.1962905718701707E-2</v>
      </c>
      <c r="AL30" s="5">
        <f t="shared" si="16"/>
        <v>0.1277403545528342</v>
      </c>
      <c r="AM30" s="97">
        <f t="shared" si="17"/>
        <v>0.1277403545528342</v>
      </c>
      <c r="AN30">
        <f t="shared" si="18"/>
        <v>2.7689799395829037E-2</v>
      </c>
      <c r="AO30" s="5">
        <f t="shared" si="19"/>
        <v>0.21676626382288899</v>
      </c>
    </row>
    <row r="31" spans="2:41">
      <c r="J31" t="s">
        <v>296</v>
      </c>
      <c r="K31">
        <v>1354</v>
      </c>
      <c r="L31">
        <v>1048</v>
      </c>
      <c r="M31">
        <v>148</v>
      </c>
      <c r="N31">
        <v>302</v>
      </c>
      <c r="O31">
        <v>370</v>
      </c>
      <c r="P31">
        <v>756</v>
      </c>
      <c r="Q31">
        <v>205</v>
      </c>
      <c r="R31">
        <v>711</v>
      </c>
      <c r="S31">
        <v>124</v>
      </c>
      <c r="U31" s="97">
        <f t="shared" si="15"/>
        <v>0.10045255582758365</v>
      </c>
      <c r="V31" s="97">
        <f t="shared" si="7"/>
        <v>0.11412392464336274</v>
      </c>
      <c r="W31" s="97">
        <f t="shared" si="8"/>
        <v>0.103424178895877</v>
      </c>
      <c r="X31" s="97">
        <f t="shared" si="9"/>
        <v>6.7455885637703814E-2</v>
      </c>
      <c r="Y31" s="97">
        <f t="shared" si="10"/>
        <v>0.13304566702624954</v>
      </c>
      <c r="Z31" s="97">
        <f t="shared" si="11"/>
        <v>0.220536756126021</v>
      </c>
      <c r="AA31" s="97">
        <f t="shared" si="12"/>
        <v>0.23809523809523808</v>
      </c>
      <c r="AB31" s="97">
        <f t="shared" si="13"/>
        <v>0.14911912751677853</v>
      </c>
      <c r="AC31" s="97">
        <f t="shared" si="14"/>
        <v>9.5826893353941262E-2</v>
      </c>
      <c r="AL31" s="5">
        <f t="shared" si="16"/>
        <v>0.13255239757366111</v>
      </c>
      <c r="AM31" s="97">
        <f t="shared" si="17"/>
        <v>0.13255239757366111</v>
      </c>
      <c r="AN31">
        <f t="shared" si="18"/>
        <v>4.4479037891736309E-2</v>
      </c>
      <c r="AO31" s="5">
        <f t="shared" si="19"/>
        <v>0.33555815440470416</v>
      </c>
    </row>
    <row r="32" spans="2:41">
      <c r="J32" t="s">
        <v>297</v>
      </c>
      <c r="K32">
        <v>930</v>
      </c>
      <c r="L32">
        <v>782</v>
      </c>
      <c r="M32">
        <v>114</v>
      </c>
      <c r="N32">
        <v>204</v>
      </c>
      <c r="O32">
        <v>205</v>
      </c>
      <c r="P32">
        <v>326</v>
      </c>
      <c r="Q32">
        <v>65</v>
      </c>
      <c r="R32">
        <v>339</v>
      </c>
      <c r="S32">
        <v>105</v>
      </c>
      <c r="U32" s="97">
        <f t="shared" si="15"/>
        <v>6.8996216336523475E-2</v>
      </c>
      <c r="V32" s="97">
        <f t="shared" si="7"/>
        <v>8.5157355983883257E-2</v>
      </c>
      <c r="W32" s="97">
        <f t="shared" si="8"/>
        <v>7.9664570230607967E-2</v>
      </c>
      <c r="X32" s="97">
        <f t="shared" si="9"/>
        <v>4.55662273844092E-2</v>
      </c>
      <c r="Y32" s="97">
        <f t="shared" si="10"/>
        <v>7.3714491190219347E-2</v>
      </c>
      <c r="Z32" s="97">
        <f t="shared" si="11"/>
        <v>9.5099183197199538E-2</v>
      </c>
      <c r="AA32" s="97">
        <f t="shared" si="12"/>
        <v>7.5493612078977937E-2</v>
      </c>
      <c r="AB32" s="97">
        <f t="shared" si="13"/>
        <v>7.1098993288590609E-2</v>
      </c>
      <c r="AC32" s="97">
        <f t="shared" si="14"/>
        <v>8.1143740340030912E-2</v>
      </c>
      <c r="AL32" s="5">
        <f t="shared" si="16"/>
        <v>8.7397325271139303E-2</v>
      </c>
      <c r="AM32" s="97">
        <f t="shared" si="17"/>
        <v>8.7397325271139303E-2</v>
      </c>
      <c r="AN32">
        <f t="shared" si="18"/>
        <v>1.8450185641377684E-2</v>
      </c>
      <c r="AO32" s="5">
        <f t="shared" si="19"/>
        <v>0.21110698278395001</v>
      </c>
    </row>
    <row r="34" spans="2:41">
      <c r="AO34" s="5">
        <f>AVERAGE(AO21:AO32)</f>
        <v>0.22783777012354597</v>
      </c>
    </row>
    <row r="36" spans="2:41">
      <c r="AO36" s="164" t="s">
        <v>2081</v>
      </c>
    </row>
    <row r="37" spans="2:41">
      <c r="AO37" s="164" t="s">
        <v>2083</v>
      </c>
    </row>
    <row r="38" spans="2:41">
      <c r="B38" s="61" t="s">
        <v>927</v>
      </c>
      <c r="AO38" s="164" t="s">
        <v>2082</v>
      </c>
    </row>
    <row r="40" spans="2:41">
      <c r="AO40" s="164" t="s">
        <v>2084</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4.5"/>
  <cols>
    <col min="20" max="20" width="10.1796875" customWidth="1"/>
    <col min="23" max="26" width="9" customWidth="1"/>
  </cols>
  <sheetData>
    <row r="1" spans="1:26">
      <c r="A1" t="s">
        <v>928</v>
      </c>
    </row>
    <row r="2" spans="1:26">
      <c r="A2" t="s">
        <v>929</v>
      </c>
    </row>
    <row r="4" spans="1:26">
      <c r="L4" s="77" t="s">
        <v>930</v>
      </c>
    </row>
    <row r="5" spans="1:26">
      <c r="L5" t="s">
        <v>931</v>
      </c>
    </row>
    <row r="6" spans="1:26">
      <c r="L6" t="s">
        <v>932</v>
      </c>
    </row>
    <row r="7" spans="1:26">
      <c r="L7" t="s">
        <v>933</v>
      </c>
    </row>
    <row r="8" spans="1:26">
      <c r="L8" t="s">
        <v>934</v>
      </c>
    </row>
    <row r="9" spans="1:26">
      <c r="U9" s="346" t="s">
        <v>935</v>
      </c>
      <c r="V9" s="346"/>
      <c r="W9" s="346" t="s">
        <v>936</v>
      </c>
      <c r="X9" s="346"/>
      <c r="Y9" s="346" t="s">
        <v>937</v>
      </c>
      <c r="Z9" s="346"/>
    </row>
    <row r="10" spans="1:26" ht="14.5" customHeight="1">
      <c r="M10" t="s">
        <v>938</v>
      </c>
      <c r="N10" t="s">
        <v>829</v>
      </c>
      <c r="O10" t="s">
        <v>939</v>
      </c>
      <c r="U10" s="346"/>
      <c r="V10" s="346"/>
      <c r="W10" s="346"/>
      <c r="X10" s="346"/>
      <c r="Y10" s="346"/>
      <c r="Z10" s="346"/>
    </row>
    <row r="11" spans="1:26">
      <c r="M11" t="s">
        <v>940</v>
      </c>
      <c r="U11" s="346"/>
      <c r="V11" s="346"/>
      <c r="W11" s="346"/>
      <c r="X11" s="346"/>
      <c r="Y11" s="346"/>
      <c r="Z11" s="346"/>
    </row>
    <row r="12" spans="1:26" ht="15" thickBot="1">
      <c r="L12" t="s">
        <v>286</v>
      </c>
      <c r="M12" s="58">
        <v>0.77</v>
      </c>
      <c r="N12" s="58">
        <v>1</v>
      </c>
      <c r="S12" t="s">
        <v>941</v>
      </c>
      <c r="T12" t="s">
        <v>942</v>
      </c>
      <c r="U12" s="59" t="s">
        <v>938</v>
      </c>
      <c r="V12" s="59" t="s">
        <v>829</v>
      </c>
      <c r="W12" s="59" t="s">
        <v>938</v>
      </c>
      <c r="X12" s="59" t="s">
        <v>829</v>
      </c>
      <c r="Y12" s="59" t="s">
        <v>938</v>
      </c>
      <c r="Z12" s="59" t="s">
        <v>829</v>
      </c>
    </row>
    <row r="13" spans="1:26">
      <c r="L13" t="s">
        <v>287</v>
      </c>
      <c r="M13" s="58">
        <v>0.32</v>
      </c>
      <c r="N13" s="58">
        <v>0.8</v>
      </c>
      <c r="S13" t="s">
        <v>286</v>
      </c>
      <c r="T13" t="s">
        <v>289</v>
      </c>
      <c r="U13" s="130">
        <f>SUM(M15:M23)</f>
        <v>3.49</v>
      </c>
      <c r="V13" s="132">
        <f>SUM(N15:N23)</f>
        <v>3</v>
      </c>
      <c r="W13" s="131">
        <f>U13/AVERAGE(U$13:U$24)</f>
        <v>0.996431120628123</v>
      </c>
      <c r="X13" s="132">
        <f t="shared" ref="X13:X24" si="0">V13/AVERAGE(V$13:V$24)</f>
        <v>0.79999999999999993</v>
      </c>
      <c r="Y13" s="130">
        <f>M12/AVERAGE(M12:M23)</f>
        <v>1.9785867237687365</v>
      </c>
      <c r="Z13" s="132">
        <f>N12/AVERAGE(N12:N23)</f>
        <v>2.4</v>
      </c>
    </row>
    <row r="14" spans="1:26">
      <c r="L14" t="s">
        <v>288</v>
      </c>
      <c r="M14" s="58">
        <v>0.09</v>
      </c>
      <c r="N14" s="58">
        <v>0.2</v>
      </c>
      <c r="S14" t="s">
        <v>287</v>
      </c>
      <c r="T14" t="s">
        <v>290</v>
      </c>
      <c r="U14" s="95">
        <f t="shared" ref="U14:V24" si="1">SUM(M16:M24)</f>
        <v>4.17</v>
      </c>
      <c r="V14" s="115">
        <f t="shared" si="1"/>
        <v>3.8</v>
      </c>
      <c r="W14" s="114">
        <f t="shared" ref="W14:W24" si="2">U14/AVERAGE(U$13:U$24)</f>
        <v>1.1905781584582442</v>
      </c>
      <c r="X14" s="115">
        <f t="shared" si="0"/>
        <v>1.0133333333333332</v>
      </c>
      <c r="Y14" s="95">
        <f t="shared" ref="Y14:Z14" si="3">M13/AVERAGE(M13:M24)</f>
        <v>0.82226980728051391</v>
      </c>
      <c r="Z14" s="115">
        <f t="shared" si="3"/>
        <v>1.92</v>
      </c>
    </row>
    <row r="15" spans="1:26">
      <c r="L15" t="s">
        <v>289</v>
      </c>
      <c r="M15" s="58">
        <v>0.09</v>
      </c>
      <c r="N15" s="58">
        <v>0.2</v>
      </c>
      <c r="S15" t="s">
        <v>288</v>
      </c>
      <c r="T15" t="s">
        <v>291</v>
      </c>
      <c r="U15" s="95">
        <f t="shared" si="1"/>
        <v>4.3499999999999996</v>
      </c>
      <c r="V15" s="115">
        <f t="shared" si="1"/>
        <v>4.4000000000000004</v>
      </c>
      <c r="W15" s="114">
        <f t="shared" si="2"/>
        <v>1.2419700214132763</v>
      </c>
      <c r="X15" s="115">
        <f t="shared" si="0"/>
        <v>1.1733333333333333</v>
      </c>
      <c r="Y15" s="95">
        <f t="shared" ref="Y15:Z15" si="4">M14/AVERAGE(M14:M25)</f>
        <v>0.23126338329764454</v>
      </c>
      <c r="Z15" s="115">
        <f t="shared" si="4"/>
        <v>0.48</v>
      </c>
    </row>
    <row r="16" spans="1:26">
      <c r="L16" t="s">
        <v>290</v>
      </c>
      <c r="M16" s="58">
        <v>0.14000000000000001</v>
      </c>
      <c r="N16" s="58">
        <v>0.2</v>
      </c>
      <c r="S16" t="s">
        <v>289</v>
      </c>
      <c r="T16" t="s">
        <v>292</v>
      </c>
      <c r="U16" s="95">
        <f t="shared" si="1"/>
        <v>4.3</v>
      </c>
      <c r="V16" s="115">
        <f t="shared" si="1"/>
        <v>4.6000000000000005</v>
      </c>
      <c r="W16" s="114">
        <f t="shared" si="2"/>
        <v>1.2276945039257674</v>
      </c>
      <c r="X16" s="115">
        <f t="shared" si="0"/>
        <v>1.2266666666666666</v>
      </c>
      <c r="Y16" s="95">
        <f t="shared" ref="Y16:Z16" si="5">M15/AVERAGE(M15:M26)</f>
        <v>0.23126338329764454</v>
      </c>
      <c r="Z16" s="115">
        <f t="shared" si="5"/>
        <v>0.48</v>
      </c>
    </row>
    <row r="17" spans="12:26">
      <c r="L17" t="s">
        <v>291</v>
      </c>
      <c r="M17" s="58">
        <v>0.14000000000000001</v>
      </c>
      <c r="N17" s="58">
        <v>0</v>
      </c>
      <c r="S17" t="s">
        <v>290</v>
      </c>
      <c r="T17" t="s">
        <v>293</v>
      </c>
      <c r="U17" s="95">
        <f t="shared" si="1"/>
        <v>4.21</v>
      </c>
      <c r="V17" s="115">
        <f t="shared" si="1"/>
        <v>4.8000000000000007</v>
      </c>
      <c r="W17" s="114">
        <f t="shared" si="2"/>
        <v>1.2019985724482514</v>
      </c>
      <c r="X17" s="115">
        <f t="shared" si="0"/>
        <v>1.28</v>
      </c>
      <c r="Y17" s="95">
        <f t="shared" ref="Y17:Z17" si="6">M16/AVERAGE(M16:M27)</f>
        <v>0.35974304068522489</v>
      </c>
      <c r="Z17" s="115">
        <f t="shared" si="6"/>
        <v>0.48</v>
      </c>
    </row>
    <row r="18" spans="12:26">
      <c r="L18" t="s">
        <v>292</v>
      </c>
      <c r="M18" s="58">
        <v>0.18</v>
      </c>
      <c r="N18" s="58">
        <v>0</v>
      </c>
      <c r="S18" t="s">
        <v>291</v>
      </c>
      <c r="T18" t="s">
        <v>294</v>
      </c>
      <c r="U18" s="95">
        <f t="shared" si="1"/>
        <v>4.0299999999999994</v>
      </c>
      <c r="V18" s="115">
        <f t="shared" si="1"/>
        <v>4.8000000000000007</v>
      </c>
      <c r="W18" s="114">
        <f t="shared" si="2"/>
        <v>1.1506067094932191</v>
      </c>
      <c r="X18" s="115">
        <f t="shared" si="0"/>
        <v>1.28</v>
      </c>
      <c r="Y18" s="95">
        <f t="shared" ref="Y18:Z18" si="7">M17/AVERAGE(M17:M28)</f>
        <v>0.35974304068522495</v>
      </c>
      <c r="Z18" s="115">
        <f t="shared" si="7"/>
        <v>0</v>
      </c>
    </row>
    <row r="19" spans="12:26">
      <c r="L19" t="s">
        <v>293</v>
      </c>
      <c r="M19" s="58">
        <v>0.32</v>
      </c>
      <c r="N19" s="58">
        <v>0.2</v>
      </c>
      <c r="S19" t="s">
        <v>292</v>
      </c>
      <c r="T19" t="s">
        <v>295</v>
      </c>
      <c r="U19" s="95">
        <f t="shared" si="1"/>
        <v>3.67</v>
      </c>
      <c r="V19" s="115">
        <f t="shared" si="1"/>
        <v>4.4000000000000004</v>
      </c>
      <c r="W19" s="114">
        <f t="shared" si="2"/>
        <v>1.047822983583155</v>
      </c>
      <c r="X19" s="115">
        <f t="shared" si="0"/>
        <v>1.1733333333333333</v>
      </c>
      <c r="Y19" s="95">
        <f t="shared" ref="Y19:Z19" si="8">M18/AVERAGE(M18:M29)</f>
        <v>0.46252676659528913</v>
      </c>
      <c r="Z19" s="115">
        <f t="shared" si="8"/>
        <v>0</v>
      </c>
    </row>
    <row r="20" spans="12:26">
      <c r="L20" t="s">
        <v>294</v>
      </c>
      <c r="M20" s="58">
        <v>0.5</v>
      </c>
      <c r="N20" s="58">
        <v>0.4</v>
      </c>
      <c r="S20" t="s">
        <v>293</v>
      </c>
      <c r="T20" t="s">
        <v>296</v>
      </c>
      <c r="U20" s="95">
        <f t="shared" si="1"/>
        <v>3.13</v>
      </c>
      <c r="V20" s="115">
        <f t="shared" si="1"/>
        <v>3.8000000000000007</v>
      </c>
      <c r="W20" s="114">
        <f t="shared" si="2"/>
        <v>0.89364739471805865</v>
      </c>
      <c r="X20" s="115">
        <f t="shared" si="0"/>
        <v>1.0133333333333334</v>
      </c>
      <c r="Y20" s="95">
        <f t="shared" ref="Y20:Z20" si="9">M19/AVERAGE(M19:M30)</f>
        <v>0.82226980728051402</v>
      </c>
      <c r="Z20" s="115">
        <f t="shared" si="9"/>
        <v>0.47999999999999993</v>
      </c>
    </row>
    <row r="21" spans="12:26">
      <c r="L21" t="s">
        <v>295</v>
      </c>
      <c r="M21" s="58">
        <v>0.72</v>
      </c>
      <c r="N21" s="58">
        <v>0.6</v>
      </c>
      <c r="S21" t="s">
        <v>294</v>
      </c>
      <c r="T21" t="s">
        <v>297</v>
      </c>
      <c r="U21" s="95">
        <f t="shared" si="1"/>
        <v>2.7700000000000005</v>
      </c>
      <c r="V21" s="115">
        <f t="shared" si="1"/>
        <v>3.4000000000000008</v>
      </c>
      <c r="W21" s="114">
        <f t="shared" si="2"/>
        <v>0.79086366880799452</v>
      </c>
      <c r="X21" s="115">
        <f t="shared" si="0"/>
        <v>0.90666666666666673</v>
      </c>
      <c r="Y21" s="95">
        <f t="shared" ref="Y21:Z21" si="10">M20/AVERAGE(M20:M31)</f>
        <v>1.2847965738758031</v>
      </c>
      <c r="Z21" s="115">
        <f t="shared" si="10"/>
        <v>0.95999999999999985</v>
      </c>
    </row>
    <row r="22" spans="12:26">
      <c r="L22" t="s">
        <v>296</v>
      </c>
      <c r="M22" s="58">
        <v>0.68</v>
      </c>
      <c r="N22" s="58">
        <v>0.6</v>
      </c>
      <c r="S22" t="s">
        <v>295</v>
      </c>
      <c r="T22" t="s">
        <v>286</v>
      </c>
      <c r="U22" s="95">
        <f t="shared" si="1"/>
        <v>2.5500000000000003</v>
      </c>
      <c r="V22" s="115">
        <f t="shared" si="1"/>
        <v>3.0000000000000004</v>
      </c>
      <c r="W22" s="114">
        <f t="shared" si="2"/>
        <v>0.7280513918629552</v>
      </c>
      <c r="X22" s="115">
        <f t="shared" si="0"/>
        <v>0.8</v>
      </c>
      <c r="Y22" s="95">
        <f t="shared" ref="Y22:Z22" si="11">M21/AVERAGE(M21:M32)</f>
        <v>1.8501070663811563</v>
      </c>
      <c r="Z22" s="115">
        <f t="shared" si="11"/>
        <v>1.4399999999999997</v>
      </c>
    </row>
    <row r="23" spans="12:26">
      <c r="L23" t="s">
        <v>297</v>
      </c>
      <c r="M23" s="58">
        <v>0.72</v>
      </c>
      <c r="N23" s="58">
        <v>0.8</v>
      </c>
      <c r="S23" t="s">
        <v>296</v>
      </c>
      <c r="T23" t="s">
        <v>287</v>
      </c>
      <c r="U23" s="95">
        <f t="shared" si="1"/>
        <v>2.5</v>
      </c>
      <c r="V23" s="115">
        <f t="shared" si="1"/>
        <v>2.6</v>
      </c>
      <c r="W23" s="114">
        <f t="shared" si="2"/>
        <v>0.71377587437544621</v>
      </c>
      <c r="X23" s="115">
        <f t="shared" si="0"/>
        <v>0.69333333333333325</v>
      </c>
      <c r="Y23" s="95">
        <f t="shared" ref="Y23:Z23" si="12">M22/AVERAGE(M22:M33)</f>
        <v>1.7473233404710922</v>
      </c>
      <c r="Z23" s="115">
        <f t="shared" si="12"/>
        <v>1.4399999999999997</v>
      </c>
    </row>
    <row r="24" spans="12:26" ht="15" thickBot="1">
      <c r="L24" t="s">
        <v>286</v>
      </c>
      <c r="M24" s="66">
        <f>M12</f>
        <v>0.77</v>
      </c>
      <c r="N24" s="66">
        <f>N12</f>
        <v>1</v>
      </c>
      <c r="S24" t="s">
        <v>297</v>
      </c>
      <c r="T24" t="s">
        <v>288</v>
      </c>
      <c r="U24" s="133">
        <f t="shared" si="1"/>
        <v>2.86</v>
      </c>
      <c r="V24" s="117">
        <f t="shared" si="1"/>
        <v>2.4000000000000004</v>
      </c>
      <c r="W24" s="116">
        <f t="shared" si="2"/>
        <v>0.81655960028551045</v>
      </c>
      <c r="X24" s="117">
        <f t="shared" si="0"/>
        <v>0.64</v>
      </c>
      <c r="Y24" s="133">
        <f t="shared" ref="Y24:Z24" si="13">M23/AVERAGE(M23:M34)</f>
        <v>1.8501070663811563</v>
      </c>
      <c r="Z24" s="117">
        <f t="shared" si="13"/>
        <v>1.92</v>
      </c>
    </row>
    <row r="25" spans="12:26">
      <c r="L25" t="s">
        <v>287</v>
      </c>
      <c r="M25" s="66">
        <f t="shared" ref="M25:N35" si="14">M13</f>
        <v>0.32</v>
      </c>
      <c r="N25" s="66">
        <f t="shared" si="14"/>
        <v>0.8</v>
      </c>
    </row>
    <row r="26" spans="12:26">
      <c r="L26" t="s">
        <v>288</v>
      </c>
      <c r="M26" s="66">
        <f t="shared" si="14"/>
        <v>0.09</v>
      </c>
      <c r="N26" s="66">
        <f t="shared" si="14"/>
        <v>0.2</v>
      </c>
      <c r="T26" s="164" t="s">
        <v>943</v>
      </c>
    </row>
    <row r="27" spans="12:26">
      <c r="L27" t="s">
        <v>289</v>
      </c>
      <c r="M27" s="66">
        <f t="shared" si="14"/>
        <v>0.09</v>
      </c>
      <c r="N27" s="66">
        <f t="shared" si="14"/>
        <v>0.2</v>
      </c>
      <c r="T27" s="164" t="s">
        <v>944</v>
      </c>
    </row>
    <row r="28" spans="12:26">
      <c r="L28" t="s">
        <v>290</v>
      </c>
      <c r="M28" s="66">
        <f t="shared" si="14"/>
        <v>0.14000000000000001</v>
      </c>
      <c r="N28" s="66">
        <f t="shared" si="14"/>
        <v>0.2</v>
      </c>
    </row>
    <row r="29" spans="12:26">
      <c r="L29" t="s">
        <v>291</v>
      </c>
      <c r="M29" s="66">
        <f t="shared" si="14"/>
        <v>0.14000000000000001</v>
      </c>
      <c r="N29" s="66">
        <f t="shared" si="14"/>
        <v>0</v>
      </c>
    </row>
    <row r="30" spans="12:26">
      <c r="L30" t="s">
        <v>292</v>
      </c>
      <c r="M30" s="66">
        <f t="shared" si="14"/>
        <v>0.18</v>
      </c>
      <c r="N30" s="66">
        <f t="shared" si="14"/>
        <v>0</v>
      </c>
    </row>
    <row r="31" spans="12:26">
      <c r="L31" t="s">
        <v>293</v>
      </c>
      <c r="M31" s="66">
        <f t="shared" si="14"/>
        <v>0.32</v>
      </c>
      <c r="N31" s="66">
        <f t="shared" si="14"/>
        <v>0.2</v>
      </c>
    </row>
    <row r="32" spans="12:26">
      <c r="L32" t="s">
        <v>294</v>
      </c>
      <c r="M32" s="66">
        <f t="shared" si="14"/>
        <v>0.5</v>
      </c>
      <c r="N32" s="66">
        <f t="shared" si="14"/>
        <v>0.4</v>
      </c>
    </row>
    <row r="33" spans="12:14">
      <c r="L33" t="s">
        <v>295</v>
      </c>
      <c r="M33" s="66">
        <f t="shared" si="14"/>
        <v>0.72</v>
      </c>
      <c r="N33" s="66">
        <f t="shared" si="14"/>
        <v>0.6</v>
      </c>
    </row>
    <row r="34" spans="12:14">
      <c r="L34" t="s">
        <v>296</v>
      </c>
      <c r="M34" s="66">
        <f t="shared" si="14"/>
        <v>0.68</v>
      </c>
      <c r="N34" s="66">
        <f t="shared" si="14"/>
        <v>0.6</v>
      </c>
    </row>
    <row r="35" spans="12:14">
      <c r="L35" t="s">
        <v>297</v>
      </c>
      <c r="M35" s="66">
        <f t="shared" si="14"/>
        <v>0.72</v>
      </c>
      <c r="N35" s="66">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sheetData>
    <row r="1" spans="1:17">
      <c r="A1" t="s">
        <v>945</v>
      </c>
      <c r="B1" t="s">
        <v>946</v>
      </c>
      <c r="C1" t="s">
        <v>947</v>
      </c>
      <c r="D1" t="s">
        <v>948</v>
      </c>
      <c r="E1" t="s">
        <v>862</v>
      </c>
      <c r="F1" t="s">
        <v>863</v>
      </c>
      <c r="G1" t="s">
        <v>865</v>
      </c>
      <c r="H1" t="s">
        <v>867</v>
      </c>
      <c r="I1" t="s">
        <v>290</v>
      </c>
      <c r="J1" t="s">
        <v>291</v>
      </c>
      <c r="K1" t="s">
        <v>292</v>
      </c>
      <c r="L1" t="s">
        <v>869</v>
      </c>
      <c r="M1" t="s">
        <v>870</v>
      </c>
      <c r="N1" t="s">
        <v>871</v>
      </c>
      <c r="O1" t="s">
        <v>872</v>
      </c>
      <c r="P1" t="s">
        <v>873</v>
      </c>
    </row>
    <row r="2" spans="1:17">
      <c r="A2" s="129" t="s">
        <v>949</v>
      </c>
      <c r="B2" s="129" t="s">
        <v>950</v>
      </c>
      <c r="C2" s="129" t="s">
        <v>611</v>
      </c>
      <c r="D2" s="129">
        <v>2011</v>
      </c>
      <c r="E2" s="129">
        <v>1275</v>
      </c>
      <c r="F2" s="129">
        <v>691</v>
      </c>
      <c r="G2" s="129">
        <v>682</v>
      </c>
      <c r="H2" s="129">
        <v>150</v>
      </c>
      <c r="I2" s="129">
        <v>131</v>
      </c>
      <c r="J2" s="129">
        <v>93</v>
      </c>
      <c r="K2" s="129">
        <v>70</v>
      </c>
      <c r="L2" s="129">
        <v>36</v>
      </c>
      <c r="M2" s="129">
        <v>57</v>
      </c>
      <c r="N2" s="129">
        <v>66</v>
      </c>
      <c r="O2" s="129">
        <v>213</v>
      </c>
      <c r="P2" s="129">
        <v>102</v>
      </c>
    </row>
    <row r="3" spans="1:17">
      <c r="A3" s="129" t="s">
        <v>949</v>
      </c>
      <c r="B3" s="129" t="s">
        <v>950</v>
      </c>
      <c r="C3" s="129" t="s">
        <v>611</v>
      </c>
      <c r="D3" s="129">
        <v>2012</v>
      </c>
      <c r="E3" s="129">
        <v>2082</v>
      </c>
      <c r="F3" s="129">
        <v>410</v>
      </c>
      <c r="G3" s="129">
        <v>309</v>
      </c>
      <c r="H3" s="129">
        <v>386</v>
      </c>
      <c r="I3" s="129">
        <v>379</v>
      </c>
      <c r="J3" s="129">
        <v>149</v>
      </c>
      <c r="K3" s="129">
        <v>172</v>
      </c>
      <c r="L3" s="129">
        <v>93</v>
      </c>
      <c r="M3" s="129">
        <v>116</v>
      </c>
      <c r="N3" s="129">
        <v>145</v>
      </c>
      <c r="O3" s="129">
        <v>238</v>
      </c>
      <c r="P3" s="129">
        <v>124</v>
      </c>
    </row>
    <row r="4" spans="1:17">
      <c r="A4" s="129" t="s">
        <v>949</v>
      </c>
      <c r="B4" s="129" t="s">
        <v>950</v>
      </c>
      <c r="C4" s="129" t="s">
        <v>611</v>
      </c>
      <c r="D4" s="129">
        <v>2013</v>
      </c>
      <c r="E4" s="129">
        <v>602</v>
      </c>
      <c r="F4" s="129">
        <v>586</v>
      </c>
      <c r="G4" s="129">
        <v>401</v>
      </c>
      <c r="H4" s="129">
        <v>342</v>
      </c>
      <c r="I4" s="129">
        <v>215</v>
      </c>
      <c r="J4" s="129">
        <v>143</v>
      </c>
      <c r="K4" s="129">
        <v>89</v>
      </c>
      <c r="L4" s="129">
        <v>165</v>
      </c>
      <c r="M4" s="129">
        <v>432</v>
      </c>
      <c r="N4" s="129">
        <v>919</v>
      </c>
      <c r="O4" s="129">
        <v>1354</v>
      </c>
      <c r="P4" s="129">
        <v>878</v>
      </c>
    </row>
    <row r="5" spans="1:17">
      <c r="A5" s="129" t="s">
        <v>949</v>
      </c>
      <c r="B5" s="129" t="s">
        <v>950</v>
      </c>
      <c r="C5" s="129" t="s">
        <v>611</v>
      </c>
      <c r="D5" s="129">
        <v>2014</v>
      </c>
      <c r="E5" s="129">
        <v>2283</v>
      </c>
      <c r="F5" s="129">
        <v>3493</v>
      </c>
      <c r="G5" s="129">
        <v>3312</v>
      </c>
      <c r="H5" s="129">
        <v>1210</v>
      </c>
      <c r="I5" s="129">
        <v>853</v>
      </c>
      <c r="J5" s="129">
        <v>898</v>
      </c>
      <c r="K5" s="129">
        <v>516</v>
      </c>
      <c r="L5" s="129">
        <v>465</v>
      </c>
      <c r="M5" s="129">
        <v>171</v>
      </c>
      <c r="N5" s="129">
        <v>236</v>
      </c>
      <c r="O5" s="129">
        <v>361</v>
      </c>
      <c r="P5" s="129">
        <v>482</v>
      </c>
    </row>
    <row r="6" spans="1:17">
      <c r="A6" s="129" t="s">
        <v>949</v>
      </c>
      <c r="B6" s="129" t="s">
        <v>950</v>
      </c>
      <c r="C6" s="129" t="s">
        <v>611</v>
      </c>
      <c r="D6" s="129">
        <v>2015</v>
      </c>
      <c r="E6" s="129">
        <v>2232</v>
      </c>
      <c r="F6" s="129">
        <v>5539</v>
      </c>
      <c r="G6" s="129">
        <v>2844</v>
      </c>
      <c r="H6" s="129">
        <v>2441</v>
      </c>
      <c r="I6" s="129">
        <v>803</v>
      </c>
      <c r="J6" s="129">
        <v>537</v>
      </c>
      <c r="K6" s="129">
        <v>288</v>
      </c>
      <c r="L6" s="129">
        <v>240</v>
      </c>
      <c r="M6" s="129">
        <v>263</v>
      </c>
      <c r="N6" s="129">
        <v>485</v>
      </c>
      <c r="O6" s="129">
        <v>700</v>
      </c>
      <c r="P6" s="129">
        <v>1406</v>
      </c>
    </row>
    <row r="7" spans="1:17">
      <c r="A7" s="129" t="s">
        <v>949</v>
      </c>
      <c r="B7" s="129" t="s">
        <v>950</v>
      </c>
      <c r="C7" s="129" t="s">
        <v>611</v>
      </c>
      <c r="D7" s="129">
        <v>2016</v>
      </c>
      <c r="E7" s="129">
        <v>1329</v>
      </c>
      <c r="F7" s="129">
        <v>1351</v>
      </c>
      <c r="G7" s="129">
        <v>773</v>
      </c>
      <c r="H7" s="129">
        <v>122</v>
      </c>
      <c r="I7" s="129">
        <v>129</v>
      </c>
      <c r="J7" s="129">
        <v>120</v>
      </c>
      <c r="K7" s="129">
        <v>113</v>
      </c>
      <c r="L7" s="129">
        <v>59</v>
      </c>
      <c r="M7" s="129">
        <v>58</v>
      </c>
      <c r="N7" s="129">
        <v>96</v>
      </c>
      <c r="O7" s="129">
        <v>253</v>
      </c>
      <c r="P7" s="129">
        <v>165</v>
      </c>
    </row>
    <row r="8" spans="1:17">
      <c r="A8" s="129" t="s">
        <v>949</v>
      </c>
      <c r="B8" s="129" t="s">
        <v>950</v>
      </c>
      <c r="C8" s="129" t="s">
        <v>611</v>
      </c>
      <c r="D8" s="129">
        <v>2017</v>
      </c>
      <c r="E8" s="129">
        <v>214</v>
      </c>
      <c r="F8" s="129">
        <v>377</v>
      </c>
      <c r="G8" s="129">
        <v>247</v>
      </c>
      <c r="H8" s="129">
        <v>105</v>
      </c>
      <c r="I8" s="129">
        <v>58</v>
      </c>
      <c r="J8" s="129">
        <v>67</v>
      </c>
      <c r="K8" s="129">
        <v>74</v>
      </c>
      <c r="L8" s="129">
        <v>159</v>
      </c>
      <c r="M8" s="129">
        <v>197</v>
      </c>
      <c r="N8" s="129">
        <v>128</v>
      </c>
      <c r="O8" s="129">
        <v>87</v>
      </c>
      <c r="P8" s="129">
        <v>199</v>
      </c>
    </row>
    <row r="9" spans="1:17">
      <c r="A9" s="129" t="s">
        <v>949</v>
      </c>
      <c r="B9" s="129" t="s">
        <v>950</v>
      </c>
      <c r="C9" s="129" t="s">
        <v>611</v>
      </c>
      <c r="D9" s="129">
        <v>2018</v>
      </c>
      <c r="E9" s="129">
        <v>182</v>
      </c>
      <c r="F9" s="129">
        <v>171</v>
      </c>
      <c r="G9" s="129">
        <v>146</v>
      </c>
      <c r="H9" s="129">
        <v>45</v>
      </c>
      <c r="I9" s="129">
        <v>116</v>
      </c>
      <c r="J9" s="129">
        <v>98</v>
      </c>
      <c r="K9" s="129">
        <v>137</v>
      </c>
      <c r="L9" s="129">
        <v>52</v>
      </c>
      <c r="M9" s="129">
        <v>236</v>
      </c>
      <c r="N9" s="129">
        <v>168</v>
      </c>
      <c r="O9" s="129">
        <v>0</v>
      </c>
      <c r="P9" s="129">
        <v>0</v>
      </c>
    </row>
    <row r="10" spans="1:17">
      <c r="A10" s="129" t="s">
        <v>949</v>
      </c>
      <c r="B10" s="129" t="s">
        <v>950</v>
      </c>
      <c r="C10" s="129" t="s">
        <v>611</v>
      </c>
      <c r="D10" s="129">
        <v>2019</v>
      </c>
      <c r="E10" s="129">
        <v>794</v>
      </c>
      <c r="F10" s="129">
        <v>426</v>
      </c>
      <c r="G10" s="129">
        <v>489</v>
      </c>
      <c r="H10" s="129">
        <v>248</v>
      </c>
      <c r="I10" s="129">
        <v>305</v>
      </c>
      <c r="J10" s="129">
        <v>176</v>
      </c>
      <c r="K10" s="129">
        <v>141</v>
      </c>
      <c r="L10" s="129">
        <v>100</v>
      </c>
      <c r="M10" s="129">
        <v>128</v>
      </c>
      <c r="N10" s="129">
        <v>174</v>
      </c>
      <c r="O10" s="129">
        <v>343</v>
      </c>
      <c r="P10" s="129">
        <v>286</v>
      </c>
    </row>
    <row r="11" spans="1:17">
      <c r="A11" s="129" t="s">
        <v>949</v>
      </c>
      <c r="B11" s="129" t="s">
        <v>950</v>
      </c>
      <c r="C11" s="129" t="s">
        <v>611</v>
      </c>
      <c r="D11" s="129">
        <v>2020</v>
      </c>
      <c r="E11" s="129">
        <v>755</v>
      </c>
      <c r="F11" s="129">
        <v>721</v>
      </c>
      <c r="G11" s="129">
        <v>224</v>
      </c>
      <c r="H11" s="129">
        <v>104</v>
      </c>
      <c r="I11" s="129">
        <v>45</v>
      </c>
      <c r="J11" s="129">
        <v>17</v>
      </c>
      <c r="K11" s="129">
        <v>19</v>
      </c>
      <c r="L11" s="129">
        <v>4</v>
      </c>
      <c r="M11" s="129">
        <v>6</v>
      </c>
      <c r="N11" s="129">
        <v>5</v>
      </c>
      <c r="O11" s="129">
        <v>8</v>
      </c>
      <c r="P11" s="129">
        <v>39</v>
      </c>
      <c r="Q11" t="s">
        <v>951</v>
      </c>
    </row>
    <row r="12" spans="1:17">
      <c r="A12" s="129" t="s">
        <v>949</v>
      </c>
      <c r="B12" s="129" t="s">
        <v>950</v>
      </c>
      <c r="C12" s="129" t="s">
        <v>611</v>
      </c>
      <c r="D12" s="129">
        <v>2021</v>
      </c>
      <c r="E12" s="129">
        <v>63</v>
      </c>
      <c r="F12" s="129">
        <v>121</v>
      </c>
      <c r="G12" s="129">
        <v>293</v>
      </c>
      <c r="H12" s="129">
        <v>116</v>
      </c>
      <c r="I12" s="129">
        <v>38</v>
      </c>
      <c r="J12" s="129">
        <v>129</v>
      </c>
      <c r="K12" s="129">
        <v>238</v>
      </c>
      <c r="L12" s="129">
        <v>217</v>
      </c>
      <c r="M12" s="129">
        <v>12</v>
      </c>
      <c r="N12" s="129">
        <v>0</v>
      </c>
      <c r="O12" s="129" t="s">
        <v>952</v>
      </c>
      <c r="P12" s="129" t="s">
        <v>952</v>
      </c>
      <c r="Q12" t="s">
        <v>951</v>
      </c>
    </row>
    <row r="13" spans="1:17">
      <c r="A13" s="129"/>
      <c r="B13" s="129"/>
      <c r="C13" s="129"/>
      <c r="D13" s="129"/>
      <c r="E13" s="129"/>
      <c r="F13" s="129"/>
      <c r="G13" s="129"/>
      <c r="H13" s="129"/>
      <c r="I13" s="129"/>
      <c r="J13" s="129"/>
      <c r="K13" s="129"/>
      <c r="L13" s="129"/>
      <c r="M13" s="129"/>
      <c r="N13" s="129"/>
      <c r="O13" s="129"/>
      <c r="P13" s="129"/>
    </row>
    <row r="14" spans="1:17">
      <c r="A14" t="s">
        <v>945</v>
      </c>
      <c r="B14" t="s">
        <v>946</v>
      </c>
      <c r="C14" t="s">
        <v>947</v>
      </c>
      <c r="D14" t="s">
        <v>948</v>
      </c>
      <c r="E14" t="s">
        <v>862</v>
      </c>
      <c r="F14" t="s">
        <v>863</v>
      </c>
      <c r="G14" t="s">
        <v>865</v>
      </c>
      <c r="H14" t="s">
        <v>867</v>
      </c>
      <c r="I14" t="s">
        <v>290</v>
      </c>
      <c r="J14" t="s">
        <v>291</v>
      </c>
      <c r="K14" t="s">
        <v>292</v>
      </c>
      <c r="L14" t="s">
        <v>869</v>
      </c>
      <c r="M14" t="s">
        <v>870</v>
      </c>
      <c r="N14" t="s">
        <v>871</v>
      </c>
      <c r="O14" t="s">
        <v>872</v>
      </c>
      <c r="P14" t="s">
        <v>873</v>
      </c>
    </row>
    <row r="15" spans="1:17">
      <c r="A15" s="129" t="s">
        <v>949</v>
      </c>
      <c r="B15" s="129" t="s">
        <v>950</v>
      </c>
      <c r="C15" s="129" t="s">
        <v>611</v>
      </c>
      <c r="D15" s="129">
        <v>2011</v>
      </c>
      <c r="E15" s="128">
        <f t="shared" ref="E15:P15" si="0">E2/SUM($E2:$P2)</f>
        <v>0.35754346606842402</v>
      </c>
      <c r="F15" s="128">
        <f t="shared" si="0"/>
        <v>0.19377453729669097</v>
      </c>
      <c r="G15" s="128">
        <f t="shared" si="0"/>
        <v>0.19125070106561975</v>
      </c>
      <c r="H15" s="128">
        <f t="shared" si="0"/>
        <v>4.2063937184520471E-2</v>
      </c>
      <c r="I15" s="128">
        <f t="shared" si="0"/>
        <v>3.6735838474481211E-2</v>
      </c>
      <c r="J15" s="128">
        <f t="shared" si="0"/>
        <v>2.6079641054402691E-2</v>
      </c>
      <c r="K15" s="128">
        <f t="shared" si="0"/>
        <v>1.9629837352776219E-2</v>
      </c>
      <c r="L15" s="128">
        <f t="shared" si="0"/>
        <v>1.0095344924284913E-2</v>
      </c>
      <c r="M15" s="128">
        <f t="shared" si="0"/>
        <v>1.598429613011778E-2</v>
      </c>
      <c r="N15" s="128">
        <f t="shared" si="0"/>
        <v>1.8508132361189006E-2</v>
      </c>
      <c r="O15" s="128">
        <f t="shared" si="0"/>
        <v>5.9730790802019068E-2</v>
      </c>
      <c r="P15" s="128">
        <f t="shared" si="0"/>
        <v>2.8603477285473921E-2</v>
      </c>
    </row>
    <row r="16" spans="1:17">
      <c r="A16" s="129" t="s">
        <v>949</v>
      </c>
      <c r="B16" s="129" t="s">
        <v>950</v>
      </c>
      <c r="C16" s="129" t="s">
        <v>611</v>
      </c>
      <c r="D16" s="129">
        <v>2012</v>
      </c>
      <c r="E16" s="128">
        <f t="shared" ref="E16:P16" si="1">E3/SUM($E3:$P3)</f>
        <v>0.45231370845101021</v>
      </c>
      <c r="F16" s="128">
        <f t="shared" si="1"/>
        <v>8.907234412339779E-2</v>
      </c>
      <c r="G16" s="128">
        <f t="shared" si="1"/>
        <v>6.7130132522268085E-2</v>
      </c>
      <c r="H16" s="128">
        <f t="shared" si="1"/>
        <v>8.3858353247881823E-2</v>
      </c>
      <c r="I16" s="128">
        <f t="shared" si="1"/>
        <v>8.2337605909189662E-2</v>
      </c>
      <c r="J16" s="128">
        <f t="shared" si="1"/>
        <v>3.2370193352161632E-2</v>
      </c>
      <c r="K16" s="128">
        <f t="shared" si="1"/>
        <v>3.7366934607864437E-2</v>
      </c>
      <c r="L16" s="128">
        <f t="shared" si="1"/>
        <v>2.0204214642624375E-2</v>
      </c>
      <c r="M16" s="128">
        <f t="shared" si="1"/>
        <v>2.5200955898327177E-2</v>
      </c>
      <c r="N16" s="128">
        <f t="shared" si="1"/>
        <v>3.1501194872908971E-2</v>
      </c>
      <c r="O16" s="128">
        <f t="shared" si="1"/>
        <v>5.1705409515533346E-2</v>
      </c>
      <c r="P16" s="128">
        <f t="shared" si="1"/>
        <v>2.6938952856832499E-2</v>
      </c>
    </row>
    <row r="17" spans="1:16">
      <c r="A17" s="129" t="s">
        <v>949</v>
      </c>
      <c r="B17" s="129" t="s">
        <v>950</v>
      </c>
      <c r="C17" s="129" t="s">
        <v>611</v>
      </c>
      <c r="D17" s="129">
        <v>2013</v>
      </c>
      <c r="E17" s="128">
        <f t="shared" ref="E17:P17" si="2">E4/SUM($E4:$P4)</f>
        <v>9.826967025791708E-2</v>
      </c>
      <c r="F17" s="128">
        <f t="shared" si="2"/>
        <v>9.5657851779301334E-2</v>
      </c>
      <c r="G17" s="128">
        <f t="shared" si="2"/>
        <v>6.5458700620306884E-2</v>
      </c>
      <c r="H17" s="128">
        <f t="shared" si="2"/>
        <v>5.5827619980411358E-2</v>
      </c>
      <c r="I17" s="128">
        <f t="shared" si="2"/>
        <v>3.5096310806398953E-2</v>
      </c>
      <c r="J17" s="128">
        <f t="shared" si="2"/>
        <v>2.3343127652628141E-2</v>
      </c>
      <c r="K17" s="128">
        <f t="shared" si="2"/>
        <v>1.4528240287300032E-2</v>
      </c>
      <c r="L17" s="128">
        <f t="shared" si="2"/>
        <v>2.6934378060724781E-2</v>
      </c>
      <c r="M17" s="128">
        <f t="shared" si="2"/>
        <v>7.0519098922624882E-2</v>
      </c>
      <c r="N17" s="128">
        <f t="shared" si="2"/>
        <v>0.15001632386549135</v>
      </c>
      <c r="O17" s="128">
        <f t="shared" si="2"/>
        <v>0.22102513875285668</v>
      </c>
      <c r="P17" s="128">
        <f t="shared" si="2"/>
        <v>0.14332353901403852</v>
      </c>
    </row>
    <row r="18" spans="1:16">
      <c r="A18" s="129" t="s">
        <v>949</v>
      </c>
      <c r="B18" s="129" t="s">
        <v>950</v>
      </c>
      <c r="C18" s="129" t="s">
        <v>611</v>
      </c>
      <c r="D18" s="129">
        <v>2014</v>
      </c>
      <c r="E18" s="128">
        <f t="shared" ref="E18:P18" si="3">E5/SUM($E5:$P5)</f>
        <v>0.15987394957983192</v>
      </c>
      <c r="F18" s="128">
        <f t="shared" si="3"/>
        <v>0.24460784313725489</v>
      </c>
      <c r="G18" s="128">
        <f t="shared" si="3"/>
        <v>0.23193277310924371</v>
      </c>
      <c r="H18" s="128">
        <f t="shared" si="3"/>
        <v>8.4733893557422973E-2</v>
      </c>
      <c r="I18" s="128">
        <f t="shared" si="3"/>
        <v>5.9733893557422972E-2</v>
      </c>
      <c r="J18" s="128">
        <f t="shared" si="3"/>
        <v>6.2885154061624648E-2</v>
      </c>
      <c r="K18" s="128">
        <f t="shared" si="3"/>
        <v>3.6134453781512609E-2</v>
      </c>
      <c r="L18" s="128">
        <f t="shared" si="3"/>
        <v>3.2563025210084036E-2</v>
      </c>
      <c r="M18" s="128">
        <f t="shared" si="3"/>
        <v>1.1974789915966387E-2</v>
      </c>
      <c r="N18" s="128">
        <f t="shared" si="3"/>
        <v>1.6526610644257703E-2</v>
      </c>
      <c r="O18" s="128">
        <f t="shared" si="3"/>
        <v>2.5280112044817928E-2</v>
      </c>
      <c r="P18" s="128">
        <f t="shared" si="3"/>
        <v>3.3753501400560222E-2</v>
      </c>
    </row>
    <row r="19" spans="1:16">
      <c r="A19" s="129" t="s">
        <v>949</v>
      </c>
      <c r="B19" s="129" t="s">
        <v>950</v>
      </c>
      <c r="C19" s="129" t="s">
        <v>611</v>
      </c>
      <c r="D19" s="129">
        <v>2015</v>
      </c>
      <c r="E19" s="128">
        <f t="shared" ref="E19:P19" si="4">E6/SUM($E6:$P6)</f>
        <v>0.12554843064461693</v>
      </c>
      <c r="F19" s="128">
        <f t="shared" si="4"/>
        <v>0.31156485543930701</v>
      </c>
      <c r="G19" s="128">
        <f t="shared" si="4"/>
        <v>0.15997300033749579</v>
      </c>
      <c r="H19" s="128">
        <f t="shared" si="4"/>
        <v>0.13730453369332885</v>
      </c>
      <c r="I19" s="128">
        <f t="shared" si="4"/>
        <v>4.5168185397682532E-2</v>
      </c>
      <c r="J19" s="128">
        <f t="shared" si="4"/>
        <v>3.0205872426594668E-2</v>
      </c>
      <c r="K19" s="128">
        <f t="shared" si="4"/>
        <v>1.619979750253122E-2</v>
      </c>
      <c r="L19" s="128">
        <f t="shared" si="4"/>
        <v>1.3499831252109349E-2</v>
      </c>
      <c r="M19" s="128">
        <f t="shared" si="4"/>
        <v>1.4793565080436494E-2</v>
      </c>
      <c r="N19" s="128">
        <f t="shared" si="4"/>
        <v>2.7280908988637644E-2</v>
      </c>
      <c r="O19" s="128">
        <f t="shared" si="4"/>
        <v>3.9374507818652267E-2</v>
      </c>
      <c r="P19" s="128">
        <f t="shared" si="4"/>
        <v>7.9086511418607272E-2</v>
      </c>
    </row>
    <row r="20" spans="1:16">
      <c r="A20" s="129" t="s">
        <v>949</v>
      </c>
      <c r="B20" s="129" t="s">
        <v>950</v>
      </c>
      <c r="C20" s="129" t="s">
        <v>611</v>
      </c>
      <c r="D20" s="129">
        <v>2016</v>
      </c>
      <c r="E20" s="128">
        <f t="shared" ref="E20:P20" si="5">E7/SUM($E7:$P7)</f>
        <v>0.2909369527145359</v>
      </c>
      <c r="F20" s="128">
        <f t="shared" si="5"/>
        <v>0.29575306479859897</v>
      </c>
      <c r="G20" s="128">
        <f t="shared" si="5"/>
        <v>0.16922066549912435</v>
      </c>
      <c r="H20" s="128">
        <f t="shared" si="5"/>
        <v>2.6707530647985988E-2</v>
      </c>
      <c r="I20" s="128">
        <f t="shared" si="5"/>
        <v>2.8239929947460597E-2</v>
      </c>
      <c r="J20" s="128">
        <f t="shared" si="5"/>
        <v>2.6269702276707531E-2</v>
      </c>
      <c r="K20" s="128">
        <f t="shared" si="5"/>
        <v>2.4737302977232926E-2</v>
      </c>
      <c r="L20" s="128">
        <f t="shared" si="5"/>
        <v>1.2915936952714535E-2</v>
      </c>
      <c r="M20" s="128">
        <f t="shared" si="5"/>
        <v>1.2697022767075307E-2</v>
      </c>
      <c r="N20" s="128">
        <f t="shared" si="5"/>
        <v>2.1015761821366025E-2</v>
      </c>
      <c r="O20" s="128">
        <f t="shared" si="5"/>
        <v>5.5385288966725045E-2</v>
      </c>
      <c r="P20" s="128">
        <f t="shared" si="5"/>
        <v>3.6120840630472856E-2</v>
      </c>
    </row>
    <row r="21" spans="1:16">
      <c r="A21" s="129" t="s">
        <v>949</v>
      </c>
      <c r="B21" s="129" t="s">
        <v>950</v>
      </c>
      <c r="C21" s="129" t="s">
        <v>611</v>
      </c>
      <c r="D21" s="129">
        <v>2017</v>
      </c>
      <c r="E21" s="128">
        <f t="shared" ref="E21:P21" si="6">E8/SUM($E8:$P8)</f>
        <v>0.11192468619246862</v>
      </c>
      <c r="F21" s="128">
        <f t="shared" si="6"/>
        <v>0.19717573221757323</v>
      </c>
      <c r="G21" s="128">
        <f t="shared" si="6"/>
        <v>0.12918410041841005</v>
      </c>
      <c r="H21" s="128">
        <f t="shared" si="6"/>
        <v>5.4916317991631797E-2</v>
      </c>
      <c r="I21" s="128">
        <f t="shared" si="6"/>
        <v>3.0334728033472803E-2</v>
      </c>
      <c r="J21" s="128">
        <f t="shared" si="6"/>
        <v>3.5041841004184102E-2</v>
      </c>
      <c r="K21" s="128">
        <f t="shared" si="6"/>
        <v>3.8702928870292884E-2</v>
      </c>
      <c r="L21" s="128">
        <f t="shared" si="6"/>
        <v>8.3158995815899583E-2</v>
      </c>
      <c r="M21" s="128">
        <f t="shared" si="6"/>
        <v>0.10303347280334728</v>
      </c>
      <c r="N21" s="128">
        <f t="shared" si="6"/>
        <v>6.6945606694560664E-2</v>
      </c>
      <c r="O21" s="128">
        <f t="shared" si="6"/>
        <v>4.5502092050209206E-2</v>
      </c>
      <c r="P21" s="128">
        <f t="shared" si="6"/>
        <v>0.10407949790794979</v>
      </c>
    </row>
    <row r="22" spans="1:16">
      <c r="A22" s="129" t="s">
        <v>949</v>
      </c>
      <c r="B22" s="129" t="s">
        <v>950</v>
      </c>
      <c r="C22" s="129" t="s">
        <v>611</v>
      </c>
      <c r="D22" s="129">
        <v>2018</v>
      </c>
      <c r="E22" s="128">
        <f t="shared" ref="E22:P22" si="7">E9/SUM($E9:$P9)</f>
        <v>0.13471502590673576</v>
      </c>
      <c r="F22" s="128">
        <f t="shared" si="7"/>
        <v>0.12657290895632864</v>
      </c>
      <c r="G22" s="128">
        <f t="shared" si="7"/>
        <v>0.1080680977054034</v>
      </c>
      <c r="H22" s="128">
        <f t="shared" si="7"/>
        <v>3.3308660251665435E-2</v>
      </c>
      <c r="I22" s="128">
        <f t="shared" si="7"/>
        <v>8.5862324204293114E-2</v>
      </c>
      <c r="J22" s="128">
        <f t="shared" si="7"/>
        <v>7.2538860103626937E-2</v>
      </c>
      <c r="K22" s="128">
        <f t="shared" si="7"/>
        <v>0.10140636565507032</v>
      </c>
      <c r="L22" s="128">
        <f t="shared" si="7"/>
        <v>3.84900074019245E-2</v>
      </c>
      <c r="M22" s="128">
        <f t="shared" si="7"/>
        <v>0.17468541820873426</v>
      </c>
      <c r="N22" s="128">
        <f t="shared" si="7"/>
        <v>0.12435233160621761</v>
      </c>
      <c r="O22" s="128">
        <f t="shared" si="7"/>
        <v>0</v>
      </c>
      <c r="P22" s="128">
        <f t="shared" si="7"/>
        <v>0</v>
      </c>
    </row>
    <row r="23" spans="1:16">
      <c r="A23" s="129" t="s">
        <v>949</v>
      </c>
      <c r="B23" s="129" t="s">
        <v>950</v>
      </c>
      <c r="C23" s="129" t="s">
        <v>611</v>
      </c>
      <c r="D23" s="129">
        <v>2019</v>
      </c>
      <c r="E23" s="128">
        <f t="shared" ref="E23:P23" si="8">E10/SUM($E10:$P10)</f>
        <v>0.21994459833795013</v>
      </c>
      <c r="F23" s="128">
        <f t="shared" si="8"/>
        <v>0.11800554016620499</v>
      </c>
      <c r="G23" s="128">
        <f t="shared" si="8"/>
        <v>0.13545706371191135</v>
      </c>
      <c r="H23" s="128">
        <f t="shared" si="8"/>
        <v>6.869806094182826E-2</v>
      </c>
      <c r="I23" s="128">
        <f t="shared" si="8"/>
        <v>8.4487534626038779E-2</v>
      </c>
      <c r="J23" s="128">
        <f t="shared" si="8"/>
        <v>4.8753462603878119E-2</v>
      </c>
      <c r="K23" s="128">
        <f t="shared" si="8"/>
        <v>3.9058171745152352E-2</v>
      </c>
      <c r="L23" s="128">
        <f t="shared" si="8"/>
        <v>2.7700831024930747E-2</v>
      </c>
      <c r="M23" s="128">
        <f t="shared" si="8"/>
        <v>3.545706371191136E-2</v>
      </c>
      <c r="N23" s="128">
        <f t="shared" si="8"/>
        <v>4.8199445983379503E-2</v>
      </c>
      <c r="O23" s="128">
        <f t="shared" si="8"/>
        <v>9.5013850415512469E-2</v>
      </c>
      <c r="P23" s="128">
        <f t="shared" si="8"/>
        <v>7.9224376731301935E-2</v>
      </c>
    </row>
    <row r="25" spans="1:16">
      <c r="E25" s="163">
        <f>AVERAGE(E15:E23)</f>
        <v>0.21678560979483227</v>
      </c>
      <c r="F25" s="163">
        <f t="shared" ref="F25:P25" si="9">AVERAGE(F15:F23)</f>
        <v>0.1857982975460731</v>
      </c>
      <c r="G25" s="163">
        <f t="shared" si="9"/>
        <v>0.13974169277664261</v>
      </c>
      <c r="H25" s="163">
        <f t="shared" si="9"/>
        <v>6.5268767499630786E-2</v>
      </c>
      <c r="I25" s="163">
        <f t="shared" si="9"/>
        <v>5.4221816772937852E-2</v>
      </c>
      <c r="J25" s="163">
        <f t="shared" si="9"/>
        <v>3.9720872726200937E-2</v>
      </c>
      <c r="K25" s="163">
        <f t="shared" si="9"/>
        <v>3.6418225864414774E-2</v>
      </c>
      <c r="L25" s="163">
        <f t="shared" si="9"/>
        <v>2.9506951698366313E-2</v>
      </c>
      <c r="M25" s="163">
        <f t="shared" si="9"/>
        <v>5.1593964826504544E-2</v>
      </c>
      <c r="N25" s="163">
        <f t="shared" si="9"/>
        <v>5.6038479648667608E-2</v>
      </c>
      <c r="O25" s="163">
        <f t="shared" si="9"/>
        <v>6.5890798929591779E-2</v>
      </c>
      <c r="P25" s="163">
        <f t="shared" si="9"/>
        <v>5.9014521916137444E-2</v>
      </c>
    </row>
    <row r="27" spans="1:16">
      <c r="A27" t="s">
        <v>953</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U37"/>
  <sheetViews>
    <sheetView zoomScale="110" zoomScaleNormal="110" workbookViewId="0">
      <selection activeCell="W18" sqref="W18"/>
    </sheetView>
  </sheetViews>
  <sheetFormatPr defaultRowHeight="14.5"/>
  <sheetData>
    <row r="3" spans="21:21">
      <c r="U3" t="s">
        <v>805</v>
      </c>
    </row>
    <row r="25" spans="2:2">
      <c r="B25" t="s">
        <v>954</v>
      </c>
    </row>
    <row r="37" spans="2:2">
      <c r="B37" t="s">
        <v>816</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0" tint="-0.249977111117893"/>
  </sheetPr>
  <dimension ref="A1:CL47"/>
  <sheetViews>
    <sheetView topLeftCell="AU1" workbookViewId="0">
      <selection activeCell="CL8" sqref="CL8"/>
    </sheetView>
  </sheetViews>
  <sheetFormatPr defaultRowHeight="14.5"/>
  <sheetData>
    <row r="1" spans="1:90">
      <c r="A1" t="s">
        <v>955</v>
      </c>
      <c r="K1" t="s">
        <v>956</v>
      </c>
      <c r="U1" t="s">
        <v>957</v>
      </c>
      <c r="AD1" t="s">
        <v>958</v>
      </c>
      <c r="AO1" t="s">
        <v>959</v>
      </c>
      <c r="BC1" t="s">
        <v>960</v>
      </c>
      <c r="BO1" t="s">
        <v>961</v>
      </c>
      <c r="BY1" t="s">
        <v>962</v>
      </c>
      <c r="CL1" t="s">
        <v>963</v>
      </c>
    </row>
    <row r="2" spans="1:90">
      <c r="K2" s="61" t="s">
        <v>964</v>
      </c>
      <c r="U2" s="61" t="s">
        <v>965</v>
      </c>
      <c r="AD2" t="s">
        <v>966</v>
      </c>
      <c r="AO2" t="s">
        <v>967</v>
      </c>
      <c r="BC2" t="s">
        <v>968</v>
      </c>
      <c r="BO2" t="s">
        <v>969</v>
      </c>
      <c r="BY2" t="s">
        <v>970</v>
      </c>
      <c r="CL2" t="s">
        <v>971</v>
      </c>
    </row>
    <row r="10" spans="1:90">
      <c r="AO10" t="s">
        <v>972</v>
      </c>
    </row>
    <row r="20" spans="1:30">
      <c r="AD20" t="s">
        <v>973</v>
      </c>
    </row>
    <row r="21" spans="1:30">
      <c r="AD21" t="s">
        <v>974</v>
      </c>
    </row>
    <row r="29" spans="1:30">
      <c r="A29" t="s">
        <v>975</v>
      </c>
    </row>
    <row r="30" spans="1:30">
      <c r="B30" s="57" t="s">
        <v>976</v>
      </c>
    </row>
    <row r="31" spans="1:30">
      <c r="B31" s="57" t="s">
        <v>977</v>
      </c>
    </row>
    <row r="32" spans="1:30">
      <c r="B32" s="57" t="s">
        <v>978</v>
      </c>
    </row>
    <row r="33" spans="1:2">
      <c r="A33" t="s">
        <v>979</v>
      </c>
    </row>
    <row r="35" spans="1:2">
      <c r="A35" t="s">
        <v>980</v>
      </c>
    </row>
    <row r="36" spans="1:2">
      <c r="B36" s="57" t="s">
        <v>981</v>
      </c>
    </row>
    <row r="38" spans="1:2">
      <c r="A38" t="s">
        <v>982</v>
      </c>
    </row>
    <row r="39" spans="1:2">
      <c r="B39" s="57" t="s">
        <v>983</v>
      </c>
    </row>
    <row r="40" spans="1:2">
      <c r="B40" s="57" t="s">
        <v>984</v>
      </c>
    </row>
    <row r="41" spans="1:2">
      <c r="B41" s="57" t="s">
        <v>985</v>
      </c>
    </row>
    <row r="42" spans="1:2">
      <c r="A42" t="s">
        <v>986</v>
      </c>
    </row>
    <row r="43" spans="1:2">
      <c r="B43" s="57" t="s">
        <v>987</v>
      </c>
    </row>
    <row r="44" spans="1:2">
      <c r="B44" s="57" t="s">
        <v>988</v>
      </c>
    </row>
    <row r="46" spans="1:2">
      <c r="A46" t="s">
        <v>989</v>
      </c>
    </row>
    <row r="47" spans="1:2">
      <c r="B47" s="57" t="s">
        <v>990</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dimension ref="B1:X30"/>
  <sheetViews>
    <sheetView zoomScale="70" zoomScaleNormal="70" workbookViewId="0">
      <selection activeCell="M20" sqref="M20"/>
    </sheetView>
  </sheetViews>
  <sheetFormatPr defaultRowHeight="14.5"/>
  <sheetData>
    <row r="1" spans="2:24">
      <c r="B1" t="s">
        <v>991</v>
      </c>
      <c r="M1" t="s">
        <v>992</v>
      </c>
      <c r="X1" t="s">
        <v>993</v>
      </c>
    </row>
    <row r="2" spans="2:24">
      <c r="B2" t="s">
        <v>968</v>
      </c>
      <c r="M2" t="s">
        <v>964</v>
      </c>
      <c r="X2" t="s">
        <v>994</v>
      </c>
    </row>
    <row r="3" spans="2:24">
      <c r="B3" s="56" t="s">
        <v>995</v>
      </c>
    </row>
    <row r="6" spans="2:24">
      <c r="H6" s="56" t="s">
        <v>996</v>
      </c>
    </row>
    <row r="17" spans="13:24">
      <c r="M17" t="s">
        <v>997</v>
      </c>
    </row>
    <row r="18" spans="13:24">
      <c r="M18" t="s">
        <v>521</v>
      </c>
    </row>
    <row r="30" spans="13:24">
      <c r="X30" t="s">
        <v>998</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748AE-B539-46DF-9668-8A9FAE455CDD}">
  <sheetPr>
    <tabColor theme="9" tint="0.59999389629810485"/>
  </sheetPr>
  <dimension ref="B1:J22"/>
  <sheetViews>
    <sheetView workbookViewId="0">
      <selection activeCell="C6" sqref="C6"/>
    </sheetView>
  </sheetViews>
  <sheetFormatPr defaultRowHeight="14.5"/>
  <cols>
    <col min="2" max="2" width="39.1796875" bestFit="1" customWidth="1"/>
    <col min="3" max="3" width="25.1796875" customWidth="1"/>
    <col min="7" max="7" width="21.81640625" style="63" customWidth="1"/>
    <col min="8" max="9" width="15.1796875" style="63" customWidth="1"/>
    <col min="10" max="10" width="8.7265625" style="63"/>
  </cols>
  <sheetData>
    <row r="1" spans="2:10">
      <c r="G1" s="63" t="s">
        <v>999</v>
      </c>
      <c r="H1" s="63" t="s">
        <v>1000</v>
      </c>
    </row>
    <row r="2" spans="2:10">
      <c r="B2" s="67" t="s">
        <v>1001</v>
      </c>
    </row>
    <row r="4" spans="2:10">
      <c r="B4" t="s">
        <v>448</v>
      </c>
      <c r="C4" s="64" t="s">
        <v>901</v>
      </c>
      <c r="G4" s="63" t="s">
        <v>901</v>
      </c>
      <c r="H4" s="90">
        <f>total_pop</f>
        <v>115103531.71799999</v>
      </c>
      <c r="I4" s="90" t="s">
        <v>92</v>
      </c>
    </row>
    <row r="5" spans="2:10">
      <c r="G5" s="63" t="s">
        <v>902</v>
      </c>
      <c r="H5" s="90">
        <f>78%*H4</f>
        <v>89780754.740040004</v>
      </c>
      <c r="I5" s="90" t="s">
        <v>95</v>
      </c>
      <c r="J5" s="61" t="s">
        <v>357</v>
      </c>
    </row>
    <row r="6" spans="2:10">
      <c r="B6" t="s">
        <v>1002</v>
      </c>
      <c r="C6" s="64" t="s">
        <v>1003</v>
      </c>
      <c r="G6" s="63" t="s">
        <v>903</v>
      </c>
      <c r="H6" s="63">
        <f>5000</f>
        <v>5000</v>
      </c>
      <c r="I6" s="63" t="s">
        <v>92</v>
      </c>
    </row>
    <row r="7" spans="2:10">
      <c r="G7" s="63" t="s">
        <v>904</v>
      </c>
      <c r="H7" s="63">
        <v>4500</v>
      </c>
      <c r="I7" s="63" t="s">
        <v>92</v>
      </c>
      <c r="J7" s="63" t="s">
        <v>905</v>
      </c>
    </row>
    <row r="8" spans="2:10">
      <c r="B8" t="s">
        <v>1004</v>
      </c>
      <c r="C8" s="64" t="s">
        <v>1005</v>
      </c>
      <c r="G8" s="63" t="s">
        <v>906</v>
      </c>
      <c r="H8" s="63">
        <v>5000</v>
      </c>
      <c r="I8" s="63" t="s">
        <v>95</v>
      </c>
    </row>
    <row r="9" spans="2:10">
      <c r="G9" s="63" t="s">
        <v>907</v>
      </c>
      <c r="H9" s="63">
        <v>4500</v>
      </c>
      <c r="I9" s="63" t="s">
        <v>95</v>
      </c>
    </row>
    <row r="10" spans="2:10">
      <c r="B10" t="s">
        <v>1006</v>
      </c>
      <c r="C10" s="64" t="s">
        <v>1007</v>
      </c>
    </row>
    <row r="11" spans="2:10">
      <c r="G11" s="63" t="s">
        <v>1003</v>
      </c>
    </row>
    <row r="12" spans="2:10">
      <c r="B12" t="s">
        <v>1008</v>
      </c>
      <c r="C12" s="64" t="s">
        <v>1007</v>
      </c>
      <c r="G12" s="63" t="s">
        <v>1009</v>
      </c>
    </row>
    <row r="13" spans="2:10">
      <c r="G13" s="63" t="s">
        <v>1010</v>
      </c>
    </row>
    <row r="14" spans="2:10">
      <c r="B14" t="s">
        <v>1011</v>
      </c>
      <c r="C14" s="64">
        <v>48</v>
      </c>
    </row>
    <row r="15" spans="2:10">
      <c r="G15" s="63" t="s">
        <v>1012</v>
      </c>
    </row>
    <row r="16" spans="2:10">
      <c r="B16" t="s">
        <v>1013</v>
      </c>
      <c r="C16" s="64">
        <v>32</v>
      </c>
      <c r="G16" s="63" t="s">
        <v>1007</v>
      </c>
    </row>
    <row r="17" spans="2:7">
      <c r="C17" s="119" t="s">
        <v>1014</v>
      </c>
    </row>
    <row r="18" spans="2:7">
      <c r="B18" t="s">
        <v>1015</v>
      </c>
      <c r="C18" s="64" t="s">
        <v>1016</v>
      </c>
      <c r="G18" s="63" t="s">
        <v>1012</v>
      </c>
    </row>
    <row r="19" spans="2:7">
      <c r="G19" s="63" t="s">
        <v>1005</v>
      </c>
    </row>
    <row r="20" spans="2:7">
      <c r="B20" t="s">
        <v>1017</v>
      </c>
      <c r="C20" s="64" t="s">
        <v>1016</v>
      </c>
    </row>
    <row r="21" spans="2:7">
      <c r="G21" s="63" t="s">
        <v>1016</v>
      </c>
    </row>
    <row r="22" spans="2:7">
      <c r="B22" t="s">
        <v>1018</v>
      </c>
      <c r="C22" s="64" t="s">
        <v>1016</v>
      </c>
      <c r="G22" s="63" t="s">
        <v>1019</v>
      </c>
    </row>
  </sheetData>
  <dataValidations count="5">
    <dataValidation type="list" allowBlank="1" showInputMessage="1" showErrorMessage="1" sqref="C4" xr:uid="{F3CE92A7-D27A-4692-89D7-813690C55F11}">
      <formula1>$G$4:$G$9</formula1>
    </dataValidation>
    <dataValidation type="list" allowBlank="1" showInputMessage="1" showErrorMessage="1" sqref="C6" xr:uid="{B50B7A02-AFD3-4136-8077-76C902A7F5EF}">
      <formula1>$G$11:$G$13</formula1>
    </dataValidation>
    <dataValidation type="list" allowBlank="1" showInputMessage="1" showErrorMessage="1" sqref="C10 C12" xr:uid="{E40B7005-089E-4FB6-A297-F7538C761985}">
      <formula1>$G$15:$G$16</formula1>
    </dataValidation>
    <dataValidation type="list" allowBlank="1" showInputMessage="1" showErrorMessage="1" sqref="C8" xr:uid="{3F3AAC86-3CA9-4450-809D-11E1BC7CB030}">
      <formula1>$G$18:$G$19</formula1>
    </dataValidation>
    <dataValidation type="list" allowBlank="1" showInputMessage="1" showErrorMessage="1" sqref="C18 C20 C22" xr:uid="{9CA27F81-0C02-4EB5-8413-DF9CB3E28BEE}">
      <formula1>$G$21:$G$22</formula1>
    </dataValidation>
  </dataValidations>
  <hyperlinks>
    <hyperlink ref="J5" r:id="rId1" xr:uid="{C936ABEC-E802-4025-B92C-65131D2BD2E4}"/>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sheetPr>
    <tabColor theme="9" tint="0.59999389629810485"/>
  </sheetPr>
  <dimension ref="A1:CZ25"/>
  <sheetViews>
    <sheetView topLeftCell="CK1" workbookViewId="0">
      <selection activeCell="O33" sqref="O33"/>
    </sheetView>
  </sheetViews>
  <sheetFormatPr defaultColWidth="10" defaultRowHeight="14.5"/>
  <cols>
    <col min="8" max="8" width="10.7265625" customWidth="1"/>
    <col min="103" max="103" width="13.54296875" bestFit="1" customWidth="1"/>
  </cols>
  <sheetData>
    <row r="1" spans="1:104">
      <c r="B1" t="s">
        <v>1020</v>
      </c>
    </row>
    <row r="2" spans="1:104" s="52" customFormat="1">
      <c r="A2" t="s">
        <v>1021</v>
      </c>
      <c r="B2" s="68" t="s">
        <v>131</v>
      </c>
      <c r="C2" s="68">
        <v>1</v>
      </c>
      <c r="D2" s="68">
        <v>2</v>
      </c>
      <c r="E2" s="68">
        <v>3</v>
      </c>
      <c r="F2" s="68">
        <v>4</v>
      </c>
      <c r="G2" s="68">
        <v>5</v>
      </c>
      <c r="H2" s="68">
        <v>6</v>
      </c>
      <c r="I2" s="68">
        <v>7</v>
      </c>
      <c r="J2" s="68">
        <v>8</v>
      </c>
      <c r="K2" s="68">
        <v>9</v>
      </c>
      <c r="L2" s="68">
        <v>10</v>
      </c>
      <c r="M2" s="68">
        <v>11</v>
      </c>
      <c r="N2" s="68">
        <v>12</v>
      </c>
      <c r="O2" s="68">
        <v>13</v>
      </c>
      <c r="P2" s="68">
        <v>14</v>
      </c>
      <c r="Q2" s="68">
        <v>15</v>
      </c>
      <c r="R2" s="68">
        <v>16</v>
      </c>
      <c r="S2" s="68">
        <v>17</v>
      </c>
      <c r="T2" s="68">
        <v>18</v>
      </c>
      <c r="U2" s="68">
        <v>19</v>
      </c>
      <c r="V2" s="68">
        <v>20</v>
      </c>
      <c r="W2" s="68">
        <v>21</v>
      </c>
      <c r="X2" s="68">
        <v>22</v>
      </c>
      <c r="Y2" s="68">
        <v>23</v>
      </c>
      <c r="Z2" s="68">
        <v>24</v>
      </c>
      <c r="AA2" s="68">
        <v>25</v>
      </c>
      <c r="AB2" s="68">
        <v>26</v>
      </c>
      <c r="AC2" s="68">
        <v>27</v>
      </c>
      <c r="AD2" s="68">
        <v>28</v>
      </c>
      <c r="AE2" s="68">
        <v>29</v>
      </c>
      <c r="AF2" s="68">
        <v>30</v>
      </c>
      <c r="AG2" s="68">
        <v>31</v>
      </c>
      <c r="AH2" s="68">
        <v>32</v>
      </c>
      <c r="AI2" s="68">
        <v>33</v>
      </c>
      <c r="AJ2" s="68">
        <v>34</v>
      </c>
      <c r="AK2" s="68">
        <v>35</v>
      </c>
      <c r="AL2" s="68">
        <v>36</v>
      </c>
      <c r="AM2" s="68">
        <v>37</v>
      </c>
      <c r="AN2" s="68">
        <v>38</v>
      </c>
      <c r="AO2" s="68">
        <v>39</v>
      </c>
      <c r="AP2" s="68">
        <v>40</v>
      </c>
      <c r="AQ2" s="68">
        <v>41</v>
      </c>
      <c r="AR2" s="68">
        <v>42</v>
      </c>
      <c r="AS2" s="68">
        <v>43</v>
      </c>
      <c r="AT2" s="68">
        <v>44</v>
      </c>
      <c r="AU2" s="68">
        <v>45</v>
      </c>
      <c r="AV2" s="68">
        <v>46</v>
      </c>
      <c r="AW2" s="68">
        <v>47</v>
      </c>
      <c r="AX2" s="68">
        <v>48</v>
      </c>
      <c r="AY2" s="68">
        <v>49</v>
      </c>
      <c r="AZ2" s="68">
        <v>50</v>
      </c>
      <c r="BA2" s="68">
        <v>51</v>
      </c>
      <c r="BB2" s="68">
        <v>52</v>
      </c>
      <c r="BC2" s="68">
        <v>53</v>
      </c>
      <c r="BD2" s="68">
        <v>54</v>
      </c>
      <c r="BE2" s="68">
        <v>55</v>
      </c>
      <c r="BF2" s="68">
        <v>56</v>
      </c>
      <c r="BG2" s="68">
        <v>57</v>
      </c>
      <c r="BH2" s="68">
        <v>58</v>
      </c>
      <c r="BI2" s="68">
        <v>59</v>
      </c>
      <c r="BJ2" s="68">
        <v>60</v>
      </c>
      <c r="BK2" s="68">
        <v>61</v>
      </c>
      <c r="BL2" s="68">
        <v>62</v>
      </c>
      <c r="BM2" s="68">
        <v>63</v>
      </c>
      <c r="BN2" s="68">
        <v>64</v>
      </c>
      <c r="BO2" s="68">
        <v>65</v>
      </c>
      <c r="BP2" s="68">
        <v>66</v>
      </c>
      <c r="BQ2" s="68">
        <v>67</v>
      </c>
      <c r="BR2" s="68">
        <v>68</v>
      </c>
      <c r="BS2" s="68">
        <v>69</v>
      </c>
      <c r="BT2" s="68">
        <v>70</v>
      </c>
      <c r="BU2" s="68">
        <v>71</v>
      </c>
      <c r="BV2" s="68">
        <v>72</v>
      </c>
      <c r="BW2" s="68">
        <v>73</v>
      </c>
      <c r="BX2" s="68">
        <v>74</v>
      </c>
      <c r="BY2" s="68">
        <v>75</v>
      </c>
      <c r="BZ2" s="68">
        <v>76</v>
      </c>
      <c r="CA2" s="68">
        <v>77</v>
      </c>
      <c r="CB2" s="68">
        <v>78</v>
      </c>
      <c r="CC2" s="68">
        <v>79</v>
      </c>
      <c r="CD2" s="68">
        <v>80</v>
      </c>
      <c r="CE2" s="68">
        <v>81</v>
      </c>
      <c r="CF2" s="68">
        <v>82</v>
      </c>
      <c r="CG2" s="68">
        <v>83</v>
      </c>
      <c r="CH2" s="68">
        <v>84</v>
      </c>
      <c r="CI2" s="68">
        <v>85</v>
      </c>
      <c r="CJ2" s="68">
        <v>86</v>
      </c>
      <c r="CK2" s="68">
        <v>87</v>
      </c>
      <c r="CL2" s="68">
        <v>88</v>
      </c>
      <c r="CM2" s="68">
        <v>89</v>
      </c>
      <c r="CN2" s="68">
        <v>90</v>
      </c>
      <c r="CO2" s="68">
        <v>91</v>
      </c>
      <c r="CP2" s="68">
        <v>92</v>
      </c>
      <c r="CQ2" s="68">
        <v>93</v>
      </c>
      <c r="CR2" s="68">
        <v>94</v>
      </c>
      <c r="CS2" s="68">
        <v>95</v>
      </c>
      <c r="CT2" s="68">
        <v>96</v>
      </c>
      <c r="CU2" s="68">
        <v>97</v>
      </c>
      <c r="CV2" s="68">
        <v>98</v>
      </c>
      <c r="CW2" s="68">
        <v>99</v>
      </c>
      <c r="CX2" s="68">
        <v>100</v>
      </c>
      <c r="CZ2" s="52" t="s">
        <v>1022</v>
      </c>
    </row>
    <row r="3" spans="1:104">
      <c r="A3" s="52" t="s">
        <v>1023</v>
      </c>
      <c r="B3" s="274">
        <f>B10*1.015</f>
        <v>1739593.6404000001</v>
      </c>
      <c r="C3" s="274">
        <f>C10-B10*0.015/4</f>
        <v>1677633.4099000003</v>
      </c>
      <c r="D3" s="274">
        <f>D10-B10*0.015/4</f>
        <v>1647808.5299000002</v>
      </c>
      <c r="E3" s="274">
        <f>E10-B10*0.015/4</f>
        <v>1617983.6499000001</v>
      </c>
      <c r="F3" s="274">
        <f>F10-B10*0.015/4</f>
        <v>1588158.7699</v>
      </c>
      <c r="G3" s="9">
        <f t="shared" ref="G3:BN3" si="0">G10</f>
        <v>1564760.9599999997</v>
      </c>
      <c r="H3" s="9">
        <f t="shared" si="0"/>
        <v>1534936.0799999996</v>
      </c>
      <c r="I3" s="9">
        <f t="shared" si="0"/>
        <v>1505111.2</v>
      </c>
      <c r="J3" s="9">
        <f t="shared" si="0"/>
        <v>1478254</v>
      </c>
      <c r="K3" s="9">
        <f t="shared" si="0"/>
        <v>1451396.8</v>
      </c>
      <c r="L3" s="9">
        <f t="shared" si="0"/>
        <v>1424539.6</v>
      </c>
      <c r="M3" s="9">
        <f t="shared" si="0"/>
        <v>1397682.4000000001</v>
      </c>
      <c r="N3" s="9">
        <f t="shared" si="0"/>
        <v>1370825.2</v>
      </c>
      <c r="O3" s="9">
        <f t="shared" si="0"/>
        <v>1353964.08</v>
      </c>
      <c r="P3" s="9">
        <f t="shared" si="0"/>
        <v>1337102.9600000002</v>
      </c>
      <c r="Q3" s="9">
        <f t="shared" si="0"/>
        <v>1320241.8400000003</v>
      </c>
      <c r="R3" s="9">
        <f t="shared" si="0"/>
        <v>1303380.7200000004</v>
      </c>
      <c r="S3" s="9">
        <f t="shared" si="0"/>
        <v>1286519.6000000001</v>
      </c>
      <c r="T3" s="9">
        <f t="shared" si="0"/>
        <v>1261862.6000000001</v>
      </c>
      <c r="U3" s="9">
        <f t="shared" si="0"/>
        <v>1237205.6000000001</v>
      </c>
      <c r="V3" s="9">
        <f t="shared" si="0"/>
        <v>1212548.6000000001</v>
      </c>
      <c r="W3" s="9">
        <f t="shared" si="0"/>
        <v>1187891.6000000001</v>
      </c>
      <c r="X3" s="9">
        <f t="shared" si="0"/>
        <v>1163234.6000000001</v>
      </c>
      <c r="Y3" s="9">
        <f t="shared" si="0"/>
        <v>1122685.6800000002</v>
      </c>
      <c r="Z3" s="9">
        <f t="shared" si="0"/>
        <v>1082136.7600000002</v>
      </c>
      <c r="AA3" s="9">
        <f t="shared" si="0"/>
        <v>1041587.8400000002</v>
      </c>
      <c r="AB3" s="9">
        <f t="shared" si="0"/>
        <v>1001038.9200000002</v>
      </c>
      <c r="AC3" s="9">
        <f t="shared" si="0"/>
        <v>960490</v>
      </c>
      <c r="AD3" s="9">
        <f t="shared" si="0"/>
        <v>918693.76</v>
      </c>
      <c r="AE3" s="9">
        <f t="shared" si="0"/>
        <v>876897.52</v>
      </c>
      <c r="AF3" s="9">
        <f t="shared" si="0"/>
        <v>835101.28</v>
      </c>
      <c r="AG3" s="9">
        <f t="shared" si="0"/>
        <v>793305.04</v>
      </c>
      <c r="AH3" s="9">
        <f t="shared" si="0"/>
        <v>751508.8</v>
      </c>
      <c r="AI3" s="9">
        <f t="shared" si="0"/>
        <v>728520.52</v>
      </c>
      <c r="AJ3" s="9">
        <f t="shared" si="0"/>
        <v>705532.24</v>
      </c>
      <c r="AK3" s="9">
        <f t="shared" si="0"/>
        <v>682543.96</v>
      </c>
      <c r="AL3" s="9">
        <f t="shared" si="0"/>
        <v>659555.67999999993</v>
      </c>
      <c r="AM3" s="9">
        <f t="shared" si="0"/>
        <v>636567.4</v>
      </c>
      <c r="AN3" s="9">
        <f t="shared" si="0"/>
        <v>608790.80000000005</v>
      </c>
      <c r="AO3" s="9">
        <f t="shared" si="0"/>
        <v>581014.20000000007</v>
      </c>
      <c r="AP3" s="9">
        <f t="shared" si="0"/>
        <v>553237.60000000009</v>
      </c>
      <c r="AQ3" s="9">
        <f t="shared" si="0"/>
        <v>525461.00000000012</v>
      </c>
      <c r="AR3" s="9">
        <f t="shared" si="0"/>
        <v>497684.4</v>
      </c>
      <c r="AS3" s="9">
        <f t="shared" si="0"/>
        <v>479476.64</v>
      </c>
      <c r="AT3" s="9">
        <f t="shared" si="0"/>
        <v>461268.88</v>
      </c>
      <c r="AU3" s="9">
        <f t="shared" si="0"/>
        <v>443061.12</v>
      </c>
      <c r="AV3" s="9">
        <f t="shared" si="0"/>
        <v>424853.36</v>
      </c>
      <c r="AW3" s="9">
        <f t="shared" si="0"/>
        <v>406645.6</v>
      </c>
      <c r="AX3" s="9">
        <f t="shared" si="0"/>
        <v>391754.76</v>
      </c>
      <c r="AY3" s="9">
        <f t="shared" si="0"/>
        <v>376863.92000000004</v>
      </c>
      <c r="AZ3" s="9">
        <f t="shared" si="0"/>
        <v>361973.08000000007</v>
      </c>
      <c r="BA3" s="9">
        <f t="shared" si="0"/>
        <v>347082.24000000011</v>
      </c>
      <c r="BB3" s="9">
        <f t="shared" si="0"/>
        <v>332191.40000000002</v>
      </c>
      <c r="BC3" s="9">
        <f t="shared" si="0"/>
        <v>318405.84000000003</v>
      </c>
      <c r="BD3" s="9">
        <f t="shared" si="0"/>
        <v>304620.28000000003</v>
      </c>
      <c r="BE3" s="9">
        <f t="shared" si="0"/>
        <v>290834.72000000003</v>
      </c>
      <c r="BF3" s="9">
        <f t="shared" si="0"/>
        <v>277049.16000000003</v>
      </c>
      <c r="BG3" s="9">
        <f t="shared" si="0"/>
        <v>263263.59999999998</v>
      </c>
      <c r="BH3" s="9">
        <f t="shared" si="0"/>
        <v>254997.68</v>
      </c>
      <c r="BI3" s="9">
        <f t="shared" si="0"/>
        <v>246731.76</v>
      </c>
      <c r="BJ3" s="9">
        <f t="shared" si="0"/>
        <v>238465.84000000003</v>
      </c>
      <c r="BK3" s="9">
        <f t="shared" si="0"/>
        <v>230199.92000000004</v>
      </c>
      <c r="BL3" s="9">
        <f t="shared" si="0"/>
        <v>221934</v>
      </c>
      <c r="BM3" s="9">
        <f t="shared" si="0"/>
        <v>210848.92</v>
      </c>
      <c r="BN3" s="9">
        <f t="shared" si="0"/>
        <v>199763.84000000003</v>
      </c>
      <c r="BO3" s="9">
        <f t="shared" ref="BO3:CX3" si="1">BO10</f>
        <v>188678.76000000004</v>
      </c>
      <c r="BP3" s="9">
        <f t="shared" si="1"/>
        <v>177593.68000000005</v>
      </c>
      <c r="BQ3" s="9">
        <f t="shared" si="1"/>
        <v>166508.6</v>
      </c>
      <c r="BR3" s="9">
        <f t="shared" si="1"/>
        <v>159149.32</v>
      </c>
      <c r="BS3" s="9">
        <f t="shared" si="1"/>
        <v>151790.04</v>
      </c>
      <c r="BT3" s="9">
        <f t="shared" si="1"/>
        <v>144430.76</v>
      </c>
      <c r="BU3" s="9">
        <f t="shared" si="1"/>
        <v>137071.48000000001</v>
      </c>
      <c r="BV3" s="9">
        <f t="shared" si="1"/>
        <v>129712.2</v>
      </c>
      <c r="BW3" s="9">
        <f t="shared" si="1"/>
        <v>119798.8</v>
      </c>
      <c r="BX3" s="9">
        <f t="shared" si="1"/>
        <v>109885.40000000001</v>
      </c>
      <c r="BY3" s="9">
        <f t="shared" si="1"/>
        <v>99972.000000000015</v>
      </c>
      <c r="BZ3" s="9">
        <f t="shared" si="1"/>
        <v>90058.60000000002</v>
      </c>
      <c r="CA3" s="9">
        <f t="shared" si="1"/>
        <v>80145.2</v>
      </c>
      <c r="CB3" s="9">
        <f t="shared" si="1"/>
        <v>71829.171999999991</v>
      </c>
      <c r="CC3" s="9">
        <f t="shared" si="1"/>
        <v>63513.143999999993</v>
      </c>
      <c r="CD3" s="9">
        <f t="shared" si="1"/>
        <v>55197.115999999995</v>
      </c>
      <c r="CE3" s="9">
        <f t="shared" si="1"/>
        <v>46881.087999999996</v>
      </c>
      <c r="CF3" s="9">
        <f t="shared" si="1"/>
        <v>38565.06</v>
      </c>
      <c r="CG3" s="9">
        <f t="shared" si="1"/>
        <v>33970.112000000001</v>
      </c>
      <c r="CH3" s="9">
        <f t="shared" si="1"/>
        <v>29375.164000000001</v>
      </c>
      <c r="CI3" s="9">
        <f t="shared" si="1"/>
        <v>24780.216</v>
      </c>
      <c r="CJ3" s="9">
        <f t="shared" si="1"/>
        <v>20185.268</v>
      </c>
      <c r="CK3" s="9">
        <f t="shared" si="1"/>
        <v>15590.320000000002</v>
      </c>
      <c r="CL3" s="9">
        <f t="shared" si="1"/>
        <v>13146.116000000002</v>
      </c>
      <c r="CM3" s="9">
        <f t="shared" si="1"/>
        <v>10701.912</v>
      </c>
      <c r="CN3" s="9">
        <f t="shared" si="1"/>
        <v>8257.7079999999987</v>
      </c>
      <c r="CO3" s="9">
        <f t="shared" si="1"/>
        <v>5813.5039999999981</v>
      </c>
      <c r="CP3" s="9">
        <f t="shared" si="1"/>
        <v>3369.2999999999997</v>
      </c>
      <c r="CQ3" s="9">
        <f t="shared" si="1"/>
        <v>2775.0623999999998</v>
      </c>
      <c r="CR3" s="9">
        <f t="shared" si="1"/>
        <v>2180.8247999999999</v>
      </c>
      <c r="CS3" s="9">
        <f t="shared" si="1"/>
        <v>1586.5871999999999</v>
      </c>
      <c r="CT3" s="9">
        <f t="shared" si="1"/>
        <v>992.34960000000001</v>
      </c>
      <c r="CU3" s="9">
        <f t="shared" si="1"/>
        <v>398.11199999999997</v>
      </c>
      <c r="CV3" s="9">
        <f t="shared" si="1"/>
        <v>353.07466666666664</v>
      </c>
      <c r="CW3" s="9">
        <f t="shared" si="1"/>
        <v>308.03733333333332</v>
      </c>
      <c r="CX3" s="9">
        <f t="shared" si="1"/>
        <v>263</v>
      </c>
      <c r="CZ3" s="50">
        <f>SUM(B3:CX3)+SUM(B4:CX4)</f>
        <v>115103531.71799999</v>
      </c>
    </row>
    <row r="4" spans="1:104">
      <c r="A4" s="52" t="s">
        <v>1024</v>
      </c>
      <c r="B4" s="274">
        <f>B18*1.015</f>
        <v>1794565.7155999995</v>
      </c>
      <c r="C4" s="274">
        <f>C18-B18*0.015/4</f>
        <v>1729422.9510999999</v>
      </c>
      <c r="D4" s="274">
        <f>D18-B18*0.015/4</f>
        <v>1697431.0311</v>
      </c>
      <c r="E4" s="274">
        <f>E18-B18*0.015/4</f>
        <v>1665439.1111000001</v>
      </c>
      <c r="F4" s="274">
        <f>F18-B18*0.015/4</f>
        <v>1633447.1911000002</v>
      </c>
      <c r="G4" s="9">
        <f t="shared" ref="G4:BN4" si="2">G18</f>
        <v>1608085.4400000002</v>
      </c>
      <c r="H4" s="9">
        <f t="shared" si="2"/>
        <v>1576093.5200000003</v>
      </c>
      <c r="I4" s="9">
        <f t="shared" si="2"/>
        <v>1544101.6</v>
      </c>
      <c r="J4" s="9">
        <f t="shared" si="2"/>
        <v>1515244.2000000002</v>
      </c>
      <c r="K4" s="9">
        <f t="shared" si="2"/>
        <v>1486386.8000000003</v>
      </c>
      <c r="L4" s="9">
        <f t="shared" si="2"/>
        <v>1457529.4000000004</v>
      </c>
      <c r="M4" s="9">
        <f t="shared" si="2"/>
        <v>1428672.0000000005</v>
      </c>
      <c r="N4" s="9">
        <f t="shared" si="2"/>
        <v>1399814.6</v>
      </c>
      <c r="O4" s="9">
        <f t="shared" si="2"/>
        <v>1381579.56</v>
      </c>
      <c r="P4" s="9">
        <f t="shared" si="2"/>
        <v>1363344.52</v>
      </c>
      <c r="Q4" s="9">
        <f t="shared" si="2"/>
        <v>1345109.48</v>
      </c>
      <c r="R4" s="9">
        <f t="shared" si="2"/>
        <v>1326874.44</v>
      </c>
      <c r="S4" s="9">
        <f t="shared" si="2"/>
        <v>1308639.3999999999</v>
      </c>
      <c r="T4" s="9">
        <f t="shared" si="2"/>
        <v>1284138.8399999999</v>
      </c>
      <c r="U4" s="9">
        <f t="shared" si="2"/>
        <v>1259638.2799999998</v>
      </c>
      <c r="V4" s="9">
        <f t="shared" si="2"/>
        <v>1235137.7199999997</v>
      </c>
      <c r="W4" s="9">
        <f t="shared" si="2"/>
        <v>1210637.1599999997</v>
      </c>
      <c r="X4" s="9">
        <f t="shared" si="2"/>
        <v>1186136.6000000001</v>
      </c>
      <c r="Y4" s="9">
        <f t="shared" si="2"/>
        <v>1144498.8400000001</v>
      </c>
      <c r="Z4" s="9">
        <f t="shared" si="2"/>
        <v>1102861.08</v>
      </c>
      <c r="AA4" s="9">
        <f t="shared" si="2"/>
        <v>1061223.32</v>
      </c>
      <c r="AB4" s="9">
        <f t="shared" si="2"/>
        <v>1019585.56</v>
      </c>
      <c r="AC4" s="9">
        <f t="shared" si="2"/>
        <v>977947.8</v>
      </c>
      <c r="AD4" s="9">
        <f t="shared" si="2"/>
        <v>932812.20000000007</v>
      </c>
      <c r="AE4" s="9">
        <f t="shared" si="2"/>
        <v>887676.60000000009</v>
      </c>
      <c r="AF4" s="9">
        <f t="shared" si="2"/>
        <v>842541.00000000012</v>
      </c>
      <c r="AG4" s="9">
        <f t="shared" si="2"/>
        <v>797405.40000000014</v>
      </c>
      <c r="AH4" s="9">
        <f t="shared" si="2"/>
        <v>752269.8</v>
      </c>
      <c r="AI4" s="9">
        <f t="shared" si="2"/>
        <v>725461.76</v>
      </c>
      <c r="AJ4" s="9">
        <f t="shared" si="2"/>
        <v>698653.72</v>
      </c>
      <c r="AK4" s="9">
        <f t="shared" si="2"/>
        <v>671845.67999999993</v>
      </c>
      <c r="AL4" s="9">
        <f t="shared" si="2"/>
        <v>645037.6399999999</v>
      </c>
      <c r="AM4" s="9">
        <f t="shared" si="2"/>
        <v>618229.6</v>
      </c>
      <c r="AN4" s="9">
        <f t="shared" si="2"/>
        <v>592404.6</v>
      </c>
      <c r="AO4" s="9">
        <f t="shared" si="2"/>
        <v>566579.6</v>
      </c>
      <c r="AP4" s="9">
        <f t="shared" si="2"/>
        <v>540754.6</v>
      </c>
      <c r="AQ4" s="9">
        <f t="shared" si="2"/>
        <v>514929.6</v>
      </c>
      <c r="AR4" s="9">
        <f t="shared" si="2"/>
        <v>489104.6</v>
      </c>
      <c r="AS4" s="9">
        <f t="shared" si="2"/>
        <v>474142.88</v>
      </c>
      <c r="AT4" s="9">
        <f t="shared" si="2"/>
        <v>459181.16000000003</v>
      </c>
      <c r="AU4" s="9">
        <f t="shared" si="2"/>
        <v>444219.44000000006</v>
      </c>
      <c r="AV4" s="9">
        <f t="shared" si="2"/>
        <v>429257.72000000009</v>
      </c>
      <c r="AW4" s="9">
        <f t="shared" si="2"/>
        <v>414296</v>
      </c>
      <c r="AX4" s="9">
        <f t="shared" si="2"/>
        <v>394148.36</v>
      </c>
      <c r="AY4" s="9">
        <f t="shared" si="2"/>
        <v>374000.72</v>
      </c>
      <c r="AZ4" s="9">
        <f t="shared" si="2"/>
        <v>353853.07999999996</v>
      </c>
      <c r="BA4" s="9">
        <f t="shared" si="2"/>
        <v>333705.43999999994</v>
      </c>
      <c r="BB4" s="9">
        <f t="shared" si="2"/>
        <v>313557.8</v>
      </c>
      <c r="BC4" s="9">
        <f t="shared" si="2"/>
        <v>297206.32</v>
      </c>
      <c r="BD4" s="9">
        <f t="shared" si="2"/>
        <v>280854.84000000003</v>
      </c>
      <c r="BE4" s="9">
        <f t="shared" si="2"/>
        <v>264503.36000000004</v>
      </c>
      <c r="BF4" s="9">
        <f t="shared" si="2"/>
        <v>248151.88000000003</v>
      </c>
      <c r="BG4" s="9">
        <f t="shared" si="2"/>
        <v>231800.4</v>
      </c>
      <c r="BH4" s="9">
        <f t="shared" si="2"/>
        <v>223304.08</v>
      </c>
      <c r="BI4" s="9">
        <f t="shared" si="2"/>
        <v>214807.75999999998</v>
      </c>
      <c r="BJ4" s="9">
        <f t="shared" si="2"/>
        <v>206311.43999999997</v>
      </c>
      <c r="BK4" s="9">
        <f t="shared" si="2"/>
        <v>197815.11999999997</v>
      </c>
      <c r="BL4" s="9">
        <f t="shared" si="2"/>
        <v>189318.8</v>
      </c>
      <c r="BM4" s="9">
        <f t="shared" si="2"/>
        <v>180884.91999999998</v>
      </c>
      <c r="BN4" s="9">
        <f t="shared" si="2"/>
        <v>172451.03999999998</v>
      </c>
      <c r="BO4" s="9">
        <f t="shared" ref="BO4:CX4" si="3">BO18</f>
        <v>164017.15999999997</v>
      </c>
      <c r="BP4" s="9">
        <f t="shared" si="3"/>
        <v>155583.27999999997</v>
      </c>
      <c r="BQ4" s="9">
        <f t="shared" si="3"/>
        <v>147149.4</v>
      </c>
      <c r="BR4" s="9">
        <f t="shared" si="3"/>
        <v>139314.47999999998</v>
      </c>
      <c r="BS4" s="9">
        <f t="shared" si="3"/>
        <v>131479.56</v>
      </c>
      <c r="BT4" s="9">
        <f t="shared" si="3"/>
        <v>123644.64</v>
      </c>
      <c r="BU4" s="9">
        <f t="shared" si="3"/>
        <v>115809.72</v>
      </c>
      <c r="BV4" s="9">
        <f t="shared" si="3"/>
        <v>107974.8</v>
      </c>
      <c r="BW4" s="9">
        <f t="shared" si="3"/>
        <v>99988.12</v>
      </c>
      <c r="BX4" s="9">
        <f t="shared" si="3"/>
        <v>92001.439999999988</v>
      </c>
      <c r="BY4" s="9">
        <f t="shared" si="3"/>
        <v>84014.75999999998</v>
      </c>
      <c r="BZ4" s="9">
        <f t="shared" si="3"/>
        <v>76028.079999999973</v>
      </c>
      <c r="CA4" s="9">
        <f t="shared" si="3"/>
        <v>68041.399999999994</v>
      </c>
      <c r="CB4" s="9">
        <f t="shared" si="3"/>
        <v>60781.165599999993</v>
      </c>
      <c r="CC4" s="9">
        <f t="shared" si="3"/>
        <v>53520.931199999992</v>
      </c>
      <c r="CD4" s="9">
        <f t="shared" si="3"/>
        <v>46260.696799999991</v>
      </c>
      <c r="CE4" s="9">
        <f t="shared" si="3"/>
        <v>39000.462399999989</v>
      </c>
      <c r="CF4" s="9">
        <f t="shared" si="3"/>
        <v>31740.227999999996</v>
      </c>
      <c r="CG4" s="9">
        <f t="shared" si="3"/>
        <v>27871.876799999998</v>
      </c>
      <c r="CH4" s="9">
        <f t="shared" si="3"/>
        <v>24003.525600000001</v>
      </c>
      <c r="CI4" s="9">
        <f t="shared" si="3"/>
        <v>20135.174400000004</v>
      </c>
      <c r="CJ4" s="9">
        <f t="shared" si="3"/>
        <v>16266.823200000004</v>
      </c>
      <c r="CK4" s="9">
        <f t="shared" si="3"/>
        <v>12398.472000000002</v>
      </c>
      <c r="CL4" s="9">
        <f t="shared" si="3"/>
        <v>10380.9876</v>
      </c>
      <c r="CM4" s="9">
        <f t="shared" si="3"/>
        <v>8363.5031999999992</v>
      </c>
      <c r="CN4" s="9">
        <f t="shared" si="3"/>
        <v>6346.0187999999989</v>
      </c>
      <c r="CO4" s="9">
        <f t="shared" si="3"/>
        <v>4328.5343999999986</v>
      </c>
      <c r="CP4" s="9">
        <f t="shared" si="3"/>
        <v>2311.0499999999997</v>
      </c>
      <c r="CQ4" s="9">
        <f t="shared" si="3"/>
        <v>1879.9759999999997</v>
      </c>
      <c r="CR4" s="9">
        <f t="shared" si="3"/>
        <v>1448.9019999999996</v>
      </c>
      <c r="CS4" s="9">
        <f t="shared" si="3"/>
        <v>1017.8279999999996</v>
      </c>
      <c r="CT4" s="9">
        <f t="shared" si="3"/>
        <v>586.75399999999968</v>
      </c>
      <c r="CU4" s="9">
        <f t="shared" si="3"/>
        <v>155.68</v>
      </c>
      <c r="CV4" s="9">
        <f t="shared" si="3"/>
        <v>164.12</v>
      </c>
      <c r="CW4" s="9">
        <f t="shared" si="3"/>
        <v>172.56</v>
      </c>
      <c r="CX4" s="9">
        <f t="shared" si="3"/>
        <v>181</v>
      </c>
    </row>
    <row r="5" spans="1:104">
      <c r="B5" s="137" t="s">
        <v>2003</v>
      </c>
    </row>
    <row r="7" spans="1:104">
      <c r="D7" s="57" t="s">
        <v>1025</v>
      </c>
      <c r="I7" s="57" t="s">
        <v>1026</v>
      </c>
      <c r="N7" s="57" t="s">
        <v>1027</v>
      </c>
      <c r="S7" s="57" t="s">
        <v>681</v>
      </c>
      <c r="X7" s="57" t="s">
        <v>682</v>
      </c>
      <c r="AC7" s="57" t="s">
        <v>684</v>
      </c>
      <c r="AH7" t="s">
        <v>687</v>
      </c>
      <c r="AM7" s="57" t="s">
        <v>689</v>
      </c>
      <c r="AR7" s="57" t="s">
        <v>691</v>
      </c>
      <c r="AW7" t="s">
        <v>693</v>
      </c>
      <c r="BB7" t="s">
        <v>1028</v>
      </c>
      <c r="BG7" t="s">
        <v>1029</v>
      </c>
      <c r="BL7" t="s">
        <v>1030</v>
      </c>
      <c r="BQ7" t="s">
        <v>1031</v>
      </c>
      <c r="BV7" t="s">
        <v>1032</v>
      </c>
      <c r="CA7" t="s">
        <v>1033</v>
      </c>
      <c r="CF7" t="s">
        <v>1034</v>
      </c>
      <c r="CK7" t="s">
        <v>1035</v>
      </c>
      <c r="CP7" t="s">
        <v>1036</v>
      </c>
      <c r="CU7" t="s">
        <v>1037</v>
      </c>
      <c r="CX7" t="s">
        <v>1038</v>
      </c>
    </row>
    <row r="8" spans="1:104">
      <c r="A8" t="s">
        <v>129</v>
      </c>
      <c r="D8" s="9">
        <f>'Pop F'!$I$482*1000</f>
        <v>8271178</v>
      </c>
      <c r="I8" s="9">
        <f>'Pop F'!$J$482*1000</f>
        <v>7525556</v>
      </c>
      <c r="N8" s="9">
        <f>'Pop F'!$K$482*1000</f>
        <v>6854126</v>
      </c>
      <c r="S8" s="9">
        <f>'Pop F'!L$482*1000</f>
        <v>6432598</v>
      </c>
      <c r="X8" s="9">
        <f>'Pop F'!M$482*1000</f>
        <v>5816173</v>
      </c>
      <c r="AC8" s="9">
        <f>'Pop F'!N$482*1000</f>
        <v>4802450</v>
      </c>
      <c r="AH8" s="9">
        <f>'Pop F'!O$482*1000</f>
        <v>3757544</v>
      </c>
      <c r="AM8" s="9">
        <f>'Pop F'!P$482*1000</f>
        <v>3182837</v>
      </c>
      <c r="AR8" s="9">
        <f>'Pop F'!Q$482*1000</f>
        <v>2488422</v>
      </c>
      <c r="AW8" s="9">
        <f>'Pop F'!R$482*1000</f>
        <v>2033228</v>
      </c>
      <c r="BB8" s="9">
        <f>'Pop F'!S$482*1000</f>
        <v>1660957</v>
      </c>
      <c r="BG8" s="9">
        <f>'Pop F'!T$482*1000</f>
        <v>1316318</v>
      </c>
      <c r="BL8" s="9">
        <f>'Pop F'!U$482*1000</f>
        <v>1109670</v>
      </c>
      <c r="BQ8" s="9">
        <f>'Pop F'!V$482*1000</f>
        <v>832543</v>
      </c>
      <c r="BV8" s="9">
        <f>'Pop F'!W$482*1000</f>
        <v>648561</v>
      </c>
      <c r="CA8" s="9">
        <f>'Pop F'!X$482*1000</f>
        <v>400726</v>
      </c>
      <c r="CF8" s="9">
        <f>'Pop F'!Y$482*1000</f>
        <v>202974</v>
      </c>
      <c r="CK8" s="9">
        <f>'Pop F'!Z$482*1000</f>
        <v>84730</v>
      </c>
      <c r="CP8" s="9">
        <f>'Pop F'!AA$482*1000</f>
        <v>22462</v>
      </c>
      <c r="CU8" s="9">
        <f>'Pop F'!AB$482*1000</f>
        <v>3432</v>
      </c>
      <c r="CX8" s="9">
        <f>'Pop F'!AC$482*1000</f>
        <v>263</v>
      </c>
      <c r="CY8" s="9">
        <f>SUM(B8:CX8)</f>
        <v>57446748</v>
      </c>
    </row>
    <row r="9" spans="1:104">
      <c r="A9" t="s">
        <v>1039</v>
      </c>
      <c r="D9" s="9">
        <f>D8/5</f>
        <v>1654235.6</v>
      </c>
      <c r="I9" s="9">
        <f>I8/5</f>
        <v>1505111.2</v>
      </c>
      <c r="N9" s="9">
        <f>N8/5</f>
        <v>1370825.2</v>
      </c>
      <c r="S9" s="9">
        <f>S8/5</f>
        <v>1286519.6000000001</v>
      </c>
      <c r="X9" s="9">
        <f>X8/5</f>
        <v>1163234.6000000001</v>
      </c>
      <c r="AC9" s="9">
        <f>AC8/5</f>
        <v>960490</v>
      </c>
      <c r="AH9" s="9">
        <f>AH8/5</f>
        <v>751508.8</v>
      </c>
      <c r="AM9" s="9">
        <f>AM8/5</f>
        <v>636567.4</v>
      </c>
      <c r="AR9" s="9">
        <f>AR8/5</f>
        <v>497684.4</v>
      </c>
      <c r="AW9" s="9">
        <f>AW8/5</f>
        <v>406645.6</v>
      </c>
      <c r="BB9" s="9">
        <f>BB8/5</f>
        <v>332191.40000000002</v>
      </c>
      <c r="BG9" s="9">
        <f>BG8/5</f>
        <v>263263.59999999998</v>
      </c>
      <c r="BL9" s="9">
        <f>BL8/5</f>
        <v>221934</v>
      </c>
      <c r="BQ9" s="9">
        <f>BQ8/5</f>
        <v>166508.6</v>
      </c>
      <c r="BV9" s="9">
        <f>BV8/5</f>
        <v>129712.2</v>
      </c>
      <c r="CA9" s="9">
        <f>CA8/5</f>
        <v>80145.2</v>
      </c>
      <c r="CF9" s="9">
        <f>CF8/5</f>
        <v>40594.800000000003</v>
      </c>
      <c r="CK9" s="9">
        <f>CK8/5</f>
        <v>16946</v>
      </c>
      <c r="CP9" s="9">
        <f>CP8/5</f>
        <v>4492.3999999999996</v>
      </c>
      <c r="CU9" s="9">
        <f>CU8/5</f>
        <v>686.4</v>
      </c>
      <c r="CX9" s="9">
        <f>CX8</f>
        <v>263</v>
      </c>
      <c r="CY9" s="9"/>
    </row>
    <row r="10" spans="1:104">
      <c r="B10" s="9">
        <f>(-(I10-D10)/5+C10)</f>
        <v>1713885.3600000003</v>
      </c>
      <c r="C10" s="9">
        <f>-(I10-D10)/5+D10</f>
        <v>1684060.4800000002</v>
      </c>
      <c r="D10" s="9">
        <f>D9</f>
        <v>1654235.6</v>
      </c>
      <c r="E10" s="9">
        <f>(I10-D10)/5+D10</f>
        <v>1624410.72</v>
      </c>
      <c r="F10" s="9">
        <f>(I10-D10)/5+E10</f>
        <v>1594585.8399999999</v>
      </c>
      <c r="G10" s="9">
        <f>(I10-D10)/5+F10</f>
        <v>1564760.9599999997</v>
      </c>
      <c r="H10" s="9">
        <f>(I10-D10)/5+G10</f>
        <v>1534936.0799999996</v>
      </c>
      <c r="I10" s="9">
        <f>I9</f>
        <v>1505111.2</v>
      </c>
      <c r="J10" s="9">
        <f>(N10-I10)/5+I10</f>
        <v>1478254</v>
      </c>
      <c r="K10" s="9">
        <f>(N10-I10)/5+J10</f>
        <v>1451396.8</v>
      </c>
      <c r="L10" s="9">
        <f>(N10-I10)/5+K10</f>
        <v>1424539.6</v>
      </c>
      <c r="M10" s="9">
        <f>(N10-I10)/5+L10</f>
        <v>1397682.4000000001</v>
      </c>
      <c r="N10" s="9">
        <f>N9</f>
        <v>1370825.2</v>
      </c>
      <c r="O10" s="9">
        <f>(S10-N10)/5+N10</f>
        <v>1353964.08</v>
      </c>
      <c r="P10" s="9">
        <f>(S10-N10)/5+O10</f>
        <v>1337102.9600000002</v>
      </c>
      <c r="Q10" s="9">
        <f>(S10-N10)/5+P10</f>
        <v>1320241.8400000003</v>
      </c>
      <c r="R10" s="9">
        <f>(S10-N10)/5+Q10</f>
        <v>1303380.7200000004</v>
      </c>
      <c r="S10" s="9">
        <f>S9</f>
        <v>1286519.6000000001</v>
      </c>
      <c r="T10" s="9">
        <f>(X10-S10)/5+S10</f>
        <v>1261862.6000000001</v>
      </c>
      <c r="U10" s="9">
        <f>(X10-S10)/5+T10</f>
        <v>1237205.6000000001</v>
      </c>
      <c r="V10" s="9">
        <f>(X10-S10)/5+U10</f>
        <v>1212548.6000000001</v>
      </c>
      <c r="W10" s="9">
        <f>(X10-S10)/5+V10</f>
        <v>1187891.6000000001</v>
      </c>
      <c r="X10" s="9">
        <f>X9</f>
        <v>1163234.6000000001</v>
      </c>
      <c r="Y10" s="9">
        <f>(AC10-X10)/5+X10</f>
        <v>1122685.6800000002</v>
      </c>
      <c r="Z10" s="9">
        <f>(AC10-X10)/5+Y10</f>
        <v>1082136.7600000002</v>
      </c>
      <c r="AA10" s="9">
        <f>(AC10-X10)/5+Z10</f>
        <v>1041587.8400000002</v>
      </c>
      <c r="AB10" s="9">
        <f>(AC10-X10)/5+AA10</f>
        <v>1001038.9200000002</v>
      </c>
      <c r="AC10" s="9">
        <f>AC9</f>
        <v>960490</v>
      </c>
      <c r="AD10" s="9">
        <f>(AH10-AC10)/5+AC10</f>
        <v>918693.76</v>
      </c>
      <c r="AE10" s="9">
        <f>(AH10-AC10)/5+AD10</f>
        <v>876897.52</v>
      </c>
      <c r="AF10" s="9">
        <f>(AH10-AC10)/5+AE10</f>
        <v>835101.28</v>
      </c>
      <c r="AG10" s="9">
        <f>(AH10-AC10)/5+AF10</f>
        <v>793305.04</v>
      </c>
      <c r="AH10" s="9">
        <f>AH9</f>
        <v>751508.8</v>
      </c>
      <c r="AI10" s="9">
        <f>(AM10-AH10)/5+AH10</f>
        <v>728520.52</v>
      </c>
      <c r="AJ10" s="9">
        <f>(AM10-AH10)/5+AI10</f>
        <v>705532.24</v>
      </c>
      <c r="AK10" s="9">
        <f>(AM10-AH10)/5+AJ10</f>
        <v>682543.96</v>
      </c>
      <c r="AL10" s="9">
        <f>(AM10-AH10)/5+AK10</f>
        <v>659555.67999999993</v>
      </c>
      <c r="AM10" s="9">
        <f>AM9</f>
        <v>636567.4</v>
      </c>
      <c r="AN10" s="9">
        <f>(AR10-AM10)/5+AM10</f>
        <v>608790.80000000005</v>
      </c>
      <c r="AO10" s="9">
        <f>(AR10-AM10)/5+AN10</f>
        <v>581014.20000000007</v>
      </c>
      <c r="AP10" s="9">
        <f>(AR10-AM10)/5+AO10</f>
        <v>553237.60000000009</v>
      </c>
      <c r="AQ10" s="9">
        <f>(AR10-AM10)/5+AP10</f>
        <v>525461.00000000012</v>
      </c>
      <c r="AR10" s="9">
        <f>AR9</f>
        <v>497684.4</v>
      </c>
      <c r="AS10" s="9">
        <f>(AW10-AR10)/5+AR10</f>
        <v>479476.64</v>
      </c>
      <c r="AT10" s="9">
        <f>(AW10-AR10)/5+AS10</f>
        <v>461268.88</v>
      </c>
      <c r="AU10" s="9">
        <f>(AW10-AR10)/5+AT10</f>
        <v>443061.12</v>
      </c>
      <c r="AV10" s="9">
        <f>(AW10-AR10)/5+AU10</f>
        <v>424853.36</v>
      </c>
      <c r="AW10" s="9">
        <f>AW9</f>
        <v>406645.6</v>
      </c>
      <c r="AX10" s="9">
        <f>(BB10-AW10)/5+AW10</f>
        <v>391754.76</v>
      </c>
      <c r="AY10" s="9">
        <f>(BB10-AW10)/5+AX10</f>
        <v>376863.92000000004</v>
      </c>
      <c r="AZ10" s="9">
        <f>(BB10-AW10)/5+AY10</f>
        <v>361973.08000000007</v>
      </c>
      <c r="BA10" s="9">
        <f>(BB10-AW10)/5+AZ10</f>
        <v>347082.24000000011</v>
      </c>
      <c r="BB10" s="9">
        <f>BB9</f>
        <v>332191.40000000002</v>
      </c>
      <c r="BC10" s="9">
        <f>(BG10-BB10)/5+BB10</f>
        <v>318405.84000000003</v>
      </c>
      <c r="BD10" s="9">
        <f>(BG10-BB10)/5+BC10</f>
        <v>304620.28000000003</v>
      </c>
      <c r="BE10" s="9">
        <f>(BG10-BB10)/5+BD10</f>
        <v>290834.72000000003</v>
      </c>
      <c r="BF10" s="9">
        <f>(BG10-BB10)/5+BE10</f>
        <v>277049.16000000003</v>
      </c>
      <c r="BG10" s="9">
        <f>BG9</f>
        <v>263263.59999999998</v>
      </c>
      <c r="BH10" s="9">
        <f>(BL10-BG10)/5+BG10</f>
        <v>254997.68</v>
      </c>
      <c r="BI10" s="9">
        <f>(BL10-BG10)/5+BH10</f>
        <v>246731.76</v>
      </c>
      <c r="BJ10" s="9">
        <f>(BL10-BG10)/5+BI10</f>
        <v>238465.84000000003</v>
      </c>
      <c r="BK10" s="9">
        <f>(BL10-BG10)/5+BJ10</f>
        <v>230199.92000000004</v>
      </c>
      <c r="BL10" s="9">
        <f>BL9</f>
        <v>221934</v>
      </c>
      <c r="BM10" s="9">
        <f>(BQ10-BL10)/5+BL10</f>
        <v>210848.92</v>
      </c>
      <c r="BN10" s="9">
        <f>(BQ10-BL10)/5+BM10</f>
        <v>199763.84000000003</v>
      </c>
      <c r="BO10" s="9">
        <f>(BQ10-BL10)/5+BN10</f>
        <v>188678.76000000004</v>
      </c>
      <c r="BP10" s="9">
        <f>(BQ10-BL10)/5+BO10</f>
        <v>177593.68000000005</v>
      </c>
      <c r="BQ10" s="9">
        <f>BQ9</f>
        <v>166508.6</v>
      </c>
      <c r="BR10" s="9">
        <f>(BV10-BQ10)/5+BQ10</f>
        <v>159149.32</v>
      </c>
      <c r="BS10" s="9">
        <f>(BV10-BQ10)/5+BR10</f>
        <v>151790.04</v>
      </c>
      <c r="BT10" s="9">
        <f>(BV10-BQ10)/5+BS10</f>
        <v>144430.76</v>
      </c>
      <c r="BU10" s="9">
        <f>(BV10-BQ10)/5+BT10</f>
        <v>137071.48000000001</v>
      </c>
      <c r="BV10" s="9">
        <f>BV9</f>
        <v>129712.2</v>
      </c>
      <c r="BW10" s="9">
        <f>(CA10-BV10)/5+BV10</f>
        <v>119798.8</v>
      </c>
      <c r="BX10" s="9">
        <f>(CA10-BV10)/5+BW10</f>
        <v>109885.40000000001</v>
      </c>
      <c r="BY10" s="9">
        <f>(CA10-BV10)/5+BX10</f>
        <v>99972.000000000015</v>
      </c>
      <c r="BZ10" s="9">
        <f>(CA10-BV10)/5+BY10</f>
        <v>90058.60000000002</v>
      </c>
      <c r="CA10" s="9">
        <f>CA9</f>
        <v>80145.2</v>
      </c>
      <c r="CB10" s="9">
        <f>(CF10-CA10)/5+CA10</f>
        <v>71829.171999999991</v>
      </c>
      <c r="CC10" s="9">
        <f>(CF10-CA10)/5+CB10</f>
        <v>63513.143999999993</v>
      </c>
      <c r="CD10" s="9">
        <f>(CF10-CA10)/5+CC10</f>
        <v>55197.115999999995</v>
      </c>
      <c r="CE10" s="9">
        <f>(CF10-CA10)/5+CD10</f>
        <v>46881.087999999996</v>
      </c>
      <c r="CF10" s="9">
        <f>CF9*CF24</f>
        <v>38565.06</v>
      </c>
      <c r="CG10" s="9">
        <f>(CK10-CF10)/5+CF10</f>
        <v>33970.112000000001</v>
      </c>
      <c r="CH10" s="9">
        <f>(CK10-CF10)/5+CG10</f>
        <v>29375.164000000001</v>
      </c>
      <c r="CI10" s="9">
        <f>(CK10-CF10)/5+CH10</f>
        <v>24780.216</v>
      </c>
      <c r="CJ10" s="9">
        <f>(CK10-CF10)/5+CI10</f>
        <v>20185.268</v>
      </c>
      <c r="CK10" s="9">
        <f>CK9*CK24</f>
        <v>15590.320000000002</v>
      </c>
      <c r="CL10" s="9">
        <f>(CP10-CK10)/5+CK10</f>
        <v>13146.116000000002</v>
      </c>
      <c r="CM10" s="9">
        <f>(CP10-CK10)/5+CL10</f>
        <v>10701.912</v>
      </c>
      <c r="CN10" s="9">
        <f>(CP10-CK10)/5+CM10</f>
        <v>8257.7079999999987</v>
      </c>
      <c r="CO10" s="9">
        <f>(CP10-CK10)/5+CN10</f>
        <v>5813.5039999999981</v>
      </c>
      <c r="CP10" s="9">
        <f>CP9*CP24</f>
        <v>3369.2999999999997</v>
      </c>
      <c r="CQ10" s="9">
        <f>(CU10-CP10)/5+CP10</f>
        <v>2775.0623999999998</v>
      </c>
      <c r="CR10" s="9">
        <f>(CU10-CP10)/5+CQ10</f>
        <v>2180.8247999999999</v>
      </c>
      <c r="CS10" s="9">
        <f>(CU10-CP10)/5+CR10</f>
        <v>1586.5871999999999</v>
      </c>
      <c r="CT10" s="9">
        <f>(CU10-CP10)/5+CS10</f>
        <v>992.34960000000001</v>
      </c>
      <c r="CU10" s="9">
        <f>CU9*CU24</f>
        <v>398.11199999999997</v>
      </c>
      <c r="CV10" s="9">
        <f>(CX10-CU10)/3+CU10</f>
        <v>353.07466666666664</v>
      </c>
      <c r="CW10" s="9">
        <f>(CX10-CU10)/3+CV10</f>
        <v>308.03733333333332</v>
      </c>
      <c r="CX10" s="9">
        <f>CX9*CX24</f>
        <v>263</v>
      </c>
      <c r="CY10" s="9"/>
      <c r="CZ10" s="9"/>
    </row>
    <row r="11" spans="1:104">
      <c r="D11" s="9">
        <f>SUM(B10:F10)</f>
        <v>8271178.0000000009</v>
      </c>
      <c r="I11" s="9">
        <f>SUM(G10:K10)</f>
        <v>7534459.0399999991</v>
      </c>
      <c r="N11" s="9">
        <f>SUM(L10:P10)</f>
        <v>6884114.2400000002</v>
      </c>
      <c r="S11" s="9">
        <f>SUM(Q10:U10)</f>
        <v>6409210.3600000013</v>
      </c>
      <c r="X11" s="9">
        <f>SUM(V10:Z10)</f>
        <v>5768497.2400000002</v>
      </c>
      <c r="AC11" s="9">
        <f>SUM(AA10:AE10)</f>
        <v>4798708.040000001</v>
      </c>
      <c r="AH11" s="9">
        <f>SUM(AF10:AJ10)</f>
        <v>3813967.88</v>
      </c>
      <c r="AM11" s="9">
        <f>SUM(AK10:AO10)</f>
        <v>3168472.04</v>
      </c>
      <c r="AR11" s="9">
        <f>SUM(AP10:AT10)</f>
        <v>2517128.52</v>
      </c>
      <c r="AW11" s="9">
        <f>SUM(AU10:AY10)</f>
        <v>2043178.7600000002</v>
      </c>
      <c r="BB11" s="9">
        <f>SUM(AZ10:BD10)</f>
        <v>1664272.8400000003</v>
      </c>
      <c r="BG11" s="9">
        <f>SUM(BE10:BI10)</f>
        <v>1332876.9200000002</v>
      </c>
      <c r="BL11" s="9">
        <f>SUM(BJ10:BN10)</f>
        <v>1101212.52</v>
      </c>
      <c r="BQ11" s="9">
        <f>SUM(BO10:BS10)</f>
        <v>843720.40000000014</v>
      </c>
      <c r="BV11" s="9">
        <f>SUM(BT10:BX10)</f>
        <v>640898.64</v>
      </c>
      <c r="CA11" s="9">
        <f>SUM(BY10:CC10)</f>
        <v>405518.11600000004</v>
      </c>
      <c r="CF11" s="9">
        <f>SUM(CD10:CH10)</f>
        <v>203988.53999999998</v>
      </c>
      <c r="CK11" s="9">
        <f>SUM(CI10:CM10)</f>
        <v>84403.831999999995</v>
      </c>
      <c r="CP11" s="9">
        <f>SUM(CN10:CR10)</f>
        <v>22396.399199999993</v>
      </c>
      <c r="CU11" s="9">
        <f>SUM(CS10:CW10)</f>
        <v>3638.1608000000001</v>
      </c>
      <c r="CX11" s="9">
        <f>CX10</f>
        <v>263</v>
      </c>
      <c r="CY11" s="9">
        <f>SUM(B11:CX11)</f>
        <v>57512103.488000013</v>
      </c>
      <c r="CZ11" s="9"/>
    </row>
    <row r="12" spans="1:104">
      <c r="D12" s="66">
        <f>(D11-D8)/D8</f>
        <v>1.1259854093521848E-16</v>
      </c>
      <c r="I12" s="66">
        <f>(I11-I8)/I8</f>
        <v>1.1830408278137995E-3</v>
      </c>
      <c r="N12" s="66">
        <f>(N11-N8)/N8</f>
        <v>4.3752099100600461E-3</v>
      </c>
      <c r="S12" s="66">
        <f>(S11-S8)/S8</f>
        <v>-3.6358000297855909E-3</v>
      </c>
      <c r="X12" s="66">
        <f>(X11-X8)/X8</f>
        <v>-8.197101427347463E-3</v>
      </c>
      <c r="AC12" s="66">
        <f>(AC11-AC8)/AC8</f>
        <v>-7.7917729492218166E-4</v>
      </c>
      <c r="AH12" s="66">
        <f>(AH11-AH8)/AH8</f>
        <v>1.5016159491412447E-2</v>
      </c>
      <c r="AM12" s="66">
        <f>(AM11-AM8)/AM8</f>
        <v>-4.5132565695321387E-3</v>
      </c>
      <c r="AR12" s="66">
        <f>(AR11-AR8)/AR8</f>
        <v>1.1536033679175002E-2</v>
      </c>
      <c r="AW12" s="66">
        <f>(AW11-AW8)/AW8</f>
        <v>4.8940699223108484E-3</v>
      </c>
      <c r="BB12" s="66">
        <f>(BB11-BB8)/BB8</f>
        <v>1.9963430720965785E-3</v>
      </c>
      <c r="BG12" s="66">
        <f>(BG11-BG8)/BG8</f>
        <v>1.257972617558991E-2</v>
      </c>
      <c r="BL12" s="66">
        <f>(BL11-BL8)/BL8</f>
        <v>-7.6216172375570945E-3</v>
      </c>
      <c r="BQ12" s="66">
        <f>(BQ11-BQ8)/BQ8</f>
        <v>1.3425612851228272E-2</v>
      </c>
      <c r="BV12" s="66">
        <f>(BV11-BV8)/BV8</f>
        <v>-1.181440142099199E-2</v>
      </c>
      <c r="CA12" s="66">
        <f>(CA11-CA8)/CA8</f>
        <v>1.1958585167920321E-2</v>
      </c>
      <c r="CF12" s="66">
        <f>(CF11-CF8)/CF8</f>
        <v>4.9983741760027348E-3</v>
      </c>
      <c r="CK12" s="66">
        <f>(CK11-CK8)/CK8</f>
        <v>-3.8494984067037074E-3</v>
      </c>
      <c r="CP12" s="66">
        <f>(CP11-CP8)/CP8</f>
        <v>-2.9205235508862719E-3</v>
      </c>
      <c r="CU12" s="66">
        <f>(CU11-CU8)/CU8</f>
        <v>6.0070163170163199E-2</v>
      </c>
      <c r="CX12" s="66">
        <f>(CX11-CX8)/CX8</f>
        <v>0</v>
      </c>
      <c r="CY12" s="81">
        <f>(CY11-CY8)/CY8</f>
        <v>1.1376708042727317E-3</v>
      </c>
      <c r="CZ12" s="9"/>
    </row>
    <row r="13" spans="1:104">
      <c r="D13" s="9"/>
      <c r="I13" s="9"/>
      <c r="N13" s="9"/>
      <c r="S13" s="9"/>
      <c r="X13" s="9"/>
      <c r="AC13" s="9"/>
      <c r="AH13" s="9"/>
      <c r="AM13" s="9"/>
      <c r="AR13" s="9"/>
      <c r="AW13" s="9"/>
      <c r="BB13" s="9"/>
      <c r="BG13" s="9"/>
      <c r="BL13" s="9"/>
      <c r="BQ13" s="9"/>
      <c r="BV13" s="9"/>
      <c r="CA13" s="9"/>
      <c r="CF13" s="9"/>
      <c r="CK13" s="9"/>
      <c r="CP13" s="9"/>
      <c r="CU13" s="9"/>
      <c r="CZ13" s="9"/>
    </row>
    <row r="14" spans="1:104">
      <c r="D14" s="9"/>
      <c r="I14" s="9"/>
      <c r="N14" s="9"/>
      <c r="S14" s="9"/>
      <c r="X14" s="9"/>
      <c r="AC14" s="9"/>
      <c r="AH14" s="9"/>
      <c r="AM14" s="9"/>
      <c r="AR14" s="9"/>
      <c r="AW14" s="9"/>
      <c r="BB14" s="9"/>
      <c r="BG14" s="9"/>
      <c r="BL14" s="9"/>
      <c r="BQ14" s="9"/>
      <c r="BV14" s="9"/>
      <c r="CA14" s="9"/>
      <c r="CF14" s="9"/>
      <c r="CK14" s="9"/>
      <c r="CP14" s="9"/>
      <c r="CU14" s="9"/>
      <c r="CZ14" s="9"/>
    </row>
    <row r="15" spans="1:104">
      <c r="D15" s="57" t="s">
        <v>1025</v>
      </c>
      <c r="I15" s="57" t="s">
        <v>1026</v>
      </c>
      <c r="N15" s="57" t="s">
        <v>1027</v>
      </c>
      <c r="S15" s="57" t="s">
        <v>681</v>
      </c>
      <c r="X15" s="57" t="s">
        <v>682</v>
      </c>
      <c r="AC15" s="57" t="s">
        <v>684</v>
      </c>
      <c r="AH15" t="s">
        <v>687</v>
      </c>
      <c r="AM15" s="57" t="s">
        <v>689</v>
      </c>
      <c r="AR15" s="57" t="s">
        <v>691</v>
      </c>
      <c r="AW15" t="s">
        <v>693</v>
      </c>
      <c r="BB15" t="s">
        <v>1028</v>
      </c>
      <c r="BG15" t="s">
        <v>1029</v>
      </c>
      <c r="BL15" t="s">
        <v>1030</v>
      </c>
      <c r="BQ15" t="s">
        <v>1031</v>
      </c>
      <c r="BV15" t="s">
        <v>1032</v>
      </c>
      <c r="CA15" t="s">
        <v>1033</v>
      </c>
      <c r="CF15" t="s">
        <v>1034</v>
      </c>
      <c r="CK15" t="s">
        <v>1035</v>
      </c>
      <c r="CP15" t="s">
        <v>1036</v>
      </c>
      <c r="CU15" t="s">
        <v>1037</v>
      </c>
      <c r="CX15" t="s">
        <v>1038</v>
      </c>
    </row>
    <row r="16" spans="1:104">
      <c r="A16" t="s">
        <v>128</v>
      </c>
      <c r="D16" s="9">
        <f>'Pop M'!$I$482*1000</f>
        <v>8520306</v>
      </c>
      <c r="I16" s="9">
        <f>'Pop M'!$J$482*1000</f>
        <v>7720508</v>
      </c>
      <c r="N16" s="9">
        <f>'Pop M'!$K$482*1000</f>
        <v>6999073</v>
      </c>
      <c r="S16" s="9">
        <f>'Pop M'!L$482*1000</f>
        <v>6543197</v>
      </c>
      <c r="X16" s="9">
        <f>'Pop M'!M$482*1000</f>
        <v>5930683</v>
      </c>
      <c r="AC16" s="9">
        <f>'Pop M'!N$482*1000</f>
        <v>4889739</v>
      </c>
      <c r="AH16" s="9">
        <f>'Pop M'!O$482*1000</f>
        <v>3761349</v>
      </c>
      <c r="AM16" s="9">
        <f>'Pop M'!P$482*1000</f>
        <v>3091148</v>
      </c>
      <c r="AR16" s="9">
        <f>'Pop M'!Q$482*1000</f>
        <v>2445523</v>
      </c>
      <c r="AW16" s="9">
        <f>'Pop M'!R$482*1000</f>
        <v>2071480</v>
      </c>
      <c r="BB16" s="9">
        <f>'Pop M'!S$482*1000</f>
        <v>1567789</v>
      </c>
      <c r="BG16" s="9">
        <f>'Pop M'!T$482*1000</f>
        <v>1159002</v>
      </c>
      <c r="BL16" s="9">
        <f>'Pop M'!U$482*1000</f>
        <v>946594</v>
      </c>
      <c r="BQ16" s="9">
        <f>'Pop M'!V$482*1000</f>
        <v>735747</v>
      </c>
      <c r="BV16" s="9">
        <f>'Pop M'!W$482*1000</f>
        <v>539874</v>
      </c>
      <c r="CA16" s="9">
        <f>'Pop M'!X$482*1000</f>
        <v>340207</v>
      </c>
      <c r="CF16" s="9">
        <f>'Pop M'!Y$482*1000</f>
        <v>168831</v>
      </c>
      <c r="CK16" s="9">
        <f>'Pop M'!Z$482*1000</f>
        <v>67383</v>
      </c>
      <c r="CP16" s="9">
        <f>'Pop M'!AA$482*1000</f>
        <v>16274.999999999998</v>
      </c>
      <c r="CU16" s="9">
        <f>'Pop M'!AB$482*1000</f>
        <v>1946</v>
      </c>
      <c r="CX16" s="9">
        <f>'Pop M'!AC$482*1000</f>
        <v>181</v>
      </c>
      <c r="CY16" s="9">
        <f>SUM(B16:CX16)</f>
        <v>57516835</v>
      </c>
      <c r="CZ16" s="9">
        <f>'Pop M'!AC$482*1000</f>
        <v>181</v>
      </c>
    </row>
    <row r="17" spans="1:104">
      <c r="A17" t="s">
        <v>1039</v>
      </c>
      <c r="D17" s="9">
        <f>D16/5</f>
        <v>1704061.2</v>
      </c>
      <c r="I17" s="9">
        <f>I16/5</f>
        <v>1544101.6</v>
      </c>
      <c r="N17" s="9">
        <f>N16/5</f>
        <v>1399814.6</v>
      </c>
      <c r="S17" s="9">
        <f>S16/5</f>
        <v>1308639.3999999999</v>
      </c>
      <c r="X17" s="9">
        <f>X16/5</f>
        <v>1186136.6000000001</v>
      </c>
      <c r="AC17" s="9">
        <f>AC16/5</f>
        <v>977947.8</v>
      </c>
      <c r="AH17" s="9">
        <f>AH16/5</f>
        <v>752269.8</v>
      </c>
      <c r="AM17" s="9">
        <f>AM16/5</f>
        <v>618229.6</v>
      </c>
      <c r="AR17" s="9">
        <f>AR16/5</f>
        <v>489104.6</v>
      </c>
      <c r="AW17" s="9">
        <f>AW16/5</f>
        <v>414296</v>
      </c>
      <c r="BB17" s="9">
        <f>BB16/5</f>
        <v>313557.8</v>
      </c>
      <c r="BG17" s="9">
        <f>BG16/5</f>
        <v>231800.4</v>
      </c>
      <c r="BL17" s="9">
        <f>BL16/5</f>
        <v>189318.8</v>
      </c>
      <c r="BQ17" s="9">
        <f>BQ16/5</f>
        <v>147149.4</v>
      </c>
      <c r="BV17" s="9">
        <f>BV16/5</f>
        <v>107974.8</v>
      </c>
      <c r="CA17" s="9">
        <f>CA16/5</f>
        <v>68041.399999999994</v>
      </c>
      <c r="CF17" s="9">
        <f>CF16/5</f>
        <v>33766.199999999997</v>
      </c>
      <c r="CK17" s="9">
        <f>CK16/5</f>
        <v>13476.6</v>
      </c>
      <c r="CP17" s="9">
        <f>CP16/5</f>
        <v>3254.9999999999995</v>
      </c>
      <c r="CU17" s="9">
        <f>CU16/5</f>
        <v>389.2</v>
      </c>
      <c r="CX17" s="9">
        <f>CX16</f>
        <v>181</v>
      </c>
      <c r="CZ17" s="9">
        <f>CZ16/5</f>
        <v>36.200000000000003</v>
      </c>
    </row>
    <row r="18" spans="1:104">
      <c r="B18" s="9">
        <f>(-(I18-D18)/5+C18)</f>
        <v>1768045.0399999998</v>
      </c>
      <c r="C18" s="9">
        <f>-(I18-D18)/5+D18</f>
        <v>1736053.1199999999</v>
      </c>
      <c r="D18" s="9">
        <f>D17</f>
        <v>1704061.2</v>
      </c>
      <c r="E18" s="9">
        <f>(I18-D18)/5+D18</f>
        <v>1672069.28</v>
      </c>
      <c r="F18" s="9">
        <f>(I18-D18)/5+E18</f>
        <v>1640077.36</v>
      </c>
      <c r="G18" s="9">
        <f>(I18-D18)/5+F18</f>
        <v>1608085.4400000002</v>
      </c>
      <c r="H18" s="9">
        <f>(I18-D18)/5+G18</f>
        <v>1576093.5200000003</v>
      </c>
      <c r="I18" s="9">
        <f>I17</f>
        <v>1544101.6</v>
      </c>
      <c r="J18" s="9">
        <f>(N18-I18)/5+I18</f>
        <v>1515244.2000000002</v>
      </c>
      <c r="K18" s="9">
        <f>(N18-I18)/5+J18</f>
        <v>1486386.8000000003</v>
      </c>
      <c r="L18" s="9">
        <f>(N18-I18)/5+K18</f>
        <v>1457529.4000000004</v>
      </c>
      <c r="M18" s="9">
        <f>(N18-I18)/5+L18</f>
        <v>1428672.0000000005</v>
      </c>
      <c r="N18" s="9">
        <f>N17</f>
        <v>1399814.6</v>
      </c>
      <c r="O18" s="9">
        <f>(S18-N18)/5+N18</f>
        <v>1381579.56</v>
      </c>
      <c r="P18" s="9">
        <f>(S18-N18)/5+O18</f>
        <v>1363344.52</v>
      </c>
      <c r="Q18" s="9">
        <f>(S18-N18)/5+P18</f>
        <v>1345109.48</v>
      </c>
      <c r="R18" s="9">
        <f>(S18-N18)/5+Q18</f>
        <v>1326874.44</v>
      </c>
      <c r="S18" s="9">
        <f>S17</f>
        <v>1308639.3999999999</v>
      </c>
      <c r="T18" s="9">
        <f>(X18-S18)/5+S18</f>
        <v>1284138.8399999999</v>
      </c>
      <c r="U18" s="9">
        <f>(X18-S18)/5+T18</f>
        <v>1259638.2799999998</v>
      </c>
      <c r="V18" s="9">
        <f>(X18-S18)/5+U18</f>
        <v>1235137.7199999997</v>
      </c>
      <c r="W18" s="9">
        <f>(X18-S18)/5+V18</f>
        <v>1210637.1599999997</v>
      </c>
      <c r="X18" s="9">
        <f>X17</f>
        <v>1186136.6000000001</v>
      </c>
      <c r="Y18" s="9">
        <f>(AC18-X18)/5+X18</f>
        <v>1144498.8400000001</v>
      </c>
      <c r="Z18" s="9">
        <f>(AC18-X18)/5+Y18</f>
        <v>1102861.08</v>
      </c>
      <c r="AA18" s="9">
        <f>(AC18-X18)/5+Z18</f>
        <v>1061223.32</v>
      </c>
      <c r="AB18" s="9">
        <f>(AC18-X18)/5+AA18</f>
        <v>1019585.56</v>
      </c>
      <c r="AC18" s="9">
        <f>AC17</f>
        <v>977947.8</v>
      </c>
      <c r="AD18" s="9">
        <f>(AH18-AC18)/5+AC18</f>
        <v>932812.20000000007</v>
      </c>
      <c r="AE18" s="9">
        <f>(AH18-AC18)/5+AD18</f>
        <v>887676.60000000009</v>
      </c>
      <c r="AF18" s="9">
        <f>(AH18-AC18)/5+AE18</f>
        <v>842541.00000000012</v>
      </c>
      <c r="AG18" s="9">
        <f>(AH18-AC18)/5+AF18</f>
        <v>797405.40000000014</v>
      </c>
      <c r="AH18" s="9">
        <f>AH17</f>
        <v>752269.8</v>
      </c>
      <c r="AI18" s="9">
        <f>(AM18-AH18)/5+AH18</f>
        <v>725461.76</v>
      </c>
      <c r="AJ18" s="9">
        <f>(AM18-AH18)/5+AI18</f>
        <v>698653.72</v>
      </c>
      <c r="AK18" s="9">
        <f>(AM18-AH18)/5+AJ18</f>
        <v>671845.67999999993</v>
      </c>
      <c r="AL18" s="9">
        <f>(AM18-AH18)/5+AK18</f>
        <v>645037.6399999999</v>
      </c>
      <c r="AM18" s="9">
        <f>AM17</f>
        <v>618229.6</v>
      </c>
      <c r="AN18" s="9">
        <f>(AR18-AM18)/5+AM18</f>
        <v>592404.6</v>
      </c>
      <c r="AO18" s="9">
        <f>(AR18-AM18)/5+AN18</f>
        <v>566579.6</v>
      </c>
      <c r="AP18" s="9">
        <f>(AR18-AM18)/5+AO18</f>
        <v>540754.6</v>
      </c>
      <c r="AQ18" s="9">
        <f>(AR18-AM18)/5+AP18</f>
        <v>514929.6</v>
      </c>
      <c r="AR18" s="9">
        <f>AR17</f>
        <v>489104.6</v>
      </c>
      <c r="AS18" s="9">
        <f>(AW18-AR18)/5+AR18</f>
        <v>474142.88</v>
      </c>
      <c r="AT18" s="9">
        <f>(AW18-AR18)/5+AS18</f>
        <v>459181.16000000003</v>
      </c>
      <c r="AU18" s="9">
        <f>(AW18-AR18)/5+AT18</f>
        <v>444219.44000000006</v>
      </c>
      <c r="AV18" s="9">
        <f>(AW18-AR18)/5+AU18</f>
        <v>429257.72000000009</v>
      </c>
      <c r="AW18" s="9">
        <f>AW17</f>
        <v>414296</v>
      </c>
      <c r="AX18" s="9">
        <f>(BB18-AW18)/5+AW18</f>
        <v>394148.36</v>
      </c>
      <c r="AY18" s="9">
        <f>(BB18-AW18)/5+AX18</f>
        <v>374000.72</v>
      </c>
      <c r="AZ18" s="9">
        <f>(BB18-AW18)/5+AY18</f>
        <v>353853.07999999996</v>
      </c>
      <c r="BA18" s="9">
        <f>(BB18-AW18)/5+AZ18</f>
        <v>333705.43999999994</v>
      </c>
      <c r="BB18" s="9">
        <f>BB17</f>
        <v>313557.8</v>
      </c>
      <c r="BC18" s="9">
        <f>(BG18-BB18)/5+BB18</f>
        <v>297206.32</v>
      </c>
      <c r="BD18" s="9">
        <f>(BG18-BB18)/5+BC18</f>
        <v>280854.84000000003</v>
      </c>
      <c r="BE18" s="9">
        <f>(BG18-BB18)/5+BD18</f>
        <v>264503.36000000004</v>
      </c>
      <c r="BF18" s="9">
        <f>(BG18-BB18)/5+BE18</f>
        <v>248151.88000000003</v>
      </c>
      <c r="BG18" s="9">
        <f>BG17</f>
        <v>231800.4</v>
      </c>
      <c r="BH18" s="9">
        <f>(BL18-BG18)/5+BG18</f>
        <v>223304.08</v>
      </c>
      <c r="BI18" s="9">
        <f>(BL18-BG18)/5+BH18</f>
        <v>214807.75999999998</v>
      </c>
      <c r="BJ18" s="9">
        <f>(BL18-BG18)/5+BI18</f>
        <v>206311.43999999997</v>
      </c>
      <c r="BK18" s="9">
        <f>(BL18-BG18)/5+BJ18</f>
        <v>197815.11999999997</v>
      </c>
      <c r="BL18" s="9">
        <f>BL17</f>
        <v>189318.8</v>
      </c>
      <c r="BM18" s="9">
        <f>(BQ18-BL18)/5+BL18</f>
        <v>180884.91999999998</v>
      </c>
      <c r="BN18" s="9">
        <f>(BQ18-BL18)/5+BM18</f>
        <v>172451.03999999998</v>
      </c>
      <c r="BO18" s="9">
        <f>(BQ18-BL18)/5+BN18</f>
        <v>164017.15999999997</v>
      </c>
      <c r="BP18" s="9">
        <f>(BQ18-BL18)/5+BO18</f>
        <v>155583.27999999997</v>
      </c>
      <c r="BQ18" s="9">
        <f>BQ17</f>
        <v>147149.4</v>
      </c>
      <c r="BR18" s="9">
        <f>(BV18-BQ18)/5+BQ18</f>
        <v>139314.47999999998</v>
      </c>
      <c r="BS18" s="9">
        <f>(BV18-BQ18)/5+BR18</f>
        <v>131479.56</v>
      </c>
      <c r="BT18" s="9">
        <f>(BV18-BQ18)/5+BS18</f>
        <v>123644.64</v>
      </c>
      <c r="BU18" s="9">
        <f>(BV18-BQ18)/5+BT18</f>
        <v>115809.72</v>
      </c>
      <c r="BV18" s="9">
        <f>BV17</f>
        <v>107974.8</v>
      </c>
      <c r="BW18" s="9">
        <f>(CA18-BV18)/5+BV18</f>
        <v>99988.12</v>
      </c>
      <c r="BX18" s="9">
        <f>(CA18-BV18)/5+BW18</f>
        <v>92001.439999999988</v>
      </c>
      <c r="BY18" s="9">
        <f>(CA18-BV18)/5+BX18</f>
        <v>84014.75999999998</v>
      </c>
      <c r="BZ18" s="9">
        <f>(CA18-BV18)/5+BY18</f>
        <v>76028.079999999973</v>
      </c>
      <c r="CA18" s="9">
        <f>CA17</f>
        <v>68041.399999999994</v>
      </c>
      <c r="CB18" s="9">
        <f>(CF18-CA18)/5+CA18</f>
        <v>60781.165599999993</v>
      </c>
      <c r="CC18" s="9">
        <f>(CF18-CA18)/5+CB18</f>
        <v>53520.931199999992</v>
      </c>
      <c r="CD18" s="9">
        <f>(CF18-CA18)/5+CC18</f>
        <v>46260.696799999991</v>
      </c>
      <c r="CE18" s="9">
        <f>(CF18-CA18)/5+CD18</f>
        <v>39000.462399999989</v>
      </c>
      <c r="CF18" s="9">
        <f>CF17*CF25</f>
        <v>31740.227999999996</v>
      </c>
      <c r="CG18" s="9">
        <f>(CK18-CF18)/5+CF18</f>
        <v>27871.876799999998</v>
      </c>
      <c r="CH18" s="9">
        <f>(CK18-CF18)/5+CG18</f>
        <v>24003.525600000001</v>
      </c>
      <c r="CI18" s="9">
        <f>(CK18-CF18)/5+CH18</f>
        <v>20135.174400000004</v>
      </c>
      <c r="CJ18" s="9">
        <f>(CK18-CF18)/5+CI18</f>
        <v>16266.823200000004</v>
      </c>
      <c r="CK18" s="9">
        <f>CK17*CK25</f>
        <v>12398.472000000002</v>
      </c>
      <c r="CL18" s="9">
        <f>(CP18-CK18)/5+CK18</f>
        <v>10380.9876</v>
      </c>
      <c r="CM18" s="9">
        <f>(CP18-CK18)/5+CL18</f>
        <v>8363.5031999999992</v>
      </c>
      <c r="CN18" s="9">
        <f>(CP18-CK18)/5+CM18</f>
        <v>6346.0187999999989</v>
      </c>
      <c r="CO18" s="9">
        <f>(CP18-CK18)/5+CN18</f>
        <v>4328.5343999999986</v>
      </c>
      <c r="CP18" s="9">
        <f>CP17*CP25</f>
        <v>2311.0499999999997</v>
      </c>
      <c r="CQ18" s="9">
        <f>(CU18-CP18)/5+CP18</f>
        <v>1879.9759999999997</v>
      </c>
      <c r="CR18" s="9">
        <f>(CU18-CP18)/5+CQ18</f>
        <v>1448.9019999999996</v>
      </c>
      <c r="CS18" s="9">
        <f>(CU18-CP18)/5+CR18</f>
        <v>1017.8279999999996</v>
      </c>
      <c r="CT18" s="9">
        <f>(CU18-CP18)/5+CS18</f>
        <v>586.75399999999968</v>
      </c>
      <c r="CU18" s="9">
        <f>CU17*CU25</f>
        <v>155.68</v>
      </c>
      <c r="CV18" s="9">
        <f>(CX18-CU18)/3+CU18</f>
        <v>164.12</v>
      </c>
      <c r="CW18" s="9">
        <f>(CX18-CU18)/3+CV18</f>
        <v>172.56</v>
      </c>
      <c r="CX18" s="9">
        <f>CX17*CX25</f>
        <v>181</v>
      </c>
    </row>
    <row r="19" spans="1:104">
      <c r="D19" s="9">
        <f>SUM(B18:F18)</f>
        <v>8520306</v>
      </c>
      <c r="I19" s="9">
        <f>SUM(G18:K18)</f>
        <v>7729911.5600000005</v>
      </c>
      <c r="N19" s="9">
        <f>SUM(L18:P18)</f>
        <v>7030940.0800000001</v>
      </c>
      <c r="S19" s="9">
        <f>SUM(Q18:U18)</f>
        <v>6524400.4399999995</v>
      </c>
      <c r="X19" s="9">
        <f>SUM(V18:Z18)</f>
        <v>5879271.3999999994</v>
      </c>
      <c r="AC19" s="9">
        <f>SUM(AA18:AE18)</f>
        <v>4879245.4800000004</v>
      </c>
      <c r="AH19" s="9">
        <f>SUM(AF18:AJ18)</f>
        <v>3816331.6799999997</v>
      </c>
      <c r="AM19" s="9">
        <f>SUM(AK18:AO18)</f>
        <v>3094097.12</v>
      </c>
      <c r="AR19" s="9">
        <f>SUM(AP18:AT18)</f>
        <v>2478112.84</v>
      </c>
      <c r="AW19" s="9">
        <f>SUM(AU18:AY18)</f>
        <v>2055922.24</v>
      </c>
      <c r="BB19" s="9">
        <f>SUM(AZ18:BD18)</f>
        <v>1579177.48</v>
      </c>
      <c r="BG19" s="9">
        <f>SUM(BE18:BI18)</f>
        <v>1182567.48</v>
      </c>
      <c r="BL19" s="9">
        <f>SUM(BJ18:BN18)</f>
        <v>946781.31999999983</v>
      </c>
      <c r="BQ19" s="9">
        <f>SUM(BO18:BS18)</f>
        <v>737543.87999999989</v>
      </c>
      <c r="BV19" s="9">
        <f>SUM(BT18:BX18)</f>
        <v>539418.72</v>
      </c>
      <c r="CA19" s="9">
        <f>SUM(BY18:CC18)</f>
        <v>342386.33679999993</v>
      </c>
      <c r="CF19" s="9">
        <f>SUM(CD18:CH18)</f>
        <v>168876.78959999996</v>
      </c>
      <c r="CK19" s="9">
        <f>SUM(CI18:CM18)</f>
        <v>67544.960400000011</v>
      </c>
      <c r="CP19" s="9">
        <f>SUM(CN18:CR18)</f>
        <v>16314.481199999997</v>
      </c>
      <c r="CU19" s="9">
        <f>SUM(CS18:CW18)</f>
        <v>2096.9419999999996</v>
      </c>
      <c r="CX19" s="9">
        <f>CX18</f>
        <v>181</v>
      </c>
      <c r="CY19" s="9">
        <f>SUM(B19:CX19)</f>
        <v>57591428.229999997</v>
      </c>
      <c r="CZ19" s="9"/>
    </row>
    <row r="20" spans="1:104">
      <c r="D20" s="66">
        <f>(D19-D16)/D16</f>
        <v>0</v>
      </c>
      <c r="I20" s="66">
        <f>(I19-I16)/I16</f>
        <v>1.2179975721805509E-3</v>
      </c>
      <c r="N20" s="66">
        <f>(N19-N16)/N16</f>
        <v>4.5530429529739257E-3</v>
      </c>
      <c r="S20" s="66">
        <f>(S19-S16)/S16</f>
        <v>-2.8726874645529582E-3</v>
      </c>
      <c r="X20" s="66">
        <f>(X19-X16)/X16</f>
        <v>-8.6687486078754431E-3</v>
      </c>
      <c r="AC20" s="66">
        <f>(AC19-AC16)/AC16</f>
        <v>-2.146028653062986E-3</v>
      </c>
      <c r="AH20" s="66">
        <f>(AH19-AH16)/AH16</f>
        <v>1.4617808663859616E-2</v>
      </c>
      <c r="AM20" s="66">
        <f>(AM19-AM16)/AM16</f>
        <v>9.5405331611430829E-4</v>
      </c>
      <c r="AR20" s="66">
        <f>(AR19-AR16)/AR16</f>
        <v>1.3326327333662309E-2</v>
      </c>
      <c r="AW20" s="66">
        <f>(AW19-AW16)/AW16</f>
        <v>-7.5104562921196483E-3</v>
      </c>
      <c r="BB20" s="66">
        <f>(BB19-BB16)/BB16</f>
        <v>7.264038719496043E-3</v>
      </c>
      <c r="BG20" s="66">
        <f>(BG19-BG16)/BG16</f>
        <v>2.0332561980048337E-2</v>
      </c>
      <c r="BL20" s="66">
        <f>(BL19-BL16)/BL16</f>
        <v>1.9788842946377472E-4</v>
      </c>
      <c r="BQ20" s="66">
        <f>(BQ19-BQ16)/BQ16</f>
        <v>2.4422525677982895E-3</v>
      </c>
      <c r="BV20" s="66">
        <f>(BV19-BV16)/BV16</f>
        <v>-8.4330788295051799E-4</v>
      </c>
      <c r="CA20" s="66">
        <f>(CA19-CA16)/CA16</f>
        <v>6.4059140464479917E-3</v>
      </c>
      <c r="CF20" s="66">
        <f>(CF19-CF16)/CF16</f>
        <v>2.7121559429228069E-4</v>
      </c>
      <c r="CK20" s="66">
        <f>(CK19-CK16)/CK16</f>
        <v>2.4035795378657947E-3</v>
      </c>
      <c r="CP20" s="66">
        <f>(CP19-CP16)/CP16</f>
        <v>2.4258801843316962E-3</v>
      </c>
      <c r="CU20" s="66">
        <f>(CU19-CU16)/CU16</f>
        <v>7.7565262076053215E-2</v>
      </c>
      <c r="CX20" s="66">
        <f>(CX19-CX16)/CX16</f>
        <v>0</v>
      </c>
      <c r="CY20" s="81">
        <f>(CY19-CY16)/CY16</f>
        <v>1.296893857250607E-3</v>
      </c>
      <c r="CZ20" s="9"/>
    </row>
    <row r="21" spans="1:104">
      <c r="D21" s="9"/>
      <c r="I21" s="9"/>
      <c r="N21" s="9"/>
      <c r="S21" s="9"/>
      <c r="X21" s="9"/>
      <c r="AC21" s="9"/>
      <c r="AH21" s="9"/>
      <c r="AM21" s="9"/>
      <c r="AR21" s="9"/>
      <c r="AW21" s="9"/>
      <c r="BB21" s="9"/>
      <c r="BG21" s="9"/>
      <c r="BL21" s="9"/>
      <c r="BQ21" s="9"/>
      <c r="BV21" s="9"/>
      <c r="CA21" s="9"/>
      <c r="CF21" s="9"/>
      <c r="CK21" s="9"/>
      <c r="CP21" s="9"/>
      <c r="CU21" s="9"/>
      <c r="CZ21" s="9"/>
    </row>
    <row r="22" spans="1:104">
      <c r="B22" s="9"/>
      <c r="C22" s="9"/>
      <c r="D22" s="9"/>
      <c r="E22" s="9"/>
      <c r="F22" s="9"/>
      <c r="G22" s="9"/>
      <c r="H22" s="9"/>
      <c r="I22" s="9"/>
      <c r="J22" s="9"/>
      <c r="K22" s="9"/>
      <c r="L22" s="9"/>
      <c r="M22" s="9"/>
      <c r="N22" s="9"/>
      <c r="O22" s="9"/>
      <c r="P22" s="9"/>
      <c r="Q22" s="9"/>
      <c r="R22" s="9"/>
      <c r="S22" s="9"/>
      <c r="T22" s="9"/>
      <c r="U22" s="9"/>
      <c r="V22" s="9"/>
    </row>
    <row r="24" spans="1:104">
      <c r="CE24" t="s">
        <v>1040</v>
      </c>
      <c r="CF24">
        <v>0.95</v>
      </c>
      <c r="CK24">
        <v>0.92</v>
      </c>
      <c r="CP24">
        <v>0.75</v>
      </c>
      <c r="CU24">
        <v>0.57999999999999996</v>
      </c>
      <c r="CX24">
        <v>1</v>
      </c>
    </row>
    <row r="25" spans="1:104">
      <c r="CE25" t="s">
        <v>1041</v>
      </c>
      <c r="CF25">
        <v>0.94</v>
      </c>
      <c r="CK25">
        <v>0.92</v>
      </c>
      <c r="CP25">
        <v>0.71</v>
      </c>
      <c r="CU25">
        <v>0.4</v>
      </c>
      <c r="CX25">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sheetPr>
    <tabColor theme="9" tint="0.59999389629810485"/>
  </sheetPr>
  <dimension ref="A1:AC3842"/>
  <sheetViews>
    <sheetView topLeftCell="K462" workbookViewId="0">
      <selection activeCell="G16" sqref="G16"/>
    </sheetView>
  </sheetViews>
  <sheetFormatPr defaultColWidth="8" defaultRowHeight="10.5"/>
  <cols>
    <col min="1" max="1" width="5.7265625" style="10" customWidth="1"/>
    <col min="2" max="2" width="21.7265625" style="10" customWidth="1"/>
    <col min="3" max="3" width="45" style="10" customWidth="1"/>
    <col min="4" max="4" width="6.453125" style="10" customWidth="1"/>
    <col min="5" max="5" width="7.1796875" style="10" customWidth="1"/>
    <col min="6" max="6" width="14.453125" style="10" customWidth="1"/>
    <col min="7" max="7" width="7.1796875" style="10" customWidth="1"/>
    <col min="8" max="8" width="11.54296875" style="10" customWidth="1"/>
    <col min="9" max="29" width="8.54296875" style="10" customWidth="1"/>
    <col min="30" max="16384" width="8" style="10"/>
  </cols>
  <sheetData>
    <row r="1" spans="1:29" ht="11.5">
      <c r="A1" s="351"/>
      <c r="B1" s="351"/>
      <c r="C1" s="351"/>
      <c r="D1" s="351"/>
      <c r="E1" s="351"/>
      <c r="F1" s="351"/>
      <c r="G1" s="351"/>
      <c r="H1" s="351"/>
      <c r="I1" s="49"/>
      <c r="J1" s="49"/>
      <c r="K1" s="49"/>
      <c r="L1" s="49"/>
      <c r="M1" s="49"/>
      <c r="N1" s="49"/>
      <c r="O1" s="49"/>
      <c r="P1" s="49"/>
      <c r="Q1" s="49"/>
      <c r="R1" s="49"/>
      <c r="S1" s="49"/>
      <c r="T1" s="49"/>
      <c r="U1" s="49"/>
      <c r="V1" s="49"/>
      <c r="W1" s="49"/>
      <c r="X1" s="49"/>
      <c r="Y1" s="49"/>
      <c r="Z1" s="49"/>
      <c r="AA1" s="49"/>
      <c r="AB1" s="49"/>
      <c r="AC1" s="49"/>
    </row>
    <row r="2" spans="1:29" ht="11.5">
      <c r="A2" s="351"/>
      <c r="B2" s="351"/>
      <c r="C2" s="351"/>
      <c r="D2" s="351"/>
      <c r="E2" s="351"/>
      <c r="F2" s="351"/>
      <c r="G2" s="351"/>
      <c r="H2" s="351"/>
      <c r="I2" s="49"/>
      <c r="J2" s="49"/>
      <c r="K2" s="49"/>
      <c r="L2" s="49"/>
      <c r="M2" s="49"/>
      <c r="N2" s="49"/>
      <c r="O2" s="49"/>
      <c r="P2" s="49"/>
      <c r="Q2" s="49"/>
      <c r="R2" s="49"/>
      <c r="S2" s="49"/>
      <c r="T2" s="49"/>
      <c r="U2" s="49"/>
      <c r="V2" s="49"/>
      <c r="W2" s="49"/>
      <c r="X2" s="49"/>
      <c r="Y2" s="49"/>
      <c r="Z2" s="49"/>
      <c r="AA2" s="49"/>
      <c r="AB2" s="49"/>
      <c r="AC2" s="49"/>
    </row>
    <row r="3" spans="1:29" ht="11.5">
      <c r="A3" s="351"/>
      <c r="B3" s="351"/>
      <c r="C3" s="351"/>
      <c r="D3" s="351"/>
      <c r="E3" s="351"/>
      <c r="F3" s="351"/>
      <c r="G3" s="351"/>
      <c r="H3" s="351"/>
      <c r="I3" s="49"/>
      <c r="J3" s="49"/>
      <c r="K3" s="49"/>
      <c r="L3" s="49"/>
      <c r="M3" s="49"/>
      <c r="N3" s="49"/>
      <c r="O3" s="49"/>
      <c r="P3" s="49"/>
      <c r="Q3" s="49"/>
      <c r="R3" s="49"/>
      <c r="S3" s="49"/>
      <c r="T3" s="49"/>
      <c r="U3" s="49"/>
      <c r="V3" s="49"/>
      <c r="W3" s="49"/>
      <c r="X3" s="49"/>
      <c r="Y3" s="49"/>
      <c r="Z3" s="49"/>
      <c r="AA3" s="49"/>
      <c r="AB3" s="49"/>
      <c r="AC3" s="49"/>
    </row>
    <row r="4" spans="1:29" ht="11.5">
      <c r="A4" s="351"/>
      <c r="B4" s="351"/>
      <c r="C4" s="351"/>
      <c r="D4" s="351"/>
      <c r="E4" s="351"/>
      <c r="F4" s="351"/>
      <c r="G4" s="351"/>
      <c r="H4" s="351"/>
      <c r="I4" s="49"/>
      <c r="J4" s="49"/>
      <c r="K4" s="49"/>
      <c r="L4" s="49"/>
      <c r="M4" s="49"/>
      <c r="N4" s="49"/>
      <c r="O4" s="49"/>
      <c r="P4" s="49"/>
      <c r="Q4" s="49"/>
      <c r="R4" s="49"/>
      <c r="S4" s="49"/>
      <c r="T4" s="49"/>
      <c r="U4" s="49"/>
      <c r="V4" s="49"/>
      <c r="W4" s="49"/>
      <c r="X4" s="49"/>
      <c r="Y4" s="49"/>
      <c r="Z4" s="49"/>
      <c r="AA4" s="49"/>
      <c r="AB4" s="49"/>
      <c r="AC4" s="49"/>
    </row>
    <row r="5" spans="1:29" ht="15.5">
      <c r="A5" s="355" t="s">
        <v>1042</v>
      </c>
      <c r="B5" s="355"/>
      <c r="C5" s="355"/>
      <c r="D5" s="355"/>
      <c r="E5" s="355"/>
      <c r="F5" s="355"/>
      <c r="G5" s="355"/>
      <c r="H5" s="355"/>
      <c r="I5" s="49"/>
      <c r="J5" s="49"/>
      <c r="K5" s="49"/>
      <c r="L5" s="49"/>
      <c r="M5" s="49"/>
      <c r="N5" s="49"/>
      <c r="O5" s="49"/>
      <c r="P5" s="49"/>
      <c r="Q5" s="49"/>
      <c r="R5" s="49"/>
      <c r="S5" s="49"/>
      <c r="T5" s="49"/>
      <c r="U5" s="49"/>
      <c r="V5" s="49"/>
      <c r="W5" s="49"/>
      <c r="X5" s="49"/>
      <c r="Y5" s="49"/>
      <c r="Z5" s="49"/>
      <c r="AA5" s="49"/>
      <c r="AB5" s="49"/>
      <c r="AC5" s="49"/>
    </row>
    <row r="6" spans="1:29" ht="13">
      <c r="A6" s="350" t="s">
        <v>1043</v>
      </c>
      <c r="B6" s="350"/>
      <c r="C6" s="350"/>
      <c r="D6" s="350"/>
      <c r="E6" s="350"/>
      <c r="F6" s="350"/>
      <c r="G6" s="350"/>
      <c r="H6" s="350"/>
      <c r="I6" s="49"/>
      <c r="J6" s="49"/>
      <c r="K6" s="49"/>
      <c r="L6" s="49"/>
      <c r="M6" s="49"/>
      <c r="N6" s="49"/>
      <c r="O6" s="49"/>
      <c r="P6" s="49"/>
      <c r="Q6" s="49"/>
      <c r="R6" s="49"/>
      <c r="S6" s="49"/>
      <c r="T6" s="49"/>
      <c r="U6" s="49"/>
      <c r="V6" s="49"/>
      <c r="W6" s="49"/>
      <c r="X6" s="49"/>
      <c r="Y6" s="49"/>
      <c r="Z6" s="49"/>
      <c r="AA6" s="49"/>
      <c r="AB6" s="49"/>
      <c r="AC6" s="49"/>
    </row>
    <row r="7" spans="1:29" ht="13">
      <c r="A7" s="350" t="s">
        <v>1044</v>
      </c>
      <c r="B7" s="350"/>
      <c r="C7" s="350"/>
      <c r="D7" s="350"/>
      <c r="E7" s="350"/>
      <c r="F7" s="350"/>
      <c r="G7" s="350"/>
      <c r="H7" s="350"/>
      <c r="I7" s="49"/>
      <c r="J7" s="49"/>
      <c r="K7" s="49"/>
      <c r="L7" s="49"/>
      <c r="M7" s="49"/>
      <c r="N7" s="49"/>
      <c r="O7" s="49"/>
      <c r="P7" s="49"/>
      <c r="Q7" s="49"/>
      <c r="R7" s="49"/>
      <c r="S7" s="49"/>
      <c r="T7" s="49"/>
      <c r="U7" s="49"/>
      <c r="V7" s="49"/>
      <c r="W7" s="49"/>
      <c r="X7" s="49"/>
      <c r="Y7" s="49"/>
      <c r="Z7" s="49"/>
      <c r="AA7" s="49"/>
      <c r="AB7" s="49"/>
      <c r="AC7" s="49"/>
    </row>
    <row r="8" spans="1:29" ht="11.5">
      <c r="A8" s="351"/>
      <c r="B8" s="351"/>
      <c r="C8" s="351"/>
      <c r="D8" s="351"/>
      <c r="E8" s="351"/>
      <c r="F8" s="351"/>
      <c r="G8" s="351"/>
      <c r="H8" s="351"/>
      <c r="I8" s="49"/>
      <c r="J8" s="49"/>
      <c r="K8" s="49"/>
      <c r="L8" s="49"/>
      <c r="M8" s="49"/>
      <c r="N8" s="49"/>
      <c r="O8" s="49"/>
      <c r="P8" s="49"/>
      <c r="Q8" s="49"/>
      <c r="R8" s="49"/>
      <c r="S8" s="49"/>
      <c r="T8" s="49"/>
      <c r="U8" s="49"/>
      <c r="V8" s="49"/>
      <c r="W8" s="49"/>
      <c r="X8" s="49"/>
      <c r="Y8" s="49"/>
      <c r="Z8" s="49"/>
      <c r="AA8" s="49"/>
      <c r="AB8" s="49"/>
      <c r="AC8" s="49"/>
    </row>
    <row r="9" spans="1:29" ht="13">
      <c r="A9" s="352" t="s">
        <v>1045</v>
      </c>
      <c r="B9" s="352"/>
      <c r="C9" s="352"/>
      <c r="D9" s="352"/>
      <c r="E9" s="352"/>
      <c r="F9" s="352"/>
      <c r="G9" s="352"/>
      <c r="H9" s="352"/>
      <c r="I9" s="49"/>
      <c r="J9" s="49"/>
      <c r="K9" s="49"/>
      <c r="L9" s="49"/>
      <c r="M9" s="49"/>
      <c r="N9" s="49"/>
      <c r="O9" s="49"/>
      <c r="P9" s="49"/>
      <c r="Q9" s="49"/>
      <c r="R9" s="49"/>
      <c r="S9" s="49"/>
      <c r="T9" s="49"/>
      <c r="U9" s="49"/>
      <c r="V9" s="49"/>
      <c r="W9" s="49"/>
      <c r="X9" s="49"/>
      <c r="Y9" s="49"/>
      <c r="Z9" s="49"/>
      <c r="AA9" s="49"/>
      <c r="AB9" s="49"/>
      <c r="AC9" s="49"/>
    </row>
    <row r="10" spans="1:29" ht="13">
      <c r="A10" s="350" t="s">
        <v>1046</v>
      </c>
      <c r="B10" s="350"/>
      <c r="C10" s="350"/>
      <c r="D10" s="350"/>
      <c r="E10" s="350"/>
      <c r="F10" s="350"/>
      <c r="G10" s="350"/>
      <c r="H10" s="350"/>
      <c r="I10" s="49"/>
      <c r="J10" s="49"/>
      <c r="K10" s="49"/>
      <c r="L10" s="49"/>
      <c r="M10" s="49"/>
      <c r="N10" s="49"/>
      <c r="O10" s="49"/>
      <c r="P10" s="49"/>
      <c r="Q10" s="49"/>
      <c r="R10" s="49"/>
      <c r="S10" s="49"/>
      <c r="T10" s="49"/>
      <c r="U10" s="49"/>
      <c r="V10" s="49"/>
      <c r="W10" s="49"/>
      <c r="X10" s="49"/>
      <c r="Y10" s="49"/>
      <c r="Z10" s="49"/>
      <c r="AA10" s="49"/>
      <c r="AB10" s="49"/>
      <c r="AC10" s="49"/>
    </row>
    <row r="11" spans="1:29" ht="11.5">
      <c r="A11" s="353" t="s">
        <v>1047</v>
      </c>
      <c r="B11" s="353"/>
      <c r="C11" s="353"/>
      <c r="D11" s="353"/>
      <c r="E11" s="353"/>
      <c r="F11" s="353"/>
      <c r="G11" s="353"/>
      <c r="H11" s="353"/>
      <c r="I11" s="49"/>
      <c r="J11" s="49"/>
      <c r="K11" s="49"/>
      <c r="L11" s="49"/>
      <c r="M11" s="49"/>
      <c r="N11" s="49"/>
      <c r="O11" s="49"/>
      <c r="P11" s="49"/>
      <c r="Q11" s="49"/>
      <c r="R11" s="49"/>
      <c r="S11" s="49"/>
      <c r="T11" s="49"/>
      <c r="U11" s="49"/>
      <c r="V11" s="49"/>
      <c r="W11" s="49"/>
      <c r="X11" s="49"/>
      <c r="Y11" s="49"/>
      <c r="Z11" s="49"/>
      <c r="AA11" s="49"/>
      <c r="AB11" s="49"/>
      <c r="AC11" s="49"/>
    </row>
    <row r="12" spans="1:29" ht="11.5">
      <c r="A12" s="354" t="s">
        <v>1048</v>
      </c>
      <c r="B12" s="354"/>
      <c r="C12" s="354"/>
      <c r="D12" s="354"/>
      <c r="E12" s="354"/>
      <c r="F12" s="354"/>
      <c r="G12" s="354"/>
      <c r="H12" s="354"/>
      <c r="I12" s="49"/>
      <c r="J12" s="49"/>
      <c r="K12" s="49"/>
      <c r="L12" s="49"/>
      <c r="M12" s="49"/>
      <c r="N12" s="49"/>
      <c r="O12" s="49"/>
      <c r="P12" s="49"/>
      <c r="Q12" s="49"/>
      <c r="R12" s="49"/>
      <c r="S12" s="49"/>
      <c r="T12" s="49"/>
      <c r="U12" s="49"/>
      <c r="V12" s="49"/>
      <c r="W12" s="49"/>
      <c r="X12" s="49"/>
      <c r="Y12" s="49"/>
      <c r="Z12" s="49"/>
      <c r="AA12" s="49"/>
      <c r="AB12" s="49"/>
      <c r="AC12" s="49"/>
    </row>
    <row r="13" spans="1:29" ht="11.5">
      <c r="A13" s="347" t="s">
        <v>1049</v>
      </c>
      <c r="B13" s="347"/>
      <c r="C13" s="347"/>
      <c r="D13" s="347"/>
      <c r="E13" s="347"/>
      <c r="F13" s="347"/>
      <c r="G13" s="347"/>
      <c r="H13" s="347"/>
      <c r="I13" s="49"/>
      <c r="J13" s="49"/>
      <c r="K13" s="49"/>
      <c r="L13" s="49"/>
      <c r="M13" s="49"/>
      <c r="N13" s="49"/>
      <c r="O13" s="49"/>
      <c r="P13" s="49"/>
      <c r="Q13" s="49"/>
      <c r="R13" s="49"/>
      <c r="S13" s="49"/>
      <c r="T13" s="49"/>
      <c r="U13" s="49"/>
      <c r="V13" s="49"/>
      <c r="W13" s="49"/>
      <c r="X13" s="49"/>
      <c r="Y13" s="49"/>
      <c r="Z13" s="49"/>
      <c r="AA13" s="49"/>
      <c r="AB13" s="49"/>
      <c r="AC13" s="49"/>
    </row>
    <row r="14" spans="1:29" ht="11.5">
      <c r="A14" s="348" t="s">
        <v>1050</v>
      </c>
      <c r="B14" s="348"/>
      <c r="C14" s="348"/>
      <c r="D14" s="348"/>
      <c r="E14" s="348"/>
      <c r="F14" s="348"/>
      <c r="G14" s="348"/>
      <c r="H14" s="348"/>
      <c r="I14" s="49"/>
      <c r="J14" s="49"/>
      <c r="K14" s="49"/>
      <c r="L14" s="49"/>
      <c r="M14" s="49"/>
      <c r="N14" s="49"/>
      <c r="O14" s="49"/>
      <c r="P14" s="49"/>
      <c r="Q14" s="49"/>
      <c r="R14" s="49"/>
      <c r="S14" s="49"/>
      <c r="T14" s="49"/>
      <c r="U14" s="49"/>
      <c r="V14" s="49"/>
      <c r="W14" s="49"/>
      <c r="X14" s="49"/>
      <c r="Y14" s="49"/>
      <c r="Z14" s="49"/>
      <c r="AA14" s="49"/>
      <c r="AB14" s="49"/>
      <c r="AC14" s="49"/>
    </row>
    <row r="15" spans="1:29" ht="11.5">
      <c r="A15" s="349"/>
      <c r="B15" s="349"/>
      <c r="C15" s="349"/>
      <c r="D15" s="349"/>
      <c r="E15" s="349"/>
      <c r="F15" s="349"/>
      <c r="G15" s="349"/>
      <c r="H15" s="349"/>
      <c r="I15" s="49"/>
      <c r="J15" s="49"/>
      <c r="K15" s="49"/>
      <c r="L15" s="49"/>
      <c r="M15" s="49"/>
      <c r="N15" s="49"/>
      <c r="O15" s="49"/>
      <c r="P15" s="49"/>
      <c r="Q15" s="49"/>
      <c r="R15" s="49"/>
      <c r="S15" s="49"/>
      <c r="T15" s="49"/>
      <c r="U15" s="49"/>
      <c r="V15" s="49"/>
      <c r="W15" s="49"/>
      <c r="X15" s="49"/>
      <c r="Y15" s="49"/>
      <c r="Z15" s="49"/>
      <c r="AA15" s="49"/>
      <c r="AB15" s="49"/>
      <c r="AC15" s="49"/>
    </row>
    <row r="16" spans="1:29" ht="11.5">
      <c r="A16" s="48"/>
      <c r="B16" s="48"/>
      <c r="C16" s="48"/>
      <c r="D16" s="48"/>
      <c r="E16" s="48"/>
      <c r="F16" s="48"/>
      <c r="G16" s="48"/>
      <c r="H16" s="48"/>
      <c r="I16" s="47" t="s">
        <v>1051</v>
      </c>
      <c r="J16" s="46"/>
      <c r="K16" s="46"/>
      <c r="L16" s="46"/>
      <c r="M16" s="46"/>
      <c r="N16" s="46"/>
      <c r="O16" s="46"/>
      <c r="P16" s="46"/>
      <c r="Q16" s="46"/>
      <c r="R16" s="46"/>
      <c r="S16" s="46"/>
      <c r="T16" s="46"/>
      <c r="U16" s="46"/>
      <c r="V16" s="46"/>
      <c r="W16" s="46"/>
      <c r="X16" s="46"/>
      <c r="Y16" s="46"/>
      <c r="Z16" s="46"/>
      <c r="AA16" s="46"/>
      <c r="AB16" s="46"/>
      <c r="AC16" s="45"/>
    </row>
    <row r="17" spans="1:29" ht="34.5">
      <c r="A17" s="44" t="s">
        <v>1052</v>
      </c>
      <c r="B17" s="44" t="s">
        <v>1053</v>
      </c>
      <c r="C17" s="43" t="s">
        <v>1054</v>
      </c>
      <c r="D17" s="43" t="s">
        <v>90</v>
      </c>
      <c r="E17" s="42" t="s">
        <v>1055</v>
      </c>
      <c r="F17" s="43" t="s">
        <v>1056</v>
      </c>
      <c r="G17" s="42" t="s">
        <v>1057</v>
      </c>
      <c r="H17" s="42" t="s">
        <v>1058</v>
      </c>
      <c r="I17" s="41" t="s">
        <v>1025</v>
      </c>
      <c r="J17" s="41" t="s">
        <v>1026</v>
      </c>
      <c r="K17" s="41" t="s">
        <v>1027</v>
      </c>
      <c r="L17" s="41" t="s">
        <v>681</v>
      </c>
      <c r="M17" s="41" t="s">
        <v>682</v>
      </c>
      <c r="N17" s="41" t="s">
        <v>684</v>
      </c>
      <c r="O17" s="41" t="s">
        <v>687</v>
      </c>
      <c r="P17" s="41" t="s">
        <v>689</v>
      </c>
      <c r="Q17" s="41" t="s">
        <v>691</v>
      </c>
      <c r="R17" s="41" t="s">
        <v>693</v>
      </c>
      <c r="S17" s="41" t="s">
        <v>1028</v>
      </c>
      <c r="T17" s="41" t="s">
        <v>1029</v>
      </c>
      <c r="U17" s="41" t="s">
        <v>1030</v>
      </c>
      <c r="V17" s="41" t="s">
        <v>1031</v>
      </c>
      <c r="W17" s="41" t="s">
        <v>1032</v>
      </c>
      <c r="X17" s="41" t="s">
        <v>1033</v>
      </c>
      <c r="Y17" s="41" t="s">
        <v>1034</v>
      </c>
      <c r="Z17" s="41" t="s">
        <v>1035</v>
      </c>
      <c r="AA17" s="41" t="s">
        <v>1036</v>
      </c>
      <c r="AB17" s="41" t="s">
        <v>1037</v>
      </c>
      <c r="AC17" s="41" t="s">
        <v>1038</v>
      </c>
    </row>
    <row r="18" spans="1:29" ht="11.5">
      <c r="A18" s="15">
        <v>1</v>
      </c>
      <c r="B18" s="13" t="s">
        <v>1059</v>
      </c>
      <c r="C18" s="40" t="s">
        <v>1060</v>
      </c>
      <c r="D18" s="12"/>
      <c r="E18" s="12">
        <v>900</v>
      </c>
      <c r="F18" s="13" t="s">
        <v>1061</v>
      </c>
      <c r="G18" s="12">
        <v>0</v>
      </c>
      <c r="H18" s="12">
        <v>1950</v>
      </c>
      <c r="I18" s="11">
        <v>172419.83199999999</v>
      </c>
      <c r="J18" s="11">
        <v>138298.389</v>
      </c>
      <c r="K18" s="11">
        <v>133685.70199999999</v>
      </c>
      <c r="L18" s="11">
        <v>122155.285</v>
      </c>
      <c r="M18" s="11">
        <v>113206.51700000001</v>
      </c>
      <c r="N18" s="11">
        <v>97625.680999999997</v>
      </c>
      <c r="O18" s="11">
        <v>84569.559000000096</v>
      </c>
      <c r="P18" s="11">
        <v>81447.199999999997</v>
      </c>
      <c r="Q18" s="11">
        <v>73162.817999999999</v>
      </c>
      <c r="R18" s="11">
        <v>63547.845000000001</v>
      </c>
      <c r="S18" s="11">
        <v>52643.999000000003</v>
      </c>
      <c r="T18" s="11">
        <v>42559.548000000003</v>
      </c>
      <c r="U18" s="11">
        <v>34381.408000000003</v>
      </c>
      <c r="V18" s="11">
        <v>25077.246999999999</v>
      </c>
      <c r="W18" s="11">
        <v>16576.97</v>
      </c>
      <c r="X18" s="11">
        <v>9343.6820000000007</v>
      </c>
      <c r="Y18" s="11">
        <v>3876.7190000000001</v>
      </c>
      <c r="Z18" s="11">
        <v>1296.646</v>
      </c>
      <c r="AA18" s="11">
        <v>316.51</v>
      </c>
      <c r="AB18" s="11">
        <v>58.606000000000002</v>
      </c>
      <c r="AC18" s="11">
        <v>9.3930000000000007</v>
      </c>
    </row>
    <row r="19" spans="1:29" ht="11.5">
      <c r="A19" s="15">
        <v>2</v>
      </c>
      <c r="B19" s="13" t="s">
        <v>1059</v>
      </c>
      <c r="C19" s="40" t="s">
        <v>1060</v>
      </c>
      <c r="D19" s="12"/>
      <c r="E19" s="12">
        <v>900</v>
      </c>
      <c r="F19" s="13" t="s">
        <v>1061</v>
      </c>
      <c r="G19" s="12">
        <v>0</v>
      </c>
      <c r="H19" s="12">
        <v>1955</v>
      </c>
      <c r="I19" s="11">
        <v>207941.39199999999</v>
      </c>
      <c r="J19" s="11">
        <v>161087.46799999999</v>
      </c>
      <c r="K19" s="11">
        <v>134816.62100000001</v>
      </c>
      <c r="L19" s="11">
        <v>130542.26700000001</v>
      </c>
      <c r="M19" s="11">
        <v>118354.001</v>
      </c>
      <c r="N19" s="11">
        <v>109514.656</v>
      </c>
      <c r="O19" s="11">
        <v>94210.615999999995</v>
      </c>
      <c r="P19" s="11">
        <v>81153.535999999993</v>
      </c>
      <c r="Q19" s="11">
        <v>77551.460999999996</v>
      </c>
      <c r="R19" s="11">
        <v>68433.11</v>
      </c>
      <c r="S19" s="11">
        <v>58721.707999999999</v>
      </c>
      <c r="T19" s="11">
        <v>46807.777000000002</v>
      </c>
      <c r="U19" s="11">
        <v>36007.392999999996</v>
      </c>
      <c r="V19" s="11">
        <v>26899.246999999999</v>
      </c>
      <c r="W19" s="11">
        <v>17544.451000000001</v>
      </c>
      <c r="X19" s="11">
        <v>9942.3320000000094</v>
      </c>
      <c r="Y19" s="11">
        <v>4466.3819999999996</v>
      </c>
      <c r="Z19" s="11">
        <v>1313.7460000000001</v>
      </c>
      <c r="AA19" s="11">
        <v>296.80099999999999</v>
      </c>
      <c r="AB19" s="11">
        <v>47.271999999999998</v>
      </c>
      <c r="AC19" s="11">
        <v>6.0619999999999896</v>
      </c>
    </row>
    <row r="20" spans="1:29" ht="11.5">
      <c r="A20" s="15">
        <v>3</v>
      </c>
      <c r="B20" s="13" t="s">
        <v>1059</v>
      </c>
      <c r="C20" s="40" t="s">
        <v>1060</v>
      </c>
      <c r="D20" s="12"/>
      <c r="E20" s="12">
        <v>900</v>
      </c>
      <c r="F20" s="13" t="s">
        <v>1061</v>
      </c>
      <c r="G20" s="12">
        <v>0</v>
      </c>
      <c r="H20" s="12">
        <v>1960</v>
      </c>
      <c r="I20" s="11">
        <v>221606.23</v>
      </c>
      <c r="J20" s="11">
        <v>196202.91500000001</v>
      </c>
      <c r="K20" s="11">
        <v>158034.84599999999</v>
      </c>
      <c r="L20" s="11">
        <v>131917.18400000001</v>
      </c>
      <c r="M20" s="11">
        <v>126960.74099999999</v>
      </c>
      <c r="N20" s="11">
        <v>115443.47900000001</v>
      </c>
      <c r="O20" s="11">
        <v>106320.534</v>
      </c>
      <c r="P20" s="11">
        <v>90924.086999999898</v>
      </c>
      <c r="Q20" s="11">
        <v>77485.353000000003</v>
      </c>
      <c r="R20" s="11">
        <v>73198.497000000003</v>
      </c>
      <c r="S20" s="11">
        <v>63487.697</v>
      </c>
      <c r="T20" s="11">
        <v>52410.457000000002</v>
      </c>
      <c r="U20" s="11">
        <v>39687.949999999997</v>
      </c>
      <c r="V20" s="11">
        <v>28289.214</v>
      </c>
      <c r="W20" s="11">
        <v>18948.032999999999</v>
      </c>
      <c r="X20" s="11">
        <v>10560.571</v>
      </c>
      <c r="Y20" s="11">
        <v>4791.4930000000004</v>
      </c>
      <c r="Z20" s="11">
        <v>1558.046</v>
      </c>
      <c r="AA20" s="11">
        <v>308.46100000000001</v>
      </c>
      <c r="AB20" s="11">
        <v>45.901000000000003</v>
      </c>
      <c r="AC20" s="11">
        <v>5.0129999999999999</v>
      </c>
    </row>
    <row r="21" spans="1:29" ht="11.5">
      <c r="A21" s="15">
        <v>4</v>
      </c>
      <c r="B21" s="13" t="s">
        <v>1059</v>
      </c>
      <c r="C21" s="40" t="s">
        <v>1060</v>
      </c>
      <c r="D21" s="12"/>
      <c r="E21" s="12">
        <v>900</v>
      </c>
      <c r="F21" s="13" t="s">
        <v>1061</v>
      </c>
      <c r="G21" s="12">
        <v>0</v>
      </c>
      <c r="H21" s="12">
        <v>1965</v>
      </c>
      <c r="I21" s="11">
        <v>244985.413</v>
      </c>
      <c r="J21" s="11">
        <v>210103.74299999999</v>
      </c>
      <c r="K21" s="11">
        <v>192262.07800000001</v>
      </c>
      <c r="L21" s="11">
        <v>155046.204</v>
      </c>
      <c r="M21" s="11">
        <v>128691.856</v>
      </c>
      <c r="N21" s="11">
        <v>123991.745</v>
      </c>
      <c r="O21" s="11">
        <v>112472.30100000001</v>
      </c>
      <c r="P21" s="11">
        <v>103170.762</v>
      </c>
      <c r="Q21" s="11">
        <v>87399.431000000099</v>
      </c>
      <c r="R21" s="11">
        <v>73242.922999999995</v>
      </c>
      <c r="S21" s="11">
        <v>67940.417000000001</v>
      </c>
      <c r="T21" s="11">
        <v>57212.928999999996</v>
      </c>
      <c r="U21" s="11">
        <v>44788.076999999997</v>
      </c>
      <c r="V21" s="11">
        <v>31640.648000000001</v>
      </c>
      <c r="W21" s="11">
        <v>20284.195</v>
      </c>
      <c r="X21" s="11">
        <v>11822.536</v>
      </c>
      <c r="Y21" s="11">
        <v>5344.8940000000002</v>
      </c>
      <c r="Z21" s="11">
        <v>1774.7370000000001</v>
      </c>
      <c r="AA21" s="11">
        <v>389.38299999999998</v>
      </c>
      <c r="AB21" s="11">
        <v>49.616999999999997</v>
      </c>
      <c r="AC21" s="11">
        <v>4.99</v>
      </c>
    </row>
    <row r="22" spans="1:29" ht="11.5">
      <c r="A22" s="15">
        <v>5</v>
      </c>
      <c r="B22" s="13" t="s">
        <v>1059</v>
      </c>
      <c r="C22" s="40" t="s">
        <v>1060</v>
      </c>
      <c r="D22" s="12"/>
      <c r="E22" s="12">
        <v>900</v>
      </c>
      <c r="F22" s="13" t="s">
        <v>1061</v>
      </c>
      <c r="G22" s="12">
        <v>0</v>
      </c>
      <c r="H22" s="12">
        <v>1970</v>
      </c>
      <c r="I22" s="11">
        <v>267292.63199999998</v>
      </c>
      <c r="J22" s="11">
        <v>234848.03099999999</v>
      </c>
      <c r="K22" s="11">
        <v>207446.38500000001</v>
      </c>
      <c r="L22" s="11">
        <v>189471.231</v>
      </c>
      <c r="M22" s="11">
        <v>151512.51500000001</v>
      </c>
      <c r="N22" s="11">
        <v>126113.86500000001</v>
      </c>
      <c r="O22" s="11">
        <v>121400.666</v>
      </c>
      <c r="P22" s="11">
        <v>109517.045</v>
      </c>
      <c r="Q22" s="11">
        <v>100025.143</v>
      </c>
      <c r="R22" s="11">
        <v>83742.774999999994</v>
      </c>
      <c r="S22" s="11">
        <v>68800.402000000002</v>
      </c>
      <c r="T22" s="11">
        <v>62366.949000000001</v>
      </c>
      <c r="U22" s="11">
        <v>50239.082999999999</v>
      </c>
      <c r="V22" s="11">
        <v>36906.303</v>
      </c>
      <c r="W22" s="11">
        <v>23611.976999999999</v>
      </c>
      <c r="X22" s="11">
        <v>13196.023999999999</v>
      </c>
      <c r="Y22" s="11">
        <v>6288.1419999999998</v>
      </c>
      <c r="Z22" s="11">
        <v>2078.9830000000002</v>
      </c>
      <c r="AA22" s="11">
        <v>461.45499999999998</v>
      </c>
      <c r="AB22" s="11">
        <v>64.956999999999994</v>
      </c>
      <c r="AC22" s="11">
        <v>5.60299999999999</v>
      </c>
    </row>
    <row r="23" spans="1:29" ht="11.5">
      <c r="A23" s="15">
        <v>6</v>
      </c>
      <c r="B23" s="13" t="s">
        <v>1059</v>
      </c>
      <c r="C23" s="40" t="s">
        <v>1060</v>
      </c>
      <c r="D23" s="12"/>
      <c r="E23" s="12">
        <v>900</v>
      </c>
      <c r="F23" s="13" t="s">
        <v>1061</v>
      </c>
      <c r="G23" s="12">
        <v>0</v>
      </c>
      <c r="H23" s="12">
        <v>1975</v>
      </c>
      <c r="I23" s="11">
        <v>278288.71299999999</v>
      </c>
      <c r="J23" s="11">
        <v>257637.91800000001</v>
      </c>
      <c r="K23" s="11">
        <v>231924.32399999999</v>
      </c>
      <c r="L23" s="11">
        <v>204456.07399999999</v>
      </c>
      <c r="M23" s="11">
        <v>186012.234</v>
      </c>
      <c r="N23" s="11">
        <v>149374.527</v>
      </c>
      <c r="O23" s="11">
        <v>124116.86599999999</v>
      </c>
      <c r="P23" s="11">
        <v>118938.51</v>
      </c>
      <c r="Q23" s="11">
        <v>106715.03200000001</v>
      </c>
      <c r="R23" s="11">
        <v>96390.099000000002</v>
      </c>
      <c r="S23" s="11">
        <v>79381.997000000003</v>
      </c>
      <c r="T23" s="11">
        <v>63469.288999999997</v>
      </c>
      <c r="U23" s="11">
        <v>55305.557000000001</v>
      </c>
      <c r="V23" s="11">
        <v>41842.055999999997</v>
      </c>
      <c r="W23" s="11">
        <v>27949.11</v>
      </c>
      <c r="X23" s="11">
        <v>15553.781999999999</v>
      </c>
      <c r="Y23" s="11">
        <v>7159.7960000000003</v>
      </c>
      <c r="Z23" s="11">
        <v>2498.625</v>
      </c>
      <c r="AA23" s="11">
        <v>563.58399999999995</v>
      </c>
      <c r="AB23" s="11">
        <v>80.412999999999997</v>
      </c>
      <c r="AC23" s="11">
        <v>7.52</v>
      </c>
    </row>
    <row r="24" spans="1:29" ht="11.5">
      <c r="A24" s="15">
        <v>7</v>
      </c>
      <c r="B24" s="13" t="s">
        <v>1059</v>
      </c>
      <c r="C24" s="40" t="s">
        <v>1060</v>
      </c>
      <c r="D24" s="12"/>
      <c r="E24" s="12">
        <v>900</v>
      </c>
      <c r="F24" s="13" t="s">
        <v>1061</v>
      </c>
      <c r="G24" s="12">
        <v>0</v>
      </c>
      <c r="H24" s="12">
        <v>1980</v>
      </c>
      <c r="I24" s="11">
        <v>280163.51799999998</v>
      </c>
      <c r="J24" s="11">
        <v>269789.98100000003</v>
      </c>
      <c r="K24" s="11">
        <v>255353.33199999999</v>
      </c>
      <c r="L24" s="11">
        <v>229894.717</v>
      </c>
      <c r="M24" s="11">
        <v>201553.25599999999</v>
      </c>
      <c r="N24" s="11">
        <v>183132.095</v>
      </c>
      <c r="O24" s="11">
        <v>147062.663</v>
      </c>
      <c r="P24" s="11">
        <v>121215.194</v>
      </c>
      <c r="Q24" s="11">
        <v>115889.66800000001</v>
      </c>
      <c r="R24" s="11">
        <v>102792.349</v>
      </c>
      <c r="S24" s="11">
        <v>91593.656999999905</v>
      </c>
      <c r="T24" s="11">
        <v>73799.383000000002</v>
      </c>
      <c r="U24" s="11">
        <v>56883.231</v>
      </c>
      <c r="V24" s="11">
        <v>46983.232000000004</v>
      </c>
      <c r="W24" s="11">
        <v>32351.845000000001</v>
      </c>
      <c r="X24" s="11">
        <v>19059.998</v>
      </c>
      <c r="Y24" s="11">
        <v>8430.2630000000008</v>
      </c>
      <c r="Z24" s="11">
        <v>2917.654</v>
      </c>
      <c r="AA24" s="11">
        <v>707.053</v>
      </c>
      <c r="AB24" s="11">
        <v>105.77500000000001</v>
      </c>
      <c r="AC24" s="11">
        <v>10.163</v>
      </c>
    </row>
    <row r="25" spans="1:29" ht="11.5">
      <c r="A25" s="15">
        <v>8</v>
      </c>
      <c r="B25" s="13" t="s">
        <v>1059</v>
      </c>
      <c r="C25" s="40" t="s">
        <v>1060</v>
      </c>
      <c r="D25" s="12"/>
      <c r="E25" s="12">
        <v>900</v>
      </c>
      <c r="F25" s="13" t="s">
        <v>1061</v>
      </c>
      <c r="G25" s="12">
        <v>0</v>
      </c>
      <c r="H25" s="12">
        <v>1985</v>
      </c>
      <c r="I25" s="11">
        <v>302397.424</v>
      </c>
      <c r="J25" s="11">
        <v>272585.065</v>
      </c>
      <c r="K25" s="11">
        <v>267330.55099999998</v>
      </c>
      <c r="L25" s="11">
        <v>253189.03599999999</v>
      </c>
      <c r="M25" s="11">
        <v>226725.777</v>
      </c>
      <c r="N25" s="11">
        <v>198799.82399999999</v>
      </c>
      <c r="O25" s="11">
        <v>180676.764</v>
      </c>
      <c r="P25" s="11">
        <v>144556.28700000001</v>
      </c>
      <c r="Q25" s="11">
        <v>118502.46400000001</v>
      </c>
      <c r="R25" s="11">
        <v>112019.071</v>
      </c>
      <c r="S25" s="11">
        <v>97975.978000000003</v>
      </c>
      <c r="T25" s="11">
        <v>85313.214999999997</v>
      </c>
      <c r="U25" s="11">
        <v>66376.828000000096</v>
      </c>
      <c r="V25" s="11">
        <v>48429.932999999997</v>
      </c>
      <c r="W25" s="11">
        <v>36660.637999999999</v>
      </c>
      <c r="X25" s="11">
        <v>22089.399000000001</v>
      </c>
      <c r="Y25" s="11">
        <v>10596.723</v>
      </c>
      <c r="Z25" s="11">
        <v>3491.9650000000001</v>
      </c>
      <c r="AA25" s="11">
        <v>855.32500000000005</v>
      </c>
      <c r="AB25" s="11">
        <v>138.428</v>
      </c>
      <c r="AC25" s="11">
        <v>13.907999999999999</v>
      </c>
    </row>
    <row r="26" spans="1:29" ht="11.5">
      <c r="A26" s="15">
        <v>9</v>
      </c>
      <c r="B26" s="13" t="s">
        <v>1059</v>
      </c>
      <c r="C26" s="40" t="s">
        <v>1060</v>
      </c>
      <c r="D26" s="12"/>
      <c r="E26" s="12">
        <v>900</v>
      </c>
      <c r="F26" s="13" t="s">
        <v>1061</v>
      </c>
      <c r="G26" s="12">
        <v>0</v>
      </c>
      <c r="H26" s="12">
        <v>1990</v>
      </c>
      <c r="I26" s="11">
        <v>330648.52799999999</v>
      </c>
      <c r="J26" s="11">
        <v>295189.80900000001</v>
      </c>
      <c r="K26" s="11">
        <v>270566.87</v>
      </c>
      <c r="L26" s="11">
        <v>265116.75</v>
      </c>
      <c r="M26" s="11">
        <v>249684.45</v>
      </c>
      <c r="N26" s="11">
        <v>223347.76500000001</v>
      </c>
      <c r="O26" s="11">
        <v>196062.859</v>
      </c>
      <c r="P26" s="11">
        <v>177771.04</v>
      </c>
      <c r="Q26" s="11">
        <v>141551.41899999999</v>
      </c>
      <c r="R26" s="11">
        <v>114927.59600000001</v>
      </c>
      <c r="S26" s="11">
        <v>107209.549</v>
      </c>
      <c r="T26" s="11">
        <v>91899.183999999994</v>
      </c>
      <c r="U26" s="11">
        <v>77332.111999999994</v>
      </c>
      <c r="V26" s="11">
        <v>57131.010999999999</v>
      </c>
      <c r="W26" s="11">
        <v>38411.25</v>
      </c>
      <c r="X26" s="11">
        <v>25605.102999999999</v>
      </c>
      <c r="Y26" s="11">
        <v>12636.498</v>
      </c>
      <c r="Z26" s="11">
        <v>4569.482</v>
      </c>
      <c r="AA26" s="11">
        <v>1044.635</v>
      </c>
      <c r="AB26" s="11">
        <v>171.07599999999999</v>
      </c>
      <c r="AC26" s="11">
        <v>18.276</v>
      </c>
    </row>
    <row r="27" spans="1:29" ht="11.5">
      <c r="A27" s="15">
        <v>10</v>
      </c>
      <c r="B27" s="13" t="s">
        <v>1059</v>
      </c>
      <c r="C27" s="40" t="s">
        <v>1060</v>
      </c>
      <c r="D27" s="12"/>
      <c r="E27" s="12">
        <v>900</v>
      </c>
      <c r="F27" s="13" t="s">
        <v>1061</v>
      </c>
      <c r="G27" s="12">
        <v>0</v>
      </c>
      <c r="H27" s="12">
        <v>1995</v>
      </c>
      <c r="I27" s="11">
        <v>319725.94799999997</v>
      </c>
      <c r="J27" s="11">
        <v>323930.88099999999</v>
      </c>
      <c r="K27" s="11">
        <v>293461.321</v>
      </c>
      <c r="L27" s="11">
        <v>267996.37400000001</v>
      </c>
      <c r="M27" s="11">
        <v>260564.967</v>
      </c>
      <c r="N27" s="11">
        <v>245657.12400000001</v>
      </c>
      <c r="O27" s="11">
        <v>220511.53099999999</v>
      </c>
      <c r="P27" s="11">
        <v>193012.09700000001</v>
      </c>
      <c r="Q27" s="11">
        <v>174145.198</v>
      </c>
      <c r="R27" s="11">
        <v>137312</v>
      </c>
      <c r="S27" s="11">
        <v>110194.689</v>
      </c>
      <c r="T27" s="11">
        <v>100513.423</v>
      </c>
      <c r="U27" s="11">
        <v>83548.772999999899</v>
      </c>
      <c r="V27" s="11">
        <v>66623.732999999993</v>
      </c>
      <c r="W27" s="11">
        <v>45521.055999999997</v>
      </c>
      <c r="X27" s="11">
        <v>27113.53</v>
      </c>
      <c r="Y27" s="11">
        <v>15019.315000000001</v>
      </c>
      <c r="Z27" s="11">
        <v>5638.482</v>
      </c>
      <c r="AA27" s="11">
        <v>1419.04</v>
      </c>
      <c r="AB27" s="11">
        <v>209.654</v>
      </c>
      <c r="AC27" s="11">
        <v>22.413</v>
      </c>
    </row>
    <row r="28" spans="1:29" ht="11.5">
      <c r="A28" s="15">
        <v>11</v>
      </c>
      <c r="B28" s="13" t="s">
        <v>1059</v>
      </c>
      <c r="C28" s="40" t="s">
        <v>1060</v>
      </c>
      <c r="D28" s="12"/>
      <c r="E28" s="12">
        <v>900</v>
      </c>
      <c r="F28" s="13" t="s">
        <v>1061</v>
      </c>
      <c r="G28" s="12">
        <v>0</v>
      </c>
      <c r="H28" s="12">
        <v>2000</v>
      </c>
      <c r="I28" s="11">
        <v>318141.15700000001</v>
      </c>
      <c r="J28" s="11">
        <v>314048.83799999999</v>
      </c>
      <c r="K28" s="11">
        <v>321975.13199999998</v>
      </c>
      <c r="L28" s="11">
        <v>290819.321</v>
      </c>
      <c r="M28" s="11">
        <v>263671.43099999998</v>
      </c>
      <c r="N28" s="11">
        <v>256834.52900000001</v>
      </c>
      <c r="O28" s="11">
        <v>242158.44200000001</v>
      </c>
      <c r="P28" s="11">
        <v>216839.97099999999</v>
      </c>
      <c r="Q28" s="11">
        <v>188815.633</v>
      </c>
      <c r="R28" s="11">
        <v>169181.71</v>
      </c>
      <c r="S28" s="11">
        <v>131806.655</v>
      </c>
      <c r="T28" s="11">
        <v>103554.54</v>
      </c>
      <c r="U28" s="11">
        <v>91650.359000000099</v>
      </c>
      <c r="V28" s="11">
        <v>72560.900999999998</v>
      </c>
      <c r="W28" s="11">
        <v>53447.25</v>
      </c>
      <c r="X28" s="11">
        <v>32632.504000000001</v>
      </c>
      <c r="Y28" s="11">
        <v>16226.04</v>
      </c>
      <c r="Z28" s="11">
        <v>6934.1729999999998</v>
      </c>
      <c r="AA28" s="11">
        <v>1813.633</v>
      </c>
      <c r="AB28" s="11">
        <v>294.37</v>
      </c>
      <c r="AC28" s="11">
        <v>27.268999999999998</v>
      </c>
    </row>
    <row r="29" spans="1:29" ht="11.5">
      <c r="A29" s="15">
        <v>12</v>
      </c>
      <c r="B29" s="13" t="s">
        <v>1059</v>
      </c>
      <c r="C29" s="40" t="s">
        <v>1060</v>
      </c>
      <c r="D29" s="12"/>
      <c r="E29" s="12">
        <v>900</v>
      </c>
      <c r="F29" s="13" t="s">
        <v>1061</v>
      </c>
      <c r="G29" s="12">
        <v>0</v>
      </c>
      <c r="H29" s="12">
        <v>2005</v>
      </c>
      <c r="I29" s="11">
        <v>324553.96100000001</v>
      </c>
      <c r="J29" s="11">
        <v>313763.84700000001</v>
      </c>
      <c r="K29" s="11">
        <v>312859.57199999999</v>
      </c>
      <c r="L29" s="11">
        <v>319208.386</v>
      </c>
      <c r="M29" s="11">
        <v>286149.07299999997</v>
      </c>
      <c r="N29" s="11">
        <v>259966.511</v>
      </c>
      <c r="O29" s="11">
        <v>253567.38099999999</v>
      </c>
      <c r="P29" s="11">
        <v>238602.215</v>
      </c>
      <c r="Q29" s="11">
        <v>212536.21299999999</v>
      </c>
      <c r="R29" s="11">
        <v>183225.712</v>
      </c>
      <c r="S29" s="11">
        <v>162554.24100000001</v>
      </c>
      <c r="T29" s="11">
        <v>125073.239</v>
      </c>
      <c r="U29" s="11">
        <v>95398.94</v>
      </c>
      <c r="V29" s="11">
        <v>80279.085000000006</v>
      </c>
      <c r="W29" s="11">
        <v>59155.281000000003</v>
      </c>
      <c r="X29" s="11">
        <v>38817.843999999997</v>
      </c>
      <c r="Y29" s="11">
        <v>20193.558000000001</v>
      </c>
      <c r="Z29" s="11">
        <v>7806.0950000000003</v>
      </c>
      <c r="AA29" s="11">
        <v>2340.701</v>
      </c>
      <c r="AB29" s="11">
        <v>394.06799999999998</v>
      </c>
      <c r="AC29" s="11">
        <v>39.344000000000001</v>
      </c>
    </row>
    <row r="30" spans="1:29" ht="11.5">
      <c r="A30" s="15">
        <v>13</v>
      </c>
      <c r="B30" s="13" t="s">
        <v>1059</v>
      </c>
      <c r="C30" s="40" t="s">
        <v>1060</v>
      </c>
      <c r="D30" s="12"/>
      <c r="E30" s="12">
        <v>900</v>
      </c>
      <c r="F30" s="13" t="s">
        <v>1061</v>
      </c>
      <c r="G30" s="12">
        <v>0</v>
      </c>
      <c r="H30" s="12">
        <v>2010</v>
      </c>
      <c r="I30" s="11">
        <v>337184.03399999999</v>
      </c>
      <c r="J30" s="11">
        <v>320667.69099999999</v>
      </c>
      <c r="K30" s="11">
        <v>312621.14199999999</v>
      </c>
      <c r="L30" s="11">
        <v>310242.84100000001</v>
      </c>
      <c r="M30" s="11">
        <v>314102.14299999998</v>
      </c>
      <c r="N30" s="11">
        <v>282854.201</v>
      </c>
      <c r="O30" s="11">
        <v>257046.448</v>
      </c>
      <c r="P30" s="11">
        <v>250591.601</v>
      </c>
      <c r="Q30" s="11">
        <v>234515.46599999999</v>
      </c>
      <c r="R30" s="11">
        <v>207728.927</v>
      </c>
      <c r="S30" s="11">
        <v>177091.894</v>
      </c>
      <c r="T30" s="11">
        <v>154421.82399999999</v>
      </c>
      <c r="U30" s="11">
        <v>115277.671</v>
      </c>
      <c r="V30" s="11">
        <v>84637.578999999896</v>
      </c>
      <c r="W30" s="11">
        <v>66381.085000000006</v>
      </c>
      <c r="X30" s="11">
        <v>43805.841</v>
      </c>
      <c r="Y30" s="11">
        <v>24922.938999999998</v>
      </c>
      <c r="Z30" s="11">
        <v>10217.174000000001</v>
      </c>
      <c r="AA30" s="11">
        <v>2791.8580000000002</v>
      </c>
      <c r="AB30" s="11">
        <v>544.51499999999999</v>
      </c>
      <c r="AC30" s="11">
        <v>56.761000000000003</v>
      </c>
    </row>
    <row r="31" spans="1:29" ht="11.5">
      <c r="A31" s="15">
        <v>14</v>
      </c>
      <c r="B31" s="13" t="s">
        <v>1059</v>
      </c>
      <c r="C31" s="40" t="s">
        <v>1060</v>
      </c>
      <c r="D31" s="12"/>
      <c r="E31" s="12">
        <v>900</v>
      </c>
      <c r="F31" s="13" t="s">
        <v>1061</v>
      </c>
      <c r="G31" s="12">
        <v>0</v>
      </c>
      <c r="H31" s="12">
        <v>2015</v>
      </c>
      <c r="I31" s="11">
        <v>346247.21500000003</v>
      </c>
      <c r="J31" s="11">
        <v>333336.283</v>
      </c>
      <c r="K31" s="11">
        <v>318749.28600000002</v>
      </c>
      <c r="L31" s="11">
        <v>310734.25099999999</v>
      </c>
      <c r="M31" s="11">
        <v>307555.408</v>
      </c>
      <c r="N31" s="11">
        <v>311264.70299999998</v>
      </c>
      <c r="O31" s="11">
        <v>279879.84499999997</v>
      </c>
      <c r="P31" s="11">
        <v>253471.83199999999</v>
      </c>
      <c r="Q31" s="11">
        <v>246335.364</v>
      </c>
      <c r="R31" s="11">
        <v>229288.636</v>
      </c>
      <c r="S31" s="11">
        <v>201052.88399999999</v>
      </c>
      <c r="T31" s="11">
        <v>168628.83</v>
      </c>
      <c r="U31" s="11">
        <v>143439.682</v>
      </c>
      <c r="V31" s="11">
        <v>102858.628</v>
      </c>
      <c r="W31" s="11">
        <v>70994.282000000007</v>
      </c>
      <c r="X31" s="11">
        <v>50198.620999999999</v>
      </c>
      <c r="Y31" s="11">
        <v>28822.028999999999</v>
      </c>
      <c r="Z31" s="11">
        <v>13140.522000000001</v>
      </c>
      <c r="AA31" s="11">
        <v>3910.7710000000002</v>
      </c>
      <c r="AB31" s="11">
        <v>702.65200000000004</v>
      </c>
      <c r="AC31" s="11">
        <v>84.65</v>
      </c>
    </row>
    <row r="32" spans="1:29" ht="11.5">
      <c r="A32" s="15">
        <v>15</v>
      </c>
      <c r="B32" s="13" t="s">
        <v>1059</v>
      </c>
      <c r="C32" s="40" t="s">
        <v>1060</v>
      </c>
      <c r="D32" s="12"/>
      <c r="E32" s="12">
        <v>900</v>
      </c>
      <c r="F32" s="13" t="s">
        <v>1061</v>
      </c>
      <c r="G32" s="12">
        <v>0</v>
      </c>
      <c r="H32" s="12">
        <v>2020</v>
      </c>
      <c r="I32" s="11">
        <v>349432.55599999998</v>
      </c>
      <c r="J32" s="11">
        <v>342927.57699999999</v>
      </c>
      <c r="K32" s="11">
        <v>331497.48599999998</v>
      </c>
      <c r="L32" s="11">
        <v>316642.22200000001</v>
      </c>
      <c r="M32" s="11">
        <v>308286.77500000002</v>
      </c>
      <c r="N32" s="11">
        <v>306059.38699999999</v>
      </c>
      <c r="O32" s="11">
        <v>309236.984</v>
      </c>
      <c r="P32" s="11">
        <v>276447.03700000001</v>
      </c>
      <c r="Q32" s="11">
        <v>249389.68799999999</v>
      </c>
      <c r="R32" s="11">
        <v>241232.87700000001</v>
      </c>
      <c r="S32" s="11">
        <v>222609.69099999999</v>
      </c>
      <c r="T32" s="11">
        <v>192215.39499999999</v>
      </c>
      <c r="U32" s="11">
        <v>157180.26699999999</v>
      </c>
      <c r="V32" s="11">
        <v>128939.39200000001</v>
      </c>
      <c r="W32" s="11">
        <v>87185.982000000004</v>
      </c>
      <c r="X32" s="11">
        <v>54754.940999999999</v>
      </c>
      <c r="Y32" s="11">
        <v>33648.953000000001</v>
      </c>
      <c r="Z32" s="11">
        <v>15756.941999999999</v>
      </c>
      <c r="AA32" s="11">
        <v>5327.866</v>
      </c>
      <c r="AB32" s="11">
        <v>1077.7909999999999</v>
      </c>
      <c r="AC32" s="11">
        <v>124.14400000000001</v>
      </c>
    </row>
    <row r="33" spans="1:29" ht="11.5">
      <c r="A33" s="38">
        <v>16</v>
      </c>
      <c r="B33" s="36" t="s">
        <v>1059</v>
      </c>
      <c r="C33" s="37" t="s">
        <v>1062</v>
      </c>
      <c r="D33" s="35" t="s">
        <v>1063</v>
      </c>
      <c r="E33" s="35">
        <v>1803</v>
      </c>
      <c r="F33" s="36" t="s">
        <v>1064</v>
      </c>
      <c r="G33" s="35">
        <v>900</v>
      </c>
      <c r="H33" s="35">
        <v>1950</v>
      </c>
      <c r="I33" s="34" t="s">
        <v>1065</v>
      </c>
      <c r="J33" s="34" t="s">
        <v>1065</v>
      </c>
      <c r="K33" s="34" t="s">
        <v>1065</v>
      </c>
      <c r="L33" s="34" t="s">
        <v>1065</v>
      </c>
      <c r="M33" s="34" t="s">
        <v>1065</v>
      </c>
      <c r="N33" s="34" t="s">
        <v>1065</v>
      </c>
      <c r="O33" s="34" t="s">
        <v>1065</v>
      </c>
      <c r="P33" s="34" t="s">
        <v>1065</v>
      </c>
      <c r="Q33" s="34" t="s">
        <v>1065</v>
      </c>
      <c r="R33" s="34" t="s">
        <v>1065</v>
      </c>
      <c r="S33" s="34" t="s">
        <v>1065</v>
      </c>
      <c r="T33" s="34" t="s">
        <v>1065</v>
      </c>
      <c r="U33" s="34" t="s">
        <v>1065</v>
      </c>
      <c r="V33" s="34" t="s">
        <v>1065</v>
      </c>
      <c r="W33" s="34" t="s">
        <v>1065</v>
      </c>
      <c r="X33" s="34" t="s">
        <v>1065</v>
      </c>
      <c r="Y33" s="34" t="s">
        <v>1065</v>
      </c>
      <c r="Z33" s="34" t="s">
        <v>1065</v>
      </c>
      <c r="AA33" s="34" t="s">
        <v>1065</v>
      </c>
      <c r="AB33" s="34" t="s">
        <v>1065</v>
      </c>
      <c r="AC33" s="34" t="s">
        <v>1065</v>
      </c>
    </row>
    <row r="34" spans="1:29" ht="11.5">
      <c r="A34" s="38">
        <v>17</v>
      </c>
      <c r="B34" s="36" t="s">
        <v>1059</v>
      </c>
      <c r="C34" s="37" t="s">
        <v>1062</v>
      </c>
      <c r="D34" s="35" t="s">
        <v>1063</v>
      </c>
      <c r="E34" s="35">
        <v>1803</v>
      </c>
      <c r="F34" s="36" t="s">
        <v>1064</v>
      </c>
      <c r="G34" s="35">
        <v>900</v>
      </c>
      <c r="H34" s="35">
        <v>1955</v>
      </c>
      <c r="I34" s="34" t="s">
        <v>1065</v>
      </c>
      <c r="J34" s="34" t="s">
        <v>1065</v>
      </c>
      <c r="K34" s="34" t="s">
        <v>1065</v>
      </c>
      <c r="L34" s="34" t="s">
        <v>1065</v>
      </c>
      <c r="M34" s="34" t="s">
        <v>1065</v>
      </c>
      <c r="N34" s="34" t="s">
        <v>1065</v>
      </c>
      <c r="O34" s="34" t="s">
        <v>1065</v>
      </c>
      <c r="P34" s="34" t="s">
        <v>1065</v>
      </c>
      <c r="Q34" s="34" t="s">
        <v>1065</v>
      </c>
      <c r="R34" s="34" t="s">
        <v>1065</v>
      </c>
      <c r="S34" s="34" t="s">
        <v>1065</v>
      </c>
      <c r="T34" s="34" t="s">
        <v>1065</v>
      </c>
      <c r="U34" s="34" t="s">
        <v>1065</v>
      </c>
      <c r="V34" s="34" t="s">
        <v>1065</v>
      </c>
      <c r="W34" s="34" t="s">
        <v>1065</v>
      </c>
      <c r="X34" s="34" t="s">
        <v>1065</v>
      </c>
      <c r="Y34" s="34" t="s">
        <v>1065</v>
      </c>
      <c r="Z34" s="34" t="s">
        <v>1065</v>
      </c>
      <c r="AA34" s="34" t="s">
        <v>1065</v>
      </c>
      <c r="AB34" s="34" t="s">
        <v>1065</v>
      </c>
      <c r="AC34" s="34" t="s">
        <v>1065</v>
      </c>
    </row>
    <row r="35" spans="1:29" ht="11.5">
      <c r="A35" s="38">
        <v>18</v>
      </c>
      <c r="B35" s="36" t="s">
        <v>1059</v>
      </c>
      <c r="C35" s="37" t="s">
        <v>1062</v>
      </c>
      <c r="D35" s="35" t="s">
        <v>1063</v>
      </c>
      <c r="E35" s="35">
        <v>1803</v>
      </c>
      <c r="F35" s="36" t="s">
        <v>1064</v>
      </c>
      <c r="G35" s="35">
        <v>900</v>
      </c>
      <c r="H35" s="35">
        <v>1960</v>
      </c>
      <c r="I35" s="34" t="s">
        <v>1065</v>
      </c>
      <c r="J35" s="34" t="s">
        <v>1065</v>
      </c>
      <c r="K35" s="34" t="s">
        <v>1065</v>
      </c>
      <c r="L35" s="34" t="s">
        <v>1065</v>
      </c>
      <c r="M35" s="34" t="s">
        <v>1065</v>
      </c>
      <c r="N35" s="34" t="s">
        <v>1065</v>
      </c>
      <c r="O35" s="34" t="s">
        <v>1065</v>
      </c>
      <c r="P35" s="34" t="s">
        <v>1065</v>
      </c>
      <c r="Q35" s="34" t="s">
        <v>1065</v>
      </c>
      <c r="R35" s="34" t="s">
        <v>1065</v>
      </c>
      <c r="S35" s="34" t="s">
        <v>1065</v>
      </c>
      <c r="T35" s="34" t="s">
        <v>1065</v>
      </c>
      <c r="U35" s="34" t="s">
        <v>1065</v>
      </c>
      <c r="V35" s="34" t="s">
        <v>1065</v>
      </c>
      <c r="W35" s="34" t="s">
        <v>1065</v>
      </c>
      <c r="X35" s="34" t="s">
        <v>1065</v>
      </c>
      <c r="Y35" s="34" t="s">
        <v>1065</v>
      </c>
      <c r="Z35" s="34" t="s">
        <v>1065</v>
      </c>
      <c r="AA35" s="34" t="s">
        <v>1065</v>
      </c>
      <c r="AB35" s="34" t="s">
        <v>1065</v>
      </c>
      <c r="AC35" s="34" t="s">
        <v>1065</v>
      </c>
    </row>
    <row r="36" spans="1:29" ht="11.5">
      <c r="A36" s="38">
        <v>19</v>
      </c>
      <c r="B36" s="36" t="s">
        <v>1059</v>
      </c>
      <c r="C36" s="37" t="s">
        <v>1062</v>
      </c>
      <c r="D36" s="35" t="s">
        <v>1063</v>
      </c>
      <c r="E36" s="35">
        <v>1803</v>
      </c>
      <c r="F36" s="36" t="s">
        <v>1064</v>
      </c>
      <c r="G36" s="35">
        <v>900</v>
      </c>
      <c r="H36" s="35">
        <v>1965</v>
      </c>
      <c r="I36" s="34" t="s">
        <v>1065</v>
      </c>
      <c r="J36" s="34" t="s">
        <v>1065</v>
      </c>
      <c r="K36" s="34" t="s">
        <v>1065</v>
      </c>
      <c r="L36" s="34" t="s">
        <v>1065</v>
      </c>
      <c r="M36" s="34" t="s">
        <v>1065</v>
      </c>
      <c r="N36" s="34" t="s">
        <v>1065</v>
      </c>
      <c r="O36" s="34" t="s">
        <v>1065</v>
      </c>
      <c r="P36" s="34" t="s">
        <v>1065</v>
      </c>
      <c r="Q36" s="34" t="s">
        <v>1065</v>
      </c>
      <c r="R36" s="34" t="s">
        <v>1065</v>
      </c>
      <c r="S36" s="34" t="s">
        <v>1065</v>
      </c>
      <c r="T36" s="34" t="s">
        <v>1065</v>
      </c>
      <c r="U36" s="34" t="s">
        <v>1065</v>
      </c>
      <c r="V36" s="34" t="s">
        <v>1065</v>
      </c>
      <c r="W36" s="34" t="s">
        <v>1065</v>
      </c>
      <c r="X36" s="34" t="s">
        <v>1065</v>
      </c>
      <c r="Y36" s="34" t="s">
        <v>1065</v>
      </c>
      <c r="Z36" s="34" t="s">
        <v>1065</v>
      </c>
      <c r="AA36" s="34" t="s">
        <v>1065</v>
      </c>
      <c r="AB36" s="34" t="s">
        <v>1065</v>
      </c>
      <c r="AC36" s="34" t="s">
        <v>1065</v>
      </c>
    </row>
    <row r="37" spans="1:29" ht="11.5">
      <c r="A37" s="38">
        <v>20</v>
      </c>
      <c r="B37" s="36" t="s">
        <v>1059</v>
      </c>
      <c r="C37" s="37" t="s">
        <v>1062</v>
      </c>
      <c r="D37" s="35" t="s">
        <v>1063</v>
      </c>
      <c r="E37" s="35">
        <v>1803</v>
      </c>
      <c r="F37" s="36" t="s">
        <v>1064</v>
      </c>
      <c r="G37" s="35">
        <v>900</v>
      </c>
      <c r="H37" s="35">
        <v>1970</v>
      </c>
      <c r="I37" s="34" t="s">
        <v>1065</v>
      </c>
      <c r="J37" s="34" t="s">
        <v>1065</v>
      </c>
      <c r="K37" s="34" t="s">
        <v>1065</v>
      </c>
      <c r="L37" s="34" t="s">
        <v>1065</v>
      </c>
      <c r="M37" s="34" t="s">
        <v>1065</v>
      </c>
      <c r="N37" s="34" t="s">
        <v>1065</v>
      </c>
      <c r="O37" s="34" t="s">
        <v>1065</v>
      </c>
      <c r="P37" s="34" t="s">
        <v>1065</v>
      </c>
      <c r="Q37" s="34" t="s">
        <v>1065</v>
      </c>
      <c r="R37" s="34" t="s">
        <v>1065</v>
      </c>
      <c r="S37" s="34" t="s">
        <v>1065</v>
      </c>
      <c r="T37" s="34" t="s">
        <v>1065</v>
      </c>
      <c r="U37" s="34" t="s">
        <v>1065</v>
      </c>
      <c r="V37" s="34" t="s">
        <v>1065</v>
      </c>
      <c r="W37" s="34" t="s">
        <v>1065</v>
      </c>
      <c r="X37" s="34" t="s">
        <v>1065</v>
      </c>
      <c r="Y37" s="34" t="s">
        <v>1065</v>
      </c>
      <c r="Z37" s="34" t="s">
        <v>1065</v>
      </c>
      <c r="AA37" s="34" t="s">
        <v>1065</v>
      </c>
      <c r="AB37" s="34" t="s">
        <v>1065</v>
      </c>
      <c r="AC37" s="34" t="s">
        <v>1065</v>
      </c>
    </row>
    <row r="38" spans="1:29" ht="11.5">
      <c r="A38" s="38">
        <v>21</v>
      </c>
      <c r="B38" s="36" t="s">
        <v>1059</v>
      </c>
      <c r="C38" s="37" t="s">
        <v>1062</v>
      </c>
      <c r="D38" s="35" t="s">
        <v>1063</v>
      </c>
      <c r="E38" s="35">
        <v>1803</v>
      </c>
      <c r="F38" s="36" t="s">
        <v>1064</v>
      </c>
      <c r="G38" s="35">
        <v>900</v>
      </c>
      <c r="H38" s="35">
        <v>1975</v>
      </c>
      <c r="I38" s="34" t="s">
        <v>1065</v>
      </c>
      <c r="J38" s="34" t="s">
        <v>1065</v>
      </c>
      <c r="K38" s="34" t="s">
        <v>1065</v>
      </c>
      <c r="L38" s="34" t="s">
        <v>1065</v>
      </c>
      <c r="M38" s="34" t="s">
        <v>1065</v>
      </c>
      <c r="N38" s="34" t="s">
        <v>1065</v>
      </c>
      <c r="O38" s="34" t="s">
        <v>1065</v>
      </c>
      <c r="P38" s="34" t="s">
        <v>1065</v>
      </c>
      <c r="Q38" s="34" t="s">
        <v>1065</v>
      </c>
      <c r="R38" s="34" t="s">
        <v>1065</v>
      </c>
      <c r="S38" s="34" t="s">
        <v>1065</v>
      </c>
      <c r="T38" s="34" t="s">
        <v>1065</v>
      </c>
      <c r="U38" s="34" t="s">
        <v>1065</v>
      </c>
      <c r="V38" s="34" t="s">
        <v>1065</v>
      </c>
      <c r="W38" s="34" t="s">
        <v>1065</v>
      </c>
      <c r="X38" s="34" t="s">
        <v>1065</v>
      </c>
      <c r="Y38" s="34" t="s">
        <v>1065</v>
      </c>
      <c r="Z38" s="34" t="s">
        <v>1065</v>
      </c>
      <c r="AA38" s="34" t="s">
        <v>1065</v>
      </c>
      <c r="AB38" s="34" t="s">
        <v>1065</v>
      </c>
      <c r="AC38" s="34" t="s">
        <v>1065</v>
      </c>
    </row>
    <row r="39" spans="1:29" ht="11.5">
      <c r="A39" s="38">
        <v>22</v>
      </c>
      <c r="B39" s="36" t="s">
        <v>1059</v>
      </c>
      <c r="C39" s="37" t="s">
        <v>1062</v>
      </c>
      <c r="D39" s="35" t="s">
        <v>1063</v>
      </c>
      <c r="E39" s="35">
        <v>1803</v>
      </c>
      <c r="F39" s="36" t="s">
        <v>1064</v>
      </c>
      <c r="G39" s="35">
        <v>900</v>
      </c>
      <c r="H39" s="35">
        <v>1980</v>
      </c>
      <c r="I39" s="34" t="s">
        <v>1065</v>
      </c>
      <c r="J39" s="34" t="s">
        <v>1065</v>
      </c>
      <c r="K39" s="34" t="s">
        <v>1065</v>
      </c>
      <c r="L39" s="34" t="s">
        <v>1065</v>
      </c>
      <c r="M39" s="34" t="s">
        <v>1065</v>
      </c>
      <c r="N39" s="34" t="s">
        <v>1065</v>
      </c>
      <c r="O39" s="34" t="s">
        <v>1065</v>
      </c>
      <c r="P39" s="34" t="s">
        <v>1065</v>
      </c>
      <c r="Q39" s="34" t="s">
        <v>1065</v>
      </c>
      <c r="R39" s="34" t="s">
        <v>1065</v>
      </c>
      <c r="S39" s="34" t="s">
        <v>1065</v>
      </c>
      <c r="T39" s="34" t="s">
        <v>1065</v>
      </c>
      <c r="U39" s="34" t="s">
        <v>1065</v>
      </c>
      <c r="V39" s="34" t="s">
        <v>1065</v>
      </c>
      <c r="W39" s="34" t="s">
        <v>1065</v>
      </c>
      <c r="X39" s="34" t="s">
        <v>1065</v>
      </c>
      <c r="Y39" s="34" t="s">
        <v>1065</v>
      </c>
      <c r="Z39" s="34" t="s">
        <v>1065</v>
      </c>
      <c r="AA39" s="34" t="s">
        <v>1065</v>
      </c>
      <c r="AB39" s="34" t="s">
        <v>1065</v>
      </c>
      <c r="AC39" s="34" t="s">
        <v>1065</v>
      </c>
    </row>
    <row r="40" spans="1:29" ht="11.5">
      <c r="A40" s="38">
        <v>23</v>
      </c>
      <c r="B40" s="36" t="s">
        <v>1059</v>
      </c>
      <c r="C40" s="37" t="s">
        <v>1062</v>
      </c>
      <c r="D40" s="35" t="s">
        <v>1063</v>
      </c>
      <c r="E40" s="35">
        <v>1803</v>
      </c>
      <c r="F40" s="36" t="s">
        <v>1064</v>
      </c>
      <c r="G40" s="35">
        <v>900</v>
      </c>
      <c r="H40" s="35">
        <v>1985</v>
      </c>
      <c r="I40" s="34" t="s">
        <v>1065</v>
      </c>
      <c r="J40" s="34" t="s">
        <v>1065</v>
      </c>
      <c r="K40" s="34" t="s">
        <v>1065</v>
      </c>
      <c r="L40" s="34" t="s">
        <v>1065</v>
      </c>
      <c r="M40" s="34" t="s">
        <v>1065</v>
      </c>
      <c r="N40" s="34" t="s">
        <v>1065</v>
      </c>
      <c r="O40" s="34" t="s">
        <v>1065</v>
      </c>
      <c r="P40" s="34" t="s">
        <v>1065</v>
      </c>
      <c r="Q40" s="34" t="s">
        <v>1065</v>
      </c>
      <c r="R40" s="34" t="s">
        <v>1065</v>
      </c>
      <c r="S40" s="34" t="s">
        <v>1065</v>
      </c>
      <c r="T40" s="34" t="s">
        <v>1065</v>
      </c>
      <c r="U40" s="34" t="s">
        <v>1065</v>
      </c>
      <c r="V40" s="34" t="s">
        <v>1065</v>
      </c>
      <c r="W40" s="34" t="s">
        <v>1065</v>
      </c>
      <c r="X40" s="34" t="s">
        <v>1065</v>
      </c>
      <c r="Y40" s="34" t="s">
        <v>1065</v>
      </c>
      <c r="Z40" s="34" t="s">
        <v>1065</v>
      </c>
      <c r="AA40" s="34" t="s">
        <v>1065</v>
      </c>
      <c r="AB40" s="34" t="s">
        <v>1065</v>
      </c>
      <c r="AC40" s="34" t="s">
        <v>1065</v>
      </c>
    </row>
    <row r="41" spans="1:29" ht="11.5">
      <c r="A41" s="38">
        <v>24</v>
      </c>
      <c r="B41" s="36" t="s">
        <v>1059</v>
      </c>
      <c r="C41" s="37" t="s">
        <v>1062</v>
      </c>
      <c r="D41" s="35" t="s">
        <v>1063</v>
      </c>
      <c r="E41" s="35">
        <v>1803</v>
      </c>
      <c r="F41" s="36" t="s">
        <v>1064</v>
      </c>
      <c r="G41" s="35">
        <v>900</v>
      </c>
      <c r="H41" s="35">
        <v>1990</v>
      </c>
      <c r="I41" s="34" t="s">
        <v>1065</v>
      </c>
      <c r="J41" s="34" t="s">
        <v>1065</v>
      </c>
      <c r="K41" s="34" t="s">
        <v>1065</v>
      </c>
      <c r="L41" s="34" t="s">
        <v>1065</v>
      </c>
      <c r="M41" s="34" t="s">
        <v>1065</v>
      </c>
      <c r="N41" s="34" t="s">
        <v>1065</v>
      </c>
      <c r="O41" s="34" t="s">
        <v>1065</v>
      </c>
      <c r="P41" s="34" t="s">
        <v>1065</v>
      </c>
      <c r="Q41" s="34" t="s">
        <v>1065</v>
      </c>
      <c r="R41" s="34" t="s">
        <v>1065</v>
      </c>
      <c r="S41" s="34" t="s">
        <v>1065</v>
      </c>
      <c r="T41" s="34" t="s">
        <v>1065</v>
      </c>
      <c r="U41" s="34" t="s">
        <v>1065</v>
      </c>
      <c r="V41" s="34" t="s">
        <v>1065</v>
      </c>
      <c r="W41" s="34" t="s">
        <v>1065</v>
      </c>
      <c r="X41" s="34" t="s">
        <v>1065</v>
      </c>
      <c r="Y41" s="34" t="s">
        <v>1065</v>
      </c>
      <c r="Z41" s="34" t="s">
        <v>1065</v>
      </c>
      <c r="AA41" s="34" t="s">
        <v>1065</v>
      </c>
      <c r="AB41" s="34" t="s">
        <v>1065</v>
      </c>
      <c r="AC41" s="34" t="s">
        <v>1065</v>
      </c>
    </row>
    <row r="42" spans="1:29" ht="11.5">
      <c r="A42" s="38">
        <v>25</v>
      </c>
      <c r="B42" s="36" t="s">
        <v>1059</v>
      </c>
      <c r="C42" s="37" t="s">
        <v>1062</v>
      </c>
      <c r="D42" s="35" t="s">
        <v>1063</v>
      </c>
      <c r="E42" s="35">
        <v>1803</v>
      </c>
      <c r="F42" s="36" t="s">
        <v>1064</v>
      </c>
      <c r="G42" s="35">
        <v>900</v>
      </c>
      <c r="H42" s="35">
        <v>1995</v>
      </c>
      <c r="I42" s="34" t="s">
        <v>1065</v>
      </c>
      <c r="J42" s="34" t="s">
        <v>1065</v>
      </c>
      <c r="K42" s="34" t="s">
        <v>1065</v>
      </c>
      <c r="L42" s="34" t="s">
        <v>1065</v>
      </c>
      <c r="M42" s="34" t="s">
        <v>1065</v>
      </c>
      <c r="N42" s="34" t="s">
        <v>1065</v>
      </c>
      <c r="O42" s="34" t="s">
        <v>1065</v>
      </c>
      <c r="P42" s="34" t="s">
        <v>1065</v>
      </c>
      <c r="Q42" s="34" t="s">
        <v>1065</v>
      </c>
      <c r="R42" s="34" t="s">
        <v>1065</v>
      </c>
      <c r="S42" s="34" t="s">
        <v>1065</v>
      </c>
      <c r="T42" s="34" t="s">
        <v>1065</v>
      </c>
      <c r="U42" s="34" t="s">
        <v>1065</v>
      </c>
      <c r="V42" s="34" t="s">
        <v>1065</v>
      </c>
      <c r="W42" s="34" t="s">
        <v>1065</v>
      </c>
      <c r="X42" s="34" t="s">
        <v>1065</v>
      </c>
      <c r="Y42" s="34" t="s">
        <v>1065</v>
      </c>
      <c r="Z42" s="34" t="s">
        <v>1065</v>
      </c>
      <c r="AA42" s="34" t="s">
        <v>1065</v>
      </c>
      <c r="AB42" s="34" t="s">
        <v>1065</v>
      </c>
      <c r="AC42" s="34" t="s">
        <v>1065</v>
      </c>
    </row>
    <row r="43" spans="1:29" ht="11.5">
      <c r="A43" s="38">
        <v>26</v>
      </c>
      <c r="B43" s="36" t="s">
        <v>1059</v>
      </c>
      <c r="C43" s="37" t="s">
        <v>1062</v>
      </c>
      <c r="D43" s="35" t="s">
        <v>1063</v>
      </c>
      <c r="E43" s="35">
        <v>1803</v>
      </c>
      <c r="F43" s="36" t="s">
        <v>1064</v>
      </c>
      <c r="G43" s="35">
        <v>900</v>
      </c>
      <c r="H43" s="35">
        <v>2000</v>
      </c>
      <c r="I43" s="34" t="s">
        <v>1065</v>
      </c>
      <c r="J43" s="34" t="s">
        <v>1065</v>
      </c>
      <c r="K43" s="34" t="s">
        <v>1065</v>
      </c>
      <c r="L43" s="34" t="s">
        <v>1065</v>
      </c>
      <c r="M43" s="34" t="s">
        <v>1065</v>
      </c>
      <c r="N43" s="34" t="s">
        <v>1065</v>
      </c>
      <c r="O43" s="34" t="s">
        <v>1065</v>
      </c>
      <c r="P43" s="34" t="s">
        <v>1065</v>
      </c>
      <c r="Q43" s="34" t="s">
        <v>1065</v>
      </c>
      <c r="R43" s="34" t="s">
        <v>1065</v>
      </c>
      <c r="S43" s="34" t="s">
        <v>1065</v>
      </c>
      <c r="T43" s="34" t="s">
        <v>1065</v>
      </c>
      <c r="U43" s="34" t="s">
        <v>1065</v>
      </c>
      <c r="V43" s="34" t="s">
        <v>1065</v>
      </c>
      <c r="W43" s="34" t="s">
        <v>1065</v>
      </c>
      <c r="X43" s="34" t="s">
        <v>1065</v>
      </c>
      <c r="Y43" s="34" t="s">
        <v>1065</v>
      </c>
      <c r="Z43" s="34" t="s">
        <v>1065</v>
      </c>
      <c r="AA43" s="34" t="s">
        <v>1065</v>
      </c>
      <c r="AB43" s="34" t="s">
        <v>1065</v>
      </c>
      <c r="AC43" s="34" t="s">
        <v>1065</v>
      </c>
    </row>
    <row r="44" spans="1:29" ht="11.5">
      <c r="A44" s="38">
        <v>27</v>
      </c>
      <c r="B44" s="36" t="s">
        <v>1059</v>
      </c>
      <c r="C44" s="37" t="s">
        <v>1062</v>
      </c>
      <c r="D44" s="35" t="s">
        <v>1063</v>
      </c>
      <c r="E44" s="35">
        <v>1803</v>
      </c>
      <c r="F44" s="36" t="s">
        <v>1064</v>
      </c>
      <c r="G44" s="35">
        <v>900</v>
      </c>
      <c r="H44" s="35">
        <v>2005</v>
      </c>
      <c r="I44" s="34" t="s">
        <v>1065</v>
      </c>
      <c r="J44" s="34" t="s">
        <v>1065</v>
      </c>
      <c r="K44" s="34" t="s">
        <v>1065</v>
      </c>
      <c r="L44" s="34" t="s">
        <v>1065</v>
      </c>
      <c r="M44" s="34" t="s">
        <v>1065</v>
      </c>
      <c r="N44" s="34" t="s">
        <v>1065</v>
      </c>
      <c r="O44" s="34" t="s">
        <v>1065</v>
      </c>
      <c r="P44" s="34" t="s">
        <v>1065</v>
      </c>
      <c r="Q44" s="34" t="s">
        <v>1065</v>
      </c>
      <c r="R44" s="34" t="s">
        <v>1065</v>
      </c>
      <c r="S44" s="34" t="s">
        <v>1065</v>
      </c>
      <c r="T44" s="34" t="s">
        <v>1065</v>
      </c>
      <c r="U44" s="34" t="s">
        <v>1065</v>
      </c>
      <c r="V44" s="34" t="s">
        <v>1065</v>
      </c>
      <c r="W44" s="34" t="s">
        <v>1065</v>
      </c>
      <c r="X44" s="34" t="s">
        <v>1065</v>
      </c>
      <c r="Y44" s="34" t="s">
        <v>1065</v>
      </c>
      <c r="Z44" s="34" t="s">
        <v>1065</v>
      </c>
      <c r="AA44" s="34" t="s">
        <v>1065</v>
      </c>
      <c r="AB44" s="34" t="s">
        <v>1065</v>
      </c>
      <c r="AC44" s="34" t="s">
        <v>1065</v>
      </c>
    </row>
    <row r="45" spans="1:29" ht="11.5">
      <c r="A45" s="38">
        <v>28</v>
      </c>
      <c r="B45" s="36" t="s">
        <v>1059</v>
      </c>
      <c r="C45" s="37" t="s">
        <v>1062</v>
      </c>
      <c r="D45" s="35" t="s">
        <v>1063</v>
      </c>
      <c r="E45" s="35">
        <v>1803</v>
      </c>
      <c r="F45" s="36" t="s">
        <v>1064</v>
      </c>
      <c r="G45" s="35">
        <v>900</v>
      </c>
      <c r="H45" s="35">
        <v>2010</v>
      </c>
      <c r="I45" s="34" t="s">
        <v>1065</v>
      </c>
      <c r="J45" s="34" t="s">
        <v>1065</v>
      </c>
      <c r="K45" s="34" t="s">
        <v>1065</v>
      </c>
      <c r="L45" s="34" t="s">
        <v>1065</v>
      </c>
      <c r="M45" s="34" t="s">
        <v>1065</v>
      </c>
      <c r="N45" s="34" t="s">
        <v>1065</v>
      </c>
      <c r="O45" s="34" t="s">
        <v>1065</v>
      </c>
      <c r="P45" s="34" t="s">
        <v>1065</v>
      </c>
      <c r="Q45" s="34" t="s">
        <v>1065</v>
      </c>
      <c r="R45" s="34" t="s">
        <v>1065</v>
      </c>
      <c r="S45" s="34" t="s">
        <v>1065</v>
      </c>
      <c r="T45" s="34" t="s">
        <v>1065</v>
      </c>
      <c r="U45" s="34" t="s">
        <v>1065</v>
      </c>
      <c r="V45" s="34" t="s">
        <v>1065</v>
      </c>
      <c r="W45" s="34" t="s">
        <v>1065</v>
      </c>
      <c r="X45" s="34" t="s">
        <v>1065</v>
      </c>
      <c r="Y45" s="34" t="s">
        <v>1065</v>
      </c>
      <c r="Z45" s="34" t="s">
        <v>1065</v>
      </c>
      <c r="AA45" s="34" t="s">
        <v>1065</v>
      </c>
      <c r="AB45" s="34" t="s">
        <v>1065</v>
      </c>
      <c r="AC45" s="34" t="s">
        <v>1065</v>
      </c>
    </row>
    <row r="46" spans="1:29" ht="11.5">
      <c r="A46" s="38">
        <v>29</v>
      </c>
      <c r="B46" s="36" t="s">
        <v>1059</v>
      </c>
      <c r="C46" s="37" t="s">
        <v>1062</v>
      </c>
      <c r="D46" s="35" t="s">
        <v>1063</v>
      </c>
      <c r="E46" s="35">
        <v>1803</v>
      </c>
      <c r="F46" s="36" t="s">
        <v>1064</v>
      </c>
      <c r="G46" s="35">
        <v>900</v>
      </c>
      <c r="H46" s="35">
        <v>2015</v>
      </c>
      <c r="I46" s="34" t="s">
        <v>1065</v>
      </c>
      <c r="J46" s="34" t="s">
        <v>1065</v>
      </c>
      <c r="K46" s="34" t="s">
        <v>1065</v>
      </c>
      <c r="L46" s="34" t="s">
        <v>1065</v>
      </c>
      <c r="M46" s="34" t="s">
        <v>1065</v>
      </c>
      <c r="N46" s="34" t="s">
        <v>1065</v>
      </c>
      <c r="O46" s="34" t="s">
        <v>1065</v>
      </c>
      <c r="P46" s="34" t="s">
        <v>1065</v>
      </c>
      <c r="Q46" s="34" t="s">
        <v>1065</v>
      </c>
      <c r="R46" s="34" t="s">
        <v>1065</v>
      </c>
      <c r="S46" s="34" t="s">
        <v>1065</v>
      </c>
      <c r="T46" s="34" t="s">
        <v>1065</v>
      </c>
      <c r="U46" s="34" t="s">
        <v>1065</v>
      </c>
      <c r="V46" s="34" t="s">
        <v>1065</v>
      </c>
      <c r="W46" s="34" t="s">
        <v>1065</v>
      </c>
      <c r="X46" s="34" t="s">
        <v>1065</v>
      </c>
      <c r="Y46" s="34" t="s">
        <v>1065</v>
      </c>
      <c r="Z46" s="34" t="s">
        <v>1065</v>
      </c>
      <c r="AA46" s="34" t="s">
        <v>1065</v>
      </c>
      <c r="AB46" s="34" t="s">
        <v>1065</v>
      </c>
      <c r="AC46" s="34" t="s">
        <v>1065</v>
      </c>
    </row>
    <row r="47" spans="1:29" ht="11.5">
      <c r="A47" s="38">
        <v>30</v>
      </c>
      <c r="B47" s="36" t="s">
        <v>1059</v>
      </c>
      <c r="C47" s="37" t="s">
        <v>1062</v>
      </c>
      <c r="D47" s="35" t="s">
        <v>1063</v>
      </c>
      <c r="E47" s="35">
        <v>1803</v>
      </c>
      <c r="F47" s="36" t="s">
        <v>1064</v>
      </c>
      <c r="G47" s="35">
        <v>900</v>
      </c>
      <c r="H47" s="35">
        <v>2020</v>
      </c>
      <c r="I47" s="34" t="s">
        <v>1065</v>
      </c>
      <c r="J47" s="34" t="s">
        <v>1065</v>
      </c>
      <c r="K47" s="34" t="s">
        <v>1065</v>
      </c>
      <c r="L47" s="34" t="s">
        <v>1065</v>
      </c>
      <c r="M47" s="34" t="s">
        <v>1065</v>
      </c>
      <c r="N47" s="34" t="s">
        <v>1065</v>
      </c>
      <c r="O47" s="34" t="s">
        <v>1065</v>
      </c>
      <c r="P47" s="34" t="s">
        <v>1065</v>
      </c>
      <c r="Q47" s="34" t="s">
        <v>1065</v>
      </c>
      <c r="R47" s="34" t="s">
        <v>1065</v>
      </c>
      <c r="S47" s="34" t="s">
        <v>1065</v>
      </c>
      <c r="T47" s="34" t="s">
        <v>1065</v>
      </c>
      <c r="U47" s="34" t="s">
        <v>1065</v>
      </c>
      <c r="V47" s="34" t="s">
        <v>1065</v>
      </c>
      <c r="W47" s="34" t="s">
        <v>1065</v>
      </c>
      <c r="X47" s="34" t="s">
        <v>1065</v>
      </c>
      <c r="Y47" s="34" t="s">
        <v>1065</v>
      </c>
      <c r="Z47" s="34" t="s">
        <v>1065</v>
      </c>
      <c r="AA47" s="34" t="s">
        <v>1065</v>
      </c>
      <c r="AB47" s="34" t="s">
        <v>1065</v>
      </c>
      <c r="AC47" s="34" t="s">
        <v>1065</v>
      </c>
    </row>
    <row r="48" spans="1:29" ht="11.5">
      <c r="A48" s="15">
        <v>31</v>
      </c>
      <c r="B48" s="13" t="s">
        <v>1059</v>
      </c>
      <c r="C48" s="39" t="s">
        <v>1066</v>
      </c>
      <c r="D48" s="12" t="s">
        <v>1067</v>
      </c>
      <c r="E48" s="12">
        <v>901</v>
      </c>
      <c r="F48" s="13" t="s">
        <v>1068</v>
      </c>
      <c r="G48" s="12">
        <v>1803</v>
      </c>
      <c r="H48" s="12">
        <v>1950</v>
      </c>
      <c r="I48" s="11">
        <v>42278.627999999997</v>
      </c>
      <c r="J48" s="11">
        <v>34213.292999999998</v>
      </c>
      <c r="K48" s="11">
        <v>36908.254999999997</v>
      </c>
      <c r="L48" s="11">
        <v>34086.150999999998</v>
      </c>
      <c r="M48" s="11">
        <v>34883.692000000003</v>
      </c>
      <c r="N48" s="11">
        <v>29805.811000000002</v>
      </c>
      <c r="O48" s="11">
        <v>23440.226999999999</v>
      </c>
      <c r="P48" s="11">
        <v>26998.878000000001</v>
      </c>
      <c r="Q48" s="11">
        <v>26201.58</v>
      </c>
      <c r="R48" s="11">
        <v>23426.897000000001</v>
      </c>
      <c r="S48" s="11">
        <v>19660.353999999999</v>
      </c>
      <c r="T48" s="11">
        <v>16169.004999999999</v>
      </c>
      <c r="U48" s="11">
        <v>13819.242</v>
      </c>
      <c r="V48" s="11">
        <v>10988.062</v>
      </c>
      <c r="W48" s="11">
        <v>7783.7359999999999</v>
      </c>
      <c r="X48" s="11">
        <v>4653.0290000000005</v>
      </c>
      <c r="Y48" s="11">
        <v>2069.2280000000001</v>
      </c>
      <c r="Z48" s="11">
        <v>762.44299999999998</v>
      </c>
      <c r="AA48" s="11">
        <v>189.55799999999999</v>
      </c>
      <c r="AB48" s="11">
        <v>32.222999999999999</v>
      </c>
      <c r="AC48" s="11">
        <v>3.9119999999999999</v>
      </c>
    </row>
    <row r="49" spans="1:29" ht="11.5">
      <c r="A49" s="15">
        <v>32</v>
      </c>
      <c r="B49" s="13" t="s">
        <v>1059</v>
      </c>
      <c r="C49" s="39" t="s">
        <v>1066</v>
      </c>
      <c r="D49" s="12" t="s">
        <v>1067</v>
      </c>
      <c r="E49" s="12">
        <v>901</v>
      </c>
      <c r="F49" s="13" t="s">
        <v>1068</v>
      </c>
      <c r="G49" s="12">
        <v>1803</v>
      </c>
      <c r="H49" s="12">
        <v>1955</v>
      </c>
      <c r="I49" s="11">
        <v>44765.917000000001</v>
      </c>
      <c r="J49" s="11">
        <v>41658.531000000003</v>
      </c>
      <c r="K49" s="11">
        <v>34167.792999999998</v>
      </c>
      <c r="L49" s="11">
        <v>36459.705999999998</v>
      </c>
      <c r="M49" s="11">
        <v>33443.889000000003</v>
      </c>
      <c r="N49" s="11">
        <v>34460.186000000002</v>
      </c>
      <c r="O49" s="11">
        <v>29417.014999999999</v>
      </c>
      <c r="P49" s="11">
        <v>23071.812999999998</v>
      </c>
      <c r="Q49" s="11">
        <v>26451.152999999998</v>
      </c>
      <c r="R49" s="11">
        <v>25204.172999999999</v>
      </c>
      <c r="S49" s="11">
        <v>22697.196</v>
      </c>
      <c r="T49" s="11">
        <v>18208.59</v>
      </c>
      <c r="U49" s="11">
        <v>14598.174000000001</v>
      </c>
      <c r="V49" s="11">
        <v>11721.120999999999</v>
      </c>
      <c r="W49" s="11">
        <v>8423.0030000000006</v>
      </c>
      <c r="X49" s="11">
        <v>5266.5789999999997</v>
      </c>
      <c r="Y49" s="11">
        <v>2584.759</v>
      </c>
      <c r="Z49" s="11">
        <v>816.14099999999996</v>
      </c>
      <c r="AA49" s="11">
        <v>200.50399999999999</v>
      </c>
      <c r="AB49" s="11">
        <v>31.559000000000001</v>
      </c>
      <c r="AC49" s="11">
        <v>3.48</v>
      </c>
    </row>
    <row r="50" spans="1:29" ht="11.5">
      <c r="A50" s="15">
        <v>33</v>
      </c>
      <c r="B50" s="13" t="s">
        <v>1059</v>
      </c>
      <c r="C50" s="39" t="s">
        <v>1066</v>
      </c>
      <c r="D50" s="12" t="s">
        <v>1067</v>
      </c>
      <c r="E50" s="12">
        <v>901</v>
      </c>
      <c r="F50" s="13" t="s">
        <v>1068</v>
      </c>
      <c r="G50" s="12">
        <v>1803</v>
      </c>
      <c r="H50" s="12">
        <v>1960</v>
      </c>
      <c r="I50" s="11">
        <v>45740.487000000001</v>
      </c>
      <c r="J50" s="11">
        <v>44509.343000000001</v>
      </c>
      <c r="K50" s="11">
        <v>41921.894999999997</v>
      </c>
      <c r="L50" s="11">
        <v>33913.480000000003</v>
      </c>
      <c r="M50" s="11">
        <v>35962.635000000002</v>
      </c>
      <c r="N50" s="11">
        <v>33469.118000000002</v>
      </c>
      <c r="O50" s="11">
        <v>34055.658000000003</v>
      </c>
      <c r="P50" s="11">
        <v>28939.845000000001</v>
      </c>
      <c r="Q50" s="11">
        <v>22588.855</v>
      </c>
      <c r="R50" s="11">
        <v>25720.714</v>
      </c>
      <c r="S50" s="11">
        <v>24384.154999999999</v>
      </c>
      <c r="T50" s="11">
        <v>21135.811000000002</v>
      </c>
      <c r="U50" s="11">
        <v>16377.04</v>
      </c>
      <c r="V50" s="11">
        <v>12363.214</v>
      </c>
      <c r="W50" s="11">
        <v>9063.5049999999992</v>
      </c>
      <c r="X50" s="11">
        <v>5776.2709999999997</v>
      </c>
      <c r="Y50" s="11">
        <v>2910.11</v>
      </c>
      <c r="Z50" s="11">
        <v>1039.2639999999999</v>
      </c>
      <c r="AA50" s="11">
        <v>215.71700000000001</v>
      </c>
      <c r="AB50" s="11">
        <v>32.667999999999999</v>
      </c>
      <c r="AC50" s="11">
        <v>3.2370000000000001</v>
      </c>
    </row>
    <row r="51" spans="1:29" ht="11.5">
      <c r="A51" s="15">
        <v>34</v>
      </c>
      <c r="B51" s="13" t="s">
        <v>1059</v>
      </c>
      <c r="C51" s="39" t="s">
        <v>1066</v>
      </c>
      <c r="D51" s="12" t="s">
        <v>1067</v>
      </c>
      <c r="E51" s="12">
        <v>901</v>
      </c>
      <c r="F51" s="13" t="s">
        <v>1068</v>
      </c>
      <c r="G51" s="12">
        <v>1803</v>
      </c>
      <c r="H51" s="12">
        <v>1965</v>
      </c>
      <c r="I51" s="11">
        <v>44983.953000000001</v>
      </c>
      <c r="J51" s="11">
        <v>45713.9</v>
      </c>
      <c r="K51" s="11">
        <v>44517.667000000001</v>
      </c>
      <c r="L51" s="11">
        <v>41768.921000000002</v>
      </c>
      <c r="M51" s="11">
        <v>33709.008000000002</v>
      </c>
      <c r="N51" s="11">
        <v>35992.144999999997</v>
      </c>
      <c r="O51" s="11">
        <v>33361.870000000003</v>
      </c>
      <c r="P51" s="11">
        <v>33798.014999999999</v>
      </c>
      <c r="Q51" s="11">
        <v>28559.697</v>
      </c>
      <c r="R51" s="11">
        <v>22034.913</v>
      </c>
      <c r="S51" s="11">
        <v>24753.935000000001</v>
      </c>
      <c r="T51" s="11">
        <v>22990.53</v>
      </c>
      <c r="U51" s="11">
        <v>19016.473999999998</v>
      </c>
      <c r="V51" s="11">
        <v>13935.367</v>
      </c>
      <c r="W51" s="11">
        <v>9682.5949999999993</v>
      </c>
      <c r="X51" s="11">
        <v>6294.3689999999997</v>
      </c>
      <c r="Y51" s="11">
        <v>3246.0030000000002</v>
      </c>
      <c r="Z51" s="11">
        <v>1184.838</v>
      </c>
      <c r="AA51" s="11">
        <v>279.44600000000003</v>
      </c>
      <c r="AB51" s="11">
        <v>35.408999999999999</v>
      </c>
      <c r="AC51" s="11">
        <v>3.3180000000000001</v>
      </c>
    </row>
    <row r="52" spans="1:29" ht="11.5">
      <c r="A52" s="15">
        <v>35</v>
      </c>
      <c r="B52" s="13" t="s">
        <v>1059</v>
      </c>
      <c r="C52" s="39" t="s">
        <v>1066</v>
      </c>
      <c r="D52" s="12" t="s">
        <v>1067</v>
      </c>
      <c r="E52" s="12">
        <v>901</v>
      </c>
      <c r="F52" s="13" t="s">
        <v>1068</v>
      </c>
      <c r="G52" s="12">
        <v>1803</v>
      </c>
      <c r="H52" s="12">
        <v>1970</v>
      </c>
      <c r="I52" s="11">
        <v>42422.993000000002</v>
      </c>
      <c r="J52" s="11">
        <v>45281.932000000001</v>
      </c>
      <c r="K52" s="11">
        <v>45977.29</v>
      </c>
      <c r="L52" s="11">
        <v>44255.283000000003</v>
      </c>
      <c r="M52" s="11">
        <v>40913.457999999999</v>
      </c>
      <c r="N52" s="11">
        <v>33705.589</v>
      </c>
      <c r="O52" s="11">
        <v>35813.870999999999</v>
      </c>
      <c r="P52" s="11">
        <v>32932.196000000004</v>
      </c>
      <c r="Q52" s="11">
        <v>33397.002999999997</v>
      </c>
      <c r="R52" s="11">
        <v>27954.954000000002</v>
      </c>
      <c r="S52" s="11">
        <v>21136.775000000001</v>
      </c>
      <c r="T52" s="11">
        <v>23295.277999999998</v>
      </c>
      <c r="U52" s="11">
        <v>20745.253000000001</v>
      </c>
      <c r="V52" s="11">
        <v>16297.182000000001</v>
      </c>
      <c r="W52" s="11">
        <v>10842.743</v>
      </c>
      <c r="X52" s="11">
        <v>6636.5889999999999</v>
      </c>
      <c r="Y52" s="11">
        <v>3571.6370000000002</v>
      </c>
      <c r="Z52" s="11">
        <v>1352.4929999999999</v>
      </c>
      <c r="AA52" s="11">
        <v>326.57799999999997</v>
      </c>
      <c r="AB52" s="11">
        <v>47.293999999999997</v>
      </c>
      <c r="AC52" s="11">
        <v>3.762</v>
      </c>
    </row>
    <row r="53" spans="1:29" ht="11.5">
      <c r="A53" s="15">
        <v>36</v>
      </c>
      <c r="B53" s="13" t="s">
        <v>1059</v>
      </c>
      <c r="C53" s="39" t="s">
        <v>1066</v>
      </c>
      <c r="D53" s="12" t="s">
        <v>1067</v>
      </c>
      <c r="E53" s="12">
        <v>901</v>
      </c>
      <c r="F53" s="13" t="s">
        <v>1068</v>
      </c>
      <c r="G53" s="12">
        <v>1803</v>
      </c>
      <c r="H53" s="12">
        <v>1975</v>
      </c>
      <c r="I53" s="11">
        <v>41685.887000000002</v>
      </c>
      <c r="J53" s="11">
        <v>42467.510999999999</v>
      </c>
      <c r="K53" s="11">
        <v>45408.713000000003</v>
      </c>
      <c r="L53" s="11">
        <v>45837.307999999997</v>
      </c>
      <c r="M53" s="11">
        <v>44106.544999999998</v>
      </c>
      <c r="N53" s="11">
        <v>41354.256999999998</v>
      </c>
      <c r="O53" s="11">
        <v>33795.394999999997</v>
      </c>
      <c r="P53" s="11">
        <v>35475.381000000001</v>
      </c>
      <c r="Q53" s="11">
        <v>32492.560000000001</v>
      </c>
      <c r="R53" s="11">
        <v>32564.858</v>
      </c>
      <c r="S53" s="11">
        <v>26904.802</v>
      </c>
      <c r="T53" s="11">
        <v>19883.353999999999</v>
      </c>
      <c r="U53" s="11">
        <v>21178.155999999999</v>
      </c>
      <c r="V53" s="11">
        <v>17820.416000000001</v>
      </c>
      <c r="W53" s="11">
        <v>12731.609</v>
      </c>
      <c r="X53" s="11">
        <v>7468.0690000000004</v>
      </c>
      <c r="Y53" s="11">
        <v>3855.2429999999999</v>
      </c>
      <c r="Z53" s="11">
        <v>1519.866</v>
      </c>
      <c r="AA53" s="11">
        <v>388.46699999999998</v>
      </c>
      <c r="AB53" s="11">
        <v>57.497999999999998</v>
      </c>
      <c r="AC53" s="11">
        <v>5.1639999999999997</v>
      </c>
    </row>
    <row r="54" spans="1:29" ht="11.5">
      <c r="A54" s="15">
        <v>37</v>
      </c>
      <c r="B54" s="13" t="s">
        <v>1059</v>
      </c>
      <c r="C54" s="39" t="s">
        <v>1066</v>
      </c>
      <c r="D54" s="12" t="s">
        <v>1067</v>
      </c>
      <c r="E54" s="12">
        <v>901</v>
      </c>
      <c r="F54" s="13" t="s">
        <v>1068</v>
      </c>
      <c r="G54" s="12">
        <v>1803</v>
      </c>
      <c r="H54" s="12">
        <v>1980</v>
      </c>
      <c r="I54" s="11">
        <v>40014.614999999998</v>
      </c>
      <c r="J54" s="11">
        <v>41781.468999999997</v>
      </c>
      <c r="K54" s="11">
        <v>43183.538999999997</v>
      </c>
      <c r="L54" s="11">
        <v>46047.245999999999</v>
      </c>
      <c r="M54" s="11">
        <v>45912.383000000002</v>
      </c>
      <c r="N54" s="11">
        <v>43913.67</v>
      </c>
      <c r="O54" s="11">
        <v>41110.197</v>
      </c>
      <c r="P54" s="11">
        <v>32990.5</v>
      </c>
      <c r="Q54" s="11">
        <v>34803.699000000001</v>
      </c>
      <c r="R54" s="11">
        <v>31338.895</v>
      </c>
      <c r="S54" s="11">
        <v>31120.536</v>
      </c>
      <c r="T54" s="11">
        <v>25258.565999999999</v>
      </c>
      <c r="U54" s="11">
        <v>18190.741000000002</v>
      </c>
      <c r="V54" s="11">
        <v>18569.614000000001</v>
      </c>
      <c r="W54" s="11">
        <v>14217.703</v>
      </c>
      <c r="X54" s="11">
        <v>9156.625</v>
      </c>
      <c r="Y54" s="11">
        <v>4259.1499999999996</v>
      </c>
      <c r="Z54" s="11">
        <v>1709.309</v>
      </c>
      <c r="AA54" s="11">
        <v>463.14600000000002</v>
      </c>
      <c r="AB54" s="11">
        <v>74.468000000000004</v>
      </c>
      <c r="AC54" s="11">
        <v>6.8819999999999997</v>
      </c>
    </row>
    <row r="55" spans="1:29" ht="11.5">
      <c r="A55" s="15">
        <v>38</v>
      </c>
      <c r="B55" s="13" t="s">
        <v>1059</v>
      </c>
      <c r="C55" s="39" t="s">
        <v>1066</v>
      </c>
      <c r="D55" s="12" t="s">
        <v>1067</v>
      </c>
      <c r="E55" s="12">
        <v>901</v>
      </c>
      <c r="F55" s="13" t="s">
        <v>1068</v>
      </c>
      <c r="G55" s="12">
        <v>1803</v>
      </c>
      <c r="H55" s="12">
        <v>1985</v>
      </c>
      <c r="I55" s="11">
        <v>40016.425999999999</v>
      </c>
      <c r="J55" s="11">
        <v>40171.364000000001</v>
      </c>
      <c r="K55" s="11">
        <v>42137.205999999998</v>
      </c>
      <c r="L55" s="11">
        <v>43498.722999999998</v>
      </c>
      <c r="M55" s="11">
        <v>45945.601000000002</v>
      </c>
      <c r="N55" s="11">
        <v>45821.214</v>
      </c>
      <c r="O55" s="11">
        <v>43858.112000000001</v>
      </c>
      <c r="P55" s="11">
        <v>40663.944000000003</v>
      </c>
      <c r="Q55" s="11">
        <v>32588.453000000001</v>
      </c>
      <c r="R55" s="11">
        <v>33883.468000000001</v>
      </c>
      <c r="S55" s="11">
        <v>30128.153999999999</v>
      </c>
      <c r="T55" s="11">
        <v>29246.272000000001</v>
      </c>
      <c r="U55" s="11">
        <v>23092.233</v>
      </c>
      <c r="V55" s="11">
        <v>15974.151</v>
      </c>
      <c r="W55" s="11">
        <v>14959.86</v>
      </c>
      <c r="X55" s="11">
        <v>10146.463</v>
      </c>
      <c r="Y55" s="11">
        <v>5386.4660000000003</v>
      </c>
      <c r="Z55" s="11">
        <v>1914.9010000000001</v>
      </c>
      <c r="AA55" s="11">
        <v>543.51099999999997</v>
      </c>
      <c r="AB55" s="11">
        <v>93.564999999999998</v>
      </c>
      <c r="AC55" s="11">
        <v>9.3819999999999997</v>
      </c>
    </row>
    <row r="56" spans="1:29" ht="11.5">
      <c r="A56" s="15">
        <v>39</v>
      </c>
      <c r="B56" s="13" t="s">
        <v>1059</v>
      </c>
      <c r="C56" s="39" t="s">
        <v>1066</v>
      </c>
      <c r="D56" s="12" t="s">
        <v>1067</v>
      </c>
      <c r="E56" s="12">
        <v>901</v>
      </c>
      <c r="F56" s="13" t="s">
        <v>1068</v>
      </c>
      <c r="G56" s="12">
        <v>1803</v>
      </c>
      <c r="H56" s="12">
        <v>1990</v>
      </c>
      <c r="I56" s="11">
        <v>39722.627</v>
      </c>
      <c r="J56" s="11">
        <v>40214.495999999999</v>
      </c>
      <c r="K56" s="11">
        <v>40519.864000000001</v>
      </c>
      <c r="L56" s="11">
        <v>42568.811000000002</v>
      </c>
      <c r="M56" s="11">
        <v>43468.451999999997</v>
      </c>
      <c r="N56" s="11">
        <v>45664.525000000001</v>
      </c>
      <c r="O56" s="11">
        <v>45691.360000000001</v>
      </c>
      <c r="P56" s="11">
        <v>43513.48</v>
      </c>
      <c r="Q56" s="11">
        <v>40287.830999999998</v>
      </c>
      <c r="R56" s="11">
        <v>31929.835999999999</v>
      </c>
      <c r="S56" s="11">
        <v>32715.120999999999</v>
      </c>
      <c r="T56" s="11">
        <v>28507.242999999999</v>
      </c>
      <c r="U56" s="11">
        <v>26859.781999999999</v>
      </c>
      <c r="V56" s="11">
        <v>20385.009999999998</v>
      </c>
      <c r="W56" s="11">
        <v>13151.683000000001</v>
      </c>
      <c r="X56" s="11">
        <v>11030.99</v>
      </c>
      <c r="Y56" s="11">
        <v>6244.9260000000004</v>
      </c>
      <c r="Z56" s="11">
        <v>2538.3780000000002</v>
      </c>
      <c r="AA56" s="11">
        <v>621.14700000000005</v>
      </c>
      <c r="AB56" s="11">
        <v>111.539</v>
      </c>
      <c r="AC56" s="11">
        <v>11.592000000000001</v>
      </c>
    </row>
    <row r="57" spans="1:29" ht="11.5">
      <c r="A57" s="15">
        <v>40</v>
      </c>
      <c r="B57" s="13" t="s">
        <v>1059</v>
      </c>
      <c r="C57" s="39" t="s">
        <v>1066</v>
      </c>
      <c r="D57" s="12" t="s">
        <v>1067</v>
      </c>
      <c r="E57" s="12">
        <v>901</v>
      </c>
      <c r="F57" s="13" t="s">
        <v>1068</v>
      </c>
      <c r="G57" s="12">
        <v>1803</v>
      </c>
      <c r="H57" s="12">
        <v>1995</v>
      </c>
      <c r="I57" s="11">
        <v>36490.470999999998</v>
      </c>
      <c r="J57" s="11">
        <v>40206.466</v>
      </c>
      <c r="K57" s="11">
        <v>41018.211000000003</v>
      </c>
      <c r="L57" s="11">
        <v>41196.279000000002</v>
      </c>
      <c r="M57" s="11">
        <v>42601.7</v>
      </c>
      <c r="N57" s="11">
        <v>43465.27</v>
      </c>
      <c r="O57" s="11">
        <v>45921.658000000003</v>
      </c>
      <c r="P57" s="11">
        <v>45466.555999999997</v>
      </c>
      <c r="Q57" s="11">
        <v>42914.48</v>
      </c>
      <c r="R57" s="11">
        <v>39214.794999999998</v>
      </c>
      <c r="S57" s="11">
        <v>30867.733</v>
      </c>
      <c r="T57" s="11">
        <v>30875.291000000001</v>
      </c>
      <c r="U57" s="11">
        <v>26234.749</v>
      </c>
      <c r="V57" s="11">
        <v>23590.819</v>
      </c>
      <c r="W57" s="11">
        <v>16875.803</v>
      </c>
      <c r="X57" s="11">
        <v>9947.7540000000008</v>
      </c>
      <c r="Y57" s="11">
        <v>6953.7740000000003</v>
      </c>
      <c r="Z57" s="11">
        <v>3032.471</v>
      </c>
      <c r="AA57" s="11">
        <v>853.12599999999998</v>
      </c>
      <c r="AB57" s="11">
        <v>126.76600000000001</v>
      </c>
      <c r="AC57" s="11">
        <v>13.506</v>
      </c>
    </row>
    <row r="58" spans="1:29" ht="11.5">
      <c r="A58" s="15">
        <v>41</v>
      </c>
      <c r="B58" s="13" t="s">
        <v>1059</v>
      </c>
      <c r="C58" s="39" t="s">
        <v>1066</v>
      </c>
      <c r="D58" s="12" t="s">
        <v>1067</v>
      </c>
      <c r="E58" s="12">
        <v>901</v>
      </c>
      <c r="F58" s="13" t="s">
        <v>1068</v>
      </c>
      <c r="G58" s="12">
        <v>1803</v>
      </c>
      <c r="H58" s="12">
        <v>2000</v>
      </c>
      <c r="I58" s="11">
        <v>33667.357000000004</v>
      </c>
      <c r="J58" s="11">
        <v>37075.061000000002</v>
      </c>
      <c r="K58" s="11">
        <v>41086.902000000002</v>
      </c>
      <c r="L58" s="11">
        <v>41764.67</v>
      </c>
      <c r="M58" s="11">
        <v>41353.152000000002</v>
      </c>
      <c r="N58" s="11">
        <v>42866.807000000001</v>
      </c>
      <c r="O58" s="11">
        <v>43744.913999999997</v>
      </c>
      <c r="P58" s="11">
        <v>45771.514999999999</v>
      </c>
      <c r="Q58" s="11">
        <v>44824.925000000003</v>
      </c>
      <c r="R58" s="11">
        <v>41965.264999999999</v>
      </c>
      <c r="S58" s="11">
        <v>38077.752</v>
      </c>
      <c r="T58" s="11">
        <v>29421.552</v>
      </c>
      <c r="U58" s="11">
        <v>28557.286</v>
      </c>
      <c r="V58" s="11">
        <v>23357.834999999999</v>
      </c>
      <c r="W58" s="11">
        <v>19640.842000000001</v>
      </c>
      <c r="X58" s="11">
        <v>12931.518</v>
      </c>
      <c r="Y58" s="11">
        <v>6564.951</v>
      </c>
      <c r="Z58" s="11">
        <v>3497.6930000000002</v>
      </c>
      <c r="AA58" s="11">
        <v>1038.7639999999999</v>
      </c>
      <c r="AB58" s="11">
        <v>174.572</v>
      </c>
      <c r="AC58" s="11">
        <v>14.489000000000001</v>
      </c>
    </row>
    <row r="59" spans="1:29" ht="11.5">
      <c r="A59" s="15">
        <v>42</v>
      </c>
      <c r="B59" s="13" t="s">
        <v>1059</v>
      </c>
      <c r="C59" s="39" t="s">
        <v>1066</v>
      </c>
      <c r="D59" s="12" t="s">
        <v>1067</v>
      </c>
      <c r="E59" s="12">
        <v>901</v>
      </c>
      <c r="F59" s="13" t="s">
        <v>1068</v>
      </c>
      <c r="G59" s="12">
        <v>1803</v>
      </c>
      <c r="H59" s="12">
        <v>2005</v>
      </c>
      <c r="I59" s="11">
        <v>33797.404000000002</v>
      </c>
      <c r="J59" s="11">
        <v>34009.493999999999</v>
      </c>
      <c r="K59" s="11">
        <v>37809.618000000002</v>
      </c>
      <c r="L59" s="11">
        <v>41917.396000000001</v>
      </c>
      <c r="M59" s="11">
        <v>42574.75</v>
      </c>
      <c r="N59" s="11">
        <v>41835.383999999998</v>
      </c>
      <c r="O59" s="11">
        <v>43347.571000000004</v>
      </c>
      <c r="P59" s="11">
        <v>43898.006999999998</v>
      </c>
      <c r="Q59" s="11">
        <v>45444.311999999998</v>
      </c>
      <c r="R59" s="11">
        <v>43940.031999999999</v>
      </c>
      <c r="S59" s="11">
        <v>40603.447</v>
      </c>
      <c r="T59" s="11">
        <v>36420.517999999996</v>
      </c>
      <c r="U59" s="11">
        <v>27531.381000000001</v>
      </c>
      <c r="V59" s="11">
        <v>25643.347000000002</v>
      </c>
      <c r="W59" s="11">
        <v>19913.414000000001</v>
      </c>
      <c r="X59" s="11">
        <v>15260.058999999999</v>
      </c>
      <c r="Y59" s="11">
        <v>8770.69</v>
      </c>
      <c r="Z59" s="11">
        <v>3545.424</v>
      </c>
      <c r="AA59" s="11">
        <v>1278.0239999999999</v>
      </c>
      <c r="AB59" s="11">
        <v>223.58199999999999</v>
      </c>
      <c r="AC59" s="11">
        <v>20.04</v>
      </c>
    </row>
    <row r="60" spans="1:29" ht="11.5">
      <c r="A60" s="15">
        <v>43</v>
      </c>
      <c r="B60" s="13" t="s">
        <v>1059</v>
      </c>
      <c r="C60" s="39" t="s">
        <v>1066</v>
      </c>
      <c r="D60" s="12" t="s">
        <v>1067</v>
      </c>
      <c r="E60" s="12">
        <v>901</v>
      </c>
      <c r="F60" s="13" t="s">
        <v>1068</v>
      </c>
      <c r="G60" s="12">
        <v>1803</v>
      </c>
      <c r="H60" s="12">
        <v>2010</v>
      </c>
      <c r="I60" s="11">
        <v>35706.135000000002</v>
      </c>
      <c r="J60" s="11">
        <v>34151.637000000002</v>
      </c>
      <c r="K60" s="11">
        <v>34917.146000000001</v>
      </c>
      <c r="L60" s="11">
        <v>38837.561000000002</v>
      </c>
      <c r="M60" s="11">
        <v>42703.307000000001</v>
      </c>
      <c r="N60" s="11">
        <v>42902.947</v>
      </c>
      <c r="O60" s="11">
        <v>42381.114999999998</v>
      </c>
      <c r="P60" s="11">
        <v>43506.998</v>
      </c>
      <c r="Q60" s="11">
        <v>43341.756999999998</v>
      </c>
      <c r="R60" s="11">
        <v>44881.625</v>
      </c>
      <c r="S60" s="11">
        <v>42708.802000000003</v>
      </c>
      <c r="T60" s="11">
        <v>38905.546000000002</v>
      </c>
      <c r="U60" s="11">
        <v>34066.978999999999</v>
      </c>
      <c r="V60" s="11">
        <v>25427.005000000001</v>
      </c>
      <c r="W60" s="11">
        <v>22268.32</v>
      </c>
      <c r="X60" s="11">
        <v>16059.198</v>
      </c>
      <c r="Y60" s="11">
        <v>10847.102999999999</v>
      </c>
      <c r="Z60" s="11">
        <v>4976.1959999999999</v>
      </c>
      <c r="AA60" s="11">
        <v>1416.732</v>
      </c>
      <c r="AB60" s="11">
        <v>298.58300000000003</v>
      </c>
      <c r="AC60" s="11">
        <v>27.7</v>
      </c>
    </row>
    <row r="61" spans="1:29" ht="11.5">
      <c r="A61" s="15">
        <v>44</v>
      </c>
      <c r="B61" s="13" t="s">
        <v>1059</v>
      </c>
      <c r="C61" s="39" t="s">
        <v>1066</v>
      </c>
      <c r="D61" s="12" t="s">
        <v>1067</v>
      </c>
      <c r="E61" s="12">
        <v>901</v>
      </c>
      <c r="F61" s="13" t="s">
        <v>1068</v>
      </c>
      <c r="G61" s="12">
        <v>1803</v>
      </c>
      <c r="H61" s="12">
        <v>2015</v>
      </c>
      <c r="I61" s="11">
        <v>35586.163999999997</v>
      </c>
      <c r="J61" s="11">
        <v>36005.065999999999</v>
      </c>
      <c r="K61" s="11">
        <v>34529.985999999997</v>
      </c>
      <c r="L61" s="11">
        <v>35675.652999999998</v>
      </c>
      <c r="M61" s="11">
        <v>39866.32</v>
      </c>
      <c r="N61" s="11">
        <v>43458.1</v>
      </c>
      <c r="O61" s="11">
        <v>43458.68</v>
      </c>
      <c r="P61" s="11">
        <v>42645.675999999999</v>
      </c>
      <c r="Q61" s="11">
        <v>43353.256000000001</v>
      </c>
      <c r="R61" s="11">
        <v>42884.093000000001</v>
      </c>
      <c r="S61" s="11">
        <v>43796.074999999997</v>
      </c>
      <c r="T61" s="11">
        <v>40988.466</v>
      </c>
      <c r="U61" s="11">
        <v>36554.277999999998</v>
      </c>
      <c r="V61" s="11">
        <v>31297.366000000002</v>
      </c>
      <c r="W61" s="11">
        <v>22539.859</v>
      </c>
      <c r="X61" s="11">
        <v>18254.128000000001</v>
      </c>
      <c r="Y61" s="11">
        <v>11765.398999999999</v>
      </c>
      <c r="Z61" s="11">
        <v>6394.8509999999997</v>
      </c>
      <c r="AA61" s="11">
        <v>2099.2020000000002</v>
      </c>
      <c r="AB61" s="11">
        <v>361.04599999999999</v>
      </c>
      <c r="AC61" s="11">
        <v>39.387</v>
      </c>
    </row>
    <row r="62" spans="1:29" ht="11.5">
      <c r="A62" s="15">
        <v>45</v>
      </c>
      <c r="B62" s="13" t="s">
        <v>1059</v>
      </c>
      <c r="C62" s="39" t="s">
        <v>1066</v>
      </c>
      <c r="D62" s="12" t="s">
        <v>1067</v>
      </c>
      <c r="E62" s="12">
        <v>901</v>
      </c>
      <c r="F62" s="13" t="s">
        <v>1068</v>
      </c>
      <c r="G62" s="12">
        <v>1803</v>
      </c>
      <c r="H62" s="12">
        <v>2020</v>
      </c>
      <c r="I62" s="11">
        <v>34605.925000000003</v>
      </c>
      <c r="J62" s="11">
        <v>35973.417000000001</v>
      </c>
      <c r="K62" s="11">
        <v>36322.366000000002</v>
      </c>
      <c r="L62" s="11">
        <v>35174.606</v>
      </c>
      <c r="M62" s="11">
        <v>36567.01</v>
      </c>
      <c r="N62" s="11">
        <v>40795.671000000002</v>
      </c>
      <c r="O62" s="11">
        <v>44157.607000000004</v>
      </c>
      <c r="P62" s="11">
        <v>43763.574000000001</v>
      </c>
      <c r="Q62" s="11">
        <v>42605.357000000004</v>
      </c>
      <c r="R62" s="11">
        <v>42983.58</v>
      </c>
      <c r="S62" s="11">
        <v>42041.097999999998</v>
      </c>
      <c r="T62" s="11">
        <v>42273.228000000003</v>
      </c>
      <c r="U62" s="11">
        <v>38632.326000000001</v>
      </c>
      <c r="V62" s="11">
        <v>33584.383000000002</v>
      </c>
      <c r="W62" s="11">
        <v>27797.153999999999</v>
      </c>
      <c r="X62" s="11">
        <v>18916.566999999999</v>
      </c>
      <c r="Y62" s="11">
        <v>13536.880999999999</v>
      </c>
      <c r="Z62" s="11">
        <v>7221.1040000000003</v>
      </c>
      <c r="AA62" s="11">
        <v>2861.9969999999998</v>
      </c>
      <c r="AB62" s="11">
        <v>593.77499999999998</v>
      </c>
      <c r="AC62" s="11">
        <v>55.701999999999998</v>
      </c>
    </row>
    <row r="63" spans="1:29" ht="11.5">
      <c r="A63" s="15">
        <v>46</v>
      </c>
      <c r="B63" s="13" t="s">
        <v>1059</v>
      </c>
      <c r="C63" s="39" t="s">
        <v>1069</v>
      </c>
      <c r="D63" s="12" t="s">
        <v>1070</v>
      </c>
      <c r="E63" s="12">
        <v>902</v>
      </c>
      <c r="F63" s="13" t="s">
        <v>1068</v>
      </c>
      <c r="G63" s="12">
        <v>1803</v>
      </c>
      <c r="H63" s="12">
        <v>1950</v>
      </c>
      <c r="I63" s="11">
        <v>130141.204</v>
      </c>
      <c r="J63" s="11">
        <v>104085.09600000001</v>
      </c>
      <c r="K63" s="11">
        <v>96777.447</v>
      </c>
      <c r="L63" s="11">
        <v>88069.133999999904</v>
      </c>
      <c r="M63" s="11">
        <v>78322.825000000099</v>
      </c>
      <c r="N63" s="11">
        <v>67819.87</v>
      </c>
      <c r="O63" s="11">
        <v>61129.332000000002</v>
      </c>
      <c r="P63" s="11">
        <v>54448.322</v>
      </c>
      <c r="Q63" s="11">
        <v>46961.237999999998</v>
      </c>
      <c r="R63" s="11">
        <v>40120.947999999997</v>
      </c>
      <c r="S63" s="11">
        <v>32983.644999999997</v>
      </c>
      <c r="T63" s="11">
        <v>26390.543000000001</v>
      </c>
      <c r="U63" s="11">
        <v>20562.166000000001</v>
      </c>
      <c r="V63" s="11">
        <v>14089.184999999999</v>
      </c>
      <c r="W63" s="11">
        <v>8793.2340000000095</v>
      </c>
      <c r="X63" s="11">
        <v>4690.6530000000002</v>
      </c>
      <c r="Y63" s="11">
        <v>1807.491</v>
      </c>
      <c r="Z63" s="11">
        <v>534.20299999999997</v>
      </c>
      <c r="AA63" s="11">
        <v>126.952</v>
      </c>
      <c r="AB63" s="11">
        <v>26.382999999999999</v>
      </c>
      <c r="AC63" s="11">
        <v>5.4809999999999999</v>
      </c>
    </row>
    <row r="64" spans="1:29" ht="11.5">
      <c r="A64" s="15">
        <v>47</v>
      </c>
      <c r="B64" s="13" t="s">
        <v>1059</v>
      </c>
      <c r="C64" s="39" t="s">
        <v>1069</v>
      </c>
      <c r="D64" s="12" t="s">
        <v>1070</v>
      </c>
      <c r="E64" s="12">
        <v>902</v>
      </c>
      <c r="F64" s="13" t="s">
        <v>1068</v>
      </c>
      <c r="G64" s="12">
        <v>1803</v>
      </c>
      <c r="H64" s="12">
        <v>1955</v>
      </c>
      <c r="I64" s="11">
        <v>163175.47500000001</v>
      </c>
      <c r="J64" s="11">
        <v>119428.93700000001</v>
      </c>
      <c r="K64" s="11">
        <v>100648.82799999999</v>
      </c>
      <c r="L64" s="11">
        <v>94082.561000000002</v>
      </c>
      <c r="M64" s="11">
        <v>84910.111999999994</v>
      </c>
      <c r="N64" s="11">
        <v>75054.47</v>
      </c>
      <c r="O64" s="11">
        <v>64793.601000000002</v>
      </c>
      <c r="P64" s="11">
        <v>58081.722999999998</v>
      </c>
      <c r="Q64" s="11">
        <v>51100.307999999997</v>
      </c>
      <c r="R64" s="11">
        <v>43228.936999999998</v>
      </c>
      <c r="S64" s="11">
        <v>36024.512000000002</v>
      </c>
      <c r="T64" s="11">
        <v>28599.187000000002</v>
      </c>
      <c r="U64" s="11">
        <v>21409.219000000001</v>
      </c>
      <c r="V64" s="11">
        <v>15178.126</v>
      </c>
      <c r="W64" s="11">
        <v>9121.4480000000003</v>
      </c>
      <c r="X64" s="11">
        <v>4675.7529999999997</v>
      </c>
      <c r="Y64" s="11">
        <v>1881.623</v>
      </c>
      <c r="Z64" s="11">
        <v>497.60500000000002</v>
      </c>
      <c r="AA64" s="11">
        <v>96.296999999999997</v>
      </c>
      <c r="AB64" s="11">
        <v>15.712999999999999</v>
      </c>
      <c r="AC64" s="11">
        <v>2.5819999999999999</v>
      </c>
    </row>
    <row r="65" spans="1:29" ht="11.5">
      <c r="A65" s="15">
        <v>48</v>
      </c>
      <c r="B65" s="13" t="s">
        <v>1059</v>
      </c>
      <c r="C65" s="39" t="s">
        <v>1069</v>
      </c>
      <c r="D65" s="12" t="s">
        <v>1070</v>
      </c>
      <c r="E65" s="12">
        <v>902</v>
      </c>
      <c r="F65" s="13" t="s">
        <v>1068</v>
      </c>
      <c r="G65" s="12">
        <v>1803</v>
      </c>
      <c r="H65" s="12">
        <v>1960</v>
      </c>
      <c r="I65" s="11">
        <v>175865.74299999999</v>
      </c>
      <c r="J65" s="11">
        <v>151693.57199999999</v>
      </c>
      <c r="K65" s="11">
        <v>116112.951</v>
      </c>
      <c r="L65" s="11">
        <v>98003.7040000001</v>
      </c>
      <c r="M65" s="11">
        <v>90998.106</v>
      </c>
      <c r="N65" s="11">
        <v>81974.361000000004</v>
      </c>
      <c r="O65" s="11">
        <v>72264.876000000004</v>
      </c>
      <c r="P65" s="11">
        <v>61984.241999999998</v>
      </c>
      <c r="Q65" s="11">
        <v>54896.498</v>
      </c>
      <c r="R65" s="11">
        <v>47477.783000000003</v>
      </c>
      <c r="S65" s="11">
        <v>39103.542000000001</v>
      </c>
      <c r="T65" s="11">
        <v>31274.646000000001</v>
      </c>
      <c r="U65" s="11">
        <v>23310.91</v>
      </c>
      <c r="V65" s="11">
        <v>15926</v>
      </c>
      <c r="W65" s="11">
        <v>9884.5280000000002</v>
      </c>
      <c r="X65" s="11">
        <v>4784.3</v>
      </c>
      <c r="Y65" s="11">
        <v>1881.383</v>
      </c>
      <c r="Z65" s="11">
        <v>518.78200000000004</v>
      </c>
      <c r="AA65" s="11">
        <v>92.744</v>
      </c>
      <c r="AB65" s="11">
        <v>13.233000000000001</v>
      </c>
      <c r="AC65" s="11">
        <v>1.776</v>
      </c>
    </row>
    <row r="66" spans="1:29" ht="11.5">
      <c r="A66" s="15">
        <v>49</v>
      </c>
      <c r="B66" s="13" t="s">
        <v>1059</v>
      </c>
      <c r="C66" s="39" t="s">
        <v>1069</v>
      </c>
      <c r="D66" s="12" t="s">
        <v>1070</v>
      </c>
      <c r="E66" s="12">
        <v>902</v>
      </c>
      <c r="F66" s="13" t="s">
        <v>1068</v>
      </c>
      <c r="G66" s="12">
        <v>1803</v>
      </c>
      <c r="H66" s="12">
        <v>1965</v>
      </c>
      <c r="I66" s="11">
        <v>200001.46</v>
      </c>
      <c r="J66" s="11">
        <v>164389.84299999999</v>
      </c>
      <c r="K66" s="11">
        <v>147744.41099999999</v>
      </c>
      <c r="L66" s="11">
        <v>113277.283</v>
      </c>
      <c r="M66" s="11">
        <v>94982.847999999998</v>
      </c>
      <c r="N66" s="11">
        <v>87999.6</v>
      </c>
      <c r="O66" s="11">
        <v>79110.431000000099</v>
      </c>
      <c r="P66" s="11">
        <v>69372.746999999901</v>
      </c>
      <c r="Q66" s="11">
        <v>58839.733999999997</v>
      </c>
      <c r="R66" s="11">
        <v>51208.01</v>
      </c>
      <c r="S66" s="11">
        <v>43186.482000000004</v>
      </c>
      <c r="T66" s="11">
        <v>34222.398999999998</v>
      </c>
      <c r="U66" s="11">
        <v>25771.602999999999</v>
      </c>
      <c r="V66" s="11">
        <v>17705.280999999999</v>
      </c>
      <c r="W66" s="11">
        <v>10601.6</v>
      </c>
      <c r="X66" s="11">
        <v>5528.1670000000004</v>
      </c>
      <c r="Y66" s="11">
        <v>2098.8910000000001</v>
      </c>
      <c r="Z66" s="11">
        <v>589.899</v>
      </c>
      <c r="AA66" s="11">
        <v>109.937</v>
      </c>
      <c r="AB66" s="11">
        <v>14.208</v>
      </c>
      <c r="AC66" s="11">
        <v>1.6719999999999999</v>
      </c>
    </row>
    <row r="67" spans="1:29" ht="11.5">
      <c r="A67" s="15">
        <v>50</v>
      </c>
      <c r="B67" s="13" t="s">
        <v>1059</v>
      </c>
      <c r="C67" s="39" t="s">
        <v>1069</v>
      </c>
      <c r="D67" s="12" t="s">
        <v>1070</v>
      </c>
      <c r="E67" s="12">
        <v>902</v>
      </c>
      <c r="F67" s="13" t="s">
        <v>1068</v>
      </c>
      <c r="G67" s="12">
        <v>1803</v>
      </c>
      <c r="H67" s="12">
        <v>1970</v>
      </c>
      <c r="I67" s="11">
        <v>224869.639</v>
      </c>
      <c r="J67" s="11">
        <v>189566.09899999999</v>
      </c>
      <c r="K67" s="11">
        <v>161469.095</v>
      </c>
      <c r="L67" s="11">
        <v>145215.948</v>
      </c>
      <c r="M67" s="11">
        <v>110599.057</v>
      </c>
      <c r="N67" s="11">
        <v>92408.275999999998</v>
      </c>
      <c r="O67" s="11">
        <v>85586.794999999998</v>
      </c>
      <c r="P67" s="11">
        <v>76584.849000000002</v>
      </c>
      <c r="Q67" s="11">
        <v>66628.14</v>
      </c>
      <c r="R67" s="11">
        <v>55787.821000000004</v>
      </c>
      <c r="S67" s="11">
        <v>47663.627</v>
      </c>
      <c r="T67" s="11">
        <v>39071.671000000002</v>
      </c>
      <c r="U67" s="11">
        <v>29493.83</v>
      </c>
      <c r="V67" s="11">
        <v>20609.120999999999</v>
      </c>
      <c r="W67" s="11">
        <v>12769.234</v>
      </c>
      <c r="X67" s="11">
        <v>6559.4350000000104</v>
      </c>
      <c r="Y67" s="11">
        <v>2716.5050000000001</v>
      </c>
      <c r="Z67" s="11">
        <v>726.49</v>
      </c>
      <c r="AA67" s="11">
        <v>134.87700000000001</v>
      </c>
      <c r="AB67" s="11">
        <v>17.663</v>
      </c>
      <c r="AC67" s="11">
        <v>1.841</v>
      </c>
    </row>
    <row r="68" spans="1:29" ht="11.5">
      <c r="A68" s="15">
        <v>51</v>
      </c>
      <c r="B68" s="13" t="s">
        <v>1059</v>
      </c>
      <c r="C68" s="39" t="s">
        <v>1069</v>
      </c>
      <c r="D68" s="12" t="s">
        <v>1070</v>
      </c>
      <c r="E68" s="12">
        <v>902</v>
      </c>
      <c r="F68" s="13" t="s">
        <v>1068</v>
      </c>
      <c r="G68" s="12">
        <v>1803</v>
      </c>
      <c r="H68" s="12">
        <v>1975</v>
      </c>
      <c r="I68" s="11">
        <v>236602.826</v>
      </c>
      <c r="J68" s="11">
        <v>215170.40700000001</v>
      </c>
      <c r="K68" s="11">
        <v>186515.611</v>
      </c>
      <c r="L68" s="11">
        <v>158618.766</v>
      </c>
      <c r="M68" s="11">
        <v>141905.68900000001</v>
      </c>
      <c r="N68" s="11">
        <v>108020.27</v>
      </c>
      <c r="O68" s="11">
        <v>90321.471000000005</v>
      </c>
      <c r="P68" s="11">
        <v>83463.128999999899</v>
      </c>
      <c r="Q68" s="11">
        <v>74222.472000000096</v>
      </c>
      <c r="R68" s="11">
        <v>63825.241000000002</v>
      </c>
      <c r="S68" s="11">
        <v>52477.195</v>
      </c>
      <c r="T68" s="11">
        <v>43585.934999999998</v>
      </c>
      <c r="U68" s="11">
        <v>34127.400999999998</v>
      </c>
      <c r="V68" s="11">
        <v>24021.64</v>
      </c>
      <c r="W68" s="11">
        <v>15217.501</v>
      </c>
      <c r="X68" s="11">
        <v>8085.7129999999997</v>
      </c>
      <c r="Y68" s="11">
        <v>3304.5529999999999</v>
      </c>
      <c r="Z68" s="11">
        <v>978.75899999999899</v>
      </c>
      <c r="AA68" s="11">
        <v>175.11699999999999</v>
      </c>
      <c r="AB68" s="11">
        <v>22.914999999999999</v>
      </c>
      <c r="AC68" s="11">
        <v>2.3559999999999999</v>
      </c>
    </row>
    <row r="69" spans="1:29" ht="11.5">
      <c r="A69" s="15">
        <v>52</v>
      </c>
      <c r="B69" s="13" t="s">
        <v>1059</v>
      </c>
      <c r="C69" s="39" t="s">
        <v>1069</v>
      </c>
      <c r="D69" s="12" t="s">
        <v>1070</v>
      </c>
      <c r="E69" s="12">
        <v>902</v>
      </c>
      <c r="F69" s="13" t="s">
        <v>1068</v>
      </c>
      <c r="G69" s="12">
        <v>1803</v>
      </c>
      <c r="H69" s="12">
        <v>1980</v>
      </c>
      <c r="I69" s="11">
        <v>240148.90299999999</v>
      </c>
      <c r="J69" s="11">
        <v>228008.51199999999</v>
      </c>
      <c r="K69" s="11">
        <v>212169.79300000001</v>
      </c>
      <c r="L69" s="11">
        <v>183847.47099999999</v>
      </c>
      <c r="M69" s="11">
        <v>155640.87299999999</v>
      </c>
      <c r="N69" s="11">
        <v>139218.42499999999</v>
      </c>
      <c r="O69" s="11">
        <v>105952.466</v>
      </c>
      <c r="P69" s="11">
        <v>88224.694000000003</v>
      </c>
      <c r="Q69" s="11">
        <v>81085.969000000099</v>
      </c>
      <c r="R69" s="11">
        <v>71453.453999999998</v>
      </c>
      <c r="S69" s="11">
        <v>60473.120999999999</v>
      </c>
      <c r="T69" s="11">
        <v>48540.817000000003</v>
      </c>
      <c r="U69" s="11">
        <v>38692.49</v>
      </c>
      <c r="V69" s="11">
        <v>28413.617999999999</v>
      </c>
      <c r="W69" s="11">
        <v>18134.142</v>
      </c>
      <c r="X69" s="11">
        <v>9903.3729999999996</v>
      </c>
      <c r="Y69" s="11">
        <v>4171.1130000000003</v>
      </c>
      <c r="Z69" s="11">
        <v>1208.345</v>
      </c>
      <c r="AA69" s="11">
        <v>243.90700000000001</v>
      </c>
      <c r="AB69" s="11">
        <v>31.306999999999999</v>
      </c>
      <c r="AC69" s="11">
        <v>3.2810000000000001</v>
      </c>
    </row>
    <row r="70" spans="1:29" ht="11.5">
      <c r="A70" s="15">
        <v>53</v>
      </c>
      <c r="B70" s="13" t="s">
        <v>1059</v>
      </c>
      <c r="C70" s="39" t="s">
        <v>1069</v>
      </c>
      <c r="D70" s="12" t="s">
        <v>1070</v>
      </c>
      <c r="E70" s="12">
        <v>902</v>
      </c>
      <c r="F70" s="13" t="s">
        <v>1068</v>
      </c>
      <c r="G70" s="12">
        <v>1803</v>
      </c>
      <c r="H70" s="12">
        <v>1985</v>
      </c>
      <c r="I70" s="11">
        <v>262380.99800000002</v>
      </c>
      <c r="J70" s="11">
        <v>232413.701</v>
      </c>
      <c r="K70" s="11">
        <v>225193.345</v>
      </c>
      <c r="L70" s="11">
        <v>209690.31299999999</v>
      </c>
      <c r="M70" s="11">
        <v>180780.17600000001</v>
      </c>
      <c r="N70" s="11">
        <v>152978.60999999999</v>
      </c>
      <c r="O70" s="11">
        <v>136818.652</v>
      </c>
      <c r="P70" s="11">
        <v>103892.34299999999</v>
      </c>
      <c r="Q70" s="11">
        <v>85914.010999999999</v>
      </c>
      <c r="R70" s="11">
        <v>78135.603000000003</v>
      </c>
      <c r="S70" s="11">
        <v>67847.823999999993</v>
      </c>
      <c r="T70" s="11">
        <v>56066.942999999999</v>
      </c>
      <c r="U70" s="11">
        <v>43284.595000000103</v>
      </c>
      <c r="V70" s="11">
        <v>32455.781999999999</v>
      </c>
      <c r="W70" s="11">
        <v>21700.777999999998</v>
      </c>
      <c r="X70" s="11">
        <v>11942.936</v>
      </c>
      <c r="Y70" s="11">
        <v>5210.2569999999996</v>
      </c>
      <c r="Z70" s="11">
        <v>1577.0640000000001</v>
      </c>
      <c r="AA70" s="11">
        <v>311.81400000000002</v>
      </c>
      <c r="AB70" s="11">
        <v>44.863</v>
      </c>
      <c r="AC70" s="11">
        <v>4.5259999999999998</v>
      </c>
    </row>
    <row r="71" spans="1:29" ht="11.5">
      <c r="A71" s="15">
        <v>54</v>
      </c>
      <c r="B71" s="13" t="s">
        <v>1059</v>
      </c>
      <c r="C71" s="39" t="s">
        <v>1069</v>
      </c>
      <c r="D71" s="12" t="s">
        <v>1070</v>
      </c>
      <c r="E71" s="12">
        <v>902</v>
      </c>
      <c r="F71" s="13" t="s">
        <v>1068</v>
      </c>
      <c r="G71" s="12">
        <v>1803</v>
      </c>
      <c r="H71" s="12">
        <v>1990</v>
      </c>
      <c r="I71" s="11">
        <v>290925.90100000001</v>
      </c>
      <c r="J71" s="11">
        <v>254975.31299999999</v>
      </c>
      <c r="K71" s="11">
        <v>230047.00599999999</v>
      </c>
      <c r="L71" s="11">
        <v>222547.93900000001</v>
      </c>
      <c r="M71" s="11">
        <v>206215.99799999999</v>
      </c>
      <c r="N71" s="11">
        <v>177683.24</v>
      </c>
      <c r="O71" s="11">
        <v>150371.49900000001</v>
      </c>
      <c r="P71" s="11">
        <v>134257.56</v>
      </c>
      <c r="Q71" s="11">
        <v>101263.588</v>
      </c>
      <c r="R71" s="11">
        <v>82997.759999999995</v>
      </c>
      <c r="S71" s="11">
        <v>74494.427999999898</v>
      </c>
      <c r="T71" s="11">
        <v>63391.940999999999</v>
      </c>
      <c r="U71" s="11">
        <v>50472.33</v>
      </c>
      <c r="V71" s="11">
        <v>36746.000999999997</v>
      </c>
      <c r="W71" s="11">
        <v>25259.566999999999</v>
      </c>
      <c r="X71" s="11">
        <v>14574.112999999999</v>
      </c>
      <c r="Y71" s="11">
        <v>6391.5720000000001</v>
      </c>
      <c r="Z71" s="11">
        <v>2031.104</v>
      </c>
      <c r="AA71" s="11">
        <v>423.488</v>
      </c>
      <c r="AB71" s="11">
        <v>59.536999999999999</v>
      </c>
      <c r="AC71" s="11">
        <v>6.6840000000000002</v>
      </c>
    </row>
    <row r="72" spans="1:29" ht="11.5">
      <c r="A72" s="15">
        <v>55</v>
      </c>
      <c r="B72" s="13" t="s">
        <v>1059</v>
      </c>
      <c r="C72" s="39" t="s">
        <v>1069</v>
      </c>
      <c r="D72" s="12" t="s">
        <v>1070</v>
      </c>
      <c r="E72" s="12">
        <v>902</v>
      </c>
      <c r="F72" s="13" t="s">
        <v>1068</v>
      </c>
      <c r="G72" s="12">
        <v>1803</v>
      </c>
      <c r="H72" s="12">
        <v>1995</v>
      </c>
      <c r="I72" s="11">
        <v>283235.47700000001</v>
      </c>
      <c r="J72" s="11">
        <v>283724.41499999998</v>
      </c>
      <c r="K72" s="11">
        <v>252443.11</v>
      </c>
      <c r="L72" s="11">
        <v>226800.095</v>
      </c>
      <c r="M72" s="11">
        <v>217963.26699999999</v>
      </c>
      <c r="N72" s="11">
        <v>202191.85399999999</v>
      </c>
      <c r="O72" s="11">
        <v>174589.87299999999</v>
      </c>
      <c r="P72" s="11">
        <v>147545.541</v>
      </c>
      <c r="Q72" s="11">
        <v>131230.71799999999</v>
      </c>
      <c r="R72" s="11">
        <v>98097.205000000002</v>
      </c>
      <c r="S72" s="11">
        <v>79326.956000000006</v>
      </c>
      <c r="T72" s="11">
        <v>69638.131999999998</v>
      </c>
      <c r="U72" s="11">
        <v>57314.023999999998</v>
      </c>
      <c r="V72" s="11">
        <v>43032.913999999997</v>
      </c>
      <c r="W72" s="11">
        <v>28645.253000000001</v>
      </c>
      <c r="X72" s="11">
        <v>17165.776000000002</v>
      </c>
      <c r="Y72" s="11">
        <v>8065.5410000000002</v>
      </c>
      <c r="Z72" s="11">
        <v>2606.011</v>
      </c>
      <c r="AA72" s="11">
        <v>565.91399999999999</v>
      </c>
      <c r="AB72" s="11">
        <v>82.888000000000005</v>
      </c>
      <c r="AC72" s="11">
        <v>8.907</v>
      </c>
    </row>
    <row r="73" spans="1:29" ht="11.5">
      <c r="A73" s="15">
        <v>56</v>
      </c>
      <c r="B73" s="13" t="s">
        <v>1059</v>
      </c>
      <c r="C73" s="39" t="s">
        <v>1069</v>
      </c>
      <c r="D73" s="12" t="s">
        <v>1070</v>
      </c>
      <c r="E73" s="12">
        <v>902</v>
      </c>
      <c r="F73" s="13" t="s">
        <v>1068</v>
      </c>
      <c r="G73" s="12">
        <v>1803</v>
      </c>
      <c r="H73" s="12">
        <v>2000</v>
      </c>
      <c r="I73" s="11">
        <v>284473.8</v>
      </c>
      <c r="J73" s="11">
        <v>276973.777</v>
      </c>
      <c r="K73" s="11">
        <v>280888.23</v>
      </c>
      <c r="L73" s="11">
        <v>249054.65100000001</v>
      </c>
      <c r="M73" s="11">
        <v>222318.27900000001</v>
      </c>
      <c r="N73" s="11">
        <v>213967.72200000001</v>
      </c>
      <c r="O73" s="11">
        <v>198413.52799999999</v>
      </c>
      <c r="P73" s="11">
        <v>171068.45600000001</v>
      </c>
      <c r="Q73" s="11">
        <v>143990.70800000001</v>
      </c>
      <c r="R73" s="11">
        <v>127216.44500000001</v>
      </c>
      <c r="S73" s="11">
        <v>93728.903000000093</v>
      </c>
      <c r="T73" s="11">
        <v>74132.987999999998</v>
      </c>
      <c r="U73" s="11">
        <v>63093.072999999997</v>
      </c>
      <c r="V73" s="11">
        <v>49203.065999999999</v>
      </c>
      <c r="W73" s="11">
        <v>33806.408000000003</v>
      </c>
      <c r="X73" s="11">
        <v>19700.986000000001</v>
      </c>
      <c r="Y73" s="11">
        <v>9661.0889999999999</v>
      </c>
      <c r="Z73" s="11">
        <v>3436.48</v>
      </c>
      <c r="AA73" s="11">
        <v>774.86900000000003</v>
      </c>
      <c r="AB73" s="11">
        <v>119.798</v>
      </c>
      <c r="AC73" s="11">
        <v>12.78</v>
      </c>
    </row>
    <row r="74" spans="1:29" ht="11.5">
      <c r="A74" s="15">
        <v>57</v>
      </c>
      <c r="B74" s="13" t="s">
        <v>1059</v>
      </c>
      <c r="C74" s="39" t="s">
        <v>1069</v>
      </c>
      <c r="D74" s="12" t="s">
        <v>1070</v>
      </c>
      <c r="E74" s="12">
        <v>902</v>
      </c>
      <c r="F74" s="13" t="s">
        <v>1068</v>
      </c>
      <c r="G74" s="12">
        <v>1803</v>
      </c>
      <c r="H74" s="12">
        <v>2005</v>
      </c>
      <c r="I74" s="11">
        <v>290756.55699999997</v>
      </c>
      <c r="J74" s="11">
        <v>279754.353</v>
      </c>
      <c r="K74" s="11">
        <v>275049.95400000003</v>
      </c>
      <c r="L74" s="11">
        <v>277290.99</v>
      </c>
      <c r="M74" s="11">
        <v>243574.323</v>
      </c>
      <c r="N74" s="11">
        <v>218131.12700000001</v>
      </c>
      <c r="O74" s="11">
        <v>210219.81</v>
      </c>
      <c r="P74" s="11">
        <v>194704.20800000001</v>
      </c>
      <c r="Q74" s="11">
        <v>167091.90100000001</v>
      </c>
      <c r="R74" s="11">
        <v>139285.68</v>
      </c>
      <c r="S74" s="11">
        <v>121950.79399999999</v>
      </c>
      <c r="T74" s="11">
        <v>88652.721000000005</v>
      </c>
      <c r="U74" s="11">
        <v>67867.558999999994</v>
      </c>
      <c r="V74" s="11">
        <v>54635.737999999998</v>
      </c>
      <c r="W74" s="11">
        <v>39241.866999999998</v>
      </c>
      <c r="X74" s="11">
        <v>23557.785</v>
      </c>
      <c r="Y74" s="11">
        <v>11422.868</v>
      </c>
      <c r="Z74" s="11">
        <v>4260.6710000000003</v>
      </c>
      <c r="AA74" s="11">
        <v>1062.6769999999999</v>
      </c>
      <c r="AB74" s="11">
        <v>170.48599999999999</v>
      </c>
      <c r="AC74" s="11">
        <v>19.303999999999998</v>
      </c>
    </row>
    <row r="75" spans="1:29" ht="11.5">
      <c r="A75" s="15">
        <v>58</v>
      </c>
      <c r="B75" s="13" t="s">
        <v>1059</v>
      </c>
      <c r="C75" s="39" t="s">
        <v>1069</v>
      </c>
      <c r="D75" s="12" t="s">
        <v>1070</v>
      </c>
      <c r="E75" s="12">
        <v>902</v>
      </c>
      <c r="F75" s="13" t="s">
        <v>1068</v>
      </c>
      <c r="G75" s="12">
        <v>1803</v>
      </c>
      <c r="H75" s="12">
        <v>2010</v>
      </c>
      <c r="I75" s="11">
        <v>301477.89899999998</v>
      </c>
      <c r="J75" s="11">
        <v>286516.054</v>
      </c>
      <c r="K75" s="11">
        <v>277703.99599999998</v>
      </c>
      <c r="L75" s="11">
        <v>271405.28000000003</v>
      </c>
      <c r="M75" s="11">
        <v>271398.83600000001</v>
      </c>
      <c r="N75" s="11">
        <v>239951.25399999999</v>
      </c>
      <c r="O75" s="11">
        <v>214665.33300000001</v>
      </c>
      <c r="P75" s="11">
        <v>207084.603</v>
      </c>
      <c r="Q75" s="11">
        <v>191173.709</v>
      </c>
      <c r="R75" s="11">
        <v>162847.302</v>
      </c>
      <c r="S75" s="11">
        <v>134383.092</v>
      </c>
      <c r="T75" s="11">
        <v>115516.27800000001</v>
      </c>
      <c r="U75" s="11">
        <v>81210.691999999894</v>
      </c>
      <c r="V75" s="11">
        <v>59210.574000000001</v>
      </c>
      <c r="W75" s="11">
        <v>44112.764999999999</v>
      </c>
      <c r="X75" s="11">
        <v>27746.643</v>
      </c>
      <c r="Y75" s="11">
        <v>14075.835999999999</v>
      </c>
      <c r="Z75" s="11">
        <v>5240.9780000000001</v>
      </c>
      <c r="AA75" s="11">
        <v>1375.126</v>
      </c>
      <c r="AB75" s="11">
        <v>245.93199999999999</v>
      </c>
      <c r="AC75" s="11">
        <v>29.061</v>
      </c>
    </row>
    <row r="76" spans="1:29" ht="11.5">
      <c r="A76" s="15">
        <v>59</v>
      </c>
      <c r="B76" s="13" t="s">
        <v>1059</v>
      </c>
      <c r="C76" s="39" t="s">
        <v>1069</v>
      </c>
      <c r="D76" s="12" t="s">
        <v>1070</v>
      </c>
      <c r="E76" s="12">
        <v>902</v>
      </c>
      <c r="F76" s="13" t="s">
        <v>1068</v>
      </c>
      <c r="G76" s="12">
        <v>1803</v>
      </c>
      <c r="H76" s="12">
        <v>2015</v>
      </c>
      <c r="I76" s="11">
        <v>310661.05099999998</v>
      </c>
      <c r="J76" s="11">
        <v>297331.217</v>
      </c>
      <c r="K76" s="11">
        <v>284219.3</v>
      </c>
      <c r="L76" s="11">
        <v>275058.598</v>
      </c>
      <c r="M76" s="11">
        <v>267689.08799999999</v>
      </c>
      <c r="N76" s="11">
        <v>267806.603</v>
      </c>
      <c r="O76" s="11">
        <v>236421.16500000001</v>
      </c>
      <c r="P76" s="11">
        <v>210826.15599999999</v>
      </c>
      <c r="Q76" s="11">
        <v>202982.10800000001</v>
      </c>
      <c r="R76" s="11">
        <v>186404.54300000001</v>
      </c>
      <c r="S76" s="11">
        <v>157256.80900000001</v>
      </c>
      <c r="T76" s="11">
        <v>127640.364</v>
      </c>
      <c r="U76" s="11">
        <v>106885.40399999999</v>
      </c>
      <c r="V76" s="11">
        <v>71561.262000000002</v>
      </c>
      <c r="W76" s="11">
        <v>48454.423000000003</v>
      </c>
      <c r="X76" s="11">
        <v>31944.492999999999</v>
      </c>
      <c r="Y76" s="11">
        <v>17056.63</v>
      </c>
      <c r="Z76" s="11">
        <v>6745.6710000000003</v>
      </c>
      <c r="AA76" s="11">
        <v>1811.569</v>
      </c>
      <c r="AB76" s="11">
        <v>341.60599999999999</v>
      </c>
      <c r="AC76" s="11">
        <v>45.262999999999998</v>
      </c>
    </row>
    <row r="77" spans="1:29" ht="11.5">
      <c r="A77" s="15">
        <v>60</v>
      </c>
      <c r="B77" s="13" t="s">
        <v>1059</v>
      </c>
      <c r="C77" s="39" t="s">
        <v>1069</v>
      </c>
      <c r="D77" s="12" t="s">
        <v>1070</v>
      </c>
      <c r="E77" s="12">
        <v>902</v>
      </c>
      <c r="F77" s="13" t="s">
        <v>1068</v>
      </c>
      <c r="G77" s="12">
        <v>1803</v>
      </c>
      <c r="H77" s="12">
        <v>2020</v>
      </c>
      <c r="I77" s="11">
        <v>314826.63099999999</v>
      </c>
      <c r="J77" s="11">
        <v>306954.15999999997</v>
      </c>
      <c r="K77" s="11">
        <v>295175.12</v>
      </c>
      <c r="L77" s="11">
        <v>281467.61599999998</v>
      </c>
      <c r="M77" s="11">
        <v>271719.76500000001</v>
      </c>
      <c r="N77" s="11">
        <v>265263.71600000001</v>
      </c>
      <c r="O77" s="11">
        <v>265079.37699999998</v>
      </c>
      <c r="P77" s="11">
        <v>232683.46299999999</v>
      </c>
      <c r="Q77" s="11">
        <v>206784.33100000001</v>
      </c>
      <c r="R77" s="11">
        <v>198249.29699999999</v>
      </c>
      <c r="S77" s="11">
        <v>180568.59299999999</v>
      </c>
      <c r="T77" s="11">
        <v>149942.16699999999</v>
      </c>
      <c r="U77" s="11">
        <v>118547.94100000001</v>
      </c>
      <c r="V77" s="11">
        <v>95355.009000000093</v>
      </c>
      <c r="W77" s="11">
        <v>59388.828000000001</v>
      </c>
      <c r="X77" s="11">
        <v>35838.374000000003</v>
      </c>
      <c r="Y77" s="11">
        <v>20112.072</v>
      </c>
      <c r="Z77" s="11">
        <v>8535.8379999999997</v>
      </c>
      <c r="AA77" s="11">
        <v>2465.8690000000001</v>
      </c>
      <c r="AB77" s="11">
        <v>484.01600000000002</v>
      </c>
      <c r="AC77" s="11">
        <v>68.441999999999993</v>
      </c>
    </row>
    <row r="78" spans="1:29" ht="11.5">
      <c r="A78" s="15">
        <v>61</v>
      </c>
      <c r="B78" s="13" t="s">
        <v>1059</v>
      </c>
      <c r="C78" s="33" t="s">
        <v>1071</v>
      </c>
      <c r="D78" s="12" t="s">
        <v>1072</v>
      </c>
      <c r="E78" s="12">
        <v>941</v>
      </c>
      <c r="F78" s="13" t="s">
        <v>1068</v>
      </c>
      <c r="G78" s="12">
        <v>902</v>
      </c>
      <c r="H78" s="12">
        <v>1950</v>
      </c>
      <c r="I78" s="11">
        <v>16335.273999999999</v>
      </c>
      <c r="J78" s="11">
        <v>12920.616</v>
      </c>
      <c r="K78" s="11">
        <v>11249.251</v>
      </c>
      <c r="L78" s="11">
        <v>9998.4470000000001</v>
      </c>
      <c r="M78" s="11">
        <v>8713.4259999999995</v>
      </c>
      <c r="N78" s="11">
        <v>7520.6459999999997</v>
      </c>
      <c r="O78" s="11">
        <v>6491.9279999999999</v>
      </c>
      <c r="P78" s="11">
        <v>5542.8829999999998</v>
      </c>
      <c r="Q78" s="11">
        <v>4721.0469999999996</v>
      </c>
      <c r="R78" s="11">
        <v>3925.982</v>
      </c>
      <c r="S78" s="11">
        <v>3082.6489999999999</v>
      </c>
      <c r="T78" s="11">
        <v>2437.1709999999998</v>
      </c>
      <c r="U78" s="11">
        <v>1844.0350000000001</v>
      </c>
      <c r="V78" s="11">
        <v>1355.6690000000001</v>
      </c>
      <c r="W78" s="11">
        <v>913.94299999999998</v>
      </c>
      <c r="X78" s="11">
        <v>511.517</v>
      </c>
      <c r="Y78" s="11">
        <v>196.02199999999999</v>
      </c>
      <c r="Z78" s="11">
        <v>46.87</v>
      </c>
      <c r="AA78" s="11">
        <v>6.6520000000000001</v>
      </c>
      <c r="AB78" s="11">
        <v>0.57799999999999996</v>
      </c>
      <c r="AC78" s="11">
        <v>3.9E-2</v>
      </c>
    </row>
    <row r="79" spans="1:29" ht="11.5">
      <c r="A79" s="15">
        <v>62</v>
      </c>
      <c r="B79" s="13" t="s">
        <v>1059</v>
      </c>
      <c r="C79" s="33" t="s">
        <v>1071</v>
      </c>
      <c r="D79" s="12" t="s">
        <v>1072</v>
      </c>
      <c r="E79" s="12">
        <v>941</v>
      </c>
      <c r="F79" s="13" t="s">
        <v>1068</v>
      </c>
      <c r="G79" s="12">
        <v>902</v>
      </c>
      <c r="H79" s="12">
        <v>1955</v>
      </c>
      <c r="I79" s="11">
        <v>18502.012999999999</v>
      </c>
      <c r="J79" s="11">
        <v>14317.643</v>
      </c>
      <c r="K79" s="11">
        <v>12395.56</v>
      </c>
      <c r="L79" s="11">
        <v>10874.088</v>
      </c>
      <c r="M79" s="11">
        <v>9537.4879999999994</v>
      </c>
      <c r="N79" s="11">
        <v>8223.66</v>
      </c>
      <c r="O79" s="11">
        <v>7076.92</v>
      </c>
      <c r="P79" s="11">
        <v>6074.36</v>
      </c>
      <c r="Q79" s="11">
        <v>5135.076</v>
      </c>
      <c r="R79" s="11">
        <v>4316.9960000000001</v>
      </c>
      <c r="S79" s="11">
        <v>3521.232</v>
      </c>
      <c r="T79" s="11">
        <v>2688.739</v>
      </c>
      <c r="U79" s="11">
        <v>2013.9079999999999</v>
      </c>
      <c r="V79" s="11">
        <v>1392.059</v>
      </c>
      <c r="W79" s="11">
        <v>894.79300000000001</v>
      </c>
      <c r="X79" s="11">
        <v>482.84300000000002</v>
      </c>
      <c r="Y79" s="11">
        <v>194.71299999999999</v>
      </c>
      <c r="Z79" s="11">
        <v>47.502000000000002</v>
      </c>
      <c r="AA79" s="11">
        <v>6.7770000000000001</v>
      </c>
      <c r="AB79" s="11">
        <v>0.56899999999999995</v>
      </c>
      <c r="AC79" s="11">
        <v>3.4000000000000002E-2</v>
      </c>
    </row>
    <row r="80" spans="1:29" ht="11.5">
      <c r="A80" s="15">
        <v>63</v>
      </c>
      <c r="B80" s="13" t="s">
        <v>1059</v>
      </c>
      <c r="C80" s="33" t="s">
        <v>1071</v>
      </c>
      <c r="D80" s="12" t="s">
        <v>1072</v>
      </c>
      <c r="E80" s="12">
        <v>941</v>
      </c>
      <c r="F80" s="13" t="s">
        <v>1068</v>
      </c>
      <c r="G80" s="12">
        <v>902</v>
      </c>
      <c r="H80" s="12">
        <v>1960</v>
      </c>
      <c r="I80" s="11">
        <v>21175.058000000001</v>
      </c>
      <c r="J80" s="11">
        <v>16487.441999999999</v>
      </c>
      <c r="K80" s="11">
        <v>13767.964</v>
      </c>
      <c r="L80" s="11">
        <v>11986.263000000001</v>
      </c>
      <c r="M80" s="11">
        <v>10408.364</v>
      </c>
      <c r="N80" s="11">
        <v>9072.4580000000005</v>
      </c>
      <c r="O80" s="11">
        <v>7786.8779999999997</v>
      </c>
      <c r="P80" s="11">
        <v>6673.0619999999999</v>
      </c>
      <c r="Q80" s="11">
        <v>5677.6880000000001</v>
      </c>
      <c r="R80" s="11">
        <v>4742.8419999999996</v>
      </c>
      <c r="S80" s="11">
        <v>3898.05</v>
      </c>
      <c r="T80" s="11">
        <v>3095.7809999999999</v>
      </c>
      <c r="U80" s="11">
        <v>2246.991</v>
      </c>
      <c r="V80" s="11">
        <v>1544.124</v>
      </c>
      <c r="W80" s="11">
        <v>940.55600000000004</v>
      </c>
      <c r="X80" s="11">
        <v>497.84800000000001</v>
      </c>
      <c r="Y80" s="11">
        <v>192.58500000000001</v>
      </c>
      <c r="Z80" s="11">
        <v>50.881999999999998</v>
      </c>
      <c r="AA80" s="11">
        <v>7.3029999999999999</v>
      </c>
      <c r="AB80" s="11">
        <v>0.61799999999999999</v>
      </c>
      <c r="AC80" s="11">
        <v>3.5000000000000003E-2</v>
      </c>
    </row>
    <row r="81" spans="1:29" ht="11.5">
      <c r="A81" s="15">
        <v>64</v>
      </c>
      <c r="B81" s="13" t="s">
        <v>1059</v>
      </c>
      <c r="C81" s="33" t="s">
        <v>1071</v>
      </c>
      <c r="D81" s="12" t="s">
        <v>1072</v>
      </c>
      <c r="E81" s="12">
        <v>941</v>
      </c>
      <c r="F81" s="13" t="s">
        <v>1068</v>
      </c>
      <c r="G81" s="12">
        <v>902</v>
      </c>
      <c r="H81" s="12">
        <v>1965</v>
      </c>
      <c r="I81" s="11">
        <v>24227.940999999999</v>
      </c>
      <c r="J81" s="11">
        <v>19057.107</v>
      </c>
      <c r="K81" s="11">
        <v>15916.48</v>
      </c>
      <c r="L81" s="11">
        <v>13342.09</v>
      </c>
      <c r="M81" s="11">
        <v>11455.826999999999</v>
      </c>
      <c r="N81" s="11">
        <v>9855.0669999999991</v>
      </c>
      <c r="O81" s="11">
        <v>8579.1200000000008</v>
      </c>
      <c r="P81" s="11">
        <v>7334.9589999999998</v>
      </c>
      <c r="Q81" s="11">
        <v>6236.8860000000004</v>
      </c>
      <c r="R81" s="11">
        <v>5247.6270000000004</v>
      </c>
      <c r="S81" s="11">
        <v>4310.3389999999999</v>
      </c>
      <c r="T81" s="11">
        <v>3454.0120000000002</v>
      </c>
      <c r="U81" s="11">
        <v>2612.297</v>
      </c>
      <c r="V81" s="11">
        <v>1746.58</v>
      </c>
      <c r="W81" s="11">
        <v>1061.972</v>
      </c>
      <c r="X81" s="11">
        <v>531.93700000000001</v>
      </c>
      <c r="Y81" s="11">
        <v>210.45099999999999</v>
      </c>
      <c r="Z81" s="11">
        <v>53.610999999999997</v>
      </c>
      <c r="AA81" s="11">
        <v>8.3130000000000006</v>
      </c>
      <c r="AB81" s="11">
        <v>0.68300000000000005</v>
      </c>
      <c r="AC81" s="11">
        <v>4.2000000000000003E-2</v>
      </c>
    </row>
    <row r="82" spans="1:29" ht="11.5">
      <c r="A82" s="15">
        <v>65</v>
      </c>
      <c r="B82" s="13" t="s">
        <v>1059</v>
      </c>
      <c r="C82" s="33" t="s">
        <v>1071</v>
      </c>
      <c r="D82" s="12" t="s">
        <v>1072</v>
      </c>
      <c r="E82" s="12">
        <v>941</v>
      </c>
      <c r="F82" s="13" t="s">
        <v>1068</v>
      </c>
      <c r="G82" s="12">
        <v>902</v>
      </c>
      <c r="H82" s="12">
        <v>1970</v>
      </c>
      <c r="I82" s="11">
        <v>27732.613000000001</v>
      </c>
      <c r="J82" s="11">
        <v>22096.710999999999</v>
      </c>
      <c r="K82" s="11">
        <v>18460.010999999999</v>
      </c>
      <c r="L82" s="11">
        <v>15424.165000000001</v>
      </c>
      <c r="M82" s="11">
        <v>12833.46</v>
      </c>
      <c r="N82" s="11">
        <v>10932.701999999999</v>
      </c>
      <c r="O82" s="11">
        <v>9367.4339999999993</v>
      </c>
      <c r="P82" s="11">
        <v>8101.5050000000001</v>
      </c>
      <c r="Q82" s="11">
        <v>6881.9139999999998</v>
      </c>
      <c r="R82" s="11">
        <v>5770.1750000000002</v>
      </c>
      <c r="S82" s="11">
        <v>4775.2219999999998</v>
      </c>
      <c r="T82" s="11">
        <v>3823.346</v>
      </c>
      <c r="U82" s="11">
        <v>2943.808</v>
      </c>
      <c r="V82" s="11">
        <v>2059.348</v>
      </c>
      <c r="W82" s="11">
        <v>1227.396</v>
      </c>
      <c r="X82" s="11">
        <v>613.601</v>
      </c>
      <c r="Y82" s="11">
        <v>228.76300000000001</v>
      </c>
      <c r="Z82" s="11">
        <v>61.777999999999999</v>
      </c>
      <c r="AA82" s="11">
        <v>9.2110000000000003</v>
      </c>
      <c r="AB82" s="11">
        <v>0.81100000000000005</v>
      </c>
      <c r="AC82" s="11">
        <v>4.4999999999999998E-2</v>
      </c>
    </row>
    <row r="83" spans="1:29" ht="11.5">
      <c r="A83" s="15">
        <v>66</v>
      </c>
      <c r="B83" s="13" t="s">
        <v>1059</v>
      </c>
      <c r="C83" s="33" t="s">
        <v>1071</v>
      </c>
      <c r="D83" s="12" t="s">
        <v>1072</v>
      </c>
      <c r="E83" s="12">
        <v>941</v>
      </c>
      <c r="F83" s="13" t="s">
        <v>1068</v>
      </c>
      <c r="G83" s="12">
        <v>902</v>
      </c>
      <c r="H83" s="12">
        <v>1975</v>
      </c>
      <c r="I83" s="11">
        <v>31086.645</v>
      </c>
      <c r="J83" s="11">
        <v>25168.899000000001</v>
      </c>
      <c r="K83" s="11">
        <v>21271.78</v>
      </c>
      <c r="L83" s="11">
        <v>17429.349999999999</v>
      </c>
      <c r="M83" s="11">
        <v>14182.337</v>
      </c>
      <c r="N83" s="11">
        <v>12044.145</v>
      </c>
      <c r="O83" s="11">
        <v>10408.044</v>
      </c>
      <c r="P83" s="11">
        <v>8890.5400000000009</v>
      </c>
      <c r="Q83" s="11">
        <v>7638.7709999999997</v>
      </c>
      <c r="R83" s="11">
        <v>6421.1959999999999</v>
      </c>
      <c r="S83" s="11">
        <v>5300.759</v>
      </c>
      <c r="T83" s="11">
        <v>4283.0680000000002</v>
      </c>
      <c r="U83" s="11">
        <v>3282.53</v>
      </c>
      <c r="V83" s="11">
        <v>2347.5929999999998</v>
      </c>
      <c r="W83" s="11">
        <v>1465.18</v>
      </c>
      <c r="X83" s="11">
        <v>727.30100000000004</v>
      </c>
      <c r="Y83" s="11">
        <v>275.91699999999997</v>
      </c>
      <c r="Z83" s="11">
        <v>69.375</v>
      </c>
      <c r="AA83" s="11">
        <v>11.244</v>
      </c>
      <c r="AB83" s="11">
        <v>0.95099999999999996</v>
      </c>
      <c r="AC83" s="11">
        <v>5.5E-2</v>
      </c>
    </row>
    <row r="84" spans="1:29" ht="11.5">
      <c r="A84" s="15">
        <v>67</v>
      </c>
      <c r="B84" s="13" t="s">
        <v>1059</v>
      </c>
      <c r="C84" s="33" t="s">
        <v>1071</v>
      </c>
      <c r="D84" s="12" t="s">
        <v>1072</v>
      </c>
      <c r="E84" s="12">
        <v>941</v>
      </c>
      <c r="F84" s="13" t="s">
        <v>1068</v>
      </c>
      <c r="G84" s="12">
        <v>902</v>
      </c>
      <c r="H84" s="12">
        <v>1980</v>
      </c>
      <c r="I84" s="11">
        <v>35275.502</v>
      </c>
      <c r="J84" s="11">
        <v>28575.010999999999</v>
      </c>
      <c r="K84" s="11">
        <v>24237.621999999999</v>
      </c>
      <c r="L84" s="11">
        <v>20398.919999999998</v>
      </c>
      <c r="M84" s="11">
        <v>16526.677</v>
      </c>
      <c r="N84" s="11">
        <v>13357.591</v>
      </c>
      <c r="O84" s="11">
        <v>11299.213</v>
      </c>
      <c r="P84" s="11">
        <v>9819.3430000000008</v>
      </c>
      <c r="Q84" s="11">
        <v>8370.6890000000003</v>
      </c>
      <c r="R84" s="11">
        <v>7086.085</v>
      </c>
      <c r="S84" s="11">
        <v>5857.3630000000003</v>
      </c>
      <c r="T84" s="11">
        <v>4755.9459999999999</v>
      </c>
      <c r="U84" s="11">
        <v>3669.2159999999999</v>
      </c>
      <c r="V84" s="11">
        <v>2627.2089999999998</v>
      </c>
      <c r="W84" s="11">
        <v>1679.8140000000001</v>
      </c>
      <c r="X84" s="11">
        <v>890.38300000000004</v>
      </c>
      <c r="Y84" s="11">
        <v>338.351</v>
      </c>
      <c r="Z84" s="11">
        <v>85.072000000000003</v>
      </c>
      <c r="AA84" s="11">
        <v>12.712</v>
      </c>
      <c r="AB84" s="11">
        <v>1.1890000000000001</v>
      </c>
      <c r="AC84" s="11">
        <v>6.3E-2</v>
      </c>
    </row>
    <row r="85" spans="1:29" ht="11.5">
      <c r="A85" s="15">
        <v>68</v>
      </c>
      <c r="B85" s="13" t="s">
        <v>1059</v>
      </c>
      <c r="C85" s="33" t="s">
        <v>1071</v>
      </c>
      <c r="D85" s="12" t="s">
        <v>1072</v>
      </c>
      <c r="E85" s="12">
        <v>941</v>
      </c>
      <c r="F85" s="13" t="s">
        <v>1068</v>
      </c>
      <c r="G85" s="12">
        <v>902</v>
      </c>
      <c r="H85" s="12">
        <v>1985</v>
      </c>
      <c r="I85" s="11">
        <v>40027.031999999999</v>
      </c>
      <c r="J85" s="11">
        <v>32609.62</v>
      </c>
      <c r="K85" s="11">
        <v>27665.350999999999</v>
      </c>
      <c r="L85" s="11">
        <v>23509.052</v>
      </c>
      <c r="M85" s="11">
        <v>19545.841</v>
      </c>
      <c r="N85" s="11">
        <v>15753.563</v>
      </c>
      <c r="O85" s="11">
        <v>12736.779</v>
      </c>
      <c r="P85" s="11">
        <v>10740.991</v>
      </c>
      <c r="Q85" s="11">
        <v>9188.9830000000002</v>
      </c>
      <c r="R85" s="11">
        <v>7662.3389999999999</v>
      </c>
      <c r="S85" s="11">
        <v>6392.9139999999998</v>
      </c>
      <c r="T85" s="11">
        <v>5184.2349999999997</v>
      </c>
      <c r="U85" s="11">
        <v>4041.0569999999998</v>
      </c>
      <c r="V85" s="11">
        <v>2907.76</v>
      </c>
      <c r="W85" s="11">
        <v>1870.951</v>
      </c>
      <c r="X85" s="11">
        <v>1007.481</v>
      </c>
      <c r="Y85" s="11">
        <v>408.62099999999998</v>
      </c>
      <c r="Z85" s="11">
        <v>105.887</v>
      </c>
      <c r="AA85" s="11">
        <v>16.093</v>
      </c>
      <c r="AB85" s="11">
        <v>1.365</v>
      </c>
      <c r="AC85" s="11">
        <v>0.08</v>
      </c>
    </row>
    <row r="86" spans="1:29" ht="11.5">
      <c r="A86" s="15">
        <v>69</v>
      </c>
      <c r="B86" s="13" t="s">
        <v>1059</v>
      </c>
      <c r="C86" s="33" t="s">
        <v>1071</v>
      </c>
      <c r="D86" s="12" t="s">
        <v>1072</v>
      </c>
      <c r="E86" s="12">
        <v>941</v>
      </c>
      <c r="F86" s="13" t="s">
        <v>1068</v>
      </c>
      <c r="G86" s="12">
        <v>902</v>
      </c>
      <c r="H86" s="12">
        <v>1990</v>
      </c>
      <c r="I86" s="11">
        <v>44548.678999999996</v>
      </c>
      <c r="J86" s="11">
        <v>37528.106</v>
      </c>
      <c r="K86" s="11">
        <v>31831.473000000002</v>
      </c>
      <c r="L86" s="11">
        <v>26932.26</v>
      </c>
      <c r="M86" s="11">
        <v>22549.537</v>
      </c>
      <c r="N86" s="11">
        <v>18666.481</v>
      </c>
      <c r="O86" s="11">
        <v>15021.346</v>
      </c>
      <c r="P86" s="11">
        <v>12086.64</v>
      </c>
      <c r="Q86" s="11">
        <v>10123.994000000001</v>
      </c>
      <c r="R86" s="11">
        <v>8584.7909999999993</v>
      </c>
      <c r="S86" s="11">
        <v>7066.0010000000002</v>
      </c>
      <c r="T86" s="11">
        <v>5795.174</v>
      </c>
      <c r="U86" s="11">
        <v>4513.5820000000003</v>
      </c>
      <c r="V86" s="11">
        <v>3307.9769999999999</v>
      </c>
      <c r="W86" s="11">
        <v>2174.4769999999999</v>
      </c>
      <c r="X86" s="11">
        <v>1190.4449999999999</v>
      </c>
      <c r="Y86" s="11">
        <v>491.27199999999999</v>
      </c>
      <c r="Z86" s="11">
        <v>132.59</v>
      </c>
      <c r="AA86" s="11">
        <v>20.774999999999999</v>
      </c>
      <c r="AB86" s="11">
        <v>1.8069999999999999</v>
      </c>
      <c r="AC86" s="11">
        <v>9.4E-2</v>
      </c>
    </row>
    <row r="87" spans="1:29" ht="11.5">
      <c r="A87" s="15">
        <v>70</v>
      </c>
      <c r="B87" s="13" t="s">
        <v>1059</v>
      </c>
      <c r="C87" s="33" t="s">
        <v>1071</v>
      </c>
      <c r="D87" s="12" t="s">
        <v>1072</v>
      </c>
      <c r="E87" s="12">
        <v>941</v>
      </c>
      <c r="F87" s="13" t="s">
        <v>1068</v>
      </c>
      <c r="G87" s="12">
        <v>902</v>
      </c>
      <c r="H87" s="12">
        <v>1995</v>
      </c>
      <c r="I87" s="11">
        <v>49257.654000000002</v>
      </c>
      <c r="J87" s="11">
        <v>42248.864000000001</v>
      </c>
      <c r="K87" s="11">
        <v>36940.220999999998</v>
      </c>
      <c r="L87" s="11">
        <v>31072.435000000001</v>
      </c>
      <c r="M87" s="11">
        <v>25940.121999999999</v>
      </c>
      <c r="N87" s="11">
        <v>21669.518</v>
      </c>
      <c r="O87" s="11">
        <v>18042.558000000001</v>
      </c>
      <c r="P87" s="11">
        <v>14591.814</v>
      </c>
      <c r="Q87" s="11">
        <v>11693.942999999999</v>
      </c>
      <c r="R87" s="11">
        <v>9680.6820000000007</v>
      </c>
      <c r="S87" s="11">
        <v>8115.915</v>
      </c>
      <c r="T87" s="11">
        <v>6542.6180000000004</v>
      </c>
      <c r="U87" s="11">
        <v>5200.0780000000004</v>
      </c>
      <c r="V87" s="11">
        <v>3779.0010000000002</v>
      </c>
      <c r="W87" s="11">
        <v>2535.5070000000001</v>
      </c>
      <c r="X87" s="11">
        <v>1448.4839999999999</v>
      </c>
      <c r="Y87" s="11">
        <v>615.86400000000003</v>
      </c>
      <c r="Z87" s="11">
        <v>168.64400000000001</v>
      </c>
      <c r="AA87" s="11">
        <v>27.233000000000001</v>
      </c>
      <c r="AB87" s="11">
        <v>2.4830000000000001</v>
      </c>
      <c r="AC87" s="11">
        <v>0.13500000000000001</v>
      </c>
    </row>
    <row r="88" spans="1:29" ht="11.5">
      <c r="A88" s="15">
        <v>71</v>
      </c>
      <c r="B88" s="13" t="s">
        <v>1059</v>
      </c>
      <c r="C88" s="33" t="s">
        <v>1071</v>
      </c>
      <c r="D88" s="12" t="s">
        <v>1072</v>
      </c>
      <c r="E88" s="12">
        <v>941</v>
      </c>
      <c r="F88" s="13" t="s">
        <v>1068</v>
      </c>
      <c r="G88" s="12">
        <v>902</v>
      </c>
      <c r="H88" s="12">
        <v>2000</v>
      </c>
      <c r="I88" s="11">
        <v>54542.540999999997</v>
      </c>
      <c r="J88" s="11">
        <v>46954.434999999998</v>
      </c>
      <c r="K88" s="11">
        <v>41438.843999999997</v>
      </c>
      <c r="L88" s="11">
        <v>36025.237000000001</v>
      </c>
      <c r="M88" s="11">
        <v>29725.285</v>
      </c>
      <c r="N88" s="11">
        <v>24675.829000000002</v>
      </c>
      <c r="O88" s="11">
        <v>20648.879000000001</v>
      </c>
      <c r="P88" s="11">
        <v>17213.105</v>
      </c>
      <c r="Q88" s="11">
        <v>13746.536</v>
      </c>
      <c r="R88" s="11">
        <v>10930.698</v>
      </c>
      <c r="S88" s="11">
        <v>8938.4030000000002</v>
      </c>
      <c r="T88" s="11">
        <v>7363.7979999999998</v>
      </c>
      <c r="U88" s="11">
        <v>5725.21</v>
      </c>
      <c r="V88" s="11">
        <v>4318.3419999999996</v>
      </c>
      <c r="W88" s="11">
        <v>2848.9209999999998</v>
      </c>
      <c r="X88" s="11">
        <v>1682.569</v>
      </c>
      <c r="Y88" s="11">
        <v>758.87599999999998</v>
      </c>
      <c r="Z88" s="11">
        <v>223.99299999999999</v>
      </c>
      <c r="AA88" s="11">
        <v>38.722000000000001</v>
      </c>
      <c r="AB88" s="11">
        <v>3.7879999999999998</v>
      </c>
      <c r="AC88" s="11">
        <v>0.21199999999999999</v>
      </c>
    </row>
    <row r="89" spans="1:29" ht="11.5">
      <c r="A89" s="15">
        <v>72</v>
      </c>
      <c r="B89" s="13" t="s">
        <v>1059</v>
      </c>
      <c r="C89" s="33" t="s">
        <v>1071</v>
      </c>
      <c r="D89" s="12" t="s">
        <v>1072</v>
      </c>
      <c r="E89" s="12">
        <v>941</v>
      </c>
      <c r="F89" s="13" t="s">
        <v>1068</v>
      </c>
      <c r="G89" s="12">
        <v>902</v>
      </c>
      <c r="H89" s="12">
        <v>2005</v>
      </c>
      <c r="I89" s="11">
        <v>60183.993999999999</v>
      </c>
      <c r="J89" s="11">
        <v>52540.817999999999</v>
      </c>
      <c r="K89" s="11">
        <v>46259.201000000001</v>
      </c>
      <c r="L89" s="11">
        <v>40308.911999999997</v>
      </c>
      <c r="M89" s="11">
        <v>34479.732000000004</v>
      </c>
      <c r="N89" s="11">
        <v>28426.036</v>
      </c>
      <c r="O89" s="11">
        <v>23700.563999999998</v>
      </c>
      <c r="P89" s="11">
        <v>19776.069</v>
      </c>
      <c r="Q89" s="11">
        <v>16378.267</v>
      </c>
      <c r="R89" s="11">
        <v>12920.242</v>
      </c>
      <c r="S89" s="11">
        <v>10152.664000000001</v>
      </c>
      <c r="T89" s="11">
        <v>8177.45</v>
      </c>
      <c r="U89" s="11">
        <v>6525.5810000000001</v>
      </c>
      <c r="V89" s="11">
        <v>4807.3990000000003</v>
      </c>
      <c r="W89" s="11">
        <v>3312.982</v>
      </c>
      <c r="X89" s="11">
        <v>1907.1679999999999</v>
      </c>
      <c r="Y89" s="11">
        <v>903.98699999999997</v>
      </c>
      <c r="Z89" s="11">
        <v>290.92099999999999</v>
      </c>
      <c r="AA89" s="11">
        <v>55.408999999999999</v>
      </c>
      <c r="AB89" s="11">
        <v>5.992</v>
      </c>
      <c r="AC89" s="11">
        <v>0.38</v>
      </c>
    </row>
    <row r="90" spans="1:29" ht="11.5">
      <c r="A90" s="15">
        <v>73</v>
      </c>
      <c r="B90" s="13" t="s">
        <v>1059</v>
      </c>
      <c r="C90" s="33" t="s">
        <v>1071</v>
      </c>
      <c r="D90" s="12" t="s">
        <v>1072</v>
      </c>
      <c r="E90" s="12">
        <v>941</v>
      </c>
      <c r="F90" s="13" t="s">
        <v>1068</v>
      </c>
      <c r="G90" s="12">
        <v>902</v>
      </c>
      <c r="H90" s="12">
        <v>2010</v>
      </c>
      <c r="I90" s="11">
        <v>65420.29</v>
      </c>
      <c r="J90" s="11">
        <v>58313.144</v>
      </c>
      <c r="K90" s="11">
        <v>51777.421000000002</v>
      </c>
      <c r="L90" s="11">
        <v>45049.103000000003</v>
      </c>
      <c r="M90" s="11">
        <v>38085.366000000002</v>
      </c>
      <c r="N90" s="11">
        <v>32644.512999999999</v>
      </c>
      <c r="O90" s="11">
        <v>26941.667000000001</v>
      </c>
      <c r="P90" s="11">
        <v>22465.264999999999</v>
      </c>
      <c r="Q90" s="11">
        <v>18763.228999999999</v>
      </c>
      <c r="R90" s="11">
        <v>15428.120999999999</v>
      </c>
      <c r="S90" s="11">
        <v>12030.377</v>
      </c>
      <c r="T90" s="11">
        <v>9283.6980000000003</v>
      </c>
      <c r="U90" s="11">
        <v>7230.3639999999996</v>
      </c>
      <c r="V90" s="11">
        <v>5483.8940000000002</v>
      </c>
      <c r="W90" s="11">
        <v>3721.4589999999998</v>
      </c>
      <c r="X90" s="11">
        <v>2260.259</v>
      </c>
      <c r="Y90" s="11">
        <v>1078.155</v>
      </c>
      <c r="Z90" s="11">
        <v>366.19799999999998</v>
      </c>
      <c r="AA90" s="11">
        <v>78.668999999999997</v>
      </c>
      <c r="AB90" s="11">
        <v>9.6530000000000005</v>
      </c>
      <c r="AC90" s="11">
        <v>0.71699999999999997</v>
      </c>
    </row>
    <row r="91" spans="1:29" ht="11.5">
      <c r="A91" s="15">
        <v>74</v>
      </c>
      <c r="B91" s="13" t="s">
        <v>1059</v>
      </c>
      <c r="C91" s="33" t="s">
        <v>1071</v>
      </c>
      <c r="D91" s="12" t="s">
        <v>1072</v>
      </c>
      <c r="E91" s="12">
        <v>941</v>
      </c>
      <c r="F91" s="13" t="s">
        <v>1068</v>
      </c>
      <c r="G91" s="12">
        <v>902</v>
      </c>
      <c r="H91" s="12">
        <v>2015</v>
      </c>
      <c r="I91" s="11">
        <v>70452.202999999994</v>
      </c>
      <c r="J91" s="11">
        <v>63776.002999999997</v>
      </c>
      <c r="K91" s="11">
        <v>57601.697999999997</v>
      </c>
      <c r="L91" s="11">
        <v>50901.665000000001</v>
      </c>
      <c r="M91" s="11">
        <v>43633.023999999998</v>
      </c>
      <c r="N91" s="11">
        <v>36529.216</v>
      </c>
      <c r="O91" s="11">
        <v>31248.324000000001</v>
      </c>
      <c r="P91" s="11">
        <v>25735.883000000002</v>
      </c>
      <c r="Q91" s="11">
        <v>21481.293000000001</v>
      </c>
      <c r="R91" s="11">
        <v>17830.86</v>
      </c>
      <c r="S91" s="11">
        <v>14507.681</v>
      </c>
      <c r="T91" s="11">
        <v>11105.034</v>
      </c>
      <c r="U91" s="11">
        <v>8274.9519999999993</v>
      </c>
      <c r="V91" s="11">
        <v>6125.0209999999997</v>
      </c>
      <c r="W91" s="11">
        <v>4293.95</v>
      </c>
      <c r="X91" s="11">
        <v>2567.107</v>
      </c>
      <c r="Y91" s="11">
        <v>1279.0170000000001</v>
      </c>
      <c r="Z91" s="11">
        <v>456.75400000000002</v>
      </c>
      <c r="AA91" s="11">
        <v>107.226</v>
      </c>
      <c r="AB91" s="11">
        <v>15.662000000000001</v>
      </c>
      <c r="AC91" s="11">
        <v>1.395</v>
      </c>
    </row>
    <row r="92" spans="1:29" ht="11.5">
      <c r="A92" s="15">
        <v>75</v>
      </c>
      <c r="B92" s="13" t="s">
        <v>1059</v>
      </c>
      <c r="C92" s="33" t="s">
        <v>1071</v>
      </c>
      <c r="D92" s="12" t="s">
        <v>1072</v>
      </c>
      <c r="E92" s="12">
        <v>941</v>
      </c>
      <c r="F92" s="13" t="s">
        <v>1068</v>
      </c>
      <c r="G92" s="12">
        <v>902</v>
      </c>
      <c r="H92" s="12">
        <v>2020</v>
      </c>
      <c r="I92" s="11">
        <v>75612.981</v>
      </c>
      <c r="J92" s="11">
        <v>69045.322</v>
      </c>
      <c r="K92" s="11">
        <v>63137.358</v>
      </c>
      <c r="L92" s="11">
        <v>56784.764000000003</v>
      </c>
      <c r="M92" s="11">
        <v>49676.504999999997</v>
      </c>
      <c r="N92" s="11">
        <v>42509.088000000003</v>
      </c>
      <c r="O92" s="11">
        <v>35623.779000000002</v>
      </c>
      <c r="P92" s="11">
        <v>30347.641</v>
      </c>
      <c r="Q92" s="11">
        <v>24910.949000000001</v>
      </c>
      <c r="R92" s="11">
        <v>20682.946</v>
      </c>
      <c r="S92" s="11">
        <v>16972.525000000001</v>
      </c>
      <c r="T92" s="11">
        <v>13544.132</v>
      </c>
      <c r="U92" s="11">
        <v>10012.918</v>
      </c>
      <c r="V92" s="11">
        <v>7081.2219999999998</v>
      </c>
      <c r="W92" s="11">
        <v>4852.8320000000003</v>
      </c>
      <c r="X92" s="11">
        <v>3009.556</v>
      </c>
      <c r="Y92" s="11">
        <v>1484.4269999999999</v>
      </c>
      <c r="Z92" s="11">
        <v>560.47199999999998</v>
      </c>
      <c r="AA92" s="11">
        <v>140.89500000000001</v>
      </c>
      <c r="AB92" s="11">
        <v>23.376000000000001</v>
      </c>
      <c r="AC92" s="11">
        <v>2.64</v>
      </c>
    </row>
    <row r="93" spans="1:29" ht="23">
      <c r="A93" s="15">
        <v>76</v>
      </c>
      <c r="B93" s="13" t="s">
        <v>1059</v>
      </c>
      <c r="C93" s="33" t="s">
        <v>1073</v>
      </c>
      <c r="D93" s="12" t="s">
        <v>1074</v>
      </c>
      <c r="E93" s="12">
        <v>934</v>
      </c>
      <c r="F93" s="13" t="s">
        <v>1068</v>
      </c>
      <c r="G93" s="12">
        <v>902</v>
      </c>
      <c r="H93" s="12">
        <v>1950</v>
      </c>
      <c r="I93" s="11">
        <v>113805.93</v>
      </c>
      <c r="J93" s="11">
        <v>91164.479999999996</v>
      </c>
      <c r="K93" s="11">
        <v>85528.195999999996</v>
      </c>
      <c r="L93" s="11">
        <v>78070.686999999903</v>
      </c>
      <c r="M93" s="11">
        <v>69609.399000000005</v>
      </c>
      <c r="N93" s="11">
        <v>60299.224000000002</v>
      </c>
      <c r="O93" s="11">
        <v>54637.404000000002</v>
      </c>
      <c r="P93" s="11">
        <v>48905.438999999998</v>
      </c>
      <c r="Q93" s="11">
        <v>42240.190999999999</v>
      </c>
      <c r="R93" s="11">
        <v>36194.966</v>
      </c>
      <c r="S93" s="11">
        <v>29900.995999999999</v>
      </c>
      <c r="T93" s="11">
        <v>23953.371999999999</v>
      </c>
      <c r="U93" s="11">
        <v>18718.131000000001</v>
      </c>
      <c r="V93" s="11">
        <v>12733.516</v>
      </c>
      <c r="W93" s="11">
        <v>7879.2910000000002</v>
      </c>
      <c r="X93" s="11">
        <v>4179.1360000000004</v>
      </c>
      <c r="Y93" s="11">
        <v>1611.4690000000001</v>
      </c>
      <c r="Z93" s="11">
        <v>487.33300000000003</v>
      </c>
      <c r="AA93" s="11">
        <v>120.3</v>
      </c>
      <c r="AB93" s="11">
        <v>25.805</v>
      </c>
      <c r="AC93" s="11">
        <v>5.4420000000000002</v>
      </c>
    </row>
    <row r="94" spans="1:29" ht="23">
      <c r="A94" s="15">
        <v>77</v>
      </c>
      <c r="B94" s="13" t="s">
        <v>1059</v>
      </c>
      <c r="C94" s="33" t="s">
        <v>1073</v>
      </c>
      <c r="D94" s="12" t="s">
        <v>1074</v>
      </c>
      <c r="E94" s="12">
        <v>934</v>
      </c>
      <c r="F94" s="13" t="s">
        <v>1068</v>
      </c>
      <c r="G94" s="12">
        <v>902</v>
      </c>
      <c r="H94" s="12">
        <v>1955</v>
      </c>
      <c r="I94" s="11">
        <v>144673.462</v>
      </c>
      <c r="J94" s="11">
        <v>105111.29399999999</v>
      </c>
      <c r="K94" s="11">
        <v>88253.267999999996</v>
      </c>
      <c r="L94" s="11">
        <v>83208.472999999998</v>
      </c>
      <c r="M94" s="11">
        <v>75372.623999999996</v>
      </c>
      <c r="N94" s="11">
        <v>66830.81</v>
      </c>
      <c r="O94" s="11">
        <v>57716.680999999997</v>
      </c>
      <c r="P94" s="11">
        <v>52007.362999999998</v>
      </c>
      <c r="Q94" s="11">
        <v>45965.232000000004</v>
      </c>
      <c r="R94" s="11">
        <v>38911.940999999999</v>
      </c>
      <c r="S94" s="11">
        <v>32503.279999999999</v>
      </c>
      <c r="T94" s="11">
        <v>25910.448</v>
      </c>
      <c r="U94" s="11">
        <v>19395.311000000002</v>
      </c>
      <c r="V94" s="11">
        <v>13786.066999999999</v>
      </c>
      <c r="W94" s="11">
        <v>8226.6550000000007</v>
      </c>
      <c r="X94" s="11">
        <v>4192.91</v>
      </c>
      <c r="Y94" s="11">
        <v>1686.91</v>
      </c>
      <c r="Z94" s="11">
        <v>450.10300000000001</v>
      </c>
      <c r="AA94" s="11">
        <v>89.52</v>
      </c>
      <c r="AB94" s="11">
        <v>15.144</v>
      </c>
      <c r="AC94" s="11">
        <v>2.548</v>
      </c>
    </row>
    <row r="95" spans="1:29" ht="23">
      <c r="A95" s="15">
        <v>78</v>
      </c>
      <c r="B95" s="13" t="s">
        <v>1059</v>
      </c>
      <c r="C95" s="33" t="s">
        <v>1073</v>
      </c>
      <c r="D95" s="12" t="s">
        <v>1074</v>
      </c>
      <c r="E95" s="12">
        <v>934</v>
      </c>
      <c r="F95" s="13" t="s">
        <v>1068</v>
      </c>
      <c r="G95" s="12">
        <v>902</v>
      </c>
      <c r="H95" s="12">
        <v>1960</v>
      </c>
      <c r="I95" s="11">
        <v>154690.685</v>
      </c>
      <c r="J95" s="11">
        <v>135206.13</v>
      </c>
      <c r="K95" s="11">
        <v>102344.98699999999</v>
      </c>
      <c r="L95" s="11">
        <v>86017.441000000006</v>
      </c>
      <c r="M95" s="11">
        <v>80589.741999999998</v>
      </c>
      <c r="N95" s="11">
        <v>72901.903000000006</v>
      </c>
      <c r="O95" s="11">
        <v>64477.998</v>
      </c>
      <c r="P95" s="11">
        <v>55311.18</v>
      </c>
      <c r="Q95" s="11">
        <v>49218.81</v>
      </c>
      <c r="R95" s="11">
        <v>42734.940999999999</v>
      </c>
      <c r="S95" s="11">
        <v>35205.491999999998</v>
      </c>
      <c r="T95" s="11">
        <v>28178.865000000002</v>
      </c>
      <c r="U95" s="11">
        <v>21063.919000000002</v>
      </c>
      <c r="V95" s="11">
        <v>14381.876</v>
      </c>
      <c r="W95" s="11">
        <v>8943.9719999999998</v>
      </c>
      <c r="X95" s="11">
        <v>4286.4520000000002</v>
      </c>
      <c r="Y95" s="11">
        <v>1688.798</v>
      </c>
      <c r="Z95" s="11">
        <v>467.9</v>
      </c>
      <c r="AA95" s="11">
        <v>85.441000000000003</v>
      </c>
      <c r="AB95" s="11">
        <v>12.615</v>
      </c>
      <c r="AC95" s="11">
        <v>1.7410000000000001</v>
      </c>
    </row>
    <row r="96" spans="1:29" ht="23">
      <c r="A96" s="15">
        <v>79</v>
      </c>
      <c r="B96" s="13" t="s">
        <v>1059</v>
      </c>
      <c r="C96" s="33" t="s">
        <v>1073</v>
      </c>
      <c r="D96" s="12" t="s">
        <v>1074</v>
      </c>
      <c r="E96" s="12">
        <v>934</v>
      </c>
      <c r="F96" s="13" t="s">
        <v>1068</v>
      </c>
      <c r="G96" s="12">
        <v>902</v>
      </c>
      <c r="H96" s="12">
        <v>1965</v>
      </c>
      <c r="I96" s="11">
        <v>175773.519</v>
      </c>
      <c r="J96" s="11">
        <v>145332.736</v>
      </c>
      <c r="K96" s="11">
        <v>131827.93100000001</v>
      </c>
      <c r="L96" s="11">
        <v>99935.192999999999</v>
      </c>
      <c r="M96" s="11">
        <v>83527.020999999993</v>
      </c>
      <c r="N96" s="11">
        <v>78144.532999999996</v>
      </c>
      <c r="O96" s="11">
        <v>70531.311000000002</v>
      </c>
      <c r="P96" s="11">
        <v>62037.788</v>
      </c>
      <c r="Q96" s="11">
        <v>52602.847999999998</v>
      </c>
      <c r="R96" s="11">
        <v>45960.383000000002</v>
      </c>
      <c r="S96" s="11">
        <v>38876.142999999996</v>
      </c>
      <c r="T96" s="11">
        <v>30768.386999999999</v>
      </c>
      <c r="U96" s="11">
        <v>23159.306</v>
      </c>
      <c r="V96" s="11">
        <v>15958.700999999999</v>
      </c>
      <c r="W96" s="11">
        <v>9539.6280000000006</v>
      </c>
      <c r="X96" s="11">
        <v>4996.2299999999996</v>
      </c>
      <c r="Y96" s="11">
        <v>1888.44</v>
      </c>
      <c r="Z96" s="11">
        <v>536.28800000000001</v>
      </c>
      <c r="AA96" s="11">
        <v>101.624</v>
      </c>
      <c r="AB96" s="11">
        <v>13.525</v>
      </c>
      <c r="AC96" s="11">
        <v>1.63</v>
      </c>
    </row>
    <row r="97" spans="1:29" ht="23">
      <c r="A97" s="15">
        <v>80</v>
      </c>
      <c r="B97" s="13" t="s">
        <v>1059</v>
      </c>
      <c r="C97" s="33" t="s">
        <v>1073</v>
      </c>
      <c r="D97" s="12" t="s">
        <v>1074</v>
      </c>
      <c r="E97" s="12">
        <v>934</v>
      </c>
      <c r="F97" s="13" t="s">
        <v>1068</v>
      </c>
      <c r="G97" s="12">
        <v>902</v>
      </c>
      <c r="H97" s="12">
        <v>1970</v>
      </c>
      <c r="I97" s="11">
        <v>197137.02600000001</v>
      </c>
      <c r="J97" s="11">
        <v>167469.38800000001</v>
      </c>
      <c r="K97" s="11">
        <v>143009.084</v>
      </c>
      <c r="L97" s="11">
        <v>129791.783</v>
      </c>
      <c r="M97" s="11">
        <v>97765.596999999994</v>
      </c>
      <c r="N97" s="11">
        <v>81475.573999999993</v>
      </c>
      <c r="O97" s="11">
        <v>76219.361000000004</v>
      </c>
      <c r="P97" s="11">
        <v>68483.343999999997</v>
      </c>
      <c r="Q97" s="11">
        <v>59746.226000000002</v>
      </c>
      <c r="R97" s="11">
        <v>50017.646000000001</v>
      </c>
      <c r="S97" s="11">
        <v>42888.404999999999</v>
      </c>
      <c r="T97" s="11">
        <v>35248.324999999997</v>
      </c>
      <c r="U97" s="11">
        <v>26550.022000000001</v>
      </c>
      <c r="V97" s="11">
        <v>18549.773000000001</v>
      </c>
      <c r="W97" s="11">
        <v>11541.838</v>
      </c>
      <c r="X97" s="11">
        <v>5945.8340000000098</v>
      </c>
      <c r="Y97" s="11">
        <v>2487.7420000000002</v>
      </c>
      <c r="Z97" s="11">
        <v>664.71199999999999</v>
      </c>
      <c r="AA97" s="11">
        <v>125.666</v>
      </c>
      <c r="AB97" s="11">
        <v>16.852</v>
      </c>
      <c r="AC97" s="11">
        <v>1.796</v>
      </c>
    </row>
    <row r="98" spans="1:29" ht="23">
      <c r="A98" s="15">
        <v>81</v>
      </c>
      <c r="B98" s="13" t="s">
        <v>1059</v>
      </c>
      <c r="C98" s="33" t="s">
        <v>1073</v>
      </c>
      <c r="D98" s="12" t="s">
        <v>1074</v>
      </c>
      <c r="E98" s="12">
        <v>934</v>
      </c>
      <c r="F98" s="13" t="s">
        <v>1068</v>
      </c>
      <c r="G98" s="12">
        <v>902</v>
      </c>
      <c r="H98" s="12">
        <v>1975</v>
      </c>
      <c r="I98" s="11">
        <v>205516.18100000001</v>
      </c>
      <c r="J98" s="11">
        <v>190001.508</v>
      </c>
      <c r="K98" s="11">
        <v>165243.83100000001</v>
      </c>
      <c r="L98" s="11">
        <v>141189.416</v>
      </c>
      <c r="M98" s="11">
        <v>127723.352</v>
      </c>
      <c r="N98" s="11">
        <v>95976.125</v>
      </c>
      <c r="O98" s="11">
        <v>79913.426999999996</v>
      </c>
      <c r="P98" s="11">
        <v>74572.589000000007</v>
      </c>
      <c r="Q98" s="11">
        <v>66583.701000000001</v>
      </c>
      <c r="R98" s="11">
        <v>57404.044999999998</v>
      </c>
      <c r="S98" s="11">
        <v>47176.436000000002</v>
      </c>
      <c r="T98" s="11">
        <v>39302.866999999998</v>
      </c>
      <c r="U98" s="11">
        <v>30844.870999999999</v>
      </c>
      <c r="V98" s="11">
        <v>21674.046999999999</v>
      </c>
      <c r="W98" s="11">
        <v>13752.321</v>
      </c>
      <c r="X98" s="11">
        <v>7358.4120000000003</v>
      </c>
      <c r="Y98" s="11">
        <v>3028.636</v>
      </c>
      <c r="Z98" s="11">
        <v>909.38399999999899</v>
      </c>
      <c r="AA98" s="11">
        <v>163.87299999999999</v>
      </c>
      <c r="AB98" s="11">
        <v>21.963999999999999</v>
      </c>
      <c r="AC98" s="11">
        <v>2.3010000000000002</v>
      </c>
    </row>
    <row r="99" spans="1:29" ht="23">
      <c r="A99" s="15">
        <v>82</v>
      </c>
      <c r="B99" s="13" t="s">
        <v>1059</v>
      </c>
      <c r="C99" s="33" t="s">
        <v>1073</v>
      </c>
      <c r="D99" s="12" t="s">
        <v>1074</v>
      </c>
      <c r="E99" s="12">
        <v>934</v>
      </c>
      <c r="F99" s="13" t="s">
        <v>1068</v>
      </c>
      <c r="G99" s="12">
        <v>902</v>
      </c>
      <c r="H99" s="12">
        <v>1980</v>
      </c>
      <c r="I99" s="11">
        <v>204873.40100000001</v>
      </c>
      <c r="J99" s="11">
        <v>199433.50099999999</v>
      </c>
      <c r="K99" s="11">
        <v>187932.171</v>
      </c>
      <c r="L99" s="11">
        <v>163448.55100000001</v>
      </c>
      <c r="M99" s="11">
        <v>139114.196</v>
      </c>
      <c r="N99" s="11">
        <v>125860.834</v>
      </c>
      <c r="O99" s="11">
        <v>94653.252999999997</v>
      </c>
      <c r="P99" s="11">
        <v>78405.350999999995</v>
      </c>
      <c r="Q99" s="11">
        <v>72715.28</v>
      </c>
      <c r="R99" s="11">
        <v>64367.368999999999</v>
      </c>
      <c r="S99" s="11">
        <v>54615.758000000002</v>
      </c>
      <c r="T99" s="11">
        <v>43784.870999999999</v>
      </c>
      <c r="U99" s="11">
        <v>35023.273999999998</v>
      </c>
      <c r="V99" s="11">
        <v>25786.409</v>
      </c>
      <c r="W99" s="11">
        <v>16454.328000000001</v>
      </c>
      <c r="X99" s="11">
        <v>9012.99</v>
      </c>
      <c r="Y99" s="11">
        <v>3832.7620000000002</v>
      </c>
      <c r="Z99" s="11">
        <v>1123.2729999999999</v>
      </c>
      <c r="AA99" s="11">
        <v>231.19499999999999</v>
      </c>
      <c r="AB99" s="11">
        <v>30.117999999999999</v>
      </c>
      <c r="AC99" s="11">
        <v>3.218</v>
      </c>
    </row>
    <row r="100" spans="1:29" ht="23">
      <c r="A100" s="15">
        <v>83</v>
      </c>
      <c r="B100" s="13" t="s">
        <v>1059</v>
      </c>
      <c r="C100" s="33" t="s">
        <v>1073</v>
      </c>
      <c r="D100" s="12" t="s">
        <v>1074</v>
      </c>
      <c r="E100" s="12">
        <v>934</v>
      </c>
      <c r="F100" s="13" t="s">
        <v>1068</v>
      </c>
      <c r="G100" s="12">
        <v>902</v>
      </c>
      <c r="H100" s="12">
        <v>1985</v>
      </c>
      <c r="I100" s="11">
        <v>222353.96599999999</v>
      </c>
      <c r="J100" s="11">
        <v>199804.08100000001</v>
      </c>
      <c r="K100" s="11">
        <v>197527.99400000001</v>
      </c>
      <c r="L100" s="11">
        <v>186181.261</v>
      </c>
      <c r="M100" s="11">
        <v>161234.33499999999</v>
      </c>
      <c r="N100" s="11">
        <v>137225.04699999999</v>
      </c>
      <c r="O100" s="11">
        <v>124081.87300000001</v>
      </c>
      <c r="P100" s="11">
        <v>93151.351999999999</v>
      </c>
      <c r="Q100" s="11">
        <v>76725.028000000006</v>
      </c>
      <c r="R100" s="11">
        <v>70473.263999999996</v>
      </c>
      <c r="S100" s="11">
        <v>61454.91</v>
      </c>
      <c r="T100" s="11">
        <v>50882.707999999999</v>
      </c>
      <c r="U100" s="11">
        <v>39243.538</v>
      </c>
      <c r="V100" s="11">
        <v>29548.022000000001</v>
      </c>
      <c r="W100" s="11">
        <v>19829.827000000001</v>
      </c>
      <c r="X100" s="11">
        <v>10935.455</v>
      </c>
      <c r="Y100" s="11">
        <v>4801.6360000000004</v>
      </c>
      <c r="Z100" s="11">
        <v>1471.1769999999999</v>
      </c>
      <c r="AA100" s="11">
        <v>295.721</v>
      </c>
      <c r="AB100" s="11">
        <v>43.497999999999998</v>
      </c>
      <c r="AC100" s="11">
        <v>4.4459999999999997</v>
      </c>
    </row>
    <row r="101" spans="1:29" ht="23">
      <c r="A101" s="15">
        <v>84</v>
      </c>
      <c r="B101" s="13" t="s">
        <v>1059</v>
      </c>
      <c r="C101" s="33" t="s">
        <v>1073</v>
      </c>
      <c r="D101" s="12" t="s">
        <v>1074</v>
      </c>
      <c r="E101" s="12">
        <v>934</v>
      </c>
      <c r="F101" s="13" t="s">
        <v>1068</v>
      </c>
      <c r="G101" s="12">
        <v>902</v>
      </c>
      <c r="H101" s="12">
        <v>1990</v>
      </c>
      <c r="I101" s="11">
        <v>246377.22200000001</v>
      </c>
      <c r="J101" s="11">
        <v>217447.20699999999</v>
      </c>
      <c r="K101" s="11">
        <v>198215.533</v>
      </c>
      <c r="L101" s="11">
        <v>195615.679</v>
      </c>
      <c r="M101" s="11">
        <v>183666.46100000001</v>
      </c>
      <c r="N101" s="11">
        <v>159016.75899999999</v>
      </c>
      <c r="O101" s="11">
        <v>135350.15299999999</v>
      </c>
      <c r="P101" s="11">
        <v>122170.92</v>
      </c>
      <c r="Q101" s="11">
        <v>91139.593999999895</v>
      </c>
      <c r="R101" s="11">
        <v>74412.968999999997</v>
      </c>
      <c r="S101" s="11">
        <v>67428.426999999996</v>
      </c>
      <c r="T101" s="11">
        <v>57596.767</v>
      </c>
      <c r="U101" s="11">
        <v>45958.748</v>
      </c>
      <c r="V101" s="11">
        <v>33438.023999999998</v>
      </c>
      <c r="W101" s="11">
        <v>23085.09</v>
      </c>
      <c r="X101" s="11">
        <v>13383.668</v>
      </c>
      <c r="Y101" s="11">
        <v>5900.3</v>
      </c>
      <c r="Z101" s="11">
        <v>1898.5139999999999</v>
      </c>
      <c r="AA101" s="11">
        <v>402.71300000000002</v>
      </c>
      <c r="AB101" s="11">
        <v>57.73</v>
      </c>
      <c r="AC101" s="11">
        <v>6.59</v>
      </c>
    </row>
    <row r="102" spans="1:29" ht="23">
      <c r="A102" s="15">
        <v>85</v>
      </c>
      <c r="B102" s="13" t="s">
        <v>1059</v>
      </c>
      <c r="C102" s="33" t="s">
        <v>1073</v>
      </c>
      <c r="D102" s="12" t="s">
        <v>1074</v>
      </c>
      <c r="E102" s="12">
        <v>934</v>
      </c>
      <c r="F102" s="13" t="s">
        <v>1068</v>
      </c>
      <c r="G102" s="12">
        <v>902</v>
      </c>
      <c r="H102" s="12">
        <v>1995</v>
      </c>
      <c r="I102" s="11">
        <v>233977.823</v>
      </c>
      <c r="J102" s="11">
        <v>241475.55100000001</v>
      </c>
      <c r="K102" s="11">
        <v>215502.889</v>
      </c>
      <c r="L102" s="11">
        <v>195727.66</v>
      </c>
      <c r="M102" s="11">
        <v>192023.14499999999</v>
      </c>
      <c r="N102" s="11">
        <v>180522.33600000001</v>
      </c>
      <c r="O102" s="11">
        <v>156547.315</v>
      </c>
      <c r="P102" s="11">
        <v>132953.72700000001</v>
      </c>
      <c r="Q102" s="11">
        <v>119536.77499999999</v>
      </c>
      <c r="R102" s="11">
        <v>88416.523000000001</v>
      </c>
      <c r="S102" s="11">
        <v>71211.040999999997</v>
      </c>
      <c r="T102" s="11">
        <v>63095.514000000003</v>
      </c>
      <c r="U102" s="11">
        <v>52113.946000000004</v>
      </c>
      <c r="V102" s="11">
        <v>39253.913</v>
      </c>
      <c r="W102" s="11">
        <v>26109.745999999999</v>
      </c>
      <c r="X102" s="11">
        <v>15717.291999999999</v>
      </c>
      <c r="Y102" s="11">
        <v>7449.6769999999997</v>
      </c>
      <c r="Z102" s="11">
        <v>2437.3670000000002</v>
      </c>
      <c r="AA102" s="11">
        <v>538.68100000000004</v>
      </c>
      <c r="AB102" s="11">
        <v>80.405000000000001</v>
      </c>
      <c r="AC102" s="11">
        <v>8.7720000000000002</v>
      </c>
    </row>
    <row r="103" spans="1:29" ht="23">
      <c r="A103" s="15">
        <v>86</v>
      </c>
      <c r="B103" s="13" t="s">
        <v>1059</v>
      </c>
      <c r="C103" s="33" t="s">
        <v>1073</v>
      </c>
      <c r="D103" s="12" t="s">
        <v>1074</v>
      </c>
      <c r="E103" s="12">
        <v>934</v>
      </c>
      <c r="F103" s="13" t="s">
        <v>1068</v>
      </c>
      <c r="G103" s="12">
        <v>902</v>
      </c>
      <c r="H103" s="12">
        <v>2000</v>
      </c>
      <c r="I103" s="11">
        <v>229931.25899999999</v>
      </c>
      <c r="J103" s="11">
        <v>230019.342</v>
      </c>
      <c r="K103" s="11">
        <v>239449.386</v>
      </c>
      <c r="L103" s="11">
        <v>213029.41399999999</v>
      </c>
      <c r="M103" s="11">
        <v>192592.99400000001</v>
      </c>
      <c r="N103" s="11">
        <v>189291.89300000001</v>
      </c>
      <c r="O103" s="11">
        <v>177764.649</v>
      </c>
      <c r="P103" s="11">
        <v>153855.351</v>
      </c>
      <c r="Q103" s="11">
        <v>130244.17200000001</v>
      </c>
      <c r="R103" s="11">
        <v>116285.747</v>
      </c>
      <c r="S103" s="11">
        <v>84790.500000000102</v>
      </c>
      <c r="T103" s="11">
        <v>66769.19</v>
      </c>
      <c r="U103" s="11">
        <v>57367.862999999998</v>
      </c>
      <c r="V103" s="11">
        <v>44884.724000000002</v>
      </c>
      <c r="W103" s="11">
        <v>30957.487000000001</v>
      </c>
      <c r="X103" s="11">
        <v>18018.417000000001</v>
      </c>
      <c r="Y103" s="11">
        <v>8902.2129999999997</v>
      </c>
      <c r="Z103" s="11">
        <v>3212.4870000000001</v>
      </c>
      <c r="AA103" s="11">
        <v>736.14700000000005</v>
      </c>
      <c r="AB103" s="11">
        <v>116.01</v>
      </c>
      <c r="AC103" s="11">
        <v>12.568</v>
      </c>
    </row>
    <row r="104" spans="1:29" ht="23">
      <c r="A104" s="15">
        <v>87</v>
      </c>
      <c r="B104" s="13" t="s">
        <v>1059</v>
      </c>
      <c r="C104" s="33" t="s">
        <v>1073</v>
      </c>
      <c r="D104" s="12" t="s">
        <v>1074</v>
      </c>
      <c r="E104" s="12">
        <v>934</v>
      </c>
      <c r="F104" s="13" t="s">
        <v>1068</v>
      </c>
      <c r="G104" s="12">
        <v>902</v>
      </c>
      <c r="H104" s="12">
        <v>2005</v>
      </c>
      <c r="I104" s="11">
        <v>230572.56299999999</v>
      </c>
      <c r="J104" s="11">
        <v>227213.535</v>
      </c>
      <c r="K104" s="11">
        <v>228790.753</v>
      </c>
      <c r="L104" s="11">
        <v>236982.07800000001</v>
      </c>
      <c r="M104" s="11">
        <v>209094.59099999999</v>
      </c>
      <c r="N104" s="11">
        <v>189705.09099999999</v>
      </c>
      <c r="O104" s="11">
        <v>186519.24600000001</v>
      </c>
      <c r="P104" s="11">
        <v>174928.139</v>
      </c>
      <c r="Q104" s="11">
        <v>150713.63399999999</v>
      </c>
      <c r="R104" s="11">
        <v>126365.43799999999</v>
      </c>
      <c r="S104" s="11">
        <v>111798.13</v>
      </c>
      <c r="T104" s="11">
        <v>80475.270999999993</v>
      </c>
      <c r="U104" s="11">
        <v>61341.978000000003</v>
      </c>
      <c r="V104" s="11">
        <v>49828.339</v>
      </c>
      <c r="W104" s="11">
        <v>35928.885000000002</v>
      </c>
      <c r="X104" s="11">
        <v>21650.616999999998</v>
      </c>
      <c r="Y104" s="11">
        <v>10518.880999999999</v>
      </c>
      <c r="Z104" s="11">
        <v>3969.75</v>
      </c>
      <c r="AA104" s="11">
        <v>1007.268</v>
      </c>
      <c r="AB104" s="11">
        <v>164.494</v>
      </c>
      <c r="AC104" s="11">
        <v>18.923999999999999</v>
      </c>
    </row>
    <row r="105" spans="1:29" ht="23">
      <c r="A105" s="15">
        <v>88</v>
      </c>
      <c r="B105" s="13" t="s">
        <v>1059</v>
      </c>
      <c r="C105" s="33" t="s">
        <v>1073</v>
      </c>
      <c r="D105" s="12" t="s">
        <v>1074</v>
      </c>
      <c r="E105" s="12">
        <v>934</v>
      </c>
      <c r="F105" s="13" t="s">
        <v>1068</v>
      </c>
      <c r="G105" s="12">
        <v>902</v>
      </c>
      <c r="H105" s="12">
        <v>2010</v>
      </c>
      <c r="I105" s="11">
        <v>236057.609</v>
      </c>
      <c r="J105" s="11">
        <v>228202.91</v>
      </c>
      <c r="K105" s="11">
        <v>225926.57500000001</v>
      </c>
      <c r="L105" s="11">
        <v>226356.177</v>
      </c>
      <c r="M105" s="11">
        <v>233313.47</v>
      </c>
      <c r="N105" s="11">
        <v>207306.74100000001</v>
      </c>
      <c r="O105" s="11">
        <v>187723.666</v>
      </c>
      <c r="P105" s="11">
        <v>184619.33799999999</v>
      </c>
      <c r="Q105" s="11">
        <v>172410.48</v>
      </c>
      <c r="R105" s="11">
        <v>147419.18100000001</v>
      </c>
      <c r="S105" s="11">
        <v>122352.715</v>
      </c>
      <c r="T105" s="11">
        <v>106232.58</v>
      </c>
      <c r="U105" s="11">
        <v>73980.327999999994</v>
      </c>
      <c r="V105" s="11">
        <v>53726.68</v>
      </c>
      <c r="W105" s="11">
        <v>40391.305999999997</v>
      </c>
      <c r="X105" s="11">
        <v>25486.383999999998</v>
      </c>
      <c r="Y105" s="11">
        <v>12997.681</v>
      </c>
      <c r="Z105" s="11">
        <v>4874.78</v>
      </c>
      <c r="AA105" s="11">
        <v>1296.4570000000001</v>
      </c>
      <c r="AB105" s="11">
        <v>236.279</v>
      </c>
      <c r="AC105" s="11">
        <v>28.344000000000001</v>
      </c>
    </row>
    <row r="106" spans="1:29" ht="23">
      <c r="A106" s="15">
        <v>89</v>
      </c>
      <c r="B106" s="13" t="s">
        <v>1059</v>
      </c>
      <c r="C106" s="33" t="s">
        <v>1073</v>
      </c>
      <c r="D106" s="12" t="s">
        <v>1074</v>
      </c>
      <c r="E106" s="12">
        <v>934</v>
      </c>
      <c r="F106" s="13" t="s">
        <v>1068</v>
      </c>
      <c r="G106" s="12">
        <v>902</v>
      </c>
      <c r="H106" s="12">
        <v>2015</v>
      </c>
      <c r="I106" s="11">
        <v>240208.848</v>
      </c>
      <c r="J106" s="11">
        <v>233555.21400000001</v>
      </c>
      <c r="K106" s="11">
        <v>226617.60200000001</v>
      </c>
      <c r="L106" s="11">
        <v>224156.93299999999</v>
      </c>
      <c r="M106" s="11">
        <v>224056.06400000001</v>
      </c>
      <c r="N106" s="11">
        <v>231277.38699999999</v>
      </c>
      <c r="O106" s="11">
        <v>205172.84099999999</v>
      </c>
      <c r="P106" s="11">
        <v>185090.27299999999</v>
      </c>
      <c r="Q106" s="11">
        <v>181500.815</v>
      </c>
      <c r="R106" s="11">
        <v>168573.68299999999</v>
      </c>
      <c r="S106" s="11">
        <v>142749.128</v>
      </c>
      <c r="T106" s="11">
        <v>116535.33</v>
      </c>
      <c r="U106" s="11">
        <v>98610.452000000005</v>
      </c>
      <c r="V106" s="11">
        <v>65436.241000000002</v>
      </c>
      <c r="W106" s="11">
        <v>44160.472999999998</v>
      </c>
      <c r="X106" s="11">
        <v>29377.385999999999</v>
      </c>
      <c r="Y106" s="11">
        <v>15777.612999999999</v>
      </c>
      <c r="Z106" s="11">
        <v>6288.9170000000004</v>
      </c>
      <c r="AA106" s="11">
        <v>1704.3430000000001</v>
      </c>
      <c r="AB106" s="11">
        <v>325.94400000000002</v>
      </c>
      <c r="AC106" s="11">
        <v>43.868000000000002</v>
      </c>
    </row>
    <row r="107" spans="1:29" ht="23">
      <c r="A107" s="15">
        <v>90</v>
      </c>
      <c r="B107" s="13" t="s">
        <v>1059</v>
      </c>
      <c r="C107" s="33" t="s">
        <v>1073</v>
      </c>
      <c r="D107" s="12" t="s">
        <v>1074</v>
      </c>
      <c r="E107" s="12">
        <v>934</v>
      </c>
      <c r="F107" s="13" t="s">
        <v>1068</v>
      </c>
      <c r="G107" s="12">
        <v>902</v>
      </c>
      <c r="H107" s="12">
        <v>2020</v>
      </c>
      <c r="I107" s="11">
        <v>239213.65</v>
      </c>
      <c r="J107" s="11">
        <v>237908.83799999999</v>
      </c>
      <c r="K107" s="11">
        <v>232037.76199999999</v>
      </c>
      <c r="L107" s="11">
        <v>224682.85200000001</v>
      </c>
      <c r="M107" s="11">
        <v>222043.26</v>
      </c>
      <c r="N107" s="11">
        <v>222754.628</v>
      </c>
      <c r="O107" s="11">
        <v>229455.598</v>
      </c>
      <c r="P107" s="11">
        <v>202335.82199999999</v>
      </c>
      <c r="Q107" s="11">
        <v>181873.38200000001</v>
      </c>
      <c r="R107" s="11">
        <v>177566.351</v>
      </c>
      <c r="S107" s="11">
        <v>163596.068</v>
      </c>
      <c r="T107" s="11">
        <v>136398.035</v>
      </c>
      <c r="U107" s="11">
        <v>108535.023</v>
      </c>
      <c r="V107" s="11">
        <v>88273.787000000098</v>
      </c>
      <c r="W107" s="11">
        <v>54535.995999999999</v>
      </c>
      <c r="X107" s="11">
        <v>32828.817999999999</v>
      </c>
      <c r="Y107" s="11">
        <v>18627.645</v>
      </c>
      <c r="Z107" s="11">
        <v>7975.366</v>
      </c>
      <c r="AA107" s="11">
        <v>2324.9740000000002</v>
      </c>
      <c r="AB107" s="11">
        <v>460.64</v>
      </c>
      <c r="AC107" s="11">
        <v>65.802000000000007</v>
      </c>
    </row>
    <row r="108" spans="1:29" ht="11.5">
      <c r="A108" s="15">
        <v>91</v>
      </c>
      <c r="B108" s="13" t="s">
        <v>1059</v>
      </c>
      <c r="C108" s="39" t="s">
        <v>1075</v>
      </c>
      <c r="D108" s="12"/>
      <c r="E108" s="12">
        <v>948</v>
      </c>
      <c r="F108" s="13" t="s">
        <v>1068</v>
      </c>
      <c r="G108" s="12">
        <v>1803</v>
      </c>
      <c r="H108" s="12">
        <v>1950</v>
      </c>
      <c r="I108" s="11">
        <v>89652.46</v>
      </c>
      <c r="J108" s="11">
        <v>72914.975000000006</v>
      </c>
      <c r="K108" s="11">
        <v>66726.543000000005</v>
      </c>
      <c r="L108" s="11">
        <v>59747.105000000003</v>
      </c>
      <c r="M108" s="11">
        <v>53128.184000000001</v>
      </c>
      <c r="N108" s="11">
        <v>45625.516000000003</v>
      </c>
      <c r="O108" s="11">
        <v>39165.735000000001</v>
      </c>
      <c r="P108" s="11">
        <v>34780.972000000002</v>
      </c>
      <c r="Q108" s="11">
        <v>30153.375</v>
      </c>
      <c r="R108" s="11">
        <v>24967.898000000001</v>
      </c>
      <c r="S108" s="11">
        <v>20595.572</v>
      </c>
      <c r="T108" s="11">
        <v>15578.17</v>
      </c>
      <c r="U108" s="11">
        <v>12499.987999999999</v>
      </c>
      <c r="V108" s="11">
        <v>8416.9110000000001</v>
      </c>
      <c r="W108" s="11">
        <v>5845.5690000000004</v>
      </c>
      <c r="X108" s="11">
        <v>3279.9110000000001</v>
      </c>
      <c r="Y108" s="11">
        <v>1422.047</v>
      </c>
      <c r="Z108" s="11">
        <v>473.81700000000001</v>
      </c>
      <c r="AA108" s="11">
        <v>117.29</v>
      </c>
      <c r="AB108" s="11">
        <v>25.350999999999999</v>
      </c>
      <c r="AC108" s="11">
        <v>5.3930000000000096</v>
      </c>
    </row>
    <row r="109" spans="1:29" ht="11.5">
      <c r="A109" s="15">
        <v>92</v>
      </c>
      <c r="B109" s="13" t="s">
        <v>1059</v>
      </c>
      <c r="C109" s="39" t="s">
        <v>1075</v>
      </c>
      <c r="D109" s="12"/>
      <c r="E109" s="12">
        <v>948</v>
      </c>
      <c r="F109" s="13" t="s">
        <v>1068</v>
      </c>
      <c r="G109" s="12">
        <v>1803</v>
      </c>
      <c r="H109" s="12">
        <v>1955</v>
      </c>
      <c r="I109" s="11">
        <v>108414.75599999999</v>
      </c>
      <c r="J109" s="11">
        <v>81950.642000000007</v>
      </c>
      <c r="K109" s="11">
        <v>70621.659</v>
      </c>
      <c r="L109" s="11">
        <v>64899.87</v>
      </c>
      <c r="M109" s="11">
        <v>57472.008000000002</v>
      </c>
      <c r="N109" s="11">
        <v>50677.118999999999</v>
      </c>
      <c r="O109" s="11">
        <v>43357.497000000003</v>
      </c>
      <c r="P109" s="11">
        <v>37012.476999999999</v>
      </c>
      <c r="Q109" s="11">
        <v>32561.186000000002</v>
      </c>
      <c r="R109" s="11">
        <v>27866.498</v>
      </c>
      <c r="S109" s="11">
        <v>22580.539000000001</v>
      </c>
      <c r="T109" s="11">
        <v>18041.418000000001</v>
      </c>
      <c r="U109" s="11">
        <v>13001.759</v>
      </c>
      <c r="V109" s="11">
        <v>9641.9850000000006</v>
      </c>
      <c r="W109" s="11">
        <v>5811.9279999999999</v>
      </c>
      <c r="X109" s="11">
        <v>3385.6239999999998</v>
      </c>
      <c r="Y109" s="11">
        <v>1454.3389999999999</v>
      </c>
      <c r="Z109" s="11">
        <v>412.24299999999999</v>
      </c>
      <c r="AA109" s="11">
        <v>86.54</v>
      </c>
      <c r="AB109" s="11">
        <v>14.614000000000001</v>
      </c>
      <c r="AC109" s="11">
        <v>2.4860000000000002</v>
      </c>
    </row>
    <row r="110" spans="1:29" ht="11.5">
      <c r="A110" s="15">
        <v>93</v>
      </c>
      <c r="B110" s="13" t="s">
        <v>1059</v>
      </c>
      <c r="C110" s="39" t="s">
        <v>1075</v>
      </c>
      <c r="D110" s="12"/>
      <c r="E110" s="12">
        <v>948</v>
      </c>
      <c r="F110" s="13" t="s">
        <v>1068</v>
      </c>
      <c r="G110" s="12">
        <v>1803</v>
      </c>
      <c r="H110" s="12">
        <v>1960</v>
      </c>
      <c r="I110" s="11">
        <v>124498.73</v>
      </c>
      <c r="J110" s="11">
        <v>100674.268</v>
      </c>
      <c r="K110" s="11">
        <v>79777.267000000094</v>
      </c>
      <c r="L110" s="11">
        <v>68740.019</v>
      </c>
      <c r="M110" s="11">
        <v>62626.936000000002</v>
      </c>
      <c r="N110" s="11">
        <v>55365.156999999999</v>
      </c>
      <c r="O110" s="11">
        <v>48686.014000000003</v>
      </c>
      <c r="P110" s="11">
        <v>41388.201000000001</v>
      </c>
      <c r="Q110" s="11">
        <v>34962.591999999997</v>
      </c>
      <c r="R110" s="11">
        <v>30375.011999999999</v>
      </c>
      <c r="S110" s="11">
        <v>25431.075000000001</v>
      </c>
      <c r="T110" s="11">
        <v>20019.330999999998</v>
      </c>
      <c r="U110" s="11">
        <v>15260.976000000001</v>
      </c>
      <c r="V110" s="11">
        <v>10231.316000000001</v>
      </c>
      <c r="W110" s="11">
        <v>6804.0209999999997</v>
      </c>
      <c r="X110" s="11">
        <v>3495.0010000000002</v>
      </c>
      <c r="Y110" s="11">
        <v>1575.6079999999999</v>
      </c>
      <c r="Z110" s="11">
        <v>457.28899999999999</v>
      </c>
      <c r="AA110" s="11">
        <v>84.370999999999995</v>
      </c>
      <c r="AB110" s="11">
        <v>12.584</v>
      </c>
      <c r="AC110" s="11">
        <v>1.7110000000000001</v>
      </c>
    </row>
    <row r="111" spans="1:29" ht="11.5">
      <c r="A111" s="15">
        <v>94</v>
      </c>
      <c r="B111" s="13" t="s">
        <v>1059</v>
      </c>
      <c r="C111" s="39" t="s">
        <v>1075</v>
      </c>
      <c r="D111" s="12"/>
      <c r="E111" s="12">
        <v>948</v>
      </c>
      <c r="F111" s="13" t="s">
        <v>1068</v>
      </c>
      <c r="G111" s="12">
        <v>1803</v>
      </c>
      <c r="H111" s="12">
        <v>1965</v>
      </c>
      <c r="I111" s="11">
        <v>139930.93</v>
      </c>
      <c r="J111" s="11">
        <v>116585.02800000001</v>
      </c>
      <c r="K111" s="11">
        <v>98270.683000000005</v>
      </c>
      <c r="L111" s="11">
        <v>77922.957999999999</v>
      </c>
      <c r="M111" s="11">
        <v>66610.027000000002</v>
      </c>
      <c r="N111" s="11">
        <v>60486.968999999997</v>
      </c>
      <c r="O111" s="11">
        <v>53355.013000000101</v>
      </c>
      <c r="P111" s="11">
        <v>46686.546999999999</v>
      </c>
      <c r="Q111" s="11">
        <v>39322.305</v>
      </c>
      <c r="R111" s="11">
        <v>32779.353999999999</v>
      </c>
      <c r="S111" s="11">
        <v>27937.103999999999</v>
      </c>
      <c r="T111" s="11">
        <v>22758.984</v>
      </c>
      <c r="U111" s="11">
        <v>17138.510999999999</v>
      </c>
      <c r="V111" s="11">
        <v>12168.919</v>
      </c>
      <c r="W111" s="11">
        <v>7351.1570000000002</v>
      </c>
      <c r="X111" s="11">
        <v>4179.8389999999999</v>
      </c>
      <c r="Y111" s="11">
        <v>1692.3340000000001</v>
      </c>
      <c r="Z111" s="11">
        <v>522.19000000000005</v>
      </c>
      <c r="AA111" s="11">
        <v>99.852000000000004</v>
      </c>
      <c r="AB111" s="11">
        <v>13.273999999999999</v>
      </c>
      <c r="AC111" s="11">
        <v>1.615</v>
      </c>
    </row>
    <row r="112" spans="1:29" ht="11.5">
      <c r="A112" s="15">
        <v>95</v>
      </c>
      <c r="B112" s="13" t="s">
        <v>1059</v>
      </c>
      <c r="C112" s="39" t="s">
        <v>1075</v>
      </c>
      <c r="D112" s="12"/>
      <c r="E112" s="12">
        <v>948</v>
      </c>
      <c r="F112" s="13" t="s">
        <v>1068</v>
      </c>
      <c r="G112" s="12">
        <v>1803</v>
      </c>
      <c r="H112" s="12">
        <v>1970</v>
      </c>
      <c r="I112" s="11">
        <v>154227.68400000001</v>
      </c>
      <c r="J112" s="11">
        <v>132075.337</v>
      </c>
      <c r="K112" s="11">
        <v>114181.405</v>
      </c>
      <c r="L112" s="11">
        <v>96209.077999999994</v>
      </c>
      <c r="M112" s="11">
        <v>75728.361000000004</v>
      </c>
      <c r="N112" s="11">
        <v>64483.218999999997</v>
      </c>
      <c r="O112" s="11">
        <v>58571.659</v>
      </c>
      <c r="P112" s="11">
        <v>51408.597000000002</v>
      </c>
      <c r="Q112" s="11">
        <v>44625.678</v>
      </c>
      <c r="R112" s="11">
        <v>37087.743000000002</v>
      </c>
      <c r="S112" s="11">
        <v>30320.934000000001</v>
      </c>
      <c r="T112" s="11">
        <v>25152.723999999998</v>
      </c>
      <c r="U112" s="11">
        <v>19649.337</v>
      </c>
      <c r="V112" s="11">
        <v>13847.772999999999</v>
      </c>
      <c r="W112" s="11">
        <v>8882.6010000000006</v>
      </c>
      <c r="X112" s="11">
        <v>4608.2359999999999</v>
      </c>
      <c r="Y112" s="11">
        <v>2073.75</v>
      </c>
      <c r="Z112" s="11">
        <v>589.54100000000005</v>
      </c>
      <c r="AA112" s="11">
        <v>120.42700000000001</v>
      </c>
      <c r="AB112" s="11">
        <v>16.39</v>
      </c>
      <c r="AC112" s="11">
        <v>1.764</v>
      </c>
    </row>
    <row r="113" spans="1:29" ht="11.5">
      <c r="A113" s="15">
        <v>96</v>
      </c>
      <c r="B113" s="13" t="s">
        <v>1059</v>
      </c>
      <c r="C113" s="39" t="s">
        <v>1075</v>
      </c>
      <c r="D113" s="12"/>
      <c r="E113" s="12">
        <v>948</v>
      </c>
      <c r="F113" s="13" t="s">
        <v>1068</v>
      </c>
      <c r="G113" s="12">
        <v>1803</v>
      </c>
      <c r="H113" s="12">
        <v>1975</v>
      </c>
      <c r="I113" s="11">
        <v>169321.16200000001</v>
      </c>
      <c r="J113" s="11">
        <v>146308.54999999999</v>
      </c>
      <c r="K113" s="11">
        <v>129528.605</v>
      </c>
      <c r="L113" s="11">
        <v>111661.905</v>
      </c>
      <c r="M113" s="11">
        <v>93343.533000000098</v>
      </c>
      <c r="N113" s="11">
        <v>73544.851999999999</v>
      </c>
      <c r="O113" s="11">
        <v>62758.659</v>
      </c>
      <c r="P113" s="11">
        <v>56864.383000000002</v>
      </c>
      <c r="Q113" s="11">
        <v>49535.542000000001</v>
      </c>
      <c r="R113" s="11">
        <v>42467.601999999999</v>
      </c>
      <c r="S113" s="11">
        <v>34655.160000000003</v>
      </c>
      <c r="T113" s="11">
        <v>27544.137999999999</v>
      </c>
      <c r="U113" s="11">
        <v>21896.536</v>
      </c>
      <c r="V113" s="11">
        <v>15994.271000000001</v>
      </c>
      <c r="W113" s="11">
        <v>10239.531999999999</v>
      </c>
      <c r="X113" s="11">
        <v>5664.4589999999998</v>
      </c>
      <c r="Y113" s="11">
        <v>2351.5309999999999</v>
      </c>
      <c r="Z113" s="11">
        <v>751.93399999999997</v>
      </c>
      <c r="AA113" s="11">
        <v>144.06899999999999</v>
      </c>
      <c r="AB113" s="11">
        <v>20.988</v>
      </c>
      <c r="AC113" s="11">
        <v>2.25</v>
      </c>
    </row>
    <row r="114" spans="1:29" ht="11.5">
      <c r="A114" s="15">
        <v>97</v>
      </c>
      <c r="B114" s="13" t="s">
        <v>1059</v>
      </c>
      <c r="C114" s="39" t="s">
        <v>1075</v>
      </c>
      <c r="D114" s="12"/>
      <c r="E114" s="12">
        <v>948</v>
      </c>
      <c r="F114" s="13" t="s">
        <v>1068</v>
      </c>
      <c r="G114" s="12">
        <v>1803</v>
      </c>
      <c r="H114" s="12">
        <v>1980</v>
      </c>
      <c r="I114" s="11">
        <v>186566.31899999999</v>
      </c>
      <c r="J114" s="11">
        <v>161894.64300000001</v>
      </c>
      <c r="K114" s="11">
        <v>143778.02299999999</v>
      </c>
      <c r="L114" s="11">
        <v>127121.056</v>
      </c>
      <c r="M114" s="11">
        <v>108918.41800000001</v>
      </c>
      <c r="N114" s="11">
        <v>90994.134000000005</v>
      </c>
      <c r="O114" s="11">
        <v>71664.346999999994</v>
      </c>
      <c r="P114" s="11">
        <v>60941.267</v>
      </c>
      <c r="Q114" s="11">
        <v>54877.845999999903</v>
      </c>
      <c r="R114" s="11">
        <v>47223.002999999997</v>
      </c>
      <c r="S114" s="11">
        <v>39798.796999999999</v>
      </c>
      <c r="T114" s="11">
        <v>31677.491000000002</v>
      </c>
      <c r="U114" s="11">
        <v>24113.074000000001</v>
      </c>
      <c r="V114" s="11">
        <v>18014.437999999998</v>
      </c>
      <c r="W114" s="11">
        <v>11985.434999999999</v>
      </c>
      <c r="X114" s="11">
        <v>6694.4049999999997</v>
      </c>
      <c r="Y114" s="11">
        <v>2989.826</v>
      </c>
      <c r="Z114" s="11">
        <v>886.46600000000001</v>
      </c>
      <c r="AA114" s="11">
        <v>192.005</v>
      </c>
      <c r="AB114" s="11">
        <v>26.917000000000002</v>
      </c>
      <c r="AC114" s="11">
        <v>3.1120000000000001</v>
      </c>
    </row>
    <row r="115" spans="1:29" ht="11.5">
      <c r="A115" s="15">
        <v>98</v>
      </c>
      <c r="B115" s="13" t="s">
        <v>1059</v>
      </c>
      <c r="C115" s="39" t="s">
        <v>1075</v>
      </c>
      <c r="D115" s="12"/>
      <c r="E115" s="12">
        <v>948</v>
      </c>
      <c r="F115" s="13" t="s">
        <v>1068</v>
      </c>
      <c r="G115" s="12">
        <v>1803</v>
      </c>
      <c r="H115" s="12">
        <v>1985</v>
      </c>
      <c r="I115" s="11">
        <v>207251.01699999999</v>
      </c>
      <c r="J115" s="11">
        <v>179451.389</v>
      </c>
      <c r="K115" s="11">
        <v>159404.00399999999</v>
      </c>
      <c r="L115" s="11">
        <v>141563.095</v>
      </c>
      <c r="M115" s="11">
        <v>124368.692</v>
      </c>
      <c r="N115" s="11">
        <v>106553.209</v>
      </c>
      <c r="O115" s="11">
        <v>88954.366999999998</v>
      </c>
      <c r="P115" s="11">
        <v>69928.820999999894</v>
      </c>
      <c r="Q115" s="11">
        <v>58985.735000000001</v>
      </c>
      <c r="R115" s="11">
        <v>52423.639000000003</v>
      </c>
      <c r="S115" s="11">
        <v>44362.497000000003</v>
      </c>
      <c r="T115" s="11">
        <v>36453.553999999996</v>
      </c>
      <c r="U115" s="11">
        <v>27846.263999999999</v>
      </c>
      <c r="V115" s="11">
        <v>19873.917000000001</v>
      </c>
      <c r="W115" s="11">
        <v>13593.995999999999</v>
      </c>
      <c r="X115" s="11">
        <v>7910.3530000000001</v>
      </c>
      <c r="Y115" s="11">
        <v>3590.654</v>
      </c>
      <c r="Z115" s="11">
        <v>1159.9490000000001</v>
      </c>
      <c r="AA115" s="11">
        <v>234.042</v>
      </c>
      <c r="AB115" s="11">
        <v>36.997999999999998</v>
      </c>
      <c r="AC115" s="11">
        <v>4.1369999999999996</v>
      </c>
    </row>
    <row r="116" spans="1:29" ht="11.5">
      <c r="A116" s="15">
        <v>99</v>
      </c>
      <c r="B116" s="13" t="s">
        <v>1059</v>
      </c>
      <c r="C116" s="39" t="s">
        <v>1075</v>
      </c>
      <c r="D116" s="12"/>
      <c r="E116" s="12">
        <v>948</v>
      </c>
      <c r="F116" s="13" t="s">
        <v>1068</v>
      </c>
      <c r="G116" s="12">
        <v>1803</v>
      </c>
      <c r="H116" s="12">
        <v>1990</v>
      </c>
      <c r="I116" s="11">
        <v>221011.196</v>
      </c>
      <c r="J116" s="11">
        <v>200439.74600000001</v>
      </c>
      <c r="K116" s="11">
        <v>177279.59899999999</v>
      </c>
      <c r="L116" s="11">
        <v>157047.92600000001</v>
      </c>
      <c r="M116" s="11">
        <v>138472.93599999999</v>
      </c>
      <c r="N116" s="11">
        <v>121617.264</v>
      </c>
      <c r="O116" s="11">
        <v>104264.649</v>
      </c>
      <c r="P116" s="11">
        <v>86799.353000000003</v>
      </c>
      <c r="Q116" s="11">
        <v>67717.009999999995</v>
      </c>
      <c r="R116" s="11">
        <v>56532.216999999997</v>
      </c>
      <c r="S116" s="11">
        <v>49475.235000000001</v>
      </c>
      <c r="T116" s="11">
        <v>40963.099000000002</v>
      </c>
      <c r="U116" s="11">
        <v>32371.93</v>
      </c>
      <c r="V116" s="11">
        <v>23228.821</v>
      </c>
      <c r="W116" s="11">
        <v>15186.82</v>
      </c>
      <c r="X116" s="11">
        <v>9134.0130000000008</v>
      </c>
      <c r="Y116" s="11">
        <v>4312.0879999999997</v>
      </c>
      <c r="Z116" s="11">
        <v>1436.867</v>
      </c>
      <c r="AA116" s="11">
        <v>319.30700000000002</v>
      </c>
      <c r="AB116" s="11">
        <v>47.253</v>
      </c>
      <c r="AC116" s="11">
        <v>5.94</v>
      </c>
    </row>
    <row r="117" spans="1:29" ht="11.5">
      <c r="A117" s="15">
        <v>100</v>
      </c>
      <c r="B117" s="13" t="s">
        <v>1059</v>
      </c>
      <c r="C117" s="39" t="s">
        <v>1075</v>
      </c>
      <c r="D117" s="12"/>
      <c r="E117" s="12">
        <v>948</v>
      </c>
      <c r="F117" s="13" t="s">
        <v>1068</v>
      </c>
      <c r="G117" s="12">
        <v>1803</v>
      </c>
      <c r="H117" s="12">
        <v>1995</v>
      </c>
      <c r="I117" s="11">
        <v>229256.541</v>
      </c>
      <c r="J117" s="11">
        <v>214485.18799999999</v>
      </c>
      <c r="K117" s="11">
        <v>198125.163</v>
      </c>
      <c r="L117" s="11">
        <v>174279.26500000001</v>
      </c>
      <c r="M117" s="11">
        <v>152876.60500000001</v>
      </c>
      <c r="N117" s="11">
        <v>134940.815</v>
      </c>
      <c r="O117" s="11">
        <v>118961.389</v>
      </c>
      <c r="P117" s="11">
        <v>101873.974</v>
      </c>
      <c r="Q117" s="11">
        <v>84370.368000000002</v>
      </c>
      <c r="R117" s="11">
        <v>65125.434000000001</v>
      </c>
      <c r="S117" s="11">
        <v>53589.432999999997</v>
      </c>
      <c r="T117" s="11">
        <v>45784.591999999997</v>
      </c>
      <c r="U117" s="11">
        <v>36620.42</v>
      </c>
      <c r="V117" s="11">
        <v>27269.019</v>
      </c>
      <c r="W117" s="11">
        <v>18036.136999999999</v>
      </c>
      <c r="X117" s="11">
        <v>10436.787</v>
      </c>
      <c r="Y117" s="11">
        <v>5128.4070000000002</v>
      </c>
      <c r="Z117" s="11">
        <v>1786.7049999999999</v>
      </c>
      <c r="AA117" s="11">
        <v>415.50700000000001</v>
      </c>
      <c r="AB117" s="11">
        <v>66.66</v>
      </c>
      <c r="AC117" s="11">
        <v>7.7110000000000003</v>
      </c>
    </row>
    <row r="118" spans="1:29" ht="11.5">
      <c r="A118" s="15">
        <v>101</v>
      </c>
      <c r="B118" s="13" t="s">
        <v>1059</v>
      </c>
      <c r="C118" s="39" t="s">
        <v>1075</v>
      </c>
      <c r="D118" s="12"/>
      <c r="E118" s="12">
        <v>948</v>
      </c>
      <c r="F118" s="13" t="s">
        <v>1068</v>
      </c>
      <c r="G118" s="12">
        <v>1803</v>
      </c>
      <c r="H118" s="12">
        <v>2000</v>
      </c>
      <c r="I118" s="11">
        <v>236408.58499999999</v>
      </c>
      <c r="J118" s="11">
        <v>223387.462</v>
      </c>
      <c r="K118" s="11">
        <v>211855.74100000001</v>
      </c>
      <c r="L118" s="11">
        <v>194934.65599999999</v>
      </c>
      <c r="M118" s="11">
        <v>170079.848</v>
      </c>
      <c r="N118" s="11">
        <v>149272.16500000001</v>
      </c>
      <c r="O118" s="11">
        <v>131628.80300000001</v>
      </c>
      <c r="P118" s="11">
        <v>115907.268</v>
      </c>
      <c r="Q118" s="11">
        <v>98820.798999999999</v>
      </c>
      <c r="R118" s="11">
        <v>81096.910999999993</v>
      </c>
      <c r="S118" s="11">
        <v>61621.5</v>
      </c>
      <c r="T118" s="11">
        <v>49550.633000000002</v>
      </c>
      <c r="U118" s="11">
        <v>40953.196000000004</v>
      </c>
      <c r="V118" s="11">
        <v>31022.511999999999</v>
      </c>
      <c r="W118" s="11">
        <v>21311.123</v>
      </c>
      <c r="X118" s="11">
        <v>12546.994000000001</v>
      </c>
      <c r="Y118" s="11">
        <v>5974.3490000000002</v>
      </c>
      <c r="Z118" s="11">
        <v>2214.5909999999999</v>
      </c>
      <c r="AA118" s="11">
        <v>544.06200000000001</v>
      </c>
      <c r="AB118" s="11">
        <v>92.91</v>
      </c>
      <c r="AC118" s="11">
        <v>10.946999999999999</v>
      </c>
    </row>
    <row r="119" spans="1:29" ht="11.5">
      <c r="A119" s="15">
        <v>102</v>
      </c>
      <c r="B119" s="13" t="s">
        <v>1059</v>
      </c>
      <c r="C119" s="39" t="s">
        <v>1075</v>
      </c>
      <c r="D119" s="12"/>
      <c r="E119" s="12">
        <v>948</v>
      </c>
      <c r="F119" s="13" t="s">
        <v>1068</v>
      </c>
      <c r="G119" s="12">
        <v>1803</v>
      </c>
      <c r="H119" s="12">
        <v>2005</v>
      </c>
      <c r="I119" s="11">
        <v>245457.85200000001</v>
      </c>
      <c r="J119" s="11">
        <v>231948.815</v>
      </c>
      <c r="K119" s="11">
        <v>221602.28899999999</v>
      </c>
      <c r="L119" s="11">
        <v>208531.44500000001</v>
      </c>
      <c r="M119" s="11">
        <v>189852.554</v>
      </c>
      <c r="N119" s="11">
        <v>166334.89000000001</v>
      </c>
      <c r="O119" s="11">
        <v>146072.01300000001</v>
      </c>
      <c r="P119" s="11">
        <v>128545.618</v>
      </c>
      <c r="Q119" s="11">
        <v>112583.931</v>
      </c>
      <c r="R119" s="11">
        <v>94794.633000000002</v>
      </c>
      <c r="S119" s="11">
        <v>76837.104000000007</v>
      </c>
      <c r="T119" s="11">
        <v>57699.514000000003</v>
      </c>
      <c r="U119" s="11">
        <v>44793.02</v>
      </c>
      <c r="V119" s="11">
        <v>34873.678999999996</v>
      </c>
      <c r="W119" s="11">
        <v>24469.133000000002</v>
      </c>
      <c r="X119" s="11">
        <v>14922.944</v>
      </c>
      <c r="Y119" s="11">
        <v>7386.1989999999996</v>
      </c>
      <c r="Z119" s="11">
        <v>2679.08</v>
      </c>
      <c r="AA119" s="11">
        <v>710.71600000000001</v>
      </c>
      <c r="AB119" s="11">
        <v>128.11500000000001</v>
      </c>
      <c r="AC119" s="11">
        <v>16.276</v>
      </c>
    </row>
    <row r="120" spans="1:29" ht="11.5">
      <c r="A120" s="15">
        <v>103</v>
      </c>
      <c r="B120" s="13" t="s">
        <v>1059</v>
      </c>
      <c r="C120" s="39" t="s">
        <v>1075</v>
      </c>
      <c r="D120" s="12"/>
      <c r="E120" s="12">
        <v>948</v>
      </c>
      <c r="F120" s="13" t="s">
        <v>1068</v>
      </c>
      <c r="G120" s="12">
        <v>1803</v>
      </c>
      <c r="H120" s="12">
        <v>2010</v>
      </c>
      <c r="I120" s="11">
        <v>255271.087</v>
      </c>
      <c r="J120" s="11">
        <v>241385.96599999999</v>
      </c>
      <c r="K120" s="11">
        <v>230012.67800000001</v>
      </c>
      <c r="L120" s="11">
        <v>218188.079</v>
      </c>
      <c r="M120" s="11">
        <v>203078.48800000001</v>
      </c>
      <c r="N120" s="11">
        <v>186661.073</v>
      </c>
      <c r="O120" s="11">
        <v>163315.992</v>
      </c>
      <c r="P120" s="11">
        <v>143521.541</v>
      </c>
      <c r="Q120" s="11">
        <v>125747.163</v>
      </c>
      <c r="R120" s="11">
        <v>109138.61500000001</v>
      </c>
      <c r="S120" s="11">
        <v>90834.703999999896</v>
      </c>
      <c r="T120" s="11">
        <v>71916.523999999903</v>
      </c>
      <c r="U120" s="11">
        <v>52070.561999999998</v>
      </c>
      <c r="V120" s="11">
        <v>38532.523999999998</v>
      </c>
      <c r="W120" s="11">
        <v>27959.078000000001</v>
      </c>
      <c r="X120" s="11">
        <v>17461.899000000001</v>
      </c>
      <c r="Y120" s="11">
        <v>9113.9130000000005</v>
      </c>
      <c r="Z120" s="11">
        <v>3449.0349999999999</v>
      </c>
      <c r="AA120" s="11">
        <v>906.05200000000002</v>
      </c>
      <c r="AB120" s="11">
        <v>179.19800000000001</v>
      </c>
      <c r="AC120" s="11">
        <v>23.965</v>
      </c>
    </row>
    <row r="121" spans="1:29" ht="11.5">
      <c r="A121" s="15">
        <v>104</v>
      </c>
      <c r="B121" s="13" t="s">
        <v>1059</v>
      </c>
      <c r="C121" s="39" t="s">
        <v>1075</v>
      </c>
      <c r="D121" s="12"/>
      <c r="E121" s="12">
        <v>948</v>
      </c>
      <c r="F121" s="13" t="s">
        <v>1068</v>
      </c>
      <c r="G121" s="12">
        <v>1803</v>
      </c>
      <c r="H121" s="12">
        <v>2015</v>
      </c>
      <c r="I121" s="11">
        <v>263528.989</v>
      </c>
      <c r="J121" s="11">
        <v>251229.31299999999</v>
      </c>
      <c r="K121" s="11">
        <v>239180.06700000001</v>
      </c>
      <c r="L121" s="11">
        <v>227519.06299999999</v>
      </c>
      <c r="M121" s="11">
        <v>214744.473</v>
      </c>
      <c r="N121" s="11">
        <v>199867.717</v>
      </c>
      <c r="O121" s="11">
        <v>183480.489</v>
      </c>
      <c r="P121" s="11">
        <v>159861.609</v>
      </c>
      <c r="Q121" s="11">
        <v>139984.33900000001</v>
      </c>
      <c r="R121" s="11">
        <v>121791.00900000001</v>
      </c>
      <c r="S121" s="11">
        <v>104592.62</v>
      </c>
      <c r="T121" s="11">
        <v>85486.422999999995</v>
      </c>
      <c r="U121" s="11">
        <v>65745.956000000006</v>
      </c>
      <c r="V121" s="11">
        <v>45378.71</v>
      </c>
      <c r="W121" s="11">
        <v>31438.859</v>
      </c>
      <c r="X121" s="11">
        <v>20470.714</v>
      </c>
      <c r="Y121" s="11">
        <v>10974.757</v>
      </c>
      <c r="Z121" s="11">
        <v>4452.4870000000001</v>
      </c>
      <c r="AA121" s="11">
        <v>1239.066</v>
      </c>
      <c r="AB121" s="11">
        <v>244.196</v>
      </c>
      <c r="AC121" s="11">
        <v>36.271000000000001</v>
      </c>
    </row>
    <row r="122" spans="1:29" ht="11.5">
      <c r="A122" s="15">
        <v>105</v>
      </c>
      <c r="B122" s="13" t="s">
        <v>1059</v>
      </c>
      <c r="C122" s="39" t="s">
        <v>1075</v>
      </c>
      <c r="D122" s="12"/>
      <c r="E122" s="12">
        <v>948</v>
      </c>
      <c r="F122" s="13" t="s">
        <v>1068</v>
      </c>
      <c r="G122" s="12">
        <v>1803</v>
      </c>
      <c r="H122" s="12">
        <v>2020</v>
      </c>
      <c r="I122" s="11">
        <v>269639.40399999998</v>
      </c>
      <c r="J122" s="11">
        <v>259915.57800000001</v>
      </c>
      <c r="K122" s="11">
        <v>249154.84700000001</v>
      </c>
      <c r="L122" s="11">
        <v>236582.804</v>
      </c>
      <c r="M122" s="11">
        <v>224456.99299999999</v>
      </c>
      <c r="N122" s="11">
        <v>212653.861</v>
      </c>
      <c r="O122" s="11">
        <v>197551.96400000001</v>
      </c>
      <c r="P122" s="11">
        <v>180112.00200000001</v>
      </c>
      <c r="Q122" s="11">
        <v>156241.99100000001</v>
      </c>
      <c r="R122" s="11">
        <v>135951.72</v>
      </c>
      <c r="S122" s="11">
        <v>117063.327</v>
      </c>
      <c r="T122" s="11">
        <v>98764.952000000005</v>
      </c>
      <c r="U122" s="11">
        <v>78495.191999999995</v>
      </c>
      <c r="V122" s="11">
        <v>57920.120999999999</v>
      </c>
      <c r="W122" s="11">
        <v>37350.43</v>
      </c>
      <c r="X122" s="11">
        <v>23282.162</v>
      </c>
      <c r="Y122" s="11">
        <v>12959.967000000001</v>
      </c>
      <c r="Z122" s="11">
        <v>5518.8549999999996</v>
      </c>
      <c r="AA122" s="11">
        <v>1658.76</v>
      </c>
      <c r="AB122" s="11">
        <v>348.80900000000003</v>
      </c>
      <c r="AC122" s="11">
        <v>53.466999999999999</v>
      </c>
    </row>
    <row r="123" spans="1:29" ht="11.5">
      <c r="A123" s="15">
        <v>106</v>
      </c>
      <c r="B123" s="13" t="s">
        <v>1059</v>
      </c>
      <c r="C123" s="39" t="s">
        <v>1076</v>
      </c>
      <c r="D123" s="12" t="s">
        <v>1077</v>
      </c>
      <c r="E123" s="12">
        <v>1636</v>
      </c>
      <c r="F123" s="13" t="s">
        <v>1078</v>
      </c>
      <c r="G123" s="12">
        <v>1803</v>
      </c>
      <c r="H123" s="12">
        <v>1950</v>
      </c>
      <c r="I123" s="11">
        <v>8104.5749999999998</v>
      </c>
      <c r="J123" s="11">
        <v>6441.1419999999998</v>
      </c>
      <c r="K123" s="11">
        <v>6145.5919999999996</v>
      </c>
      <c r="L123" s="11">
        <v>5315.0110000000004</v>
      </c>
      <c r="M123" s="11">
        <v>4885.1090000000004</v>
      </c>
      <c r="N123" s="11">
        <v>3770.6759999999999</v>
      </c>
      <c r="O123" s="11">
        <v>3089.4520000000002</v>
      </c>
      <c r="P123" s="11">
        <v>2843.3620000000001</v>
      </c>
      <c r="Q123" s="11">
        <v>2463.819</v>
      </c>
      <c r="R123" s="11">
        <v>2124.6640000000002</v>
      </c>
      <c r="S123" s="11">
        <v>1704.55</v>
      </c>
      <c r="T123" s="11">
        <v>1382.16</v>
      </c>
      <c r="U123" s="11">
        <v>1174.595</v>
      </c>
      <c r="V123" s="11">
        <v>857.77499999999998</v>
      </c>
      <c r="W123" s="11">
        <v>536.54700000000003</v>
      </c>
      <c r="X123" s="11">
        <v>284.892</v>
      </c>
      <c r="Y123" s="11">
        <v>117.15600000000001</v>
      </c>
      <c r="Z123" s="11">
        <v>39.093000000000004</v>
      </c>
      <c r="AA123" s="11">
        <v>10.352</v>
      </c>
      <c r="AB123" s="11">
        <v>1.609</v>
      </c>
      <c r="AC123" s="11">
        <v>0.16600000000000001</v>
      </c>
    </row>
    <row r="124" spans="1:29" ht="11.5">
      <c r="A124" s="15">
        <v>107</v>
      </c>
      <c r="B124" s="13" t="s">
        <v>1059</v>
      </c>
      <c r="C124" s="39" t="s">
        <v>1076</v>
      </c>
      <c r="D124" s="12" t="s">
        <v>1077</v>
      </c>
      <c r="E124" s="12">
        <v>1636</v>
      </c>
      <c r="F124" s="13" t="s">
        <v>1078</v>
      </c>
      <c r="G124" s="12">
        <v>1803</v>
      </c>
      <c r="H124" s="12">
        <v>1955</v>
      </c>
      <c r="I124" s="11">
        <v>9801.6610000000001</v>
      </c>
      <c r="J124" s="11">
        <v>7234.3739999999998</v>
      </c>
      <c r="K124" s="11">
        <v>6242.6509999999998</v>
      </c>
      <c r="L124" s="11">
        <v>5994.0950000000003</v>
      </c>
      <c r="M124" s="11">
        <v>5114.1890000000003</v>
      </c>
      <c r="N124" s="11">
        <v>4650.1589999999997</v>
      </c>
      <c r="O124" s="11">
        <v>3560.5630000000001</v>
      </c>
      <c r="P124" s="11">
        <v>2895.6640000000002</v>
      </c>
      <c r="Q124" s="11">
        <v>2650.1590000000001</v>
      </c>
      <c r="R124" s="11">
        <v>2266.6149999999998</v>
      </c>
      <c r="S124" s="11">
        <v>1915.404</v>
      </c>
      <c r="T124" s="11">
        <v>1492.7619999999999</v>
      </c>
      <c r="U124" s="11">
        <v>1152.8150000000001</v>
      </c>
      <c r="V124" s="11">
        <v>912.01</v>
      </c>
      <c r="W124" s="11">
        <v>594.07000000000005</v>
      </c>
      <c r="X124" s="11">
        <v>310.42899999999997</v>
      </c>
      <c r="Y124" s="11">
        <v>128.631</v>
      </c>
      <c r="Z124" s="11">
        <v>36.692999999999998</v>
      </c>
      <c r="AA124" s="11">
        <v>8.5210000000000008</v>
      </c>
      <c r="AB124" s="11">
        <v>1.5760000000000001</v>
      </c>
      <c r="AC124" s="11">
        <v>0.17799999999999999</v>
      </c>
    </row>
    <row r="125" spans="1:29" ht="11.5">
      <c r="A125" s="15">
        <v>108</v>
      </c>
      <c r="B125" s="13" t="s">
        <v>1059</v>
      </c>
      <c r="C125" s="39" t="s">
        <v>1076</v>
      </c>
      <c r="D125" s="12" t="s">
        <v>1077</v>
      </c>
      <c r="E125" s="12">
        <v>1636</v>
      </c>
      <c r="F125" s="13" t="s">
        <v>1078</v>
      </c>
      <c r="G125" s="12">
        <v>1803</v>
      </c>
      <c r="H125" s="12">
        <v>1960</v>
      </c>
      <c r="I125" s="11">
        <v>11359.369000000001</v>
      </c>
      <c r="J125" s="11">
        <v>8923.3029999999999</v>
      </c>
      <c r="K125" s="11">
        <v>7052.3620000000001</v>
      </c>
      <c r="L125" s="11">
        <v>6094.2740000000003</v>
      </c>
      <c r="M125" s="11">
        <v>5795.0770000000002</v>
      </c>
      <c r="N125" s="11">
        <v>4889.1059999999998</v>
      </c>
      <c r="O125" s="11">
        <v>4433.0879999999997</v>
      </c>
      <c r="P125" s="11">
        <v>3365.127</v>
      </c>
      <c r="Q125" s="11">
        <v>2705.1869999999999</v>
      </c>
      <c r="R125" s="11">
        <v>2452.9490000000001</v>
      </c>
      <c r="S125" s="11">
        <v>2061.2469999999998</v>
      </c>
      <c r="T125" s="11">
        <v>1692.1769999999999</v>
      </c>
      <c r="U125" s="11">
        <v>1261.1659999999999</v>
      </c>
      <c r="V125" s="11">
        <v>907.149</v>
      </c>
      <c r="W125" s="11">
        <v>645.98400000000004</v>
      </c>
      <c r="X125" s="11">
        <v>354.83300000000003</v>
      </c>
      <c r="Y125" s="11">
        <v>144.37700000000001</v>
      </c>
      <c r="Z125" s="11">
        <v>44.012</v>
      </c>
      <c r="AA125" s="11">
        <v>8.8019999999999996</v>
      </c>
      <c r="AB125" s="11">
        <v>1.542</v>
      </c>
      <c r="AC125" s="11">
        <v>0.23</v>
      </c>
    </row>
    <row r="126" spans="1:29" ht="11.5">
      <c r="A126" s="15">
        <v>109</v>
      </c>
      <c r="B126" s="13" t="s">
        <v>1059</v>
      </c>
      <c r="C126" s="39" t="s">
        <v>1076</v>
      </c>
      <c r="D126" s="12" t="s">
        <v>1077</v>
      </c>
      <c r="E126" s="12">
        <v>1636</v>
      </c>
      <c r="F126" s="13" t="s">
        <v>1078</v>
      </c>
      <c r="G126" s="12">
        <v>1803</v>
      </c>
      <c r="H126" s="12">
        <v>1965</v>
      </c>
      <c r="I126" s="11">
        <v>12997.875</v>
      </c>
      <c r="J126" s="11">
        <v>10472.665000000001</v>
      </c>
      <c r="K126" s="11">
        <v>8711.8799999999992</v>
      </c>
      <c r="L126" s="11">
        <v>6867.4920000000002</v>
      </c>
      <c r="M126" s="11">
        <v>5852.3370000000004</v>
      </c>
      <c r="N126" s="11">
        <v>5553.4690000000001</v>
      </c>
      <c r="O126" s="11">
        <v>4657.5690000000004</v>
      </c>
      <c r="P126" s="11">
        <v>4206.0420000000004</v>
      </c>
      <c r="Q126" s="11">
        <v>3157.6570000000002</v>
      </c>
      <c r="R126" s="11">
        <v>2503.4319999999998</v>
      </c>
      <c r="S126" s="11">
        <v>2238.998</v>
      </c>
      <c r="T126" s="11">
        <v>1839.34</v>
      </c>
      <c r="U126" s="11">
        <v>1445.461</v>
      </c>
      <c r="V126" s="11">
        <v>1000.817</v>
      </c>
      <c r="W126" s="11">
        <v>648.45600000000002</v>
      </c>
      <c r="X126" s="11">
        <v>395.017</v>
      </c>
      <c r="Y126" s="11">
        <v>170.39699999999999</v>
      </c>
      <c r="Z126" s="11">
        <v>51.975000000000001</v>
      </c>
      <c r="AA126" s="11">
        <v>11.49</v>
      </c>
      <c r="AB126" s="11">
        <v>1.7430000000000001</v>
      </c>
      <c r="AC126" s="11">
        <v>0.27</v>
      </c>
    </row>
    <row r="127" spans="1:29" ht="11.5">
      <c r="A127" s="15">
        <v>110</v>
      </c>
      <c r="B127" s="13" t="s">
        <v>1059</v>
      </c>
      <c r="C127" s="39" t="s">
        <v>1076</v>
      </c>
      <c r="D127" s="12" t="s">
        <v>1077</v>
      </c>
      <c r="E127" s="12">
        <v>1636</v>
      </c>
      <c r="F127" s="13" t="s">
        <v>1078</v>
      </c>
      <c r="G127" s="12">
        <v>1803</v>
      </c>
      <c r="H127" s="12">
        <v>1970</v>
      </c>
      <c r="I127" s="11">
        <v>14253.073</v>
      </c>
      <c r="J127" s="11">
        <v>12061.124</v>
      </c>
      <c r="K127" s="11">
        <v>10290.467000000001</v>
      </c>
      <c r="L127" s="11">
        <v>8508.6949999999997</v>
      </c>
      <c r="M127" s="11">
        <v>6594.6509999999998</v>
      </c>
      <c r="N127" s="11">
        <v>5572.2539999999999</v>
      </c>
      <c r="O127" s="11">
        <v>5342.415</v>
      </c>
      <c r="P127" s="11">
        <v>4442.24</v>
      </c>
      <c r="Q127" s="11">
        <v>3978.232</v>
      </c>
      <c r="R127" s="11">
        <v>2943.2159999999999</v>
      </c>
      <c r="S127" s="11">
        <v>2287.2460000000001</v>
      </c>
      <c r="T127" s="11">
        <v>1999.921</v>
      </c>
      <c r="U127" s="11">
        <v>1583.325</v>
      </c>
      <c r="V127" s="11">
        <v>1166.6610000000001</v>
      </c>
      <c r="W127" s="11">
        <v>723.90599999999995</v>
      </c>
      <c r="X127" s="11">
        <v>399.41300000000001</v>
      </c>
      <c r="Y127" s="11">
        <v>190.39699999999999</v>
      </c>
      <c r="Z127" s="11">
        <v>64.156999999999996</v>
      </c>
      <c r="AA127" s="11">
        <v>14.324999999999999</v>
      </c>
      <c r="AB127" s="11">
        <v>2.4500000000000002</v>
      </c>
      <c r="AC127" s="11">
        <v>0.32100000000000001</v>
      </c>
    </row>
    <row r="128" spans="1:29" ht="11.5">
      <c r="A128" s="15">
        <v>111</v>
      </c>
      <c r="B128" s="13" t="s">
        <v>1059</v>
      </c>
      <c r="C128" s="39" t="s">
        <v>1076</v>
      </c>
      <c r="D128" s="12" t="s">
        <v>1077</v>
      </c>
      <c r="E128" s="12">
        <v>1636</v>
      </c>
      <c r="F128" s="13" t="s">
        <v>1078</v>
      </c>
      <c r="G128" s="12">
        <v>1803</v>
      </c>
      <c r="H128" s="12">
        <v>1975</v>
      </c>
      <c r="I128" s="11">
        <v>16058.565000000001</v>
      </c>
      <c r="J128" s="11">
        <v>13187.125</v>
      </c>
      <c r="K128" s="11">
        <v>11724.388000000001</v>
      </c>
      <c r="L128" s="11">
        <v>9973.61</v>
      </c>
      <c r="M128" s="11">
        <v>8190.4179999999997</v>
      </c>
      <c r="N128" s="11">
        <v>6301.2110000000002</v>
      </c>
      <c r="O128" s="11">
        <v>5306.3890000000001</v>
      </c>
      <c r="P128" s="11">
        <v>5061.1409999999996</v>
      </c>
      <c r="Q128" s="11">
        <v>4171.1729999999998</v>
      </c>
      <c r="R128" s="11">
        <v>3698.8679999999999</v>
      </c>
      <c r="S128" s="11">
        <v>2697.9639999999999</v>
      </c>
      <c r="T128" s="11">
        <v>2042.739</v>
      </c>
      <c r="U128" s="11">
        <v>1720.989</v>
      </c>
      <c r="V128" s="11">
        <v>1269.242</v>
      </c>
      <c r="W128" s="11">
        <v>857.48599999999999</v>
      </c>
      <c r="X128" s="11">
        <v>454.55700000000002</v>
      </c>
      <c r="Y128" s="11">
        <v>207.00700000000001</v>
      </c>
      <c r="Z128" s="11">
        <v>72.978999999999999</v>
      </c>
      <c r="AA128" s="11">
        <v>18.119</v>
      </c>
      <c r="AB128" s="11">
        <v>3.1349999999999998</v>
      </c>
      <c r="AC128" s="11">
        <v>0.45600000000000002</v>
      </c>
    </row>
    <row r="129" spans="1:29" ht="11.5">
      <c r="A129" s="15">
        <v>112</v>
      </c>
      <c r="B129" s="13" t="s">
        <v>1059</v>
      </c>
      <c r="C129" s="39" t="s">
        <v>1076</v>
      </c>
      <c r="D129" s="12" t="s">
        <v>1077</v>
      </c>
      <c r="E129" s="12">
        <v>1636</v>
      </c>
      <c r="F129" s="13" t="s">
        <v>1078</v>
      </c>
      <c r="G129" s="12">
        <v>1803</v>
      </c>
      <c r="H129" s="12">
        <v>1980</v>
      </c>
      <c r="I129" s="11">
        <v>18025.205000000002</v>
      </c>
      <c r="J129" s="11">
        <v>14681.786</v>
      </c>
      <c r="K129" s="11">
        <v>12534.743</v>
      </c>
      <c r="L129" s="11">
        <v>10982.620999999999</v>
      </c>
      <c r="M129" s="11">
        <v>9236.6059999999998</v>
      </c>
      <c r="N129" s="11">
        <v>7683.5079999999998</v>
      </c>
      <c r="O129" s="11">
        <v>5986.5919999999996</v>
      </c>
      <c r="P129" s="11">
        <v>4918.134</v>
      </c>
      <c r="Q129" s="11">
        <v>4705.5789999999997</v>
      </c>
      <c r="R129" s="11">
        <v>3854.6120000000001</v>
      </c>
      <c r="S129" s="11">
        <v>3384.451</v>
      </c>
      <c r="T129" s="11">
        <v>2436.498</v>
      </c>
      <c r="U129" s="11">
        <v>1754.3889999999999</v>
      </c>
      <c r="V129" s="11">
        <v>1399.673</v>
      </c>
      <c r="W129" s="11">
        <v>938.32</v>
      </c>
      <c r="X129" s="11">
        <v>566.70000000000005</v>
      </c>
      <c r="Y129" s="11">
        <v>244.38499999999999</v>
      </c>
      <c r="Z129" s="11">
        <v>79.245000000000005</v>
      </c>
      <c r="AA129" s="11">
        <v>20.645</v>
      </c>
      <c r="AB129" s="11">
        <v>3.976</v>
      </c>
      <c r="AC129" s="11">
        <v>0.58399999999999996</v>
      </c>
    </row>
    <row r="130" spans="1:29" ht="11.5">
      <c r="A130" s="15">
        <v>113</v>
      </c>
      <c r="B130" s="13" t="s">
        <v>1059</v>
      </c>
      <c r="C130" s="39" t="s">
        <v>1076</v>
      </c>
      <c r="D130" s="12" t="s">
        <v>1077</v>
      </c>
      <c r="E130" s="12">
        <v>1636</v>
      </c>
      <c r="F130" s="13" t="s">
        <v>1078</v>
      </c>
      <c r="G130" s="12">
        <v>1803</v>
      </c>
      <c r="H130" s="12">
        <v>1985</v>
      </c>
      <c r="I130" s="11">
        <v>20362.493999999999</v>
      </c>
      <c r="J130" s="11">
        <v>16590.402999999998</v>
      </c>
      <c r="K130" s="11">
        <v>14130.263000000001</v>
      </c>
      <c r="L130" s="11">
        <v>12001.764999999999</v>
      </c>
      <c r="M130" s="11">
        <v>10402.173000000001</v>
      </c>
      <c r="N130" s="11">
        <v>8739.6669999999995</v>
      </c>
      <c r="O130" s="11">
        <v>7259.7120000000004</v>
      </c>
      <c r="P130" s="11">
        <v>5579.0410000000002</v>
      </c>
      <c r="Q130" s="11">
        <v>4554.8549999999996</v>
      </c>
      <c r="R130" s="11">
        <v>4313.3829999999998</v>
      </c>
      <c r="S130" s="11">
        <v>3486.6590000000001</v>
      </c>
      <c r="T130" s="11">
        <v>3011.4780000000001</v>
      </c>
      <c r="U130" s="11">
        <v>2081.1390000000001</v>
      </c>
      <c r="V130" s="11">
        <v>1408.0340000000001</v>
      </c>
      <c r="W130" s="11">
        <v>1025.8679999999999</v>
      </c>
      <c r="X130" s="11">
        <v>593.9</v>
      </c>
      <c r="Y130" s="11">
        <v>293.065</v>
      </c>
      <c r="Z130" s="11">
        <v>93.92</v>
      </c>
      <c r="AA130" s="11">
        <v>22.404</v>
      </c>
      <c r="AB130" s="11">
        <v>4.5380000000000003</v>
      </c>
      <c r="AC130" s="11">
        <v>0.749</v>
      </c>
    </row>
    <row r="131" spans="1:29" ht="11.5">
      <c r="A131" s="15">
        <v>114</v>
      </c>
      <c r="B131" s="13" t="s">
        <v>1059</v>
      </c>
      <c r="C131" s="39" t="s">
        <v>1076</v>
      </c>
      <c r="D131" s="12" t="s">
        <v>1077</v>
      </c>
      <c r="E131" s="12">
        <v>1636</v>
      </c>
      <c r="F131" s="13" t="s">
        <v>1078</v>
      </c>
      <c r="G131" s="12">
        <v>1803</v>
      </c>
      <c r="H131" s="12">
        <v>1990</v>
      </c>
      <c r="I131" s="11">
        <v>23090.538</v>
      </c>
      <c r="J131" s="11">
        <v>19077.144</v>
      </c>
      <c r="K131" s="11">
        <v>16164.826999999999</v>
      </c>
      <c r="L131" s="11">
        <v>13619.992</v>
      </c>
      <c r="M131" s="11">
        <v>11304.272000000001</v>
      </c>
      <c r="N131" s="11">
        <v>9874.4529999999995</v>
      </c>
      <c r="O131" s="11">
        <v>8397.9889999999996</v>
      </c>
      <c r="P131" s="11">
        <v>6916.0940000000001</v>
      </c>
      <c r="Q131" s="11">
        <v>5243.8320000000003</v>
      </c>
      <c r="R131" s="11">
        <v>4246.8419999999996</v>
      </c>
      <c r="S131" s="11">
        <v>3965.9459999999999</v>
      </c>
      <c r="T131" s="11">
        <v>3157.9180000000001</v>
      </c>
      <c r="U131" s="11">
        <v>2621.462</v>
      </c>
      <c r="V131" s="11">
        <v>1720.088</v>
      </c>
      <c r="W131" s="11">
        <v>1086.028</v>
      </c>
      <c r="X131" s="11">
        <v>691.399</v>
      </c>
      <c r="Y131" s="11">
        <v>315.05500000000001</v>
      </c>
      <c r="Z131" s="11">
        <v>115.917</v>
      </c>
      <c r="AA131" s="11">
        <v>26.715</v>
      </c>
      <c r="AB131" s="11">
        <v>4.8890000000000002</v>
      </c>
      <c r="AC131" s="11">
        <v>0.84799999999999998</v>
      </c>
    </row>
    <row r="132" spans="1:29" ht="11.5">
      <c r="A132" s="15">
        <v>115</v>
      </c>
      <c r="B132" s="13" t="s">
        <v>1059</v>
      </c>
      <c r="C132" s="39" t="s">
        <v>1076</v>
      </c>
      <c r="D132" s="12" t="s">
        <v>1077</v>
      </c>
      <c r="E132" s="12">
        <v>1636</v>
      </c>
      <c r="F132" s="13" t="s">
        <v>1078</v>
      </c>
      <c r="G132" s="12">
        <v>1803</v>
      </c>
      <c r="H132" s="12">
        <v>1995</v>
      </c>
      <c r="I132" s="11">
        <v>24985.748</v>
      </c>
      <c r="J132" s="11">
        <v>21755.465</v>
      </c>
      <c r="K132" s="11">
        <v>18696.092000000001</v>
      </c>
      <c r="L132" s="11">
        <v>15647.887000000001</v>
      </c>
      <c r="M132" s="11">
        <v>13013.864</v>
      </c>
      <c r="N132" s="11">
        <v>10725.922</v>
      </c>
      <c r="O132" s="11">
        <v>9315.9850000000006</v>
      </c>
      <c r="P132" s="11">
        <v>7916.3339999999998</v>
      </c>
      <c r="Q132" s="11">
        <v>6470.8459999999995</v>
      </c>
      <c r="R132" s="11">
        <v>4832.1819999999998</v>
      </c>
      <c r="S132" s="11">
        <v>3899.96</v>
      </c>
      <c r="T132" s="11">
        <v>3577.61</v>
      </c>
      <c r="U132" s="11">
        <v>2779.01</v>
      </c>
      <c r="V132" s="11">
        <v>2153.404</v>
      </c>
      <c r="W132" s="11">
        <v>1309.9459999999999</v>
      </c>
      <c r="X132" s="11">
        <v>741.31</v>
      </c>
      <c r="Y132" s="11">
        <v>374.50700000000001</v>
      </c>
      <c r="Z132" s="11">
        <v>119.733</v>
      </c>
      <c r="AA132" s="11">
        <v>31.853999999999999</v>
      </c>
      <c r="AB132" s="11">
        <v>5.2960000000000003</v>
      </c>
      <c r="AC132" s="11">
        <v>0.79600000000000004</v>
      </c>
    </row>
    <row r="133" spans="1:29" ht="11.5">
      <c r="A133" s="15">
        <v>116</v>
      </c>
      <c r="B133" s="13" t="s">
        <v>1059</v>
      </c>
      <c r="C133" s="39" t="s">
        <v>1076</v>
      </c>
      <c r="D133" s="12" t="s">
        <v>1077</v>
      </c>
      <c r="E133" s="12">
        <v>1636</v>
      </c>
      <c r="F133" s="13" t="s">
        <v>1078</v>
      </c>
      <c r="G133" s="12">
        <v>1803</v>
      </c>
      <c r="H133" s="12">
        <v>2000</v>
      </c>
      <c r="I133" s="11">
        <v>27245.531999999999</v>
      </c>
      <c r="J133" s="11">
        <v>23927.829000000002</v>
      </c>
      <c r="K133" s="11">
        <v>21339.641</v>
      </c>
      <c r="L133" s="11">
        <v>18053.516</v>
      </c>
      <c r="M133" s="11">
        <v>14750.128000000001</v>
      </c>
      <c r="N133" s="11">
        <v>12166.882</v>
      </c>
      <c r="O133" s="11">
        <v>10044.151</v>
      </c>
      <c r="P133" s="11">
        <v>8729.1839999999993</v>
      </c>
      <c r="Q133" s="11">
        <v>7293.2489999999998</v>
      </c>
      <c r="R133" s="11">
        <v>5914.7960000000003</v>
      </c>
      <c r="S133" s="11">
        <v>4347.0039999999999</v>
      </c>
      <c r="T133" s="11">
        <v>3468.0410000000002</v>
      </c>
      <c r="U133" s="11">
        <v>3047.5169999999998</v>
      </c>
      <c r="V133" s="11">
        <v>2257.625</v>
      </c>
      <c r="W133" s="11">
        <v>1585.251</v>
      </c>
      <c r="X133" s="11">
        <v>866.58900000000006</v>
      </c>
      <c r="Y133" s="11">
        <v>380.38099999999997</v>
      </c>
      <c r="Z133" s="11">
        <v>138.55500000000001</v>
      </c>
      <c r="AA133" s="11">
        <v>30.234000000000002</v>
      </c>
      <c r="AB133" s="11">
        <v>5.79</v>
      </c>
      <c r="AC133" s="11">
        <v>0.71599999999999997</v>
      </c>
    </row>
    <row r="134" spans="1:29" ht="11.5">
      <c r="A134" s="15">
        <v>117</v>
      </c>
      <c r="B134" s="13" t="s">
        <v>1059</v>
      </c>
      <c r="C134" s="39" t="s">
        <v>1076</v>
      </c>
      <c r="D134" s="12" t="s">
        <v>1077</v>
      </c>
      <c r="E134" s="12">
        <v>1636</v>
      </c>
      <c r="F134" s="13" t="s">
        <v>1078</v>
      </c>
      <c r="G134" s="12">
        <v>1803</v>
      </c>
      <c r="H134" s="12">
        <v>2005</v>
      </c>
      <c r="I134" s="11">
        <v>29673.45</v>
      </c>
      <c r="J134" s="11">
        <v>26286.591</v>
      </c>
      <c r="K134" s="11">
        <v>23566.101999999999</v>
      </c>
      <c r="L134" s="11">
        <v>20617.553</v>
      </c>
      <c r="M134" s="11">
        <v>17062.398000000001</v>
      </c>
      <c r="N134" s="11">
        <v>13972.718999999999</v>
      </c>
      <c r="O134" s="11">
        <v>11642.776</v>
      </c>
      <c r="P134" s="11">
        <v>9607.2289999999994</v>
      </c>
      <c r="Q134" s="11">
        <v>8254.5920000000006</v>
      </c>
      <c r="R134" s="11">
        <v>6816.5420000000004</v>
      </c>
      <c r="S134" s="11">
        <v>5452.6090000000004</v>
      </c>
      <c r="T134" s="11">
        <v>3947.84</v>
      </c>
      <c r="U134" s="11">
        <v>3073.0790000000002</v>
      </c>
      <c r="V134" s="11">
        <v>2532.6689999999999</v>
      </c>
      <c r="W134" s="11">
        <v>1724.932</v>
      </c>
      <c r="X134" s="11">
        <v>1052.2850000000001</v>
      </c>
      <c r="Y134" s="11">
        <v>462.20100000000002</v>
      </c>
      <c r="Z134" s="11">
        <v>142.05500000000001</v>
      </c>
      <c r="AA134" s="11">
        <v>35.671999999999997</v>
      </c>
      <c r="AB134" s="11">
        <v>5.4249999999999998</v>
      </c>
      <c r="AC134" s="11">
        <v>0.84399999999999997</v>
      </c>
    </row>
    <row r="135" spans="1:29" ht="11.5">
      <c r="A135" s="15">
        <v>118</v>
      </c>
      <c r="B135" s="13" t="s">
        <v>1059</v>
      </c>
      <c r="C135" s="39" t="s">
        <v>1076</v>
      </c>
      <c r="D135" s="12" t="s">
        <v>1077</v>
      </c>
      <c r="E135" s="12">
        <v>1636</v>
      </c>
      <c r="F135" s="13" t="s">
        <v>1078</v>
      </c>
      <c r="G135" s="12">
        <v>1803</v>
      </c>
      <c r="H135" s="12">
        <v>2010</v>
      </c>
      <c r="I135" s="11">
        <v>32771.082000000002</v>
      </c>
      <c r="J135" s="11">
        <v>28740.796999999999</v>
      </c>
      <c r="K135" s="11">
        <v>25922.856</v>
      </c>
      <c r="L135" s="11">
        <v>22982.146000000001</v>
      </c>
      <c r="M135" s="11">
        <v>19578.050999999999</v>
      </c>
      <c r="N135" s="11">
        <v>16140.334999999999</v>
      </c>
      <c r="O135" s="11">
        <v>13243.594999999999</v>
      </c>
      <c r="P135" s="11">
        <v>11019.954</v>
      </c>
      <c r="Q135" s="11">
        <v>9097.5239999999994</v>
      </c>
      <c r="R135" s="11">
        <v>7807.9390000000003</v>
      </c>
      <c r="S135" s="11">
        <v>6349.9539999999997</v>
      </c>
      <c r="T135" s="11">
        <v>4961.1959999999999</v>
      </c>
      <c r="U135" s="11">
        <v>3502.4810000000002</v>
      </c>
      <c r="V135" s="11">
        <v>2611.674</v>
      </c>
      <c r="W135" s="11">
        <v>1964.088</v>
      </c>
      <c r="X135" s="11">
        <v>1169.078</v>
      </c>
      <c r="Y135" s="11">
        <v>608.33699999999999</v>
      </c>
      <c r="Z135" s="11">
        <v>182.01300000000001</v>
      </c>
      <c r="AA135" s="11">
        <v>37.543999999999997</v>
      </c>
      <c r="AB135" s="11">
        <v>6.5250000000000004</v>
      </c>
      <c r="AC135" s="11">
        <v>0.81</v>
      </c>
    </row>
    <row r="136" spans="1:29" ht="11.5">
      <c r="A136" s="15">
        <v>119</v>
      </c>
      <c r="B136" s="13" t="s">
        <v>1059</v>
      </c>
      <c r="C136" s="39" t="s">
        <v>1076</v>
      </c>
      <c r="D136" s="12" t="s">
        <v>1077</v>
      </c>
      <c r="E136" s="12">
        <v>1636</v>
      </c>
      <c r="F136" s="13" t="s">
        <v>1078</v>
      </c>
      <c r="G136" s="12">
        <v>1803</v>
      </c>
      <c r="H136" s="12">
        <v>2015</v>
      </c>
      <c r="I136" s="11">
        <v>35996.544000000002</v>
      </c>
      <c r="J136" s="11">
        <v>31976.294000000002</v>
      </c>
      <c r="K136" s="11">
        <v>28368.201000000001</v>
      </c>
      <c r="L136" s="11">
        <v>25467.098000000002</v>
      </c>
      <c r="M136" s="11">
        <v>22202.264999999999</v>
      </c>
      <c r="N136" s="11">
        <v>18676.804</v>
      </c>
      <c r="O136" s="11">
        <v>15338.28</v>
      </c>
      <c r="P136" s="11">
        <v>12604.857</v>
      </c>
      <c r="Q136" s="11">
        <v>10474.314</v>
      </c>
      <c r="R136" s="11">
        <v>8589.3539999999994</v>
      </c>
      <c r="S136" s="11">
        <v>7351.1719999999996</v>
      </c>
      <c r="T136" s="11">
        <v>5857.143</v>
      </c>
      <c r="U136" s="11">
        <v>4441.8760000000002</v>
      </c>
      <c r="V136" s="11">
        <v>2948.1990000000001</v>
      </c>
      <c r="W136" s="11">
        <v>2053.2530000000002</v>
      </c>
      <c r="X136" s="11">
        <v>1352.502</v>
      </c>
      <c r="Y136" s="11">
        <v>662.55399999999997</v>
      </c>
      <c r="Z136" s="11">
        <v>246.405</v>
      </c>
      <c r="AA136" s="11">
        <v>49.186999999999998</v>
      </c>
      <c r="AB136" s="11">
        <v>6.7359999999999998</v>
      </c>
      <c r="AC136" s="11">
        <v>0.86099999999999999</v>
      </c>
    </row>
    <row r="137" spans="1:29" ht="11.5">
      <c r="A137" s="15">
        <v>120</v>
      </c>
      <c r="B137" s="13" t="s">
        <v>1059</v>
      </c>
      <c r="C137" s="39" t="s">
        <v>1076</v>
      </c>
      <c r="D137" s="12" t="s">
        <v>1077</v>
      </c>
      <c r="E137" s="12">
        <v>1636</v>
      </c>
      <c r="F137" s="13" t="s">
        <v>1078</v>
      </c>
      <c r="G137" s="12">
        <v>1803</v>
      </c>
      <c r="H137" s="12">
        <v>2020</v>
      </c>
      <c r="I137" s="11">
        <v>38330.701000000001</v>
      </c>
      <c r="J137" s="11">
        <v>35318.211000000003</v>
      </c>
      <c r="K137" s="11">
        <v>31676.856</v>
      </c>
      <c r="L137" s="11">
        <v>27995.901999999998</v>
      </c>
      <c r="M137" s="11">
        <v>24866.343000000001</v>
      </c>
      <c r="N137" s="11">
        <v>21632.646000000001</v>
      </c>
      <c r="O137" s="11">
        <v>18256.651999999998</v>
      </c>
      <c r="P137" s="11">
        <v>14922.08</v>
      </c>
      <c r="Q137" s="11">
        <v>12201.553</v>
      </c>
      <c r="R137" s="11">
        <v>10105.642</v>
      </c>
      <c r="S137" s="11">
        <v>8196.2909999999993</v>
      </c>
      <c r="T137" s="11">
        <v>6881.7150000000001</v>
      </c>
      <c r="U137" s="11">
        <v>5298.6689999999999</v>
      </c>
      <c r="V137" s="11">
        <v>3817.0030000000002</v>
      </c>
      <c r="W137" s="11">
        <v>2344.16</v>
      </c>
      <c r="X137" s="11">
        <v>1434.88</v>
      </c>
      <c r="Y137" s="11">
        <v>771.51700000000005</v>
      </c>
      <c r="Z137" s="11">
        <v>279.44200000000001</v>
      </c>
      <c r="AA137" s="11">
        <v>71.102000000000004</v>
      </c>
      <c r="AB137" s="11">
        <v>9.5879999999999992</v>
      </c>
      <c r="AC137" s="11">
        <v>1.0509999999999999</v>
      </c>
    </row>
    <row r="138" spans="1:29" ht="11.5">
      <c r="A138" s="15">
        <v>121</v>
      </c>
      <c r="B138" s="13" t="s">
        <v>1059</v>
      </c>
      <c r="C138" s="39" t="s">
        <v>1079</v>
      </c>
      <c r="D138" s="12" t="s">
        <v>1080</v>
      </c>
      <c r="E138" s="12">
        <v>1637</v>
      </c>
      <c r="F138" s="13" t="s">
        <v>1078</v>
      </c>
      <c r="G138" s="12">
        <v>1803</v>
      </c>
      <c r="H138" s="12">
        <v>1950</v>
      </c>
      <c r="I138" s="11">
        <v>1847.5419999999999</v>
      </c>
      <c r="J138" s="11">
        <v>1553.5940000000001</v>
      </c>
      <c r="K138" s="11">
        <v>1382.452</v>
      </c>
      <c r="L138" s="11">
        <v>1186.423</v>
      </c>
      <c r="M138" s="11">
        <v>1028.789</v>
      </c>
      <c r="N138" s="11">
        <v>898.68799999999999</v>
      </c>
      <c r="O138" s="11">
        <v>810.82100000000003</v>
      </c>
      <c r="P138" s="11">
        <v>741.25699999999995</v>
      </c>
      <c r="Q138" s="11">
        <v>630.86599999999999</v>
      </c>
      <c r="R138" s="11">
        <v>537.26499999999999</v>
      </c>
      <c r="S138" s="11">
        <v>412.11</v>
      </c>
      <c r="T138" s="11">
        <v>294.596</v>
      </c>
      <c r="U138" s="11">
        <v>253.05</v>
      </c>
      <c r="V138" s="11">
        <v>186.28200000000001</v>
      </c>
      <c r="W138" s="11">
        <v>126.167</v>
      </c>
      <c r="X138" s="11">
        <v>75.019000000000005</v>
      </c>
      <c r="Y138" s="11">
        <v>33.966999999999999</v>
      </c>
      <c r="Z138" s="11">
        <v>12.949</v>
      </c>
      <c r="AA138" s="11">
        <v>3.6360000000000001</v>
      </c>
      <c r="AB138" s="11">
        <v>0.752</v>
      </c>
      <c r="AC138" s="11">
        <v>0.13800000000000001</v>
      </c>
    </row>
    <row r="139" spans="1:29" ht="11.5">
      <c r="A139" s="15">
        <v>122</v>
      </c>
      <c r="B139" s="13" t="s">
        <v>1059</v>
      </c>
      <c r="C139" s="39" t="s">
        <v>1079</v>
      </c>
      <c r="D139" s="12" t="s">
        <v>1080</v>
      </c>
      <c r="E139" s="12">
        <v>1637</v>
      </c>
      <c r="F139" s="13" t="s">
        <v>1078</v>
      </c>
      <c r="G139" s="12">
        <v>1803</v>
      </c>
      <c r="H139" s="12">
        <v>1955</v>
      </c>
      <c r="I139" s="11">
        <v>2160.1109999999999</v>
      </c>
      <c r="J139" s="11">
        <v>1706.8389999999999</v>
      </c>
      <c r="K139" s="11">
        <v>1496.386</v>
      </c>
      <c r="L139" s="11">
        <v>1314.204</v>
      </c>
      <c r="M139" s="11">
        <v>1115.8800000000001</v>
      </c>
      <c r="N139" s="11">
        <v>960.05</v>
      </c>
      <c r="O139" s="11">
        <v>846.76199999999994</v>
      </c>
      <c r="P139" s="11">
        <v>774.5</v>
      </c>
      <c r="Q139" s="11">
        <v>680.19600000000003</v>
      </c>
      <c r="R139" s="11">
        <v>594.59500000000003</v>
      </c>
      <c r="S139" s="11">
        <v>492.185</v>
      </c>
      <c r="T139" s="11">
        <v>363.38600000000002</v>
      </c>
      <c r="U139" s="11">
        <v>257.83499999999998</v>
      </c>
      <c r="V139" s="11">
        <v>205.46700000000001</v>
      </c>
      <c r="W139" s="11">
        <v>137.35599999999999</v>
      </c>
      <c r="X139" s="11">
        <v>79.08</v>
      </c>
      <c r="Y139" s="11">
        <v>39.051000000000002</v>
      </c>
      <c r="Z139" s="11">
        <v>11.994999999999999</v>
      </c>
      <c r="AA139" s="11">
        <v>3.2269999999999999</v>
      </c>
      <c r="AB139" s="11">
        <v>0.61</v>
      </c>
      <c r="AC139" s="11">
        <v>9.1999999999999998E-2</v>
      </c>
    </row>
    <row r="140" spans="1:29" ht="11.5">
      <c r="A140" s="15">
        <v>123</v>
      </c>
      <c r="B140" s="13" t="s">
        <v>1059</v>
      </c>
      <c r="C140" s="39" t="s">
        <v>1079</v>
      </c>
      <c r="D140" s="12" t="s">
        <v>1080</v>
      </c>
      <c r="E140" s="12">
        <v>1637</v>
      </c>
      <c r="F140" s="13" t="s">
        <v>1078</v>
      </c>
      <c r="G140" s="12">
        <v>1803</v>
      </c>
      <c r="H140" s="12">
        <v>1960</v>
      </c>
      <c r="I140" s="11">
        <v>2403.6350000000002</v>
      </c>
      <c r="J140" s="11">
        <v>2035.9110000000001</v>
      </c>
      <c r="K140" s="11">
        <v>1663.597</v>
      </c>
      <c r="L140" s="11">
        <v>1417.527</v>
      </c>
      <c r="M140" s="11">
        <v>1215.145</v>
      </c>
      <c r="N140" s="11">
        <v>1034.2249999999999</v>
      </c>
      <c r="O140" s="11">
        <v>908.529</v>
      </c>
      <c r="P140" s="11">
        <v>808.81200000000001</v>
      </c>
      <c r="Q140" s="11">
        <v>722.55799999999999</v>
      </c>
      <c r="R140" s="11">
        <v>649.80899999999997</v>
      </c>
      <c r="S140" s="11">
        <v>545.50099999999998</v>
      </c>
      <c r="T140" s="11">
        <v>441.30900000000003</v>
      </c>
      <c r="U140" s="11">
        <v>319.48899999999998</v>
      </c>
      <c r="V140" s="11">
        <v>213.06399999999999</v>
      </c>
      <c r="W140" s="11">
        <v>157.749</v>
      </c>
      <c r="X140" s="11">
        <v>91.302999999999997</v>
      </c>
      <c r="Y140" s="11">
        <v>41.58</v>
      </c>
      <c r="Z140" s="11">
        <v>14.375999999999999</v>
      </c>
      <c r="AA140" s="11">
        <v>3.1520000000000001</v>
      </c>
      <c r="AB140" s="11">
        <v>0.59</v>
      </c>
      <c r="AC140" s="11">
        <v>8.3000000000000004E-2</v>
      </c>
    </row>
    <row r="141" spans="1:29" ht="11.5">
      <c r="A141" s="15">
        <v>124</v>
      </c>
      <c r="B141" s="13" t="s">
        <v>1059</v>
      </c>
      <c r="C141" s="39" t="s">
        <v>1079</v>
      </c>
      <c r="D141" s="12" t="s">
        <v>1080</v>
      </c>
      <c r="E141" s="12">
        <v>1637</v>
      </c>
      <c r="F141" s="13" t="s">
        <v>1078</v>
      </c>
      <c r="G141" s="12">
        <v>1803</v>
      </c>
      <c r="H141" s="12">
        <v>1965</v>
      </c>
      <c r="I141" s="11">
        <v>2732.7069999999999</v>
      </c>
      <c r="J141" s="11">
        <v>2264.8789999999999</v>
      </c>
      <c r="K141" s="11">
        <v>1952.1869999999999</v>
      </c>
      <c r="L141" s="11">
        <v>1561.43</v>
      </c>
      <c r="M141" s="11">
        <v>1322.2270000000001</v>
      </c>
      <c r="N141" s="11">
        <v>1136.482</v>
      </c>
      <c r="O141" s="11">
        <v>979.33100000000002</v>
      </c>
      <c r="P141" s="11">
        <v>864.66399999999999</v>
      </c>
      <c r="Q141" s="11">
        <v>759.50800000000004</v>
      </c>
      <c r="R141" s="11">
        <v>681.93299999999999</v>
      </c>
      <c r="S141" s="11">
        <v>596.67700000000002</v>
      </c>
      <c r="T141" s="11">
        <v>494.13499999999999</v>
      </c>
      <c r="U141" s="11">
        <v>387.82400000000001</v>
      </c>
      <c r="V141" s="11">
        <v>266.48899999999998</v>
      </c>
      <c r="W141" s="11">
        <v>167.93799999999999</v>
      </c>
      <c r="X141" s="11">
        <v>107.253</v>
      </c>
      <c r="Y141" s="11">
        <v>49.715000000000003</v>
      </c>
      <c r="Z141" s="11">
        <v>15.916</v>
      </c>
      <c r="AA141" s="11">
        <v>4.1349999999999998</v>
      </c>
      <c r="AB141" s="11">
        <v>0.59799999999999998</v>
      </c>
      <c r="AC141" s="11">
        <v>8.1000000000000003E-2</v>
      </c>
    </row>
    <row r="142" spans="1:29" ht="11.5">
      <c r="A142" s="15">
        <v>125</v>
      </c>
      <c r="B142" s="13" t="s">
        <v>1059</v>
      </c>
      <c r="C142" s="39" t="s">
        <v>1079</v>
      </c>
      <c r="D142" s="12" t="s">
        <v>1080</v>
      </c>
      <c r="E142" s="12">
        <v>1637</v>
      </c>
      <c r="F142" s="13" t="s">
        <v>1078</v>
      </c>
      <c r="G142" s="12">
        <v>1803</v>
      </c>
      <c r="H142" s="12">
        <v>1970</v>
      </c>
      <c r="I142" s="11">
        <v>2745.8150000000001</v>
      </c>
      <c r="J142" s="11">
        <v>2605.2089999999998</v>
      </c>
      <c r="K142" s="11">
        <v>2188.7730000000001</v>
      </c>
      <c r="L142" s="11">
        <v>1842.0150000000001</v>
      </c>
      <c r="M142" s="11">
        <v>1456.817</v>
      </c>
      <c r="N142" s="11">
        <v>1222.9829999999999</v>
      </c>
      <c r="O142" s="11">
        <v>1066.662</v>
      </c>
      <c r="P142" s="11">
        <v>925.599999999999</v>
      </c>
      <c r="Q142" s="11">
        <v>823.02800000000002</v>
      </c>
      <c r="R142" s="11">
        <v>718.29600000000005</v>
      </c>
      <c r="S142" s="11">
        <v>633.38599999999997</v>
      </c>
      <c r="T142" s="11">
        <v>546.4</v>
      </c>
      <c r="U142" s="11">
        <v>442.96699999999998</v>
      </c>
      <c r="V142" s="11">
        <v>336.33499999999998</v>
      </c>
      <c r="W142" s="11">
        <v>209.761</v>
      </c>
      <c r="X142" s="11">
        <v>114.47</v>
      </c>
      <c r="Y142" s="11">
        <v>60.722000000000001</v>
      </c>
      <c r="Z142" s="11">
        <v>20.146999999999998</v>
      </c>
      <c r="AA142" s="11">
        <v>4.6980000000000004</v>
      </c>
      <c r="AB142" s="11">
        <v>0.85299999999999998</v>
      </c>
      <c r="AC142" s="11">
        <v>8.5999999999999993E-2</v>
      </c>
    </row>
    <row r="143" spans="1:29" ht="11.5">
      <c r="A143" s="15">
        <v>126</v>
      </c>
      <c r="B143" s="13" t="s">
        <v>1059</v>
      </c>
      <c r="C143" s="39" t="s">
        <v>1079</v>
      </c>
      <c r="D143" s="12" t="s">
        <v>1080</v>
      </c>
      <c r="E143" s="12">
        <v>1637</v>
      </c>
      <c r="F143" s="13" t="s">
        <v>1078</v>
      </c>
      <c r="G143" s="12">
        <v>1803</v>
      </c>
      <c r="H143" s="12">
        <v>1975</v>
      </c>
      <c r="I143" s="11">
        <v>2794.0070000000001</v>
      </c>
      <c r="J143" s="11">
        <v>2654.6970000000001</v>
      </c>
      <c r="K143" s="11">
        <v>2538.232</v>
      </c>
      <c r="L143" s="11">
        <v>2089.9369999999999</v>
      </c>
      <c r="M143" s="11">
        <v>1724.6559999999999</v>
      </c>
      <c r="N143" s="11">
        <v>1374.23</v>
      </c>
      <c r="O143" s="11">
        <v>1173.2380000000001</v>
      </c>
      <c r="P143" s="11">
        <v>1023.568</v>
      </c>
      <c r="Q143" s="11">
        <v>881.798</v>
      </c>
      <c r="R143" s="11">
        <v>778.452</v>
      </c>
      <c r="S143" s="11">
        <v>667.11800000000005</v>
      </c>
      <c r="T143" s="11">
        <v>579.63199999999995</v>
      </c>
      <c r="U143" s="11">
        <v>484.68799999999999</v>
      </c>
      <c r="V143" s="11">
        <v>377.44200000000001</v>
      </c>
      <c r="W143" s="11">
        <v>262.33300000000003</v>
      </c>
      <c r="X143" s="11">
        <v>143.40199999999999</v>
      </c>
      <c r="Y143" s="11">
        <v>61.71</v>
      </c>
      <c r="Z143" s="11">
        <v>26.879000000000001</v>
      </c>
      <c r="AA143" s="11">
        <v>6.5190000000000001</v>
      </c>
      <c r="AB143" s="11">
        <v>1.0389999999999999</v>
      </c>
      <c r="AC143" s="11">
        <v>0.13400000000000001</v>
      </c>
    </row>
    <row r="144" spans="1:29" ht="11.5">
      <c r="A144" s="15">
        <v>127</v>
      </c>
      <c r="B144" s="13" t="s">
        <v>1059</v>
      </c>
      <c r="C144" s="39" t="s">
        <v>1079</v>
      </c>
      <c r="D144" s="12" t="s">
        <v>1080</v>
      </c>
      <c r="E144" s="12">
        <v>1637</v>
      </c>
      <c r="F144" s="13" t="s">
        <v>1078</v>
      </c>
      <c r="G144" s="12">
        <v>1803</v>
      </c>
      <c r="H144" s="12">
        <v>1980</v>
      </c>
      <c r="I144" s="11">
        <v>2740.9279999999999</v>
      </c>
      <c r="J144" s="11">
        <v>2705.9769999999999</v>
      </c>
      <c r="K144" s="11">
        <v>2595.3429999999998</v>
      </c>
      <c r="L144" s="11">
        <v>2429.2359999999999</v>
      </c>
      <c r="M144" s="11">
        <v>1930.9449999999999</v>
      </c>
      <c r="N144" s="11">
        <v>1624.72</v>
      </c>
      <c r="O144" s="11">
        <v>1335.694</v>
      </c>
      <c r="P144" s="11">
        <v>1137.922</v>
      </c>
      <c r="Q144" s="11">
        <v>987.51700000000005</v>
      </c>
      <c r="R144" s="11">
        <v>840.548</v>
      </c>
      <c r="S144" s="11">
        <v>729.04700000000003</v>
      </c>
      <c r="T144" s="11">
        <v>616.83799999999997</v>
      </c>
      <c r="U144" s="11">
        <v>520.45799999999997</v>
      </c>
      <c r="V144" s="11">
        <v>422.06599999999997</v>
      </c>
      <c r="W144" s="11">
        <v>304.04199999999997</v>
      </c>
      <c r="X144" s="11">
        <v>191.50399999999999</v>
      </c>
      <c r="Y144" s="11">
        <v>95.700999999999993</v>
      </c>
      <c r="Z144" s="11">
        <v>28.609000000000002</v>
      </c>
      <c r="AA144" s="11">
        <v>9.8940000000000001</v>
      </c>
      <c r="AB144" s="11">
        <v>1.6890000000000001</v>
      </c>
      <c r="AC144" s="11">
        <v>0.192</v>
      </c>
    </row>
    <row r="145" spans="1:29" ht="11.5">
      <c r="A145" s="15">
        <v>128</v>
      </c>
      <c r="B145" s="13" t="s">
        <v>1059</v>
      </c>
      <c r="C145" s="39" t="s">
        <v>1079</v>
      </c>
      <c r="D145" s="12" t="s">
        <v>1080</v>
      </c>
      <c r="E145" s="12">
        <v>1637</v>
      </c>
      <c r="F145" s="13" t="s">
        <v>1078</v>
      </c>
      <c r="G145" s="12">
        <v>1803</v>
      </c>
      <c r="H145" s="12">
        <v>1985</v>
      </c>
      <c r="I145" s="11">
        <v>2963.6170000000002</v>
      </c>
      <c r="J145" s="11">
        <v>2649.9209999999998</v>
      </c>
      <c r="K145" s="11">
        <v>2656.902</v>
      </c>
      <c r="L145" s="11">
        <v>2500.3440000000001</v>
      </c>
      <c r="M145" s="11">
        <v>2288.0239999999999</v>
      </c>
      <c r="N145" s="11">
        <v>1830.5450000000001</v>
      </c>
      <c r="O145" s="11">
        <v>1570.1130000000001</v>
      </c>
      <c r="P145" s="11">
        <v>1286.22</v>
      </c>
      <c r="Q145" s="11">
        <v>1098.54</v>
      </c>
      <c r="R145" s="11">
        <v>945.25200000000098</v>
      </c>
      <c r="S145" s="11">
        <v>797.42</v>
      </c>
      <c r="T145" s="11">
        <v>680.03700000000003</v>
      </c>
      <c r="U145" s="11">
        <v>555.36699999999996</v>
      </c>
      <c r="V145" s="11">
        <v>455.851</v>
      </c>
      <c r="W145" s="11">
        <v>337.75</v>
      </c>
      <c r="X145" s="11">
        <v>227.30500000000001</v>
      </c>
      <c r="Y145" s="11">
        <v>122.28700000000001</v>
      </c>
      <c r="Z145" s="11">
        <v>46.392000000000003</v>
      </c>
      <c r="AA145" s="11">
        <v>10.337999999999999</v>
      </c>
      <c r="AB145" s="11">
        <v>2.7080000000000002</v>
      </c>
      <c r="AC145" s="11">
        <v>0.318</v>
      </c>
    </row>
    <row r="146" spans="1:29" ht="11.5">
      <c r="A146" s="15">
        <v>129</v>
      </c>
      <c r="B146" s="13" t="s">
        <v>1059</v>
      </c>
      <c r="C146" s="39" t="s">
        <v>1079</v>
      </c>
      <c r="D146" s="12" t="s">
        <v>1080</v>
      </c>
      <c r="E146" s="12">
        <v>1637</v>
      </c>
      <c r="F146" s="13" t="s">
        <v>1078</v>
      </c>
      <c r="G146" s="12">
        <v>1803</v>
      </c>
      <c r="H146" s="12">
        <v>1990</v>
      </c>
      <c r="I146" s="11">
        <v>3094.3739999999998</v>
      </c>
      <c r="J146" s="11">
        <v>2860.9580000000001</v>
      </c>
      <c r="K146" s="11">
        <v>2589.2130000000002</v>
      </c>
      <c r="L146" s="11">
        <v>2562.4839999999999</v>
      </c>
      <c r="M146" s="11">
        <v>2375.7979999999998</v>
      </c>
      <c r="N146" s="11">
        <v>2202.9749999999999</v>
      </c>
      <c r="O146" s="11">
        <v>1782.335</v>
      </c>
      <c r="P146" s="11">
        <v>1524.0519999999999</v>
      </c>
      <c r="Q146" s="11">
        <v>1250.6079999999999</v>
      </c>
      <c r="R146" s="11">
        <v>1053.038</v>
      </c>
      <c r="S146" s="11">
        <v>894.65899999999999</v>
      </c>
      <c r="T146" s="11">
        <v>738.41700000000003</v>
      </c>
      <c r="U146" s="11">
        <v>614.553</v>
      </c>
      <c r="V146" s="11">
        <v>489.29</v>
      </c>
      <c r="W146" s="11">
        <v>365.589</v>
      </c>
      <c r="X146" s="11">
        <v>251.869</v>
      </c>
      <c r="Y146" s="11">
        <v>144.721</v>
      </c>
      <c r="Z146" s="11">
        <v>60.597000000000001</v>
      </c>
      <c r="AA146" s="11">
        <v>17.445</v>
      </c>
      <c r="AB146" s="11">
        <v>2.802</v>
      </c>
      <c r="AC146" s="11">
        <v>0.55300000000000005</v>
      </c>
    </row>
    <row r="147" spans="1:29" ht="11.5">
      <c r="A147" s="15">
        <v>130</v>
      </c>
      <c r="B147" s="13" t="s">
        <v>1059</v>
      </c>
      <c r="C147" s="39" t="s">
        <v>1079</v>
      </c>
      <c r="D147" s="12" t="s">
        <v>1080</v>
      </c>
      <c r="E147" s="12">
        <v>1637</v>
      </c>
      <c r="F147" s="13" t="s">
        <v>1078</v>
      </c>
      <c r="G147" s="12">
        <v>1803</v>
      </c>
      <c r="H147" s="12">
        <v>1995</v>
      </c>
      <c r="I147" s="11">
        <v>3159.6460000000002</v>
      </c>
      <c r="J147" s="11">
        <v>3014.3809999999999</v>
      </c>
      <c r="K147" s="11">
        <v>2803.3310000000001</v>
      </c>
      <c r="L147" s="11">
        <v>2524.9070000000002</v>
      </c>
      <c r="M147" s="11">
        <v>2446.2649999999999</v>
      </c>
      <c r="N147" s="11">
        <v>2278.9270000000001</v>
      </c>
      <c r="O147" s="11">
        <v>2144.4859999999999</v>
      </c>
      <c r="P147" s="11">
        <v>1745.269</v>
      </c>
      <c r="Q147" s="11">
        <v>1496.0419999999999</v>
      </c>
      <c r="R147" s="11">
        <v>1224.5940000000001</v>
      </c>
      <c r="S147" s="11">
        <v>1020.279</v>
      </c>
      <c r="T147" s="11">
        <v>850.572</v>
      </c>
      <c r="U147" s="11">
        <v>685.54300000000001</v>
      </c>
      <c r="V147" s="11">
        <v>538.88</v>
      </c>
      <c r="W147" s="11">
        <v>400.07799999999997</v>
      </c>
      <c r="X147" s="11">
        <v>270.80799999999999</v>
      </c>
      <c r="Y147" s="11">
        <v>162.691</v>
      </c>
      <c r="Z147" s="11">
        <v>73.754000000000005</v>
      </c>
      <c r="AA147" s="11">
        <v>23.504999999999999</v>
      </c>
      <c r="AB147" s="11">
        <v>4.8559999999999999</v>
      </c>
      <c r="AC147" s="11">
        <v>0.62</v>
      </c>
    </row>
    <row r="148" spans="1:29" ht="11.5">
      <c r="A148" s="15">
        <v>131</v>
      </c>
      <c r="B148" s="13" t="s">
        <v>1059</v>
      </c>
      <c r="C148" s="39" t="s">
        <v>1079</v>
      </c>
      <c r="D148" s="12" t="s">
        <v>1080</v>
      </c>
      <c r="E148" s="12">
        <v>1637</v>
      </c>
      <c r="F148" s="13" t="s">
        <v>1078</v>
      </c>
      <c r="G148" s="12">
        <v>1803</v>
      </c>
      <c r="H148" s="12">
        <v>2000</v>
      </c>
      <c r="I148" s="11">
        <v>3182.973</v>
      </c>
      <c r="J148" s="11">
        <v>3092.4380000000001</v>
      </c>
      <c r="K148" s="11">
        <v>2959.8539999999998</v>
      </c>
      <c r="L148" s="11">
        <v>2732.1790000000001</v>
      </c>
      <c r="M148" s="11">
        <v>2395.7950000000001</v>
      </c>
      <c r="N148" s="11">
        <v>2347.4</v>
      </c>
      <c r="O148" s="11">
        <v>2221.1990000000001</v>
      </c>
      <c r="P148" s="11">
        <v>2100.8919999999998</v>
      </c>
      <c r="Q148" s="11">
        <v>1708.3889999999999</v>
      </c>
      <c r="R148" s="11">
        <v>1456.367</v>
      </c>
      <c r="S148" s="11">
        <v>1180.81</v>
      </c>
      <c r="T148" s="11">
        <v>952.91200000000003</v>
      </c>
      <c r="U148" s="11">
        <v>783.55899999999997</v>
      </c>
      <c r="V148" s="11">
        <v>596.74400000000003</v>
      </c>
      <c r="W148" s="11">
        <v>448.55200000000002</v>
      </c>
      <c r="X148" s="11">
        <v>302.01600000000002</v>
      </c>
      <c r="Y148" s="11">
        <v>180.566</v>
      </c>
      <c r="Z148" s="11">
        <v>84.948999999999998</v>
      </c>
      <c r="AA148" s="11">
        <v>29.558</v>
      </c>
      <c r="AB148" s="11">
        <v>6.9130000000000003</v>
      </c>
      <c r="AC148" s="11">
        <v>1.0640000000000001</v>
      </c>
    </row>
    <row r="149" spans="1:29" ht="11.5">
      <c r="A149" s="15">
        <v>132</v>
      </c>
      <c r="B149" s="13" t="s">
        <v>1059</v>
      </c>
      <c r="C149" s="39" t="s">
        <v>1079</v>
      </c>
      <c r="D149" s="12" t="s">
        <v>1080</v>
      </c>
      <c r="E149" s="12">
        <v>1637</v>
      </c>
      <c r="F149" s="13" t="s">
        <v>1078</v>
      </c>
      <c r="G149" s="12">
        <v>1803</v>
      </c>
      <c r="H149" s="12">
        <v>2005</v>
      </c>
      <c r="I149" s="11">
        <v>3149.7489999999998</v>
      </c>
      <c r="J149" s="11">
        <v>3117.527</v>
      </c>
      <c r="K149" s="11">
        <v>3023.4859999999999</v>
      </c>
      <c r="L149" s="11">
        <v>2912.8519999999999</v>
      </c>
      <c r="M149" s="11">
        <v>2626.44</v>
      </c>
      <c r="N149" s="11">
        <v>2328.6819999999998</v>
      </c>
      <c r="O149" s="11">
        <v>2293.8159999999998</v>
      </c>
      <c r="P149" s="11">
        <v>2170.0749999999998</v>
      </c>
      <c r="Q149" s="11">
        <v>2041.761</v>
      </c>
      <c r="R149" s="11">
        <v>1636.172</v>
      </c>
      <c r="S149" s="11">
        <v>1386.9280000000001</v>
      </c>
      <c r="T149" s="11">
        <v>1095.5889999999999</v>
      </c>
      <c r="U149" s="11">
        <v>871.48800000000006</v>
      </c>
      <c r="V149" s="11">
        <v>677.82899999999995</v>
      </c>
      <c r="W149" s="11">
        <v>492.27699999999999</v>
      </c>
      <c r="X149" s="11">
        <v>336.35500000000002</v>
      </c>
      <c r="Y149" s="11">
        <v>197.59899999999999</v>
      </c>
      <c r="Z149" s="11">
        <v>96.733000000000004</v>
      </c>
      <c r="AA149" s="11">
        <v>35.366999999999997</v>
      </c>
      <c r="AB149" s="11">
        <v>9.0030000000000001</v>
      </c>
      <c r="AC149" s="11">
        <v>1.6080000000000001</v>
      </c>
    </row>
    <row r="150" spans="1:29" ht="11.5">
      <c r="A150" s="15">
        <v>133</v>
      </c>
      <c r="B150" s="13" t="s">
        <v>1059</v>
      </c>
      <c r="C150" s="39" t="s">
        <v>1079</v>
      </c>
      <c r="D150" s="12" t="s">
        <v>1080</v>
      </c>
      <c r="E150" s="12">
        <v>1637</v>
      </c>
      <c r="F150" s="13" t="s">
        <v>1078</v>
      </c>
      <c r="G150" s="12">
        <v>1803</v>
      </c>
      <c r="H150" s="12">
        <v>2010</v>
      </c>
      <c r="I150" s="11">
        <v>3151.9839999999999</v>
      </c>
      <c r="J150" s="11">
        <v>3094.5169999999998</v>
      </c>
      <c r="K150" s="11">
        <v>3075.1329999999998</v>
      </c>
      <c r="L150" s="11">
        <v>3025.453</v>
      </c>
      <c r="M150" s="11">
        <v>2856.4009999999998</v>
      </c>
      <c r="N150" s="11">
        <v>2651.2489999999998</v>
      </c>
      <c r="O150" s="11">
        <v>2338.018</v>
      </c>
      <c r="P150" s="11">
        <v>2299.3090000000002</v>
      </c>
      <c r="Q150" s="11">
        <v>2155.8829999999998</v>
      </c>
      <c r="R150" s="11">
        <v>2012.7470000000001</v>
      </c>
      <c r="S150" s="11">
        <v>1614.075</v>
      </c>
      <c r="T150" s="11">
        <v>1333.29</v>
      </c>
      <c r="U150" s="11">
        <v>1045.5309999999999</v>
      </c>
      <c r="V150" s="11">
        <v>762.65099999999995</v>
      </c>
      <c r="W150" s="11">
        <v>569.197</v>
      </c>
      <c r="X150" s="11">
        <v>378.06900000000002</v>
      </c>
      <c r="Y150" s="11">
        <v>228.02</v>
      </c>
      <c r="Z150" s="11">
        <v>109.375</v>
      </c>
      <c r="AA150" s="11">
        <v>42.363999999999997</v>
      </c>
      <c r="AB150" s="11">
        <v>11.515000000000001</v>
      </c>
      <c r="AC150" s="11">
        <v>1.9750000000000001</v>
      </c>
    </row>
    <row r="151" spans="1:29" ht="11.5">
      <c r="A151" s="15">
        <v>134</v>
      </c>
      <c r="B151" s="13" t="s">
        <v>1059</v>
      </c>
      <c r="C151" s="39" t="s">
        <v>1079</v>
      </c>
      <c r="D151" s="12" t="s">
        <v>1080</v>
      </c>
      <c r="E151" s="12">
        <v>1637</v>
      </c>
      <c r="F151" s="13" t="s">
        <v>1078</v>
      </c>
      <c r="G151" s="12">
        <v>1803</v>
      </c>
      <c r="H151" s="12">
        <v>2015</v>
      </c>
      <c r="I151" s="11">
        <v>3199.4450000000002</v>
      </c>
      <c r="J151" s="11">
        <v>3119.1309999999999</v>
      </c>
      <c r="K151" s="11">
        <v>3062.3069999999998</v>
      </c>
      <c r="L151" s="11">
        <v>3065.0320000000002</v>
      </c>
      <c r="M151" s="11">
        <v>2952.3829999999998</v>
      </c>
      <c r="N151" s="11">
        <v>2831.2669999999998</v>
      </c>
      <c r="O151" s="11">
        <v>2605.4459999999999</v>
      </c>
      <c r="P151" s="11">
        <v>2266.3890000000001</v>
      </c>
      <c r="Q151" s="11">
        <v>2240.9760000000001</v>
      </c>
      <c r="R151" s="11">
        <v>2094.8539999999998</v>
      </c>
      <c r="S151" s="11">
        <v>1944.7059999999999</v>
      </c>
      <c r="T151" s="11">
        <v>1543.9359999999999</v>
      </c>
      <c r="U151" s="11">
        <v>1244.8510000000001</v>
      </c>
      <c r="V151" s="11">
        <v>894.50099999999998</v>
      </c>
      <c r="W151" s="11">
        <v>644.31700000000001</v>
      </c>
      <c r="X151" s="11">
        <v>443.72500000000002</v>
      </c>
      <c r="Y151" s="11">
        <v>259.3</v>
      </c>
      <c r="Z151" s="11">
        <v>130.70699999999999</v>
      </c>
      <c r="AA151" s="11">
        <v>49.551000000000002</v>
      </c>
      <c r="AB151" s="11">
        <v>14.154</v>
      </c>
      <c r="AC151" s="11">
        <v>2.5449999999999999</v>
      </c>
    </row>
    <row r="152" spans="1:29" ht="11.5">
      <c r="A152" s="15">
        <v>135</v>
      </c>
      <c r="B152" s="13" t="s">
        <v>1059</v>
      </c>
      <c r="C152" s="39" t="s">
        <v>1079</v>
      </c>
      <c r="D152" s="12" t="s">
        <v>1080</v>
      </c>
      <c r="E152" s="12">
        <v>1637</v>
      </c>
      <c r="F152" s="13" t="s">
        <v>1078</v>
      </c>
      <c r="G152" s="12">
        <v>1803</v>
      </c>
      <c r="H152" s="12">
        <v>2020</v>
      </c>
      <c r="I152" s="11">
        <v>3184.2890000000002</v>
      </c>
      <c r="J152" s="11">
        <v>3151.8609999999999</v>
      </c>
      <c r="K152" s="11">
        <v>3079.5889999999999</v>
      </c>
      <c r="L152" s="11">
        <v>2993.558</v>
      </c>
      <c r="M152" s="11">
        <v>2972.712</v>
      </c>
      <c r="N152" s="11">
        <v>2951.22</v>
      </c>
      <c r="O152" s="11">
        <v>2856.326</v>
      </c>
      <c r="P152" s="11">
        <v>2551.529</v>
      </c>
      <c r="Q152" s="11">
        <v>2200.498</v>
      </c>
      <c r="R152" s="11">
        <v>2166.4769999999999</v>
      </c>
      <c r="S152" s="11">
        <v>2010.192</v>
      </c>
      <c r="T152" s="11">
        <v>1839.9590000000001</v>
      </c>
      <c r="U152" s="11">
        <v>1429.4159999999999</v>
      </c>
      <c r="V152" s="11">
        <v>1119.9780000000001</v>
      </c>
      <c r="W152" s="11">
        <v>765.99800000000005</v>
      </c>
      <c r="X152" s="11">
        <v>508.62700000000001</v>
      </c>
      <c r="Y152" s="11">
        <v>310.49700000000001</v>
      </c>
      <c r="Z152" s="11">
        <v>152.636</v>
      </c>
      <c r="AA152" s="11">
        <v>61.015000000000001</v>
      </c>
      <c r="AB152" s="11">
        <v>17.254000000000001</v>
      </c>
      <c r="AC152" s="11">
        <v>3.36</v>
      </c>
    </row>
    <row r="153" spans="1:29" ht="11.5">
      <c r="A153" s="38">
        <v>136</v>
      </c>
      <c r="B153" s="36" t="s">
        <v>1059</v>
      </c>
      <c r="C153" s="37" t="s">
        <v>1081</v>
      </c>
      <c r="D153" s="35"/>
      <c r="E153" s="35">
        <v>1802</v>
      </c>
      <c r="F153" s="36" t="s">
        <v>1064</v>
      </c>
      <c r="G153" s="35">
        <v>900</v>
      </c>
      <c r="H153" s="35">
        <v>1950</v>
      </c>
      <c r="I153" s="34" t="s">
        <v>1065</v>
      </c>
      <c r="J153" s="34" t="s">
        <v>1065</v>
      </c>
      <c r="K153" s="34" t="s">
        <v>1065</v>
      </c>
      <c r="L153" s="34" t="s">
        <v>1065</v>
      </c>
      <c r="M153" s="34" t="s">
        <v>1065</v>
      </c>
      <c r="N153" s="34" t="s">
        <v>1065</v>
      </c>
      <c r="O153" s="34" t="s">
        <v>1065</v>
      </c>
      <c r="P153" s="34" t="s">
        <v>1065</v>
      </c>
      <c r="Q153" s="34" t="s">
        <v>1065</v>
      </c>
      <c r="R153" s="34" t="s">
        <v>1065</v>
      </c>
      <c r="S153" s="34" t="s">
        <v>1065</v>
      </c>
      <c r="T153" s="34" t="s">
        <v>1065</v>
      </c>
      <c r="U153" s="34" t="s">
        <v>1065</v>
      </c>
      <c r="V153" s="34" t="s">
        <v>1065</v>
      </c>
      <c r="W153" s="34" t="s">
        <v>1065</v>
      </c>
      <c r="X153" s="34" t="s">
        <v>1065</v>
      </c>
      <c r="Y153" s="34" t="s">
        <v>1065</v>
      </c>
      <c r="Z153" s="34" t="s">
        <v>1065</v>
      </c>
      <c r="AA153" s="34" t="s">
        <v>1065</v>
      </c>
      <c r="AB153" s="34" t="s">
        <v>1065</v>
      </c>
      <c r="AC153" s="34" t="s">
        <v>1065</v>
      </c>
    </row>
    <row r="154" spans="1:29" ht="11.5">
      <c r="A154" s="38">
        <v>137</v>
      </c>
      <c r="B154" s="36" t="s">
        <v>1059</v>
      </c>
      <c r="C154" s="37" t="s">
        <v>1081</v>
      </c>
      <c r="D154" s="35"/>
      <c r="E154" s="35">
        <v>1802</v>
      </c>
      <c r="F154" s="36" t="s">
        <v>1064</v>
      </c>
      <c r="G154" s="35">
        <v>900</v>
      </c>
      <c r="H154" s="35">
        <v>1955</v>
      </c>
      <c r="I154" s="34" t="s">
        <v>1065</v>
      </c>
      <c r="J154" s="34" t="s">
        <v>1065</v>
      </c>
      <c r="K154" s="34" t="s">
        <v>1065</v>
      </c>
      <c r="L154" s="34" t="s">
        <v>1065</v>
      </c>
      <c r="M154" s="34" t="s">
        <v>1065</v>
      </c>
      <c r="N154" s="34" t="s">
        <v>1065</v>
      </c>
      <c r="O154" s="34" t="s">
        <v>1065</v>
      </c>
      <c r="P154" s="34" t="s">
        <v>1065</v>
      </c>
      <c r="Q154" s="34" t="s">
        <v>1065</v>
      </c>
      <c r="R154" s="34" t="s">
        <v>1065</v>
      </c>
      <c r="S154" s="34" t="s">
        <v>1065</v>
      </c>
      <c r="T154" s="34" t="s">
        <v>1065</v>
      </c>
      <c r="U154" s="34" t="s">
        <v>1065</v>
      </c>
      <c r="V154" s="34" t="s">
        <v>1065</v>
      </c>
      <c r="W154" s="34" t="s">
        <v>1065</v>
      </c>
      <c r="X154" s="34" t="s">
        <v>1065</v>
      </c>
      <c r="Y154" s="34" t="s">
        <v>1065</v>
      </c>
      <c r="Z154" s="34" t="s">
        <v>1065</v>
      </c>
      <c r="AA154" s="34" t="s">
        <v>1065</v>
      </c>
      <c r="AB154" s="34" t="s">
        <v>1065</v>
      </c>
      <c r="AC154" s="34" t="s">
        <v>1065</v>
      </c>
    </row>
    <row r="155" spans="1:29" ht="11.5">
      <c r="A155" s="38">
        <v>138</v>
      </c>
      <c r="B155" s="36" t="s">
        <v>1059</v>
      </c>
      <c r="C155" s="37" t="s">
        <v>1081</v>
      </c>
      <c r="D155" s="35"/>
      <c r="E155" s="35">
        <v>1802</v>
      </c>
      <c r="F155" s="36" t="s">
        <v>1064</v>
      </c>
      <c r="G155" s="35">
        <v>900</v>
      </c>
      <c r="H155" s="35">
        <v>1960</v>
      </c>
      <c r="I155" s="34" t="s">
        <v>1065</v>
      </c>
      <c r="J155" s="34" t="s">
        <v>1065</v>
      </c>
      <c r="K155" s="34" t="s">
        <v>1065</v>
      </c>
      <c r="L155" s="34" t="s">
        <v>1065</v>
      </c>
      <c r="M155" s="34" t="s">
        <v>1065</v>
      </c>
      <c r="N155" s="34" t="s">
        <v>1065</v>
      </c>
      <c r="O155" s="34" t="s">
        <v>1065</v>
      </c>
      <c r="P155" s="34" t="s">
        <v>1065</v>
      </c>
      <c r="Q155" s="34" t="s">
        <v>1065</v>
      </c>
      <c r="R155" s="34" t="s">
        <v>1065</v>
      </c>
      <c r="S155" s="34" t="s">
        <v>1065</v>
      </c>
      <c r="T155" s="34" t="s">
        <v>1065</v>
      </c>
      <c r="U155" s="34" t="s">
        <v>1065</v>
      </c>
      <c r="V155" s="34" t="s">
        <v>1065</v>
      </c>
      <c r="W155" s="34" t="s">
        <v>1065</v>
      </c>
      <c r="X155" s="34" t="s">
        <v>1065</v>
      </c>
      <c r="Y155" s="34" t="s">
        <v>1065</v>
      </c>
      <c r="Z155" s="34" t="s">
        <v>1065</v>
      </c>
      <c r="AA155" s="34" t="s">
        <v>1065</v>
      </c>
      <c r="AB155" s="34" t="s">
        <v>1065</v>
      </c>
      <c r="AC155" s="34" t="s">
        <v>1065</v>
      </c>
    </row>
    <row r="156" spans="1:29" ht="11.5">
      <c r="A156" s="38">
        <v>139</v>
      </c>
      <c r="B156" s="36" t="s">
        <v>1059</v>
      </c>
      <c r="C156" s="37" t="s">
        <v>1081</v>
      </c>
      <c r="D156" s="35"/>
      <c r="E156" s="35">
        <v>1802</v>
      </c>
      <c r="F156" s="36" t="s">
        <v>1064</v>
      </c>
      <c r="G156" s="35">
        <v>900</v>
      </c>
      <c r="H156" s="35">
        <v>1965</v>
      </c>
      <c r="I156" s="34" t="s">
        <v>1065</v>
      </c>
      <c r="J156" s="34" t="s">
        <v>1065</v>
      </c>
      <c r="K156" s="34" t="s">
        <v>1065</v>
      </c>
      <c r="L156" s="34" t="s">
        <v>1065</v>
      </c>
      <c r="M156" s="34" t="s">
        <v>1065</v>
      </c>
      <c r="N156" s="34" t="s">
        <v>1065</v>
      </c>
      <c r="O156" s="34" t="s">
        <v>1065</v>
      </c>
      <c r="P156" s="34" t="s">
        <v>1065</v>
      </c>
      <c r="Q156" s="34" t="s">
        <v>1065</v>
      </c>
      <c r="R156" s="34" t="s">
        <v>1065</v>
      </c>
      <c r="S156" s="34" t="s">
        <v>1065</v>
      </c>
      <c r="T156" s="34" t="s">
        <v>1065</v>
      </c>
      <c r="U156" s="34" t="s">
        <v>1065</v>
      </c>
      <c r="V156" s="34" t="s">
        <v>1065</v>
      </c>
      <c r="W156" s="34" t="s">
        <v>1065</v>
      </c>
      <c r="X156" s="34" t="s">
        <v>1065</v>
      </c>
      <c r="Y156" s="34" t="s">
        <v>1065</v>
      </c>
      <c r="Z156" s="34" t="s">
        <v>1065</v>
      </c>
      <c r="AA156" s="34" t="s">
        <v>1065</v>
      </c>
      <c r="AB156" s="34" t="s">
        <v>1065</v>
      </c>
      <c r="AC156" s="34" t="s">
        <v>1065</v>
      </c>
    </row>
    <row r="157" spans="1:29" ht="11.5">
      <c r="A157" s="38">
        <v>140</v>
      </c>
      <c r="B157" s="36" t="s">
        <v>1059</v>
      </c>
      <c r="C157" s="37" t="s">
        <v>1081</v>
      </c>
      <c r="D157" s="35"/>
      <c r="E157" s="35">
        <v>1802</v>
      </c>
      <c r="F157" s="36" t="s">
        <v>1064</v>
      </c>
      <c r="G157" s="35">
        <v>900</v>
      </c>
      <c r="H157" s="35">
        <v>1970</v>
      </c>
      <c r="I157" s="34" t="s">
        <v>1065</v>
      </c>
      <c r="J157" s="34" t="s">
        <v>1065</v>
      </c>
      <c r="K157" s="34" t="s">
        <v>1065</v>
      </c>
      <c r="L157" s="34" t="s">
        <v>1065</v>
      </c>
      <c r="M157" s="34" t="s">
        <v>1065</v>
      </c>
      <c r="N157" s="34" t="s">
        <v>1065</v>
      </c>
      <c r="O157" s="34" t="s">
        <v>1065</v>
      </c>
      <c r="P157" s="34" t="s">
        <v>1065</v>
      </c>
      <c r="Q157" s="34" t="s">
        <v>1065</v>
      </c>
      <c r="R157" s="34" t="s">
        <v>1065</v>
      </c>
      <c r="S157" s="34" t="s">
        <v>1065</v>
      </c>
      <c r="T157" s="34" t="s">
        <v>1065</v>
      </c>
      <c r="U157" s="34" t="s">
        <v>1065</v>
      </c>
      <c r="V157" s="34" t="s">
        <v>1065</v>
      </c>
      <c r="W157" s="34" t="s">
        <v>1065</v>
      </c>
      <c r="X157" s="34" t="s">
        <v>1065</v>
      </c>
      <c r="Y157" s="34" t="s">
        <v>1065</v>
      </c>
      <c r="Z157" s="34" t="s">
        <v>1065</v>
      </c>
      <c r="AA157" s="34" t="s">
        <v>1065</v>
      </c>
      <c r="AB157" s="34" t="s">
        <v>1065</v>
      </c>
      <c r="AC157" s="34" t="s">
        <v>1065</v>
      </c>
    </row>
    <row r="158" spans="1:29" ht="11.5">
      <c r="A158" s="38">
        <v>141</v>
      </c>
      <c r="B158" s="36" t="s">
        <v>1059</v>
      </c>
      <c r="C158" s="37" t="s">
        <v>1081</v>
      </c>
      <c r="D158" s="35"/>
      <c r="E158" s="35">
        <v>1802</v>
      </c>
      <c r="F158" s="36" t="s">
        <v>1064</v>
      </c>
      <c r="G158" s="35">
        <v>900</v>
      </c>
      <c r="H158" s="35">
        <v>1975</v>
      </c>
      <c r="I158" s="34" t="s">
        <v>1065</v>
      </c>
      <c r="J158" s="34" t="s">
        <v>1065</v>
      </c>
      <c r="K158" s="34" t="s">
        <v>1065</v>
      </c>
      <c r="L158" s="34" t="s">
        <v>1065</v>
      </c>
      <c r="M158" s="34" t="s">
        <v>1065</v>
      </c>
      <c r="N158" s="34" t="s">
        <v>1065</v>
      </c>
      <c r="O158" s="34" t="s">
        <v>1065</v>
      </c>
      <c r="P158" s="34" t="s">
        <v>1065</v>
      </c>
      <c r="Q158" s="34" t="s">
        <v>1065</v>
      </c>
      <c r="R158" s="34" t="s">
        <v>1065</v>
      </c>
      <c r="S158" s="34" t="s">
        <v>1065</v>
      </c>
      <c r="T158" s="34" t="s">
        <v>1065</v>
      </c>
      <c r="U158" s="34" t="s">
        <v>1065</v>
      </c>
      <c r="V158" s="34" t="s">
        <v>1065</v>
      </c>
      <c r="W158" s="34" t="s">
        <v>1065</v>
      </c>
      <c r="X158" s="34" t="s">
        <v>1065</v>
      </c>
      <c r="Y158" s="34" t="s">
        <v>1065</v>
      </c>
      <c r="Z158" s="34" t="s">
        <v>1065</v>
      </c>
      <c r="AA158" s="34" t="s">
        <v>1065</v>
      </c>
      <c r="AB158" s="34" t="s">
        <v>1065</v>
      </c>
      <c r="AC158" s="34" t="s">
        <v>1065</v>
      </c>
    </row>
    <row r="159" spans="1:29" ht="11.5">
      <c r="A159" s="38">
        <v>142</v>
      </c>
      <c r="B159" s="36" t="s">
        <v>1059</v>
      </c>
      <c r="C159" s="37" t="s">
        <v>1081</v>
      </c>
      <c r="D159" s="35"/>
      <c r="E159" s="35">
        <v>1802</v>
      </c>
      <c r="F159" s="36" t="s">
        <v>1064</v>
      </c>
      <c r="G159" s="35">
        <v>900</v>
      </c>
      <c r="H159" s="35">
        <v>1980</v>
      </c>
      <c r="I159" s="34" t="s">
        <v>1065</v>
      </c>
      <c r="J159" s="34" t="s">
        <v>1065</v>
      </c>
      <c r="K159" s="34" t="s">
        <v>1065</v>
      </c>
      <c r="L159" s="34" t="s">
        <v>1065</v>
      </c>
      <c r="M159" s="34" t="s">
        <v>1065</v>
      </c>
      <c r="N159" s="34" t="s">
        <v>1065</v>
      </c>
      <c r="O159" s="34" t="s">
        <v>1065</v>
      </c>
      <c r="P159" s="34" t="s">
        <v>1065</v>
      </c>
      <c r="Q159" s="34" t="s">
        <v>1065</v>
      </c>
      <c r="R159" s="34" t="s">
        <v>1065</v>
      </c>
      <c r="S159" s="34" t="s">
        <v>1065</v>
      </c>
      <c r="T159" s="34" t="s">
        <v>1065</v>
      </c>
      <c r="U159" s="34" t="s">
        <v>1065</v>
      </c>
      <c r="V159" s="34" t="s">
        <v>1065</v>
      </c>
      <c r="W159" s="34" t="s">
        <v>1065</v>
      </c>
      <c r="X159" s="34" t="s">
        <v>1065</v>
      </c>
      <c r="Y159" s="34" t="s">
        <v>1065</v>
      </c>
      <c r="Z159" s="34" t="s">
        <v>1065</v>
      </c>
      <c r="AA159" s="34" t="s">
        <v>1065</v>
      </c>
      <c r="AB159" s="34" t="s">
        <v>1065</v>
      </c>
      <c r="AC159" s="34" t="s">
        <v>1065</v>
      </c>
    </row>
    <row r="160" spans="1:29" ht="11.5">
      <c r="A160" s="38">
        <v>143</v>
      </c>
      <c r="B160" s="36" t="s">
        <v>1059</v>
      </c>
      <c r="C160" s="37" t="s">
        <v>1081</v>
      </c>
      <c r="D160" s="35"/>
      <c r="E160" s="35">
        <v>1802</v>
      </c>
      <c r="F160" s="36" t="s">
        <v>1064</v>
      </c>
      <c r="G160" s="35">
        <v>900</v>
      </c>
      <c r="H160" s="35">
        <v>1985</v>
      </c>
      <c r="I160" s="34" t="s">
        <v>1065</v>
      </c>
      <c r="J160" s="34" t="s">
        <v>1065</v>
      </c>
      <c r="K160" s="34" t="s">
        <v>1065</v>
      </c>
      <c r="L160" s="34" t="s">
        <v>1065</v>
      </c>
      <c r="M160" s="34" t="s">
        <v>1065</v>
      </c>
      <c r="N160" s="34" t="s">
        <v>1065</v>
      </c>
      <c r="O160" s="34" t="s">
        <v>1065</v>
      </c>
      <c r="P160" s="34" t="s">
        <v>1065</v>
      </c>
      <c r="Q160" s="34" t="s">
        <v>1065</v>
      </c>
      <c r="R160" s="34" t="s">
        <v>1065</v>
      </c>
      <c r="S160" s="34" t="s">
        <v>1065</v>
      </c>
      <c r="T160" s="34" t="s">
        <v>1065</v>
      </c>
      <c r="U160" s="34" t="s">
        <v>1065</v>
      </c>
      <c r="V160" s="34" t="s">
        <v>1065</v>
      </c>
      <c r="W160" s="34" t="s">
        <v>1065</v>
      </c>
      <c r="X160" s="34" t="s">
        <v>1065</v>
      </c>
      <c r="Y160" s="34" t="s">
        <v>1065</v>
      </c>
      <c r="Z160" s="34" t="s">
        <v>1065</v>
      </c>
      <c r="AA160" s="34" t="s">
        <v>1065</v>
      </c>
      <c r="AB160" s="34" t="s">
        <v>1065</v>
      </c>
      <c r="AC160" s="34" t="s">
        <v>1065</v>
      </c>
    </row>
    <row r="161" spans="1:29" ht="11.5">
      <c r="A161" s="38">
        <v>144</v>
      </c>
      <c r="B161" s="36" t="s">
        <v>1059</v>
      </c>
      <c r="C161" s="37" t="s">
        <v>1081</v>
      </c>
      <c r="D161" s="35"/>
      <c r="E161" s="35">
        <v>1802</v>
      </c>
      <c r="F161" s="36" t="s">
        <v>1064</v>
      </c>
      <c r="G161" s="35">
        <v>900</v>
      </c>
      <c r="H161" s="35">
        <v>1990</v>
      </c>
      <c r="I161" s="34" t="s">
        <v>1065</v>
      </c>
      <c r="J161" s="34" t="s">
        <v>1065</v>
      </c>
      <c r="K161" s="34" t="s">
        <v>1065</v>
      </c>
      <c r="L161" s="34" t="s">
        <v>1065</v>
      </c>
      <c r="M161" s="34" t="s">
        <v>1065</v>
      </c>
      <c r="N161" s="34" t="s">
        <v>1065</v>
      </c>
      <c r="O161" s="34" t="s">
        <v>1065</v>
      </c>
      <c r="P161" s="34" t="s">
        <v>1065</v>
      </c>
      <c r="Q161" s="34" t="s">
        <v>1065</v>
      </c>
      <c r="R161" s="34" t="s">
        <v>1065</v>
      </c>
      <c r="S161" s="34" t="s">
        <v>1065</v>
      </c>
      <c r="T161" s="34" t="s">
        <v>1065</v>
      </c>
      <c r="U161" s="34" t="s">
        <v>1065</v>
      </c>
      <c r="V161" s="34" t="s">
        <v>1065</v>
      </c>
      <c r="W161" s="34" t="s">
        <v>1065</v>
      </c>
      <c r="X161" s="34" t="s">
        <v>1065</v>
      </c>
      <c r="Y161" s="34" t="s">
        <v>1065</v>
      </c>
      <c r="Z161" s="34" t="s">
        <v>1065</v>
      </c>
      <c r="AA161" s="34" t="s">
        <v>1065</v>
      </c>
      <c r="AB161" s="34" t="s">
        <v>1065</v>
      </c>
      <c r="AC161" s="34" t="s">
        <v>1065</v>
      </c>
    </row>
    <row r="162" spans="1:29" ht="11.5">
      <c r="A162" s="38">
        <v>145</v>
      </c>
      <c r="B162" s="36" t="s">
        <v>1059</v>
      </c>
      <c r="C162" s="37" t="s">
        <v>1081</v>
      </c>
      <c r="D162" s="35"/>
      <c r="E162" s="35">
        <v>1802</v>
      </c>
      <c r="F162" s="36" t="s">
        <v>1064</v>
      </c>
      <c r="G162" s="35">
        <v>900</v>
      </c>
      <c r="H162" s="35">
        <v>1995</v>
      </c>
      <c r="I162" s="34" t="s">
        <v>1065</v>
      </c>
      <c r="J162" s="34" t="s">
        <v>1065</v>
      </c>
      <c r="K162" s="34" t="s">
        <v>1065</v>
      </c>
      <c r="L162" s="34" t="s">
        <v>1065</v>
      </c>
      <c r="M162" s="34" t="s">
        <v>1065</v>
      </c>
      <c r="N162" s="34" t="s">
        <v>1065</v>
      </c>
      <c r="O162" s="34" t="s">
        <v>1065</v>
      </c>
      <c r="P162" s="34" t="s">
        <v>1065</v>
      </c>
      <c r="Q162" s="34" t="s">
        <v>1065</v>
      </c>
      <c r="R162" s="34" t="s">
        <v>1065</v>
      </c>
      <c r="S162" s="34" t="s">
        <v>1065</v>
      </c>
      <c r="T162" s="34" t="s">
        <v>1065</v>
      </c>
      <c r="U162" s="34" t="s">
        <v>1065</v>
      </c>
      <c r="V162" s="34" t="s">
        <v>1065</v>
      </c>
      <c r="W162" s="34" t="s">
        <v>1065</v>
      </c>
      <c r="X162" s="34" t="s">
        <v>1065</v>
      </c>
      <c r="Y162" s="34" t="s">
        <v>1065</v>
      </c>
      <c r="Z162" s="34" t="s">
        <v>1065</v>
      </c>
      <c r="AA162" s="34" t="s">
        <v>1065</v>
      </c>
      <c r="AB162" s="34" t="s">
        <v>1065</v>
      </c>
      <c r="AC162" s="34" t="s">
        <v>1065</v>
      </c>
    </row>
    <row r="163" spans="1:29" ht="11.5">
      <c r="A163" s="38">
        <v>146</v>
      </c>
      <c r="B163" s="36" t="s">
        <v>1059</v>
      </c>
      <c r="C163" s="37" t="s">
        <v>1081</v>
      </c>
      <c r="D163" s="35"/>
      <c r="E163" s="35">
        <v>1802</v>
      </c>
      <c r="F163" s="36" t="s">
        <v>1064</v>
      </c>
      <c r="G163" s="35">
        <v>900</v>
      </c>
      <c r="H163" s="35">
        <v>2000</v>
      </c>
      <c r="I163" s="34" t="s">
        <v>1065</v>
      </c>
      <c r="J163" s="34" t="s">
        <v>1065</v>
      </c>
      <c r="K163" s="34" t="s">
        <v>1065</v>
      </c>
      <c r="L163" s="34" t="s">
        <v>1065</v>
      </c>
      <c r="M163" s="34" t="s">
        <v>1065</v>
      </c>
      <c r="N163" s="34" t="s">
        <v>1065</v>
      </c>
      <c r="O163" s="34" t="s">
        <v>1065</v>
      </c>
      <c r="P163" s="34" t="s">
        <v>1065</v>
      </c>
      <c r="Q163" s="34" t="s">
        <v>1065</v>
      </c>
      <c r="R163" s="34" t="s">
        <v>1065</v>
      </c>
      <c r="S163" s="34" t="s">
        <v>1065</v>
      </c>
      <c r="T163" s="34" t="s">
        <v>1065</v>
      </c>
      <c r="U163" s="34" t="s">
        <v>1065</v>
      </c>
      <c r="V163" s="34" t="s">
        <v>1065</v>
      </c>
      <c r="W163" s="34" t="s">
        <v>1065</v>
      </c>
      <c r="X163" s="34" t="s">
        <v>1065</v>
      </c>
      <c r="Y163" s="34" t="s">
        <v>1065</v>
      </c>
      <c r="Z163" s="34" t="s">
        <v>1065</v>
      </c>
      <c r="AA163" s="34" t="s">
        <v>1065</v>
      </c>
      <c r="AB163" s="34" t="s">
        <v>1065</v>
      </c>
      <c r="AC163" s="34" t="s">
        <v>1065</v>
      </c>
    </row>
    <row r="164" spans="1:29" ht="11.5">
      <c r="A164" s="38">
        <v>147</v>
      </c>
      <c r="B164" s="36" t="s">
        <v>1059</v>
      </c>
      <c r="C164" s="37" t="s">
        <v>1081</v>
      </c>
      <c r="D164" s="35"/>
      <c r="E164" s="35">
        <v>1802</v>
      </c>
      <c r="F164" s="36" t="s">
        <v>1064</v>
      </c>
      <c r="G164" s="35">
        <v>900</v>
      </c>
      <c r="H164" s="35">
        <v>2005</v>
      </c>
      <c r="I164" s="34" t="s">
        <v>1065</v>
      </c>
      <c r="J164" s="34" t="s">
        <v>1065</v>
      </c>
      <c r="K164" s="34" t="s">
        <v>1065</v>
      </c>
      <c r="L164" s="34" t="s">
        <v>1065</v>
      </c>
      <c r="M164" s="34" t="s">
        <v>1065</v>
      </c>
      <c r="N164" s="34" t="s">
        <v>1065</v>
      </c>
      <c r="O164" s="34" t="s">
        <v>1065</v>
      </c>
      <c r="P164" s="34" t="s">
        <v>1065</v>
      </c>
      <c r="Q164" s="34" t="s">
        <v>1065</v>
      </c>
      <c r="R164" s="34" t="s">
        <v>1065</v>
      </c>
      <c r="S164" s="34" t="s">
        <v>1065</v>
      </c>
      <c r="T164" s="34" t="s">
        <v>1065</v>
      </c>
      <c r="U164" s="34" t="s">
        <v>1065</v>
      </c>
      <c r="V164" s="34" t="s">
        <v>1065</v>
      </c>
      <c r="W164" s="34" t="s">
        <v>1065</v>
      </c>
      <c r="X164" s="34" t="s">
        <v>1065</v>
      </c>
      <c r="Y164" s="34" t="s">
        <v>1065</v>
      </c>
      <c r="Z164" s="34" t="s">
        <v>1065</v>
      </c>
      <c r="AA164" s="34" t="s">
        <v>1065</v>
      </c>
      <c r="AB164" s="34" t="s">
        <v>1065</v>
      </c>
      <c r="AC164" s="34" t="s">
        <v>1065</v>
      </c>
    </row>
    <row r="165" spans="1:29" ht="11.5">
      <c r="A165" s="38">
        <v>148</v>
      </c>
      <c r="B165" s="36" t="s">
        <v>1059</v>
      </c>
      <c r="C165" s="37" t="s">
        <v>1081</v>
      </c>
      <c r="D165" s="35"/>
      <c r="E165" s="35">
        <v>1802</v>
      </c>
      <c r="F165" s="36" t="s">
        <v>1064</v>
      </c>
      <c r="G165" s="35">
        <v>900</v>
      </c>
      <c r="H165" s="35">
        <v>2010</v>
      </c>
      <c r="I165" s="34" t="s">
        <v>1065</v>
      </c>
      <c r="J165" s="34" t="s">
        <v>1065</v>
      </c>
      <c r="K165" s="34" t="s">
        <v>1065</v>
      </c>
      <c r="L165" s="34" t="s">
        <v>1065</v>
      </c>
      <c r="M165" s="34" t="s">
        <v>1065</v>
      </c>
      <c r="N165" s="34" t="s">
        <v>1065</v>
      </c>
      <c r="O165" s="34" t="s">
        <v>1065</v>
      </c>
      <c r="P165" s="34" t="s">
        <v>1065</v>
      </c>
      <c r="Q165" s="34" t="s">
        <v>1065</v>
      </c>
      <c r="R165" s="34" t="s">
        <v>1065</v>
      </c>
      <c r="S165" s="34" t="s">
        <v>1065</v>
      </c>
      <c r="T165" s="34" t="s">
        <v>1065</v>
      </c>
      <c r="U165" s="34" t="s">
        <v>1065</v>
      </c>
      <c r="V165" s="34" t="s">
        <v>1065</v>
      </c>
      <c r="W165" s="34" t="s">
        <v>1065</v>
      </c>
      <c r="X165" s="34" t="s">
        <v>1065</v>
      </c>
      <c r="Y165" s="34" t="s">
        <v>1065</v>
      </c>
      <c r="Z165" s="34" t="s">
        <v>1065</v>
      </c>
      <c r="AA165" s="34" t="s">
        <v>1065</v>
      </c>
      <c r="AB165" s="34" t="s">
        <v>1065</v>
      </c>
      <c r="AC165" s="34" t="s">
        <v>1065</v>
      </c>
    </row>
    <row r="166" spans="1:29" ht="11.5">
      <c r="A166" s="38">
        <v>149</v>
      </c>
      <c r="B166" s="36" t="s">
        <v>1059</v>
      </c>
      <c r="C166" s="37" t="s">
        <v>1081</v>
      </c>
      <c r="D166" s="35"/>
      <c r="E166" s="35">
        <v>1802</v>
      </c>
      <c r="F166" s="36" t="s">
        <v>1064</v>
      </c>
      <c r="G166" s="35">
        <v>900</v>
      </c>
      <c r="H166" s="35">
        <v>2015</v>
      </c>
      <c r="I166" s="34" t="s">
        <v>1065</v>
      </c>
      <c r="J166" s="34" t="s">
        <v>1065</v>
      </c>
      <c r="K166" s="34" t="s">
        <v>1065</v>
      </c>
      <c r="L166" s="34" t="s">
        <v>1065</v>
      </c>
      <c r="M166" s="34" t="s">
        <v>1065</v>
      </c>
      <c r="N166" s="34" t="s">
        <v>1065</v>
      </c>
      <c r="O166" s="34" t="s">
        <v>1065</v>
      </c>
      <c r="P166" s="34" t="s">
        <v>1065</v>
      </c>
      <c r="Q166" s="34" t="s">
        <v>1065</v>
      </c>
      <c r="R166" s="34" t="s">
        <v>1065</v>
      </c>
      <c r="S166" s="34" t="s">
        <v>1065</v>
      </c>
      <c r="T166" s="34" t="s">
        <v>1065</v>
      </c>
      <c r="U166" s="34" t="s">
        <v>1065</v>
      </c>
      <c r="V166" s="34" t="s">
        <v>1065</v>
      </c>
      <c r="W166" s="34" t="s">
        <v>1065</v>
      </c>
      <c r="X166" s="34" t="s">
        <v>1065</v>
      </c>
      <c r="Y166" s="34" t="s">
        <v>1065</v>
      </c>
      <c r="Z166" s="34" t="s">
        <v>1065</v>
      </c>
      <c r="AA166" s="34" t="s">
        <v>1065</v>
      </c>
      <c r="AB166" s="34" t="s">
        <v>1065</v>
      </c>
      <c r="AC166" s="34" t="s">
        <v>1065</v>
      </c>
    </row>
    <row r="167" spans="1:29" ht="11.5">
      <c r="A167" s="38">
        <v>150</v>
      </c>
      <c r="B167" s="36" t="s">
        <v>1059</v>
      </c>
      <c r="C167" s="37" t="s">
        <v>1081</v>
      </c>
      <c r="D167" s="35"/>
      <c r="E167" s="35">
        <v>1802</v>
      </c>
      <c r="F167" s="36" t="s">
        <v>1064</v>
      </c>
      <c r="G167" s="35">
        <v>900</v>
      </c>
      <c r="H167" s="35">
        <v>2020</v>
      </c>
      <c r="I167" s="34" t="s">
        <v>1065</v>
      </c>
      <c r="J167" s="34" t="s">
        <v>1065</v>
      </c>
      <c r="K167" s="34" t="s">
        <v>1065</v>
      </c>
      <c r="L167" s="34" t="s">
        <v>1065</v>
      </c>
      <c r="M167" s="34" t="s">
        <v>1065</v>
      </c>
      <c r="N167" s="34" t="s">
        <v>1065</v>
      </c>
      <c r="O167" s="34" t="s">
        <v>1065</v>
      </c>
      <c r="P167" s="34" t="s">
        <v>1065</v>
      </c>
      <c r="Q167" s="34" t="s">
        <v>1065</v>
      </c>
      <c r="R167" s="34" t="s">
        <v>1065</v>
      </c>
      <c r="S167" s="34" t="s">
        <v>1065</v>
      </c>
      <c r="T167" s="34" t="s">
        <v>1065</v>
      </c>
      <c r="U167" s="34" t="s">
        <v>1065</v>
      </c>
      <c r="V167" s="34" t="s">
        <v>1065</v>
      </c>
      <c r="W167" s="34" t="s">
        <v>1065</v>
      </c>
      <c r="X167" s="34" t="s">
        <v>1065</v>
      </c>
      <c r="Y167" s="34" t="s">
        <v>1065</v>
      </c>
      <c r="Z167" s="34" t="s">
        <v>1065</v>
      </c>
      <c r="AA167" s="34" t="s">
        <v>1065</v>
      </c>
      <c r="AB167" s="34" t="s">
        <v>1065</v>
      </c>
      <c r="AC167" s="34" t="s">
        <v>1065</v>
      </c>
    </row>
    <row r="168" spans="1:29" ht="11.5">
      <c r="A168" s="15">
        <v>151</v>
      </c>
      <c r="B168" s="13" t="s">
        <v>1059</v>
      </c>
      <c r="C168" s="39" t="s">
        <v>1082</v>
      </c>
      <c r="D168" s="12" t="s">
        <v>1083</v>
      </c>
      <c r="E168" s="12">
        <v>1503</v>
      </c>
      <c r="F168" s="13" t="s">
        <v>1084</v>
      </c>
      <c r="G168" s="12">
        <v>1802</v>
      </c>
      <c r="H168" s="12">
        <v>1950</v>
      </c>
      <c r="I168" s="11">
        <v>37661.237999999998</v>
      </c>
      <c r="J168" s="11">
        <v>31512.953000000001</v>
      </c>
      <c r="K168" s="11">
        <v>29863.328000000001</v>
      </c>
      <c r="L168" s="11">
        <v>28425.059000000001</v>
      </c>
      <c r="M168" s="11">
        <v>27982.416000000001</v>
      </c>
      <c r="N168" s="11">
        <v>26389.065999999999</v>
      </c>
      <c r="O168" s="11">
        <v>21562.227999999999</v>
      </c>
      <c r="P168" s="11">
        <v>23638.402999999998</v>
      </c>
      <c r="Q168" s="11">
        <v>22984.734</v>
      </c>
      <c r="R168" s="11">
        <v>20847.432000000001</v>
      </c>
      <c r="S168" s="11">
        <v>17698.442999999999</v>
      </c>
      <c r="T168" s="11">
        <v>14511.532999999999</v>
      </c>
      <c r="U168" s="11">
        <v>12424.508</v>
      </c>
      <c r="V168" s="11">
        <v>9825.2829999999994</v>
      </c>
      <c r="W168" s="11">
        <v>7000.759</v>
      </c>
      <c r="X168" s="11">
        <v>4173.4709999999995</v>
      </c>
      <c r="Y168" s="11">
        <v>1875.028</v>
      </c>
      <c r="Z168" s="11">
        <v>685.30799999999999</v>
      </c>
      <c r="AA168" s="11">
        <v>166.62100000000001</v>
      </c>
      <c r="AB168" s="11">
        <v>26.315999999999999</v>
      </c>
      <c r="AC168" s="11">
        <v>2.7080000000000002</v>
      </c>
    </row>
    <row r="169" spans="1:29" ht="11.5">
      <c r="A169" s="15">
        <v>152</v>
      </c>
      <c r="B169" s="13" t="s">
        <v>1059</v>
      </c>
      <c r="C169" s="39" t="s">
        <v>1082</v>
      </c>
      <c r="D169" s="12" t="s">
        <v>1083</v>
      </c>
      <c r="E169" s="12">
        <v>1503</v>
      </c>
      <c r="F169" s="13" t="s">
        <v>1084</v>
      </c>
      <c r="G169" s="12">
        <v>1802</v>
      </c>
      <c r="H169" s="12">
        <v>1955</v>
      </c>
      <c r="I169" s="11">
        <v>38967.326000000001</v>
      </c>
      <c r="J169" s="11">
        <v>37192.343000000001</v>
      </c>
      <c r="K169" s="11">
        <v>31490.126</v>
      </c>
      <c r="L169" s="11">
        <v>29438.169000000002</v>
      </c>
      <c r="M169" s="11">
        <v>27844.154999999999</v>
      </c>
      <c r="N169" s="11">
        <v>27634.848000000002</v>
      </c>
      <c r="O169" s="11">
        <v>26046.066999999999</v>
      </c>
      <c r="P169" s="11">
        <v>21235.151999999998</v>
      </c>
      <c r="Q169" s="11">
        <v>23173.087</v>
      </c>
      <c r="R169" s="11">
        <v>22131.52</v>
      </c>
      <c r="S169" s="11">
        <v>20283.593000000001</v>
      </c>
      <c r="T169" s="11">
        <v>16416.735000000001</v>
      </c>
      <c r="U169" s="11">
        <v>13148.279</v>
      </c>
      <c r="V169" s="11">
        <v>10564.173000000001</v>
      </c>
      <c r="W169" s="11">
        <v>7543.6229999999996</v>
      </c>
      <c r="X169" s="11">
        <v>4751.8370000000004</v>
      </c>
      <c r="Y169" s="11">
        <v>2307.8449999999998</v>
      </c>
      <c r="Z169" s="11">
        <v>732.279</v>
      </c>
      <c r="AA169" s="11">
        <v>177.917</v>
      </c>
      <c r="AB169" s="11">
        <v>27.516999999999999</v>
      </c>
      <c r="AC169" s="11">
        <v>2.778</v>
      </c>
    </row>
    <row r="170" spans="1:29" ht="11.5">
      <c r="A170" s="15">
        <v>153</v>
      </c>
      <c r="B170" s="13" t="s">
        <v>1059</v>
      </c>
      <c r="C170" s="39" t="s">
        <v>1082</v>
      </c>
      <c r="D170" s="12" t="s">
        <v>1083</v>
      </c>
      <c r="E170" s="12">
        <v>1503</v>
      </c>
      <c r="F170" s="13" t="s">
        <v>1084</v>
      </c>
      <c r="G170" s="12">
        <v>1802</v>
      </c>
      <c r="H170" s="12">
        <v>1960</v>
      </c>
      <c r="I170" s="11">
        <v>40803.781999999999</v>
      </c>
      <c r="J170" s="11">
        <v>38856.538999999997</v>
      </c>
      <c r="K170" s="11">
        <v>37278.055999999997</v>
      </c>
      <c r="L170" s="11">
        <v>31059.207999999999</v>
      </c>
      <c r="M170" s="11">
        <v>28953.188999999998</v>
      </c>
      <c r="N170" s="11">
        <v>28011.944</v>
      </c>
      <c r="O170" s="11">
        <v>27480.205000000002</v>
      </c>
      <c r="P170" s="11">
        <v>25746.751</v>
      </c>
      <c r="Q170" s="11">
        <v>20843.182000000001</v>
      </c>
      <c r="R170" s="11">
        <v>22654.425999999999</v>
      </c>
      <c r="S170" s="11">
        <v>21515.556</v>
      </c>
      <c r="T170" s="11">
        <v>18957.64</v>
      </c>
      <c r="U170" s="11">
        <v>14803.088</v>
      </c>
      <c r="V170" s="11">
        <v>11164.95</v>
      </c>
      <c r="W170" s="11">
        <v>8178.6689999999999</v>
      </c>
      <c r="X170" s="11">
        <v>5192.6989999999996</v>
      </c>
      <c r="Y170" s="11">
        <v>2628.6729999999998</v>
      </c>
      <c r="Z170" s="11">
        <v>925.70799999999997</v>
      </c>
      <c r="AA170" s="11">
        <v>192.73599999999999</v>
      </c>
      <c r="AB170" s="11">
        <v>28.908999999999999</v>
      </c>
      <c r="AC170" s="11">
        <v>2.8109999999999999</v>
      </c>
    </row>
    <row r="171" spans="1:29" ht="11.5">
      <c r="A171" s="15">
        <v>154</v>
      </c>
      <c r="B171" s="13" t="s">
        <v>1059</v>
      </c>
      <c r="C171" s="39" t="s">
        <v>1082</v>
      </c>
      <c r="D171" s="12" t="s">
        <v>1083</v>
      </c>
      <c r="E171" s="12">
        <v>1503</v>
      </c>
      <c r="F171" s="13" t="s">
        <v>1084</v>
      </c>
      <c r="G171" s="12">
        <v>1802</v>
      </c>
      <c r="H171" s="12">
        <v>1965</v>
      </c>
      <c r="I171" s="11">
        <v>41537.294999999998</v>
      </c>
      <c r="J171" s="11">
        <v>40720.489000000001</v>
      </c>
      <c r="K171" s="11">
        <v>38931.839999999997</v>
      </c>
      <c r="L171" s="11">
        <v>37062.006999999998</v>
      </c>
      <c r="M171" s="11">
        <v>30848.148000000001</v>
      </c>
      <c r="N171" s="11">
        <v>29176.476999999999</v>
      </c>
      <c r="O171" s="11">
        <v>28127.282999999999</v>
      </c>
      <c r="P171" s="11">
        <v>27480.638999999999</v>
      </c>
      <c r="Q171" s="11">
        <v>25513.300999999999</v>
      </c>
      <c r="R171" s="11">
        <v>20377.901999999998</v>
      </c>
      <c r="S171" s="11">
        <v>21829.881000000001</v>
      </c>
      <c r="T171" s="11">
        <v>20300.546999999999</v>
      </c>
      <c r="U171" s="11">
        <v>17031.929</v>
      </c>
      <c r="V171" s="11">
        <v>12588.058999999999</v>
      </c>
      <c r="W171" s="11">
        <v>8732.0509999999995</v>
      </c>
      <c r="X171" s="11">
        <v>5675.8519999999999</v>
      </c>
      <c r="Y171" s="11">
        <v>2883.4870000000001</v>
      </c>
      <c r="Z171" s="11">
        <v>1064.9639999999999</v>
      </c>
      <c r="AA171" s="11">
        <v>247.53200000000001</v>
      </c>
      <c r="AB171" s="11">
        <v>31.459</v>
      </c>
      <c r="AC171" s="11">
        <v>2.92</v>
      </c>
    </row>
    <row r="172" spans="1:29" ht="11.5">
      <c r="A172" s="15">
        <v>155</v>
      </c>
      <c r="B172" s="13" t="s">
        <v>1059</v>
      </c>
      <c r="C172" s="39" t="s">
        <v>1082</v>
      </c>
      <c r="D172" s="12" t="s">
        <v>1083</v>
      </c>
      <c r="E172" s="12">
        <v>1503</v>
      </c>
      <c r="F172" s="13" t="s">
        <v>1084</v>
      </c>
      <c r="G172" s="12">
        <v>1802</v>
      </c>
      <c r="H172" s="12">
        <v>1970</v>
      </c>
      <c r="I172" s="11">
        <v>40227.531999999999</v>
      </c>
      <c r="J172" s="11">
        <v>41747.188000000002</v>
      </c>
      <c r="K172" s="11">
        <v>40949.171999999999</v>
      </c>
      <c r="L172" s="11">
        <v>38758.160000000003</v>
      </c>
      <c r="M172" s="11">
        <v>36317.32</v>
      </c>
      <c r="N172" s="11">
        <v>30975.74</v>
      </c>
      <c r="O172" s="11">
        <v>29283.728999999999</v>
      </c>
      <c r="P172" s="11">
        <v>27950.505000000001</v>
      </c>
      <c r="Q172" s="11">
        <v>27262.953000000001</v>
      </c>
      <c r="R172" s="11">
        <v>25036.85</v>
      </c>
      <c r="S172" s="11">
        <v>19616.493999999999</v>
      </c>
      <c r="T172" s="11">
        <v>20522.288</v>
      </c>
      <c r="U172" s="11">
        <v>18316.413</v>
      </c>
      <c r="V172" s="11">
        <v>14584.868</v>
      </c>
      <c r="W172" s="11">
        <v>9799.2929999999997</v>
      </c>
      <c r="X172" s="11">
        <v>6005.1750000000002</v>
      </c>
      <c r="Y172" s="11">
        <v>3217.4490000000001</v>
      </c>
      <c r="Z172" s="11">
        <v>1202.9190000000001</v>
      </c>
      <c r="AA172" s="11">
        <v>293.99900000000002</v>
      </c>
      <c r="AB172" s="11">
        <v>41.948999999999998</v>
      </c>
      <c r="AC172" s="11">
        <v>3.339</v>
      </c>
    </row>
    <row r="173" spans="1:29" ht="11.5">
      <c r="A173" s="15">
        <v>156</v>
      </c>
      <c r="B173" s="13" t="s">
        <v>1059</v>
      </c>
      <c r="C173" s="39" t="s">
        <v>1082</v>
      </c>
      <c r="D173" s="12" t="s">
        <v>1083</v>
      </c>
      <c r="E173" s="12">
        <v>1503</v>
      </c>
      <c r="F173" s="13" t="s">
        <v>1084</v>
      </c>
      <c r="G173" s="12">
        <v>1802</v>
      </c>
      <c r="H173" s="12">
        <v>1975</v>
      </c>
      <c r="I173" s="11">
        <v>39363.81</v>
      </c>
      <c r="J173" s="11">
        <v>40308.012000000002</v>
      </c>
      <c r="K173" s="11">
        <v>41971.125999999997</v>
      </c>
      <c r="L173" s="11">
        <v>40982.991999999998</v>
      </c>
      <c r="M173" s="11">
        <v>38873.745000000003</v>
      </c>
      <c r="N173" s="11">
        <v>36971.980000000003</v>
      </c>
      <c r="O173" s="11">
        <v>31209.409</v>
      </c>
      <c r="P173" s="11">
        <v>29174.238000000001</v>
      </c>
      <c r="Q173" s="11">
        <v>27739.456999999999</v>
      </c>
      <c r="R173" s="11">
        <v>26688.403999999999</v>
      </c>
      <c r="S173" s="11">
        <v>24122.041000000001</v>
      </c>
      <c r="T173" s="11">
        <v>18462.287</v>
      </c>
      <c r="U173" s="11">
        <v>18674.572</v>
      </c>
      <c r="V173" s="11">
        <v>15787.032999999999</v>
      </c>
      <c r="W173" s="11">
        <v>11420.552</v>
      </c>
      <c r="X173" s="11">
        <v>6776.3239999999996</v>
      </c>
      <c r="Y173" s="11">
        <v>3464.4520000000002</v>
      </c>
      <c r="Z173" s="11">
        <v>1383.537</v>
      </c>
      <c r="AA173" s="11">
        <v>350.44400000000002</v>
      </c>
      <c r="AB173" s="11">
        <v>52.46</v>
      </c>
      <c r="AC173" s="11">
        <v>4.6619999999999999</v>
      </c>
    </row>
    <row r="174" spans="1:29" ht="11.5">
      <c r="A174" s="15">
        <v>157</v>
      </c>
      <c r="B174" s="13" t="s">
        <v>1059</v>
      </c>
      <c r="C174" s="39" t="s">
        <v>1082</v>
      </c>
      <c r="D174" s="12" t="s">
        <v>1083</v>
      </c>
      <c r="E174" s="12">
        <v>1503</v>
      </c>
      <c r="F174" s="13" t="s">
        <v>1084</v>
      </c>
      <c r="G174" s="12">
        <v>1802</v>
      </c>
      <c r="H174" s="12">
        <v>1980</v>
      </c>
      <c r="I174" s="11">
        <v>37718.563999999998</v>
      </c>
      <c r="J174" s="11">
        <v>39500.224000000002</v>
      </c>
      <c r="K174" s="11">
        <v>41069.110999999997</v>
      </c>
      <c r="L174" s="11">
        <v>42616.605000000003</v>
      </c>
      <c r="M174" s="11">
        <v>41164.6</v>
      </c>
      <c r="N174" s="11">
        <v>38893.517</v>
      </c>
      <c r="O174" s="11">
        <v>37080.203999999998</v>
      </c>
      <c r="P174" s="11">
        <v>30622.511999999999</v>
      </c>
      <c r="Q174" s="11">
        <v>28780.107</v>
      </c>
      <c r="R174" s="11">
        <v>26903.776999999998</v>
      </c>
      <c r="S174" s="11">
        <v>25657.647000000001</v>
      </c>
      <c r="T174" s="11">
        <v>22756.327000000001</v>
      </c>
      <c r="U174" s="11">
        <v>16976.435000000001</v>
      </c>
      <c r="V174" s="11">
        <v>16514.919000000002</v>
      </c>
      <c r="W174" s="11">
        <v>12672.691999999999</v>
      </c>
      <c r="X174" s="11">
        <v>8296.0949999999993</v>
      </c>
      <c r="Y174" s="11">
        <v>3876.5450000000001</v>
      </c>
      <c r="Z174" s="11">
        <v>1554.107</v>
      </c>
      <c r="AA174" s="11">
        <v>426.98399999999998</v>
      </c>
      <c r="AB174" s="11">
        <v>67.981999999999999</v>
      </c>
      <c r="AC174" s="11">
        <v>6.3390000000000004</v>
      </c>
    </row>
    <row r="175" spans="1:29" ht="11.5">
      <c r="A175" s="15">
        <v>158</v>
      </c>
      <c r="B175" s="13" t="s">
        <v>1059</v>
      </c>
      <c r="C175" s="39" t="s">
        <v>1082</v>
      </c>
      <c r="D175" s="12" t="s">
        <v>1083</v>
      </c>
      <c r="E175" s="12">
        <v>1503</v>
      </c>
      <c r="F175" s="13" t="s">
        <v>1084</v>
      </c>
      <c r="G175" s="12">
        <v>1802</v>
      </c>
      <c r="H175" s="12">
        <v>1985</v>
      </c>
      <c r="I175" s="11">
        <v>37640.771000000001</v>
      </c>
      <c r="J175" s="11">
        <v>37881.712</v>
      </c>
      <c r="K175" s="11">
        <v>39871.752</v>
      </c>
      <c r="L175" s="11">
        <v>41404.646000000001</v>
      </c>
      <c r="M175" s="11">
        <v>42691.838000000003</v>
      </c>
      <c r="N175" s="11">
        <v>41533.357000000004</v>
      </c>
      <c r="O175" s="11">
        <v>39220.103999999999</v>
      </c>
      <c r="P175" s="11">
        <v>36990.01</v>
      </c>
      <c r="Q175" s="11">
        <v>30420.608</v>
      </c>
      <c r="R175" s="11">
        <v>28205.871999999999</v>
      </c>
      <c r="S175" s="11">
        <v>26042.251</v>
      </c>
      <c r="T175" s="11">
        <v>24309.316999999999</v>
      </c>
      <c r="U175" s="11">
        <v>20936.54</v>
      </c>
      <c r="V175" s="11">
        <v>15009.8</v>
      </c>
      <c r="W175" s="11">
        <v>13428.038</v>
      </c>
      <c r="X175" s="11">
        <v>9145.5370000000003</v>
      </c>
      <c r="Y175" s="11">
        <v>4936.9129999999996</v>
      </c>
      <c r="Z175" s="11">
        <v>1774.5409999999999</v>
      </c>
      <c r="AA175" s="11">
        <v>503.42500000000001</v>
      </c>
      <c r="AB175" s="11">
        <v>87.74</v>
      </c>
      <c r="AC175" s="11">
        <v>8.6829999999999998</v>
      </c>
    </row>
    <row r="176" spans="1:29" ht="11.5">
      <c r="A176" s="15">
        <v>159</v>
      </c>
      <c r="B176" s="13" t="s">
        <v>1059</v>
      </c>
      <c r="C176" s="39" t="s">
        <v>1082</v>
      </c>
      <c r="D176" s="12" t="s">
        <v>1083</v>
      </c>
      <c r="E176" s="12">
        <v>1503</v>
      </c>
      <c r="F176" s="13" t="s">
        <v>1084</v>
      </c>
      <c r="G176" s="12">
        <v>1802</v>
      </c>
      <c r="H176" s="12">
        <v>1990</v>
      </c>
      <c r="I176" s="11">
        <v>37386.002</v>
      </c>
      <c r="J176" s="11">
        <v>37839.190999999999</v>
      </c>
      <c r="K176" s="11">
        <v>38279.680999999997</v>
      </c>
      <c r="L176" s="11">
        <v>40324.722000000002</v>
      </c>
      <c r="M176" s="11">
        <v>41837.794000000002</v>
      </c>
      <c r="N176" s="11">
        <v>43061.934999999998</v>
      </c>
      <c r="O176" s="11">
        <v>41826.347000000002</v>
      </c>
      <c r="P176" s="11">
        <v>39057.771999999997</v>
      </c>
      <c r="Q176" s="11">
        <v>36680.362000000001</v>
      </c>
      <c r="R176" s="11">
        <v>29832.402999999998</v>
      </c>
      <c r="S176" s="11">
        <v>27387.552</v>
      </c>
      <c r="T176" s="11">
        <v>24793.607</v>
      </c>
      <c r="U176" s="11">
        <v>22574.491999999998</v>
      </c>
      <c r="V176" s="11">
        <v>18661.635999999999</v>
      </c>
      <c r="W176" s="11">
        <v>12464.701999999999</v>
      </c>
      <c r="X176" s="11">
        <v>10030.786</v>
      </c>
      <c r="Y176" s="11">
        <v>5703.2780000000002</v>
      </c>
      <c r="Z176" s="11">
        <v>2369.402</v>
      </c>
      <c r="AA176" s="11">
        <v>588.08199999999999</v>
      </c>
      <c r="AB176" s="11">
        <v>105.47199999999999</v>
      </c>
      <c r="AC176" s="11">
        <v>11.106</v>
      </c>
    </row>
    <row r="177" spans="1:29" ht="11.5">
      <c r="A177" s="15">
        <v>160</v>
      </c>
      <c r="B177" s="13" t="s">
        <v>1059</v>
      </c>
      <c r="C177" s="39" t="s">
        <v>1082</v>
      </c>
      <c r="D177" s="12" t="s">
        <v>1083</v>
      </c>
      <c r="E177" s="12">
        <v>1503</v>
      </c>
      <c r="F177" s="13" t="s">
        <v>1084</v>
      </c>
      <c r="G177" s="12">
        <v>1802</v>
      </c>
      <c r="H177" s="12">
        <v>1995</v>
      </c>
      <c r="I177" s="11">
        <v>37164.786</v>
      </c>
      <c r="J177" s="11">
        <v>37700.694000000003</v>
      </c>
      <c r="K177" s="11">
        <v>38581.476999999999</v>
      </c>
      <c r="L177" s="11">
        <v>38919.142</v>
      </c>
      <c r="M177" s="11">
        <v>40472.508999999998</v>
      </c>
      <c r="N177" s="11">
        <v>42220.832000000002</v>
      </c>
      <c r="O177" s="11">
        <v>43782.177000000003</v>
      </c>
      <c r="P177" s="11">
        <v>41973.832999999999</v>
      </c>
      <c r="Q177" s="11">
        <v>38775.536999999997</v>
      </c>
      <c r="R177" s="11">
        <v>35901.089999999997</v>
      </c>
      <c r="S177" s="11">
        <v>29025.647000000001</v>
      </c>
      <c r="T177" s="11">
        <v>26226.447</v>
      </c>
      <c r="U177" s="11">
        <v>23188.375</v>
      </c>
      <c r="V177" s="11">
        <v>20271.115000000002</v>
      </c>
      <c r="W177" s="11">
        <v>15706.215</v>
      </c>
      <c r="X177" s="11">
        <v>9566.3760000000002</v>
      </c>
      <c r="Y177" s="11">
        <v>6451.9970000000003</v>
      </c>
      <c r="Z177" s="11">
        <v>2855.5929999999998</v>
      </c>
      <c r="AA177" s="11">
        <v>821.38400000000001</v>
      </c>
      <c r="AB177" s="11">
        <v>123.788</v>
      </c>
      <c r="AC177" s="11">
        <v>13.17</v>
      </c>
    </row>
    <row r="178" spans="1:29" ht="11.5">
      <c r="A178" s="15">
        <v>161</v>
      </c>
      <c r="B178" s="13" t="s">
        <v>1059</v>
      </c>
      <c r="C178" s="39" t="s">
        <v>1082</v>
      </c>
      <c r="D178" s="12" t="s">
        <v>1083</v>
      </c>
      <c r="E178" s="12">
        <v>1503</v>
      </c>
      <c r="F178" s="13" t="s">
        <v>1084</v>
      </c>
      <c r="G178" s="12">
        <v>1802</v>
      </c>
      <c r="H178" s="12">
        <v>2000</v>
      </c>
      <c r="I178" s="11">
        <v>35472.358999999997</v>
      </c>
      <c r="J178" s="11">
        <v>37800.697</v>
      </c>
      <c r="K178" s="11">
        <v>38439.777000000002</v>
      </c>
      <c r="L178" s="11">
        <v>39080.722999999998</v>
      </c>
      <c r="M178" s="11">
        <v>39453.904999999999</v>
      </c>
      <c r="N178" s="11">
        <v>41699.453999999998</v>
      </c>
      <c r="O178" s="11">
        <v>42938.663999999997</v>
      </c>
      <c r="P178" s="11">
        <v>43789.14</v>
      </c>
      <c r="Q178" s="11">
        <v>41594.947999999997</v>
      </c>
      <c r="R178" s="11">
        <v>38125.639000000003</v>
      </c>
      <c r="S178" s="11">
        <v>35121.411999999997</v>
      </c>
      <c r="T178" s="11">
        <v>27857.72</v>
      </c>
      <c r="U178" s="11">
        <v>24759.543000000001</v>
      </c>
      <c r="V178" s="11">
        <v>21101.85</v>
      </c>
      <c r="W178" s="11">
        <v>17380.024000000001</v>
      </c>
      <c r="X178" s="11">
        <v>12302.039000000001</v>
      </c>
      <c r="Y178" s="11">
        <v>6446.2139999999999</v>
      </c>
      <c r="Z178" s="11">
        <v>3361.712</v>
      </c>
      <c r="AA178" s="11">
        <v>1017.187</v>
      </c>
      <c r="AB178" s="11">
        <v>174.34700000000001</v>
      </c>
      <c r="AC178" s="11">
        <v>14.734</v>
      </c>
    </row>
    <row r="179" spans="1:29" ht="11.5">
      <c r="A179" s="15">
        <v>162</v>
      </c>
      <c r="B179" s="13" t="s">
        <v>1059</v>
      </c>
      <c r="C179" s="39" t="s">
        <v>1082</v>
      </c>
      <c r="D179" s="12" t="s">
        <v>1083</v>
      </c>
      <c r="E179" s="12">
        <v>1503</v>
      </c>
      <c r="F179" s="13" t="s">
        <v>1084</v>
      </c>
      <c r="G179" s="12">
        <v>1802</v>
      </c>
      <c r="H179" s="12">
        <v>2005</v>
      </c>
      <c r="I179" s="11">
        <v>35031.016000000003</v>
      </c>
      <c r="J179" s="11">
        <v>35792.364999999998</v>
      </c>
      <c r="K179" s="11">
        <v>38458.78</v>
      </c>
      <c r="L179" s="11">
        <v>39271.81</v>
      </c>
      <c r="M179" s="11">
        <v>40302.853000000003</v>
      </c>
      <c r="N179" s="11">
        <v>41152.667000000001</v>
      </c>
      <c r="O179" s="11">
        <v>43180.811999999998</v>
      </c>
      <c r="P179" s="11">
        <v>43641.578999999998</v>
      </c>
      <c r="Q179" s="11">
        <v>43873.652999999998</v>
      </c>
      <c r="R179" s="11">
        <v>41164.883999999998</v>
      </c>
      <c r="S179" s="11">
        <v>37356.694000000003</v>
      </c>
      <c r="T179" s="11">
        <v>33997.671000000002</v>
      </c>
      <c r="U179" s="11">
        <v>26518.716</v>
      </c>
      <c r="V179" s="11">
        <v>22847.391</v>
      </c>
      <c r="W179" s="11">
        <v>18487.909</v>
      </c>
      <c r="X179" s="11">
        <v>13979.388999999999</v>
      </c>
      <c r="Y179" s="11">
        <v>8552.9130000000005</v>
      </c>
      <c r="Z179" s="11">
        <v>3569.636</v>
      </c>
      <c r="AA179" s="11">
        <v>1273.932</v>
      </c>
      <c r="AB179" s="11">
        <v>226.929</v>
      </c>
      <c r="AC179" s="11">
        <v>20.783000000000001</v>
      </c>
    </row>
    <row r="180" spans="1:29" ht="11.5">
      <c r="A180" s="15">
        <v>163</v>
      </c>
      <c r="B180" s="13" t="s">
        <v>1059</v>
      </c>
      <c r="C180" s="39" t="s">
        <v>1082</v>
      </c>
      <c r="D180" s="12" t="s">
        <v>1083</v>
      </c>
      <c r="E180" s="12">
        <v>1503</v>
      </c>
      <c r="F180" s="13" t="s">
        <v>1084</v>
      </c>
      <c r="G180" s="12">
        <v>1802</v>
      </c>
      <c r="H180" s="12">
        <v>2010</v>
      </c>
      <c r="I180" s="11">
        <v>36166.239999999998</v>
      </c>
      <c r="J180" s="11">
        <v>35453.885999999999</v>
      </c>
      <c r="K180" s="11">
        <v>36768.453999999998</v>
      </c>
      <c r="L180" s="11">
        <v>39327.991000000002</v>
      </c>
      <c r="M180" s="11">
        <v>40799.635999999999</v>
      </c>
      <c r="N180" s="11">
        <v>42649.83</v>
      </c>
      <c r="O180" s="11">
        <v>43434.904000000002</v>
      </c>
      <c r="P180" s="11">
        <v>44559.811000000002</v>
      </c>
      <c r="Q180" s="11">
        <v>44137.735999999997</v>
      </c>
      <c r="R180" s="11">
        <v>43709.889000000003</v>
      </c>
      <c r="S180" s="11">
        <v>40501.173999999999</v>
      </c>
      <c r="T180" s="11">
        <v>36226.807000000001</v>
      </c>
      <c r="U180" s="11">
        <v>32492.317999999999</v>
      </c>
      <c r="V180" s="11">
        <v>24689.363000000001</v>
      </c>
      <c r="W180" s="11">
        <v>20333.126</v>
      </c>
      <c r="X180" s="11">
        <v>15301.967000000001</v>
      </c>
      <c r="Y180" s="11">
        <v>10207.486000000001</v>
      </c>
      <c r="Z180" s="11">
        <v>4976.2070000000003</v>
      </c>
      <c r="AA180" s="11">
        <v>1462.31</v>
      </c>
      <c r="AB180" s="11">
        <v>307.55200000000002</v>
      </c>
      <c r="AC180" s="11">
        <v>29.202999999999999</v>
      </c>
    </row>
    <row r="181" spans="1:29" ht="11.5">
      <c r="A181" s="15">
        <v>164</v>
      </c>
      <c r="B181" s="13" t="s">
        <v>1059</v>
      </c>
      <c r="C181" s="39" t="s">
        <v>1082</v>
      </c>
      <c r="D181" s="12" t="s">
        <v>1083</v>
      </c>
      <c r="E181" s="12">
        <v>1503</v>
      </c>
      <c r="F181" s="13" t="s">
        <v>1084</v>
      </c>
      <c r="G181" s="12">
        <v>1802</v>
      </c>
      <c r="H181" s="12">
        <v>2015</v>
      </c>
      <c r="I181" s="11">
        <v>35693.694000000003</v>
      </c>
      <c r="J181" s="11">
        <v>36404.296000000002</v>
      </c>
      <c r="K181" s="11">
        <v>35693.341999999997</v>
      </c>
      <c r="L181" s="11">
        <v>37492.012999999999</v>
      </c>
      <c r="M181" s="11">
        <v>40949.463000000003</v>
      </c>
      <c r="N181" s="11">
        <v>43122.483999999997</v>
      </c>
      <c r="O181" s="11">
        <v>44387.93</v>
      </c>
      <c r="P181" s="11">
        <v>44219.493999999999</v>
      </c>
      <c r="Q181" s="11">
        <v>44601.131999999998</v>
      </c>
      <c r="R181" s="11">
        <v>43753.237999999998</v>
      </c>
      <c r="S181" s="11">
        <v>42971.733999999997</v>
      </c>
      <c r="T181" s="11">
        <v>39315.707000000002</v>
      </c>
      <c r="U181" s="11">
        <v>34562.357000000004</v>
      </c>
      <c r="V181" s="11">
        <v>30204.579000000002</v>
      </c>
      <c r="W181" s="11">
        <v>22231.613000000001</v>
      </c>
      <c r="X181" s="11">
        <v>17130.325000000001</v>
      </c>
      <c r="Y181" s="11">
        <v>11464.808999999999</v>
      </c>
      <c r="Z181" s="11">
        <v>6223.268</v>
      </c>
      <c r="AA181" s="11">
        <v>2149.527</v>
      </c>
      <c r="AB181" s="11">
        <v>381.85300000000001</v>
      </c>
      <c r="AC181" s="11">
        <v>42.002000000000002</v>
      </c>
    </row>
    <row r="182" spans="1:29" ht="11.5">
      <c r="A182" s="15">
        <v>165</v>
      </c>
      <c r="B182" s="13" t="s">
        <v>1059</v>
      </c>
      <c r="C182" s="39" t="s">
        <v>1082</v>
      </c>
      <c r="D182" s="12" t="s">
        <v>1083</v>
      </c>
      <c r="E182" s="12">
        <v>1503</v>
      </c>
      <c r="F182" s="13" t="s">
        <v>1084</v>
      </c>
      <c r="G182" s="12">
        <v>1802</v>
      </c>
      <c r="H182" s="12">
        <v>2020</v>
      </c>
      <c r="I182" s="11">
        <v>34857.396999999997</v>
      </c>
      <c r="J182" s="11">
        <v>36118.737000000001</v>
      </c>
      <c r="K182" s="11">
        <v>36718.489000000001</v>
      </c>
      <c r="L182" s="11">
        <v>36218.663999999997</v>
      </c>
      <c r="M182" s="11">
        <v>39023.843000000001</v>
      </c>
      <c r="N182" s="11">
        <v>43598.23</v>
      </c>
      <c r="O182" s="11">
        <v>44971.923000000003</v>
      </c>
      <c r="P182" s="11">
        <v>44861.008000000002</v>
      </c>
      <c r="Q182" s="11">
        <v>44133.783000000003</v>
      </c>
      <c r="R182" s="11">
        <v>44149.822999999997</v>
      </c>
      <c r="S182" s="11">
        <v>42955.851000000002</v>
      </c>
      <c r="T182" s="11">
        <v>41691.358999999997</v>
      </c>
      <c r="U182" s="11">
        <v>37449.824999999997</v>
      </c>
      <c r="V182" s="11">
        <v>32181.383999999998</v>
      </c>
      <c r="W182" s="11">
        <v>27246.334999999999</v>
      </c>
      <c r="X182" s="11">
        <v>18947.66</v>
      </c>
      <c r="Y182" s="11">
        <v>13084.468000000001</v>
      </c>
      <c r="Z182" s="11">
        <v>7213.0990000000002</v>
      </c>
      <c r="AA182" s="11">
        <v>2866.3629999999998</v>
      </c>
      <c r="AB182" s="11">
        <v>620.846</v>
      </c>
      <c r="AC182" s="11">
        <v>60.295000000000002</v>
      </c>
    </row>
    <row r="183" spans="1:29" ht="11.5">
      <c r="A183" s="15">
        <v>166</v>
      </c>
      <c r="B183" s="13" t="s">
        <v>1059</v>
      </c>
      <c r="C183" s="39" t="s">
        <v>1085</v>
      </c>
      <c r="D183" s="12" t="s">
        <v>1083</v>
      </c>
      <c r="E183" s="12">
        <v>1517</v>
      </c>
      <c r="F183" s="13" t="s">
        <v>1084</v>
      </c>
      <c r="G183" s="12">
        <v>1802</v>
      </c>
      <c r="H183" s="12">
        <v>1950</v>
      </c>
      <c r="I183" s="11">
        <v>123235.527</v>
      </c>
      <c r="J183" s="11">
        <v>97570.928</v>
      </c>
      <c r="K183" s="11">
        <v>95831.172000000006</v>
      </c>
      <c r="L183" s="11">
        <v>86773.228000000003</v>
      </c>
      <c r="M183" s="11">
        <v>79187.972999999998</v>
      </c>
      <c r="N183" s="11">
        <v>66089.812000000005</v>
      </c>
      <c r="O183" s="11">
        <v>58614.186000000002</v>
      </c>
      <c r="P183" s="11">
        <v>54040.275999999998</v>
      </c>
      <c r="Q183" s="11">
        <v>47005.792000000001</v>
      </c>
      <c r="R183" s="11">
        <v>40047.538</v>
      </c>
      <c r="S183" s="11">
        <v>32851.447999999997</v>
      </c>
      <c r="T183" s="11">
        <v>26370.678</v>
      </c>
      <c r="U183" s="11">
        <v>20660.431</v>
      </c>
      <c r="V183" s="11">
        <v>14308.304</v>
      </c>
      <c r="W183" s="11">
        <v>8989.5509999999995</v>
      </c>
      <c r="X183" s="11">
        <v>4859.2629999999999</v>
      </c>
      <c r="Y183" s="11">
        <v>1875.5889999999999</v>
      </c>
      <c r="Z183" s="11">
        <v>578.57899999999995</v>
      </c>
      <c r="AA183" s="11">
        <v>144.52500000000001</v>
      </c>
      <c r="AB183" s="11">
        <v>31.738</v>
      </c>
      <c r="AC183" s="11">
        <v>6.6420000000000003</v>
      </c>
    </row>
    <row r="184" spans="1:29" ht="11.5">
      <c r="A184" s="15">
        <v>167</v>
      </c>
      <c r="B184" s="13" t="s">
        <v>1059</v>
      </c>
      <c r="C184" s="39" t="s">
        <v>1085</v>
      </c>
      <c r="D184" s="12" t="s">
        <v>1083</v>
      </c>
      <c r="E184" s="12">
        <v>1517</v>
      </c>
      <c r="F184" s="13" t="s">
        <v>1084</v>
      </c>
      <c r="G184" s="12">
        <v>1802</v>
      </c>
      <c r="H184" s="12">
        <v>1955</v>
      </c>
      <c r="I184" s="11">
        <v>156236.61499999999</v>
      </c>
      <c r="J184" s="11">
        <v>113889.481</v>
      </c>
      <c r="K184" s="11">
        <v>94528.144</v>
      </c>
      <c r="L184" s="11">
        <v>93427.895999999993</v>
      </c>
      <c r="M184" s="11">
        <v>83980.106999999902</v>
      </c>
      <c r="N184" s="11">
        <v>76312.448000000004</v>
      </c>
      <c r="O184" s="11">
        <v>63433.536</v>
      </c>
      <c r="P184" s="11">
        <v>55890.317000000003</v>
      </c>
      <c r="Q184" s="11">
        <v>50950.364999999998</v>
      </c>
      <c r="R184" s="11">
        <v>43446.415000000001</v>
      </c>
      <c r="S184" s="11">
        <v>36097.855000000003</v>
      </c>
      <c r="T184" s="11">
        <v>28596.726999999999</v>
      </c>
      <c r="U184" s="11">
        <v>21493.955999999998</v>
      </c>
      <c r="V184" s="11">
        <v>15362.841</v>
      </c>
      <c r="W184" s="11">
        <v>9380.1540000000005</v>
      </c>
      <c r="X184" s="11">
        <v>4874.9920000000002</v>
      </c>
      <c r="Y184" s="11">
        <v>2033.3510000000001</v>
      </c>
      <c r="Z184" s="11">
        <v>548.74199999999996</v>
      </c>
      <c r="AA184" s="11">
        <v>113.72</v>
      </c>
      <c r="AB184" s="11">
        <v>19.242000000000001</v>
      </c>
      <c r="AC184" s="11">
        <v>3.2490000000000001</v>
      </c>
    </row>
    <row r="185" spans="1:29" ht="11.5">
      <c r="A185" s="15">
        <v>168</v>
      </c>
      <c r="B185" s="13" t="s">
        <v>1059</v>
      </c>
      <c r="C185" s="39" t="s">
        <v>1085</v>
      </c>
      <c r="D185" s="12" t="s">
        <v>1083</v>
      </c>
      <c r="E185" s="12">
        <v>1517</v>
      </c>
      <c r="F185" s="13" t="s">
        <v>1084</v>
      </c>
      <c r="G185" s="12">
        <v>1802</v>
      </c>
      <c r="H185" s="12">
        <v>1960</v>
      </c>
      <c r="I185" s="11">
        <v>166057.272</v>
      </c>
      <c r="J185" s="11">
        <v>146104.277</v>
      </c>
      <c r="K185" s="11">
        <v>111149.21400000001</v>
      </c>
      <c r="L185" s="11">
        <v>92350.989000000001</v>
      </c>
      <c r="M185" s="11">
        <v>90702.456999999995</v>
      </c>
      <c r="N185" s="11">
        <v>81292.910999999993</v>
      </c>
      <c r="O185" s="11">
        <v>73624.960999999996</v>
      </c>
      <c r="P185" s="11">
        <v>60769.262999999999</v>
      </c>
      <c r="Q185" s="11">
        <v>52923.951000000001</v>
      </c>
      <c r="R185" s="11">
        <v>47415.404999999999</v>
      </c>
      <c r="S185" s="11">
        <v>39410.455000000002</v>
      </c>
      <c r="T185" s="11">
        <v>31413.460999999999</v>
      </c>
      <c r="U185" s="11">
        <v>23397.846000000001</v>
      </c>
      <c r="V185" s="11">
        <v>16080.824000000001</v>
      </c>
      <c r="W185" s="11">
        <v>10112.302</v>
      </c>
      <c r="X185" s="11">
        <v>5023.223</v>
      </c>
      <c r="Y185" s="11">
        <v>2030.662</v>
      </c>
      <c r="Z185" s="11">
        <v>597.36099999999999</v>
      </c>
      <c r="AA185" s="11">
        <v>110.328</v>
      </c>
      <c r="AB185" s="11">
        <v>16.488</v>
      </c>
      <c r="AC185" s="11">
        <v>2.1709999999999998</v>
      </c>
    </row>
    <row r="186" spans="1:29" ht="11.5">
      <c r="A186" s="15">
        <v>169</v>
      </c>
      <c r="B186" s="13" t="s">
        <v>1059</v>
      </c>
      <c r="C186" s="39" t="s">
        <v>1085</v>
      </c>
      <c r="D186" s="12" t="s">
        <v>1083</v>
      </c>
      <c r="E186" s="12">
        <v>1517</v>
      </c>
      <c r="F186" s="13" t="s">
        <v>1084</v>
      </c>
      <c r="G186" s="12">
        <v>1802</v>
      </c>
      <c r="H186" s="12">
        <v>1965</v>
      </c>
      <c r="I186" s="11">
        <v>186872.34</v>
      </c>
      <c r="J186" s="11">
        <v>156178.01699999999</v>
      </c>
      <c r="K186" s="11">
        <v>142485.916</v>
      </c>
      <c r="L186" s="11">
        <v>108674.092</v>
      </c>
      <c r="M186" s="11">
        <v>89735.944000000003</v>
      </c>
      <c r="N186" s="11">
        <v>87937.107999999993</v>
      </c>
      <c r="O186" s="11">
        <v>78578.816000000006</v>
      </c>
      <c r="P186" s="11">
        <v>70811.313999999998</v>
      </c>
      <c r="Q186" s="11">
        <v>57798.273000000001</v>
      </c>
      <c r="R186" s="11">
        <v>49454.716999999997</v>
      </c>
      <c r="S186" s="11">
        <v>43288.411999999997</v>
      </c>
      <c r="T186" s="11">
        <v>34664.644</v>
      </c>
      <c r="U186" s="11">
        <v>26052.343000000001</v>
      </c>
      <c r="V186" s="11">
        <v>17902.834999999999</v>
      </c>
      <c r="W186" s="11">
        <v>10835.039000000001</v>
      </c>
      <c r="X186" s="11">
        <v>5771.8059999999996</v>
      </c>
      <c r="Y186" s="11">
        <v>2311.8420000000001</v>
      </c>
      <c r="Z186" s="11">
        <v>671.11900000000003</v>
      </c>
      <c r="AA186" s="11">
        <v>135.714</v>
      </c>
      <c r="AB186" s="11">
        <v>17.623999999999999</v>
      </c>
      <c r="AC186" s="11">
        <v>2.0350000000000001</v>
      </c>
    </row>
    <row r="187" spans="1:29" ht="11.5">
      <c r="A187" s="15">
        <v>170</v>
      </c>
      <c r="B187" s="13" t="s">
        <v>1059</v>
      </c>
      <c r="C187" s="39" t="s">
        <v>1085</v>
      </c>
      <c r="D187" s="12" t="s">
        <v>1083</v>
      </c>
      <c r="E187" s="12">
        <v>1517</v>
      </c>
      <c r="F187" s="13" t="s">
        <v>1084</v>
      </c>
      <c r="G187" s="12">
        <v>1802</v>
      </c>
      <c r="H187" s="12">
        <v>1970</v>
      </c>
      <c r="I187" s="11">
        <v>207879.42199999999</v>
      </c>
      <c r="J187" s="11">
        <v>178086.467</v>
      </c>
      <c r="K187" s="11">
        <v>153688.837</v>
      </c>
      <c r="L187" s="11">
        <v>140160.70199999999</v>
      </c>
      <c r="M187" s="11">
        <v>106277.34699999999</v>
      </c>
      <c r="N187" s="11">
        <v>87453.179000000004</v>
      </c>
      <c r="O187" s="11">
        <v>85609.027000000002</v>
      </c>
      <c r="P187" s="11">
        <v>76132.769</v>
      </c>
      <c r="Q187" s="11">
        <v>68201.702999999994</v>
      </c>
      <c r="R187" s="11">
        <v>54926.131000000001</v>
      </c>
      <c r="S187" s="11">
        <v>46080.826999999997</v>
      </c>
      <c r="T187" s="11">
        <v>39344.661</v>
      </c>
      <c r="U187" s="11">
        <v>30022.186000000002</v>
      </c>
      <c r="V187" s="11">
        <v>20982.803</v>
      </c>
      <c r="W187" s="11">
        <v>13005.111000000001</v>
      </c>
      <c r="X187" s="11">
        <v>6770.1440000000002</v>
      </c>
      <c r="Y187" s="11">
        <v>2901.4229999999998</v>
      </c>
      <c r="Z187" s="11">
        <v>830.63699999999994</v>
      </c>
      <c r="AA187" s="11">
        <v>160.381</v>
      </c>
      <c r="AB187" s="11">
        <v>22.364999999999998</v>
      </c>
      <c r="AC187" s="11">
        <v>2.2290000000000001</v>
      </c>
    </row>
    <row r="188" spans="1:29" ht="11.5">
      <c r="A188" s="15">
        <v>171</v>
      </c>
      <c r="B188" s="13" t="s">
        <v>1059</v>
      </c>
      <c r="C188" s="39" t="s">
        <v>1085</v>
      </c>
      <c r="D188" s="12" t="s">
        <v>1083</v>
      </c>
      <c r="E188" s="12">
        <v>1517</v>
      </c>
      <c r="F188" s="13" t="s">
        <v>1084</v>
      </c>
      <c r="G188" s="12">
        <v>1802</v>
      </c>
      <c r="H188" s="12">
        <v>1975</v>
      </c>
      <c r="I188" s="11">
        <v>217095.296</v>
      </c>
      <c r="J188" s="11">
        <v>199827.696</v>
      </c>
      <c r="K188" s="11">
        <v>175419.57699999999</v>
      </c>
      <c r="L188" s="11">
        <v>151060.106</v>
      </c>
      <c r="M188" s="11">
        <v>137098.272</v>
      </c>
      <c r="N188" s="11">
        <v>103989.37300000001</v>
      </c>
      <c r="O188" s="11">
        <v>85654.891000000003</v>
      </c>
      <c r="P188" s="11">
        <v>83642.248999999996</v>
      </c>
      <c r="Q188" s="11">
        <v>73901.051999999996</v>
      </c>
      <c r="R188" s="11">
        <v>65483.481</v>
      </c>
      <c r="S188" s="11">
        <v>51814.535000000003</v>
      </c>
      <c r="T188" s="11">
        <v>42250.048999999999</v>
      </c>
      <c r="U188" s="11">
        <v>34503.857000000004</v>
      </c>
      <c r="V188" s="11">
        <v>24549.062999999998</v>
      </c>
      <c r="W188" s="11">
        <v>15576.504000000001</v>
      </c>
      <c r="X188" s="11">
        <v>8294.6910000000007</v>
      </c>
      <c r="Y188" s="11">
        <v>3499.2959999999998</v>
      </c>
      <c r="Z188" s="11">
        <v>1062.1610000000001</v>
      </c>
      <c r="AA188" s="11">
        <v>204.62700000000001</v>
      </c>
      <c r="AB188" s="11">
        <v>27.187999999999999</v>
      </c>
      <c r="AC188" s="11">
        <v>2.8149999999999999</v>
      </c>
    </row>
    <row r="189" spans="1:29" ht="11.5">
      <c r="A189" s="15">
        <v>172</v>
      </c>
      <c r="B189" s="13" t="s">
        <v>1059</v>
      </c>
      <c r="C189" s="39" t="s">
        <v>1085</v>
      </c>
      <c r="D189" s="12" t="s">
        <v>1083</v>
      </c>
      <c r="E189" s="12">
        <v>1517</v>
      </c>
      <c r="F189" s="13" t="s">
        <v>1084</v>
      </c>
      <c r="G189" s="12">
        <v>1802</v>
      </c>
      <c r="H189" s="12">
        <v>1980</v>
      </c>
      <c r="I189" s="11">
        <v>217811.77600000001</v>
      </c>
      <c r="J189" s="11">
        <v>210302.49900000001</v>
      </c>
      <c r="K189" s="11">
        <v>197470.04199999999</v>
      </c>
      <c r="L189" s="11">
        <v>173398.46900000001</v>
      </c>
      <c r="M189" s="11">
        <v>148684.67800000001</v>
      </c>
      <c r="N189" s="11">
        <v>134744.94200000001</v>
      </c>
      <c r="O189" s="11">
        <v>101972.97199999999</v>
      </c>
      <c r="P189" s="11">
        <v>83741.931999999899</v>
      </c>
      <c r="Q189" s="11">
        <v>81373.785999999993</v>
      </c>
      <c r="R189" s="11">
        <v>71168.540999999997</v>
      </c>
      <c r="S189" s="11">
        <v>62077.792999999998</v>
      </c>
      <c r="T189" s="11">
        <v>47935.756999999998</v>
      </c>
      <c r="U189" s="11">
        <v>37530.218999999997</v>
      </c>
      <c r="V189" s="11">
        <v>28743.286</v>
      </c>
      <c r="W189" s="11">
        <v>18580.733</v>
      </c>
      <c r="X189" s="11">
        <v>10164.048000000001</v>
      </c>
      <c r="Y189" s="11">
        <v>4316.0860000000002</v>
      </c>
      <c r="Z189" s="11">
        <v>1300.3520000000001</v>
      </c>
      <c r="AA189" s="11">
        <v>269.83999999999997</v>
      </c>
      <c r="AB189" s="11">
        <v>36.859000000000002</v>
      </c>
      <c r="AC189" s="11">
        <v>3.7709999999999999</v>
      </c>
    </row>
    <row r="190" spans="1:29" ht="11.5">
      <c r="A190" s="15">
        <v>173</v>
      </c>
      <c r="B190" s="13" t="s">
        <v>1059</v>
      </c>
      <c r="C190" s="39" t="s">
        <v>1085</v>
      </c>
      <c r="D190" s="12" t="s">
        <v>1083</v>
      </c>
      <c r="E190" s="12">
        <v>1517</v>
      </c>
      <c r="F190" s="13" t="s">
        <v>1084</v>
      </c>
      <c r="G190" s="12">
        <v>1802</v>
      </c>
      <c r="H190" s="12">
        <v>1985</v>
      </c>
      <c r="I190" s="11">
        <v>236675.283</v>
      </c>
      <c r="J190" s="11">
        <v>212166.84099999999</v>
      </c>
      <c r="K190" s="11">
        <v>208228.91200000001</v>
      </c>
      <c r="L190" s="11">
        <v>195600.53200000001</v>
      </c>
      <c r="M190" s="11">
        <v>170882.99799999999</v>
      </c>
      <c r="N190" s="11">
        <v>146247.91399999999</v>
      </c>
      <c r="O190" s="11">
        <v>132540.71</v>
      </c>
      <c r="P190" s="11">
        <v>100090.344</v>
      </c>
      <c r="Q190" s="11">
        <v>81730.42</v>
      </c>
      <c r="R190" s="11">
        <v>78549.006999999998</v>
      </c>
      <c r="S190" s="11">
        <v>67668.987999999998</v>
      </c>
      <c r="T190" s="11">
        <v>57586.408000000003</v>
      </c>
      <c r="U190" s="11">
        <v>42792.976999999999</v>
      </c>
      <c r="V190" s="11">
        <v>31523.152999999998</v>
      </c>
      <c r="W190" s="11">
        <v>21991.406999999999</v>
      </c>
      <c r="X190" s="11">
        <v>12274.255999999999</v>
      </c>
      <c r="Y190" s="11">
        <v>5375.8280000000004</v>
      </c>
      <c r="Z190" s="11">
        <v>1640.4770000000001</v>
      </c>
      <c r="AA190" s="11">
        <v>339.41800000000001</v>
      </c>
      <c r="AB190" s="11">
        <v>49.543999999999997</v>
      </c>
      <c r="AC190" s="11">
        <v>5.1589999999999998</v>
      </c>
    </row>
    <row r="191" spans="1:29" ht="11.5">
      <c r="A191" s="15">
        <v>174</v>
      </c>
      <c r="B191" s="13" t="s">
        <v>1059</v>
      </c>
      <c r="C191" s="39" t="s">
        <v>1085</v>
      </c>
      <c r="D191" s="12" t="s">
        <v>1083</v>
      </c>
      <c r="E191" s="12">
        <v>1517</v>
      </c>
      <c r="F191" s="13" t="s">
        <v>1084</v>
      </c>
      <c r="G191" s="12">
        <v>1802</v>
      </c>
      <c r="H191" s="12">
        <v>1990</v>
      </c>
      <c r="I191" s="11">
        <v>261368.80499999999</v>
      </c>
      <c r="J191" s="11">
        <v>231195.959</v>
      </c>
      <c r="K191" s="11">
        <v>210372.00099999999</v>
      </c>
      <c r="L191" s="11">
        <v>206170.27600000001</v>
      </c>
      <c r="M191" s="11">
        <v>192473.54300000001</v>
      </c>
      <c r="N191" s="11">
        <v>167834.62899999999</v>
      </c>
      <c r="O191" s="11">
        <v>143792.34099999999</v>
      </c>
      <c r="P191" s="11">
        <v>130340.363</v>
      </c>
      <c r="Q191" s="11">
        <v>97895.601999999999</v>
      </c>
      <c r="R191" s="11">
        <v>79211.595000000001</v>
      </c>
      <c r="S191" s="11">
        <v>75002.785999999905</v>
      </c>
      <c r="T191" s="11">
        <v>63266.614999999998</v>
      </c>
      <c r="U191" s="11">
        <v>51803.021000000001</v>
      </c>
      <c r="V191" s="11">
        <v>36305.972000000002</v>
      </c>
      <c r="W191" s="11">
        <v>24517.178</v>
      </c>
      <c r="X191" s="11">
        <v>14770.134</v>
      </c>
      <c r="Y191" s="11">
        <v>6596.2</v>
      </c>
      <c r="Z191" s="11">
        <v>2105.8809999999999</v>
      </c>
      <c r="AA191" s="11">
        <v>441.02300000000002</v>
      </c>
      <c r="AB191" s="11">
        <v>64.141000000000005</v>
      </c>
      <c r="AC191" s="11">
        <v>7.0869999999999997</v>
      </c>
    </row>
    <row r="192" spans="1:29" ht="11.5">
      <c r="A192" s="15">
        <v>175</v>
      </c>
      <c r="B192" s="13" t="s">
        <v>1059</v>
      </c>
      <c r="C192" s="39" t="s">
        <v>1085</v>
      </c>
      <c r="D192" s="12" t="s">
        <v>1083</v>
      </c>
      <c r="E192" s="12">
        <v>1517</v>
      </c>
      <c r="F192" s="13" t="s">
        <v>1084</v>
      </c>
      <c r="G192" s="12">
        <v>1802</v>
      </c>
      <c r="H192" s="12">
        <v>1995</v>
      </c>
      <c r="I192" s="11">
        <v>246568.24</v>
      </c>
      <c r="J192" s="11">
        <v>256153.50899999999</v>
      </c>
      <c r="K192" s="11">
        <v>229160.97</v>
      </c>
      <c r="L192" s="11">
        <v>207688.70499999999</v>
      </c>
      <c r="M192" s="11">
        <v>202173.95499999999</v>
      </c>
      <c r="N192" s="11">
        <v>188725.06299999999</v>
      </c>
      <c r="O192" s="11">
        <v>164761.61799999999</v>
      </c>
      <c r="P192" s="11">
        <v>140931.78899999999</v>
      </c>
      <c r="Q192" s="11">
        <v>127306.943</v>
      </c>
      <c r="R192" s="11">
        <v>94776.570000000094</v>
      </c>
      <c r="S192" s="11">
        <v>75610.623000000007</v>
      </c>
      <c r="T192" s="11">
        <v>69820.186000000002</v>
      </c>
      <c r="U192" s="11">
        <v>56902.114999999998</v>
      </c>
      <c r="V192" s="11">
        <v>43872.898999999998</v>
      </c>
      <c r="W192" s="11">
        <v>28139.72</v>
      </c>
      <c r="X192" s="11">
        <v>16572.608</v>
      </c>
      <c r="Y192" s="11">
        <v>8140.643</v>
      </c>
      <c r="Z192" s="11">
        <v>2665.502</v>
      </c>
      <c r="AA192" s="11">
        <v>577.87699999999995</v>
      </c>
      <c r="AB192" s="11">
        <v>83.933000000000007</v>
      </c>
      <c r="AC192" s="11">
        <v>9.1259999999999994</v>
      </c>
    </row>
    <row r="193" spans="1:29" ht="11.5">
      <c r="A193" s="15">
        <v>176</v>
      </c>
      <c r="B193" s="13" t="s">
        <v>1059</v>
      </c>
      <c r="C193" s="39" t="s">
        <v>1085</v>
      </c>
      <c r="D193" s="12" t="s">
        <v>1083</v>
      </c>
      <c r="E193" s="12">
        <v>1517</v>
      </c>
      <c r="F193" s="13" t="s">
        <v>1084</v>
      </c>
      <c r="G193" s="12">
        <v>1802</v>
      </c>
      <c r="H193" s="12">
        <v>2000</v>
      </c>
      <c r="I193" s="11">
        <v>242023.42800000001</v>
      </c>
      <c r="J193" s="11">
        <v>242097.22899999999</v>
      </c>
      <c r="K193" s="11">
        <v>254093.065</v>
      </c>
      <c r="L193" s="11">
        <v>226811.859</v>
      </c>
      <c r="M193" s="11">
        <v>203895.17499999999</v>
      </c>
      <c r="N193" s="11">
        <v>198221.58300000001</v>
      </c>
      <c r="O193" s="11">
        <v>185340.11</v>
      </c>
      <c r="P193" s="11">
        <v>161762.20000000001</v>
      </c>
      <c r="Q193" s="11">
        <v>137803.842</v>
      </c>
      <c r="R193" s="11">
        <v>123620.088</v>
      </c>
      <c r="S193" s="11">
        <v>90615.997000000003</v>
      </c>
      <c r="T193" s="11">
        <v>70697.058999999994</v>
      </c>
      <c r="U193" s="11">
        <v>63034.288</v>
      </c>
      <c r="V193" s="11">
        <v>48638.411999999997</v>
      </c>
      <c r="W193" s="11">
        <v>34244.686999999998</v>
      </c>
      <c r="X193" s="11">
        <v>19249.883000000002</v>
      </c>
      <c r="Y193" s="11">
        <v>9293.8110000000106</v>
      </c>
      <c r="Z193" s="11">
        <v>3426.63</v>
      </c>
      <c r="AA193" s="11">
        <v>771.42700000000002</v>
      </c>
      <c r="AB193" s="11">
        <v>117.492</v>
      </c>
      <c r="AC193" s="11">
        <v>12.374000000000001</v>
      </c>
    </row>
    <row r="194" spans="1:29" ht="11.5">
      <c r="A194" s="15">
        <v>177</v>
      </c>
      <c r="B194" s="13" t="s">
        <v>1059</v>
      </c>
      <c r="C194" s="39" t="s">
        <v>1085</v>
      </c>
      <c r="D194" s="12" t="s">
        <v>1083</v>
      </c>
      <c r="E194" s="12">
        <v>1517</v>
      </c>
      <c r="F194" s="13" t="s">
        <v>1084</v>
      </c>
      <c r="G194" s="12">
        <v>1802</v>
      </c>
      <c r="H194" s="12">
        <v>2005</v>
      </c>
      <c r="I194" s="11">
        <v>243868.81299999999</v>
      </c>
      <c r="J194" s="11">
        <v>238913.19</v>
      </c>
      <c r="K194" s="11">
        <v>240773.71400000001</v>
      </c>
      <c r="L194" s="11">
        <v>251292.43700000001</v>
      </c>
      <c r="M194" s="11">
        <v>222056.40900000001</v>
      </c>
      <c r="N194" s="11">
        <v>199488.35699999999</v>
      </c>
      <c r="O194" s="11">
        <v>194220.68400000001</v>
      </c>
      <c r="P194" s="11">
        <v>181728.05799999999</v>
      </c>
      <c r="Q194" s="11">
        <v>157979.41</v>
      </c>
      <c r="R194" s="11">
        <v>133229.13200000001</v>
      </c>
      <c r="S194" s="11">
        <v>118295.412</v>
      </c>
      <c r="T194" s="11">
        <v>85526.673999999999</v>
      </c>
      <c r="U194" s="11">
        <v>64444.614000000001</v>
      </c>
      <c r="V194" s="11">
        <v>54212.453000000001</v>
      </c>
      <c r="W194" s="11">
        <v>38531.540999999997</v>
      </c>
      <c r="X194" s="11">
        <v>23652.217000000001</v>
      </c>
      <c r="Y194" s="11">
        <v>11091.144</v>
      </c>
      <c r="Z194" s="11">
        <v>4065.1840000000002</v>
      </c>
      <c r="AA194" s="11">
        <v>1034.414</v>
      </c>
      <c r="AB194" s="11">
        <v>163.74600000000001</v>
      </c>
      <c r="AC194" s="11">
        <v>18.335000000000001</v>
      </c>
    </row>
    <row r="195" spans="1:29" ht="11.5">
      <c r="A195" s="15">
        <v>178</v>
      </c>
      <c r="B195" s="13" t="s">
        <v>1059</v>
      </c>
      <c r="C195" s="39" t="s">
        <v>1085</v>
      </c>
      <c r="D195" s="12" t="s">
        <v>1083</v>
      </c>
      <c r="E195" s="12">
        <v>1517</v>
      </c>
      <c r="F195" s="13" t="s">
        <v>1084</v>
      </c>
      <c r="G195" s="12">
        <v>1802</v>
      </c>
      <c r="H195" s="12">
        <v>2010</v>
      </c>
      <c r="I195" s="11">
        <v>250109.80600000001</v>
      </c>
      <c r="J195" s="11">
        <v>241088.851</v>
      </c>
      <c r="K195" s="11">
        <v>237392.98499999999</v>
      </c>
      <c r="L195" s="11">
        <v>238088.61300000001</v>
      </c>
      <c r="M195" s="11">
        <v>245966.08100000001</v>
      </c>
      <c r="N195" s="11">
        <v>217565</v>
      </c>
      <c r="O195" s="11">
        <v>195187.236</v>
      </c>
      <c r="P195" s="11">
        <v>190651.804</v>
      </c>
      <c r="Q195" s="11">
        <v>177820.15299999999</v>
      </c>
      <c r="R195" s="11">
        <v>153950.59099999999</v>
      </c>
      <c r="S195" s="11">
        <v>128320.23699999999</v>
      </c>
      <c r="T195" s="11">
        <v>111874.226</v>
      </c>
      <c r="U195" s="11">
        <v>77844.34</v>
      </c>
      <c r="V195" s="11">
        <v>56224.080999999998</v>
      </c>
      <c r="W195" s="11">
        <v>43587.309000000001</v>
      </c>
      <c r="X195" s="11">
        <v>27085.947</v>
      </c>
      <c r="Y195" s="11">
        <v>14067.983</v>
      </c>
      <c r="Z195" s="11">
        <v>5038.6270000000004</v>
      </c>
      <c r="AA195" s="11">
        <v>1289.346</v>
      </c>
      <c r="AB195" s="11">
        <v>232.267</v>
      </c>
      <c r="AC195" s="11">
        <v>27.231999999999999</v>
      </c>
    </row>
    <row r="196" spans="1:29" ht="11.5">
      <c r="A196" s="15">
        <v>179</v>
      </c>
      <c r="B196" s="13" t="s">
        <v>1059</v>
      </c>
      <c r="C196" s="39" t="s">
        <v>1085</v>
      </c>
      <c r="D196" s="12" t="s">
        <v>1083</v>
      </c>
      <c r="E196" s="12">
        <v>1517</v>
      </c>
      <c r="F196" s="13" t="s">
        <v>1084</v>
      </c>
      <c r="G196" s="12">
        <v>1802</v>
      </c>
      <c r="H196" s="12">
        <v>2015</v>
      </c>
      <c r="I196" s="11">
        <v>255105.625</v>
      </c>
      <c r="J196" s="11">
        <v>247851.16</v>
      </c>
      <c r="K196" s="11">
        <v>239893.405</v>
      </c>
      <c r="L196" s="11">
        <v>235739.42499999999</v>
      </c>
      <c r="M196" s="11">
        <v>235092.47500000001</v>
      </c>
      <c r="N196" s="11">
        <v>242255.93299999999</v>
      </c>
      <c r="O196" s="11">
        <v>214149.32800000001</v>
      </c>
      <c r="P196" s="11">
        <v>191898.04300000001</v>
      </c>
      <c r="Q196" s="11">
        <v>187256.83900000001</v>
      </c>
      <c r="R196" s="11">
        <v>173766.005</v>
      </c>
      <c r="S196" s="11">
        <v>148735.37100000001</v>
      </c>
      <c r="T196" s="11">
        <v>121751.11599999999</v>
      </c>
      <c r="U196" s="11">
        <v>103282.092</v>
      </c>
      <c r="V196" s="11">
        <v>68514.365999999995</v>
      </c>
      <c r="W196" s="11">
        <v>45902.391000000003</v>
      </c>
      <c r="X196" s="11">
        <v>31429.49</v>
      </c>
      <c r="Y196" s="11">
        <v>16600.775000000001</v>
      </c>
      <c r="Z196" s="11">
        <v>6667.7889999999998</v>
      </c>
      <c r="AA196" s="11">
        <v>1710.633</v>
      </c>
      <c r="AB196" s="11">
        <v>314.53100000000001</v>
      </c>
      <c r="AC196" s="11">
        <v>42.155000000000001</v>
      </c>
    </row>
    <row r="197" spans="1:29" ht="11.5">
      <c r="A197" s="15">
        <v>180</v>
      </c>
      <c r="B197" s="13" t="s">
        <v>1059</v>
      </c>
      <c r="C197" s="39" t="s">
        <v>1085</v>
      </c>
      <c r="D197" s="12" t="s">
        <v>1083</v>
      </c>
      <c r="E197" s="12">
        <v>1517</v>
      </c>
      <c r="F197" s="13" t="s">
        <v>1084</v>
      </c>
      <c r="G197" s="12">
        <v>1802</v>
      </c>
      <c r="H197" s="12">
        <v>2020</v>
      </c>
      <c r="I197" s="11">
        <v>254505.226</v>
      </c>
      <c r="J197" s="11">
        <v>252755.31599999999</v>
      </c>
      <c r="K197" s="11">
        <v>246372.57800000001</v>
      </c>
      <c r="L197" s="11">
        <v>237954.97399999999</v>
      </c>
      <c r="M197" s="11">
        <v>232716.27100000001</v>
      </c>
      <c r="N197" s="11">
        <v>231866.435</v>
      </c>
      <c r="O197" s="11">
        <v>239123.66200000001</v>
      </c>
      <c r="P197" s="11">
        <v>210947.93700000001</v>
      </c>
      <c r="Q197" s="11">
        <v>188543.67199999999</v>
      </c>
      <c r="R197" s="11">
        <v>183181.41099999999</v>
      </c>
      <c r="S197" s="11">
        <v>168471.397</v>
      </c>
      <c r="T197" s="11">
        <v>141813.37899999999</v>
      </c>
      <c r="U197" s="11">
        <v>112917.356</v>
      </c>
      <c r="V197" s="11">
        <v>91984.274000000005</v>
      </c>
      <c r="W197" s="11">
        <v>56696.644999999997</v>
      </c>
      <c r="X197" s="11">
        <v>33854.394999999997</v>
      </c>
      <c r="Y197" s="11">
        <v>19663.821</v>
      </c>
      <c r="Z197" s="11">
        <v>8240.0439999999999</v>
      </c>
      <c r="AA197" s="11">
        <v>2395.9090000000001</v>
      </c>
      <c r="AB197" s="11">
        <v>448.69</v>
      </c>
      <c r="AC197" s="11">
        <v>63.137999999999998</v>
      </c>
    </row>
    <row r="198" spans="1:29" ht="11.5">
      <c r="A198" s="15">
        <v>181</v>
      </c>
      <c r="B198" s="13" t="s">
        <v>1059</v>
      </c>
      <c r="C198" s="33" t="s">
        <v>1086</v>
      </c>
      <c r="D198" s="12" t="s">
        <v>1083</v>
      </c>
      <c r="E198" s="12">
        <v>1502</v>
      </c>
      <c r="F198" s="13" t="s">
        <v>1084</v>
      </c>
      <c r="G198" s="12">
        <v>1517</v>
      </c>
      <c r="H198" s="12">
        <v>1950</v>
      </c>
      <c r="I198" s="11">
        <v>67007.451000000001</v>
      </c>
      <c r="J198" s="11">
        <v>51259.563000000002</v>
      </c>
      <c r="K198" s="11">
        <v>52207.961000000003</v>
      </c>
      <c r="L198" s="11">
        <v>47333.086000000003</v>
      </c>
      <c r="M198" s="11">
        <v>43459.616000000002</v>
      </c>
      <c r="N198" s="11">
        <v>35457.735999999997</v>
      </c>
      <c r="O198" s="11">
        <v>32166.023000000001</v>
      </c>
      <c r="P198" s="11">
        <v>30364.069</v>
      </c>
      <c r="Q198" s="11">
        <v>26333.96</v>
      </c>
      <c r="R198" s="11">
        <v>23010.731</v>
      </c>
      <c r="S198" s="11">
        <v>18743.321</v>
      </c>
      <c r="T198" s="11">
        <v>15725.121999999999</v>
      </c>
      <c r="U198" s="11">
        <v>12072.673000000001</v>
      </c>
      <c r="V198" s="11">
        <v>8638.6260000000002</v>
      </c>
      <c r="W198" s="11">
        <v>4922.4269999999997</v>
      </c>
      <c r="X198" s="11">
        <v>2513.6950000000002</v>
      </c>
      <c r="Y198" s="11">
        <v>853.077</v>
      </c>
      <c r="Z198" s="11">
        <v>250.90600000000001</v>
      </c>
      <c r="AA198" s="11">
        <v>72.956999999999994</v>
      </c>
      <c r="AB198" s="11">
        <v>20.481000000000002</v>
      </c>
      <c r="AC198" s="11">
        <v>6.2880000000000003</v>
      </c>
    </row>
    <row r="199" spans="1:29" ht="11.5">
      <c r="A199" s="15">
        <v>182</v>
      </c>
      <c r="B199" s="13" t="s">
        <v>1059</v>
      </c>
      <c r="C199" s="33" t="s">
        <v>1086</v>
      </c>
      <c r="D199" s="12" t="s">
        <v>1083</v>
      </c>
      <c r="E199" s="12">
        <v>1502</v>
      </c>
      <c r="F199" s="13" t="s">
        <v>1084</v>
      </c>
      <c r="G199" s="12">
        <v>1517</v>
      </c>
      <c r="H199" s="12">
        <v>1955</v>
      </c>
      <c r="I199" s="11">
        <v>87021.61</v>
      </c>
      <c r="J199" s="11">
        <v>62443.877999999997</v>
      </c>
      <c r="K199" s="11">
        <v>49709.957000000002</v>
      </c>
      <c r="L199" s="11">
        <v>51038.324999999997</v>
      </c>
      <c r="M199" s="11">
        <v>46037.883000000002</v>
      </c>
      <c r="N199" s="11">
        <v>42176.137999999999</v>
      </c>
      <c r="O199" s="11">
        <v>34292.487999999998</v>
      </c>
      <c r="P199" s="11">
        <v>30909.608</v>
      </c>
      <c r="Q199" s="11">
        <v>28788.504000000001</v>
      </c>
      <c r="R199" s="11">
        <v>24380.467000000001</v>
      </c>
      <c r="S199" s="11">
        <v>20736.47</v>
      </c>
      <c r="T199" s="11">
        <v>16295.088</v>
      </c>
      <c r="U199" s="11">
        <v>12666.091</v>
      </c>
      <c r="V199" s="11">
        <v>8794.9539999999997</v>
      </c>
      <c r="W199" s="11">
        <v>5507.5640000000003</v>
      </c>
      <c r="X199" s="11">
        <v>2548.5219999999999</v>
      </c>
      <c r="Y199" s="11">
        <v>1006.164</v>
      </c>
      <c r="Z199" s="11">
        <v>253.98</v>
      </c>
      <c r="AA199" s="11">
        <v>55.625</v>
      </c>
      <c r="AB199" s="11">
        <v>10.554</v>
      </c>
      <c r="AC199" s="11">
        <v>2.286</v>
      </c>
    </row>
    <row r="200" spans="1:29" ht="11.5">
      <c r="A200" s="15">
        <v>183</v>
      </c>
      <c r="B200" s="13" t="s">
        <v>1059</v>
      </c>
      <c r="C200" s="33" t="s">
        <v>1086</v>
      </c>
      <c r="D200" s="12" t="s">
        <v>1083</v>
      </c>
      <c r="E200" s="12">
        <v>1502</v>
      </c>
      <c r="F200" s="13" t="s">
        <v>1084</v>
      </c>
      <c r="G200" s="12">
        <v>1517</v>
      </c>
      <c r="H200" s="12">
        <v>1960</v>
      </c>
      <c r="I200" s="11">
        <v>87464.998999999996</v>
      </c>
      <c r="J200" s="11">
        <v>81782.077000000005</v>
      </c>
      <c r="K200" s="11">
        <v>60911.966999999997</v>
      </c>
      <c r="L200" s="11">
        <v>48660.57</v>
      </c>
      <c r="M200" s="11">
        <v>49670.370999999999</v>
      </c>
      <c r="N200" s="11">
        <v>44772.527000000002</v>
      </c>
      <c r="O200" s="11">
        <v>40938.019</v>
      </c>
      <c r="P200" s="11">
        <v>32951.076000000001</v>
      </c>
      <c r="Q200" s="11">
        <v>29330.091</v>
      </c>
      <c r="R200" s="11">
        <v>26916.197</v>
      </c>
      <c r="S200" s="11">
        <v>22114.734</v>
      </c>
      <c r="T200" s="11">
        <v>17890.125</v>
      </c>
      <c r="U200" s="11">
        <v>13068.695</v>
      </c>
      <c r="V200" s="11">
        <v>9203.1250000000091</v>
      </c>
      <c r="W200" s="11">
        <v>5535.2820000000002</v>
      </c>
      <c r="X200" s="11">
        <v>2734.636</v>
      </c>
      <c r="Y200" s="11">
        <v>991.00199999999995</v>
      </c>
      <c r="Z200" s="11">
        <v>282.435</v>
      </c>
      <c r="AA200" s="11">
        <v>52.677999999999997</v>
      </c>
      <c r="AB200" s="11">
        <v>8.5540000000000003</v>
      </c>
      <c r="AC200" s="11">
        <v>1.2849999999999999</v>
      </c>
    </row>
    <row r="201" spans="1:29" ht="11.5">
      <c r="A201" s="15">
        <v>184</v>
      </c>
      <c r="B201" s="13" t="s">
        <v>1059</v>
      </c>
      <c r="C201" s="33" t="s">
        <v>1086</v>
      </c>
      <c r="D201" s="12" t="s">
        <v>1083</v>
      </c>
      <c r="E201" s="12">
        <v>1502</v>
      </c>
      <c r="F201" s="13" t="s">
        <v>1084</v>
      </c>
      <c r="G201" s="12">
        <v>1517</v>
      </c>
      <c r="H201" s="12">
        <v>1965</v>
      </c>
      <c r="I201" s="11">
        <v>99113.407000000007</v>
      </c>
      <c r="J201" s="11">
        <v>82523.982000000004</v>
      </c>
      <c r="K201" s="11">
        <v>79726.726999999999</v>
      </c>
      <c r="L201" s="11">
        <v>59608.034</v>
      </c>
      <c r="M201" s="11">
        <v>47339.472999999998</v>
      </c>
      <c r="N201" s="11">
        <v>48209.928999999996</v>
      </c>
      <c r="O201" s="11">
        <v>43350.974000000002</v>
      </c>
      <c r="P201" s="11">
        <v>39465.921000000002</v>
      </c>
      <c r="Q201" s="11">
        <v>31382.616000000002</v>
      </c>
      <c r="R201" s="11">
        <v>27368.655999999999</v>
      </c>
      <c r="S201" s="11">
        <v>24473.428</v>
      </c>
      <c r="T201" s="11">
        <v>19214.744999999999</v>
      </c>
      <c r="U201" s="11">
        <v>14514.41</v>
      </c>
      <c r="V201" s="11">
        <v>9713.2540000000008</v>
      </c>
      <c r="W201" s="11">
        <v>5932.6750000000002</v>
      </c>
      <c r="X201" s="11">
        <v>2983.2860000000001</v>
      </c>
      <c r="Y201" s="11">
        <v>1203.915</v>
      </c>
      <c r="Z201" s="11">
        <v>339.15800000000002</v>
      </c>
      <c r="AA201" s="11">
        <v>70.647999999999996</v>
      </c>
      <c r="AB201" s="11">
        <v>9.1959999999999997</v>
      </c>
      <c r="AC201" s="11">
        <v>1.161</v>
      </c>
    </row>
    <row r="202" spans="1:29" ht="11.5">
      <c r="A202" s="15">
        <v>185</v>
      </c>
      <c r="B202" s="13" t="s">
        <v>1059</v>
      </c>
      <c r="C202" s="33" t="s">
        <v>1086</v>
      </c>
      <c r="D202" s="12" t="s">
        <v>1083</v>
      </c>
      <c r="E202" s="12">
        <v>1502</v>
      </c>
      <c r="F202" s="13" t="s">
        <v>1084</v>
      </c>
      <c r="G202" s="12">
        <v>1517</v>
      </c>
      <c r="H202" s="12">
        <v>1970</v>
      </c>
      <c r="I202" s="11">
        <v>111638.947</v>
      </c>
      <c r="J202" s="11">
        <v>95208.79</v>
      </c>
      <c r="K202" s="11">
        <v>81454.539999999994</v>
      </c>
      <c r="L202" s="11">
        <v>78704.854999999996</v>
      </c>
      <c r="M202" s="11">
        <v>58582.345000000001</v>
      </c>
      <c r="N202" s="11">
        <v>46372.773999999998</v>
      </c>
      <c r="O202" s="11">
        <v>47124.864999999998</v>
      </c>
      <c r="P202" s="11">
        <v>42219.035000000003</v>
      </c>
      <c r="Q202" s="11">
        <v>38159.171000000002</v>
      </c>
      <c r="R202" s="11">
        <v>30026.904999999999</v>
      </c>
      <c r="S202" s="11">
        <v>25740.462</v>
      </c>
      <c r="T202" s="11">
        <v>22386.264999999999</v>
      </c>
      <c r="U202" s="11">
        <v>16700.199000000001</v>
      </c>
      <c r="V202" s="11">
        <v>11691.865</v>
      </c>
      <c r="W202" s="11">
        <v>7086.8779999999997</v>
      </c>
      <c r="X202" s="11">
        <v>3729.0410000000002</v>
      </c>
      <c r="Y202" s="11">
        <v>1526.345</v>
      </c>
      <c r="Z202" s="11">
        <v>455.37799999999999</v>
      </c>
      <c r="AA202" s="11">
        <v>89.683999999999997</v>
      </c>
      <c r="AB202" s="11">
        <v>12.432</v>
      </c>
      <c r="AC202" s="11">
        <v>1.262</v>
      </c>
    </row>
    <row r="203" spans="1:29" ht="11.5">
      <c r="A203" s="15">
        <v>186</v>
      </c>
      <c r="B203" s="13" t="s">
        <v>1059</v>
      </c>
      <c r="C203" s="33" t="s">
        <v>1086</v>
      </c>
      <c r="D203" s="12" t="s">
        <v>1083</v>
      </c>
      <c r="E203" s="12">
        <v>1502</v>
      </c>
      <c r="F203" s="13" t="s">
        <v>1084</v>
      </c>
      <c r="G203" s="12">
        <v>1517</v>
      </c>
      <c r="H203" s="12">
        <v>1975</v>
      </c>
      <c r="I203" s="11">
        <v>111232.77099999999</v>
      </c>
      <c r="J203" s="11">
        <v>108678.398</v>
      </c>
      <c r="K203" s="11">
        <v>94083.19</v>
      </c>
      <c r="L203" s="11">
        <v>80425.875</v>
      </c>
      <c r="M203" s="11">
        <v>77494.717000000004</v>
      </c>
      <c r="N203" s="11">
        <v>57533.237000000001</v>
      </c>
      <c r="O203" s="11">
        <v>45509.953000000001</v>
      </c>
      <c r="P203" s="11">
        <v>46160.09</v>
      </c>
      <c r="Q203" s="11">
        <v>41167.767</v>
      </c>
      <c r="R203" s="11">
        <v>36835.678</v>
      </c>
      <c r="S203" s="11">
        <v>28535.108</v>
      </c>
      <c r="T203" s="11">
        <v>23789.742999999999</v>
      </c>
      <c r="U203" s="11">
        <v>19785.838</v>
      </c>
      <c r="V203" s="11">
        <v>13778.01</v>
      </c>
      <c r="W203" s="11">
        <v>8784.0480000000007</v>
      </c>
      <c r="X203" s="11">
        <v>4576.3010000000004</v>
      </c>
      <c r="Y203" s="11">
        <v>1956.798</v>
      </c>
      <c r="Z203" s="11">
        <v>583.94399999999996</v>
      </c>
      <c r="AA203" s="11">
        <v>121.28100000000001</v>
      </c>
      <c r="AB203" s="11">
        <v>16.265000000000001</v>
      </c>
      <c r="AC203" s="11">
        <v>1.631</v>
      </c>
    </row>
    <row r="204" spans="1:29" ht="11.5">
      <c r="A204" s="15">
        <v>187</v>
      </c>
      <c r="B204" s="13" t="s">
        <v>1059</v>
      </c>
      <c r="C204" s="33" t="s">
        <v>1086</v>
      </c>
      <c r="D204" s="12" t="s">
        <v>1083</v>
      </c>
      <c r="E204" s="12">
        <v>1502</v>
      </c>
      <c r="F204" s="13" t="s">
        <v>1084</v>
      </c>
      <c r="G204" s="12">
        <v>1517</v>
      </c>
      <c r="H204" s="12">
        <v>1980</v>
      </c>
      <c r="I204" s="11">
        <v>100873.11</v>
      </c>
      <c r="J204" s="11">
        <v>109118.442</v>
      </c>
      <c r="K204" s="11">
        <v>107701.23299999999</v>
      </c>
      <c r="L204" s="11">
        <v>93228.445999999894</v>
      </c>
      <c r="M204" s="11">
        <v>79545.934999999998</v>
      </c>
      <c r="N204" s="11">
        <v>76524.293000000005</v>
      </c>
      <c r="O204" s="11">
        <v>56659.985999999997</v>
      </c>
      <c r="P204" s="11">
        <v>44657.203999999998</v>
      </c>
      <c r="Q204" s="11">
        <v>45096.644999999997</v>
      </c>
      <c r="R204" s="11">
        <v>39905.440000000002</v>
      </c>
      <c r="S204" s="11">
        <v>35203.620999999999</v>
      </c>
      <c r="T204" s="11">
        <v>26709.332999999999</v>
      </c>
      <c r="U204" s="11">
        <v>21443.994999999999</v>
      </c>
      <c r="V204" s="11">
        <v>16733.308000000001</v>
      </c>
      <c r="W204" s="11">
        <v>10596.539000000001</v>
      </c>
      <c r="X204" s="11">
        <v>5794.1660000000002</v>
      </c>
      <c r="Y204" s="11">
        <v>2379.8000000000002</v>
      </c>
      <c r="Z204" s="11">
        <v>743.30899999999997</v>
      </c>
      <c r="AA204" s="11">
        <v>158.995</v>
      </c>
      <c r="AB204" s="11">
        <v>23.042999999999999</v>
      </c>
      <c r="AC204" s="11">
        <v>2.3109999999999999</v>
      </c>
    </row>
    <row r="205" spans="1:29" ht="11.5">
      <c r="A205" s="15">
        <v>188</v>
      </c>
      <c r="B205" s="13" t="s">
        <v>1059</v>
      </c>
      <c r="C205" s="33" t="s">
        <v>1086</v>
      </c>
      <c r="D205" s="12" t="s">
        <v>1083</v>
      </c>
      <c r="E205" s="12">
        <v>1502</v>
      </c>
      <c r="F205" s="13" t="s">
        <v>1084</v>
      </c>
      <c r="G205" s="12">
        <v>1517</v>
      </c>
      <c r="H205" s="12">
        <v>1985</v>
      </c>
      <c r="I205" s="11">
        <v>106137.19</v>
      </c>
      <c r="J205" s="11">
        <v>99510.497000000003</v>
      </c>
      <c r="K205" s="11">
        <v>108340.72100000001</v>
      </c>
      <c r="L205" s="11">
        <v>106888.747</v>
      </c>
      <c r="M205" s="11">
        <v>92095.372000000003</v>
      </c>
      <c r="N205" s="11">
        <v>78387.6700000001</v>
      </c>
      <c r="O205" s="11">
        <v>75373.388000000006</v>
      </c>
      <c r="P205" s="11">
        <v>55703.076000000001</v>
      </c>
      <c r="Q205" s="11">
        <v>43794.838000000003</v>
      </c>
      <c r="R205" s="11">
        <v>43861.09</v>
      </c>
      <c r="S205" s="11">
        <v>38306.913</v>
      </c>
      <c r="T205" s="11">
        <v>33007.063999999998</v>
      </c>
      <c r="U205" s="11">
        <v>24229.212</v>
      </c>
      <c r="V205" s="11">
        <v>18376.165000000001</v>
      </c>
      <c r="W205" s="11">
        <v>13029.56</v>
      </c>
      <c r="X205" s="11">
        <v>7095.6109999999999</v>
      </c>
      <c r="Y205" s="11">
        <v>3081.6010000000001</v>
      </c>
      <c r="Z205" s="11">
        <v>932.774</v>
      </c>
      <c r="AA205" s="11">
        <v>208.96299999999999</v>
      </c>
      <c r="AB205" s="11">
        <v>31.091000000000001</v>
      </c>
      <c r="AC205" s="11">
        <v>3.3239999999999998</v>
      </c>
    </row>
    <row r="206" spans="1:29" ht="11.5">
      <c r="A206" s="15">
        <v>189</v>
      </c>
      <c r="B206" s="13" t="s">
        <v>1059</v>
      </c>
      <c r="C206" s="33" t="s">
        <v>1086</v>
      </c>
      <c r="D206" s="12" t="s">
        <v>1083</v>
      </c>
      <c r="E206" s="12">
        <v>1502</v>
      </c>
      <c r="F206" s="13" t="s">
        <v>1084</v>
      </c>
      <c r="G206" s="12">
        <v>1517</v>
      </c>
      <c r="H206" s="12">
        <v>1990</v>
      </c>
      <c r="I206" s="11">
        <v>122164.712</v>
      </c>
      <c r="J206" s="11">
        <v>104812.391</v>
      </c>
      <c r="K206" s="11">
        <v>99008.91</v>
      </c>
      <c r="L206" s="11">
        <v>107454.54</v>
      </c>
      <c r="M206" s="11">
        <v>105334.86900000001</v>
      </c>
      <c r="N206" s="11">
        <v>90590.392000000007</v>
      </c>
      <c r="O206" s="11">
        <v>77215.027000000002</v>
      </c>
      <c r="P206" s="11">
        <v>74377.305999999997</v>
      </c>
      <c r="Q206" s="11">
        <v>54747.521999999997</v>
      </c>
      <c r="R206" s="11">
        <v>42741.146999999997</v>
      </c>
      <c r="S206" s="11">
        <v>42263.442000000003</v>
      </c>
      <c r="T206" s="11">
        <v>36297.512000000002</v>
      </c>
      <c r="U206" s="11">
        <v>30189.606</v>
      </c>
      <c r="V206" s="11">
        <v>21030.501</v>
      </c>
      <c r="W206" s="11">
        <v>14659.567999999999</v>
      </c>
      <c r="X206" s="11">
        <v>8900.7669999999998</v>
      </c>
      <c r="Y206" s="11">
        <v>3865.232</v>
      </c>
      <c r="Z206" s="11">
        <v>1236.674</v>
      </c>
      <c r="AA206" s="11">
        <v>266.79399999999998</v>
      </c>
      <c r="AB206" s="11">
        <v>40.792000000000002</v>
      </c>
      <c r="AC206" s="11">
        <v>4.4219999999999997</v>
      </c>
    </row>
    <row r="207" spans="1:29" ht="11.5">
      <c r="A207" s="15">
        <v>190</v>
      </c>
      <c r="B207" s="13" t="s">
        <v>1059</v>
      </c>
      <c r="C207" s="33" t="s">
        <v>1086</v>
      </c>
      <c r="D207" s="12" t="s">
        <v>1083</v>
      </c>
      <c r="E207" s="12">
        <v>1502</v>
      </c>
      <c r="F207" s="13" t="s">
        <v>1084</v>
      </c>
      <c r="G207" s="12">
        <v>1517</v>
      </c>
      <c r="H207" s="12">
        <v>1995</v>
      </c>
      <c r="I207" s="11">
        <v>102652.07399999999</v>
      </c>
      <c r="J207" s="11">
        <v>120909.94500000001</v>
      </c>
      <c r="K207" s="11">
        <v>104165.183</v>
      </c>
      <c r="L207" s="11">
        <v>97786.885999999999</v>
      </c>
      <c r="M207" s="11">
        <v>105604.39599999999</v>
      </c>
      <c r="N207" s="11">
        <v>103680.196</v>
      </c>
      <c r="O207" s="11">
        <v>89257.956999999893</v>
      </c>
      <c r="P207" s="11">
        <v>75921.269</v>
      </c>
      <c r="Q207" s="11">
        <v>72950.562999999995</v>
      </c>
      <c r="R207" s="11">
        <v>53284.889000000003</v>
      </c>
      <c r="S207" s="11">
        <v>41135.786999999997</v>
      </c>
      <c r="T207" s="11">
        <v>39755.288</v>
      </c>
      <c r="U207" s="11">
        <v>33090.292999999998</v>
      </c>
      <c r="V207" s="11">
        <v>25986.527999999998</v>
      </c>
      <c r="W207" s="11">
        <v>16563.634999999998</v>
      </c>
      <c r="X207" s="11">
        <v>9992.0640000000003</v>
      </c>
      <c r="Y207" s="11">
        <v>4983.8639999999996</v>
      </c>
      <c r="Z207" s="11">
        <v>1596.296</v>
      </c>
      <c r="AA207" s="11">
        <v>350.83600000000001</v>
      </c>
      <c r="AB207" s="11">
        <v>51.357999999999997</v>
      </c>
      <c r="AC207" s="11">
        <v>5.63</v>
      </c>
    </row>
    <row r="208" spans="1:29" ht="11.5">
      <c r="A208" s="15">
        <v>191</v>
      </c>
      <c r="B208" s="13" t="s">
        <v>1059</v>
      </c>
      <c r="C208" s="33" t="s">
        <v>1086</v>
      </c>
      <c r="D208" s="12" t="s">
        <v>1083</v>
      </c>
      <c r="E208" s="12">
        <v>1502</v>
      </c>
      <c r="F208" s="13" t="s">
        <v>1084</v>
      </c>
      <c r="G208" s="12">
        <v>1517</v>
      </c>
      <c r="H208" s="12">
        <v>2000</v>
      </c>
      <c r="I208" s="11">
        <v>94327.346000000005</v>
      </c>
      <c r="J208" s="11">
        <v>101776.27</v>
      </c>
      <c r="K208" s="11">
        <v>120241.50900000001</v>
      </c>
      <c r="L208" s="11">
        <v>103168.823</v>
      </c>
      <c r="M208" s="11">
        <v>96075.591</v>
      </c>
      <c r="N208" s="11">
        <v>103926.955</v>
      </c>
      <c r="O208" s="11">
        <v>102329.75900000001</v>
      </c>
      <c r="P208" s="11">
        <v>88090.648000000001</v>
      </c>
      <c r="Q208" s="11">
        <v>74682.740999999995</v>
      </c>
      <c r="R208" s="11">
        <v>71337.616999999998</v>
      </c>
      <c r="S208" s="11">
        <v>51355.644999999997</v>
      </c>
      <c r="T208" s="11">
        <v>38890.114999999998</v>
      </c>
      <c r="U208" s="11">
        <v>36324.228000000003</v>
      </c>
      <c r="V208" s="11">
        <v>28730.71</v>
      </c>
      <c r="W208" s="11">
        <v>20518.411</v>
      </c>
      <c r="X208" s="11">
        <v>11370.638999999999</v>
      </c>
      <c r="Y208" s="11">
        <v>5639.8029999999999</v>
      </c>
      <c r="Z208" s="11">
        <v>2137.9079999999999</v>
      </c>
      <c r="AA208" s="11">
        <v>480.18599999999998</v>
      </c>
      <c r="AB208" s="11">
        <v>72.13</v>
      </c>
      <c r="AC208" s="11">
        <v>7.1360000000000001</v>
      </c>
    </row>
    <row r="209" spans="1:29" ht="11.5">
      <c r="A209" s="15">
        <v>192</v>
      </c>
      <c r="B209" s="13" t="s">
        <v>1059</v>
      </c>
      <c r="C209" s="33" t="s">
        <v>1086</v>
      </c>
      <c r="D209" s="12" t="s">
        <v>1083</v>
      </c>
      <c r="E209" s="12">
        <v>1502</v>
      </c>
      <c r="F209" s="13" t="s">
        <v>1084</v>
      </c>
      <c r="G209" s="12">
        <v>1517</v>
      </c>
      <c r="H209" s="12">
        <v>2005</v>
      </c>
      <c r="I209" s="11">
        <v>90980.3</v>
      </c>
      <c r="J209" s="11">
        <v>93631.827999999994</v>
      </c>
      <c r="K209" s="11">
        <v>101323.069</v>
      </c>
      <c r="L209" s="11">
        <v>119059.931</v>
      </c>
      <c r="M209" s="11">
        <v>101656.764</v>
      </c>
      <c r="N209" s="11">
        <v>94616.895999999993</v>
      </c>
      <c r="O209" s="11">
        <v>102565.283</v>
      </c>
      <c r="P209" s="11">
        <v>101062.258</v>
      </c>
      <c r="Q209" s="11">
        <v>86631.010999999999</v>
      </c>
      <c r="R209" s="11">
        <v>72871.913</v>
      </c>
      <c r="S209" s="11">
        <v>68802.948000000004</v>
      </c>
      <c r="T209" s="11">
        <v>48808.741999999998</v>
      </c>
      <c r="U209" s="11">
        <v>36024.519</v>
      </c>
      <c r="V209" s="11">
        <v>31872.17</v>
      </c>
      <c r="W209" s="11">
        <v>23215.562000000002</v>
      </c>
      <c r="X209" s="11">
        <v>14318.700999999999</v>
      </c>
      <c r="Y209" s="11">
        <v>6596.2030000000004</v>
      </c>
      <c r="Z209" s="11">
        <v>2515.4299999999998</v>
      </c>
      <c r="AA209" s="11">
        <v>664.91499999999996</v>
      </c>
      <c r="AB209" s="11">
        <v>102.60599999999999</v>
      </c>
      <c r="AC209" s="11">
        <v>10.429</v>
      </c>
    </row>
    <row r="210" spans="1:29" ht="11.5">
      <c r="A210" s="15">
        <v>193</v>
      </c>
      <c r="B210" s="13" t="s">
        <v>1059</v>
      </c>
      <c r="C210" s="33" t="s">
        <v>1086</v>
      </c>
      <c r="D210" s="12" t="s">
        <v>1083</v>
      </c>
      <c r="E210" s="12">
        <v>1502</v>
      </c>
      <c r="F210" s="13" t="s">
        <v>1084</v>
      </c>
      <c r="G210" s="12">
        <v>1517</v>
      </c>
      <c r="H210" s="12">
        <v>2010</v>
      </c>
      <c r="I210" s="11">
        <v>93052.659</v>
      </c>
      <c r="J210" s="11">
        <v>90505.514999999999</v>
      </c>
      <c r="K210" s="11">
        <v>93296.179000000004</v>
      </c>
      <c r="L210" s="11">
        <v>100987.45</v>
      </c>
      <c r="M210" s="11">
        <v>117797.917</v>
      </c>
      <c r="N210" s="11">
        <v>99938.957999999897</v>
      </c>
      <c r="O210" s="11">
        <v>92930.346999999994</v>
      </c>
      <c r="P210" s="11">
        <v>100994.26700000001</v>
      </c>
      <c r="Q210" s="11">
        <v>99121.975999999995</v>
      </c>
      <c r="R210" s="11">
        <v>84926.975000000006</v>
      </c>
      <c r="S210" s="11">
        <v>70488.093999999997</v>
      </c>
      <c r="T210" s="11">
        <v>65730.698000000004</v>
      </c>
      <c r="U210" s="11">
        <v>45144.517999999996</v>
      </c>
      <c r="V210" s="11">
        <v>32141.617999999999</v>
      </c>
      <c r="W210" s="11">
        <v>26109.001</v>
      </c>
      <c r="X210" s="11">
        <v>16474.769</v>
      </c>
      <c r="Y210" s="11">
        <v>8550.4989999999998</v>
      </c>
      <c r="Z210" s="11">
        <v>3056.4450000000002</v>
      </c>
      <c r="AA210" s="11">
        <v>818.22699999999998</v>
      </c>
      <c r="AB210" s="11">
        <v>148.12200000000001</v>
      </c>
      <c r="AC210" s="11">
        <v>15.298</v>
      </c>
    </row>
    <row r="211" spans="1:29" ht="11.5">
      <c r="A211" s="15">
        <v>194</v>
      </c>
      <c r="B211" s="13" t="s">
        <v>1059</v>
      </c>
      <c r="C211" s="33" t="s">
        <v>1086</v>
      </c>
      <c r="D211" s="12" t="s">
        <v>1083</v>
      </c>
      <c r="E211" s="12">
        <v>1502</v>
      </c>
      <c r="F211" s="13" t="s">
        <v>1084</v>
      </c>
      <c r="G211" s="12">
        <v>1517</v>
      </c>
      <c r="H211" s="12">
        <v>2015</v>
      </c>
      <c r="I211" s="11">
        <v>96294.811000000002</v>
      </c>
      <c r="J211" s="11">
        <v>93142.107999999993</v>
      </c>
      <c r="K211" s="11">
        <v>90572.02</v>
      </c>
      <c r="L211" s="11">
        <v>93059.718999999997</v>
      </c>
      <c r="M211" s="11">
        <v>100223.605</v>
      </c>
      <c r="N211" s="11">
        <v>116688.77499999999</v>
      </c>
      <c r="O211" s="11">
        <v>98924.528999999893</v>
      </c>
      <c r="P211" s="11">
        <v>91895.460999999996</v>
      </c>
      <c r="Q211" s="11">
        <v>99804.407999999996</v>
      </c>
      <c r="R211" s="11">
        <v>97558.462</v>
      </c>
      <c r="S211" s="11">
        <v>82746.842999999993</v>
      </c>
      <c r="T211" s="11">
        <v>67625.634999999995</v>
      </c>
      <c r="U211" s="11">
        <v>61511.087</v>
      </c>
      <c r="V211" s="11">
        <v>40378.351999999999</v>
      </c>
      <c r="W211" s="11">
        <v>26736.710999999999</v>
      </c>
      <c r="X211" s="11">
        <v>19061.044999999998</v>
      </c>
      <c r="Y211" s="11">
        <v>10238.361999999999</v>
      </c>
      <c r="Z211" s="11">
        <v>4124.7790000000005</v>
      </c>
      <c r="AA211" s="11">
        <v>1064.6759999999999</v>
      </c>
      <c r="AB211" s="11">
        <v>195.94200000000001</v>
      </c>
      <c r="AC211" s="11">
        <v>23.613</v>
      </c>
    </row>
    <row r="212" spans="1:29" ht="11.5">
      <c r="A212" s="15">
        <v>195</v>
      </c>
      <c r="B212" s="13" t="s">
        <v>1059</v>
      </c>
      <c r="C212" s="33" t="s">
        <v>1086</v>
      </c>
      <c r="D212" s="12" t="s">
        <v>1083</v>
      </c>
      <c r="E212" s="12">
        <v>1502</v>
      </c>
      <c r="F212" s="13" t="s">
        <v>1084</v>
      </c>
      <c r="G212" s="12">
        <v>1517</v>
      </c>
      <c r="H212" s="12">
        <v>2020</v>
      </c>
      <c r="I212" s="11">
        <v>94072.288</v>
      </c>
      <c r="J212" s="11">
        <v>95921.975999999995</v>
      </c>
      <c r="K212" s="11">
        <v>92778.964999999997</v>
      </c>
      <c r="L212" s="11">
        <v>89987.633000000002</v>
      </c>
      <c r="M212" s="11">
        <v>92140.437000000005</v>
      </c>
      <c r="N212" s="11">
        <v>99336.43</v>
      </c>
      <c r="O212" s="11">
        <v>115804.64200000001</v>
      </c>
      <c r="P212" s="11">
        <v>97971.798999999999</v>
      </c>
      <c r="Q212" s="11">
        <v>90812.603000000003</v>
      </c>
      <c r="R212" s="11">
        <v>98311.082999999999</v>
      </c>
      <c r="S212" s="11">
        <v>95412.755999999994</v>
      </c>
      <c r="T212" s="11">
        <v>79843.360000000001</v>
      </c>
      <c r="U212" s="11">
        <v>63617.061000000002</v>
      </c>
      <c r="V212" s="11">
        <v>55604.733999999997</v>
      </c>
      <c r="W212" s="11">
        <v>33996.489000000001</v>
      </c>
      <c r="X212" s="11">
        <v>20079.579000000002</v>
      </c>
      <c r="Y212" s="11">
        <v>12169.455</v>
      </c>
      <c r="Z212" s="11">
        <v>5226.1850000000004</v>
      </c>
      <c r="AA212" s="11">
        <v>1544.2529999999999</v>
      </c>
      <c r="AB212" s="11">
        <v>279.81099999999998</v>
      </c>
      <c r="AC212" s="11">
        <v>35.012</v>
      </c>
    </row>
    <row r="213" spans="1:29" ht="11.5">
      <c r="A213" s="15">
        <v>196</v>
      </c>
      <c r="B213" s="13" t="s">
        <v>1059</v>
      </c>
      <c r="C213" s="33" t="s">
        <v>1087</v>
      </c>
      <c r="D213" s="12" t="s">
        <v>1083</v>
      </c>
      <c r="E213" s="12">
        <v>1501</v>
      </c>
      <c r="F213" s="13" t="s">
        <v>1084</v>
      </c>
      <c r="G213" s="12">
        <v>1517</v>
      </c>
      <c r="H213" s="12">
        <v>1950</v>
      </c>
      <c r="I213" s="11">
        <v>56228.076000000001</v>
      </c>
      <c r="J213" s="11">
        <v>46311.364999999998</v>
      </c>
      <c r="K213" s="11">
        <v>43623.211000000003</v>
      </c>
      <c r="L213" s="11">
        <v>39440.142</v>
      </c>
      <c r="M213" s="11">
        <v>35728.357000000004</v>
      </c>
      <c r="N213" s="11">
        <v>30632.076000000001</v>
      </c>
      <c r="O213" s="11">
        <v>26448.163</v>
      </c>
      <c r="P213" s="11">
        <v>23676.206999999999</v>
      </c>
      <c r="Q213" s="11">
        <v>20671.831999999999</v>
      </c>
      <c r="R213" s="11">
        <v>17036.807000000001</v>
      </c>
      <c r="S213" s="11">
        <v>14108.127</v>
      </c>
      <c r="T213" s="11">
        <v>10645.556</v>
      </c>
      <c r="U213" s="11">
        <v>8587.7579999999998</v>
      </c>
      <c r="V213" s="11">
        <v>5669.6779999999999</v>
      </c>
      <c r="W213" s="11">
        <v>4067.1239999999998</v>
      </c>
      <c r="X213" s="11">
        <v>2345.5680000000002</v>
      </c>
      <c r="Y213" s="11">
        <v>1022.5119999999999</v>
      </c>
      <c r="Z213" s="11">
        <v>327.673</v>
      </c>
      <c r="AA213" s="11">
        <v>71.567999999999998</v>
      </c>
      <c r="AB213" s="11">
        <v>11.257</v>
      </c>
      <c r="AC213" s="11">
        <v>0.35399999999999998</v>
      </c>
    </row>
    <row r="214" spans="1:29" ht="11.5">
      <c r="A214" s="15">
        <v>197</v>
      </c>
      <c r="B214" s="13" t="s">
        <v>1059</v>
      </c>
      <c r="C214" s="33" t="s">
        <v>1087</v>
      </c>
      <c r="D214" s="12" t="s">
        <v>1083</v>
      </c>
      <c r="E214" s="12">
        <v>1501</v>
      </c>
      <c r="F214" s="13" t="s">
        <v>1084</v>
      </c>
      <c r="G214" s="12">
        <v>1517</v>
      </c>
      <c r="H214" s="12">
        <v>1955</v>
      </c>
      <c r="I214" s="11">
        <v>69215.005000000005</v>
      </c>
      <c r="J214" s="11">
        <v>51445.603000000003</v>
      </c>
      <c r="K214" s="11">
        <v>44818.186999999998</v>
      </c>
      <c r="L214" s="11">
        <v>42389.571000000004</v>
      </c>
      <c r="M214" s="11">
        <v>37942.224000000002</v>
      </c>
      <c r="N214" s="11">
        <v>34136.31</v>
      </c>
      <c r="O214" s="11">
        <v>29141.047999999999</v>
      </c>
      <c r="P214" s="11">
        <v>24980.708999999999</v>
      </c>
      <c r="Q214" s="11">
        <v>22161.861000000001</v>
      </c>
      <c r="R214" s="11">
        <v>19065.948</v>
      </c>
      <c r="S214" s="11">
        <v>15361.385</v>
      </c>
      <c r="T214" s="11">
        <v>12301.638999999999</v>
      </c>
      <c r="U214" s="11">
        <v>8827.8649999999998</v>
      </c>
      <c r="V214" s="11">
        <v>6567.8869999999997</v>
      </c>
      <c r="W214" s="11">
        <v>3872.59</v>
      </c>
      <c r="X214" s="11">
        <v>2326.4699999999998</v>
      </c>
      <c r="Y214" s="11">
        <v>1027.1869999999999</v>
      </c>
      <c r="Z214" s="11">
        <v>294.762</v>
      </c>
      <c r="AA214" s="11">
        <v>58.094999999999999</v>
      </c>
      <c r="AB214" s="11">
        <v>8.6880000000000006</v>
      </c>
      <c r="AC214" s="11">
        <v>0.96299999999999997</v>
      </c>
    </row>
    <row r="215" spans="1:29" ht="11.5">
      <c r="A215" s="15">
        <v>198</v>
      </c>
      <c r="B215" s="13" t="s">
        <v>1059</v>
      </c>
      <c r="C215" s="33" t="s">
        <v>1087</v>
      </c>
      <c r="D215" s="12" t="s">
        <v>1083</v>
      </c>
      <c r="E215" s="12">
        <v>1501</v>
      </c>
      <c r="F215" s="13" t="s">
        <v>1084</v>
      </c>
      <c r="G215" s="12">
        <v>1517</v>
      </c>
      <c r="H215" s="12">
        <v>1960</v>
      </c>
      <c r="I215" s="11">
        <v>78592.273000000001</v>
      </c>
      <c r="J215" s="11">
        <v>64322.2</v>
      </c>
      <c r="K215" s="11">
        <v>50237.247000000003</v>
      </c>
      <c r="L215" s="11">
        <v>43690.419000000002</v>
      </c>
      <c r="M215" s="11">
        <v>41032.086000000003</v>
      </c>
      <c r="N215" s="11">
        <v>36520.383999999998</v>
      </c>
      <c r="O215" s="11">
        <v>32686.941999999999</v>
      </c>
      <c r="P215" s="11">
        <v>27818.187000000002</v>
      </c>
      <c r="Q215" s="11">
        <v>23593.86</v>
      </c>
      <c r="R215" s="11">
        <v>20499.207999999999</v>
      </c>
      <c r="S215" s="11">
        <v>17295.721000000001</v>
      </c>
      <c r="T215" s="11">
        <v>13523.335999999999</v>
      </c>
      <c r="U215" s="11">
        <v>10329.151</v>
      </c>
      <c r="V215" s="11">
        <v>6877.6989999999996</v>
      </c>
      <c r="W215" s="11">
        <v>4577.0200000000004</v>
      </c>
      <c r="X215" s="11">
        <v>2288.587</v>
      </c>
      <c r="Y215" s="11">
        <v>1039.6600000000001</v>
      </c>
      <c r="Z215" s="11">
        <v>314.92599999999999</v>
      </c>
      <c r="AA215" s="11">
        <v>57.65</v>
      </c>
      <c r="AB215" s="11">
        <v>7.9340000000000002</v>
      </c>
      <c r="AC215" s="11">
        <v>0.88600000000000001</v>
      </c>
    </row>
    <row r="216" spans="1:29" ht="11.5">
      <c r="A216" s="15">
        <v>199</v>
      </c>
      <c r="B216" s="13" t="s">
        <v>1059</v>
      </c>
      <c r="C216" s="33" t="s">
        <v>1087</v>
      </c>
      <c r="D216" s="12" t="s">
        <v>1083</v>
      </c>
      <c r="E216" s="12">
        <v>1501</v>
      </c>
      <c r="F216" s="13" t="s">
        <v>1084</v>
      </c>
      <c r="G216" s="12">
        <v>1517</v>
      </c>
      <c r="H216" s="12">
        <v>1965</v>
      </c>
      <c r="I216" s="11">
        <v>87758.933000000005</v>
      </c>
      <c r="J216" s="11">
        <v>73654.035000000003</v>
      </c>
      <c r="K216" s="11">
        <v>62759.188999999998</v>
      </c>
      <c r="L216" s="11">
        <v>49066.057999999997</v>
      </c>
      <c r="M216" s="11">
        <v>42396.470999999998</v>
      </c>
      <c r="N216" s="11">
        <v>39727.178999999996</v>
      </c>
      <c r="O216" s="11">
        <v>35227.841999999997</v>
      </c>
      <c r="P216" s="11">
        <v>31345.393</v>
      </c>
      <c r="Q216" s="11">
        <v>26415.656999999999</v>
      </c>
      <c r="R216" s="11">
        <v>22086.061000000002</v>
      </c>
      <c r="S216" s="11">
        <v>18814.984</v>
      </c>
      <c r="T216" s="11">
        <v>15449.898999999999</v>
      </c>
      <c r="U216" s="11">
        <v>11537.933000000001</v>
      </c>
      <c r="V216" s="11">
        <v>8189.5810000000001</v>
      </c>
      <c r="W216" s="11">
        <v>4902.3639999999996</v>
      </c>
      <c r="X216" s="11">
        <v>2788.52</v>
      </c>
      <c r="Y216" s="11">
        <v>1107.9269999999999</v>
      </c>
      <c r="Z216" s="11">
        <v>331.96100000000001</v>
      </c>
      <c r="AA216" s="11">
        <v>65.066000000000003</v>
      </c>
      <c r="AB216" s="11">
        <v>8.4280000000000008</v>
      </c>
      <c r="AC216" s="11">
        <v>0.874</v>
      </c>
    </row>
    <row r="217" spans="1:29" ht="11.5">
      <c r="A217" s="15">
        <v>200</v>
      </c>
      <c r="B217" s="13" t="s">
        <v>1059</v>
      </c>
      <c r="C217" s="33" t="s">
        <v>1087</v>
      </c>
      <c r="D217" s="12" t="s">
        <v>1083</v>
      </c>
      <c r="E217" s="12">
        <v>1501</v>
      </c>
      <c r="F217" s="13" t="s">
        <v>1084</v>
      </c>
      <c r="G217" s="12">
        <v>1517</v>
      </c>
      <c r="H217" s="12">
        <v>1970</v>
      </c>
      <c r="I217" s="11">
        <v>96240.475000000006</v>
      </c>
      <c r="J217" s="11">
        <v>82877.676999999996</v>
      </c>
      <c r="K217" s="11">
        <v>72234.297000000006</v>
      </c>
      <c r="L217" s="11">
        <v>61455.847000000002</v>
      </c>
      <c r="M217" s="11">
        <v>47695.002</v>
      </c>
      <c r="N217" s="11">
        <v>41080.404999999999</v>
      </c>
      <c r="O217" s="11">
        <v>38484.161999999997</v>
      </c>
      <c r="P217" s="11">
        <v>33913.733999999997</v>
      </c>
      <c r="Q217" s="11">
        <v>30042.531999999999</v>
      </c>
      <c r="R217" s="11">
        <v>24899.225999999999</v>
      </c>
      <c r="S217" s="11">
        <v>20340.365000000002</v>
      </c>
      <c r="T217" s="11">
        <v>16958.396000000001</v>
      </c>
      <c r="U217" s="11">
        <v>13321.986999999999</v>
      </c>
      <c r="V217" s="11">
        <v>9290.9380000000001</v>
      </c>
      <c r="W217" s="11">
        <v>5918.2330000000002</v>
      </c>
      <c r="X217" s="11">
        <v>3041.1030000000001</v>
      </c>
      <c r="Y217" s="11">
        <v>1375.078</v>
      </c>
      <c r="Z217" s="11">
        <v>375.25900000000001</v>
      </c>
      <c r="AA217" s="11">
        <v>70.697000000000003</v>
      </c>
      <c r="AB217" s="11">
        <v>9.9329999999999998</v>
      </c>
      <c r="AC217" s="11">
        <v>0.96699999999999997</v>
      </c>
    </row>
    <row r="218" spans="1:29" ht="11.5">
      <c r="A218" s="15">
        <v>201</v>
      </c>
      <c r="B218" s="13" t="s">
        <v>1059</v>
      </c>
      <c r="C218" s="33" t="s">
        <v>1087</v>
      </c>
      <c r="D218" s="12" t="s">
        <v>1083</v>
      </c>
      <c r="E218" s="12">
        <v>1501</v>
      </c>
      <c r="F218" s="13" t="s">
        <v>1084</v>
      </c>
      <c r="G218" s="12">
        <v>1517</v>
      </c>
      <c r="H218" s="12">
        <v>1975</v>
      </c>
      <c r="I218" s="11">
        <v>105862.52499999999</v>
      </c>
      <c r="J218" s="11">
        <v>91149.297999999995</v>
      </c>
      <c r="K218" s="11">
        <v>81336.387000000002</v>
      </c>
      <c r="L218" s="11">
        <v>70634.231</v>
      </c>
      <c r="M218" s="11">
        <v>59603.555</v>
      </c>
      <c r="N218" s="11">
        <v>46456.135999999999</v>
      </c>
      <c r="O218" s="11">
        <v>40144.938000000002</v>
      </c>
      <c r="P218" s="11">
        <v>37482.159</v>
      </c>
      <c r="Q218" s="11">
        <v>32733.285</v>
      </c>
      <c r="R218" s="11">
        <v>28647.803</v>
      </c>
      <c r="S218" s="11">
        <v>23279.427</v>
      </c>
      <c r="T218" s="11">
        <v>18460.306</v>
      </c>
      <c r="U218" s="11">
        <v>14718.019</v>
      </c>
      <c r="V218" s="11">
        <v>10771.053</v>
      </c>
      <c r="W218" s="11">
        <v>6792.4560000000001</v>
      </c>
      <c r="X218" s="11">
        <v>3718.39</v>
      </c>
      <c r="Y218" s="11">
        <v>1542.498</v>
      </c>
      <c r="Z218" s="11">
        <v>478.21699999999998</v>
      </c>
      <c r="AA218" s="11">
        <v>83.346000000000004</v>
      </c>
      <c r="AB218" s="11">
        <v>10.923</v>
      </c>
      <c r="AC218" s="11">
        <v>1.1839999999999999</v>
      </c>
    </row>
    <row r="219" spans="1:29" ht="11.5">
      <c r="A219" s="15">
        <v>202</v>
      </c>
      <c r="B219" s="13" t="s">
        <v>1059</v>
      </c>
      <c r="C219" s="33" t="s">
        <v>1087</v>
      </c>
      <c r="D219" s="12" t="s">
        <v>1083</v>
      </c>
      <c r="E219" s="12">
        <v>1501</v>
      </c>
      <c r="F219" s="13" t="s">
        <v>1084</v>
      </c>
      <c r="G219" s="12">
        <v>1517</v>
      </c>
      <c r="H219" s="12">
        <v>1980</v>
      </c>
      <c r="I219" s="11">
        <v>116938.666</v>
      </c>
      <c r="J219" s="11">
        <v>101184.057</v>
      </c>
      <c r="K219" s="11">
        <v>89768.808999999994</v>
      </c>
      <c r="L219" s="11">
        <v>80170.023000000001</v>
      </c>
      <c r="M219" s="11">
        <v>69138.743000000002</v>
      </c>
      <c r="N219" s="11">
        <v>58220.648999999998</v>
      </c>
      <c r="O219" s="11">
        <v>45312.985999999997</v>
      </c>
      <c r="P219" s="11">
        <v>39084.728000000003</v>
      </c>
      <c r="Q219" s="11">
        <v>36277.141000000003</v>
      </c>
      <c r="R219" s="11">
        <v>31263.100999999999</v>
      </c>
      <c r="S219" s="11">
        <v>26874.171999999999</v>
      </c>
      <c r="T219" s="11">
        <v>21226.423999999999</v>
      </c>
      <c r="U219" s="11">
        <v>16086.224</v>
      </c>
      <c r="V219" s="11">
        <v>12009.977999999999</v>
      </c>
      <c r="W219" s="11">
        <v>7984.1940000000004</v>
      </c>
      <c r="X219" s="11">
        <v>4369.8819999999996</v>
      </c>
      <c r="Y219" s="11">
        <v>1936.2860000000001</v>
      </c>
      <c r="Z219" s="11">
        <v>557.04300000000001</v>
      </c>
      <c r="AA219" s="11">
        <v>110.845</v>
      </c>
      <c r="AB219" s="11">
        <v>13.816000000000001</v>
      </c>
      <c r="AC219" s="11">
        <v>1.46</v>
      </c>
    </row>
    <row r="220" spans="1:29" ht="11.5">
      <c r="A220" s="15">
        <v>203</v>
      </c>
      <c r="B220" s="13" t="s">
        <v>1059</v>
      </c>
      <c r="C220" s="33" t="s">
        <v>1087</v>
      </c>
      <c r="D220" s="12" t="s">
        <v>1083</v>
      </c>
      <c r="E220" s="12">
        <v>1501</v>
      </c>
      <c r="F220" s="13" t="s">
        <v>1084</v>
      </c>
      <c r="G220" s="12">
        <v>1517</v>
      </c>
      <c r="H220" s="12">
        <v>1985</v>
      </c>
      <c r="I220" s="11">
        <v>130538.09299999999</v>
      </c>
      <c r="J220" s="11">
        <v>112656.344</v>
      </c>
      <c r="K220" s="11">
        <v>99888.191000000006</v>
      </c>
      <c r="L220" s="11">
        <v>88711.785000000003</v>
      </c>
      <c r="M220" s="11">
        <v>78787.626000000004</v>
      </c>
      <c r="N220" s="11">
        <v>67860.244000000006</v>
      </c>
      <c r="O220" s="11">
        <v>57167.322</v>
      </c>
      <c r="P220" s="11">
        <v>44387.267999999996</v>
      </c>
      <c r="Q220" s="11">
        <v>37935.582000000002</v>
      </c>
      <c r="R220" s="11">
        <v>34687.917000000001</v>
      </c>
      <c r="S220" s="11">
        <v>29362.075000000001</v>
      </c>
      <c r="T220" s="11">
        <v>24579.344000000001</v>
      </c>
      <c r="U220" s="11">
        <v>18563.764999999999</v>
      </c>
      <c r="V220" s="11">
        <v>13146.987999999999</v>
      </c>
      <c r="W220" s="11">
        <v>8961.8469999999998</v>
      </c>
      <c r="X220" s="11">
        <v>5178.6450000000004</v>
      </c>
      <c r="Y220" s="11">
        <v>2294.2269999999999</v>
      </c>
      <c r="Z220" s="11">
        <v>707.70299999999997</v>
      </c>
      <c r="AA220" s="11">
        <v>130.45500000000001</v>
      </c>
      <c r="AB220" s="11">
        <v>18.452999999999999</v>
      </c>
      <c r="AC220" s="11">
        <v>1.835</v>
      </c>
    </row>
    <row r="221" spans="1:29" ht="11.5">
      <c r="A221" s="15">
        <v>204</v>
      </c>
      <c r="B221" s="13" t="s">
        <v>1059</v>
      </c>
      <c r="C221" s="33" t="s">
        <v>1087</v>
      </c>
      <c r="D221" s="12" t="s">
        <v>1083</v>
      </c>
      <c r="E221" s="12">
        <v>1501</v>
      </c>
      <c r="F221" s="13" t="s">
        <v>1084</v>
      </c>
      <c r="G221" s="12">
        <v>1517</v>
      </c>
      <c r="H221" s="12">
        <v>1990</v>
      </c>
      <c r="I221" s="11">
        <v>139204.09299999999</v>
      </c>
      <c r="J221" s="11">
        <v>126383.568</v>
      </c>
      <c r="K221" s="11">
        <v>111363.091</v>
      </c>
      <c r="L221" s="11">
        <v>98715.736000000004</v>
      </c>
      <c r="M221" s="11">
        <v>87138.673999999999</v>
      </c>
      <c r="N221" s="11">
        <v>77244.236999999994</v>
      </c>
      <c r="O221" s="11">
        <v>66577.313999999998</v>
      </c>
      <c r="P221" s="11">
        <v>55963.057000000001</v>
      </c>
      <c r="Q221" s="11">
        <v>43148.08</v>
      </c>
      <c r="R221" s="11">
        <v>36470.447999999997</v>
      </c>
      <c r="S221" s="11">
        <v>32739.344000000001</v>
      </c>
      <c r="T221" s="11">
        <v>26969.102999999999</v>
      </c>
      <c r="U221" s="11">
        <v>21613.415000000001</v>
      </c>
      <c r="V221" s="11">
        <v>15275.471</v>
      </c>
      <c r="W221" s="11">
        <v>9857.61</v>
      </c>
      <c r="X221" s="11">
        <v>5869.3670000000002</v>
      </c>
      <c r="Y221" s="11">
        <v>2730.9679999999998</v>
      </c>
      <c r="Z221" s="11">
        <v>869.20699999999999</v>
      </c>
      <c r="AA221" s="11">
        <v>174.22900000000001</v>
      </c>
      <c r="AB221" s="11">
        <v>23.349</v>
      </c>
      <c r="AC221" s="11">
        <v>2.665</v>
      </c>
    </row>
    <row r="222" spans="1:29" ht="11.5">
      <c r="A222" s="15">
        <v>205</v>
      </c>
      <c r="B222" s="13" t="s">
        <v>1059</v>
      </c>
      <c r="C222" s="33" t="s">
        <v>1087</v>
      </c>
      <c r="D222" s="12" t="s">
        <v>1083</v>
      </c>
      <c r="E222" s="12">
        <v>1501</v>
      </c>
      <c r="F222" s="13" t="s">
        <v>1084</v>
      </c>
      <c r="G222" s="12">
        <v>1517</v>
      </c>
      <c r="H222" s="12">
        <v>1995</v>
      </c>
      <c r="I222" s="11">
        <v>143916.166</v>
      </c>
      <c r="J222" s="11">
        <v>135243.56400000001</v>
      </c>
      <c r="K222" s="11">
        <v>124995.787</v>
      </c>
      <c r="L222" s="11">
        <v>109901.819</v>
      </c>
      <c r="M222" s="11">
        <v>96569.558999999994</v>
      </c>
      <c r="N222" s="11">
        <v>85044.866999999998</v>
      </c>
      <c r="O222" s="11">
        <v>75503.660999999993</v>
      </c>
      <c r="P222" s="11">
        <v>65010.52</v>
      </c>
      <c r="Q222" s="11">
        <v>54356.38</v>
      </c>
      <c r="R222" s="11">
        <v>41491.680999999997</v>
      </c>
      <c r="S222" s="11">
        <v>34474.836000000003</v>
      </c>
      <c r="T222" s="11">
        <v>30064.898000000001</v>
      </c>
      <c r="U222" s="11">
        <v>23811.822</v>
      </c>
      <c r="V222" s="11">
        <v>17886.370999999999</v>
      </c>
      <c r="W222" s="11">
        <v>11576.084999999999</v>
      </c>
      <c r="X222" s="11">
        <v>6580.5439999999999</v>
      </c>
      <c r="Y222" s="11">
        <v>3156.779</v>
      </c>
      <c r="Z222" s="11">
        <v>1069.2059999999999</v>
      </c>
      <c r="AA222" s="11">
        <v>227.041</v>
      </c>
      <c r="AB222" s="11">
        <v>32.575000000000003</v>
      </c>
      <c r="AC222" s="11">
        <v>3.496</v>
      </c>
    </row>
    <row r="223" spans="1:29" ht="11.5">
      <c r="A223" s="15">
        <v>206</v>
      </c>
      <c r="B223" s="13" t="s">
        <v>1059</v>
      </c>
      <c r="C223" s="33" t="s">
        <v>1087</v>
      </c>
      <c r="D223" s="12" t="s">
        <v>1083</v>
      </c>
      <c r="E223" s="12">
        <v>1501</v>
      </c>
      <c r="F223" s="13" t="s">
        <v>1084</v>
      </c>
      <c r="G223" s="12">
        <v>1517</v>
      </c>
      <c r="H223" s="12">
        <v>2000</v>
      </c>
      <c r="I223" s="11">
        <v>147696.08199999999</v>
      </c>
      <c r="J223" s="11">
        <v>140320.959</v>
      </c>
      <c r="K223" s="11">
        <v>133851.55600000001</v>
      </c>
      <c r="L223" s="11">
        <v>123643.03599999999</v>
      </c>
      <c r="M223" s="11">
        <v>107819.584</v>
      </c>
      <c r="N223" s="11">
        <v>94294.627999999997</v>
      </c>
      <c r="O223" s="11">
        <v>83010.350999999995</v>
      </c>
      <c r="P223" s="11">
        <v>73671.551999999996</v>
      </c>
      <c r="Q223" s="11">
        <v>63121.101000000002</v>
      </c>
      <c r="R223" s="11">
        <v>52282.470999999998</v>
      </c>
      <c r="S223" s="11">
        <v>39260.351999999999</v>
      </c>
      <c r="T223" s="11">
        <v>31806.944</v>
      </c>
      <c r="U223" s="11">
        <v>26710.06</v>
      </c>
      <c r="V223" s="11">
        <v>19907.702000000001</v>
      </c>
      <c r="W223" s="11">
        <v>13726.276</v>
      </c>
      <c r="X223" s="11">
        <v>7879.2439999999997</v>
      </c>
      <c r="Y223" s="11">
        <v>3654.0079999999998</v>
      </c>
      <c r="Z223" s="11">
        <v>1288.722</v>
      </c>
      <c r="AA223" s="11">
        <v>291.24099999999999</v>
      </c>
      <c r="AB223" s="11">
        <v>45.362000000000002</v>
      </c>
      <c r="AC223" s="11">
        <v>5.2380000000000004</v>
      </c>
    </row>
    <row r="224" spans="1:29" ht="11.5">
      <c r="A224" s="15">
        <v>207</v>
      </c>
      <c r="B224" s="13" t="s">
        <v>1059</v>
      </c>
      <c r="C224" s="33" t="s">
        <v>1087</v>
      </c>
      <c r="D224" s="12" t="s">
        <v>1083</v>
      </c>
      <c r="E224" s="12">
        <v>1501</v>
      </c>
      <c r="F224" s="13" t="s">
        <v>1084</v>
      </c>
      <c r="G224" s="12">
        <v>1517</v>
      </c>
      <c r="H224" s="12">
        <v>2005</v>
      </c>
      <c r="I224" s="11">
        <v>152888.51300000001</v>
      </c>
      <c r="J224" s="11">
        <v>145281.36199999999</v>
      </c>
      <c r="K224" s="11">
        <v>139450.64499999999</v>
      </c>
      <c r="L224" s="11">
        <v>132232.50599999999</v>
      </c>
      <c r="M224" s="11">
        <v>120399.645</v>
      </c>
      <c r="N224" s="11">
        <v>104871.461</v>
      </c>
      <c r="O224" s="11">
        <v>91655.400999999998</v>
      </c>
      <c r="P224" s="11">
        <v>80665.8</v>
      </c>
      <c r="Q224" s="11">
        <v>71348.399000000005</v>
      </c>
      <c r="R224" s="11">
        <v>60357.218999999997</v>
      </c>
      <c r="S224" s="11">
        <v>49492.464</v>
      </c>
      <c r="T224" s="11">
        <v>36717.932000000001</v>
      </c>
      <c r="U224" s="11">
        <v>28420.095000000001</v>
      </c>
      <c r="V224" s="11">
        <v>22340.282999999999</v>
      </c>
      <c r="W224" s="11">
        <v>15315.978999999999</v>
      </c>
      <c r="X224" s="11">
        <v>9333.5159999999996</v>
      </c>
      <c r="Y224" s="11">
        <v>4494.9409999999998</v>
      </c>
      <c r="Z224" s="11">
        <v>1549.7539999999999</v>
      </c>
      <c r="AA224" s="11">
        <v>369.49900000000002</v>
      </c>
      <c r="AB224" s="11">
        <v>61.14</v>
      </c>
      <c r="AC224" s="11">
        <v>7.9059999999999997</v>
      </c>
    </row>
    <row r="225" spans="1:29" ht="11.5">
      <c r="A225" s="15">
        <v>208</v>
      </c>
      <c r="B225" s="13" t="s">
        <v>1059</v>
      </c>
      <c r="C225" s="33" t="s">
        <v>1087</v>
      </c>
      <c r="D225" s="12" t="s">
        <v>1083</v>
      </c>
      <c r="E225" s="12">
        <v>1501</v>
      </c>
      <c r="F225" s="13" t="s">
        <v>1084</v>
      </c>
      <c r="G225" s="12">
        <v>1517</v>
      </c>
      <c r="H225" s="12">
        <v>2010</v>
      </c>
      <c r="I225" s="11">
        <v>157057.147</v>
      </c>
      <c r="J225" s="11">
        <v>150583.33600000001</v>
      </c>
      <c r="K225" s="11">
        <v>144096.80600000001</v>
      </c>
      <c r="L225" s="11">
        <v>137101.163</v>
      </c>
      <c r="M225" s="11">
        <v>128168.164</v>
      </c>
      <c r="N225" s="11">
        <v>117626.042</v>
      </c>
      <c r="O225" s="11">
        <v>102256.889</v>
      </c>
      <c r="P225" s="11">
        <v>89657.536999999997</v>
      </c>
      <c r="Q225" s="11">
        <v>78698.176999999996</v>
      </c>
      <c r="R225" s="11">
        <v>69023.615999999995</v>
      </c>
      <c r="S225" s="11">
        <v>57832.142999999996</v>
      </c>
      <c r="T225" s="11">
        <v>46143.527999999998</v>
      </c>
      <c r="U225" s="11">
        <v>32699.822</v>
      </c>
      <c r="V225" s="11">
        <v>24082.463</v>
      </c>
      <c r="W225" s="11">
        <v>17478.308000000001</v>
      </c>
      <c r="X225" s="11">
        <v>10611.178</v>
      </c>
      <c r="Y225" s="11">
        <v>5517.4840000000004</v>
      </c>
      <c r="Z225" s="11">
        <v>1982.182</v>
      </c>
      <c r="AA225" s="11">
        <v>471.11900000000003</v>
      </c>
      <c r="AB225" s="11">
        <v>84.144999999999996</v>
      </c>
      <c r="AC225" s="11">
        <v>11.933999999999999</v>
      </c>
    </row>
    <row r="226" spans="1:29" ht="11.5">
      <c r="A226" s="15">
        <v>209</v>
      </c>
      <c r="B226" s="13" t="s">
        <v>1059</v>
      </c>
      <c r="C226" s="33" t="s">
        <v>1087</v>
      </c>
      <c r="D226" s="12" t="s">
        <v>1083</v>
      </c>
      <c r="E226" s="12">
        <v>1501</v>
      </c>
      <c r="F226" s="13" t="s">
        <v>1084</v>
      </c>
      <c r="G226" s="12">
        <v>1517</v>
      </c>
      <c r="H226" s="12">
        <v>2015</v>
      </c>
      <c r="I226" s="11">
        <v>158810.81400000001</v>
      </c>
      <c r="J226" s="11">
        <v>154709.052</v>
      </c>
      <c r="K226" s="11">
        <v>149321.38500000001</v>
      </c>
      <c r="L226" s="11">
        <v>142679.70600000001</v>
      </c>
      <c r="M226" s="11">
        <v>134868.87</v>
      </c>
      <c r="N226" s="11">
        <v>125567.158</v>
      </c>
      <c r="O226" s="11">
        <v>115224.799</v>
      </c>
      <c r="P226" s="11">
        <v>100002.58199999999</v>
      </c>
      <c r="Q226" s="11">
        <v>87452.430999999997</v>
      </c>
      <c r="R226" s="11">
        <v>76207.543000000005</v>
      </c>
      <c r="S226" s="11">
        <v>65988.528000000006</v>
      </c>
      <c r="T226" s="11">
        <v>54125.481</v>
      </c>
      <c r="U226" s="11">
        <v>41771.004999999997</v>
      </c>
      <c r="V226" s="11">
        <v>28136.013999999999</v>
      </c>
      <c r="W226" s="11">
        <v>19165.68</v>
      </c>
      <c r="X226" s="11">
        <v>12368.445</v>
      </c>
      <c r="Y226" s="11">
        <v>6362.4129999999996</v>
      </c>
      <c r="Z226" s="11">
        <v>2543.0100000000002</v>
      </c>
      <c r="AA226" s="11">
        <v>645.95699999999999</v>
      </c>
      <c r="AB226" s="11">
        <v>118.589</v>
      </c>
      <c r="AC226" s="11">
        <v>18.542000000000002</v>
      </c>
    </row>
    <row r="227" spans="1:29" ht="11.5">
      <c r="A227" s="15">
        <v>210</v>
      </c>
      <c r="B227" s="13" t="s">
        <v>1059</v>
      </c>
      <c r="C227" s="33" t="s">
        <v>1087</v>
      </c>
      <c r="D227" s="12" t="s">
        <v>1083</v>
      </c>
      <c r="E227" s="12">
        <v>1501</v>
      </c>
      <c r="F227" s="13" t="s">
        <v>1084</v>
      </c>
      <c r="G227" s="12">
        <v>1517</v>
      </c>
      <c r="H227" s="12">
        <v>2020</v>
      </c>
      <c r="I227" s="11">
        <v>160432.93799999999</v>
      </c>
      <c r="J227" s="11">
        <v>156833.34</v>
      </c>
      <c r="K227" s="11">
        <v>153593.61300000001</v>
      </c>
      <c r="L227" s="11">
        <v>147967.34099999999</v>
      </c>
      <c r="M227" s="11">
        <v>140575.834</v>
      </c>
      <c r="N227" s="11">
        <v>132530.005</v>
      </c>
      <c r="O227" s="11">
        <v>123319.02</v>
      </c>
      <c r="P227" s="11">
        <v>112976.13800000001</v>
      </c>
      <c r="Q227" s="11">
        <v>97731.069000000003</v>
      </c>
      <c r="R227" s="11">
        <v>84870.327999999994</v>
      </c>
      <c r="S227" s="11">
        <v>73058.641000000003</v>
      </c>
      <c r="T227" s="11">
        <v>61970.019</v>
      </c>
      <c r="U227" s="11">
        <v>49300.294999999998</v>
      </c>
      <c r="V227" s="11">
        <v>36379.54</v>
      </c>
      <c r="W227" s="11">
        <v>22700.155999999999</v>
      </c>
      <c r="X227" s="11">
        <v>13774.816000000001</v>
      </c>
      <c r="Y227" s="11">
        <v>7494.366</v>
      </c>
      <c r="Z227" s="11">
        <v>3013.8589999999999</v>
      </c>
      <c r="AA227" s="11">
        <v>851.65599999999995</v>
      </c>
      <c r="AB227" s="11">
        <v>168.87899999999999</v>
      </c>
      <c r="AC227" s="11">
        <v>28.126000000000001</v>
      </c>
    </row>
    <row r="228" spans="1:29" ht="11.5">
      <c r="A228" s="15">
        <v>211</v>
      </c>
      <c r="B228" s="13" t="s">
        <v>1059</v>
      </c>
      <c r="C228" s="39" t="s">
        <v>1088</v>
      </c>
      <c r="D228" s="12" t="s">
        <v>1083</v>
      </c>
      <c r="E228" s="12">
        <v>1500</v>
      </c>
      <c r="F228" s="13" t="s">
        <v>1084</v>
      </c>
      <c r="G228" s="12">
        <v>1802</v>
      </c>
      <c r="H228" s="12">
        <v>1950</v>
      </c>
      <c r="I228" s="11">
        <v>11456.835999999999</v>
      </c>
      <c r="J228" s="11">
        <v>9166.2520000000004</v>
      </c>
      <c r="K228" s="11">
        <v>7950.2420000000002</v>
      </c>
      <c r="L228" s="11">
        <v>6920.6620000000003</v>
      </c>
      <c r="M228" s="11">
        <v>6004.5649999999996</v>
      </c>
      <c r="N228" s="11">
        <v>5116.0749999999998</v>
      </c>
      <c r="O228" s="11">
        <v>4366.7820000000002</v>
      </c>
      <c r="P228" s="11">
        <v>3743.2979999999998</v>
      </c>
      <c r="Q228" s="11">
        <v>3151.8449999999998</v>
      </c>
      <c r="R228" s="11">
        <v>2636.2469999999998</v>
      </c>
      <c r="S228" s="11">
        <v>2081.1170000000002</v>
      </c>
      <c r="T228" s="11">
        <v>1666.7940000000001</v>
      </c>
      <c r="U228" s="11">
        <v>1288.559</v>
      </c>
      <c r="V228" s="11">
        <v>938.31200000000001</v>
      </c>
      <c r="W228" s="11">
        <v>582.71400000000006</v>
      </c>
      <c r="X228" s="11">
        <v>308.00700000000001</v>
      </c>
      <c r="Y228" s="11">
        <v>124.777</v>
      </c>
      <c r="Z228" s="11">
        <v>32.347999999999999</v>
      </c>
      <c r="AA228" s="11">
        <v>5.274</v>
      </c>
      <c r="AB228" s="11">
        <v>0.53900000000000003</v>
      </c>
      <c r="AC228" s="11">
        <v>0.04</v>
      </c>
    </row>
    <row r="229" spans="1:29" ht="11.5">
      <c r="A229" s="15">
        <v>212</v>
      </c>
      <c r="B229" s="13" t="s">
        <v>1059</v>
      </c>
      <c r="C229" s="39" t="s">
        <v>1088</v>
      </c>
      <c r="D229" s="12" t="s">
        <v>1083</v>
      </c>
      <c r="E229" s="12">
        <v>1500</v>
      </c>
      <c r="F229" s="13" t="s">
        <v>1084</v>
      </c>
      <c r="G229" s="12">
        <v>1802</v>
      </c>
      <c r="H229" s="12">
        <v>1955</v>
      </c>
      <c r="I229" s="11">
        <v>12656.362999999999</v>
      </c>
      <c r="J229" s="11">
        <v>9942.8089999999993</v>
      </c>
      <c r="K229" s="11">
        <v>8750</v>
      </c>
      <c r="L229" s="11">
        <v>7636.0429999999997</v>
      </c>
      <c r="M229" s="11">
        <v>6494.5510000000004</v>
      </c>
      <c r="N229" s="11">
        <v>5536.0730000000003</v>
      </c>
      <c r="O229" s="11">
        <v>4701.78</v>
      </c>
      <c r="P229" s="11">
        <v>4002.0949999999998</v>
      </c>
      <c r="Q229" s="11">
        <v>3404.4989999999998</v>
      </c>
      <c r="R229" s="11">
        <v>2836.6419999999998</v>
      </c>
      <c r="S229" s="11">
        <v>2325.201</v>
      </c>
      <c r="T229" s="11">
        <v>1782.856</v>
      </c>
      <c r="U229" s="11">
        <v>1357.22</v>
      </c>
      <c r="V229" s="11">
        <v>965.46400000000006</v>
      </c>
      <c r="W229" s="11">
        <v>616.88599999999997</v>
      </c>
      <c r="X229" s="11">
        <v>312.83999999999997</v>
      </c>
      <c r="Y229" s="11">
        <v>123.34099999999999</v>
      </c>
      <c r="Z229" s="11">
        <v>32.264000000000003</v>
      </c>
      <c r="AA229" s="11">
        <v>5.085</v>
      </c>
      <c r="AB229" s="11">
        <v>0.50600000000000001</v>
      </c>
      <c r="AC229" s="11">
        <v>3.4000000000000002E-2</v>
      </c>
    </row>
    <row r="230" spans="1:29" ht="11.5">
      <c r="A230" s="15">
        <v>213</v>
      </c>
      <c r="B230" s="13" t="s">
        <v>1059</v>
      </c>
      <c r="C230" s="39" t="s">
        <v>1088</v>
      </c>
      <c r="D230" s="12" t="s">
        <v>1083</v>
      </c>
      <c r="E230" s="12">
        <v>1500</v>
      </c>
      <c r="F230" s="13" t="s">
        <v>1084</v>
      </c>
      <c r="G230" s="12">
        <v>1802</v>
      </c>
      <c r="H230" s="12">
        <v>1960</v>
      </c>
      <c r="I230" s="11">
        <v>14655.374</v>
      </c>
      <c r="J230" s="11">
        <v>11164.115</v>
      </c>
      <c r="K230" s="11">
        <v>9544.4619999999995</v>
      </c>
      <c r="L230" s="11">
        <v>8458.9380000000001</v>
      </c>
      <c r="M230" s="11">
        <v>7266.259</v>
      </c>
      <c r="N230" s="11">
        <v>6104.4030000000002</v>
      </c>
      <c r="O230" s="11">
        <v>5185.1840000000002</v>
      </c>
      <c r="P230" s="11">
        <v>4378.9859999999999</v>
      </c>
      <c r="Q230" s="11">
        <v>3693.5749999999998</v>
      </c>
      <c r="R230" s="11">
        <v>3106.2559999999999</v>
      </c>
      <c r="S230" s="11">
        <v>2543.221</v>
      </c>
      <c r="T230" s="11">
        <v>2024.8610000000001</v>
      </c>
      <c r="U230" s="11">
        <v>1476.325</v>
      </c>
      <c r="V230" s="11">
        <v>1036.1579999999999</v>
      </c>
      <c r="W230" s="11">
        <v>651.82799999999997</v>
      </c>
      <c r="X230" s="11">
        <v>341.584</v>
      </c>
      <c r="Y230" s="11">
        <v>130.524</v>
      </c>
      <c r="Z230" s="11">
        <v>34.32</v>
      </c>
      <c r="AA230" s="11">
        <v>5.3019999999999996</v>
      </c>
      <c r="AB230" s="11">
        <v>0.496</v>
      </c>
      <c r="AC230" s="11">
        <v>3.1E-2</v>
      </c>
    </row>
    <row r="231" spans="1:29" ht="11.5">
      <c r="A231" s="15">
        <v>214</v>
      </c>
      <c r="B231" s="13" t="s">
        <v>1059</v>
      </c>
      <c r="C231" s="39" t="s">
        <v>1088</v>
      </c>
      <c r="D231" s="12" t="s">
        <v>1083</v>
      </c>
      <c r="E231" s="12">
        <v>1500</v>
      </c>
      <c r="F231" s="13" t="s">
        <v>1084</v>
      </c>
      <c r="G231" s="12">
        <v>1802</v>
      </c>
      <c r="H231" s="12">
        <v>1965</v>
      </c>
      <c r="I231" s="11">
        <v>16475.663</v>
      </c>
      <c r="J231" s="11">
        <v>13115.844999999999</v>
      </c>
      <c r="K231" s="11">
        <v>10766.207</v>
      </c>
      <c r="L231" s="11">
        <v>9249.0450000000001</v>
      </c>
      <c r="M231" s="11">
        <v>8064.3959999999997</v>
      </c>
      <c r="N231" s="11">
        <v>6844.3379999999997</v>
      </c>
      <c r="O231" s="11">
        <v>5733.2</v>
      </c>
      <c r="P231" s="11">
        <v>4848.4960000000001</v>
      </c>
      <c r="Q231" s="11">
        <v>4060.1410000000001</v>
      </c>
      <c r="R231" s="11">
        <v>3387.049</v>
      </c>
      <c r="S231" s="11">
        <v>2801.4850000000001</v>
      </c>
      <c r="T231" s="11">
        <v>2230.3130000000001</v>
      </c>
      <c r="U231" s="11">
        <v>1692.1469999999999</v>
      </c>
      <c r="V231" s="11">
        <v>1141.915</v>
      </c>
      <c r="W231" s="11">
        <v>711.61</v>
      </c>
      <c r="X231" s="11">
        <v>371.46300000000002</v>
      </c>
      <c r="Y231" s="11">
        <v>147.691</v>
      </c>
      <c r="Z231" s="11">
        <v>38.029000000000003</v>
      </c>
      <c r="AA231" s="11">
        <v>5.9749999999999996</v>
      </c>
      <c r="AB231" s="11">
        <v>0.52300000000000002</v>
      </c>
      <c r="AC231" s="11">
        <v>3.5000000000000003E-2</v>
      </c>
    </row>
    <row r="232" spans="1:29" ht="11.5">
      <c r="A232" s="15">
        <v>215</v>
      </c>
      <c r="B232" s="13" t="s">
        <v>1059</v>
      </c>
      <c r="C232" s="39" t="s">
        <v>1088</v>
      </c>
      <c r="D232" s="12" t="s">
        <v>1083</v>
      </c>
      <c r="E232" s="12">
        <v>1500</v>
      </c>
      <c r="F232" s="13" t="s">
        <v>1084</v>
      </c>
      <c r="G232" s="12">
        <v>1802</v>
      </c>
      <c r="H232" s="12">
        <v>1970</v>
      </c>
      <c r="I232" s="11">
        <v>19078.702000000001</v>
      </c>
      <c r="J232" s="11">
        <v>14915.039000000001</v>
      </c>
      <c r="K232" s="11">
        <v>12719.883</v>
      </c>
      <c r="L232" s="11">
        <v>10479.575999999999</v>
      </c>
      <c r="M232" s="11">
        <v>8867.9390000000003</v>
      </c>
      <c r="N232" s="11">
        <v>7645.1909999999998</v>
      </c>
      <c r="O232" s="11">
        <v>6472.8090000000002</v>
      </c>
      <c r="P232" s="11">
        <v>5398.9040000000005</v>
      </c>
      <c r="Q232" s="11">
        <v>4530.402</v>
      </c>
      <c r="R232" s="11">
        <v>3752.8710000000001</v>
      </c>
      <c r="S232" s="11">
        <v>3079.547</v>
      </c>
      <c r="T232" s="11">
        <v>2480.277</v>
      </c>
      <c r="U232" s="11">
        <v>1885.617</v>
      </c>
      <c r="V232" s="11">
        <v>1328.9010000000001</v>
      </c>
      <c r="W232" s="11">
        <v>800.524</v>
      </c>
      <c r="X232" s="11">
        <v>416.50200000000001</v>
      </c>
      <c r="Y232" s="11">
        <v>167.24100000000001</v>
      </c>
      <c r="Z232" s="11">
        <v>44.658999999999999</v>
      </c>
      <c r="AA232" s="11">
        <v>6.9029999999999996</v>
      </c>
      <c r="AB232" s="11">
        <v>0.61799999999999999</v>
      </c>
      <c r="AC232" s="11">
        <v>3.5000000000000003E-2</v>
      </c>
    </row>
    <row r="233" spans="1:29" ht="11.5">
      <c r="A233" s="15">
        <v>216</v>
      </c>
      <c r="B233" s="13" t="s">
        <v>1059</v>
      </c>
      <c r="C233" s="39" t="s">
        <v>1088</v>
      </c>
      <c r="D233" s="12" t="s">
        <v>1083</v>
      </c>
      <c r="E233" s="12">
        <v>1500</v>
      </c>
      <c r="F233" s="13" t="s">
        <v>1084</v>
      </c>
      <c r="G233" s="12">
        <v>1802</v>
      </c>
      <c r="H233" s="12">
        <v>1975</v>
      </c>
      <c r="I233" s="11">
        <v>21735.564999999999</v>
      </c>
      <c r="J233" s="11">
        <v>17401.895</v>
      </c>
      <c r="K233" s="11">
        <v>14434.716</v>
      </c>
      <c r="L233" s="11">
        <v>12329.873</v>
      </c>
      <c r="M233" s="11">
        <v>9984.4670000000006</v>
      </c>
      <c r="N233" s="11">
        <v>8375.2909999999993</v>
      </c>
      <c r="O233" s="11">
        <v>7217.5010000000002</v>
      </c>
      <c r="P233" s="11">
        <v>6090.2619999999997</v>
      </c>
      <c r="Q233" s="11">
        <v>5042.3180000000002</v>
      </c>
      <c r="R233" s="11">
        <v>4190.1360000000004</v>
      </c>
      <c r="S233" s="11">
        <v>3420.8069999999998</v>
      </c>
      <c r="T233" s="11">
        <v>2736.5030000000002</v>
      </c>
      <c r="U233" s="11">
        <v>2110.1759999999999</v>
      </c>
      <c r="V233" s="11">
        <v>1493.55</v>
      </c>
      <c r="W233" s="11">
        <v>944.596</v>
      </c>
      <c r="X233" s="11">
        <v>478.16399999999999</v>
      </c>
      <c r="Y233" s="11">
        <v>193.149</v>
      </c>
      <c r="Z233" s="11">
        <v>52.048999999999999</v>
      </c>
      <c r="AA233" s="11">
        <v>8.2899999999999991</v>
      </c>
      <c r="AB233" s="11">
        <v>0.73599999999999999</v>
      </c>
      <c r="AC233" s="11">
        <v>4.1000000000000002E-2</v>
      </c>
    </row>
    <row r="234" spans="1:29" ht="11.5">
      <c r="A234" s="15">
        <v>217</v>
      </c>
      <c r="B234" s="13" t="s">
        <v>1059</v>
      </c>
      <c r="C234" s="39" t="s">
        <v>1088</v>
      </c>
      <c r="D234" s="12" t="s">
        <v>1083</v>
      </c>
      <c r="E234" s="12">
        <v>1500</v>
      </c>
      <c r="F234" s="13" t="s">
        <v>1084</v>
      </c>
      <c r="G234" s="12">
        <v>1802</v>
      </c>
      <c r="H234" s="12">
        <v>1980</v>
      </c>
      <c r="I234" s="11">
        <v>24547.52</v>
      </c>
      <c r="J234" s="11">
        <v>19898.163</v>
      </c>
      <c r="K234" s="11">
        <v>16714.455000000002</v>
      </c>
      <c r="L234" s="11">
        <v>13784.178</v>
      </c>
      <c r="M234" s="11">
        <v>11629.906999999999</v>
      </c>
      <c r="N234" s="11">
        <v>9439.6749999999993</v>
      </c>
      <c r="O234" s="11">
        <v>7963.7870000000003</v>
      </c>
      <c r="P234" s="11">
        <v>6811.3630000000003</v>
      </c>
      <c r="Q234" s="11">
        <v>5701.9219999999996</v>
      </c>
      <c r="R234" s="11">
        <v>4687.1229999999996</v>
      </c>
      <c r="S234" s="11">
        <v>3831.346</v>
      </c>
      <c r="T234" s="11">
        <v>3083.0610000000001</v>
      </c>
      <c r="U234" s="11">
        <v>2357.14</v>
      </c>
      <c r="V234" s="11">
        <v>1710.4829999999999</v>
      </c>
      <c r="W234" s="11">
        <v>1087.7940000000001</v>
      </c>
      <c r="X234" s="11">
        <v>593.67899999999997</v>
      </c>
      <c r="Y234" s="11">
        <v>234.39699999999999</v>
      </c>
      <c r="Z234" s="11">
        <v>61.83</v>
      </c>
      <c r="AA234" s="11">
        <v>9.9550000000000001</v>
      </c>
      <c r="AB234" s="11">
        <v>0.88900000000000001</v>
      </c>
      <c r="AC234" s="11">
        <v>0.05</v>
      </c>
    </row>
    <row r="235" spans="1:29" ht="11.5">
      <c r="A235" s="15">
        <v>218</v>
      </c>
      <c r="B235" s="13" t="s">
        <v>1059</v>
      </c>
      <c r="C235" s="39" t="s">
        <v>1088</v>
      </c>
      <c r="D235" s="12" t="s">
        <v>1083</v>
      </c>
      <c r="E235" s="12">
        <v>1500</v>
      </c>
      <c r="F235" s="13" t="s">
        <v>1084</v>
      </c>
      <c r="G235" s="12">
        <v>1802</v>
      </c>
      <c r="H235" s="12">
        <v>1985</v>
      </c>
      <c r="I235" s="11">
        <v>27988.883000000002</v>
      </c>
      <c r="J235" s="11">
        <v>22448.794999999998</v>
      </c>
      <c r="K235" s="11">
        <v>19137.580999999998</v>
      </c>
      <c r="L235" s="11">
        <v>16088.906000000001</v>
      </c>
      <c r="M235" s="11">
        <v>13067.319</v>
      </c>
      <c r="N235" s="11">
        <v>10949.808999999999</v>
      </c>
      <c r="O235" s="11">
        <v>8855.1859999999997</v>
      </c>
      <c r="P235" s="11">
        <v>7427.5789999999997</v>
      </c>
      <c r="Q235" s="11">
        <v>6310.65</v>
      </c>
      <c r="R235" s="11">
        <v>5229.5950000000003</v>
      </c>
      <c r="S235" s="11">
        <v>4233.8329999999996</v>
      </c>
      <c r="T235" s="11">
        <v>3391.3890000000001</v>
      </c>
      <c r="U235" s="11">
        <v>2625.0120000000002</v>
      </c>
      <c r="V235" s="11">
        <v>1880.298</v>
      </c>
      <c r="W235" s="11">
        <v>1229.2529999999999</v>
      </c>
      <c r="X235" s="11">
        <v>661.35500000000002</v>
      </c>
      <c r="Y235" s="11">
        <v>279.84300000000002</v>
      </c>
      <c r="Z235" s="11">
        <v>75.349000000000004</v>
      </c>
      <c r="AA235" s="11">
        <v>12.010999999999999</v>
      </c>
      <c r="AB235" s="11">
        <v>1.087</v>
      </c>
      <c r="AC235" s="11">
        <v>0.06</v>
      </c>
    </row>
    <row r="236" spans="1:29" ht="11.5">
      <c r="A236" s="15">
        <v>219</v>
      </c>
      <c r="B236" s="13" t="s">
        <v>1059</v>
      </c>
      <c r="C236" s="39" t="s">
        <v>1088</v>
      </c>
      <c r="D236" s="12" t="s">
        <v>1083</v>
      </c>
      <c r="E236" s="12">
        <v>1500</v>
      </c>
      <c r="F236" s="13" t="s">
        <v>1084</v>
      </c>
      <c r="G236" s="12">
        <v>1802</v>
      </c>
      <c r="H236" s="12">
        <v>1990</v>
      </c>
      <c r="I236" s="11">
        <v>31790.026999999998</v>
      </c>
      <c r="J236" s="11">
        <v>26060.998</v>
      </c>
      <c r="K236" s="11">
        <v>21824.165000000001</v>
      </c>
      <c r="L236" s="11">
        <v>18524.885999999999</v>
      </c>
      <c r="M236" s="11">
        <v>15282.883</v>
      </c>
      <c r="N236" s="11">
        <v>12365.607</v>
      </c>
      <c r="O236" s="11">
        <v>10369.645</v>
      </c>
      <c r="P236" s="11">
        <v>8309.0939999999991</v>
      </c>
      <c r="Q236" s="11">
        <v>6924.64</v>
      </c>
      <c r="R236" s="11">
        <v>5843.7479999999996</v>
      </c>
      <c r="S236" s="11">
        <v>4784.8900000000003</v>
      </c>
      <c r="T236" s="11">
        <v>3809.232</v>
      </c>
      <c r="U236" s="11">
        <v>2930.1979999999999</v>
      </c>
      <c r="V236" s="11">
        <v>2143.2579999999998</v>
      </c>
      <c r="W236" s="11">
        <v>1415.57</v>
      </c>
      <c r="X236" s="11">
        <v>794.84199999999998</v>
      </c>
      <c r="Y236" s="11">
        <v>331.76100000000002</v>
      </c>
      <c r="Z236" s="11">
        <v>92.156999999999996</v>
      </c>
      <c r="AA236" s="11">
        <v>14.959</v>
      </c>
      <c r="AB236" s="11">
        <v>1.349</v>
      </c>
      <c r="AC236" s="11">
        <v>7.4999999999999997E-2</v>
      </c>
    </row>
    <row r="237" spans="1:29" ht="11.5">
      <c r="A237" s="15">
        <v>220</v>
      </c>
      <c r="B237" s="13" t="s">
        <v>1059</v>
      </c>
      <c r="C237" s="39" t="s">
        <v>1088</v>
      </c>
      <c r="D237" s="12" t="s">
        <v>1083</v>
      </c>
      <c r="E237" s="12">
        <v>1500</v>
      </c>
      <c r="F237" s="13" t="s">
        <v>1084</v>
      </c>
      <c r="G237" s="12">
        <v>1802</v>
      </c>
      <c r="H237" s="12">
        <v>1995</v>
      </c>
      <c r="I237" s="11">
        <v>35884.900999999998</v>
      </c>
      <c r="J237" s="11">
        <v>29971.874</v>
      </c>
      <c r="K237" s="11">
        <v>25620.026000000002</v>
      </c>
      <c r="L237" s="11">
        <v>21292.287</v>
      </c>
      <c r="M237" s="11">
        <v>17833.825000000001</v>
      </c>
      <c r="N237" s="11">
        <v>14623.626</v>
      </c>
      <c r="O237" s="11">
        <v>11881.344999999999</v>
      </c>
      <c r="P237" s="11">
        <v>10029.620000000001</v>
      </c>
      <c r="Q237" s="11">
        <v>7998.0690000000004</v>
      </c>
      <c r="R237" s="11">
        <v>6585.7</v>
      </c>
      <c r="S237" s="11">
        <v>5519.1639999999998</v>
      </c>
      <c r="T237" s="11">
        <v>4435.402</v>
      </c>
      <c r="U237" s="11">
        <v>3429.991</v>
      </c>
      <c r="V237" s="11">
        <v>2458.482</v>
      </c>
      <c r="W237" s="11">
        <v>1658.096</v>
      </c>
      <c r="X237" s="11">
        <v>963.61800000000005</v>
      </c>
      <c r="Y237" s="11">
        <v>420.09199999999998</v>
      </c>
      <c r="Z237" s="11">
        <v>114.655</v>
      </c>
      <c r="AA237" s="11">
        <v>19.001000000000001</v>
      </c>
      <c r="AB237" s="11">
        <v>1.7909999999999999</v>
      </c>
      <c r="AC237" s="11">
        <v>0.1</v>
      </c>
    </row>
    <row r="238" spans="1:29" ht="11.5">
      <c r="A238" s="15">
        <v>221</v>
      </c>
      <c r="B238" s="13" t="s">
        <v>1059</v>
      </c>
      <c r="C238" s="39" t="s">
        <v>1088</v>
      </c>
      <c r="D238" s="12" t="s">
        <v>1083</v>
      </c>
      <c r="E238" s="12">
        <v>1500</v>
      </c>
      <c r="F238" s="13" t="s">
        <v>1084</v>
      </c>
      <c r="G238" s="12">
        <v>1802</v>
      </c>
      <c r="H238" s="12">
        <v>2000</v>
      </c>
      <c r="I238" s="11">
        <v>40532.260999999999</v>
      </c>
      <c r="J238" s="11">
        <v>34038.819000000003</v>
      </c>
      <c r="K238" s="11">
        <v>29331.064999999999</v>
      </c>
      <c r="L238" s="11">
        <v>24827.508000000002</v>
      </c>
      <c r="M238" s="11">
        <v>20233.822</v>
      </c>
      <c r="N238" s="11">
        <v>16828.237000000001</v>
      </c>
      <c r="O238" s="11">
        <v>13788.129000000001</v>
      </c>
      <c r="P238" s="11">
        <v>11197.556</v>
      </c>
      <c r="Q238" s="11">
        <v>9339.1579999999994</v>
      </c>
      <c r="R238" s="11">
        <v>7373.9319999999998</v>
      </c>
      <c r="S238" s="11">
        <v>6022.3760000000002</v>
      </c>
      <c r="T238" s="11">
        <v>4963.3599999999997</v>
      </c>
      <c r="U238" s="11">
        <v>3826.2060000000001</v>
      </c>
      <c r="V238" s="11">
        <v>2795.37</v>
      </c>
      <c r="W238" s="11">
        <v>1804.078</v>
      </c>
      <c r="X238" s="11">
        <v>1067.0409999999999</v>
      </c>
      <c r="Y238" s="11">
        <v>478.25700000000001</v>
      </c>
      <c r="Z238" s="11">
        <v>142.26900000000001</v>
      </c>
      <c r="AA238" s="11">
        <v>23.898</v>
      </c>
      <c r="AB238" s="11">
        <v>2.3279999999999998</v>
      </c>
      <c r="AC238" s="11">
        <v>0.13800000000000001</v>
      </c>
    </row>
    <row r="239" spans="1:29" ht="11.5">
      <c r="A239" s="15">
        <v>222</v>
      </c>
      <c r="B239" s="13" t="s">
        <v>1059</v>
      </c>
      <c r="C239" s="39" t="s">
        <v>1088</v>
      </c>
      <c r="D239" s="12" t="s">
        <v>1083</v>
      </c>
      <c r="E239" s="12">
        <v>1500</v>
      </c>
      <c r="F239" s="13" t="s">
        <v>1084</v>
      </c>
      <c r="G239" s="12">
        <v>1802</v>
      </c>
      <c r="H239" s="12">
        <v>2005</v>
      </c>
      <c r="I239" s="11">
        <v>45533.165000000001</v>
      </c>
      <c r="J239" s="11">
        <v>38940.796999999999</v>
      </c>
      <c r="K239" s="11">
        <v>33509.612999999998</v>
      </c>
      <c r="L239" s="11">
        <v>28528.464</v>
      </c>
      <c r="M239" s="11">
        <v>23694.333999999999</v>
      </c>
      <c r="N239" s="11">
        <v>19241.172999999999</v>
      </c>
      <c r="O239" s="11">
        <v>16077.199000000001</v>
      </c>
      <c r="P239" s="11">
        <v>13138.368</v>
      </c>
      <c r="Q239" s="11">
        <v>10592.232</v>
      </c>
      <c r="R239" s="11">
        <v>8755.1389999999992</v>
      </c>
      <c r="S239" s="11">
        <v>6840.3950000000004</v>
      </c>
      <c r="T239" s="11">
        <v>5501.5959999999995</v>
      </c>
      <c r="U239" s="11">
        <v>4399.6570000000002</v>
      </c>
      <c r="V239" s="11">
        <v>3190.6950000000002</v>
      </c>
      <c r="W239" s="11">
        <v>2113.431</v>
      </c>
      <c r="X239" s="11">
        <v>1171.192</v>
      </c>
      <c r="Y239" s="11">
        <v>539.96100000000001</v>
      </c>
      <c r="Z239" s="11">
        <v>166.76900000000001</v>
      </c>
      <c r="AA239" s="11">
        <v>30.806999999999999</v>
      </c>
      <c r="AB239" s="11">
        <v>3.0659999999999998</v>
      </c>
      <c r="AC239" s="11">
        <v>0.189</v>
      </c>
    </row>
    <row r="240" spans="1:29" ht="11.5">
      <c r="A240" s="15">
        <v>223</v>
      </c>
      <c r="B240" s="13" t="s">
        <v>1059</v>
      </c>
      <c r="C240" s="39" t="s">
        <v>1088</v>
      </c>
      <c r="D240" s="12" t="s">
        <v>1083</v>
      </c>
      <c r="E240" s="12">
        <v>1500</v>
      </c>
      <c r="F240" s="13" t="s">
        <v>1084</v>
      </c>
      <c r="G240" s="12">
        <v>1802</v>
      </c>
      <c r="H240" s="12">
        <v>2010</v>
      </c>
      <c r="I240" s="11">
        <v>50784.358</v>
      </c>
      <c r="J240" s="11">
        <v>44002.987000000001</v>
      </c>
      <c r="K240" s="11">
        <v>38342.616000000002</v>
      </c>
      <c r="L240" s="11">
        <v>32712.085999999999</v>
      </c>
      <c r="M240" s="11">
        <v>27237.43</v>
      </c>
      <c r="N240" s="11">
        <v>22554.596000000001</v>
      </c>
      <c r="O240" s="11">
        <v>18341.368999999999</v>
      </c>
      <c r="P240" s="11">
        <v>15291.442999999999</v>
      </c>
      <c r="Q240" s="11">
        <v>12463.938</v>
      </c>
      <c r="R240" s="11">
        <v>9979.3070000000007</v>
      </c>
      <c r="S240" s="11">
        <v>8196.134</v>
      </c>
      <c r="T240" s="11">
        <v>6260.116</v>
      </c>
      <c r="U240" s="11">
        <v>4894.8580000000002</v>
      </c>
      <c r="V240" s="11">
        <v>3690.27</v>
      </c>
      <c r="W240" s="11">
        <v>2434.538</v>
      </c>
      <c r="X240" s="11">
        <v>1400.1120000000001</v>
      </c>
      <c r="Y240" s="11">
        <v>635.98299999999995</v>
      </c>
      <c r="Z240" s="11">
        <v>196.71199999999999</v>
      </c>
      <c r="AA240" s="11">
        <v>38.159999999999997</v>
      </c>
      <c r="AB240" s="11">
        <v>4.2279999999999998</v>
      </c>
      <c r="AC240" s="11">
        <v>0.26500000000000001</v>
      </c>
    </row>
    <row r="241" spans="1:29" ht="11.5">
      <c r="A241" s="15">
        <v>224</v>
      </c>
      <c r="B241" s="13" t="s">
        <v>1059</v>
      </c>
      <c r="C241" s="39" t="s">
        <v>1088</v>
      </c>
      <c r="D241" s="12" t="s">
        <v>1083</v>
      </c>
      <c r="E241" s="12">
        <v>1500</v>
      </c>
      <c r="F241" s="13" t="s">
        <v>1084</v>
      </c>
      <c r="G241" s="12">
        <v>1802</v>
      </c>
      <c r="H241" s="12">
        <v>2015</v>
      </c>
      <c r="I241" s="11">
        <v>55327.930999999997</v>
      </c>
      <c r="J241" s="11">
        <v>48958.675999999999</v>
      </c>
      <c r="K241" s="11">
        <v>43041.557000000001</v>
      </c>
      <c r="L241" s="11">
        <v>37388.447</v>
      </c>
      <c r="M241" s="11">
        <v>31416.794000000002</v>
      </c>
      <c r="N241" s="11">
        <v>25800.762999999999</v>
      </c>
      <c r="O241" s="11">
        <v>21258.687999999998</v>
      </c>
      <c r="P241" s="11">
        <v>17266.766</v>
      </c>
      <c r="Q241" s="11">
        <v>14387.106</v>
      </c>
      <c r="R241" s="11">
        <v>11676.924000000001</v>
      </c>
      <c r="S241" s="11">
        <v>9259.7860000000001</v>
      </c>
      <c r="T241" s="11">
        <v>7488.76</v>
      </c>
      <c r="U241" s="11">
        <v>5535.951</v>
      </c>
      <c r="V241" s="11">
        <v>4095.846</v>
      </c>
      <c r="W241" s="11">
        <v>2829.9229999999998</v>
      </c>
      <c r="X241" s="11">
        <v>1616.712</v>
      </c>
      <c r="Y241" s="11">
        <v>742.69500000000005</v>
      </c>
      <c r="Z241" s="11">
        <v>242.59700000000001</v>
      </c>
      <c r="AA241" s="11">
        <v>47.942999999999998</v>
      </c>
      <c r="AB241" s="11">
        <v>5.6269999999999998</v>
      </c>
      <c r="AC241" s="11">
        <v>0.39900000000000002</v>
      </c>
    </row>
    <row r="242" spans="1:29" ht="11.5">
      <c r="A242" s="15">
        <v>225</v>
      </c>
      <c r="B242" s="13" t="s">
        <v>1059</v>
      </c>
      <c r="C242" s="39" t="s">
        <v>1088</v>
      </c>
      <c r="D242" s="12" t="s">
        <v>1083</v>
      </c>
      <c r="E242" s="12">
        <v>1500</v>
      </c>
      <c r="F242" s="13" t="s">
        <v>1084</v>
      </c>
      <c r="G242" s="12">
        <v>1802</v>
      </c>
      <c r="H242" s="12">
        <v>2020</v>
      </c>
      <c r="I242" s="11">
        <v>59947.741999999998</v>
      </c>
      <c r="J242" s="11">
        <v>53933.64</v>
      </c>
      <c r="K242" s="11">
        <v>48284.370999999999</v>
      </c>
      <c r="L242" s="11">
        <v>42347.792000000001</v>
      </c>
      <c r="M242" s="11">
        <v>36433.326000000001</v>
      </c>
      <c r="N242" s="11">
        <v>30498.953000000001</v>
      </c>
      <c r="O242" s="11">
        <v>25055.132000000001</v>
      </c>
      <c r="P242" s="11">
        <v>20552.804</v>
      </c>
      <c r="Q242" s="11">
        <v>16624.102999999999</v>
      </c>
      <c r="R242" s="11">
        <v>13812.076999999999</v>
      </c>
      <c r="S242" s="11">
        <v>11091.957</v>
      </c>
      <c r="T242" s="11">
        <v>8627.1919999999991</v>
      </c>
      <c r="U242" s="11">
        <v>6742.9620000000004</v>
      </c>
      <c r="V242" s="11">
        <v>4718.8689999999997</v>
      </c>
      <c r="W242" s="11">
        <v>3203.9470000000001</v>
      </c>
      <c r="X242" s="11">
        <v>1927.489</v>
      </c>
      <c r="Y242" s="11">
        <v>884.13099999999997</v>
      </c>
      <c r="Z242" s="11">
        <v>294.98500000000001</v>
      </c>
      <c r="AA242" s="11">
        <v>62.103000000000002</v>
      </c>
      <c r="AB242" s="11">
        <v>7.3179999999999996</v>
      </c>
      <c r="AC242" s="11">
        <v>0.56899999999999995</v>
      </c>
    </row>
    <row r="243" spans="1:29" ht="11.5">
      <c r="A243" s="15">
        <v>226</v>
      </c>
      <c r="B243" s="13" t="s">
        <v>1059</v>
      </c>
      <c r="C243" s="39" t="s">
        <v>1089</v>
      </c>
      <c r="D243" s="12"/>
      <c r="E243" s="12">
        <v>1518</v>
      </c>
      <c r="F243" s="13" t="s">
        <v>1084</v>
      </c>
      <c r="G243" s="12">
        <v>1802</v>
      </c>
      <c r="H243" s="12">
        <v>1950</v>
      </c>
      <c r="I243" s="11">
        <v>66.230999999999995</v>
      </c>
      <c r="J243" s="11">
        <v>48.256</v>
      </c>
      <c r="K243" s="11">
        <v>40.96</v>
      </c>
      <c r="L243" s="11">
        <v>36.335999999999999</v>
      </c>
      <c r="M243" s="11">
        <v>31.562999999999999</v>
      </c>
      <c r="N243" s="11">
        <v>30.728000000000002</v>
      </c>
      <c r="O243" s="11">
        <v>26.363</v>
      </c>
      <c r="P243" s="11">
        <v>25.222999999999999</v>
      </c>
      <c r="Q243" s="11">
        <v>20.446999999999999</v>
      </c>
      <c r="R243" s="11">
        <v>16.628</v>
      </c>
      <c r="S243" s="11">
        <v>12.991</v>
      </c>
      <c r="T243" s="11">
        <v>10.542999999999999</v>
      </c>
      <c r="U243" s="11">
        <v>7.91</v>
      </c>
      <c r="V243" s="11">
        <v>5.3479999999999999</v>
      </c>
      <c r="W243" s="11">
        <v>3.9460000000000002</v>
      </c>
      <c r="X243" s="11">
        <v>2.9409999999999998</v>
      </c>
      <c r="Y243" s="11">
        <v>1.325</v>
      </c>
      <c r="Z243" s="11">
        <v>0.41099999999999998</v>
      </c>
      <c r="AA243" s="11">
        <v>0.09</v>
      </c>
      <c r="AB243" s="11">
        <v>1.2999999999999999E-2</v>
      </c>
      <c r="AC243" s="11">
        <v>3.0000000000000001E-3</v>
      </c>
    </row>
    <row r="244" spans="1:29" ht="11.5">
      <c r="A244" s="15">
        <v>227</v>
      </c>
      <c r="B244" s="13" t="s">
        <v>1059</v>
      </c>
      <c r="C244" s="39" t="s">
        <v>1089</v>
      </c>
      <c r="D244" s="12"/>
      <c r="E244" s="12">
        <v>1518</v>
      </c>
      <c r="F244" s="13" t="s">
        <v>1084</v>
      </c>
      <c r="G244" s="12">
        <v>1802</v>
      </c>
      <c r="H244" s="12">
        <v>1955</v>
      </c>
      <c r="I244" s="11">
        <v>81.087999999999994</v>
      </c>
      <c r="J244" s="11">
        <v>62.835000000000001</v>
      </c>
      <c r="K244" s="11">
        <v>48.350999999999999</v>
      </c>
      <c r="L244" s="11">
        <v>40.158999999999999</v>
      </c>
      <c r="M244" s="11">
        <v>35.188000000000002</v>
      </c>
      <c r="N244" s="11">
        <v>31.286999999999999</v>
      </c>
      <c r="O244" s="11">
        <v>29.233000000000001</v>
      </c>
      <c r="P244" s="11">
        <v>25.972000000000001</v>
      </c>
      <c r="Q244" s="11">
        <v>23.51</v>
      </c>
      <c r="R244" s="11">
        <v>18.533000000000001</v>
      </c>
      <c r="S244" s="11">
        <v>15.058999999999999</v>
      </c>
      <c r="T244" s="11">
        <v>11.459</v>
      </c>
      <c r="U244" s="11">
        <v>7.9379999999999997</v>
      </c>
      <c r="V244" s="11">
        <v>6.7690000000000001</v>
      </c>
      <c r="W244" s="11">
        <v>3.7879999999999998</v>
      </c>
      <c r="X244" s="11">
        <v>2.6629999999999998</v>
      </c>
      <c r="Y244" s="11">
        <v>1.845</v>
      </c>
      <c r="Z244" s="11">
        <v>0.46100000000000002</v>
      </c>
      <c r="AA244" s="11">
        <v>7.9000000000000001E-2</v>
      </c>
      <c r="AB244" s="11">
        <v>7.0000000000000001E-3</v>
      </c>
      <c r="AC244" s="11">
        <v>1E-3</v>
      </c>
    </row>
    <row r="245" spans="1:29" ht="11.5">
      <c r="A245" s="15">
        <v>228</v>
      </c>
      <c r="B245" s="13" t="s">
        <v>1059</v>
      </c>
      <c r="C245" s="39" t="s">
        <v>1089</v>
      </c>
      <c r="D245" s="12"/>
      <c r="E245" s="12">
        <v>1518</v>
      </c>
      <c r="F245" s="13" t="s">
        <v>1084</v>
      </c>
      <c r="G245" s="12">
        <v>1802</v>
      </c>
      <c r="H245" s="12">
        <v>1960</v>
      </c>
      <c r="I245" s="11">
        <v>89.802000000000007</v>
      </c>
      <c r="J245" s="11">
        <v>77.983999999999995</v>
      </c>
      <c r="K245" s="11">
        <v>63.113999999999997</v>
      </c>
      <c r="L245" s="11">
        <v>48.048999999999999</v>
      </c>
      <c r="M245" s="11">
        <v>38.835999999999999</v>
      </c>
      <c r="N245" s="11">
        <v>34.220999999999997</v>
      </c>
      <c r="O245" s="11">
        <v>30.184000000000001</v>
      </c>
      <c r="P245" s="11">
        <v>29.087</v>
      </c>
      <c r="Q245" s="11">
        <v>24.645</v>
      </c>
      <c r="R245" s="11">
        <v>22.41</v>
      </c>
      <c r="S245" s="11">
        <v>18.465</v>
      </c>
      <c r="T245" s="11">
        <v>14.494999999999999</v>
      </c>
      <c r="U245" s="11">
        <v>10.691000000000001</v>
      </c>
      <c r="V245" s="11">
        <v>7.282</v>
      </c>
      <c r="W245" s="11">
        <v>5.234</v>
      </c>
      <c r="X245" s="11">
        <v>3.0649999999999999</v>
      </c>
      <c r="Y245" s="11">
        <v>1.6339999999999999</v>
      </c>
      <c r="Z245" s="11">
        <v>0.65700000000000003</v>
      </c>
      <c r="AA245" s="11">
        <v>9.5000000000000001E-2</v>
      </c>
      <c r="AB245" s="11">
        <v>8.0000000000000002E-3</v>
      </c>
      <c r="AC245" s="11">
        <v>0</v>
      </c>
    </row>
    <row r="246" spans="1:29" ht="11.5">
      <c r="A246" s="15">
        <v>229</v>
      </c>
      <c r="B246" s="13" t="s">
        <v>1059</v>
      </c>
      <c r="C246" s="39" t="s">
        <v>1089</v>
      </c>
      <c r="D246" s="12"/>
      <c r="E246" s="12">
        <v>1518</v>
      </c>
      <c r="F246" s="13" t="s">
        <v>1084</v>
      </c>
      <c r="G246" s="12">
        <v>1802</v>
      </c>
      <c r="H246" s="12">
        <v>1965</v>
      </c>
      <c r="I246" s="11">
        <v>100.11499999999999</v>
      </c>
      <c r="J246" s="11">
        <v>89.391999999999996</v>
      </c>
      <c r="K246" s="11">
        <v>78.114999999999995</v>
      </c>
      <c r="L246" s="11">
        <v>61.06</v>
      </c>
      <c r="M246" s="11">
        <v>43.368000000000002</v>
      </c>
      <c r="N246" s="11">
        <v>33.822000000000003</v>
      </c>
      <c r="O246" s="11">
        <v>33.002000000000002</v>
      </c>
      <c r="P246" s="11">
        <v>30.312999999999999</v>
      </c>
      <c r="Q246" s="11">
        <v>27.716000000000001</v>
      </c>
      <c r="R246" s="11">
        <v>23.254999999999999</v>
      </c>
      <c r="S246" s="11">
        <v>20.638999999999999</v>
      </c>
      <c r="T246" s="11">
        <v>17.425000000000001</v>
      </c>
      <c r="U246" s="11">
        <v>11.657999999999999</v>
      </c>
      <c r="V246" s="11">
        <v>7.8390000000000004</v>
      </c>
      <c r="W246" s="11">
        <v>5.4950000000000001</v>
      </c>
      <c r="X246" s="11">
        <v>3.415</v>
      </c>
      <c r="Y246" s="11">
        <v>1.8740000000000001</v>
      </c>
      <c r="Z246" s="11">
        <v>0.625</v>
      </c>
      <c r="AA246" s="11">
        <v>0.16200000000000001</v>
      </c>
      <c r="AB246" s="11">
        <v>1.0999999999999999E-2</v>
      </c>
      <c r="AC246" s="11">
        <v>0</v>
      </c>
    </row>
    <row r="247" spans="1:29" ht="11.5">
      <c r="A247" s="15">
        <v>230</v>
      </c>
      <c r="B247" s="13" t="s">
        <v>1059</v>
      </c>
      <c r="C247" s="39" t="s">
        <v>1089</v>
      </c>
      <c r="D247" s="12"/>
      <c r="E247" s="12">
        <v>1518</v>
      </c>
      <c r="F247" s="13" t="s">
        <v>1084</v>
      </c>
      <c r="G247" s="12">
        <v>1802</v>
      </c>
      <c r="H247" s="12">
        <v>1970</v>
      </c>
      <c r="I247" s="11">
        <v>106.976</v>
      </c>
      <c r="J247" s="11">
        <v>99.337000000000003</v>
      </c>
      <c r="K247" s="11">
        <v>88.492999999999995</v>
      </c>
      <c r="L247" s="11">
        <v>72.793000000000006</v>
      </c>
      <c r="M247" s="11">
        <v>49.908999999999999</v>
      </c>
      <c r="N247" s="11">
        <v>39.755000000000003</v>
      </c>
      <c r="O247" s="11">
        <v>35.100999999999999</v>
      </c>
      <c r="P247" s="11">
        <v>34.866999999999997</v>
      </c>
      <c r="Q247" s="11">
        <v>30.085000000000001</v>
      </c>
      <c r="R247" s="11">
        <v>26.922999999999998</v>
      </c>
      <c r="S247" s="11">
        <v>23.533999999999999</v>
      </c>
      <c r="T247" s="11">
        <v>19.722999999999999</v>
      </c>
      <c r="U247" s="11">
        <v>14.867000000000001</v>
      </c>
      <c r="V247" s="11">
        <v>9.7309999999999999</v>
      </c>
      <c r="W247" s="11">
        <v>7.0490000000000004</v>
      </c>
      <c r="X247" s="11">
        <v>4.2030000000000003</v>
      </c>
      <c r="Y247" s="11">
        <v>2.0289999999999999</v>
      </c>
      <c r="Z247" s="11">
        <v>0.76800000000000002</v>
      </c>
      <c r="AA247" s="11">
        <v>0.17199999999999999</v>
      </c>
      <c r="AB247" s="11">
        <v>2.5000000000000001E-2</v>
      </c>
      <c r="AC247" s="11">
        <v>0</v>
      </c>
    </row>
    <row r="248" spans="1:29" ht="11.5">
      <c r="A248" s="15">
        <v>231</v>
      </c>
      <c r="B248" s="13" t="s">
        <v>1059</v>
      </c>
      <c r="C248" s="39" t="s">
        <v>1089</v>
      </c>
      <c r="D248" s="12"/>
      <c r="E248" s="12">
        <v>1518</v>
      </c>
      <c r="F248" s="13" t="s">
        <v>1084</v>
      </c>
      <c r="G248" s="12">
        <v>1802</v>
      </c>
      <c r="H248" s="12">
        <v>1975</v>
      </c>
      <c r="I248" s="11">
        <v>94.042000000000002</v>
      </c>
      <c r="J248" s="11">
        <v>100.315</v>
      </c>
      <c r="K248" s="11">
        <v>98.905000000000001</v>
      </c>
      <c r="L248" s="11">
        <v>83.102999999999994</v>
      </c>
      <c r="M248" s="11">
        <v>55.75</v>
      </c>
      <c r="N248" s="11">
        <v>37.883000000000003</v>
      </c>
      <c r="O248" s="11">
        <v>35.064999999999998</v>
      </c>
      <c r="P248" s="11">
        <v>31.760999999999999</v>
      </c>
      <c r="Q248" s="11">
        <v>32.204999999999998</v>
      </c>
      <c r="R248" s="11">
        <v>28.077999999999999</v>
      </c>
      <c r="S248" s="11">
        <v>24.614000000000001</v>
      </c>
      <c r="T248" s="11">
        <v>20.45</v>
      </c>
      <c r="U248" s="11">
        <v>16.952000000000002</v>
      </c>
      <c r="V248" s="11">
        <v>12.41</v>
      </c>
      <c r="W248" s="11">
        <v>7.4580000000000002</v>
      </c>
      <c r="X248" s="11">
        <v>4.6029999999999998</v>
      </c>
      <c r="Y248" s="11">
        <v>2.899</v>
      </c>
      <c r="Z248" s="11">
        <v>0.878</v>
      </c>
      <c r="AA248" s="11">
        <v>0.223</v>
      </c>
      <c r="AB248" s="11">
        <v>2.9000000000000001E-2</v>
      </c>
      <c r="AC248" s="11">
        <v>2E-3</v>
      </c>
    </row>
    <row r="249" spans="1:29" ht="11.5">
      <c r="A249" s="15">
        <v>232</v>
      </c>
      <c r="B249" s="13" t="s">
        <v>1059</v>
      </c>
      <c r="C249" s="39" t="s">
        <v>1089</v>
      </c>
      <c r="D249" s="12"/>
      <c r="E249" s="12">
        <v>1518</v>
      </c>
      <c r="F249" s="13" t="s">
        <v>1084</v>
      </c>
      <c r="G249" s="12">
        <v>1802</v>
      </c>
      <c r="H249" s="12">
        <v>1980</v>
      </c>
      <c r="I249" s="11">
        <v>85.658000000000001</v>
      </c>
      <c r="J249" s="11">
        <v>89.094999999999999</v>
      </c>
      <c r="K249" s="11">
        <v>99.724000000000004</v>
      </c>
      <c r="L249" s="11">
        <v>95.465000000000003</v>
      </c>
      <c r="M249" s="11">
        <v>74.070999999999998</v>
      </c>
      <c r="N249" s="11">
        <v>53.960999999999999</v>
      </c>
      <c r="O249" s="11">
        <v>45.7</v>
      </c>
      <c r="P249" s="11">
        <v>39.387</v>
      </c>
      <c r="Q249" s="11">
        <v>33.853000000000002</v>
      </c>
      <c r="R249" s="11">
        <v>32.908000000000001</v>
      </c>
      <c r="S249" s="11">
        <v>26.870999999999999</v>
      </c>
      <c r="T249" s="11">
        <v>24.238</v>
      </c>
      <c r="U249" s="11">
        <v>19.437000000000001</v>
      </c>
      <c r="V249" s="11">
        <v>14.544</v>
      </c>
      <c r="W249" s="11">
        <v>10.625999999999999</v>
      </c>
      <c r="X249" s="11">
        <v>6.1760000000000002</v>
      </c>
      <c r="Y249" s="11">
        <v>3.2349999999999999</v>
      </c>
      <c r="Z249" s="11">
        <v>1.365</v>
      </c>
      <c r="AA249" s="11">
        <v>0.27400000000000002</v>
      </c>
      <c r="AB249" s="11">
        <v>4.4999999999999998E-2</v>
      </c>
      <c r="AC249" s="11">
        <v>3.0000000000000001E-3</v>
      </c>
    </row>
    <row r="250" spans="1:29" ht="11.5">
      <c r="A250" s="15">
        <v>233</v>
      </c>
      <c r="B250" s="13" t="s">
        <v>1059</v>
      </c>
      <c r="C250" s="39" t="s">
        <v>1089</v>
      </c>
      <c r="D250" s="12"/>
      <c r="E250" s="12">
        <v>1518</v>
      </c>
      <c r="F250" s="13" t="s">
        <v>1084</v>
      </c>
      <c r="G250" s="12">
        <v>1802</v>
      </c>
      <c r="H250" s="12">
        <v>1985</v>
      </c>
      <c r="I250" s="11">
        <v>92.486999999999995</v>
      </c>
      <c r="J250" s="11">
        <v>87.716999999999999</v>
      </c>
      <c r="K250" s="11">
        <v>92.305999999999997</v>
      </c>
      <c r="L250" s="11">
        <v>94.951999999999998</v>
      </c>
      <c r="M250" s="11">
        <v>83.622</v>
      </c>
      <c r="N250" s="11">
        <v>68.744</v>
      </c>
      <c r="O250" s="11">
        <v>60.764000000000003</v>
      </c>
      <c r="P250" s="11">
        <v>48.353999999999999</v>
      </c>
      <c r="Q250" s="11">
        <v>40.786000000000001</v>
      </c>
      <c r="R250" s="11">
        <v>34.597000000000001</v>
      </c>
      <c r="S250" s="11">
        <v>30.905999999999999</v>
      </c>
      <c r="T250" s="11">
        <v>26.100999999999999</v>
      </c>
      <c r="U250" s="11">
        <v>22.298999999999999</v>
      </c>
      <c r="V250" s="11">
        <v>16.681999999999999</v>
      </c>
      <c r="W250" s="11">
        <v>11.94</v>
      </c>
      <c r="X250" s="11">
        <v>8.2509999999999994</v>
      </c>
      <c r="Y250" s="11">
        <v>4.1390000000000002</v>
      </c>
      <c r="Z250" s="11">
        <v>1.5980000000000001</v>
      </c>
      <c r="AA250" s="11">
        <v>0.47099999999999997</v>
      </c>
      <c r="AB250" s="11">
        <v>5.7000000000000002E-2</v>
      </c>
      <c r="AC250" s="11">
        <v>6.0000000000000001E-3</v>
      </c>
    </row>
    <row r="251" spans="1:29" ht="11.5">
      <c r="A251" s="15">
        <v>234</v>
      </c>
      <c r="B251" s="13" t="s">
        <v>1059</v>
      </c>
      <c r="C251" s="39" t="s">
        <v>1089</v>
      </c>
      <c r="D251" s="12"/>
      <c r="E251" s="12">
        <v>1518</v>
      </c>
      <c r="F251" s="13" t="s">
        <v>1084</v>
      </c>
      <c r="G251" s="12">
        <v>1802</v>
      </c>
      <c r="H251" s="12">
        <v>1990</v>
      </c>
      <c r="I251" s="11">
        <v>103.694</v>
      </c>
      <c r="J251" s="11">
        <v>93.661000000000001</v>
      </c>
      <c r="K251" s="11">
        <v>91.022999999999996</v>
      </c>
      <c r="L251" s="11">
        <v>96.866</v>
      </c>
      <c r="M251" s="11">
        <v>90.23</v>
      </c>
      <c r="N251" s="11">
        <v>85.593999999999994</v>
      </c>
      <c r="O251" s="11">
        <v>74.525999999999996</v>
      </c>
      <c r="P251" s="11">
        <v>63.811</v>
      </c>
      <c r="Q251" s="11">
        <v>50.814999999999998</v>
      </c>
      <c r="R251" s="11">
        <v>39.85</v>
      </c>
      <c r="S251" s="11">
        <v>34.320999999999998</v>
      </c>
      <c r="T251" s="11">
        <v>29.73</v>
      </c>
      <c r="U251" s="11">
        <v>24.401</v>
      </c>
      <c r="V251" s="11">
        <v>20.145</v>
      </c>
      <c r="W251" s="11">
        <v>13.8</v>
      </c>
      <c r="X251" s="11">
        <v>9.3409999999999993</v>
      </c>
      <c r="Y251" s="11">
        <v>5.2590000000000003</v>
      </c>
      <c r="Z251" s="11">
        <v>2.0419999999999998</v>
      </c>
      <c r="AA251" s="11">
        <v>0.57099999999999995</v>
      </c>
      <c r="AB251" s="11">
        <v>0.114</v>
      </c>
      <c r="AC251" s="11">
        <v>8.0000000000000002E-3</v>
      </c>
    </row>
    <row r="252" spans="1:29" ht="11.5">
      <c r="A252" s="15">
        <v>235</v>
      </c>
      <c r="B252" s="13" t="s">
        <v>1059</v>
      </c>
      <c r="C252" s="39" t="s">
        <v>1089</v>
      </c>
      <c r="D252" s="12"/>
      <c r="E252" s="12">
        <v>1518</v>
      </c>
      <c r="F252" s="13" t="s">
        <v>1084</v>
      </c>
      <c r="G252" s="12">
        <v>1802</v>
      </c>
      <c r="H252" s="12">
        <v>1995</v>
      </c>
      <c r="I252" s="11">
        <v>108.021</v>
      </c>
      <c r="J252" s="11">
        <v>104.804</v>
      </c>
      <c r="K252" s="11">
        <v>98.847999999999999</v>
      </c>
      <c r="L252" s="11">
        <v>96.24</v>
      </c>
      <c r="M252" s="11">
        <v>84.677999999999997</v>
      </c>
      <c r="N252" s="11">
        <v>87.602999999999994</v>
      </c>
      <c r="O252" s="11">
        <v>86.391000000000005</v>
      </c>
      <c r="P252" s="11">
        <v>76.855000000000004</v>
      </c>
      <c r="Q252" s="11">
        <v>64.649000000000001</v>
      </c>
      <c r="R252" s="11">
        <v>48.64</v>
      </c>
      <c r="S252" s="11">
        <v>39.255000000000003</v>
      </c>
      <c r="T252" s="11">
        <v>31.388000000000002</v>
      </c>
      <c r="U252" s="11">
        <v>28.292000000000002</v>
      </c>
      <c r="V252" s="11">
        <v>21.236999999999998</v>
      </c>
      <c r="W252" s="11">
        <v>17.024999999999999</v>
      </c>
      <c r="X252" s="11">
        <v>10.928000000000001</v>
      </c>
      <c r="Y252" s="11">
        <v>6.5830000000000002</v>
      </c>
      <c r="Z252" s="11">
        <v>2.7320000000000002</v>
      </c>
      <c r="AA252" s="11">
        <v>0.77800000000000002</v>
      </c>
      <c r="AB252" s="11">
        <v>0.14199999999999999</v>
      </c>
      <c r="AC252" s="11">
        <v>1.7000000000000001E-2</v>
      </c>
    </row>
    <row r="253" spans="1:29" ht="11.5">
      <c r="A253" s="15">
        <v>236</v>
      </c>
      <c r="B253" s="13" t="s">
        <v>1059</v>
      </c>
      <c r="C253" s="39" t="s">
        <v>1089</v>
      </c>
      <c r="D253" s="12"/>
      <c r="E253" s="12">
        <v>1518</v>
      </c>
      <c r="F253" s="13" t="s">
        <v>1084</v>
      </c>
      <c r="G253" s="12">
        <v>1802</v>
      </c>
      <c r="H253" s="12">
        <v>2000</v>
      </c>
      <c r="I253" s="11">
        <v>113.10899999999999</v>
      </c>
      <c r="J253" s="11">
        <v>112.093</v>
      </c>
      <c r="K253" s="11">
        <v>111.22499999999999</v>
      </c>
      <c r="L253" s="11">
        <v>99.230999999999995</v>
      </c>
      <c r="M253" s="11">
        <v>88.528999999999996</v>
      </c>
      <c r="N253" s="11">
        <v>85.254999999999995</v>
      </c>
      <c r="O253" s="11">
        <v>91.539000000000001</v>
      </c>
      <c r="P253" s="11">
        <v>91.075000000000003</v>
      </c>
      <c r="Q253" s="11">
        <v>77.685000000000002</v>
      </c>
      <c r="R253" s="11">
        <v>62.051000000000002</v>
      </c>
      <c r="S253" s="11">
        <v>46.87</v>
      </c>
      <c r="T253" s="11">
        <v>36.401000000000003</v>
      </c>
      <c r="U253" s="11">
        <v>30.321999999999999</v>
      </c>
      <c r="V253" s="11">
        <v>25.268999999999998</v>
      </c>
      <c r="W253" s="11">
        <v>18.460999999999999</v>
      </c>
      <c r="X253" s="11">
        <v>13.541</v>
      </c>
      <c r="Y253" s="11">
        <v>7.758</v>
      </c>
      <c r="Z253" s="11">
        <v>3.5619999999999998</v>
      </c>
      <c r="AA253" s="11">
        <v>1.121</v>
      </c>
      <c r="AB253" s="11">
        <v>0.20300000000000001</v>
      </c>
      <c r="AC253" s="11">
        <v>2.3E-2</v>
      </c>
    </row>
    <row r="254" spans="1:29" ht="11.5">
      <c r="A254" s="15">
        <v>237</v>
      </c>
      <c r="B254" s="13" t="s">
        <v>1059</v>
      </c>
      <c r="C254" s="39" t="s">
        <v>1089</v>
      </c>
      <c r="D254" s="12"/>
      <c r="E254" s="12">
        <v>1518</v>
      </c>
      <c r="F254" s="13" t="s">
        <v>1084</v>
      </c>
      <c r="G254" s="12">
        <v>1802</v>
      </c>
      <c r="H254" s="12">
        <v>2005</v>
      </c>
      <c r="I254" s="11">
        <v>120.967</v>
      </c>
      <c r="J254" s="11">
        <v>117.495</v>
      </c>
      <c r="K254" s="11">
        <v>117.465</v>
      </c>
      <c r="L254" s="11">
        <v>115.675</v>
      </c>
      <c r="M254" s="11">
        <v>95.477000000000004</v>
      </c>
      <c r="N254" s="11">
        <v>84.313999999999993</v>
      </c>
      <c r="O254" s="11">
        <v>88.686000000000007</v>
      </c>
      <c r="P254" s="11">
        <v>94.21</v>
      </c>
      <c r="Q254" s="11">
        <v>90.918000000000006</v>
      </c>
      <c r="R254" s="11">
        <v>76.557000000000002</v>
      </c>
      <c r="S254" s="11">
        <v>61.74</v>
      </c>
      <c r="T254" s="11">
        <v>47.298000000000002</v>
      </c>
      <c r="U254" s="11">
        <v>35.953000000000003</v>
      </c>
      <c r="V254" s="11">
        <v>28.545999999999999</v>
      </c>
      <c r="W254" s="11">
        <v>22.4</v>
      </c>
      <c r="X254" s="11">
        <v>15.045999999999999</v>
      </c>
      <c r="Y254" s="11">
        <v>9.5399999999999991</v>
      </c>
      <c r="Z254" s="11">
        <v>4.5060000000000002</v>
      </c>
      <c r="AA254" s="11">
        <v>1.548</v>
      </c>
      <c r="AB254" s="11">
        <v>0.32700000000000001</v>
      </c>
      <c r="AC254" s="11">
        <v>3.6999999999999998E-2</v>
      </c>
    </row>
    <row r="255" spans="1:29" ht="11.5">
      <c r="A255" s="15">
        <v>238</v>
      </c>
      <c r="B255" s="13" t="s">
        <v>1059</v>
      </c>
      <c r="C255" s="39" t="s">
        <v>1089</v>
      </c>
      <c r="D255" s="12"/>
      <c r="E255" s="12">
        <v>1518</v>
      </c>
      <c r="F255" s="13" t="s">
        <v>1084</v>
      </c>
      <c r="G255" s="12">
        <v>1802</v>
      </c>
      <c r="H255" s="12">
        <v>2010</v>
      </c>
      <c r="I255" s="11">
        <v>123.63</v>
      </c>
      <c r="J255" s="11">
        <v>121.967</v>
      </c>
      <c r="K255" s="11">
        <v>117.087</v>
      </c>
      <c r="L255" s="11">
        <v>114.151</v>
      </c>
      <c r="M255" s="11">
        <v>98.995999999999995</v>
      </c>
      <c r="N255" s="11">
        <v>84.775000000000006</v>
      </c>
      <c r="O255" s="11">
        <v>82.938999999999993</v>
      </c>
      <c r="P255" s="11">
        <v>88.543000000000006</v>
      </c>
      <c r="Q255" s="11">
        <v>93.638999999999996</v>
      </c>
      <c r="R255" s="11">
        <v>89.14</v>
      </c>
      <c r="S255" s="11">
        <v>74.349000000000004</v>
      </c>
      <c r="T255" s="11">
        <v>60.674999999999997</v>
      </c>
      <c r="U255" s="11">
        <v>46.155000000000001</v>
      </c>
      <c r="V255" s="11">
        <v>33.865000000000002</v>
      </c>
      <c r="W255" s="11">
        <v>26.111999999999998</v>
      </c>
      <c r="X255" s="11">
        <v>17.815000000000001</v>
      </c>
      <c r="Y255" s="11">
        <v>11.487</v>
      </c>
      <c r="Z255" s="11">
        <v>5.6280000000000001</v>
      </c>
      <c r="AA255" s="11">
        <v>2.0419999999999998</v>
      </c>
      <c r="AB255" s="11">
        <v>0.46800000000000003</v>
      </c>
      <c r="AC255" s="11">
        <v>6.0999999999999999E-2</v>
      </c>
    </row>
    <row r="256" spans="1:29" ht="11.5">
      <c r="A256" s="15">
        <v>239</v>
      </c>
      <c r="B256" s="13" t="s">
        <v>1059</v>
      </c>
      <c r="C256" s="39" t="s">
        <v>1089</v>
      </c>
      <c r="D256" s="12"/>
      <c r="E256" s="12">
        <v>1518</v>
      </c>
      <c r="F256" s="13" t="s">
        <v>1084</v>
      </c>
      <c r="G256" s="12">
        <v>1802</v>
      </c>
      <c r="H256" s="12">
        <v>2015</v>
      </c>
      <c r="I256" s="11">
        <v>119.965</v>
      </c>
      <c r="J256" s="11">
        <v>122.151</v>
      </c>
      <c r="K256" s="11">
        <v>120.982</v>
      </c>
      <c r="L256" s="11">
        <v>114.366</v>
      </c>
      <c r="M256" s="11">
        <v>96.676000000000002</v>
      </c>
      <c r="N256" s="11">
        <v>85.522999999999996</v>
      </c>
      <c r="O256" s="11">
        <v>83.899000000000001</v>
      </c>
      <c r="P256" s="11">
        <v>87.528999999999996</v>
      </c>
      <c r="Q256" s="11">
        <v>90.287000000000006</v>
      </c>
      <c r="R256" s="11">
        <v>92.468999999999994</v>
      </c>
      <c r="S256" s="11">
        <v>85.992999999999995</v>
      </c>
      <c r="T256" s="11">
        <v>73.247</v>
      </c>
      <c r="U256" s="11">
        <v>59.281999999999996</v>
      </c>
      <c r="V256" s="11">
        <v>43.837000000000003</v>
      </c>
      <c r="W256" s="11">
        <v>30.355</v>
      </c>
      <c r="X256" s="11">
        <v>22.094000000000001</v>
      </c>
      <c r="Y256" s="11">
        <v>13.75</v>
      </c>
      <c r="Z256" s="11">
        <v>6.8680000000000003</v>
      </c>
      <c r="AA256" s="11">
        <v>2.6680000000000001</v>
      </c>
      <c r="AB256" s="11">
        <v>0.64100000000000001</v>
      </c>
      <c r="AC256" s="11">
        <v>9.4E-2</v>
      </c>
    </row>
    <row r="257" spans="1:29" ht="11.5">
      <c r="A257" s="15">
        <v>240</v>
      </c>
      <c r="B257" s="13" t="s">
        <v>1059</v>
      </c>
      <c r="C257" s="39" t="s">
        <v>1089</v>
      </c>
      <c r="D257" s="12"/>
      <c r="E257" s="12">
        <v>1518</v>
      </c>
      <c r="F257" s="13" t="s">
        <v>1084</v>
      </c>
      <c r="G257" s="12">
        <v>1802</v>
      </c>
      <c r="H257" s="12">
        <v>2020</v>
      </c>
      <c r="I257" s="11">
        <v>122.191</v>
      </c>
      <c r="J257" s="11">
        <v>119.884</v>
      </c>
      <c r="K257" s="11">
        <v>122.048</v>
      </c>
      <c r="L257" s="11">
        <v>120.792</v>
      </c>
      <c r="M257" s="11">
        <v>113.33499999999999</v>
      </c>
      <c r="N257" s="11">
        <v>95.769000000000005</v>
      </c>
      <c r="O257" s="11">
        <v>86.266999999999996</v>
      </c>
      <c r="P257" s="11">
        <v>85.287999999999997</v>
      </c>
      <c r="Q257" s="11">
        <v>88.13</v>
      </c>
      <c r="R257" s="11">
        <v>89.566000000000003</v>
      </c>
      <c r="S257" s="11">
        <v>90.486000000000004</v>
      </c>
      <c r="T257" s="11">
        <v>83.465000000000003</v>
      </c>
      <c r="U257" s="11">
        <v>70.123999999999995</v>
      </c>
      <c r="V257" s="11">
        <v>54.865000000000002</v>
      </c>
      <c r="W257" s="11">
        <v>39.055</v>
      </c>
      <c r="X257" s="11">
        <v>25.396999999999998</v>
      </c>
      <c r="Y257" s="11">
        <v>16.533000000000001</v>
      </c>
      <c r="Z257" s="11">
        <v>8.8140000000000001</v>
      </c>
      <c r="AA257" s="11">
        <v>3.4910000000000001</v>
      </c>
      <c r="AB257" s="11">
        <v>0.93700000000000006</v>
      </c>
      <c r="AC257" s="11">
        <v>0.14199999999999999</v>
      </c>
    </row>
    <row r="258" spans="1:29" ht="11.5">
      <c r="A258" s="38">
        <v>241</v>
      </c>
      <c r="B258" s="36" t="s">
        <v>1059</v>
      </c>
      <c r="C258" s="37" t="s">
        <v>1090</v>
      </c>
      <c r="D258" s="35" t="s">
        <v>1091</v>
      </c>
      <c r="E258" s="35">
        <v>1840</v>
      </c>
      <c r="F258" s="36" t="s">
        <v>1064</v>
      </c>
      <c r="G258" s="35">
        <v>900</v>
      </c>
      <c r="H258" s="35">
        <v>1950</v>
      </c>
      <c r="I258" s="34" t="s">
        <v>1065</v>
      </c>
      <c r="J258" s="34" t="s">
        <v>1065</v>
      </c>
      <c r="K258" s="34" t="s">
        <v>1065</v>
      </c>
      <c r="L258" s="34" t="s">
        <v>1065</v>
      </c>
      <c r="M258" s="34" t="s">
        <v>1065</v>
      </c>
      <c r="N258" s="34" t="s">
        <v>1065</v>
      </c>
      <c r="O258" s="34" t="s">
        <v>1065</v>
      </c>
      <c r="P258" s="34" t="s">
        <v>1065</v>
      </c>
      <c r="Q258" s="34" t="s">
        <v>1065</v>
      </c>
      <c r="R258" s="34" t="s">
        <v>1065</v>
      </c>
      <c r="S258" s="34" t="s">
        <v>1065</v>
      </c>
      <c r="T258" s="34" t="s">
        <v>1065</v>
      </c>
      <c r="U258" s="34" t="s">
        <v>1065</v>
      </c>
      <c r="V258" s="34" t="s">
        <v>1065</v>
      </c>
      <c r="W258" s="34" t="s">
        <v>1065</v>
      </c>
      <c r="X258" s="34" t="s">
        <v>1065</v>
      </c>
      <c r="Y258" s="34" t="s">
        <v>1065</v>
      </c>
      <c r="Z258" s="34" t="s">
        <v>1065</v>
      </c>
      <c r="AA258" s="34" t="s">
        <v>1065</v>
      </c>
      <c r="AB258" s="34" t="s">
        <v>1065</v>
      </c>
      <c r="AC258" s="34" t="s">
        <v>1065</v>
      </c>
    </row>
    <row r="259" spans="1:29" ht="11.5">
      <c r="A259" s="38">
        <v>242</v>
      </c>
      <c r="B259" s="36" t="s">
        <v>1059</v>
      </c>
      <c r="C259" s="37" t="s">
        <v>1090</v>
      </c>
      <c r="D259" s="35" t="s">
        <v>1091</v>
      </c>
      <c r="E259" s="35">
        <v>1840</v>
      </c>
      <c r="F259" s="36" t="s">
        <v>1064</v>
      </c>
      <c r="G259" s="35">
        <v>900</v>
      </c>
      <c r="H259" s="35">
        <v>1955</v>
      </c>
      <c r="I259" s="34" t="s">
        <v>1065</v>
      </c>
      <c r="J259" s="34" t="s">
        <v>1065</v>
      </c>
      <c r="K259" s="34" t="s">
        <v>1065</v>
      </c>
      <c r="L259" s="34" t="s">
        <v>1065</v>
      </c>
      <c r="M259" s="34" t="s">
        <v>1065</v>
      </c>
      <c r="N259" s="34" t="s">
        <v>1065</v>
      </c>
      <c r="O259" s="34" t="s">
        <v>1065</v>
      </c>
      <c r="P259" s="34" t="s">
        <v>1065</v>
      </c>
      <c r="Q259" s="34" t="s">
        <v>1065</v>
      </c>
      <c r="R259" s="34" t="s">
        <v>1065</v>
      </c>
      <c r="S259" s="34" t="s">
        <v>1065</v>
      </c>
      <c r="T259" s="34" t="s">
        <v>1065</v>
      </c>
      <c r="U259" s="34" t="s">
        <v>1065</v>
      </c>
      <c r="V259" s="34" t="s">
        <v>1065</v>
      </c>
      <c r="W259" s="34" t="s">
        <v>1065</v>
      </c>
      <c r="X259" s="34" t="s">
        <v>1065</v>
      </c>
      <c r="Y259" s="34" t="s">
        <v>1065</v>
      </c>
      <c r="Z259" s="34" t="s">
        <v>1065</v>
      </c>
      <c r="AA259" s="34" t="s">
        <v>1065</v>
      </c>
      <c r="AB259" s="34" t="s">
        <v>1065</v>
      </c>
      <c r="AC259" s="34" t="s">
        <v>1065</v>
      </c>
    </row>
    <row r="260" spans="1:29" ht="11.5">
      <c r="A260" s="38">
        <v>243</v>
      </c>
      <c r="B260" s="36" t="s">
        <v>1059</v>
      </c>
      <c r="C260" s="37" t="s">
        <v>1090</v>
      </c>
      <c r="D260" s="35" t="s">
        <v>1091</v>
      </c>
      <c r="E260" s="35">
        <v>1840</v>
      </c>
      <c r="F260" s="36" t="s">
        <v>1064</v>
      </c>
      <c r="G260" s="35">
        <v>900</v>
      </c>
      <c r="H260" s="35">
        <v>1960</v>
      </c>
      <c r="I260" s="34" t="s">
        <v>1065</v>
      </c>
      <c r="J260" s="34" t="s">
        <v>1065</v>
      </c>
      <c r="K260" s="34" t="s">
        <v>1065</v>
      </c>
      <c r="L260" s="34" t="s">
        <v>1065</v>
      </c>
      <c r="M260" s="34" t="s">
        <v>1065</v>
      </c>
      <c r="N260" s="34" t="s">
        <v>1065</v>
      </c>
      <c r="O260" s="34" t="s">
        <v>1065</v>
      </c>
      <c r="P260" s="34" t="s">
        <v>1065</v>
      </c>
      <c r="Q260" s="34" t="s">
        <v>1065</v>
      </c>
      <c r="R260" s="34" t="s">
        <v>1065</v>
      </c>
      <c r="S260" s="34" t="s">
        <v>1065</v>
      </c>
      <c r="T260" s="34" t="s">
        <v>1065</v>
      </c>
      <c r="U260" s="34" t="s">
        <v>1065</v>
      </c>
      <c r="V260" s="34" t="s">
        <v>1065</v>
      </c>
      <c r="W260" s="34" t="s">
        <v>1065</v>
      </c>
      <c r="X260" s="34" t="s">
        <v>1065</v>
      </c>
      <c r="Y260" s="34" t="s">
        <v>1065</v>
      </c>
      <c r="Z260" s="34" t="s">
        <v>1065</v>
      </c>
      <c r="AA260" s="34" t="s">
        <v>1065</v>
      </c>
      <c r="AB260" s="34" t="s">
        <v>1065</v>
      </c>
      <c r="AC260" s="34" t="s">
        <v>1065</v>
      </c>
    </row>
    <row r="261" spans="1:29" ht="11.5">
      <c r="A261" s="38">
        <v>244</v>
      </c>
      <c r="B261" s="36" t="s">
        <v>1059</v>
      </c>
      <c r="C261" s="37" t="s">
        <v>1090</v>
      </c>
      <c r="D261" s="35" t="s">
        <v>1091</v>
      </c>
      <c r="E261" s="35">
        <v>1840</v>
      </c>
      <c r="F261" s="36" t="s">
        <v>1064</v>
      </c>
      <c r="G261" s="35">
        <v>900</v>
      </c>
      <c r="H261" s="35">
        <v>1965</v>
      </c>
      <c r="I261" s="34" t="s">
        <v>1065</v>
      </c>
      <c r="J261" s="34" t="s">
        <v>1065</v>
      </c>
      <c r="K261" s="34" t="s">
        <v>1065</v>
      </c>
      <c r="L261" s="34" t="s">
        <v>1065</v>
      </c>
      <c r="M261" s="34" t="s">
        <v>1065</v>
      </c>
      <c r="N261" s="34" t="s">
        <v>1065</v>
      </c>
      <c r="O261" s="34" t="s">
        <v>1065</v>
      </c>
      <c r="P261" s="34" t="s">
        <v>1065</v>
      </c>
      <c r="Q261" s="34" t="s">
        <v>1065</v>
      </c>
      <c r="R261" s="34" t="s">
        <v>1065</v>
      </c>
      <c r="S261" s="34" t="s">
        <v>1065</v>
      </c>
      <c r="T261" s="34" t="s">
        <v>1065</v>
      </c>
      <c r="U261" s="34" t="s">
        <v>1065</v>
      </c>
      <c r="V261" s="34" t="s">
        <v>1065</v>
      </c>
      <c r="W261" s="34" t="s">
        <v>1065</v>
      </c>
      <c r="X261" s="34" t="s">
        <v>1065</v>
      </c>
      <c r="Y261" s="34" t="s">
        <v>1065</v>
      </c>
      <c r="Z261" s="34" t="s">
        <v>1065</v>
      </c>
      <c r="AA261" s="34" t="s">
        <v>1065</v>
      </c>
      <c r="AB261" s="34" t="s">
        <v>1065</v>
      </c>
      <c r="AC261" s="34" t="s">
        <v>1065</v>
      </c>
    </row>
    <row r="262" spans="1:29" ht="11.5">
      <c r="A262" s="38">
        <v>245</v>
      </c>
      <c r="B262" s="36" t="s">
        <v>1059</v>
      </c>
      <c r="C262" s="37" t="s">
        <v>1090</v>
      </c>
      <c r="D262" s="35" t="s">
        <v>1091</v>
      </c>
      <c r="E262" s="35">
        <v>1840</v>
      </c>
      <c r="F262" s="36" t="s">
        <v>1064</v>
      </c>
      <c r="G262" s="35">
        <v>900</v>
      </c>
      <c r="H262" s="35">
        <v>1970</v>
      </c>
      <c r="I262" s="34" t="s">
        <v>1065</v>
      </c>
      <c r="J262" s="34" t="s">
        <v>1065</v>
      </c>
      <c r="K262" s="34" t="s">
        <v>1065</v>
      </c>
      <c r="L262" s="34" t="s">
        <v>1065</v>
      </c>
      <c r="M262" s="34" t="s">
        <v>1065</v>
      </c>
      <c r="N262" s="34" t="s">
        <v>1065</v>
      </c>
      <c r="O262" s="34" t="s">
        <v>1065</v>
      </c>
      <c r="P262" s="34" t="s">
        <v>1065</v>
      </c>
      <c r="Q262" s="34" t="s">
        <v>1065</v>
      </c>
      <c r="R262" s="34" t="s">
        <v>1065</v>
      </c>
      <c r="S262" s="34" t="s">
        <v>1065</v>
      </c>
      <c r="T262" s="34" t="s">
        <v>1065</v>
      </c>
      <c r="U262" s="34" t="s">
        <v>1065</v>
      </c>
      <c r="V262" s="34" t="s">
        <v>1065</v>
      </c>
      <c r="W262" s="34" t="s">
        <v>1065</v>
      </c>
      <c r="X262" s="34" t="s">
        <v>1065</v>
      </c>
      <c r="Y262" s="34" t="s">
        <v>1065</v>
      </c>
      <c r="Z262" s="34" t="s">
        <v>1065</v>
      </c>
      <c r="AA262" s="34" t="s">
        <v>1065</v>
      </c>
      <c r="AB262" s="34" t="s">
        <v>1065</v>
      </c>
      <c r="AC262" s="34" t="s">
        <v>1065</v>
      </c>
    </row>
    <row r="263" spans="1:29" ht="11.5">
      <c r="A263" s="38">
        <v>246</v>
      </c>
      <c r="B263" s="36" t="s">
        <v>1059</v>
      </c>
      <c r="C263" s="37" t="s">
        <v>1090</v>
      </c>
      <c r="D263" s="35" t="s">
        <v>1091</v>
      </c>
      <c r="E263" s="35">
        <v>1840</v>
      </c>
      <c r="F263" s="36" t="s">
        <v>1064</v>
      </c>
      <c r="G263" s="35">
        <v>900</v>
      </c>
      <c r="H263" s="35">
        <v>1975</v>
      </c>
      <c r="I263" s="34" t="s">
        <v>1065</v>
      </c>
      <c r="J263" s="34" t="s">
        <v>1065</v>
      </c>
      <c r="K263" s="34" t="s">
        <v>1065</v>
      </c>
      <c r="L263" s="34" t="s">
        <v>1065</v>
      </c>
      <c r="M263" s="34" t="s">
        <v>1065</v>
      </c>
      <c r="N263" s="34" t="s">
        <v>1065</v>
      </c>
      <c r="O263" s="34" t="s">
        <v>1065</v>
      </c>
      <c r="P263" s="34" t="s">
        <v>1065</v>
      </c>
      <c r="Q263" s="34" t="s">
        <v>1065</v>
      </c>
      <c r="R263" s="34" t="s">
        <v>1065</v>
      </c>
      <c r="S263" s="34" t="s">
        <v>1065</v>
      </c>
      <c r="T263" s="34" t="s">
        <v>1065</v>
      </c>
      <c r="U263" s="34" t="s">
        <v>1065</v>
      </c>
      <c r="V263" s="34" t="s">
        <v>1065</v>
      </c>
      <c r="W263" s="34" t="s">
        <v>1065</v>
      </c>
      <c r="X263" s="34" t="s">
        <v>1065</v>
      </c>
      <c r="Y263" s="34" t="s">
        <v>1065</v>
      </c>
      <c r="Z263" s="34" t="s">
        <v>1065</v>
      </c>
      <c r="AA263" s="34" t="s">
        <v>1065</v>
      </c>
      <c r="AB263" s="34" t="s">
        <v>1065</v>
      </c>
      <c r="AC263" s="34" t="s">
        <v>1065</v>
      </c>
    </row>
    <row r="264" spans="1:29" ht="11.5">
      <c r="A264" s="38">
        <v>247</v>
      </c>
      <c r="B264" s="36" t="s">
        <v>1059</v>
      </c>
      <c r="C264" s="37" t="s">
        <v>1090</v>
      </c>
      <c r="D264" s="35" t="s">
        <v>1091</v>
      </c>
      <c r="E264" s="35">
        <v>1840</v>
      </c>
      <c r="F264" s="36" t="s">
        <v>1064</v>
      </c>
      <c r="G264" s="35">
        <v>900</v>
      </c>
      <c r="H264" s="35">
        <v>1980</v>
      </c>
      <c r="I264" s="34" t="s">
        <v>1065</v>
      </c>
      <c r="J264" s="34" t="s">
        <v>1065</v>
      </c>
      <c r="K264" s="34" t="s">
        <v>1065</v>
      </c>
      <c r="L264" s="34" t="s">
        <v>1065</v>
      </c>
      <c r="M264" s="34" t="s">
        <v>1065</v>
      </c>
      <c r="N264" s="34" t="s">
        <v>1065</v>
      </c>
      <c r="O264" s="34" t="s">
        <v>1065</v>
      </c>
      <c r="P264" s="34" t="s">
        <v>1065</v>
      </c>
      <c r="Q264" s="34" t="s">
        <v>1065</v>
      </c>
      <c r="R264" s="34" t="s">
        <v>1065</v>
      </c>
      <c r="S264" s="34" t="s">
        <v>1065</v>
      </c>
      <c r="T264" s="34" t="s">
        <v>1065</v>
      </c>
      <c r="U264" s="34" t="s">
        <v>1065</v>
      </c>
      <c r="V264" s="34" t="s">
        <v>1065</v>
      </c>
      <c r="W264" s="34" t="s">
        <v>1065</v>
      </c>
      <c r="X264" s="34" t="s">
        <v>1065</v>
      </c>
      <c r="Y264" s="34" t="s">
        <v>1065</v>
      </c>
      <c r="Z264" s="34" t="s">
        <v>1065</v>
      </c>
      <c r="AA264" s="34" t="s">
        <v>1065</v>
      </c>
      <c r="AB264" s="34" t="s">
        <v>1065</v>
      </c>
      <c r="AC264" s="34" t="s">
        <v>1065</v>
      </c>
    </row>
    <row r="265" spans="1:29" ht="11.5">
      <c r="A265" s="38">
        <v>248</v>
      </c>
      <c r="B265" s="36" t="s">
        <v>1059</v>
      </c>
      <c r="C265" s="37" t="s">
        <v>1090</v>
      </c>
      <c r="D265" s="35" t="s">
        <v>1091</v>
      </c>
      <c r="E265" s="35">
        <v>1840</v>
      </c>
      <c r="F265" s="36" t="s">
        <v>1064</v>
      </c>
      <c r="G265" s="35">
        <v>900</v>
      </c>
      <c r="H265" s="35">
        <v>1985</v>
      </c>
      <c r="I265" s="34" t="s">
        <v>1065</v>
      </c>
      <c r="J265" s="34" t="s">
        <v>1065</v>
      </c>
      <c r="K265" s="34" t="s">
        <v>1065</v>
      </c>
      <c r="L265" s="34" t="s">
        <v>1065</v>
      </c>
      <c r="M265" s="34" t="s">
        <v>1065</v>
      </c>
      <c r="N265" s="34" t="s">
        <v>1065</v>
      </c>
      <c r="O265" s="34" t="s">
        <v>1065</v>
      </c>
      <c r="P265" s="34" t="s">
        <v>1065</v>
      </c>
      <c r="Q265" s="34" t="s">
        <v>1065</v>
      </c>
      <c r="R265" s="34" t="s">
        <v>1065</v>
      </c>
      <c r="S265" s="34" t="s">
        <v>1065</v>
      </c>
      <c r="T265" s="34" t="s">
        <v>1065</v>
      </c>
      <c r="U265" s="34" t="s">
        <v>1065</v>
      </c>
      <c r="V265" s="34" t="s">
        <v>1065</v>
      </c>
      <c r="W265" s="34" t="s">
        <v>1065</v>
      </c>
      <c r="X265" s="34" t="s">
        <v>1065</v>
      </c>
      <c r="Y265" s="34" t="s">
        <v>1065</v>
      </c>
      <c r="Z265" s="34" t="s">
        <v>1065</v>
      </c>
      <c r="AA265" s="34" t="s">
        <v>1065</v>
      </c>
      <c r="AB265" s="34" t="s">
        <v>1065</v>
      </c>
      <c r="AC265" s="34" t="s">
        <v>1065</v>
      </c>
    </row>
    <row r="266" spans="1:29" ht="11.5">
      <c r="A266" s="38">
        <v>249</v>
      </c>
      <c r="B266" s="36" t="s">
        <v>1059</v>
      </c>
      <c r="C266" s="37" t="s">
        <v>1090</v>
      </c>
      <c r="D266" s="35" t="s">
        <v>1091</v>
      </c>
      <c r="E266" s="35">
        <v>1840</v>
      </c>
      <c r="F266" s="36" t="s">
        <v>1064</v>
      </c>
      <c r="G266" s="35">
        <v>900</v>
      </c>
      <c r="H266" s="35">
        <v>1990</v>
      </c>
      <c r="I266" s="34" t="s">
        <v>1065</v>
      </c>
      <c r="J266" s="34" t="s">
        <v>1065</v>
      </c>
      <c r="K266" s="34" t="s">
        <v>1065</v>
      </c>
      <c r="L266" s="34" t="s">
        <v>1065</v>
      </c>
      <c r="M266" s="34" t="s">
        <v>1065</v>
      </c>
      <c r="N266" s="34" t="s">
        <v>1065</v>
      </c>
      <c r="O266" s="34" t="s">
        <v>1065</v>
      </c>
      <c r="P266" s="34" t="s">
        <v>1065</v>
      </c>
      <c r="Q266" s="34" t="s">
        <v>1065</v>
      </c>
      <c r="R266" s="34" t="s">
        <v>1065</v>
      </c>
      <c r="S266" s="34" t="s">
        <v>1065</v>
      </c>
      <c r="T266" s="34" t="s">
        <v>1065</v>
      </c>
      <c r="U266" s="34" t="s">
        <v>1065</v>
      </c>
      <c r="V266" s="34" t="s">
        <v>1065</v>
      </c>
      <c r="W266" s="34" t="s">
        <v>1065</v>
      </c>
      <c r="X266" s="34" t="s">
        <v>1065</v>
      </c>
      <c r="Y266" s="34" t="s">
        <v>1065</v>
      </c>
      <c r="Z266" s="34" t="s">
        <v>1065</v>
      </c>
      <c r="AA266" s="34" t="s">
        <v>1065</v>
      </c>
      <c r="AB266" s="34" t="s">
        <v>1065</v>
      </c>
      <c r="AC266" s="34" t="s">
        <v>1065</v>
      </c>
    </row>
    <row r="267" spans="1:29" ht="11.5">
      <c r="A267" s="38">
        <v>250</v>
      </c>
      <c r="B267" s="36" t="s">
        <v>1059</v>
      </c>
      <c r="C267" s="37" t="s">
        <v>1090</v>
      </c>
      <c r="D267" s="35" t="s">
        <v>1091</v>
      </c>
      <c r="E267" s="35">
        <v>1840</v>
      </c>
      <c r="F267" s="36" t="s">
        <v>1064</v>
      </c>
      <c r="G267" s="35">
        <v>900</v>
      </c>
      <c r="H267" s="35">
        <v>1995</v>
      </c>
      <c r="I267" s="34" t="s">
        <v>1065</v>
      </c>
      <c r="J267" s="34" t="s">
        <v>1065</v>
      </c>
      <c r="K267" s="34" t="s">
        <v>1065</v>
      </c>
      <c r="L267" s="34" t="s">
        <v>1065</v>
      </c>
      <c r="M267" s="34" t="s">
        <v>1065</v>
      </c>
      <c r="N267" s="34" t="s">
        <v>1065</v>
      </c>
      <c r="O267" s="34" t="s">
        <v>1065</v>
      </c>
      <c r="P267" s="34" t="s">
        <v>1065</v>
      </c>
      <c r="Q267" s="34" t="s">
        <v>1065</v>
      </c>
      <c r="R267" s="34" t="s">
        <v>1065</v>
      </c>
      <c r="S267" s="34" t="s">
        <v>1065</v>
      </c>
      <c r="T267" s="34" t="s">
        <v>1065</v>
      </c>
      <c r="U267" s="34" t="s">
        <v>1065</v>
      </c>
      <c r="V267" s="34" t="s">
        <v>1065</v>
      </c>
      <c r="W267" s="34" t="s">
        <v>1065</v>
      </c>
      <c r="X267" s="34" t="s">
        <v>1065</v>
      </c>
      <c r="Y267" s="34" t="s">
        <v>1065</v>
      </c>
      <c r="Z267" s="34" t="s">
        <v>1065</v>
      </c>
      <c r="AA267" s="34" t="s">
        <v>1065</v>
      </c>
      <c r="AB267" s="34" t="s">
        <v>1065</v>
      </c>
      <c r="AC267" s="34" t="s">
        <v>1065</v>
      </c>
    </row>
    <row r="268" spans="1:29" ht="11.5">
      <c r="A268" s="38">
        <v>251</v>
      </c>
      <c r="B268" s="36" t="s">
        <v>1059</v>
      </c>
      <c r="C268" s="37" t="s">
        <v>1090</v>
      </c>
      <c r="D268" s="35" t="s">
        <v>1091</v>
      </c>
      <c r="E268" s="35">
        <v>1840</v>
      </c>
      <c r="F268" s="36" t="s">
        <v>1064</v>
      </c>
      <c r="G268" s="35">
        <v>900</v>
      </c>
      <c r="H268" s="35">
        <v>2000</v>
      </c>
      <c r="I268" s="34" t="s">
        <v>1065</v>
      </c>
      <c r="J268" s="34" t="s">
        <v>1065</v>
      </c>
      <c r="K268" s="34" t="s">
        <v>1065</v>
      </c>
      <c r="L268" s="34" t="s">
        <v>1065</v>
      </c>
      <c r="M268" s="34" t="s">
        <v>1065</v>
      </c>
      <c r="N268" s="34" t="s">
        <v>1065</v>
      </c>
      <c r="O268" s="34" t="s">
        <v>1065</v>
      </c>
      <c r="P268" s="34" t="s">
        <v>1065</v>
      </c>
      <c r="Q268" s="34" t="s">
        <v>1065</v>
      </c>
      <c r="R268" s="34" t="s">
        <v>1065</v>
      </c>
      <c r="S268" s="34" t="s">
        <v>1065</v>
      </c>
      <c r="T268" s="34" t="s">
        <v>1065</v>
      </c>
      <c r="U268" s="34" t="s">
        <v>1065</v>
      </c>
      <c r="V268" s="34" t="s">
        <v>1065</v>
      </c>
      <c r="W268" s="34" t="s">
        <v>1065</v>
      </c>
      <c r="X268" s="34" t="s">
        <v>1065</v>
      </c>
      <c r="Y268" s="34" t="s">
        <v>1065</v>
      </c>
      <c r="Z268" s="34" t="s">
        <v>1065</v>
      </c>
      <c r="AA268" s="34" t="s">
        <v>1065</v>
      </c>
      <c r="AB268" s="34" t="s">
        <v>1065</v>
      </c>
      <c r="AC268" s="34" t="s">
        <v>1065</v>
      </c>
    </row>
    <row r="269" spans="1:29" ht="11.5">
      <c r="A269" s="38">
        <v>252</v>
      </c>
      <c r="B269" s="36" t="s">
        <v>1059</v>
      </c>
      <c r="C269" s="37" t="s">
        <v>1090</v>
      </c>
      <c r="D269" s="35" t="s">
        <v>1091</v>
      </c>
      <c r="E269" s="35">
        <v>1840</v>
      </c>
      <c r="F269" s="36" t="s">
        <v>1064</v>
      </c>
      <c r="G269" s="35">
        <v>900</v>
      </c>
      <c r="H269" s="35">
        <v>2005</v>
      </c>
      <c r="I269" s="34" t="s">
        <v>1065</v>
      </c>
      <c r="J269" s="34" t="s">
        <v>1065</v>
      </c>
      <c r="K269" s="34" t="s">
        <v>1065</v>
      </c>
      <c r="L269" s="34" t="s">
        <v>1065</v>
      </c>
      <c r="M269" s="34" t="s">
        <v>1065</v>
      </c>
      <c r="N269" s="34" t="s">
        <v>1065</v>
      </c>
      <c r="O269" s="34" t="s">
        <v>1065</v>
      </c>
      <c r="P269" s="34" t="s">
        <v>1065</v>
      </c>
      <c r="Q269" s="34" t="s">
        <v>1065</v>
      </c>
      <c r="R269" s="34" t="s">
        <v>1065</v>
      </c>
      <c r="S269" s="34" t="s">
        <v>1065</v>
      </c>
      <c r="T269" s="34" t="s">
        <v>1065</v>
      </c>
      <c r="U269" s="34" t="s">
        <v>1065</v>
      </c>
      <c r="V269" s="34" t="s">
        <v>1065</v>
      </c>
      <c r="W269" s="34" t="s">
        <v>1065</v>
      </c>
      <c r="X269" s="34" t="s">
        <v>1065</v>
      </c>
      <c r="Y269" s="34" t="s">
        <v>1065</v>
      </c>
      <c r="Z269" s="34" t="s">
        <v>1065</v>
      </c>
      <c r="AA269" s="34" t="s">
        <v>1065</v>
      </c>
      <c r="AB269" s="34" t="s">
        <v>1065</v>
      </c>
      <c r="AC269" s="34" t="s">
        <v>1065</v>
      </c>
    </row>
    <row r="270" spans="1:29" ht="11.5">
      <c r="A270" s="38">
        <v>253</v>
      </c>
      <c r="B270" s="36" t="s">
        <v>1059</v>
      </c>
      <c r="C270" s="37" t="s">
        <v>1090</v>
      </c>
      <c r="D270" s="35" t="s">
        <v>1091</v>
      </c>
      <c r="E270" s="35">
        <v>1840</v>
      </c>
      <c r="F270" s="36" t="s">
        <v>1064</v>
      </c>
      <c r="G270" s="35">
        <v>900</v>
      </c>
      <c r="H270" s="35">
        <v>2010</v>
      </c>
      <c r="I270" s="34" t="s">
        <v>1065</v>
      </c>
      <c r="J270" s="34" t="s">
        <v>1065</v>
      </c>
      <c r="K270" s="34" t="s">
        <v>1065</v>
      </c>
      <c r="L270" s="34" t="s">
        <v>1065</v>
      </c>
      <c r="M270" s="34" t="s">
        <v>1065</v>
      </c>
      <c r="N270" s="34" t="s">
        <v>1065</v>
      </c>
      <c r="O270" s="34" t="s">
        <v>1065</v>
      </c>
      <c r="P270" s="34" t="s">
        <v>1065</v>
      </c>
      <c r="Q270" s="34" t="s">
        <v>1065</v>
      </c>
      <c r="R270" s="34" t="s">
        <v>1065</v>
      </c>
      <c r="S270" s="34" t="s">
        <v>1065</v>
      </c>
      <c r="T270" s="34" t="s">
        <v>1065</v>
      </c>
      <c r="U270" s="34" t="s">
        <v>1065</v>
      </c>
      <c r="V270" s="34" t="s">
        <v>1065</v>
      </c>
      <c r="W270" s="34" t="s">
        <v>1065</v>
      </c>
      <c r="X270" s="34" t="s">
        <v>1065</v>
      </c>
      <c r="Y270" s="34" t="s">
        <v>1065</v>
      </c>
      <c r="Z270" s="34" t="s">
        <v>1065</v>
      </c>
      <c r="AA270" s="34" t="s">
        <v>1065</v>
      </c>
      <c r="AB270" s="34" t="s">
        <v>1065</v>
      </c>
      <c r="AC270" s="34" t="s">
        <v>1065</v>
      </c>
    </row>
    <row r="271" spans="1:29" ht="11.5">
      <c r="A271" s="38">
        <v>254</v>
      </c>
      <c r="B271" s="36" t="s">
        <v>1059</v>
      </c>
      <c r="C271" s="37" t="s">
        <v>1090</v>
      </c>
      <c r="D271" s="35" t="s">
        <v>1091</v>
      </c>
      <c r="E271" s="35">
        <v>1840</v>
      </c>
      <c r="F271" s="36" t="s">
        <v>1064</v>
      </c>
      <c r="G271" s="35">
        <v>900</v>
      </c>
      <c r="H271" s="35">
        <v>2015</v>
      </c>
      <c r="I271" s="34" t="s">
        <v>1065</v>
      </c>
      <c r="J271" s="34" t="s">
        <v>1065</v>
      </c>
      <c r="K271" s="34" t="s">
        <v>1065</v>
      </c>
      <c r="L271" s="34" t="s">
        <v>1065</v>
      </c>
      <c r="M271" s="34" t="s">
        <v>1065</v>
      </c>
      <c r="N271" s="34" t="s">
        <v>1065</v>
      </c>
      <c r="O271" s="34" t="s">
        <v>1065</v>
      </c>
      <c r="P271" s="34" t="s">
        <v>1065</v>
      </c>
      <c r="Q271" s="34" t="s">
        <v>1065</v>
      </c>
      <c r="R271" s="34" t="s">
        <v>1065</v>
      </c>
      <c r="S271" s="34" t="s">
        <v>1065</v>
      </c>
      <c r="T271" s="34" t="s">
        <v>1065</v>
      </c>
      <c r="U271" s="34" t="s">
        <v>1065</v>
      </c>
      <c r="V271" s="34" t="s">
        <v>1065</v>
      </c>
      <c r="W271" s="34" t="s">
        <v>1065</v>
      </c>
      <c r="X271" s="34" t="s">
        <v>1065</v>
      </c>
      <c r="Y271" s="34" t="s">
        <v>1065</v>
      </c>
      <c r="Z271" s="34" t="s">
        <v>1065</v>
      </c>
      <c r="AA271" s="34" t="s">
        <v>1065</v>
      </c>
      <c r="AB271" s="34" t="s">
        <v>1065</v>
      </c>
      <c r="AC271" s="34" t="s">
        <v>1065</v>
      </c>
    </row>
    <row r="272" spans="1:29" ht="11.5">
      <c r="A272" s="38">
        <v>255</v>
      </c>
      <c r="B272" s="36" t="s">
        <v>1059</v>
      </c>
      <c r="C272" s="37" t="s">
        <v>1090</v>
      </c>
      <c r="D272" s="35" t="s">
        <v>1091</v>
      </c>
      <c r="E272" s="35">
        <v>1840</v>
      </c>
      <c r="F272" s="36" t="s">
        <v>1064</v>
      </c>
      <c r="G272" s="35">
        <v>900</v>
      </c>
      <c r="H272" s="35">
        <v>2020</v>
      </c>
      <c r="I272" s="34" t="s">
        <v>1065</v>
      </c>
      <c r="J272" s="34" t="s">
        <v>1065</v>
      </c>
      <c r="K272" s="34" t="s">
        <v>1065</v>
      </c>
      <c r="L272" s="34" t="s">
        <v>1065</v>
      </c>
      <c r="M272" s="34" t="s">
        <v>1065</v>
      </c>
      <c r="N272" s="34" t="s">
        <v>1065</v>
      </c>
      <c r="O272" s="34" t="s">
        <v>1065</v>
      </c>
      <c r="P272" s="34" t="s">
        <v>1065</v>
      </c>
      <c r="Q272" s="34" t="s">
        <v>1065</v>
      </c>
      <c r="R272" s="34" t="s">
        <v>1065</v>
      </c>
      <c r="S272" s="34" t="s">
        <v>1065</v>
      </c>
      <c r="T272" s="34" t="s">
        <v>1065</v>
      </c>
      <c r="U272" s="34" t="s">
        <v>1065</v>
      </c>
      <c r="V272" s="34" t="s">
        <v>1065</v>
      </c>
      <c r="W272" s="34" t="s">
        <v>1065</v>
      </c>
      <c r="X272" s="34" t="s">
        <v>1065</v>
      </c>
      <c r="Y272" s="34" t="s">
        <v>1065</v>
      </c>
      <c r="Z272" s="34" t="s">
        <v>1065</v>
      </c>
      <c r="AA272" s="34" t="s">
        <v>1065</v>
      </c>
      <c r="AB272" s="34" t="s">
        <v>1065</v>
      </c>
      <c r="AC272" s="34" t="s">
        <v>1065</v>
      </c>
    </row>
    <row r="273" spans="1:29" ht="11.5">
      <c r="A273" s="15">
        <v>256</v>
      </c>
      <c r="B273" s="13" t="s">
        <v>1059</v>
      </c>
      <c r="C273" s="39" t="s">
        <v>1092</v>
      </c>
      <c r="D273" s="12" t="s">
        <v>1093</v>
      </c>
      <c r="E273" s="12">
        <v>903</v>
      </c>
      <c r="F273" s="13" t="s">
        <v>945</v>
      </c>
      <c r="G273" s="12">
        <v>1840</v>
      </c>
      <c r="H273" s="12">
        <v>1950</v>
      </c>
      <c r="I273" s="11">
        <v>19440.946</v>
      </c>
      <c r="J273" s="11">
        <v>14906.941999999999</v>
      </c>
      <c r="K273" s="11">
        <v>12977.401</v>
      </c>
      <c r="L273" s="11">
        <v>11642.263000000001</v>
      </c>
      <c r="M273" s="11">
        <v>10141.451999999999</v>
      </c>
      <c r="N273" s="11">
        <v>8666.1579999999994</v>
      </c>
      <c r="O273" s="11">
        <v>7405.2240000000002</v>
      </c>
      <c r="P273" s="11">
        <v>6272.5010000000002</v>
      </c>
      <c r="Q273" s="11">
        <v>5355.4920000000002</v>
      </c>
      <c r="R273" s="11">
        <v>4432.3860000000004</v>
      </c>
      <c r="S273" s="11">
        <v>3622.4789999999998</v>
      </c>
      <c r="T273" s="11">
        <v>2862.5520000000001</v>
      </c>
      <c r="U273" s="11">
        <v>2171.627</v>
      </c>
      <c r="V273" s="11">
        <v>1546.643</v>
      </c>
      <c r="W273" s="11">
        <v>980.65700000000004</v>
      </c>
      <c r="X273" s="11">
        <v>498.94400000000002</v>
      </c>
      <c r="Y273" s="11">
        <v>211.48599999999999</v>
      </c>
      <c r="Z273" s="11">
        <v>60.368000000000002</v>
      </c>
      <c r="AA273" s="11">
        <v>11.906000000000001</v>
      </c>
      <c r="AB273" s="11">
        <v>1.502</v>
      </c>
      <c r="AC273" s="11">
        <v>0.105</v>
      </c>
    </row>
    <row r="274" spans="1:29" ht="11.5">
      <c r="A274" s="15">
        <v>257</v>
      </c>
      <c r="B274" s="13" t="s">
        <v>1059</v>
      </c>
      <c r="C274" s="39" t="s">
        <v>1092</v>
      </c>
      <c r="D274" s="12" t="s">
        <v>1093</v>
      </c>
      <c r="E274" s="12">
        <v>903</v>
      </c>
      <c r="F274" s="13" t="s">
        <v>945</v>
      </c>
      <c r="G274" s="12">
        <v>1840</v>
      </c>
      <c r="H274" s="12">
        <v>1955</v>
      </c>
      <c r="I274" s="11">
        <v>22111.019</v>
      </c>
      <c r="J274" s="11">
        <v>17031.474999999999</v>
      </c>
      <c r="K274" s="11">
        <v>14291.909</v>
      </c>
      <c r="L274" s="11">
        <v>12554.384</v>
      </c>
      <c r="M274" s="11">
        <v>11107.298000000001</v>
      </c>
      <c r="N274" s="11">
        <v>9562.3330000000005</v>
      </c>
      <c r="O274" s="11">
        <v>8146.2039999999997</v>
      </c>
      <c r="P274" s="11">
        <v>6931.6379999999999</v>
      </c>
      <c r="Q274" s="11">
        <v>5821.3909999999996</v>
      </c>
      <c r="R274" s="11">
        <v>4919.9089999999997</v>
      </c>
      <c r="S274" s="11">
        <v>4002.1109999999999</v>
      </c>
      <c r="T274" s="11">
        <v>3182.741</v>
      </c>
      <c r="U274" s="11">
        <v>2399.8020000000001</v>
      </c>
      <c r="V274" s="11">
        <v>1684.0540000000001</v>
      </c>
      <c r="W274" s="11">
        <v>1055.06</v>
      </c>
      <c r="X274" s="11">
        <v>543.03</v>
      </c>
      <c r="Y274" s="11">
        <v>203.268</v>
      </c>
      <c r="Z274" s="11">
        <v>55.720999999999997</v>
      </c>
      <c r="AA274" s="11">
        <v>9.1080000000000005</v>
      </c>
      <c r="AB274" s="11">
        <v>0.94</v>
      </c>
      <c r="AC274" s="11">
        <v>6.7000000000000004E-2</v>
      </c>
    </row>
    <row r="275" spans="1:29" ht="11.5">
      <c r="A275" s="15">
        <v>258</v>
      </c>
      <c r="B275" s="13" t="s">
        <v>1059</v>
      </c>
      <c r="C275" s="39" t="s">
        <v>1092</v>
      </c>
      <c r="D275" s="12" t="s">
        <v>1093</v>
      </c>
      <c r="E275" s="12">
        <v>903</v>
      </c>
      <c r="F275" s="13" t="s">
        <v>945</v>
      </c>
      <c r="G275" s="12">
        <v>1840</v>
      </c>
      <c r="H275" s="12">
        <v>1960</v>
      </c>
      <c r="I275" s="11">
        <v>25215.433000000001</v>
      </c>
      <c r="J275" s="11">
        <v>19722.23</v>
      </c>
      <c r="K275" s="11">
        <v>16383.067999999999</v>
      </c>
      <c r="L275" s="11">
        <v>13787.246999999999</v>
      </c>
      <c r="M275" s="11">
        <v>11989.094999999999</v>
      </c>
      <c r="N275" s="11">
        <v>10564.964</v>
      </c>
      <c r="O275" s="11">
        <v>9080.7900000000009</v>
      </c>
      <c r="P275" s="11">
        <v>7711.7550000000001</v>
      </c>
      <c r="Q275" s="11">
        <v>6500.9989999999998</v>
      </c>
      <c r="R275" s="11">
        <v>5402.009</v>
      </c>
      <c r="S275" s="11">
        <v>4467.5060000000003</v>
      </c>
      <c r="T275" s="11">
        <v>3537.3809999999999</v>
      </c>
      <c r="U275" s="11">
        <v>2691.8249999999998</v>
      </c>
      <c r="V275" s="11">
        <v>1883.0830000000001</v>
      </c>
      <c r="W275" s="11">
        <v>1170.741</v>
      </c>
      <c r="X275" s="11">
        <v>608.88300000000004</v>
      </c>
      <c r="Y275" s="11">
        <v>229.19800000000001</v>
      </c>
      <c r="Z275" s="11">
        <v>56.874000000000002</v>
      </c>
      <c r="AA275" s="11">
        <v>8.8680000000000003</v>
      </c>
      <c r="AB275" s="11">
        <v>0.75900000000000001</v>
      </c>
      <c r="AC275" s="11">
        <v>4.5999999999999999E-2</v>
      </c>
    </row>
    <row r="276" spans="1:29" ht="11.5">
      <c r="A276" s="15">
        <v>259</v>
      </c>
      <c r="B276" s="13" t="s">
        <v>1059</v>
      </c>
      <c r="C276" s="39" t="s">
        <v>1092</v>
      </c>
      <c r="D276" s="12" t="s">
        <v>1093</v>
      </c>
      <c r="E276" s="12">
        <v>903</v>
      </c>
      <c r="F276" s="13" t="s">
        <v>945</v>
      </c>
      <c r="G276" s="12">
        <v>1840</v>
      </c>
      <c r="H276" s="12">
        <v>1965</v>
      </c>
      <c r="I276" s="11">
        <v>28818.117999999999</v>
      </c>
      <c r="J276" s="11">
        <v>22769.496999999999</v>
      </c>
      <c r="K276" s="11">
        <v>19081.612000000001</v>
      </c>
      <c r="L276" s="11">
        <v>15831.909</v>
      </c>
      <c r="M276" s="11">
        <v>13145.585999999999</v>
      </c>
      <c r="N276" s="11">
        <v>11361.706</v>
      </c>
      <c r="O276" s="11">
        <v>10036.887000000001</v>
      </c>
      <c r="P276" s="11">
        <v>8596.152</v>
      </c>
      <c r="Q276" s="11">
        <v>7237.2439999999997</v>
      </c>
      <c r="R276" s="11">
        <v>6041.1679999999997</v>
      </c>
      <c r="S276" s="11">
        <v>4935.8670000000002</v>
      </c>
      <c r="T276" s="11">
        <v>3981.712</v>
      </c>
      <c r="U276" s="11">
        <v>3015.1950000000002</v>
      </c>
      <c r="V276" s="11">
        <v>2137.3330000000001</v>
      </c>
      <c r="W276" s="11">
        <v>1327.847</v>
      </c>
      <c r="X276" s="11">
        <v>684.75400000000002</v>
      </c>
      <c r="Y276" s="11">
        <v>268.08</v>
      </c>
      <c r="Z276" s="11">
        <v>66.738</v>
      </c>
      <c r="AA276" s="11">
        <v>9.4860000000000007</v>
      </c>
      <c r="AB276" s="11">
        <v>0.79500000000000004</v>
      </c>
      <c r="AC276" s="11">
        <v>3.7999999999999999E-2</v>
      </c>
    </row>
    <row r="277" spans="1:29" ht="11.5">
      <c r="A277" s="15">
        <v>260</v>
      </c>
      <c r="B277" s="13" t="s">
        <v>1059</v>
      </c>
      <c r="C277" s="39" t="s">
        <v>1092</v>
      </c>
      <c r="D277" s="12" t="s">
        <v>1093</v>
      </c>
      <c r="E277" s="12">
        <v>903</v>
      </c>
      <c r="F277" s="13" t="s">
        <v>945</v>
      </c>
      <c r="G277" s="12">
        <v>1840</v>
      </c>
      <c r="H277" s="12">
        <v>1970</v>
      </c>
      <c r="I277" s="11">
        <v>32707.946</v>
      </c>
      <c r="J277" s="11">
        <v>26356.526999999998</v>
      </c>
      <c r="K277" s="11">
        <v>22117.234</v>
      </c>
      <c r="L277" s="11">
        <v>18512.727999999999</v>
      </c>
      <c r="M277" s="11">
        <v>15180.333000000001</v>
      </c>
      <c r="N277" s="11">
        <v>12541.303</v>
      </c>
      <c r="O277" s="11">
        <v>10833.796</v>
      </c>
      <c r="P277" s="11">
        <v>9514.9509999999991</v>
      </c>
      <c r="Q277" s="11">
        <v>8101.4939999999997</v>
      </c>
      <c r="R277" s="11">
        <v>6732.38</v>
      </c>
      <c r="S277" s="11">
        <v>5523.7439999999997</v>
      </c>
      <c r="T277" s="11">
        <v>4394.1459999999997</v>
      </c>
      <c r="U277" s="11">
        <v>3420.4259999999999</v>
      </c>
      <c r="V277" s="11">
        <v>2418.6950000000002</v>
      </c>
      <c r="W277" s="11">
        <v>1534.924</v>
      </c>
      <c r="X277" s="11">
        <v>790.01599999999996</v>
      </c>
      <c r="Y277" s="11">
        <v>304.77699999999999</v>
      </c>
      <c r="Z277" s="11">
        <v>80.682000000000002</v>
      </c>
      <c r="AA277" s="11">
        <v>11.465999999999999</v>
      </c>
      <c r="AB277" s="11">
        <v>0.87</v>
      </c>
      <c r="AC277" s="11">
        <v>4.2999999999999997E-2</v>
      </c>
    </row>
    <row r="278" spans="1:29" ht="11.5">
      <c r="A278" s="15">
        <v>261</v>
      </c>
      <c r="B278" s="13" t="s">
        <v>1059</v>
      </c>
      <c r="C278" s="39" t="s">
        <v>1092</v>
      </c>
      <c r="D278" s="12" t="s">
        <v>1093</v>
      </c>
      <c r="E278" s="12">
        <v>903</v>
      </c>
      <c r="F278" s="13" t="s">
        <v>945</v>
      </c>
      <c r="G278" s="12">
        <v>1840</v>
      </c>
      <c r="H278" s="12">
        <v>1975</v>
      </c>
      <c r="I278" s="11">
        <v>37503.79</v>
      </c>
      <c r="J278" s="11">
        <v>30106.361000000001</v>
      </c>
      <c r="K278" s="11">
        <v>25634.662</v>
      </c>
      <c r="L278" s="11">
        <v>21519.231</v>
      </c>
      <c r="M278" s="11">
        <v>17668.214</v>
      </c>
      <c r="N278" s="11">
        <v>14359.603999999999</v>
      </c>
      <c r="O278" s="11">
        <v>11939.314</v>
      </c>
      <c r="P278" s="11">
        <v>10365.014999999999</v>
      </c>
      <c r="Q278" s="11">
        <v>9050.5660000000007</v>
      </c>
      <c r="R278" s="11">
        <v>7639.9759999999997</v>
      </c>
      <c r="S278" s="11">
        <v>6234.8559999999998</v>
      </c>
      <c r="T278" s="11">
        <v>4976.4449999999997</v>
      </c>
      <c r="U278" s="11">
        <v>3804.5050000000001</v>
      </c>
      <c r="V278" s="11">
        <v>2767.5230000000001</v>
      </c>
      <c r="W278" s="11">
        <v>1756.0909999999999</v>
      </c>
      <c r="X278" s="11">
        <v>934.15200000000004</v>
      </c>
      <c r="Y278" s="11">
        <v>365.98899999999998</v>
      </c>
      <c r="Z278" s="11">
        <v>94.358999999999995</v>
      </c>
      <c r="AA278" s="11">
        <v>14.436999999999999</v>
      </c>
      <c r="AB278" s="11">
        <v>1.095</v>
      </c>
      <c r="AC278" s="11">
        <v>4.3999999999999997E-2</v>
      </c>
    </row>
    <row r="279" spans="1:29" ht="11.5">
      <c r="A279" s="15">
        <v>262</v>
      </c>
      <c r="B279" s="13" t="s">
        <v>1059</v>
      </c>
      <c r="C279" s="39" t="s">
        <v>1092</v>
      </c>
      <c r="D279" s="12" t="s">
        <v>1093</v>
      </c>
      <c r="E279" s="12">
        <v>903</v>
      </c>
      <c r="F279" s="13" t="s">
        <v>945</v>
      </c>
      <c r="G279" s="12">
        <v>1840</v>
      </c>
      <c r="H279" s="12">
        <v>1980</v>
      </c>
      <c r="I279" s="11">
        <v>43358.290999999997</v>
      </c>
      <c r="J279" s="11">
        <v>34889.612000000001</v>
      </c>
      <c r="K279" s="11">
        <v>29297.042000000001</v>
      </c>
      <c r="L279" s="11">
        <v>24834.243999999999</v>
      </c>
      <c r="M279" s="11">
        <v>20528.918000000001</v>
      </c>
      <c r="N279" s="11">
        <v>16906.297999999999</v>
      </c>
      <c r="O279" s="11">
        <v>13886.352999999999</v>
      </c>
      <c r="P279" s="11">
        <v>11498.663</v>
      </c>
      <c r="Q279" s="11">
        <v>9901.3870000000006</v>
      </c>
      <c r="R279" s="11">
        <v>8574.4969999999994</v>
      </c>
      <c r="S279" s="11">
        <v>7106.768</v>
      </c>
      <c r="T279" s="11">
        <v>5684.7809999999999</v>
      </c>
      <c r="U279" s="11">
        <v>4358.835</v>
      </c>
      <c r="V279" s="11">
        <v>3137.7269999999999</v>
      </c>
      <c r="W279" s="11">
        <v>2047.731</v>
      </c>
      <c r="X279" s="11">
        <v>1104.501</v>
      </c>
      <c r="Y279" s="11">
        <v>448.95400000000001</v>
      </c>
      <c r="Z279" s="11">
        <v>116.58799999999999</v>
      </c>
      <c r="AA279" s="11">
        <v>17.350000000000001</v>
      </c>
      <c r="AB279" s="11">
        <v>1.4450000000000001</v>
      </c>
      <c r="AC279" s="11">
        <v>6.2E-2</v>
      </c>
    </row>
    <row r="280" spans="1:29" ht="11.5">
      <c r="A280" s="15">
        <v>263</v>
      </c>
      <c r="B280" s="13" t="s">
        <v>1059</v>
      </c>
      <c r="C280" s="39" t="s">
        <v>1092</v>
      </c>
      <c r="D280" s="12" t="s">
        <v>1093</v>
      </c>
      <c r="E280" s="12">
        <v>903</v>
      </c>
      <c r="F280" s="13" t="s">
        <v>945</v>
      </c>
      <c r="G280" s="12">
        <v>1840</v>
      </c>
      <c r="H280" s="12">
        <v>1985</v>
      </c>
      <c r="I280" s="11">
        <v>49689.038999999997</v>
      </c>
      <c r="J280" s="11">
        <v>40584.718999999997</v>
      </c>
      <c r="K280" s="11">
        <v>34096.951999999997</v>
      </c>
      <c r="L280" s="11">
        <v>28612.038</v>
      </c>
      <c r="M280" s="11">
        <v>23871.383999999998</v>
      </c>
      <c r="N280" s="11">
        <v>19618.589</v>
      </c>
      <c r="O280" s="11">
        <v>16227.352000000001</v>
      </c>
      <c r="P280" s="11">
        <v>13334.802</v>
      </c>
      <c r="Q280" s="11">
        <v>10964.319</v>
      </c>
      <c r="R280" s="11">
        <v>9343.1759999999995</v>
      </c>
      <c r="S280" s="11">
        <v>7971.9229999999998</v>
      </c>
      <c r="T280" s="11">
        <v>6468.9830000000002</v>
      </c>
      <c r="U280" s="11">
        <v>4992.28</v>
      </c>
      <c r="V280" s="11">
        <v>3591.2469999999998</v>
      </c>
      <c r="W280" s="11">
        <v>2337.1590000000001</v>
      </c>
      <c r="X280" s="11">
        <v>1283.569</v>
      </c>
      <c r="Y280" s="11">
        <v>529.03099999999995</v>
      </c>
      <c r="Z280" s="11">
        <v>145.43899999999999</v>
      </c>
      <c r="AA280" s="11">
        <v>21.966000000000001</v>
      </c>
      <c r="AB280" s="11">
        <v>1.7709999999999999</v>
      </c>
      <c r="AC280" s="11">
        <v>7.5999999999999998E-2</v>
      </c>
    </row>
    <row r="281" spans="1:29" ht="11.5">
      <c r="A281" s="15">
        <v>264</v>
      </c>
      <c r="B281" s="13" t="s">
        <v>1059</v>
      </c>
      <c r="C281" s="39" t="s">
        <v>1092</v>
      </c>
      <c r="D281" s="12" t="s">
        <v>1093</v>
      </c>
      <c r="E281" s="12">
        <v>903</v>
      </c>
      <c r="F281" s="13" t="s">
        <v>945</v>
      </c>
      <c r="G281" s="12">
        <v>1840</v>
      </c>
      <c r="H281" s="12">
        <v>1990</v>
      </c>
      <c r="I281" s="11">
        <v>55524.951000000001</v>
      </c>
      <c r="J281" s="11">
        <v>46880.034</v>
      </c>
      <c r="K281" s="11">
        <v>39766.620999999999</v>
      </c>
      <c r="L281" s="11">
        <v>33260.292000000001</v>
      </c>
      <c r="M281" s="11">
        <v>27433.977999999999</v>
      </c>
      <c r="N281" s="11">
        <v>22902.804</v>
      </c>
      <c r="O281" s="11">
        <v>18931.103999999999</v>
      </c>
      <c r="P281" s="11">
        <v>15614.359</v>
      </c>
      <c r="Q281" s="11">
        <v>12732.995999999999</v>
      </c>
      <c r="R281" s="11">
        <v>10375.752</v>
      </c>
      <c r="S281" s="11">
        <v>8704.3529999999992</v>
      </c>
      <c r="T281" s="11">
        <v>7295.1109999999999</v>
      </c>
      <c r="U281" s="11">
        <v>5713.81</v>
      </c>
      <c r="V281" s="11">
        <v>4161.3270000000002</v>
      </c>
      <c r="W281" s="11">
        <v>2726.5430000000001</v>
      </c>
      <c r="X281" s="11">
        <v>1510.55</v>
      </c>
      <c r="Y281" s="11">
        <v>637.64099999999996</v>
      </c>
      <c r="Z281" s="11">
        <v>174.50700000000001</v>
      </c>
      <c r="AA281" s="11">
        <v>28.131</v>
      </c>
      <c r="AB281" s="11">
        <v>2.3460000000000001</v>
      </c>
      <c r="AC281" s="11">
        <v>0.114</v>
      </c>
    </row>
    <row r="282" spans="1:29" ht="11.5">
      <c r="A282" s="15">
        <v>265</v>
      </c>
      <c r="B282" s="13" t="s">
        <v>1059</v>
      </c>
      <c r="C282" s="39" t="s">
        <v>1092</v>
      </c>
      <c r="D282" s="12" t="s">
        <v>1093</v>
      </c>
      <c r="E282" s="12">
        <v>903</v>
      </c>
      <c r="F282" s="13" t="s">
        <v>945</v>
      </c>
      <c r="G282" s="12">
        <v>1840</v>
      </c>
      <c r="H282" s="12">
        <v>1995</v>
      </c>
      <c r="I282" s="11">
        <v>60112.067999999999</v>
      </c>
      <c r="J282" s="11">
        <v>52347.658000000003</v>
      </c>
      <c r="K282" s="11">
        <v>45887.758999999998</v>
      </c>
      <c r="L282" s="11">
        <v>38729.644</v>
      </c>
      <c r="M282" s="11">
        <v>31910.525000000001</v>
      </c>
      <c r="N282" s="11">
        <v>26203.87</v>
      </c>
      <c r="O282" s="11">
        <v>22062.391</v>
      </c>
      <c r="P282" s="11">
        <v>18322.508000000002</v>
      </c>
      <c r="Q282" s="11">
        <v>15006</v>
      </c>
      <c r="R282" s="11">
        <v>12078.758</v>
      </c>
      <c r="S282" s="11">
        <v>9693.2720000000008</v>
      </c>
      <c r="T282" s="11">
        <v>7973.1660000000002</v>
      </c>
      <c r="U282" s="11">
        <v>6513.9350000000004</v>
      </c>
      <c r="V282" s="11">
        <v>4777.5339999999997</v>
      </c>
      <c r="W282" s="11">
        <v>3172.5819999999999</v>
      </c>
      <c r="X282" s="11">
        <v>1788.393</v>
      </c>
      <c r="Y282" s="11">
        <v>765.69200000000001</v>
      </c>
      <c r="Z282" s="11">
        <v>214.11799999999999</v>
      </c>
      <c r="AA282" s="11">
        <v>34.404000000000003</v>
      </c>
      <c r="AB282" s="11">
        <v>3.1659999999999999</v>
      </c>
      <c r="AC282" s="11">
        <v>0.161</v>
      </c>
    </row>
    <row r="283" spans="1:29" ht="11.5">
      <c r="A283" s="15">
        <v>266</v>
      </c>
      <c r="B283" s="13" t="s">
        <v>1059</v>
      </c>
      <c r="C283" s="39" t="s">
        <v>1092</v>
      </c>
      <c r="D283" s="12" t="s">
        <v>1093</v>
      </c>
      <c r="E283" s="12">
        <v>903</v>
      </c>
      <c r="F283" s="13" t="s">
        <v>945</v>
      </c>
      <c r="G283" s="12">
        <v>1840</v>
      </c>
      <c r="H283" s="12">
        <v>2000</v>
      </c>
      <c r="I283" s="11">
        <v>66394.869000000006</v>
      </c>
      <c r="J283" s="11">
        <v>57149.305</v>
      </c>
      <c r="K283" s="11">
        <v>51347.107000000004</v>
      </c>
      <c r="L283" s="11">
        <v>44855.529000000002</v>
      </c>
      <c r="M283" s="11">
        <v>37342.572999999997</v>
      </c>
      <c r="N283" s="11">
        <v>30520.698</v>
      </c>
      <c r="O283" s="11">
        <v>25005.813999999998</v>
      </c>
      <c r="P283" s="11">
        <v>21036.165000000001</v>
      </c>
      <c r="Q283" s="11">
        <v>17321.929</v>
      </c>
      <c r="R283" s="11">
        <v>14054.050999999999</v>
      </c>
      <c r="S283" s="11">
        <v>11143.705</v>
      </c>
      <c r="T283" s="11">
        <v>8783.6740000000009</v>
      </c>
      <c r="U283" s="11">
        <v>6984.8249999999998</v>
      </c>
      <c r="V283" s="11">
        <v>5397.7740000000003</v>
      </c>
      <c r="W283" s="11">
        <v>3579.9789999999998</v>
      </c>
      <c r="X283" s="11">
        <v>2048.6610000000001</v>
      </c>
      <c r="Y283" s="11">
        <v>890.46699999999998</v>
      </c>
      <c r="Z283" s="11">
        <v>257.87299999999999</v>
      </c>
      <c r="AA283" s="11">
        <v>43.676000000000002</v>
      </c>
      <c r="AB283" s="11">
        <v>4.1399999999999997</v>
      </c>
      <c r="AC283" s="11">
        <v>0.23400000000000001</v>
      </c>
    </row>
    <row r="284" spans="1:29" ht="11.5">
      <c r="A284" s="15">
        <v>267</v>
      </c>
      <c r="B284" s="13" t="s">
        <v>1059</v>
      </c>
      <c r="C284" s="39" t="s">
        <v>1092</v>
      </c>
      <c r="D284" s="12" t="s">
        <v>1093</v>
      </c>
      <c r="E284" s="12">
        <v>903</v>
      </c>
      <c r="F284" s="13" t="s">
        <v>945</v>
      </c>
      <c r="G284" s="12">
        <v>1840</v>
      </c>
      <c r="H284" s="12">
        <v>2005</v>
      </c>
      <c r="I284" s="11">
        <v>74343.947</v>
      </c>
      <c r="J284" s="11">
        <v>63539.171000000002</v>
      </c>
      <c r="K284" s="11">
        <v>56127.065000000002</v>
      </c>
      <c r="L284" s="11">
        <v>50176.913</v>
      </c>
      <c r="M284" s="11">
        <v>43210.053999999996</v>
      </c>
      <c r="N284" s="11">
        <v>35743.025000000001</v>
      </c>
      <c r="O284" s="11">
        <v>29159.083999999999</v>
      </c>
      <c r="P284" s="11">
        <v>23805.924999999999</v>
      </c>
      <c r="Q284" s="11">
        <v>19890.571</v>
      </c>
      <c r="R284" s="11">
        <v>16251.425999999999</v>
      </c>
      <c r="S284" s="11">
        <v>13019.675999999999</v>
      </c>
      <c r="T284" s="11">
        <v>10137.306</v>
      </c>
      <c r="U284" s="11">
        <v>7736.6080000000002</v>
      </c>
      <c r="V284" s="11">
        <v>5785.098</v>
      </c>
      <c r="W284" s="11">
        <v>4044.2310000000002</v>
      </c>
      <c r="X284" s="11">
        <v>2288.4140000000002</v>
      </c>
      <c r="Y284" s="11">
        <v>1021.689</v>
      </c>
      <c r="Z284" s="11">
        <v>306.262</v>
      </c>
      <c r="AA284" s="11">
        <v>55.487000000000002</v>
      </c>
      <c r="AB284" s="11">
        <v>5.8339999999999996</v>
      </c>
      <c r="AC284" s="11">
        <v>0.34100000000000003</v>
      </c>
    </row>
    <row r="285" spans="1:29" ht="11.5">
      <c r="A285" s="15">
        <v>268</v>
      </c>
      <c r="B285" s="13" t="s">
        <v>1059</v>
      </c>
      <c r="C285" s="39" t="s">
        <v>1092</v>
      </c>
      <c r="D285" s="12" t="s">
        <v>1093</v>
      </c>
      <c r="E285" s="12">
        <v>903</v>
      </c>
      <c r="F285" s="13" t="s">
        <v>945</v>
      </c>
      <c r="G285" s="12">
        <v>1840</v>
      </c>
      <c r="H285" s="12">
        <v>2010</v>
      </c>
      <c r="I285" s="11">
        <v>84040.44</v>
      </c>
      <c r="J285" s="11">
        <v>71712.547999999995</v>
      </c>
      <c r="K285" s="11">
        <v>62498.057000000001</v>
      </c>
      <c r="L285" s="11">
        <v>55113.536</v>
      </c>
      <c r="M285" s="11">
        <v>48476.737000000001</v>
      </c>
      <c r="N285" s="11">
        <v>41422.995000000003</v>
      </c>
      <c r="O285" s="11">
        <v>34190.296999999999</v>
      </c>
      <c r="P285" s="11">
        <v>27893.808000000001</v>
      </c>
      <c r="Q285" s="11">
        <v>22709.688999999998</v>
      </c>
      <c r="R285" s="11">
        <v>18843.903999999999</v>
      </c>
      <c r="S285" s="11">
        <v>15193.858</v>
      </c>
      <c r="T285" s="11">
        <v>11937.085999999999</v>
      </c>
      <c r="U285" s="11">
        <v>9001.5439999999999</v>
      </c>
      <c r="V285" s="11">
        <v>6481.76</v>
      </c>
      <c r="W285" s="11">
        <v>4421.43</v>
      </c>
      <c r="X285" s="11">
        <v>2660.1109999999999</v>
      </c>
      <c r="Y285" s="11">
        <v>1207.1189999999999</v>
      </c>
      <c r="Z285" s="11">
        <v>368.81900000000002</v>
      </c>
      <c r="AA285" s="11">
        <v>70.209999999999994</v>
      </c>
      <c r="AB285" s="11">
        <v>8.157</v>
      </c>
      <c r="AC285" s="11">
        <v>0.54300000000000004</v>
      </c>
    </row>
    <row r="286" spans="1:29" ht="11.5">
      <c r="A286" s="15">
        <v>269</v>
      </c>
      <c r="B286" s="13" t="s">
        <v>1059</v>
      </c>
      <c r="C286" s="39" t="s">
        <v>1092</v>
      </c>
      <c r="D286" s="12" t="s">
        <v>1093</v>
      </c>
      <c r="E286" s="12">
        <v>903</v>
      </c>
      <c r="F286" s="13" t="s">
        <v>945</v>
      </c>
      <c r="G286" s="12">
        <v>1840</v>
      </c>
      <c r="H286" s="12">
        <v>2015</v>
      </c>
      <c r="I286" s="11">
        <v>94155.354000000007</v>
      </c>
      <c r="J286" s="11">
        <v>81670.430999999997</v>
      </c>
      <c r="K286" s="11">
        <v>70689.843999999997</v>
      </c>
      <c r="L286" s="11">
        <v>61573.468999999997</v>
      </c>
      <c r="M286" s="11">
        <v>53734.760999999999</v>
      </c>
      <c r="N286" s="11">
        <v>46848.62</v>
      </c>
      <c r="O286" s="11">
        <v>40010.328999999998</v>
      </c>
      <c r="P286" s="11">
        <v>32937.644999999997</v>
      </c>
      <c r="Q286" s="11">
        <v>26757.106</v>
      </c>
      <c r="R286" s="11">
        <v>21659.21</v>
      </c>
      <c r="S286" s="11">
        <v>17760.315999999999</v>
      </c>
      <c r="T286" s="11">
        <v>14076.254999999999</v>
      </c>
      <c r="U286" s="11">
        <v>10740.155000000001</v>
      </c>
      <c r="V286" s="11">
        <v>7656.1450000000004</v>
      </c>
      <c r="W286" s="11">
        <v>5039.8320000000003</v>
      </c>
      <c r="X286" s="11">
        <v>2978.4690000000001</v>
      </c>
      <c r="Y286" s="11">
        <v>1430.104</v>
      </c>
      <c r="Z286" s="11">
        <v>460.20800000000003</v>
      </c>
      <c r="AA286" s="11">
        <v>90.492000000000004</v>
      </c>
      <c r="AB286" s="11">
        <v>11.412000000000001</v>
      </c>
      <c r="AC286" s="11">
        <v>0.86199999999999999</v>
      </c>
    </row>
    <row r="287" spans="1:29" ht="11.5">
      <c r="A287" s="15">
        <v>270</v>
      </c>
      <c r="B287" s="13" t="s">
        <v>1059</v>
      </c>
      <c r="C287" s="39" t="s">
        <v>1092</v>
      </c>
      <c r="D287" s="12" t="s">
        <v>1093</v>
      </c>
      <c r="E287" s="12">
        <v>903</v>
      </c>
      <c r="F287" s="13" t="s">
        <v>945</v>
      </c>
      <c r="G287" s="12">
        <v>1840</v>
      </c>
      <c r="H287" s="12">
        <v>2020</v>
      </c>
      <c r="I287" s="11">
        <v>101498.216</v>
      </c>
      <c r="J287" s="11">
        <v>92042.01</v>
      </c>
      <c r="K287" s="11">
        <v>80720.709000000003</v>
      </c>
      <c r="L287" s="11">
        <v>69849.576000000001</v>
      </c>
      <c r="M287" s="11">
        <v>60449.504000000001</v>
      </c>
      <c r="N287" s="11">
        <v>52484.404000000002</v>
      </c>
      <c r="O287" s="11">
        <v>45647.099000000002</v>
      </c>
      <c r="P287" s="11">
        <v>38868.396000000001</v>
      </c>
      <c r="Q287" s="11">
        <v>31838.094000000001</v>
      </c>
      <c r="R287" s="11">
        <v>25665.01</v>
      </c>
      <c r="S287" s="11">
        <v>20520.106</v>
      </c>
      <c r="T287" s="11">
        <v>16524.031999999999</v>
      </c>
      <c r="U287" s="11">
        <v>12713.407999999999</v>
      </c>
      <c r="V287" s="11">
        <v>9221.2459999999992</v>
      </c>
      <c r="W287" s="11">
        <v>6029.9480000000003</v>
      </c>
      <c r="X287" s="11">
        <v>3453.1039999999998</v>
      </c>
      <c r="Y287" s="11">
        <v>1643.5550000000001</v>
      </c>
      <c r="Z287" s="11">
        <v>572.28599999999994</v>
      </c>
      <c r="AA287" s="11">
        <v>120.723</v>
      </c>
      <c r="AB287" s="11">
        <v>15.587</v>
      </c>
      <c r="AC287" s="11">
        <v>1.327</v>
      </c>
    </row>
    <row r="288" spans="1:29" ht="11.5">
      <c r="A288" s="15">
        <v>271</v>
      </c>
      <c r="B288" s="13" t="s">
        <v>1059</v>
      </c>
      <c r="C288" s="39" t="s">
        <v>1094</v>
      </c>
      <c r="D288" s="12" t="s">
        <v>1095</v>
      </c>
      <c r="E288" s="12">
        <v>935</v>
      </c>
      <c r="F288" s="13" t="s">
        <v>945</v>
      </c>
      <c r="G288" s="12">
        <v>1840</v>
      </c>
      <c r="H288" s="12">
        <v>1950</v>
      </c>
      <c r="I288" s="11">
        <v>102439.959</v>
      </c>
      <c r="J288" s="11">
        <v>82697.013999999996</v>
      </c>
      <c r="K288" s="11">
        <v>78274.135999999999</v>
      </c>
      <c r="L288" s="11">
        <v>72071.038</v>
      </c>
      <c r="M288" s="11">
        <v>64258.915000000001</v>
      </c>
      <c r="N288" s="11">
        <v>55420.137999999999</v>
      </c>
      <c r="O288" s="11">
        <v>50615.453000000001</v>
      </c>
      <c r="P288" s="11">
        <v>45609.991000000002</v>
      </c>
      <c r="Q288" s="11">
        <v>39593.589999999997</v>
      </c>
      <c r="R288" s="11">
        <v>34128.478000000003</v>
      </c>
      <c r="S288" s="11">
        <v>28144.598000000002</v>
      </c>
      <c r="T288" s="11">
        <v>22656.471000000001</v>
      </c>
      <c r="U288" s="11">
        <v>17765.143</v>
      </c>
      <c r="V288" s="11">
        <v>12109.215</v>
      </c>
      <c r="W288" s="11">
        <v>7549.3</v>
      </c>
      <c r="X288" s="11">
        <v>4007.4520000000002</v>
      </c>
      <c r="Y288" s="11">
        <v>1497.383</v>
      </c>
      <c r="Z288" s="11">
        <v>411.47399999999999</v>
      </c>
      <c r="AA288" s="11">
        <v>85.436999999999998</v>
      </c>
      <c r="AB288" s="11">
        <v>12.73</v>
      </c>
      <c r="AC288" s="11">
        <v>0.55700000000000005</v>
      </c>
    </row>
    <row r="289" spans="1:29" ht="11.5">
      <c r="A289" s="15">
        <v>272</v>
      </c>
      <c r="B289" s="13" t="s">
        <v>1059</v>
      </c>
      <c r="C289" s="39" t="s">
        <v>1094</v>
      </c>
      <c r="D289" s="12" t="s">
        <v>1095</v>
      </c>
      <c r="E289" s="12">
        <v>935</v>
      </c>
      <c r="F289" s="13" t="s">
        <v>945</v>
      </c>
      <c r="G289" s="12">
        <v>1840</v>
      </c>
      <c r="H289" s="12">
        <v>1955</v>
      </c>
      <c r="I289" s="11">
        <v>129193.351</v>
      </c>
      <c r="J289" s="11">
        <v>94799.356</v>
      </c>
      <c r="K289" s="11">
        <v>80059.972999999998</v>
      </c>
      <c r="L289" s="11">
        <v>76185.017999999996</v>
      </c>
      <c r="M289" s="11">
        <v>69641.995999999999</v>
      </c>
      <c r="N289" s="11">
        <v>61764.112999999998</v>
      </c>
      <c r="O289" s="11">
        <v>53088.186999999998</v>
      </c>
      <c r="P289" s="11">
        <v>48184.762999999999</v>
      </c>
      <c r="Q289" s="11">
        <v>42884.264999999999</v>
      </c>
      <c r="R289" s="11">
        <v>36444.409</v>
      </c>
      <c r="S289" s="11">
        <v>30616.129000000001</v>
      </c>
      <c r="T289" s="11">
        <v>24355.575000000001</v>
      </c>
      <c r="U289" s="11">
        <v>18269.766</v>
      </c>
      <c r="V289" s="11">
        <v>12991.522000000001</v>
      </c>
      <c r="W289" s="11">
        <v>7736.5990000000002</v>
      </c>
      <c r="X289" s="11">
        <v>3957.1590000000001</v>
      </c>
      <c r="Y289" s="11">
        <v>1583.0340000000001</v>
      </c>
      <c r="Z289" s="11">
        <v>406.14</v>
      </c>
      <c r="AA289" s="11">
        <v>71.781999999999996</v>
      </c>
      <c r="AB289" s="11">
        <v>10.356999999999999</v>
      </c>
      <c r="AC289" s="11">
        <v>1.161</v>
      </c>
    </row>
    <row r="290" spans="1:29" ht="11.5">
      <c r="A290" s="15">
        <v>273</v>
      </c>
      <c r="B290" s="13" t="s">
        <v>1059</v>
      </c>
      <c r="C290" s="39" t="s">
        <v>1094</v>
      </c>
      <c r="D290" s="12" t="s">
        <v>1095</v>
      </c>
      <c r="E290" s="12">
        <v>935</v>
      </c>
      <c r="F290" s="13" t="s">
        <v>945</v>
      </c>
      <c r="G290" s="12">
        <v>1840</v>
      </c>
      <c r="H290" s="12">
        <v>1960</v>
      </c>
      <c r="I290" s="11">
        <v>135601.359</v>
      </c>
      <c r="J290" s="11">
        <v>120846.97100000001</v>
      </c>
      <c r="K290" s="11">
        <v>92323.933999999994</v>
      </c>
      <c r="L290" s="11">
        <v>78141.350000000006</v>
      </c>
      <c r="M290" s="11">
        <v>73932.933000000005</v>
      </c>
      <c r="N290" s="11">
        <v>67494.369000000006</v>
      </c>
      <c r="O290" s="11">
        <v>59666.576000000001</v>
      </c>
      <c r="P290" s="11">
        <v>50893.686000000002</v>
      </c>
      <c r="Q290" s="11">
        <v>45615.48</v>
      </c>
      <c r="R290" s="11">
        <v>39844.447999999997</v>
      </c>
      <c r="S290" s="11">
        <v>32947.74</v>
      </c>
      <c r="T290" s="11">
        <v>26499.755000000001</v>
      </c>
      <c r="U290" s="11">
        <v>19710.181</v>
      </c>
      <c r="V290" s="11">
        <v>13439.348</v>
      </c>
      <c r="W290" s="11">
        <v>8319.634</v>
      </c>
      <c r="X290" s="11">
        <v>3937.442</v>
      </c>
      <c r="Y290" s="11">
        <v>1544.635</v>
      </c>
      <c r="Z290" s="11">
        <v>419.46899999999999</v>
      </c>
      <c r="AA290" s="11">
        <v>71.491</v>
      </c>
      <c r="AB290" s="11">
        <v>9.2110000000000003</v>
      </c>
      <c r="AC290" s="11">
        <v>1.0840000000000001</v>
      </c>
    </row>
    <row r="291" spans="1:29" ht="11.5">
      <c r="A291" s="15">
        <v>274</v>
      </c>
      <c r="B291" s="13" t="s">
        <v>1059</v>
      </c>
      <c r="C291" s="39" t="s">
        <v>1094</v>
      </c>
      <c r="D291" s="12" t="s">
        <v>1095</v>
      </c>
      <c r="E291" s="12">
        <v>935</v>
      </c>
      <c r="F291" s="13" t="s">
        <v>945</v>
      </c>
      <c r="G291" s="12">
        <v>1840</v>
      </c>
      <c r="H291" s="12">
        <v>1965</v>
      </c>
      <c r="I291" s="11">
        <v>153652.12</v>
      </c>
      <c r="J291" s="11">
        <v>127363.628</v>
      </c>
      <c r="K291" s="11">
        <v>117785.519</v>
      </c>
      <c r="L291" s="11">
        <v>90284.482999999993</v>
      </c>
      <c r="M291" s="11">
        <v>76027.08</v>
      </c>
      <c r="N291" s="11">
        <v>71840.016000000003</v>
      </c>
      <c r="O291" s="11">
        <v>65383.226000000002</v>
      </c>
      <c r="P291" s="11">
        <v>57454.396000000001</v>
      </c>
      <c r="Q291" s="11">
        <v>48419.618999999999</v>
      </c>
      <c r="R291" s="11">
        <v>42567.008000000002</v>
      </c>
      <c r="S291" s="11">
        <v>36218.313999999998</v>
      </c>
      <c r="T291" s="11">
        <v>28741.405999999999</v>
      </c>
      <c r="U291" s="11">
        <v>21693.547999999999</v>
      </c>
      <c r="V291" s="11">
        <v>14823.939</v>
      </c>
      <c r="W291" s="11">
        <v>8802.518</v>
      </c>
      <c r="X291" s="11">
        <v>4554.8429999999998</v>
      </c>
      <c r="Y291" s="11">
        <v>1680.1179999999999</v>
      </c>
      <c r="Z291" s="11">
        <v>468.95400000000001</v>
      </c>
      <c r="AA291" s="11">
        <v>84.992000000000004</v>
      </c>
      <c r="AB291" s="11">
        <v>10.247</v>
      </c>
      <c r="AC291" s="11">
        <v>1.073</v>
      </c>
    </row>
    <row r="292" spans="1:29" ht="11.5">
      <c r="A292" s="15">
        <v>275</v>
      </c>
      <c r="B292" s="13" t="s">
        <v>1059</v>
      </c>
      <c r="C292" s="39" t="s">
        <v>1094</v>
      </c>
      <c r="D292" s="12" t="s">
        <v>1095</v>
      </c>
      <c r="E292" s="12">
        <v>935</v>
      </c>
      <c r="F292" s="13" t="s">
        <v>945</v>
      </c>
      <c r="G292" s="12">
        <v>1840</v>
      </c>
      <c r="H292" s="12">
        <v>1970</v>
      </c>
      <c r="I292" s="11">
        <v>173364.07</v>
      </c>
      <c r="J292" s="11">
        <v>146524.36799999999</v>
      </c>
      <c r="K292" s="11">
        <v>125461.766</v>
      </c>
      <c r="L292" s="11">
        <v>116172.274</v>
      </c>
      <c r="M292" s="11">
        <v>88649.989000000001</v>
      </c>
      <c r="N292" s="11">
        <v>74441.694000000003</v>
      </c>
      <c r="O292" s="11">
        <v>70266</v>
      </c>
      <c r="P292" s="11">
        <v>63628.529000000002</v>
      </c>
      <c r="Q292" s="11">
        <v>55427.042999999998</v>
      </c>
      <c r="R292" s="11">
        <v>46100.91</v>
      </c>
      <c r="S292" s="11">
        <v>39774.125999999997</v>
      </c>
      <c r="T292" s="11">
        <v>32887.366000000002</v>
      </c>
      <c r="U292" s="11">
        <v>24800.468000000001</v>
      </c>
      <c r="V292" s="11">
        <v>17327.958999999999</v>
      </c>
      <c r="W292" s="11">
        <v>10669.904</v>
      </c>
      <c r="X292" s="11">
        <v>5433.7110000000002</v>
      </c>
      <c r="Y292" s="11">
        <v>2233.904</v>
      </c>
      <c r="Z292" s="11">
        <v>573.85599999999999</v>
      </c>
      <c r="AA292" s="11">
        <v>102.982</v>
      </c>
      <c r="AB292" s="11">
        <v>12.909000000000001</v>
      </c>
      <c r="AC292" s="11">
        <v>1.2</v>
      </c>
    </row>
    <row r="293" spans="1:29" ht="11.5">
      <c r="A293" s="15">
        <v>276</v>
      </c>
      <c r="B293" s="13" t="s">
        <v>1059</v>
      </c>
      <c r="C293" s="39" t="s">
        <v>1094</v>
      </c>
      <c r="D293" s="12" t="s">
        <v>1095</v>
      </c>
      <c r="E293" s="12">
        <v>935</v>
      </c>
      <c r="F293" s="13" t="s">
        <v>945</v>
      </c>
      <c r="G293" s="12">
        <v>1840</v>
      </c>
      <c r="H293" s="12">
        <v>1975</v>
      </c>
      <c r="I293" s="11">
        <v>179414.84299999999</v>
      </c>
      <c r="J293" s="11">
        <v>166979.489</v>
      </c>
      <c r="K293" s="11">
        <v>144525.601</v>
      </c>
      <c r="L293" s="11">
        <v>123614.323</v>
      </c>
      <c r="M293" s="11">
        <v>114221.936</v>
      </c>
      <c r="N293" s="11">
        <v>87370.544999999998</v>
      </c>
      <c r="O293" s="11">
        <v>73326.5</v>
      </c>
      <c r="P293" s="11">
        <v>68883.600999999995</v>
      </c>
      <c r="Q293" s="11">
        <v>61966.256999999998</v>
      </c>
      <c r="R293" s="11">
        <v>53330.720999999998</v>
      </c>
      <c r="S293" s="11">
        <v>43556.989000000001</v>
      </c>
      <c r="T293" s="11">
        <v>36518.991000000002</v>
      </c>
      <c r="U293" s="11">
        <v>28814.949000000001</v>
      </c>
      <c r="V293" s="11">
        <v>20243.757000000001</v>
      </c>
      <c r="W293" s="11">
        <v>12825.521000000001</v>
      </c>
      <c r="X293" s="11">
        <v>6763.924</v>
      </c>
      <c r="Y293" s="11">
        <v>2742.9740000000002</v>
      </c>
      <c r="Z293" s="11">
        <v>799.81700000000001</v>
      </c>
      <c r="AA293" s="11">
        <v>133.96700000000001</v>
      </c>
      <c r="AB293" s="11">
        <v>16.315000000000001</v>
      </c>
      <c r="AC293" s="11">
        <v>1.581</v>
      </c>
    </row>
    <row r="294" spans="1:29" ht="11.5">
      <c r="A294" s="15">
        <v>277</v>
      </c>
      <c r="B294" s="13" t="s">
        <v>1059</v>
      </c>
      <c r="C294" s="39" t="s">
        <v>1094</v>
      </c>
      <c r="D294" s="12" t="s">
        <v>1095</v>
      </c>
      <c r="E294" s="12">
        <v>935</v>
      </c>
      <c r="F294" s="13" t="s">
        <v>945</v>
      </c>
      <c r="G294" s="12">
        <v>1840</v>
      </c>
      <c r="H294" s="12">
        <v>1980</v>
      </c>
      <c r="I294" s="11">
        <v>174360.98699999999</v>
      </c>
      <c r="J294" s="11">
        <v>174057.622</v>
      </c>
      <c r="K294" s="11">
        <v>165162.70699999999</v>
      </c>
      <c r="L294" s="11">
        <v>143144.60699999999</v>
      </c>
      <c r="M294" s="11">
        <v>122282.16</v>
      </c>
      <c r="N294" s="11">
        <v>112834.451</v>
      </c>
      <c r="O294" s="11">
        <v>86121.565000000002</v>
      </c>
      <c r="P294" s="11">
        <v>71930.998000000007</v>
      </c>
      <c r="Q294" s="11">
        <v>67215.395000000004</v>
      </c>
      <c r="R294" s="11">
        <v>59891.646000000001</v>
      </c>
      <c r="S294" s="11">
        <v>50781.978999999999</v>
      </c>
      <c r="T294" s="11">
        <v>40468.877999999997</v>
      </c>
      <c r="U294" s="11">
        <v>32556.959999999999</v>
      </c>
      <c r="V294" s="11">
        <v>24079.232</v>
      </c>
      <c r="W294" s="11">
        <v>15353.94</v>
      </c>
      <c r="X294" s="11">
        <v>8373.0390000000007</v>
      </c>
      <c r="Y294" s="11">
        <v>3492.5659999999998</v>
      </c>
      <c r="Z294" s="11">
        <v>1002.953</v>
      </c>
      <c r="AA294" s="11">
        <v>194.65</v>
      </c>
      <c r="AB294" s="11">
        <v>22.516999999999999</v>
      </c>
      <c r="AC294" s="11">
        <v>2.1120000000000001</v>
      </c>
    </row>
    <row r="295" spans="1:29" ht="11.5">
      <c r="A295" s="15">
        <v>278</v>
      </c>
      <c r="B295" s="13" t="s">
        <v>1059</v>
      </c>
      <c r="C295" s="39" t="s">
        <v>1094</v>
      </c>
      <c r="D295" s="12" t="s">
        <v>1095</v>
      </c>
      <c r="E295" s="12">
        <v>935</v>
      </c>
      <c r="F295" s="13" t="s">
        <v>945</v>
      </c>
      <c r="G295" s="12">
        <v>1840</v>
      </c>
      <c r="H295" s="12">
        <v>1985</v>
      </c>
      <c r="I295" s="11">
        <v>188184.568</v>
      </c>
      <c r="J295" s="11">
        <v>169959.573</v>
      </c>
      <c r="K295" s="11">
        <v>172463.52900000001</v>
      </c>
      <c r="L295" s="11">
        <v>163946.13</v>
      </c>
      <c r="M295" s="11">
        <v>141717.25399999999</v>
      </c>
      <c r="N295" s="11">
        <v>121131.448</v>
      </c>
      <c r="O295" s="11">
        <v>111538.08100000001</v>
      </c>
      <c r="P295" s="11">
        <v>84916.409</v>
      </c>
      <c r="Q295" s="11">
        <v>70409.524999999994</v>
      </c>
      <c r="R295" s="11">
        <v>65077.461000000003</v>
      </c>
      <c r="S295" s="11">
        <v>57143.201000000001</v>
      </c>
      <c r="T295" s="11">
        <v>47299.86</v>
      </c>
      <c r="U295" s="11">
        <v>36250.764999999999</v>
      </c>
      <c r="V295" s="11">
        <v>27441.842000000001</v>
      </c>
      <c r="W295" s="11">
        <v>18508.322</v>
      </c>
      <c r="X295" s="11">
        <v>10183.184999999999</v>
      </c>
      <c r="Y295" s="11">
        <v>4441.8540000000003</v>
      </c>
      <c r="Z295" s="11">
        <v>1329.8040000000001</v>
      </c>
      <c r="AA295" s="11">
        <v>256.98399999999998</v>
      </c>
      <c r="AB295" s="11">
        <v>33.951999999999998</v>
      </c>
      <c r="AC295" s="11">
        <v>2.923</v>
      </c>
    </row>
    <row r="296" spans="1:29" ht="11.5">
      <c r="A296" s="15">
        <v>279</v>
      </c>
      <c r="B296" s="13" t="s">
        <v>1059</v>
      </c>
      <c r="C296" s="39" t="s">
        <v>1094</v>
      </c>
      <c r="D296" s="12" t="s">
        <v>1095</v>
      </c>
      <c r="E296" s="12">
        <v>935</v>
      </c>
      <c r="F296" s="13" t="s">
        <v>945</v>
      </c>
      <c r="G296" s="12">
        <v>1840</v>
      </c>
      <c r="H296" s="12">
        <v>1990</v>
      </c>
      <c r="I296" s="11">
        <v>209673.62899999999</v>
      </c>
      <c r="J296" s="11">
        <v>184102.66</v>
      </c>
      <c r="K296" s="11">
        <v>168799.78400000001</v>
      </c>
      <c r="L296" s="11">
        <v>171193.06200000001</v>
      </c>
      <c r="M296" s="11">
        <v>162316.31700000001</v>
      </c>
      <c r="N296" s="11">
        <v>140216.06899999999</v>
      </c>
      <c r="O296" s="11">
        <v>119733.963</v>
      </c>
      <c r="P296" s="11">
        <v>109929.193</v>
      </c>
      <c r="Q296" s="11">
        <v>83152.479999999996</v>
      </c>
      <c r="R296" s="11">
        <v>68348.638000000006</v>
      </c>
      <c r="S296" s="11">
        <v>62363.618000000002</v>
      </c>
      <c r="T296" s="11">
        <v>53665.639000000003</v>
      </c>
      <c r="U296" s="11">
        <v>42820.885999999999</v>
      </c>
      <c r="V296" s="11">
        <v>30952.473999999998</v>
      </c>
      <c r="W296" s="11">
        <v>21504.795999999998</v>
      </c>
      <c r="X296" s="11">
        <v>12525.441999999999</v>
      </c>
      <c r="Y296" s="11">
        <v>5504.8190000000004</v>
      </c>
      <c r="Z296" s="11">
        <v>1755.2860000000001</v>
      </c>
      <c r="AA296" s="11">
        <v>357.12799999999999</v>
      </c>
      <c r="AB296" s="11">
        <v>47.247</v>
      </c>
      <c r="AC296" s="11">
        <v>4.468</v>
      </c>
    </row>
    <row r="297" spans="1:29" ht="11.5">
      <c r="A297" s="15">
        <v>280</v>
      </c>
      <c r="B297" s="13" t="s">
        <v>1059</v>
      </c>
      <c r="C297" s="39" t="s">
        <v>1094</v>
      </c>
      <c r="D297" s="12" t="s">
        <v>1095</v>
      </c>
      <c r="E297" s="12">
        <v>935</v>
      </c>
      <c r="F297" s="13" t="s">
        <v>945</v>
      </c>
      <c r="G297" s="12">
        <v>1840</v>
      </c>
      <c r="H297" s="12">
        <v>1995</v>
      </c>
      <c r="I297" s="11">
        <v>196720.80600000001</v>
      </c>
      <c r="J297" s="11">
        <v>206053.467</v>
      </c>
      <c r="K297" s="11">
        <v>182869.84299999999</v>
      </c>
      <c r="L297" s="11">
        <v>167380.26999999999</v>
      </c>
      <c r="M297" s="11">
        <v>169028.32699999999</v>
      </c>
      <c r="N297" s="11">
        <v>160284.85800000001</v>
      </c>
      <c r="O297" s="11">
        <v>138440.40700000001</v>
      </c>
      <c r="P297" s="11">
        <v>117908.63499999999</v>
      </c>
      <c r="Q297" s="11">
        <v>107848.853</v>
      </c>
      <c r="R297" s="11">
        <v>80935.808999999994</v>
      </c>
      <c r="S297" s="11">
        <v>65646.088000000003</v>
      </c>
      <c r="T297" s="11">
        <v>58562.722000000002</v>
      </c>
      <c r="U297" s="11">
        <v>48711.777999999998</v>
      </c>
      <c r="V297" s="11">
        <v>36715.264999999999</v>
      </c>
      <c r="W297" s="11">
        <v>24262.824000000001</v>
      </c>
      <c r="X297" s="11">
        <v>14709.817999999999</v>
      </c>
      <c r="Y297" s="11">
        <v>7016.0379999999996</v>
      </c>
      <c r="Z297" s="11">
        <v>2287.9659999999999</v>
      </c>
      <c r="AA297" s="11">
        <v>492.07900000000001</v>
      </c>
      <c r="AB297" s="11">
        <v>67.284000000000006</v>
      </c>
      <c r="AC297" s="11">
        <v>6.2809999999999997</v>
      </c>
    </row>
    <row r="298" spans="1:29" ht="11.5">
      <c r="A298" s="15">
        <v>281</v>
      </c>
      <c r="B298" s="13" t="s">
        <v>1059</v>
      </c>
      <c r="C298" s="39" t="s">
        <v>1094</v>
      </c>
      <c r="D298" s="12" t="s">
        <v>1095</v>
      </c>
      <c r="E298" s="12">
        <v>935</v>
      </c>
      <c r="F298" s="13" t="s">
        <v>945</v>
      </c>
      <c r="G298" s="12">
        <v>1840</v>
      </c>
      <c r="H298" s="12">
        <v>2000</v>
      </c>
      <c r="I298" s="11">
        <v>191584.54500000001</v>
      </c>
      <c r="J298" s="11">
        <v>193761.18</v>
      </c>
      <c r="K298" s="11">
        <v>204662.04800000001</v>
      </c>
      <c r="L298" s="11">
        <v>181182.114</v>
      </c>
      <c r="M298" s="11">
        <v>165104.41800000001</v>
      </c>
      <c r="N298" s="11">
        <v>167111.89000000001</v>
      </c>
      <c r="O298" s="11">
        <v>158286.84700000001</v>
      </c>
      <c r="P298" s="11">
        <v>136409.95300000001</v>
      </c>
      <c r="Q298" s="11">
        <v>115741.41499999999</v>
      </c>
      <c r="R298" s="11">
        <v>105157.211</v>
      </c>
      <c r="S298" s="11">
        <v>77845.248999999996</v>
      </c>
      <c r="T298" s="11">
        <v>61733.567000000003</v>
      </c>
      <c r="U298" s="11">
        <v>53412.964</v>
      </c>
      <c r="V298" s="11">
        <v>42126.387999999999</v>
      </c>
      <c r="W298" s="11">
        <v>29115.67</v>
      </c>
      <c r="X298" s="11">
        <v>16862.221000000001</v>
      </c>
      <c r="Y298" s="11">
        <v>8406.6890000000003</v>
      </c>
      <c r="Z298" s="11">
        <v>3059.6170000000002</v>
      </c>
      <c r="AA298" s="11">
        <v>688.84299999999996</v>
      </c>
      <c r="AB298" s="11">
        <v>100.952</v>
      </c>
      <c r="AC298" s="11">
        <v>9.6199999999999992</v>
      </c>
    </row>
    <row r="299" spans="1:29" ht="11.5">
      <c r="A299" s="15">
        <v>282</v>
      </c>
      <c r="B299" s="13" t="s">
        <v>1059</v>
      </c>
      <c r="C299" s="39" t="s">
        <v>1094</v>
      </c>
      <c r="D299" s="12" t="s">
        <v>1095</v>
      </c>
      <c r="E299" s="12">
        <v>935</v>
      </c>
      <c r="F299" s="13" t="s">
        <v>945</v>
      </c>
      <c r="G299" s="12">
        <v>1840</v>
      </c>
      <c r="H299" s="12">
        <v>2005</v>
      </c>
      <c r="I299" s="11">
        <v>190538.23699999999</v>
      </c>
      <c r="J299" s="11">
        <v>190093.95800000001</v>
      </c>
      <c r="K299" s="11">
        <v>193194.17499999999</v>
      </c>
      <c r="L299" s="11">
        <v>203023.527</v>
      </c>
      <c r="M299" s="11">
        <v>178344.342</v>
      </c>
      <c r="N299" s="11">
        <v>163341.63500000001</v>
      </c>
      <c r="O299" s="11">
        <v>165281.56</v>
      </c>
      <c r="P299" s="11">
        <v>156252.46100000001</v>
      </c>
      <c r="Q299" s="11">
        <v>134014.96100000001</v>
      </c>
      <c r="R299" s="11">
        <v>112535.681</v>
      </c>
      <c r="S299" s="11">
        <v>101368.249</v>
      </c>
      <c r="T299" s="11">
        <v>74201.017999999996</v>
      </c>
      <c r="U299" s="11">
        <v>56944.944000000003</v>
      </c>
      <c r="V299" s="11">
        <v>46623.964</v>
      </c>
      <c r="W299" s="11">
        <v>33971.29</v>
      </c>
      <c r="X299" s="11">
        <v>20580.86</v>
      </c>
      <c r="Y299" s="11">
        <v>9979.9549999999999</v>
      </c>
      <c r="Z299" s="11">
        <v>3804.69</v>
      </c>
      <c r="AA299" s="11">
        <v>963.81799999999998</v>
      </c>
      <c r="AB299" s="11">
        <v>149.09800000000001</v>
      </c>
      <c r="AC299" s="11">
        <v>15.29</v>
      </c>
    </row>
    <row r="300" spans="1:29" ht="11.5">
      <c r="A300" s="15">
        <v>283</v>
      </c>
      <c r="B300" s="13" t="s">
        <v>1059</v>
      </c>
      <c r="C300" s="39" t="s">
        <v>1094</v>
      </c>
      <c r="D300" s="12" t="s">
        <v>1095</v>
      </c>
      <c r="E300" s="12">
        <v>935</v>
      </c>
      <c r="F300" s="13" t="s">
        <v>945</v>
      </c>
      <c r="G300" s="12">
        <v>1840</v>
      </c>
      <c r="H300" s="12">
        <v>2010</v>
      </c>
      <c r="I300" s="11">
        <v>192413.57699999999</v>
      </c>
      <c r="J300" s="11">
        <v>189162.807</v>
      </c>
      <c r="K300" s="11">
        <v>189290.6</v>
      </c>
      <c r="L300" s="11">
        <v>190873.94</v>
      </c>
      <c r="M300" s="11">
        <v>199507.44699999999</v>
      </c>
      <c r="N300" s="11">
        <v>177223.91500000001</v>
      </c>
      <c r="O300" s="11">
        <v>162038.39999999999</v>
      </c>
      <c r="P300" s="11">
        <v>163917.54199999999</v>
      </c>
      <c r="Q300" s="11">
        <v>154313.99</v>
      </c>
      <c r="R300" s="11">
        <v>131334.37299999999</v>
      </c>
      <c r="S300" s="11">
        <v>109185.48</v>
      </c>
      <c r="T300" s="11">
        <v>96545.510999999999</v>
      </c>
      <c r="U300" s="11">
        <v>68379.005999999994</v>
      </c>
      <c r="V300" s="11">
        <v>50060.474000000002</v>
      </c>
      <c r="W300" s="11">
        <v>38012.127999999997</v>
      </c>
      <c r="X300" s="11">
        <v>24327.007000000001</v>
      </c>
      <c r="Y300" s="11">
        <v>12536.87</v>
      </c>
      <c r="Z300" s="11">
        <v>4699.2479999999996</v>
      </c>
      <c r="AA300" s="11">
        <v>1246.854</v>
      </c>
      <c r="AB300" s="11">
        <v>218.995</v>
      </c>
      <c r="AC300" s="11">
        <v>24.172999999999998</v>
      </c>
    </row>
    <row r="301" spans="1:29" ht="11.5">
      <c r="A301" s="15">
        <v>284</v>
      </c>
      <c r="B301" s="13" t="s">
        <v>1059</v>
      </c>
      <c r="C301" s="39" t="s">
        <v>1094</v>
      </c>
      <c r="D301" s="12" t="s">
        <v>1095</v>
      </c>
      <c r="E301" s="12">
        <v>935</v>
      </c>
      <c r="F301" s="13" t="s">
        <v>945</v>
      </c>
      <c r="G301" s="12">
        <v>1840</v>
      </c>
      <c r="H301" s="12">
        <v>2015</v>
      </c>
      <c r="I301" s="11">
        <v>191631.69899999999</v>
      </c>
      <c r="J301" s="11">
        <v>190803.73800000001</v>
      </c>
      <c r="K301" s="11">
        <v>188052.715</v>
      </c>
      <c r="L301" s="11">
        <v>187981.908</v>
      </c>
      <c r="M301" s="11">
        <v>189201.019</v>
      </c>
      <c r="N301" s="11">
        <v>198231.541</v>
      </c>
      <c r="O301" s="11">
        <v>175677.66200000001</v>
      </c>
      <c r="P301" s="11">
        <v>159951.26500000001</v>
      </c>
      <c r="Q301" s="11">
        <v>161398.57199999999</v>
      </c>
      <c r="R301" s="11">
        <v>151063.353</v>
      </c>
      <c r="S301" s="11">
        <v>127367.02899999999</v>
      </c>
      <c r="T301" s="11">
        <v>104138.74</v>
      </c>
      <c r="U301" s="11">
        <v>89718.048999999999</v>
      </c>
      <c r="V301" s="11">
        <v>60652.063999999998</v>
      </c>
      <c r="W301" s="11">
        <v>41351.690999999999</v>
      </c>
      <c r="X301" s="11">
        <v>27852.345000000001</v>
      </c>
      <c r="Y301" s="11">
        <v>15266.591</v>
      </c>
      <c r="Z301" s="11">
        <v>6179.0540000000001</v>
      </c>
      <c r="AA301" s="11">
        <v>1644.413</v>
      </c>
      <c r="AB301" s="11">
        <v>301.67899999999997</v>
      </c>
      <c r="AC301" s="11">
        <v>37.468000000000004</v>
      </c>
    </row>
    <row r="302" spans="1:29" ht="11.5">
      <c r="A302" s="15">
        <v>285</v>
      </c>
      <c r="B302" s="13" t="s">
        <v>1059</v>
      </c>
      <c r="C302" s="39" t="s">
        <v>1094</v>
      </c>
      <c r="D302" s="12" t="s">
        <v>1095</v>
      </c>
      <c r="E302" s="12">
        <v>935</v>
      </c>
      <c r="F302" s="13" t="s">
        <v>945</v>
      </c>
      <c r="G302" s="12">
        <v>1840</v>
      </c>
      <c r="H302" s="12">
        <v>2020</v>
      </c>
      <c r="I302" s="11">
        <v>188595.74</v>
      </c>
      <c r="J302" s="11">
        <v>190317.09599999999</v>
      </c>
      <c r="K302" s="11">
        <v>189941.69899999999</v>
      </c>
      <c r="L302" s="11">
        <v>186712.054</v>
      </c>
      <c r="M302" s="11">
        <v>186538.84</v>
      </c>
      <c r="N302" s="11">
        <v>188680.94399999999</v>
      </c>
      <c r="O302" s="11">
        <v>197131.82399999999</v>
      </c>
      <c r="P302" s="11">
        <v>173436.516</v>
      </c>
      <c r="Q302" s="11">
        <v>157313.12700000001</v>
      </c>
      <c r="R302" s="11">
        <v>158098.02799999999</v>
      </c>
      <c r="S302" s="11">
        <v>146817.288</v>
      </c>
      <c r="T302" s="11">
        <v>121884.818</v>
      </c>
      <c r="U302" s="11">
        <v>97109.838000000003</v>
      </c>
      <c r="V302" s="11">
        <v>80479.941999999995</v>
      </c>
      <c r="W302" s="11">
        <v>50823.082999999999</v>
      </c>
      <c r="X302" s="11">
        <v>31009.343000000001</v>
      </c>
      <c r="Y302" s="11">
        <v>17898.682000000001</v>
      </c>
      <c r="Z302" s="11">
        <v>7874.7030000000004</v>
      </c>
      <c r="AA302" s="11">
        <v>2309.587</v>
      </c>
      <c r="AB302" s="11">
        <v>431.86399999999998</v>
      </c>
      <c r="AC302" s="11">
        <v>57.018999999999998</v>
      </c>
    </row>
    <row r="303" spans="1:29" ht="11.5">
      <c r="A303" s="15">
        <v>286</v>
      </c>
      <c r="B303" s="13" t="s">
        <v>1059</v>
      </c>
      <c r="C303" s="39" t="s">
        <v>1096</v>
      </c>
      <c r="D303" s="12" t="s">
        <v>1097</v>
      </c>
      <c r="E303" s="12">
        <v>908</v>
      </c>
      <c r="F303" s="13" t="s">
        <v>945</v>
      </c>
      <c r="G303" s="12">
        <v>1840</v>
      </c>
      <c r="H303" s="12">
        <v>1950</v>
      </c>
      <c r="I303" s="11">
        <v>26334.262999999999</v>
      </c>
      <c r="J303" s="11">
        <v>21259.343000000001</v>
      </c>
      <c r="K303" s="11">
        <v>25708.226999999999</v>
      </c>
      <c r="L303" s="11">
        <v>23248.28</v>
      </c>
      <c r="M303" s="11">
        <v>23989.124</v>
      </c>
      <c r="N303" s="11">
        <v>19609.594000000001</v>
      </c>
      <c r="O303" s="11">
        <v>14143.909</v>
      </c>
      <c r="P303" s="11">
        <v>17997.278999999999</v>
      </c>
      <c r="Q303" s="11">
        <v>17889.534</v>
      </c>
      <c r="R303" s="11">
        <v>16017.695</v>
      </c>
      <c r="S303" s="11">
        <v>13069.493</v>
      </c>
      <c r="T303" s="11">
        <v>10486.91</v>
      </c>
      <c r="U303" s="11">
        <v>8942.7270000000008</v>
      </c>
      <c r="V303" s="11">
        <v>7202.8429999999998</v>
      </c>
      <c r="W303" s="11">
        <v>5309.3159999999998</v>
      </c>
      <c r="X303" s="11">
        <v>3209.2959999999998</v>
      </c>
      <c r="Y303" s="11">
        <v>1410.6220000000001</v>
      </c>
      <c r="Z303" s="11">
        <v>498.20800000000003</v>
      </c>
      <c r="AA303" s="11">
        <v>114.34099999999999</v>
      </c>
      <c r="AB303" s="11">
        <v>18.61</v>
      </c>
      <c r="AC303" s="11">
        <v>2.516</v>
      </c>
    </row>
    <row r="304" spans="1:29" ht="11.5">
      <c r="A304" s="15">
        <v>287</v>
      </c>
      <c r="B304" s="13" t="s">
        <v>1059</v>
      </c>
      <c r="C304" s="39" t="s">
        <v>1096</v>
      </c>
      <c r="D304" s="12" t="s">
        <v>1097</v>
      </c>
      <c r="E304" s="12">
        <v>908</v>
      </c>
      <c r="F304" s="13" t="s">
        <v>945</v>
      </c>
      <c r="G304" s="12">
        <v>1840</v>
      </c>
      <c r="H304" s="12">
        <v>1955</v>
      </c>
      <c r="I304" s="11">
        <v>28404.273000000001</v>
      </c>
      <c r="J304" s="11">
        <v>25783.883000000002</v>
      </c>
      <c r="K304" s="11">
        <v>21106.594000000001</v>
      </c>
      <c r="L304" s="11">
        <v>25418.517</v>
      </c>
      <c r="M304" s="11">
        <v>22911.642</v>
      </c>
      <c r="N304" s="11">
        <v>23539.507000000001</v>
      </c>
      <c r="O304" s="11">
        <v>19205.925999999999</v>
      </c>
      <c r="P304" s="11">
        <v>13787.861999999999</v>
      </c>
      <c r="Q304" s="11">
        <v>17551.03</v>
      </c>
      <c r="R304" s="11">
        <v>17282.901000000002</v>
      </c>
      <c r="S304" s="11">
        <v>15280.329</v>
      </c>
      <c r="T304" s="11">
        <v>12127.099</v>
      </c>
      <c r="U304" s="11">
        <v>9388.2029999999995</v>
      </c>
      <c r="V304" s="11">
        <v>7567.1080000000002</v>
      </c>
      <c r="W304" s="11">
        <v>5585.0290000000005</v>
      </c>
      <c r="X304" s="11">
        <v>3551.4229999999998</v>
      </c>
      <c r="Y304" s="11">
        <v>1731.7860000000001</v>
      </c>
      <c r="Z304" s="11">
        <v>531.91300000000001</v>
      </c>
      <c r="AA304" s="11">
        <v>120.46899999999999</v>
      </c>
      <c r="AB304" s="11">
        <v>16.766999999999999</v>
      </c>
      <c r="AC304" s="11">
        <v>1.806</v>
      </c>
    </row>
    <row r="305" spans="1:29" ht="11.5">
      <c r="A305" s="15">
        <v>288</v>
      </c>
      <c r="B305" s="13" t="s">
        <v>1059</v>
      </c>
      <c r="C305" s="39" t="s">
        <v>1096</v>
      </c>
      <c r="D305" s="12" t="s">
        <v>1097</v>
      </c>
      <c r="E305" s="12">
        <v>908</v>
      </c>
      <c r="F305" s="13" t="s">
        <v>945</v>
      </c>
      <c r="G305" s="12">
        <v>1840</v>
      </c>
      <c r="H305" s="12">
        <v>1960</v>
      </c>
      <c r="I305" s="11">
        <v>29225.647000000001</v>
      </c>
      <c r="J305" s="11">
        <v>28141.678</v>
      </c>
      <c r="K305" s="11">
        <v>25983.078000000001</v>
      </c>
      <c r="L305" s="11">
        <v>21036.562000000002</v>
      </c>
      <c r="M305" s="11">
        <v>24922.552</v>
      </c>
      <c r="N305" s="11">
        <v>22529.633000000002</v>
      </c>
      <c r="O305" s="11">
        <v>23052.219000000001</v>
      </c>
      <c r="P305" s="11">
        <v>18731.886999999999</v>
      </c>
      <c r="Q305" s="11">
        <v>13420.924000000001</v>
      </c>
      <c r="R305" s="11">
        <v>16998.512999999999</v>
      </c>
      <c r="S305" s="11">
        <v>16540.476999999999</v>
      </c>
      <c r="T305" s="11">
        <v>14214.078</v>
      </c>
      <c r="U305" s="11">
        <v>10882.251</v>
      </c>
      <c r="V305" s="11">
        <v>7955.7939999999999</v>
      </c>
      <c r="W305" s="11">
        <v>5897.6210000000001</v>
      </c>
      <c r="X305" s="11">
        <v>3782.6590000000001</v>
      </c>
      <c r="Y305" s="11">
        <v>1940.1479999999999</v>
      </c>
      <c r="Z305" s="11">
        <v>670.91099999999994</v>
      </c>
      <c r="AA305" s="11">
        <v>130.72399999999999</v>
      </c>
      <c r="AB305" s="11">
        <v>17.244</v>
      </c>
      <c r="AC305" s="11">
        <v>1.456</v>
      </c>
    </row>
    <row r="306" spans="1:29" ht="11.5">
      <c r="A306" s="15">
        <v>289</v>
      </c>
      <c r="B306" s="13" t="s">
        <v>1059</v>
      </c>
      <c r="C306" s="39" t="s">
        <v>1096</v>
      </c>
      <c r="D306" s="12" t="s">
        <v>1097</v>
      </c>
      <c r="E306" s="12">
        <v>908</v>
      </c>
      <c r="F306" s="13" t="s">
        <v>945</v>
      </c>
      <c r="G306" s="12">
        <v>1840</v>
      </c>
      <c r="H306" s="12">
        <v>1965</v>
      </c>
      <c r="I306" s="11">
        <v>28805.556</v>
      </c>
      <c r="J306" s="11">
        <v>29118.096000000001</v>
      </c>
      <c r="K306" s="11">
        <v>28068.598000000002</v>
      </c>
      <c r="L306" s="11">
        <v>25911.617999999999</v>
      </c>
      <c r="M306" s="11">
        <v>20910.353999999999</v>
      </c>
      <c r="N306" s="11">
        <v>24727.293000000001</v>
      </c>
      <c r="O306" s="11">
        <v>22312.916000000001</v>
      </c>
      <c r="P306" s="11">
        <v>22831.458999999999</v>
      </c>
      <c r="Q306" s="11">
        <v>18466.481</v>
      </c>
      <c r="R306" s="11">
        <v>13079.014999999999</v>
      </c>
      <c r="S306" s="11">
        <v>16373.909</v>
      </c>
      <c r="T306" s="11">
        <v>15575.573</v>
      </c>
      <c r="U306" s="11">
        <v>12866.245000000001</v>
      </c>
      <c r="V306" s="11">
        <v>9258.1329999999998</v>
      </c>
      <c r="W306" s="11">
        <v>6241.8739999999998</v>
      </c>
      <c r="X306" s="11">
        <v>4064.34</v>
      </c>
      <c r="Y306" s="11">
        <v>2137.636</v>
      </c>
      <c r="Z306" s="11">
        <v>769.41499999999996</v>
      </c>
      <c r="AA306" s="11">
        <v>170.15899999999999</v>
      </c>
      <c r="AB306" s="11">
        <v>19.34</v>
      </c>
      <c r="AC306" s="11">
        <v>1.512</v>
      </c>
    </row>
    <row r="307" spans="1:29" ht="11.5">
      <c r="A307" s="15">
        <v>290</v>
      </c>
      <c r="B307" s="13" t="s">
        <v>1059</v>
      </c>
      <c r="C307" s="39" t="s">
        <v>1096</v>
      </c>
      <c r="D307" s="12" t="s">
        <v>1097</v>
      </c>
      <c r="E307" s="12">
        <v>908</v>
      </c>
      <c r="F307" s="13" t="s">
        <v>945</v>
      </c>
      <c r="G307" s="12">
        <v>1840</v>
      </c>
      <c r="H307" s="12">
        <v>1970</v>
      </c>
      <c r="I307" s="11">
        <v>27048.165000000001</v>
      </c>
      <c r="J307" s="11">
        <v>28706.116000000002</v>
      </c>
      <c r="K307" s="11">
        <v>29154.381000000001</v>
      </c>
      <c r="L307" s="11">
        <v>27826.567999999999</v>
      </c>
      <c r="M307" s="11">
        <v>25547.192999999999</v>
      </c>
      <c r="N307" s="11">
        <v>20607.919000000002</v>
      </c>
      <c r="O307" s="11">
        <v>24316.678</v>
      </c>
      <c r="P307" s="11">
        <v>21907.442999999999</v>
      </c>
      <c r="Q307" s="11">
        <v>22469.052</v>
      </c>
      <c r="R307" s="11">
        <v>18003.452000000001</v>
      </c>
      <c r="S307" s="11">
        <v>12470.594999999999</v>
      </c>
      <c r="T307" s="11">
        <v>15416.040999999999</v>
      </c>
      <c r="U307" s="11">
        <v>14114.861000000001</v>
      </c>
      <c r="V307" s="11">
        <v>10990.004999999999</v>
      </c>
      <c r="W307" s="11">
        <v>7195.6109999999999</v>
      </c>
      <c r="X307" s="11">
        <v>4243.8620000000001</v>
      </c>
      <c r="Y307" s="11">
        <v>2288.3719999999998</v>
      </c>
      <c r="Z307" s="11">
        <v>865.42899999999997</v>
      </c>
      <c r="AA307" s="11">
        <v>200.33799999999999</v>
      </c>
      <c r="AB307" s="11">
        <v>26.122</v>
      </c>
      <c r="AC307" s="11">
        <v>1.798</v>
      </c>
    </row>
    <row r="308" spans="1:29" ht="11.5">
      <c r="A308" s="15">
        <v>291</v>
      </c>
      <c r="B308" s="13" t="s">
        <v>1059</v>
      </c>
      <c r="C308" s="39" t="s">
        <v>1096</v>
      </c>
      <c r="D308" s="12" t="s">
        <v>1097</v>
      </c>
      <c r="E308" s="12">
        <v>908</v>
      </c>
      <c r="F308" s="13" t="s">
        <v>945</v>
      </c>
      <c r="G308" s="12">
        <v>1840</v>
      </c>
      <c r="H308" s="12">
        <v>1975</v>
      </c>
      <c r="I308" s="11">
        <v>26303.455000000002</v>
      </c>
      <c r="J308" s="11">
        <v>27000.488000000001</v>
      </c>
      <c r="K308" s="11">
        <v>28683.667000000001</v>
      </c>
      <c r="L308" s="11">
        <v>28966.518</v>
      </c>
      <c r="M308" s="11">
        <v>27568.114000000001</v>
      </c>
      <c r="N308" s="11">
        <v>25360.892</v>
      </c>
      <c r="O308" s="11">
        <v>20466.703000000001</v>
      </c>
      <c r="P308" s="11">
        <v>23992.526000000002</v>
      </c>
      <c r="Q308" s="11">
        <v>21470.109</v>
      </c>
      <c r="R308" s="11">
        <v>21839.166000000001</v>
      </c>
      <c r="S308" s="11">
        <v>17305.55</v>
      </c>
      <c r="T308" s="11">
        <v>11719.782999999999</v>
      </c>
      <c r="U308" s="11">
        <v>14000.985000000001</v>
      </c>
      <c r="V308" s="11">
        <v>12035.572</v>
      </c>
      <c r="W308" s="11">
        <v>8553.9089999999997</v>
      </c>
      <c r="X308" s="11">
        <v>4873.37</v>
      </c>
      <c r="Y308" s="11">
        <v>2406.1060000000002</v>
      </c>
      <c r="Z308" s="11">
        <v>933.91600000000005</v>
      </c>
      <c r="AA308" s="11">
        <v>231.167</v>
      </c>
      <c r="AB308" s="11">
        <v>31.298999999999999</v>
      </c>
      <c r="AC308" s="11">
        <v>2.407</v>
      </c>
    </row>
    <row r="309" spans="1:29" ht="11.5">
      <c r="A309" s="15">
        <v>292</v>
      </c>
      <c r="B309" s="13" t="s">
        <v>1059</v>
      </c>
      <c r="C309" s="39" t="s">
        <v>1096</v>
      </c>
      <c r="D309" s="12" t="s">
        <v>1097</v>
      </c>
      <c r="E309" s="12">
        <v>908</v>
      </c>
      <c r="F309" s="13" t="s">
        <v>945</v>
      </c>
      <c r="G309" s="12">
        <v>1840</v>
      </c>
      <c r="H309" s="12">
        <v>1980</v>
      </c>
      <c r="I309" s="11">
        <v>25417.842000000001</v>
      </c>
      <c r="J309" s="11">
        <v>26149.383000000002</v>
      </c>
      <c r="K309" s="11">
        <v>27052.567999999999</v>
      </c>
      <c r="L309" s="11">
        <v>28774.666000000001</v>
      </c>
      <c r="M309" s="11">
        <v>28884.923999999999</v>
      </c>
      <c r="N309" s="11">
        <v>27322.81</v>
      </c>
      <c r="O309" s="11">
        <v>25079.686000000002</v>
      </c>
      <c r="P309" s="11">
        <v>20157.749</v>
      </c>
      <c r="Q309" s="11">
        <v>23483.421999999999</v>
      </c>
      <c r="R309" s="11">
        <v>20815.89</v>
      </c>
      <c r="S309" s="11">
        <v>20886.52</v>
      </c>
      <c r="T309" s="11">
        <v>16235.215</v>
      </c>
      <c r="U309" s="11">
        <v>10638.108</v>
      </c>
      <c r="V309" s="11">
        <v>12038.138999999999</v>
      </c>
      <c r="W309" s="11">
        <v>9490.82</v>
      </c>
      <c r="X309" s="11">
        <v>5874.7879999999996</v>
      </c>
      <c r="Y309" s="11">
        <v>2766.0210000000002</v>
      </c>
      <c r="Z309" s="11">
        <v>1007.117</v>
      </c>
      <c r="AA309" s="11">
        <v>259.25299999999999</v>
      </c>
      <c r="AB309" s="11">
        <v>38.529000000000003</v>
      </c>
      <c r="AC309" s="11">
        <v>3.0710000000000002</v>
      </c>
    </row>
    <row r="310" spans="1:29" ht="11.5">
      <c r="A310" s="15">
        <v>293</v>
      </c>
      <c r="B310" s="13" t="s">
        <v>1059</v>
      </c>
      <c r="C310" s="39" t="s">
        <v>1096</v>
      </c>
      <c r="D310" s="12" t="s">
        <v>1097</v>
      </c>
      <c r="E310" s="12">
        <v>908</v>
      </c>
      <c r="F310" s="13" t="s">
        <v>945</v>
      </c>
      <c r="G310" s="12">
        <v>1840</v>
      </c>
      <c r="H310" s="12">
        <v>1985</v>
      </c>
      <c r="I310" s="11">
        <v>25313.304</v>
      </c>
      <c r="J310" s="11">
        <v>25412.29</v>
      </c>
      <c r="K310" s="11">
        <v>26211.127</v>
      </c>
      <c r="L310" s="11">
        <v>27081.963</v>
      </c>
      <c r="M310" s="11">
        <v>28609.702000000001</v>
      </c>
      <c r="N310" s="11">
        <v>28608.39</v>
      </c>
      <c r="O310" s="11">
        <v>27067.773000000001</v>
      </c>
      <c r="P310" s="11">
        <v>24714.953000000001</v>
      </c>
      <c r="Q310" s="11">
        <v>19767.213</v>
      </c>
      <c r="R310" s="11">
        <v>22698.949000000001</v>
      </c>
      <c r="S310" s="11">
        <v>19849.545999999998</v>
      </c>
      <c r="T310" s="11">
        <v>19454.678</v>
      </c>
      <c r="U310" s="11">
        <v>14685.21</v>
      </c>
      <c r="V310" s="11">
        <v>9175.7909999999993</v>
      </c>
      <c r="W310" s="11">
        <v>9578.1769999999997</v>
      </c>
      <c r="X310" s="11">
        <v>6597.683</v>
      </c>
      <c r="Y310" s="11">
        <v>3337.0059999999999</v>
      </c>
      <c r="Z310" s="11">
        <v>1172.634</v>
      </c>
      <c r="AA310" s="11">
        <v>291.12900000000002</v>
      </c>
      <c r="AB310" s="11">
        <v>45.82</v>
      </c>
      <c r="AC310" s="11">
        <v>4.0460000000000003</v>
      </c>
    </row>
    <row r="311" spans="1:29" ht="11.5">
      <c r="A311" s="15">
        <v>294</v>
      </c>
      <c r="B311" s="13" t="s">
        <v>1059</v>
      </c>
      <c r="C311" s="39" t="s">
        <v>1096</v>
      </c>
      <c r="D311" s="12" t="s">
        <v>1097</v>
      </c>
      <c r="E311" s="12">
        <v>908</v>
      </c>
      <c r="F311" s="13" t="s">
        <v>945</v>
      </c>
      <c r="G311" s="12">
        <v>1840</v>
      </c>
      <c r="H311" s="12">
        <v>1990</v>
      </c>
      <c r="I311" s="11">
        <v>24625.758000000002</v>
      </c>
      <c r="J311" s="11">
        <v>25329.300999999999</v>
      </c>
      <c r="K311" s="11">
        <v>25480.742999999999</v>
      </c>
      <c r="L311" s="11">
        <v>26328.300999999999</v>
      </c>
      <c r="M311" s="11">
        <v>27036.581999999999</v>
      </c>
      <c r="N311" s="11">
        <v>28420.772000000001</v>
      </c>
      <c r="O311" s="11">
        <v>28367.936000000002</v>
      </c>
      <c r="P311" s="11">
        <v>26767.760999999999</v>
      </c>
      <c r="Q311" s="11">
        <v>24313.67</v>
      </c>
      <c r="R311" s="11">
        <v>19284.207999999999</v>
      </c>
      <c r="S311" s="11">
        <v>21772.663</v>
      </c>
      <c r="T311" s="11">
        <v>18641.41</v>
      </c>
      <c r="U311" s="11">
        <v>17673.985000000001</v>
      </c>
      <c r="V311" s="11">
        <v>12796.412</v>
      </c>
      <c r="W311" s="11">
        <v>7427.8549999999996</v>
      </c>
      <c r="X311" s="11">
        <v>6880.1059999999998</v>
      </c>
      <c r="Y311" s="11">
        <v>3955.078</v>
      </c>
      <c r="Z311" s="11">
        <v>1491.585</v>
      </c>
      <c r="AA311" s="11">
        <v>352.65199999999999</v>
      </c>
      <c r="AB311" s="11">
        <v>53.122</v>
      </c>
      <c r="AC311" s="11">
        <v>4.8360000000000003</v>
      </c>
    </row>
    <row r="312" spans="1:29" ht="11.5">
      <c r="A312" s="15">
        <v>295</v>
      </c>
      <c r="B312" s="13" t="s">
        <v>1059</v>
      </c>
      <c r="C312" s="39" t="s">
        <v>1096</v>
      </c>
      <c r="D312" s="12" t="s">
        <v>1097</v>
      </c>
      <c r="E312" s="12">
        <v>908</v>
      </c>
      <c r="F312" s="13" t="s">
        <v>945</v>
      </c>
      <c r="G312" s="12">
        <v>1840</v>
      </c>
      <c r="H312" s="12">
        <v>1995</v>
      </c>
      <c r="I312" s="11">
        <v>21295.149000000001</v>
      </c>
      <c r="J312" s="11">
        <v>24900.574000000001</v>
      </c>
      <c r="K312" s="11">
        <v>25635.655999999999</v>
      </c>
      <c r="L312" s="11">
        <v>25598.76</v>
      </c>
      <c r="M312" s="11">
        <v>26241.46</v>
      </c>
      <c r="N312" s="11">
        <v>26971.62</v>
      </c>
      <c r="O312" s="11">
        <v>28270.201000000001</v>
      </c>
      <c r="P312" s="11">
        <v>28038.572</v>
      </c>
      <c r="Q312" s="11">
        <v>26235.152999999998</v>
      </c>
      <c r="R312" s="11">
        <v>23563.562999999998</v>
      </c>
      <c r="S312" s="11">
        <v>18474.958999999999</v>
      </c>
      <c r="T312" s="11">
        <v>20336.637999999999</v>
      </c>
      <c r="U312" s="11">
        <v>16910.812000000002</v>
      </c>
      <c r="V312" s="11">
        <v>15225.397999999999</v>
      </c>
      <c r="W312" s="11">
        <v>10386.578</v>
      </c>
      <c r="X312" s="11">
        <v>5451.4620000000004</v>
      </c>
      <c r="Y312" s="11">
        <v>4240.7979999999998</v>
      </c>
      <c r="Z312" s="11">
        <v>1826.3209999999999</v>
      </c>
      <c r="AA312" s="11">
        <v>462.05900000000003</v>
      </c>
      <c r="AB312" s="11">
        <v>64.406000000000006</v>
      </c>
      <c r="AC312" s="11">
        <v>5.3840000000000003</v>
      </c>
    </row>
    <row r="313" spans="1:29" ht="11.5">
      <c r="A313" s="15">
        <v>296</v>
      </c>
      <c r="B313" s="13" t="s">
        <v>1059</v>
      </c>
      <c r="C313" s="39" t="s">
        <v>1096</v>
      </c>
      <c r="D313" s="12" t="s">
        <v>1097</v>
      </c>
      <c r="E313" s="12">
        <v>908</v>
      </c>
      <c r="F313" s="13" t="s">
        <v>945</v>
      </c>
      <c r="G313" s="12">
        <v>1840</v>
      </c>
      <c r="H313" s="12">
        <v>2000</v>
      </c>
      <c r="I313" s="11">
        <v>18883.017</v>
      </c>
      <c r="J313" s="11">
        <v>21352.678</v>
      </c>
      <c r="K313" s="11">
        <v>25115.425999999999</v>
      </c>
      <c r="L313" s="11">
        <v>25749.912</v>
      </c>
      <c r="M313" s="11">
        <v>25512.358</v>
      </c>
      <c r="N313" s="11">
        <v>26041.371999999999</v>
      </c>
      <c r="O313" s="11">
        <v>26786.201000000001</v>
      </c>
      <c r="P313" s="11">
        <v>27942.012999999999</v>
      </c>
      <c r="Q313" s="11">
        <v>27421.925999999999</v>
      </c>
      <c r="R313" s="11">
        <v>25365.32</v>
      </c>
      <c r="S313" s="11">
        <v>22491.346000000001</v>
      </c>
      <c r="T313" s="11">
        <v>17371.937000000002</v>
      </c>
      <c r="U313" s="11">
        <v>18452.27</v>
      </c>
      <c r="V313" s="11">
        <v>14733.562</v>
      </c>
      <c r="W313" s="11">
        <v>12339.798000000001</v>
      </c>
      <c r="X313" s="11">
        <v>7708.277</v>
      </c>
      <c r="Y313" s="11">
        <v>3458.78</v>
      </c>
      <c r="Z313" s="11">
        <v>2026.348</v>
      </c>
      <c r="AA313" s="11">
        <v>582.75099999999998</v>
      </c>
      <c r="AB313" s="11">
        <v>85.468000000000004</v>
      </c>
      <c r="AC313" s="11">
        <v>6.3920000000000003</v>
      </c>
    </row>
    <row r="314" spans="1:29" ht="11.5">
      <c r="A314" s="15">
        <v>297</v>
      </c>
      <c r="B314" s="13" t="s">
        <v>1059</v>
      </c>
      <c r="C314" s="39" t="s">
        <v>1096</v>
      </c>
      <c r="D314" s="12" t="s">
        <v>1097</v>
      </c>
      <c r="E314" s="12">
        <v>908</v>
      </c>
      <c r="F314" s="13" t="s">
        <v>945</v>
      </c>
      <c r="G314" s="12">
        <v>1840</v>
      </c>
      <c r="H314" s="12">
        <v>2005</v>
      </c>
      <c r="I314" s="11">
        <v>18844.061000000002</v>
      </c>
      <c r="J314" s="11">
        <v>19056.971000000001</v>
      </c>
      <c r="K314" s="11">
        <v>21631.909</v>
      </c>
      <c r="L314" s="11">
        <v>25359.883000000002</v>
      </c>
      <c r="M314" s="11">
        <v>26137.098999999998</v>
      </c>
      <c r="N314" s="11">
        <v>25903.429</v>
      </c>
      <c r="O314" s="11">
        <v>26320.93</v>
      </c>
      <c r="P314" s="11">
        <v>26834.221000000001</v>
      </c>
      <c r="Q314" s="11">
        <v>27668.157999999999</v>
      </c>
      <c r="R314" s="11">
        <v>26691.187999999998</v>
      </c>
      <c r="S314" s="11">
        <v>24230.594000000001</v>
      </c>
      <c r="T314" s="11">
        <v>21226.846000000001</v>
      </c>
      <c r="U314" s="11">
        <v>15967.434999999999</v>
      </c>
      <c r="V314" s="11">
        <v>16196.200999999999</v>
      </c>
      <c r="W314" s="11">
        <v>12241.562</v>
      </c>
      <c r="X314" s="11">
        <v>9256.2189999999991</v>
      </c>
      <c r="Y314" s="11">
        <v>5064.0129999999999</v>
      </c>
      <c r="Z314" s="11">
        <v>1774.182</v>
      </c>
      <c r="AA314" s="11">
        <v>693.38199999999995</v>
      </c>
      <c r="AB314" s="11">
        <v>116.167</v>
      </c>
      <c r="AC314" s="11">
        <v>9.0050000000000008</v>
      </c>
    </row>
    <row r="315" spans="1:29" ht="11.5">
      <c r="A315" s="15">
        <v>298</v>
      </c>
      <c r="B315" s="13" t="s">
        <v>1059</v>
      </c>
      <c r="C315" s="39" t="s">
        <v>1096</v>
      </c>
      <c r="D315" s="12" t="s">
        <v>1097</v>
      </c>
      <c r="E315" s="12">
        <v>908</v>
      </c>
      <c r="F315" s="13" t="s">
        <v>945</v>
      </c>
      <c r="G315" s="12">
        <v>1840</v>
      </c>
      <c r="H315" s="12">
        <v>2010</v>
      </c>
      <c r="I315" s="11">
        <v>20289.745999999999</v>
      </c>
      <c r="J315" s="11">
        <v>18904.227999999999</v>
      </c>
      <c r="K315" s="11">
        <v>19300.509999999998</v>
      </c>
      <c r="L315" s="11">
        <v>22211.828000000001</v>
      </c>
      <c r="M315" s="11">
        <v>25898.646000000001</v>
      </c>
      <c r="N315" s="11">
        <v>26332.796999999999</v>
      </c>
      <c r="O315" s="11">
        <v>26121.808000000001</v>
      </c>
      <c r="P315" s="11">
        <v>26287.911</v>
      </c>
      <c r="Q315" s="11">
        <v>26209.151000000002</v>
      </c>
      <c r="R315" s="11">
        <v>27167.204000000002</v>
      </c>
      <c r="S315" s="11">
        <v>25637.291000000001</v>
      </c>
      <c r="T315" s="11">
        <v>22925.226999999999</v>
      </c>
      <c r="U315" s="11">
        <v>19463.498</v>
      </c>
      <c r="V315" s="11">
        <v>14551.47</v>
      </c>
      <c r="W315" s="11">
        <v>13772.498</v>
      </c>
      <c r="X315" s="11">
        <v>9636.6350000000002</v>
      </c>
      <c r="Y315" s="11">
        <v>6347.0630000000001</v>
      </c>
      <c r="Z315" s="11">
        <v>2732.375</v>
      </c>
      <c r="AA315" s="11">
        <v>662.173</v>
      </c>
      <c r="AB315" s="11">
        <v>150.12</v>
      </c>
      <c r="AC315" s="11">
        <v>13.183999999999999</v>
      </c>
    </row>
    <row r="316" spans="1:29" ht="11.5">
      <c r="A316" s="15">
        <v>299</v>
      </c>
      <c r="B316" s="13" t="s">
        <v>1059</v>
      </c>
      <c r="C316" s="39" t="s">
        <v>1096</v>
      </c>
      <c r="D316" s="12" t="s">
        <v>1097</v>
      </c>
      <c r="E316" s="12">
        <v>908</v>
      </c>
      <c r="F316" s="13" t="s">
        <v>945</v>
      </c>
      <c r="G316" s="12">
        <v>1840</v>
      </c>
      <c r="H316" s="12">
        <v>2015</v>
      </c>
      <c r="I316" s="11">
        <v>20661.641</v>
      </c>
      <c r="J316" s="11">
        <v>20458.563999999998</v>
      </c>
      <c r="K316" s="11">
        <v>19170.258000000002</v>
      </c>
      <c r="L316" s="11">
        <v>19643.883000000002</v>
      </c>
      <c r="M316" s="11">
        <v>22578.891</v>
      </c>
      <c r="N316" s="11">
        <v>26214.186000000002</v>
      </c>
      <c r="O316" s="11">
        <v>26517.010999999999</v>
      </c>
      <c r="P316" s="11">
        <v>26117.58</v>
      </c>
      <c r="Q316" s="11">
        <v>26054.368999999999</v>
      </c>
      <c r="R316" s="11">
        <v>25824.141</v>
      </c>
      <c r="S316" s="11">
        <v>26347.040000000001</v>
      </c>
      <c r="T316" s="11">
        <v>24367.837</v>
      </c>
      <c r="U316" s="11">
        <v>21258.907999999999</v>
      </c>
      <c r="V316" s="11">
        <v>17600.667000000001</v>
      </c>
      <c r="W316" s="11">
        <v>12688.788</v>
      </c>
      <c r="X316" s="11">
        <v>11000.713</v>
      </c>
      <c r="Y316" s="11">
        <v>6845.0990000000002</v>
      </c>
      <c r="Z316" s="11">
        <v>3567.8150000000001</v>
      </c>
      <c r="AA316" s="11">
        <v>1089.2639999999999</v>
      </c>
      <c r="AB316" s="11">
        <v>157.315</v>
      </c>
      <c r="AC316" s="11">
        <v>18.53</v>
      </c>
    </row>
    <row r="317" spans="1:29" ht="11.5">
      <c r="A317" s="15">
        <v>300</v>
      </c>
      <c r="B317" s="13" t="s">
        <v>1059</v>
      </c>
      <c r="C317" s="39" t="s">
        <v>1096</v>
      </c>
      <c r="D317" s="12" t="s">
        <v>1097</v>
      </c>
      <c r="E317" s="12">
        <v>908</v>
      </c>
      <c r="F317" s="13" t="s">
        <v>945</v>
      </c>
      <c r="G317" s="12">
        <v>1840</v>
      </c>
      <c r="H317" s="12">
        <v>2020</v>
      </c>
      <c r="I317" s="11">
        <v>20060.59</v>
      </c>
      <c r="J317" s="11">
        <v>20936.155999999999</v>
      </c>
      <c r="K317" s="11">
        <v>20678.624</v>
      </c>
      <c r="L317" s="11">
        <v>19460.321</v>
      </c>
      <c r="M317" s="11">
        <v>19978.933000000001</v>
      </c>
      <c r="N317" s="11">
        <v>23017.82</v>
      </c>
      <c r="O317" s="11">
        <v>26558.59</v>
      </c>
      <c r="P317" s="11">
        <v>26598.100999999999</v>
      </c>
      <c r="Q317" s="11">
        <v>26008.335999999999</v>
      </c>
      <c r="R317" s="11">
        <v>25752.077000000001</v>
      </c>
      <c r="S317" s="11">
        <v>25218.066999999999</v>
      </c>
      <c r="T317" s="11">
        <v>25299.996999999999</v>
      </c>
      <c r="U317" s="11">
        <v>22739.494999999999</v>
      </c>
      <c r="V317" s="11">
        <v>19254.388999999999</v>
      </c>
      <c r="W317" s="11">
        <v>15338.38</v>
      </c>
      <c r="X317" s="11">
        <v>10423.079</v>
      </c>
      <c r="Y317" s="11">
        <v>7879.9229999999998</v>
      </c>
      <c r="Z317" s="11">
        <v>4034.1509999999998</v>
      </c>
      <c r="AA317" s="11">
        <v>1513.242</v>
      </c>
      <c r="AB317" s="11">
        <v>288.12299999999999</v>
      </c>
      <c r="AC317" s="11">
        <v>22.579000000000001</v>
      </c>
    </row>
    <row r="318" spans="1:29" ht="11.5">
      <c r="A318" s="15">
        <v>301</v>
      </c>
      <c r="B318" s="13" t="s">
        <v>1059</v>
      </c>
      <c r="C318" s="39" t="s">
        <v>1098</v>
      </c>
      <c r="D318" s="12" t="s">
        <v>1099</v>
      </c>
      <c r="E318" s="12">
        <v>904</v>
      </c>
      <c r="F318" s="13" t="s">
        <v>945</v>
      </c>
      <c r="G318" s="12">
        <v>1840</v>
      </c>
      <c r="H318" s="12">
        <v>1950</v>
      </c>
      <c r="I318" s="11">
        <v>13742.556</v>
      </c>
      <c r="J318" s="11">
        <v>11071.795</v>
      </c>
      <c r="K318" s="11">
        <v>9717.0840000000007</v>
      </c>
      <c r="L318" s="11">
        <v>8471.616</v>
      </c>
      <c r="M318" s="11">
        <v>7615.1409999999996</v>
      </c>
      <c r="N318" s="11">
        <v>6433.0259999999998</v>
      </c>
      <c r="O318" s="11">
        <v>5363.9160000000002</v>
      </c>
      <c r="P318" s="11">
        <v>4852.9809999999998</v>
      </c>
      <c r="Q318" s="11">
        <v>4136.9960000000001</v>
      </c>
      <c r="R318" s="11">
        <v>3494.2919999999999</v>
      </c>
      <c r="S318" s="11">
        <v>2866.7910000000002</v>
      </c>
      <c r="T318" s="11">
        <v>2203.0619999999999</v>
      </c>
      <c r="U318" s="11">
        <v>1692.6189999999999</v>
      </c>
      <c r="V318" s="11">
        <v>1197.4269999999999</v>
      </c>
      <c r="W318" s="11">
        <v>781.649</v>
      </c>
      <c r="X318" s="11">
        <v>437.721</v>
      </c>
      <c r="Y318" s="11">
        <v>188.34</v>
      </c>
      <c r="Z318" s="11">
        <v>84.915000000000006</v>
      </c>
      <c r="AA318" s="11">
        <v>33.200000000000003</v>
      </c>
      <c r="AB318" s="11">
        <v>12.509</v>
      </c>
      <c r="AC318" s="11">
        <v>4.851</v>
      </c>
    </row>
    <row r="319" spans="1:29" ht="11.5">
      <c r="A319" s="15">
        <v>302</v>
      </c>
      <c r="B319" s="13" t="s">
        <v>1059</v>
      </c>
      <c r="C319" s="39" t="s">
        <v>1098</v>
      </c>
      <c r="D319" s="12" t="s">
        <v>1099</v>
      </c>
      <c r="E319" s="12">
        <v>904</v>
      </c>
      <c r="F319" s="13" t="s">
        <v>945</v>
      </c>
      <c r="G319" s="12">
        <v>1840</v>
      </c>
      <c r="H319" s="12">
        <v>1955</v>
      </c>
      <c r="I319" s="11">
        <v>16485.918000000001</v>
      </c>
      <c r="J319" s="11">
        <v>12985.325000000001</v>
      </c>
      <c r="K319" s="11">
        <v>10872.300999999999</v>
      </c>
      <c r="L319" s="11">
        <v>9518.3189999999995</v>
      </c>
      <c r="M319" s="11">
        <v>8232.0190000000002</v>
      </c>
      <c r="N319" s="11">
        <v>7369.8</v>
      </c>
      <c r="O319" s="11">
        <v>6218.3450000000003</v>
      </c>
      <c r="P319" s="11">
        <v>5185.2560000000003</v>
      </c>
      <c r="Q319" s="11">
        <v>4635.4260000000004</v>
      </c>
      <c r="R319" s="11">
        <v>3926.5770000000002</v>
      </c>
      <c r="S319" s="11">
        <v>3253.768</v>
      </c>
      <c r="T319" s="11">
        <v>2596.2809999999999</v>
      </c>
      <c r="U319" s="11">
        <v>1925.8</v>
      </c>
      <c r="V319" s="11">
        <v>1389.16</v>
      </c>
      <c r="W319" s="11">
        <v>897.49800000000005</v>
      </c>
      <c r="X319" s="11">
        <v>503.69600000000003</v>
      </c>
      <c r="Y319" s="11">
        <v>222.40899999999999</v>
      </c>
      <c r="Z319" s="11">
        <v>67.817999999999998</v>
      </c>
      <c r="AA319" s="11">
        <v>20.355</v>
      </c>
      <c r="AB319" s="11">
        <v>4.84</v>
      </c>
      <c r="AC319" s="11">
        <v>1.379</v>
      </c>
    </row>
    <row r="320" spans="1:29" ht="11.5">
      <c r="A320" s="15">
        <v>303</v>
      </c>
      <c r="B320" s="13" t="s">
        <v>1059</v>
      </c>
      <c r="C320" s="39" t="s">
        <v>1098</v>
      </c>
      <c r="D320" s="12" t="s">
        <v>1099</v>
      </c>
      <c r="E320" s="12">
        <v>904</v>
      </c>
      <c r="F320" s="13" t="s">
        <v>945</v>
      </c>
      <c r="G320" s="12">
        <v>1840</v>
      </c>
      <c r="H320" s="12">
        <v>1960</v>
      </c>
      <c r="I320" s="11">
        <v>18832.940999999999</v>
      </c>
      <c r="J320" s="11">
        <v>15699.441000000001</v>
      </c>
      <c r="K320" s="11">
        <v>12776.125</v>
      </c>
      <c r="L320" s="11">
        <v>10632.581</v>
      </c>
      <c r="M320" s="11">
        <v>9210.1569999999992</v>
      </c>
      <c r="N320" s="11">
        <v>7937.6440000000002</v>
      </c>
      <c r="O320" s="11">
        <v>7112.37</v>
      </c>
      <c r="P320" s="11">
        <v>6000.6239999999998</v>
      </c>
      <c r="Q320" s="11">
        <v>4962.4129999999996</v>
      </c>
      <c r="R320" s="11">
        <v>4414.1989999999996</v>
      </c>
      <c r="S320" s="11">
        <v>3666.4169999999999</v>
      </c>
      <c r="T320" s="11">
        <v>2964.33</v>
      </c>
      <c r="U320" s="11">
        <v>2285.2269999999999</v>
      </c>
      <c r="V320" s="11">
        <v>1599.1369999999999</v>
      </c>
      <c r="W320" s="11">
        <v>1060.9659999999999</v>
      </c>
      <c r="X320" s="11">
        <v>598.13</v>
      </c>
      <c r="Y320" s="11">
        <v>269.79599999999999</v>
      </c>
      <c r="Z320" s="11">
        <v>87.834000000000003</v>
      </c>
      <c r="AA320" s="11">
        <v>19.327000000000002</v>
      </c>
      <c r="AB320" s="11">
        <v>3.843</v>
      </c>
      <c r="AC320" s="11">
        <v>0.67400000000000004</v>
      </c>
    </row>
    <row r="321" spans="1:29" ht="11.5">
      <c r="A321" s="15">
        <v>304</v>
      </c>
      <c r="B321" s="13" t="s">
        <v>1059</v>
      </c>
      <c r="C321" s="39" t="s">
        <v>1098</v>
      </c>
      <c r="D321" s="12" t="s">
        <v>1099</v>
      </c>
      <c r="E321" s="12">
        <v>904</v>
      </c>
      <c r="F321" s="13" t="s">
        <v>945</v>
      </c>
      <c r="G321" s="12">
        <v>1840</v>
      </c>
      <c r="H321" s="12">
        <v>1965</v>
      </c>
      <c r="I321" s="11">
        <v>21379.698</v>
      </c>
      <c r="J321" s="11">
        <v>18028.742999999999</v>
      </c>
      <c r="K321" s="11">
        <v>15420.624</v>
      </c>
      <c r="L321" s="11">
        <v>12480.825000000001</v>
      </c>
      <c r="M321" s="11">
        <v>10306.138999999999</v>
      </c>
      <c r="N321" s="11">
        <v>8900.3410000000003</v>
      </c>
      <c r="O321" s="11">
        <v>7676.6279999999997</v>
      </c>
      <c r="P321" s="11">
        <v>6879.018</v>
      </c>
      <c r="Q321" s="11">
        <v>5768.5540000000001</v>
      </c>
      <c r="R321" s="11">
        <v>4735.7780000000002</v>
      </c>
      <c r="S321" s="11">
        <v>4140.1620000000003</v>
      </c>
      <c r="T321" s="11">
        <v>3363.4560000000001</v>
      </c>
      <c r="U321" s="11">
        <v>2626.5349999999999</v>
      </c>
      <c r="V321" s="11">
        <v>1914.4829999999999</v>
      </c>
      <c r="W321" s="11">
        <v>1234.915</v>
      </c>
      <c r="X321" s="11">
        <v>719.88699999999994</v>
      </c>
      <c r="Y321" s="11">
        <v>329.61799999999999</v>
      </c>
      <c r="Z321" s="11">
        <v>110.97799999999999</v>
      </c>
      <c r="AA321" s="11">
        <v>25.402000000000001</v>
      </c>
      <c r="AB321" s="11">
        <v>4.0110000000000001</v>
      </c>
      <c r="AC321" s="11">
        <v>0.59899999999999998</v>
      </c>
    </row>
    <row r="322" spans="1:29" ht="11.5">
      <c r="A322" s="15">
        <v>305</v>
      </c>
      <c r="B322" s="13" t="s">
        <v>1059</v>
      </c>
      <c r="C322" s="39" t="s">
        <v>1098</v>
      </c>
      <c r="D322" s="12" t="s">
        <v>1099</v>
      </c>
      <c r="E322" s="12">
        <v>904</v>
      </c>
      <c r="F322" s="13" t="s">
        <v>945</v>
      </c>
      <c r="G322" s="12">
        <v>1840</v>
      </c>
      <c r="H322" s="12">
        <v>1970</v>
      </c>
      <c r="I322" s="11">
        <v>23048.802</v>
      </c>
      <c r="J322" s="11">
        <v>20595.061000000002</v>
      </c>
      <c r="K322" s="11">
        <v>17728.705000000002</v>
      </c>
      <c r="L322" s="11">
        <v>15068.628000000001</v>
      </c>
      <c r="M322" s="11">
        <v>12074.406000000001</v>
      </c>
      <c r="N322" s="11">
        <v>9935.6309999999994</v>
      </c>
      <c r="O322" s="11">
        <v>8610.7160000000003</v>
      </c>
      <c r="P322" s="11">
        <v>7433.7719999999999</v>
      </c>
      <c r="Q322" s="11">
        <v>6633.2060000000001</v>
      </c>
      <c r="R322" s="11">
        <v>5513.8519999999999</v>
      </c>
      <c r="S322" s="11">
        <v>4459.3860000000004</v>
      </c>
      <c r="T322" s="11">
        <v>3810.8939999999998</v>
      </c>
      <c r="U322" s="11">
        <v>2995.4929999999999</v>
      </c>
      <c r="V322" s="11">
        <v>2223.355</v>
      </c>
      <c r="W322" s="11">
        <v>1491.1279999999999</v>
      </c>
      <c r="X322" s="11">
        <v>847.55899999999997</v>
      </c>
      <c r="Y322" s="11">
        <v>405.06400000000002</v>
      </c>
      <c r="Z322" s="11">
        <v>139.05600000000001</v>
      </c>
      <c r="AA322" s="11">
        <v>33.655000000000001</v>
      </c>
      <c r="AB322" s="11">
        <v>5.2160000000000002</v>
      </c>
      <c r="AC322" s="11">
        <v>0.65700000000000003</v>
      </c>
    </row>
    <row r="323" spans="1:29" ht="11.5">
      <c r="A323" s="15">
        <v>306</v>
      </c>
      <c r="B323" s="13" t="s">
        <v>1059</v>
      </c>
      <c r="C323" s="39" t="s">
        <v>1098</v>
      </c>
      <c r="D323" s="12" t="s">
        <v>1099</v>
      </c>
      <c r="E323" s="12">
        <v>904</v>
      </c>
      <c r="F323" s="13" t="s">
        <v>945</v>
      </c>
      <c r="G323" s="12">
        <v>1840</v>
      </c>
      <c r="H323" s="12">
        <v>1975</v>
      </c>
      <c r="I323" s="11">
        <v>24487.207999999999</v>
      </c>
      <c r="J323" s="11">
        <v>22346.332999999999</v>
      </c>
      <c r="K323" s="11">
        <v>20273.276000000002</v>
      </c>
      <c r="L323" s="11">
        <v>17328.553</v>
      </c>
      <c r="M323" s="11">
        <v>14571.525</v>
      </c>
      <c r="N323" s="11">
        <v>11638.42</v>
      </c>
      <c r="O323" s="11">
        <v>9595.5120000000006</v>
      </c>
      <c r="P323" s="11">
        <v>8353.5830000000005</v>
      </c>
      <c r="Q323" s="11">
        <v>7175.0540000000001</v>
      </c>
      <c r="R323" s="11">
        <v>6348.7879999999996</v>
      </c>
      <c r="S323" s="11">
        <v>5199.1980000000003</v>
      </c>
      <c r="T323" s="11">
        <v>4114.9930000000004</v>
      </c>
      <c r="U323" s="11">
        <v>3402.6039999999998</v>
      </c>
      <c r="V323" s="11">
        <v>2542.8820000000001</v>
      </c>
      <c r="W323" s="11">
        <v>1745.932</v>
      </c>
      <c r="X323" s="11">
        <v>1037.951</v>
      </c>
      <c r="Y323" s="11">
        <v>482.39400000000001</v>
      </c>
      <c r="Z323" s="11">
        <v>176.37200000000001</v>
      </c>
      <c r="AA323" s="11">
        <v>43.884</v>
      </c>
      <c r="AB323" s="11">
        <v>7.43</v>
      </c>
      <c r="AC323" s="11">
        <v>0.83</v>
      </c>
    </row>
    <row r="324" spans="1:29" ht="11.5">
      <c r="A324" s="15">
        <v>307</v>
      </c>
      <c r="B324" s="13" t="s">
        <v>1059</v>
      </c>
      <c r="C324" s="39" t="s">
        <v>1098</v>
      </c>
      <c r="D324" s="12" t="s">
        <v>1099</v>
      </c>
      <c r="E324" s="12">
        <v>904</v>
      </c>
      <c r="F324" s="13" t="s">
        <v>945</v>
      </c>
      <c r="G324" s="12">
        <v>1840</v>
      </c>
      <c r="H324" s="12">
        <v>1980</v>
      </c>
      <c r="I324" s="11">
        <v>26388.601999999999</v>
      </c>
      <c r="J324" s="11">
        <v>23864.638999999999</v>
      </c>
      <c r="K324" s="11">
        <v>21981.219000000001</v>
      </c>
      <c r="L324" s="11">
        <v>19796.916000000001</v>
      </c>
      <c r="M324" s="11">
        <v>16669.531999999999</v>
      </c>
      <c r="N324" s="11">
        <v>14025.321</v>
      </c>
      <c r="O324" s="11">
        <v>11270.374</v>
      </c>
      <c r="P324" s="11">
        <v>9308.1329999999998</v>
      </c>
      <c r="Q324" s="11">
        <v>8068.2190000000001</v>
      </c>
      <c r="R324" s="11">
        <v>6890.2359999999999</v>
      </c>
      <c r="S324" s="11">
        <v>6012.848</v>
      </c>
      <c r="T324" s="11">
        <v>4827.1260000000002</v>
      </c>
      <c r="U324" s="11">
        <v>3699.3209999999999</v>
      </c>
      <c r="V324" s="11">
        <v>2920.9549999999999</v>
      </c>
      <c r="W324" s="11">
        <v>2025.1220000000001</v>
      </c>
      <c r="X324" s="11">
        <v>1244.722</v>
      </c>
      <c r="Y324" s="11">
        <v>620.87800000000004</v>
      </c>
      <c r="Z324" s="11">
        <v>216.059</v>
      </c>
      <c r="AA324" s="11">
        <v>58.256999999999998</v>
      </c>
      <c r="AB324" s="11">
        <v>10.182</v>
      </c>
      <c r="AC324" s="11">
        <v>1.2689999999999999</v>
      </c>
    </row>
    <row r="325" spans="1:29" ht="11.5">
      <c r="A325" s="15">
        <v>308</v>
      </c>
      <c r="B325" s="13" t="s">
        <v>1059</v>
      </c>
      <c r="C325" s="39" t="s">
        <v>1098</v>
      </c>
      <c r="D325" s="12" t="s">
        <v>1099</v>
      </c>
      <c r="E325" s="12">
        <v>904</v>
      </c>
      <c r="F325" s="13" t="s">
        <v>945</v>
      </c>
      <c r="G325" s="12">
        <v>1840</v>
      </c>
      <c r="H325" s="12">
        <v>1985</v>
      </c>
      <c r="I325" s="11">
        <v>27918.111000000001</v>
      </c>
      <c r="J325" s="11">
        <v>25832.145</v>
      </c>
      <c r="K325" s="11">
        <v>23435.394</v>
      </c>
      <c r="L325" s="11">
        <v>21404.456999999999</v>
      </c>
      <c r="M325" s="11">
        <v>19116.851999999999</v>
      </c>
      <c r="N325" s="11">
        <v>16063.325000000001</v>
      </c>
      <c r="O325" s="11">
        <v>13587.118</v>
      </c>
      <c r="P325" s="11">
        <v>10942.076999999999</v>
      </c>
      <c r="Q325" s="11">
        <v>9016.3439999999991</v>
      </c>
      <c r="R325" s="11">
        <v>7757.1009999999997</v>
      </c>
      <c r="S325" s="11">
        <v>6540.8320000000003</v>
      </c>
      <c r="T325" s="11">
        <v>5603.0550000000003</v>
      </c>
      <c r="U325" s="11">
        <v>4353.3010000000004</v>
      </c>
      <c r="V325" s="11">
        <v>3184.3389999999999</v>
      </c>
      <c r="W325" s="11">
        <v>2337.8040000000001</v>
      </c>
      <c r="X325" s="11">
        <v>1465.72</v>
      </c>
      <c r="Y325" s="11">
        <v>758.29300000000001</v>
      </c>
      <c r="Z325" s="11">
        <v>289.42099999999999</v>
      </c>
      <c r="AA325" s="11">
        <v>73.593000000000004</v>
      </c>
      <c r="AB325" s="11">
        <v>14.141</v>
      </c>
      <c r="AC325" s="11">
        <v>1.8129999999999999</v>
      </c>
    </row>
    <row r="326" spans="1:29" ht="11.5">
      <c r="A326" s="15">
        <v>309</v>
      </c>
      <c r="B326" s="13" t="s">
        <v>1059</v>
      </c>
      <c r="C326" s="39" t="s">
        <v>1098</v>
      </c>
      <c r="D326" s="12" t="s">
        <v>1099</v>
      </c>
      <c r="E326" s="12">
        <v>904</v>
      </c>
      <c r="F326" s="13" t="s">
        <v>945</v>
      </c>
      <c r="G326" s="12">
        <v>1840</v>
      </c>
      <c r="H326" s="12">
        <v>1990</v>
      </c>
      <c r="I326" s="11">
        <v>28670.435000000001</v>
      </c>
      <c r="J326" s="11">
        <v>27415.353999999999</v>
      </c>
      <c r="K326" s="11">
        <v>25451.079000000002</v>
      </c>
      <c r="L326" s="11">
        <v>22879.983</v>
      </c>
      <c r="M326" s="11">
        <v>20627.999</v>
      </c>
      <c r="N326" s="11">
        <v>18429.204000000002</v>
      </c>
      <c r="O326" s="11">
        <v>15543.665000000001</v>
      </c>
      <c r="P326" s="11">
        <v>13224.03</v>
      </c>
      <c r="Q326" s="11">
        <v>10636.731</v>
      </c>
      <c r="R326" s="11">
        <v>8697.0840000000007</v>
      </c>
      <c r="S326" s="11">
        <v>7387.866</v>
      </c>
      <c r="T326" s="11">
        <v>6110.8559999999998</v>
      </c>
      <c r="U326" s="11">
        <v>5073.9859999999999</v>
      </c>
      <c r="V326" s="11">
        <v>3768.8980000000001</v>
      </c>
      <c r="W326" s="11">
        <v>2574.6759999999999</v>
      </c>
      <c r="X326" s="11">
        <v>1716.9349999999999</v>
      </c>
      <c r="Y326" s="11">
        <v>908.90800000000002</v>
      </c>
      <c r="Z326" s="11">
        <v>366.16300000000001</v>
      </c>
      <c r="AA326" s="11">
        <v>103.322</v>
      </c>
      <c r="AB326" s="11">
        <v>18.472000000000001</v>
      </c>
      <c r="AC326" s="11">
        <v>2.645</v>
      </c>
    </row>
    <row r="327" spans="1:29" ht="11.5">
      <c r="A327" s="15">
        <v>310</v>
      </c>
      <c r="B327" s="13" t="s">
        <v>1059</v>
      </c>
      <c r="C327" s="39" t="s">
        <v>1098</v>
      </c>
      <c r="D327" s="12" t="s">
        <v>1099</v>
      </c>
      <c r="E327" s="12">
        <v>904</v>
      </c>
      <c r="F327" s="13" t="s">
        <v>945</v>
      </c>
      <c r="G327" s="12">
        <v>1840</v>
      </c>
      <c r="H327" s="12">
        <v>1995</v>
      </c>
      <c r="I327" s="11">
        <v>28972.753000000001</v>
      </c>
      <c r="J327" s="11">
        <v>28279.069</v>
      </c>
      <c r="K327" s="11">
        <v>27114.153999999999</v>
      </c>
      <c r="L327" s="11">
        <v>24689.343000000001</v>
      </c>
      <c r="M327" s="11">
        <v>21835.863000000001</v>
      </c>
      <c r="N327" s="11">
        <v>19861.421999999999</v>
      </c>
      <c r="O327" s="11">
        <v>17944.937000000002</v>
      </c>
      <c r="P327" s="11">
        <v>15140.873</v>
      </c>
      <c r="Q327" s="11">
        <v>12859.706</v>
      </c>
      <c r="R327" s="11">
        <v>10284.492</v>
      </c>
      <c r="S327" s="11">
        <v>8323.9539999999997</v>
      </c>
      <c r="T327" s="11">
        <v>6940.8630000000003</v>
      </c>
      <c r="U327" s="11">
        <v>5579.7560000000003</v>
      </c>
      <c r="V327" s="11">
        <v>4432.5330000000004</v>
      </c>
      <c r="W327" s="11">
        <v>3094.1869999999999</v>
      </c>
      <c r="X327" s="11">
        <v>1916.9590000000001</v>
      </c>
      <c r="Y327" s="11">
        <v>1093.924</v>
      </c>
      <c r="Z327" s="11">
        <v>452.83300000000003</v>
      </c>
      <c r="AA327" s="11">
        <v>135.05099999999999</v>
      </c>
      <c r="AB327" s="11">
        <v>26.414000000000001</v>
      </c>
      <c r="AC327" s="11">
        <v>3.411</v>
      </c>
    </row>
    <row r="328" spans="1:29" ht="11.5">
      <c r="A328" s="15">
        <v>311</v>
      </c>
      <c r="B328" s="13" t="s">
        <v>1059</v>
      </c>
      <c r="C328" s="39" t="s">
        <v>1098</v>
      </c>
      <c r="D328" s="12" t="s">
        <v>1099</v>
      </c>
      <c r="E328" s="12">
        <v>904</v>
      </c>
      <c r="F328" s="13" t="s">
        <v>945</v>
      </c>
      <c r="G328" s="12">
        <v>1840</v>
      </c>
      <c r="H328" s="12">
        <v>2000</v>
      </c>
      <c r="I328" s="11">
        <v>28913.901000000002</v>
      </c>
      <c r="J328" s="11">
        <v>28646.924999999999</v>
      </c>
      <c r="K328" s="11">
        <v>27843.702000000001</v>
      </c>
      <c r="L328" s="11">
        <v>26454.221000000001</v>
      </c>
      <c r="M328" s="11">
        <v>23777.85</v>
      </c>
      <c r="N328" s="11">
        <v>21142.577000000001</v>
      </c>
      <c r="O328" s="11">
        <v>19273.374</v>
      </c>
      <c r="P328" s="11">
        <v>17470.54</v>
      </c>
      <c r="Q328" s="11">
        <v>14735.581</v>
      </c>
      <c r="R328" s="11">
        <v>12446.227999999999</v>
      </c>
      <c r="S328" s="11">
        <v>9861.6830000000009</v>
      </c>
      <c r="T328" s="11">
        <v>7837.973</v>
      </c>
      <c r="U328" s="11">
        <v>6368.5929999999998</v>
      </c>
      <c r="V328" s="11">
        <v>4920.0129999999999</v>
      </c>
      <c r="W328" s="11">
        <v>3680.0129999999999</v>
      </c>
      <c r="X328" s="11">
        <v>2342.6979999999999</v>
      </c>
      <c r="Y328" s="11">
        <v>1258.671</v>
      </c>
      <c r="Z328" s="11">
        <v>576.70000000000005</v>
      </c>
      <c r="AA328" s="11">
        <v>179.43199999999999</v>
      </c>
      <c r="AB328" s="11">
        <v>37.299999999999997</v>
      </c>
      <c r="AC328" s="11">
        <v>4.649</v>
      </c>
    </row>
    <row r="329" spans="1:29" ht="11.5">
      <c r="A329" s="15">
        <v>312</v>
      </c>
      <c r="B329" s="13" t="s">
        <v>1059</v>
      </c>
      <c r="C329" s="39" t="s">
        <v>1098</v>
      </c>
      <c r="D329" s="12" t="s">
        <v>1099</v>
      </c>
      <c r="E329" s="12">
        <v>904</v>
      </c>
      <c r="F329" s="13" t="s">
        <v>945</v>
      </c>
      <c r="G329" s="12">
        <v>1840</v>
      </c>
      <c r="H329" s="12">
        <v>2005</v>
      </c>
      <c r="I329" s="11">
        <v>28119.048999999999</v>
      </c>
      <c r="J329" s="11">
        <v>28565.617999999999</v>
      </c>
      <c r="K329" s="11">
        <v>28332.397000000001</v>
      </c>
      <c r="L329" s="11">
        <v>27072.576000000001</v>
      </c>
      <c r="M329" s="11">
        <v>25470.281999999999</v>
      </c>
      <c r="N329" s="11">
        <v>22959.238000000001</v>
      </c>
      <c r="O329" s="11">
        <v>20583.151000000002</v>
      </c>
      <c r="P329" s="11">
        <v>18787.611000000001</v>
      </c>
      <c r="Q329" s="11">
        <v>17014.133000000002</v>
      </c>
      <c r="R329" s="11">
        <v>14271.423000000001</v>
      </c>
      <c r="S329" s="11">
        <v>11961.746999999999</v>
      </c>
      <c r="T329" s="11">
        <v>9316.8179999999993</v>
      </c>
      <c r="U329" s="11">
        <v>7250.2179999999998</v>
      </c>
      <c r="V329" s="11">
        <v>5681.5230000000001</v>
      </c>
      <c r="W329" s="11">
        <v>4146.21</v>
      </c>
      <c r="X329" s="11">
        <v>2847.279</v>
      </c>
      <c r="Y329" s="11">
        <v>1577.2729999999999</v>
      </c>
      <c r="Z329" s="11">
        <v>688.65599999999995</v>
      </c>
      <c r="AA329" s="11">
        <v>240.727</v>
      </c>
      <c r="AB329" s="11">
        <v>52.161999999999999</v>
      </c>
      <c r="AC329" s="11">
        <v>6.9009999999999998</v>
      </c>
    </row>
    <row r="330" spans="1:29" ht="11.5">
      <c r="A330" s="15">
        <v>313</v>
      </c>
      <c r="B330" s="13" t="s">
        <v>1059</v>
      </c>
      <c r="C330" s="39" t="s">
        <v>1098</v>
      </c>
      <c r="D330" s="12" t="s">
        <v>1099</v>
      </c>
      <c r="E330" s="12">
        <v>904</v>
      </c>
      <c r="F330" s="13" t="s">
        <v>945</v>
      </c>
      <c r="G330" s="12">
        <v>1840</v>
      </c>
      <c r="H330" s="12">
        <v>2010</v>
      </c>
      <c r="I330" s="11">
        <v>27171.043000000001</v>
      </c>
      <c r="J330" s="11">
        <v>27898.914000000001</v>
      </c>
      <c r="K330" s="11">
        <v>28366.536</v>
      </c>
      <c r="L330" s="11">
        <v>28032.572</v>
      </c>
      <c r="M330" s="11">
        <v>26405.436000000002</v>
      </c>
      <c r="N330" s="11">
        <v>24754.409</v>
      </c>
      <c r="O330" s="11">
        <v>22351.635999999999</v>
      </c>
      <c r="P330" s="11">
        <v>20077.036</v>
      </c>
      <c r="Q330" s="11">
        <v>18303.629000000001</v>
      </c>
      <c r="R330" s="11">
        <v>16511.316999999999</v>
      </c>
      <c r="S330" s="11">
        <v>13737.319</v>
      </c>
      <c r="T330" s="11">
        <v>11337.75</v>
      </c>
      <c r="U330" s="11">
        <v>8649.0630000000001</v>
      </c>
      <c r="V330" s="11">
        <v>6504.375</v>
      </c>
      <c r="W330" s="11">
        <v>4831.8609999999999</v>
      </c>
      <c r="X330" s="11">
        <v>3249.7310000000002</v>
      </c>
      <c r="Y330" s="11">
        <v>1964.4459999999999</v>
      </c>
      <c r="Z330" s="11">
        <v>887.93299999999999</v>
      </c>
      <c r="AA330" s="11">
        <v>298.30799999999999</v>
      </c>
      <c r="AB330" s="11">
        <v>73.247</v>
      </c>
      <c r="AC330" s="11">
        <v>9.7609999999999904</v>
      </c>
    </row>
    <row r="331" spans="1:29" ht="11.5">
      <c r="A331" s="15">
        <v>314</v>
      </c>
      <c r="B331" s="13" t="s">
        <v>1059</v>
      </c>
      <c r="C331" s="39" t="s">
        <v>1098</v>
      </c>
      <c r="D331" s="12" t="s">
        <v>1099</v>
      </c>
      <c r="E331" s="12">
        <v>904</v>
      </c>
      <c r="F331" s="13" t="s">
        <v>945</v>
      </c>
      <c r="G331" s="12">
        <v>1840</v>
      </c>
      <c r="H331" s="12">
        <v>2015</v>
      </c>
      <c r="I331" s="11">
        <v>26907.156999999999</v>
      </c>
      <c r="J331" s="11">
        <v>27014.330999999998</v>
      </c>
      <c r="K331" s="11">
        <v>27746.127</v>
      </c>
      <c r="L331" s="11">
        <v>27983.435000000001</v>
      </c>
      <c r="M331" s="11">
        <v>27390.850999999999</v>
      </c>
      <c r="N331" s="11">
        <v>25734.21</v>
      </c>
      <c r="O331" s="11">
        <v>24207.544000000002</v>
      </c>
      <c r="P331" s="11">
        <v>21883.766</v>
      </c>
      <c r="Q331" s="11">
        <v>19623.55</v>
      </c>
      <c r="R331" s="11">
        <v>17818.34</v>
      </c>
      <c r="S331" s="11">
        <v>15938.004000000001</v>
      </c>
      <c r="T331" s="11">
        <v>13094.191000000001</v>
      </c>
      <c r="U331" s="11">
        <v>10597.029</v>
      </c>
      <c r="V331" s="11">
        <v>7820.0159999999996</v>
      </c>
      <c r="W331" s="11">
        <v>5590.04</v>
      </c>
      <c r="X331" s="11">
        <v>3854.4549999999999</v>
      </c>
      <c r="Y331" s="11">
        <v>2291.7820000000002</v>
      </c>
      <c r="Z331" s="11">
        <v>1135.1610000000001</v>
      </c>
      <c r="AA331" s="11">
        <v>398.29500000000002</v>
      </c>
      <c r="AB331" s="11">
        <v>94.126000000000005</v>
      </c>
      <c r="AC331" s="11">
        <v>14.279</v>
      </c>
    </row>
    <row r="332" spans="1:29" ht="11.5">
      <c r="A332" s="15">
        <v>315</v>
      </c>
      <c r="B332" s="13" t="s">
        <v>1059</v>
      </c>
      <c r="C332" s="39" t="s">
        <v>1098</v>
      </c>
      <c r="D332" s="12" t="s">
        <v>1099</v>
      </c>
      <c r="E332" s="12">
        <v>904</v>
      </c>
      <c r="F332" s="13" t="s">
        <v>945</v>
      </c>
      <c r="G332" s="12">
        <v>1840</v>
      </c>
      <c r="H332" s="12">
        <v>2020</v>
      </c>
      <c r="I332" s="11">
        <v>26420.328000000001</v>
      </c>
      <c r="J332" s="11">
        <v>26644.307000000001</v>
      </c>
      <c r="K332" s="11">
        <v>26680.944</v>
      </c>
      <c r="L332" s="11">
        <v>27197.960999999999</v>
      </c>
      <c r="M332" s="11">
        <v>27229.684000000001</v>
      </c>
      <c r="N332" s="11">
        <v>26751.138999999999</v>
      </c>
      <c r="O332" s="11">
        <v>25330.999</v>
      </c>
      <c r="P332" s="11">
        <v>23887.830999999998</v>
      </c>
      <c r="Q332" s="11">
        <v>21580.026000000002</v>
      </c>
      <c r="R332" s="11">
        <v>19263.945</v>
      </c>
      <c r="S332" s="11">
        <v>17335.373</v>
      </c>
      <c r="T332" s="11">
        <v>15284.916999999999</v>
      </c>
      <c r="U332" s="11">
        <v>12296.883</v>
      </c>
      <c r="V332" s="11">
        <v>9636.01</v>
      </c>
      <c r="W332" s="11">
        <v>6779.2839999999997</v>
      </c>
      <c r="X332" s="11">
        <v>4499.3059999999996</v>
      </c>
      <c r="Y332" s="11">
        <v>2762.49</v>
      </c>
      <c r="Z332" s="11">
        <v>1365.7850000000001</v>
      </c>
      <c r="AA332" s="11">
        <v>529.86900000000003</v>
      </c>
      <c r="AB332" s="11">
        <v>131.815</v>
      </c>
      <c r="AC332" s="11">
        <v>19.858000000000001</v>
      </c>
    </row>
    <row r="333" spans="1:29" ht="11.5">
      <c r="A333" s="15">
        <v>316</v>
      </c>
      <c r="B333" s="13" t="s">
        <v>1059</v>
      </c>
      <c r="C333" s="39" t="s">
        <v>1100</v>
      </c>
      <c r="D333" s="12" t="s">
        <v>1101</v>
      </c>
      <c r="E333" s="12">
        <v>905</v>
      </c>
      <c r="F333" s="13" t="s">
        <v>945</v>
      </c>
      <c r="G333" s="12">
        <v>1840</v>
      </c>
      <c r="H333" s="12">
        <v>1950</v>
      </c>
      <c r="I333" s="11">
        <v>9652.1020000000008</v>
      </c>
      <c r="J333" s="11">
        <v>7719.1210000000001</v>
      </c>
      <c r="K333" s="11">
        <v>6463.8519999999999</v>
      </c>
      <c r="L333" s="11">
        <v>6214.7330000000002</v>
      </c>
      <c r="M333" s="11">
        <v>6659.5309999999999</v>
      </c>
      <c r="N333" s="11">
        <v>6959.549</v>
      </c>
      <c r="O333" s="11">
        <v>6559.652</v>
      </c>
      <c r="P333" s="11">
        <v>6240.942</v>
      </c>
      <c r="Q333" s="11">
        <v>5761.6940000000004</v>
      </c>
      <c r="R333" s="11">
        <v>5107.6499999999996</v>
      </c>
      <c r="S333" s="11">
        <v>4625.92</v>
      </c>
      <c r="T333" s="11">
        <v>4078.51</v>
      </c>
      <c r="U333" s="11">
        <v>3567.4569999999999</v>
      </c>
      <c r="V333" s="11">
        <v>2834.9929999999999</v>
      </c>
      <c r="W333" s="11">
        <v>1829.472</v>
      </c>
      <c r="X333" s="11">
        <v>1115.0260000000001</v>
      </c>
      <c r="Y333" s="11">
        <v>531.75199999999995</v>
      </c>
      <c r="Z333" s="11">
        <v>227.07300000000001</v>
      </c>
      <c r="AA333" s="11">
        <v>67.361999999999995</v>
      </c>
      <c r="AB333" s="11">
        <v>12.443</v>
      </c>
      <c r="AC333" s="11">
        <v>1.27</v>
      </c>
    </row>
    <row r="334" spans="1:29" ht="11.5">
      <c r="A334" s="15">
        <v>317</v>
      </c>
      <c r="B334" s="13" t="s">
        <v>1059</v>
      </c>
      <c r="C334" s="39" t="s">
        <v>1100</v>
      </c>
      <c r="D334" s="12" t="s">
        <v>1101</v>
      </c>
      <c r="E334" s="12">
        <v>905</v>
      </c>
      <c r="F334" s="13" t="s">
        <v>945</v>
      </c>
      <c r="G334" s="12">
        <v>1840</v>
      </c>
      <c r="H334" s="12">
        <v>1955</v>
      </c>
      <c r="I334" s="11">
        <v>10839.26</v>
      </c>
      <c r="J334" s="11">
        <v>9679.6479999999992</v>
      </c>
      <c r="K334" s="11">
        <v>7834.2950000000001</v>
      </c>
      <c r="L334" s="11">
        <v>6313.58</v>
      </c>
      <c r="M334" s="11">
        <v>5936.2280000000001</v>
      </c>
      <c r="N334" s="11">
        <v>6709.3310000000001</v>
      </c>
      <c r="O334" s="11">
        <v>6991.9080000000004</v>
      </c>
      <c r="P334" s="11">
        <v>6575.0020000000004</v>
      </c>
      <c r="Q334" s="11">
        <v>6182.3909999999996</v>
      </c>
      <c r="R334" s="11">
        <v>5440.7650000000003</v>
      </c>
      <c r="S334" s="11">
        <v>5218.5330000000004</v>
      </c>
      <c r="T334" s="11">
        <v>4257.1629999999996</v>
      </c>
      <c r="U334" s="11">
        <v>3783.5830000000001</v>
      </c>
      <c r="V334" s="11">
        <v>3068.34</v>
      </c>
      <c r="W334" s="11">
        <v>2130.7950000000001</v>
      </c>
      <c r="X334" s="11">
        <v>1303.615</v>
      </c>
      <c r="Y334" s="11">
        <v>683.70699999999999</v>
      </c>
      <c r="Z334" s="11">
        <v>238.06200000000001</v>
      </c>
      <c r="AA334" s="11">
        <v>71.341999999999999</v>
      </c>
      <c r="AB334" s="11">
        <v>13.722</v>
      </c>
      <c r="AC334" s="11">
        <v>1.58</v>
      </c>
    </row>
    <row r="335" spans="1:29" ht="11.5">
      <c r="A335" s="15">
        <v>318</v>
      </c>
      <c r="B335" s="13" t="s">
        <v>1059</v>
      </c>
      <c r="C335" s="39" t="s">
        <v>1100</v>
      </c>
      <c r="D335" s="12" t="s">
        <v>1101</v>
      </c>
      <c r="E335" s="12">
        <v>905</v>
      </c>
      <c r="F335" s="13" t="s">
        <v>945</v>
      </c>
      <c r="G335" s="12">
        <v>1840</v>
      </c>
      <c r="H335" s="12">
        <v>1960</v>
      </c>
      <c r="I335" s="11">
        <v>11721.422</v>
      </c>
      <c r="J335" s="11">
        <v>10887.032999999999</v>
      </c>
      <c r="K335" s="11">
        <v>9744.8349999999991</v>
      </c>
      <c r="L335" s="11">
        <v>7659.1989999999996</v>
      </c>
      <c r="M335" s="11">
        <v>6331.2719999999999</v>
      </c>
      <c r="N335" s="11">
        <v>6369.2929999999997</v>
      </c>
      <c r="O335" s="11">
        <v>6824.21</v>
      </c>
      <c r="P335" s="11">
        <v>7021.3440000000001</v>
      </c>
      <c r="Q335" s="11">
        <v>6497.652</v>
      </c>
      <c r="R335" s="11">
        <v>6069.9440000000004</v>
      </c>
      <c r="S335" s="11">
        <v>5464.1859999999997</v>
      </c>
      <c r="T335" s="11">
        <v>4870.2939999999999</v>
      </c>
      <c r="U335" s="11">
        <v>3860.4090000000001</v>
      </c>
      <c r="V335" s="11">
        <v>3212.3249999999998</v>
      </c>
      <c r="W335" s="11">
        <v>2345.027</v>
      </c>
      <c r="X335" s="11">
        <v>1539.5889999999999</v>
      </c>
      <c r="Y335" s="11">
        <v>759.79100000000005</v>
      </c>
      <c r="Z335" s="11">
        <v>306.61500000000001</v>
      </c>
      <c r="AA335" s="11">
        <v>74.331000000000003</v>
      </c>
      <c r="AB335" s="11">
        <v>14.268000000000001</v>
      </c>
      <c r="AC335" s="11">
        <v>1.6970000000000001</v>
      </c>
    </row>
    <row r="336" spans="1:29" ht="11.5">
      <c r="A336" s="15">
        <v>319</v>
      </c>
      <c r="B336" s="13" t="s">
        <v>1059</v>
      </c>
      <c r="C336" s="39" t="s">
        <v>1100</v>
      </c>
      <c r="D336" s="12" t="s">
        <v>1101</v>
      </c>
      <c r="E336" s="12">
        <v>905</v>
      </c>
      <c r="F336" s="13" t="s">
        <v>945</v>
      </c>
      <c r="G336" s="12">
        <v>1840</v>
      </c>
      <c r="H336" s="12">
        <v>1965</v>
      </c>
      <c r="I336" s="11">
        <v>11243.668</v>
      </c>
      <c r="J336" s="11">
        <v>11810.204</v>
      </c>
      <c r="K336" s="11">
        <v>10983.671</v>
      </c>
      <c r="L336" s="11">
        <v>9700.2250000000004</v>
      </c>
      <c r="M336" s="11">
        <v>7620.0990000000002</v>
      </c>
      <c r="N336" s="11">
        <v>6564.16</v>
      </c>
      <c r="O336" s="11">
        <v>6503.549</v>
      </c>
      <c r="P336" s="11">
        <v>6821.6980000000003</v>
      </c>
      <c r="Q336" s="11">
        <v>6945.9920000000002</v>
      </c>
      <c r="R336" s="11">
        <v>6342.5810000000001</v>
      </c>
      <c r="S336" s="11">
        <v>5824.4790000000003</v>
      </c>
      <c r="T336" s="11">
        <v>5176.7939999999999</v>
      </c>
      <c r="U336" s="11">
        <v>4296.6440000000002</v>
      </c>
      <c r="V336" s="11">
        <v>3289.7359999999999</v>
      </c>
      <c r="W336" s="11">
        <v>2525.65</v>
      </c>
      <c r="X336" s="11">
        <v>1697.575</v>
      </c>
      <c r="Y336" s="11">
        <v>877.06200000000001</v>
      </c>
      <c r="Z336" s="11">
        <v>339.82600000000002</v>
      </c>
      <c r="AA336" s="11">
        <v>94.966999999999999</v>
      </c>
      <c r="AB336" s="11">
        <v>14.645</v>
      </c>
      <c r="AC336" s="11">
        <v>1.7190000000000001</v>
      </c>
    </row>
    <row r="337" spans="1:29" ht="11.5">
      <c r="A337" s="15">
        <v>320</v>
      </c>
      <c r="B337" s="13" t="s">
        <v>1059</v>
      </c>
      <c r="C337" s="39" t="s">
        <v>1100</v>
      </c>
      <c r="D337" s="12" t="s">
        <v>1101</v>
      </c>
      <c r="E337" s="12">
        <v>905</v>
      </c>
      <c r="F337" s="13" t="s">
        <v>945</v>
      </c>
      <c r="G337" s="12">
        <v>1840</v>
      </c>
      <c r="H337" s="12">
        <v>1970</v>
      </c>
      <c r="I337" s="11">
        <v>9968.5059999999994</v>
      </c>
      <c r="J337" s="11">
        <v>11549.82</v>
      </c>
      <c r="K337" s="11">
        <v>11920.075999999999</v>
      </c>
      <c r="L337" s="11">
        <v>10955.304</v>
      </c>
      <c r="M337" s="11">
        <v>9175.1919999999991</v>
      </c>
      <c r="N337" s="11">
        <v>7868.5360000000001</v>
      </c>
      <c r="O337" s="11">
        <v>6746.9059999999999</v>
      </c>
      <c r="P337" s="11">
        <v>6461.1689999999999</v>
      </c>
      <c r="Q337" s="11">
        <v>6793.1310000000003</v>
      </c>
      <c r="R337" s="11">
        <v>6828.4979999999996</v>
      </c>
      <c r="S337" s="11">
        <v>6111.1210000000001</v>
      </c>
      <c r="T337" s="11">
        <v>5439.93</v>
      </c>
      <c r="U337" s="11">
        <v>4574.6639999999998</v>
      </c>
      <c r="V337" s="11">
        <v>3697.0590000000002</v>
      </c>
      <c r="W337" s="11">
        <v>2554.33</v>
      </c>
      <c r="X337" s="11">
        <v>1780.7349999999999</v>
      </c>
      <c r="Y337" s="11">
        <v>999.81799999999998</v>
      </c>
      <c r="Z337" s="11">
        <v>399.3</v>
      </c>
      <c r="AA337" s="11">
        <v>107.922</v>
      </c>
      <c r="AB337" s="11">
        <v>19.128</v>
      </c>
      <c r="AC337" s="11">
        <v>1.853</v>
      </c>
    </row>
    <row r="338" spans="1:29" ht="11.5">
      <c r="A338" s="15">
        <v>321</v>
      </c>
      <c r="B338" s="13" t="s">
        <v>1059</v>
      </c>
      <c r="C338" s="39" t="s">
        <v>1100</v>
      </c>
      <c r="D338" s="12" t="s">
        <v>1101</v>
      </c>
      <c r="E338" s="12">
        <v>905</v>
      </c>
      <c r="F338" s="13" t="s">
        <v>945</v>
      </c>
      <c r="G338" s="12">
        <v>1840</v>
      </c>
      <c r="H338" s="12">
        <v>1975</v>
      </c>
      <c r="I338" s="11">
        <v>9365.3189999999995</v>
      </c>
      <c r="J338" s="11">
        <v>10059.819</v>
      </c>
      <c r="K338" s="11">
        <v>11671.723</v>
      </c>
      <c r="L338" s="11">
        <v>11976.35</v>
      </c>
      <c r="M338" s="11">
        <v>11038.012000000001</v>
      </c>
      <c r="N338" s="11">
        <v>9759.5580000000009</v>
      </c>
      <c r="O338" s="11">
        <v>8058.6210000000001</v>
      </c>
      <c r="P338" s="11">
        <v>6711.0739999999996</v>
      </c>
      <c r="Q338" s="11">
        <v>6476.5469999999996</v>
      </c>
      <c r="R338" s="11">
        <v>6648.8710000000001</v>
      </c>
      <c r="S338" s="11">
        <v>6549.2629999999999</v>
      </c>
      <c r="T338" s="11">
        <v>5708.0950000000003</v>
      </c>
      <c r="U338" s="11">
        <v>4904.4340000000002</v>
      </c>
      <c r="V338" s="11">
        <v>3965.93</v>
      </c>
      <c r="W338" s="11">
        <v>2872.7579999999998</v>
      </c>
      <c r="X338" s="11">
        <v>1832.7840000000001</v>
      </c>
      <c r="Y338" s="11">
        <v>1103.9159999999999</v>
      </c>
      <c r="Z338" s="11">
        <v>471.30200000000002</v>
      </c>
      <c r="AA338" s="11">
        <v>134.417</v>
      </c>
      <c r="AB338" s="11">
        <v>23.425999999999998</v>
      </c>
      <c r="AC338" s="11">
        <v>2.5910000000000002</v>
      </c>
    </row>
    <row r="339" spans="1:29" ht="11.5">
      <c r="A339" s="15">
        <v>322</v>
      </c>
      <c r="B339" s="13" t="s">
        <v>1059</v>
      </c>
      <c r="C339" s="39" t="s">
        <v>1100</v>
      </c>
      <c r="D339" s="12" t="s">
        <v>1101</v>
      </c>
      <c r="E339" s="12">
        <v>905</v>
      </c>
      <c r="F339" s="13" t="s">
        <v>945</v>
      </c>
      <c r="G339" s="12">
        <v>1840</v>
      </c>
      <c r="H339" s="12">
        <v>1980</v>
      </c>
      <c r="I339" s="11">
        <v>9467.1560000000009</v>
      </c>
      <c r="J339" s="11">
        <v>9621.16</v>
      </c>
      <c r="K339" s="11">
        <v>10707.343999999999</v>
      </c>
      <c r="L339" s="11">
        <v>12216.584000000001</v>
      </c>
      <c r="M339" s="11">
        <v>12153.243</v>
      </c>
      <c r="N339" s="11">
        <v>11103.189</v>
      </c>
      <c r="O339" s="11">
        <v>9818.5349999999999</v>
      </c>
      <c r="P339" s="11">
        <v>7601.5829999999996</v>
      </c>
      <c r="Q339" s="11">
        <v>6606.3689999999997</v>
      </c>
      <c r="R339" s="11">
        <v>6063.6</v>
      </c>
      <c r="S339" s="11">
        <v>6249.5929999999998</v>
      </c>
      <c r="T339" s="11">
        <v>6084.4889999999996</v>
      </c>
      <c r="U339" s="11">
        <v>5240.22</v>
      </c>
      <c r="V339" s="11">
        <v>4478.9660000000003</v>
      </c>
      <c r="W339" s="11">
        <v>3207.0540000000001</v>
      </c>
      <c r="X339" s="11">
        <v>2327.5610000000001</v>
      </c>
      <c r="Y339" s="11">
        <v>1036.8910000000001</v>
      </c>
      <c r="Z339" s="11">
        <v>549.49400000000003</v>
      </c>
      <c r="AA339" s="11">
        <v>170.49700000000001</v>
      </c>
      <c r="AB339" s="11">
        <v>32.018999999999998</v>
      </c>
      <c r="AC339" s="11">
        <v>3.5550000000000002</v>
      </c>
    </row>
    <row r="340" spans="1:29" ht="11.5">
      <c r="A340" s="15">
        <v>323</v>
      </c>
      <c r="B340" s="13" t="s">
        <v>1059</v>
      </c>
      <c r="C340" s="39" t="s">
        <v>1100</v>
      </c>
      <c r="D340" s="12" t="s">
        <v>1101</v>
      </c>
      <c r="E340" s="12">
        <v>905</v>
      </c>
      <c r="F340" s="13" t="s">
        <v>945</v>
      </c>
      <c r="G340" s="12">
        <v>1840</v>
      </c>
      <c r="H340" s="12">
        <v>1985</v>
      </c>
      <c r="I340" s="11">
        <v>10043.175999999999</v>
      </c>
      <c r="J340" s="11">
        <v>9615.1650000000009</v>
      </c>
      <c r="K340" s="11">
        <v>9896.8230000000003</v>
      </c>
      <c r="L340" s="11">
        <v>10984.619000000001</v>
      </c>
      <c r="M340" s="11">
        <v>12286</v>
      </c>
      <c r="N340" s="11">
        <v>12334.812</v>
      </c>
      <c r="O340" s="11">
        <v>11296.434999999999</v>
      </c>
      <c r="P340" s="11">
        <v>9744.9429999999993</v>
      </c>
      <c r="Q340" s="11">
        <v>7622.7650000000003</v>
      </c>
      <c r="R340" s="11">
        <v>6531.2079999999996</v>
      </c>
      <c r="S340" s="11">
        <v>5927.3879999999999</v>
      </c>
      <c r="T340" s="11">
        <v>5958.6750000000002</v>
      </c>
      <c r="U340" s="11">
        <v>5633.3190000000004</v>
      </c>
      <c r="V340" s="11">
        <v>4692.5889999999999</v>
      </c>
      <c r="W340" s="11">
        <v>3630.9630000000002</v>
      </c>
      <c r="X340" s="11">
        <v>2394.4090000000001</v>
      </c>
      <c r="Y340" s="11">
        <v>1449.67</v>
      </c>
      <c r="Z340" s="11">
        <v>525.35699999999997</v>
      </c>
      <c r="AA340" s="11">
        <v>203.51900000000001</v>
      </c>
      <c r="AB340" s="11">
        <v>41.360999999999997</v>
      </c>
      <c r="AC340" s="11">
        <v>4.9249999999999998</v>
      </c>
    </row>
    <row r="341" spans="1:29" ht="11.5">
      <c r="A341" s="15">
        <v>324</v>
      </c>
      <c r="B341" s="13" t="s">
        <v>1059</v>
      </c>
      <c r="C341" s="39" t="s">
        <v>1100</v>
      </c>
      <c r="D341" s="12" t="s">
        <v>1101</v>
      </c>
      <c r="E341" s="12">
        <v>905</v>
      </c>
      <c r="F341" s="13" t="s">
        <v>945</v>
      </c>
      <c r="G341" s="12">
        <v>1840</v>
      </c>
      <c r="H341" s="12">
        <v>1990</v>
      </c>
      <c r="I341" s="11">
        <v>10830.653</v>
      </c>
      <c r="J341" s="11">
        <v>10197.708000000001</v>
      </c>
      <c r="K341" s="11">
        <v>9865.5879999999997</v>
      </c>
      <c r="L341" s="11">
        <v>10215.32</v>
      </c>
      <c r="M341" s="11">
        <v>11117.728999999999</v>
      </c>
      <c r="N341" s="11">
        <v>12247.282999999999</v>
      </c>
      <c r="O341" s="11">
        <v>12414.237999999999</v>
      </c>
      <c r="P341" s="11">
        <v>11259.591</v>
      </c>
      <c r="Q341" s="11">
        <v>9803.4269999999997</v>
      </c>
      <c r="R341" s="11">
        <v>7500.0159999999996</v>
      </c>
      <c r="S341" s="11">
        <v>6382.2749999999996</v>
      </c>
      <c r="T341" s="11">
        <v>5663.8710000000001</v>
      </c>
      <c r="U341" s="11">
        <v>5552.9690000000001</v>
      </c>
      <c r="V341" s="11">
        <v>5038.3379999999997</v>
      </c>
      <c r="W341" s="11">
        <v>3889.1149999999998</v>
      </c>
      <c r="X341" s="11">
        <v>2771.9290000000001</v>
      </c>
      <c r="Y341" s="11">
        <v>1526.451</v>
      </c>
      <c r="Z341" s="11">
        <v>744.21799999999996</v>
      </c>
      <c r="AA341" s="11">
        <v>193.995</v>
      </c>
      <c r="AB341" s="11">
        <v>48.286999999999999</v>
      </c>
      <c r="AC341" s="11">
        <v>6.0570000000000004</v>
      </c>
    </row>
    <row r="342" spans="1:29" ht="11.5">
      <c r="A342" s="15">
        <v>325</v>
      </c>
      <c r="B342" s="13" t="s">
        <v>1059</v>
      </c>
      <c r="C342" s="39" t="s">
        <v>1100</v>
      </c>
      <c r="D342" s="12" t="s">
        <v>1101</v>
      </c>
      <c r="E342" s="12">
        <v>905</v>
      </c>
      <c r="F342" s="13" t="s">
        <v>945</v>
      </c>
      <c r="G342" s="12">
        <v>1840</v>
      </c>
      <c r="H342" s="12">
        <v>1995</v>
      </c>
      <c r="I342" s="11">
        <v>11225.474</v>
      </c>
      <c r="J342" s="11">
        <v>11022.284</v>
      </c>
      <c r="K342" s="11">
        <v>10675.175999999999</v>
      </c>
      <c r="L342" s="11">
        <v>10383.328</v>
      </c>
      <c r="M342" s="11">
        <v>10322.299999999999</v>
      </c>
      <c r="N342" s="11">
        <v>11191.914000000001</v>
      </c>
      <c r="O342" s="11">
        <v>12643.957</v>
      </c>
      <c r="P342" s="11">
        <v>12520.188</v>
      </c>
      <c r="Q342" s="11">
        <v>11210.203</v>
      </c>
      <c r="R342" s="11">
        <v>9546.259</v>
      </c>
      <c r="S342" s="11">
        <v>7354.4390000000003</v>
      </c>
      <c r="T342" s="11">
        <v>6125.2470000000003</v>
      </c>
      <c r="U342" s="11">
        <v>5340.473</v>
      </c>
      <c r="V342" s="11">
        <v>5025.3490000000002</v>
      </c>
      <c r="W342" s="11">
        <v>4253.91</v>
      </c>
      <c r="X342" s="11">
        <v>3026.192</v>
      </c>
      <c r="Y342" s="11">
        <v>1772.527</v>
      </c>
      <c r="Z342" s="11">
        <v>805.71199999999999</v>
      </c>
      <c r="AA342" s="11">
        <v>282.26</v>
      </c>
      <c r="AB342" s="11">
        <v>46.384999999999998</v>
      </c>
      <c r="AC342" s="11">
        <v>6.9829999999999997</v>
      </c>
    </row>
    <row r="343" spans="1:29" ht="11.5">
      <c r="A343" s="15">
        <v>326</v>
      </c>
      <c r="B343" s="13" t="s">
        <v>1059</v>
      </c>
      <c r="C343" s="39" t="s">
        <v>1100</v>
      </c>
      <c r="D343" s="12" t="s">
        <v>1101</v>
      </c>
      <c r="E343" s="12">
        <v>905</v>
      </c>
      <c r="F343" s="13" t="s">
        <v>945</v>
      </c>
      <c r="G343" s="12">
        <v>1840</v>
      </c>
      <c r="H343" s="12">
        <v>2000</v>
      </c>
      <c r="I343" s="11">
        <v>10919.637000000001</v>
      </c>
      <c r="J343" s="11">
        <v>11715.308999999999</v>
      </c>
      <c r="K343" s="11">
        <v>11661.985000000001</v>
      </c>
      <c r="L343" s="11">
        <v>11301.653</v>
      </c>
      <c r="M343" s="11">
        <v>10765.313</v>
      </c>
      <c r="N343" s="11">
        <v>10813.575000000001</v>
      </c>
      <c r="O343" s="11">
        <v>11661.365</v>
      </c>
      <c r="P343" s="11">
        <v>12799.232</v>
      </c>
      <c r="Q343" s="11">
        <v>12514.450999999999</v>
      </c>
      <c r="R343" s="11">
        <v>11187.311</v>
      </c>
      <c r="S343" s="11">
        <v>9565.99</v>
      </c>
      <c r="T343" s="11">
        <v>7149.8140000000003</v>
      </c>
      <c r="U343" s="11">
        <v>5880.1570000000002</v>
      </c>
      <c r="V343" s="11">
        <v>4930.7219999999998</v>
      </c>
      <c r="W343" s="11">
        <v>4338.0219999999999</v>
      </c>
      <c r="X343" s="11">
        <v>3388.8009999999999</v>
      </c>
      <c r="Y343" s="11">
        <v>2069.509</v>
      </c>
      <c r="Z343" s="11">
        <v>945.50699999999995</v>
      </c>
      <c r="AA343" s="11">
        <v>300.36399999999998</v>
      </c>
      <c r="AB343" s="11">
        <v>63.71</v>
      </c>
      <c r="AC343" s="11">
        <v>6.1440000000000001</v>
      </c>
    </row>
    <row r="344" spans="1:29" ht="11.5">
      <c r="A344" s="15">
        <v>327</v>
      </c>
      <c r="B344" s="13" t="s">
        <v>1059</v>
      </c>
      <c r="C344" s="39" t="s">
        <v>1100</v>
      </c>
      <c r="D344" s="12" t="s">
        <v>1101</v>
      </c>
      <c r="E344" s="12">
        <v>905</v>
      </c>
      <c r="F344" s="13" t="s">
        <v>945</v>
      </c>
      <c r="G344" s="12">
        <v>1840</v>
      </c>
      <c r="H344" s="12">
        <v>2005</v>
      </c>
      <c r="I344" s="11">
        <v>11245.439</v>
      </c>
      <c r="J344" s="11">
        <v>11061.941000000001</v>
      </c>
      <c r="K344" s="11">
        <v>12141.428</v>
      </c>
      <c r="L344" s="11">
        <v>12217.550999999999</v>
      </c>
      <c r="M344" s="11">
        <v>11678.368</v>
      </c>
      <c r="N344" s="11">
        <v>10842.394</v>
      </c>
      <c r="O344" s="11">
        <v>10993.870999999999</v>
      </c>
      <c r="P344" s="11">
        <v>11755.267</v>
      </c>
      <c r="Q344" s="11">
        <v>12755.767</v>
      </c>
      <c r="R344" s="11">
        <v>12393.831</v>
      </c>
      <c r="S344" s="11">
        <v>11022.937</v>
      </c>
      <c r="T344" s="11">
        <v>9319.67</v>
      </c>
      <c r="U344" s="11">
        <v>6855.6909999999998</v>
      </c>
      <c r="V344" s="11">
        <v>5482.5739999999996</v>
      </c>
      <c r="W344" s="11">
        <v>4353.1099999999997</v>
      </c>
      <c r="X344" s="11">
        <v>3523.2559999999999</v>
      </c>
      <c r="Y344" s="11">
        <v>2347.0390000000002</v>
      </c>
      <c r="Z344" s="11">
        <v>1153.471</v>
      </c>
      <c r="AA344" s="11">
        <v>361.255</v>
      </c>
      <c r="AB344" s="11">
        <v>66.682000000000002</v>
      </c>
      <c r="AC344" s="11">
        <v>7.4939999999999998</v>
      </c>
    </row>
    <row r="345" spans="1:29" ht="11.5">
      <c r="A345" s="15">
        <v>328</v>
      </c>
      <c r="B345" s="13" t="s">
        <v>1059</v>
      </c>
      <c r="C345" s="39" t="s">
        <v>1100</v>
      </c>
      <c r="D345" s="12" t="s">
        <v>1101</v>
      </c>
      <c r="E345" s="12">
        <v>905</v>
      </c>
      <c r="F345" s="13" t="s">
        <v>945</v>
      </c>
      <c r="G345" s="12">
        <v>1840</v>
      </c>
      <c r="H345" s="12">
        <v>2010</v>
      </c>
      <c r="I345" s="11">
        <v>11653.472</v>
      </c>
      <c r="J345" s="11">
        <v>11495.125</v>
      </c>
      <c r="K345" s="11">
        <v>11689.566999999999</v>
      </c>
      <c r="L345" s="11">
        <v>12543.434999999999</v>
      </c>
      <c r="M345" s="11">
        <v>12331.415999999999</v>
      </c>
      <c r="N345" s="11">
        <v>11704.147000000001</v>
      </c>
      <c r="O345" s="11">
        <v>11093.951999999999</v>
      </c>
      <c r="P345" s="11">
        <v>11131.716</v>
      </c>
      <c r="Q345" s="11">
        <v>11785.659</v>
      </c>
      <c r="R345" s="11">
        <v>12685.201999999999</v>
      </c>
      <c r="S345" s="11">
        <v>12271.368</v>
      </c>
      <c r="T345" s="11">
        <v>10751.425999999999</v>
      </c>
      <c r="U345" s="11">
        <v>8950.6640000000007</v>
      </c>
      <c r="V345" s="11">
        <v>6433.3209999999999</v>
      </c>
      <c r="W345" s="11">
        <v>4882.8959999999997</v>
      </c>
      <c r="X345" s="11">
        <v>3599.9119999999998</v>
      </c>
      <c r="Y345" s="11">
        <v>2628.1849999999999</v>
      </c>
      <c r="Z345" s="11">
        <v>1408.135</v>
      </c>
      <c r="AA345" s="11">
        <v>481.52600000000001</v>
      </c>
      <c r="AB345" s="11">
        <v>87.665000000000006</v>
      </c>
      <c r="AC345" s="11">
        <v>8.5960000000000001</v>
      </c>
    </row>
    <row r="346" spans="1:29" ht="11.5">
      <c r="A346" s="15">
        <v>329</v>
      </c>
      <c r="B346" s="13" t="s">
        <v>1059</v>
      </c>
      <c r="C346" s="39" t="s">
        <v>1100</v>
      </c>
      <c r="D346" s="12" t="s">
        <v>1101</v>
      </c>
      <c r="E346" s="12">
        <v>905</v>
      </c>
      <c r="F346" s="13" t="s">
        <v>945</v>
      </c>
      <c r="G346" s="12">
        <v>1840</v>
      </c>
      <c r="H346" s="12">
        <v>2015</v>
      </c>
      <c r="I346" s="11">
        <v>11192.397999999999</v>
      </c>
      <c r="J346" s="11">
        <v>11742.749</v>
      </c>
      <c r="K346" s="11">
        <v>11563.873</v>
      </c>
      <c r="L346" s="11">
        <v>12034.550999999999</v>
      </c>
      <c r="M346" s="11">
        <v>13097.106</v>
      </c>
      <c r="N346" s="11">
        <v>12722.976000000001</v>
      </c>
      <c r="O346" s="11">
        <v>12018.725</v>
      </c>
      <c r="P346" s="11">
        <v>11286.659</v>
      </c>
      <c r="Q346" s="11">
        <v>11205.957</v>
      </c>
      <c r="R346" s="11">
        <v>11725.79</v>
      </c>
      <c r="S346" s="11">
        <v>12475.467000000001</v>
      </c>
      <c r="T346" s="11">
        <v>11917.928</v>
      </c>
      <c r="U346" s="11">
        <v>10240.237999999999</v>
      </c>
      <c r="V346" s="11">
        <v>8361.0769999999993</v>
      </c>
      <c r="W346" s="11">
        <v>5773.0860000000002</v>
      </c>
      <c r="X346" s="11">
        <v>4123.6620000000003</v>
      </c>
      <c r="Y346" s="11">
        <v>2729.4780000000001</v>
      </c>
      <c r="Z346" s="11">
        <v>1650.2270000000001</v>
      </c>
      <c r="AA346" s="11">
        <v>635.22</v>
      </c>
      <c r="AB346" s="11">
        <v>129.62100000000001</v>
      </c>
      <c r="AC346" s="11">
        <v>12.702</v>
      </c>
    </row>
    <row r="347" spans="1:29" ht="11.5">
      <c r="A347" s="15">
        <v>330</v>
      </c>
      <c r="B347" s="13" t="s">
        <v>1059</v>
      </c>
      <c r="C347" s="39" t="s">
        <v>1100</v>
      </c>
      <c r="D347" s="12" t="s">
        <v>1101</v>
      </c>
      <c r="E347" s="12">
        <v>905</v>
      </c>
      <c r="F347" s="13" t="s">
        <v>945</v>
      </c>
      <c r="G347" s="12">
        <v>1840</v>
      </c>
      <c r="H347" s="12">
        <v>2020</v>
      </c>
      <c r="I347" s="11">
        <v>11079.31</v>
      </c>
      <c r="J347" s="11">
        <v>11261.703</v>
      </c>
      <c r="K347" s="11">
        <v>11795.671</v>
      </c>
      <c r="L347" s="11">
        <v>11855.544</v>
      </c>
      <c r="M347" s="11">
        <v>12534.918</v>
      </c>
      <c r="N347" s="11">
        <v>13538.215</v>
      </c>
      <c r="O347" s="11">
        <v>13022.441000000001</v>
      </c>
      <c r="P347" s="11">
        <v>12184.44</v>
      </c>
      <c r="Q347" s="11">
        <v>11346.259</v>
      </c>
      <c r="R347" s="11">
        <v>11162.566999999999</v>
      </c>
      <c r="S347" s="11">
        <v>11540.511</v>
      </c>
      <c r="T347" s="11">
        <v>12088.347</v>
      </c>
      <c r="U347" s="11">
        <v>11329.877</v>
      </c>
      <c r="V347" s="11">
        <v>9516.1820000000007</v>
      </c>
      <c r="W347" s="11">
        <v>7515.6040000000003</v>
      </c>
      <c r="X347" s="11">
        <v>4896.991</v>
      </c>
      <c r="Y347" s="11">
        <v>3162.4279999999999</v>
      </c>
      <c r="Z347" s="11">
        <v>1744.375</v>
      </c>
      <c r="AA347" s="11">
        <v>786.84900000000005</v>
      </c>
      <c r="AB347" s="11">
        <v>196.023</v>
      </c>
      <c r="AC347" s="11">
        <v>22.266999999999999</v>
      </c>
    </row>
    <row r="348" spans="1:29" ht="11.5">
      <c r="A348" s="15">
        <v>331</v>
      </c>
      <c r="B348" s="13" t="s">
        <v>1059</v>
      </c>
      <c r="C348" s="39" t="s">
        <v>1102</v>
      </c>
      <c r="D348" s="12" t="s">
        <v>1103</v>
      </c>
      <c r="E348" s="12">
        <v>909</v>
      </c>
      <c r="F348" s="13" t="s">
        <v>945</v>
      </c>
      <c r="G348" s="12">
        <v>1840</v>
      </c>
      <c r="H348" s="12">
        <v>1950</v>
      </c>
      <c r="I348" s="11">
        <v>810.00599999999997</v>
      </c>
      <c r="J348" s="11">
        <v>644.17399999999998</v>
      </c>
      <c r="K348" s="11">
        <v>545.00199999999995</v>
      </c>
      <c r="L348" s="11">
        <v>507.35500000000002</v>
      </c>
      <c r="M348" s="11">
        <v>542.35400000000004</v>
      </c>
      <c r="N348" s="11">
        <v>537.21600000000001</v>
      </c>
      <c r="O348" s="11">
        <v>481.40499999999997</v>
      </c>
      <c r="P348" s="11">
        <v>473.50599999999997</v>
      </c>
      <c r="Q348" s="11">
        <v>425.512</v>
      </c>
      <c r="R348" s="11">
        <v>367.34399999999999</v>
      </c>
      <c r="S348" s="11">
        <v>314.71800000000002</v>
      </c>
      <c r="T348" s="11">
        <v>272.04300000000001</v>
      </c>
      <c r="U348" s="11">
        <v>241.83500000000001</v>
      </c>
      <c r="V348" s="11">
        <v>186.126</v>
      </c>
      <c r="W348" s="11">
        <v>126.57599999999999</v>
      </c>
      <c r="X348" s="11">
        <v>75.242999999999995</v>
      </c>
      <c r="Y348" s="11">
        <v>37.136000000000003</v>
      </c>
      <c r="Z348" s="11">
        <v>14.608000000000001</v>
      </c>
      <c r="AA348" s="11">
        <v>4.2640000000000002</v>
      </c>
      <c r="AB348" s="11">
        <v>0.81200000000000006</v>
      </c>
      <c r="AC348" s="11">
        <v>9.4E-2</v>
      </c>
    </row>
    <row r="349" spans="1:29" ht="11.5">
      <c r="A349" s="15">
        <v>332</v>
      </c>
      <c r="B349" s="13" t="s">
        <v>1059</v>
      </c>
      <c r="C349" s="39" t="s">
        <v>1102</v>
      </c>
      <c r="D349" s="12" t="s">
        <v>1103</v>
      </c>
      <c r="E349" s="12">
        <v>909</v>
      </c>
      <c r="F349" s="13" t="s">
        <v>945</v>
      </c>
      <c r="G349" s="12">
        <v>1840</v>
      </c>
      <c r="H349" s="12">
        <v>1955</v>
      </c>
      <c r="I349" s="11">
        <v>907.57100000000003</v>
      </c>
      <c r="J349" s="11">
        <v>807.78099999999995</v>
      </c>
      <c r="K349" s="11">
        <v>651.54899999999998</v>
      </c>
      <c r="L349" s="11">
        <v>552.44899999999996</v>
      </c>
      <c r="M349" s="11">
        <v>524.81799999999998</v>
      </c>
      <c r="N349" s="11">
        <v>569.572</v>
      </c>
      <c r="O349" s="11">
        <v>560.04600000000005</v>
      </c>
      <c r="P349" s="11">
        <v>489.01499999999999</v>
      </c>
      <c r="Q349" s="11">
        <v>476.95800000000003</v>
      </c>
      <c r="R349" s="11">
        <v>418.54899999999998</v>
      </c>
      <c r="S349" s="11">
        <v>350.83800000000002</v>
      </c>
      <c r="T349" s="11">
        <v>288.91800000000001</v>
      </c>
      <c r="U349" s="11">
        <v>240.239</v>
      </c>
      <c r="V349" s="11">
        <v>199.06299999999999</v>
      </c>
      <c r="W349" s="11">
        <v>139.47</v>
      </c>
      <c r="X349" s="11">
        <v>83.409000000000006</v>
      </c>
      <c r="Y349" s="11">
        <v>42.177999999999997</v>
      </c>
      <c r="Z349" s="11">
        <v>14.092000000000001</v>
      </c>
      <c r="AA349" s="11">
        <v>3.7450000000000001</v>
      </c>
      <c r="AB349" s="11">
        <v>0.64600000000000002</v>
      </c>
      <c r="AC349" s="11">
        <v>6.9000000000000006E-2</v>
      </c>
    </row>
    <row r="350" spans="1:29" ht="11.5">
      <c r="A350" s="15">
        <v>333</v>
      </c>
      <c r="B350" s="13" t="s">
        <v>1059</v>
      </c>
      <c r="C350" s="39" t="s">
        <v>1102</v>
      </c>
      <c r="D350" s="12" t="s">
        <v>1103</v>
      </c>
      <c r="E350" s="12">
        <v>909</v>
      </c>
      <c r="F350" s="13" t="s">
        <v>945</v>
      </c>
      <c r="G350" s="12">
        <v>1840</v>
      </c>
      <c r="H350" s="12">
        <v>1960</v>
      </c>
      <c r="I350" s="11">
        <v>1009.428</v>
      </c>
      <c r="J350" s="11">
        <v>905.56200000000001</v>
      </c>
      <c r="K350" s="11">
        <v>823.80600000000004</v>
      </c>
      <c r="L350" s="11">
        <v>660.245</v>
      </c>
      <c r="M350" s="11">
        <v>574.73199999999997</v>
      </c>
      <c r="N350" s="11">
        <v>547.57600000000002</v>
      </c>
      <c r="O350" s="11">
        <v>584.36900000000003</v>
      </c>
      <c r="P350" s="11">
        <v>564.79100000000005</v>
      </c>
      <c r="Q350" s="11">
        <v>487.88499999999999</v>
      </c>
      <c r="R350" s="11">
        <v>469.38400000000001</v>
      </c>
      <c r="S350" s="11">
        <v>401.37099999999998</v>
      </c>
      <c r="T350" s="11">
        <v>324.61900000000003</v>
      </c>
      <c r="U350" s="11">
        <v>258.05700000000002</v>
      </c>
      <c r="V350" s="11">
        <v>199.52699999999999</v>
      </c>
      <c r="W350" s="11">
        <v>154.04400000000001</v>
      </c>
      <c r="X350" s="11">
        <v>93.867999999999995</v>
      </c>
      <c r="Y350" s="11">
        <v>47.924999999999997</v>
      </c>
      <c r="Z350" s="11">
        <v>16.343</v>
      </c>
      <c r="AA350" s="11">
        <v>3.72</v>
      </c>
      <c r="AB350" s="11">
        <v>0.57599999999999996</v>
      </c>
      <c r="AC350" s="11">
        <v>5.6000000000000001E-2</v>
      </c>
    </row>
    <row r="351" spans="1:29" ht="11.5">
      <c r="A351" s="15">
        <v>334</v>
      </c>
      <c r="B351" s="13" t="s">
        <v>1059</v>
      </c>
      <c r="C351" s="39" t="s">
        <v>1102</v>
      </c>
      <c r="D351" s="12" t="s">
        <v>1103</v>
      </c>
      <c r="E351" s="12">
        <v>909</v>
      </c>
      <c r="F351" s="13" t="s">
        <v>945</v>
      </c>
      <c r="G351" s="12">
        <v>1840</v>
      </c>
      <c r="H351" s="12">
        <v>1965</v>
      </c>
      <c r="I351" s="11">
        <v>1086.2529999999999</v>
      </c>
      <c r="J351" s="11">
        <v>1013.575</v>
      </c>
      <c r="K351" s="11">
        <v>922.05399999999997</v>
      </c>
      <c r="L351" s="11">
        <v>837.14400000000001</v>
      </c>
      <c r="M351" s="11">
        <v>682.59799999999996</v>
      </c>
      <c r="N351" s="11">
        <v>598.22900000000004</v>
      </c>
      <c r="O351" s="11">
        <v>559.09500000000003</v>
      </c>
      <c r="P351" s="11">
        <v>588.03899999999999</v>
      </c>
      <c r="Q351" s="11">
        <v>561.54100000000005</v>
      </c>
      <c r="R351" s="11">
        <v>477.37299999999999</v>
      </c>
      <c r="S351" s="11">
        <v>447.68599999999998</v>
      </c>
      <c r="T351" s="11">
        <v>373.988</v>
      </c>
      <c r="U351" s="11">
        <v>289.91000000000003</v>
      </c>
      <c r="V351" s="11">
        <v>217.024</v>
      </c>
      <c r="W351" s="11">
        <v>151.39099999999999</v>
      </c>
      <c r="X351" s="11">
        <v>101.137</v>
      </c>
      <c r="Y351" s="11">
        <v>52.38</v>
      </c>
      <c r="Z351" s="11">
        <v>18.826000000000001</v>
      </c>
      <c r="AA351" s="11">
        <v>4.3769999999999998</v>
      </c>
      <c r="AB351" s="11">
        <v>0.57899999999999996</v>
      </c>
      <c r="AC351" s="11">
        <v>4.9000000000000002E-2</v>
      </c>
    </row>
    <row r="352" spans="1:29" ht="11.5">
      <c r="A352" s="15">
        <v>335</v>
      </c>
      <c r="B352" s="13" t="s">
        <v>1059</v>
      </c>
      <c r="C352" s="39" t="s">
        <v>1102</v>
      </c>
      <c r="D352" s="12" t="s">
        <v>1103</v>
      </c>
      <c r="E352" s="12">
        <v>909</v>
      </c>
      <c r="F352" s="13" t="s">
        <v>945</v>
      </c>
      <c r="G352" s="12">
        <v>1840</v>
      </c>
      <c r="H352" s="12">
        <v>1970</v>
      </c>
      <c r="I352" s="11">
        <v>1155.143</v>
      </c>
      <c r="J352" s="11">
        <v>1116.1389999999999</v>
      </c>
      <c r="K352" s="11">
        <v>1064.223</v>
      </c>
      <c r="L352" s="11">
        <v>935.72900000000004</v>
      </c>
      <c r="M352" s="11">
        <v>885.40200000000004</v>
      </c>
      <c r="N352" s="11">
        <v>718.78200000000004</v>
      </c>
      <c r="O352" s="11">
        <v>626.57000000000005</v>
      </c>
      <c r="P352" s="11">
        <v>571.18100000000004</v>
      </c>
      <c r="Q352" s="11">
        <v>601.21699999999998</v>
      </c>
      <c r="R352" s="11">
        <v>563.68299999999999</v>
      </c>
      <c r="S352" s="11">
        <v>461.43</v>
      </c>
      <c r="T352" s="11">
        <v>418.572</v>
      </c>
      <c r="U352" s="11">
        <v>333.17099999999999</v>
      </c>
      <c r="V352" s="11">
        <v>249.23</v>
      </c>
      <c r="W352" s="11">
        <v>166.08</v>
      </c>
      <c r="X352" s="11">
        <v>100.14100000000001</v>
      </c>
      <c r="Y352" s="11">
        <v>56.207000000000001</v>
      </c>
      <c r="Z352" s="11">
        <v>20.66</v>
      </c>
      <c r="AA352" s="11">
        <v>5.0919999999999996</v>
      </c>
      <c r="AB352" s="11">
        <v>0.71199999999999997</v>
      </c>
      <c r="AC352" s="11">
        <v>5.1999999999999998E-2</v>
      </c>
    </row>
    <row r="353" spans="1:29" ht="11.5">
      <c r="A353" s="15">
        <v>336</v>
      </c>
      <c r="B353" s="13" t="s">
        <v>1059</v>
      </c>
      <c r="C353" s="39" t="s">
        <v>1102</v>
      </c>
      <c r="D353" s="12" t="s">
        <v>1103</v>
      </c>
      <c r="E353" s="12">
        <v>909</v>
      </c>
      <c r="F353" s="13" t="s">
        <v>945</v>
      </c>
      <c r="G353" s="12">
        <v>1840</v>
      </c>
      <c r="H353" s="12">
        <v>1975</v>
      </c>
      <c r="I353" s="11">
        <v>1214.098</v>
      </c>
      <c r="J353" s="11">
        <v>1145.4280000000001</v>
      </c>
      <c r="K353" s="11">
        <v>1135.395</v>
      </c>
      <c r="L353" s="11">
        <v>1051.0989999999999</v>
      </c>
      <c r="M353" s="11">
        <v>944.43299999999999</v>
      </c>
      <c r="N353" s="11">
        <v>885.50800000000004</v>
      </c>
      <c r="O353" s="11">
        <v>730.21600000000001</v>
      </c>
      <c r="P353" s="11">
        <v>632.71100000000001</v>
      </c>
      <c r="Q353" s="11">
        <v>576.49900000000002</v>
      </c>
      <c r="R353" s="11">
        <v>582.577</v>
      </c>
      <c r="S353" s="11">
        <v>536.14099999999996</v>
      </c>
      <c r="T353" s="11">
        <v>430.98200000000003</v>
      </c>
      <c r="U353" s="11">
        <v>378.08</v>
      </c>
      <c r="V353" s="11">
        <v>286.392</v>
      </c>
      <c r="W353" s="11">
        <v>194.899</v>
      </c>
      <c r="X353" s="11">
        <v>111.601</v>
      </c>
      <c r="Y353" s="11">
        <v>58.417000000000002</v>
      </c>
      <c r="Z353" s="11">
        <v>22.859000000000002</v>
      </c>
      <c r="AA353" s="11">
        <v>5.7119999999999997</v>
      </c>
      <c r="AB353" s="11">
        <v>0.84799999999999998</v>
      </c>
      <c r="AC353" s="11">
        <v>6.7000000000000004E-2</v>
      </c>
    </row>
    <row r="354" spans="1:29" ht="11.5">
      <c r="A354" s="15">
        <v>337</v>
      </c>
      <c r="B354" s="13" t="s">
        <v>1059</v>
      </c>
      <c r="C354" s="39" t="s">
        <v>1102</v>
      </c>
      <c r="D354" s="12" t="s">
        <v>1103</v>
      </c>
      <c r="E354" s="12">
        <v>909</v>
      </c>
      <c r="F354" s="13" t="s">
        <v>945</v>
      </c>
      <c r="G354" s="12">
        <v>1840</v>
      </c>
      <c r="H354" s="12">
        <v>1980</v>
      </c>
      <c r="I354" s="11">
        <v>1170.6400000000001</v>
      </c>
      <c r="J354" s="11">
        <v>1207.5650000000001</v>
      </c>
      <c r="K354" s="11">
        <v>1152.452</v>
      </c>
      <c r="L354" s="11">
        <v>1127.7</v>
      </c>
      <c r="M354" s="11">
        <v>1034.479</v>
      </c>
      <c r="N354" s="11">
        <v>940.02599999999995</v>
      </c>
      <c r="O354" s="11">
        <v>886.15</v>
      </c>
      <c r="P354" s="11">
        <v>718.06799999999998</v>
      </c>
      <c r="Q354" s="11">
        <v>614.87599999999998</v>
      </c>
      <c r="R354" s="11">
        <v>556.48</v>
      </c>
      <c r="S354" s="11">
        <v>555.94899999999996</v>
      </c>
      <c r="T354" s="11">
        <v>498.89400000000001</v>
      </c>
      <c r="U354" s="11">
        <v>389.78699999999998</v>
      </c>
      <c r="V354" s="11">
        <v>328.21300000000002</v>
      </c>
      <c r="W354" s="11">
        <v>227.178</v>
      </c>
      <c r="X354" s="11">
        <v>135.387</v>
      </c>
      <c r="Y354" s="11">
        <v>64.953000000000003</v>
      </c>
      <c r="Z354" s="11">
        <v>25.443000000000001</v>
      </c>
      <c r="AA354" s="11">
        <v>7.0460000000000003</v>
      </c>
      <c r="AB354" s="11">
        <v>1.083</v>
      </c>
      <c r="AC354" s="11">
        <v>9.4E-2</v>
      </c>
    </row>
    <row r="355" spans="1:29" ht="11.5">
      <c r="A355" s="15">
        <v>338</v>
      </c>
      <c r="B355" s="13" t="s">
        <v>1059</v>
      </c>
      <c r="C355" s="39" t="s">
        <v>1102</v>
      </c>
      <c r="D355" s="12" t="s">
        <v>1103</v>
      </c>
      <c r="E355" s="12">
        <v>909</v>
      </c>
      <c r="F355" s="13" t="s">
        <v>945</v>
      </c>
      <c r="G355" s="12">
        <v>1840</v>
      </c>
      <c r="H355" s="12">
        <v>1985</v>
      </c>
      <c r="I355" s="11">
        <v>1249.2260000000001</v>
      </c>
      <c r="J355" s="11">
        <v>1181.173</v>
      </c>
      <c r="K355" s="11">
        <v>1226.7260000000001</v>
      </c>
      <c r="L355" s="11">
        <v>1159.829</v>
      </c>
      <c r="M355" s="11">
        <v>1124.585</v>
      </c>
      <c r="N355" s="11">
        <v>1043.26</v>
      </c>
      <c r="O355" s="11">
        <v>960.005</v>
      </c>
      <c r="P355" s="11">
        <v>903.10299999999995</v>
      </c>
      <c r="Q355" s="11">
        <v>722.298</v>
      </c>
      <c r="R355" s="11">
        <v>611.17600000000004</v>
      </c>
      <c r="S355" s="11">
        <v>543.08799999999997</v>
      </c>
      <c r="T355" s="11">
        <v>527.96400000000006</v>
      </c>
      <c r="U355" s="11">
        <v>461.95299999999997</v>
      </c>
      <c r="V355" s="11">
        <v>344.125</v>
      </c>
      <c r="W355" s="11">
        <v>268.21300000000002</v>
      </c>
      <c r="X355" s="11">
        <v>164.833</v>
      </c>
      <c r="Y355" s="11">
        <v>80.869</v>
      </c>
      <c r="Z355" s="11">
        <v>29.31</v>
      </c>
      <c r="AA355" s="11">
        <v>8.1340000000000003</v>
      </c>
      <c r="AB355" s="11">
        <v>1.383</v>
      </c>
      <c r="AC355" s="11">
        <v>0.125</v>
      </c>
    </row>
    <row r="356" spans="1:29" ht="11.5">
      <c r="A356" s="15">
        <v>339</v>
      </c>
      <c r="B356" s="13" t="s">
        <v>1059</v>
      </c>
      <c r="C356" s="39" t="s">
        <v>1102</v>
      </c>
      <c r="D356" s="12" t="s">
        <v>1103</v>
      </c>
      <c r="E356" s="12">
        <v>909</v>
      </c>
      <c r="F356" s="13" t="s">
        <v>945</v>
      </c>
      <c r="G356" s="12">
        <v>1840</v>
      </c>
      <c r="H356" s="12">
        <v>1990</v>
      </c>
      <c r="I356" s="11">
        <v>1323.1020000000001</v>
      </c>
      <c r="J356" s="11">
        <v>1264.752</v>
      </c>
      <c r="K356" s="11">
        <v>1203.0550000000001</v>
      </c>
      <c r="L356" s="11">
        <v>1239.7919999999999</v>
      </c>
      <c r="M356" s="11">
        <v>1151.845</v>
      </c>
      <c r="N356" s="11">
        <v>1131.633</v>
      </c>
      <c r="O356" s="11">
        <v>1071.953</v>
      </c>
      <c r="P356" s="11">
        <v>976.10599999999999</v>
      </c>
      <c r="Q356" s="11">
        <v>912.11500000000001</v>
      </c>
      <c r="R356" s="11">
        <v>721.89800000000002</v>
      </c>
      <c r="S356" s="11">
        <v>598.774</v>
      </c>
      <c r="T356" s="11">
        <v>522.29700000000003</v>
      </c>
      <c r="U356" s="11">
        <v>496.476</v>
      </c>
      <c r="V356" s="11">
        <v>413.56200000000001</v>
      </c>
      <c r="W356" s="11">
        <v>288.26499999999999</v>
      </c>
      <c r="X356" s="11">
        <v>200.14099999999999</v>
      </c>
      <c r="Y356" s="11">
        <v>103.601</v>
      </c>
      <c r="Z356" s="11">
        <v>37.722999999999999</v>
      </c>
      <c r="AA356" s="11">
        <v>9.407</v>
      </c>
      <c r="AB356" s="11">
        <v>1.6020000000000001</v>
      </c>
      <c r="AC356" s="11">
        <v>0.156</v>
      </c>
    </row>
    <row r="357" spans="1:29" ht="11.5">
      <c r="A357" s="15">
        <v>340</v>
      </c>
      <c r="B357" s="13" t="s">
        <v>1059</v>
      </c>
      <c r="C357" s="39" t="s">
        <v>1102</v>
      </c>
      <c r="D357" s="12" t="s">
        <v>1103</v>
      </c>
      <c r="E357" s="12">
        <v>909</v>
      </c>
      <c r="F357" s="13" t="s">
        <v>945</v>
      </c>
      <c r="G357" s="12">
        <v>1840</v>
      </c>
      <c r="H357" s="12">
        <v>1995</v>
      </c>
      <c r="I357" s="11">
        <v>1399.6980000000001</v>
      </c>
      <c r="J357" s="11">
        <v>1327.829</v>
      </c>
      <c r="K357" s="11">
        <v>1278.7329999999999</v>
      </c>
      <c r="L357" s="11">
        <v>1215.029</v>
      </c>
      <c r="M357" s="11">
        <v>1226.492</v>
      </c>
      <c r="N357" s="11">
        <v>1143.44</v>
      </c>
      <c r="O357" s="11">
        <v>1149.6379999999999</v>
      </c>
      <c r="P357" s="11">
        <v>1081.3209999999999</v>
      </c>
      <c r="Q357" s="11">
        <v>985.28300000000002</v>
      </c>
      <c r="R357" s="11">
        <v>903.11900000000003</v>
      </c>
      <c r="S357" s="11">
        <v>701.97699999999998</v>
      </c>
      <c r="T357" s="11">
        <v>574.78700000000003</v>
      </c>
      <c r="U357" s="11">
        <v>492.01900000000001</v>
      </c>
      <c r="V357" s="11">
        <v>447.654</v>
      </c>
      <c r="W357" s="11">
        <v>350.97500000000002</v>
      </c>
      <c r="X357" s="11">
        <v>220.70599999999999</v>
      </c>
      <c r="Y357" s="11">
        <v>130.33600000000001</v>
      </c>
      <c r="Z357" s="11">
        <v>51.531999999999996</v>
      </c>
      <c r="AA357" s="11">
        <v>13.186999999999999</v>
      </c>
      <c r="AB357" s="11">
        <v>1.9990000000000001</v>
      </c>
      <c r="AC357" s="11">
        <v>0.193</v>
      </c>
    </row>
    <row r="358" spans="1:29" ht="11.5">
      <c r="A358" s="15">
        <v>341</v>
      </c>
      <c r="B358" s="13" t="s">
        <v>1059</v>
      </c>
      <c r="C358" s="39" t="s">
        <v>1102</v>
      </c>
      <c r="D358" s="12" t="s">
        <v>1103</v>
      </c>
      <c r="E358" s="12">
        <v>909</v>
      </c>
      <c r="F358" s="13" t="s">
        <v>945</v>
      </c>
      <c r="G358" s="12">
        <v>1840</v>
      </c>
      <c r="H358" s="12">
        <v>2000</v>
      </c>
      <c r="I358" s="11">
        <v>1445.1880000000001</v>
      </c>
      <c r="J358" s="11">
        <v>1423.441</v>
      </c>
      <c r="K358" s="11">
        <v>1344.864</v>
      </c>
      <c r="L358" s="11">
        <v>1275.8920000000001</v>
      </c>
      <c r="M358" s="11">
        <v>1168.9190000000001</v>
      </c>
      <c r="N358" s="11">
        <v>1204.4169999999999</v>
      </c>
      <c r="O358" s="11">
        <v>1144.8409999999999</v>
      </c>
      <c r="P358" s="11">
        <v>1182.068</v>
      </c>
      <c r="Q358" s="11">
        <v>1080.3309999999999</v>
      </c>
      <c r="R358" s="11">
        <v>971.58900000000006</v>
      </c>
      <c r="S358" s="11">
        <v>898.68200000000002</v>
      </c>
      <c r="T358" s="11">
        <v>677.57500000000005</v>
      </c>
      <c r="U358" s="11">
        <v>551.54999999999995</v>
      </c>
      <c r="V358" s="11">
        <v>452.44200000000001</v>
      </c>
      <c r="W358" s="11">
        <v>393.76799999999997</v>
      </c>
      <c r="X358" s="11">
        <v>281.846</v>
      </c>
      <c r="Y358" s="11">
        <v>141.92400000000001</v>
      </c>
      <c r="Z358" s="11">
        <v>68.128</v>
      </c>
      <c r="AA358" s="11">
        <v>18.567</v>
      </c>
      <c r="AB358" s="11">
        <v>2.8</v>
      </c>
      <c r="AC358" s="11">
        <v>0.23</v>
      </c>
    </row>
    <row r="359" spans="1:29" ht="11.5">
      <c r="A359" s="15">
        <v>342</v>
      </c>
      <c r="B359" s="13" t="s">
        <v>1059</v>
      </c>
      <c r="C359" s="39" t="s">
        <v>1102</v>
      </c>
      <c r="D359" s="12" t="s">
        <v>1103</v>
      </c>
      <c r="E359" s="12">
        <v>909</v>
      </c>
      <c r="F359" s="13" t="s">
        <v>945</v>
      </c>
      <c r="G359" s="12">
        <v>1840</v>
      </c>
      <c r="H359" s="12">
        <v>2005</v>
      </c>
      <c r="I359" s="11">
        <v>1463.2280000000001</v>
      </c>
      <c r="J359" s="11">
        <v>1446.1880000000001</v>
      </c>
      <c r="K359" s="11">
        <v>1432.598</v>
      </c>
      <c r="L359" s="11">
        <v>1357.9359999999999</v>
      </c>
      <c r="M359" s="11">
        <v>1308.9280000000001</v>
      </c>
      <c r="N359" s="11">
        <v>1176.79</v>
      </c>
      <c r="O359" s="11">
        <v>1228.7850000000001</v>
      </c>
      <c r="P359" s="11">
        <v>1166.73</v>
      </c>
      <c r="Q359" s="11">
        <v>1192.623</v>
      </c>
      <c r="R359" s="11">
        <v>1082.163</v>
      </c>
      <c r="S359" s="11">
        <v>951.03800000000001</v>
      </c>
      <c r="T359" s="11">
        <v>871.58100000000002</v>
      </c>
      <c r="U359" s="11">
        <v>644.04399999999998</v>
      </c>
      <c r="V359" s="11">
        <v>509.72500000000002</v>
      </c>
      <c r="W359" s="11">
        <v>398.87799999999999</v>
      </c>
      <c r="X359" s="11">
        <v>321.81599999999997</v>
      </c>
      <c r="Y359" s="11">
        <v>203.589</v>
      </c>
      <c r="Z359" s="11">
        <v>78.834000000000003</v>
      </c>
      <c r="AA359" s="11">
        <v>26.032</v>
      </c>
      <c r="AB359" s="11">
        <v>4.125</v>
      </c>
      <c r="AC359" s="11">
        <v>0.313</v>
      </c>
    </row>
    <row r="360" spans="1:29" ht="11.5">
      <c r="A360" s="15">
        <v>343</v>
      </c>
      <c r="B360" s="13" t="s">
        <v>1059</v>
      </c>
      <c r="C360" s="39" t="s">
        <v>1102</v>
      </c>
      <c r="D360" s="12" t="s">
        <v>1103</v>
      </c>
      <c r="E360" s="12">
        <v>909</v>
      </c>
      <c r="F360" s="13" t="s">
        <v>945</v>
      </c>
      <c r="G360" s="12">
        <v>1840</v>
      </c>
      <c r="H360" s="12">
        <v>2010</v>
      </c>
      <c r="I360" s="11">
        <v>1615.7560000000001</v>
      </c>
      <c r="J360" s="11">
        <v>1494.069</v>
      </c>
      <c r="K360" s="11">
        <v>1475.8720000000001</v>
      </c>
      <c r="L360" s="11">
        <v>1467.53</v>
      </c>
      <c r="M360" s="11">
        <v>1482.461</v>
      </c>
      <c r="N360" s="11">
        <v>1415.9380000000001</v>
      </c>
      <c r="O360" s="11">
        <v>1250.355</v>
      </c>
      <c r="P360" s="11">
        <v>1283.588</v>
      </c>
      <c r="Q360" s="11">
        <v>1193.348</v>
      </c>
      <c r="R360" s="11">
        <v>1186.9269999999999</v>
      </c>
      <c r="S360" s="11">
        <v>1066.578</v>
      </c>
      <c r="T360" s="11">
        <v>924.82399999999996</v>
      </c>
      <c r="U360" s="11">
        <v>833.89599999999996</v>
      </c>
      <c r="V360" s="11">
        <v>606.17899999999997</v>
      </c>
      <c r="W360" s="11">
        <v>460.27199999999999</v>
      </c>
      <c r="X360" s="11">
        <v>332.44499999999999</v>
      </c>
      <c r="Y360" s="11">
        <v>239.256</v>
      </c>
      <c r="Z360" s="11">
        <v>120.664</v>
      </c>
      <c r="AA360" s="11">
        <v>32.786999999999999</v>
      </c>
      <c r="AB360" s="11">
        <v>6.3310000000000004</v>
      </c>
      <c r="AC360" s="11">
        <v>0.504</v>
      </c>
    </row>
    <row r="361" spans="1:29" ht="11.5">
      <c r="A361" s="15">
        <v>344</v>
      </c>
      <c r="B361" s="13" t="s">
        <v>1059</v>
      </c>
      <c r="C361" s="39" t="s">
        <v>1102</v>
      </c>
      <c r="D361" s="12" t="s">
        <v>1103</v>
      </c>
      <c r="E361" s="12">
        <v>909</v>
      </c>
      <c r="F361" s="13" t="s">
        <v>945</v>
      </c>
      <c r="G361" s="12">
        <v>1840</v>
      </c>
      <c r="H361" s="12">
        <v>2015</v>
      </c>
      <c r="I361" s="11">
        <v>1698.9659999999999</v>
      </c>
      <c r="J361" s="11">
        <v>1646.47</v>
      </c>
      <c r="K361" s="11">
        <v>1526.4690000000001</v>
      </c>
      <c r="L361" s="11">
        <v>1517.0050000000001</v>
      </c>
      <c r="M361" s="11">
        <v>1552.78</v>
      </c>
      <c r="N361" s="11">
        <v>1513.17</v>
      </c>
      <c r="O361" s="11">
        <v>1448.5740000000001</v>
      </c>
      <c r="P361" s="11">
        <v>1294.9169999999999</v>
      </c>
      <c r="Q361" s="11">
        <v>1295.81</v>
      </c>
      <c r="R361" s="11">
        <v>1197.8019999999999</v>
      </c>
      <c r="S361" s="11">
        <v>1165.028</v>
      </c>
      <c r="T361" s="11">
        <v>1033.8789999999999</v>
      </c>
      <c r="U361" s="11">
        <v>885.303</v>
      </c>
      <c r="V361" s="11">
        <v>768.65899999999999</v>
      </c>
      <c r="W361" s="11">
        <v>550.84500000000003</v>
      </c>
      <c r="X361" s="11">
        <v>388.97699999999998</v>
      </c>
      <c r="Y361" s="11">
        <v>258.97500000000002</v>
      </c>
      <c r="Z361" s="11">
        <v>148.05699999999999</v>
      </c>
      <c r="AA361" s="11">
        <v>53.087000000000003</v>
      </c>
      <c r="AB361" s="11">
        <v>8.4990000000000006</v>
      </c>
      <c r="AC361" s="11">
        <v>0.80900000000000005</v>
      </c>
    </row>
    <row r="362" spans="1:29" ht="11.5">
      <c r="A362" s="15">
        <v>345</v>
      </c>
      <c r="B362" s="13" t="s">
        <v>1059</v>
      </c>
      <c r="C362" s="39" t="s">
        <v>1102</v>
      </c>
      <c r="D362" s="12" t="s">
        <v>1103</v>
      </c>
      <c r="E362" s="12">
        <v>909</v>
      </c>
      <c r="F362" s="13" t="s">
        <v>945</v>
      </c>
      <c r="G362" s="12">
        <v>1840</v>
      </c>
      <c r="H362" s="12">
        <v>2020</v>
      </c>
      <c r="I362" s="11">
        <v>1778.3720000000001</v>
      </c>
      <c r="J362" s="11">
        <v>1726.3050000000001</v>
      </c>
      <c r="K362" s="11">
        <v>1679.8389999999999</v>
      </c>
      <c r="L362" s="11">
        <v>1566.7660000000001</v>
      </c>
      <c r="M362" s="11">
        <v>1554.896</v>
      </c>
      <c r="N362" s="11">
        <v>1586.865</v>
      </c>
      <c r="O362" s="11">
        <v>1546.0309999999999</v>
      </c>
      <c r="P362" s="11">
        <v>1471.7529999999999</v>
      </c>
      <c r="Q362" s="11">
        <v>1303.846</v>
      </c>
      <c r="R362" s="11">
        <v>1291.25</v>
      </c>
      <c r="S362" s="11">
        <v>1178.346</v>
      </c>
      <c r="T362" s="11">
        <v>1133.2840000000001</v>
      </c>
      <c r="U362" s="11">
        <v>990.76599999999996</v>
      </c>
      <c r="V362" s="11">
        <v>831.62300000000005</v>
      </c>
      <c r="W362" s="11">
        <v>699.68299999999999</v>
      </c>
      <c r="X362" s="11">
        <v>473.11799999999999</v>
      </c>
      <c r="Y362" s="11">
        <v>301.875</v>
      </c>
      <c r="Z362" s="11">
        <v>165.642</v>
      </c>
      <c r="AA362" s="11">
        <v>67.596000000000004</v>
      </c>
      <c r="AB362" s="11">
        <v>14.379</v>
      </c>
      <c r="AC362" s="11">
        <v>1.0940000000000001</v>
      </c>
    </row>
    <row r="363" spans="1:29" ht="11.5">
      <c r="A363" s="38">
        <v>346</v>
      </c>
      <c r="B363" s="36" t="s">
        <v>1059</v>
      </c>
      <c r="C363" s="37" t="s">
        <v>1104</v>
      </c>
      <c r="D363" s="35" t="s">
        <v>1105</v>
      </c>
      <c r="E363" s="35">
        <v>1828</v>
      </c>
      <c r="F363" s="36" t="s">
        <v>1064</v>
      </c>
      <c r="G363" s="35">
        <v>900</v>
      </c>
      <c r="H363" s="35">
        <v>1950</v>
      </c>
      <c r="I363" s="34" t="s">
        <v>1065</v>
      </c>
      <c r="J363" s="34" t="s">
        <v>1065</v>
      </c>
      <c r="K363" s="34" t="s">
        <v>1065</v>
      </c>
      <c r="L363" s="34" t="s">
        <v>1065</v>
      </c>
      <c r="M363" s="34" t="s">
        <v>1065</v>
      </c>
      <c r="N363" s="34" t="s">
        <v>1065</v>
      </c>
      <c r="O363" s="34" t="s">
        <v>1065</v>
      </c>
      <c r="P363" s="34" t="s">
        <v>1065</v>
      </c>
      <c r="Q363" s="34" t="s">
        <v>1065</v>
      </c>
      <c r="R363" s="34" t="s">
        <v>1065</v>
      </c>
      <c r="S363" s="34" t="s">
        <v>1065</v>
      </c>
      <c r="T363" s="34" t="s">
        <v>1065</v>
      </c>
      <c r="U363" s="34" t="s">
        <v>1065</v>
      </c>
      <c r="V363" s="34" t="s">
        <v>1065</v>
      </c>
      <c r="W363" s="34" t="s">
        <v>1065</v>
      </c>
      <c r="X363" s="34" t="s">
        <v>1065</v>
      </c>
      <c r="Y363" s="34" t="s">
        <v>1065</v>
      </c>
      <c r="Z363" s="34" t="s">
        <v>1065</v>
      </c>
      <c r="AA363" s="34" t="s">
        <v>1065</v>
      </c>
      <c r="AB363" s="34" t="s">
        <v>1065</v>
      </c>
      <c r="AC363" s="34" t="s">
        <v>1065</v>
      </c>
    </row>
    <row r="364" spans="1:29" ht="11.5">
      <c r="A364" s="38">
        <v>347</v>
      </c>
      <c r="B364" s="36" t="s">
        <v>1059</v>
      </c>
      <c r="C364" s="37" t="s">
        <v>1104</v>
      </c>
      <c r="D364" s="35" t="s">
        <v>1105</v>
      </c>
      <c r="E364" s="35">
        <v>1828</v>
      </c>
      <c r="F364" s="36" t="s">
        <v>1064</v>
      </c>
      <c r="G364" s="35">
        <v>900</v>
      </c>
      <c r="H364" s="35">
        <v>1955</v>
      </c>
      <c r="I364" s="34" t="s">
        <v>1065</v>
      </c>
      <c r="J364" s="34" t="s">
        <v>1065</v>
      </c>
      <c r="K364" s="34" t="s">
        <v>1065</v>
      </c>
      <c r="L364" s="34" t="s">
        <v>1065</v>
      </c>
      <c r="M364" s="34" t="s">
        <v>1065</v>
      </c>
      <c r="N364" s="34" t="s">
        <v>1065</v>
      </c>
      <c r="O364" s="34" t="s">
        <v>1065</v>
      </c>
      <c r="P364" s="34" t="s">
        <v>1065</v>
      </c>
      <c r="Q364" s="34" t="s">
        <v>1065</v>
      </c>
      <c r="R364" s="34" t="s">
        <v>1065</v>
      </c>
      <c r="S364" s="34" t="s">
        <v>1065</v>
      </c>
      <c r="T364" s="34" t="s">
        <v>1065</v>
      </c>
      <c r="U364" s="34" t="s">
        <v>1065</v>
      </c>
      <c r="V364" s="34" t="s">
        <v>1065</v>
      </c>
      <c r="W364" s="34" t="s">
        <v>1065</v>
      </c>
      <c r="X364" s="34" t="s">
        <v>1065</v>
      </c>
      <c r="Y364" s="34" t="s">
        <v>1065</v>
      </c>
      <c r="Z364" s="34" t="s">
        <v>1065</v>
      </c>
      <c r="AA364" s="34" t="s">
        <v>1065</v>
      </c>
      <c r="AB364" s="34" t="s">
        <v>1065</v>
      </c>
      <c r="AC364" s="34" t="s">
        <v>1065</v>
      </c>
    </row>
    <row r="365" spans="1:29" ht="11.5">
      <c r="A365" s="38">
        <v>348</v>
      </c>
      <c r="B365" s="36" t="s">
        <v>1059</v>
      </c>
      <c r="C365" s="37" t="s">
        <v>1104</v>
      </c>
      <c r="D365" s="35" t="s">
        <v>1105</v>
      </c>
      <c r="E365" s="35">
        <v>1828</v>
      </c>
      <c r="F365" s="36" t="s">
        <v>1064</v>
      </c>
      <c r="G365" s="35">
        <v>900</v>
      </c>
      <c r="H365" s="35">
        <v>1960</v>
      </c>
      <c r="I365" s="34" t="s">
        <v>1065</v>
      </c>
      <c r="J365" s="34" t="s">
        <v>1065</v>
      </c>
      <c r="K365" s="34" t="s">
        <v>1065</v>
      </c>
      <c r="L365" s="34" t="s">
        <v>1065</v>
      </c>
      <c r="M365" s="34" t="s">
        <v>1065</v>
      </c>
      <c r="N365" s="34" t="s">
        <v>1065</v>
      </c>
      <c r="O365" s="34" t="s">
        <v>1065</v>
      </c>
      <c r="P365" s="34" t="s">
        <v>1065</v>
      </c>
      <c r="Q365" s="34" t="s">
        <v>1065</v>
      </c>
      <c r="R365" s="34" t="s">
        <v>1065</v>
      </c>
      <c r="S365" s="34" t="s">
        <v>1065</v>
      </c>
      <c r="T365" s="34" t="s">
        <v>1065</v>
      </c>
      <c r="U365" s="34" t="s">
        <v>1065</v>
      </c>
      <c r="V365" s="34" t="s">
        <v>1065</v>
      </c>
      <c r="W365" s="34" t="s">
        <v>1065</v>
      </c>
      <c r="X365" s="34" t="s">
        <v>1065</v>
      </c>
      <c r="Y365" s="34" t="s">
        <v>1065</v>
      </c>
      <c r="Z365" s="34" t="s">
        <v>1065</v>
      </c>
      <c r="AA365" s="34" t="s">
        <v>1065</v>
      </c>
      <c r="AB365" s="34" t="s">
        <v>1065</v>
      </c>
      <c r="AC365" s="34" t="s">
        <v>1065</v>
      </c>
    </row>
    <row r="366" spans="1:29" ht="11.5">
      <c r="A366" s="38">
        <v>349</v>
      </c>
      <c r="B366" s="36" t="s">
        <v>1059</v>
      </c>
      <c r="C366" s="37" t="s">
        <v>1104</v>
      </c>
      <c r="D366" s="35" t="s">
        <v>1105</v>
      </c>
      <c r="E366" s="35">
        <v>1828</v>
      </c>
      <c r="F366" s="36" t="s">
        <v>1064</v>
      </c>
      <c r="G366" s="35">
        <v>900</v>
      </c>
      <c r="H366" s="35">
        <v>1965</v>
      </c>
      <c r="I366" s="34" t="s">
        <v>1065</v>
      </c>
      <c r="J366" s="34" t="s">
        <v>1065</v>
      </c>
      <c r="K366" s="34" t="s">
        <v>1065</v>
      </c>
      <c r="L366" s="34" t="s">
        <v>1065</v>
      </c>
      <c r="M366" s="34" t="s">
        <v>1065</v>
      </c>
      <c r="N366" s="34" t="s">
        <v>1065</v>
      </c>
      <c r="O366" s="34" t="s">
        <v>1065</v>
      </c>
      <c r="P366" s="34" t="s">
        <v>1065</v>
      </c>
      <c r="Q366" s="34" t="s">
        <v>1065</v>
      </c>
      <c r="R366" s="34" t="s">
        <v>1065</v>
      </c>
      <c r="S366" s="34" t="s">
        <v>1065</v>
      </c>
      <c r="T366" s="34" t="s">
        <v>1065</v>
      </c>
      <c r="U366" s="34" t="s">
        <v>1065</v>
      </c>
      <c r="V366" s="34" t="s">
        <v>1065</v>
      </c>
      <c r="W366" s="34" t="s">
        <v>1065</v>
      </c>
      <c r="X366" s="34" t="s">
        <v>1065</v>
      </c>
      <c r="Y366" s="34" t="s">
        <v>1065</v>
      </c>
      <c r="Z366" s="34" t="s">
        <v>1065</v>
      </c>
      <c r="AA366" s="34" t="s">
        <v>1065</v>
      </c>
      <c r="AB366" s="34" t="s">
        <v>1065</v>
      </c>
      <c r="AC366" s="34" t="s">
        <v>1065</v>
      </c>
    </row>
    <row r="367" spans="1:29" ht="11.5">
      <c r="A367" s="38">
        <v>350</v>
      </c>
      <c r="B367" s="36" t="s">
        <v>1059</v>
      </c>
      <c r="C367" s="37" t="s">
        <v>1104</v>
      </c>
      <c r="D367" s="35" t="s">
        <v>1105</v>
      </c>
      <c r="E367" s="35">
        <v>1828</v>
      </c>
      <c r="F367" s="36" t="s">
        <v>1064</v>
      </c>
      <c r="G367" s="35">
        <v>900</v>
      </c>
      <c r="H367" s="35">
        <v>1970</v>
      </c>
      <c r="I367" s="34" t="s">
        <v>1065</v>
      </c>
      <c r="J367" s="34" t="s">
        <v>1065</v>
      </c>
      <c r="K367" s="34" t="s">
        <v>1065</v>
      </c>
      <c r="L367" s="34" t="s">
        <v>1065</v>
      </c>
      <c r="M367" s="34" t="s">
        <v>1065</v>
      </c>
      <c r="N367" s="34" t="s">
        <v>1065</v>
      </c>
      <c r="O367" s="34" t="s">
        <v>1065</v>
      </c>
      <c r="P367" s="34" t="s">
        <v>1065</v>
      </c>
      <c r="Q367" s="34" t="s">
        <v>1065</v>
      </c>
      <c r="R367" s="34" t="s">
        <v>1065</v>
      </c>
      <c r="S367" s="34" t="s">
        <v>1065</v>
      </c>
      <c r="T367" s="34" t="s">
        <v>1065</v>
      </c>
      <c r="U367" s="34" t="s">
        <v>1065</v>
      </c>
      <c r="V367" s="34" t="s">
        <v>1065</v>
      </c>
      <c r="W367" s="34" t="s">
        <v>1065</v>
      </c>
      <c r="X367" s="34" t="s">
        <v>1065</v>
      </c>
      <c r="Y367" s="34" t="s">
        <v>1065</v>
      </c>
      <c r="Z367" s="34" t="s">
        <v>1065</v>
      </c>
      <c r="AA367" s="34" t="s">
        <v>1065</v>
      </c>
      <c r="AB367" s="34" t="s">
        <v>1065</v>
      </c>
      <c r="AC367" s="34" t="s">
        <v>1065</v>
      </c>
    </row>
    <row r="368" spans="1:29" ht="11.5">
      <c r="A368" s="38">
        <v>351</v>
      </c>
      <c r="B368" s="36" t="s">
        <v>1059</v>
      </c>
      <c r="C368" s="37" t="s">
        <v>1104</v>
      </c>
      <c r="D368" s="35" t="s">
        <v>1105</v>
      </c>
      <c r="E368" s="35">
        <v>1828</v>
      </c>
      <c r="F368" s="36" t="s">
        <v>1064</v>
      </c>
      <c r="G368" s="35">
        <v>900</v>
      </c>
      <c r="H368" s="35">
        <v>1975</v>
      </c>
      <c r="I368" s="34" t="s">
        <v>1065</v>
      </c>
      <c r="J368" s="34" t="s">
        <v>1065</v>
      </c>
      <c r="K368" s="34" t="s">
        <v>1065</v>
      </c>
      <c r="L368" s="34" t="s">
        <v>1065</v>
      </c>
      <c r="M368" s="34" t="s">
        <v>1065</v>
      </c>
      <c r="N368" s="34" t="s">
        <v>1065</v>
      </c>
      <c r="O368" s="34" t="s">
        <v>1065</v>
      </c>
      <c r="P368" s="34" t="s">
        <v>1065</v>
      </c>
      <c r="Q368" s="34" t="s">
        <v>1065</v>
      </c>
      <c r="R368" s="34" t="s">
        <v>1065</v>
      </c>
      <c r="S368" s="34" t="s">
        <v>1065</v>
      </c>
      <c r="T368" s="34" t="s">
        <v>1065</v>
      </c>
      <c r="U368" s="34" t="s">
        <v>1065</v>
      </c>
      <c r="V368" s="34" t="s">
        <v>1065</v>
      </c>
      <c r="W368" s="34" t="s">
        <v>1065</v>
      </c>
      <c r="X368" s="34" t="s">
        <v>1065</v>
      </c>
      <c r="Y368" s="34" t="s">
        <v>1065</v>
      </c>
      <c r="Z368" s="34" t="s">
        <v>1065</v>
      </c>
      <c r="AA368" s="34" t="s">
        <v>1065</v>
      </c>
      <c r="AB368" s="34" t="s">
        <v>1065</v>
      </c>
      <c r="AC368" s="34" t="s">
        <v>1065</v>
      </c>
    </row>
    <row r="369" spans="1:29" ht="11.5">
      <c r="A369" s="38">
        <v>352</v>
      </c>
      <c r="B369" s="36" t="s">
        <v>1059</v>
      </c>
      <c r="C369" s="37" t="s">
        <v>1104</v>
      </c>
      <c r="D369" s="35" t="s">
        <v>1105</v>
      </c>
      <c r="E369" s="35">
        <v>1828</v>
      </c>
      <c r="F369" s="36" t="s">
        <v>1064</v>
      </c>
      <c r="G369" s="35">
        <v>900</v>
      </c>
      <c r="H369" s="35">
        <v>1980</v>
      </c>
      <c r="I369" s="34" t="s">
        <v>1065</v>
      </c>
      <c r="J369" s="34" t="s">
        <v>1065</v>
      </c>
      <c r="K369" s="34" t="s">
        <v>1065</v>
      </c>
      <c r="L369" s="34" t="s">
        <v>1065</v>
      </c>
      <c r="M369" s="34" t="s">
        <v>1065</v>
      </c>
      <c r="N369" s="34" t="s">
        <v>1065</v>
      </c>
      <c r="O369" s="34" t="s">
        <v>1065</v>
      </c>
      <c r="P369" s="34" t="s">
        <v>1065</v>
      </c>
      <c r="Q369" s="34" t="s">
        <v>1065</v>
      </c>
      <c r="R369" s="34" t="s">
        <v>1065</v>
      </c>
      <c r="S369" s="34" t="s">
        <v>1065</v>
      </c>
      <c r="T369" s="34" t="s">
        <v>1065</v>
      </c>
      <c r="U369" s="34" t="s">
        <v>1065</v>
      </c>
      <c r="V369" s="34" t="s">
        <v>1065</v>
      </c>
      <c r="W369" s="34" t="s">
        <v>1065</v>
      </c>
      <c r="X369" s="34" t="s">
        <v>1065</v>
      </c>
      <c r="Y369" s="34" t="s">
        <v>1065</v>
      </c>
      <c r="Z369" s="34" t="s">
        <v>1065</v>
      </c>
      <c r="AA369" s="34" t="s">
        <v>1065</v>
      </c>
      <c r="AB369" s="34" t="s">
        <v>1065</v>
      </c>
      <c r="AC369" s="34" t="s">
        <v>1065</v>
      </c>
    </row>
    <row r="370" spans="1:29" ht="11.5">
      <c r="A370" s="38">
        <v>353</v>
      </c>
      <c r="B370" s="36" t="s">
        <v>1059</v>
      </c>
      <c r="C370" s="37" t="s">
        <v>1104</v>
      </c>
      <c r="D370" s="35" t="s">
        <v>1105</v>
      </c>
      <c r="E370" s="35">
        <v>1828</v>
      </c>
      <c r="F370" s="36" t="s">
        <v>1064</v>
      </c>
      <c r="G370" s="35">
        <v>900</v>
      </c>
      <c r="H370" s="35">
        <v>1985</v>
      </c>
      <c r="I370" s="34" t="s">
        <v>1065</v>
      </c>
      <c r="J370" s="34" t="s">
        <v>1065</v>
      </c>
      <c r="K370" s="34" t="s">
        <v>1065</v>
      </c>
      <c r="L370" s="34" t="s">
        <v>1065</v>
      </c>
      <c r="M370" s="34" t="s">
        <v>1065</v>
      </c>
      <c r="N370" s="34" t="s">
        <v>1065</v>
      </c>
      <c r="O370" s="34" t="s">
        <v>1065</v>
      </c>
      <c r="P370" s="34" t="s">
        <v>1065</v>
      </c>
      <c r="Q370" s="34" t="s">
        <v>1065</v>
      </c>
      <c r="R370" s="34" t="s">
        <v>1065</v>
      </c>
      <c r="S370" s="34" t="s">
        <v>1065</v>
      </c>
      <c r="T370" s="34" t="s">
        <v>1065</v>
      </c>
      <c r="U370" s="34" t="s">
        <v>1065</v>
      </c>
      <c r="V370" s="34" t="s">
        <v>1065</v>
      </c>
      <c r="W370" s="34" t="s">
        <v>1065</v>
      </c>
      <c r="X370" s="34" t="s">
        <v>1065</v>
      </c>
      <c r="Y370" s="34" t="s">
        <v>1065</v>
      </c>
      <c r="Z370" s="34" t="s">
        <v>1065</v>
      </c>
      <c r="AA370" s="34" t="s">
        <v>1065</v>
      </c>
      <c r="AB370" s="34" t="s">
        <v>1065</v>
      </c>
      <c r="AC370" s="34" t="s">
        <v>1065</v>
      </c>
    </row>
    <row r="371" spans="1:29" ht="11.5">
      <c r="A371" s="38">
        <v>354</v>
      </c>
      <c r="B371" s="36" t="s">
        <v>1059</v>
      </c>
      <c r="C371" s="37" t="s">
        <v>1104</v>
      </c>
      <c r="D371" s="35" t="s">
        <v>1105</v>
      </c>
      <c r="E371" s="35">
        <v>1828</v>
      </c>
      <c r="F371" s="36" t="s">
        <v>1064</v>
      </c>
      <c r="G371" s="35">
        <v>900</v>
      </c>
      <c r="H371" s="35">
        <v>1990</v>
      </c>
      <c r="I371" s="34" t="s">
        <v>1065</v>
      </c>
      <c r="J371" s="34" t="s">
        <v>1065</v>
      </c>
      <c r="K371" s="34" t="s">
        <v>1065</v>
      </c>
      <c r="L371" s="34" t="s">
        <v>1065</v>
      </c>
      <c r="M371" s="34" t="s">
        <v>1065</v>
      </c>
      <c r="N371" s="34" t="s">
        <v>1065</v>
      </c>
      <c r="O371" s="34" t="s">
        <v>1065</v>
      </c>
      <c r="P371" s="34" t="s">
        <v>1065</v>
      </c>
      <c r="Q371" s="34" t="s">
        <v>1065</v>
      </c>
      <c r="R371" s="34" t="s">
        <v>1065</v>
      </c>
      <c r="S371" s="34" t="s">
        <v>1065</v>
      </c>
      <c r="T371" s="34" t="s">
        <v>1065</v>
      </c>
      <c r="U371" s="34" t="s">
        <v>1065</v>
      </c>
      <c r="V371" s="34" t="s">
        <v>1065</v>
      </c>
      <c r="W371" s="34" t="s">
        <v>1065</v>
      </c>
      <c r="X371" s="34" t="s">
        <v>1065</v>
      </c>
      <c r="Y371" s="34" t="s">
        <v>1065</v>
      </c>
      <c r="Z371" s="34" t="s">
        <v>1065</v>
      </c>
      <c r="AA371" s="34" t="s">
        <v>1065</v>
      </c>
      <c r="AB371" s="34" t="s">
        <v>1065</v>
      </c>
      <c r="AC371" s="34" t="s">
        <v>1065</v>
      </c>
    </row>
    <row r="372" spans="1:29" ht="11.5">
      <c r="A372" s="38">
        <v>355</v>
      </c>
      <c r="B372" s="36" t="s">
        <v>1059</v>
      </c>
      <c r="C372" s="37" t="s">
        <v>1104</v>
      </c>
      <c r="D372" s="35" t="s">
        <v>1105</v>
      </c>
      <c r="E372" s="35">
        <v>1828</v>
      </c>
      <c r="F372" s="36" t="s">
        <v>1064</v>
      </c>
      <c r="G372" s="35">
        <v>900</v>
      </c>
      <c r="H372" s="35">
        <v>1995</v>
      </c>
      <c r="I372" s="34" t="s">
        <v>1065</v>
      </c>
      <c r="J372" s="34" t="s">
        <v>1065</v>
      </c>
      <c r="K372" s="34" t="s">
        <v>1065</v>
      </c>
      <c r="L372" s="34" t="s">
        <v>1065</v>
      </c>
      <c r="M372" s="34" t="s">
        <v>1065</v>
      </c>
      <c r="N372" s="34" t="s">
        <v>1065</v>
      </c>
      <c r="O372" s="34" t="s">
        <v>1065</v>
      </c>
      <c r="P372" s="34" t="s">
        <v>1065</v>
      </c>
      <c r="Q372" s="34" t="s">
        <v>1065</v>
      </c>
      <c r="R372" s="34" t="s">
        <v>1065</v>
      </c>
      <c r="S372" s="34" t="s">
        <v>1065</v>
      </c>
      <c r="T372" s="34" t="s">
        <v>1065</v>
      </c>
      <c r="U372" s="34" t="s">
        <v>1065</v>
      </c>
      <c r="V372" s="34" t="s">
        <v>1065</v>
      </c>
      <c r="W372" s="34" t="s">
        <v>1065</v>
      </c>
      <c r="X372" s="34" t="s">
        <v>1065</v>
      </c>
      <c r="Y372" s="34" t="s">
        <v>1065</v>
      </c>
      <c r="Z372" s="34" t="s">
        <v>1065</v>
      </c>
      <c r="AA372" s="34" t="s">
        <v>1065</v>
      </c>
      <c r="AB372" s="34" t="s">
        <v>1065</v>
      </c>
      <c r="AC372" s="34" t="s">
        <v>1065</v>
      </c>
    </row>
    <row r="373" spans="1:29" ht="11.5">
      <c r="A373" s="38">
        <v>356</v>
      </c>
      <c r="B373" s="36" t="s">
        <v>1059</v>
      </c>
      <c r="C373" s="37" t="s">
        <v>1104</v>
      </c>
      <c r="D373" s="35" t="s">
        <v>1105</v>
      </c>
      <c r="E373" s="35">
        <v>1828</v>
      </c>
      <c r="F373" s="36" t="s">
        <v>1064</v>
      </c>
      <c r="G373" s="35">
        <v>900</v>
      </c>
      <c r="H373" s="35">
        <v>2000</v>
      </c>
      <c r="I373" s="34" t="s">
        <v>1065</v>
      </c>
      <c r="J373" s="34" t="s">
        <v>1065</v>
      </c>
      <c r="K373" s="34" t="s">
        <v>1065</v>
      </c>
      <c r="L373" s="34" t="s">
        <v>1065</v>
      </c>
      <c r="M373" s="34" t="s">
        <v>1065</v>
      </c>
      <c r="N373" s="34" t="s">
        <v>1065</v>
      </c>
      <c r="O373" s="34" t="s">
        <v>1065</v>
      </c>
      <c r="P373" s="34" t="s">
        <v>1065</v>
      </c>
      <c r="Q373" s="34" t="s">
        <v>1065</v>
      </c>
      <c r="R373" s="34" t="s">
        <v>1065</v>
      </c>
      <c r="S373" s="34" t="s">
        <v>1065</v>
      </c>
      <c r="T373" s="34" t="s">
        <v>1065</v>
      </c>
      <c r="U373" s="34" t="s">
        <v>1065</v>
      </c>
      <c r="V373" s="34" t="s">
        <v>1065</v>
      </c>
      <c r="W373" s="34" t="s">
        <v>1065</v>
      </c>
      <c r="X373" s="34" t="s">
        <v>1065</v>
      </c>
      <c r="Y373" s="34" t="s">
        <v>1065</v>
      </c>
      <c r="Z373" s="34" t="s">
        <v>1065</v>
      </c>
      <c r="AA373" s="34" t="s">
        <v>1065</v>
      </c>
      <c r="AB373" s="34" t="s">
        <v>1065</v>
      </c>
      <c r="AC373" s="34" t="s">
        <v>1065</v>
      </c>
    </row>
    <row r="374" spans="1:29" ht="11.5">
      <c r="A374" s="38">
        <v>357</v>
      </c>
      <c r="B374" s="36" t="s">
        <v>1059</v>
      </c>
      <c r="C374" s="37" t="s">
        <v>1104</v>
      </c>
      <c r="D374" s="35" t="s">
        <v>1105</v>
      </c>
      <c r="E374" s="35">
        <v>1828</v>
      </c>
      <c r="F374" s="36" t="s">
        <v>1064</v>
      </c>
      <c r="G374" s="35">
        <v>900</v>
      </c>
      <c r="H374" s="35">
        <v>2005</v>
      </c>
      <c r="I374" s="34" t="s">
        <v>1065</v>
      </c>
      <c r="J374" s="34" t="s">
        <v>1065</v>
      </c>
      <c r="K374" s="34" t="s">
        <v>1065</v>
      </c>
      <c r="L374" s="34" t="s">
        <v>1065</v>
      </c>
      <c r="M374" s="34" t="s">
        <v>1065</v>
      </c>
      <c r="N374" s="34" t="s">
        <v>1065</v>
      </c>
      <c r="O374" s="34" t="s">
        <v>1065</v>
      </c>
      <c r="P374" s="34" t="s">
        <v>1065</v>
      </c>
      <c r="Q374" s="34" t="s">
        <v>1065</v>
      </c>
      <c r="R374" s="34" t="s">
        <v>1065</v>
      </c>
      <c r="S374" s="34" t="s">
        <v>1065</v>
      </c>
      <c r="T374" s="34" t="s">
        <v>1065</v>
      </c>
      <c r="U374" s="34" t="s">
        <v>1065</v>
      </c>
      <c r="V374" s="34" t="s">
        <v>1065</v>
      </c>
      <c r="W374" s="34" t="s">
        <v>1065</v>
      </c>
      <c r="X374" s="34" t="s">
        <v>1065</v>
      </c>
      <c r="Y374" s="34" t="s">
        <v>1065</v>
      </c>
      <c r="Z374" s="34" t="s">
        <v>1065</v>
      </c>
      <c r="AA374" s="34" t="s">
        <v>1065</v>
      </c>
      <c r="AB374" s="34" t="s">
        <v>1065</v>
      </c>
      <c r="AC374" s="34" t="s">
        <v>1065</v>
      </c>
    </row>
    <row r="375" spans="1:29" ht="11.5">
      <c r="A375" s="38">
        <v>358</v>
      </c>
      <c r="B375" s="36" t="s">
        <v>1059</v>
      </c>
      <c r="C375" s="37" t="s">
        <v>1104</v>
      </c>
      <c r="D375" s="35" t="s">
        <v>1105</v>
      </c>
      <c r="E375" s="35">
        <v>1828</v>
      </c>
      <c r="F375" s="36" t="s">
        <v>1064</v>
      </c>
      <c r="G375" s="35">
        <v>900</v>
      </c>
      <c r="H375" s="35">
        <v>2010</v>
      </c>
      <c r="I375" s="34" t="s">
        <v>1065</v>
      </c>
      <c r="J375" s="34" t="s">
        <v>1065</v>
      </c>
      <c r="K375" s="34" t="s">
        <v>1065</v>
      </c>
      <c r="L375" s="34" t="s">
        <v>1065</v>
      </c>
      <c r="M375" s="34" t="s">
        <v>1065</v>
      </c>
      <c r="N375" s="34" t="s">
        <v>1065</v>
      </c>
      <c r="O375" s="34" t="s">
        <v>1065</v>
      </c>
      <c r="P375" s="34" t="s">
        <v>1065</v>
      </c>
      <c r="Q375" s="34" t="s">
        <v>1065</v>
      </c>
      <c r="R375" s="34" t="s">
        <v>1065</v>
      </c>
      <c r="S375" s="34" t="s">
        <v>1065</v>
      </c>
      <c r="T375" s="34" t="s">
        <v>1065</v>
      </c>
      <c r="U375" s="34" t="s">
        <v>1065</v>
      </c>
      <c r="V375" s="34" t="s">
        <v>1065</v>
      </c>
      <c r="W375" s="34" t="s">
        <v>1065</v>
      </c>
      <c r="X375" s="34" t="s">
        <v>1065</v>
      </c>
      <c r="Y375" s="34" t="s">
        <v>1065</v>
      </c>
      <c r="Z375" s="34" t="s">
        <v>1065</v>
      </c>
      <c r="AA375" s="34" t="s">
        <v>1065</v>
      </c>
      <c r="AB375" s="34" t="s">
        <v>1065</v>
      </c>
      <c r="AC375" s="34" t="s">
        <v>1065</v>
      </c>
    </row>
    <row r="376" spans="1:29" ht="11.5">
      <c r="A376" s="38">
        <v>359</v>
      </c>
      <c r="B376" s="36" t="s">
        <v>1059</v>
      </c>
      <c r="C376" s="37" t="s">
        <v>1104</v>
      </c>
      <c r="D376" s="35" t="s">
        <v>1105</v>
      </c>
      <c r="E376" s="35">
        <v>1828</v>
      </c>
      <c r="F376" s="36" t="s">
        <v>1064</v>
      </c>
      <c r="G376" s="35">
        <v>900</v>
      </c>
      <c r="H376" s="35">
        <v>2015</v>
      </c>
      <c r="I376" s="34" t="s">
        <v>1065</v>
      </c>
      <c r="J376" s="34" t="s">
        <v>1065</v>
      </c>
      <c r="K376" s="34" t="s">
        <v>1065</v>
      </c>
      <c r="L376" s="34" t="s">
        <v>1065</v>
      </c>
      <c r="M376" s="34" t="s">
        <v>1065</v>
      </c>
      <c r="N376" s="34" t="s">
        <v>1065</v>
      </c>
      <c r="O376" s="34" t="s">
        <v>1065</v>
      </c>
      <c r="P376" s="34" t="s">
        <v>1065</v>
      </c>
      <c r="Q376" s="34" t="s">
        <v>1065</v>
      </c>
      <c r="R376" s="34" t="s">
        <v>1065</v>
      </c>
      <c r="S376" s="34" t="s">
        <v>1065</v>
      </c>
      <c r="T376" s="34" t="s">
        <v>1065</v>
      </c>
      <c r="U376" s="34" t="s">
        <v>1065</v>
      </c>
      <c r="V376" s="34" t="s">
        <v>1065</v>
      </c>
      <c r="W376" s="34" t="s">
        <v>1065</v>
      </c>
      <c r="X376" s="34" t="s">
        <v>1065</v>
      </c>
      <c r="Y376" s="34" t="s">
        <v>1065</v>
      </c>
      <c r="Z376" s="34" t="s">
        <v>1065</v>
      </c>
      <c r="AA376" s="34" t="s">
        <v>1065</v>
      </c>
      <c r="AB376" s="34" t="s">
        <v>1065</v>
      </c>
      <c r="AC376" s="34" t="s">
        <v>1065</v>
      </c>
    </row>
    <row r="377" spans="1:29" ht="11.5">
      <c r="A377" s="38">
        <v>360</v>
      </c>
      <c r="B377" s="36" t="s">
        <v>1059</v>
      </c>
      <c r="C377" s="37" t="s">
        <v>1104</v>
      </c>
      <c r="D377" s="35" t="s">
        <v>1105</v>
      </c>
      <c r="E377" s="35">
        <v>1828</v>
      </c>
      <c r="F377" s="36" t="s">
        <v>1064</v>
      </c>
      <c r="G377" s="35">
        <v>900</v>
      </c>
      <c r="H377" s="35">
        <v>2020</v>
      </c>
      <c r="I377" s="34" t="s">
        <v>1065</v>
      </c>
      <c r="J377" s="34" t="s">
        <v>1065</v>
      </c>
      <c r="K377" s="34" t="s">
        <v>1065</v>
      </c>
      <c r="L377" s="34" t="s">
        <v>1065</v>
      </c>
      <c r="M377" s="34" t="s">
        <v>1065</v>
      </c>
      <c r="N377" s="34" t="s">
        <v>1065</v>
      </c>
      <c r="O377" s="34" t="s">
        <v>1065</v>
      </c>
      <c r="P377" s="34" t="s">
        <v>1065</v>
      </c>
      <c r="Q377" s="34" t="s">
        <v>1065</v>
      </c>
      <c r="R377" s="34" t="s">
        <v>1065</v>
      </c>
      <c r="S377" s="34" t="s">
        <v>1065</v>
      </c>
      <c r="T377" s="34" t="s">
        <v>1065</v>
      </c>
      <c r="U377" s="34" t="s">
        <v>1065</v>
      </c>
      <c r="V377" s="34" t="s">
        <v>1065</v>
      </c>
      <c r="W377" s="34" t="s">
        <v>1065</v>
      </c>
      <c r="X377" s="34" t="s">
        <v>1065</v>
      </c>
      <c r="Y377" s="34" t="s">
        <v>1065</v>
      </c>
      <c r="Z377" s="34" t="s">
        <v>1065</v>
      </c>
      <c r="AA377" s="34" t="s">
        <v>1065</v>
      </c>
      <c r="AB377" s="34" t="s">
        <v>1065</v>
      </c>
      <c r="AC377" s="34" t="s">
        <v>1065</v>
      </c>
    </row>
    <row r="378" spans="1:29" ht="11.5">
      <c r="A378" s="31">
        <v>361</v>
      </c>
      <c r="B378" s="29" t="s">
        <v>1059</v>
      </c>
      <c r="C378" s="30" t="s">
        <v>1106</v>
      </c>
      <c r="D378" s="28"/>
      <c r="E378" s="28">
        <v>947</v>
      </c>
      <c r="F378" s="29" t="s">
        <v>1107</v>
      </c>
      <c r="G378" s="28">
        <v>1828</v>
      </c>
      <c r="H378" s="28">
        <v>1950</v>
      </c>
      <c r="I378" s="27">
        <v>15225.175999999999</v>
      </c>
      <c r="J378" s="27">
        <v>11924.803</v>
      </c>
      <c r="K378" s="27">
        <v>10235.453</v>
      </c>
      <c r="L378" s="27">
        <v>9048.1229999999996</v>
      </c>
      <c r="M378" s="27">
        <v>7867.808</v>
      </c>
      <c r="N378" s="27">
        <v>6762.9219999999996</v>
      </c>
      <c r="O378" s="27">
        <v>5813.9089999999997</v>
      </c>
      <c r="P378" s="27">
        <v>4929.3680000000004</v>
      </c>
      <c r="Q378" s="27">
        <v>4165.82</v>
      </c>
      <c r="R378" s="27">
        <v>3428.4380000000001</v>
      </c>
      <c r="S378" s="27">
        <v>2770.337</v>
      </c>
      <c r="T378" s="27">
        <v>2203.4270000000001</v>
      </c>
      <c r="U378" s="27">
        <v>1668.6659999999999</v>
      </c>
      <c r="V378" s="27">
        <v>1184.7180000000001</v>
      </c>
      <c r="W378" s="27">
        <v>760.45699999999999</v>
      </c>
      <c r="X378" s="27">
        <v>392.21699999999998</v>
      </c>
      <c r="Y378" s="27">
        <v>165.03</v>
      </c>
      <c r="Z378" s="27">
        <v>47.118000000000002</v>
      </c>
      <c r="AA378" s="27">
        <v>7.7469999999999999</v>
      </c>
      <c r="AB378" s="27">
        <v>0.80300000000000005</v>
      </c>
      <c r="AC378" s="27">
        <v>5.0999999999999997E-2</v>
      </c>
    </row>
    <row r="379" spans="1:29" ht="11.5">
      <c r="A379" s="31">
        <v>362</v>
      </c>
      <c r="B379" s="29" t="s">
        <v>1059</v>
      </c>
      <c r="C379" s="30" t="s">
        <v>1106</v>
      </c>
      <c r="D379" s="28"/>
      <c r="E379" s="28">
        <v>947</v>
      </c>
      <c r="F379" s="29" t="s">
        <v>1107</v>
      </c>
      <c r="G379" s="28">
        <v>1828</v>
      </c>
      <c r="H379" s="28">
        <v>1955</v>
      </c>
      <c r="I379" s="27">
        <v>17098.68</v>
      </c>
      <c r="J379" s="27">
        <v>13256.370999999999</v>
      </c>
      <c r="K379" s="27">
        <v>11373.476000000001</v>
      </c>
      <c r="L379" s="27">
        <v>9873.4549999999999</v>
      </c>
      <c r="M379" s="27">
        <v>8613.2980000000007</v>
      </c>
      <c r="N379" s="27">
        <v>7408.9340000000002</v>
      </c>
      <c r="O379" s="27">
        <v>6352.2219999999998</v>
      </c>
      <c r="P379" s="27">
        <v>5433.4579999999996</v>
      </c>
      <c r="Q379" s="27">
        <v>4560.3209999999999</v>
      </c>
      <c r="R379" s="27">
        <v>3804.201</v>
      </c>
      <c r="S379" s="27">
        <v>3074.0070000000001</v>
      </c>
      <c r="T379" s="27">
        <v>2413.4879999999998</v>
      </c>
      <c r="U379" s="27">
        <v>1827.1880000000001</v>
      </c>
      <c r="V379" s="27">
        <v>1275.9069999999999</v>
      </c>
      <c r="W379" s="27">
        <v>793.25900000000001</v>
      </c>
      <c r="X379" s="27">
        <v>411.50400000000002</v>
      </c>
      <c r="Y379" s="27">
        <v>155.148</v>
      </c>
      <c r="Z379" s="27">
        <v>41.954999999999998</v>
      </c>
      <c r="AA379" s="27">
        <v>6.9390000000000001</v>
      </c>
      <c r="AB379" s="27">
        <v>0.60099999999999998</v>
      </c>
      <c r="AC379" s="27">
        <v>3.9E-2</v>
      </c>
    </row>
    <row r="380" spans="1:29" ht="11.5">
      <c r="A380" s="31">
        <v>363</v>
      </c>
      <c r="B380" s="29" t="s">
        <v>1059</v>
      </c>
      <c r="C380" s="30" t="s">
        <v>1106</v>
      </c>
      <c r="D380" s="28"/>
      <c r="E380" s="28">
        <v>947</v>
      </c>
      <c r="F380" s="29" t="s">
        <v>1107</v>
      </c>
      <c r="G380" s="28">
        <v>1828</v>
      </c>
      <c r="H380" s="28">
        <v>1960</v>
      </c>
      <c r="I380" s="27">
        <v>19397.887999999999</v>
      </c>
      <c r="J380" s="27">
        <v>15133.465</v>
      </c>
      <c r="K380" s="27">
        <v>12681.361000000001</v>
      </c>
      <c r="L380" s="27">
        <v>10968.614</v>
      </c>
      <c r="M380" s="27">
        <v>9426.1470000000008</v>
      </c>
      <c r="N380" s="27">
        <v>8175.9070000000002</v>
      </c>
      <c r="O380" s="27">
        <v>7005.4489999999996</v>
      </c>
      <c r="P380" s="27">
        <v>5984.549</v>
      </c>
      <c r="Q380" s="27">
        <v>5072.9920000000002</v>
      </c>
      <c r="R380" s="27">
        <v>4207.1570000000002</v>
      </c>
      <c r="S380" s="27">
        <v>3429.8180000000002</v>
      </c>
      <c r="T380" s="27">
        <v>2695.2820000000002</v>
      </c>
      <c r="U380" s="27">
        <v>2019.4960000000001</v>
      </c>
      <c r="V380" s="27">
        <v>1414.749</v>
      </c>
      <c r="W380" s="27">
        <v>871.721</v>
      </c>
      <c r="X380" s="27">
        <v>448.72199999999998</v>
      </c>
      <c r="Y380" s="27">
        <v>167.928</v>
      </c>
      <c r="Z380" s="27">
        <v>41.731000000000002</v>
      </c>
      <c r="AA380" s="27">
        <v>6.29</v>
      </c>
      <c r="AB380" s="27">
        <v>0.54600000000000004</v>
      </c>
      <c r="AC380" s="27">
        <v>2.7E-2</v>
      </c>
    </row>
    <row r="381" spans="1:29" ht="11.5">
      <c r="A381" s="31">
        <v>364</v>
      </c>
      <c r="B381" s="29" t="s">
        <v>1059</v>
      </c>
      <c r="C381" s="30" t="s">
        <v>1106</v>
      </c>
      <c r="D381" s="28"/>
      <c r="E381" s="28">
        <v>947</v>
      </c>
      <c r="F381" s="29" t="s">
        <v>1107</v>
      </c>
      <c r="G381" s="28">
        <v>1828</v>
      </c>
      <c r="H381" s="28">
        <v>1965</v>
      </c>
      <c r="I381" s="27">
        <v>22181.844000000001</v>
      </c>
      <c r="J381" s="27">
        <v>17361.437999999998</v>
      </c>
      <c r="K381" s="27">
        <v>14565.148999999999</v>
      </c>
      <c r="L381" s="27">
        <v>12305.032999999999</v>
      </c>
      <c r="M381" s="27">
        <v>10515.474</v>
      </c>
      <c r="N381" s="27">
        <v>8952.2919999999995</v>
      </c>
      <c r="O381" s="27">
        <v>7748.4579999999996</v>
      </c>
      <c r="P381" s="27">
        <v>6608.8729999999996</v>
      </c>
      <c r="Q381" s="27">
        <v>5594.7629999999999</v>
      </c>
      <c r="R381" s="27">
        <v>4687.027</v>
      </c>
      <c r="S381" s="27">
        <v>3819.915</v>
      </c>
      <c r="T381" s="27">
        <v>3030.7890000000002</v>
      </c>
      <c r="U381" s="27">
        <v>2276.4160000000002</v>
      </c>
      <c r="V381" s="27">
        <v>1582.915</v>
      </c>
      <c r="W381" s="27">
        <v>982.12900000000002</v>
      </c>
      <c r="X381" s="27">
        <v>498.327</v>
      </c>
      <c r="Y381" s="27">
        <v>191.732</v>
      </c>
      <c r="Z381" s="27">
        <v>46.889000000000003</v>
      </c>
      <c r="AA381" s="27">
        <v>6.5060000000000002</v>
      </c>
      <c r="AB381" s="27">
        <v>0.51200000000000001</v>
      </c>
      <c r="AC381" s="27">
        <v>2.9000000000000001E-2</v>
      </c>
    </row>
    <row r="382" spans="1:29" ht="11.5">
      <c r="A382" s="31">
        <v>365</v>
      </c>
      <c r="B382" s="29" t="s">
        <v>1059</v>
      </c>
      <c r="C382" s="30" t="s">
        <v>1106</v>
      </c>
      <c r="D382" s="28"/>
      <c r="E382" s="28">
        <v>947</v>
      </c>
      <c r="F382" s="29" t="s">
        <v>1107</v>
      </c>
      <c r="G382" s="28">
        <v>1828</v>
      </c>
      <c r="H382" s="28">
        <v>1970</v>
      </c>
      <c r="I382" s="27">
        <v>25342.454000000002</v>
      </c>
      <c r="J382" s="27">
        <v>20137.052</v>
      </c>
      <c r="K382" s="27">
        <v>16789.867999999999</v>
      </c>
      <c r="L382" s="27">
        <v>14136.699000000001</v>
      </c>
      <c r="M382" s="27">
        <v>11864.665999999999</v>
      </c>
      <c r="N382" s="27">
        <v>10062.351000000001</v>
      </c>
      <c r="O382" s="27">
        <v>8523.5220000000008</v>
      </c>
      <c r="P382" s="27">
        <v>7321.991</v>
      </c>
      <c r="Q382" s="27">
        <v>6202.4080000000004</v>
      </c>
      <c r="R382" s="27">
        <v>5171.58</v>
      </c>
      <c r="S382" s="27">
        <v>4257.9229999999998</v>
      </c>
      <c r="T382" s="27">
        <v>3375.4029999999998</v>
      </c>
      <c r="U382" s="27">
        <v>2582.422</v>
      </c>
      <c r="V382" s="27">
        <v>1806.605</v>
      </c>
      <c r="W382" s="27">
        <v>1120.204</v>
      </c>
      <c r="X382" s="27">
        <v>571.79200000000003</v>
      </c>
      <c r="Y382" s="27">
        <v>213.89400000000001</v>
      </c>
      <c r="Z382" s="27">
        <v>55.246000000000002</v>
      </c>
      <c r="AA382" s="27">
        <v>7.4420000000000002</v>
      </c>
      <c r="AB382" s="27">
        <v>0.54</v>
      </c>
      <c r="AC382" s="27">
        <v>2.7E-2</v>
      </c>
    </row>
    <row r="383" spans="1:29" ht="11.5">
      <c r="A383" s="31">
        <v>366</v>
      </c>
      <c r="B383" s="29" t="s">
        <v>1059</v>
      </c>
      <c r="C383" s="30" t="s">
        <v>1106</v>
      </c>
      <c r="D383" s="28"/>
      <c r="E383" s="28">
        <v>947</v>
      </c>
      <c r="F383" s="29" t="s">
        <v>1107</v>
      </c>
      <c r="G383" s="28">
        <v>1828</v>
      </c>
      <c r="H383" s="28">
        <v>1975</v>
      </c>
      <c r="I383" s="27">
        <v>29448.833999999999</v>
      </c>
      <c r="J383" s="27">
        <v>23161.352999999999</v>
      </c>
      <c r="K383" s="27">
        <v>19517.072</v>
      </c>
      <c r="L383" s="27">
        <v>16353.063</v>
      </c>
      <c r="M383" s="27">
        <v>13595.281000000001</v>
      </c>
      <c r="N383" s="27">
        <v>11342.445</v>
      </c>
      <c r="O383" s="27">
        <v>9619.2270000000008</v>
      </c>
      <c r="P383" s="27">
        <v>8115.91</v>
      </c>
      <c r="Q383" s="27">
        <v>6918.1390000000001</v>
      </c>
      <c r="R383" s="27">
        <v>5793.4750000000004</v>
      </c>
      <c r="S383" s="27">
        <v>4751.5150000000003</v>
      </c>
      <c r="T383" s="27">
        <v>3812.5650000000001</v>
      </c>
      <c r="U383" s="27">
        <v>2896.2829999999999</v>
      </c>
      <c r="V383" s="27">
        <v>2069.2979999999998</v>
      </c>
      <c r="W383" s="27">
        <v>1292.2639999999999</v>
      </c>
      <c r="X383" s="27">
        <v>667.072</v>
      </c>
      <c r="Y383" s="27">
        <v>255.95099999999999</v>
      </c>
      <c r="Z383" s="27">
        <v>62.540999999999997</v>
      </c>
      <c r="AA383" s="27">
        <v>9.0289999999999999</v>
      </c>
      <c r="AB383" s="27">
        <v>0.61299999999999999</v>
      </c>
      <c r="AC383" s="27">
        <v>2.8000000000000001E-2</v>
      </c>
    </row>
    <row r="384" spans="1:29" ht="11.5">
      <c r="A384" s="31">
        <v>367</v>
      </c>
      <c r="B384" s="29" t="s">
        <v>1059</v>
      </c>
      <c r="C384" s="30" t="s">
        <v>1106</v>
      </c>
      <c r="D384" s="28"/>
      <c r="E384" s="28">
        <v>947</v>
      </c>
      <c r="F384" s="29" t="s">
        <v>1107</v>
      </c>
      <c r="G384" s="28">
        <v>1828</v>
      </c>
      <c r="H384" s="28">
        <v>1980</v>
      </c>
      <c r="I384" s="27">
        <v>34243.660000000003</v>
      </c>
      <c r="J384" s="27">
        <v>27185.863000000001</v>
      </c>
      <c r="K384" s="27">
        <v>22426.514999999999</v>
      </c>
      <c r="L384" s="27">
        <v>18894.749</v>
      </c>
      <c r="M384" s="27">
        <v>15690.054</v>
      </c>
      <c r="N384" s="27">
        <v>13073.663</v>
      </c>
      <c r="O384" s="27">
        <v>10953.614</v>
      </c>
      <c r="P384" s="27">
        <v>9213.8529999999992</v>
      </c>
      <c r="Q384" s="27">
        <v>7688.9</v>
      </c>
      <c r="R384" s="27">
        <v>6504.54</v>
      </c>
      <c r="S384" s="27">
        <v>5356.3239999999996</v>
      </c>
      <c r="T384" s="27">
        <v>4311.8100000000004</v>
      </c>
      <c r="U384" s="27">
        <v>3312.3310000000001</v>
      </c>
      <c r="V384" s="27">
        <v>2369.37</v>
      </c>
      <c r="W384" s="27">
        <v>1513.203</v>
      </c>
      <c r="X384" s="27">
        <v>801.30100000000004</v>
      </c>
      <c r="Y384" s="27">
        <v>311.72699999999998</v>
      </c>
      <c r="Z384" s="27">
        <v>76.692999999999998</v>
      </c>
      <c r="AA384" s="27">
        <v>10.170999999999999</v>
      </c>
      <c r="AB384" s="27">
        <v>0.77600000000000002</v>
      </c>
      <c r="AC384" s="27">
        <v>3.2000000000000001E-2</v>
      </c>
    </row>
    <row r="385" spans="1:29" ht="11.5">
      <c r="A385" s="31">
        <v>368</v>
      </c>
      <c r="B385" s="29" t="s">
        <v>1059</v>
      </c>
      <c r="C385" s="30" t="s">
        <v>1106</v>
      </c>
      <c r="D385" s="28"/>
      <c r="E385" s="28">
        <v>947</v>
      </c>
      <c r="F385" s="29" t="s">
        <v>1107</v>
      </c>
      <c r="G385" s="28">
        <v>1828</v>
      </c>
      <c r="H385" s="28">
        <v>1985</v>
      </c>
      <c r="I385" s="27">
        <v>39431.197</v>
      </c>
      <c r="J385" s="27">
        <v>31762.993999999999</v>
      </c>
      <c r="K385" s="27">
        <v>26456.822</v>
      </c>
      <c r="L385" s="27">
        <v>21887.09</v>
      </c>
      <c r="M385" s="27">
        <v>18206.608</v>
      </c>
      <c r="N385" s="27">
        <v>15009.382</v>
      </c>
      <c r="O385" s="27">
        <v>12473.556</v>
      </c>
      <c r="P385" s="27">
        <v>10400.141</v>
      </c>
      <c r="Q385" s="27">
        <v>8702.9699999999993</v>
      </c>
      <c r="R385" s="27">
        <v>7193.23</v>
      </c>
      <c r="S385" s="27">
        <v>5995.4750000000004</v>
      </c>
      <c r="T385" s="27">
        <v>4830.4679999999998</v>
      </c>
      <c r="U385" s="27">
        <v>3738.5279999999998</v>
      </c>
      <c r="V385" s="27">
        <v>2693.0210000000002</v>
      </c>
      <c r="W385" s="27">
        <v>1730.48</v>
      </c>
      <c r="X385" s="27">
        <v>925.70699999999999</v>
      </c>
      <c r="Y385" s="27">
        <v>369.48899999999998</v>
      </c>
      <c r="Z385" s="27">
        <v>94.626999999999995</v>
      </c>
      <c r="AA385" s="27">
        <v>12.801</v>
      </c>
      <c r="AB385" s="27">
        <v>0.85699999999999998</v>
      </c>
      <c r="AC385" s="27">
        <v>0.04</v>
      </c>
    </row>
    <row r="386" spans="1:29" ht="11.5">
      <c r="A386" s="31">
        <v>369</v>
      </c>
      <c r="B386" s="29" t="s">
        <v>1059</v>
      </c>
      <c r="C386" s="30" t="s">
        <v>1106</v>
      </c>
      <c r="D386" s="28"/>
      <c r="E386" s="28">
        <v>947</v>
      </c>
      <c r="F386" s="29" t="s">
        <v>1107</v>
      </c>
      <c r="G386" s="28">
        <v>1828</v>
      </c>
      <c r="H386" s="28">
        <v>1990</v>
      </c>
      <c r="I386" s="27">
        <v>44616.540999999997</v>
      </c>
      <c r="J386" s="27">
        <v>36873.934000000001</v>
      </c>
      <c r="K386" s="27">
        <v>31016.628000000001</v>
      </c>
      <c r="L386" s="27">
        <v>25816.983</v>
      </c>
      <c r="M386" s="27">
        <v>21041.648000000001</v>
      </c>
      <c r="N386" s="27">
        <v>17454.272000000001</v>
      </c>
      <c r="O386" s="27">
        <v>14374.269</v>
      </c>
      <c r="P386" s="27">
        <v>11860.846</v>
      </c>
      <c r="Q386" s="27">
        <v>9815.4930000000004</v>
      </c>
      <c r="R386" s="27">
        <v>8139.44</v>
      </c>
      <c r="S386" s="27">
        <v>6633.7529999999997</v>
      </c>
      <c r="T386" s="27">
        <v>5432.93</v>
      </c>
      <c r="U386" s="27">
        <v>4209.6040000000003</v>
      </c>
      <c r="V386" s="27">
        <v>3070.5070000000001</v>
      </c>
      <c r="W386" s="27">
        <v>2018.807</v>
      </c>
      <c r="X386" s="27">
        <v>1099.723</v>
      </c>
      <c r="Y386" s="27">
        <v>444.84100000000001</v>
      </c>
      <c r="Z386" s="27">
        <v>113.52500000000001</v>
      </c>
      <c r="AA386" s="27">
        <v>16.076000000000001</v>
      </c>
      <c r="AB386" s="27">
        <v>1.1359999999999999</v>
      </c>
      <c r="AC386" s="27">
        <v>4.4999999999999998E-2</v>
      </c>
    </row>
    <row r="387" spans="1:29" ht="11.5">
      <c r="A387" s="31">
        <v>370</v>
      </c>
      <c r="B387" s="29" t="s">
        <v>1059</v>
      </c>
      <c r="C387" s="30" t="s">
        <v>1106</v>
      </c>
      <c r="D387" s="28"/>
      <c r="E387" s="28">
        <v>947</v>
      </c>
      <c r="F387" s="29" t="s">
        <v>1107</v>
      </c>
      <c r="G387" s="28">
        <v>1828</v>
      </c>
      <c r="H387" s="28">
        <v>1995</v>
      </c>
      <c r="I387" s="27">
        <v>49259.707999999999</v>
      </c>
      <c r="J387" s="27">
        <v>41630.201000000001</v>
      </c>
      <c r="K387" s="27">
        <v>35925.781000000003</v>
      </c>
      <c r="L387" s="27">
        <v>30090.041000000001</v>
      </c>
      <c r="M387" s="27">
        <v>24770.178</v>
      </c>
      <c r="N387" s="27">
        <v>20116.781999999999</v>
      </c>
      <c r="O387" s="27">
        <v>16721.937999999998</v>
      </c>
      <c r="P387" s="27">
        <v>13774.498</v>
      </c>
      <c r="Q387" s="27">
        <v>11271.12</v>
      </c>
      <c r="R387" s="27">
        <v>9188.5550000000003</v>
      </c>
      <c r="S387" s="27">
        <v>7521.6310000000003</v>
      </c>
      <c r="T387" s="27">
        <v>6008.7749999999996</v>
      </c>
      <c r="U387" s="27">
        <v>4783.482</v>
      </c>
      <c r="V387" s="27">
        <v>3453.3490000000002</v>
      </c>
      <c r="W387" s="27">
        <v>2291.1410000000001</v>
      </c>
      <c r="X387" s="27">
        <v>1297.1379999999999</v>
      </c>
      <c r="Y387" s="27">
        <v>536.26900000000001</v>
      </c>
      <c r="Z387" s="27">
        <v>137.94900000000001</v>
      </c>
      <c r="AA387" s="27">
        <v>19.744</v>
      </c>
      <c r="AB387" s="27">
        <v>1.5449999999999999</v>
      </c>
      <c r="AC387" s="27">
        <v>6.9000000000000006E-2</v>
      </c>
    </row>
    <row r="388" spans="1:29" ht="11.5">
      <c r="A388" s="31">
        <v>371</v>
      </c>
      <c r="B388" s="29" t="s">
        <v>1059</v>
      </c>
      <c r="C388" s="30" t="s">
        <v>1106</v>
      </c>
      <c r="D388" s="28"/>
      <c r="E388" s="28">
        <v>947</v>
      </c>
      <c r="F388" s="29" t="s">
        <v>1107</v>
      </c>
      <c r="G388" s="28">
        <v>1828</v>
      </c>
      <c r="H388" s="28">
        <v>2000</v>
      </c>
      <c r="I388" s="27">
        <v>55727.239000000001</v>
      </c>
      <c r="J388" s="27">
        <v>46506.294000000002</v>
      </c>
      <c r="K388" s="27">
        <v>40737.358</v>
      </c>
      <c r="L388" s="27">
        <v>35063.021000000001</v>
      </c>
      <c r="M388" s="27">
        <v>29006.811000000002</v>
      </c>
      <c r="N388" s="27">
        <v>23722.294999999998</v>
      </c>
      <c r="O388" s="27">
        <v>19166.97</v>
      </c>
      <c r="P388" s="27">
        <v>15844.790999999999</v>
      </c>
      <c r="Q388" s="27">
        <v>12886.287</v>
      </c>
      <c r="R388" s="27">
        <v>10429.871999999999</v>
      </c>
      <c r="S388" s="27">
        <v>8385.1149999999998</v>
      </c>
      <c r="T388" s="27">
        <v>6728.3559999999998</v>
      </c>
      <c r="U388" s="27">
        <v>5169.3090000000002</v>
      </c>
      <c r="V388" s="27">
        <v>3883.5329999999999</v>
      </c>
      <c r="W388" s="27">
        <v>2509.4070000000002</v>
      </c>
      <c r="X388" s="27">
        <v>1429.434</v>
      </c>
      <c r="Y388" s="27">
        <v>613.95699999999999</v>
      </c>
      <c r="Z388" s="27">
        <v>164.81100000000001</v>
      </c>
      <c r="AA388" s="27">
        <v>24.04</v>
      </c>
      <c r="AB388" s="27">
        <v>1.978</v>
      </c>
      <c r="AC388" s="27">
        <v>0.10199999999999999</v>
      </c>
    </row>
    <row r="389" spans="1:29" ht="11.5">
      <c r="A389" s="31">
        <v>372</v>
      </c>
      <c r="B389" s="29" t="s">
        <v>1059</v>
      </c>
      <c r="C389" s="30" t="s">
        <v>1106</v>
      </c>
      <c r="D389" s="28"/>
      <c r="E389" s="28">
        <v>947</v>
      </c>
      <c r="F389" s="29" t="s">
        <v>1107</v>
      </c>
      <c r="G389" s="28">
        <v>1828</v>
      </c>
      <c r="H389" s="28">
        <v>2005</v>
      </c>
      <c r="I389" s="27">
        <v>63367.521000000001</v>
      </c>
      <c r="J389" s="27">
        <v>53063.377999999997</v>
      </c>
      <c r="K389" s="27">
        <v>45584.974999999999</v>
      </c>
      <c r="L389" s="27">
        <v>39734.093000000001</v>
      </c>
      <c r="M389" s="27">
        <v>33691.480000000003</v>
      </c>
      <c r="N389" s="27">
        <v>27739.62</v>
      </c>
      <c r="O389" s="27">
        <v>22651.519</v>
      </c>
      <c r="P389" s="27">
        <v>18136.105</v>
      </c>
      <c r="Q389" s="27">
        <v>14808.478999999999</v>
      </c>
      <c r="R389" s="27">
        <v>11931.305</v>
      </c>
      <c r="S389" s="27">
        <v>9522.0930000000008</v>
      </c>
      <c r="T389" s="27">
        <v>7496.0370000000003</v>
      </c>
      <c r="U389" s="27">
        <v>5794.982</v>
      </c>
      <c r="V389" s="27">
        <v>4177.4709999999995</v>
      </c>
      <c r="W389" s="27">
        <v>2826.17</v>
      </c>
      <c r="X389" s="27">
        <v>1532.0730000000001</v>
      </c>
      <c r="Y389" s="27">
        <v>666.14200000000005</v>
      </c>
      <c r="Z389" s="27">
        <v>189.501</v>
      </c>
      <c r="AA389" s="27">
        <v>29.838000000000001</v>
      </c>
      <c r="AB389" s="27">
        <v>2.5880000000000001</v>
      </c>
      <c r="AC389" s="27">
        <v>0.14099999999999999</v>
      </c>
    </row>
    <row r="390" spans="1:29" ht="11.5">
      <c r="A390" s="31">
        <v>373</v>
      </c>
      <c r="B390" s="29" t="s">
        <v>1059</v>
      </c>
      <c r="C390" s="30" t="s">
        <v>1106</v>
      </c>
      <c r="D390" s="28"/>
      <c r="E390" s="28">
        <v>947</v>
      </c>
      <c r="F390" s="29" t="s">
        <v>1107</v>
      </c>
      <c r="G390" s="28">
        <v>1828</v>
      </c>
      <c r="H390" s="28">
        <v>2010</v>
      </c>
      <c r="I390" s="27">
        <v>71802.983999999997</v>
      </c>
      <c r="J390" s="27">
        <v>60920.517999999996</v>
      </c>
      <c r="K390" s="27">
        <v>52126.466</v>
      </c>
      <c r="L390" s="27">
        <v>44752.868000000002</v>
      </c>
      <c r="M390" s="27">
        <v>38410.233</v>
      </c>
      <c r="N390" s="27">
        <v>32365.911</v>
      </c>
      <c r="O390" s="27">
        <v>26556.458999999999</v>
      </c>
      <c r="P390" s="27">
        <v>21578.364000000001</v>
      </c>
      <c r="Q390" s="27">
        <v>17145.825000000001</v>
      </c>
      <c r="R390" s="27">
        <v>13871.512000000001</v>
      </c>
      <c r="S390" s="27">
        <v>11028.957</v>
      </c>
      <c r="T390" s="27">
        <v>8620.0810000000001</v>
      </c>
      <c r="U390" s="27">
        <v>6549.05</v>
      </c>
      <c r="V390" s="27">
        <v>4759.9960000000001</v>
      </c>
      <c r="W390" s="27">
        <v>3101.9340000000002</v>
      </c>
      <c r="X390" s="27">
        <v>1777.1320000000001</v>
      </c>
      <c r="Y390" s="27">
        <v>760.86199999999997</v>
      </c>
      <c r="Z390" s="27">
        <v>216.00299999999999</v>
      </c>
      <c r="AA390" s="27">
        <v>36.898000000000003</v>
      </c>
      <c r="AB390" s="27">
        <v>3.552</v>
      </c>
      <c r="AC390" s="27">
        <v>0.20200000000000001</v>
      </c>
    </row>
    <row r="391" spans="1:29" ht="11.5">
      <c r="A391" s="31">
        <v>374</v>
      </c>
      <c r="B391" s="29" t="s">
        <v>1059</v>
      </c>
      <c r="C391" s="30" t="s">
        <v>1106</v>
      </c>
      <c r="D391" s="28"/>
      <c r="E391" s="28">
        <v>947</v>
      </c>
      <c r="F391" s="29" t="s">
        <v>1107</v>
      </c>
      <c r="G391" s="28">
        <v>1828</v>
      </c>
      <c r="H391" s="28">
        <v>2015</v>
      </c>
      <c r="I391" s="27">
        <v>79736.536999999997</v>
      </c>
      <c r="J391" s="27">
        <v>69588.001999999993</v>
      </c>
      <c r="K391" s="27">
        <v>59982.985999999997</v>
      </c>
      <c r="L391" s="27">
        <v>51309.724999999999</v>
      </c>
      <c r="M391" s="27">
        <v>43626.177000000003</v>
      </c>
      <c r="N391" s="27">
        <v>37145.254000000001</v>
      </c>
      <c r="O391" s="27">
        <v>31172.769</v>
      </c>
      <c r="P391" s="27">
        <v>25449.667000000001</v>
      </c>
      <c r="Q391" s="27">
        <v>20571.702000000001</v>
      </c>
      <c r="R391" s="27">
        <v>16235.79</v>
      </c>
      <c r="S391" s="27">
        <v>12966.758</v>
      </c>
      <c r="T391" s="27">
        <v>10108.709999999999</v>
      </c>
      <c r="U391" s="27">
        <v>7639.52</v>
      </c>
      <c r="V391" s="27">
        <v>5472.46</v>
      </c>
      <c r="W391" s="27">
        <v>3611.71</v>
      </c>
      <c r="X391" s="27">
        <v>2007.2170000000001</v>
      </c>
      <c r="Y391" s="27">
        <v>897.27599999999995</v>
      </c>
      <c r="Z391" s="27">
        <v>264.28300000000002</v>
      </c>
      <c r="AA391" s="27">
        <v>45.731999999999999</v>
      </c>
      <c r="AB391" s="27">
        <v>4.8239999999999998</v>
      </c>
      <c r="AC391" s="27">
        <v>0.30299999999999999</v>
      </c>
    </row>
    <row r="392" spans="1:29" ht="11.5">
      <c r="A392" s="31">
        <v>375</v>
      </c>
      <c r="B392" s="29" t="s">
        <v>1059</v>
      </c>
      <c r="C392" s="30" t="s">
        <v>1106</v>
      </c>
      <c r="D392" s="28"/>
      <c r="E392" s="28">
        <v>947</v>
      </c>
      <c r="F392" s="29" t="s">
        <v>1107</v>
      </c>
      <c r="G392" s="28">
        <v>1828</v>
      </c>
      <c r="H392" s="28">
        <v>2020</v>
      </c>
      <c r="I392" s="27">
        <v>86609.282999999996</v>
      </c>
      <c r="J392" s="27">
        <v>77738.438999999998</v>
      </c>
      <c r="K392" s="27">
        <v>68696.092000000004</v>
      </c>
      <c r="L392" s="27">
        <v>59221.02</v>
      </c>
      <c r="M392" s="27">
        <v>50313.124000000003</v>
      </c>
      <c r="N392" s="27">
        <v>42542.873</v>
      </c>
      <c r="O392" s="27">
        <v>36119.373</v>
      </c>
      <c r="P392" s="27">
        <v>30166.567999999999</v>
      </c>
      <c r="Q392" s="27">
        <v>24456.635999999999</v>
      </c>
      <c r="R392" s="27">
        <v>19602.366000000002</v>
      </c>
      <c r="S392" s="27">
        <v>15265.793</v>
      </c>
      <c r="T392" s="27">
        <v>11948.927</v>
      </c>
      <c r="U392" s="27">
        <v>9011.018</v>
      </c>
      <c r="V392" s="27">
        <v>6439.1329999999998</v>
      </c>
      <c r="W392" s="27">
        <v>4207.723</v>
      </c>
      <c r="X392" s="27">
        <v>2383.9470000000001</v>
      </c>
      <c r="Y392" s="27">
        <v>1041.598</v>
      </c>
      <c r="Z392" s="27">
        <v>325.79000000000002</v>
      </c>
      <c r="AA392" s="27">
        <v>59.366999999999997</v>
      </c>
      <c r="AB392" s="27">
        <v>6.2240000000000002</v>
      </c>
      <c r="AC392" s="27">
        <v>0.44500000000000001</v>
      </c>
    </row>
    <row r="393" spans="1:29" ht="11.5">
      <c r="A393" s="26">
        <v>376</v>
      </c>
      <c r="B393" s="24" t="s">
        <v>1059</v>
      </c>
      <c r="C393" s="32" t="s">
        <v>1108</v>
      </c>
      <c r="D393" s="23"/>
      <c r="E393" s="23">
        <v>910</v>
      </c>
      <c r="F393" s="24" t="s">
        <v>1109</v>
      </c>
      <c r="G393" s="23">
        <v>947</v>
      </c>
      <c r="H393" s="23">
        <v>1950</v>
      </c>
      <c r="I393" s="22">
        <v>5923.0389999999998</v>
      </c>
      <c r="J393" s="22">
        <v>4472.7780000000002</v>
      </c>
      <c r="K393" s="22">
        <v>3807.5239999999999</v>
      </c>
      <c r="L393" s="22">
        <v>3399.4569999999999</v>
      </c>
      <c r="M393" s="22">
        <v>2930.9270000000001</v>
      </c>
      <c r="N393" s="22">
        <v>2480.299</v>
      </c>
      <c r="O393" s="22">
        <v>2104.2139999999999</v>
      </c>
      <c r="P393" s="22">
        <v>1779.8689999999999</v>
      </c>
      <c r="Q393" s="22">
        <v>1511.164</v>
      </c>
      <c r="R393" s="22">
        <v>1240.471</v>
      </c>
      <c r="S393" s="22">
        <v>947.92700000000002</v>
      </c>
      <c r="T393" s="22">
        <v>752.11400000000003</v>
      </c>
      <c r="U393" s="22">
        <v>581.20699999999999</v>
      </c>
      <c r="V393" s="22">
        <v>413.71699999999998</v>
      </c>
      <c r="W393" s="22">
        <v>258.06</v>
      </c>
      <c r="X393" s="22">
        <v>131.07300000000001</v>
      </c>
      <c r="Y393" s="22">
        <v>46.109000000000002</v>
      </c>
      <c r="Z393" s="22">
        <v>12.114000000000001</v>
      </c>
      <c r="AA393" s="22">
        <v>1.891</v>
      </c>
      <c r="AB393" s="22">
        <v>0.16300000000000001</v>
      </c>
      <c r="AC393" s="22">
        <v>1.0999999999999999E-2</v>
      </c>
    </row>
    <row r="394" spans="1:29" ht="11.5">
      <c r="A394" s="26">
        <v>377</v>
      </c>
      <c r="B394" s="24" t="s">
        <v>1059</v>
      </c>
      <c r="C394" s="32" t="s">
        <v>1108</v>
      </c>
      <c r="D394" s="23"/>
      <c r="E394" s="23">
        <v>910</v>
      </c>
      <c r="F394" s="24" t="s">
        <v>1109</v>
      </c>
      <c r="G394" s="23">
        <v>947</v>
      </c>
      <c r="H394" s="23">
        <v>1955</v>
      </c>
      <c r="I394" s="22">
        <v>6691.36</v>
      </c>
      <c r="J394" s="22">
        <v>5167.4629999999997</v>
      </c>
      <c r="K394" s="22">
        <v>4262.7730000000001</v>
      </c>
      <c r="L394" s="22">
        <v>3675.4569999999999</v>
      </c>
      <c r="M394" s="22">
        <v>3245.4450000000002</v>
      </c>
      <c r="N394" s="22">
        <v>2770.134</v>
      </c>
      <c r="O394" s="22">
        <v>2335.2040000000002</v>
      </c>
      <c r="P394" s="22">
        <v>1968.36</v>
      </c>
      <c r="Q394" s="22">
        <v>1647.35</v>
      </c>
      <c r="R394" s="22">
        <v>1380.751</v>
      </c>
      <c r="S394" s="22">
        <v>1114.3240000000001</v>
      </c>
      <c r="T394" s="22">
        <v>830.61699999999996</v>
      </c>
      <c r="U394" s="22">
        <v>631.649</v>
      </c>
      <c r="V394" s="22">
        <v>455.27800000000002</v>
      </c>
      <c r="W394" s="22">
        <v>288.05799999999999</v>
      </c>
      <c r="X394" s="22">
        <v>148.238</v>
      </c>
      <c r="Y394" s="22">
        <v>56.317999999999998</v>
      </c>
      <c r="Z394" s="22">
        <v>12.878</v>
      </c>
      <c r="AA394" s="22">
        <v>1.8580000000000001</v>
      </c>
      <c r="AB394" s="22">
        <v>0.14399999999999999</v>
      </c>
      <c r="AC394" s="22">
        <v>7.0000000000000001E-3</v>
      </c>
    </row>
    <row r="395" spans="1:29" ht="11.5">
      <c r="A395" s="26">
        <v>378</v>
      </c>
      <c r="B395" s="24" t="s">
        <v>1059</v>
      </c>
      <c r="C395" s="32" t="s">
        <v>1108</v>
      </c>
      <c r="D395" s="23"/>
      <c r="E395" s="23">
        <v>910</v>
      </c>
      <c r="F395" s="24" t="s">
        <v>1109</v>
      </c>
      <c r="G395" s="23">
        <v>947</v>
      </c>
      <c r="H395" s="23">
        <v>1960</v>
      </c>
      <c r="I395" s="22">
        <v>7636.509</v>
      </c>
      <c r="J395" s="22">
        <v>5940.5820000000003</v>
      </c>
      <c r="K395" s="22">
        <v>4953.4009999999998</v>
      </c>
      <c r="L395" s="22">
        <v>4129.5680000000002</v>
      </c>
      <c r="M395" s="22">
        <v>3522.7959999999998</v>
      </c>
      <c r="N395" s="22">
        <v>3082.5369999999998</v>
      </c>
      <c r="O395" s="22">
        <v>2621.9639999999999</v>
      </c>
      <c r="P395" s="22">
        <v>2196.6309999999999</v>
      </c>
      <c r="Q395" s="22">
        <v>1833.828</v>
      </c>
      <c r="R395" s="22">
        <v>1516.306</v>
      </c>
      <c r="S395" s="22">
        <v>1249.7</v>
      </c>
      <c r="T395" s="22">
        <v>983.09100000000001</v>
      </c>
      <c r="U395" s="22">
        <v>704.34100000000001</v>
      </c>
      <c r="V395" s="22">
        <v>500.83699999999999</v>
      </c>
      <c r="W395" s="22">
        <v>322.64400000000001</v>
      </c>
      <c r="X395" s="22">
        <v>170.17500000000001</v>
      </c>
      <c r="Y395" s="22">
        <v>66.102000000000004</v>
      </c>
      <c r="Z395" s="22">
        <v>16.402999999999999</v>
      </c>
      <c r="AA395" s="22">
        <v>2.0699999999999998</v>
      </c>
      <c r="AB395" s="22">
        <v>0.154</v>
      </c>
      <c r="AC395" s="22">
        <v>5.0000000000000001E-3</v>
      </c>
    </row>
    <row r="396" spans="1:29" ht="11.5">
      <c r="A396" s="26">
        <v>379</v>
      </c>
      <c r="B396" s="24" t="s">
        <v>1059</v>
      </c>
      <c r="C396" s="32" t="s">
        <v>1108</v>
      </c>
      <c r="D396" s="23"/>
      <c r="E396" s="23">
        <v>910</v>
      </c>
      <c r="F396" s="24" t="s">
        <v>1109</v>
      </c>
      <c r="G396" s="23">
        <v>947</v>
      </c>
      <c r="H396" s="23">
        <v>1965</v>
      </c>
      <c r="I396" s="22">
        <v>8870.9619999999995</v>
      </c>
      <c r="J396" s="22">
        <v>6889.2030000000004</v>
      </c>
      <c r="K396" s="22">
        <v>5733.27</v>
      </c>
      <c r="L396" s="22">
        <v>4812.6019999999999</v>
      </c>
      <c r="M396" s="22">
        <v>3959.067</v>
      </c>
      <c r="N396" s="22">
        <v>3346.4810000000002</v>
      </c>
      <c r="O396" s="22">
        <v>2923.5610000000001</v>
      </c>
      <c r="P396" s="22">
        <v>2474.6570000000002</v>
      </c>
      <c r="Q396" s="22">
        <v>2055.8009999999999</v>
      </c>
      <c r="R396" s="22">
        <v>1697.7760000000001</v>
      </c>
      <c r="S396" s="22">
        <v>1381.1210000000001</v>
      </c>
      <c r="T396" s="22">
        <v>1110.9280000000001</v>
      </c>
      <c r="U396" s="22">
        <v>840.97799999999995</v>
      </c>
      <c r="V396" s="22">
        <v>565.38199999999995</v>
      </c>
      <c r="W396" s="22">
        <v>360.59899999999999</v>
      </c>
      <c r="X396" s="22">
        <v>194.89</v>
      </c>
      <c r="Y396" s="22">
        <v>78.162999999999997</v>
      </c>
      <c r="Z396" s="22">
        <v>19.957000000000001</v>
      </c>
      <c r="AA396" s="22">
        <v>2.7040000000000002</v>
      </c>
      <c r="AB396" s="22">
        <v>0.17599999999999999</v>
      </c>
      <c r="AC396" s="22">
        <v>8.0000000000000002E-3</v>
      </c>
    </row>
    <row r="397" spans="1:29" ht="11.5">
      <c r="A397" s="26">
        <v>380</v>
      </c>
      <c r="B397" s="24" t="s">
        <v>1059</v>
      </c>
      <c r="C397" s="32" t="s">
        <v>1108</v>
      </c>
      <c r="D397" s="23"/>
      <c r="E397" s="23">
        <v>910</v>
      </c>
      <c r="F397" s="24" t="s">
        <v>1109</v>
      </c>
      <c r="G397" s="23">
        <v>947</v>
      </c>
      <c r="H397" s="23">
        <v>1970</v>
      </c>
      <c r="I397" s="22">
        <v>10256.825999999999</v>
      </c>
      <c r="J397" s="22">
        <v>8089.6930000000002</v>
      </c>
      <c r="K397" s="22">
        <v>6679.366</v>
      </c>
      <c r="L397" s="22">
        <v>5593.4889999999996</v>
      </c>
      <c r="M397" s="22">
        <v>4637.6279999999997</v>
      </c>
      <c r="N397" s="22">
        <v>3784.5830000000001</v>
      </c>
      <c r="O397" s="22">
        <v>3192.5770000000002</v>
      </c>
      <c r="P397" s="22">
        <v>2775.72</v>
      </c>
      <c r="Q397" s="22">
        <v>2330.4</v>
      </c>
      <c r="R397" s="22">
        <v>1914.8019999999999</v>
      </c>
      <c r="S397" s="22">
        <v>1555.951</v>
      </c>
      <c r="T397" s="22">
        <v>1235.9880000000001</v>
      </c>
      <c r="U397" s="22">
        <v>957.05700000000002</v>
      </c>
      <c r="V397" s="22">
        <v>679.96900000000005</v>
      </c>
      <c r="W397" s="22">
        <v>411.75400000000002</v>
      </c>
      <c r="X397" s="22">
        <v>221.17500000000001</v>
      </c>
      <c r="Y397" s="22">
        <v>91.236000000000004</v>
      </c>
      <c r="Z397" s="22">
        <v>24.08</v>
      </c>
      <c r="AA397" s="22">
        <v>3.3639999999999999</v>
      </c>
      <c r="AB397" s="22">
        <v>0.22700000000000001</v>
      </c>
      <c r="AC397" s="22">
        <v>8.9999999999999993E-3</v>
      </c>
    </row>
    <row r="398" spans="1:29" ht="11.5">
      <c r="A398" s="26">
        <v>381</v>
      </c>
      <c r="B398" s="24" t="s">
        <v>1059</v>
      </c>
      <c r="C398" s="32" t="s">
        <v>1108</v>
      </c>
      <c r="D398" s="23"/>
      <c r="E398" s="23">
        <v>910</v>
      </c>
      <c r="F398" s="24" t="s">
        <v>1109</v>
      </c>
      <c r="G398" s="23">
        <v>947</v>
      </c>
      <c r="H398" s="23">
        <v>1975</v>
      </c>
      <c r="I398" s="22">
        <v>11936.082</v>
      </c>
      <c r="J398" s="22">
        <v>9416.32</v>
      </c>
      <c r="K398" s="22">
        <v>7831.7759999999998</v>
      </c>
      <c r="L398" s="22">
        <v>6504.1840000000002</v>
      </c>
      <c r="M398" s="22">
        <v>5380.0410000000002</v>
      </c>
      <c r="N398" s="22">
        <v>4423.6589999999997</v>
      </c>
      <c r="O398" s="22">
        <v>3599.527</v>
      </c>
      <c r="P398" s="22">
        <v>3022.7350000000001</v>
      </c>
      <c r="Q398" s="22">
        <v>2609.7840000000001</v>
      </c>
      <c r="R398" s="22">
        <v>2167.8330000000001</v>
      </c>
      <c r="S398" s="22">
        <v>1755.348</v>
      </c>
      <c r="T398" s="22">
        <v>1395.0709999999999</v>
      </c>
      <c r="U398" s="22">
        <v>1068.319</v>
      </c>
      <c r="V398" s="22">
        <v>779.245</v>
      </c>
      <c r="W398" s="22">
        <v>499.72</v>
      </c>
      <c r="X398" s="22">
        <v>257.59399999999999</v>
      </c>
      <c r="Y398" s="22">
        <v>105.711</v>
      </c>
      <c r="Z398" s="22">
        <v>28.579000000000001</v>
      </c>
      <c r="AA398" s="22">
        <v>4.1059999999999999</v>
      </c>
      <c r="AB398" s="22">
        <v>0.29099999999999998</v>
      </c>
      <c r="AC398" s="22">
        <v>1.0999999999999999E-2</v>
      </c>
    </row>
    <row r="399" spans="1:29" ht="11.5">
      <c r="A399" s="26">
        <v>382</v>
      </c>
      <c r="B399" s="24" t="s">
        <v>1059</v>
      </c>
      <c r="C399" s="32" t="s">
        <v>1108</v>
      </c>
      <c r="D399" s="23"/>
      <c r="E399" s="23">
        <v>910</v>
      </c>
      <c r="F399" s="24" t="s">
        <v>1109</v>
      </c>
      <c r="G399" s="23">
        <v>947</v>
      </c>
      <c r="H399" s="23">
        <v>1980</v>
      </c>
      <c r="I399" s="22">
        <v>13940.476000000001</v>
      </c>
      <c r="J399" s="22">
        <v>11044.656000000001</v>
      </c>
      <c r="K399" s="22">
        <v>9032.9259999999995</v>
      </c>
      <c r="L399" s="22">
        <v>7507.2560000000003</v>
      </c>
      <c r="M399" s="22">
        <v>6228.0910000000003</v>
      </c>
      <c r="N399" s="22">
        <v>5156.9939999999997</v>
      </c>
      <c r="O399" s="22">
        <v>4266.8320000000003</v>
      </c>
      <c r="P399" s="22">
        <v>3459.52</v>
      </c>
      <c r="Q399" s="22">
        <v>2867.7440000000001</v>
      </c>
      <c r="R399" s="22">
        <v>2462.4960000000001</v>
      </c>
      <c r="S399" s="22">
        <v>2003.3530000000001</v>
      </c>
      <c r="T399" s="22">
        <v>1618.577</v>
      </c>
      <c r="U399" s="22">
        <v>1235.8699999999999</v>
      </c>
      <c r="V399" s="22">
        <v>905.52700000000004</v>
      </c>
      <c r="W399" s="22">
        <v>593.70299999999997</v>
      </c>
      <c r="X399" s="22">
        <v>335.34899999999999</v>
      </c>
      <c r="Y399" s="22">
        <v>132.82900000000001</v>
      </c>
      <c r="Z399" s="22">
        <v>34.247999999999998</v>
      </c>
      <c r="AA399" s="22">
        <v>5.0199999999999996</v>
      </c>
      <c r="AB399" s="22">
        <v>0.36199999999999999</v>
      </c>
      <c r="AC399" s="22">
        <v>1.6E-2</v>
      </c>
    </row>
    <row r="400" spans="1:29" ht="11.5">
      <c r="A400" s="26">
        <v>383</v>
      </c>
      <c r="B400" s="24" t="s">
        <v>1059</v>
      </c>
      <c r="C400" s="32" t="s">
        <v>1108</v>
      </c>
      <c r="D400" s="23"/>
      <c r="E400" s="23">
        <v>910</v>
      </c>
      <c r="F400" s="24" t="s">
        <v>1109</v>
      </c>
      <c r="G400" s="23">
        <v>947</v>
      </c>
      <c r="H400" s="23">
        <v>1985</v>
      </c>
      <c r="I400" s="22">
        <v>16025.949000000001</v>
      </c>
      <c r="J400" s="22">
        <v>12941.611000000001</v>
      </c>
      <c r="K400" s="22">
        <v>10740.200999999999</v>
      </c>
      <c r="L400" s="22">
        <v>8834.8009999999995</v>
      </c>
      <c r="M400" s="22">
        <v>7271.4750000000004</v>
      </c>
      <c r="N400" s="22">
        <v>5978.8760000000002</v>
      </c>
      <c r="O400" s="22">
        <v>4932.8860000000004</v>
      </c>
      <c r="P400" s="22">
        <v>4056.7379999999998</v>
      </c>
      <c r="Q400" s="22">
        <v>3261.9540000000002</v>
      </c>
      <c r="R400" s="22">
        <v>2678.0369999999998</v>
      </c>
      <c r="S400" s="22">
        <v>2263.9839999999999</v>
      </c>
      <c r="T400" s="22">
        <v>1803.135</v>
      </c>
      <c r="U400" s="22">
        <v>1402.933</v>
      </c>
      <c r="V400" s="22">
        <v>1009.417</v>
      </c>
      <c r="W400" s="22">
        <v>667.93600000000004</v>
      </c>
      <c r="X400" s="22">
        <v>371.89499999999998</v>
      </c>
      <c r="Y400" s="22">
        <v>160.15199999999999</v>
      </c>
      <c r="Z400" s="22">
        <v>42.774999999999999</v>
      </c>
      <c r="AA400" s="22">
        <v>6.0730000000000004</v>
      </c>
      <c r="AB400" s="22">
        <v>0.45100000000000001</v>
      </c>
      <c r="AC400" s="22">
        <v>0.02</v>
      </c>
    </row>
    <row r="401" spans="1:29" ht="11.5">
      <c r="A401" s="26">
        <v>384</v>
      </c>
      <c r="B401" s="24" t="s">
        <v>1059</v>
      </c>
      <c r="C401" s="32" t="s">
        <v>1108</v>
      </c>
      <c r="D401" s="23"/>
      <c r="E401" s="23">
        <v>910</v>
      </c>
      <c r="F401" s="24" t="s">
        <v>1109</v>
      </c>
      <c r="G401" s="23">
        <v>947</v>
      </c>
      <c r="H401" s="23">
        <v>1990</v>
      </c>
      <c r="I401" s="22">
        <v>18386.871999999999</v>
      </c>
      <c r="J401" s="22">
        <v>15038.736000000001</v>
      </c>
      <c r="K401" s="22">
        <v>12629.177</v>
      </c>
      <c r="L401" s="22">
        <v>10499.075999999999</v>
      </c>
      <c r="M401" s="22">
        <v>8500.0519999999997</v>
      </c>
      <c r="N401" s="22">
        <v>6925.2290000000003</v>
      </c>
      <c r="O401" s="22">
        <v>5688.1940000000004</v>
      </c>
      <c r="P401" s="22">
        <v>4674.5870000000004</v>
      </c>
      <c r="Q401" s="22">
        <v>3797.527</v>
      </c>
      <c r="R401" s="22">
        <v>3023.498</v>
      </c>
      <c r="S401" s="22">
        <v>2450.2649999999999</v>
      </c>
      <c r="T401" s="22">
        <v>2050.9470000000001</v>
      </c>
      <c r="U401" s="22">
        <v>1569.5139999999999</v>
      </c>
      <c r="V401" s="22">
        <v>1160.614</v>
      </c>
      <c r="W401" s="22">
        <v>782.13599999999997</v>
      </c>
      <c r="X401" s="22">
        <v>449.71800000000002</v>
      </c>
      <c r="Y401" s="22">
        <v>191.34399999999999</v>
      </c>
      <c r="Z401" s="22">
        <v>51.488</v>
      </c>
      <c r="AA401" s="22">
        <v>7.6210000000000004</v>
      </c>
      <c r="AB401" s="22">
        <v>0.56100000000000005</v>
      </c>
      <c r="AC401" s="22">
        <v>2.5999999999999999E-2</v>
      </c>
    </row>
    <row r="402" spans="1:29" ht="11.5">
      <c r="A402" s="26">
        <v>385</v>
      </c>
      <c r="B402" s="24" t="s">
        <v>1059</v>
      </c>
      <c r="C402" s="32" t="s">
        <v>1108</v>
      </c>
      <c r="D402" s="23"/>
      <c r="E402" s="23">
        <v>910</v>
      </c>
      <c r="F402" s="24" t="s">
        <v>1109</v>
      </c>
      <c r="G402" s="23">
        <v>947</v>
      </c>
      <c r="H402" s="23">
        <v>1995</v>
      </c>
      <c r="I402" s="22">
        <v>20151.506000000001</v>
      </c>
      <c r="J402" s="22">
        <v>17027.118999999999</v>
      </c>
      <c r="K402" s="22">
        <v>14517.843999999999</v>
      </c>
      <c r="L402" s="22">
        <v>12038.257</v>
      </c>
      <c r="M402" s="22">
        <v>9878.732</v>
      </c>
      <c r="N402" s="22">
        <v>7964.732</v>
      </c>
      <c r="O402" s="22">
        <v>6504.7830000000004</v>
      </c>
      <c r="P402" s="22">
        <v>5350.9830000000002</v>
      </c>
      <c r="Q402" s="22">
        <v>4355.4059999999999</v>
      </c>
      <c r="R402" s="22">
        <v>3468.8229999999999</v>
      </c>
      <c r="S402" s="22">
        <v>2737.72</v>
      </c>
      <c r="T402" s="22">
        <v>2180.7060000000001</v>
      </c>
      <c r="U402" s="22">
        <v>1794.077</v>
      </c>
      <c r="V402" s="22">
        <v>1263.674</v>
      </c>
      <c r="W402" s="22">
        <v>868.57299999999998</v>
      </c>
      <c r="X402" s="22">
        <v>529.98400000000004</v>
      </c>
      <c r="Y402" s="22">
        <v>234</v>
      </c>
      <c r="Z402" s="22">
        <v>61.786999999999999</v>
      </c>
      <c r="AA402" s="22">
        <v>9.4949999999999992</v>
      </c>
      <c r="AB402" s="22">
        <v>0.78600000000000003</v>
      </c>
      <c r="AC402" s="22">
        <v>3.9E-2</v>
      </c>
    </row>
    <row r="403" spans="1:29" ht="11.5">
      <c r="A403" s="26">
        <v>386</v>
      </c>
      <c r="B403" s="24" t="s">
        <v>1059</v>
      </c>
      <c r="C403" s="32" t="s">
        <v>1108</v>
      </c>
      <c r="D403" s="23"/>
      <c r="E403" s="23">
        <v>910</v>
      </c>
      <c r="F403" s="24" t="s">
        <v>1109</v>
      </c>
      <c r="G403" s="23">
        <v>947</v>
      </c>
      <c r="H403" s="23">
        <v>2000</v>
      </c>
      <c r="I403" s="22">
        <v>23207.039000000001</v>
      </c>
      <c r="J403" s="22">
        <v>19269.471000000001</v>
      </c>
      <c r="K403" s="22">
        <v>16723.064999999999</v>
      </c>
      <c r="L403" s="22">
        <v>14169.602000000001</v>
      </c>
      <c r="M403" s="22">
        <v>11579.404</v>
      </c>
      <c r="N403" s="22">
        <v>9374.7839999999997</v>
      </c>
      <c r="O403" s="22">
        <v>7472.1540000000005</v>
      </c>
      <c r="P403" s="22">
        <v>6070.25</v>
      </c>
      <c r="Q403" s="22">
        <v>4894.1229999999996</v>
      </c>
      <c r="R403" s="22">
        <v>3938.3209999999999</v>
      </c>
      <c r="S403" s="22">
        <v>3101.8319999999999</v>
      </c>
      <c r="T403" s="22">
        <v>2419.1370000000002</v>
      </c>
      <c r="U403" s="22">
        <v>1856.222</v>
      </c>
      <c r="V403" s="22">
        <v>1457.9870000000001</v>
      </c>
      <c r="W403" s="22">
        <v>914.97400000000005</v>
      </c>
      <c r="X403" s="22">
        <v>565.89</v>
      </c>
      <c r="Y403" s="22">
        <v>264.78300000000002</v>
      </c>
      <c r="Z403" s="22">
        <v>76.725999999999999</v>
      </c>
      <c r="AA403" s="22">
        <v>11.855</v>
      </c>
      <c r="AB403" s="22">
        <v>1.0629999999999999</v>
      </c>
      <c r="AC403" s="22">
        <v>5.8999999999999997E-2</v>
      </c>
    </row>
    <row r="404" spans="1:29" ht="11.5">
      <c r="A404" s="26">
        <v>387</v>
      </c>
      <c r="B404" s="24" t="s">
        <v>1059</v>
      </c>
      <c r="C404" s="32" t="s">
        <v>1108</v>
      </c>
      <c r="D404" s="23"/>
      <c r="E404" s="23">
        <v>910</v>
      </c>
      <c r="F404" s="24" t="s">
        <v>1109</v>
      </c>
      <c r="G404" s="23">
        <v>947</v>
      </c>
      <c r="H404" s="23">
        <v>2005</v>
      </c>
      <c r="I404" s="22">
        <v>26247.955999999998</v>
      </c>
      <c r="J404" s="22">
        <v>22339.49</v>
      </c>
      <c r="K404" s="22">
        <v>18930.392</v>
      </c>
      <c r="L404" s="22">
        <v>16230.65</v>
      </c>
      <c r="M404" s="22">
        <v>13501.815000000001</v>
      </c>
      <c r="N404" s="22">
        <v>10962.743</v>
      </c>
      <c r="O404" s="22">
        <v>8872.4560000000001</v>
      </c>
      <c r="P404" s="22">
        <v>6993.6180000000004</v>
      </c>
      <c r="Q404" s="22">
        <v>5579.8950000000004</v>
      </c>
      <c r="R404" s="22">
        <v>4469.2039999999997</v>
      </c>
      <c r="S404" s="22">
        <v>3554.8429999999998</v>
      </c>
      <c r="T404" s="22">
        <v>2751.4659999999999</v>
      </c>
      <c r="U404" s="22">
        <v>2076.777</v>
      </c>
      <c r="V404" s="22">
        <v>1502.204</v>
      </c>
      <c r="W404" s="22">
        <v>1070.9349999999999</v>
      </c>
      <c r="X404" s="22">
        <v>572.66300000000001</v>
      </c>
      <c r="Y404" s="22">
        <v>277.26400000000001</v>
      </c>
      <c r="Z404" s="22">
        <v>88.72</v>
      </c>
      <c r="AA404" s="22">
        <v>15.778</v>
      </c>
      <c r="AB404" s="22">
        <v>1.4770000000000001</v>
      </c>
      <c r="AC404" s="22">
        <v>8.6999999999999994E-2</v>
      </c>
    </row>
    <row r="405" spans="1:29" ht="11.5">
      <c r="A405" s="26">
        <v>388</v>
      </c>
      <c r="B405" s="24" t="s">
        <v>1059</v>
      </c>
      <c r="C405" s="32" t="s">
        <v>1108</v>
      </c>
      <c r="D405" s="23"/>
      <c r="E405" s="23">
        <v>910</v>
      </c>
      <c r="F405" s="24" t="s">
        <v>1109</v>
      </c>
      <c r="G405" s="23">
        <v>947</v>
      </c>
      <c r="H405" s="23">
        <v>2010</v>
      </c>
      <c r="I405" s="22">
        <v>29241.261999999999</v>
      </c>
      <c r="J405" s="22">
        <v>25455.555</v>
      </c>
      <c r="K405" s="22">
        <v>22003.552</v>
      </c>
      <c r="L405" s="22">
        <v>18585.102999999999</v>
      </c>
      <c r="M405" s="22">
        <v>15552.079</v>
      </c>
      <c r="N405" s="22">
        <v>12844.682000000001</v>
      </c>
      <c r="O405" s="22">
        <v>10407.477999999999</v>
      </c>
      <c r="P405" s="22">
        <v>8398.777</v>
      </c>
      <c r="Q405" s="22">
        <v>6564.4350000000004</v>
      </c>
      <c r="R405" s="22">
        <v>5184.482</v>
      </c>
      <c r="S405" s="22">
        <v>4108.8500000000004</v>
      </c>
      <c r="T405" s="22">
        <v>3214.6239999999998</v>
      </c>
      <c r="U405" s="22">
        <v>2412.904</v>
      </c>
      <c r="V405" s="22">
        <v>1721.4639999999999</v>
      </c>
      <c r="W405" s="22">
        <v>1136.58</v>
      </c>
      <c r="X405" s="22">
        <v>698.06500000000005</v>
      </c>
      <c r="Y405" s="22">
        <v>314.959</v>
      </c>
      <c r="Z405" s="22">
        <v>98.751999999999995</v>
      </c>
      <c r="AA405" s="22">
        <v>19.876000000000001</v>
      </c>
      <c r="AB405" s="22">
        <v>2.202</v>
      </c>
      <c r="AC405" s="22">
        <v>0.13500000000000001</v>
      </c>
    </row>
    <row r="406" spans="1:29" ht="11.5">
      <c r="A406" s="26">
        <v>389</v>
      </c>
      <c r="B406" s="24" t="s">
        <v>1059</v>
      </c>
      <c r="C406" s="32" t="s">
        <v>1108</v>
      </c>
      <c r="D406" s="23"/>
      <c r="E406" s="23">
        <v>910</v>
      </c>
      <c r="F406" s="24" t="s">
        <v>1109</v>
      </c>
      <c r="G406" s="23">
        <v>947</v>
      </c>
      <c r="H406" s="23">
        <v>2015</v>
      </c>
      <c r="I406" s="22">
        <v>31887.468000000001</v>
      </c>
      <c r="J406" s="22">
        <v>28573.647000000001</v>
      </c>
      <c r="K406" s="22">
        <v>25130.956999999999</v>
      </c>
      <c r="L406" s="22">
        <v>21670.567999999999</v>
      </c>
      <c r="M406" s="22">
        <v>18109.668000000001</v>
      </c>
      <c r="N406" s="22">
        <v>15007.834999999999</v>
      </c>
      <c r="O406" s="22">
        <v>12367.989</v>
      </c>
      <c r="P406" s="22">
        <v>10000.953</v>
      </c>
      <c r="Q406" s="22">
        <v>8017.1189999999997</v>
      </c>
      <c r="R406" s="22">
        <v>6207.6090000000004</v>
      </c>
      <c r="S406" s="22">
        <v>4840.5119999999997</v>
      </c>
      <c r="T406" s="22">
        <v>3771.1460000000002</v>
      </c>
      <c r="U406" s="22">
        <v>2865.9879999999998</v>
      </c>
      <c r="V406" s="22">
        <v>2039.944</v>
      </c>
      <c r="W406" s="22">
        <v>1336.857</v>
      </c>
      <c r="X406" s="22">
        <v>769.63699999999994</v>
      </c>
      <c r="Y406" s="22">
        <v>379.834</v>
      </c>
      <c r="Z406" s="22">
        <v>122.47799999999999</v>
      </c>
      <c r="AA406" s="22">
        <v>24.349</v>
      </c>
      <c r="AB406" s="22">
        <v>3.077</v>
      </c>
      <c r="AC406" s="22">
        <v>0.222</v>
      </c>
    </row>
    <row r="407" spans="1:29" ht="11.5">
      <c r="A407" s="26">
        <v>390</v>
      </c>
      <c r="B407" s="24" t="s">
        <v>1059</v>
      </c>
      <c r="C407" s="32" t="s">
        <v>1108</v>
      </c>
      <c r="D407" s="23"/>
      <c r="E407" s="23">
        <v>910</v>
      </c>
      <c r="F407" s="24" t="s">
        <v>1109</v>
      </c>
      <c r="G407" s="23">
        <v>947</v>
      </c>
      <c r="H407" s="23">
        <v>2020</v>
      </c>
      <c r="I407" s="22">
        <v>34362.226000000002</v>
      </c>
      <c r="J407" s="22">
        <v>31327.745999999999</v>
      </c>
      <c r="K407" s="22">
        <v>28298.923999999999</v>
      </c>
      <c r="L407" s="22">
        <v>24869.764999999999</v>
      </c>
      <c r="M407" s="22">
        <v>21277.74</v>
      </c>
      <c r="N407" s="22">
        <v>17645.845000000001</v>
      </c>
      <c r="O407" s="22">
        <v>14591.572</v>
      </c>
      <c r="P407" s="22">
        <v>11983.653</v>
      </c>
      <c r="Q407" s="22">
        <v>9624.1859999999997</v>
      </c>
      <c r="R407" s="22">
        <v>7660.69</v>
      </c>
      <c r="S407" s="22">
        <v>5862.93</v>
      </c>
      <c r="T407" s="22">
        <v>4495.8040000000001</v>
      </c>
      <c r="U407" s="22">
        <v>3403.989</v>
      </c>
      <c r="V407" s="22">
        <v>2460.152</v>
      </c>
      <c r="W407" s="22">
        <v>1616.84</v>
      </c>
      <c r="X407" s="22">
        <v>930.57100000000003</v>
      </c>
      <c r="Y407" s="22">
        <v>435.01400000000001</v>
      </c>
      <c r="Z407" s="22">
        <v>155.614</v>
      </c>
      <c r="AA407" s="22">
        <v>32.372</v>
      </c>
      <c r="AB407" s="22">
        <v>3.97</v>
      </c>
      <c r="AC407" s="22">
        <v>0.33200000000000002</v>
      </c>
    </row>
    <row r="408" spans="1:29" ht="11.5">
      <c r="A408" s="15">
        <v>391</v>
      </c>
      <c r="B408" s="13" t="s">
        <v>1059</v>
      </c>
      <c r="C408" s="14" t="s">
        <v>599</v>
      </c>
      <c r="D408" s="12"/>
      <c r="E408" s="12">
        <v>108</v>
      </c>
      <c r="F408" s="13" t="s">
        <v>1110</v>
      </c>
      <c r="G408" s="12">
        <v>910</v>
      </c>
      <c r="H408" s="12">
        <v>1950</v>
      </c>
      <c r="I408" s="11">
        <v>185.744</v>
      </c>
      <c r="J408" s="11">
        <v>147.86099999999999</v>
      </c>
      <c r="K408" s="11">
        <v>128.49700000000001</v>
      </c>
      <c r="L408" s="11">
        <v>113.551</v>
      </c>
      <c r="M408" s="11">
        <v>98.793999999999997</v>
      </c>
      <c r="N408" s="11">
        <v>85.635000000000005</v>
      </c>
      <c r="O408" s="11">
        <v>73.415000000000006</v>
      </c>
      <c r="P408" s="11">
        <v>63.073999999999998</v>
      </c>
      <c r="Q408" s="11">
        <v>52.454000000000001</v>
      </c>
      <c r="R408" s="11">
        <v>43.332999999999998</v>
      </c>
      <c r="S408" s="11">
        <v>34.874000000000002</v>
      </c>
      <c r="T408" s="11">
        <v>25.661999999999999</v>
      </c>
      <c r="U408" s="11">
        <v>20.21</v>
      </c>
      <c r="V408" s="11">
        <v>14.946</v>
      </c>
      <c r="W408" s="11">
        <v>9.7759999999999998</v>
      </c>
      <c r="X408" s="11">
        <v>5.3579999999999997</v>
      </c>
      <c r="Y408" s="11">
        <v>1.8520000000000001</v>
      </c>
      <c r="Z408" s="11">
        <v>0.50700000000000001</v>
      </c>
      <c r="AA408" s="11">
        <v>7.9000000000000001E-2</v>
      </c>
      <c r="AB408" s="11">
        <v>6.0000000000000001E-3</v>
      </c>
      <c r="AC408" s="11">
        <v>0</v>
      </c>
    </row>
    <row r="409" spans="1:29" ht="11.5">
      <c r="A409" s="15">
        <v>392</v>
      </c>
      <c r="B409" s="13" t="s">
        <v>1059</v>
      </c>
      <c r="C409" s="14" t="s">
        <v>599</v>
      </c>
      <c r="D409" s="12"/>
      <c r="E409" s="12">
        <v>108</v>
      </c>
      <c r="F409" s="13" t="s">
        <v>1110</v>
      </c>
      <c r="G409" s="12">
        <v>910</v>
      </c>
      <c r="H409" s="12">
        <v>1955</v>
      </c>
      <c r="I409" s="11">
        <v>234.12799999999999</v>
      </c>
      <c r="J409" s="11">
        <v>159.952</v>
      </c>
      <c r="K409" s="11">
        <v>136.964</v>
      </c>
      <c r="L409" s="11">
        <v>120.68600000000001</v>
      </c>
      <c r="M409" s="11">
        <v>105.643</v>
      </c>
      <c r="N409" s="11">
        <v>91.043000000000006</v>
      </c>
      <c r="O409" s="11">
        <v>78.727000000000004</v>
      </c>
      <c r="P409" s="11">
        <v>67.128</v>
      </c>
      <c r="Q409" s="11">
        <v>57.097999999999999</v>
      </c>
      <c r="R409" s="11">
        <v>46.807000000000002</v>
      </c>
      <c r="S409" s="11">
        <v>37.956000000000003</v>
      </c>
      <c r="T409" s="11">
        <v>29.713000000000001</v>
      </c>
      <c r="U409" s="11">
        <v>20.855</v>
      </c>
      <c r="V409" s="11">
        <v>15.26</v>
      </c>
      <c r="W409" s="11">
        <v>9.9640000000000004</v>
      </c>
      <c r="X409" s="11">
        <v>5.3440000000000003</v>
      </c>
      <c r="Y409" s="11">
        <v>2.181</v>
      </c>
      <c r="Z409" s="11">
        <v>0.496</v>
      </c>
      <c r="AA409" s="11">
        <v>7.9000000000000001E-2</v>
      </c>
      <c r="AB409" s="11">
        <v>6.0000000000000001E-3</v>
      </c>
      <c r="AC409" s="11">
        <v>0</v>
      </c>
    </row>
    <row r="410" spans="1:29" ht="11.5">
      <c r="A410" s="15">
        <v>393</v>
      </c>
      <c r="B410" s="13" t="s">
        <v>1059</v>
      </c>
      <c r="C410" s="14" t="s">
        <v>599</v>
      </c>
      <c r="D410" s="12"/>
      <c r="E410" s="12">
        <v>108</v>
      </c>
      <c r="F410" s="13" t="s">
        <v>1110</v>
      </c>
      <c r="G410" s="12">
        <v>910</v>
      </c>
      <c r="H410" s="12">
        <v>1960</v>
      </c>
      <c r="I410" s="11">
        <v>255.32300000000001</v>
      </c>
      <c r="J410" s="11">
        <v>204.18600000000001</v>
      </c>
      <c r="K410" s="11">
        <v>148.91900000000001</v>
      </c>
      <c r="L410" s="11">
        <v>129.14400000000001</v>
      </c>
      <c r="M410" s="11">
        <v>112.813</v>
      </c>
      <c r="N410" s="11">
        <v>97.959000000000003</v>
      </c>
      <c r="O410" s="11">
        <v>84.245000000000005</v>
      </c>
      <c r="P410" s="11">
        <v>72.481999999999999</v>
      </c>
      <c r="Q410" s="11">
        <v>61.176000000000002</v>
      </c>
      <c r="R410" s="11">
        <v>51.34</v>
      </c>
      <c r="S410" s="11">
        <v>41.317999999999998</v>
      </c>
      <c r="T410" s="11">
        <v>32.594000000000001</v>
      </c>
      <c r="U410" s="11">
        <v>24.439</v>
      </c>
      <c r="V410" s="11">
        <v>15.954000000000001</v>
      </c>
      <c r="W410" s="11">
        <v>10.353</v>
      </c>
      <c r="X410" s="11">
        <v>5.5860000000000003</v>
      </c>
      <c r="Y410" s="11">
        <v>2.25</v>
      </c>
      <c r="Z410" s="11">
        <v>0.61299999999999999</v>
      </c>
      <c r="AA410" s="11">
        <v>8.2000000000000003E-2</v>
      </c>
      <c r="AB410" s="11">
        <v>6.0000000000000001E-3</v>
      </c>
      <c r="AC410" s="11">
        <v>0</v>
      </c>
    </row>
    <row r="411" spans="1:29" ht="11.5">
      <c r="A411" s="15">
        <v>394</v>
      </c>
      <c r="B411" s="13" t="s">
        <v>1059</v>
      </c>
      <c r="C411" s="14" t="s">
        <v>599</v>
      </c>
      <c r="D411" s="12"/>
      <c r="E411" s="12">
        <v>108</v>
      </c>
      <c r="F411" s="13" t="s">
        <v>1110</v>
      </c>
      <c r="G411" s="12">
        <v>910</v>
      </c>
      <c r="H411" s="12">
        <v>1965</v>
      </c>
      <c r="I411" s="11">
        <v>283.93700000000001</v>
      </c>
      <c r="J411" s="11">
        <v>223.404</v>
      </c>
      <c r="K411" s="11">
        <v>190.49100000000001</v>
      </c>
      <c r="L411" s="11">
        <v>140.167</v>
      </c>
      <c r="M411" s="11">
        <v>120.52800000000001</v>
      </c>
      <c r="N411" s="11">
        <v>104.56</v>
      </c>
      <c r="O411" s="11">
        <v>90.713999999999999</v>
      </c>
      <c r="P411" s="11">
        <v>77.66</v>
      </c>
      <c r="Q411" s="11">
        <v>66.176000000000002</v>
      </c>
      <c r="R411" s="11">
        <v>55.100999999999999</v>
      </c>
      <c r="S411" s="11">
        <v>45.427</v>
      </c>
      <c r="T411" s="11">
        <v>35.584000000000003</v>
      </c>
      <c r="U411" s="11">
        <v>26.907</v>
      </c>
      <c r="V411" s="11">
        <v>18.850000000000001</v>
      </c>
      <c r="W411" s="11">
        <v>10.945</v>
      </c>
      <c r="X411" s="11">
        <v>5.9119999999999999</v>
      </c>
      <c r="Y411" s="11">
        <v>2.4169999999999998</v>
      </c>
      <c r="Z411" s="11">
        <v>0.66</v>
      </c>
      <c r="AA411" s="11">
        <v>0.107</v>
      </c>
      <c r="AB411" s="11">
        <v>8.0000000000000002E-3</v>
      </c>
      <c r="AC411" s="11">
        <v>0</v>
      </c>
    </row>
    <row r="412" spans="1:29" ht="11.5">
      <c r="A412" s="15">
        <v>395</v>
      </c>
      <c r="B412" s="13" t="s">
        <v>1059</v>
      </c>
      <c r="C412" s="14" t="s">
        <v>599</v>
      </c>
      <c r="D412" s="12"/>
      <c r="E412" s="12">
        <v>108</v>
      </c>
      <c r="F412" s="13" t="s">
        <v>1110</v>
      </c>
      <c r="G412" s="12">
        <v>910</v>
      </c>
      <c r="H412" s="12">
        <v>1970</v>
      </c>
      <c r="I412" s="11">
        <v>318.78699999999998</v>
      </c>
      <c r="J412" s="11">
        <v>253.816</v>
      </c>
      <c r="K412" s="11">
        <v>216.41</v>
      </c>
      <c r="L412" s="11">
        <v>184.929</v>
      </c>
      <c r="M412" s="11">
        <v>131.82400000000001</v>
      </c>
      <c r="N412" s="11">
        <v>111.917</v>
      </c>
      <c r="O412" s="11">
        <v>96.875</v>
      </c>
      <c r="P412" s="11">
        <v>83.789000000000001</v>
      </c>
      <c r="Q412" s="11">
        <v>71.091999999999999</v>
      </c>
      <c r="R412" s="11">
        <v>59.798999999999999</v>
      </c>
      <c r="S412" s="11">
        <v>48.896000000000001</v>
      </c>
      <c r="T412" s="11">
        <v>39.276000000000003</v>
      </c>
      <c r="U412" s="11">
        <v>29.518999999999998</v>
      </c>
      <c r="V412" s="11">
        <v>20.881</v>
      </c>
      <c r="W412" s="11">
        <v>13.1</v>
      </c>
      <c r="X412" s="11">
        <v>6.36</v>
      </c>
      <c r="Y412" s="11">
        <v>2.6240000000000001</v>
      </c>
      <c r="Z412" s="11">
        <v>0.73599999999999999</v>
      </c>
      <c r="AA412" s="11">
        <v>0.12</v>
      </c>
      <c r="AB412" s="11">
        <v>0.01</v>
      </c>
      <c r="AC412" s="11">
        <v>0</v>
      </c>
    </row>
    <row r="413" spans="1:29" ht="11.5">
      <c r="A413" s="15">
        <v>396</v>
      </c>
      <c r="B413" s="13" t="s">
        <v>1059</v>
      </c>
      <c r="C413" s="14" t="s">
        <v>599</v>
      </c>
      <c r="D413" s="12"/>
      <c r="E413" s="12">
        <v>108</v>
      </c>
      <c r="F413" s="13" t="s">
        <v>1110</v>
      </c>
      <c r="G413" s="12">
        <v>910</v>
      </c>
      <c r="H413" s="12">
        <v>1975</v>
      </c>
      <c r="I413" s="11">
        <v>335.262</v>
      </c>
      <c r="J413" s="11">
        <v>266.55</v>
      </c>
      <c r="K413" s="11">
        <v>234.84100000000001</v>
      </c>
      <c r="L413" s="11">
        <v>202.93</v>
      </c>
      <c r="M413" s="11">
        <v>165.85599999999999</v>
      </c>
      <c r="N413" s="11">
        <v>111.24299999999999</v>
      </c>
      <c r="O413" s="11">
        <v>92.867999999999995</v>
      </c>
      <c r="P413" s="11">
        <v>81.097999999999999</v>
      </c>
      <c r="Q413" s="11">
        <v>70.227000000000004</v>
      </c>
      <c r="R413" s="11">
        <v>58.33</v>
      </c>
      <c r="S413" s="11">
        <v>49.463999999999999</v>
      </c>
      <c r="T413" s="11">
        <v>40.591000000000001</v>
      </c>
      <c r="U413" s="11">
        <v>32.021000000000001</v>
      </c>
      <c r="V413" s="11">
        <v>23.72</v>
      </c>
      <c r="W413" s="11">
        <v>15.676</v>
      </c>
      <c r="X413" s="11">
        <v>9.7929999999999993</v>
      </c>
      <c r="Y413" s="11">
        <v>3.5779999999999998</v>
      </c>
      <c r="Z413" s="11">
        <v>0.78700000000000003</v>
      </c>
      <c r="AA413" s="11">
        <v>0.13800000000000001</v>
      </c>
      <c r="AB413" s="11">
        <v>1.2999999999999999E-2</v>
      </c>
      <c r="AC413" s="11">
        <v>1E-3</v>
      </c>
    </row>
    <row r="414" spans="1:29" ht="11.5">
      <c r="A414" s="15">
        <v>397</v>
      </c>
      <c r="B414" s="13" t="s">
        <v>1059</v>
      </c>
      <c r="C414" s="14" t="s">
        <v>599</v>
      </c>
      <c r="D414" s="12"/>
      <c r="E414" s="12">
        <v>108</v>
      </c>
      <c r="F414" s="13" t="s">
        <v>1110</v>
      </c>
      <c r="G414" s="12">
        <v>910</v>
      </c>
      <c r="H414" s="12">
        <v>1980</v>
      </c>
      <c r="I414" s="11">
        <v>390.2</v>
      </c>
      <c r="J414" s="11">
        <v>284.96800000000002</v>
      </c>
      <c r="K414" s="11">
        <v>248.90600000000001</v>
      </c>
      <c r="L414" s="11">
        <v>223.92400000000001</v>
      </c>
      <c r="M414" s="11">
        <v>197.97300000000001</v>
      </c>
      <c r="N414" s="11">
        <v>161.59899999999999</v>
      </c>
      <c r="O414" s="11">
        <v>105.72799999999999</v>
      </c>
      <c r="P414" s="11">
        <v>84.823999999999998</v>
      </c>
      <c r="Q414" s="11">
        <v>72.597999999999999</v>
      </c>
      <c r="R414" s="11">
        <v>62.606000000000002</v>
      </c>
      <c r="S414" s="11">
        <v>51.25</v>
      </c>
      <c r="T414" s="11">
        <v>42.155999999999999</v>
      </c>
      <c r="U414" s="11">
        <v>33.414000000000001</v>
      </c>
      <c r="V414" s="11">
        <v>25.007999999999999</v>
      </c>
      <c r="W414" s="11">
        <v>16.652000000000001</v>
      </c>
      <c r="X414" s="11">
        <v>9.2750000000000004</v>
      </c>
      <c r="Y414" s="11">
        <v>4.4870000000000001</v>
      </c>
      <c r="Z414" s="11">
        <v>1.1479999999999999</v>
      </c>
      <c r="AA414" s="11">
        <v>0.157</v>
      </c>
      <c r="AB414" s="11">
        <v>1.4999999999999999E-2</v>
      </c>
      <c r="AC414" s="11">
        <v>1E-3</v>
      </c>
    </row>
    <row r="415" spans="1:29" ht="11.5">
      <c r="A415" s="15">
        <v>398</v>
      </c>
      <c r="B415" s="13" t="s">
        <v>1059</v>
      </c>
      <c r="C415" s="14" t="s">
        <v>599</v>
      </c>
      <c r="D415" s="12"/>
      <c r="E415" s="12">
        <v>108</v>
      </c>
      <c r="F415" s="13" t="s">
        <v>1110</v>
      </c>
      <c r="G415" s="12">
        <v>910</v>
      </c>
      <c r="H415" s="12">
        <v>1985</v>
      </c>
      <c r="I415" s="11">
        <v>478.20699999999999</v>
      </c>
      <c r="J415" s="11">
        <v>348.44099999999997</v>
      </c>
      <c r="K415" s="11">
        <v>264.86099999999999</v>
      </c>
      <c r="L415" s="11">
        <v>232.44</v>
      </c>
      <c r="M415" s="11">
        <v>210.84399999999999</v>
      </c>
      <c r="N415" s="11">
        <v>186.869</v>
      </c>
      <c r="O415" s="11">
        <v>150.97999999999999</v>
      </c>
      <c r="P415" s="11">
        <v>96.426000000000002</v>
      </c>
      <c r="Q415" s="11">
        <v>76.853999999999999</v>
      </c>
      <c r="R415" s="11">
        <v>66.206999999999994</v>
      </c>
      <c r="S415" s="11">
        <v>56.206000000000003</v>
      </c>
      <c r="T415" s="11">
        <v>44.756</v>
      </c>
      <c r="U415" s="11">
        <v>35.19</v>
      </c>
      <c r="V415" s="11">
        <v>26.071999999999999</v>
      </c>
      <c r="W415" s="11">
        <v>17.780999999999999</v>
      </c>
      <c r="X415" s="11">
        <v>9.9849999999999994</v>
      </c>
      <c r="Y415" s="11">
        <v>4.3289999999999997</v>
      </c>
      <c r="Z415" s="11">
        <v>1.454</v>
      </c>
      <c r="AA415" s="11">
        <v>0.22700000000000001</v>
      </c>
      <c r="AB415" s="11">
        <v>1.7000000000000001E-2</v>
      </c>
      <c r="AC415" s="11">
        <v>1E-3</v>
      </c>
    </row>
    <row r="416" spans="1:29" ht="11.5">
      <c r="A416" s="15">
        <v>399</v>
      </c>
      <c r="B416" s="13" t="s">
        <v>1059</v>
      </c>
      <c r="C416" s="14" t="s">
        <v>599</v>
      </c>
      <c r="D416" s="12"/>
      <c r="E416" s="12">
        <v>108</v>
      </c>
      <c r="F416" s="13" t="s">
        <v>1110</v>
      </c>
      <c r="G416" s="12">
        <v>910</v>
      </c>
      <c r="H416" s="12">
        <v>1990</v>
      </c>
      <c r="I416" s="11">
        <v>550.95899999999995</v>
      </c>
      <c r="J416" s="11">
        <v>426.29</v>
      </c>
      <c r="K416" s="11">
        <v>327.38299999999998</v>
      </c>
      <c r="L416" s="11">
        <v>252.9</v>
      </c>
      <c r="M416" s="11">
        <v>222.75399999999999</v>
      </c>
      <c r="N416" s="11">
        <v>200.392</v>
      </c>
      <c r="O416" s="11">
        <v>178.56899999999999</v>
      </c>
      <c r="P416" s="11">
        <v>140.49799999999999</v>
      </c>
      <c r="Q416" s="11">
        <v>86.808999999999997</v>
      </c>
      <c r="R416" s="11">
        <v>68.156999999999996</v>
      </c>
      <c r="S416" s="11">
        <v>58.698</v>
      </c>
      <c r="T416" s="11">
        <v>50.034999999999997</v>
      </c>
      <c r="U416" s="11">
        <v>38.244</v>
      </c>
      <c r="V416" s="11">
        <v>27.85</v>
      </c>
      <c r="W416" s="11">
        <v>18.335000000000001</v>
      </c>
      <c r="X416" s="11">
        <v>10.526</v>
      </c>
      <c r="Y416" s="11">
        <v>4.5659999999999998</v>
      </c>
      <c r="Z416" s="11">
        <v>1.377</v>
      </c>
      <c r="AA416" s="11">
        <v>0.28599999999999998</v>
      </c>
      <c r="AB416" s="11">
        <v>2.4E-2</v>
      </c>
      <c r="AC416" s="11">
        <v>1E-3</v>
      </c>
    </row>
    <row r="417" spans="1:29" ht="11.5">
      <c r="A417" s="15">
        <v>400</v>
      </c>
      <c r="B417" s="13" t="s">
        <v>1059</v>
      </c>
      <c r="C417" s="14" t="s">
        <v>599</v>
      </c>
      <c r="D417" s="12"/>
      <c r="E417" s="12">
        <v>108</v>
      </c>
      <c r="F417" s="13" t="s">
        <v>1110</v>
      </c>
      <c r="G417" s="12">
        <v>910</v>
      </c>
      <c r="H417" s="12">
        <v>1995</v>
      </c>
      <c r="I417" s="11">
        <v>586.91600000000005</v>
      </c>
      <c r="J417" s="11">
        <v>511.66500000000002</v>
      </c>
      <c r="K417" s="11">
        <v>413.33800000000002</v>
      </c>
      <c r="L417" s="11">
        <v>309.07400000000001</v>
      </c>
      <c r="M417" s="11">
        <v>218.357</v>
      </c>
      <c r="N417" s="11">
        <v>180.74799999999999</v>
      </c>
      <c r="O417" s="11">
        <v>163.124</v>
      </c>
      <c r="P417" s="11">
        <v>148.72800000000001</v>
      </c>
      <c r="Q417" s="11">
        <v>117.688</v>
      </c>
      <c r="R417" s="11">
        <v>70.921000000000006</v>
      </c>
      <c r="S417" s="11">
        <v>55.57</v>
      </c>
      <c r="T417" s="11">
        <v>47.503</v>
      </c>
      <c r="U417" s="11">
        <v>39.25</v>
      </c>
      <c r="V417" s="11">
        <v>28.030999999999999</v>
      </c>
      <c r="W417" s="11">
        <v>18.335000000000001</v>
      </c>
      <c r="X417" s="11">
        <v>10.065</v>
      </c>
      <c r="Y417" s="11">
        <v>4.2309999999999999</v>
      </c>
      <c r="Z417" s="11">
        <v>1.3120000000000001</v>
      </c>
      <c r="AA417" s="11">
        <v>0.26100000000000001</v>
      </c>
      <c r="AB417" s="11">
        <v>0.03</v>
      </c>
      <c r="AC417" s="11">
        <v>1E-3</v>
      </c>
    </row>
    <row r="418" spans="1:29" ht="11.5">
      <c r="A418" s="15">
        <v>401</v>
      </c>
      <c r="B418" s="13" t="s">
        <v>1059</v>
      </c>
      <c r="C418" s="14" t="s">
        <v>599</v>
      </c>
      <c r="D418" s="12"/>
      <c r="E418" s="12">
        <v>108</v>
      </c>
      <c r="F418" s="13" t="s">
        <v>1110</v>
      </c>
      <c r="G418" s="12">
        <v>910</v>
      </c>
      <c r="H418" s="12">
        <v>2000</v>
      </c>
      <c r="I418" s="11">
        <v>578.81100000000004</v>
      </c>
      <c r="J418" s="11">
        <v>534.46400000000006</v>
      </c>
      <c r="K418" s="11">
        <v>482.00099999999998</v>
      </c>
      <c r="L418" s="11">
        <v>377.04199999999997</v>
      </c>
      <c r="M418" s="11">
        <v>259.34500000000003</v>
      </c>
      <c r="N418" s="11">
        <v>173.589</v>
      </c>
      <c r="O418" s="11">
        <v>149.613</v>
      </c>
      <c r="P418" s="11">
        <v>139.91499999999999</v>
      </c>
      <c r="Q418" s="11">
        <v>130.33199999999999</v>
      </c>
      <c r="R418" s="11">
        <v>99.822000000000003</v>
      </c>
      <c r="S418" s="11">
        <v>58.448999999999998</v>
      </c>
      <c r="T418" s="11">
        <v>44.695</v>
      </c>
      <c r="U418" s="11">
        <v>37.158999999999999</v>
      </c>
      <c r="V418" s="11">
        <v>30.071000000000002</v>
      </c>
      <c r="W418" s="11">
        <v>20.454999999999998</v>
      </c>
      <c r="X418" s="11">
        <v>10.839</v>
      </c>
      <c r="Y418" s="11">
        <v>3.879</v>
      </c>
      <c r="Z418" s="11">
        <v>1.1719999999999999</v>
      </c>
      <c r="AA418" s="11">
        <v>0.246</v>
      </c>
      <c r="AB418" s="11">
        <v>2.7E-2</v>
      </c>
      <c r="AC418" s="11">
        <v>2E-3</v>
      </c>
    </row>
    <row r="419" spans="1:29" ht="11.5">
      <c r="A419" s="15">
        <v>402</v>
      </c>
      <c r="B419" s="13" t="s">
        <v>1059</v>
      </c>
      <c r="C419" s="14" t="s">
        <v>599</v>
      </c>
      <c r="D419" s="12"/>
      <c r="E419" s="12">
        <v>108</v>
      </c>
      <c r="F419" s="13" t="s">
        <v>1110</v>
      </c>
      <c r="G419" s="12">
        <v>910</v>
      </c>
      <c r="H419" s="12">
        <v>2005</v>
      </c>
      <c r="I419" s="11">
        <v>657.09500000000003</v>
      </c>
      <c r="J419" s="11">
        <v>551.20399999999995</v>
      </c>
      <c r="K419" s="11">
        <v>524.65899999999999</v>
      </c>
      <c r="L419" s="11">
        <v>472.33699999999999</v>
      </c>
      <c r="M419" s="11">
        <v>364.56599999999997</v>
      </c>
      <c r="N419" s="11">
        <v>247.76400000000001</v>
      </c>
      <c r="O419" s="11">
        <v>164.67699999999999</v>
      </c>
      <c r="P419" s="11">
        <v>141.35300000000001</v>
      </c>
      <c r="Q419" s="11">
        <v>131.88</v>
      </c>
      <c r="R419" s="11">
        <v>121.95699999999999</v>
      </c>
      <c r="S419" s="11">
        <v>91.602000000000004</v>
      </c>
      <c r="T419" s="11">
        <v>52.085999999999999</v>
      </c>
      <c r="U419" s="11">
        <v>38.066000000000003</v>
      </c>
      <c r="V419" s="11">
        <v>29.510999999999999</v>
      </c>
      <c r="W419" s="11">
        <v>21.518999999999998</v>
      </c>
      <c r="X419" s="11">
        <v>12.385</v>
      </c>
      <c r="Y419" s="11">
        <v>5.1020000000000003</v>
      </c>
      <c r="Z419" s="11">
        <v>1.276</v>
      </c>
      <c r="AA419" s="11">
        <v>0.23699999999999999</v>
      </c>
      <c r="AB419" s="11">
        <v>2.9000000000000001E-2</v>
      </c>
      <c r="AC419" s="11">
        <v>2E-3</v>
      </c>
    </row>
    <row r="420" spans="1:29" ht="11.5">
      <c r="A420" s="15">
        <v>403</v>
      </c>
      <c r="B420" s="13" t="s">
        <v>1059</v>
      </c>
      <c r="C420" s="14" t="s">
        <v>599</v>
      </c>
      <c r="D420" s="12"/>
      <c r="E420" s="12">
        <v>108</v>
      </c>
      <c r="F420" s="13" t="s">
        <v>1110</v>
      </c>
      <c r="G420" s="12">
        <v>910</v>
      </c>
      <c r="H420" s="12">
        <v>2010</v>
      </c>
      <c r="I420" s="11">
        <v>794.31200000000001</v>
      </c>
      <c r="J420" s="11">
        <v>630.62099999999998</v>
      </c>
      <c r="K420" s="11">
        <v>539.76</v>
      </c>
      <c r="L420" s="11">
        <v>516.79600000000005</v>
      </c>
      <c r="M420" s="11">
        <v>463.67500000000001</v>
      </c>
      <c r="N420" s="11">
        <v>356.38400000000001</v>
      </c>
      <c r="O420" s="11">
        <v>241.304</v>
      </c>
      <c r="P420" s="11">
        <v>159.161</v>
      </c>
      <c r="Q420" s="11">
        <v>135.30500000000001</v>
      </c>
      <c r="R420" s="11">
        <v>125.434</v>
      </c>
      <c r="S420" s="11">
        <v>114.76600000000001</v>
      </c>
      <c r="T420" s="11">
        <v>84.721000000000004</v>
      </c>
      <c r="U420" s="11">
        <v>46.750999999999998</v>
      </c>
      <c r="V420" s="11">
        <v>32.350999999999999</v>
      </c>
      <c r="W420" s="11">
        <v>22.963999999999999</v>
      </c>
      <c r="X420" s="11">
        <v>14.526</v>
      </c>
      <c r="Y420" s="11">
        <v>6.7119999999999997</v>
      </c>
      <c r="Z420" s="11">
        <v>1.9690000000000001</v>
      </c>
      <c r="AA420" s="11">
        <v>0.30399999999999999</v>
      </c>
      <c r="AB420" s="11">
        <v>3.3000000000000002E-2</v>
      </c>
      <c r="AC420" s="11">
        <v>2E-3</v>
      </c>
    </row>
    <row r="421" spans="1:29" ht="11.5">
      <c r="A421" s="15">
        <v>404</v>
      </c>
      <c r="B421" s="13" t="s">
        <v>1059</v>
      </c>
      <c r="C421" s="14" t="s">
        <v>599</v>
      </c>
      <c r="D421" s="12"/>
      <c r="E421" s="12">
        <v>108</v>
      </c>
      <c r="F421" s="13" t="s">
        <v>1110</v>
      </c>
      <c r="G421" s="12">
        <v>910</v>
      </c>
      <c r="H421" s="12">
        <v>2015</v>
      </c>
      <c r="I421" s="11">
        <v>938.245</v>
      </c>
      <c r="J421" s="11">
        <v>770.13800000000003</v>
      </c>
      <c r="K421" s="11">
        <v>617.53</v>
      </c>
      <c r="L421" s="11">
        <v>528.68399999999997</v>
      </c>
      <c r="M421" s="11">
        <v>499.91</v>
      </c>
      <c r="N421" s="11">
        <v>444.19799999999998</v>
      </c>
      <c r="O421" s="11">
        <v>339.584</v>
      </c>
      <c r="P421" s="11">
        <v>228.077</v>
      </c>
      <c r="Q421" s="11">
        <v>149.18100000000001</v>
      </c>
      <c r="R421" s="11">
        <v>126.556</v>
      </c>
      <c r="S421" s="11">
        <v>116.664</v>
      </c>
      <c r="T421" s="11">
        <v>105.318</v>
      </c>
      <c r="U421" s="11">
        <v>75.555000000000007</v>
      </c>
      <c r="V421" s="11">
        <v>39.497999999999998</v>
      </c>
      <c r="W421" s="11">
        <v>25.094999999999999</v>
      </c>
      <c r="X421" s="11">
        <v>15.509</v>
      </c>
      <c r="Y421" s="11">
        <v>7.8559999999999999</v>
      </c>
      <c r="Z421" s="11">
        <v>2.61</v>
      </c>
      <c r="AA421" s="11">
        <v>0.48199999999999998</v>
      </c>
      <c r="AB421" s="11">
        <v>4.2000000000000003E-2</v>
      </c>
      <c r="AC421" s="11">
        <v>3.0000000000000001E-3</v>
      </c>
    </row>
    <row r="422" spans="1:29" ht="11.5">
      <c r="A422" s="15">
        <v>405</v>
      </c>
      <c r="B422" s="13" t="s">
        <v>1059</v>
      </c>
      <c r="C422" s="14" t="s">
        <v>599</v>
      </c>
      <c r="D422" s="12"/>
      <c r="E422" s="12">
        <v>108</v>
      </c>
      <c r="F422" s="13" t="s">
        <v>1110</v>
      </c>
      <c r="G422" s="12">
        <v>910</v>
      </c>
      <c r="H422" s="12">
        <v>2020</v>
      </c>
      <c r="I422" s="11">
        <v>1037.42</v>
      </c>
      <c r="J422" s="11">
        <v>916.09799999999996</v>
      </c>
      <c r="K422" s="11">
        <v>756.83500000000004</v>
      </c>
      <c r="L422" s="11">
        <v>608.95799999999997</v>
      </c>
      <c r="M422" s="11">
        <v>519.13199999999995</v>
      </c>
      <c r="N422" s="11">
        <v>488.83199999999999</v>
      </c>
      <c r="O422" s="11">
        <v>432.923</v>
      </c>
      <c r="P422" s="11">
        <v>328.904</v>
      </c>
      <c r="Q422" s="11">
        <v>219.32300000000001</v>
      </c>
      <c r="R422" s="11">
        <v>142.566</v>
      </c>
      <c r="S422" s="11">
        <v>119.69</v>
      </c>
      <c r="T422" s="11">
        <v>108.502</v>
      </c>
      <c r="U422" s="11">
        <v>95.126999999999995</v>
      </c>
      <c r="V422" s="11">
        <v>64.790000000000006</v>
      </c>
      <c r="W422" s="11">
        <v>31.125</v>
      </c>
      <c r="X422" s="11">
        <v>17.231999999999999</v>
      </c>
      <c r="Y422" s="11">
        <v>8.5779999999999994</v>
      </c>
      <c r="Z422" s="11">
        <v>3.1139999999999999</v>
      </c>
      <c r="AA422" s="11">
        <v>0.64500000000000002</v>
      </c>
      <c r="AB422" s="11">
        <v>6.7000000000000004E-2</v>
      </c>
      <c r="AC422" s="11">
        <v>3.0000000000000001E-3</v>
      </c>
    </row>
    <row r="423" spans="1:29" ht="11.5">
      <c r="A423" s="15">
        <v>406</v>
      </c>
      <c r="B423" s="13" t="s">
        <v>1059</v>
      </c>
      <c r="C423" s="14" t="s">
        <v>1111</v>
      </c>
      <c r="D423" s="12"/>
      <c r="E423" s="12">
        <v>174</v>
      </c>
      <c r="F423" s="13" t="s">
        <v>1110</v>
      </c>
      <c r="G423" s="12">
        <v>910</v>
      </c>
      <c r="H423" s="12">
        <v>1950</v>
      </c>
      <c r="I423" s="11">
        <v>11.625</v>
      </c>
      <c r="J423" s="11">
        <v>9.8079999999999998</v>
      </c>
      <c r="K423" s="11">
        <v>9.0389999999999997</v>
      </c>
      <c r="L423" s="11">
        <v>8.0060000000000002</v>
      </c>
      <c r="M423" s="11">
        <v>7.1639999999999997</v>
      </c>
      <c r="N423" s="11">
        <v>6.3970000000000002</v>
      </c>
      <c r="O423" s="11">
        <v>5.7480000000000002</v>
      </c>
      <c r="P423" s="11">
        <v>5.0049999999999999</v>
      </c>
      <c r="Q423" s="11">
        <v>4.2130000000000001</v>
      </c>
      <c r="R423" s="11">
        <v>3.2440000000000002</v>
      </c>
      <c r="S423" s="11">
        <v>2.5489999999999999</v>
      </c>
      <c r="T423" s="11">
        <v>2.0470000000000002</v>
      </c>
      <c r="U423" s="11">
        <v>1.6060000000000001</v>
      </c>
      <c r="V423" s="11">
        <v>1.24</v>
      </c>
      <c r="W423" s="11">
        <v>0.83199999999999996</v>
      </c>
      <c r="X423" s="11">
        <v>0.47699999999999998</v>
      </c>
      <c r="Y423" s="11">
        <v>0.24</v>
      </c>
      <c r="Z423" s="11">
        <v>1.7000000000000001E-2</v>
      </c>
      <c r="AA423" s="11">
        <v>0</v>
      </c>
      <c r="AB423" s="11">
        <v>0</v>
      </c>
      <c r="AC423" s="11">
        <v>0</v>
      </c>
    </row>
    <row r="424" spans="1:29" ht="11.5">
      <c r="A424" s="15">
        <v>407</v>
      </c>
      <c r="B424" s="13" t="s">
        <v>1059</v>
      </c>
      <c r="C424" s="14" t="s">
        <v>1111</v>
      </c>
      <c r="D424" s="12"/>
      <c r="E424" s="12">
        <v>174</v>
      </c>
      <c r="F424" s="13" t="s">
        <v>1110</v>
      </c>
      <c r="G424" s="12">
        <v>910</v>
      </c>
      <c r="H424" s="12">
        <v>1955</v>
      </c>
      <c r="I424" s="11">
        <v>14.648</v>
      </c>
      <c r="J424" s="11">
        <v>10.547000000000001</v>
      </c>
      <c r="K424" s="11">
        <v>9.5649999999999995</v>
      </c>
      <c r="L424" s="11">
        <v>8.798</v>
      </c>
      <c r="M424" s="11">
        <v>7.6970000000000001</v>
      </c>
      <c r="N424" s="11">
        <v>6.819</v>
      </c>
      <c r="O424" s="11">
        <v>6.0540000000000003</v>
      </c>
      <c r="P424" s="11">
        <v>5.3879999999999999</v>
      </c>
      <c r="Q424" s="11">
        <v>4.6289999999999996</v>
      </c>
      <c r="R424" s="11">
        <v>3.835</v>
      </c>
      <c r="S424" s="11">
        <v>2.883</v>
      </c>
      <c r="T424" s="11">
        <v>2.19</v>
      </c>
      <c r="U424" s="11">
        <v>1.6679999999999999</v>
      </c>
      <c r="V424" s="11">
        <v>1.206</v>
      </c>
      <c r="W424" s="11">
        <v>0.82899999999999996</v>
      </c>
      <c r="X424" s="11">
        <v>0.45900000000000002</v>
      </c>
      <c r="Y424" s="11">
        <v>0.19900000000000001</v>
      </c>
      <c r="Z424" s="11">
        <v>6.8000000000000005E-2</v>
      </c>
      <c r="AA424" s="11">
        <v>0</v>
      </c>
      <c r="AB424" s="11">
        <v>0</v>
      </c>
      <c r="AC424" s="11">
        <v>0</v>
      </c>
    </row>
    <row r="425" spans="1:29" ht="11.5">
      <c r="A425" s="15">
        <v>408</v>
      </c>
      <c r="B425" s="13" t="s">
        <v>1059</v>
      </c>
      <c r="C425" s="14" t="s">
        <v>1111</v>
      </c>
      <c r="D425" s="12"/>
      <c r="E425" s="12">
        <v>174</v>
      </c>
      <c r="F425" s="13" t="s">
        <v>1110</v>
      </c>
      <c r="G425" s="12">
        <v>910</v>
      </c>
      <c r="H425" s="12">
        <v>1960</v>
      </c>
      <c r="I425" s="11">
        <v>16.989999999999998</v>
      </c>
      <c r="J425" s="11">
        <v>12.941000000000001</v>
      </c>
      <c r="K425" s="11">
        <v>9.9440000000000008</v>
      </c>
      <c r="L425" s="11">
        <v>9.0169999999999995</v>
      </c>
      <c r="M425" s="11">
        <v>8.1989999999999998</v>
      </c>
      <c r="N425" s="11">
        <v>7.1029999999999998</v>
      </c>
      <c r="O425" s="11">
        <v>6.2590000000000003</v>
      </c>
      <c r="P425" s="11">
        <v>5.5090000000000003</v>
      </c>
      <c r="Q425" s="11">
        <v>4.84</v>
      </c>
      <c r="R425" s="11">
        <v>4.0940000000000003</v>
      </c>
      <c r="S425" s="11">
        <v>3.3149999999999999</v>
      </c>
      <c r="T425" s="11">
        <v>2.4079999999999999</v>
      </c>
      <c r="U425" s="11">
        <v>1.7370000000000001</v>
      </c>
      <c r="V425" s="11">
        <v>1.2230000000000001</v>
      </c>
      <c r="W425" s="11">
        <v>0.78900000000000003</v>
      </c>
      <c r="X425" s="11">
        <v>0.45</v>
      </c>
      <c r="Y425" s="11">
        <v>0.189</v>
      </c>
      <c r="Z425" s="11">
        <v>5.6000000000000001E-2</v>
      </c>
      <c r="AA425" s="11">
        <v>1.2999999999999999E-2</v>
      </c>
      <c r="AB425" s="11">
        <v>0</v>
      </c>
      <c r="AC425" s="11">
        <v>0</v>
      </c>
    </row>
    <row r="426" spans="1:29" ht="11.5">
      <c r="A426" s="15">
        <v>409</v>
      </c>
      <c r="B426" s="13" t="s">
        <v>1059</v>
      </c>
      <c r="C426" s="14" t="s">
        <v>1111</v>
      </c>
      <c r="D426" s="12"/>
      <c r="E426" s="12">
        <v>174</v>
      </c>
      <c r="F426" s="13" t="s">
        <v>1110</v>
      </c>
      <c r="G426" s="12">
        <v>910</v>
      </c>
      <c r="H426" s="12">
        <v>1965</v>
      </c>
      <c r="I426" s="11">
        <v>18.64</v>
      </c>
      <c r="J426" s="11">
        <v>15.002000000000001</v>
      </c>
      <c r="K426" s="11">
        <v>12.132</v>
      </c>
      <c r="L426" s="11">
        <v>9.2870000000000008</v>
      </c>
      <c r="M426" s="11">
        <v>8.3450000000000006</v>
      </c>
      <c r="N426" s="11">
        <v>7.5289999999999999</v>
      </c>
      <c r="O426" s="11">
        <v>6.4850000000000003</v>
      </c>
      <c r="P426" s="11">
        <v>5.6719999999999997</v>
      </c>
      <c r="Q426" s="11">
        <v>4.9290000000000003</v>
      </c>
      <c r="R426" s="11">
        <v>4.2690000000000001</v>
      </c>
      <c r="S426" s="11">
        <v>3.532</v>
      </c>
      <c r="T426" s="11">
        <v>2.77</v>
      </c>
      <c r="U426" s="11">
        <v>1.9119999999999999</v>
      </c>
      <c r="V426" s="11">
        <v>1.2769999999999999</v>
      </c>
      <c r="W426" s="11">
        <v>0.80600000000000005</v>
      </c>
      <c r="X426" s="11">
        <v>0.433</v>
      </c>
      <c r="Y426" s="11">
        <v>0.19</v>
      </c>
      <c r="Z426" s="11">
        <v>5.5E-2</v>
      </c>
      <c r="AA426" s="11">
        <v>0.01</v>
      </c>
      <c r="AB426" s="11">
        <v>0</v>
      </c>
      <c r="AC426" s="11">
        <v>0</v>
      </c>
    </row>
    <row r="427" spans="1:29" ht="11.5">
      <c r="A427" s="15">
        <v>410</v>
      </c>
      <c r="B427" s="13" t="s">
        <v>1059</v>
      </c>
      <c r="C427" s="14" t="s">
        <v>1111</v>
      </c>
      <c r="D427" s="12"/>
      <c r="E427" s="12">
        <v>174</v>
      </c>
      <c r="F427" s="13" t="s">
        <v>1110</v>
      </c>
      <c r="G427" s="12">
        <v>910</v>
      </c>
      <c r="H427" s="12">
        <v>1970</v>
      </c>
      <c r="I427" s="11">
        <v>20.527000000000001</v>
      </c>
      <c r="J427" s="11">
        <v>16.878</v>
      </c>
      <c r="K427" s="11">
        <v>14.339</v>
      </c>
      <c r="L427" s="11">
        <v>11.577999999999999</v>
      </c>
      <c r="M427" s="11">
        <v>8.7620000000000005</v>
      </c>
      <c r="N427" s="11">
        <v>7.8220000000000001</v>
      </c>
      <c r="O427" s="11">
        <v>7.0270000000000001</v>
      </c>
      <c r="P427" s="11">
        <v>6.0069999999999997</v>
      </c>
      <c r="Q427" s="11">
        <v>5.1929999999999996</v>
      </c>
      <c r="R427" s="11">
        <v>4.4480000000000004</v>
      </c>
      <c r="S427" s="11">
        <v>3.774</v>
      </c>
      <c r="T427" s="11">
        <v>3.0259999999999998</v>
      </c>
      <c r="U427" s="11">
        <v>2.2629999999999999</v>
      </c>
      <c r="V427" s="11">
        <v>1.4490000000000001</v>
      </c>
      <c r="W427" s="11">
        <v>0.86799999999999999</v>
      </c>
      <c r="X427" s="11">
        <v>0.46</v>
      </c>
      <c r="Y427" s="11">
        <v>0.191</v>
      </c>
      <c r="Z427" s="11">
        <v>5.8000000000000003E-2</v>
      </c>
      <c r="AA427" s="11">
        <v>0.01</v>
      </c>
      <c r="AB427" s="11">
        <v>0</v>
      </c>
      <c r="AC427" s="11">
        <v>0</v>
      </c>
    </row>
    <row r="428" spans="1:29" ht="11.5">
      <c r="A428" s="15">
        <v>411</v>
      </c>
      <c r="B428" s="13" t="s">
        <v>1059</v>
      </c>
      <c r="C428" s="14" t="s">
        <v>1111</v>
      </c>
      <c r="D428" s="12"/>
      <c r="E428" s="12">
        <v>174</v>
      </c>
      <c r="F428" s="13" t="s">
        <v>1110</v>
      </c>
      <c r="G428" s="12">
        <v>910</v>
      </c>
      <c r="H428" s="12">
        <v>1975</v>
      </c>
      <c r="I428" s="11">
        <v>22.937000000000001</v>
      </c>
      <c r="J428" s="11">
        <v>18.783000000000001</v>
      </c>
      <c r="K428" s="11">
        <v>16.202999999999999</v>
      </c>
      <c r="L428" s="11">
        <v>13.749000000000001</v>
      </c>
      <c r="M428" s="11">
        <v>10.994999999999999</v>
      </c>
      <c r="N428" s="11">
        <v>8.2520000000000007</v>
      </c>
      <c r="O428" s="11">
        <v>7.3449999999999998</v>
      </c>
      <c r="P428" s="11">
        <v>6.556</v>
      </c>
      <c r="Q428" s="11">
        <v>5.5419999999999998</v>
      </c>
      <c r="R428" s="11">
        <v>4.7279999999999998</v>
      </c>
      <c r="S428" s="11">
        <v>3.9710000000000001</v>
      </c>
      <c r="T428" s="11">
        <v>3.2679999999999998</v>
      </c>
      <c r="U428" s="11">
        <v>2.5009999999999999</v>
      </c>
      <c r="V428" s="11">
        <v>1.7430000000000001</v>
      </c>
      <c r="W428" s="11">
        <v>1.002</v>
      </c>
      <c r="X428" s="11">
        <v>0.50700000000000001</v>
      </c>
      <c r="Y428" s="11">
        <v>0.20699999999999999</v>
      </c>
      <c r="Z428" s="11">
        <v>0.06</v>
      </c>
      <c r="AA428" s="11">
        <v>1.0999999999999999E-2</v>
      </c>
      <c r="AB428" s="11">
        <v>0</v>
      </c>
      <c r="AC428" s="11">
        <v>0</v>
      </c>
    </row>
    <row r="429" spans="1:29" ht="11.5">
      <c r="A429" s="15">
        <v>412</v>
      </c>
      <c r="B429" s="13" t="s">
        <v>1059</v>
      </c>
      <c r="C429" s="14" t="s">
        <v>1111</v>
      </c>
      <c r="D429" s="12"/>
      <c r="E429" s="12">
        <v>174</v>
      </c>
      <c r="F429" s="13" t="s">
        <v>1110</v>
      </c>
      <c r="G429" s="12">
        <v>910</v>
      </c>
      <c r="H429" s="12">
        <v>1980</v>
      </c>
      <c r="I429" s="11">
        <v>28.033999999999999</v>
      </c>
      <c r="J429" s="11">
        <v>22.449000000000002</v>
      </c>
      <c r="K429" s="11">
        <v>19.152999999999999</v>
      </c>
      <c r="L429" s="11">
        <v>16.494</v>
      </c>
      <c r="M429" s="11">
        <v>13.867000000000001</v>
      </c>
      <c r="N429" s="11">
        <v>11.02</v>
      </c>
      <c r="O429" s="11">
        <v>8.2590000000000003</v>
      </c>
      <c r="P429" s="11">
        <v>7.2919999999999998</v>
      </c>
      <c r="Q429" s="11">
        <v>6.4420000000000002</v>
      </c>
      <c r="R429" s="11">
        <v>5.38</v>
      </c>
      <c r="S429" s="11">
        <v>4.5010000000000003</v>
      </c>
      <c r="T429" s="11">
        <v>3.6709999999999998</v>
      </c>
      <c r="U429" s="11">
        <v>2.8879999999999999</v>
      </c>
      <c r="V429" s="11">
        <v>2.0630000000000002</v>
      </c>
      <c r="W429" s="11">
        <v>1.294</v>
      </c>
      <c r="X429" s="11">
        <v>0.63</v>
      </c>
      <c r="Y429" s="11">
        <v>0.248</v>
      </c>
      <c r="Z429" s="11">
        <v>7.0999999999999994E-2</v>
      </c>
      <c r="AA429" s="11">
        <v>1.4E-2</v>
      </c>
      <c r="AB429" s="11">
        <v>0</v>
      </c>
      <c r="AC429" s="11">
        <v>0</v>
      </c>
    </row>
    <row r="430" spans="1:29" ht="11.5">
      <c r="A430" s="15">
        <v>413</v>
      </c>
      <c r="B430" s="13" t="s">
        <v>1059</v>
      </c>
      <c r="C430" s="14" t="s">
        <v>1111</v>
      </c>
      <c r="D430" s="12"/>
      <c r="E430" s="12">
        <v>174</v>
      </c>
      <c r="F430" s="13" t="s">
        <v>1110</v>
      </c>
      <c r="G430" s="12">
        <v>910</v>
      </c>
      <c r="H430" s="12">
        <v>1985</v>
      </c>
      <c r="I430" s="11">
        <v>33.494999999999997</v>
      </c>
      <c r="J430" s="11">
        <v>26.401</v>
      </c>
      <c r="K430" s="11">
        <v>21.843</v>
      </c>
      <c r="L430" s="11">
        <v>18.608000000000001</v>
      </c>
      <c r="M430" s="11">
        <v>15.901999999999999</v>
      </c>
      <c r="N430" s="11">
        <v>13.298</v>
      </c>
      <c r="O430" s="11">
        <v>10.538</v>
      </c>
      <c r="P430" s="11">
        <v>7.8479999999999999</v>
      </c>
      <c r="Q430" s="11">
        <v>6.8730000000000002</v>
      </c>
      <c r="R430" s="11">
        <v>6</v>
      </c>
      <c r="S430" s="11">
        <v>4.9189999999999996</v>
      </c>
      <c r="T430" s="11">
        <v>4.0019999999999998</v>
      </c>
      <c r="U430" s="11">
        <v>3.1240000000000001</v>
      </c>
      <c r="V430" s="11">
        <v>2.2989999999999999</v>
      </c>
      <c r="W430" s="11">
        <v>1.484</v>
      </c>
      <c r="X430" s="11">
        <v>0.79400000000000004</v>
      </c>
      <c r="Y430" s="11">
        <v>0.30299999999999999</v>
      </c>
      <c r="Z430" s="11">
        <v>8.4000000000000005E-2</v>
      </c>
      <c r="AA430" s="11">
        <v>1.4999999999999999E-2</v>
      </c>
      <c r="AB430" s="11">
        <v>0</v>
      </c>
      <c r="AC430" s="11">
        <v>0</v>
      </c>
    </row>
    <row r="431" spans="1:29" ht="11.5">
      <c r="A431" s="15">
        <v>414</v>
      </c>
      <c r="B431" s="13" t="s">
        <v>1059</v>
      </c>
      <c r="C431" s="14" t="s">
        <v>1111</v>
      </c>
      <c r="D431" s="12"/>
      <c r="E431" s="12">
        <v>174</v>
      </c>
      <c r="F431" s="13" t="s">
        <v>1110</v>
      </c>
      <c r="G431" s="12">
        <v>910</v>
      </c>
      <c r="H431" s="12">
        <v>1990</v>
      </c>
      <c r="I431" s="11">
        <v>38.158999999999999</v>
      </c>
      <c r="J431" s="11">
        <v>31.896999999999998</v>
      </c>
      <c r="K431" s="11">
        <v>25.791</v>
      </c>
      <c r="L431" s="11">
        <v>21.306000000000001</v>
      </c>
      <c r="M431" s="11">
        <v>18.029</v>
      </c>
      <c r="N431" s="11">
        <v>15.339</v>
      </c>
      <c r="O431" s="11">
        <v>12.802</v>
      </c>
      <c r="P431" s="11">
        <v>10.095000000000001</v>
      </c>
      <c r="Q431" s="11">
        <v>7.4530000000000003</v>
      </c>
      <c r="R431" s="11">
        <v>6.4580000000000002</v>
      </c>
      <c r="S431" s="11">
        <v>5.54</v>
      </c>
      <c r="T431" s="11">
        <v>4.4180000000000001</v>
      </c>
      <c r="U431" s="11">
        <v>3.4470000000000001</v>
      </c>
      <c r="V431" s="11">
        <v>2.524</v>
      </c>
      <c r="W431" s="11">
        <v>1.6830000000000001</v>
      </c>
      <c r="X431" s="11">
        <v>0.92800000000000005</v>
      </c>
      <c r="Y431" s="11">
        <v>0.39200000000000002</v>
      </c>
      <c r="Z431" s="11">
        <v>0.105</v>
      </c>
      <c r="AA431" s="11">
        <v>1.7999999999999999E-2</v>
      </c>
      <c r="AB431" s="11">
        <v>2E-3</v>
      </c>
      <c r="AC431" s="11">
        <v>0</v>
      </c>
    </row>
    <row r="432" spans="1:29" ht="11.5">
      <c r="A432" s="15">
        <v>415</v>
      </c>
      <c r="B432" s="13" t="s">
        <v>1059</v>
      </c>
      <c r="C432" s="14" t="s">
        <v>1111</v>
      </c>
      <c r="D432" s="12"/>
      <c r="E432" s="12">
        <v>174</v>
      </c>
      <c r="F432" s="13" t="s">
        <v>1110</v>
      </c>
      <c r="G432" s="12">
        <v>910</v>
      </c>
      <c r="H432" s="12">
        <v>1995</v>
      </c>
      <c r="I432" s="11">
        <v>41.593000000000004</v>
      </c>
      <c r="J432" s="11">
        <v>36.779000000000003</v>
      </c>
      <c r="K432" s="11">
        <v>31.376999999999999</v>
      </c>
      <c r="L432" s="11">
        <v>25.329000000000001</v>
      </c>
      <c r="M432" s="11">
        <v>20.802</v>
      </c>
      <c r="N432" s="11">
        <v>17.533999999999999</v>
      </c>
      <c r="O432" s="11">
        <v>14.894</v>
      </c>
      <c r="P432" s="11">
        <v>12.377000000000001</v>
      </c>
      <c r="Q432" s="11">
        <v>9.6910000000000007</v>
      </c>
      <c r="R432" s="11">
        <v>7.0759999999999996</v>
      </c>
      <c r="S432" s="11">
        <v>6.03</v>
      </c>
      <c r="T432" s="11">
        <v>5.0380000000000003</v>
      </c>
      <c r="U432" s="11">
        <v>3.8580000000000001</v>
      </c>
      <c r="V432" s="11">
        <v>2.8290000000000002</v>
      </c>
      <c r="W432" s="11">
        <v>1.881</v>
      </c>
      <c r="X432" s="11">
        <v>1.0780000000000001</v>
      </c>
      <c r="Y432" s="11">
        <v>0.47</v>
      </c>
      <c r="Z432" s="11">
        <v>0.14000000000000001</v>
      </c>
      <c r="AA432" s="11">
        <v>2.3E-2</v>
      </c>
      <c r="AB432" s="11">
        <v>2E-3</v>
      </c>
      <c r="AC432" s="11">
        <v>0</v>
      </c>
    </row>
    <row r="433" spans="1:29" ht="11.5">
      <c r="A433" s="15">
        <v>416</v>
      </c>
      <c r="B433" s="13" t="s">
        <v>1059</v>
      </c>
      <c r="C433" s="14" t="s">
        <v>1111</v>
      </c>
      <c r="D433" s="12"/>
      <c r="E433" s="12">
        <v>174</v>
      </c>
      <c r="F433" s="13" t="s">
        <v>1110</v>
      </c>
      <c r="G433" s="12">
        <v>910</v>
      </c>
      <c r="H433" s="12">
        <v>2000</v>
      </c>
      <c r="I433" s="11">
        <v>45.180999999999997</v>
      </c>
      <c r="J433" s="11">
        <v>40.036999999999999</v>
      </c>
      <c r="K433" s="11">
        <v>36.033999999999999</v>
      </c>
      <c r="L433" s="11">
        <v>30.696999999999999</v>
      </c>
      <c r="M433" s="11">
        <v>24.638000000000002</v>
      </c>
      <c r="N433" s="11">
        <v>20.164000000000001</v>
      </c>
      <c r="O433" s="11">
        <v>16.975000000000001</v>
      </c>
      <c r="P433" s="11">
        <v>14.363</v>
      </c>
      <c r="Q433" s="11">
        <v>11.856999999999999</v>
      </c>
      <c r="R433" s="11">
        <v>9.1869999999999994</v>
      </c>
      <c r="S433" s="11">
        <v>6.593</v>
      </c>
      <c r="T433" s="11">
        <v>5.4790000000000001</v>
      </c>
      <c r="U433" s="11">
        <v>4.4000000000000004</v>
      </c>
      <c r="V433" s="11">
        <v>3.17</v>
      </c>
      <c r="W433" s="11">
        <v>2.1150000000000002</v>
      </c>
      <c r="X433" s="11">
        <v>1.2110000000000001</v>
      </c>
      <c r="Y433" s="11">
        <v>0.54900000000000004</v>
      </c>
      <c r="Z433" s="11">
        <v>0.16900000000000001</v>
      </c>
      <c r="AA433" s="11">
        <v>3.1E-2</v>
      </c>
      <c r="AB433" s="11">
        <v>3.0000000000000001E-3</v>
      </c>
      <c r="AC433" s="11">
        <v>0</v>
      </c>
    </row>
    <row r="434" spans="1:29" ht="11.5">
      <c r="A434" s="15">
        <v>417</v>
      </c>
      <c r="B434" s="13" t="s">
        <v>1059</v>
      </c>
      <c r="C434" s="14" t="s">
        <v>1111</v>
      </c>
      <c r="D434" s="12"/>
      <c r="E434" s="12">
        <v>174</v>
      </c>
      <c r="F434" s="13" t="s">
        <v>1110</v>
      </c>
      <c r="G434" s="12">
        <v>910</v>
      </c>
      <c r="H434" s="12">
        <v>2005</v>
      </c>
      <c r="I434" s="11">
        <v>49.212000000000003</v>
      </c>
      <c r="J434" s="11">
        <v>43.276000000000003</v>
      </c>
      <c r="K434" s="11">
        <v>39.011000000000003</v>
      </c>
      <c r="L434" s="11">
        <v>35.067</v>
      </c>
      <c r="M434" s="11">
        <v>29.707999999999998</v>
      </c>
      <c r="N434" s="11">
        <v>23.757999999999999</v>
      </c>
      <c r="O434" s="11">
        <v>19.414999999999999</v>
      </c>
      <c r="P434" s="11">
        <v>16.283999999999999</v>
      </c>
      <c r="Q434" s="11">
        <v>13.688000000000001</v>
      </c>
      <c r="R434" s="11">
        <v>11.183</v>
      </c>
      <c r="S434" s="11">
        <v>8.5220000000000002</v>
      </c>
      <c r="T434" s="11">
        <v>5.9560000000000004</v>
      </c>
      <c r="U434" s="11">
        <v>4.7610000000000001</v>
      </c>
      <c r="V434" s="11">
        <v>3.6</v>
      </c>
      <c r="W434" s="11">
        <v>2.3610000000000002</v>
      </c>
      <c r="X434" s="11">
        <v>1.3560000000000001</v>
      </c>
      <c r="Y434" s="11">
        <v>0.61599999999999999</v>
      </c>
      <c r="Z434" s="11">
        <v>0.19700000000000001</v>
      </c>
      <c r="AA434" s="11">
        <v>3.6999999999999998E-2</v>
      </c>
      <c r="AB434" s="11">
        <v>4.0000000000000001E-3</v>
      </c>
      <c r="AC434" s="11">
        <v>0</v>
      </c>
    </row>
    <row r="435" spans="1:29" ht="11.5">
      <c r="A435" s="15">
        <v>418</v>
      </c>
      <c r="B435" s="13" t="s">
        <v>1059</v>
      </c>
      <c r="C435" s="14" t="s">
        <v>1111</v>
      </c>
      <c r="D435" s="12"/>
      <c r="E435" s="12">
        <v>174</v>
      </c>
      <c r="F435" s="13" t="s">
        <v>1110</v>
      </c>
      <c r="G435" s="12">
        <v>910</v>
      </c>
      <c r="H435" s="12">
        <v>2010</v>
      </c>
      <c r="I435" s="11">
        <v>54.372999999999998</v>
      </c>
      <c r="J435" s="11">
        <v>47.378</v>
      </c>
      <c r="K435" s="11">
        <v>42.280999999999999</v>
      </c>
      <c r="L435" s="11">
        <v>38.064</v>
      </c>
      <c r="M435" s="11">
        <v>34.048999999999999</v>
      </c>
      <c r="N435" s="11">
        <v>28.756</v>
      </c>
      <c r="O435" s="11">
        <v>22.96</v>
      </c>
      <c r="P435" s="11">
        <v>18.699000000000002</v>
      </c>
      <c r="Q435" s="11">
        <v>15.586</v>
      </c>
      <c r="R435" s="11">
        <v>12.971</v>
      </c>
      <c r="S435" s="11">
        <v>10.429</v>
      </c>
      <c r="T435" s="11">
        <v>7.7480000000000002</v>
      </c>
      <c r="U435" s="11">
        <v>5.2030000000000003</v>
      </c>
      <c r="V435" s="11">
        <v>3.923</v>
      </c>
      <c r="W435" s="11">
        <v>2.706</v>
      </c>
      <c r="X435" s="11">
        <v>1.5289999999999999</v>
      </c>
      <c r="Y435" s="11">
        <v>0.69799999999999995</v>
      </c>
      <c r="Z435" s="11">
        <v>0.224</v>
      </c>
      <c r="AA435" s="11">
        <v>4.4999999999999998E-2</v>
      </c>
      <c r="AB435" s="11">
        <v>5.0000000000000001E-3</v>
      </c>
      <c r="AC435" s="11">
        <v>0</v>
      </c>
    </row>
    <row r="436" spans="1:29" ht="11.5">
      <c r="A436" s="15">
        <v>419</v>
      </c>
      <c r="B436" s="13" t="s">
        <v>1059</v>
      </c>
      <c r="C436" s="14" t="s">
        <v>1111</v>
      </c>
      <c r="D436" s="12"/>
      <c r="E436" s="12">
        <v>174</v>
      </c>
      <c r="F436" s="13" t="s">
        <v>1110</v>
      </c>
      <c r="G436" s="12">
        <v>910</v>
      </c>
      <c r="H436" s="12">
        <v>2015</v>
      </c>
      <c r="I436" s="11">
        <v>59.737000000000002</v>
      </c>
      <c r="J436" s="11">
        <v>52.667000000000002</v>
      </c>
      <c r="K436" s="11">
        <v>46.42</v>
      </c>
      <c r="L436" s="11">
        <v>41.375</v>
      </c>
      <c r="M436" s="11">
        <v>37.08</v>
      </c>
      <c r="N436" s="11">
        <v>33.090000000000003</v>
      </c>
      <c r="O436" s="11">
        <v>27.917999999999999</v>
      </c>
      <c r="P436" s="11">
        <v>22.213999999999999</v>
      </c>
      <c r="Q436" s="11">
        <v>17.986999999999998</v>
      </c>
      <c r="R436" s="11">
        <v>14.851000000000001</v>
      </c>
      <c r="S436" s="11">
        <v>12.17</v>
      </c>
      <c r="T436" s="11">
        <v>9.5500000000000007</v>
      </c>
      <c r="U436" s="11">
        <v>6.83</v>
      </c>
      <c r="V436" s="11">
        <v>4.3259999999999996</v>
      </c>
      <c r="W436" s="11">
        <v>2.9809999999999999</v>
      </c>
      <c r="X436" s="11">
        <v>1.7769999999999999</v>
      </c>
      <c r="Y436" s="11">
        <v>0.80100000000000005</v>
      </c>
      <c r="Z436" s="11">
        <v>0.25800000000000001</v>
      </c>
      <c r="AA436" s="11">
        <v>5.1999999999999998E-2</v>
      </c>
      <c r="AB436" s="11">
        <v>5.0000000000000001E-3</v>
      </c>
      <c r="AC436" s="11">
        <v>0</v>
      </c>
    </row>
    <row r="437" spans="1:29" ht="11.5">
      <c r="A437" s="15">
        <v>420</v>
      </c>
      <c r="B437" s="13" t="s">
        <v>1059</v>
      </c>
      <c r="C437" s="14" t="s">
        <v>1111</v>
      </c>
      <c r="D437" s="12"/>
      <c r="E437" s="12">
        <v>174</v>
      </c>
      <c r="F437" s="13" t="s">
        <v>1110</v>
      </c>
      <c r="G437" s="12">
        <v>910</v>
      </c>
      <c r="H437" s="12">
        <v>2020</v>
      </c>
      <c r="I437" s="11">
        <v>62.912999999999997</v>
      </c>
      <c r="J437" s="11">
        <v>58.084000000000003</v>
      </c>
      <c r="K437" s="11">
        <v>51.713000000000001</v>
      </c>
      <c r="L437" s="11">
        <v>45.52</v>
      </c>
      <c r="M437" s="11">
        <v>40.399000000000001</v>
      </c>
      <c r="N437" s="11">
        <v>36.124000000000002</v>
      </c>
      <c r="O437" s="11">
        <v>32.215000000000003</v>
      </c>
      <c r="P437" s="11">
        <v>27.102</v>
      </c>
      <c r="Q437" s="11">
        <v>21.44</v>
      </c>
      <c r="R437" s="11">
        <v>17.198</v>
      </c>
      <c r="S437" s="11">
        <v>13.988</v>
      </c>
      <c r="T437" s="11">
        <v>11.192</v>
      </c>
      <c r="U437" s="11">
        <v>8.4610000000000003</v>
      </c>
      <c r="V437" s="11">
        <v>5.7169999999999996</v>
      </c>
      <c r="W437" s="11">
        <v>3.3069999999999999</v>
      </c>
      <c r="X437" s="11">
        <v>1.9750000000000001</v>
      </c>
      <c r="Y437" s="11">
        <v>0.93899999999999995</v>
      </c>
      <c r="Z437" s="11">
        <v>0.3</v>
      </c>
      <c r="AA437" s="11">
        <v>0.06</v>
      </c>
      <c r="AB437" s="11">
        <v>6.0000000000000001E-3</v>
      </c>
      <c r="AC437" s="11">
        <v>0</v>
      </c>
    </row>
    <row r="438" spans="1:29" ht="11.5">
      <c r="A438" s="15">
        <v>421</v>
      </c>
      <c r="B438" s="13" t="s">
        <v>1059</v>
      </c>
      <c r="C438" s="14" t="s">
        <v>1112</v>
      </c>
      <c r="D438" s="12"/>
      <c r="E438" s="12">
        <v>262</v>
      </c>
      <c r="F438" s="13" t="s">
        <v>1110</v>
      </c>
      <c r="G438" s="12">
        <v>910</v>
      </c>
      <c r="H438" s="12">
        <v>1950</v>
      </c>
      <c r="I438" s="11">
        <v>6.1280000000000001</v>
      </c>
      <c r="J438" s="11">
        <v>4.593</v>
      </c>
      <c r="K438" s="11">
        <v>3.8279999999999998</v>
      </c>
      <c r="L438" s="11">
        <v>3.2469999999999999</v>
      </c>
      <c r="M438" s="11">
        <v>2.7269999999999999</v>
      </c>
      <c r="N438" s="11">
        <v>2.266</v>
      </c>
      <c r="O438" s="11">
        <v>1.873</v>
      </c>
      <c r="P438" s="11">
        <v>1.538</v>
      </c>
      <c r="Q438" s="11">
        <v>1.2509999999999999</v>
      </c>
      <c r="R438" s="11">
        <v>0.998</v>
      </c>
      <c r="S438" s="11">
        <v>0.77600000000000002</v>
      </c>
      <c r="T438" s="11">
        <v>0.58899999999999997</v>
      </c>
      <c r="U438" s="11">
        <v>0.42199999999999999</v>
      </c>
      <c r="V438" s="11">
        <v>0.27700000000000002</v>
      </c>
      <c r="W438" s="11">
        <v>0.16</v>
      </c>
      <c r="X438" s="11">
        <v>7.3999999999999996E-2</v>
      </c>
      <c r="Y438" s="11">
        <v>2.4E-2</v>
      </c>
      <c r="Z438" s="11">
        <v>7.0000000000000001E-3</v>
      </c>
      <c r="AA438" s="11">
        <v>0</v>
      </c>
      <c r="AB438" s="11">
        <v>0</v>
      </c>
      <c r="AC438" s="11">
        <v>0</v>
      </c>
    </row>
    <row r="439" spans="1:29" ht="11.5">
      <c r="A439" s="15">
        <v>422</v>
      </c>
      <c r="B439" s="13" t="s">
        <v>1059</v>
      </c>
      <c r="C439" s="14" t="s">
        <v>1112</v>
      </c>
      <c r="D439" s="12"/>
      <c r="E439" s="12">
        <v>262</v>
      </c>
      <c r="F439" s="13" t="s">
        <v>1110</v>
      </c>
      <c r="G439" s="12">
        <v>910</v>
      </c>
      <c r="H439" s="12">
        <v>1955</v>
      </c>
      <c r="I439" s="11">
        <v>5.556</v>
      </c>
      <c r="J439" s="11">
        <v>5.5270000000000001</v>
      </c>
      <c r="K439" s="11">
        <v>4.4870000000000001</v>
      </c>
      <c r="L439" s="11">
        <v>3.7730000000000001</v>
      </c>
      <c r="M439" s="11">
        <v>3.1680000000000001</v>
      </c>
      <c r="N439" s="11">
        <v>2.6389999999999998</v>
      </c>
      <c r="O439" s="11">
        <v>2.1859999999999999</v>
      </c>
      <c r="P439" s="11">
        <v>1.8</v>
      </c>
      <c r="Q439" s="11">
        <v>1.4630000000000001</v>
      </c>
      <c r="R439" s="11">
        <v>1.173</v>
      </c>
      <c r="S439" s="11">
        <v>0.91900000000000004</v>
      </c>
      <c r="T439" s="11">
        <v>0.69599999999999995</v>
      </c>
      <c r="U439" s="11">
        <v>0.50600000000000001</v>
      </c>
      <c r="V439" s="11">
        <v>0.33700000000000002</v>
      </c>
      <c r="W439" s="11">
        <v>0.19800000000000001</v>
      </c>
      <c r="X439" s="11">
        <v>9.4E-2</v>
      </c>
      <c r="Y439" s="11">
        <v>3.3000000000000002E-2</v>
      </c>
      <c r="Z439" s="11">
        <v>7.0000000000000001E-3</v>
      </c>
      <c r="AA439" s="11">
        <v>0</v>
      </c>
      <c r="AB439" s="11">
        <v>0</v>
      </c>
      <c r="AC439" s="11">
        <v>0</v>
      </c>
    </row>
    <row r="440" spans="1:29" ht="11.5">
      <c r="A440" s="15">
        <v>423</v>
      </c>
      <c r="B440" s="13" t="s">
        <v>1059</v>
      </c>
      <c r="C440" s="14" t="s">
        <v>1112</v>
      </c>
      <c r="D440" s="12"/>
      <c r="E440" s="12">
        <v>262</v>
      </c>
      <c r="F440" s="13" t="s">
        <v>1110</v>
      </c>
      <c r="G440" s="12">
        <v>910</v>
      </c>
      <c r="H440" s="12">
        <v>1960</v>
      </c>
      <c r="I440" s="11">
        <v>7.2009999999999996</v>
      </c>
      <c r="J440" s="11">
        <v>5.36</v>
      </c>
      <c r="K440" s="11">
        <v>5.6680000000000001</v>
      </c>
      <c r="L440" s="11">
        <v>4.6399999999999997</v>
      </c>
      <c r="M440" s="11">
        <v>3.867</v>
      </c>
      <c r="N440" s="11">
        <v>3.218</v>
      </c>
      <c r="O440" s="11">
        <v>2.6720000000000002</v>
      </c>
      <c r="P440" s="11">
        <v>2.2029999999999998</v>
      </c>
      <c r="Q440" s="11">
        <v>1.798</v>
      </c>
      <c r="R440" s="11">
        <v>1.444</v>
      </c>
      <c r="S440" s="11">
        <v>1.1359999999999999</v>
      </c>
      <c r="T440" s="11">
        <v>0.86799999999999999</v>
      </c>
      <c r="U440" s="11">
        <v>0.63100000000000001</v>
      </c>
      <c r="V440" s="11">
        <v>0.42799999999999999</v>
      </c>
      <c r="W440" s="11">
        <v>0.25600000000000001</v>
      </c>
      <c r="X440" s="11">
        <v>0.126</v>
      </c>
      <c r="Y440" s="11">
        <v>4.5999999999999999E-2</v>
      </c>
      <c r="Z440" s="11">
        <v>1.0999999999999999E-2</v>
      </c>
      <c r="AA440" s="11">
        <v>0</v>
      </c>
      <c r="AB440" s="11">
        <v>0</v>
      </c>
      <c r="AC440" s="11">
        <v>0</v>
      </c>
    </row>
    <row r="441" spans="1:29" ht="11.5">
      <c r="A441" s="15">
        <v>424</v>
      </c>
      <c r="B441" s="13" t="s">
        <v>1059</v>
      </c>
      <c r="C441" s="14" t="s">
        <v>1112</v>
      </c>
      <c r="D441" s="12"/>
      <c r="E441" s="12">
        <v>262</v>
      </c>
      <c r="F441" s="13" t="s">
        <v>1110</v>
      </c>
      <c r="G441" s="12">
        <v>910</v>
      </c>
      <c r="H441" s="12">
        <v>1965</v>
      </c>
      <c r="I441" s="11">
        <v>10.888</v>
      </c>
      <c r="J441" s="11">
        <v>7.8140000000000001</v>
      </c>
      <c r="K441" s="11">
        <v>6.3239999999999998</v>
      </c>
      <c r="L441" s="11">
        <v>6.5449999999999999</v>
      </c>
      <c r="M441" s="11">
        <v>5.3159999999999998</v>
      </c>
      <c r="N441" s="11">
        <v>4.3890000000000002</v>
      </c>
      <c r="O441" s="11">
        <v>3.6419999999999999</v>
      </c>
      <c r="P441" s="11">
        <v>3.0059999999999998</v>
      </c>
      <c r="Q441" s="11">
        <v>2.4529999999999998</v>
      </c>
      <c r="R441" s="11">
        <v>1.976</v>
      </c>
      <c r="S441" s="11">
        <v>1.5580000000000001</v>
      </c>
      <c r="T441" s="11">
        <v>1.1910000000000001</v>
      </c>
      <c r="U441" s="11">
        <v>0.872</v>
      </c>
      <c r="V441" s="11">
        <v>0.59099999999999997</v>
      </c>
      <c r="W441" s="11">
        <v>0.35799999999999998</v>
      </c>
      <c r="X441" s="11">
        <v>0.17899999999999999</v>
      </c>
      <c r="Y441" s="11">
        <v>7.0999999999999994E-2</v>
      </c>
      <c r="Z441" s="11">
        <v>1.6E-2</v>
      </c>
      <c r="AA441" s="11">
        <v>2E-3</v>
      </c>
      <c r="AB441" s="11">
        <v>0</v>
      </c>
      <c r="AC441" s="11">
        <v>0</v>
      </c>
    </row>
    <row r="442" spans="1:29" ht="11.5">
      <c r="A442" s="15">
        <v>425</v>
      </c>
      <c r="B442" s="13" t="s">
        <v>1059</v>
      </c>
      <c r="C442" s="14" t="s">
        <v>1112</v>
      </c>
      <c r="D442" s="12"/>
      <c r="E442" s="12">
        <v>262</v>
      </c>
      <c r="F442" s="13" t="s">
        <v>1110</v>
      </c>
      <c r="G442" s="12">
        <v>910</v>
      </c>
      <c r="H442" s="12">
        <v>1970</v>
      </c>
      <c r="I442" s="11">
        <v>15.553000000000001</v>
      </c>
      <c r="J442" s="11">
        <v>11.827999999999999</v>
      </c>
      <c r="K442" s="11">
        <v>9.0939999999999994</v>
      </c>
      <c r="L442" s="11">
        <v>7.5140000000000002</v>
      </c>
      <c r="M442" s="11">
        <v>7.5190000000000001</v>
      </c>
      <c r="N442" s="11">
        <v>6.0720000000000001</v>
      </c>
      <c r="O442" s="11">
        <v>4.9939999999999998</v>
      </c>
      <c r="P442" s="11">
        <v>4.12</v>
      </c>
      <c r="Q442" s="11">
        <v>3.367</v>
      </c>
      <c r="R442" s="11">
        <v>2.714</v>
      </c>
      <c r="S442" s="11">
        <v>2.1440000000000001</v>
      </c>
      <c r="T442" s="11">
        <v>1.6459999999999999</v>
      </c>
      <c r="U442" s="11">
        <v>1.208</v>
      </c>
      <c r="V442" s="11">
        <v>0.82599999999999996</v>
      </c>
      <c r="W442" s="11">
        <v>0.503</v>
      </c>
      <c r="X442" s="11">
        <v>0.25900000000000001</v>
      </c>
      <c r="Y442" s="11">
        <v>0.10199999999999999</v>
      </c>
      <c r="Z442" s="11">
        <v>2.4E-2</v>
      </c>
      <c r="AA442" s="11">
        <v>3.0000000000000001E-3</v>
      </c>
      <c r="AB442" s="11">
        <v>0</v>
      </c>
      <c r="AC442" s="11">
        <v>0</v>
      </c>
    </row>
    <row r="443" spans="1:29" ht="11.5">
      <c r="A443" s="15">
        <v>426</v>
      </c>
      <c r="B443" s="13" t="s">
        <v>1059</v>
      </c>
      <c r="C443" s="14" t="s">
        <v>1112</v>
      </c>
      <c r="D443" s="12"/>
      <c r="E443" s="12">
        <v>262</v>
      </c>
      <c r="F443" s="13" t="s">
        <v>1110</v>
      </c>
      <c r="G443" s="12">
        <v>910</v>
      </c>
      <c r="H443" s="12">
        <v>1975</v>
      </c>
      <c r="I443" s="11">
        <v>22.13</v>
      </c>
      <c r="J443" s="11">
        <v>17.138999999999999</v>
      </c>
      <c r="K443" s="11">
        <v>13.72</v>
      </c>
      <c r="L443" s="11">
        <v>10.705</v>
      </c>
      <c r="M443" s="11">
        <v>8.8689999999999998</v>
      </c>
      <c r="N443" s="11">
        <v>8.6340000000000003</v>
      </c>
      <c r="O443" s="11">
        <v>6.9690000000000003</v>
      </c>
      <c r="P443" s="11">
        <v>5.7009999999999996</v>
      </c>
      <c r="Q443" s="11">
        <v>4.6589999999999998</v>
      </c>
      <c r="R443" s="11">
        <v>3.76</v>
      </c>
      <c r="S443" s="11">
        <v>2.976</v>
      </c>
      <c r="T443" s="11">
        <v>2.2919999999999998</v>
      </c>
      <c r="U443" s="11">
        <v>1.6919999999999999</v>
      </c>
      <c r="V443" s="11">
        <v>1.163</v>
      </c>
      <c r="W443" s="11">
        <v>0.71799999999999997</v>
      </c>
      <c r="X443" s="11">
        <v>0.373</v>
      </c>
      <c r="Y443" s="11">
        <v>0.154</v>
      </c>
      <c r="Z443" s="11">
        <v>3.6999999999999998E-2</v>
      </c>
      <c r="AA443" s="11">
        <v>5.0000000000000001E-3</v>
      </c>
      <c r="AB443" s="11">
        <v>0</v>
      </c>
      <c r="AC443" s="11">
        <v>0</v>
      </c>
    </row>
    <row r="444" spans="1:29" ht="11.5">
      <c r="A444" s="15">
        <v>427</v>
      </c>
      <c r="B444" s="13" t="s">
        <v>1059</v>
      </c>
      <c r="C444" s="14" t="s">
        <v>1112</v>
      </c>
      <c r="D444" s="12"/>
      <c r="E444" s="12">
        <v>262</v>
      </c>
      <c r="F444" s="13" t="s">
        <v>1110</v>
      </c>
      <c r="G444" s="12">
        <v>910</v>
      </c>
      <c r="H444" s="12">
        <v>1980</v>
      </c>
      <c r="I444" s="11">
        <v>34.197000000000003</v>
      </c>
      <c r="J444" s="11">
        <v>26.568000000000001</v>
      </c>
      <c r="K444" s="11">
        <v>23.896000000000001</v>
      </c>
      <c r="L444" s="11">
        <v>21.853000000000002</v>
      </c>
      <c r="M444" s="11">
        <v>16.515999999999998</v>
      </c>
      <c r="N444" s="11">
        <v>11.368</v>
      </c>
      <c r="O444" s="11">
        <v>10.843999999999999</v>
      </c>
      <c r="P444" s="11">
        <v>8.7349999999999994</v>
      </c>
      <c r="Q444" s="11">
        <v>7.0739999999999998</v>
      </c>
      <c r="R444" s="11">
        <v>5.7050000000000001</v>
      </c>
      <c r="S444" s="11">
        <v>4.5170000000000003</v>
      </c>
      <c r="T444" s="11">
        <v>3.4790000000000001</v>
      </c>
      <c r="U444" s="11">
        <v>2.5710000000000002</v>
      </c>
      <c r="V444" s="11">
        <v>1.7749999999999999</v>
      </c>
      <c r="W444" s="11">
        <v>1.1020000000000001</v>
      </c>
      <c r="X444" s="11">
        <v>0.57799999999999996</v>
      </c>
      <c r="Y444" s="11">
        <v>0.24399999999999999</v>
      </c>
      <c r="Z444" s="11">
        <v>5.7000000000000002E-2</v>
      </c>
      <c r="AA444" s="11">
        <v>8.9999999999999993E-3</v>
      </c>
      <c r="AB444" s="11">
        <v>0</v>
      </c>
      <c r="AC444" s="11">
        <v>0</v>
      </c>
    </row>
    <row r="445" spans="1:29" ht="11.5">
      <c r="A445" s="15">
        <v>428</v>
      </c>
      <c r="B445" s="13" t="s">
        <v>1059</v>
      </c>
      <c r="C445" s="14" t="s">
        <v>1112</v>
      </c>
      <c r="D445" s="12"/>
      <c r="E445" s="12">
        <v>262</v>
      </c>
      <c r="F445" s="13" t="s">
        <v>1110</v>
      </c>
      <c r="G445" s="12">
        <v>910</v>
      </c>
      <c r="H445" s="12">
        <v>1985</v>
      </c>
      <c r="I445" s="11">
        <v>37.021000000000001</v>
      </c>
      <c r="J445" s="11">
        <v>33.155999999999999</v>
      </c>
      <c r="K445" s="11">
        <v>26.698</v>
      </c>
      <c r="L445" s="11">
        <v>24.05</v>
      </c>
      <c r="M445" s="11">
        <v>21.788</v>
      </c>
      <c r="N445" s="11">
        <v>16.41</v>
      </c>
      <c r="O445" s="11">
        <v>11.342000000000001</v>
      </c>
      <c r="P445" s="11">
        <v>10.757</v>
      </c>
      <c r="Q445" s="11">
        <v>8.6180000000000003</v>
      </c>
      <c r="R445" s="11">
        <v>6.9180000000000001</v>
      </c>
      <c r="S445" s="11">
        <v>5.5</v>
      </c>
      <c r="T445" s="11">
        <v>4.2649999999999997</v>
      </c>
      <c r="U445" s="11">
        <v>3.1789999999999998</v>
      </c>
      <c r="V445" s="11">
        <v>2.222</v>
      </c>
      <c r="W445" s="11">
        <v>1.401</v>
      </c>
      <c r="X445" s="11">
        <v>0.754</v>
      </c>
      <c r="Y445" s="11">
        <v>0.315</v>
      </c>
      <c r="Z445" s="11">
        <v>9.2999999999999999E-2</v>
      </c>
      <c r="AA445" s="11">
        <v>1.4E-2</v>
      </c>
      <c r="AB445" s="11">
        <v>0</v>
      </c>
      <c r="AC445" s="11">
        <v>0</v>
      </c>
    </row>
    <row r="446" spans="1:29" ht="11.5">
      <c r="A446" s="15">
        <v>429</v>
      </c>
      <c r="B446" s="13" t="s">
        <v>1059</v>
      </c>
      <c r="C446" s="14" t="s">
        <v>1112</v>
      </c>
      <c r="D446" s="12"/>
      <c r="E446" s="12">
        <v>262</v>
      </c>
      <c r="F446" s="13" t="s">
        <v>1110</v>
      </c>
      <c r="G446" s="12">
        <v>910</v>
      </c>
      <c r="H446" s="12">
        <v>1990</v>
      </c>
      <c r="I446" s="11">
        <v>54.215000000000003</v>
      </c>
      <c r="J446" s="11">
        <v>41.844000000000001</v>
      </c>
      <c r="K446" s="11">
        <v>38.209000000000003</v>
      </c>
      <c r="L446" s="11">
        <v>31.164999999999999</v>
      </c>
      <c r="M446" s="11">
        <v>27.635999999999999</v>
      </c>
      <c r="N446" s="11">
        <v>24.576000000000001</v>
      </c>
      <c r="O446" s="11">
        <v>18.692</v>
      </c>
      <c r="P446" s="11">
        <v>13.327</v>
      </c>
      <c r="Q446" s="11">
        <v>12.353999999999999</v>
      </c>
      <c r="R446" s="11">
        <v>9.8179999999999996</v>
      </c>
      <c r="S446" s="11">
        <v>7.7480000000000002</v>
      </c>
      <c r="T446" s="11">
        <v>6.0119999999999996</v>
      </c>
      <c r="U446" s="11">
        <v>4.4939999999999998</v>
      </c>
      <c r="V446" s="11">
        <v>3.153</v>
      </c>
      <c r="W446" s="11">
        <v>2.004</v>
      </c>
      <c r="X446" s="11">
        <v>1.087</v>
      </c>
      <c r="Y446" s="11">
        <v>0.47699999999999998</v>
      </c>
      <c r="Z446" s="11">
        <v>0.123</v>
      </c>
      <c r="AA446" s="11">
        <v>2.3E-2</v>
      </c>
      <c r="AB446" s="11">
        <v>2E-3</v>
      </c>
      <c r="AC446" s="11">
        <v>0</v>
      </c>
    </row>
    <row r="447" spans="1:29" ht="11.5">
      <c r="A447" s="15">
        <v>430</v>
      </c>
      <c r="B447" s="13" t="s">
        <v>1059</v>
      </c>
      <c r="C447" s="14" t="s">
        <v>1112</v>
      </c>
      <c r="D447" s="12"/>
      <c r="E447" s="12">
        <v>262</v>
      </c>
      <c r="F447" s="13" t="s">
        <v>1110</v>
      </c>
      <c r="G447" s="12">
        <v>910</v>
      </c>
      <c r="H447" s="12">
        <v>1995</v>
      </c>
      <c r="I447" s="11">
        <v>50.610999999999997</v>
      </c>
      <c r="J447" s="11">
        <v>48.671999999999997</v>
      </c>
      <c r="K447" s="11">
        <v>38.374000000000002</v>
      </c>
      <c r="L447" s="11">
        <v>35.265000000000001</v>
      </c>
      <c r="M447" s="11">
        <v>28.434000000000001</v>
      </c>
      <c r="N447" s="11">
        <v>25.166</v>
      </c>
      <c r="O447" s="11">
        <v>22.443999999999999</v>
      </c>
      <c r="P447" s="11">
        <v>16.934000000000001</v>
      </c>
      <c r="Q447" s="11">
        <v>11.853999999999999</v>
      </c>
      <c r="R447" s="11">
        <v>10.989000000000001</v>
      </c>
      <c r="S447" s="11">
        <v>8.6210000000000004</v>
      </c>
      <c r="T447" s="11">
        <v>6.7</v>
      </c>
      <c r="U447" s="11">
        <v>5.0650000000000004</v>
      </c>
      <c r="V447" s="11">
        <v>3.6059999999999999</v>
      </c>
      <c r="W447" s="11">
        <v>2.3370000000000002</v>
      </c>
      <c r="X447" s="11">
        <v>1.3029999999999999</v>
      </c>
      <c r="Y447" s="11">
        <v>0.56999999999999995</v>
      </c>
      <c r="Z447" s="11">
        <v>0.19</v>
      </c>
      <c r="AA447" s="11">
        <v>3.1E-2</v>
      </c>
      <c r="AB447" s="11">
        <v>3.0000000000000001E-3</v>
      </c>
      <c r="AC447" s="11">
        <v>0</v>
      </c>
    </row>
    <row r="448" spans="1:29" ht="11.5">
      <c r="A448" s="15">
        <v>431</v>
      </c>
      <c r="B448" s="13" t="s">
        <v>1059</v>
      </c>
      <c r="C448" s="14" t="s">
        <v>1112</v>
      </c>
      <c r="D448" s="12"/>
      <c r="E448" s="12">
        <v>262</v>
      </c>
      <c r="F448" s="13" t="s">
        <v>1110</v>
      </c>
      <c r="G448" s="12">
        <v>910</v>
      </c>
      <c r="H448" s="12">
        <v>2000</v>
      </c>
      <c r="I448" s="11">
        <v>51.954999999999998</v>
      </c>
      <c r="J448" s="11">
        <v>48.826000000000001</v>
      </c>
      <c r="K448" s="11">
        <v>48.058999999999997</v>
      </c>
      <c r="L448" s="11">
        <v>38.396999999999998</v>
      </c>
      <c r="M448" s="11">
        <v>35.491</v>
      </c>
      <c r="N448" s="11">
        <v>28.564</v>
      </c>
      <c r="O448" s="11">
        <v>25.013999999999999</v>
      </c>
      <c r="P448" s="11">
        <v>22.029</v>
      </c>
      <c r="Q448" s="11">
        <v>16.474</v>
      </c>
      <c r="R448" s="11">
        <v>11.455</v>
      </c>
      <c r="S448" s="11">
        <v>10.44</v>
      </c>
      <c r="T448" s="11">
        <v>8.0579999999999998</v>
      </c>
      <c r="U448" s="11">
        <v>6.0880000000000001</v>
      </c>
      <c r="V448" s="11">
        <v>4.3760000000000003</v>
      </c>
      <c r="W448" s="11">
        <v>2.8719999999999999</v>
      </c>
      <c r="X448" s="11">
        <v>1.633</v>
      </c>
      <c r="Y448" s="11">
        <v>0.74299999999999999</v>
      </c>
      <c r="Z448" s="11">
        <v>0.23200000000000001</v>
      </c>
      <c r="AA448" s="11">
        <v>4.9000000000000002E-2</v>
      </c>
      <c r="AB448" s="11">
        <v>4.0000000000000001E-3</v>
      </c>
      <c r="AC448" s="11">
        <v>0</v>
      </c>
    </row>
    <row r="449" spans="1:29" ht="11.5">
      <c r="A449" s="15">
        <v>432</v>
      </c>
      <c r="B449" s="13" t="s">
        <v>1059</v>
      </c>
      <c r="C449" s="14" t="s">
        <v>1112</v>
      </c>
      <c r="D449" s="12"/>
      <c r="E449" s="12">
        <v>262</v>
      </c>
      <c r="F449" s="13" t="s">
        <v>1110</v>
      </c>
      <c r="G449" s="12">
        <v>910</v>
      </c>
      <c r="H449" s="12">
        <v>2005</v>
      </c>
      <c r="I449" s="11">
        <v>52.180999999999997</v>
      </c>
      <c r="J449" s="11">
        <v>50.009</v>
      </c>
      <c r="K449" s="11">
        <v>48.045999999999999</v>
      </c>
      <c r="L449" s="11">
        <v>46.99</v>
      </c>
      <c r="M449" s="11">
        <v>36.811999999999998</v>
      </c>
      <c r="N449" s="11">
        <v>33.761000000000003</v>
      </c>
      <c r="O449" s="11">
        <v>26.991</v>
      </c>
      <c r="P449" s="11">
        <v>23.515000000000001</v>
      </c>
      <c r="Q449" s="11">
        <v>20.638000000000002</v>
      </c>
      <c r="R449" s="11">
        <v>15.382999999999999</v>
      </c>
      <c r="S449" s="11">
        <v>10.597</v>
      </c>
      <c r="T449" s="11">
        <v>9.5719999999999992</v>
      </c>
      <c r="U449" s="11">
        <v>7.2089999999999996</v>
      </c>
      <c r="V449" s="11">
        <v>5.1959999999999997</v>
      </c>
      <c r="W449" s="11">
        <v>3.4489999999999998</v>
      </c>
      <c r="X449" s="11">
        <v>1.986</v>
      </c>
      <c r="Y449" s="11">
        <v>0.91800000000000004</v>
      </c>
      <c r="Z449" s="11">
        <v>0.307</v>
      </c>
      <c r="AA449" s="11">
        <v>0.06</v>
      </c>
      <c r="AB449" s="11">
        <v>6.0000000000000001E-3</v>
      </c>
      <c r="AC449" s="11">
        <v>0</v>
      </c>
    </row>
    <row r="450" spans="1:29" ht="11.5">
      <c r="A450" s="15">
        <v>433</v>
      </c>
      <c r="B450" s="13" t="s">
        <v>1059</v>
      </c>
      <c r="C450" s="14" t="s">
        <v>1112</v>
      </c>
      <c r="D450" s="12"/>
      <c r="E450" s="12">
        <v>262</v>
      </c>
      <c r="F450" s="13" t="s">
        <v>1110</v>
      </c>
      <c r="G450" s="12">
        <v>910</v>
      </c>
      <c r="H450" s="12">
        <v>2010</v>
      </c>
      <c r="I450" s="11">
        <v>50.261000000000003</v>
      </c>
      <c r="J450" s="11">
        <v>50.481000000000002</v>
      </c>
      <c r="K450" s="11">
        <v>49.314999999999998</v>
      </c>
      <c r="L450" s="11">
        <v>47.372999999999998</v>
      </c>
      <c r="M450" s="11">
        <v>45.996000000000002</v>
      </c>
      <c r="N450" s="11">
        <v>40.106000000000002</v>
      </c>
      <c r="O450" s="11">
        <v>36.929000000000002</v>
      </c>
      <c r="P450" s="11">
        <v>31.1</v>
      </c>
      <c r="Q450" s="11">
        <v>23.553000000000001</v>
      </c>
      <c r="R450" s="11">
        <v>20.683</v>
      </c>
      <c r="S450" s="11">
        <v>15.526999999999999</v>
      </c>
      <c r="T450" s="11">
        <v>10.874000000000001</v>
      </c>
      <c r="U450" s="11">
        <v>9.4909999999999997</v>
      </c>
      <c r="V450" s="11">
        <v>6.7359999999999998</v>
      </c>
      <c r="W450" s="11">
        <v>4.3620000000000001</v>
      </c>
      <c r="X450" s="11">
        <v>2.59</v>
      </c>
      <c r="Y450" s="11">
        <v>1.2410000000000001</v>
      </c>
      <c r="Z450" s="11">
        <v>0.38400000000000001</v>
      </c>
      <c r="AA450" s="11">
        <v>0.08</v>
      </c>
      <c r="AB450" s="11">
        <v>8.9999999999999993E-3</v>
      </c>
      <c r="AC450" s="11">
        <v>1E-3</v>
      </c>
    </row>
    <row r="451" spans="1:29" ht="11.5">
      <c r="A451" s="15">
        <v>434</v>
      </c>
      <c r="B451" s="13" t="s">
        <v>1059</v>
      </c>
      <c r="C451" s="14" t="s">
        <v>1112</v>
      </c>
      <c r="D451" s="12"/>
      <c r="E451" s="12">
        <v>262</v>
      </c>
      <c r="F451" s="13" t="s">
        <v>1110</v>
      </c>
      <c r="G451" s="12">
        <v>910</v>
      </c>
      <c r="H451" s="12">
        <v>2015</v>
      </c>
      <c r="I451" s="11">
        <v>50.323</v>
      </c>
      <c r="J451" s="11">
        <v>48.988</v>
      </c>
      <c r="K451" s="11">
        <v>49.942</v>
      </c>
      <c r="L451" s="11">
        <v>49.051000000000002</v>
      </c>
      <c r="M451" s="11">
        <v>47.146999999999998</v>
      </c>
      <c r="N451" s="11">
        <v>45.615000000000002</v>
      </c>
      <c r="O451" s="11">
        <v>39.603000000000002</v>
      </c>
      <c r="P451" s="11">
        <v>36.171999999999997</v>
      </c>
      <c r="Q451" s="11">
        <v>30.204999999999998</v>
      </c>
      <c r="R451" s="11">
        <v>22.716000000000001</v>
      </c>
      <c r="S451" s="11">
        <v>19.719000000000001</v>
      </c>
      <c r="T451" s="11">
        <v>14.592000000000001</v>
      </c>
      <c r="U451" s="11">
        <v>9.9689999999999994</v>
      </c>
      <c r="V451" s="11">
        <v>8.3010000000000002</v>
      </c>
      <c r="W451" s="11">
        <v>5.468</v>
      </c>
      <c r="X451" s="11">
        <v>3.1320000000000001</v>
      </c>
      <c r="Y451" s="11">
        <v>1.524</v>
      </c>
      <c r="Z451" s="11">
        <v>0.53300000000000003</v>
      </c>
      <c r="AA451" s="11">
        <v>0.104</v>
      </c>
      <c r="AB451" s="11">
        <v>1.2E-2</v>
      </c>
      <c r="AC451" s="11">
        <v>1E-3</v>
      </c>
    </row>
    <row r="452" spans="1:29" ht="11.5">
      <c r="A452" s="15">
        <v>435</v>
      </c>
      <c r="B452" s="13" t="s">
        <v>1059</v>
      </c>
      <c r="C452" s="14" t="s">
        <v>1112</v>
      </c>
      <c r="D452" s="12"/>
      <c r="E452" s="12">
        <v>262</v>
      </c>
      <c r="F452" s="13" t="s">
        <v>1110</v>
      </c>
      <c r="G452" s="12">
        <v>910</v>
      </c>
      <c r="H452" s="12">
        <v>2020</v>
      </c>
      <c r="I452" s="11">
        <v>50.198</v>
      </c>
      <c r="J452" s="11">
        <v>49.542000000000002</v>
      </c>
      <c r="K452" s="11">
        <v>48.619</v>
      </c>
      <c r="L452" s="11">
        <v>49.783000000000001</v>
      </c>
      <c r="M452" s="11">
        <v>48.91</v>
      </c>
      <c r="N452" s="11">
        <v>46.883000000000003</v>
      </c>
      <c r="O452" s="11">
        <v>45.167999999999999</v>
      </c>
      <c r="P452" s="11">
        <v>38.975000000000001</v>
      </c>
      <c r="Q452" s="11">
        <v>35.331000000000003</v>
      </c>
      <c r="R452" s="11">
        <v>29.285</v>
      </c>
      <c r="S452" s="11">
        <v>21.800999999999998</v>
      </c>
      <c r="T452" s="11">
        <v>18.652999999999999</v>
      </c>
      <c r="U452" s="11">
        <v>13.473000000000001</v>
      </c>
      <c r="V452" s="11">
        <v>8.8059999999999992</v>
      </c>
      <c r="W452" s="11">
        <v>6.8259999999999996</v>
      </c>
      <c r="X452" s="11">
        <v>3.9969999999999999</v>
      </c>
      <c r="Y452" s="11">
        <v>1.8919999999999999</v>
      </c>
      <c r="Z452" s="11">
        <v>0.68</v>
      </c>
      <c r="AA452" s="11">
        <v>0.153</v>
      </c>
      <c r="AB452" s="11">
        <v>1.7000000000000001E-2</v>
      </c>
      <c r="AC452" s="11">
        <v>1E-3</v>
      </c>
    </row>
    <row r="453" spans="1:29" ht="11.5">
      <c r="A453" s="15">
        <v>436</v>
      </c>
      <c r="B453" s="13" t="s">
        <v>1059</v>
      </c>
      <c r="C453" s="14" t="s">
        <v>609</v>
      </c>
      <c r="D453" s="12"/>
      <c r="E453" s="12">
        <v>232</v>
      </c>
      <c r="F453" s="13" t="s">
        <v>1110</v>
      </c>
      <c r="G453" s="12">
        <v>910</v>
      </c>
      <c r="H453" s="12">
        <v>1950</v>
      </c>
      <c r="I453" s="11">
        <v>78.119</v>
      </c>
      <c r="J453" s="11">
        <v>60.048000000000002</v>
      </c>
      <c r="K453" s="11">
        <v>50.329000000000001</v>
      </c>
      <c r="L453" s="11">
        <v>42.84</v>
      </c>
      <c r="M453" s="11">
        <v>35.784999999999997</v>
      </c>
      <c r="N453" s="11">
        <v>29.52</v>
      </c>
      <c r="O453" s="11">
        <v>24.048999999999999</v>
      </c>
      <c r="P453" s="11">
        <v>19.657</v>
      </c>
      <c r="Q453" s="11">
        <v>15.983000000000001</v>
      </c>
      <c r="R453" s="11">
        <v>12.888</v>
      </c>
      <c r="S453" s="11">
        <v>10.728</v>
      </c>
      <c r="T453" s="11">
        <v>8.7129999999999992</v>
      </c>
      <c r="U453" s="11">
        <v>7.2009999999999996</v>
      </c>
      <c r="V453" s="11">
        <v>5.3280000000000003</v>
      </c>
      <c r="W453" s="11">
        <v>3.4550000000000001</v>
      </c>
      <c r="X453" s="11">
        <v>1.8720000000000001</v>
      </c>
      <c r="Y453" s="11">
        <v>0.60399999999999998</v>
      </c>
      <c r="Z453" s="11">
        <v>0.18099999999999999</v>
      </c>
      <c r="AA453" s="11">
        <v>3.5999999999999997E-2</v>
      </c>
      <c r="AB453" s="11">
        <v>5.0000000000000001E-3</v>
      </c>
      <c r="AC453" s="11">
        <v>1E-3</v>
      </c>
    </row>
    <row r="454" spans="1:29" ht="11.5">
      <c r="A454" s="15">
        <v>437</v>
      </c>
      <c r="B454" s="13" t="s">
        <v>1059</v>
      </c>
      <c r="C454" s="14" t="s">
        <v>609</v>
      </c>
      <c r="D454" s="12"/>
      <c r="E454" s="12">
        <v>232</v>
      </c>
      <c r="F454" s="13" t="s">
        <v>1110</v>
      </c>
      <c r="G454" s="12">
        <v>910</v>
      </c>
      <c r="H454" s="12">
        <v>1955</v>
      </c>
      <c r="I454" s="11">
        <v>77.147000000000006</v>
      </c>
      <c r="J454" s="11">
        <v>66.524000000000001</v>
      </c>
      <c r="K454" s="11">
        <v>57.107999999999997</v>
      </c>
      <c r="L454" s="11">
        <v>48.555999999999997</v>
      </c>
      <c r="M454" s="11">
        <v>40.9</v>
      </c>
      <c r="N454" s="11">
        <v>33.801000000000002</v>
      </c>
      <c r="O454" s="11">
        <v>27.794</v>
      </c>
      <c r="P454" s="11">
        <v>22.492999999999999</v>
      </c>
      <c r="Q454" s="11">
        <v>18.149000000000001</v>
      </c>
      <c r="R454" s="11">
        <v>14.513</v>
      </c>
      <c r="S454" s="11">
        <v>11.451000000000001</v>
      </c>
      <c r="T454" s="11">
        <v>9.23</v>
      </c>
      <c r="U454" s="11">
        <v>7.1139999999999999</v>
      </c>
      <c r="V454" s="11">
        <v>5.4160000000000004</v>
      </c>
      <c r="W454" s="11">
        <v>3.4790000000000001</v>
      </c>
      <c r="X454" s="11">
        <v>1.7989999999999999</v>
      </c>
      <c r="Y454" s="11">
        <v>0.69899999999999995</v>
      </c>
      <c r="Z454" s="11">
        <v>0.14000000000000001</v>
      </c>
      <c r="AA454" s="11">
        <v>2.3E-2</v>
      </c>
      <c r="AB454" s="11">
        <v>2E-3</v>
      </c>
      <c r="AC454" s="11">
        <v>0</v>
      </c>
    </row>
    <row r="455" spans="1:29" ht="11.5">
      <c r="A455" s="15">
        <v>438</v>
      </c>
      <c r="B455" s="13" t="s">
        <v>1059</v>
      </c>
      <c r="C455" s="14" t="s">
        <v>609</v>
      </c>
      <c r="D455" s="12"/>
      <c r="E455" s="12">
        <v>232</v>
      </c>
      <c r="F455" s="13" t="s">
        <v>1110</v>
      </c>
      <c r="G455" s="12">
        <v>910</v>
      </c>
      <c r="H455" s="12">
        <v>1960</v>
      </c>
      <c r="I455" s="11">
        <v>90.545000000000002</v>
      </c>
      <c r="J455" s="11">
        <v>66.863</v>
      </c>
      <c r="K455" s="11">
        <v>63.588000000000001</v>
      </c>
      <c r="L455" s="11">
        <v>55.371000000000002</v>
      </c>
      <c r="M455" s="11">
        <v>46.726999999999997</v>
      </c>
      <c r="N455" s="11">
        <v>39.000999999999998</v>
      </c>
      <c r="O455" s="11">
        <v>32.127000000000002</v>
      </c>
      <c r="P455" s="11">
        <v>26.234999999999999</v>
      </c>
      <c r="Q455" s="11">
        <v>20.975000000000001</v>
      </c>
      <c r="R455" s="11">
        <v>16.655999999999999</v>
      </c>
      <c r="S455" s="11">
        <v>13.048999999999999</v>
      </c>
      <c r="T455" s="11">
        <v>9.9849999999999994</v>
      </c>
      <c r="U455" s="11">
        <v>7.6630000000000003</v>
      </c>
      <c r="V455" s="11">
        <v>5.4669999999999996</v>
      </c>
      <c r="W455" s="11">
        <v>3.6480000000000001</v>
      </c>
      <c r="X455" s="11">
        <v>1.9</v>
      </c>
      <c r="Y455" s="11">
        <v>0.72399999999999998</v>
      </c>
      <c r="Z455" s="11">
        <v>0.17699999999999999</v>
      </c>
      <c r="AA455" s="11">
        <v>0.02</v>
      </c>
      <c r="AB455" s="11">
        <v>2E-3</v>
      </c>
      <c r="AC455" s="11">
        <v>0</v>
      </c>
    </row>
    <row r="456" spans="1:29" ht="11.5">
      <c r="A456" s="15">
        <v>439</v>
      </c>
      <c r="B456" s="13" t="s">
        <v>1059</v>
      </c>
      <c r="C456" s="14" t="s">
        <v>609</v>
      </c>
      <c r="D456" s="12"/>
      <c r="E456" s="12">
        <v>232</v>
      </c>
      <c r="F456" s="13" t="s">
        <v>1110</v>
      </c>
      <c r="G456" s="12">
        <v>910</v>
      </c>
      <c r="H456" s="12">
        <v>1965</v>
      </c>
      <c r="I456" s="11">
        <v>105.166</v>
      </c>
      <c r="J456" s="11">
        <v>80.116</v>
      </c>
      <c r="K456" s="11">
        <v>64.319000000000003</v>
      </c>
      <c r="L456" s="11">
        <v>62.098999999999997</v>
      </c>
      <c r="M456" s="11">
        <v>53.887999999999998</v>
      </c>
      <c r="N456" s="11">
        <v>45.155000000000001</v>
      </c>
      <c r="O456" s="11">
        <v>37.552999999999997</v>
      </c>
      <c r="P456" s="11">
        <v>30.709</v>
      </c>
      <c r="Q456" s="11">
        <v>24.785</v>
      </c>
      <c r="R456" s="11">
        <v>19.515999999999998</v>
      </c>
      <c r="S456" s="11">
        <v>15.2</v>
      </c>
      <c r="T456" s="11">
        <v>11.568</v>
      </c>
      <c r="U456" s="11">
        <v>8.4670000000000005</v>
      </c>
      <c r="V456" s="11">
        <v>6.048</v>
      </c>
      <c r="W456" s="11">
        <v>3.8220000000000001</v>
      </c>
      <c r="X456" s="11">
        <v>2.1059999999999999</v>
      </c>
      <c r="Y456" s="11">
        <v>0.83299999999999996</v>
      </c>
      <c r="Z456" s="11">
        <v>0.20599999999999999</v>
      </c>
      <c r="AA456" s="11">
        <v>2.9000000000000001E-2</v>
      </c>
      <c r="AB456" s="11">
        <v>2E-3</v>
      </c>
      <c r="AC456" s="11">
        <v>0</v>
      </c>
    </row>
    <row r="457" spans="1:29" ht="11.5">
      <c r="A457" s="15">
        <v>440</v>
      </c>
      <c r="B457" s="13" t="s">
        <v>1059</v>
      </c>
      <c r="C457" s="14" t="s">
        <v>609</v>
      </c>
      <c r="D457" s="12"/>
      <c r="E457" s="12">
        <v>232</v>
      </c>
      <c r="F457" s="13" t="s">
        <v>1110</v>
      </c>
      <c r="G457" s="12">
        <v>910</v>
      </c>
      <c r="H457" s="12">
        <v>1970</v>
      </c>
      <c r="I457" s="11">
        <v>119.78100000000001</v>
      </c>
      <c r="J457" s="11">
        <v>94.078000000000003</v>
      </c>
      <c r="K457" s="11">
        <v>77.3</v>
      </c>
      <c r="L457" s="11">
        <v>62.851999999999997</v>
      </c>
      <c r="M457" s="11">
        <v>60.332999999999998</v>
      </c>
      <c r="N457" s="11">
        <v>51.948999999999998</v>
      </c>
      <c r="O457" s="11">
        <v>43.384999999999998</v>
      </c>
      <c r="P457" s="11">
        <v>35.856000000000002</v>
      </c>
      <c r="Q457" s="11">
        <v>29.02</v>
      </c>
      <c r="R457" s="11">
        <v>23.099</v>
      </c>
      <c r="S457" s="11">
        <v>17.864999999999998</v>
      </c>
      <c r="T457" s="11">
        <v>13.544</v>
      </c>
      <c r="U457" s="11">
        <v>9.8819999999999997</v>
      </c>
      <c r="V457" s="11">
        <v>6.7510000000000003</v>
      </c>
      <c r="W457" s="11">
        <v>4.3019999999999996</v>
      </c>
      <c r="X457" s="11">
        <v>2.2669999999999999</v>
      </c>
      <c r="Y457" s="11">
        <v>0.95299999999999996</v>
      </c>
      <c r="Z457" s="11">
        <v>0.251</v>
      </c>
      <c r="AA457" s="11">
        <v>3.5999999999999997E-2</v>
      </c>
      <c r="AB457" s="11">
        <v>3.0000000000000001E-3</v>
      </c>
      <c r="AC457" s="11">
        <v>0</v>
      </c>
    </row>
    <row r="458" spans="1:29" ht="11.5">
      <c r="A458" s="15">
        <v>441</v>
      </c>
      <c r="B458" s="13" t="s">
        <v>1059</v>
      </c>
      <c r="C458" s="14" t="s">
        <v>609</v>
      </c>
      <c r="D458" s="12"/>
      <c r="E458" s="12">
        <v>232</v>
      </c>
      <c r="F458" s="13" t="s">
        <v>1110</v>
      </c>
      <c r="G458" s="12">
        <v>910</v>
      </c>
      <c r="H458" s="12">
        <v>1975</v>
      </c>
      <c r="I458" s="11">
        <v>135.25</v>
      </c>
      <c r="J458" s="11">
        <v>109.55500000000001</v>
      </c>
      <c r="K458" s="11">
        <v>90.704999999999998</v>
      </c>
      <c r="L458" s="11">
        <v>75.823999999999998</v>
      </c>
      <c r="M458" s="11">
        <v>61.662999999999997</v>
      </c>
      <c r="N458" s="11">
        <v>58.694000000000003</v>
      </c>
      <c r="O458" s="11">
        <v>50.31</v>
      </c>
      <c r="P458" s="11">
        <v>41.718000000000004</v>
      </c>
      <c r="Q458" s="11">
        <v>34.1</v>
      </c>
      <c r="R458" s="11">
        <v>27.218</v>
      </c>
      <c r="S458" s="11">
        <v>21.28</v>
      </c>
      <c r="T458" s="11">
        <v>16.030999999999999</v>
      </c>
      <c r="U458" s="11">
        <v>11.664</v>
      </c>
      <c r="V458" s="11">
        <v>7.9619999999999997</v>
      </c>
      <c r="W458" s="11">
        <v>4.8680000000000003</v>
      </c>
      <c r="X458" s="11">
        <v>2.6030000000000002</v>
      </c>
      <c r="Y458" s="11">
        <v>1.0589999999999999</v>
      </c>
      <c r="Z458" s="11">
        <v>0.29599999999999999</v>
      </c>
      <c r="AA458" s="11">
        <v>4.5999999999999999E-2</v>
      </c>
      <c r="AB458" s="11">
        <v>4.0000000000000001E-3</v>
      </c>
      <c r="AC458" s="11">
        <v>0</v>
      </c>
    </row>
    <row r="459" spans="1:29" ht="11.5">
      <c r="A459" s="15">
        <v>442</v>
      </c>
      <c r="B459" s="13" t="s">
        <v>1059</v>
      </c>
      <c r="C459" s="14" t="s">
        <v>609</v>
      </c>
      <c r="D459" s="12"/>
      <c r="E459" s="12">
        <v>232</v>
      </c>
      <c r="F459" s="13" t="s">
        <v>1110</v>
      </c>
      <c r="G459" s="12">
        <v>910</v>
      </c>
      <c r="H459" s="12">
        <v>1980</v>
      </c>
      <c r="I459" s="11">
        <v>155.60300000000001</v>
      </c>
      <c r="J459" s="11">
        <v>125.154</v>
      </c>
      <c r="K459" s="11">
        <v>105.855</v>
      </c>
      <c r="L459" s="11">
        <v>88.998000000000005</v>
      </c>
      <c r="M459" s="11">
        <v>74.304000000000002</v>
      </c>
      <c r="N459" s="11">
        <v>60.088999999999999</v>
      </c>
      <c r="O459" s="11">
        <v>56.875999999999998</v>
      </c>
      <c r="P459" s="11">
        <v>48.420999999999999</v>
      </c>
      <c r="Q459" s="11">
        <v>39.741999999999997</v>
      </c>
      <c r="R459" s="11">
        <v>32.061999999999998</v>
      </c>
      <c r="S459" s="11">
        <v>25.154</v>
      </c>
      <c r="T459" s="11">
        <v>19.178000000000001</v>
      </c>
      <c r="U459" s="11">
        <v>13.885999999999999</v>
      </c>
      <c r="V459" s="11">
        <v>9.4730000000000008</v>
      </c>
      <c r="W459" s="11">
        <v>5.81</v>
      </c>
      <c r="X459" s="11">
        <v>2.9980000000000002</v>
      </c>
      <c r="Y459" s="11">
        <v>1.2450000000000001</v>
      </c>
      <c r="Z459" s="11">
        <v>0.34300000000000003</v>
      </c>
      <c r="AA459" s="11">
        <v>5.8000000000000003E-2</v>
      </c>
      <c r="AB459" s="11">
        <v>5.0000000000000001E-3</v>
      </c>
      <c r="AC459" s="11">
        <v>0</v>
      </c>
    </row>
    <row r="460" spans="1:29" ht="11.5">
      <c r="A460" s="15">
        <v>443</v>
      </c>
      <c r="B460" s="13" t="s">
        <v>1059</v>
      </c>
      <c r="C460" s="14" t="s">
        <v>609</v>
      </c>
      <c r="D460" s="12"/>
      <c r="E460" s="12">
        <v>232</v>
      </c>
      <c r="F460" s="13" t="s">
        <v>1110</v>
      </c>
      <c r="G460" s="12">
        <v>910</v>
      </c>
      <c r="H460" s="12">
        <v>1985</v>
      </c>
      <c r="I460" s="11">
        <v>182.19300000000001</v>
      </c>
      <c r="J460" s="11">
        <v>144.99600000000001</v>
      </c>
      <c r="K460" s="11">
        <v>121.095</v>
      </c>
      <c r="L460" s="11">
        <v>103.85299999999999</v>
      </c>
      <c r="M460" s="11">
        <v>87.123000000000005</v>
      </c>
      <c r="N460" s="11">
        <v>72.302000000000007</v>
      </c>
      <c r="O460" s="11">
        <v>58.284999999999997</v>
      </c>
      <c r="P460" s="11">
        <v>54.758000000000003</v>
      </c>
      <c r="Q460" s="11">
        <v>46.158000000000001</v>
      </c>
      <c r="R460" s="11">
        <v>37.412999999999997</v>
      </c>
      <c r="S460" s="11">
        <v>29.68</v>
      </c>
      <c r="T460" s="11">
        <v>22.722000000000001</v>
      </c>
      <c r="U460" s="11">
        <v>16.669</v>
      </c>
      <c r="V460" s="11">
        <v>11.329000000000001</v>
      </c>
      <c r="W460" s="11">
        <v>6.9569999999999999</v>
      </c>
      <c r="X460" s="11">
        <v>3.6139999999999999</v>
      </c>
      <c r="Y460" s="11">
        <v>1.454</v>
      </c>
      <c r="Z460" s="11">
        <v>0.41099999999999998</v>
      </c>
      <c r="AA460" s="11">
        <v>6.7000000000000004E-2</v>
      </c>
      <c r="AB460" s="11">
        <v>6.0000000000000001E-3</v>
      </c>
      <c r="AC460" s="11">
        <v>0</v>
      </c>
    </row>
    <row r="461" spans="1:29" ht="11.5">
      <c r="A461" s="15">
        <v>444</v>
      </c>
      <c r="B461" s="13" t="s">
        <v>1059</v>
      </c>
      <c r="C461" s="14" t="s">
        <v>609</v>
      </c>
      <c r="D461" s="12"/>
      <c r="E461" s="12">
        <v>232</v>
      </c>
      <c r="F461" s="13" t="s">
        <v>1110</v>
      </c>
      <c r="G461" s="12">
        <v>910</v>
      </c>
      <c r="H461" s="12">
        <v>1990</v>
      </c>
      <c r="I461" s="11">
        <v>204.31</v>
      </c>
      <c r="J461" s="11">
        <v>170.279</v>
      </c>
      <c r="K461" s="11">
        <v>139.93899999999999</v>
      </c>
      <c r="L461" s="11">
        <v>115.919</v>
      </c>
      <c r="M461" s="11">
        <v>96.548000000000002</v>
      </c>
      <c r="N461" s="11">
        <v>80.043999999999997</v>
      </c>
      <c r="O461" s="11">
        <v>66.674000000000007</v>
      </c>
      <c r="P461" s="11">
        <v>53.905999999999999</v>
      </c>
      <c r="Q461" s="11">
        <v>50.779000000000003</v>
      </c>
      <c r="R461" s="11">
        <v>42.576999999999998</v>
      </c>
      <c r="S461" s="11">
        <v>34.1</v>
      </c>
      <c r="T461" s="11">
        <v>26.497</v>
      </c>
      <c r="U461" s="11">
        <v>19.577000000000002</v>
      </c>
      <c r="V461" s="11">
        <v>13.506</v>
      </c>
      <c r="W461" s="11">
        <v>8.2780000000000005</v>
      </c>
      <c r="X461" s="11">
        <v>4.306</v>
      </c>
      <c r="Y461" s="11">
        <v>1.718</v>
      </c>
      <c r="Z461" s="11">
        <v>0.48899999999999999</v>
      </c>
      <c r="AA461" s="11">
        <v>8.4000000000000005E-2</v>
      </c>
      <c r="AB461" s="11">
        <v>8.0000000000000002E-3</v>
      </c>
      <c r="AC461" s="11">
        <v>0</v>
      </c>
    </row>
    <row r="462" spans="1:29" ht="11.5">
      <c r="A462" s="15">
        <v>445</v>
      </c>
      <c r="B462" s="13" t="s">
        <v>1059</v>
      </c>
      <c r="C462" s="14" t="s">
        <v>609</v>
      </c>
      <c r="D462" s="12"/>
      <c r="E462" s="12">
        <v>232</v>
      </c>
      <c r="F462" s="13" t="s">
        <v>1110</v>
      </c>
      <c r="G462" s="12">
        <v>910</v>
      </c>
      <c r="H462" s="12">
        <v>1995</v>
      </c>
      <c r="I462" s="11">
        <v>187.238</v>
      </c>
      <c r="J462" s="11">
        <v>190.98400000000001</v>
      </c>
      <c r="K462" s="11">
        <v>163.53200000000001</v>
      </c>
      <c r="L462" s="11">
        <v>113.548</v>
      </c>
      <c r="M462" s="11">
        <v>76.009</v>
      </c>
      <c r="N462" s="11">
        <v>55.575000000000003</v>
      </c>
      <c r="O462" s="11">
        <v>49.662999999999997</v>
      </c>
      <c r="P462" s="11">
        <v>45.63</v>
      </c>
      <c r="Q462" s="11">
        <v>45.463000000000001</v>
      </c>
      <c r="R462" s="11">
        <v>44.247</v>
      </c>
      <c r="S462" s="11">
        <v>37.661999999999999</v>
      </c>
      <c r="T462" s="11">
        <v>30.581</v>
      </c>
      <c r="U462" s="11">
        <v>22.956</v>
      </c>
      <c r="V462" s="11">
        <v>15.967000000000001</v>
      </c>
      <c r="W462" s="11">
        <v>9.9550000000000001</v>
      </c>
      <c r="X462" s="11">
        <v>5.1870000000000003</v>
      </c>
      <c r="Y462" s="11">
        <v>2.0859999999999999</v>
      </c>
      <c r="Z462" s="11">
        <v>0.58799999999999997</v>
      </c>
      <c r="AA462" s="11">
        <v>0.10199999999999999</v>
      </c>
      <c r="AB462" s="11">
        <v>0.01</v>
      </c>
      <c r="AC462" s="11">
        <v>1E-3</v>
      </c>
    </row>
    <row r="463" spans="1:29" ht="11.5">
      <c r="A463" s="15">
        <v>446</v>
      </c>
      <c r="B463" s="13" t="s">
        <v>1059</v>
      </c>
      <c r="C463" s="14" t="s">
        <v>609</v>
      </c>
      <c r="D463" s="12"/>
      <c r="E463" s="12">
        <v>232</v>
      </c>
      <c r="F463" s="13" t="s">
        <v>1110</v>
      </c>
      <c r="G463" s="12">
        <v>910</v>
      </c>
      <c r="H463" s="12">
        <v>2000</v>
      </c>
      <c r="I463" s="11">
        <v>164.26499999999999</v>
      </c>
      <c r="J463" s="11">
        <v>178.89400000000001</v>
      </c>
      <c r="K463" s="11">
        <v>185.68600000000001</v>
      </c>
      <c r="L463" s="11">
        <v>149.84800000000001</v>
      </c>
      <c r="M463" s="11">
        <v>92.302000000000007</v>
      </c>
      <c r="N463" s="11">
        <v>61.078000000000003</v>
      </c>
      <c r="O463" s="11">
        <v>41.405999999999999</v>
      </c>
      <c r="P463" s="11">
        <v>44.127000000000002</v>
      </c>
      <c r="Q463" s="11">
        <v>41.177999999999997</v>
      </c>
      <c r="R463" s="11">
        <v>41.401000000000003</v>
      </c>
      <c r="S463" s="11">
        <v>40.152000000000001</v>
      </c>
      <c r="T463" s="11">
        <v>33.848999999999997</v>
      </c>
      <c r="U463" s="11">
        <v>26.574999999999999</v>
      </c>
      <c r="V463" s="11">
        <v>18.785</v>
      </c>
      <c r="W463" s="11">
        <v>11.816000000000001</v>
      </c>
      <c r="X463" s="11">
        <v>6.2889999999999997</v>
      </c>
      <c r="Y463" s="11">
        <v>2.5539999999999998</v>
      </c>
      <c r="Z463" s="11">
        <v>0.72599999999999998</v>
      </c>
      <c r="AA463" s="11">
        <v>0.123</v>
      </c>
      <c r="AB463" s="11">
        <v>1.2999999999999999E-2</v>
      </c>
      <c r="AC463" s="11">
        <v>1E-3</v>
      </c>
    </row>
    <row r="464" spans="1:29" ht="11.5">
      <c r="A464" s="15">
        <v>447</v>
      </c>
      <c r="B464" s="13" t="s">
        <v>1059</v>
      </c>
      <c r="C464" s="14" t="s">
        <v>609</v>
      </c>
      <c r="D464" s="12"/>
      <c r="E464" s="12">
        <v>232</v>
      </c>
      <c r="F464" s="13" t="s">
        <v>1110</v>
      </c>
      <c r="G464" s="12">
        <v>910</v>
      </c>
      <c r="H464" s="12">
        <v>2005</v>
      </c>
      <c r="I464" s="11">
        <v>212.84800000000001</v>
      </c>
      <c r="J464" s="11">
        <v>162.65899999999999</v>
      </c>
      <c r="K464" s="11">
        <v>178.25</v>
      </c>
      <c r="L464" s="11">
        <v>197.55099999999999</v>
      </c>
      <c r="M464" s="11">
        <v>164.00899999999999</v>
      </c>
      <c r="N464" s="11">
        <v>109.851</v>
      </c>
      <c r="O464" s="11">
        <v>79.677000000000007</v>
      </c>
      <c r="P464" s="11">
        <v>50.963000000000001</v>
      </c>
      <c r="Q464" s="11">
        <v>51.259</v>
      </c>
      <c r="R464" s="11">
        <v>44.783999999999999</v>
      </c>
      <c r="S464" s="11">
        <v>40.890999999999998</v>
      </c>
      <c r="T464" s="11">
        <v>37.784999999999997</v>
      </c>
      <c r="U464" s="11">
        <v>30.332000000000001</v>
      </c>
      <c r="V464" s="11">
        <v>22.533000000000001</v>
      </c>
      <c r="W464" s="11">
        <v>14.539</v>
      </c>
      <c r="X464" s="11">
        <v>7.8520000000000003</v>
      </c>
      <c r="Y464" s="11">
        <v>3.4649999999999999</v>
      </c>
      <c r="Z464" s="11">
        <v>0.90700000000000003</v>
      </c>
      <c r="AA464" s="11">
        <v>0.156</v>
      </c>
      <c r="AB464" s="11">
        <v>1.7000000000000001E-2</v>
      </c>
      <c r="AC464" s="11">
        <v>1E-3</v>
      </c>
    </row>
    <row r="465" spans="1:29" ht="11.5">
      <c r="A465" s="15">
        <v>448</v>
      </c>
      <c r="B465" s="13" t="s">
        <v>1059</v>
      </c>
      <c r="C465" s="14" t="s">
        <v>609</v>
      </c>
      <c r="D465" s="12"/>
      <c r="E465" s="12">
        <v>232</v>
      </c>
      <c r="F465" s="13" t="s">
        <v>1110</v>
      </c>
      <c r="G465" s="12">
        <v>910</v>
      </c>
      <c r="H465" s="12">
        <v>2010</v>
      </c>
      <c r="I465" s="11">
        <v>268.76900000000001</v>
      </c>
      <c r="J465" s="11">
        <v>208.27699999999999</v>
      </c>
      <c r="K465" s="11">
        <v>160.55600000000001</v>
      </c>
      <c r="L465" s="11">
        <v>174.77799999999999</v>
      </c>
      <c r="M465" s="11">
        <v>182.16200000000001</v>
      </c>
      <c r="N465" s="11">
        <v>147.95400000000001</v>
      </c>
      <c r="O465" s="11">
        <v>100.239</v>
      </c>
      <c r="P465" s="11">
        <v>75.103999999999999</v>
      </c>
      <c r="Q465" s="11">
        <v>48.48</v>
      </c>
      <c r="R465" s="11">
        <v>48.353000000000002</v>
      </c>
      <c r="S465" s="11">
        <v>41.624000000000002</v>
      </c>
      <c r="T465" s="11">
        <v>36.984000000000002</v>
      </c>
      <c r="U465" s="11">
        <v>32.938000000000002</v>
      </c>
      <c r="V465" s="11">
        <v>25.143000000000001</v>
      </c>
      <c r="W465" s="11">
        <v>17.117999999999999</v>
      </c>
      <c r="X465" s="11">
        <v>9.6340000000000003</v>
      </c>
      <c r="Y465" s="11">
        <v>4.3019999999999996</v>
      </c>
      <c r="Z465" s="11">
        <v>1.3939999999999999</v>
      </c>
      <c r="AA465" s="11">
        <v>0.23400000000000001</v>
      </c>
      <c r="AB465" s="11">
        <v>2.7E-2</v>
      </c>
      <c r="AC465" s="11">
        <v>2E-3</v>
      </c>
    </row>
    <row r="466" spans="1:29" ht="11.5">
      <c r="A466" s="15">
        <v>449</v>
      </c>
      <c r="B466" s="13" t="s">
        <v>1059</v>
      </c>
      <c r="C466" s="14" t="s">
        <v>609</v>
      </c>
      <c r="D466" s="12"/>
      <c r="E466" s="12">
        <v>232</v>
      </c>
      <c r="F466" s="13" t="s">
        <v>1110</v>
      </c>
      <c r="G466" s="12">
        <v>910</v>
      </c>
      <c r="H466" s="12">
        <v>2015</v>
      </c>
      <c r="I466" s="11">
        <v>257.63799999999998</v>
      </c>
      <c r="J466" s="11">
        <v>261.089</v>
      </c>
      <c r="K466" s="11">
        <v>203.01900000000001</v>
      </c>
      <c r="L466" s="11">
        <v>155.352</v>
      </c>
      <c r="M466" s="11">
        <v>156.65299999999999</v>
      </c>
      <c r="N466" s="11">
        <v>150.67500000000001</v>
      </c>
      <c r="O466" s="11">
        <v>113.155</v>
      </c>
      <c r="P466" s="11">
        <v>79.647000000000006</v>
      </c>
      <c r="Q466" s="11">
        <v>71.566999999999993</v>
      </c>
      <c r="R466" s="11">
        <v>45.542000000000002</v>
      </c>
      <c r="S466" s="11">
        <v>44.814999999999998</v>
      </c>
      <c r="T466" s="11">
        <v>37.567999999999998</v>
      </c>
      <c r="U466" s="11">
        <v>32.209000000000003</v>
      </c>
      <c r="V466" s="11">
        <v>27.329000000000001</v>
      </c>
      <c r="W466" s="11">
        <v>19.122</v>
      </c>
      <c r="X466" s="11">
        <v>11.439</v>
      </c>
      <c r="Y466" s="11">
        <v>5.2830000000000004</v>
      </c>
      <c r="Z466" s="11">
        <v>1.7649999999999999</v>
      </c>
      <c r="AA466" s="11">
        <v>0.41</v>
      </c>
      <c r="AB466" s="11">
        <v>4.9000000000000002E-2</v>
      </c>
      <c r="AC466" s="11">
        <v>4.0000000000000001E-3</v>
      </c>
    </row>
    <row r="467" spans="1:29" ht="11.5">
      <c r="A467" s="15">
        <v>450</v>
      </c>
      <c r="B467" s="13" t="s">
        <v>1059</v>
      </c>
      <c r="C467" s="14" t="s">
        <v>609</v>
      </c>
      <c r="D467" s="12"/>
      <c r="E467" s="12">
        <v>232</v>
      </c>
      <c r="F467" s="13" t="s">
        <v>1110</v>
      </c>
      <c r="G467" s="12">
        <v>910</v>
      </c>
      <c r="H467" s="12">
        <v>2020</v>
      </c>
      <c r="I467" s="11">
        <v>252.785</v>
      </c>
      <c r="J467" s="11">
        <v>243.666</v>
      </c>
      <c r="K467" s="11">
        <v>248.42400000000001</v>
      </c>
      <c r="L467" s="11">
        <v>190.46799999999999</v>
      </c>
      <c r="M467" s="11">
        <v>143.31800000000001</v>
      </c>
      <c r="N467" s="11">
        <v>144.38300000000001</v>
      </c>
      <c r="O467" s="11">
        <v>135.279</v>
      </c>
      <c r="P467" s="11">
        <v>95.790999999999997</v>
      </c>
      <c r="Q467" s="11">
        <v>68.861000000000004</v>
      </c>
      <c r="R467" s="11">
        <v>68.076999999999998</v>
      </c>
      <c r="S467" s="11">
        <v>42.518000000000001</v>
      </c>
      <c r="T467" s="11">
        <v>40.814</v>
      </c>
      <c r="U467" s="11">
        <v>32.997999999999998</v>
      </c>
      <c r="V467" s="11">
        <v>26.962</v>
      </c>
      <c r="W467" s="11">
        <v>20.998000000000001</v>
      </c>
      <c r="X467" s="11">
        <v>12.968999999999999</v>
      </c>
      <c r="Y467" s="11">
        <v>6.4080000000000004</v>
      </c>
      <c r="Z467" s="11">
        <v>2.2029999999999998</v>
      </c>
      <c r="AA467" s="11">
        <v>0.53</v>
      </c>
      <c r="AB467" s="11">
        <v>8.8999999999999996E-2</v>
      </c>
      <c r="AC467" s="11">
        <v>7.0000000000000001E-3</v>
      </c>
    </row>
    <row r="468" spans="1:29" ht="11.5">
      <c r="A468" s="15">
        <v>451</v>
      </c>
      <c r="B468" s="13" t="s">
        <v>1059</v>
      </c>
      <c r="C468" s="14" t="s">
        <v>611</v>
      </c>
      <c r="D468" s="12"/>
      <c r="E468" s="12">
        <v>231</v>
      </c>
      <c r="F468" s="13" t="s">
        <v>1110</v>
      </c>
      <c r="G468" s="12">
        <v>910</v>
      </c>
      <c r="H468" s="12">
        <v>1950</v>
      </c>
      <c r="I468" s="11">
        <v>1683.925</v>
      </c>
      <c r="J468" s="11">
        <v>1275.7370000000001</v>
      </c>
      <c r="K468" s="11">
        <v>1073.905</v>
      </c>
      <c r="L468" s="11">
        <v>927.75400000000002</v>
      </c>
      <c r="M468" s="11">
        <v>792.74400000000003</v>
      </c>
      <c r="N468" s="11">
        <v>672.68899999999996</v>
      </c>
      <c r="O468" s="11">
        <v>569.86099999999999</v>
      </c>
      <c r="P468" s="11">
        <v>486.101</v>
      </c>
      <c r="Q468" s="11">
        <v>408.685</v>
      </c>
      <c r="R468" s="11">
        <v>335.74299999999999</v>
      </c>
      <c r="S468" s="11">
        <v>222.87</v>
      </c>
      <c r="T468" s="11">
        <v>181.41399999999999</v>
      </c>
      <c r="U468" s="11">
        <v>142.59200000000001</v>
      </c>
      <c r="V468" s="11">
        <v>104.744</v>
      </c>
      <c r="W468" s="11">
        <v>69.131</v>
      </c>
      <c r="X468" s="11">
        <v>34.531999999999996</v>
      </c>
      <c r="Y468" s="11">
        <v>12.401999999999999</v>
      </c>
      <c r="Z468" s="11">
        <v>2.8719999999999999</v>
      </c>
      <c r="AA468" s="11">
        <v>0.36499999999999999</v>
      </c>
      <c r="AB468" s="11">
        <v>2.5000000000000001E-2</v>
      </c>
      <c r="AC468" s="11">
        <v>1E-3</v>
      </c>
    </row>
    <row r="469" spans="1:29" ht="11.5">
      <c r="A469" s="15">
        <v>452</v>
      </c>
      <c r="B469" s="13" t="s">
        <v>1059</v>
      </c>
      <c r="C469" s="14" t="s">
        <v>611</v>
      </c>
      <c r="D469" s="12"/>
      <c r="E469" s="12">
        <v>231</v>
      </c>
      <c r="F469" s="13" t="s">
        <v>1110</v>
      </c>
      <c r="G469" s="12">
        <v>910</v>
      </c>
      <c r="H469" s="12">
        <v>1955</v>
      </c>
      <c r="I469" s="11">
        <v>1757.5730000000001</v>
      </c>
      <c r="J469" s="11">
        <v>1432.366</v>
      </c>
      <c r="K469" s="11">
        <v>1211.7909999999999</v>
      </c>
      <c r="L469" s="11">
        <v>1033.8399999999999</v>
      </c>
      <c r="M469" s="11">
        <v>882.77</v>
      </c>
      <c r="N469" s="11">
        <v>745.97299999999996</v>
      </c>
      <c r="O469" s="11">
        <v>631.10900000000004</v>
      </c>
      <c r="P469" s="11">
        <v>531.21600000000001</v>
      </c>
      <c r="Q469" s="11">
        <v>447.59800000000001</v>
      </c>
      <c r="R469" s="11">
        <v>370.09199999999998</v>
      </c>
      <c r="S469" s="11">
        <v>297.697</v>
      </c>
      <c r="T469" s="11">
        <v>191.333</v>
      </c>
      <c r="U469" s="11">
        <v>147.87700000000001</v>
      </c>
      <c r="V469" s="11">
        <v>107.059</v>
      </c>
      <c r="W469" s="11">
        <v>68.242000000000004</v>
      </c>
      <c r="X469" s="11">
        <v>35.908000000000001</v>
      </c>
      <c r="Y469" s="11">
        <v>12.874000000000001</v>
      </c>
      <c r="Z469" s="11">
        <v>2.8719999999999999</v>
      </c>
      <c r="AA469" s="11">
        <v>0.36499999999999999</v>
      </c>
      <c r="AB469" s="11">
        <v>2.5000000000000001E-2</v>
      </c>
      <c r="AC469" s="11">
        <v>1E-3</v>
      </c>
    </row>
    <row r="470" spans="1:29" ht="11.5">
      <c r="A470" s="15">
        <v>453</v>
      </c>
      <c r="B470" s="13" t="s">
        <v>1059</v>
      </c>
      <c r="C470" s="14" t="s">
        <v>611</v>
      </c>
      <c r="D470" s="12"/>
      <c r="E470" s="12">
        <v>231</v>
      </c>
      <c r="F470" s="13" t="s">
        <v>1110</v>
      </c>
      <c r="G470" s="12">
        <v>910</v>
      </c>
      <c r="H470" s="12">
        <v>1960</v>
      </c>
      <c r="I470" s="11">
        <v>1944.1949999999999</v>
      </c>
      <c r="J470" s="11">
        <v>1521.0540000000001</v>
      </c>
      <c r="K470" s="11">
        <v>1367.2850000000001</v>
      </c>
      <c r="L470" s="11">
        <v>1170.4770000000001</v>
      </c>
      <c r="M470" s="11">
        <v>987.70699999999999</v>
      </c>
      <c r="N470" s="11">
        <v>834.84799999999996</v>
      </c>
      <c r="O470" s="11">
        <v>703.56100000000004</v>
      </c>
      <c r="P470" s="11">
        <v>591.77700000000004</v>
      </c>
      <c r="Q470" s="11">
        <v>492.55200000000002</v>
      </c>
      <c r="R470" s="11">
        <v>408.72</v>
      </c>
      <c r="S470" s="11">
        <v>331.31799999999998</v>
      </c>
      <c r="T470" s="11">
        <v>258.61</v>
      </c>
      <c r="U470" s="11">
        <v>158.357</v>
      </c>
      <c r="V470" s="11">
        <v>113.29</v>
      </c>
      <c r="W470" s="11">
        <v>71.873999999999995</v>
      </c>
      <c r="X470" s="11">
        <v>37.119999999999997</v>
      </c>
      <c r="Y470" s="11">
        <v>14.327999999999999</v>
      </c>
      <c r="Z470" s="11">
        <v>3.2770000000000001</v>
      </c>
      <c r="AA470" s="11">
        <v>0.41</v>
      </c>
      <c r="AB470" s="11">
        <v>2.9000000000000001E-2</v>
      </c>
      <c r="AC470" s="11">
        <v>1E-3</v>
      </c>
    </row>
    <row r="471" spans="1:29" ht="11.5">
      <c r="A471" s="15">
        <v>454</v>
      </c>
      <c r="B471" s="13" t="s">
        <v>1059</v>
      </c>
      <c r="C471" s="14" t="s">
        <v>611</v>
      </c>
      <c r="D471" s="12"/>
      <c r="E471" s="12">
        <v>231</v>
      </c>
      <c r="F471" s="13" t="s">
        <v>1110</v>
      </c>
      <c r="G471" s="12">
        <v>910</v>
      </c>
      <c r="H471" s="12">
        <v>1965</v>
      </c>
      <c r="I471" s="11">
        <v>2264.0839999999998</v>
      </c>
      <c r="J471" s="11">
        <v>1716.9469999999999</v>
      </c>
      <c r="K471" s="11">
        <v>1460.4590000000001</v>
      </c>
      <c r="L471" s="11">
        <v>1325.9349999999999</v>
      </c>
      <c r="M471" s="11">
        <v>1123.681</v>
      </c>
      <c r="N471" s="11">
        <v>939.67200000000003</v>
      </c>
      <c r="O471" s="11">
        <v>792.346</v>
      </c>
      <c r="P471" s="11">
        <v>664.35400000000004</v>
      </c>
      <c r="Q471" s="11">
        <v>553.28300000000002</v>
      </c>
      <c r="R471" s="11">
        <v>454.26499999999999</v>
      </c>
      <c r="S471" s="11">
        <v>370.13</v>
      </c>
      <c r="T471" s="11">
        <v>291.834</v>
      </c>
      <c r="U471" s="11">
        <v>217.93600000000001</v>
      </c>
      <c r="V471" s="11">
        <v>124.23099999999999</v>
      </c>
      <c r="W471" s="11">
        <v>78.745999999999995</v>
      </c>
      <c r="X471" s="11">
        <v>41.218000000000004</v>
      </c>
      <c r="Y471" s="11">
        <v>15.988</v>
      </c>
      <c r="Z471" s="11">
        <v>4.0579999999999998</v>
      </c>
      <c r="AA471" s="11">
        <v>0.53500000000000003</v>
      </c>
      <c r="AB471" s="11">
        <v>3.5999999999999997E-2</v>
      </c>
      <c r="AC471" s="11">
        <v>2E-3</v>
      </c>
    </row>
    <row r="472" spans="1:29" ht="11.5">
      <c r="A472" s="15">
        <v>455</v>
      </c>
      <c r="B472" s="13" t="s">
        <v>1059</v>
      </c>
      <c r="C472" s="14" t="s">
        <v>611</v>
      </c>
      <c r="D472" s="12"/>
      <c r="E472" s="12">
        <v>231</v>
      </c>
      <c r="F472" s="13" t="s">
        <v>1110</v>
      </c>
      <c r="G472" s="12">
        <v>910</v>
      </c>
      <c r="H472" s="12">
        <v>1970</v>
      </c>
      <c r="I472" s="11">
        <v>2594.9479999999999</v>
      </c>
      <c r="J472" s="11">
        <v>2020.9839999999999</v>
      </c>
      <c r="K472" s="11">
        <v>1652.96</v>
      </c>
      <c r="L472" s="11">
        <v>1418.4680000000001</v>
      </c>
      <c r="M472" s="11">
        <v>1275.575</v>
      </c>
      <c r="N472" s="11">
        <v>1071.9749999999999</v>
      </c>
      <c r="O472" s="11">
        <v>894.43</v>
      </c>
      <c r="P472" s="11">
        <v>750.67899999999997</v>
      </c>
      <c r="Q472" s="11">
        <v>623.678</v>
      </c>
      <c r="R472" s="11">
        <v>512.851</v>
      </c>
      <c r="S472" s="11">
        <v>413.81</v>
      </c>
      <c r="T472" s="11">
        <v>328.40800000000002</v>
      </c>
      <c r="U472" s="11">
        <v>248.304</v>
      </c>
      <c r="V472" s="11">
        <v>173.20400000000001</v>
      </c>
      <c r="W472" s="11">
        <v>88.015000000000001</v>
      </c>
      <c r="X472" s="11">
        <v>46.484000000000002</v>
      </c>
      <c r="Y472" s="11">
        <v>18.507999999999999</v>
      </c>
      <c r="Z472" s="11">
        <v>4.8029999999999999</v>
      </c>
      <c r="AA472" s="11">
        <v>0.71499999999999997</v>
      </c>
      <c r="AB472" s="11">
        <v>0.05</v>
      </c>
      <c r="AC472" s="11">
        <v>2E-3</v>
      </c>
    </row>
    <row r="473" spans="1:29" ht="11.5">
      <c r="A473" s="15">
        <v>456</v>
      </c>
      <c r="B473" s="13" t="s">
        <v>1059</v>
      </c>
      <c r="C473" s="14" t="s">
        <v>611</v>
      </c>
      <c r="D473" s="12"/>
      <c r="E473" s="12">
        <v>231</v>
      </c>
      <c r="F473" s="13" t="s">
        <v>1110</v>
      </c>
      <c r="G473" s="12">
        <v>910</v>
      </c>
      <c r="H473" s="12">
        <v>1975</v>
      </c>
      <c r="I473" s="11">
        <v>3043.4450000000002</v>
      </c>
      <c r="J473" s="11">
        <v>2353.6550000000002</v>
      </c>
      <c r="K473" s="11">
        <v>1942.8130000000001</v>
      </c>
      <c r="L473" s="11">
        <v>1606.3140000000001</v>
      </c>
      <c r="M473" s="11">
        <v>1366.6120000000001</v>
      </c>
      <c r="N473" s="11">
        <v>1219.211</v>
      </c>
      <c r="O473" s="11">
        <v>1022.453</v>
      </c>
      <c r="P473" s="11">
        <v>849.346</v>
      </c>
      <c r="Q473" s="11">
        <v>706.73299999999995</v>
      </c>
      <c r="R473" s="11">
        <v>580.14700000000005</v>
      </c>
      <c r="S473" s="11">
        <v>469.089</v>
      </c>
      <c r="T473" s="11">
        <v>368.93</v>
      </c>
      <c r="U473" s="11">
        <v>281.226</v>
      </c>
      <c r="V473" s="11">
        <v>199.06299999999999</v>
      </c>
      <c r="W473" s="11">
        <v>124.304</v>
      </c>
      <c r="X473" s="11">
        <v>52.953000000000003</v>
      </c>
      <c r="Y473" s="11">
        <v>21.442</v>
      </c>
      <c r="Z473" s="11">
        <v>5.77</v>
      </c>
      <c r="AA473" s="11">
        <v>0.88300000000000001</v>
      </c>
      <c r="AB473" s="11">
        <v>7.3999999999999996E-2</v>
      </c>
      <c r="AC473" s="11">
        <v>3.0000000000000001E-3</v>
      </c>
    </row>
    <row r="474" spans="1:29" ht="11.5">
      <c r="A474" s="15">
        <v>457</v>
      </c>
      <c r="B474" s="13" t="s">
        <v>1059</v>
      </c>
      <c r="C474" s="14" t="s">
        <v>611</v>
      </c>
      <c r="D474" s="12"/>
      <c r="E474" s="12">
        <v>231</v>
      </c>
      <c r="F474" s="13" t="s">
        <v>1110</v>
      </c>
      <c r="G474" s="12">
        <v>910</v>
      </c>
      <c r="H474" s="12">
        <v>1980</v>
      </c>
      <c r="I474" s="11">
        <v>3361.0529999999999</v>
      </c>
      <c r="J474" s="11">
        <v>2626.7559999999999</v>
      </c>
      <c r="K474" s="11">
        <v>2030.348</v>
      </c>
      <c r="L474" s="11">
        <v>1642.3869999999999</v>
      </c>
      <c r="M474" s="11">
        <v>1378.925</v>
      </c>
      <c r="N474" s="11">
        <v>1200.521</v>
      </c>
      <c r="O474" s="11">
        <v>1110.778</v>
      </c>
      <c r="P474" s="11">
        <v>940.21299999999997</v>
      </c>
      <c r="Q474" s="11">
        <v>768.75400000000002</v>
      </c>
      <c r="R474" s="11">
        <v>646.03700000000003</v>
      </c>
      <c r="S474" s="11">
        <v>509.49799999999999</v>
      </c>
      <c r="T474" s="11">
        <v>432.33100000000002</v>
      </c>
      <c r="U474" s="11">
        <v>320.36099999999999</v>
      </c>
      <c r="V474" s="11">
        <v>242.16300000000001</v>
      </c>
      <c r="W474" s="11">
        <v>151.434</v>
      </c>
      <c r="X474" s="11">
        <v>92</v>
      </c>
      <c r="Y474" s="11">
        <v>30.920999999999999</v>
      </c>
      <c r="Z474" s="11">
        <v>6.8540000000000001</v>
      </c>
      <c r="AA474" s="11">
        <v>1.0980000000000001</v>
      </c>
      <c r="AB474" s="11">
        <v>9.1999999999999998E-2</v>
      </c>
      <c r="AC474" s="11">
        <v>4.0000000000000001E-3</v>
      </c>
    </row>
    <row r="475" spans="1:29" ht="11.5">
      <c r="A475" s="15">
        <v>458</v>
      </c>
      <c r="B475" s="13" t="s">
        <v>1059</v>
      </c>
      <c r="C475" s="14" t="s">
        <v>611</v>
      </c>
      <c r="D475" s="12"/>
      <c r="E475" s="12">
        <v>231</v>
      </c>
      <c r="F475" s="13" t="s">
        <v>1110</v>
      </c>
      <c r="G475" s="12">
        <v>910</v>
      </c>
      <c r="H475" s="12">
        <v>1985</v>
      </c>
      <c r="I475" s="11">
        <v>3864.2080000000001</v>
      </c>
      <c r="J475" s="11">
        <v>3052.422</v>
      </c>
      <c r="K475" s="11">
        <v>2545.143</v>
      </c>
      <c r="L475" s="11">
        <v>2001.3810000000001</v>
      </c>
      <c r="M475" s="11">
        <v>1611.213</v>
      </c>
      <c r="N475" s="11">
        <v>1338.3610000000001</v>
      </c>
      <c r="O475" s="11">
        <v>1158.616</v>
      </c>
      <c r="P475" s="11">
        <v>1062.5260000000001</v>
      </c>
      <c r="Q475" s="11">
        <v>890.11800000000005</v>
      </c>
      <c r="R475" s="11">
        <v>719.71900000000005</v>
      </c>
      <c r="S475" s="11">
        <v>593.34500000000003</v>
      </c>
      <c r="T475" s="11">
        <v>457.38400000000001</v>
      </c>
      <c r="U475" s="11">
        <v>369.81200000000001</v>
      </c>
      <c r="V475" s="11">
        <v>257.08600000000001</v>
      </c>
      <c r="W475" s="11">
        <v>172.72399999999999</v>
      </c>
      <c r="X475" s="11">
        <v>90.634</v>
      </c>
      <c r="Y475" s="11">
        <v>40.779000000000003</v>
      </c>
      <c r="Z475" s="11">
        <v>9.6479999999999997</v>
      </c>
      <c r="AA475" s="11">
        <v>1.2609999999999999</v>
      </c>
      <c r="AB475" s="11">
        <v>0.112</v>
      </c>
      <c r="AC475" s="11">
        <v>5.0000000000000001E-3</v>
      </c>
    </row>
    <row r="476" spans="1:29" ht="11.5">
      <c r="A476" s="15">
        <v>459</v>
      </c>
      <c r="B476" s="13" t="s">
        <v>1059</v>
      </c>
      <c r="C476" s="14" t="s">
        <v>611</v>
      </c>
      <c r="D476" s="12"/>
      <c r="E476" s="12">
        <v>231</v>
      </c>
      <c r="F476" s="13" t="s">
        <v>1110</v>
      </c>
      <c r="G476" s="12">
        <v>910</v>
      </c>
      <c r="H476" s="12">
        <v>1990</v>
      </c>
      <c r="I476" s="11">
        <v>4570.7740000000003</v>
      </c>
      <c r="J476" s="11">
        <v>3634.7649999999999</v>
      </c>
      <c r="K476" s="11">
        <v>2960.3989999999999</v>
      </c>
      <c r="L476" s="11">
        <v>2488.3249999999998</v>
      </c>
      <c r="M476" s="11">
        <v>1950.8510000000001</v>
      </c>
      <c r="N476" s="11">
        <v>1579.011</v>
      </c>
      <c r="O476" s="11">
        <v>1315.4949999999999</v>
      </c>
      <c r="P476" s="11">
        <v>1135.1089999999999</v>
      </c>
      <c r="Q476" s="11">
        <v>1014.981</v>
      </c>
      <c r="R476" s="11">
        <v>843.71299999999997</v>
      </c>
      <c r="S476" s="11">
        <v>673.75</v>
      </c>
      <c r="T476" s="11">
        <v>561.02800000000002</v>
      </c>
      <c r="U476" s="11">
        <v>405.82799999999997</v>
      </c>
      <c r="V476" s="11">
        <v>316.52499999999998</v>
      </c>
      <c r="W476" s="11">
        <v>223.52099999999999</v>
      </c>
      <c r="X476" s="11">
        <v>136.15</v>
      </c>
      <c r="Y476" s="11">
        <v>54.44</v>
      </c>
      <c r="Z476" s="11">
        <v>13.628</v>
      </c>
      <c r="AA476" s="11">
        <v>1.9390000000000001</v>
      </c>
      <c r="AB476" s="11">
        <v>0.14000000000000001</v>
      </c>
      <c r="AC476" s="11">
        <v>7.0000000000000001E-3</v>
      </c>
    </row>
    <row r="477" spans="1:29" ht="11.5">
      <c r="A477" s="15">
        <v>460</v>
      </c>
      <c r="B477" s="13" t="s">
        <v>1059</v>
      </c>
      <c r="C477" s="14" t="s">
        <v>611</v>
      </c>
      <c r="D477" s="12"/>
      <c r="E477" s="12">
        <v>231</v>
      </c>
      <c r="F477" s="13" t="s">
        <v>1110</v>
      </c>
      <c r="G477" s="12">
        <v>910</v>
      </c>
      <c r="H477" s="12">
        <v>1995</v>
      </c>
      <c r="I477" s="11">
        <v>5321.2309999999998</v>
      </c>
      <c r="J477" s="11">
        <v>4377.835</v>
      </c>
      <c r="K477" s="11">
        <v>3718.0419999999999</v>
      </c>
      <c r="L477" s="11">
        <v>2922.8609999999999</v>
      </c>
      <c r="M477" s="11">
        <v>2443.3809999999999</v>
      </c>
      <c r="N477" s="11">
        <v>1899.1189999999999</v>
      </c>
      <c r="O477" s="11">
        <v>1515.79</v>
      </c>
      <c r="P477" s="11">
        <v>1303.8810000000001</v>
      </c>
      <c r="Q477" s="11">
        <v>1123.182</v>
      </c>
      <c r="R477" s="11">
        <v>966.64700000000005</v>
      </c>
      <c r="S477" s="11">
        <v>799.529</v>
      </c>
      <c r="T477" s="11">
        <v>628.16999999999996</v>
      </c>
      <c r="U477" s="11">
        <v>536.11599999999999</v>
      </c>
      <c r="V477" s="11">
        <v>336.53300000000002</v>
      </c>
      <c r="W477" s="11">
        <v>258.05099999999999</v>
      </c>
      <c r="X477" s="11">
        <v>182.999</v>
      </c>
      <c r="Y477" s="11">
        <v>85.397999999999996</v>
      </c>
      <c r="Z477" s="11">
        <v>18.896999999999998</v>
      </c>
      <c r="AA477" s="11">
        <v>2.879</v>
      </c>
      <c r="AB477" s="11">
        <v>0.22800000000000001</v>
      </c>
      <c r="AC477" s="11">
        <v>0.01</v>
      </c>
    </row>
    <row r="478" spans="1:29" ht="11.5">
      <c r="A478" s="15">
        <v>461</v>
      </c>
      <c r="B478" s="13" t="s">
        <v>1059</v>
      </c>
      <c r="C478" s="14" t="s">
        <v>611</v>
      </c>
      <c r="D478" s="12"/>
      <c r="E478" s="12">
        <v>231</v>
      </c>
      <c r="F478" s="13" t="s">
        <v>1110</v>
      </c>
      <c r="G478" s="12">
        <v>910</v>
      </c>
      <c r="H478" s="12">
        <v>2000</v>
      </c>
      <c r="I478" s="11">
        <v>6246.6239999999998</v>
      </c>
      <c r="J478" s="11">
        <v>5042.5169999999998</v>
      </c>
      <c r="K478" s="11">
        <v>4244.1880000000001</v>
      </c>
      <c r="L478" s="11">
        <v>3608.989</v>
      </c>
      <c r="M478" s="11">
        <v>2831.2950000000001</v>
      </c>
      <c r="N478" s="11">
        <v>2360.797</v>
      </c>
      <c r="O478" s="11">
        <v>1824.1020000000001</v>
      </c>
      <c r="P478" s="11">
        <v>1436.2639999999999</v>
      </c>
      <c r="Q478" s="11">
        <v>1218.5050000000001</v>
      </c>
      <c r="R478" s="11">
        <v>1034.0530000000001</v>
      </c>
      <c r="S478" s="11">
        <v>888.99300000000005</v>
      </c>
      <c r="T478" s="11">
        <v>724.428</v>
      </c>
      <c r="U478" s="11">
        <v>552.91800000000001</v>
      </c>
      <c r="V478" s="11">
        <v>447.13799999999998</v>
      </c>
      <c r="W478" s="11">
        <v>256.2</v>
      </c>
      <c r="X478" s="11">
        <v>169.92500000000001</v>
      </c>
      <c r="Y478" s="11">
        <v>96.078999999999994</v>
      </c>
      <c r="Z478" s="11">
        <v>31.699000000000002</v>
      </c>
      <c r="AA478" s="11">
        <v>4.3280000000000003</v>
      </c>
      <c r="AB478" s="11">
        <v>0.36799999999999999</v>
      </c>
      <c r="AC478" s="11">
        <v>1.7000000000000001E-2</v>
      </c>
    </row>
    <row r="479" spans="1:29" ht="11.5">
      <c r="A479" s="15">
        <v>462</v>
      </c>
      <c r="B479" s="13" t="s">
        <v>1059</v>
      </c>
      <c r="C479" s="14" t="s">
        <v>611</v>
      </c>
      <c r="D479" s="12"/>
      <c r="E479" s="12">
        <v>231</v>
      </c>
      <c r="F479" s="13" t="s">
        <v>1110</v>
      </c>
      <c r="G479" s="12">
        <v>910</v>
      </c>
      <c r="H479" s="12">
        <v>2005</v>
      </c>
      <c r="I479" s="11">
        <v>6860.22</v>
      </c>
      <c r="J479" s="11">
        <v>6084.0730000000003</v>
      </c>
      <c r="K479" s="11">
        <v>4995.0929999999998</v>
      </c>
      <c r="L479" s="11">
        <v>4028.5659999999998</v>
      </c>
      <c r="M479" s="11">
        <v>3336.3119999999999</v>
      </c>
      <c r="N479" s="11">
        <v>2667.087</v>
      </c>
      <c r="O479" s="11">
        <v>2280.1570000000002</v>
      </c>
      <c r="P479" s="11">
        <v>1757.2149999999999</v>
      </c>
      <c r="Q479" s="11">
        <v>1345.847</v>
      </c>
      <c r="R479" s="11">
        <v>1148</v>
      </c>
      <c r="S479" s="11">
        <v>965.25099999999998</v>
      </c>
      <c r="T479" s="11">
        <v>815.85699999999997</v>
      </c>
      <c r="U479" s="11">
        <v>650.19200000000001</v>
      </c>
      <c r="V479" s="11">
        <v>471.947</v>
      </c>
      <c r="W479" s="11">
        <v>351.02800000000002</v>
      </c>
      <c r="X479" s="11">
        <v>176.27799999999999</v>
      </c>
      <c r="Y479" s="11">
        <v>94.516000000000005</v>
      </c>
      <c r="Z479" s="11">
        <v>37.944000000000003</v>
      </c>
      <c r="AA479" s="11">
        <v>7.8650000000000002</v>
      </c>
      <c r="AB479" s="11">
        <v>0.60099999999999998</v>
      </c>
      <c r="AC479" s="11">
        <v>2.9000000000000001E-2</v>
      </c>
    </row>
    <row r="480" spans="1:29" ht="11.5">
      <c r="A480" s="15">
        <v>463</v>
      </c>
      <c r="B480" s="13" t="s">
        <v>1059</v>
      </c>
      <c r="C480" s="14" t="s">
        <v>611</v>
      </c>
      <c r="D480" s="12"/>
      <c r="E480" s="12">
        <v>231</v>
      </c>
      <c r="F480" s="13" t="s">
        <v>1110</v>
      </c>
      <c r="G480" s="12">
        <v>910</v>
      </c>
      <c r="H480" s="12">
        <v>2010</v>
      </c>
      <c r="I480" s="11">
        <v>7217.6779999999999</v>
      </c>
      <c r="J480" s="11">
        <v>6672.8879999999999</v>
      </c>
      <c r="K480" s="11">
        <v>6032.2110000000002</v>
      </c>
      <c r="L480" s="11">
        <v>4973.1109999999999</v>
      </c>
      <c r="M480" s="11">
        <v>3832.895</v>
      </c>
      <c r="N480" s="11">
        <v>3177.877</v>
      </c>
      <c r="O480" s="11">
        <v>2549.627</v>
      </c>
      <c r="P480" s="11">
        <v>2194.3220000000001</v>
      </c>
      <c r="Q480" s="11">
        <v>1689.2260000000001</v>
      </c>
      <c r="R480" s="11">
        <v>1278.8320000000001</v>
      </c>
      <c r="S480" s="11">
        <v>1085.1969999999999</v>
      </c>
      <c r="T480" s="11">
        <v>903.42600000000004</v>
      </c>
      <c r="U480" s="11">
        <v>744.26199999999994</v>
      </c>
      <c r="V480" s="11">
        <v>566.63900000000001</v>
      </c>
      <c r="W480" s="11">
        <v>382.66300000000001</v>
      </c>
      <c r="X480" s="11">
        <v>249.86099999999999</v>
      </c>
      <c r="Y480" s="11">
        <v>125.374</v>
      </c>
      <c r="Z480" s="11">
        <v>39.935000000000002</v>
      </c>
      <c r="AA480" s="11">
        <v>10.208</v>
      </c>
      <c r="AB480" s="11">
        <v>1.1950000000000001</v>
      </c>
      <c r="AC480" s="11">
        <v>5.1999999999999998E-2</v>
      </c>
    </row>
    <row r="481" spans="1:29" ht="11.5">
      <c r="A481" s="15">
        <v>464</v>
      </c>
      <c r="B481" s="13" t="s">
        <v>1059</v>
      </c>
      <c r="C481" s="14" t="s">
        <v>611</v>
      </c>
      <c r="D481" s="12"/>
      <c r="E481" s="12">
        <v>231</v>
      </c>
      <c r="F481" s="13" t="s">
        <v>1110</v>
      </c>
      <c r="G481" s="12">
        <v>910</v>
      </c>
      <c r="H481" s="12">
        <v>2015</v>
      </c>
      <c r="I481" s="11">
        <v>7854.9269999999997</v>
      </c>
      <c r="J481" s="11">
        <v>7067.7250000000004</v>
      </c>
      <c r="K481" s="11">
        <v>6596.4930000000004</v>
      </c>
      <c r="L481" s="11">
        <v>5989.848</v>
      </c>
      <c r="M481" s="11">
        <v>4946.49</v>
      </c>
      <c r="N481" s="11">
        <v>3812.8789999999999</v>
      </c>
      <c r="O481" s="11">
        <v>3150.998</v>
      </c>
      <c r="P481" s="11">
        <v>2510.1729999999998</v>
      </c>
      <c r="Q481" s="11">
        <v>2140.7800000000002</v>
      </c>
      <c r="R481" s="11">
        <v>1635.9770000000001</v>
      </c>
      <c r="S481" s="11">
        <v>1225.9169999999999</v>
      </c>
      <c r="T481" s="11">
        <v>1025.19</v>
      </c>
      <c r="U481" s="11">
        <v>832.89499999999998</v>
      </c>
      <c r="V481" s="11">
        <v>655.89</v>
      </c>
      <c r="W481" s="11">
        <v>464.666</v>
      </c>
      <c r="X481" s="11">
        <v>278.726</v>
      </c>
      <c r="Y481" s="11">
        <v>150.11799999999999</v>
      </c>
      <c r="Z481" s="11">
        <v>55.622</v>
      </c>
      <c r="AA481" s="11">
        <v>11.45</v>
      </c>
      <c r="AB481" s="11">
        <v>1.71</v>
      </c>
      <c r="AC481" s="11">
        <v>0.115</v>
      </c>
    </row>
    <row r="482" spans="1:29" ht="11.5">
      <c r="A482" s="15">
        <v>465</v>
      </c>
      <c r="B482" s="13" t="s">
        <v>1059</v>
      </c>
      <c r="C482" s="14" t="s">
        <v>611</v>
      </c>
      <c r="D482" s="12"/>
      <c r="E482" s="12">
        <v>231</v>
      </c>
      <c r="F482" s="13" t="s">
        <v>1110</v>
      </c>
      <c r="G482" s="12">
        <v>910</v>
      </c>
      <c r="H482" s="12">
        <v>2020</v>
      </c>
      <c r="I482" s="11">
        <v>8520.3060000000005</v>
      </c>
      <c r="J482" s="11">
        <v>7720.5079999999998</v>
      </c>
      <c r="K482" s="11">
        <v>6999.0730000000003</v>
      </c>
      <c r="L482" s="11">
        <v>6543.1970000000001</v>
      </c>
      <c r="M482" s="11">
        <v>5930.683</v>
      </c>
      <c r="N482" s="11">
        <v>4889.7389999999996</v>
      </c>
      <c r="O482" s="11">
        <v>3761.3490000000002</v>
      </c>
      <c r="P482" s="11">
        <v>3091.1480000000001</v>
      </c>
      <c r="Q482" s="11">
        <v>2445.5230000000001</v>
      </c>
      <c r="R482" s="11">
        <v>2071.48</v>
      </c>
      <c r="S482" s="11">
        <v>1567.789</v>
      </c>
      <c r="T482" s="11">
        <v>1159.002</v>
      </c>
      <c r="U482" s="11">
        <v>946.59400000000005</v>
      </c>
      <c r="V482" s="11">
        <v>735.74699999999996</v>
      </c>
      <c r="W482" s="11">
        <v>539.87400000000002</v>
      </c>
      <c r="X482" s="11">
        <v>340.20699999999999</v>
      </c>
      <c r="Y482" s="11">
        <v>168.83099999999999</v>
      </c>
      <c r="Z482" s="11">
        <v>67.382999999999996</v>
      </c>
      <c r="AA482" s="11">
        <v>16.274999999999999</v>
      </c>
      <c r="AB482" s="11">
        <v>1.946</v>
      </c>
      <c r="AC482" s="11">
        <v>0.18099999999999999</v>
      </c>
    </row>
    <row r="483" spans="1:29" ht="11.5">
      <c r="A483" s="15">
        <v>466</v>
      </c>
      <c r="B483" s="13" t="s">
        <v>1059</v>
      </c>
      <c r="C483" s="14" t="s">
        <v>1113</v>
      </c>
      <c r="D483" s="12"/>
      <c r="E483" s="12">
        <v>404</v>
      </c>
      <c r="F483" s="13" t="s">
        <v>1110</v>
      </c>
      <c r="G483" s="12">
        <v>910</v>
      </c>
      <c r="H483" s="12">
        <v>1950</v>
      </c>
      <c r="I483" s="11">
        <v>530.10400000000004</v>
      </c>
      <c r="J483" s="11">
        <v>354.14699999999999</v>
      </c>
      <c r="K483" s="11">
        <v>326.98599999999999</v>
      </c>
      <c r="L483" s="11">
        <v>316.221</v>
      </c>
      <c r="M483" s="11">
        <v>271.601</v>
      </c>
      <c r="N483" s="11">
        <v>230.666</v>
      </c>
      <c r="O483" s="11">
        <v>199.917</v>
      </c>
      <c r="P483" s="11">
        <v>179.64400000000001</v>
      </c>
      <c r="Q483" s="11">
        <v>159.75800000000001</v>
      </c>
      <c r="R483" s="11">
        <v>132.405</v>
      </c>
      <c r="S483" s="11">
        <v>109.999</v>
      </c>
      <c r="T483" s="11">
        <v>87.3</v>
      </c>
      <c r="U483" s="11">
        <v>67.802000000000007</v>
      </c>
      <c r="V483" s="11">
        <v>47.723999999999997</v>
      </c>
      <c r="W483" s="11">
        <v>28.616</v>
      </c>
      <c r="X483" s="11">
        <v>14.840999999999999</v>
      </c>
      <c r="Y483" s="11">
        <v>5.0510000000000002</v>
      </c>
      <c r="Z483" s="11">
        <v>1.466</v>
      </c>
      <c r="AA483" s="11">
        <v>0.251</v>
      </c>
      <c r="AB483" s="11">
        <v>2.3E-2</v>
      </c>
      <c r="AC483" s="11">
        <v>1E-3</v>
      </c>
    </row>
    <row r="484" spans="1:29" ht="11.5">
      <c r="A484" s="15">
        <v>467</v>
      </c>
      <c r="B484" s="13" t="s">
        <v>1059</v>
      </c>
      <c r="C484" s="14" t="s">
        <v>1113</v>
      </c>
      <c r="D484" s="12"/>
      <c r="E484" s="12">
        <v>404</v>
      </c>
      <c r="F484" s="13" t="s">
        <v>1110</v>
      </c>
      <c r="G484" s="12">
        <v>910</v>
      </c>
      <c r="H484" s="12">
        <v>1955</v>
      </c>
      <c r="I484" s="11">
        <v>677.54600000000005</v>
      </c>
      <c r="J484" s="11">
        <v>478.06599999999997</v>
      </c>
      <c r="K484" s="11">
        <v>341.363</v>
      </c>
      <c r="L484" s="11">
        <v>318.005</v>
      </c>
      <c r="M484" s="11">
        <v>304.50299999999999</v>
      </c>
      <c r="N484" s="11">
        <v>259.23099999999999</v>
      </c>
      <c r="O484" s="11">
        <v>219.32900000000001</v>
      </c>
      <c r="P484" s="11">
        <v>188.89400000000001</v>
      </c>
      <c r="Q484" s="11">
        <v>168.16800000000001</v>
      </c>
      <c r="R484" s="11">
        <v>147.99</v>
      </c>
      <c r="S484" s="11">
        <v>120.85</v>
      </c>
      <c r="T484" s="11">
        <v>98.3</v>
      </c>
      <c r="U484" s="11">
        <v>75.388000000000005</v>
      </c>
      <c r="V484" s="11">
        <v>55.127000000000002</v>
      </c>
      <c r="W484" s="11">
        <v>35.110999999999997</v>
      </c>
      <c r="X484" s="11">
        <v>17.861999999999998</v>
      </c>
      <c r="Y484" s="11">
        <v>7.101</v>
      </c>
      <c r="Z484" s="11">
        <v>1.577</v>
      </c>
      <c r="AA484" s="11">
        <v>0.24199999999999999</v>
      </c>
      <c r="AB484" s="11">
        <v>0.02</v>
      </c>
      <c r="AC484" s="11">
        <v>1E-3</v>
      </c>
    </row>
    <row r="485" spans="1:29" ht="11.5">
      <c r="A485" s="15">
        <v>468</v>
      </c>
      <c r="B485" s="13" t="s">
        <v>1059</v>
      </c>
      <c r="C485" s="14" t="s">
        <v>1113</v>
      </c>
      <c r="D485" s="12"/>
      <c r="E485" s="12">
        <v>404</v>
      </c>
      <c r="F485" s="13" t="s">
        <v>1110</v>
      </c>
      <c r="G485" s="12">
        <v>910</v>
      </c>
      <c r="H485" s="12">
        <v>1960</v>
      </c>
      <c r="I485" s="11">
        <v>801.89499999999998</v>
      </c>
      <c r="J485" s="11">
        <v>620.524</v>
      </c>
      <c r="K485" s="11">
        <v>463.54700000000003</v>
      </c>
      <c r="L485" s="11">
        <v>333.24099999999999</v>
      </c>
      <c r="M485" s="11">
        <v>307.54399999999998</v>
      </c>
      <c r="N485" s="11">
        <v>292.14100000000002</v>
      </c>
      <c r="O485" s="11">
        <v>247.82599999999999</v>
      </c>
      <c r="P485" s="11">
        <v>208.416</v>
      </c>
      <c r="Q485" s="11">
        <v>177.91399999999999</v>
      </c>
      <c r="R485" s="11">
        <v>156.77099999999999</v>
      </c>
      <c r="S485" s="11">
        <v>135.91200000000001</v>
      </c>
      <c r="T485" s="11">
        <v>108.65300000000001</v>
      </c>
      <c r="U485" s="11">
        <v>85.406999999999996</v>
      </c>
      <c r="V485" s="11">
        <v>61.664000000000001</v>
      </c>
      <c r="W485" s="11">
        <v>40.796999999999997</v>
      </c>
      <c r="X485" s="11">
        <v>22.023</v>
      </c>
      <c r="Y485" s="11">
        <v>8.5559999999999992</v>
      </c>
      <c r="Z485" s="11">
        <v>2.1970000000000001</v>
      </c>
      <c r="AA485" s="11">
        <v>0.253</v>
      </c>
      <c r="AB485" s="11">
        <v>1.7999999999999999E-2</v>
      </c>
      <c r="AC485" s="11">
        <v>1E-3</v>
      </c>
    </row>
    <row r="486" spans="1:29" ht="11.5">
      <c r="A486" s="15">
        <v>469</v>
      </c>
      <c r="B486" s="13" t="s">
        <v>1059</v>
      </c>
      <c r="C486" s="14" t="s">
        <v>1113</v>
      </c>
      <c r="D486" s="12"/>
      <c r="E486" s="12">
        <v>404</v>
      </c>
      <c r="F486" s="13" t="s">
        <v>1110</v>
      </c>
      <c r="G486" s="12">
        <v>910</v>
      </c>
      <c r="H486" s="12">
        <v>1965</v>
      </c>
      <c r="I486" s="11">
        <v>952.15599999999995</v>
      </c>
      <c r="J486" s="11">
        <v>745.995</v>
      </c>
      <c r="K486" s="11">
        <v>604.98800000000006</v>
      </c>
      <c r="L486" s="11">
        <v>453.52300000000002</v>
      </c>
      <c r="M486" s="11">
        <v>321.97500000000002</v>
      </c>
      <c r="N486" s="11">
        <v>294.44799999999998</v>
      </c>
      <c r="O486" s="11">
        <v>278.96899999999999</v>
      </c>
      <c r="P486" s="11">
        <v>235.53399999999999</v>
      </c>
      <c r="Q486" s="11">
        <v>196.64699999999999</v>
      </c>
      <c r="R486" s="11">
        <v>166.37200000000001</v>
      </c>
      <c r="S486" s="11">
        <v>144.553</v>
      </c>
      <c r="T486" s="11">
        <v>122.76900000000001</v>
      </c>
      <c r="U486" s="11">
        <v>94.903999999999996</v>
      </c>
      <c r="V486" s="11">
        <v>70.266000000000005</v>
      </c>
      <c r="W486" s="11">
        <v>45.917000000000002</v>
      </c>
      <c r="X486" s="11">
        <v>25.728000000000002</v>
      </c>
      <c r="Y486" s="11">
        <v>10.558999999999999</v>
      </c>
      <c r="Z486" s="11">
        <v>2.62</v>
      </c>
      <c r="AA486" s="11">
        <v>0.33700000000000002</v>
      </c>
      <c r="AB486" s="11">
        <v>1.7000000000000001E-2</v>
      </c>
      <c r="AC486" s="11">
        <v>1E-3</v>
      </c>
    </row>
    <row r="487" spans="1:29" ht="11.5">
      <c r="A487" s="15">
        <v>470</v>
      </c>
      <c r="B487" s="13" t="s">
        <v>1059</v>
      </c>
      <c r="C487" s="14" t="s">
        <v>1113</v>
      </c>
      <c r="D487" s="12"/>
      <c r="E487" s="12">
        <v>404</v>
      </c>
      <c r="F487" s="13" t="s">
        <v>1110</v>
      </c>
      <c r="G487" s="12">
        <v>910</v>
      </c>
      <c r="H487" s="12">
        <v>1970</v>
      </c>
      <c r="I487" s="11">
        <v>1142.9079999999999</v>
      </c>
      <c r="J487" s="11">
        <v>897.00099999999998</v>
      </c>
      <c r="K487" s="11">
        <v>730.43</v>
      </c>
      <c r="L487" s="11">
        <v>593.84900000000005</v>
      </c>
      <c r="M487" s="11">
        <v>440.40600000000001</v>
      </c>
      <c r="N487" s="11">
        <v>309.71800000000002</v>
      </c>
      <c r="O487" s="11">
        <v>282.46699999999998</v>
      </c>
      <c r="P487" s="11">
        <v>266.57400000000001</v>
      </c>
      <c r="Q487" s="11">
        <v>223.50899999999999</v>
      </c>
      <c r="R487" s="11">
        <v>184.96700000000001</v>
      </c>
      <c r="S487" s="11">
        <v>154.286</v>
      </c>
      <c r="T487" s="11">
        <v>131.33600000000001</v>
      </c>
      <c r="U487" s="11">
        <v>107.908</v>
      </c>
      <c r="V487" s="11">
        <v>78.596999999999994</v>
      </c>
      <c r="W487" s="11">
        <v>52.701000000000001</v>
      </c>
      <c r="X487" s="11">
        <v>29.167000000000002</v>
      </c>
      <c r="Y487" s="11">
        <v>12.398999999999999</v>
      </c>
      <c r="Z487" s="11">
        <v>3.23</v>
      </c>
      <c r="AA487" s="11">
        <v>0.39300000000000002</v>
      </c>
      <c r="AB487" s="11">
        <v>2.1999999999999999E-2</v>
      </c>
      <c r="AC487" s="11">
        <v>1E-3</v>
      </c>
    </row>
    <row r="488" spans="1:29" ht="11.5">
      <c r="A488" s="15">
        <v>471</v>
      </c>
      <c r="B488" s="13" t="s">
        <v>1059</v>
      </c>
      <c r="C488" s="14" t="s">
        <v>1113</v>
      </c>
      <c r="D488" s="12"/>
      <c r="E488" s="12">
        <v>404</v>
      </c>
      <c r="F488" s="13" t="s">
        <v>1110</v>
      </c>
      <c r="G488" s="12">
        <v>910</v>
      </c>
      <c r="H488" s="12">
        <v>1975</v>
      </c>
      <c r="I488" s="11">
        <v>1404.2339999999999</v>
      </c>
      <c r="J488" s="11">
        <v>1089.038</v>
      </c>
      <c r="K488" s="11">
        <v>881.66300000000001</v>
      </c>
      <c r="L488" s="11">
        <v>719.10799999999995</v>
      </c>
      <c r="M488" s="11">
        <v>579.30499999999995</v>
      </c>
      <c r="N488" s="11">
        <v>426.37599999999998</v>
      </c>
      <c r="O488" s="11">
        <v>298.673</v>
      </c>
      <c r="P488" s="11">
        <v>271.33800000000002</v>
      </c>
      <c r="Q488" s="11">
        <v>254.517</v>
      </c>
      <c r="R488" s="11">
        <v>211.59100000000001</v>
      </c>
      <c r="S488" s="11">
        <v>172.66499999999999</v>
      </c>
      <c r="T488" s="11">
        <v>141.143</v>
      </c>
      <c r="U488" s="11">
        <v>116.312</v>
      </c>
      <c r="V488" s="11">
        <v>90.141000000000005</v>
      </c>
      <c r="W488" s="11">
        <v>59.548999999999999</v>
      </c>
      <c r="X488" s="11">
        <v>33.866</v>
      </c>
      <c r="Y488" s="11">
        <v>14.223000000000001</v>
      </c>
      <c r="Z488" s="11">
        <v>3.8260000000000001</v>
      </c>
      <c r="AA488" s="11">
        <v>0.48099999999999998</v>
      </c>
      <c r="AB488" s="11">
        <v>2.4E-2</v>
      </c>
      <c r="AC488" s="11">
        <v>1E-3</v>
      </c>
    </row>
    <row r="489" spans="1:29" ht="11.5">
      <c r="A489" s="15">
        <v>472</v>
      </c>
      <c r="B489" s="13" t="s">
        <v>1059</v>
      </c>
      <c r="C489" s="14" t="s">
        <v>1113</v>
      </c>
      <c r="D489" s="12"/>
      <c r="E489" s="12">
        <v>404</v>
      </c>
      <c r="F489" s="13" t="s">
        <v>1110</v>
      </c>
      <c r="G489" s="12">
        <v>910</v>
      </c>
      <c r="H489" s="12">
        <v>1980</v>
      </c>
      <c r="I489" s="11">
        <v>1696.405</v>
      </c>
      <c r="J489" s="11">
        <v>1350.6959999999999</v>
      </c>
      <c r="K489" s="11">
        <v>1073.934</v>
      </c>
      <c r="L489" s="11">
        <v>870.702</v>
      </c>
      <c r="M489" s="11">
        <v>705.30899999999997</v>
      </c>
      <c r="N489" s="11">
        <v>565.22</v>
      </c>
      <c r="O489" s="11">
        <v>414.83</v>
      </c>
      <c r="P489" s="11">
        <v>289.20600000000002</v>
      </c>
      <c r="Q489" s="11">
        <v>260.99</v>
      </c>
      <c r="R489" s="11">
        <v>242.727</v>
      </c>
      <c r="S489" s="11">
        <v>198.99600000000001</v>
      </c>
      <c r="T489" s="11">
        <v>159.19300000000001</v>
      </c>
      <c r="U489" s="11">
        <v>126.07899999999999</v>
      </c>
      <c r="V489" s="11">
        <v>98.153999999999996</v>
      </c>
      <c r="W489" s="11">
        <v>69.17</v>
      </c>
      <c r="X489" s="11">
        <v>38.892000000000003</v>
      </c>
      <c r="Y489" s="11">
        <v>16.844000000000001</v>
      </c>
      <c r="Z489" s="11">
        <v>4.4889999999999999</v>
      </c>
      <c r="AA489" s="11">
        <v>0.57999999999999996</v>
      </c>
      <c r="AB489" s="11">
        <v>2.9000000000000001E-2</v>
      </c>
      <c r="AC489" s="11">
        <v>1E-3</v>
      </c>
    </row>
    <row r="490" spans="1:29" ht="11.5">
      <c r="A490" s="15">
        <v>473</v>
      </c>
      <c r="B490" s="13" t="s">
        <v>1059</v>
      </c>
      <c r="C490" s="14" t="s">
        <v>1113</v>
      </c>
      <c r="D490" s="12"/>
      <c r="E490" s="12">
        <v>404</v>
      </c>
      <c r="F490" s="13" t="s">
        <v>1110</v>
      </c>
      <c r="G490" s="12">
        <v>910</v>
      </c>
      <c r="H490" s="12">
        <v>1985</v>
      </c>
      <c r="I490" s="11">
        <v>2020.893</v>
      </c>
      <c r="J490" s="11">
        <v>1644.307</v>
      </c>
      <c r="K490" s="11">
        <v>1335.3430000000001</v>
      </c>
      <c r="L490" s="11">
        <v>1062.8620000000001</v>
      </c>
      <c r="M490" s="11">
        <v>856.80399999999997</v>
      </c>
      <c r="N490" s="11">
        <v>690.98599999999999</v>
      </c>
      <c r="O490" s="11">
        <v>552.23</v>
      </c>
      <c r="P490" s="11">
        <v>403.41500000000002</v>
      </c>
      <c r="Q490" s="11">
        <v>279.399</v>
      </c>
      <c r="R490" s="11">
        <v>250.02</v>
      </c>
      <c r="S490" s="11">
        <v>229.39599999999999</v>
      </c>
      <c r="T490" s="11">
        <v>184.49199999999999</v>
      </c>
      <c r="U490" s="11">
        <v>143.15600000000001</v>
      </c>
      <c r="V490" s="11">
        <v>107.31399999999999</v>
      </c>
      <c r="W490" s="11">
        <v>76.191000000000003</v>
      </c>
      <c r="X490" s="11">
        <v>45.896000000000001</v>
      </c>
      <c r="Y490" s="11">
        <v>19.748999999999999</v>
      </c>
      <c r="Z490" s="11">
        <v>5.4530000000000003</v>
      </c>
      <c r="AA490" s="11">
        <v>0.69799999999999995</v>
      </c>
      <c r="AB490" s="11">
        <v>3.5000000000000003E-2</v>
      </c>
      <c r="AC490" s="11">
        <v>1E-3</v>
      </c>
    </row>
    <row r="491" spans="1:29" ht="11.5">
      <c r="A491" s="15">
        <v>474</v>
      </c>
      <c r="B491" s="13" t="s">
        <v>1059</v>
      </c>
      <c r="C491" s="14" t="s">
        <v>1113</v>
      </c>
      <c r="D491" s="12"/>
      <c r="E491" s="12">
        <v>404</v>
      </c>
      <c r="F491" s="13" t="s">
        <v>1110</v>
      </c>
      <c r="G491" s="12">
        <v>910</v>
      </c>
      <c r="H491" s="12">
        <v>1990</v>
      </c>
      <c r="I491" s="11">
        <v>2270.92</v>
      </c>
      <c r="J491" s="11">
        <v>1960.962</v>
      </c>
      <c r="K491" s="11">
        <v>1625.636</v>
      </c>
      <c r="L491" s="11">
        <v>1321.492</v>
      </c>
      <c r="M491" s="11">
        <v>1045.797</v>
      </c>
      <c r="N491" s="11">
        <v>838.75599999999997</v>
      </c>
      <c r="O491" s="11">
        <v>673.80799999999999</v>
      </c>
      <c r="P491" s="11">
        <v>535.23599999999999</v>
      </c>
      <c r="Q491" s="11">
        <v>387.92099999999999</v>
      </c>
      <c r="R491" s="11">
        <v>266.21899999999999</v>
      </c>
      <c r="S491" s="11">
        <v>234.86</v>
      </c>
      <c r="T491" s="11">
        <v>211.23500000000001</v>
      </c>
      <c r="U491" s="11">
        <v>164.596</v>
      </c>
      <c r="V491" s="11">
        <v>120.69799999999999</v>
      </c>
      <c r="W491" s="11">
        <v>82.307000000000002</v>
      </c>
      <c r="X491" s="11">
        <v>49.774999999999999</v>
      </c>
      <c r="Y491" s="11">
        <v>22.803000000000001</v>
      </c>
      <c r="Z491" s="11">
        <v>6.1790000000000003</v>
      </c>
      <c r="AA491" s="11">
        <v>0.81</v>
      </c>
      <c r="AB491" s="11">
        <v>0.04</v>
      </c>
      <c r="AC491" s="11">
        <v>1E-3</v>
      </c>
    </row>
    <row r="492" spans="1:29" ht="11.5">
      <c r="A492" s="15">
        <v>475</v>
      </c>
      <c r="B492" s="13" t="s">
        <v>1059</v>
      </c>
      <c r="C492" s="14" t="s">
        <v>1113</v>
      </c>
      <c r="D492" s="12"/>
      <c r="E492" s="12">
        <v>404</v>
      </c>
      <c r="F492" s="13" t="s">
        <v>1110</v>
      </c>
      <c r="G492" s="12">
        <v>910</v>
      </c>
      <c r="H492" s="12">
        <v>1995</v>
      </c>
      <c r="I492" s="11">
        <v>2392.2289999999998</v>
      </c>
      <c r="J492" s="11">
        <v>2203.3530000000001</v>
      </c>
      <c r="K492" s="11">
        <v>1937.1469999999999</v>
      </c>
      <c r="L492" s="11">
        <v>1612.4110000000001</v>
      </c>
      <c r="M492" s="11">
        <v>1312.4690000000001</v>
      </c>
      <c r="N492" s="11">
        <v>1037.9939999999999</v>
      </c>
      <c r="O492" s="11">
        <v>827.22199999999998</v>
      </c>
      <c r="P492" s="11">
        <v>655.97500000000002</v>
      </c>
      <c r="Q492" s="11">
        <v>513.16899999999998</v>
      </c>
      <c r="R492" s="11">
        <v>367.01400000000001</v>
      </c>
      <c r="S492" s="11">
        <v>247.75700000000001</v>
      </c>
      <c r="T492" s="11">
        <v>213.07400000000001</v>
      </c>
      <c r="U492" s="11">
        <v>184.48099999999999</v>
      </c>
      <c r="V492" s="11">
        <v>135.017</v>
      </c>
      <c r="W492" s="11">
        <v>89.284999999999997</v>
      </c>
      <c r="X492" s="11">
        <v>51.314</v>
      </c>
      <c r="Y492" s="11">
        <v>23.248000000000001</v>
      </c>
      <c r="Z492" s="11">
        <v>6.5389999999999997</v>
      </c>
      <c r="AA492" s="11">
        <v>0.84199999999999997</v>
      </c>
      <c r="AB492" s="11">
        <v>4.7E-2</v>
      </c>
      <c r="AC492" s="11">
        <v>2E-3</v>
      </c>
    </row>
    <row r="493" spans="1:29" ht="11.5">
      <c r="A493" s="15">
        <v>476</v>
      </c>
      <c r="B493" s="13" t="s">
        <v>1059</v>
      </c>
      <c r="C493" s="14" t="s">
        <v>1113</v>
      </c>
      <c r="D493" s="12"/>
      <c r="E493" s="12">
        <v>404</v>
      </c>
      <c r="F493" s="13" t="s">
        <v>1110</v>
      </c>
      <c r="G493" s="12">
        <v>910</v>
      </c>
      <c r="H493" s="12">
        <v>2000</v>
      </c>
      <c r="I493" s="11">
        <v>2794.201</v>
      </c>
      <c r="J493" s="11">
        <v>2309.2719999999999</v>
      </c>
      <c r="K493" s="11">
        <v>2165.1869999999999</v>
      </c>
      <c r="L493" s="11">
        <v>1905.8720000000001</v>
      </c>
      <c r="M493" s="11">
        <v>1572.5809999999999</v>
      </c>
      <c r="N493" s="11">
        <v>1264.461</v>
      </c>
      <c r="O493" s="11">
        <v>986.48400000000004</v>
      </c>
      <c r="P493" s="11">
        <v>771.62599999999998</v>
      </c>
      <c r="Q493" s="11">
        <v>600</v>
      </c>
      <c r="R493" s="11">
        <v>462.19200000000001</v>
      </c>
      <c r="S493" s="11">
        <v>324.85899999999998</v>
      </c>
      <c r="T493" s="11">
        <v>214.274</v>
      </c>
      <c r="U493" s="11">
        <v>177.34200000000001</v>
      </c>
      <c r="V493" s="11">
        <v>143.703</v>
      </c>
      <c r="W493" s="11">
        <v>94.103999999999999</v>
      </c>
      <c r="X493" s="11">
        <v>51.887999999999998</v>
      </c>
      <c r="Y493" s="11">
        <v>21.977</v>
      </c>
      <c r="Z493" s="11">
        <v>5.952</v>
      </c>
      <c r="AA493" s="11">
        <v>0.78200000000000003</v>
      </c>
      <c r="AB493" s="11">
        <v>4.7E-2</v>
      </c>
      <c r="AC493" s="11">
        <v>2E-3</v>
      </c>
    </row>
    <row r="494" spans="1:29" ht="11.5">
      <c r="A494" s="15">
        <v>477</v>
      </c>
      <c r="B494" s="13" t="s">
        <v>1059</v>
      </c>
      <c r="C494" s="14" t="s">
        <v>1113</v>
      </c>
      <c r="D494" s="12"/>
      <c r="E494" s="12">
        <v>404</v>
      </c>
      <c r="F494" s="13" t="s">
        <v>1110</v>
      </c>
      <c r="G494" s="12">
        <v>910</v>
      </c>
      <c r="H494" s="12">
        <v>2005</v>
      </c>
      <c r="I494" s="11">
        <v>3132.962</v>
      </c>
      <c r="J494" s="11">
        <v>2704.826</v>
      </c>
      <c r="K494" s="11">
        <v>2267.56</v>
      </c>
      <c r="L494" s="11">
        <v>2129.7710000000002</v>
      </c>
      <c r="M494" s="11">
        <v>1860.0509999999999</v>
      </c>
      <c r="N494" s="11">
        <v>1517.6469999999999</v>
      </c>
      <c r="O494" s="11">
        <v>1204.3820000000001</v>
      </c>
      <c r="P494" s="11">
        <v>922.33500000000004</v>
      </c>
      <c r="Q494" s="11">
        <v>707.25699999999995</v>
      </c>
      <c r="R494" s="11">
        <v>541.072</v>
      </c>
      <c r="S494" s="11">
        <v>409.03199999999998</v>
      </c>
      <c r="T494" s="11">
        <v>280.44099999999997</v>
      </c>
      <c r="U494" s="11">
        <v>177.60400000000001</v>
      </c>
      <c r="V494" s="11">
        <v>137.04300000000001</v>
      </c>
      <c r="W494" s="11">
        <v>98.856999999999999</v>
      </c>
      <c r="X494" s="11">
        <v>53.573</v>
      </c>
      <c r="Y494" s="11">
        <v>21.536000000000001</v>
      </c>
      <c r="Z494" s="11">
        <v>5.3689999999999998</v>
      </c>
      <c r="AA494" s="11">
        <v>0.66600000000000004</v>
      </c>
      <c r="AB494" s="11">
        <v>0.04</v>
      </c>
      <c r="AC494" s="11">
        <v>2E-3</v>
      </c>
    </row>
    <row r="495" spans="1:29" ht="11.5">
      <c r="A495" s="15">
        <v>478</v>
      </c>
      <c r="B495" s="13" t="s">
        <v>1059</v>
      </c>
      <c r="C495" s="14" t="s">
        <v>1113</v>
      </c>
      <c r="D495" s="12"/>
      <c r="E495" s="12">
        <v>404</v>
      </c>
      <c r="F495" s="13" t="s">
        <v>1110</v>
      </c>
      <c r="G495" s="12">
        <v>910</v>
      </c>
      <c r="H495" s="12">
        <v>2010</v>
      </c>
      <c r="I495" s="11">
        <v>3462.1089999999999</v>
      </c>
      <c r="J495" s="11">
        <v>3062.1979999999999</v>
      </c>
      <c r="K495" s="11">
        <v>2670.7550000000001</v>
      </c>
      <c r="L495" s="11">
        <v>2234.4760000000001</v>
      </c>
      <c r="M495" s="11">
        <v>2074.1889999999999</v>
      </c>
      <c r="N495" s="11">
        <v>1793.3610000000001</v>
      </c>
      <c r="O495" s="11">
        <v>1454.2139999999999</v>
      </c>
      <c r="P495" s="11">
        <v>1145.7</v>
      </c>
      <c r="Q495" s="11">
        <v>869.54499999999996</v>
      </c>
      <c r="R495" s="11">
        <v>660.13900000000001</v>
      </c>
      <c r="S495" s="11">
        <v>497.05700000000002</v>
      </c>
      <c r="T495" s="11">
        <v>367.35899999999998</v>
      </c>
      <c r="U495" s="11">
        <v>242.78299999999999</v>
      </c>
      <c r="V495" s="11">
        <v>144.018</v>
      </c>
      <c r="W495" s="11">
        <v>99.944000000000003</v>
      </c>
      <c r="X495" s="11">
        <v>60.344999999999999</v>
      </c>
      <c r="Y495" s="11">
        <v>24.15</v>
      </c>
      <c r="Z495" s="11">
        <v>5.8289999999999997</v>
      </c>
      <c r="AA495" s="11">
        <v>0.63800000000000001</v>
      </c>
      <c r="AB495" s="11">
        <v>3.1E-2</v>
      </c>
      <c r="AC495" s="11">
        <v>2E-3</v>
      </c>
    </row>
    <row r="496" spans="1:29" ht="11.5">
      <c r="A496" s="15">
        <v>479</v>
      </c>
      <c r="B496" s="13" t="s">
        <v>1059</v>
      </c>
      <c r="C496" s="14" t="s">
        <v>1113</v>
      </c>
      <c r="D496" s="12"/>
      <c r="E496" s="12">
        <v>404</v>
      </c>
      <c r="F496" s="13" t="s">
        <v>1110</v>
      </c>
      <c r="G496" s="12">
        <v>910</v>
      </c>
      <c r="H496" s="12">
        <v>2015</v>
      </c>
      <c r="I496" s="11">
        <v>3544.5050000000001</v>
      </c>
      <c r="J496" s="11">
        <v>3411.3249999999998</v>
      </c>
      <c r="K496" s="11">
        <v>3040.2959999999998</v>
      </c>
      <c r="L496" s="11">
        <v>2648.703</v>
      </c>
      <c r="M496" s="11">
        <v>2201.8820000000001</v>
      </c>
      <c r="N496" s="11">
        <v>2032.4960000000001</v>
      </c>
      <c r="O496" s="11">
        <v>1748.8420000000001</v>
      </c>
      <c r="P496" s="11">
        <v>1408.165</v>
      </c>
      <c r="Q496" s="11">
        <v>1099.9870000000001</v>
      </c>
      <c r="R496" s="11">
        <v>826.80600000000004</v>
      </c>
      <c r="S496" s="11">
        <v>618.23699999999997</v>
      </c>
      <c r="T496" s="11">
        <v>455.88299999999998</v>
      </c>
      <c r="U496" s="11">
        <v>326.197</v>
      </c>
      <c r="V496" s="11">
        <v>203.68700000000001</v>
      </c>
      <c r="W496" s="11">
        <v>110.20399999999999</v>
      </c>
      <c r="X496" s="11">
        <v>65.712999999999994</v>
      </c>
      <c r="Y496" s="11">
        <v>30.687000000000001</v>
      </c>
      <c r="Z496" s="11">
        <v>7.9829999999999997</v>
      </c>
      <c r="AA496" s="11">
        <v>0.96599999999999997</v>
      </c>
      <c r="AB496" s="11">
        <v>4.3999999999999997E-2</v>
      </c>
      <c r="AC496" s="11">
        <v>1E-3</v>
      </c>
    </row>
    <row r="497" spans="1:29" ht="11.5">
      <c r="A497" s="15">
        <v>480</v>
      </c>
      <c r="B497" s="13" t="s">
        <v>1059</v>
      </c>
      <c r="C497" s="14" t="s">
        <v>1113</v>
      </c>
      <c r="D497" s="12"/>
      <c r="E497" s="12">
        <v>404</v>
      </c>
      <c r="F497" s="13" t="s">
        <v>1110</v>
      </c>
      <c r="G497" s="12">
        <v>910</v>
      </c>
      <c r="H497" s="12">
        <v>2020</v>
      </c>
      <c r="I497" s="11">
        <v>3558.3429999999998</v>
      </c>
      <c r="J497" s="11">
        <v>3508.2669999999998</v>
      </c>
      <c r="K497" s="11">
        <v>3395.31</v>
      </c>
      <c r="L497" s="11">
        <v>3021.8609999999999</v>
      </c>
      <c r="M497" s="11">
        <v>2619.2020000000002</v>
      </c>
      <c r="N497" s="11">
        <v>2167.181</v>
      </c>
      <c r="O497" s="11">
        <v>1992.6479999999999</v>
      </c>
      <c r="P497" s="11">
        <v>1704.425</v>
      </c>
      <c r="Q497" s="11">
        <v>1362.4010000000001</v>
      </c>
      <c r="R497" s="11">
        <v>1055.1659999999999</v>
      </c>
      <c r="S497" s="11">
        <v>782.09799999999996</v>
      </c>
      <c r="T497" s="11">
        <v>573.69100000000003</v>
      </c>
      <c r="U497" s="11">
        <v>410.863</v>
      </c>
      <c r="V497" s="11">
        <v>279.48099999999999</v>
      </c>
      <c r="W497" s="11">
        <v>161.035</v>
      </c>
      <c r="X497" s="11">
        <v>76.403999999999996</v>
      </c>
      <c r="Y497" s="11">
        <v>36.529000000000003</v>
      </c>
      <c r="Z497" s="11">
        <v>11.823</v>
      </c>
      <c r="AA497" s="11">
        <v>1.702</v>
      </c>
      <c r="AB497" s="11">
        <v>9.5000000000000001E-2</v>
      </c>
      <c r="AC497" s="11">
        <v>2E-3</v>
      </c>
    </row>
    <row r="498" spans="1:29" ht="11.5">
      <c r="A498" s="15">
        <v>481</v>
      </c>
      <c r="B498" s="13" t="s">
        <v>1059</v>
      </c>
      <c r="C498" s="14" t="s">
        <v>1114</v>
      </c>
      <c r="D498" s="12"/>
      <c r="E498" s="12">
        <v>450</v>
      </c>
      <c r="F498" s="13" t="s">
        <v>1110</v>
      </c>
      <c r="G498" s="12">
        <v>910</v>
      </c>
      <c r="H498" s="12">
        <v>1950</v>
      </c>
      <c r="I498" s="11">
        <v>311.62200000000001</v>
      </c>
      <c r="J498" s="11">
        <v>236.821</v>
      </c>
      <c r="K498" s="11">
        <v>221.13800000000001</v>
      </c>
      <c r="L498" s="11">
        <v>211.482</v>
      </c>
      <c r="M498" s="11">
        <v>192.90899999999999</v>
      </c>
      <c r="N498" s="11">
        <v>174.79499999999999</v>
      </c>
      <c r="O498" s="11">
        <v>148.38200000000001</v>
      </c>
      <c r="P498" s="11">
        <v>135.19999999999999</v>
      </c>
      <c r="Q498" s="11">
        <v>133.941</v>
      </c>
      <c r="R498" s="11">
        <v>101.919</v>
      </c>
      <c r="S498" s="11">
        <v>72.929000000000002</v>
      </c>
      <c r="T498" s="11">
        <v>57.091000000000001</v>
      </c>
      <c r="U498" s="11">
        <v>42.57</v>
      </c>
      <c r="V498" s="11">
        <v>29.15</v>
      </c>
      <c r="W498" s="11">
        <v>17.489999999999998</v>
      </c>
      <c r="X498" s="11">
        <v>8.6890000000000001</v>
      </c>
      <c r="Y498" s="11">
        <v>2.9529999999999998</v>
      </c>
      <c r="Z498" s="11">
        <v>0.78</v>
      </c>
      <c r="AA498" s="11">
        <v>0.11700000000000001</v>
      </c>
      <c r="AB498" s="11">
        <v>8.0000000000000002E-3</v>
      </c>
      <c r="AC498" s="11">
        <v>0</v>
      </c>
    </row>
    <row r="499" spans="1:29" ht="11.5">
      <c r="A499" s="15">
        <v>482</v>
      </c>
      <c r="B499" s="13" t="s">
        <v>1059</v>
      </c>
      <c r="C499" s="14" t="s">
        <v>1114</v>
      </c>
      <c r="D499" s="12"/>
      <c r="E499" s="12">
        <v>450</v>
      </c>
      <c r="F499" s="13" t="s">
        <v>1110</v>
      </c>
      <c r="G499" s="12">
        <v>910</v>
      </c>
      <c r="H499" s="12">
        <v>1955</v>
      </c>
      <c r="I499" s="11">
        <v>410.048</v>
      </c>
      <c r="J499" s="11">
        <v>268.892</v>
      </c>
      <c r="K499" s="11">
        <v>222.035</v>
      </c>
      <c r="L499" s="11">
        <v>213.50700000000001</v>
      </c>
      <c r="M499" s="11">
        <v>202.71799999999999</v>
      </c>
      <c r="N499" s="11">
        <v>183.68100000000001</v>
      </c>
      <c r="O499" s="11">
        <v>165.17099999999999</v>
      </c>
      <c r="P499" s="11">
        <v>138.626</v>
      </c>
      <c r="Q499" s="11">
        <v>125.127</v>
      </c>
      <c r="R499" s="11">
        <v>122.792</v>
      </c>
      <c r="S499" s="11">
        <v>91.721000000000004</v>
      </c>
      <c r="T499" s="11">
        <v>63.682000000000002</v>
      </c>
      <c r="U499" s="11">
        <v>47.573</v>
      </c>
      <c r="V499" s="11">
        <v>32.831000000000003</v>
      </c>
      <c r="W499" s="11">
        <v>19.704999999999998</v>
      </c>
      <c r="X499" s="11">
        <v>9.6</v>
      </c>
      <c r="Y499" s="11">
        <v>3.544</v>
      </c>
      <c r="Z499" s="11">
        <v>0.80900000000000005</v>
      </c>
      <c r="AA499" s="11">
        <v>0.13100000000000001</v>
      </c>
      <c r="AB499" s="11">
        <v>0.01</v>
      </c>
      <c r="AC499" s="11">
        <v>0</v>
      </c>
    </row>
    <row r="500" spans="1:29" ht="11.5">
      <c r="A500" s="15">
        <v>483</v>
      </c>
      <c r="B500" s="13" t="s">
        <v>1059</v>
      </c>
      <c r="C500" s="14" t="s">
        <v>1114</v>
      </c>
      <c r="D500" s="12"/>
      <c r="E500" s="12">
        <v>450</v>
      </c>
      <c r="F500" s="13" t="s">
        <v>1110</v>
      </c>
      <c r="G500" s="12">
        <v>910</v>
      </c>
      <c r="H500" s="12">
        <v>1960</v>
      </c>
      <c r="I500" s="11">
        <v>468.12</v>
      </c>
      <c r="J500" s="11">
        <v>360.15699999999998</v>
      </c>
      <c r="K500" s="11">
        <v>254.16900000000001</v>
      </c>
      <c r="L500" s="11">
        <v>215.27799999999999</v>
      </c>
      <c r="M500" s="11">
        <v>205.60900000000001</v>
      </c>
      <c r="N500" s="11">
        <v>193.904</v>
      </c>
      <c r="O500" s="11">
        <v>174.416</v>
      </c>
      <c r="P500" s="11">
        <v>155.24700000000001</v>
      </c>
      <c r="Q500" s="11">
        <v>129.19</v>
      </c>
      <c r="R500" s="11">
        <v>115.473</v>
      </c>
      <c r="S500" s="11">
        <v>111.16</v>
      </c>
      <c r="T500" s="11">
        <v>80.584000000000003</v>
      </c>
      <c r="U500" s="11">
        <v>53.515999999999998</v>
      </c>
      <c r="V500" s="11">
        <v>37.142000000000003</v>
      </c>
      <c r="W500" s="11">
        <v>22.567</v>
      </c>
      <c r="X500" s="11">
        <v>11.069000000000001</v>
      </c>
      <c r="Y500" s="11">
        <v>4.0369999999999999</v>
      </c>
      <c r="Z500" s="11">
        <v>1.01</v>
      </c>
      <c r="AA500" s="11">
        <v>0.14199999999999999</v>
      </c>
      <c r="AB500" s="11">
        <v>1.2999999999999999E-2</v>
      </c>
      <c r="AC500" s="11">
        <v>1E-3</v>
      </c>
    </row>
    <row r="501" spans="1:29" ht="11.5">
      <c r="A501" s="15">
        <v>484</v>
      </c>
      <c r="B501" s="13" t="s">
        <v>1059</v>
      </c>
      <c r="C501" s="14" t="s">
        <v>1114</v>
      </c>
      <c r="D501" s="12"/>
      <c r="E501" s="12">
        <v>450</v>
      </c>
      <c r="F501" s="13" t="s">
        <v>1110</v>
      </c>
      <c r="G501" s="12">
        <v>910</v>
      </c>
      <c r="H501" s="12">
        <v>1965</v>
      </c>
      <c r="I501" s="11">
        <v>532.16600000000005</v>
      </c>
      <c r="J501" s="11">
        <v>417.13200000000001</v>
      </c>
      <c r="K501" s="11">
        <v>342.92</v>
      </c>
      <c r="L501" s="11">
        <v>247.542</v>
      </c>
      <c r="M501" s="11">
        <v>208.255</v>
      </c>
      <c r="N501" s="11">
        <v>197.57599999999999</v>
      </c>
      <c r="O501" s="11">
        <v>185.029</v>
      </c>
      <c r="P501" s="11">
        <v>164.93299999999999</v>
      </c>
      <c r="Q501" s="11">
        <v>145.69</v>
      </c>
      <c r="R501" s="11">
        <v>120.032</v>
      </c>
      <c r="S501" s="11">
        <v>105.182</v>
      </c>
      <c r="T501" s="11">
        <v>98.301000000000002</v>
      </c>
      <c r="U501" s="11">
        <v>68.328999999999994</v>
      </c>
      <c r="V501" s="11">
        <v>42.323999999999998</v>
      </c>
      <c r="W501" s="11">
        <v>25.981000000000002</v>
      </c>
      <c r="X501" s="11">
        <v>12.992000000000001</v>
      </c>
      <c r="Y501" s="11">
        <v>4.8120000000000003</v>
      </c>
      <c r="Z501" s="11">
        <v>1.202</v>
      </c>
      <c r="AA501" s="11">
        <v>0.186</v>
      </c>
      <c r="AB501" s="11">
        <v>1.4999999999999999E-2</v>
      </c>
      <c r="AC501" s="11">
        <v>1E-3</v>
      </c>
    </row>
    <row r="502" spans="1:29" ht="11.5">
      <c r="A502" s="15">
        <v>485</v>
      </c>
      <c r="B502" s="13" t="s">
        <v>1059</v>
      </c>
      <c r="C502" s="14" t="s">
        <v>1114</v>
      </c>
      <c r="D502" s="12"/>
      <c r="E502" s="12">
        <v>450</v>
      </c>
      <c r="F502" s="13" t="s">
        <v>1110</v>
      </c>
      <c r="G502" s="12">
        <v>910</v>
      </c>
      <c r="H502" s="12">
        <v>1970</v>
      </c>
      <c r="I502" s="11">
        <v>611.79</v>
      </c>
      <c r="J502" s="11">
        <v>480.13600000000002</v>
      </c>
      <c r="K502" s="11">
        <v>399.589</v>
      </c>
      <c r="L502" s="11">
        <v>335.01400000000001</v>
      </c>
      <c r="M502" s="11">
        <v>239.83799999999999</v>
      </c>
      <c r="N502" s="11">
        <v>200.21700000000001</v>
      </c>
      <c r="O502" s="11">
        <v>188.75399999999999</v>
      </c>
      <c r="P502" s="11">
        <v>175.477</v>
      </c>
      <c r="Q502" s="11">
        <v>155.45099999999999</v>
      </c>
      <c r="R502" s="11">
        <v>135.99799999999999</v>
      </c>
      <c r="S502" s="11">
        <v>109.82899999999999</v>
      </c>
      <c r="T502" s="11">
        <v>93.503</v>
      </c>
      <c r="U502" s="11">
        <v>84.006</v>
      </c>
      <c r="V502" s="11">
        <v>54.665999999999997</v>
      </c>
      <c r="W502" s="11">
        <v>30.082999999999998</v>
      </c>
      <c r="X502" s="11">
        <v>15.3</v>
      </c>
      <c r="Y502" s="11">
        <v>5.83</v>
      </c>
      <c r="Z502" s="11">
        <v>1.4890000000000001</v>
      </c>
      <c r="AA502" s="11">
        <v>0.23300000000000001</v>
      </c>
      <c r="AB502" s="11">
        <v>2.1000000000000001E-2</v>
      </c>
      <c r="AC502" s="11">
        <v>1E-3</v>
      </c>
    </row>
    <row r="503" spans="1:29" ht="11.5">
      <c r="A503" s="15">
        <v>486</v>
      </c>
      <c r="B503" s="13" t="s">
        <v>1059</v>
      </c>
      <c r="C503" s="14" t="s">
        <v>1114</v>
      </c>
      <c r="D503" s="12"/>
      <c r="E503" s="12">
        <v>450</v>
      </c>
      <c r="F503" s="13" t="s">
        <v>1110</v>
      </c>
      <c r="G503" s="12">
        <v>910</v>
      </c>
      <c r="H503" s="12">
        <v>1975</v>
      </c>
      <c r="I503" s="11">
        <v>709.66</v>
      </c>
      <c r="J503" s="11">
        <v>558.5</v>
      </c>
      <c r="K503" s="11">
        <v>462.56900000000002</v>
      </c>
      <c r="L503" s="11">
        <v>391.47500000000002</v>
      </c>
      <c r="M503" s="11">
        <v>325.23700000000002</v>
      </c>
      <c r="N503" s="11">
        <v>230.626</v>
      </c>
      <c r="O503" s="11">
        <v>191.27500000000001</v>
      </c>
      <c r="P503" s="11">
        <v>179.36799999999999</v>
      </c>
      <c r="Q503" s="11">
        <v>166.01599999999999</v>
      </c>
      <c r="R503" s="11">
        <v>145.74299999999999</v>
      </c>
      <c r="S503" s="11">
        <v>125.005</v>
      </c>
      <c r="T503" s="11">
        <v>98.152000000000001</v>
      </c>
      <c r="U503" s="11">
        <v>80.533000000000001</v>
      </c>
      <c r="V503" s="11">
        <v>68.024000000000001</v>
      </c>
      <c r="W503" s="11">
        <v>39.511000000000003</v>
      </c>
      <c r="X503" s="11">
        <v>18.151</v>
      </c>
      <c r="Y503" s="11">
        <v>7.1</v>
      </c>
      <c r="Z503" s="11">
        <v>1.8839999999999999</v>
      </c>
      <c r="AA503" s="11">
        <v>0.30399999999999999</v>
      </c>
      <c r="AB503" s="11">
        <v>2.7E-2</v>
      </c>
      <c r="AC503" s="11">
        <v>1E-3</v>
      </c>
    </row>
    <row r="504" spans="1:29" ht="11.5">
      <c r="A504" s="15">
        <v>487</v>
      </c>
      <c r="B504" s="13" t="s">
        <v>1059</v>
      </c>
      <c r="C504" s="14" t="s">
        <v>1114</v>
      </c>
      <c r="D504" s="12"/>
      <c r="E504" s="12">
        <v>450</v>
      </c>
      <c r="F504" s="13" t="s">
        <v>1110</v>
      </c>
      <c r="G504" s="12">
        <v>910</v>
      </c>
      <c r="H504" s="12">
        <v>1980</v>
      </c>
      <c r="I504" s="11">
        <v>819.83600000000001</v>
      </c>
      <c r="J504" s="11">
        <v>652.779</v>
      </c>
      <c r="K504" s="11">
        <v>539.68799999999999</v>
      </c>
      <c r="L504" s="11">
        <v>453.84399999999999</v>
      </c>
      <c r="M504" s="11">
        <v>380.976</v>
      </c>
      <c r="N504" s="11">
        <v>314.25700000000001</v>
      </c>
      <c r="O504" s="11">
        <v>221.35400000000001</v>
      </c>
      <c r="P504" s="11">
        <v>182.62899999999999</v>
      </c>
      <c r="Q504" s="11">
        <v>170.08699999999999</v>
      </c>
      <c r="R504" s="11">
        <v>155.35499999999999</v>
      </c>
      <c r="S504" s="11">
        <v>133.761</v>
      </c>
      <c r="T504" s="11">
        <v>111.78</v>
      </c>
      <c r="U504" s="11">
        <v>84.460999999999999</v>
      </c>
      <c r="V504" s="11">
        <v>65.042000000000002</v>
      </c>
      <c r="W504" s="11">
        <v>49.274000000000001</v>
      </c>
      <c r="X504" s="11">
        <v>24.114000000000001</v>
      </c>
      <c r="Y504" s="11">
        <v>8.6489999999999991</v>
      </c>
      <c r="Z504" s="11">
        <v>2.4089999999999998</v>
      </c>
      <c r="AA504" s="11">
        <v>0.41399999999999998</v>
      </c>
      <c r="AB504" s="11">
        <v>3.9E-2</v>
      </c>
      <c r="AC504" s="11">
        <v>2E-3</v>
      </c>
    </row>
    <row r="505" spans="1:29" ht="11.5">
      <c r="A505" s="15">
        <v>488</v>
      </c>
      <c r="B505" s="13" t="s">
        <v>1059</v>
      </c>
      <c r="C505" s="14" t="s">
        <v>1114</v>
      </c>
      <c r="D505" s="12"/>
      <c r="E505" s="12">
        <v>450</v>
      </c>
      <c r="F505" s="13" t="s">
        <v>1110</v>
      </c>
      <c r="G505" s="12">
        <v>910</v>
      </c>
      <c r="H505" s="12">
        <v>1985</v>
      </c>
      <c r="I505" s="11">
        <v>922.81</v>
      </c>
      <c r="J505" s="11">
        <v>763.41</v>
      </c>
      <c r="K505" s="11">
        <v>633.42600000000004</v>
      </c>
      <c r="L505" s="11">
        <v>528.928</v>
      </c>
      <c r="M505" s="11">
        <v>440.46100000000001</v>
      </c>
      <c r="N505" s="11">
        <v>367.08199999999999</v>
      </c>
      <c r="O505" s="11">
        <v>302.03699999999998</v>
      </c>
      <c r="P505" s="11">
        <v>212.03800000000001</v>
      </c>
      <c r="Q505" s="11">
        <v>173.863</v>
      </c>
      <c r="R505" s="11">
        <v>160.40799999999999</v>
      </c>
      <c r="S505" s="11">
        <v>144.428</v>
      </c>
      <c r="T505" s="11">
        <v>121.655</v>
      </c>
      <c r="U505" s="11">
        <v>98.132000000000005</v>
      </c>
      <c r="V505" s="11">
        <v>69.902000000000001</v>
      </c>
      <c r="W505" s="11">
        <v>48.801000000000002</v>
      </c>
      <c r="X505" s="11">
        <v>31.488</v>
      </c>
      <c r="Y505" s="11">
        <v>12.138</v>
      </c>
      <c r="Z505" s="11">
        <v>3.1179999999999999</v>
      </c>
      <c r="AA505" s="11">
        <v>0.56000000000000005</v>
      </c>
      <c r="AB505" s="11">
        <v>5.7000000000000002E-2</v>
      </c>
      <c r="AC505" s="11">
        <v>3.0000000000000001E-3</v>
      </c>
    </row>
    <row r="506" spans="1:29" ht="11.5">
      <c r="A506" s="15">
        <v>489</v>
      </c>
      <c r="B506" s="13" t="s">
        <v>1059</v>
      </c>
      <c r="C506" s="14" t="s">
        <v>1114</v>
      </c>
      <c r="D506" s="12"/>
      <c r="E506" s="12">
        <v>450</v>
      </c>
      <c r="F506" s="13" t="s">
        <v>1110</v>
      </c>
      <c r="G506" s="12">
        <v>910</v>
      </c>
      <c r="H506" s="12">
        <v>1990</v>
      </c>
      <c r="I506" s="11">
        <v>1048.569</v>
      </c>
      <c r="J506" s="11">
        <v>860.04100000000005</v>
      </c>
      <c r="K506" s="11">
        <v>741.04</v>
      </c>
      <c r="L506" s="11">
        <v>620.94600000000003</v>
      </c>
      <c r="M506" s="11">
        <v>513.56200000000001</v>
      </c>
      <c r="N506" s="11">
        <v>424.649</v>
      </c>
      <c r="O506" s="11">
        <v>353.03199999999998</v>
      </c>
      <c r="P506" s="11">
        <v>289.61799999999999</v>
      </c>
      <c r="Q506" s="11">
        <v>201.99100000000001</v>
      </c>
      <c r="R506" s="11">
        <v>164.042</v>
      </c>
      <c r="S506" s="11">
        <v>149.19800000000001</v>
      </c>
      <c r="T506" s="11">
        <v>131.43799999999999</v>
      </c>
      <c r="U506" s="11">
        <v>106.878</v>
      </c>
      <c r="V506" s="11">
        <v>81.289000000000001</v>
      </c>
      <c r="W506" s="11">
        <v>52.515000000000001</v>
      </c>
      <c r="X506" s="11">
        <v>31.236000000000001</v>
      </c>
      <c r="Y506" s="11">
        <v>15.885999999999999</v>
      </c>
      <c r="Z506" s="11">
        <v>4.3899999999999997</v>
      </c>
      <c r="AA506" s="11">
        <v>0.72799999999999998</v>
      </c>
      <c r="AB506" s="11">
        <v>7.8E-2</v>
      </c>
      <c r="AC506" s="11">
        <v>4.0000000000000001E-3</v>
      </c>
    </row>
    <row r="507" spans="1:29" ht="11.5">
      <c r="A507" s="15">
        <v>490</v>
      </c>
      <c r="B507" s="13" t="s">
        <v>1059</v>
      </c>
      <c r="C507" s="14" t="s">
        <v>1114</v>
      </c>
      <c r="D507" s="12"/>
      <c r="E507" s="12">
        <v>450</v>
      </c>
      <c r="F507" s="13" t="s">
        <v>1110</v>
      </c>
      <c r="G507" s="12">
        <v>910</v>
      </c>
      <c r="H507" s="12">
        <v>1995</v>
      </c>
      <c r="I507" s="11">
        <v>1221.877</v>
      </c>
      <c r="J507" s="11">
        <v>988.26400000000001</v>
      </c>
      <c r="K507" s="11">
        <v>838.90300000000002</v>
      </c>
      <c r="L507" s="11">
        <v>728.15200000000004</v>
      </c>
      <c r="M507" s="11">
        <v>604.93200000000002</v>
      </c>
      <c r="N507" s="11">
        <v>497.18400000000003</v>
      </c>
      <c r="O507" s="11">
        <v>410.226</v>
      </c>
      <c r="P507" s="11">
        <v>340.13400000000001</v>
      </c>
      <c r="Q507" s="11">
        <v>277.46499999999997</v>
      </c>
      <c r="R507" s="11">
        <v>191.75200000000001</v>
      </c>
      <c r="S507" s="11">
        <v>153.59899999999999</v>
      </c>
      <c r="T507" s="11">
        <v>136.84299999999999</v>
      </c>
      <c r="U507" s="11">
        <v>116.60599999999999</v>
      </c>
      <c r="V507" s="11">
        <v>89.671000000000006</v>
      </c>
      <c r="W507" s="11">
        <v>62.177</v>
      </c>
      <c r="X507" s="11">
        <v>34.478000000000002</v>
      </c>
      <c r="Y507" s="11">
        <v>16.311</v>
      </c>
      <c r="Z507" s="11">
        <v>6.0019999999999998</v>
      </c>
      <c r="AA507" s="11">
        <v>1.08</v>
      </c>
      <c r="AB507" s="11">
        <v>0.106</v>
      </c>
      <c r="AC507" s="11">
        <v>6.0000000000000001E-3</v>
      </c>
    </row>
    <row r="508" spans="1:29" ht="11.5">
      <c r="A508" s="15">
        <v>491</v>
      </c>
      <c r="B508" s="13" t="s">
        <v>1059</v>
      </c>
      <c r="C508" s="14" t="s">
        <v>1114</v>
      </c>
      <c r="D508" s="12"/>
      <c r="E508" s="12">
        <v>450</v>
      </c>
      <c r="F508" s="13" t="s">
        <v>1110</v>
      </c>
      <c r="G508" s="12">
        <v>910</v>
      </c>
      <c r="H508" s="12">
        <v>2000</v>
      </c>
      <c r="I508" s="11">
        <v>1424.845</v>
      </c>
      <c r="J508" s="11">
        <v>1169.5329999999999</v>
      </c>
      <c r="K508" s="11">
        <v>969.2</v>
      </c>
      <c r="L508" s="11">
        <v>827.28700000000003</v>
      </c>
      <c r="M508" s="11">
        <v>715.55</v>
      </c>
      <c r="N508" s="11">
        <v>593.05999999999995</v>
      </c>
      <c r="O508" s="11">
        <v>485.55900000000003</v>
      </c>
      <c r="P508" s="11">
        <v>397.89600000000002</v>
      </c>
      <c r="Q508" s="11">
        <v>327.19299999999998</v>
      </c>
      <c r="R508" s="11">
        <v>264.18799999999999</v>
      </c>
      <c r="S508" s="11">
        <v>180.108</v>
      </c>
      <c r="T508" s="11">
        <v>141.42699999999999</v>
      </c>
      <c r="U508" s="11">
        <v>121.623</v>
      </c>
      <c r="V508" s="11">
        <v>97.227999999999994</v>
      </c>
      <c r="W508" s="11">
        <v>67.852999999999994</v>
      </c>
      <c r="X508" s="11">
        <v>40.881999999999998</v>
      </c>
      <c r="Y508" s="11">
        <v>18.516999999999999</v>
      </c>
      <c r="Z508" s="11">
        <v>6.633</v>
      </c>
      <c r="AA508" s="11">
        <v>1.696</v>
      </c>
      <c r="AB508" s="11">
        <v>0.19500000000000001</v>
      </c>
      <c r="AC508" s="11">
        <v>1.2E-2</v>
      </c>
    </row>
    <row r="509" spans="1:29" ht="11.5">
      <c r="A509" s="15">
        <v>492</v>
      </c>
      <c r="B509" s="13" t="s">
        <v>1059</v>
      </c>
      <c r="C509" s="14" t="s">
        <v>1114</v>
      </c>
      <c r="D509" s="12"/>
      <c r="E509" s="12">
        <v>450</v>
      </c>
      <c r="F509" s="13" t="s">
        <v>1110</v>
      </c>
      <c r="G509" s="12">
        <v>910</v>
      </c>
      <c r="H509" s="12">
        <v>2005</v>
      </c>
      <c r="I509" s="11">
        <v>1574.546</v>
      </c>
      <c r="J509" s="11">
        <v>1381.567</v>
      </c>
      <c r="K509" s="11">
        <v>1151.867</v>
      </c>
      <c r="L509" s="11">
        <v>956.298</v>
      </c>
      <c r="M509" s="11">
        <v>813.74300000000005</v>
      </c>
      <c r="N509" s="11">
        <v>702.44799999999998</v>
      </c>
      <c r="O509" s="11">
        <v>580.14099999999996</v>
      </c>
      <c r="P509" s="11">
        <v>472.24900000000002</v>
      </c>
      <c r="Q509" s="11">
        <v>384.24799999999999</v>
      </c>
      <c r="R509" s="11">
        <v>313.01</v>
      </c>
      <c r="S509" s="11">
        <v>249.602</v>
      </c>
      <c r="T509" s="11">
        <v>167.054</v>
      </c>
      <c r="U509" s="11">
        <v>126.931</v>
      </c>
      <c r="V509" s="11">
        <v>102.9</v>
      </c>
      <c r="W509" s="11">
        <v>75.239000000000004</v>
      </c>
      <c r="X509" s="11">
        <v>45.896000000000001</v>
      </c>
      <c r="Y509" s="11">
        <v>22.690999999999999</v>
      </c>
      <c r="Z509" s="11">
        <v>7.7930000000000001</v>
      </c>
      <c r="AA509" s="11">
        <v>1.9339999999999999</v>
      </c>
      <c r="AB509" s="11">
        <v>0.314</v>
      </c>
      <c r="AC509" s="11">
        <v>2.1999999999999999E-2</v>
      </c>
    </row>
    <row r="510" spans="1:29" ht="11.5">
      <c r="A510" s="15">
        <v>493</v>
      </c>
      <c r="B510" s="13" t="s">
        <v>1059</v>
      </c>
      <c r="C510" s="14" t="s">
        <v>1114</v>
      </c>
      <c r="D510" s="12"/>
      <c r="E510" s="12">
        <v>450</v>
      </c>
      <c r="F510" s="13" t="s">
        <v>1110</v>
      </c>
      <c r="G510" s="12">
        <v>910</v>
      </c>
      <c r="H510" s="12">
        <v>2010</v>
      </c>
      <c r="I510" s="11">
        <v>1720.5129999999999</v>
      </c>
      <c r="J510" s="11">
        <v>1538.7819999999999</v>
      </c>
      <c r="K510" s="11">
        <v>1364.569</v>
      </c>
      <c r="L510" s="11">
        <v>1136.8309999999999</v>
      </c>
      <c r="M510" s="11">
        <v>940.73900000000003</v>
      </c>
      <c r="N510" s="11">
        <v>799.32</v>
      </c>
      <c r="O510" s="11">
        <v>688.005</v>
      </c>
      <c r="P510" s="11">
        <v>565.19600000000003</v>
      </c>
      <c r="Q510" s="11">
        <v>456.83600000000001</v>
      </c>
      <c r="R510" s="11">
        <v>368.09699999999998</v>
      </c>
      <c r="S510" s="11">
        <v>296.16500000000002</v>
      </c>
      <c r="T510" s="11">
        <v>232.09899999999999</v>
      </c>
      <c r="U510" s="11">
        <v>150.55000000000001</v>
      </c>
      <c r="V510" s="11">
        <v>108.127</v>
      </c>
      <c r="W510" s="11">
        <v>80.301000000000002</v>
      </c>
      <c r="X510" s="11">
        <v>51.537999999999997</v>
      </c>
      <c r="Y510" s="11">
        <v>25.992000000000001</v>
      </c>
      <c r="Z510" s="11">
        <v>9.8460000000000001</v>
      </c>
      <c r="AA510" s="11">
        <v>2.3730000000000002</v>
      </c>
      <c r="AB510" s="11">
        <v>0.379</v>
      </c>
      <c r="AC510" s="11">
        <v>3.6999999999999998E-2</v>
      </c>
    </row>
    <row r="511" spans="1:29" ht="11.5">
      <c r="A511" s="15">
        <v>494</v>
      </c>
      <c r="B511" s="13" t="s">
        <v>1059</v>
      </c>
      <c r="C511" s="14" t="s">
        <v>1114</v>
      </c>
      <c r="D511" s="12"/>
      <c r="E511" s="12">
        <v>450</v>
      </c>
      <c r="F511" s="13" t="s">
        <v>1110</v>
      </c>
      <c r="G511" s="12">
        <v>910</v>
      </c>
      <c r="H511" s="12">
        <v>2015</v>
      </c>
      <c r="I511" s="11">
        <v>1871.864</v>
      </c>
      <c r="J511" s="11">
        <v>1690.413</v>
      </c>
      <c r="K511" s="11">
        <v>1522.537</v>
      </c>
      <c r="L511" s="11">
        <v>1349.98</v>
      </c>
      <c r="M511" s="11">
        <v>1121.55</v>
      </c>
      <c r="N511" s="11">
        <v>926.86199999999997</v>
      </c>
      <c r="O511" s="11">
        <v>785.51800000000003</v>
      </c>
      <c r="P511" s="11">
        <v>672.90700000000004</v>
      </c>
      <c r="Q511" s="11">
        <v>549.16099999999994</v>
      </c>
      <c r="R511" s="11">
        <v>439.74099999999999</v>
      </c>
      <c r="S511" s="11">
        <v>350.01299999999998</v>
      </c>
      <c r="T511" s="11">
        <v>276.77100000000002</v>
      </c>
      <c r="U511" s="11">
        <v>210.32300000000001</v>
      </c>
      <c r="V511" s="11">
        <v>129.06800000000001</v>
      </c>
      <c r="W511" s="11">
        <v>85</v>
      </c>
      <c r="X511" s="11">
        <v>55.530999999999999</v>
      </c>
      <c r="Y511" s="11">
        <v>29.535</v>
      </c>
      <c r="Z511" s="11">
        <v>11.445</v>
      </c>
      <c r="AA511" s="11">
        <v>3.0489999999999999</v>
      </c>
      <c r="AB511" s="11">
        <v>0.47299999999999998</v>
      </c>
      <c r="AC511" s="11">
        <v>0.05</v>
      </c>
    </row>
    <row r="512" spans="1:29" ht="11.5">
      <c r="A512" s="15">
        <v>495</v>
      </c>
      <c r="B512" s="13" t="s">
        <v>1059</v>
      </c>
      <c r="C512" s="14" t="s">
        <v>1114</v>
      </c>
      <c r="D512" s="12"/>
      <c r="E512" s="12">
        <v>450</v>
      </c>
      <c r="F512" s="13" t="s">
        <v>1110</v>
      </c>
      <c r="G512" s="12">
        <v>910</v>
      </c>
      <c r="H512" s="12">
        <v>2020</v>
      </c>
      <c r="I512" s="11">
        <v>2078.5529999999999</v>
      </c>
      <c r="J512" s="11">
        <v>1845.421</v>
      </c>
      <c r="K512" s="11">
        <v>1675.8209999999999</v>
      </c>
      <c r="L512" s="11">
        <v>1509.087</v>
      </c>
      <c r="M512" s="11">
        <v>1334.8520000000001</v>
      </c>
      <c r="N512" s="11">
        <v>1107.606</v>
      </c>
      <c r="O512" s="11">
        <v>913.17399999999998</v>
      </c>
      <c r="P512" s="11">
        <v>770.524</v>
      </c>
      <c r="Q512" s="11">
        <v>655.98099999999999</v>
      </c>
      <c r="R512" s="11">
        <v>530.55399999999997</v>
      </c>
      <c r="S512" s="11">
        <v>419.77699999999999</v>
      </c>
      <c r="T512" s="11">
        <v>328.45800000000003</v>
      </c>
      <c r="U512" s="11">
        <v>252.005</v>
      </c>
      <c r="V512" s="11">
        <v>181.39699999999999</v>
      </c>
      <c r="W512" s="11">
        <v>102.248</v>
      </c>
      <c r="X512" s="11">
        <v>59.377000000000002</v>
      </c>
      <c r="Y512" s="11">
        <v>32.247999999999998</v>
      </c>
      <c r="Z512" s="11">
        <v>13.228999999999999</v>
      </c>
      <c r="AA512" s="11">
        <v>3.62</v>
      </c>
      <c r="AB512" s="11">
        <v>0.623</v>
      </c>
      <c r="AC512" s="11">
        <v>6.4000000000000001E-2</v>
      </c>
    </row>
    <row r="513" spans="1:29" ht="11.5">
      <c r="A513" s="15">
        <v>496</v>
      </c>
      <c r="B513" s="13" t="s">
        <v>1059</v>
      </c>
      <c r="C513" s="14" t="s">
        <v>896</v>
      </c>
      <c r="D513" s="12"/>
      <c r="E513" s="12">
        <v>454</v>
      </c>
      <c r="F513" s="13" t="s">
        <v>1110</v>
      </c>
      <c r="G513" s="12">
        <v>910</v>
      </c>
      <c r="H513" s="12">
        <v>1950</v>
      </c>
      <c r="I513" s="11">
        <v>276.82799999999997</v>
      </c>
      <c r="J513" s="11">
        <v>206.44900000000001</v>
      </c>
      <c r="K513" s="11">
        <v>170.952</v>
      </c>
      <c r="L513" s="11">
        <v>145.75800000000001</v>
      </c>
      <c r="M513" s="11">
        <v>121.176</v>
      </c>
      <c r="N513" s="11">
        <v>100.878</v>
      </c>
      <c r="O513" s="11">
        <v>93.227999999999994</v>
      </c>
      <c r="P513" s="11">
        <v>68.442999999999998</v>
      </c>
      <c r="Q513" s="11">
        <v>50.593000000000004</v>
      </c>
      <c r="R513" s="11">
        <v>47.328000000000003</v>
      </c>
      <c r="S513" s="11">
        <v>38.045999999999999</v>
      </c>
      <c r="T513" s="11">
        <v>32.027999999999999</v>
      </c>
      <c r="U513" s="11">
        <v>25.544</v>
      </c>
      <c r="V513" s="11">
        <v>18.849</v>
      </c>
      <c r="W513" s="11">
        <v>12.462</v>
      </c>
      <c r="X513" s="11">
        <v>6.3849999999999998</v>
      </c>
      <c r="Y513" s="11">
        <v>2.395</v>
      </c>
      <c r="Z513" s="11">
        <v>0.52600000000000002</v>
      </c>
      <c r="AA513" s="11">
        <v>0.06</v>
      </c>
      <c r="AB513" s="11">
        <v>3.0000000000000001E-3</v>
      </c>
      <c r="AC513" s="11">
        <v>1E-3</v>
      </c>
    </row>
    <row r="514" spans="1:29" ht="11.5">
      <c r="A514" s="15">
        <v>497</v>
      </c>
      <c r="B514" s="13" t="s">
        <v>1059</v>
      </c>
      <c r="C514" s="14" t="s">
        <v>896</v>
      </c>
      <c r="D514" s="12"/>
      <c r="E514" s="12">
        <v>454</v>
      </c>
      <c r="F514" s="13" t="s">
        <v>1110</v>
      </c>
      <c r="G514" s="12">
        <v>910</v>
      </c>
      <c r="H514" s="12">
        <v>1955</v>
      </c>
      <c r="I514" s="11">
        <v>288.84300000000002</v>
      </c>
      <c r="J514" s="11">
        <v>235.459</v>
      </c>
      <c r="K514" s="11">
        <v>195.88200000000001</v>
      </c>
      <c r="L514" s="11">
        <v>164.92099999999999</v>
      </c>
      <c r="M514" s="11">
        <v>139.24</v>
      </c>
      <c r="N514" s="11">
        <v>114.789</v>
      </c>
      <c r="O514" s="11">
        <v>95.466999999999999</v>
      </c>
      <c r="P514" s="11">
        <v>87.918000000000006</v>
      </c>
      <c r="Q514" s="11">
        <v>64.078999999999994</v>
      </c>
      <c r="R514" s="11">
        <v>46.948</v>
      </c>
      <c r="S514" s="11">
        <v>43.375</v>
      </c>
      <c r="T514" s="11">
        <v>34.232999999999997</v>
      </c>
      <c r="U514" s="11">
        <v>27.95</v>
      </c>
      <c r="V514" s="11">
        <v>21.119</v>
      </c>
      <c r="W514" s="11">
        <v>14.24</v>
      </c>
      <c r="X514" s="11">
        <v>8.1219999999999999</v>
      </c>
      <c r="Y514" s="11">
        <v>3.2890000000000001</v>
      </c>
      <c r="Z514" s="11">
        <v>0.85</v>
      </c>
      <c r="AA514" s="11">
        <v>0.108</v>
      </c>
      <c r="AB514" s="11">
        <v>6.0000000000000001E-3</v>
      </c>
      <c r="AC514" s="11">
        <v>0</v>
      </c>
    </row>
    <row r="515" spans="1:29" ht="11.5">
      <c r="A515" s="15">
        <v>498</v>
      </c>
      <c r="B515" s="13" t="s">
        <v>1059</v>
      </c>
      <c r="C515" s="14" t="s">
        <v>896</v>
      </c>
      <c r="D515" s="12"/>
      <c r="E515" s="12">
        <v>454</v>
      </c>
      <c r="F515" s="13" t="s">
        <v>1110</v>
      </c>
      <c r="G515" s="12">
        <v>910</v>
      </c>
      <c r="H515" s="12">
        <v>1960</v>
      </c>
      <c r="I515" s="11">
        <v>331.28300000000002</v>
      </c>
      <c r="J515" s="11">
        <v>247.89599999999999</v>
      </c>
      <c r="K515" s="11">
        <v>224.184</v>
      </c>
      <c r="L515" s="11">
        <v>189.33699999999999</v>
      </c>
      <c r="M515" s="11">
        <v>157.864</v>
      </c>
      <c r="N515" s="11">
        <v>132.203</v>
      </c>
      <c r="O515" s="11">
        <v>108.86799999999999</v>
      </c>
      <c r="P515" s="11">
        <v>90.221000000000004</v>
      </c>
      <c r="Q515" s="11">
        <v>82.492000000000004</v>
      </c>
      <c r="R515" s="11">
        <v>59.59</v>
      </c>
      <c r="S515" s="11">
        <v>43.110999999999997</v>
      </c>
      <c r="T515" s="11">
        <v>39.097000000000001</v>
      </c>
      <c r="U515" s="11">
        <v>29.922000000000001</v>
      </c>
      <c r="V515" s="11">
        <v>23.141999999999999</v>
      </c>
      <c r="W515" s="11">
        <v>15.973000000000001</v>
      </c>
      <c r="X515" s="11">
        <v>9.282</v>
      </c>
      <c r="Y515" s="11">
        <v>4.173</v>
      </c>
      <c r="Z515" s="11">
        <v>1.1579999999999999</v>
      </c>
      <c r="AA515" s="11">
        <v>0.17199999999999999</v>
      </c>
      <c r="AB515" s="11">
        <v>1.2E-2</v>
      </c>
      <c r="AC515" s="11">
        <v>0</v>
      </c>
    </row>
    <row r="516" spans="1:29" ht="11.5">
      <c r="A516" s="15">
        <v>499</v>
      </c>
      <c r="B516" s="13" t="s">
        <v>1059</v>
      </c>
      <c r="C516" s="14" t="s">
        <v>896</v>
      </c>
      <c r="D516" s="12"/>
      <c r="E516" s="12">
        <v>454</v>
      </c>
      <c r="F516" s="13" t="s">
        <v>1110</v>
      </c>
      <c r="G516" s="12">
        <v>910</v>
      </c>
      <c r="H516" s="12">
        <v>1965</v>
      </c>
      <c r="I516" s="11">
        <v>382.85300000000001</v>
      </c>
      <c r="J516" s="11">
        <v>287.27</v>
      </c>
      <c r="K516" s="11">
        <v>236.952</v>
      </c>
      <c r="L516" s="11">
        <v>217.17500000000001</v>
      </c>
      <c r="M516" s="11">
        <v>181.666</v>
      </c>
      <c r="N516" s="11">
        <v>150.28899999999999</v>
      </c>
      <c r="O516" s="11">
        <v>125.709</v>
      </c>
      <c r="P516" s="11">
        <v>103.146</v>
      </c>
      <c r="Q516" s="11">
        <v>84.869</v>
      </c>
      <c r="R516" s="11">
        <v>76.911000000000001</v>
      </c>
      <c r="S516" s="11">
        <v>54.851999999999997</v>
      </c>
      <c r="T516" s="11">
        <v>38.944000000000003</v>
      </c>
      <c r="U516" s="11">
        <v>34.247999999999998</v>
      </c>
      <c r="V516" s="11">
        <v>24.823</v>
      </c>
      <c r="W516" s="11">
        <v>17.530999999999999</v>
      </c>
      <c r="X516" s="11">
        <v>10.419</v>
      </c>
      <c r="Y516" s="11">
        <v>4.7610000000000001</v>
      </c>
      <c r="Z516" s="11">
        <v>1.46</v>
      </c>
      <c r="AA516" s="11">
        <v>0.23</v>
      </c>
      <c r="AB516" s="11">
        <v>1.7999999999999999E-2</v>
      </c>
      <c r="AC516" s="11">
        <v>1E-3</v>
      </c>
    </row>
    <row r="517" spans="1:29" ht="11.5">
      <c r="A517" s="15">
        <v>500</v>
      </c>
      <c r="B517" s="13" t="s">
        <v>1059</v>
      </c>
      <c r="C517" s="14" t="s">
        <v>896</v>
      </c>
      <c r="D517" s="12"/>
      <c r="E517" s="12">
        <v>454</v>
      </c>
      <c r="F517" s="13" t="s">
        <v>1110</v>
      </c>
      <c r="G517" s="12">
        <v>910</v>
      </c>
      <c r="H517" s="12">
        <v>1970</v>
      </c>
      <c r="I517" s="11">
        <v>442.40100000000001</v>
      </c>
      <c r="J517" s="11">
        <v>334.90800000000002</v>
      </c>
      <c r="K517" s="11">
        <v>275.47199999999998</v>
      </c>
      <c r="L517" s="11">
        <v>229.97399999999999</v>
      </c>
      <c r="M517" s="11">
        <v>208.792</v>
      </c>
      <c r="N517" s="11">
        <v>173.34200000000001</v>
      </c>
      <c r="O517" s="11">
        <v>143.22</v>
      </c>
      <c r="P517" s="11">
        <v>119.357</v>
      </c>
      <c r="Q517" s="11">
        <v>97.241</v>
      </c>
      <c r="R517" s="11">
        <v>79.302999999999997</v>
      </c>
      <c r="S517" s="11">
        <v>70.941000000000003</v>
      </c>
      <c r="T517" s="11">
        <v>49.646999999999998</v>
      </c>
      <c r="U517" s="11">
        <v>34.179000000000002</v>
      </c>
      <c r="V517" s="11">
        <v>28.459</v>
      </c>
      <c r="W517" s="11">
        <v>18.831</v>
      </c>
      <c r="X517" s="11">
        <v>11.441000000000001</v>
      </c>
      <c r="Y517" s="11">
        <v>5.3360000000000003</v>
      </c>
      <c r="Z517" s="11">
        <v>1.6559999999999999</v>
      </c>
      <c r="AA517" s="11">
        <v>0.28499999999999998</v>
      </c>
      <c r="AB517" s="11">
        <v>2.3E-2</v>
      </c>
      <c r="AC517" s="11">
        <v>1E-3</v>
      </c>
    </row>
    <row r="518" spans="1:29" ht="11.5">
      <c r="A518" s="15">
        <v>501</v>
      </c>
      <c r="B518" s="13" t="s">
        <v>1059</v>
      </c>
      <c r="C518" s="14" t="s">
        <v>896</v>
      </c>
      <c r="D518" s="12"/>
      <c r="E518" s="12">
        <v>454</v>
      </c>
      <c r="F518" s="13" t="s">
        <v>1110</v>
      </c>
      <c r="G518" s="12">
        <v>910</v>
      </c>
      <c r="H518" s="12">
        <v>1975</v>
      </c>
      <c r="I518" s="11">
        <v>511.34699999999998</v>
      </c>
      <c r="J518" s="11">
        <v>393.54899999999998</v>
      </c>
      <c r="K518" s="11">
        <v>322.99900000000002</v>
      </c>
      <c r="L518" s="11">
        <v>267.733</v>
      </c>
      <c r="M518" s="11">
        <v>220.51300000000001</v>
      </c>
      <c r="N518" s="11">
        <v>198.28100000000001</v>
      </c>
      <c r="O518" s="11">
        <v>164.32599999999999</v>
      </c>
      <c r="P518" s="11">
        <v>135.41499999999999</v>
      </c>
      <c r="Q518" s="11">
        <v>112.241</v>
      </c>
      <c r="R518" s="11">
        <v>90.757000000000005</v>
      </c>
      <c r="S518" s="11">
        <v>73.123000000000005</v>
      </c>
      <c r="T518" s="11">
        <v>64.349999999999994</v>
      </c>
      <c r="U518" s="11">
        <v>43.755000000000003</v>
      </c>
      <c r="V518" s="11">
        <v>28.515999999999998</v>
      </c>
      <c r="W518" s="11">
        <v>21.669</v>
      </c>
      <c r="X518" s="11">
        <v>12.32</v>
      </c>
      <c r="Y518" s="11">
        <v>5.8529999999999998</v>
      </c>
      <c r="Z518" s="11">
        <v>1.837</v>
      </c>
      <c r="AA518" s="11">
        <v>0.315</v>
      </c>
      <c r="AB518" s="11">
        <v>2.7E-2</v>
      </c>
      <c r="AC518" s="11">
        <v>1E-3</v>
      </c>
    </row>
    <row r="519" spans="1:29" ht="11.5">
      <c r="A519" s="15">
        <v>502</v>
      </c>
      <c r="B519" s="13" t="s">
        <v>1059</v>
      </c>
      <c r="C519" s="14" t="s">
        <v>896</v>
      </c>
      <c r="D519" s="12"/>
      <c r="E519" s="12">
        <v>454</v>
      </c>
      <c r="F519" s="13" t="s">
        <v>1110</v>
      </c>
      <c r="G519" s="12">
        <v>910</v>
      </c>
      <c r="H519" s="12">
        <v>1980</v>
      </c>
      <c r="I519" s="11">
        <v>598.471</v>
      </c>
      <c r="J519" s="11">
        <v>461.59</v>
      </c>
      <c r="K519" s="11">
        <v>381.62099999999998</v>
      </c>
      <c r="L519" s="11">
        <v>316.08</v>
      </c>
      <c r="M519" s="11">
        <v>260.63400000000001</v>
      </c>
      <c r="N519" s="11">
        <v>213.874</v>
      </c>
      <c r="O519" s="11">
        <v>191.946</v>
      </c>
      <c r="P519" s="11">
        <v>158.322</v>
      </c>
      <c r="Q519" s="11">
        <v>129.43100000000001</v>
      </c>
      <c r="R519" s="11">
        <v>106.23099999999999</v>
      </c>
      <c r="S519" s="11">
        <v>84.691000000000003</v>
      </c>
      <c r="T519" s="11">
        <v>66.807000000000002</v>
      </c>
      <c r="U519" s="11">
        <v>56.901000000000003</v>
      </c>
      <c r="V519" s="11">
        <v>36.622</v>
      </c>
      <c r="W519" s="11">
        <v>21.777000000000001</v>
      </c>
      <c r="X519" s="11">
        <v>14.206</v>
      </c>
      <c r="Y519" s="11">
        <v>6.2960000000000003</v>
      </c>
      <c r="Z519" s="11">
        <v>2</v>
      </c>
      <c r="AA519" s="11">
        <v>0.33800000000000002</v>
      </c>
      <c r="AB519" s="11">
        <v>2.9000000000000001E-2</v>
      </c>
      <c r="AC519" s="11">
        <v>2E-3</v>
      </c>
    </row>
    <row r="520" spans="1:29" ht="11.5">
      <c r="A520" s="15">
        <v>503</v>
      </c>
      <c r="B520" s="13" t="s">
        <v>1059</v>
      </c>
      <c r="C520" s="14" t="s">
        <v>896</v>
      </c>
      <c r="D520" s="12"/>
      <c r="E520" s="12">
        <v>454</v>
      </c>
      <c r="F520" s="13" t="s">
        <v>1110</v>
      </c>
      <c r="G520" s="12">
        <v>910</v>
      </c>
      <c r="H520" s="12">
        <v>1985</v>
      </c>
      <c r="I520" s="11">
        <v>695.28399999999999</v>
      </c>
      <c r="J520" s="11">
        <v>545.88400000000001</v>
      </c>
      <c r="K520" s="11">
        <v>448.83600000000001</v>
      </c>
      <c r="L520" s="11">
        <v>373.47</v>
      </c>
      <c r="M520" s="11">
        <v>306.70800000000003</v>
      </c>
      <c r="N520" s="11">
        <v>251.25899999999999</v>
      </c>
      <c r="O520" s="11">
        <v>205.75299999999999</v>
      </c>
      <c r="P520" s="11">
        <v>183.86500000000001</v>
      </c>
      <c r="Q520" s="11">
        <v>150.58199999999999</v>
      </c>
      <c r="R520" s="11">
        <v>122.012</v>
      </c>
      <c r="S520" s="11">
        <v>98.795000000000002</v>
      </c>
      <c r="T520" s="11">
        <v>77.251999999999995</v>
      </c>
      <c r="U520" s="11">
        <v>59.067999999999998</v>
      </c>
      <c r="V520" s="11">
        <v>47.593000000000004</v>
      </c>
      <c r="W520" s="11">
        <v>27.923999999999999</v>
      </c>
      <c r="X520" s="11">
        <v>14.228999999999999</v>
      </c>
      <c r="Y520" s="11">
        <v>7.2060000000000004</v>
      </c>
      <c r="Z520" s="11">
        <v>2.1150000000000002</v>
      </c>
      <c r="AA520" s="11">
        <v>0.35799999999999998</v>
      </c>
      <c r="AB520" s="11">
        <v>2.9000000000000001E-2</v>
      </c>
      <c r="AC520" s="11">
        <v>2E-3</v>
      </c>
    </row>
    <row r="521" spans="1:29" ht="11.5">
      <c r="A521" s="15">
        <v>504</v>
      </c>
      <c r="B521" s="13" t="s">
        <v>1059</v>
      </c>
      <c r="C521" s="14" t="s">
        <v>896</v>
      </c>
      <c r="D521" s="12"/>
      <c r="E521" s="12">
        <v>454</v>
      </c>
      <c r="F521" s="13" t="s">
        <v>1110</v>
      </c>
      <c r="G521" s="12">
        <v>910</v>
      </c>
      <c r="H521" s="12">
        <v>1990</v>
      </c>
      <c r="I521" s="11">
        <v>865.31600000000003</v>
      </c>
      <c r="J521" s="11">
        <v>669.86500000000001</v>
      </c>
      <c r="K521" s="11">
        <v>577.46400000000006</v>
      </c>
      <c r="L521" s="11">
        <v>483.10199999999998</v>
      </c>
      <c r="M521" s="11">
        <v>399.30599999999998</v>
      </c>
      <c r="N521" s="11">
        <v>338.39800000000002</v>
      </c>
      <c r="O521" s="11">
        <v>291.36399999999998</v>
      </c>
      <c r="P521" s="11">
        <v>240.65299999999999</v>
      </c>
      <c r="Q521" s="11">
        <v>205.77799999999999</v>
      </c>
      <c r="R521" s="11">
        <v>160.023</v>
      </c>
      <c r="S521" s="11">
        <v>123.54900000000001</v>
      </c>
      <c r="T521" s="11">
        <v>97.915999999999997</v>
      </c>
      <c r="U521" s="11">
        <v>75.956999999999994</v>
      </c>
      <c r="V521" s="11">
        <v>56.463000000000001</v>
      </c>
      <c r="W521" s="11">
        <v>42.146000000000001</v>
      </c>
      <c r="X521" s="11">
        <v>22.616</v>
      </c>
      <c r="Y521" s="11">
        <v>9.4</v>
      </c>
      <c r="Z521" s="11">
        <v>2.677</v>
      </c>
      <c r="AA521" s="11">
        <v>0.35699999999999998</v>
      </c>
      <c r="AB521" s="11">
        <v>0.03</v>
      </c>
      <c r="AC521" s="11">
        <v>2E-3</v>
      </c>
    </row>
    <row r="522" spans="1:29" ht="11.5">
      <c r="A522" s="15">
        <v>505</v>
      </c>
      <c r="B522" s="13" t="s">
        <v>1059</v>
      </c>
      <c r="C522" s="14" t="s">
        <v>896</v>
      </c>
      <c r="D522" s="12"/>
      <c r="E522" s="12">
        <v>454</v>
      </c>
      <c r="F522" s="13" t="s">
        <v>1110</v>
      </c>
      <c r="G522" s="12">
        <v>910</v>
      </c>
      <c r="H522" s="12">
        <v>1995</v>
      </c>
      <c r="I522" s="11">
        <v>889.56399999999996</v>
      </c>
      <c r="J522" s="11">
        <v>734.34699999999998</v>
      </c>
      <c r="K522" s="11">
        <v>585.41499999999996</v>
      </c>
      <c r="L522" s="11">
        <v>506.053</v>
      </c>
      <c r="M522" s="11">
        <v>426.95100000000002</v>
      </c>
      <c r="N522" s="11">
        <v>351.70800000000003</v>
      </c>
      <c r="O522" s="11">
        <v>290.286</v>
      </c>
      <c r="P522" s="11">
        <v>241.11099999999999</v>
      </c>
      <c r="Q522" s="11">
        <v>197.08199999999999</v>
      </c>
      <c r="R522" s="11">
        <v>173.49</v>
      </c>
      <c r="S522" s="11">
        <v>138.00899999999999</v>
      </c>
      <c r="T522" s="11">
        <v>108.17400000000001</v>
      </c>
      <c r="U522" s="11">
        <v>85.632000000000005</v>
      </c>
      <c r="V522" s="11">
        <v>64.614000000000004</v>
      </c>
      <c r="W522" s="11">
        <v>44.95</v>
      </c>
      <c r="X522" s="11">
        <v>29.327000000000002</v>
      </c>
      <c r="Y522" s="11">
        <v>12.53</v>
      </c>
      <c r="Z522" s="11">
        <v>3.1179999999999999</v>
      </c>
      <c r="AA522" s="11">
        <v>0.41899999999999998</v>
      </c>
      <c r="AB522" s="11">
        <v>0.03</v>
      </c>
      <c r="AC522" s="11">
        <v>2E-3</v>
      </c>
    </row>
    <row r="523" spans="1:29" ht="11.5">
      <c r="A523" s="15">
        <v>506</v>
      </c>
      <c r="B523" s="13" t="s">
        <v>1059</v>
      </c>
      <c r="C523" s="14" t="s">
        <v>896</v>
      </c>
      <c r="D523" s="12"/>
      <c r="E523" s="12">
        <v>454</v>
      </c>
      <c r="F523" s="13" t="s">
        <v>1110</v>
      </c>
      <c r="G523" s="12">
        <v>910</v>
      </c>
      <c r="H523" s="12">
        <v>2000</v>
      </c>
      <c r="I523" s="11">
        <v>1013.409</v>
      </c>
      <c r="J523" s="11">
        <v>837.24199999999996</v>
      </c>
      <c r="K523" s="11">
        <v>716.19</v>
      </c>
      <c r="L523" s="11">
        <v>571.74699999999996</v>
      </c>
      <c r="M523" s="11">
        <v>487.85199999999998</v>
      </c>
      <c r="N523" s="11">
        <v>403.38099999999997</v>
      </c>
      <c r="O523" s="11">
        <v>325.30599999999998</v>
      </c>
      <c r="P523" s="11">
        <v>261.31900000000002</v>
      </c>
      <c r="Q523" s="11">
        <v>211.499</v>
      </c>
      <c r="R523" s="11">
        <v>170.27799999999999</v>
      </c>
      <c r="S523" s="11">
        <v>148.22200000000001</v>
      </c>
      <c r="T523" s="11">
        <v>115.93</v>
      </c>
      <c r="U523" s="11">
        <v>87.84</v>
      </c>
      <c r="V523" s="11">
        <v>65.543000000000006</v>
      </c>
      <c r="W523" s="11">
        <v>44.621000000000002</v>
      </c>
      <c r="X523" s="11">
        <v>26.265999999999998</v>
      </c>
      <c r="Y523" s="11">
        <v>12.971</v>
      </c>
      <c r="Z523" s="11">
        <v>3.4740000000000002</v>
      </c>
      <c r="AA523" s="11">
        <v>0.45200000000000001</v>
      </c>
      <c r="AB523" s="11">
        <v>3.3000000000000002E-2</v>
      </c>
      <c r="AC523" s="11">
        <v>2E-3</v>
      </c>
    </row>
    <row r="524" spans="1:29" ht="11.5">
      <c r="A524" s="15">
        <v>507</v>
      </c>
      <c r="B524" s="13" t="s">
        <v>1059</v>
      </c>
      <c r="C524" s="14" t="s">
        <v>896</v>
      </c>
      <c r="D524" s="12"/>
      <c r="E524" s="12">
        <v>454</v>
      </c>
      <c r="F524" s="13" t="s">
        <v>1110</v>
      </c>
      <c r="G524" s="12">
        <v>910</v>
      </c>
      <c r="H524" s="12">
        <v>2005</v>
      </c>
      <c r="I524" s="11">
        <v>1152.5740000000001</v>
      </c>
      <c r="J524" s="11">
        <v>962.81</v>
      </c>
      <c r="K524" s="11">
        <v>816.18899999999996</v>
      </c>
      <c r="L524" s="11">
        <v>699.18100000000004</v>
      </c>
      <c r="M524" s="11">
        <v>550.76</v>
      </c>
      <c r="N524" s="11">
        <v>460.096</v>
      </c>
      <c r="O524" s="11">
        <v>371.35599999999999</v>
      </c>
      <c r="P524" s="11">
        <v>290.01100000000002</v>
      </c>
      <c r="Q524" s="11">
        <v>225.91300000000001</v>
      </c>
      <c r="R524" s="11">
        <v>179.68199999999999</v>
      </c>
      <c r="S524" s="11">
        <v>142.792</v>
      </c>
      <c r="T524" s="11">
        <v>122.127</v>
      </c>
      <c r="U524" s="11">
        <v>92.093000000000004</v>
      </c>
      <c r="V524" s="11">
        <v>65.492000000000004</v>
      </c>
      <c r="W524" s="11">
        <v>43.790999999999997</v>
      </c>
      <c r="X524" s="11">
        <v>24.977</v>
      </c>
      <c r="Y524" s="11">
        <v>10.952999999999999</v>
      </c>
      <c r="Z524" s="11">
        <v>3.31</v>
      </c>
      <c r="AA524" s="11">
        <v>0.45</v>
      </c>
      <c r="AB524" s="11">
        <v>3.2000000000000001E-2</v>
      </c>
      <c r="AC524" s="11">
        <v>2E-3</v>
      </c>
    </row>
    <row r="525" spans="1:29" ht="11.5">
      <c r="A525" s="15">
        <v>508</v>
      </c>
      <c r="B525" s="13" t="s">
        <v>1059</v>
      </c>
      <c r="C525" s="14" t="s">
        <v>896</v>
      </c>
      <c r="D525" s="12"/>
      <c r="E525" s="12">
        <v>454</v>
      </c>
      <c r="F525" s="13" t="s">
        <v>1110</v>
      </c>
      <c r="G525" s="12">
        <v>910</v>
      </c>
      <c r="H525" s="12">
        <v>2010</v>
      </c>
      <c r="I525" s="11">
        <v>1325.479</v>
      </c>
      <c r="J525" s="11">
        <v>1110.865</v>
      </c>
      <c r="K525" s="11">
        <v>944.00099999999998</v>
      </c>
      <c r="L525" s="11">
        <v>800.34400000000005</v>
      </c>
      <c r="M525" s="11">
        <v>677.57299999999998</v>
      </c>
      <c r="N525" s="11">
        <v>525.24599999999998</v>
      </c>
      <c r="O525" s="11">
        <v>432.3</v>
      </c>
      <c r="P525" s="11">
        <v>342.21199999999999</v>
      </c>
      <c r="Q525" s="11">
        <v>261.91199999999998</v>
      </c>
      <c r="R525" s="11">
        <v>200.886</v>
      </c>
      <c r="S525" s="11">
        <v>157.03800000000001</v>
      </c>
      <c r="T525" s="11">
        <v>121.92400000000001</v>
      </c>
      <c r="U525" s="11">
        <v>100.29</v>
      </c>
      <c r="V525" s="11">
        <v>70.653999999999996</v>
      </c>
      <c r="W525" s="11">
        <v>44.859000000000002</v>
      </c>
      <c r="X525" s="11">
        <v>24.952999999999999</v>
      </c>
      <c r="Y525" s="11">
        <v>10.471</v>
      </c>
      <c r="Z525" s="11">
        <v>2.7589999999999999</v>
      </c>
      <c r="AA525" s="11">
        <v>0.39600000000000002</v>
      </c>
      <c r="AB525" s="11">
        <v>2.5999999999999999E-2</v>
      </c>
      <c r="AC525" s="11">
        <v>2E-3</v>
      </c>
    </row>
    <row r="526" spans="1:29" ht="11.5">
      <c r="A526" s="15">
        <v>509</v>
      </c>
      <c r="B526" s="13" t="s">
        <v>1059</v>
      </c>
      <c r="C526" s="14" t="s">
        <v>896</v>
      </c>
      <c r="D526" s="12"/>
      <c r="E526" s="12">
        <v>454</v>
      </c>
      <c r="F526" s="13" t="s">
        <v>1110</v>
      </c>
      <c r="G526" s="12">
        <v>910</v>
      </c>
      <c r="H526" s="12">
        <v>2015</v>
      </c>
      <c r="I526" s="11">
        <v>1402.5239999999999</v>
      </c>
      <c r="J526" s="11">
        <v>1296.5340000000001</v>
      </c>
      <c r="K526" s="11">
        <v>1098.32</v>
      </c>
      <c r="L526" s="11">
        <v>932.16399999999999</v>
      </c>
      <c r="M526" s="11">
        <v>780.55399999999997</v>
      </c>
      <c r="N526" s="11">
        <v>651.81299999999999</v>
      </c>
      <c r="O526" s="11">
        <v>502.71600000000001</v>
      </c>
      <c r="P526" s="11">
        <v>411.95699999999999</v>
      </c>
      <c r="Q526" s="11">
        <v>322.62099999999998</v>
      </c>
      <c r="R526" s="11">
        <v>244.16</v>
      </c>
      <c r="S526" s="11">
        <v>184.19499999999999</v>
      </c>
      <c r="T526" s="11">
        <v>140.77199999999999</v>
      </c>
      <c r="U526" s="11">
        <v>105.462</v>
      </c>
      <c r="V526" s="11">
        <v>81.524000000000001</v>
      </c>
      <c r="W526" s="11">
        <v>51.859000000000002</v>
      </c>
      <c r="X526" s="11">
        <v>27.83</v>
      </c>
      <c r="Y526" s="11">
        <v>11.66</v>
      </c>
      <c r="Z526" s="11">
        <v>3.0579999999999998</v>
      </c>
      <c r="AA526" s="11">
        <v>0.38700000000000001</v>
      </c>
      <c r="AB526" s="11">
        <v>2.3E-2</v>
      </c>
      <c r="AC526" s="11">
        <v>1E-3</v>
      </c>
    </row>
    <row r="527" spans="1:29" ht="11.5">
      <c r="A527" s="15">
        <v>510</v>
      </c>
      <c r="B527" s="13" t="s">
        <v>1059</v>
      </c>
      <c r="C527" s="14" t="s">
        <v>896</v>
      </c>
      <c r="D527" s="12"/>
      <c r="E527" s="12">
        <v>454</v>
      </c>
      <c r="F527" s="13" t="s">
        <v>1110</v>
      </c>
      <c r="G527" s="12">
        <v>910</v>
      </c>
      <c r="H527" s="12">
        <v>2020</v>
      </c>
      <c r="I527" s="11">
        <v>1477.0129999999999</v>
      </c>
      <c r="J527" s="11">
        <v>1381.6210000000001</v>
      </c>
      <c r="K527" s="11">
        <v>1286.6289999999999</v>
      </c>
      <c r="L527" s="11">
        <v>1088.019</v>
      </c>
      <c r="M527" s="11">
        <v>913.93700000000001</v>
      </c>
      <c r="N527" s="11">
        <v>756.65599999999995</v>
      </c>
      <c r="O527" s="11">
        <v>629.76</v>
      </c>
      <c r="P527" s="11">
        <v>483.57400000000001</v>
      </c>
      <c r="Q527" s="11">
        <v>392.70699999999999</v>
      </c>
      <c r="R527" s="11">
        <v>304.464</v>
      </c>
      <c r="S527" s="11">
        <v>226.79300000000001</v>
      </c>
      <c r="T527" s="11">
        <v>167.435</v>
      </c>
      <c r="U527" s="11">
        <v>123.788</v>
      </c>
      <c r="V527" s="11">
        <v>87.563000000000002</v>
      </c>
      <c r="W527" s="11">
        <v>61.747999999999998</v>
      </c>
      <c r="X527" s="11">
        <v>33.798000000000002</v>
      </c>
      <c r="Y527" s="11">
        <v>14.084</v>
      </c>
      <c r="Z527" s="11">
        <v>3.8889999999999998</v>
      </c>
      <c r="AA527" s="11">
        <v>0.52800000000000002</v>
      </c>
      <c r="AB527" s="11">
        <v>0.03</v>
      </c>
      <c r="AC527" s="11">
        <v>1E-3</v>
      </c>
    </row>
    <row r="528" spans="1:29" ht="11.5">
      <c r="A528" s="15">
        <v>511</v>
      </c>
      <c r="B528" s="13" t="s">
        <v>1059</v>
      </c>
      <c r="C528" s="14" t="s">
        <v>1115</v>
      </c>
      <c r="D528" s="12">
        <v>1</v>
      </c>
      <c r="E528" s="12">
        <v>480</v>
      </c>
      <c r="F528" s="13" t="s">
        <v>1110</v>
      </c>
      <c r="G528" s="12">
        <v>910</v>
      </c>
      <c r="H528" s="12">
        <v>1950</v>
      </c>
      <c r="I528" s="11">
        <v>44.829000000000001</v>
      </c>
      <c r="J528" s="11">
        <v>36.527000000000001</v>
      </c>
      <c r="K528" s="11">
        <v>30.582999999999998</v>
      </c>
      <c r="L528" s="11">
        <v>25.742000000000001</v>
      </c>
      <c r="M528" s="11">
        <v>21.542000000000002</v>
      </c>
      <c r="N528" s="11">
        <v>17.957000000000001</v>
      </c>
      <c r="O528" s="11">
        <v>14.887</v>
      </c>
      <c r="P528" s="11">
        <v>12.308</v>
      </c>
      <c r="Q528" s="11">
        <v>10.170999999999999</v>
      </c>
      <c r="R528" s="11">
        <v>8.3030000000000008</v>
      </c>
      <c r="S528" s="11">
        <v>6.6820000000000004</v>
      </c>
      <c r="T528" s="11">
        <v>5.2329999999999997</v>
      </c>
      <c r="U528" s="11">
        <v>4.1020000000000003</v>
      </c>
      <c r="V528" s="11">
        <v>2.972</v>
      </c>
      <c r="W528" s="11">
        <v>1.9419999999999999</v>
      </c>
      <c r="X528" s="11">
        <v>1.1319999999999999</v>
      </c>
      <c r="Y528" s="11">
        <v>0.5</v>
      </c>
      <c r="Z528" s="11">
        <v>0.16700000000000001</v>
      </c>
      <c r="AA528" s="11">
        <v>0.04</v>
      </c>
      <c r="AB528" s="11">
        <v>7.0000000000000001E-3</v>
      </c>
      <c r="AC528" s="11">
        <v>1E-3</v>
      </c>
    </row>
    <row r="529" spans="1:29" ht="11.5">
      <c r="A529" s="15">
        <v>512</v>
      </c>
      <c r="B529" s="13" t="s">
        <v>1059</v>
      </c>
      <c r="C529" s="14" t="s">
        <v>1115</v>
      </c>
      <c r="D529" s="12">
        <v>1</v>
      </c>
      <c r="E529" s="12">
        <v>480</v>
      </c>
      <c r="F529" s="13" t="s">
        <v>1110</v>
      </c>
      <c r="G529" s="12">
        <v>910</v>
      </c>
      <c r="H529" s="12">
        <v>1955</v>
      </c>
      <c r="I529" s="11">
        <v>54.73</v>
      </c>
      <c r="J529" s="11">
        <v>42.84</v>
      </c>
      <c r="K529" s="11">
        <v>35.723999999999997</v>
      </c>
      <c r="L529" s="11">
        <v>29.314</v>
      </c>
      <c r="M529" s="11">
        <v>24.207000000000001</v>
      </c>
      <c r="N529" s="11">
        <v>20.847999999999999</v>
      </c>
      <c r="O529" s="11">
        <v>17.314</v>
      </c>
      <c r="P529" s="11">
        <v>14.172000000000001</v>
      </c>
      <c r="Q529" s="11">
        <v>11.656000000000001</v>
      </c>
      <c r="R529" s="11">
        <v>9.4429999999999996</v>
      </c>
      <c r="S529" s="11">
        <v>7.5410000000000004</v>
      </c>
      <c r="T529" s="11">
        <v>5.7759999999999998</v>
      </c>
      <c r="U529" s="11">
        <v>4.1159999999999997</v>
      </c>
      <c r="V529" s="11">
        <v>2.9510000000000001</v>
      </c>
      <c r="W529" s="11">
        <v>1.871</v>
      </c>
      <c r="X529" s="11">
        <v>1.0269999999999999</v>
      </c>
      <c r="Y529" s="11">
        <v>0.434</v>
      </c>
      <c r="Z529" s="11">
        <v>0.183</v>
      </c>
      <c r="AA529" s="11">
        <v>4.2000000000000003E-2</v>
      </c>
      <c r="AB529" s="11">
        <v>5.0000000000000001E-3</v>
      </c>
      <c r="AC529" s="11">
        <v>0</v>
      </c>
    </row>
    <row r="530" spans="1:29" ht="11.5">
      <c r="A530" s="15">
        <v>513</v>
      </c>
      <c r="B530" s="13" t="s">
        <v>1059</v>
      </c>
      <c r="C530" s="14" t="s">
        <v>1115</v>
      </c>
      <c r="D530" s="12">
        <v>1</v>
      </c>
      <c r="E530" s="12">
        <v>480</v>
      </c>
      <c r="F530" s="13" t="s">
        <v>1110</v>
      </c>
      <c r="G530" s="12">
        <v>910</v>
      </c>
      <c r="H530" s="12">
        <v>1960</v>
      </c>
      <c r="I530" s="11">
        <v>62.555</v>
      </c>
      <c r="J530" s="11">
        <v>52.503999999999998</v>
      </c>
      <c r="K530" s="11">
        <v>41.658999999999999</v>
      </c>
      <c r="L530" s="11">
        <v>34.134</v>
      </c>
      <c r="M530" s="11">
        <v>27.54</v>
      </c>
      <c r="N530" s="11">
        <v>23.314</v>
      </c>
      <c r="O530" s="11">
        <v>20.041</v>
      </c>
      <c r="P530" s="11">
        <v>16.484999999999999</v>
      </c>
      <c r="Q530" s="11">
        <v>13.446</v>
      </c>
      <c r="R530" s="11">
        <v>10.875999999999999</v>
      </c>
      <c r="S530" s="11">
        <v>8.6460000000000008</v>
      </c>
      <c r="T530" s="11">
        <v>6.6120000000000001</v>
      </c>
      <c r="U530" s="11">
        <v>4.6619999999999999</v>
      </c>
      <c r="V530" s="11">
        <v>3.0649999999999999</v>
      </c>
      <c r="W530" s="11">
        <v>1.9390000000000001</v>
      </c>
      <c r="X530" s="11">
        <v>1.0469999999999999</v>
      </c>
      <c r="Y530" s="11">
        <v>0.42599999999999999</v>
      </c>
      <c r="Z530" s="11">
        <v>0.12</v>
      </c>
      <c r="AA530" s="11">
        <v>2.9000000000000001E-2</v>
      </c>
      <c r="AB530" s="11">
        <v>4.0000000000000001E-3</v>
      </c>
      <c r="AC530" s="11">
        <v>0</v>
      </c>
    </row>
    <row r="531" spans="1:29" ht="11.5">
      <c r="A531" s="15">
        <v>514</v>
      </c>
      <c r="B531" s="13" t="s">
        <v>1059</v>
      </c>
      <c r="C531" s="14" t="s">
        <v>1115</v>
      </c>
      <c r="D531" s="12">
        <v>1</v>
      </c>
      <c r="E531" s="12">
        <v>480</v>
      </c>
      <c r="F531" s="13" t="s">
        <v>1110</v>
      </c>
      <c r="G531" s="12">
        <v>910</v>
      </c>
      <c r="H531" s="12">
        <v>1965</v>
      </c>
      <c r="I531" s="11">
        <v>69.081999999999994</v>
      </c>
      <c r="J531" s="11">
        <v>59.575000000000003</v>
      </c>
      <c r="K531" s="11">
        <v>50.570999999999998</v>
      </c>
      <c r="L531" s="11">
        <v>39.634</v>
      </c>
      <c r="M531" s="11">
        <v>32.093000000000004</v>
      </c>
      <c r="N531" s="11">
        <v>26.317</v>
      </c>
      <c r="O531" s="11">
        <v>22.236000000000001</v>
      </c>
      <c r="P531" s="11">
        <v>18.978000000000002</v>
      </c>
      <c r="Q531" s="11">
        <v>15.541</v>
      </c>
      <c r="R531" s="11">
        <v>12.489000000000001</v>
      </c>
      <c r="S531" s="11">
        <v>9.9090000000000007</v>
      </c>
      <c r="T531" s="11">
        <v>7.569</v>
      </c>
      <c r="U531" s="11">
        <v>5.3789999999999996</v>
      </c>
      <c r="V531" s="11">
        <v>3.5019999999999998</v>
      </c>
      <c r="W531" s="11">
        <v>2.0419999999999998</v>
      </c>
      <c r="X531" s="11">
        <v>1.103</v>
      </c>
      <c r="Y531" s="11">
        <v>0.436</v>
      </c>
      <c r="Z531" s="11">
        <v>0.17899999999999999</v>
      </c>
      <c r="AA531" s="11">
        <v>3.6999999999999998E-2</v>
      </c>
      <c r="AB531" s="11">
        <v>6.0000000000000001E-3</v>
      </c>
      <c r="AC531" s="11">
        <v>0</v>
      </c>
    </row>
    <row r="532" spans="1:29" ht="11.5">
      <c r="A532" s="15">
        <v>515</v>
      </c>
      <c r="B532" s="13" t="s">
        <v>1059</v>
      </c>
      <c r="C532" s="14" t="s">
        <v>1115</v>
      </c>
      <c r="D532" s="12">
        <v>1</v>
      </c>
      <c r="E532" s="12">
        <v>480</v>
      </c>
      <c r="F532" s="13" t="s">
        <v>1110</v>
      </c>
      <c r="G532" s="12">
        <v>910</v>
      </c>
      <c r="H532" s="12">
        <v>1970</v>
      </c>
      <c r="I532" s="11">
        <v>58.991999999999997</v>
      </c>
      <c r="J532" s="11">
        <v>67.372</v>
      </c>
      <c r="K532" s="11">
        <v>58.438000000000002</v>
      </c>
      <c r="L532" s="11">
        <v>47.741</v>
      </c>
      <c r="M532" s="11">
        <v>36.006999999999998</v>
      </c>
      <c r="N532" s="11">
        <v>30.934000000000001</v>
      </c>
      <c r="O532" s="11">
        <v>25.324999999999999</v>
      </c>
      <c r="P532" s="11">
        <v>21.106999999999999</v>
      </c>
      <c r="Q532" s="11">
        <v>18.161000000000001</v>
      </c>
      <c r="R532" s="11">
        <v>14.625</v>
      </c>
      <c r="S532" s="11">
        <v>11.651</v>
      </c>
      <c r="T532" s="11">
        <v>8.8160000000000007</v>
      </c>
      <c r="U532" s="11">
        <v>6.0819999999999999</v>
      </c>
      <c r="V532" s="11">
        <v>4.0599999999999996</v>
      </c>
      <c r="W532" s="11">
        <v>2.2970000000000002</v>
      </c>
      <c r="X532" s="11">
        <v>1.171</v>
      </c>
      <c r="Y532" s="11">
        <v>0.45800000000000002</v>
      </c>
      <c r="Z532" s="11">
        <v>0.187</v>
      </c>
      <c r="AA532" s="11">
        <v>5.3999999999999999E-2</v>
      </c>
      <c r="AB532" s="11">
        <v>7.0000000000000001E-3</v>
      </c>
      <c r="AC532" s="11">
        <v>1E-3</v>
      </c>
    </row>
    <row r="533" spans="1:29" ht="11.5">
      <c r="A533" s="15">
        <v>516</v>
      </c>
      <c r="B533" s="13" t="s">
        <v>1059</v>
      </c>
      <c r="C533" s="14" t="s">
        <v>1115</v>
      </c>
      <c r="D533" s="12">
        <v>1</v>
      </c>
      <c r="E533" s="12">
        <v>480</v>
      </c>
      <c r="F533" s="13" t="s">
        <v>1110</v>
      </c>
      <c r="G533" s="12">
        <v>910</v>
      </c>
      <c r="H533" s="12">
        <v>1975</v>
      </c>
      <c r="I533" s="11">
        <v>52.06</v>
      </c>
      <c r="J533" s="11">
        <v>59.393000000000001</v>
      </c>
      <c r="K533" s="11">
        <v>67.992999999999995</v>
      </c>
      <c r="L533" s="11">
        <v>53.494</v>
      </c>
      <c r="M533" s="11">
        <v>39.872999999999998</v>
      </c>
      <c r="N533" s="11">
        <v>34.902999999999999</v>
      </c>
      <c r="O533" s="11">
        <v>30.076000000000001</v>
      </c>
      <c r="P533" s="11">
        <v>23.875</v>
      </c>
      <c r="Q533" s="11">
        <v>20.585000000000001</v>
      </c>
      <c r="R533" s="11">
        <v>17.384</v>
      </c>
      <c r="S533" s="11">
        <v>14.183</v>
      </c>
      <c r="T533" s="11">
        <v>10.599</v>
      </c>
      <c r="U533" s="11">
        <v>6.7759999999999998</v>
      </c>
      <c r="V533" s="11">
        <v>4.5439999999999996</v>
      </c>
      <c r="W533" s="11">
        <v>2.5089999999999999</v>
      </c>
      <c r="X533" s="11">
        <v>1.3089999999999999</v>
      </c>
      <c r="Y533" s="11">
        <v>0.46500000000000002</v>
      </c>
      <c r="Z533" s="11">
        <v>0.155</v>
      </c>
      <c r="AA533" s="11">
        <v>4.1000000000000002E-2</v>
      </c>
      <c r="AB533" s="11">
        <v>8.0000000000000002E-3</v>
      </c>
      <c r="AC533" s="11">
        <v>1E-3</v>
      </c>
    </row>
    <row r="534" spans="1:29" ht="11.5">
      <c r="A534" s="15">
        <v>517</v>
      </c>
      <c r="B534" s="13" t="s">
        <v>1059</v>
      </c>
      <c r="C534" s="14" t="s">
        <v>1115</v>
      </c>
      <c r="D534" s="12">
        <v>1</v>
      </c>
      <c r="E534" s="12">
        <v>480</v>
      </c>
      <c r="F534" s="13" t="s">
        <v>1110</v>
      </c>
      <c r="G534" s="12">
        <v>910</v>
      </c>
      <c r="H534" s="12">
        <v>1980</v>
      </c>
      <c r="I534" s="11">
        <v>54.954000000000001</v>
      </c>
      <c r="J534" s="11">
        <v>57.813000000000002</v>
      </c>
      <c r="K534" s="11">
        <v>60.652000000000001</v>
      </c>
      <c r="L534" s="11">
        <v>55.866999999999997</v>
      </c>
      <c r="M534" s="11">
        <v>47.231999999999999</v>
      </c>
      <c r="N534" s="11">
        <v>41.664999999999999</v>
      </c>
      <c r="O534" s="11">
        <v>36.347000000000001</v>
      </c>
      <c r="P534" s="11">
        <v>27.678999999999998</v>
      </c>
      <c r="Q534" s="11">
        <v>22.161999999999999</v>
      </c>
      <c r="R534" s="11">
        <v>19.196000000000002</v>
      </c>
      <c r="S534" s="11">
        <v>15.885</v>
      </c>
      <c r="T534" s="11">
        <v>13.7</v>
      </c>
      <c r="U534" s="11">
        <v>9.5079999999999991</v>
      </c>
      <c r="V534" s="11">
        <v>6.6980000000000004</v>
      </c>
      <c r="W534" s="11">
        <v>3.8420000000000001</v>
      </c>
      <c r="X534" s="11">
        <v>2.0449999999999999</v>
      </c>
      <c r="Y534" s="11">
        <v>0.81699999999999995</v>
      </c>
      <c r="Z534" s="11">
        <v>0.21199999999999999</v>
      </c>
      <c r="AA534" s="11">
        <v>5.2999999999999999E-2</v>
      </c>
      <c r="AB534" s="11">
        <v>8.9999999999999993E-3</v>
      </c>
      <c r="AC534" s="11">
        <v>1E-3</v>
      </c>
    </row>
    <row r="535" spans="1:29" ht="11.5">
      <c r="A535" s="15">
        <v>518</v>
      </c>
      <c r="B535" s="13" t="s">
        <v>1059</v>
      </c>
      <c r="C535" s="14" t="s">
        <v>1115</v>
      </c>
      <c r="D535" s="12">
        <v>1</v>
      </c>
      <c r="E535" s="12">
        <v>480</v>
      </c>
      <c r="F535" s="13" t="s">
        <v>1110</v>
      </c>
      <c r="G535" s="12">
        <v>910</v>
      </c>
      <c r="H535" s="12">
        <v>1985</v>
      </c>
      <c r="I535" s="11">
        <v>53.164999999999999</v>
      </c>
      <c r="J535" s="11">
        <v>53.884</v>
      </c>
      <c r="K535" s="11">
        <v>57.253</v>
      </c>
      <c r="L535" s="11">
        <v>59.719000000000001</v>
      </c>
      <c r="M535" s="11">
        <v>53.993000000000002</v>
      </c>
      <c r="N535" s="11">
        <v>44.898000000000003</v>
      </c>
      <c r="O535" s="11">
        <v>39.557000000000002</v>
      </c>
      <c r="P535" s="11">
        <v>34.575000000000003</v>
      </c>
      <c r="Q535" s="11">
        <v>26.157</v>
      </c>
      <c r="R535" s="11">
        <v>20.739000000000001</v>
      </c>
      <c r="S535" s="11">
        <v>17.664999999999999</v>
      </c>
      <c r="T535" s="11">
        <v>14.259</v>
      </c>
      <c r="U535" s="11">
        <v>11.794</v>
      </c>
      <c r="V535" s="11">
        <v>7.6319999999999997</v>
      </c>
      <c r="W535" s="11">
        <v>4.9260000000000002</v>
      </c>
      <c r="X535" s="11">
        <v>2.5049999999999999</v>
      </c>
      <c r="Y535" s="11">
        <v>1.0549999999999999</v>
      </c>
      <c r="Z535" s="11">
        <v>0.31900000000000001</v>
      </c>
      <c r="AA535" s="11">
        <v>5.8000000000000003E-2</v>
      </c>
      <c r="AB535" s="11">
        <v>8.9999999999999993E-3</v>
      </c>
      <c r="AC535" s="11">
        <v>1E-3</v>
      </c>
    </row>
    <row r="536" spans="1:29" ht="11.5">
      <c r="A536" s="15">
        <v>519</v>
      </c>
      <c r="B536" s="13" t="s">
        <v>1059</v>
      </c>
      <c r="C536" s="14" t="s">
        <v>1115</v>
      </c>
      <c r="D536" s="12">
        <v>1</v>
      </c>
      <c r="E536" s="12">
        <v>480</v>
      </c>
      <c r="F536" s="13" t="s">
        <v>1110</v>
      </c>
      <c r="G536" s="12">
        <v>910</v>
      </c>
      <c r="H536" s="12">
        <v>1990</v>
      </c>
      <c r="I536" s="11">
        <v>49.738999999999997</v>
      </c>
      <c r="J536" s="11">
        <v>52.011000000000003</v>
      </c>
      <c r="K536" s="11">
        <v>53.304000000000002</v>
      </c>
      <c r="L536" s="11">
        <v>56.286000000000001</v>
      </c>
      <c r="M536" s="11">
        <v>57.715000000000003</v>
      </c>
      <c r="N536" s="11">
        <v>51.527000000000001</v>
      </c>
      <c r="O536" s="11">
        <v>42.728999999999999</v>
      </c>
      <c r="P536" s="11">
        <v>37.786000000000001</v>
      </c>
      <c r="Q536" s="11">
        <v>33.040999999999997</v>
      </c>
      <c r="R536" s="11">
        <v>24.795999999999999</v>
      </c>
      <c r="S536" s="11">
        <v>19.347000000000001</v>
      </c>
      <c r="T536" s="11">
        <v>16.062000000000001</v>
      </c>
      <c r="U536" s="11">
        <v>12.388999999999999</v>
      </c>
      <c r="V536" s="11">
        <v>9.5289999999999999</v>
      </c>
      <c r="W536" s="11">
        <v>5.5839999999999996</v>
      </c>
      <c r="X536" s="11">
        <v>3.1560000000000001</v>
      </c>
      <c r="Y536" s="11">
        <v>1.276</v>
      </c>
      <c r="Z536" s="11">
        <v>0.22500000000000001</v>
      </c>
      <c r="AA536" s="11">
        <v>3.5000000000000003E-2</v>
      </c>
      <c r="AB536" s="11">
        <v>5.0000000000000001E-3</v>
      </c>
      <c r="AC536" s="11">
        <v>1E-3</v>
      </c>
    </row>
    <row r="537" spans="1:29" ht="11.5">
      <c r="A537" s="15">
        <v>520</v>
      </c>
      <c r="B537" s="13" t="s">
        <v>1059</v>
      </c>
      <c r="C537" s="14" t="s">
        <v>1115</v>
      </c>
      <c r="D537" s="12">
        <v>1</v>
      </c>
      <c r="E537" s="12">
        <v>480</v>
      </c>
      <c r="F537" s="13" t="s">
        <v>1110</v>
      </c>
      <c r="G537" s="12">
        <v>910</v>
      </c>
      <c r="H537" s="12">
        <v>1995</v>
      </c>
      <c r="I537" s="11">
        <v>56.433</v>
      </c>
      <c r="J537" s="11">
        <v>49.295000000000002</v>
      </c>
      <c r="K537" s="11">
        <v>51.78</v>
      </c>
      <c r="L537" s="11">
        <v>52.957999999999998</v>
      </c>
      <c r="M537" s="11">
        <v>55.567</v>
      </c>
      <c r="N537" s="11">
        <v>56.731000000000002</v>
      </c>
      <c r="O537" s="11">
        <v>50.558999999999997</v>
      </c>
      <c r="P537" s="11">
        <v>41.808</v>
      </c>
      <c r="Q537" s="11">
        <v>36.71</v>
      </c>
      <c r="R537" s="11">
        <v>31.728999999999999</v>
      </c>
      <c r="S537" s="11">
        <v>23.347000000000001</v>
      </c>
      <c r="T537" s="11">
        <v>17.771000000000001</v>
      </c>
      <c r="U537" s="11">
        <v>14.164</v>
      </c>
      <c r="V537" s="11">
        <v>10.242000000000001</v>
      </c>
      <c r="W537" s="11">
        <v>7.2489999999999997</v>
      </c>
      <c r="X537" s="11">
        <v>3.794</v>
      </c>
      <c r="Y537" s="11">
        <v>1.722</v>
      </c>
      <c r="Z537" s="11">
        <v>0.68300000000000005</v>
      </c>
      <c r="AA537" s="11">
        <v>9.6000000000000002E-2</v>
      </c>
      <c r="AB537" s="11">
        <v>0.01</v>
      </c>
      <c r="AC537" s="11">
        <v>1E-3</v>
      </c>
    </row>
    <row r="538" spans="1:29" ht="11.5">
      <c r="A538" s="15">
        <v>521</v>
      </c>
      <c r="B538" s="13" t="s">
        <v>1059</v>
      </c>
      <c r="C538" s="14" t="s">
        <v>1115</v>
      </c>
      <c r="D538" s="12">
        <v>1</v>
      </c>
      <c r="E538" s="12">
        <v>480</v>
      </c>
      <c r="F538" s="13" t="s">
        <v>1110</v>
      </c>
      <c r="G538" s="12">
        <v>910</v>
      </c>
      <c r="H538" s="12">
        <v>2000</v>
      </c>
      <c r="I538" s="11">
        <v>50.018000000000001</v>
      </c>
      <c r="J538" s="11">
        <v>55.118000000000002</v>
      </c>
      <c r="K538" s="11">
        <v>49.42</v>
      </c>
      <c r="L538" s="11">
        <v>51.676000000000002</v>
      </c>
      <c r="M538" s="11">
        <v>55.118000000000002</v>
      </c>
      <c r="N538" s="11">
        <v>46.752000000000002</v>
      </c>
      <c r="O538" s="11">
        <v>49.954999999999998</v>
      </c>
      <c r="P538" s="11">
        <v>51.594999999999999</v>
      </c>
      <c r="Q538" s="11">
        <v>45.805</v>
      </c>
      <c r="R538" s="11">
        <v>39.146000000000001</v>
      </c>
      <c r="S538" s="11">
        <v>27.835999999999999</v>
      </c>
      <c r="T538" s="11">
        <v>19.177</v>
      </c>
      <c r="U538" s="11">
        <v>15.298</v>
      </c>
      <c r="V538" s="11">
        <v>11.76</v>
      </c>
      <c r="W538" s="11">
        <v>9.4930000000000003</v>
      </c>
      <c r="X538" s="11">
        <v>6.0469999999999997</v>
      </c>
      <c r="Y538" s="11">
        <v>2.5830000000000002</v>
      </c>
      <c r="Z538" s="11">
        <v>0.68400000000000005</v>
      </c>
      <c r="AA538" s="11">
        <v>0.192</v>
      </c>
      <c r="AB538" s="11">
        <v>1.9E-2</v>
      </c>
      <c r="AC538" s="11">
        <v>1E-3</v>
      </c>
    </row>
    <row r="539" spans="1:29" ht="11.5">
      <c r="A539" s="15">
        <v>522</v>
      </c>
      <c r="B539" s="13" t="s">
        <v>1059</v>
      </c>
      <c r="C539" s="14" t="s">
        <v>1115</v>
      </c>
      <c r="D539" s="12">
        <v>1</v>
      </c>
      <c r="E539" s="12">
        <v>480</v>
      </c>
      <c r="F539" s="13" t="s">
        <v>1110</v>
      </c>
      <c r="G539" s="12">
        <v>910</v>
      </c>
      <c r="H539" s="12">
        <v>2005</v>
      </c>
      <c r="I539" s="11">
        <v>48.430999999999997</v>
      </c>
      <c r="J539" s="11">
        <v>49.901000000000003</v>
      </c>
      <c r="K539" s="11">
        <v>55.034999999999997</v>
      </c>
      <c r="L539" s="11">
        <v>48.529000000000003</v>
      </c>
      <c r="M539" s="11">
        <v>48.613</v>
      </c>
      <c r="N539" s="11">
        <v>53.552999999999997</v>
      </c>
      <c r="O539" s="11">
        <v>45.841999999999999</v>
      </c>
      <c r="P539" s="11">
        <v>47.537999999999997</v>
      </c>
      <c r="Q539" s="11">
        <v>50.201000000000001</v>
      </c>
      <c r="R539" s="11">
        <v>43.677999999999997</v>
      </c>
      <c r="S539" s="11">
        <v>36.618000000000002</v>
      </c>
      <c r="T539" s="11">
        <v>26.969000000000001</v>
      </c>
      <c r="U539" s="11">
        <v>17.210999999999999</v>
      </c>
      <c r="V539" s="11">
        <v>12.888999999999999</v>
      </c>
      <c r="W539" s="11">
        <v>9.2249999999999996</v>
      </c>
      <c r="X539" s="11">
        <v>6.1890000000000001</v>
      </c>
      <c r="Y539" s="11">
        <v>3.5350000000000001</v>
      </c>
      <c r="Z539" s="11">
        <v>1.3320000000000001</v>
      </c>
      <c r="AA539" s="11">
        <v>0.27300000000000002</v>
      </c>
      <c r="AB539" s="11">
        <v>5.3999999999999999E-2</v>
      </c>
      <c r="AC539" s="11">
        <v>4.0000000000000001E-3</v>
      </c>
    </row>
    <row r="540" spans="1:29" ht="11.5">
      <c r="A540" s="15">
        <v>523</v>
      </c>
      <c r="B540" s="13" t="s">
        <v>1059</v>
      </c>
      <c r="C540" s="14" t="s">
        <v>1115</v>
      </c>
      <c r="D540" s="12">
        <v>1</v>
      </c>
      <c r="E540" s="12">
        <v>480</v>
      </c>
      <c r="F540" s="13" t="s">
        <v>1110</v>
      </c>
      <c r="G540" s="12">
        <v>910</v>
      </c>
      <c r="H540" s="12">
        <v>2010</v>
      </c>
      <c r="I540" s="11">
        <v>41.167000000000002</v>
      </c>
      <c r="J540" s="11">
        <v>48.329000000000001</v>
      </c>
      <c r="K540" s="11">
        <v>49.828000000000003</v>
      </c>
      <c r="L540" s="11">
        <v>52.938000000000002</v>
      </c>
      <c r="M540" s="11">
        <v>47.652000000000001</v>
      </c>
      <c r="N540" s="11">
        <v>45.734000000000002</v>
      </c>
      <c r="O540" s="11">
        <v>52.030999999999999</v>
      </c>
      <c r="P540" s="11">
        <v>44.95</v>
      </c>
      <c r="Q540" s="11">
        <v>45.235999999999997</v>
      </c>
      <c r="R540" s="11">
        <v>48.844999999999999</v>
      </c>
      <c r="S540" s="11">
        <v>41.654000000000003</v>
      </c>
      <c r="T540" s="11">
        <v>34.253</v>
      </c>
      <c r="U540" s="11">
        <v>26.126999999999999</v>
      </c>
      <c r="V540" s="11">
        <v>15.449</v>
      </c>
      <c r="W540" s="11">
        <v>10.858000000000001</v>
      </c>
      <c r="X540" s="11">
        <v>7.2439999999999998</v>
      </c>
      <c r="Y540" s="11">
        <v>3.9660000000000002</v>
      </c>
      <c r="Z540" s="11">
        <v>1.7370000000000001</v>
      </c>
      <c r="AA540" s="11">
        <v>0.5</v>
      </c>
      <c r="AB540" s="11">
        <v>7.0999999999999994E-2</v>
      </c>
      <c r="AC540" s="11">
        <v>8.9999999999999993E-3</v>
      </c>
    </row>
    <row r="541" spans="1:29" ht="11.5">
      <c r="A541" s="15">
        <v>524</v>
      </c>
      <c r="B541" s="13" t="s">
        <v>1059</v>
      </c>
      <c r="C541" s="14" t="s">
        <v>1115</v>
      </c>
      <c r="D541" s="12">
        <v>1</v>
      </c>
      <c r="E541" s="12">
        <v>480</v>
      </c>
      <c r="F541" s="13" t="s">
        <v>1110</v>
      </c>
      <c r="G541" s="12">
        <v>910</v>
      </c>
      <c r="H541" s="12">
        <v>2015</v>
      </c>
      <c r="I541" s="11">
        <v>35.136000000000003</v>
      </c>
      <c r="J541" s="11">
        <v>41.095999999999997</v>
      </c>
      <c r="K541" s="11">
        <v>48.281999999999996</v>
      </c>
      <c r="L541" s="11">
        <v>47.74</v>
      </c>
      <c r="M541" s="11">
        <v>51.997999999999998</v>
      </c>
      <c r="N541" s="11">
        <v>44.725999999999999</v>
      </c>
      <c r="O541" s="11">
        <v>44.232999999999997</v>
      </c>
      <c r="P541" s="11">
        <v>51.014000000000003</v>
      </c>
      <c r="Q541" s="11">
        <v>42.701000000000001</v>
      </c>
      <c r="R541" s="11">
        <v>44.13</v>
      </c>
      <c r="S541" s="11">
        <v>46.795999999999999</v>
      </c>
      <c r="T541" s="11">
        <v>39.274999999999999</v>
      </c>
      <c r="U541" s="11">
        <v>33.131999999999998</v>
      </c>
      <c r="V541" s="11">
        <v>23.599</v>
      </c>
      <c r="W541" s="11">
        <v>13.291</v>
      </c>
      <c r="X541" s="11">
        <v>8.875</v>
      </c>
      <c r="Y541" s="11">
        <v>4.9660000000000002</v>
      </c>
      <c r="Z541" s="11">
        <v>2.024</v>
      </c>
      <c r="AA541" s="11">
        <v>0.64500000000000002</v>
      </c>
      <c r="AB541" s="11">
        <v>0.125</v>
      </c>
      <c r="AC541" s="11">
        <v>1.0999999999999999E-2</v>
      </c>
    </row>
    <row r="542" spans="1:29" ht="11.5">
      <c r="A542" s="15">
        <v>525</v>
      </c>
      <c r="B542" s="13" t="s">
        <v>1059</v>
      </c>
      <c r="C542" s="14" t="s">
        <v>1115</v>
      </c>
      <c r="D542" s="12">
        <v>1</v>
      </c>
      <c r="E542" s="12">
        <v>480</v>
      </c>
      <c r="F542" s="13" t="s">
        <v>1110</v>
      </c>
      <c r="G542" s="12">
        <v>910</v>
      </c>
      <c r="H542" s="12">
        <v>2020</v>
      </c>
      <c r="I542" s="11">
        <v>32.65</v>
      </c>
      <c r="J542" s="11">
        <v>35.076000000000001</v>
      </c>
      <c r="K542" s="11">
        <v>41.058</v>
      </c>
      <c r="L542" s="11">
        <v>48.18</v>
      </c>
      <c r="M542" s="11">
        <v>47.497999999999998</v>
      </c>
      <c r="N542" s="11">
        <v>51.610999999999997</v>
      </c>
      <c r="O542" s="11">
        <v>44.292000000000002</v>
      </c>
      <c r="P542" s="11">
        <v>43.654000000000003</v>
      </c>
      <c r="Q542" s="11">
        <v>50.064</v>
      </c>
      <c r="R542" s="11">
        <v>41.591999999999999</v>
      </c>
      <c r="S542" s="11">
        <v>42.44</v>
      </c>
      <c r="T542" s="11">
        <v>44.276000000000003</v>
      </c>
      <c r="U542" s="11">
        <v>36.210999999999999</v>
      </c>
      <c r="V542" s="11">
        <v>29.369</v>
      </c>
      <c r="W542" s="11">
        <v>19.771000000000001</v>
      </c>
      <c r="X542" s="11">
        <v>10.218</v>
      </c>
      <c r="Y542" s="11">
        <v>5.9349999999999996</v>
      </c>
      <c r="Z542" s="11">
        <v>2.625</v>
      </c>
      <c r="AA542" s="11">
        <v>0.77600000000000002</v>
      </c>
      <c r="AB542" s="11">
        <v>0.16500000000000001</v>
      </c>
      <c r="AC542" s="11">
        <v>1.9E-2</v>
      </c>
    </row>
    <row r="543" spans="1:29" ht="11.5">
      <c r="A543" s="15">
        <v>526</v>
      </c>
      <c r="B543" s="13" t="s">
        <v>1059</v>
      </c>
      <c r="C543" s="14" t="s">
        <v>1116</v>
      </c>
      <c r="D543" s="12">
        <v>2</v>
      </c>
      <c r="E543" s="12">
        <v>175</v>
      </c>
      <c r="F543" s="13" t="s">
        <v>1110</v>
      </c>
      <c r="G543" s="12">
        <v>910</v>
      </c>
      <c r="H543" s="12">
        <v>1950</v>
      </c>
      <c r="I543" s="11">
        <v>1.042</v>
      </c>
      <c r="J543" s="11">
        <v>0.79900000000000004</v>
      </c>
      <c r="K543" s="11">
        <v>0.66900000000000004</v>
      </c>
      <c r="L543" s="11">
        <v>0.54700000000000004</v>
      </c>
      <c r="M543" s="11">
        <v>0.48799999999999999</v>
      </c>
      <c r="N543" s="11">
        <v>0.45300000000000001</v>
      </c>
      <c r="O543" s="11">
        <v>0.35099999999999998</v>
      </c>
      <c r="P543" s="11">
        <v>0.68100000000000005</v>
      </c>
      <c r="Q543" s="11">
        <v>0.56799999999999995</v>
      </c>
      <c r="R543" s="11">
        <v>0.6</v>
      </c>
      <c r="S543" s="11">
        <v>0.5</v>
      </c>
      <c r="T543" s="11">
        <v>0.4</v>
      </c>
      <c r="U543" s="11">
        <v>0.3</v>
      </c>
      <c r="V543" s="11">
        <v>0.19900000000000001</v>
      </c>
      <c r="W543" s="11">
        <v>0.1</v>
      </c>
      <c r="X543" s="11">
        <v>5.3999999999999999E-2</v>
      </c>
      <c r="Y543" s="11">
        <v>0.373</v>
      </c>
      <c r="Z543" s="11">
        <v>0.109</v>
      </c>
      <c r="AA543" s="11">
        <v>1.6E-2</v>
      </c>
      <c r="AB543" s="11">
        <v>0</v>
      </c>
      <c r="AC543" s="11">
        <v>0</v>
      </c>
    </row>
    <row r="544" spans="1:29" ht="11.5">
      <c r="A544" s="15">
        <v>527</v>
      </c>
      <c r="B544" s="13" t="s">
        <v>1059</v>
      </c>
      <c r="C544" s="14" t="s">
        <v>1116</v>
      </c>
      <c r="D544" s="12">
        <v>2</v>
      </c>
      <c r="E544" s="12">
        <v>175</v>
      </c>
      <c r="F544" s="13" t="s">
        <v>1110</v>
      </c>
      <c r="G544" s="12">
        <v>910</v>
      </c>
      <c r="H544" s="12">
        <v>1955</v>
      </c>
      <c r="I544" s="11">
        <v>1.56</v>
      </c>
      <c r="J544" s="11">
        <v>1.1839999999999999</v>
      </c>
      <c r="K544" s="11">
        <v>1.0109999999999999</v>
      </c>
      <c r="L544" s="11">
        <v>0.86</v>
      </c>
      <c r="M544" s="11">
        <v>0.69</v>
      </c>
      <c r="N544" s="11">
        <v>0.59499999999999997</v>
      </c>
      <c r="O544" s="11">
        <v>0.54100000000000004</v>
      </c>
      <c r="P544" s="11">
        <v>0.42399999999999999</v>
      </c>
      <c r="Q544" s="11">
        <v>0.71299999999999997</v>
      </c>
      <c r="R544" s="11">
        <v>0.58499999999999996</v>
      </c>
      <c r="S544" s="11">
        <v>0.58799999999999997</v>
      </c>
      <c r="T544" s="11">
        <v>0.47399999999999998</v>
      </c>
      <c r="U544" s="11">
        <v>0.36199999999999999</v>
      </c>
      <c r="V544" s="11">
        <v>0.255</v>
      </c>
      <c r="W544" s="11">
        <v>0.155</v>
      </c>
      <c r="X544" s="11">
        <v>7.0000000000000007E-2</v>
      </c>
      <c r="Y544" s="11">
        <v>2.8000000000000001E-2</v>
      </c>
      <c r="Z544" s="11">
        <v>0.11899999999999999</v>
      </c>
      <c r="AA544" s="11">
        <v>2.1000000000000001E-2</v>
      </c>
      <c r="AB544" s="11">
        <v>2E-3</v>
      </c>
      <c r="AC544" s="11">
        <v>0</v>
      </c>
    </row>
    <row r="545" spans="1:29" ht="11.5">
      <c r="A545" s="15">
        <v>528</v>
      </c>
      <c r="B545" s="13" t="s">
        <v>1059</v>
      </c>
      <c r="C545" s="14" t="s">
        <v>1116</v>
      </c>
      <c r="D545" s="12">
        <v>2</v>
      </c>
      <c r="E545" s="12">
        <v>175</v>
      </c>
      <c r="F545" s="13" t="s">
        <v>1110</v>
      </c>
      <c r="G545" s="12">
        <v>910</v>
      </c>
      <c r="H545" s="12">
        <v>1960</v>
      </c>
      <c r="I545" s="11">
        <v>2.0920000000000001</v>
      </c>
      <c r="J545" s="11">
        <v>1.6759999999999999</v>
      </c>
      <c r="K545" s="11">
        <v>1.383</v>
      </c>
      <c r="L545" s="11">
        <v>1.196</v>
      </c>
      <c r="M545" s="11">
        <v>0.997</v>
      </c>
      <c r="N545" s="11">
        <v>0.79200000000000004</v>
      </c>
      <c r="O545" s="11">
        <v>0.67700000000000005</v>
      </c>
      <c r="P545" s="11">
        <v>0.60499999999999998</v>
      </c>
      <c r="Q545" s="11">
        <v>0.47</v>
      </c>
      <c r="R545" s="11">
        <v>0.72</v>
      </c>
      <c r="S545" s="11">
        <v>0.57799999999999996</v>
      </c>
      <c r="T545" s="11">
        <v>0.55600000000000005</v>
      </c>
      <c r="U545" s="11">
        <v>0.42499999999999999</v>
      </c>
      <c r="V545" s="11">
        <v>0.307</v>
      </c>
      <c r="W545" s="11">
        <v>0.2</v>
      </c>
      <c r="X545" s="11">
        <v>0.104</v>
      </c>
      <c r="Y545" s="11">
        <v>0.04</v>
      </c>
      <c r="Z545" s="11">
        <v>1.0999999999999999E-2</v>
      </c>
      <c r="AA545" s="11">
        <v>2.9000000000000001E-2</v>
      </c>
      <c r="AB545" s="11">
        <v>3.0000000000000001E-3</v>
      </c>
      <c r="AC545" s="11">
        <v>0</v>
      </c>
    </row>
    <row r="546" spans="1:29" ht="11.5">
      <c r="A546" s="15">
        <v>529</v>
      </c>
      <c r="B546" s="13" t="s">
        <v>1059</v>
      </c>
      <c r="C546" s="14" t="s">
        <v>1116</v>
      </c>
      <c r="D546" s="12">
        <v>2</v>
      </c>
      <c r="E546" s="12">
        <v>175</v>
      </c>
      <c r="F546" s="13" t="s">
        <v>1110</v>
      </c>
      <c r="G546" s="12">
        <v>910</v>
      </c>
      <c r="H546" s="12">
        <v>1965</v>
      </c>
      <c r="I546" s="11">
        <v>2.847</v>
      </c>
      <c r="J546" s="11">
        <v>2.1880000000000002</v>
      </c>
      <c r="K546" s="11">
        <v>1.8660000000000001</v>
      </c>
      <c r="L546" s="11">
        <v>1.5669999999999999</v>
      </c>
      <c r="M546" s="11">
        <v>1.33</v>
      </c>
      <c r="N546" s="11">
        <v>1.093</v>
      </c>
      <c r="O546" s="11">
        <v>0.873</v>
      </c>
      <c r="P546" s="11">
        <v>0.74199999999999999</v>
      </c>
      <c r="Q546" s="11">
        <v>0.64900000000000002</v>
      </c>
      <c r="R546" s="11">
        <v>0.497</v>
      </c>
      <c r="S546" s="11">
        <v>0.70799999999999996</v>
      </c>
      <c r="T546" s="11">
        <v>0.55300000000000005</v>
      </c>
      <c r="U546" s="11">
        <v>0.502</v>
      </c>
      <c r="V546" s="11">
        <v>0.36399999999999999</v>
      </c>
      <c r="W546" s="11">
        <v>0.24099999999999999</v>
      </c>
      <c r="X546" s="11">
        <v>0.13200000000000001</v>
      </c>
      <c r="Y546" s="11">
        <v>5.7000000000000002E-2</v>
      </c>
      <c r="Z546" s="11">
        <v>1.4999999999999999E-2</v>
      </c>
      <c r="AA546" s="11">
        <v>3.0000000000000001E-3</v>
      </c>
      <c r="AB546" s="11">
        <v>4.0000000000000001E-3</v>
      </c>
      <c r="AC546" s="11">
        <v>0</v>
      </c>
    </row>
    <row r="547" spans="1:29" ht="11.5">
      <c r="A547" s="15">
        <v>530</v>
      </c>
      <c r="B547" s="13" t="s">
        <v>1059</v>
      </c>
      <c r="C547" s="14" t="s">
        <v>1116</v>
      </c>
      <c r="D547" s="12">
        <v>2</v>
      </c>
      <c r="E547" s="12">
        <v>175</v>
      </c>
      <c r="F547" s="13" t="s">
        <v>1110</v>
      </c>
      <c r="G547" s="12">
        <v>910</v>
      </c>
      <c r="H547" s="12">
        <v>1970</v>
      </c>
      <c r="I547" s="11">
        <v>3.694</v>
      </c>
      <c r="J547" s="11">
        <v>2.8109999999999999</v>
      </c>
      <c r="K547" s="11">
        <v>2.2000000000000002</v>
      </c>
      <c r="L547" s="11">
        <v>1.8879999999999999</v>
      </c>
      <c r="M547" s="11">
        <v>1.5760000000000001</v>
      </c>
      <c r="N547" s="11">
        <v>1.327</v>
      </c>
      <c r="O547" s="11">
        <v>1.091</v>
      </c>
      <c r="P547" s="11">
        <v>0.871</v>
      </c>
      <c r="Q547" s="11">
        <v>0.73399999999999999</v>
      </c>
      <c r="R547" s="11">
        <v>0.63300000000000001</v>
      </c>
      <c r="S547" s="11">
        <v>0.47699999999999998</v>
      </c>
      <c r="T547" s="11">
        <v>0.65200000000000002</v>
      </c>
      <c r="U547" s="11">
        <v>0.49199999999999999</v>
      </c>
      <c r="V547" s="11">
        <v>0.42</v>
      </c>
      <c r="W547" s="11">
        <v>0.27900000000000003</v>
      </c>
      <c r="X547" s="11">
        <v>0.156</v>
      </c>
      <c r="Y547" s="11">
        <v>7.0000000000000007E-2</v>
      </c>
      <c r="Z547" s="11">
        <v>2.1999999999999999E-2</v>
      </c>
      <c r="AA547" s="11">
        <v>5.0000000000000001E-3</v>
      </c>
      <c r="AB547" s="11">
        <v>0</v>
      </c>
      <c r="AC547" s="11">
        <v>0</v>
      </c>
    </row>
    <row r="548" spans="1:29" ht="11.5">
      <c r="A548" s="15">
        <v>531</v>
      </c>
      <c r="B548" s="13" t="s">
        <v>1059</v>
      </c>
      <c r="C548" s="14" t="s">
        <v>1116</v>
      </c>
      <c r="D548" s="12">
        <v>2</v>
      </c>
      <c r="E548" s="12">
        <v>175</v>
      </c>
      <c r="F548" s="13" t="s">
        <v>1110</v>
      </c>
      <c r="G548" s="12">
        <v>910</v>
      </c>
      <c r="H548" s="12">
        <v>1975</v>
      </c>
      <c r="I548" s="11">
        <v>4.7290000000000001</v>
      </c>
      <c r="J548" s="11">
        <v>3.6640000000000001</v>
      </c>
      <c r="K548" s="11">
        <v>2.82</v>
      </c>
      <c r="L548" s="11">
        <v>2.2229999999999999</v>
      </c>
      <c r="M548" s="11">
        <v>1.8959999999999999</v>
      </c>
      <c r="N548" s="11">
        <v>1.5760000000000001</v>
      </c>
      <c r="O548" s="11">
        <v>1.327</v>
      </c>
      <c r="P548" s="11">
        <v>1.089</v>
      </c>
      <c r="Q548" s="11">
        <v>0.86499999999999999</v>
      </c>
      <c r="R548" s="11">
        <v>0.72299999999999998</v>
      </c>
      <c r="S548" s="11">
        <v>0.61099999999999999</v>
      </c>
      <c r="T548" s="11">
        <v>0.44900000000000001</v>
      </c>
      <c r="U548" s="11">
        <v>0.58599999999999997</v>
      </c>
      <c r="V548" s="11">
        <v>0.42199999999999999</v>
      </c>
      <c r="W548" s="11">
        <v>0.32500000000000001</v>
      </c>
      <c r="X548" s="11">
        <v>0.186</v>
      </c>
      <c r="Y548" s="11">
        <v>8.5999999999999993E-2</v>
      </c>
      <c r="Z548" s="11">
        <v>2.8000000000000001E-2</v>
      </c>
      <c r="AA548" s="11">
        <v>7.0000000000000001E-3</v>
      </c>
      <c r="AB548" s="11">
        <v>0</v>
      </c>
      <c r="AC548" s="11">
        <v>0</v>
      </c>
    </row>
    <row r="549" spans="1:29" ht="11.5">
      <c r="A549" s="15">
        <v>532</v>
      </c>
      <c r="B549" s="13" t="s">
        <v>1059</v>
      </c>
      <c r="C549" s="14" t="s">
        <v>1116</v>
      </c>
      <c r="D549" s="12">
        <v>2</v>
      </c>
      <c r="E549" s="12">
        <v>175</v>
      </c>
      <c r="F549" s="13" t="s">
        <v>1110</v>
      </c>
      <c r="G549" s="12">
        <v>910</v>
      </c>
      <c r="H549" s="12">
        <v>1980</v>
      </c>
      <c r="I549" s="11">
        <v>5.6769999999999996</v>
      </c>
      <c r="J549" s="11">
        <v>4.3289999999999997</v>
      </c>
      <c r="K549" s="11">
        <v>3.673</v>
      </c>
      <c r="L549" s="11">
        <v>2.843</v>
      </c>
      <c r="M549" s="11">
        <v>2.2309999999999999</v>
      </c>
      <c r="N549" s="11">
        <v>1.8959999999999999</v>
      </c>
      <c r="O549" s="11">
        <v>1.5760000000000001</v>
      </c>
      <c r="P549" s="11">
        <v>1.327</v>
      </c>
      <c r="Q549" s="11">
        <v>1.087</v>
      </c>
      <c r="R549" s="11">
        <v>0.85599999999999998</v>
      </c>
      <c r="S549" s="11">
        <v>0.70099999999999996</v>
      </c>
      <c r="T549" s="11">
        <v>0.57699999999999996</v>
      </c>
      <c r="U549" s="11">
        <v>0.41199999999999998</v>
      </c>
      <c r="V549" s="11">
        <v>0.504</v>
      </c>
      <c r="W549" s="11">
        <v>0.33100000000000002</v>
      </c>
      <c r="X549" s="11">
        <v>0.22</v>
      </c>
      <c r="Y549" s="11">
        <v>0.10299999999999999</v>
      </c>
      <c r="Z549" s="11">
        <v>3.6999999999999998E-2</v>
      </c>
      <c r="AA549" s="11">
        <v>0.01</v>
      </c>
      <c r="AB549" s="11">
        <v>0</v>
      </c>
      <c r="AC549" s="11">
        <v>0</v>
      </c>
    </row>
    <row r="550" spans="1:29" ht="11.5">
      <c r="A550" s="15">
        <v>533</v>
      </c>
      <c r="B550" s="13" t="s">
        <v>1059</v>
      </c>
      <c r="C550" s="14" t="s">
        <v>1116</v>
      </c>
      <c r="D550" s="12">
        <v>2</v>
      </c>
      <c r="E550" s="12">
        <v>175</v>
      </c>
      <c r="F550" s="13" t="s">
        <v>1110</v>
      </c>
      <c r="G550" s="12">
        <v>910</v>
      </c>
      <c r="H550" s="12">
        <v>1985</v>
      </c>
      <c r="I550" s="11">
        <v>7.3390000000000004</v>
      </c>
      <c r="J550" s="11">
        <v>5.7930000000000001</v>
      </c>
      <c r="K550" s="11">
        <v>4.6870000000000003</v>
      </c>
      <c r="L550" s="11">
        <v>4.0190000000000001</v>
      </c>
      <c r="M550" s="11">
        <v>3.1030000000000002</v>
      </c>
      <c r="N550" s="11">
        <v>2.4329999999999998</v>
      </c>
      <c r="O550" s="11">
        <v>2.0710000000000002</v>
      </c>
      <c r="P550" s="11">
        <v>1.7230000000000001</v>
      </c>
      <c r="Q550" s="11">
        <v>1.4410000000000001</v>
      </c>
      <c r="R550" s="11">
        <v>1.1599999999999999</v>
      </c>
      <c r="S550" s="11">
        <v>0.89700000000000002</v>
      </c>
      <c r="T550" s="11">
        <v>0.71199999999999997</v>
      </c>
      <c r="U550" s="11">
        <v>0.56899999999999995</v>
      </c>
      <c r="V550" s="11">
        <v>0.38900000000000001</v>
      </c>
      <c r="W550" s="11">
        <v>0.41599999999999998</v>
      </c>
      <c r="X550" s="11">
        <v>0.23899999999999999</v>
      </c>
      <c r="Y550" s="11">
        <v>0.13300000000000001</v>
      </c>
      <c r="Z550" s="11">
        <v>4.8000000000000001E-2</v>
      </c>
      <c r="AA550" s="11">
        <v>1.2999999999999999E-2</v>
      </c>
      <c r="AB550" s="11">
        <v>2E-3</v>
      </c>
      <c r="AC550" s="11">
        <v>0</v>
      </c>
    </row>
    <row r="551" spans="1:29" ht="11.5">
      <c r="A551" s="15">
        <v>534</v>
      </c>
      <c r="B551" s="13" t="s">
        <v>1059</v>
      </c>
      <c r="C551" s="14" t="s">
        <v>1116</v>
      </c>
      <c r="D551" s="12">
        <v>2</v>
      </c>
      <c r="E551" s="12">
        <v>175</v>
      </c>
      <c r="F551" s="13" t="s">
        <v>1110</v>
      </c>
      <c r="G551" s="12">
        <v>910</v>
      </c>
      <c r="H551" s="12">
        <v>1990</v>
      </c>
      <c r="I551" s="11">
        <v>9.1950000000000003</v>
      </c>
      <c r="J551" s="11">
        <v>7.5519999999999996</v>
      </c>
      <c r="K551" s="11">
        <v>6.2590000000000003</v>
      </c>
      <c r="L551" s="11">
        <v>5.1310000000000002</v>
      </c>
      <c r="M551" s="11">
        <v>4.3490000000000002</v>
      </c>
      <c r="N551" s="11">
        <v>3.3620000000000001</v>
      </c>
      <c r="O551" s="11">
        <v>2.6589999999999998</v>
      </c>
      <c r="P551" s="11">
        <v>2.2629999999999999</v>
      </c>
      <c r="Q551" s="11">
        <v>1.875</v>
      </c>
      <c r="R551" s="11">
        <v>1.5429999999999999</v>
      </c>
      <c r="S551" s="11">
        <v>1.216</v>
      </c>
      <c r="T551" s="11">
        <v>0.91800000000000004</v>
      </c>
      <c r="U551" s="11">
        <v>0.71099999999999997</v>
      </c>
      <c r="V551" s="11">
        <v>0.53900000000000003</v>
      </c>
      <c r="W551" s="11">
        <v>0.33700000000000002</v>
      </c>
      <c r="X551" s="11">
        <v>0.309</v>
      </c>
      <c r="Y551" s="11">
        <v>0.14799999999999999</v>
      </c>
      <c r="Z551" s="11">
        <v>6.5000000000000002E-2</v>
      </c>
      <c r="AA551" s="11">
        <v>1.9E-2</v>
      </c>
      <c r="AB551" s="11">
        <v>3.0000000000000001E-3</v>
      </c>
      <c r="AC551" s="11">
        <v>0</v>
      </c>
    </row>
    <row r="552" spans="1:29" ht="11.5">
      <c r="A552" s="15">
        <v>535</v>
      </c>
      <c r="B552" s="13" t="s">
        <v>1059</v>
      </c>
      <c r="C552" s="14" t="s">
        <v>1116</v>
      </c>
      <c r="D552" s="12">
        <v>2</v>
      </c>
      <c r="E552" s="12">
        <v>175</v>
      </c>
      <c r="F552" s="13" t="s">
        <v>1110</v>
      </c>
      <c r="G552" s="12">
        <v>910</v>
      </c>
      <c r="H552" s="12">
        <v>1995</v>
      </c>
      <c r="I552" s="11">
        <v>10.167</v>
      </c>
      <c r="J552" s="11">
        <v>9.8919999999999995</v>
      </c>
      <c r="K552" s="11">
        <v>8.3170000000000002</v>
      </c>
      <c r="L552" s="11">
        <v>6.9720000000000004</v>
      </c>
      <c r="M552" s="11">
        <v>5.67</v>
      </c>
      <c r="N552" s="11">
        <v>4.7729999999999997</v>
      </c>
      <c r="O552" s="11">
        <v>3.72</v>
      </c>
      <c r="P552" s="11">
        <v>2.9470000000000001</v>
      </c>
      <c r="Q552" s="11">
        <v>2.4830000000000001</v>
      </c>
      <c r="R552" s="11">
        <v>2.02</v>
      </c>
      <c r="S552" s="11">
        <v>1.62</v>
      </c>
      <c r="T552" s="11">
        <v>1.256</v>
      </c>
      <c r="U552" s="11">
        <v>0.93500000000000005</v>
      </c>
      <c r="V552" s="11">
        <v>0.69299999999999995</v>
      </c>
      <c r="W552" s="11">
        <v>0.48099999999999998</v>
      </c>
      <c r="X552" s="11">
        <v>0.27800000000000002</v>
      </c>
      <c r="Y552" s="11">
        <v>0.218</v>
      </c>
      <c r="Z552" s="11">
        <v>7.9000000000000001E-2</v>
      </c>
      <c r="AA552" s="11">
        <v>2.5999999999999999E-2</v>
      </c>
      <c r="AB552" s="11">
        <v>4.0000000000000001E-3</v>
      </c>
      <c r="AC552" s="11">
        <v>0</v>
      </c>
    </row>
    <row r="553" spans="1:29" ht="11.5">
      <c r="A553" s="15">
        <v>536</v>
      </c>
      <c r="B553" s="13" t="s">
        <v>1059</v>
      </c>
      <c r="C553" s="14" t="s">
        <v>1116</v>
      </c>
      <c r="D553" s="12">
        <v>2</v>
      </c>
      <c r="E553" s="12">
        <v>175</v>
      </c>
      <c r="F553" s="13" t="s">
        <v>1110</v>
      </c>
      <c r="G553" s="12">
        <v>910</v>
      </c>
      <c r="H553" s="12">
        <v>2000</v>
      </c>
      <c r="I553" s="11">
        <v>12.676</v>
      </c>
      <c r="J553" s="11">
        <v>10.574999999999999</v>
      </c>
      <c r="K553" s="11">
        <v>10.151999999999999</v>
      </c>
      <c r="L553" s="11">
        <v>8.5589999999999993</v>
      </c>
      <c r="M553" s="11">
        <v>7.1390000000000002</v>
      </c>
      <c r="N553" s="11">
        <v>5.8029999999999999</v>
      </c>
      <c r="O553" s="11">
        <v>4.8860000000000001</v>
      </c>
      <c r="P553" s="11">
        <v>3.806</v>
      </c>
      <c r="Q553" s="11">
        <v>3.01</v>
      </c>
      <c r="R553" s="11">
        <v>2.5070000000000001</v>
      </c>
      <c r="S553" s="11">
        <v>1.9990000000000001</v>
      </c>
      <c r="T553" s="11">
        <v>1.577</v>
      </c>
      <c r="U553" s="11">
        <v>1.2030000000000001</v>
      </c>
      <c r="V553" s="11">
        <v>0.86</v>
      </c>
      <c r="W553" s="11">
        <v>0.58799999999999997</v>
      </c>
      <c r="X553" s="11">
        <v>0.374</v>
      </c>
      <c r="Y553" s="11">
        <v>0.189</v>
      </c>
      <c r="Z553" s="11">
        <v>0.11700000000000001</v>
      </c>
      <c r="AA553" s="11">
        <v>3.3000000000000002E-2</v>
      </c>
      <c r="AB553" s="11">
        <v>7.0000000000000001E-3</v>
      </c>
      <c r="AC553" s="11">
        <v>0</v>
      </c>
    </row>
    <row r="554" spans="1:29" ht="11.5">
      <c r="A554" s="15">
        <v>537</v>
      </c>
      <c r="B554" s="13" t="s">
        <v>1059</v>
      </c>
      <c r="C554" s="14" t="s">
        <v>1116</v>
      </c>
      <c r="D554" s="12">
        <v>2</v>
      </c>
      <c r="E554" s="12">
        <v>175</v>
      </c>
      <c r="F554" s="13" t="s">
        <v>1110</v>
      </c>
      <c r="G554" s="12">
        <v>910</v>
      </c>
      <c r="H554" s="12">
        <v>2005</v>
      </c>
      <c r="I554" s="11">
        <v>15.061999999999999</v>
      </c>
      <c r="J554" s="11">
        <v>12.657</v>
      </c>
      <c r="K554" s="11">
        <v>10.563000000000001</v>
      </c>
      <c r="L554" s="11">
        <v>10.130000000000001</v>
      </c>
      <c r="M554" s="11">
        <v>7.5090000000000003</v>
      </c>
      <c r="N554" s="11">
        <v>6.0949999999999998</v>
      </c>
      <c r="O554" s="11">
        <v>5.7590000000000003</v>
      </c>
      <c r="P554" s="11">
        <v>4.8319999999999999</v>
      </c>
      <c r="Q554" s="11">
        <v>3.7410000000000001</v>
      </c>
      <c r="R554" s="11">
        <v>2.9319999999999999</v>
      </c>
      <c r="S554" s="11">
        <v>2.411</v>
      </c>
      <c r="T554" s="11">
        <v>1.897</v>
      </c>
      <c r="U554" s="11">
        <v>1.47</v>
      </c>
      <c r="V554" s="11">
        <v>1.081</v>
      </c>
      <c r="W554" s="11">
        <v>0.73299999999999998</v>
      </c>
      <c r="X554" s="11">
        <v>0.46899999999999997</v>
      </c>
      <c r="Y554" s="11">
        <v>0.26500000000000001</v>
      </c>
      <c r="Z554" s="11">
        <v>0.108</v>
      </c>
      <c r="AA554" s="11">
        <v>5.1999999999999998E-2</v>
      </c>
      <c r="AB554" s="11">
        <v>8.9999999999999993E-3</v>
      </c>
      <c r="AC554" s="11">
        <v>1E-3</v>
      </c>
    </row>
    <row r="555" spans="1:29" ht="11.5">
      <c r="A555" s="15">
        <v>538</v>
      </c>
      <c r="B555" s="13" t="s">
        <v>1059</v>
      </c>
      <c r="C555" s="14" t="s">
        <v>1116</v>
      </c>
      <c r="D555" s="12">
        <v>2</v>
      </c>
      <c r="E555" s="12">
        <v>175</v>
      </c>
      <c r="F555" s="13" t="s">
        <v>1110</v>
      </c>
      <c r="G555" s="12">
        <v>910</v>
      </c>
      <c r="H555" s="12">
        <v>2010</v>
      </c>
      <c r="I555" s="11">
        <v>17.731000000000002</v>
      </c>
      <c r="J555" s="11">
        <v>15.045999999999999</v>
      </c>
      <c r="K555" s="11">
        <v>12.645</v>
      </c>
      <c r="L555" s="11">
        <v>10.542</v>
      </c>
      <c r="M555" s="11">
        <v>9.0790000000000006</v>
      </c>
      <c r="N555" s="11">
        <v>6.4669999999999996</v>
      </c>
      <c r="O555" s="11">
        <v>6.056</v>
      </c>
      <c r="P555" s="11">
        <v>5.7039999999999997</v>
      </c>
      <c r="Q555" s="11">
        <v>4.7629999999999999</v>
      </c>
      <c r="R555" s="11">
        <v>3.6560000000000001</v>
      </c>
      <c r="S555" s="11">
        <v>2.83</v>
      </c>
      <c r="T555" s="11">
        <v>2.2989999999999999</v>
      </c>
      <c r="U555" s="11">
        <v>1.782</v>
      </c>
      <c r="V555" s="11">
        <v>1.3360000000000001</v>
      </c>
      <c r="W555" s="11">
        <v>0.93700000000000006</v>
      </c>
      <c r="X555" s="11">
        <v>0.59599999999999997</v>
      </c>
      <c r="Y555" s="11">
        <v>0.33900000000000002</v>
      </c>
      <c r="Z555" s="11">
        <v>0.161</v>
      </c>
      <c r="AA555" s="11">
        <v>0.05</v>
      </c>
      <c r="AB555" s="11">
        <v>1.2999999999999999E-2</v>
      </c>
      <c r="AC555" s="11">
        <v>1E-3</v>
      </c>
    </row>
    <row r="556" spans="1:29" ht="11.5">
      <c r="A556" s="15">
        <v>539</v>
      </c>
      <c r="B556" s="13" t="s">
        <v>1059</v>
      </c>
      <c r="C556" s="14" t="s">
        <v>1116</v>
      </c>
      <c r="D556" s="12">
        <v>2</v>
      </c>
      <c r="E556" s="12">
        <v>175</v>
      </c>
      <c r="F556" s="13" t="s">
        <v>1110</v>
      </c>
      <c r="G556" s="12">
        <v>910</v>
      </c>
      <c r="H556" s="12">
        <v>2015</v>
      </c>
      <c r="I556" s="11">
        <v>17.963999999999999</v>
      </c>
      <c r="J556" s="11">
        <v>17.718</v>
      </c>
      <c r="K556" s="11">
        <v>15.035</v>
      </c>
      <c r="L556" s="11">
        <v>12.625</v>
      </c>
      <c r="M556" s="11">
        <v>8.9969999999999999</v>
      </c>
      <c r="N556" s="11">
        <v>7.5380000000000003</v>
      </c>
      <c r="O556" s="11">
        <v>6.9329999999999998</v>
      </c>
      <c r="P556" s="11">
        <v>7.2530000000000001</v>
      </c>
      <c r="Q556" s="11">
        <v>6.375</v>
      </c>
      <c r="R556" s="11">
        <v>4.665</v>
      </c>
      <c r="S556" s="11">
        <v>3.544</v>
      </c>
      <c r="T556" s="11">
        <v>2.7149999999999999</v>
      </c>
      <c r="U556" s="11">
        <v>2.1760000000000002</v>
      </c>
      <c r="V556" s="11">
        <v>1.6359999999999999</v>
      </c>
      <c r="W556" s="11">
        <v>1.173</v>
      </c>
      <c r="X556" s="11">
        <v>0.77600000000000002</v>
      </c>
      <c r="Y556" s="11">
        <v>0.44500000000000001</v>
      </c>
      <c r="Z556" s="11">
        <v>0.214</v>
      </c>
      <c r="AA556" s="11">
        <v>7.9000000000000001E-2</v>
      </c>
      <c r="AB556" s="11">
        <v>1.2999999999999999E-2</v>
      </c>
      <c r="AC556" s="11">
        <v>1E-3</v>
      </c>
    </row>
    <row r="557" spans="1:29" ht="11.5">
      <c r="A557" s="15">
        <v>540</v>
      </c>
      <c r="B557" s="13" t="s">
        <v>1059</v>
      </c>
      <c r="C557" s="14" t="s">
        <v>1116</v>
      </c>
      <c r="D557" s="12">
        <v>2</v>
      </c>
      <c r="E557" s="12">
        <v>175</v>
      </c>
      <c r="F557" s="13" t="s">
        <v>1110</v>
      </c>
      <c r="G557" s="12">
        <v>910</v>
      </c>
      <c r="H557" s="12">
        <v>2020</v>
      </c>
      <c r="I557" s="11">
        <v>18.297999999999998</v>
      </c>
      <c r="J557" s="11">
        <v>17.95</v>
      </c>
      <c r="K557" s="11">
        <v>17.707000000000001</v>
      </c>
      <c r="L557" s="11">
        <v>15.010999999999999</v>
      </c>
      <c r="M557" s="11">
        <v>12.573</v>
      </c>
      <c r="N557" s="11">
        <v>8.9510000000000005</v>
      </c>
      <c r="O557" s="11">
        <v>7.4989999999999997</v>
      </c>
      <c r="P557" s="11">
        <v>6.88</v>
      </c>
      <c r="Q557" s="11">
        <v>7.1630000000000003</v>
      </c>
      <c r="R557" s="11">
        <v>6.2460000000000004</v>
      </c>
      <c r="S557" s="11">
        <v>4.5220000000000002</v>
      </c>
      <c r="T557" s="11">
        <v>3.399</v>
      </c>
      <c r="U557" s="11">
        <v>2.57</v>
      </c>
      <c r="V557" s="11">
        <v>1.9970000000000001</v>
      </c>
      <c r="W557" s="11">
        <v>1.4350000000000001</v>
      </c>
      <c r="X557" s="11">
        <v>0.97299999999999998</v>
      </c>
      <c r="Y557" s="11">
        <v>0.57799999999999996</v>
      </c>
      <c r="Z557" s="11">
        <v>0.28000000000000003</v>
      </c>
      <c r="AA557" s="11">
        <v>0.105</v>
      </c>
      <c r="AB557" s="11">
        <v>2.1000000000000001E-2</v>
      </c>
      <c r="AC557" s="11">
        <v>1E-3</v>
      </c>
    </row>
    <row r="558" spans="1:29" ht="11.5">
      <c r="A558" s="15">
        <v>541</v>
      </c>
      <c r="B558" s="13" t="s">
        <v>1059</v>
      </c>
      <c r="C558" s="14" t="s">
        <v>613</v>
      </c>
      <c r="D558" s="12"/>
      <c r="E558" s="12">
        <v>508</v>
      </c>
      <c r="F558" s="13" t="s">
        <v>1110</v>
      </c>
      <c r="G558" s="12">
        <v>910</v>
      </c>
      <c r="H558" s="12">
        <v>1950</v>
      </c>
      <c r="I558" s="11">
        <v>505.55500000000001</v>
      </c>
      <c r="J558" s="11">
        <v>389.11799999999999</v>
      </c>
      <c r="K558" s="11">
        <v>336.71499999999997</v>
      </c>
      <c r="L558" s="11">
        <v>297.39100000000002</v>
      </c>
      <c r="M558" s="11">
        <v>259.50900000000001</v>
      </c>
      <c r="N558" s="11">
        <v>224.221</v>
      </c>
      <c r="O558" s="11">
        <v>193.166</v>
      </c>
      <c r="P558" s="11">
        <v>164.898</v>
      </c>
      <c r="Q558" s="11">
        <v>138.64699999999999</v>
      </c>
      <c r="R558" s="11">
        <v>114.61</v>
      </c>
      <c r="S558" s="11">
        <v>92.593000000000004</v>
      </c>
      <c r="T558" s="11">
        <v>72.304000000000002</v>
      </c>
      <c r="U558" s="11">
        <v>53.268000000000001</v>
      </c>
      <c r="V558" s="11">
        <v>36.057000000000002</v>
      </c>
      <c r="W558" s="11">
        <v>20.962</v>
      </c>
      <c r="X558" s="11">
        <v>9.6140000000000008</v>
      </c>
      <c r="Y558" s="11">
        <v>3.1320000000000001</v>
      </c>
      <c r="Z558" s="11">
        <v>0.64</v>
      </c>
      <c r="AA558" s="11">
        <v>7.1999999999999995E-2</v>
      </c>
      <c r="AB558" s="11">
        <v>4.0000000000000001E-3</v>
      </c>
      <c r="AC558" s="11">
        <v>0</v>
      </c>
    </row>
    <row r="559" spans="1:29" ht="11.5">
      <c r="A559" s="15">
        <v>542</v>
      </c>
      <c r="B559" s="13" t="s">
        <v>1059</v>
      </c>
      <c r="C559" s="14" t="s">
        <v>613</v>
      </c>
      <c r="D559" s="12"/>
      <c r="E559" s="12">
        <v>508</v>
      </c>
      <c r="F559" s="13" t="s">
        <v>1110</v>
      </c>
      <c r="G559" s="12">
        <v>910</v>
      </c>
      <c r="H559" s="12">
        <v>1955</v>
      </c>
      <c r="I559" s="11">
        <v>549.35</v>
      </c>
      <c r="J559" s="11">
        <v>432.26499999999999</v>
      </c>
      <c r="K559" s="11">
        <v>366.73599999999999</v>
      </c>
      <c r="L559" s="11">
        <v>322.17399999999998</v>
      </c>
      <c r="M559" s="11">
        <v>279.76400000000001</v>
      </c>
      <c r="N559" s="11">
        <v>240.315</v>
      </c>
      <c r="O559" s="11">
        <v>206.78</v>
      </c>
      <c r="P559" s="11">
        <v>177.304</v>
      </c>
      <c r="Q559" s="11">
        <v>150.16800000000001</v>
      </c>
      <c r="R559" s="11">
        <v>125.182</v>
      </c>
      <c r="S559" s="11">
        <v>102.252</v>
      </c>
      <c r="T559" s="11">
        <v>81.078000000000003</v>
      </c>
      <c r="U559" s="11">
        <v>61.258000000000003</v>
      </c>
      <c r="V559" s="11">
        <v>42.65</v>
      </c>
      <c r="W559" s="11">
        <v>26.257000000000001</v>
      </c>
      <c r="X559" s="11">
        <v>13.035</v>
      </c>
      <c r="Y559" s="11">
        <v>4.657</v>
      </c>
      <c r="Z559" s="11">
        <v>1.0229999999999999</v>
      </c>
      <c r="AA559" s="11">
        <v>0.12</v>
      </c>
      <c r="AB559" s="11">
        <v>6.0000000000000001E-3</v>
      </c>
      <c r="AC559" s="11">
        <v>0</v>
      </c>
    </row>
    <row r="560" spans="1:29" ht="11.5">
      <c r="A560" s="15">
        <v>543</v>
      </c>
      <c r="B560" s="13" t="s">
        <v>1059</v>
      </c>
      <c r="C560" s="14" t="s">
        <v>613</v>
      </c>
      <c r="D560" s="12"/>
      <c r="E560" s="12">
        <v>508</v>
      </c>
      <c r="F560" s="13" t="s">
        <v>1110</v>
      </c>
      <c r="G560" s="12">
        <v>910</v>
      </c>
      <c r="H560" s="12">
        <v>1960</v>
      </c>
      <c r="I560" s="11">
        <v>609.84199999999998</v>
      </c>
      <c r="J560" s="11">
        <v>480.56200000000001</v>
      </c>
      <c r="K560" s="11">
        <v>411.71499999999997</v>
      </c>
      <c r="L560" s="11">
        <v>353.16800000000001</v>
      </c>
      <c r="M560" s="11">
        <v>305.29000000000002</v>
      </c>
      <c r="N560" s="11">
        <v>261.387</v>
      </c>
      <c r="O560" s="11">
        <v>223.67699999999999</v>
      </c>
      <c r="P560" s="11">
        <v>191.614</v>
      </c>
      <c r="Q560" s="11">
        <v>163.08099999999999</v>
      </c>
      <c r="R560" s="11">
        <v>136.935</v>
      </c>
      <c r="S560" s="11">
        <v>112.718</v>
      </c>
      <c r="T560" s="11">
        <v>90.305999999999997</v>
      </c>
      <c r="U560" s="11">
        <v>69.266999999999996</v>
      </c>
      <c r="V560" s="11">
        <v>49.426000000000002</v>
      </c>
      <c r="W560" s="11">
        <v>31.266999999999999</v>
      </c>
      <c r="X560" s="11">
        <v>16.402000000000001</v>
      </c>
      <c r="Y560" s="11">
        <v>6.3079999999999998</v>
      </c>
      <c r="Z560" s="11">
        <v>1.5009999999999999</v>
      </c>
      <c r="AA560" s="11">
        <v>0.182</v>
      </c>
      <c r="AB560" s="11">
        <v>0.01</v>
      </c>
      <c r="AC560" s="11">
        <v>0</v>
      </c>
    </row>
    <row r="561" spans="1:29" ht="11.5">
      <c r="A561" s="15">
        <v>544</v>
      </c>
      <c r="B561" s="13" t="s">
        <v>1059</v>
      </c>
      <c r="C561" s="14" t="s">
        <v>613</v>
      </c>
      <c r="D561" s="12"/>
      <c r="E561" s="12">
        <v>508</v>
      </c>
      <c r="F561" s="13" t="s">
        <v>1110</v>
      </c>
      <c r="G561" s="12">
        <v>910</v>
      </c>
      <c r="H561" s="12">
        <v>1965</v>
      </c>
      <c r="I561" s="11">
        <v>702.68700000000001</v>
      </c>
      <c r="J561" s="11">
        <v>542.50300000000004</v>
      </c>
      <c r="K561" s="11">
        <v>461.13</v>
      </c>
      <c r="L561" s="11">
        <v>398.41199999999998</v>
      </c>
      <c r="M561" s="11">
        <v>336.58699999999999</v>
      </c>
      <c r="N561" s="11">
        <v>287.27</v>
      </c>
      <c r="O561" s="11">
        <v>245.10499999999999</v>
      </c>
      <c r="P561" s="11">
        <v>208.85900000000001</v>
      </c>
      <c r="Q561" s="11">
        <v>177.65700000000001</v>
      </c>
      <c r="R561" s="11">
        <v>149.917</v>
      </c>
      <c r="S561" s="11">
        <v>124.254</v>
      </c>
      <c r="T561" s="11">
        <v>100.29</v>
      </c>
      <c r="U561" s="11">
        <v>77.728999999999999</v>
      </c>
      <c r="V561" s="11">
        <v>56.292999999999999</v>
      </c>
      <c r="W561" s="11">
        <v>36.484000000000002</v>
      </c>
      <c r="X561" s="11">
        <v>19.646999999999998</v>
      </c>
      <c r="Y561" s="11">
        <v>7.9530000000000003</v>
      </c>
      <c r="Z561" s="11">
        <v>2.0209999999999999</v>
      </c>
      <c r="AA561" s="11">
        <v>0.26</v>
      </c>
      <c r="AB561" s="11">
        <v>1.4999999999999999E-2</v>
      </c>
      <c r="AC561" s="11">
        <v>1E-3</v>
      </c>
    </row>
    <row r="562" spans="1:29" ht="11.5">
      <c r="A562" s="15">
        <v>545</v>
      </c>
      <c r="B562" s="13" t="s">
        <v>1059</v>
      </c>
      <c r="C562" s="14" t="s">
        <v>613</v>
      </c>
      <c r="D562" s="12"/>
      <c r="E562" s="12">
        <v>508</v>
      </c>
      <c r="F562" s="13" t="s">
        <v>1110</v>
      </c>
      <c r="G562" s="12">
        <v>910</v>
      </c>
      <c r="H562" s="12">
        <v>1970</v>
      </c>
      <c r="I562" s="11">
        <v>794.40599999999995</v>
      </c>
      <c r="J562" s="11">
        <v>625.86900000000003</v>
      </c>
      <c r="K562" s="11">
        <v>521.298</v>
      </c>
      <c r="L562" s="11">
        <v>446.79599999999999</v>
      </c>
      <c r="M562" s="11">
        <v>380.49700000000001</v>
      </c>
      <c r="N562" s="11">
        <v>317.57799999999997</v>
      </c>
      <c r="O562" s="11">
        <v>270.20800000000003</v>
      </c>
      <c r="P562" s="11">
        <v>229.631</v>
      </c>
      <c r="Q562" s="11">
        <v>194.33799999999999</v>
      </c>
      <c r="R562" s="11">
        <v>163.91800000000001</v>
      </c>
      <c r="S562" s="11">
        <v>136.542</v>
      </c>
      <c r="T562" s="11">
        <v>110.98699999999999</v>
      </c>
      <c r="U562" s="11">
        <v>86.697000000000003</v>
      </c>
      <c r="V562" s="11">
        <v>63.475000000000001</v>
      </c>
      <c r="W562" s="11">
        <v>41.787999999999997</v>
      </c>
      <c r="X562" s="11">
        <v>23.088000000000001</v>
      </c>
      <c r="Y562" s="11">
        <v>9.61</v>
      </c>
      <c r="Z562" s="11">
        <v>2.5750000000000002</v>
      </c>
      <c r="AA562" s="11">
        <v>0.35399999999999998</v>
      </c>
      <c r="AB562" s="11">
        <v>2.3E-2</v>
      </c>
      <c r="AC562" s="11">
        <v>1E-3</v>
      </c>
    </row>
    <row r="563" spans="1:29" ht="11.5">
      <c r="A563" s="15">
        <v>546</v>
      </c>
      <c r="B563" s="13" t="s">
        <v>1059</v>
      </c>
      <c r="C563" s="14" t="s">
        <v>613</v>
      </c>
      <c r="D563" s="12"/>
      <c r="E563" s="12">
        <v>508</v>
      </c>
      <c r="F563" s="13" t="s">
        <v>1110</v>
      </c>
      <c r="G563" s="12">
        <v>910</v>
      </c>
      <c r="H563" s="12">
        <v>1975</v>
      </c>
      <c r="I563" s="11">
        <v>895.31600000000003</v>
      </c>
      <c r="J563" s="11">
        <v>710.81700000000001</v>
      </c>
      <c r="K563" s="11">
        <v>603.33699999999999</v>
      </c>
      <c r="L563" s="11">
        <v>506.33199999999999</v>
      </c>
      <c r="M563" s="11">
        <v>428.11900000000003</v>
      </c>
      <c r="N563" s="11">
        <v>360.654</v>
      </c>
      <c r="O563" s="11">
        <v>300.20499999999998</v>
      </c>
      <c r="P563" s="11">
        <v>254.54400000000001</v>
      </c>
      <c r="Q563" s="11">
        <v>214.95500000000001</v>
      </c>
      <c r="R563" s="11">
        <v>180.43600000000001</v>
      </c>
      <c r="S563" s="11">
        <v>150.26</v>
      </c>
      <c r="T563" s="11">
        <v>122.789</v>
      </c>
      <c r="U563" s="11">
        <v>96.665000000000006</v>
      </c>
      <c r="V563" s="11">
        <v>71.403000000000006</v>
      </c>
      <c r="W563" s="11">
        <v>47.601999999999997</v>
      </c>
      <c r="X563" s="11">
        <v>26.773</v>
      </c>
      <c r="Y563" s="11">
        <v>11.462999999999999</v>
      </c>
      <c r="Z563" s="11">
        <v>3.1680000000000001</v>
      </c>
      <c r="AA563" s="11">
        <v>0.45800000000000002</v>
      </c>
      <c r="AB563" s="11">
        <v>3.1E-2</v>
      </c>
      <c r="AC563" s="11">
        <v>1E-3</v>
      </c>
    </row>
    <row r="564" spans="1:29" ht="11.5">
      <c r="A564" s="15">
        <v>547</v>
      </c>
      <c r="B564" s="13" t="s">
        <v>1059</v>
      </c>
      <c r="C564" s="14" t="s">
        <v>613</v>
      </c>
      <c r="D564" s="12"/>
      <c r="E564" s="12">
        <v>508</v>
      </c>
      <c r="F564" s="13" t="s">
        <v>1110</v>
      </c>
      <c r="G564" s="12">
        <v>910</v>
      </c>
      <c r="H564" s="12">
        <v>1980</v>
      </c>
      <c r="I564" s="11">
        <v>1018.677</v>
      </c>
      <c r="J564" s="11">
        <v>808.73699999999997</v>
      </c>
      <c r="K564" s="11">
        <v>689.27599999999995</v>
      </c>
      <c r="L564" s="11">
        <v>591.47299999999996</v>
      </c>
      <c r="M564" s="11">
        <v>493.98399999999998</v>
      </c>
      <c r="N564" s="11">
        <v>416.19099999999997</v>
      </c>
      <c r="O564" s="11">
        <v>353.423</v>
      </c>
      <c r="P564" s="11">
        <v>291.18900000000002</v>
      </c>
      <c r="Q564" s="11">
        <v>241.29300000000001</v>
      </c>
      <c r="R564" s="11">
        <v>202.148</v>
      </c>
      <c r="S564" s="11">
        <v>167.53700000000001</v>
      </c>
      <c r="T564" s="11">
        <v>136.90199999999999</v>
      </c>
      <c r="U564" s="11">
        <v>108.462</v>
      </c>
      <c r="V564" s="11">
        <v>80.789000000000001</v>
      </c>
      <c r="W564" s="11">
        <v>54.411999999999999</v>
      </c>
      <c r="X564" s="11">
        <v>31.114000000000001</v>
      </c>
      <c r="Y564" s="11">
        <v>13.629</v>
      </c>
      <c r="Z564" s="11">
        <v>3.887</v>
      </c>
      <c r="AA564" s="11">
        <v>0.57699999999999996</v>
      </c>
      <c r="AB564" s="11">
        <v>0.04</v>
      </c>
      <c r="AC564" s="11">
        <v>2E-3</v>
      </c>
    </row>
    <row r="565" spans="1:29" ht="11.5">
      <c r="A565" s="15">
        <v>548</v>
      </c>
      <c r="B565" s="13" t="s">
        <v>1059</v>
      </c>
      <c r="C565" s="14" t="s">
        <v>613</v>
      </c>
      <c r="D565" s="12"/>
      <c r="E565" s="12">
        <v>508</v>
      </c>
      <c r="F565" s="13" t="s">
        <v>1110</v>
      </c>
      <c r="G565" s="12">
        <v>910</v>
      </c>
      <c r="H565" s="12">
        <v>1985</v>
      </c>
      <c r="I565" s="11">
        <v>1123.7260000000001</v>
      </c>
      <c r="J565" s="11">
        <v>913.65700000000004</v>
      </c>
      <c r="K565" s="11">
        <v>778.86400000000003</v>
      </c>
      <c r="L565" s="11">
        <v>658.63</v>
      </c>
      <c r="M565" s="11">
        <v>538.43299999999999</v>
      </c>
      <c r="N565" s="11">
        <v>432.15100000000001</v>
      </c>
      <c r="O565" s="11">
        <v>362.47300000000001</v>
      </c>
      <c r="P565" s="11">
        <v>310.62099999999998</v>
      </c>
      <c r="Q565" s="11">
        <v>257.55500000000001</v>
      </c>
      <c r="R565" s="11">
        <v>214.233</v>
      </c>
      <c r="S565" s="11">
        <v>179.02</v>
      </c>
      <c r="T565" s="11">
        <v>146.69800000000001</v>
      </c>
      <c r="U565" s="11">
        <v>116.824</v>
      </c>
      <c r="V565" s="11">
        <v>88.234999999999999</v>
      </c>
      <c r="W565" s="11">
        <v>60.292999999999999</v>
      </c>
      <c r="X565" s="11">
        <v>34.713999999999999</v>
      </c>
      <c r="Y565" s="11">
        <v>15.282999999999999</v>
      </c>
      <c r="Z565" s="11">
        <v>4.4539999999999997</v>
      </c>
      <c r="AA565" s="11">
        <v>0.68700000000000006</v>
      </c>
      <c r="AB565" s="11">
        <v>4.9000000000000002E-2</v>
      </c>
      <c r="AC565" s="11">
        <v>2E-3</v>
      </c>
    </row>
    <row r="566" spans="1:29" ht="11.5">
      <c r="A566" s="15">
        <v>549</v>
      </c>
      <c r="B566" s="13" t="s">
        <v>1059</v>
      </c>
      <c r="C566" s="14" t="s">
        <v>613</v>
      </c>
      <c r="D566" s="12"/>
      <c r="E566" s="12">
        <v>508</v>
      </c>
      <c r="F566" s="13" t="s">
        <v>1110</v>
      </c>
      <c r="G566" s="12">
        <v>910</v>
      </c>
      <c r="H566" s="12">
        <v>1990</v>
      </c>
      <c r="I566" s="11">
        <v>1151.3130000000001</v>
      </c>
      <c r="J566" s="11">
        <v>999.30200000000002</v>
      </c>
      <c r="K566" s="11">
        <v>869.85</v>
      </c>
      <c r="L566" s="11">
        <v>708.08900000000006</v>
      </c>
      <c r="M566" s="11">
        <v>515.79499999999996</v>
      </c>
      <c r="N566" s="11">
        <v>365.53199999999998</v>
      </c>
      <c r="O566" s="11">
        <v>283.49400000000003</v>
      </c>
      <c r="P566" s="11">
        <v>250.309</v>
      </c>
      <c r="Q566" s="11">
        <v>228.624</v>
      </c>
      <c r="R566" s="11">
        <v>197.78299999999999</v>
      </c>
      <c r="S566" s="11">
        <v>169.16</v>
      </c>
      <c r="T566" s="11">
        <v>143.18100000000001</v>
      </c>
      <c r="U566" s="11">
        <v>116.21299999999999</v>
      </c>
      <c r="V566" s="11">
        <v>88.671999999999997</v>
      </c>
      <c r="W566" s="11">
        <v>61.264000000000003</v>
      </c>
      <c r="X566" s="11">
        <v>35.561</v>
      </c>
      <c r="Y566" s="11">
        <v>15.368</v>
      </c>
      <c r="Z566" s="11">
        <v>4.609</v>
      </c>
      <c r="AA566" s="11">
        <v>0.75900000000000001</v>
      </c>
      <c r="AB566" s="11">
        <v>5.5E-2</v>
      </c>
      <c r="AC566" s="11">
        <v>3.0000000000000001E-3</v>
      </c>
    </row>
    <row r="567" spans="1:29" ht="11.5">
      <c r="A567" s="15">
        <v>550</v>
      </c>
      <c r="B567" s="13" t="s">
        <v>1059</v>
      </c>
      <c r="C567" s="14" t="s">
        <v>613</v>
      </c>
      <c r="D567" s="12"/>
      <c r="E567" s="12">
        <v>508</v>
      </c>
      <c r="F567" s="13" t="s">
        <v>1110</v>
      </c>
      <c r="G567" s="12">
        <v>910</v>
      </c>
      <c r="H567" s="12">
        <v>1995</v>
      </c>
      <c r="I567" s="11">
        <v>1359.3920000000001</v>
      </c>
      <c r="J567" s="11">
        <v>1105.768</v>
      </c>
      <c r="K567" s="11">
        <v>943.51700000000005</v>
      </c>
      <c r="L567" s="11">
        <v>776.21500000000003</v>
      </c>
      <c r="M567" s="11">
        <v>614.67700000000002</v>
      </c>
      <c r="N567" s="11">
        <v>495.91199999999998</v>
      </c>
      <c r="O567" s="11">
        <v>428.33499999999998</v>
      </c>
      <c r="P567" s="11">
        <v>356.983</v>
      </c>
      <c r="Q567" s="11">
        <v>307.976</v>
      </c>
      <c r="R567" s="11">
        <v>256.25599999999997</v>
      </c>
      <c r="S567" s="11">
        <v>205.84399999999999</v>
      </c>
      <c r="T567" s="11">
        <v>166.70599999999999</v>
      </c>
      <c r="U567" s="11">
        <v>133.03100000000001</v>
      </c>
      <c r="V567" s="11">
        <v>99.863</v>
      </c>
      <c r="W567" s="11">
        <v>67.832999999999998</v>
      </c>
      <c r="X567" s="11">
        <v>39.594000000000001</v>
      </c>
      <c r="Y567" s="11">
        <v>17.568999999999999</v>
      </c>
      <c r="Z567" s="11">
        <v>4.9560000000000004</v>
      </c>
      <c r="AA567" s="11">
        <v>0.77900000000000003</v>
      </c>
      <c r="AB567" s="11">
        <v>5.8999999999999997E-2</v>
      </c>
      <c r="AC567" s="11">
        <v>3.0000000000000001E-3</v>
      </c>
    </row>
    <row r="568" spans="1:29" ht="11.5">
      <c r="A568" s="15">
        <v>551</v>
      </c>
      <c r="B568" s="13" t="s">
        <v>1059</v>
      </c>
      <c r="C568" s="14" t="s">
        <v>613</v>
      </c>
      <c r="D568" s="12"/>
      <c r="E568" s="12">
        <v>508</v>
      </c>
      <c r="F568" s="13" t="s">
        <v>1110</v>
      </c>
      <c r="G568" s="12">
        <v>910</v>
      </c>
      <c r="H568" s="12">
        <v>2000</v>
      </c>
      <c r="I568" s="11">
        <v>1578.674</v>
      </c>
      <c r="J568" s="11">
        <v>1271.877</v>
      </c>
      <c r="K568" s="11">
        <v>1080.75</v>
      </c>
      <c r="L568" s="11">
        <v>922.96500000000003</v>
      </c>
      <c r="M568" s="11">
        <v>747.90899999999999</v>
      </c>
      <c r="N568" s="11">
        <v>583.07399999999996</v>
      </c>
      <c r="O568" s="11">
        <v>466.31200000000001</v>
      </c>
      <c r="P568" s="11">
        <v>399.45699999999999</v>
      </c>
      <c r="Q568" s="11">
        <v>329.35399999999998</v>
      </c>
      <c r="R568" s="11">
        <v>281.39999999999998</v>
      </c>
      <c r="S568" s="11">
        <v>232.17500000000001</v>
      </c>
      <c r="T568" s="11">
        <v>183.67599999999999</v>
      </c>
      <c r="U568" s="11">
        <v>143.56800000000001</v>
      </c>
      <c r="V568" s="11">
        <v>107.79300000000001</v>
      </c>
      <c r="W568" s="11">
        <v>73.162999999999997</v>
      </c>
      <c r="X568" s="11">
        <v>42.161999999999999</v>
      </c>
      <c r="Y568" s="11">
        <v>18.73</v>
      </c>
      <c r="Z568" s="11">
        <v>5.282</v>
      </c>
      <c r="AA568" s="11">
        <v>0.75900000000000001</v>
      </c>
      <c r="AB568" s="11">
        <v>5.6000000000000001E-2</v>
      </c>
      <c r="AC568" s="11">
        <v>3.0000000000000001E-3</v>
      </c>
    </row>
    <row r="569" spans="1:29" ht="11.5">
      <c r="A569" s="15">
        <v>552</v>
      </c>
      <c r="B569" s="13" t="s">
        <v>1059</v>
      </c>
      <c r="C569" s="14" t="s">
        <v>613</v>
      </c>
      <c r="D569" s="12"/>
      <c r="E569" s="12">
        <v>508</v>
      </c>
      <c r="F569" s="13" t="s">
        <v>1110</v>
      </c>
      <c r="G569" s="12">
        <v>910</v>
      </c>
      <c r="H569" s="12">
        <v>2005</v>
      </c>
      <c r="I569" s="11">
        <v>1864.539</v>
      </c>
      <c r="J569" s="11">
        <v>1505.3420000000001</v>
      </c>
      <c r="K569" s="11">
        <v>1249.6479999999999</v>
      </c>
      <c r="L569" s="11">
        <v>1062.5219999999999</v>
      </c>
      <c r="M569" s="11">
        <v>899.12800000000004</v>
      </c>
      <c r="N569" s="11">
        <v>723.60599999999999</v>
      </c>
      <c r="O569" s="11">
        <v>559.54</v>
      </c>
      <c r="P569" s="11">
        <v>439.25099999999998</v>
      </c>
      <c r="Q569" s="11">
        <v>369.76900000000001</v>
      </c>
      <c r="R569" s="11">
        <v>300.84100000000001</v>
      </c>
      <c r="S569" s="11">
        <v>252.64099999999999</v>
      </c>
      <c r="T569" s="11">
        <v>203.75800000000001</v>
      </c>
      <c r="U569" s="11">
        <v>155.60300000000001</v>
      </c>
      <c r="V569" s="11">
        <v>114.44199999999999</v>
      </c>
      <c r="W569" s="11">
        <v>77.504000000000005</v>
      </c>
      <c r="X569" s="11">
        <v>44.435000000000002</v>
      </c>
      <c r="Y569" s="11">
        <v>19.308</v>
      </c>
      <c r="Z569" s="11">
        <v>5.3280000000000003</v>
      </c>
      <c r="AA569" s="11">
        <v>0.746</v>
      </c>
      <c r="AB569" s="11">
        <v>5.1999999999999998E-2</v>
      </c>
      <c r="AC569" s="11">
        <v>3.0000000000000001E-3</v>
      </c>
    </row>
    <row r="570" spans="1:29" ht="11.5">
      <c r="A570" s="15">
        <v>553</v>
      </c>
      <c r="B570" s="13" t="s">
        <v>1059</v>
      </c>
      <c r="C570" s="14" t="s">
        <v>613</v>
      </c>
      <c r="D570" s="12"/>
      <c r="E570" s="12">
        <v>508</v>
      </c>
      <c r="F570" s="13" t="s">
        <v>1110</v>
      </c>
      <c r="G570" s="12">
        <v>910</v>
      </c>
      <c r="H570" s="12">
        <v>2010</v>
      </c>
      <c r="I570" s="11">
        <v>2094.0839999999998</v>
      </c>
      <c r="J570" s="11">
        <v>1797.124</v>
      </c>
      <c r="K570" s="11">
        <v>1480.9780000000001</v>
      </c>
      <c r="L570" s="11">
        <v>1225.9949999999999</v>
      </c>
      <c r="M570" s="11">
        <v>1026.704</v>
      </c>
      <c r="N570" s="11">
        <v>856.57</v>
      </c>
      <c r="O570" s="11">
        <v>685.72500000000002</v>
      </c>
      <c r="P570" s="11">
        <v>523.90899999999999</v>
      </c>
      <c r="Q570" s="11">
        <v>400.96100000000001</v>
      </c>
      <c r="R570" s="11">
        <v>331.14299999999997</v>
      </c>
      <c r="S570" s="11">
        <v>265.685</v>
      </c>
      <c r="T570" s="11">
        <v>218.82</v>
      </c>
      <c r="U570" s="11">
        <v>169.916</v>
      </c>
      <c r="V570" s="11">
        <v>121.70699999999999</v>
      </c>
      <c r="W570" s="11">
        <v>80.448999999999998</v>
      </c>
      <c r="X570" s="11">
        <v>45.859000000000002</v>
      </c>
      <c r="Y570" s="11">
        <v>19.675000000000001</v>
      </c>
      <c r="Z570" s="11">
        <v>5.2309999999999999</v>
      </c>
      <c r="AA570" s="11">
        <v>0.70699999999999996</v>
      </c>
      <c r="AB570" s="11">
        <v>4.8000000000000001E-2</v>
      </c>
      <c r="AC570" s="11">
        <v>3.0000000000000001E-3</v>
      </c>
    </row>
    <row r="571" spans="1:29" ht="11.5">
      <c r="A571" s="15">
        <v>554</v>
      </c>
      <c r="B571" s="13" t="s">
        <v>1059</v>
      </c>
      <c r="C571" s="14" t="s">
        <v>613</v>
      </c>
      <c r="D571" s="12"/>
      <c r="E571" s="12">
        <v>508</v>
      </c>
      <c r="F571" s="13" t="s">
        <v>1110</v>
      </c>
      <c r="G571" s="12">
        <v>910</v>
      </c>
      <c r="H571" s="12">
        <v>2015</v>
      </c>
      <c r="I571" s="11">
        <v>2327.694</v>
      </c>
      <c r="J571" s="11">
        <v>2040.7840000000001</v>
      </c>
      <c r="K571" s="11">
        <v>1775.4639999999999</v>
      </c>
      <c r="L571" s="11">
        <v>1461.8240000000001</v>
      </c>
      <c r="M571" s="11">
        <v>1199.4469999999999</v>
      </c>
      <c r="N571" s="11">
        <v>992.16300000000001</v>
      </c>
      <c r="O571" s="11">
        <v>815.81799999999998</v>
      </c>
      <c r="P571" s="11">
        <v>639.68100000000004</v>
      </c>
      <c r="Q571" s="11">
        <v>478.23399999999998</v>
      </c>
      <c r="R571" s="11">
        <v>360.16199999999998</v>
      </c>
      <c r="S571" s="11">
        <v>293.05799999999999</v>
      </c>
      <c r="T571" s="11">
        <v>230.44499999999999</v>
      </c>
      <c r="U571" s="11">
        <v>182.82499999999999</v>
      </c>
      <c r="V571" s="11">
        <v>133.31200000000001</v>
      </c>
      <c r="W571" s="11">
        <v>86.06</v>
      </c>
      <c r="X571" s="11">
        <v>48.118000000000002</v>
      </c>
      <c r="Y571" s="11">
        <v>20.678000000000001</v>
      </c>
      <c r="Z571" s="11">
        <v>5.4950000000000001</v>
      </c>
      <c r="AA571" s="11">
        <v>0.72499999999999998</v>
      </c>
      <c r="AB571" s="11">
        <v>4.8000000000000001E-2</v>
      </c>
      <c r="AC571" s="11">
        <v>3.0000000000000001E-3</v>
      </c>
    </row>
    <row r="572" spans="1:29" ht="11.5">
      <c r="A572" s="15">
        <v>555</v>
      </c>
      <c r="B572" s="13" t="s">
        <v>1059</v>
      </c>
      <c r="C572" s="14" t="s">
        <v>613</v>
      </c>
      <c r="D572" s="12"/>
      <c r="E572" s="12">
        <v>508</v>
      </c>
      <c r="F572" s="13" t="s">
        <v>1110</v>
      </c>
      <c r="G572" s="12">
        <v>910</v>
      </c>
      <c r="H572" s="12">
        <v>2020</v>
      </c>
      <c r="I572" s="11">
        <v>2590.85</v>
      </c>
      <c r="J572" s="11">
        <v>2287.9279999999999</v>
      </c>
      <c r="K572" s="11">
        <v>2026.2940000000001</v>
      </c>
      <c r="L572" s="11">
        <v>1760.2439999999999</v>
      </c>
      <c r="M572" s="11">
        <v>1439.3430000000001</v>
      </c>
      <c r="N572" s="11">
        <v>1171.134</v>
      </c>
      <c r="O572" s="11">
        <v>959.78200000000004</v>
      </c>
      <c r="P572" s="11">
        <v>778.71600000000001</v>
      </c>
      <c r="Q572" s="11">
        <v>601.64499999999998</v>
      </c>
      <c r="R572" s="11">
        <v>443.976</v>
      </c>
      <c r="S572" s="11">
        <v>329.46100000000001</v>
      </c>
      <c r="T572" s="11">
        <v>262.86</v>
      </c>
      <c r="U572" s="11">
        <v>199.76400000000001</v>
      </c>
      <c r="V572" s="11">
        <v>149.65199999999999</v>
      </c>
      <c r="W572" s="11">
        <v>99.486000000000004</v>
      </c>
      <c r="X572" s="11">
        <v>55.335000000000001</v>
      </c>
      <c r="Y572" s="11">
        <v>24.032</v>
      </c>
      <c r="Z572" s="11">
        <v>6.7370000000000001</v>
      </c>
      <c r="AA572" s="11">
        <v>0.93500000000000005</v>
      </c>
      <c r="AB572" s="11">
        <v>5.8000000000000003E-2</v>
      </c>
      <c r="AC572" s="11">
        <v>3.0000000000000001E-3</v>
      </c>
    </row>
    <row r="573" spans="1:29" ht="11.5">
      <c r="A573" s="15">
        <v>556</v>
      </c>
      <c r="B573" s="13" t="s">
        <v>1059</v>
      </c>
      <c r="C573" s="14" t="s">
        <v>1117</v>
      </c>
      <c r="D573" s="12">
        <v>2</v>
      </c>
      <c r="E573" s="12">
        <v>638</v>
      </c>
      <c r="F573" s="13" t="s">
        <v>1110</v>
      </c>
      <c r="G573" s="12">
        <v>910</v>
      </c>
      <c r="H573" s="12">
        <v>1950</v>
      </c>
      <c r="I573" s="11">
        <v>21.300999999999998</v>
      </c>
      <c r="J573" s="11">
        <v>15.506</v>
      </c>
      <c r="K573" s="11">
        <v>11.493</v>
      </c>
      <c r="L573" s="11">
        <v>11.866</v>
      </c>
      <c r="M573" s="11">
        <v>10.725</v>
      </c>
      <c r="N573" s="11">
        <v>10.234</v>
      </c>
      <c r="O573" s="11">
        <v>8.3949999999999996</v>
      </c>
      <c r="P573" s="11">
        <v>7.4139999999999997</v>
      </c>
      <c r="Q573" s="11">
        <v>6.2469999999999999</v>
      </c>
      <c r="R573" s="11">
        <v>4.758</v>
      </c>
      <c r="S573" s="11">
        <v>3.5310000000000001</v>
      </c>
      <c r="T573" s="11">
        <v>2.6749999999999998</v>
      </c>
      <c r="U573" s="11">
        <v>1.9510000000000001</v>
      </c>
      <c r="V573" s="11">
        <v>1.153</v>
      </c>
      <c r="W573" s="11">
        <v>0.84899999999999998</v>
      </c>
      <c r="X573" s="11">
        <v>0.501</v>
      </c>
      <c r="Y573" s="11">
        <v>0.249</v>
      </c>
      <c r="Z573" s="11">
        <v>7.2999999999999995E-2</v>
      </c>
      <c r="AA573" s="11">
        <v>0.01</v>
      </c>
      <c r="AB573" s="11">
        <v>0</v>
      </c>
      <c r="AC573" s="11">
        <v>0</v>
      </c>
    </row>
    <row r="574" spans="1:29" ht="11.5">
      <c r="A574" s="15">
        <v>557</v>
      </c>
      <c r="B574" s="13" t="s">
        <v>1059</v>
      </c>
      <c r="C574" s="14" t="s">
        <v>1117</v>
      </c>
      <c r="D574" s="12">
        <v>2</v>
      </c>
      <c r="E574" s="12">
        <v>638</v>
      </c>
      <c r="F574" s="13" t="s">
        <v>1110</v>
      </c>
      <c r="G574" s="12">
        <v>910</v>
      </c>
      <c r="H574" s="12">
        <v>1955</v>
      </c>
      <c r="I574" s="11">
        <v>28.048999999999999</v>
      </c>
      <c r="J574" s="11">
        <v>20.411999999999999</v>
      </c>
      <c r="K574" s="11">
        <v>15.58</v>
      </c>
      <c r="L574" s="11">
        <v>11.351000000000001</v>
      </c>
      <c r="M574" s="11">
        <v>11.564</v>
      </c>
      <c r="N574" s="11">
        <v>10.409000000000001</v>
      </c>
      <c r="O574" s="11">
        <v>9.8770000000000007</v>
      </c>
      <c r="P574" s="11">
        <v>8.0939999999999994</v>
      </c>
      <c r="Q574" s="11">
        <v>6.8150000000000004</v>
      </c>
      <c r="R574" s="11">
        <v>5.5389999999999997</v>
      </c>
      <c r="S574" s="11">
        <v>4.4180000000000001</v>
      </c>
      <c r="T574" s="11">
        <v>3.355</v>
      </c>
      <c r="U574" s="11">
        <v>2.3660000000000001</v>
      </c>
      <c r="V574" s="11">
        <v>1.571</v>
      </c>
      <c r="W574" s="11">
        <v>0.88300000000000001</v>
      </c>
      <c r="X574" s="11">
        <v>0.51200000000000001</v>
      </c>
      <c r="Y574" s="11">
        <v>0.21199999999999999</v>
      </c>
      <c r="Z574" s="11">
        <v>7.5999999999999998E-2</v>
      </c>
      <c r="AA574" s="11">
        <v>1.6E-2</v>
      </c>
      <c r="AB574" s="11">
        <v>0</v>
      </c>
      <c r="AC574" s="11">
        <v>0</v>
      </c>
    </row>
    <row r="575" spans="1:29" ht="11.5">
      <c r="A575" s="15">
        <v>558</v>
      </c>
      <c r="B575" s="13" t="s">
        <v>1059</v>
      </c>
      <c r="C575" s="14" t="s">
        <v>1117</v>
      </c>
      <c r="D575" s="12">
        <v>2</v>
      </c>
      <c r="E575" s="12">
        <v>638</v>
      </c>
      <c r="F575" s="13" t="s">
        <v>1110</v>
      </c>
      <c r="G575" s="12">
        <v>910</v>
      </c>
      <c r="H575" s="12">
        <v>1960</v>
      </c>
      <c r="I575" s="11">
        <v>29.835000000000001</v>
      </c>
      <c r="J575" s="11">
        <v>25.881</v>
      </c>
      <c r="K575" s="11">
        <v>20.161999999999999</v>
      </c>
      <c r="L575" s="11">
        <v>15.25</v>
      </c>
      <c r="M575" s="11">
        <v>11.003</v>
      </c>
      <c r="N575" s="11">
        <v>11.208</v>
      </c>
      <c r="O575" s="11">
        <v>10.037000000000001</v>
      </c>
      <c r="P575" s="11">
        <v>9.5030000000000001</v>
      </c>
      <c r="Q575" s="11">
        <v>7.6779999999999999</v>
      </c>
      <c r="R575" s="11">
        <v>6.6619999999999999</v>
      </c>
      <c r="S575" s="11">
        <v>5.452</v>
      </c>
      <c r="T575" s="11">
        <v>3.9289999999999998</v>
      </c>
      <c r="U575" s="11">
        <v>2.6850000000000001</v>
      </c>
      <c r="V575" s="11">
        <v>1.84</v>
      </c>
      <c r="W575" s="11">
        <v>1.18</v>
      </c>
      <c r="X575" s="11">
        <v>0.55400000000000005</v>
      </c>
      <c r="Y575" s="11">
        <v>0.25800000000000001</v>
      </c>
      <c r="Z575" s="11">
        <v>8.1000000000000003E-2</v>
      </c>
      <c r="AA575" s="11">
        <v>1.9E-2</v>
      </c>
      <c r="AB575" s="11">
        <v>2E-3</v>
      </c>
      <c r="AC575" s="11">
        <v>0</v>
      </c>
    </row>
    <row r="576" spans="1:29" ht="11.5">
      <c r="A576" s="15">
        <v>559</v>
      </c>
      <c r="B576" s="13" t="s">
        <v>1059</v>
      </c>
      <c r="C576" s="14" t="s">
        <v>1117</v>
      </c>
      <c r="D576" s="12">
        <v>2</v>
      </c>
      <c r="E576" s="12">
        <v>638</v>
      </c>
      <c r="F576" s="13" t="s">
        <v>1110</v>
      </c>
      <c r="G576" s="12">
        <v>910</v>
      </c>
      <c r="H576" s="12">
        <v>1965</v>
      </c>
      <c r="I576" s="11">
        <v>34.069000000000003</v>
      </c>
      <c r="J576" s="11">
        <v>28.241</v>
      </c>
      <c r="K576" s="11">
        <v>26.5</v>
      </c>
      <c r="L576" s="11">
        <v>19.971</v>
      </c>
      <c r="M576" s="11">
        <v>13.935</v>
      </c>
      <c r="N576" s="11">
        <v>10.321</v>
      </c>
      <c r="O576" s="11">
        <v>11.73</v>
      </c>
      <c r="P576" s="11">
        <v>10.019</v>
      </c>
      <c r="Q576" s="11">
        <v>9.1259999999999994</v>
      </c>
      <c r="R576" s="11">
        <v>7.3259999999999996</v>
      </c>
      <c r="S576" s="11">
        <v>6.1020000000000003</v>
      </c>
      <c r="T576" s="11">
        <v>4.8239999999999998</v>
      </c>
      <c r="U576" s="11">
        <v>3.431</v>
      </c>
      <c r="V576" s="11">
        <v>2.145</v>
      </c>
      <c r="W576" s="11">
        <v>1.3140000000000001</v>
      </c>
      <c r="X576" s="11">
        <v>0.72099999999999997</v>
      </c>
      <c r="Y576" s="11">
        <v>0.309</v>
      </c>
      <c r="Z576" s="11">
        <v>0.115</v>
      </c>
      <c r="AA576" s="11">
        <v>2.1999999999999999E-2</v>
      </c>
      <c r="AB576" s="11">
        <v>3.0000000000000001E-3</v>
      </c>
      <c r="AC576" s="11">
        <v>0</v>
      </c>
    </row>
    <row r="577" spans="1:29" ht="11.5">
      <c r="A577" s="15">
        <v>560</v>
      </c>
      <c r="B577" s="13" t="s">
        <v>1059</v>
      </c>
      <c r="C577" s="14" t="s">
        <v>1117</v>
      </c>
      <c r="D577" s="12">
        <v>2</v>
      </c>
      <c r="E577" s="12">
        <v>638</v>
      </c>
      <c r="F577" s="13" t="s">
        <v>1110</v>
      </c>
      <c r="G577" s="12">
        <v>910</v>
      </c>
      <c r="H577" s="12">
        <v>1970</v>
      </c>
      <c r="I577" s="11">
        <v>37.177999999999997</v>
      </c>
      <c r="J577" s="11">
        <v>35.435000000000002</v>
      </c>
      <c r="K577" s="11">
        <v>30.710999999999999</v>
      </c>
      <c r="L577" s="11">
        <v>25.602</v>
      </c>
      <c r="M577" s="11">
        <v>15.565</v>
      </c>
      <c r="N577" s="11">
        <v>12.113</v>
      </c>
      <c r="O577" s="11">
        <v>11.691000000000001</v>
      </c>
      <c r="P577" s="11">
        <v>12.478</v>
      </c>
      <c r="Q577" s="11">
        <v>10.397</v>
      </c>
      <c r="R577" s="11">
        <v>9.23</v>
      </c>
      <c r="S577" s="11">
        <v>6.8470000000000004</v>
      </c>
      <c r="T577" s="11">
        <v>5.7809999999999997</v>
      </c>
      <c r="U577" s="11">
        <v>4.2229999999999999</v>
      </c>
      <c r="V577" s="11">
        <v>2.5019999999999998</v>
      </c>
      <c r="W577" s="11">
        <v>1.478</v>
      </c>
      <c r="X577" s="11">
        <v>0.84499999999999997</v>
      </c>
      <c r="Y577" s="11">
        <v>0.38600000000000001</v>
      </c>
      <c r="Z577" s="11">
        <v>0.13200000000000001</v>
      </c>
      <c r="AA577" s="11">
        <v>3.4000000000000002E-2</v>
      </c>
      <c r="AB577" s="11">
        <v>4.0000000000000001E-3</v>
      </c>
      <c r="AC577" s="11">
        <v>0</v>
      </c>
    </row>
    <row r="578" spans="1:29" ht="11.5">
      <c r="A578" s="15">
        <v>561</v>
      </c>
      <c r="B578" s="13" t="s">
        <v>1059</v>
      </c>
      <c r="C578" s="14" t="s">
        <v>1117</v>
      </c>
      <c r="D578" s="12">
        <v>2</v>
      </c>
      <c r="E578" s="12">
        <v>638</v>
      </c>
      <c r="F578" s="13" t="s">
        <v>1110</v>
      </c>
      <c r="G578" s="12">
        <v>910</v>
      </c>
      <c r="H578" s="12">
        <v>1975</v>
      </c>
      <c r="I578" s="11">
        <v>30.808</v>
      </c>
      <c r="J578" s="11">
        <v>36.314</v>
      </c>
      <c r="K578" s="11">
        <v>34.430999999999997</v>
      </c>
      <c r="L578" s="11">
        <v>28.524000000000001</v>
      </c>
      <c r="M578" s="11">
        <v>21.181999999999999</v>
      </c>
      <c r="N578" s="11">
        <v>13.202</v>
      </c>
      <c r="O578" s="11">
        <v>11.991</v>
      </c>
      <c r="P578" s="11">
        <v>11.278</v>
      </c>
      <c r="Q578" s="11">
        <v>11.631</v>
      </c>
      <c r="R578" s="11">
        <v>9.36</v>
      </c>
      <c r="S578" s="11">
        <v>8.4429999999999996</v>
      </c>
      <c r="T578" s="11">
        <v>6.1459999999999999</v>
      </c>
      <c r="U578" s="11">
        <v>4.835</v>
      </c>
      <c r="V578" s="11">
        <v>3.3809999999999998</v>
      </c>
      <c r="W578" s="11">
        <v>1.89</v>
      </c>
      <c r="X578" s="11">
        <v>0.98499999999999999</v>
      </c>
      <c r="Y578" s="11">
        <v>0.48599999999999999</v>
      </c>
      <c r="Z578" s="11">
        <v>0.182</v>
      </c>
      <c r="AA578" s="11">
        <v>4.1000000000000002E-2</v>
      </c>
      <c r="AB578" s="11">
        <v>6.0000000000000001E-3</v>
      </c>
      <c r="AC578" s="11">
        <v>0</v>
      </c>
    </row>
    <row r="579" spans="1:29" ht="11.5">
      <c r="A579" s="15">
        <v>562</v>
      </c>
      <c r="B579" s="13" t="s">
        <v>1059</v>
      </c>
      <c r="C579" s="14" t="s">
        <v>1117</v>
      </c>
      <c r="D579" s="12">
        <v>2</v>
      </c>
      <c r="E579" s="12">
        <v>638</v>
      </c>
      <c r="F579" s="13" t="s">
        <v>1110</v>
      </c>
      <c r="G579" s="12">
        <v>910</v>
      </c>
      <c r="H579" s="12">
        <v>1980</v>
      </c>
      <c r="I579" s="11">
        <v>28.99</v>
      </c>
      <c r="J579" s="11">
        <v>31.568999999999999</v>
      </c>
      <c r="K579" s="11">
        <v>35.606999999999999</v>
      </c>
      <c r="L579" s="11">
        <v>32.768000000000001</v>
      </c>
      <c r="M579" s="11">
        <v>24.61</v>
      </c>
      <c r="N579" s="11">
        <v>17.565999999999999</v>
      </c>
      <c r="O579" s="11">
        <v>13.253</v>
      </c>
      <c r="P579" s="11">
        <v>12.287000000000001</v>
      </c>
      <c r="Q579" s="11">
        <v>10.776</v>
      </c>
      <c r="R579" s="11">
        <v>11.045999999999999</v>
      </c>
      <c r="S579" s="11">
        <v>8.8249999999999993</v>
      </c>
      <c r="T579" s="11">
        <v>7.4630000000000001</v>
      </c>
      <c r="U579" s="11">
        <v>5.3010000000000002</v>
      </c>
      <c r="V579" s="11">
        <v>3.895</v>
      </c>
      <c r="W579" s="11">
        <v>2.448</v>
      </c>
      <c r="X579" s="11">
        <v>1.284</v>
      </c>
      <c r="Y579" s="11">
        <v>0.59799999999999998</v>
      </c>
      <c r="Z579" s="11">
        <v>0.23400000000000001</v>
      </c>
      <c r="AA579" s="11">
        <v>6.0999999999999999E-2</v>
      </c>
      <c r="AB579" s="11">
        <v>8.9999999999999993E-3</v>
      </c>
      <c r="AC579" s="11">
        <v>1E-3</v>
      </c>
    </row>
    <row r="580" spans="1:29" ht="11.5">
      <c r="A580" s="15">
        <v>563</v>
      </c>
      <c r="B580" s="13" t="s">
        <v>1059</v>
      </c>
      <c r="C580" s="14" t="s">
        <v>1117</v>
      </c>
      <c r="D580" s="12">
        <v>2</v>
      </c>
      <c r="E580" s="12">
        <v>638</v>
      </c>
      <c r="F580" s="13" t="s">
        <v>1110</v>
      </c>
      <c r="G580" s="12">
        <v>910</v>
      </c>
      <c r="H580" s="12">
        <v>1985</v>
      </c>
      <c r="I580" s="11">
        <v>31.434999999999999</v>
      </c>
      <c r="J580" s="11">
        <v>30.407</v>
      </c>
      <c r="K580" s="11">
        <v>31.978000000000002</v>
      </c>
      <c r="L580" s="11">
        <v>32.99</v>
      </c>
      <c r="M580" s="11">
        <v>28.247</v>
      </c>
      <c r="N580" s="11">
        <v>23.298999999999999</v>
      </c>
      <c r="O580" s="11">
        <v>19.917999999999999</v>
      </c>
      <c r="P580" s="11">
        <v>14.91</v>
      </c>
      <c r="Q580" s="11">
        <v>12.573</v>
      </c>
      <c r="R580" s="11">
        <v>10.848000000000001</v>
      </c>
      <c r="S580" s="11">
        <v>10.532999999999999</v>
      </c>
      <c r="T580" s="11">
        <v>8.0169999999999995</v>
      </c>
      <c r="U580" s="11">
        <v>6.7850000000000001</v>
      </c>
      <c r="V580" s="11">
        <v>4.3840000000000003</v>
      </c>
      <c r="W580" s="11">
        <v>3.032</v>
      </c>
      <c r="X580" s="11">
        <v>1.925</v>
      </c>
      <c r="Y580" s="11">
        <v>0.99199999999999999</v>
      </c>
      <c r="Z580" s="11">
        <v>0.35699999999999998</v>
      </c>
      <c r="AA580" s="11">
        <v>8.3000000000000004E-2</v>
      </c>
      <c r="AB580" s="11">
        <v>1.2999999999999999E-2</v>
      </c>
      <c r="AC580" s="11">
        <v>1E-3</v>
      </c>
    </row>
    <row r="581" spans="1:29" ht="11.5">
      <c r="A581" s="15">
        <v>564</v>
      </c>
      <c r="B581" s="13" t="s">
        <v>1059</v>
      </c>
      <c r="C581" s="14" t="s">
        <v>1117</v>
      </c>
      <c r="D581" s="12">
        <v>2</v>
      </c>
      <c r="E581" s="12">
        <v>638</v>
      </c>
      <c r="F581" s="13" t="s">
        <v>1110</v>
      </c>
      <c r="G581" s="12">
        <v>910</v>
      </c>
      <c r="H581" s="12">
        <v>1990</v>
      </c>
      <c r="I581" s="11">
        <v>34.073999999999998</v>
      </c>
      <c r="J581" s="11">
        <v>30.317</v>
      </c>
      <c r="K581" s="11">
        <v>30.318999999999999</v>
      </c>
      <c r="L581" s="11">
        <v>31.882000000000001</v>
      </c>
      <c r="M581" s="11">
        <v>32.753999999999998</v>
      </c>
      <c r="N581" s="11">
        <v>28.016999999999999</v>
      </c>
      <c r="O581" s="11">
        <v>23.091000000000001</v>
      </c>
      <c r="P581" s="11">
        <v>19.68</v>
      </c>
      <c r="Q581" s="11">
        <v>14.715999999999999</v>
      </c>
      <c r="R581" s="11">
        <v>12.355</v>
      </c>
      <c r="S581" s="11">
        <v>10.534000000000001</v>
      </c>
      <c r="T581" s="11">
        <v>9.9930000000000003</v>
      </c>
      <c r="U581" s="11">
        <v>7.3929999999999998</v>
      </c>
      <c r="V581" s="11">
        <v>5.9560000000000004</v>
      </c>
      <c r="W581" s="11">
        <v>3.577</v>
      </c>
      <c r="X581" s="11">
        <v>2.17</v>
      </c>
      <c r="Y581" s="11">
        <v>1.1499999999999999</v>
      </c>
      <c r="Z581" s="11">
        <v>0.48099999999999998</v>
      </c>
      <c r="AA581" s="11">
        <v>0.13400000000000001</v>
      </c>
      <c r="AB581" s="11">
        <v>1.9E-2</v>
      </c>
      <c r="AC581" s="11">
        <v>2E-3</v>
      </c>
    </row>
    <row r="582" spans="1:29" ht="11.5">
      <c r="A582" s="15">
        <v>565</v>
      </c>
      <c r="B582" s="13" t="s">
        <v>1059</v>
      </c>
      <c r="C582" s="14" t="s">
        <v>1117</v>
      </c>
      <c r="D582" s="12">
        <v>2</v>
      </c>
      <c r="E582" s="12">
        <v>638</v>
      </c>
      <c r="F582" s="13" t="s">
        <v>1110</v>
      </c>
      <c r="G582" s="12">
        <v>910</v>
      </c>
      <c r="H582" s="12">
        <v>1995</v>
      </c>
      <c r="I582" s="11">
        <v>35.006</v>
      </c>
      <c r="J582" s="11">
        <v>34.194000000000003</v>
      </c>
      <c r="K582" s="11">
        <v>31.494</v>
      </c>
      <c r="L582" s="11">
        <v>31.186</v>
      </c>
      <c r="M582" s="11">
        <v>30.355</v>
      </c>
      <c r="N582" s="11">
        <v>30.63</v>
      </c>
      <c r="O582" s="11">
        <v>28.913</v>
      </c>
      <c r="P582" s="11">
        <v>25.08</v>
      </c>
      <c r="Q582" s="11">
        <v>20.369</v>
      </c>
      <c r="R582" s="11">
        <v>14.583</v>
      </c>
      <c r="S582" s="11">
        <v>11.804</v>
      </c>
      <c r="T582" s="11">
        <v>9.91</v>
      </c>
      <c r="U582" s="11">
        <v>9.1780000000000008</v>
      </c>
      <c r="V582" s="11">
        <v>6.4749999999999996</v>
      </c>
      <c r="W582" s="11">
        <v>4.899</v>
      </c>
      <c r="X582" s="11">
        <v>2.726</v>
      </c>
      <c r="Y582" s="11">
        <v>1.399</v>
      </c>
      <c r="Z582" s="11">
        <v>0.57999999999999996</v>
      </c>
      <c r="AA582" s="11">
        <v>0.19</v>
      </c>
      <c r="AB582" s="11">
        <v>3.4000000000000002E-2</v>
      </c>
      <c r="AC582" s="11">
        <v>2E-3</v>
      </c>
    </row>
    <row r="583" spans="1:29" ht="11.5">
      <c r="A583" s="15">
        <v>566</v>
      </c>
      <c r="B583" s="13" t="s">
        <v>1059</v>
      </c>
      <c r="C583" s="14" t="s">
        <v>1117</v>
      </c>
      <c r="D583" s="12">
        <v>2</v>
      </c>
      <c r="E583" s="12">
        <v>638</v>
      </c>
      <c r="F583" s="13" t="s">
        <v>1110</v>
      </c>
      <c r="G583" s="12">
        <v>910</v>
      </c>
      <c r="H583" s="12">
        <v>2000</v>
      </c>
      <c r="I583" s="11">
        <v>35.758000000000003</v>
      </c>
      <c r="J583" s="11">
        <v>35.290999999999997</v>
      </c>
      <c r="K583" s="11">
        <v>35.368000000000002</v>
      </c>
      <c r="L583" s="11">
        <v>32.371000000000002</v>
      </c>
      <c r="M583" s="11">
        <v>29.687999999999999</v>
      </c>
      <c r="N583" s="11">
        <v>28.282</v>
      </c>
      <c r="O583" s="11">
        <v>31.550999999999998</v>
      </c>
      <c r="P583" s="11">
        <v>30.898</v>
      </c>
      <c r="Q583" s="11">
        <v>25.745000000000001</v>
      </c>
      <c r="R583" s="11">
        <v>20.149999999999999</v>
      </c>
      <c r="S583" s="11">
        <v>14.010999999999999</v>
      </c>
      <c r="T583" s="11">
        <v>11.177</v>
      </c>
      <c r="U583" s="11">
        <v>9.1669999999999998</v>
      </c>
      <c r="V583" s="11">
        <v>8.109</v>
      </c>
      <c r="W583" s="11">
        <v>5.375</v>
      </c>
      <c r="X583" s="11">
        <v>3.7770000000000001</v>
      </c>
      <c r="Y583" s="11">
        <v>1.7849999999999999</v>
      </c>
      <c r="Z583" s="11">
        <v>0.72499999999999998</v>
      </c>
      <c r="AA583" s="11">
        <v>0.24399999999999999</v>
      </c>
      <c r="AB583" s="11">
        <v>4.9000000000000002E-2</v>
      </c>
      <c r="AC583" s="11">
        <v>4.0000000000000001E-3</v>
      </c>
    </row>
    <row r="584" spans="1:29" ht="11.5">
      <c r="A584" s="15">
        <v>567</v>
      </c>
      <c r="B584" s="13" t="s">
        <v>1059</v>
      </c>
      <c r="C584" s="14" t="s">
        <v>1117</v>
      </c>
      <c r="D584" s="12">
        <v>2</v>
      </c>
      <c r="E584" s="12">
        <v>638</v>
      </c>
      <c r="F584" s="13" t="s">
        <v>1110</v>
      </c>
      <c r="G584" s="12">
        <v>910</v>
      </c>
      <c r="H584" s="12">
        <v>2005</v>
      </c>
      <c r="I584" s="11">
        <v>37.762</v>
      </c>
      <c r="J584" s="11">
        <v>35.194000000000003</v>
      </c>
      <c r="K584" s="11">
        <v>35.648000000000003</v>
      </c>
      <c r="L584" s="11">
        <v>37.155999999999999</v>
      </c>
      <c r="M584" s="11">
        <v>32.826000000000001</v>
      </c>
      <c r="N584" s="11">
        <v>27.532</v>
      </c>
      <c r="O584" s="11">
        <v>25.681000000000001</v>
      </c>
      <c r="P584" s="11">
        <v>30.923999999999999</v>
      </c>
      <c r="Q584" s="11">
        <v>30.222999999999999</v>
      </c>
      <c r="R584" s="11">
        <v>24.890999999999998</v>
      </c>
      <c r="S584" s="11">
        <v>20.731000000000002</v>
      </c>
      <c r="T584" s="11">
        <v>14.667999999999999</v>
      </c>
      <c r="U584" s="11">
        <v>11.255000000000001</v>
      </c>
      <c r="V584" s="11">
        <v>8.593</v>
      </c>
      <c r="W584" s="11">
        <v>6.95</v>
      </c>
      <c r="X584" s="11">
        <v>4.3079999999999998</v>
      </c>
      <c r="Y584" s="11">
        <v>2.694</v>
      </c>
      <c r="Z584" s="11">
        <v>1.026</v>
      </c>
      <c r="AA584" s="11">
        <v>0.31900000000000001</v>
      </c>
      <c r="AB584" s="11">
        <v>6.8000000000000005E-2</v>
      </c>
      <c r="AC584" s="11">
        <v>6.0000000000000001E-3</v>
      </c>
    </row>
    <row r="585" spans="1:29" ht="11.5">
      <c r="A585" s="15">
        <v>568</v>
      </c>
      <c r="B585" s="13" t="s">
        <v>1059</v>
      </c>
      <c r="C585" s="14" t="s">
        <v>1117</v>
      </c>
      <c r="D585" s="12">
        <v>2</v>
      </c>
      <c r="E585" s="12">
        <v>638</v>
      </c>
      <c r="F585" s="13" t="s">
        <v>1110</v>
      </c>
      <c r="G585" s="12">
        <v>910</v>
      </c>
      <c r="H585" s="12">
        <v>2010</v>
      </c>
      <c r="I585" s="11">
        <v>35.982999999999997</v>
      </c>
      <c r="J585" s="11">
        <v>36.738</v>
      </c>
      <c r="K585" s="11">
        <v>35.045000000000002</v>
      </c>
      <c r="L585" s="11">
        <v>35.79</v>
      </c>
      <c r="M585" s="11">
        <v>32.665999999999997</v>
      </c>
      <c r="N585" s="11">
        <v>24.745999999999999</v>
      </c>
      <c r="O585" s="11">
        <v>22.672999999999998</v>
      </c>
      <c r="P585" s="11">
        <v>25.6</v>
      </c>
      <c r="Q585" s="11">
        <v>32.287999999999997</v>
      </c>
      <c r="R585" s="11">
        <v>30.712</v>
      </c>
      <c r="S585" s="11">
        <v>24.693999999999999</v>
      </c>
      <c r="T585" s="11">
        <v>20.414000000000001</v>
      </c>
      <c r="U585" s="11">
        <v>14.874000000000001</v>
      </c>
      <c r="V585" s="11">
        <v>11.361000000000001</v>
      </c>
      <c r="W585" s="11">
        <v>8.0860000000000003</v>
      </c>
      <c r="X585" s="11">
        <v>5.5339999999999998</v>
      </c>
      <c r="Y585" s="11">
        <v>2.7949999999999999</v>
      </c>
      <c r="Z585" s="11">
        <v>1.5649999999999999</v>
      </c>
      <c r="AA585" s="11">
        <v>0.48</v>
      </c>
      <c r="AB585" s="11">
        <v>8.1000000000000003E-2</v>
      </c>
      <c r="AC585" s="11">
        <v>7.0000000000000001E-3</v>
      </c>
    </row>
    <row r="586" spans="1:29" ht="11.5">
      <c r="A586" s="15">
        <v>569</v>
      </c>
      <c r="B586" s="13" t="s">
        <v>1059</v>
      </c>
      <c r="C586" s="14" t="s">
        <v>1117</v>
      </c>
      <c r="D586" s="12">
        <v>2</v>
      </c>
      <c r="E586" s="12">
        <v>638</v>
      </c>
      <c r="F586" s="13" t="s">
        <v>1110</v>
      </c>
      <c r="G586" s="12">
        <v>910</v>
      </c>
      <c r="H586" s="12">
        <v>2015</v>
      </c>
      <c r="I586" s="11">
        <v>34.994</v>
      </c>
      <c r="J586" s="11">
        <v>34.957000000000001</v>
      </c>
      <c r="K586" s="11">
        <v>36.542999999999999</v>
      </c>
      <c r="L586" s="11">
        <v>34.768000000000001</v>
      </c>
      <c r="M586" s="11">
        <v>29.766999999999999</v>
      </c>
      <c r="N586" s="11">
        <v>23.95</v>
      </c>
      <c r="O586" s="11">
        <v>22.172000000000001</v>
      </c>
      <c r="P586" s="11">
        <v>25.611999999999998</v>
      </c>
      <c r="Q586" s="11">
        <v>28.655000000000001</v>
      </c>
      <c r="R586" s="11">
        <v>32.402000000000001</v>
      </c>
      <c r="S586" s="11">
        <v>29.645</v>
      </c>
      <c r="T586" s="11">
        <v>24.77</v>
      </c>
      <c r="U586" s="11">
        <v>20.904</v>
      </c>
      <c r="V586" s="11">
        <v>14.611000000000001</v>
      </c>
      <c r="W586" s="11">
        <v>10.412000000000001</v>
      </c>
      <c r="X586" s="11">
        <v>7.0570000000000004</v>
      </c>
      <c r="Y586" s="11">
        <v>4.2370000000000001</v>
      </c>
      <c r="Z586" s="11">
        <v>1.7330000000000001</v>
      </c>
      <c r="AA586" s="11">
        <v>0.76600000000000001</v>
      </c>
      <c r="AB586" s="11">
        <v>0.129</v>
      </c>
      <c r="AC586" s="11">
        <v>8.9999999999999993E-3</v>
      </c>
    </row>
    <row r="587" spans="1:29" ht="11.5">
      <c r="A587" s="15">
        <v>570</v>
      </c>
      <c r="B587" s="13" t="s">
        <v>1059</v>
      </c>
      <c r="C587" s="14" t="s">
        <v>1117</v>
      </c>
      <c r="D587" s="12">
        <v>2</v>
      </c>
      <c r="E587" s="12">
        <v>638</v>
      </c>
      <c r="F587" s="13" t="s">
        <v>1110</v>
      </c>
      <c r="G587" s="12">
        <v>910</v>
      </c>
      <c r="H587" s="12">
        <v>2020</v>
      </c>
      <c r="I587" s="11">
        <v>32.893999999999998</v>
      </c>
      <c r="J587" s="11">
        <v>34.341000000000001</v>
      </c>
      <c r="K587" s="11">
        <v>34.591000000000001</v>
      </c>
      <c r="L587" s="11">
        <v>36.106000000000002</v>
      </c>
      <c r="M587" s="11">
        <v>32.613</v>
      </c>
      <c r="N587" s="11">
        <v>26.83</v>
      </c>
      <c r="O587" s="11">
        <v>22.715</v>
      </c>
      <c r="P587" s="11">
        <v>22.731000000000002</v>
      </c>
      <c r="Q587" s="11">
        <v>26.509</v>
      </c>
      <c r="R587" s="11">
        <v>28.629000000000001</v>
      </c>
      <c r="S587" s="11">
        <v>31.613</v>
      </c>
      <c r="T587" s="11">
        <v>28.901</v>
      </c>
      <c r="U587" s="11">
        <v>24.04</v>
      </c>
      <c r="V587" s="11">
        <v>19.396000000000001</v>
      </c>
      <c r="W587" s="11">
        <v>13.101000000000001</v>
      </c>
      <c r="X587" s="11">
        <v>8.8629999999999995</v>
      </c>
      <c r="Y587" s="11">
        <v>5.3689999999999998</v>
      </c>
      <c r="Z587" s="11">
        <v>2.806</v>
      </c>
      <c r="AA587" s="11">
        <v>0.95799999999999996</v>
      </c>
      <c r="AB587" s="11">
        <v>0.27800000000000002</v>
      </c>
      <c r="AC587" s="11">
        <v>1.7000000000000001E-2</v>
      </c>
    </row>
    <row r="588" spans="1:29" ht="11.5">
      <c r="A588" s="15">
        <v>571</v>
      </c>
      <c r="B588" s="13" t="s">
        <v>1059</v>
      </c>
      <c r="C588" s="14" t="s">
        <v>617</v>
      </c>
      <c r="D588" s="12"/>
      <c r="E588" s="12">
        <v>646</v>
      </c>
      <c r="F588" s="13" t="s">
        <v>1110</v>
      </c>
      <c r="G588" s="12">
        <v>910</v>
      </c>
      <c r="H588" s="12">
        <v>1950</v>
      </c>
      <c r="I588" s="11">
        <v>210.95</v>
      </c>
      <c r="J588" s="11">
        <v>139.85</v>
      </c>
      <c r="K588" s="11">
        <v>124.244</v>
      </c>
      <c r="L588" s="11">
        <v>125.09699999999999</v>
      </c>
      <c r="M588" s="11">
        <v>111.84699999999999</v>
      </c>
      <c r="N588" s="11">
        <v>80.171999999999997</v>
      </c>
      <c r="O588" s="11">
        <v>52.009</v>
      </c>
      <c r="P588" s="11">
        <v>43.695</v>
      </c>
      <c r="Q588" s="11">
        <v>40.871000000000002</v>
      </c>
      <c r="R588" s="11">
        <v>35.840000000000003</v>
      </c>
      <c r="S588" s="11">
        <v>32.183</v>
      </c>
      <c r="T588" s="11">
        <v>26.132000000000001</v>
      </c>
      <c r="U588" s="11">
        <v>22.815999999999999</v>
      </c>
      <c r="V588" s="11">
        <v>16.053000000000001</v>
      </c>
      <c r="W588" s="11">
        <v>7.2670000000000003</v>
      </c>
      <c r="X588" s="11">
        <v>3.64</v>
      </c>
      <c r="Y588" s="11">
        <v>1.363</v>
      </c>
      <c r="Z588" s="11">
        <v>0.33500000000000002</v>
      </c>
      <c r="AA588" s="11">
        <v>4.7E-2</v>
      </c>
      <c r="AB588" s="11">
        <v>3.0000000000000001E-3</v>
      </c>
      <c r="AC588" s="11">
        <v>0</v>
      </c>
    </row>
    <row r="589" spans="1:29" ht="11.5">
      <c r="A589" s="15">
        <v>572</v>
      </c>
      <c r="B589" s="13" t="s">
        <v>1059</v>
      </c>
      <c r="C589" s="14" t="s">
        <v>617</v>
      </c>
      <c r="D589" s="12"/>
      <c r="E589" s="12">
        <v>646</v>
      </c>
      <c r="F589" s="13" t="s">
        <v>1110</v>
      </c>
      <c r="G589" s="12">
        <v>910</v>
      </c>
      <c r="H589" s="12">
        <v>1955</v>
      </c>
      <c r="I589" s="11">
        <v>249.71</v>
      </c>
      <c r="J589" s="11">
        <v>187.41</v>
      </c>
      <c r="K589" s="11">
        <v>133.99700000000001</v>
      </c>
      <c r="L589" s="11">
        <v>120.387</v>
      </c>
      <c r="M589" s="11">
        <v>119.973</v>
      </c>
      <c r="N589" s="11">
        <v>106.238</v>
      </c>
      <c r="O589" s="11">
        <v>75.849999999999994</v>
      </c>
      <c r="P589" s="11">
        <v>48.884999999999998</v>
      </c>
      <c r="Q589" s="11">
        <v>40.676000000000002</v>
      </c>
      <c r="R589" s="11">
        <v>37.646999999999998</v>
      </c>
      <c r="S589" s="11">
        <v>32.54</v>
      </c>
      <c r="T589" s="11">
        <v>28.614999999999998</v>
      </c>
      <c r="U589" s="11">
        <v>22.454999999999998</v>
      </c>
      <c r="V589" s="11">
        <v>18.465</v>
      </c>
      <c r="W589" s="11">
        <v>11.763</v>
      </c>
      <c r="X589" s="11">
        <v>4.524</v>
      </c>
      <c r="Y589" s="11">
        <v>1.746</v>
      </c>
      <c r="Z589" s="11">
        <v>0.43</v>
      </c>
      <c r="AA589" s="11">
        <v>5.6000000000000001E-2</v>
      </c>
      <c r="AB589" s="11">
        <v>4.0000000000000001E-3</v>
      </c>
      <c r="AC589" s="11">
        <v>0</v>
      </c>
    </row>
    <row r="590" spans="1:29" ht="11.5">
      <c r="A590" s="15">
        <v>573</v>
      </c>
      <c r="B590" s="13" t="s">
        <v>1059</v>
      </c>
      <c r="C590" s="14" t="s">
        <v>617</v>
      </c>
      <c r="D590" s="12"/>
      <c r="E590" s="12">
        <v>646</v>
      </c>
      <c r="F590" s="13" t="s">
        <v>1110</v>
      </c>
      <c r="G590" s="12">
        <v>910</v>
      </c>
      <c r="H590" s="12">
        <v>1960</v>
      </c>
      <c r="I590" s="11">
        <v>291.22000000000003</v>
      </c>
      <c r="J590" s="11">
        <v>224.23400000000001</v>
      </c>
      <c r="K590" s="11">
        <v>180.33799999999999</v>
      </c>
      <c r="L590" s="11">
        <v>130.179</v>
      </c>
      <c r="M590" s="11">
        <v>115.78700000000001</v>
      </c>
      <c r="N590" s="11">
        <v>114.349</v>
      </c>
      <c r="O590" s="11">
        <v>100.869</v>
      </c>
      <c r="P590" s="11">
        <v>71.558000000000007</v>
      </c>
      <c r="Q590" s="11">
        <v>45.686999999999998</v>
      </c>
      <c r="R590" s="11">
        <v>37.616999999999997</v>
      </c>
      <c r="S590" s="11">
        <v>34.308</v>
      </c>
      <c r="T590" s="11">
        <v>29.035</v>
      </c>
      <c r="U590" s="11">
        <v>24.672999999999998</v>
      </c>
      <c r="V590" s="11">
        <v>18.231999999999999</v>
      </c>
      <c r="W590" s="11">
        <v>13.567</v>
      </c>
      <c r="X590" s="11">
        <v>7.3360000000000003</v>
      </c>
      <c r="Y590" s="11">
        <v>2.165</v>
      </c>
      <c r="Z590" s="11">
        <v>0.54700000000000004</v>
      </c>
      <c r="AA590" s="11">
        <v>7.1999999999999995E-2</v>
      </c>
      <c r="AB590" s="11">
        <v>5.0000000000000001E-3</v>
      </c>
      <c r="AC590" s="11">
        <v>0</v>
      </c>
    </row>
    <row r="591" spans="1:29" ht="11.5">
      <c r="A591" s="15">
        <v>574</v>
      </c>
      <c r="B591" s="13" t="s">
        <v>1059</v>
      </c>
      <c r="C591" s="14" t="s">
        <v>617</v>
      </c>
      <c r="D591" s="12"/>
      <c r="E591" s="12">
        <v>646</v>
      </c>
      <c r="F591" s="13" t="s">
        <v>1110</v>
      </c>
      <c r="G591" s="12">
        <v>910</v>
      </c>
      <c r="H591" s="12">
        <v>1965</v>
      </c>
      <c r="I591" s="11">
        <v>310.29000000000002</v>
      </c>
      <c r="J591" s="11">
        <v>262.33600000000001</v>
      </c>
      <c r="K591" s="11">
        <v>215.26300000000001</v>
      </c>
      <c r="L591" s="11">
        <v>168.346</v>
      </c>
      <c r="M591" s="11">
        <v>112.405</v>
      </c>
      <c r="N591" s="11">
        <v>98.091999999999999</v>
      </c>
      <c r="O591" s="11">
        <v>99.391999999999996</v>
      </c>
      <c r="P591" s="11">
        <v>88.894999999999996</v>
      </c>
      <c r="Q591" s="11">
        <v>62.704999999999998</v>
      </c>
      <c r="R591" s="11">
        <v>39.481000000000002</v>
      </c>
      <c r="S591" s="11">
        <v>32.478999999999999</v>
      </c>
      <c r="T591" s="11">
        <v>29.463999999999999</v>
      </c>
      <c r="U591" s="11">
        <v>24.31</v>
      </c>
      <c r="V591" s="11">
        <v>19.579000000000001</v>
      </c>
      <c r="W591" s="11">
        <v>13.108000000000001</v>
      </c>
      <c r="X591" s="11">
        <v>8.2759999999999998</v>
      </c>
      <c r="Y591" s="11">
        <v>3.375</v>
      </c>
      <c r="Z591" s="11">
        <v>0.68100000000000005</v>
      </c>
      <c r="AA591" s="11">
        <v>9.0999999999999998E-2</v>
      </c>
      <c r="AB591" s="11">
        <v>6.0000000000000001E-3</v>
      </c>
      <c r="AC591" s="11">
        <v>0</v>
      </c>
    </row>
    <row r="592" spans="1:29" ht="11.5">
      <c r="A592" s="15">
        <v>575</v>
      </c>
      <c r="B592" s="13" t="s">
        <v>1059</v>
      </c>
      <c r="C592" s="14" t="s">
        <v>617</v>
      </c>
      <c r="D592" s="12"/>
      <c r="E592" s="12">
        <v>646</v>
      </c>
      <c r="F592" s="13" t="s">
        <v>1110</v>
      </c>
      <c r="G592" s="12">
        <v>910</v>
      </c>
      <c r="H592" s="12">
        <v>1970</v>
      </c>
      <c r="I592" s="11">
        <v>350.30599999999998</v>
      </c>
      <c r="J592" s="11">
        <v>283.61599999999999</v>
      </c>
      <c r="K592" s="11">
        <v>254.29300000000001</v>
      </c>
      <c r="L592" s="11">
        <v>211.03800000000001</v>
      </c>
      <c r="M592" s="11">
        <v>164.56</v>
      </c>
      <c r="N592" s="11">
        <v>109.547</v>
      </c>
      <c r="O592" s="11">
        <v>95.052000000000007</v>
      </c>
      <c r="P592" s="11">
        <v>95.295000000000002</v>
      </c>
      <c r="Q592" s="11">
        <v>84.266000000000005</v>
      </c>
      <c r="R592" s="11">
        <v>58.808</v>
      </c>
      <c r="S592" s="11">
        <v>36.494999999999997</v>
      </c>
      <c r="T592" s="11">
        <v>29.350999999999999</v>
      </c>
      <c r="U592" s="11">
        <v>25.69</v>
      </c>
      <c r="V592" s="11">
        <v>19.940999999999999</v>
      </c>
      <c r="W592" s="11">
        <v>14.526</v>
      </c>
      <c r="X592" s="11">
        <v>8.25</v>
      </c>
      <c r="Y592" s="11">
        <v>3.9849999999999999</v>
      </c>
      <c r="Z592" s="11">
        <v>1.0449999999999999</v>
      </c>
      <c r="AA592" s="11">
        <v>0.11</v>
      </c>
      <c r="AB592" s="11">
        <v>6.0000000000000001E-3</v>
      </c>
      <c r="AC592" s="11">
        <v>0</v>
      </c>
    </row>
    <row r="593" spans="1:29" ht="11.5">
      <c r="A593" s="15">
        <v>576</v>
      </c>
      <c r="B593" s="13" t="s">
        <v>1059</v>
      </c>
      <c r="C593" s="14" t="s">
        <v>617</v>
      </c>
      <c r="D593" s="12"/>
      <c r="E593" s="12">
        <v>646</v>
      </c>
      <c r="F593" s="13" t="s">
        <v>1110</v>
      </c>
      <c r="G593" s="12">
        <v>910</v>
      </c>
      <c r="H593" s="12">
        <v>1975</v>
      </c>
      <c r="I593" s="11">
        <v>423.42500000000001</v>
      </c>
      <c r="J593" s="11">
        <v>320.43200000000002</v>
      </c>
      <c r="K593" s="11">
        <v>274.77199999999999</v>
      </c>
      <c r="L593" s="11">
        <v>247.18</v>
      </c>
      <c r="M593" s="11">
        <v>202.197</v>
      </c>
      <c r="N593" s="11">
        <v>156.05799999999999</v>
      </c>
      <c r="O593" s="11">
        <v>103.352</v>
      </c>
      <c r="P593" s="11">
        <v>89.370999999999995</v>
      </c>
      <c r="Q593" s="11">
        <v>89.117999999999995</v>
      </c>
      <c r="R593" s="11">
        <v>78.132999999999996</v>
      </c>
      <c r="S593" s="11">
        <v>53.728999999999999</v>
      </c>
      <c r="T593" s="11">
        <v>32.628</v>
      </c>
      <c r="U593" s="11">
        <v>25.38</v>
      </c>
      <c r="V593" s="11">
        <v>20.937000000000001</v>
      </c>
      <c r="W593" s="11">
        <v>14.708</v>
      </c>
      <c r="X593" s="11">
        <v>9.0779999999999994</v>
      </c>
      <c r="Y593" s="11">
        <v>3.9289999999999998</v>
      </c>
      <c r="Z593" s="11">
        <v>1.236</v>
      </c>
      <c r="AA593" s="11">
        <v>0.16700000000000001</v>
      </c>
      <c r="AB593" s="11">
        <v>8.0000000000000002E-3</v>
      </c>
      <c r="AC593" s="11">
        <v>0</v>
      </c>
    </row>
    <row r="594" spans="1:29" ht="11.5">
      <c r="A594" s="15">
        <v>577</v>
      </c>
      <c r="B594" s="13" t="s">
        <v>1059</v>
      </c>
      <c r="C594" s="14" t="s">
        <v>617</v>
      </c>
      <c r="D594" s="12"/>
      <c r="E594" s="12">
        <v>646</v>
      </c>
      <c r="F594" s="13" t="s">
        <v>1110</v>
      </c>
      <c r="G594" s="12">
        <v>910</v>
      </c>
      <c r="H594" s="12">
        <v>1980</v>
      </c>
      <c r="I594" s="11">
        <v>524.85</v>
      </c>
      <c r="J594" s="11">
        <v>390.27600000000001</v>
      </c>
      <c r="K594" s="11">
        <v>311.339</v>
      </c>
      <c r="L594" s="11">
        <v>267.66399999999999</v>
      </c>
      <c r="M594" s="11">
        <v>237.666</v>
      </c>
      <c r="N594" s="11">
        <v>192.66</v>
      </c>
      <c r="O594" s="11">
        <v>148.19900000000001</v>
      </c>
      <c r="P594" s="11">
        <v>97.52</v>
      </c>
      <c r="Q594" s="11">
        <v>83.778999999999996</v>
      </c>
      <c r="R594" s="11">
        <v>82.905000000000001</v>
      </c>
      <c r="S594" s="11">
        <v>71.694000000000003</v>
      </c>
      <c r="T594" s="11">
        <v>48.267000000000003</v>
      </c>
      <c r="U594" s="11">
        <v>28.317</v>
      </c>
      <c r="V594" s="11">
        <v>20.751000000000001</v>
      </c>
      <c r="W594" s="11">
        <v>15.499000000000001</v>
      </c>
      <c r="X594" s="11">
        <v>9.2219999999999995</v>
      </c>
      <c r="Y594" s="11">
        <v>4.3360000000000003</v>
      </c>
      <c r="Z594" s="11">
        <v>1.214</v>
      </c>
      <c r="AA594" s="11">
        <v>0.19600000000000001</v>
      </c>
      <c r="AB594" s="11">
        <v>1.2E-2</v>
      </c>
      <c r="AC594" s="11">
        <v>0</v>
      </c>
    </row>
    <row r="595" spans="1:29" ht="11.5">
      <c r="A595" s="15">
        <v>578</v>
      </c>
      <c r="B595" s="13" t="s">
        <v>1059</v>
      </c>
      <c r="C595" s="14" t="s">
        <v>617</v>
      </c>
      <c r="D595" s="12"/>
      <c r="E595" s="12">
        <v>646</v>
      </c>
      <c r="F595" s="13" t="s">
        <v>1110</v>
      </c>
      <c r="G595" s="12">
        <v>910</v>
      </c>
      <c r="H595" s="12">
        <v>1985</v>
      </c>
      <c r="I595" s="11">
        <v>640.39300000000003</v>
      </c>
      <c r="J595" s="11">
        <v>493.28199999999998</v>
      </c>
      <c r="K595" s="11">
        <v>381.69900000000001</v>
      </c>
      <c r="L595" s="11">
        <v>303.35300000000001</v>
      </c>
      <c r="M595" s="11">
        <v>256.238</v>
      </c>
      <c r="N595" s="11">
        <v>225.65</v>
      </c>
      <c r="O595" s="11">
        <v>182.50399999999999</v>
      </c>
      <c r="P595" s="11">
        <v>139.82400000000001</v>
      </c>
      <c r="Q595" s="11">
        <v>91.212999999999994</v>
      </c>
      <c r="R595" s="11">
        <v>77.897000000000006</v>
      </c>
      <c r="S595" s="11">
        <v>76.284000000000006</v>
      </c>
      <c r="T595" s="11">
        <v>64.731999999999999</v>
      </c>
      <c r="U595" s="11">
        <v>42.148000000000003</v>
      </c>
      <c r="V595" s="11">
        <v>23.271000000000001</v>
      </c>
      <c r="W595" s="11">
        <v>15.452999999999999</v>
      </c>
      <c r="X595" s="11">
        <v>9.782</v>
      </c>
      <c r="Y595" s="11">
        <v>4.4080000000000004</v>
      </c>
      <c r="Z595" s="11">
        <v>1.3380000000000001</v>
      </c>
      <c r="AA595" s="11">
        <v>0.187</v>
      </c>
      <c r="AB595" s="11">
        <v>1.2999999999999999E-2</v>
      </c>
      <c r="AC595" s="11">
        <v>1E-3</v>
      </c>
    </row>
    <row r="596" spans="1:29" ht="11.5">
      <c r="A596" s="15">
        <v>579</v>
      </c>
      <c r="B596" s="13" t="s">
        <v>1059</v>
      </c>
      <c r="C596" s="14" t="s">
        <v>617</v>
      </c>
      <c r="D596" s="12"/>
      <c r="E596" s="12">
        <v>646</v>
      </c>
      <c r="F596" s="13" t="s">
        <v>1110</v>
      </c>
      <c r="G596" s="12">
        <v>910</v>
      </c>
      <c r="H596" s="12">
        <v>1990</v>
      </c>
      <c r="I596" s="11">
        <v>707.11599999999999</v>
      </c>
      <c r="J596" s="11">
        <v>599.86099999999999</v>
      </c>
      <c r="K596" s="11">
        <v>482.77699999999999</v>
      </c>
      <c r="L596" s="11">
        <v>376.35700000000003</v>
      </c>
      <c r="M596" s="11">
        <v>298.28199999999998</v>
      </c>
      <c r="N596" s="11">
        <v>250.375</v>
      </c>
      <c r="O596" s="11">
        <v>219.07300000000001</v>
      </c>
      <c r="P596" s="11">
        <v>175.655</v>
      </c>
      <c r="Q596" s="11">
        <v>133.16399999999999</v>
      </c>
      <c r="R596" s="11">
        <v>85.984999999999999</v>
      </c>
      <c r="S596" s="11">
        <v>72.236000000000004</v>
      </c>
      <c r="T596" s="11">
        <v>69.162000000000006</v>
      </c>
      <c r="U596" s="11">
        <v>56.710999999999999</v>
      </c>
      <c r="V596" s="11">
        <v>34.816000000000003</v>
      </c>
      <c r="W596" s="11">
        <v>17.437999999999999</v>
      </c>
      <c r="X596" s="11">
        <v>9.8390000000000004</v>
      </c>
      <c r="Y596" s="11">
        <v>4.7569999999999997</v>
      </c>
      <c r="Z596" s="11">
        <v>1.361</v>
      </c>
      <c r="AA596" s="11">
        <v>0.20799999999999999</v>
      </c>
      <c r="AB596" s="11">
        <v>1.2999999999999999E-2</v>
      </c>
      <c r="AC596" s="11">
        <v>1E-3</v>
      </c>
    </row>
    <row r="597" spans="1:29" ht="11.5">
      <c r="A597" s="15">
        <v>580</v>
      </c>
      <c r="B597" s="13" t="s">
        <v>1059</v>
      </c>
      <c r="C597" s="14" t="s">
        <v>617</v>
      </c>
      <c r="D597" s="12"/>
      <c r="E597" s="12">
        <v>646</v>
      </c>
      <c r="F597" s="13" t="s">
        <v>1110</v>
      </c>
      <c r="G597" s="12">
        <v>910</v>
      </c>
      <c r="H597" s="12">
        <v>1995</v>
      </c>
      <c r="I597" s="11">
        <v>379.63299999999998</v>
      </c>
      <c r="J597" s="11">
        <v>407.37099999999998</v>
      </c>
      <c r="K597" s="11">
        <v>414.77</v>
      </c>
      <c r="L597" s="11">
        <v>347.25299999999999</v>
      </c>
      <c r="M597" s="11">
        <v>269.63200000000001</v>
      </c>
      <c r="N597" s="11">
        <v>226.25899999999999</v>
      </c>
      <c r="O597" s="11">
        <v>194.554</v>
      </c>
      <c r="P597" s="11">
        <v>162.566</v>
      </c>
      <c r="Q597" s="11">
        <v>118.148</v>
      </c>
      <c r="R597" s="11">
        <v>87.944999999999993</v>
      </c>
      <c r="S597" s="11">
        <v>57.893999999999998</v>
      </c>
      <c r="T597" s="11">
        <v>46.481000000000002</v>
      </c>
      <c r="U597" s="11">
        <v>46.576999999999998</v>
      </c>
      <c r="V597" s="11">
        <v>38.293999999999997</v>
      </c>
      <c r="W597" s="11">
        <v>22.16</v>
      </c>
      <c r="X597" s="11">
        <v>12.209</v>
      </c>
      <c r="Y597" s="11">
        <v>4.258</v>
      </c>
      <c r="Z597" s="11">
        <v>1.8660000000000001</v>
      </c>
      <c r="AA597" s="11">
        <v>0.36499999999999999</v>
      </c>
      <c r="AB597" s="11">
        <v>3.9E-2</v>
      </c>
      <c r="AC597" s="11">
        <v>2E-3</v>
      </c>
    </row>
    <row r="598" spans="1:29" ht="11.5">
      <c r="A598" s="15">
        <v>581</v>
      </c>
      <c r="B598" s="13" t="s">
        <v>1059</v>
      </c>
      <c r="C598" s="14" t="s">
        <v>617</v>
      </c>
      <c r="D598" s="12"/>
      <c r="E598" s="12">
        <v>646</v>
      </c>
      <c r="F598" s="13" t="s">
        <v>1110</v>
      </c>
      <c r="G598" s="12">
        <v>910</v>
      </c>
      <c r="H598" s="12">
        <v>2000</v>
      </c>
      <c r="I598" s="11">
        <v>643.88199999999995</v>
      </c>
      <c r="J598" s="11">
        <v>557.44100000000003</v>
      </c>
      <c r="K598" s="11">
        <v>549.553</v>
      </c>
      <c r="L598" s="11">
        <v>449.42099999999999</v>
      </c>
      <c r="M598" s="11">
        <v>343.84500000000003</v>
      </c>
      <c r="N598" s="11">
        <v>261.16399999999999</v>
      </c>
      <c r="O598" s="11">
        <v>216.874</v>
      </c>
      <c r="P598" s="11">
        <v>240.011</v>
      </c>
      <c r="Q598" s="11">
        <v>169.54599999999999</v>
      </c>
      <c r="R598" s="11">
        <v>127.751</v>
      </c>
      <c r="S598" s="11">
        <v>81.914000000000001</v>
      </c>
      <c r="T598" s="11">
        <v>61.820999999999998</v>
      </c>
      <c r="U598" s="11">
        <v>39.959000000000003</v>
      </c>
      <c r="V598" s="11">
        <v>55.116</v>
      </c>
      <c r="W598" s="11">
        <v>23.231000000000002</v>
      </c>
      <c r="X598" s="11">
        <v>39.063000000000002</v>
      </c>
      <c r="Y598" s="11">
        <v>13.705</v>
      </c>
      <c r="Z598" s="11">
        <v>1.343</v>
      </c>
      <c r="AA598" s="11">
        <v>0.28100000000000003</v>
      </c>
      <c r="AB598" s="11">
        <v>2.5999999999999999E-2</v>
      </c>
      <c r="AC598" s="11">
        <v>2E-3</v>
      </c>
    </row>
    <row r="599" spans="1:29" ht="11.5">
      <c r="A599" s="15">
        <v>582</v>
      </c>
      <c r="B599" s="13" t="s">
        <v>1059</v>
      </c>
      <c r="C599" s="14" t="s">
        <v>617</v>
      </c>
      <c r="D599" s="12"/>
      <c r="E599" s="12">
        <v>646</v>
      </c>
      <c r="F599" s="13" t="s">
        <v>1110</v>
      </c>
      <c r="G599" s="12">
        <v>910</v>
      </c>
      <c r="H599" s="12">
        <v>2005</v>
      </c>
      <c r="I599" s="11">
        <v>701.79</v>
      </c>
      <c r="J599" s="11">
        <v>613.00199999999995</v>
      </c>
      <c r="K599" s="11">
        <v>546.15499999999997</v>
      </c>
      <c r="L599" s="11">
        <v>536.08500000000004</v>
      </c>
      <c r="M599" s="11">
        <v>430.47</v>
      </c>
      <c r="N599" s="11">
        <v>324.911</v>
      </c>
      <c r="O599" s="11">
        <v>245.00700000000001</v>
      </c>
      <c r="P599" s="11">
        <v>202.15799999999999</v>
      </c>
      <c r="Q599" s="11">
        <v>222.73099999999999</v>
      </c>
      <c r="R599" s="11">
        <v>155.547</v>
      </c>
      <c r="S599" s="11">
        <v>115.43</v>
      </c>
      <c r="T599" s="11">
        <v>72.313000000000002</v>
      </c>
      <c r="U599" s="11">
        <v>52.673999999999999</v>
      </c>
      <c r="V599" s="11">
        <v>31.916</v>
      </c>
      <c r="W599" s="11">
        <v>39.793999999999997</v>
      </c>
      <c r="X599" s="11">
        <v>14.007999999999999</v>
      </c>
      <c r="Y599" s="11">
        <v>17.684000000000001</v>
      </c>
      <c r="Z599" s="11">
        <v>3.8439999999999999</v>
      </c>
      <c r="AA599" s="11">
        <v>0.16800000000000001</v>
      </c>
      <c r="AB599" s="11">
        <v>1.4999999999999999E-2</v>
      </c>
      <c r="AC599" s="11">
        <v>1E-3</v>
      </c>
    </row>
    <row r="600" spans="1:29" ht="11.5">
      <c r="A600" s="15">
        <v>583</v>
      </c>
      <c r="B600" s="13" t="s">
        <v>1059</v>
      </c>
      <c r="C600" s="14" t="s">
        <v>617</v>
      </c>
      <c r="D600" s="12"/>
      <c r="E600" s="12">
        <v>646</v>
      </c>
      <c r="F600" s="13" t="s">
        <v>1110</v>
      </c>
      <c r="G600" s="12">
        <v>910</v>
      </c>
      <c r="H600" s="12">
        <v>2010</v>
      </c>
      <c r="I600" s="11">
        <v>788.92899999999997</v>
      </c>
      <c r="J600" s="11">
        <v>685.08</v>
      </c>
      <c r="K600" s="11">
        <v>606.62699999999995</v>
      </c>
      <c r="L600" s="11">
        <v>536.64599999999996</v>
      </c>
      <c r="M600" s="11">
        <v>519.03</v>
      </c>
      <c r="N600" s="11">
        <v>413.00200000000001</v>
      </c>
      <c r="O600" s="11">
        <v>311.60599999999999</v>
      </c>
      <c r="P600" s="11">
        <v>233.96100000000001</v>
      </c>
      <c r="Q600" s="11">
        <v>192.18899999999999</v>
      </c>
      <c r="R600" s="11">
        <v>210.97800000000001</v>
      </c>
      <c r="S600" s="11">
        <v>145.245</v>
      </c>
      <c r="T600" s="11">
        <v>105.676</v>
      </c>
      <c r="U600" s="11">
        <v>64.073999999999998</v>
      </c>
      <c r="V600" s="11">
        <v>44.110999999999997</v>
      </c>
      <c r="W600" s="11">
        <v>24.314</v>
      </c>
      <c r="X600" s="11">
        <v>26.032</v>
      </c>
      <c r="Y600" s="11">
        <v>6.9859999999999998</v>
      </c>
      <c r="Z600" s="11">
        <v>5.7640000000000002</v>
      </c>
      <c r="AA600" s="11">
        <v>0.61699999999999999</v>
      </c>
      <c r="AB600" s="11">
        <v>1.0999999999999999E-2</v>
      </c>
      <c r="AC600" s="11">
        <v>1E-3</v>
      </c>
    </row>
    <row r="601" spans="1:29" ht="11.5">
      <c r="A601" s="15">
        <v>584</v>
      </c>
      <c r="B601" s="13" t="s">
        <v>1059</v>
      </c>
      <c r="C601" s="14" t="s">
        <v>617</v>
      </c>
      <c r="D601" s="12"/>
      <c r="E601" s="12">
        <v>646</v>
      </c>
      <c r="F601" s="13" t="s">
        <v>1110</v>
      </c>
      <c r="G601" s="12">
        <v>910</v>
      </c>
      <c r="H601" s="12">
        <v>2015</v>
      </c>
      <c r="I601" s="11">
        <v>849.048</v>
      </c>
      <c r="J601" s="11">
        <v>778.75</v>
      </c>
      <c r="K601" s="11">
        <v>680.43899999999996</v>
      </c>
      <c r="L601" s="11">
        <v>598.26300000000003</v>
      </c>
      <c r="M601" s="11">
        <v>514.67600000000004</v>
      </c>
      <c r="N601" s="11">
        <v>496.18599999999998</v>
      </c>
      <c r="O601" s="11">
        <v>400.30200000000002</v>
      </c>
      <c r="P601" s="11">
        <v>301.08800000000002</v>
      </c>
      <c r="Q601" s="11">
        <v>225.07</v>
      </c>
      <c r="R601" s="11">
        <v>183.88800000000001</v>
      </c>
      <c r="S601" s="11">
        <v>199.95599999999999</v>
      </c>
      <c r="T601" s="11">
        <v>135.11199999999999</v>
      </c>
      <c r="U601" s="11">
        <v>95.522999999999996</v>
      </c>
      <c r="V601" s="11">
        <v>54.963000000000001</v>
      </c>
      <c r="W601" s="11">
        <v>34.805999999999997</v>
      </c>
      <c r="X601" s="11">
        <v>16.658000000000001</v>
      </c>
      <c r="Y601" s="11">
        <v>14.144</v>
      </c>
      <c r="Z601" s="11">
        <v>2.5950000000000002</v>
      </c>
      <c r="AA601" s="11">
        <v>1.1299999999999999</v>
      </c>
      <c r="AB601" s="11">
        <v>0.05</v>
      </c>
      <c r="AC601" s="11">
        <v>1E-3</v>
      </c>
    </row>
    <row r="602" spans="1:29" ht="11.5">
      <c r="A602" s="15">
        <v>585</v>
      </c>
      <c r="B602" s="13" t="s">
        <v>1059</v>
      </c>
      <c r="C602" s="14" t="s">
        <v>617</v>
      </c>
      <c r="D602" s="12"/>
      <c r="E602" s="12">
        <v>646</v>
      </c>
      <c r="F602" s="13" t="s">
        <v>1110</v>
      </c>
      <c r="G602" s="12">
        <v>910</v>
      </c>
      <c r="H602" s="12">
        <v>2020</v>
      </c>
      <c r="I602" s="11">
        <v>949.89800000000002</v>
      </c>
      <c r="J602" s="11">
        <v>841.15</v>
      </c>
      <c r="K602" s="11">
        <v>774.505</v>
      </c>
      <c r="L602" s="11">
        <v>673.34699999999998</v>
      </c>
      <c r="M602" s="11">
        <v>586.48900000000003</v>
      </c>
      <c r="N602" s="11">
        <v>502.608</v>
      </c>
      <c r="O602" s="11">
        <v>484.83199999999999</v>
      </c>
      <c r="P602" s="11">
        <v>390.34399999999999</v>
      </c>
      <c r="Q602" s="11">
        <v>292.44799999999998</v>
      </c>
      <c r="R602" s="11">
        <v>217.29499999999999</v>
      </c>
      <c r="S602" s="11">
        <v>175.529</v>
      </c>
      <c r="T602" s="11">
        <v>187.84100000000001</v>
      </c>
      <c r="U602" s="11">
        <v>123.474</v>
      </c>
      <c r="V602" s="11">
        <v>83.119</v>
      </c>
      <c r="W602" s="11">
        <v>44.195999999999998</v>
      </c>
      <c r="X602" s="11">
        <v>24.567</v>
      </c>
      <c r="Y602" s="11">
        <v>9.4369999999999994</v>
      </c>
      <c r="Z602" s="11">
        <v>5.665</v>
      </c>
      <c r="AA602" s="11">
        <v>0.57499999999999996</v>
      </c>
      <c r="AB602" s="11">
        <v>0.109</v>
      </c>
      <c r="AC602" s="11">
        <v>3.0000000000000001E-3</v>
      </c>
    </row>
    <row r="603" spans="1:29" ht="11.5">
      <c r="A603" s="15">
        <v>586</v>
      </c>
      <c r="B603" s="13" t="s">
        <v>1059</v>
      </c>
      <c r="C603" s="14" t="s">
        <v>1118</v>
      </c>
      <c r="D603" s="12"/>
      <c r="E603" s="12">
        <v>690</v>
      </c>
      <c r="F603" s="13" t="s">
        <v>1110</v>
      </c>
      <c r="G603" s="12">
        <v>910</v>
      </c>
      <c r="H603" s="12">
        <v>1950</v>
      </c>
      <c r="I603" s="11">
        <v>2.2719999999999998</v>
      </c>
      <c r="J603" s="11">
        <v>1.841</v>
      </c>
      <c r="K603" s="11">
        <v>1.5509999999999999</v>
      </c>
      <c r="L603" s="11">
        <v>1.4830000000000001</v>
      </c>
      <c r="M603" s="11">
        <v>1.4379999999999999</v>
      </c>
      <c r="N603" s="11">
        <v>1.365</v>
      </c>
      <c r="O603" s="11">
        <v>1.1419999999999999</v>
      </c>
      <c r="P603" s="11">
        <v>1.163</v>
      </c>
      <c r="Q603" s="11">
        <v>1.0840000000000001</v>
      </c>
      <c r="R603" s="11">
        <v>0.93400000000000005</v>
      </c>
      <c r="S603" s="11">
        <v>0.76700000000000002</v>
      </c>
      <c r="T603" s="11">
        <v>0.66100000000000003</v>
      </c>
      <c r="U603" s="11">
        <v>0.53300000000000003</v>
      </c>
      <c r="V603" s="11">
        <v>0.39900000000000002</v>
      </c>
      <c r="W603" s="11">
        <v>0.28599999999999998</v>
      </c>
      <c r="X603" s="11">
        <v>0.19500000000000001</v>
      </c>
      <c r="Y603" s="11">
        <v>7.9000000000000001E-2</v>
      </c>
      <c r="Z603" s="11">
        <v>4.3999999999999997E-2</v>
      </c>
      <c r="AA603" s="11">
        <v>1.2E-2</v>
      </c>
      <c r="AB603" s="11">
        <v>2E-3</v>
      </c>
      <c r="AC603" s="11">
        <v>0</v>
      </c>
    </row>
    <row r="604" spans="1:29" ht="11.5">
      <c r="A604" s="15">
        <v>587</v>
      </c>
      <c r="B604" s="13" t="s">
        <v>1059</v>
      </c>
      <c r="C604" s="14" t="s">
        <v>1118</v>
      </c>
      <c r="D604" s="12"/>
      <c r="E604" s="12">
        <v>690</v>
      </c>
      <c r="F604" s="13" t="s">
        <v>1110</v>
      </c>
      <c r="G604" s="12">
        <v>910</v>
      </c>
      <c r="H604" s="12">
        <v>1955</v>
      </c>
      <c r="I604" s="11">
        <v>3.161</v>
      </c>
      <c r="J604" s="11">
        <v>1.9419999999999999</v>
      </c>
      <c r="K604" s="11">
        <v>1.823</v>
      </c>
      <c r="L604" s="11">
        <v>1.585</v>
      </c>
      <c r="M604" s="11">
        <v>1.5009999999999999</v>
      </c>
      <c r="N604" s="11">
        <v>1.3959999999999999</v>
      </c>
      <c r="O604" s="11">
        <v>1.248</v>
      </c>
      <c r="P604" s="11">
        <v>1.0620000000000001</v>
      </c>
      <c r="Q604" s="11">
        <v>1.0860000000000001</v>
      </c>
      <c r="R604" s="11">
        <v>0.93600000000000005</v>
      </c>
      <c r="S604" s="11">
        <v>0.80500000000000005</v>
      </c>
      <c r="T604" s="11">
        <v>0.66700000000000004</v>
      </c>
      <c r="U604" s="11">
        <v>0.55000000000000004</v>
      </c>
      <c r="V604" s="11">
        <v>0.40799999999999997</v>
      </c>
      <c r="W604" s="11">
        <v>0.28399999999999997</v>
      </c>
      <c r="X604" s="11">
        <v>0.183</v>
      </c>
      <c r="Y604" s="11">
        <v>0.106</v>
      </c>
      <c r="Z604" s="11">
        <v>3.1E-2</v>
      </c>
      <c r="AA604" s="11">
        <v>1.0999999999999999E-2</v>
      </c>
      <c r="AB604" s="11">
        <v>2E-3</v>
      </c>
      <c r="AC604" s="11">
        <v>0</v>
      </c>
    </row>
    <row r="605" spans="1:29" ht="11.5">
      <c r="A605" s="15">
        <v>588</v>
      </c>
      <c r="B605" s="13" t="s">
        <v>1059</v>
      </c>
      <c r="C605" s="14" t="s">
        <v>1118</v>
      </c>
      <c r="D605" s="12"/>
      <c r="E605" s="12">
        <v>690</v>
      </c>
      <c r="F605" s="13" t="s">
        <v>1110</v>
      </c>
      <c r="G605" s="12">
        <v>910</v>
      </c>
      <c r="H605" s="12">
        <v>1960</v>
      </c>
      <c r="I605" s="11">
        <v>3.5249999999999999</v>
      </c>
      <c r="J605" s="11">
        <v>2.9449999999999998</v>
      </c>
      <c r="K605" s="11">
        <v>1.768</v>
      </c>
      <c r="L605" s="11">
        <v>1.7470000000000001</v>
      </c>
      <c r="M605" s="11">
        <v>1.4710000000000001</v>
      </c>
      <c r="N605" s="11">
        <v>1.4</v>
      </c>
      <c r="O605" s="11">
        <v>1.2949999999999999</v>
      </c>
      <c r="P605" s="11">
        <v>1.1499999999999999</v>
      </c>
      <c r="Q605" s="11">
        <v>0.93200000000000005</v>
      </c>
      <c r="R605" s="11">
        <v>0.94699999999999995</v>
      </c>
      <c r="S605" s="11">
        <v>0.86599999999999999</v>
      </c>
      <c r="T605" s="11">
        <v>0.71799999999999997</v>
      </c>
      <c r="U605" s="11">
        <v>0.53700000000000003</v>
      </c>
      <c r="V605" s="11">
        <v>0.41699999999999998</v>
      </c>
      <c r="W605" s="11">
        <v>0.29599999999999999</v>
      </c>
      <c r="X605" s="11">
        <v>0.17399999999999999</v>
      </c>
      <c r="Y605" s="11">
        <v>9.7000000000000003E-2</v>
      </c>
      <c r="Z605" s="11">
        <v>4.2000000000000003E-2</v>
      </c>
      <c r="AA605" s="11">
        <v>8.0000000000000002E-3</v>
      </c>
      <c r="AB605" s="11">
        <v>2E-3</v>
      </c>
      <c r="AC605" s="11">
        <v>0</v>
      </c>
    </row>
    <row r="606" spans="1:29" ht="11.5">
      <c r="A606" s="15">
        <v>589</v>
      </c>
      <c r="B606" s="13" t="s">
        <v>1059</v>
      </c>
      <c r="C606" s="14" t="s">
        <v>1118</v>
      </c>
      <c r="D606" s="12"/>
      <c r="E606" s="12">
        <v>690</v>
      </c>
      <c r="F606" s="13" t="s">
        <v>1110</v>
      </c>
      <c r="G606" s="12">
        <v>910</v>
      </c>
      <c r="H606" s="12">
        <v>1965</v>
      </c>
      <c r="I606" s="11">
        <v>3.859</v>
      </c>
      <c r="J606" s="11">
        <v>3.222</v>
      </c>
      <c r="K606" s="11">
        <v>2.976</v>
      </c>
      <c r="L606" s="11">
        <v>1.891</v>
      </c>
      <c r="M606" s="11">
        <v>1.6890000000000001</v>
      </c>
      <c r="N606" s="11">
        <v>1.4059999999999999</v>
      </c>
      <c r="O606" s="11">
        <v>1.3029999999999999</v>
      </c>
      <c r="P606" s="11">
        <v>1.2310000000000001</v>
      </c>
      <c r="Q606" s="11">
        <v>1.1160000000000001</v>
      </c>
      <c r="R606" s="11">
        <v>0.93100000000000005</v>
      </c>
      <c r="S606" s="11">
        <v>0.95399999999999996</v>
      </c>
      <c r="T606" s="11">
        <v>0.78500000000000003</v>
      </c>
      <c r="U606" s="11">
        <v>0.6</v>
      </c>
      <c r="V606" s="11">
        <v>0.46300000000000002</v>
      </c>
      <c r="W606" s="11">
        <v>0.35299999999999998</v>
      </c>
      <c r="X606" s="11">
        <v>0.19500000000000001</v>
      </c>
      <c r="Y606" s="11">
        <v>9.1999999999999998E-2</v>
      </c>
      <c r="Z606" s="11">
        <v>3.9E-2</v>
      </c>
      <c r="AA606" s="11">
        <v>1.2E-2</v>
      </c>
      <c r="AB606" s="11">
        <v>0</v>
      </c>
      <c r="AC606" s="11">
        <v>0</v>
      </c>
    </row>
    <row r="607" spans="1:29" ht="11.5">
      <c r="A607" s="15">
        <v>590</v>
      </c>
      <c r="B607" s="13" t="s">
        <v>1059</v>
      </c>
      <c r="C607" s="14" t="s">
        <v>1118</v>
      </c>
      <c r="D607" s="12"/>
      <c r="E607" s="12">
        <v>690</v>
      </c>
      <c r="F607" s="13" t="s">
        <v>1110</v>
      </c>
      <c r="G607" s="12">
        <v>910</v>
      </c>
      <c r="H607" s="12">
        <v>1970</v>
      </c>
      <c r="I607" s="11">
        <v>4.2309999999999999</v>
      </c>
      <c r="J607" s="11">
        <v>3.9020000000000001</v>
      </c>
      <c r="K607" s="11">
        <v>3.5270000000000001</v>
      </c>
      <c r="L607" s="11">
        <v>2.9279999999999999</v>
      </c>
      <c r="M607" s="11">
        <v>1.5820000000000001</v>
      </c>
      <c r="N607" s="11">
        <v>1.468</v>
      </c>
      <c r="O607" s="11">
        <v>1.2270000000000001</v>
      </c>
      <c r="P607" s="11">
        <v>1.284</v>
      </c>
      <c r="Q607" s="11">
        <v>1.2509999999999999</v>
      </c>
      <c r="R607" s="11">
        <v>1.091</v>
      </c>
      <c r="S607" s="11">
        <v>0.89700000000000002</v>
      </c>
      <c r="T607" s="11">
        <v>0.85899999999999999</v>
      </c>
      <c r="U607" s="11">
        <v>0.68300000000000005</v>
      </c>
      <c r="V607" s="11">
        <v>0.53800000000000003</v>
      </c>
      <c r="W607" s="11">
        <v>0.39100000000000001</v>
      </c>
      <c r="X607" s="11">
        <v>0.216</v>
      </c>
      <c r="Y607" s="11">
        <v>0.1</v>
      </c>
      <c r="Z607" s="11">
        <v>3.7999999999999999E-2</v>
      </c>
      <c r="AA607" s="11">
        <v>1.0999999999999999E-2</v>
      </c>
      <c r="AB607" s="11">
        <v>2E-3</v>
      </c>
      <c r="AC607" s="11">
        <v>0</v>
      </c>
    </row>
    <row r="608" spans="1:29" ht="11.5">
      <c r="A608" s="15">
        <v>591</v>
      </c>
      <c r="B608" s="13" t="s">
        <v>1059</v>
      </c>
      <c r="C608" s="14" t="s">
        <v>1118</v>
      </c>
      <c r="D608" s="12"/>
      <c r="E608" s="12">
        <v>690</v>
      </c>
      <c r="F608" s="13" t="s">
        <v>1110</v>
      </c>
      <c r="G608" s="12">
        <v>910</v>
      </c>
      <c r="H608" s="12">
        <v>1975</v>
      </c>
      <c r="I608" s="11">
        <v>4.34</v>
      </c>
      <c r="J608" s="11">
        <v>4.1550000000000002</v>
      </c>
      <c r="K608" s="11">
        <v>4.0869999999999997</v>
      </c>
      <c r="L608" s="11">
        <v>3.4969999999999999</v>
      </c>
      <c r="M608" s="11">
        <v>2.907</v>
      </c>
      <c r="N608" s="11">
        <v>1.607</v>
      </c>
      <c r="O608" s="11">
        <v>1.4670000000000001</v>
      </c>
      <c r="P608" s="11">
        <v>1.3240000000000001</v>
      </c>
      <c r="Q608" s="11">
        <v>1.3380000000000001</v>
      </c>
      <c r="R608" s="11">
        <v>1.226</v>
      </c>
      <c r="S608" s="11">
        <v>1.0669999999999999</v>
      </c>
      <c r="T608" s="11">
        <v>0.85699999999999998</v>
      </c>
      <c r="U608" s="11">
        <v>0.77600000000000002</v>
      </c>
      <c r="V608" s="11">
        <v>0.623</v>
      </c>
      <c r="W608" s="11">
        <v>0.45500000000000002</v>
      </c>
      <c r="X608" s="11">
        <v>0.25600000000000001</v>
      </c>
      <c r="Y608" s="11">
        <v>0.11700000000000001</v>
      </c>
      <c r="Z608" s="11">
        <v>4.2000000000000003E-2</v>
      </c>
      <c r="AA608" s="11">
        <v>1.2E-2</v>
      </c>
      <c r="AB608" s="11">
        <v>2E-3</v>
      </c>
      <c r="AC608" s="11">
        <v>0</v>
      </c>
    </row>
    <row r="609" spans="1:29" ht="11.5">
      <c r="A609" s="15">
        <v>592</v>
      </c>
      <c r="B609" s="13" t="s">
        <v>1059</v>
      </c>
      <c r="C609" s="14" t="s">
        <v>1118</v>
      </c>
      <c r="D609" s="12"/>
      <c r="E609" s="12">
        <v>690</v>
      </c>
      <c r="F609" s="13" t="s">
        <v>1110</v>
      </c>
      <c r="G609" s="12">
        <v>910</v>
      </c>
      <c r="H609" s="12">
        <v>1980</v>
      </c>
      <c r="I609" s="11">
        <v>4.4470000000000001</v>
      </c>
      <c r="J609" s="11">
        <v>4.3220000000000001</v>
      </c>
      <c r="K609" s="11">
        <v>4.258</v>
      </c>
      <c r="L609" s="11">
        <v>3.992</v>
      </c>
      <c r="M609" s="11">
        <v>3.2519999999999998</v>
      </c>
      <c r="N609" s="11">
        <v>2.6509999999999998</v>
      </c>
      <c r="O609" s="11">
        <v>1.5640000000000001</v>
      </c>
      <c r="P609" s="11">
        <v>1.528</v>
      </c>
      <c r="Q609" s="11">
        <v>1.361</v>
      </c>
      <c r="R609" s="11">
        <v>1.29</v>
      </c>
      <c r="S609" s="11">
        <v>1.163</v>
      </c>
      <c r="T609" s="11">
        <v>1.016</v>
      </c>
      <c r="U609" s="11">
        <v>0.79200000000000004</v>
      </c>
      <c r="V609" s="11">
        <v>0.71799999999999997</v>
      </c>
      <c r="W609" s="11">
        <v>0.52800000000000002</v>
      </c>
      <c r="X609" s="11">
        <v>0.32800000000000001</v>
      </c>
      <c r="Y609" s="11">
        <v>0.16600000000000001</v>
      </c>
      <c r="Z609" s="11">
        <v>4.9000000000000002E-2</v>
      </c>
      <c r="AA609" s="11">
        <v>1.2E-2</v>
      </c>
      <c r="AB609" s="11">
        <v>2E-3</v>
      </c>
      <c r="AC609" s="11">
        <v>0</v>
      </c>
    </row>
    <row r="610" spans="1:29" ht="11.5">
      <c r="A610" s="15">
        <v>593</v>
      </c>
      <c r="B610" s="13" t="s">
        <v>1059</v>
      </c>
      <c r="C610" s="14" t="s">
        <v>1118</v>
      </c>
      <c r="D610" s="12"/>
      <c r="E610" s="12">
        <v>690</v>
      </c>
      <c r="F610" s="13" t="s">
        <v>1110</v>
      </c>
      <c r="G610" s="12">
        <v>910</v>
      </c>
      <c r="H610" s="12">
        <v>1985</v>
      </c>
      <c r="I610" s="11">
        <v>4.3570000000000002</v>
      </c>
      <c r="J610" s="11">
        <v>4.1509999999999998</v>
      </c>
      <c r="K610" s="11">
        <v>4.1150000000000002</v>
      </c>
      <c r="L610" s="11">
        <v>3.8969999999999998</v>
      </c>
      <c r="M610" s="11">
        <v>3.6920000000000002</v>
      </c>
      <c r="N610" s="11">
        <v>3.1869999999999998</v>
      </c>
      <c r="O610" s="11">
        <v>2.5979999999999999</v>
      </c>
      <c r="P610" s="11">
        <v>1.454</v>
      </c>
      <c r="Q610" s="11">
        <v>1.3779999999999999</v>
      </c>
      <c r="R610" s="11">
        <v>1.1779999999999999</v>
      </c>
      <c r="S610" s="11">
        <v>1.177</v>
      </c>
      <c r="T610" s="11">
        <v>1.1120000000000001</v>
      </c>
      <c r="U610" s="11">
        <v>0.93700000000000006</v>
      </c>
      <c r="V610" s="11">
        <v>0.70699999999999996</v>
      </c>
      <c r="W610" s="11">
        <v>0.59099999999999997</v>
      </c>
      <c r="X610" s="11">
        <v>0.378</v>
      </c>
      <c r="Y610" s="11">
        <v>0.217</v>
      </c>
      <c r="Z610" s="11">
        <v>7.4999999999999997E-2</v>
      </c>
      <c r="AA610" s="11">
        <v>1.6E-2</v>
      </c>
      <c r="AB610" s="11">
        <v>2E-3</v>
      </c>
      <c r="AC610" s="11">
        <v>0</v>
      </c>
    </row>
    <row r="611" spans="1:29" ht="11.5">
      <c r="A611" s="15">
        <v>594</v>
      </c>
      <c r="B611" s="13" t="s">
        <v>1059</v>
      </c>
      <c r="C611" s="14" t="s">
        <v>1118</v>
      </c>
      <c r="D611" s="12"/>
      <c r="E611" s="12">
        <v>690</v>
      </c>
      <c r="F611" s="13" t="s">
        <v>1110</v>
      </c>
      <c r="G611" s="12">
        <v>910</v>
      </c>
      <c r="H611" s="12">
        <v>1990</v>
      </c>
      <c r="I611" s="11">
        <v>4.2249999999999996</v>
      </c>
      <c r="J611" s="11">
        <v>4.4130000000000003</v>
      </c>
      <c r="K611" s="11">
        <v>4.3029999999999999</v>
      </c>
      <c r="L611" s="11">
        <v>3.802</v>
      </c>
      <c r="M611" s="11">
        <v>3.2879999999999998</v>
      </c>
      <c r="N611" s="11">
        <v>3.181</v>
      </c>
      <c r="O611" s="11">
        <v>2.798</v>
      </c>
      <c r="P611" s="11">
        <v>2.1800000000000002</v>
      </c>
      <c r="Q611" s="11">
        <v>1.0349999999999999</v>
      </c>
      <c r="R611" s="11">
        <v>1.0629999999999999</v>
      </c>
      <c r="S611" s="11">
        <v>1.0269999999999999</v>
      </c>
      <c r="T611" s="11">
        <v>1.0740000000000001</v>
      </c>
      <c r="U611" s="11">
        <v>0.92700000000000005</v>
      </c>
      <c r="V611" s="11">
        <v>0.73299999999999998</v>
      </c>
      <c r="W611" s="11">
        <v>0.48899999999999999</v>
      </c>
      <c r="X611" s="11">
        <v>0.33100000000000002</v>
      </c>
      <c r="Y611" s="11">
        <v>0.20699999999999999</v>
      </c>
      <c r="Z611" s="11">
        <v>0.10199999999999999</v>
      </c>
      <c r="AA611" s="11">
        <v>2.5000000000000001E-2</v>
      </c>
      <c r="AB611" s="11">
        <v>3.0000000000000001E-3</v>
      </c>
      <c r="AC611" s="11">
        <v>0</v>
      </c>
    </row>
    <row r="612" spans="1:29" ht="11.5">
      <c r="A612" s="15">
        <v>595</v>
      </c>
      <c r="B612" s="13" t="s">
        <v>1059</v>
      </c>
      <c r="C612" s="14" t="s">
        <v>1118</v>
      </c>
      <c r="D612" s="12"/>
      <c r="E612" s="12">
        <v>690</v>
      </c>
      <c r="F612" s="13" t="s">
        <v>1110</v>
      </c>
      <c r="G612" s="12">
        <v>910</v>
      </c>
      <c r="H612" s="12">
        <v>1995</v>
      </c>
      <c r="I612" s="11">
        <v>4.101</v>
      </c>
      <c r="J612" s="11">
        <v>4.0990000000000002</v>
      </c>
      <c r="K612" s="11">
        <v>4.0670000000000002</v>
      </c>
      <c r="L612" s="11">
        <v>3.9420000000000002</v>
      </c>
      <c r="M612" s="11">
        <v>3.6859999999999999</v>
      </c>
      <c r="N612" s="11">
        <v>3.2959999999999998</v>
      </c>
      <c r="O612" s="11">
        <v>3.2509999999999999</v>
      </c>
      <c r="P612" s="11">
        <v>2.9980000000000002</v>
      </c>
      <c r="Q612" s="11">
        <v>2.395</v>
      </c>
      <c r="R612" s="11">
        <v>1.2450000000000001</v>
      </c>
      <c r="S612" s="11">
        <v>1.177</v>
      </c>
      <c r="T612" s="11">
        <v>0.98699999999999999</v>
      </c>
      <c r="U612" s="11">
        <v>0.98299999999999998</v>
      </c>
      <c r="V612" s="11">
        <v>0.83899999999999997</v>
      </c>
      <c r="W612" s="11">
        <v>0.61799999999999999</v>
      </c>
      <c r="X612" s="11">
        <v>0.377</v>
      </c>
      <c r="Y612" s="11">
        <v>0.189</v>
      </c>
      <c r="Z612" s="11">
        <v>9.4E-2</v>
      </c>
      <c r="AA612" s="11">
        <v>3.3000000000000002E-2</v>
      </c>
      <c r="AB612" s="11">
        <v>5.0000000000000001E-3</v>
      </c>
      <c r="AC612" s="11">
        <v>0</v>
      </c>
    </row>
    <row r="613" spans="1:29" ht="11.5">
      <c r="A613" s="15">
        <v>596</v>
      </c>
      <c r="B613" s="13" t="s">
        <v>1059</v>
      </c>
      <c r="C613" s="14" t="s">
        <v>1118</v>
      </c>
      <c r="D613" s="12"/>
      <c r="E613" s="12">
        <v>690</v>
      </c>
      <c r="F613" s="13" t="s">
        <v>1110</v>
      </c>
      <c r="G613" s="12">
        <v>910</v>
      </c>
      <c r="H613" s="12">
        <v>2000</v>
      </c>
      <c r="I613" s="11">
        <v>3.754</v>
      </c>
      <c r="J613" s="11">
        <v>4.0229999999999997</v>
      </c>
      <c r="K613" s="11">
        <v>4.1310000000000002</v>
      </c>
      <c r="L613" s="11">
        <v>4.1120000000000001</v>
      </c>
      <c r="M613" s="11">
        <v>3.778</v>
      </c>
      <c r="N613" s="11">
        <v>3.512</v>
      </c>
      <c r="O613" s="11">
        <v>3.2</v>
      </c>
      <c r="P613" s="11">
        <v>3.1030000000000002</v>
      </c>
      <c r="Q613" s="11">
        <v>2.831</v>
      </c>
      <c r="R613" s="11">
        <v>2.282</v>
      </c>
      <c r="S613" s="11">
        <v>1.171</v>
      </c>
      <c r="T613" s="11">
        <v>1.046</v>
      </c>
      <c r="U613" s="11">
        <v>0.90400000000000003</v>
      </c>
      <c r="V613" s="11">
        <v>0.91500000000000004</v>
      </c>
      <c r="W613" s="11">
        <v>0.71099999999999997</v>
      </c>
      <c r="X613" s="11">
        <v>0.47499999999999998</v>
      </c>
      <c r="Y613" s="11">
        <v>0.30299999999999999</v>
      </c>
      <c r="Z613" s="11">
        <v>7.8E-2</v>
      </c>
      <c r="AA613" s="11">
        <v>2.4E-2</v>
      </c>
      <c r="AB613" s="11">
        <v>5.0000000000000001E-3</v>
      </c>
      <c r="AC613" s="11">
        <v>0</v>
      </c>
    </row>
    <row r="614" spans="1:29" ht="11.5">
      <c r="A614" s="15">
        <v>597</v>
      </c>
      <c r="B614" s="13" t="s">
        <v>1059</v>
      </c>
      <c r="C614" s="14" t="s">
        <v>1118</v>
      </c>
      <c r="D614" s="12"/>
      <c r="E614" s="12">
        <v>690</v>
      </c>
      <c r="F614" s="13" t="s">
        <v>1110</v>
      </c>
      <c r="G614" s="12">
        <v>910</v>
      </c>
      <c r="H614" s="12">
        <v>2005</v>
      </c>
      <c r="I614" s="11">
        <v>4.032</v>
      </c>
      <c r="J614" s="11">
        <v>3.5609999999999999</v>
      </c>
      <c r="K614" s="11">
        <v>3.7509999999999999</v>
      </c>
      <c r="L614" s="11">
        <v>3.87</v>
      </c>
      <c r="M614" s="11">
        <v>4.2220000000000004</v>
      </c>
      <c r="N614" s="11">
        <v>4.1580000000000004</v>
      </c>
      <c r="O614" s="11">
        <v>3.9910000000000001</v>
      </c>
      <c r="P614" s="11">
        <v>3.7360000000000002</v>
      </c>
      <c r="Q614" s="11">
        <v>3.4359999999999999</v>
      </c>
      <c r="R614" s="11">
        <v>2.8839999999999999</v>
      </c>
      <c r="S614" s="11">
        <v>2.2450000000000001</v>
      </c>
      <c r="T614" s="11">
        <v>1.1479999999999999</v>
      </c>
      <c r="U614" s="11">
        <v>0.93200000000000005</v>
      </c>
      <c r="V614" s="11">
        <v>0.71</v>
      </c>
      <c r="W614" s="11">
        <v>0.71099999999999997</v>
      </c>
      <c r="X614" s="11">
        <v>0.51600000000000001</v>
      </c>
      <c r="Y614" s="11">
        <v>0.23699999999999999</v>
      </c>
      <c r="Z614" s="11">
        <v>0.13200000000000001</v>
      </c>
      <c r="AA614" s="11">
        <v>2.3E-2</v>
      </c>
      <c r="AB614" s="11">
        <v>4.0000000000000001E-3</v>
      </c>
      <c r="AC614" s="11">
        <v>0</v>
      </c>
    </row>
    <row r="615" spans="1:29" ht="11.5">
      <c r="A615" s="15">
        <v>598</v>
      </c>
      <c r="B615" s="13" t="s">
        <v>1059</v>
      </c>
      <c r="C615" s="14" t="s">
        <v>1118</v>
      </c>
      <c r="D615" s="12"/>
      <c r="E615" s="12">
        <v>690</v>
      </c>
      <c r="F615" s="13" t="s">
        <v>1110</v>
      </c>
      <c r="G615" s="12">
        <v>910</v>
      </c>
      <c r="H615" s="12">
        <v>2010</v>
      </c>
      <c r="I615" s="11">
        <v>3.85</v>
      </c>
      <c r="J615" s="11">
        <v>3.359</v>
      </c>
      <c r="K615" s="11">
        <v>3.4510000000000001</v>
      </c>
      <c r="L615" s="11">
        <v>3.9660000000000002</v>
      </c>
      <c r="M615" s="11">
        <v>4.1100000000000003</v>
      </c>
      <c r="N615" s="11">
        <v>4.2919999999999998</v>
      </c>
      <c r="O615" s="11">
        <v>4.1980000000000004</v>
      </c>
      <c r="P615" s="11">
        <v>4.1260000000000003</v>
      </c>
      <c r="Q615" s="11">
        <v>3.742</v>
      </c>
      <c r="R615" s="11">
        <v>3.3820000000000001</v>
      </c>
      <c r="S615" s="11">
        <v>2.8159999999999998</v>
      </c>
      <c r="T615" s="11">
        <v>1.8939999999999999</v>
      </c>
      <c r="U615" s="11">
        <v>1.113</v>
      </c>
      <c r="V615" s="11">
        <v>1.1240000000000001</v>
      </c>
      <c r="W615" s="11">
        <v>0.69599999999999995</v>
      </c>
      <c r="X615" s="11">
        <v>0.51700000000000002</v>
      </c>
      <c r="Y615" s="11">
        <v>0.307</v>
      </c>
      <c r="Z615" s="11">
        <v>0.107</v>
      </c>
      <c r="AA615" s="11">
        <v>3.7999999999999999E-2</v>
      </c>
      <c r="AB615" s="11">
        <v>4.0000000000000001E-3</v>
      </c>
      <c r="AC615" s="11">
        <v>0</v>
      </c>
    </row>
    <row r="616" spans="1:29" ht="11.5">
      <c r="A616" s="15">
        <v>599</v>
      </c>
      <c r="B616" s="13" t="s">
        <v>1059</v>
      </c>
      <c r="C616" s="14" t="s">
        <v>1118</v>
      </c>
      <c r="D616" s="12"/>
      <c r="E616" s="12">
        <v>690</v>
      </c>
      <c r="F616" s="13" t="s">
        <v>1110</v>
      </c>
      <c r="G616" s="12">
        <v>910</v>
      </c>
      <c r="H616" s="12">
        <v>2015</v>
      </c>
      <c r="I616" s="11">
        <v>4.12</v>
      </c>
      <c r="J616" s="11">
        <v>3.827</v>
      </c>
      <c r="K616" s="11">
        <v>3.3410000000000002</v>
      </c>
      <c r="L616" s="11">
        <v>3.387</v>
      </c>
      <c r="M616" s="11">
        <v>3.843</v>
      </c>
      <c r="N616" s="11">
        <v>3.9820000000000002</v>
      </c>
      <c r="O616" s="11">
        <v>4.1790000000000003</v>
      </c>
      <c r="P616" s="11">
        <v>4.0970000000000004</v>
      </c>
      <c r="Q616" s="11">
        <v>4.0209999999999999</v>
      </c>
      <c r="R616" s="11">
        <v>3.625</v>
      </c>
      <c r="S616" s="11">
        <v>3.2330000000000001</v>
      </c>
      <c r="T616" s="11">
        <v>2.637</v>
      </c>
      <c r="U616" s="11">
        <v>1.718</v>
      </c>
      <c r="V616" s="11">
        <v>0.96299999999999997</v>
      </c>
      <c r="W616" s="11">
        <v>0.90800000000000003</v>
      </c>
      <c r="X616" s="11">
        <v>0.502</v>
      </c>
      <c r="Y616" s="11">
        <v>0.311</v>
      </c>
      <c r="Z616" s="11">
        <v>0.14199999999999999</v>
      </c>
      <c r="AA616" s="11">
        <v>3.4000000000000002E-2</v>
      </c>
      <c r="AB616" s="11">
        <v>7.0000000000000001E-3</v>
      </c>
      <c r="AC616" s="11">
        <v>0</v>
      </c>
    </row>
    <row r="617" spans="1:29" ht="11.5">
      <c r="A617" s="15">
        <v>600</v>
      </c>
      <c r="B617" s="13" t="s">
        <v>1059</v>
      </c>
      <c r="C617" s="14" t="s">
        <v>1118</v>
      </c>
      <c r="D617" s="12"/>
      <c r="E617" s="12">
        <v>690</v>
      </c>
      <c r="F617" s="13" t="s">
        <v>1110</v>
      </c>
      <c r="G617" s="12">
        <v>910</v>
      </c>
      <c r="H617" s="12">
        <v>2020</v>
      </c>
      <c r="I617" s="11">
        <v>4.0970000000000004</v>
      </c>
      <c r="J617" s="11">
        <v>4.0949999999999998</v>
      </c>
      <c r="K617" s="11">
        <v>3.8090000000000002</v>
      </c>
      <c r="L617" s="11">
        <v>3.278</v>
      </c>
      <c r="M617" s="11">
        <v>3.2690000000000001</v>
      </c>
      <c r="N617" s="11">
        <v>3.7170000000000001</v>
      </c>
      <c r="O617" s="11">
        <v>3.8719999999999999</v>
      </c>
      <c r="P617" s="11">
        <v>4.0789999999999997</v>
      </c>
      <c r="Q617" s="11">
        <v>3.9940000000000002</v>
      </c>
      <c r="R617" s="11">
        <v>3.8969999999999998</v>
      </c>
      <c r="S617" s="11">
        <v>3.4689999999999999</v>
      </c>
      <c r="T617" s="11">
        <v>3.032</v>
      </c>
      <c r="U617" s="11">
        <v>2.3969999999999998</v>
      </c>
      <c r="V617" s="11">
        <v>1.4910000000000001</v>
      </c>
      <c r="W617" s="11">
        <v>0.78</v>
      </c>
      <c r="X617" s="11">
        <v>0.65800000000000003</v>
      </c>
      <c r="Y617" s="11">
        <v>0.30399999999999999</v>
      </c>
      <c r="Z617" s="11">
        <v>0.14699999999999999</v>
      </c>
      <c r="AA617" s="11">
        <v>4.5999999999999999E-2</v>
      </c>
      <c r="AB617" s="11">
        <v>7.0000000000000001E-3</v>
      </c>
      <c r="AC617" s="11">
        <v>1E-3</v>
      </c>
    </row>
    <row r="618" spans="1:29" ht="11.5">
      <c r="A618" s="15">
        <v>601</v>
      </c>
      <c r="B618" s="13" t="s">
        <v>1059</v>
      </c>
      <c r="C618" s="14" t="s">
        <v>1119</v>
      </c>
      <c r="D618" s="12"/>
      <c r="E618" s="12">
        <v>706</v>
      </c>
      <c r="F618" s="13" t="s">
        <v>1110</v>
      </c>
      <c r="G618" s="12">
        <v>910</v>
      </c>
      <c r="H618" s="12">
        <v>1950</v>
      </c>
      <c r="I618" s="11">
        <v>195.36600000000001</v>
      </c>
      <c r="J618" s="11">
        <v>142.446</v>
      </c>
      <c r="K618" s="11">
        <v>127.95399999999999</v>
      </c>
      <c r="L618" s="11">
        <v>110.791</v>
      </c>
      <c r="M618" s="11">
        <v>99.066000000000003</v>
      </c>
      <c r="N618" s="11">
        <v>87.146000000000001</v>
      </c>
      <c r="O618" s="11">
        <v>76.754000000000005</v>
      </c>
      <c r="P618" s="11">
        <v>66.837000000000003</v>
      </c>
      <c r="Q618" s="11">
        <v>56.348999999999997</v>
      </c>
      <c r="R618" s="11">
        <v>47.197000000000003</v>
      </c>
      <c r="S618" s="11">
        <v>38.328000000000003</v>
      </c>
      <c r="T618" s="11">
        <v>29.841999999999999</v>
      </c>
      <c r="U618" s="11">
        <v>20.881</v>
      </c>
      <c r="V618" s="11">
        <v>13.539</v>
      </c>
      <c r="W618" s="11">
        <v>7.3419999999999996</v>
      </c>
      <c r="X618" s="11">
        <v>3.052</v>
      </c>
      <c r="Y618" s="11">
        <v>0.76300000000000001</v>
      </c>
      <c r="Z618" s="11">
        <v>0.16800000000000001</v>
      </c>
      <c r="AA618" s="11">
        <v>0.02</v>
      </c>
      <c r="AB618" s="11">
        <v>0</v>
      </c>
      <c r="AC618" s="11">
        <v>0</v>
      </c>
    </row>
    <row r="619" spans="1:29" ht="11.5">
      <c r="A619" s="15">
        <v>602</v>
      </c>
      <c r="B619" s="13" t="s">
        <v>1059</v>
      </c>
      <c r="C619" s="14" t="s">
        <v>1119</v>
      </c>
      <c r="D619" s="12"/>
      <c r="E619" s="12">
        <v>706</v>
      </c>
      <c r="F619" s="13" t="s">
        <v>1110</v>
      </c>
      <c r="G619" s="12">
        <v>910</v>
      </c>
      <c r="H619" s="12">
        <v>1955</v>
      </c>
      <c r="I619" s="11">
        <v>216.34700000000001</v>
      </c>
      <c r="J619" s="11">
        <v>166.01400000000001</v>
      </c>
      <c r="K619" s="11">
        <v>135.37</v>
      </c>
      <c r="L619" s="11">
        <v>123.264</v>
      </c>
      <c r="M619" s="11">
        <v>105.477</v>
      </c>
      <c r="N619" s="11">
        <v>93.265000000000001</v>
      </c>
      <c r="O619" s="11">
        <v>81.793000000000006</v>
      </c>
      <c r="P619" s="11">
        <v>71.584999999999994</v>
      </c>
      <c r="Q619" s="11">
        <v>61.554000000000002</v>
      </c>
      <c r="R619" s="11">
        <v>51.034999999999997</v>
      </c>
      <c r="S619" s="11">
        <v>41.837000000000003</v>
      </c>
      <c r="T619" s="11">
        <v>32.9</v>
      </c>
      <c r="U619" s="11">
        <v>24.31</v>
      </c>
      <c r="V619" s="11">
        <v>15.659000000000001</v>
      </c>
      <c r="W619" s="11">
        <v>8.8010000000000002</v>
      </c>
      <c r="X619" s="11">
        <v>3.802</v>
      </c>
      <c r="Y619" s="11">
        <v>1.129</v>
      </c>
      <c r="Z619" s="11">
        <v>0.17499999999999999</v>
      </c>
      <c r="AA619" s="11">
        <v>2.1000000000000001E-2</v>
      </c>
      <c r="AB619" s="11">
        <v>0</v>
      </c>
      <c r="AC619" s="11">
        <v>0</v>
      </c>
    </row>
    <row r="620" spans="1:29" ht="11.5">
      <c r="A620" s="15">
        <v>603</v>
      </c>
      <c r="B620" s="13" t="s">
        <v>1059</v>
      </c>
      <c r="C620" s="14" t="s">
        <v>1119</v>
      </c>
      <c r="D620" s="12"/>
      <c r="E620" s="12">
        <v>706</v>
      </c>
      <c r="F620" s="13" t="s">
        <v>1110</v>
      </c>
      <c r="G620" s="12">
        <v>910</v>
      </c>
      <c r="H620" s="12">
        <v>1960</v>
      </c>
      <c r="I620" s="11">
        <v>239.977</v>
      </c>
      <c r="J620" s="11">
        <v>186.40799999999999</v>
      </c>
      <c r="K620" s="11">
        <v>158.35</v>
      </c>
      <c r="L620" s="11">
        <v>130.702</v>
      </c>
      <c r="M620" s="11">
        <v>117.619</v>
      </c>
      <c r="N620" s="11">
        <v>99.56</v>
      </c>
      <c r="O620" s="11">
        <v>87.798000000000002</v>
      </c>
      <c r="P620" s="11">
        <v>76.546000000000006</v>
      </c>
      <c r="Q620" s="11">
        <v>66.233999999999995</v>
      </c>
      <c r="R620" s="11">
        <v>56.081000000000003</v>
      </c>
      <c r="S620" s="11">
        <v>45.573999999999998</v>
      </c>
      <c r="T620" s="11">
        <v>36.222000000000001</v>
      </c>
      <c r="U620" s="11">
        <v>27.123000000000001</v>
      </c>
      <c r="V620" s="11">
        <v>18.518000000000001</v>
      </c>
      <c r="W620" s="11">
        <v>10.426</v>
      </c>
      <c r="X620" s="11">
        <v>4.7220000000000004</v>
      </c>
      <c r="Y620" s="11">
        <v>1.486</v>
      </c>
      <c r="Z620" s="11">
        <v>0.28000000000000003</v>
      </c>
      <c r="AA620" s="11">
        <v>2.4E-2</v>
      </c>
      <c r="AB620" s="11">
        <v>2E-3</v>
      </c>
      <c r="AC620" s="11">
        <v>0</v>
      </c>
    </row>
    <row r="621" spans="1:29" ht="11.5">
      <c r="A621" s="15">
        <v>604</v>
      </c>
      <c r="B621" s="13" t="s">
        <v>1059</v>
      </c>
      <c r="C621" s="14" t="s">
        <v>1119</v>
      </c>
      <c r="D621" s="12"/>
      <c r="E621" s="12">
        <v>706</v>
      </c>
      <c r="F621" s="13" t="s">
        <v>1110</v>
      </c>
      <c r="G621" s="12">
        <v>910</v>
      </c>
      <c r="H621" s="12">
        <v>1965</v>
      </c>
      <c r="I621" s="11">
        <v>268.79399999999998</v>
      </c>
      <c r="J621" s="11">
        <v>209.399</v>
      </c>
      <c r="K621" s="11">
        <v>178.46600000000001</v>
      </c>
      <c r="L621" s="11">
        <v>153.25700000000001</v>
      </c>
      <c r="M621" s="11">
        <v>125.09099999999999</v>
      </c>
      <c r="N621" s="11">
        <v>111.443</v>
      </c>
      <c r="O621" s="11">
        <v>94.093999999999994</v>
      </c>
      <c r="P621" s="11">
        <v>82.525000000000006</v>
      </c>
      <c r="Q621" s="11">
        <v>71.191999999999993</v>
      </c>
      <c r="R621" s="11">
        <v>60.719000000000001</v>
      </c>
      <c r="S621" s="11">
        <v>50.439</v>
      </c>
      <c r="T621" s="11">
        <v>39.813000000000002</v>
      </c>
      <c r="U621" s="11">
        <v>30.187000000000001</v>
      </c>
      <c r="V621" s="11">
        <v>20.981000000000002</v>
      </c>
      <c r="W621" s="11">
        <v>12.6</v>
      </c>
      <c r="X621" s="11">
        <v>5.7839999999999998</v>
      </c>
      <c r="Y621" s="11">
        <v>1.9390000000000001</v>
      </c>
      <c r="Z621" s="11">
        <v>0.39200000000000002</v>
      </c>
      <c r="AA621" s="11">
        <v>4.2000000000000003E-2</v>
      </c>
      <c r="AB621" s="11">
        <v>2E-3</v>
      </c>
      <c r="AC621" s="11">
        <v>0</v>
      </c>
    </row>
    <row r="622" spans="1:29" ht="11.5">
      <c r="A622" s="15">
        <v>605</v>
      </c>
      <c r="B622" s="13" t="s">
        <v>1059</v>
      </c>
      <c r="C622" s="14" t="s">
        <v>1119</v>
      </c>
      <c r="D622" s="12"/>
      <c r="E622" s="12">
        <v>706</v>
      </c>
      <c r="F622" s="13" t="s">
        <v>1110</v>
      </c>
      <c r="G622" s="12">
        <v>910</v>
      </c>
      <c r="H622" s="12">
        <v>1970</v>
      </c>
      <c r="I622" s="11">
        <v>304.46300000000002</v>
      </c>
      <c r="J622" s="11">
        <v>237.45400000000001</v>
      </c>
      <c r="K622" s="11">
        <v>201.19</v>
      </c>
      <c r="L622" s="11">
        <v>173.244</v>
      </c>
      <c r="M622" s="11">
        <v>147.37200000000001</v>
      </c>
      <c r="N622" s="11">
        <v>119.268</v>
      </c>
      <c r="O622" s="11">
        <v>106.004</v>
      </c>
      <c r="P622" s="11">
        <v>89.018000000000001</v>
      </c>
      <c r="Q622" s="11">
        <v>77.284000000000006</v>
      </c>
      <c r="R622" s="11">
        <v>65.742000000000004</v>
      </c>
      <c r="S622" s="11">
        <v>55.048000000000002</v>
      </c>
      <c r="T622" s="11">
        <v>44.457999999999998</v>
      </c>
      <c r="U622" s="11">
        <v>33.575000000000003</v>
      </c>
      <c r="V622" s="11">
        <v>23.7</v>
      </c>
      <c r="W622" s="11">
        <v>14.583</v>
      </c>
      <c r="X622" s="11">
        <v>7.2220000000000004</v>
      </c>
      <c r="Y622" s="11">
        <v>2.4889999999999999</v>
      </c>
      <c r="Z622" s="11">
        <v>0.54900000000000004</v>
      </c>
      <c r="AA622" s="11">
        <v>6.4000000000000001E-2</v>
      </c>
      <c r="AB622" s="11">
        <v>4.0000000000000001E-3</v>
      </c>
      <c r="AC622" s="11">
        <v>0</v>
      </c>
    </row>
    <row r="623" spans="1:29" ht="11.5">
      <c r="A623" s="15">
        <v>606</v>
      </c>
      <c r="B623" s="13" t="s">
        <v>1059</v>
      </c>
      <c r="C623" s="14" t="s">
        <v>1119</v>
      </c>
      <c r="D623" s="12"/>
      <c r="E623" s="12">
        <v>706</v>
      </c>
      <c r="F623" s="13" t="s">
        <v>1110</v>
      </c>
      <c r="G623" s="12">
        <v>910</v>
      </c>
      <c r="H623" s="12">
        <v>1975</v>
      </c>
      <c r="I623" s="11">
        <v>341.56700000000001</v>
      </c>
      <c r="J623" s="11">
        <v>272.22000000000003</v>
      </c>
      <c r="K623" s="11">
        <v>228.73599999999999</v>
      </c>
      <c r="L623" s="11">
        <v>195.39699999999999</v>
      </c>
      <c r="M623" s="11">
        <v>166.9</v>
      </c>
      <c r="N623" s="11">
        <v>140.82499999999999</v>
      </c>
      <c r="O623" s="11">
        <v>113.654</v>
      </c>
      <c r="P623" s="11">
        <v>100.523</v>
      </c>
      <c r="Q623" s="11">
        <v>83.646000000000001</v>
      </c>
      <c r="R623" s="11">
        <v>71.691999999999993</v>
      </c>
      <c r="S623" s="11">
        <v>59.917999999999999</v>
      </c>
      <c r="T623" s="11">
        <v>48.863999999999997</v>
      </c>
      <c r="U623" s="11">
        <v>37.847000000000001</v>
      </c>
      <c r="V623" s="11">
        <v>26.721</v>
      </c>
      <c r="W623" s="11">
        <v>16.87</v>
      </c>
      <c r="X623" s="11">
        <v>8.6270000000000007</v>
      </c>
      <c r="Y623" s="11">
        <v>3.2639999999999998</v>
      </c>
      <c r="Z623" s="11">
        <v>0.77400000000000002</v>
      </c>
      <c r="AA623" s="11">
        <v>0.105</v>
      </c>
      <c r="AB623" s="11">
        <v>6.0000000000000001E-3</v>
      </c>
      <c r="AC623" s="11">
        <v>0</v>
      </c>
    </row>
    <row r="624" spans="1:29" ht="11.5">
      <c r="A624" s="15">
        <v>607</v>
      </c>
      <c r="B624" s="13" t="s">
        <v>1059</v>
      </c>
      <c r="C624" s="14" t="s">
        <v>1119</v>
      </c>
      <c r="D624" s="12"/>
      <c r="E624" s="12">
        <v>706</v>
      </c>
      <c r="F624" s="13" t="s">
        <v>1110</v>
      </c>
      <c r="G624" s="12">
        <v>910</v>
      </c>
      <c r="H624" s="12">
        <v>1980</v>
      </c>
      <c r="I624" s="11">
        <v>545.56399999999996</v>
      </c>
      <c r="J624" s="11">
        <v>448.64</v>
      </c>
      <c r="K624" s="11">
        <v>382.654</v>
      </c>
      <c r="L624" s="11">
        <v>329.697</v>
      </c>
      <c r="M624" s="11">
        <v>289.04399999999998</v>
      </c>
      <c r="N624" s="11">
        <v>249.453</v>
      </c>
      <c r="O624" s="11">
        <v>209.476</v>
      </c>
      <c r="P624" s="11">
        <v>168.15799999999999</v>
      </c>
      <c r="Q624" s="11">
        <v>139.11099999999999</v>
      </c>
      <c r="R624" s="11">
        <v>111.092</v>
      </c>
      <c r="S624" s="11">
        <v>93.331999999999994</v>
      </c>
      <c r="T624" s="11">
        <v>76.753</v>
      </c>
      <c r="U624" s="11">
        <v>60.686</v>
      </c>
      <c r="V624" s="11">
        <v>44.523000000000003</v>
      </c>
      <c r="W624" s="11">
        <v>28.776</v>
      </c>
      <c r="X624" s="11">
        <v>15.488</v>
      </c>
      <c r="Y624" s="11">
        <v>6.3129999999999997</v>
      </c>
      <c r="Z624" s="11">
        <v>1.421</v>
      </c>
      <c r="AA624" s="11">
        <v>0.158</v>
      </c>
      <c r="AB624" s="11">
        <v>1.2E-2</v>
      </c>
      <c r="AC624" s="11">
        <v>0</v>
      </c>
    </row>
    <row r="625" spans="1:29" ht="11.5">
      <c r="A625" s="15">
        <v>608</v>
      </c>
      <c r="B625" s="13" t="s">
        <v>1059</v>
      </c>
      <c r="C625" s="14" t="s">
        <v>1119</v>
      </c>
      <c r="D625" s="12"/>
      <c r="E625" s="12">
        <v>706</v>
      </c>
      <c r="F625" s="13" t="s">
        <v>1110</v>
      </c>
      <c r="G625" s="12">
        <v>910</v>
      </c>
      <c r="H625" s="12">
        <v>1985</v>
      </c>
      <c r="I625" s="11">
        <v>581.89300000000003</v>
      </c>
      <c r="J625" s="11">
        <v>462.99</v>
      </c>
      <c r="K625" s="11">
        <v>406.07900000000001</v>
      </c>
      <c r="L625" s="11">
        <v>348.61599999999999</v>
      </c>
      <c r="M625" s="11">
        <v>298.19</v>
      </c>
      <c r="N625" s="11">
        <v>259.98500000000001</v>
      </c>
      <c r="O625" s="11">
        <v>224.096</v>
      </c>
      <c r="P625" s="11">
        <v>187.44</v>
      </c>
      <c r="Q625" s="11">
        <v>148.291</v>
      </c>
      <c r="R625" s="11">
        <v>118.946</v>
      </c>
      <c r="S625" s="11">
        <v>91.528000000000006</v>
      </c>
      <c r="T625" s="11">
        <v>75.055999999999997</v>
      </c>
      <c r="U625" s="11">
        <v>59.228000000000002</v>
      </c>
      <c r="V625" s="11">
        <v>43.871000000000002</v>
      </c>
      <c r="W625" s="11">
        <v>28.933</v>
      </c>
      <c r="X625" s="11">
        <v>15.65</v>
      </c>
      <c r="Y625" s="11">
        <v>6.5279999999999996</v>
      </c>
      <c r="Z625" s="11">
        <v>1.9870000000000001</v>
      </c>
      <c r="AA625" s="11">
        <v>0.30499999999999999</v>
      </c>
      <c r="AB625" s="11">
        <v>0.02</v>
      </c>
      <c r="AC625" s="11">
        <v>1E-3</v>
      </c>
    </row>
    <row r="626" spans="1:29" ht="11.5">
      <c r="A626" s="15">
        <v>609</v>
      </c>
      <c r="B626" s="13" t="s">
        <v>1059</v>
      </c>
      <c r="C626" s="14" t="s">
        <v>1119</v>
      </c>
      <c r="D626" s="12"/>
      <c r="E626" s="12">
        <v>706</v>
      </c>
      <c r="F626" s="13" t="s">
        <v>1110</v>
      </c>
      <c r="G626" s="12">
        <v>910</v>
      </c>
      <c r="H626" s="12">
        <v>1990</v>
      </c>
      <c r="I626" s="11">
        <v>672.07500000000005</v>
      </c>
      <c r="J626" s="11">
        <v>502.63900000000001</v>
      </c>
      <c r="K626" s="11">
        <v>424.541</v>
      </c>
      <c r="L626" s="11">
        <v>375.375</v>
      </c>
      <c r="M626" s="11">
        <v>319.85000000000002</v>
      </c>
      <c r="N626" s="11">
        <v>271.64699999999999</v>
      </c>
      <c r="O626" s="11">
        <v>235.91399999999999</v>
      </c>
      <c r="P626" s="11">
        <v>200.733</v>
      </c>
      <c r="Q626" s="11">
        <v>165.422</v>
      </c>
      <c r="R626" s="11">
        <v>128.48500000000001</v>
      </c>
      <c r="S626" s="11">
        <v>100.584</v>
      </c>
      <c r="T626" s="11">
        <v>75.063999999999993</v>
      </c>
      <c r="U626" s="11">
        <v>59.267000000000003</v>
      </c>
      <c r="V626" s="11">
        <v>43.823999999999998</v>
      </c>
      <c r="W626" s="11">
        <v>29.273</v>
      </c>
      <c r="X626" s="11">
        <v>16.262</v>
      </c>
      <c r="Y626" s="11">
        <v>6.8310000000000004</v>
      </c>
      <c r="Z626" s="11">
        <v>2.13</v>
      </c>
      <c r="AA626" s="11">
        <v>0.44</v>
      </c>
      <c r="AB626" s="11">
        <v>3.9E-2</v>
      </c>
      <c r="AC626" s="11">
        <v>1E-3</v>
      </c>
    </row>
    <row r="627" spans="1:29" ht="11.5">
      <c r="A627" s="15">
        <v>610</v>
      </c>
      <c r="B627" s="13" t="s">
        <v>1059</v>
      </c>
      <c r="C627" s="14" t="s">
        <v>1119</v>
      </c>
      <c r="D627" s="12"/>
      <c r="E627" s="12">
        <v>706</v>
      </c>
      <c r="F627" s="13" t="s">
        <v>1110</v>
      </c>
      <c r="G627" s="12">
        <v>910</v>
      </c>
      <c r="H627" s="12">
        <v>1995</v>
      </c>
      <c r="I627" s="11">
        <v>723.76400000000001</v>
      </c>
      <c r="J627" s="11">
        <v>546.30799999999999</v>
      </c>
      <c r="K627" s="11">
        <v>433.375</v>
      </c>
      <c r="L627" s="11">
        <v>369.43</v>
      </c>
      <c r="M627" s="11">
        <v>325.80599999999998</v>
      </c>
      <c r="N627" s="11">
        <v>275.63799999999998</v>
      </c>
      <c r="O627" s="11">
        <v>233.566</v>
      </c>
      <c r="P627" s="11">
        <v>202.51</v>
      </c>
      <c r="Q627" s="11">
        <v>171.084</v>
      </c>
      <c r="R627" s="11">
        <v>138.80699999999999</v>
      </c>
      <c r="S627" s="11">
        <v>104.916</v>
      </c>
      <c r="T627" s="11">
        <v>79.692999999999998</v>
      </c>
      <c r="U627" s="11">
        <v>56.576000000000001</v>
      </c>
      <c r="V627" s="11">
        <v>41.969000000000001</v>
      </c>
      <c r="W627" s="11">
        <v>28.045999999999999</v>
      </c>
      <c r="X627" s="11">
        <v>15.795999999999999</v>
      </c>
      <c r="Y627" s="11">
        <v>6.859</v>
      </c>
      <c r="Z627" s="11">
        <v>2.1680000000000001</v>
      </c>
      <c r="AA627" s="11">
        <v>0.46100000000000002</v>
      </c>
      <c r="AB627" s="11">
        <v>5.3999999999999999E-2</v>
      </c>
      <c r="AC627" s="11">
        <v>3.0000000000000001E-3</v>
      </c>
    </row>
    <row r="628" spans="1:29" ht="11.5">
      <c r="A628" s="15">
        <v>611</v>
      </c>
      <c r="B628" s="13" t="s">
        <v>1059</v>
      </c>
      <c r="C628" s="14" t="s">
        <v>1119</v>
      </c>
      <c r="D628" s="12"/>
      <c r="E628" s="12">
        <v>706</v>
      </c>
      <c r="F628" s="13" t="s">
        <v>1110</v>
      </c>
      <c r="G628" s="12">
        <v>910</v>
      </c>
      <c r="H628" s="12">
        <v>2000</v>
      </c>
      <c r="I628" s="11">
        <v>893.78499999999997</v>
      </c>
      <c r="J628" s="11">
        <v>674.35400000000004</v>
      </c>
      <c r="K628" s="11">
        <v>532.86199999999997</v>
      </c>
      <c r="L628" s="11">
        <v>424.44900000000001</v>
      </c>
      <c r="M628" s="11">
        <v>359.24099999999999</v>
      </c>
      <c r="N628" s="11">
        <v>314.67599999999999</v>
      </c>
      <c r="O628" s="11">
        <v>265.17</v>
      </c>
      <c r="P628" s="11">
        <v>223.29599999999999</v>
      </c>
      <c r="Q628" s="11">
        <v>191.98599999999999</v>
      </c>
      <c r="R628" s="11">
        <v>160.881</v>
      </c>
      <c r="S628" s="11">
        <v>128.86099999999999</v>
      </c>
      <c r="T628" s="11">
        <v>95.367999999999995</v>
      </c>
      <c r="U628" s="11">
        <v>69.974999999999994</v>
      </c>
      <c r="V628" s="11">
        <v>46.848999999999997</v>
      </c>
      <c r="W628" s="11">
        <v>31.687999999999999</v>
      </c>
      <c r="X628" s="11">
        <v>18.137</v>
      </c>
      <c r="Y628" s="11">
        <v>8.1769999999999996</v>
      </c>
      <c r="Z628" s="11">
        <v>2.577</v>
      </c>
      <c r="AA628" s="11">
        <v>0.53300000000000003</v>
      </c>
      <c r="AB628" s="11">
        <v>6.7000000000000004E-2</v>
      </c>
      <c r="AC628" s="11">
        <v>5.0000000000000001E-3</v>
      </c>
    </row>
    <row r="629" spans="1:29" ht="11.5">
      <c r="A629" s="15">
        <v>612</v>
      </c>
      <c r="B629" s="13" t="s">
        <v>1059</v>
      </c>
      <c r="C629" s="14" t="s">
        <v>1119</v>
      </c>
      <c r="D629" s="12"/>
      <c r="E629" s="12">
        <v>706</v>
      </c>
      <c r="F629" s="13" t="s">
        <v>1110</v>
      </c>
      <c r="G629" s="12">
        <v>910</v>
      </c>
      <c r="H629" s="12">
        <v>2005</v>
      </c>
      <c r="I629" s="11">
        <v>1013.627</v>
      </c>
      <c r="J629" s="11">
        <v>839.22799999999995</v>
      </c>
      <c r="K629" s="11">
        <v>659.255</v>
      </c>
      <c r="L629" s="11">
        <v>522.65300000000002</v>
      </c>
      <c r="M629" s="11">
        <v>413.51799999999997</v>
      </c>
      <c r="N629" s="11">
        <v>347.77800000000002</v>
      </c>
      <c r="O629" s="11">
        <v>303.41000000000003</v>
      </c>
      <c r="P629" s="11">
        <v>254.02799999999999</v>
      </c>
      <c r="Q629" s="11">
        <v>211.98099999999999</v>
      </c>
      <c r="R629" s="11">
        <v>180.88499999999999</v>
      </c>
      <c r="S629" s="11">
        <v>149.81700000000001</v>
      </c>
      <c r="T629" s="11">
        <v>117.66</v>
      </c>
      <c r="U629" s="11">
        <v>84.221999999999994</v>
      </c>
      <c r="V629" s="11">
        <v>58.384</v>
      </c>
      <c r="W629" s="11">
        <v>35.726999999999997</v>
      </c>
      <c r="X629" s="11">
        <v>20.803000000000001</v>
      </c>
      <c r="Y629" s="11">
        <v>9.5839999999999996</v>
      </c>
      <c r="Z629" s="11">
        <v>3.1619999999999999</v>
      </c>
      <c r="AA629" s="11">
        <v>0.66100000000000003</v>
      </c>
      <c r="AB629" s="11">
        <v>8.2000000000000003E-2</v>
      </c>
      <c r="AC629" s="11">
        <v>6.0000000000000001E-3</v>
      </c>
    </row>
    <row r="630" spans="1:29" ht="11.5">
      <c r="A630" s="15">
        <v>613</v>
      </c>
      <c r="B630" s="13" t="s">
        <v>1059</v>
      </c>
      <c r="C630" s="14" t="s">
        <v>1119</v>
      </c>
      <c r="D630" s="12"/>
      <c r="E630" s="12">
        <v>706</v>
      </c>
      <c r="F630" s="13" t="s">
        <v>1110</v>
      </c>
      <c r="G630" s="12">
        <v>910</v>
      </c>
      <c r="H630" s="12">
        <v>2010</v>
      </c>
      <c r="I630" s="11">
        <v>1141.634</v>
      </c>
      <c r="J630" s="11">
        <v>955.01099999999997</v>
      </c>
      <c r="K630" s="11">
        <v>820.25199999999995</v>
      </c>
      <c r="L630" s="11">
        <v>642.28</v>
      </c>
      <c r="M630" s="11">
        <v>496.16199999999998</v>
      </c>
      <c r="N630" s="11">
        <v>382.07900000000001</v>
      </c>
      <c r="O630" s="11">
        <v>319.904</v>
      </c>
      <c r="P630" s="11">
        <v>278.78699999999998</v>
      </c>
      <c r="Q630" s="11">
        <v>232.02799999999999</v>
      </c>
      <c r="R630" s="11">
        <v>193.51400000000001</v>
      </c>
      <c r="S630" s="11">
        <v>164.53899999999999</v>
      </c>
      <c r="T630" s="11">
        <v>134.50299999999999</v>
      </c>
      <c r="U630" s="11">
        <v>102.614</v>
      </c>
      <c r="V630" s="11">
        <v>69.578999999999994</v>
      </c>
      <c r="W630" s="11">
        <v>44.198999999999998</v>
      </c>
      <c r="X630" s="11">
        <v>23.312000000000001</v>
      </c>
      <c r="Y630" s="11">
        <v>10.952</v>
      </c>
      <c r="Z630" s="11">
        <v>3.7519999999999998</v>
      </c>
      <c r="AA630" s="11">
        <v>0.83099999999999996</v>
      </c>
      <c r="AB630" s="11">
        <v>0.104</v>
      </c>
      <c r="AC630" s="11">
        <v>7.0000000000000001E-3</v>
      </c>
    </row>
    <row r="631" spans="1:29" ht="11.5">
      <c r="A631" s="15">
        <v>614</v>
      </c>
      <c r="B631" s="13" t="s">
        <v>1059</v>
      </c>
      <c r="C631" s="14" t="s">
        <v>1119</v>
      </c>
      <c r="D631" s="12"/>
      <c r="E631" s="12">
        <v>706</v>
      </c>
      <c r="F631" s="13" t="s">
        <v>1110</v>
      </c>
      <c r="G631" s="12">
        <v>910</v>
      </c>
      <c r="H631" s="12">
        <v>2015</v>
      </c>
      <c r="I631" s="11">
        <v>1254.6030000000001</v>
      </c>
      <c r="J631" s="11">
        <v>1086.635</v>
      </c>
      <c r="K631" s="11">
        <v>933.60400000000004</v>
      </c>
      <c r="L631" s="11">
        <v>800.02499999999998</v>
      </c>
      <c r="M631" s="11">
        <v>612.39200000000005</v>
      </c>
      <c r="N631" s="11">
        <v>460.75099999999998</v>
      </c>
      <c r="O631" s="11">
        <v>351.60500000000002</v>
      </c>
      <c r="P631" s="11">
        <v>293.61500000000001</v>
      </c>
      <c r="Q631" s="11">
        <v>255.04300000000001</v>
      </c>
      <c r="R631" s="11">
        <v>211.09100000000001</v>
      </c>
      <c r="S631" s="11">
        <v>174.61099999999999</v>
      </c>
      <c r="T631" s="11">
        <v>147.089</v>
      </c>
      <c r="U631" s="11">
        <v>117.16500000000001</v>
      </c>
      <c r="V631" s="11">
        <v>84.998999999999995</v>
      </c>
      <c r="W631" s="11">
        <v>52.804000000000002</v>
      </c>
      <c r="X631" s="11">
        <v>29.09</v>
      </c>
      <c r="Y631" s="11">
        <v>12.292999999999999</v>
      </c>
      <c r="Z631" s="11">
        <v>4.3019999999999996</v>
      </c>
      <c r="AA631" s="11">
        <v>0.996</v>
      </c>
      <c r="AB631" s="11">
        <v>0.13300000000000001</v>
      </c>
      <c r="AC631" s="11">
        <v>0.01</v>
      </c>
    </row>
    <row r="632" spans="1:29" ht="11.5">
      <c r="A632" s="15">
        <v>615</v>
      </c>
      <c r="B632" s="13" t="s">
        <v>1059</v>
      </c>
      <c r="C632" s="14" t="s">
        <v>1119</v>
      </c>
      <c r="D632" s="12"/>
      <c r="E632" s="12">
        <v>706</v>
      </c>
      <c r="F632" s="13" t="s">
        <v>1110</v>
      </c>
      <c r="G632" s="12">
        <v>910</v>
      </c>
      <c r="H632" s="12">
        <v>2020</v>
      </c>
      <c r="I632" s="11">
        <v>1423.9770000000001</v>
      </c>
      <c r="J632" s="11">
        <v>1202.2950000000001</v>
      </c>
      <c r="K632" s="11">
        <v>1065.7560000000001</v>
      </c>
      <c r="L632" s="11">
        <v>912.64099999999996</v>
      </c>
      <c r="M632" s="11">
        <v>768.30700000000002</v>
      </c>
      <c r="N632" s="11">
        <v>577.03899999999999</v>
      </c>
      <c r="O632" s="11">
        <v>430.40199999999999</v>
      </c>
      <c r="P632" s="11">
        <v>327.15800000000002</v>
      </c>
      <c r="Q632" s="11">
        <v>273.04700000000003</v>
      </c>
      <c r="R632" s="11">
        <v>237.05500000000001</v>
      </c>
      <c r="S632" s="11">
        <v>195.05</v>
      </c>
      <c r="T632" s="11">
        <v>159.13800000000001</v>
      </c>
      <c r="U632" s="11">
        <v>130.37899999999999</v>
      </c>
      <c r="V632" s="11">
        <v>98.72</v>
      </c>
      <c r="W632" s="11">
        <v>65.718999999999994</v>
      </c>
      <c r="X632" s="11">
        <v>35.444000000000003</v>
      </c>
      <c r="Y632" s="11">
        <v>15.718</v>
      </c>
      <c r="Z632" s="11">
        <v>4.9169999999999998</v>
      </c>
      <c r="AA632" s="11">
        <v>1.1499999999999999</v>
      </c>
      <c r="AB632" s="11">
        <v>0.161</v>
      </c>
      <c r="AC632" s="11">
        <v>1.4E-2</v>
      </c>
    </row>
    <row r="633" spans="1:29" ht="11.5">
      <c r="A633" s="15">
        <v>616</v>
      </c>
      <c r="B633" s="13" t="s">
        <v>1059</v>
      </c>
      <c r="C633" s="14" t="s">
        <v>1120</v>
      </c>
      <c r="D633" s="12"/>
      <c r="E633" s="12">
        <v>728</v>
      </c>
      <c r="F633" s="13" t="s">
        <v>1110</v>
      </c>
      <c r="G633" s="12">
        <v>910</v>
      </c>
      <c r="H633" s="12">
        <v>1950</v>
      </c>
      <c r="I633" s="11">
        <v>220.041</v>
      </c>
      <c r="J633" s="11">
        <v>172.26</v>
      </c>
      <c r="K633" s="11">
        <v>145.65100000000001</v>
      </c>
      <c r="L633" s="11">
        <v>127.462</v>
      </c>
      <c r="M633" s="11">
        <v>111.386</v>
      </c>
      <c r="N633" s="11">
        <v>95.402000000000001</v>
      </c>
      <c r="O633" s="11">
        <v>80.201999999999998</v>
      </c>
      <c r="P633" s="11">
        <v>67.611000000000004</v>
      </c>
      <c r="Q633" s="11">
        <v>56.588999999999999</v>
      </c>
      <c r="R633" s="11">
        <v>46.439</v>
      </c>
      <c r="S633" s="11">
        <v>37.997999999999998</v>
      </c>
      <c r="T633" s="11">
        <v>33.231000000000002</v>
      </c>
      <c r="U633" s="11">
        <v>26.698</v>
      </c>
      <c r="V633" s="11">
        <v>20.106999999999999</v>
      </c>
      <c r="W633" s="11">
        <v>13.741</v>
      </c>
      <c r="X633" s="11">
        <v>7.5449999999999999</v>
      </c>
      <c r="Y633" s="11">
        <v>2.677</v>
      </c>
      <c r="Z633" s="11">
        <v>0.89100000000000001</v>
      </c>
      <c r="AA633" s="11">
        <v>0.193</v>
      </c>
      <c r="AB633" s="11">
        <v>2.5000000000000001E-2</v>
      </c>
      <c r="AC633" s="11">
        <v>2E-3</v>
      </c>
    </row>
    <row r="634" spans="1:29" ht="11.5">
      <c r="A634" s="15">
        <v>617</v>
      </c>
      <c r="B634" s="13" t="s">
        <v>1059</v>
      </c>
      <c r="C634" s="14" t="s">
        <v>1120</v>
      </c>
      <c r="D634" s="12"/>
      <c r="E634" s="12">
        <v>728</v>
      </c>
      <c r="F634" s="13" t="s">
        <v>1110</v>
      </c>
      <c r="G634" s="12">
        <v>910</v>
      </c>
      <c r="H634" s="12">
        <v>1955</v>
      </c>
      <c r="I634" s="11">
        <v>209.57</v>
      </c>
      <c r="J634" s="11">
        <v>181.28399999999999</v>
      </c>
      <c r="K634" s="11">
        <v>160.346</v>
      </c>
      <c r="L634" s="11">
        <v>138.852</v>
      </c>
      <c r="M634" s="11">
        <v>120.02</v>
      </c>
      <c r="N634" s="11">
        <v>103.437</v>
      </c>
      <c r="O634" s="11">
        <v>88.26</v>
      </c>
      <c r="P634" s="11">
        <v>73.597999999999999</v>
      </c>
      <c r="Q634" s="11">
        <v>61.084000000000003</v>
      </c>
      <c r="R634" s="11">
        <v>50.073999999999998</v>
      </c>
      <c r="S634" s="11">
        <v>40.076999999999998</v>
      </c>
      <c r="T634" s="11">
        <v>31.553999999999998</v>
      </c>
      <c r="U634" s="11">
        <v>25.928000000000001</v>
      </c>
      <c r="V634" s="11">
        <v>18.899999999999999</v>
      </c>
      <c r="W634" s="11">
        <v>11.974</v>
      </c>
      <c r="X634" s="11">
        <v>6.1749999999999998</v>
      </c>
      <c r="Y634" s="11">
        <v>2.2589999999999999</v>
      </c>
      <c r="Z634" s="11">
        <v>0.45600000000000002</v>
      </c>
      <c r="AA634" s="11">
        <v>7.8E-2</v>
      </c>
      <c r="AB634" s="11">
        <v>0.01</v>
      </c>
      <c r="AC634" s="11">
        <v>1E-3</v>
      </c>
    </row>
    <row r="635" spans="1:29" ht="11.5">
      <c r="A635" s="15">
        <v>618</v>
      </c>
      <c r="B635" s="13" t="s">
        <v>1059</v>
      </c>
      <c r="C635" s="14" t="s">
        <v>1120</v>
      </c>
      <c r="D635" s="12"/>
      <c r="E635" s="12">
        <v>728</v>
      </c>
      <c r="F635" s="13" t="s">
        <v>1110</v>
      </c>
      <c r="G635" s="12">
        <v>910</v>
      </c>
      <c r="H635" s="12">
        <v>1960</v>
      </c>
      <c r="I635" s="11">
        <v>242.929</v>
      </c>
      <c r="J635" s="11">
        <v>176.46799999999999</v>
      </c>
      <c r="K635" s="11">
        <v>169.96600000000001</v>
      </c>
      <c r="L635" s="11">
        <v>153.535</v>
      </c>
      <c r="M635" s="11">
        <v>131.42500000000001</v>
      </c>
      <c r="N635" s="11">
        <v>112.175</v>
      </c>
      <c r="O635" s="11">
        <v>96.346999999999994</v>
      </c>
      <c r="P635" s="11">
        <v>81.606999999999999</v>
      </c>
      <c r="Q635" s="11">
        <v>67.096999999999994</v>
      </c>
      <c r="R635" s="11">
        <v>54.645000000000003</v>
      </c>
      <c r="S635" s="11">
        <v>43.768000000000001</v>
      </c>
      <c r="T635" s="11">
        <v>33.802</v>
      </c>
      <c r="U635" s="11">
        <v>25.13</v>
      </c>
      <c r="V635" s="11">
        <v>18.866</v>
      </c>
      <c r="W635" s="11">
        <v>11.739000000000001</v>
      </c>
      <c r="X635" s="11">
        <v>5.7629999999999999</v>
      </c>
      <c r="Y635" s="11">
        <v>2.0529999999999999</v>
      </c>
      <c r="Z635" s="11">
        <v>0.44400000000000001</v>
      </c>
      <c r="AA635" s="11">
        <v>4.7E-2</v>
      </c>
      <c r="AB635" s="11">
        <v>5.0000000000000001E-3</v>
      </c>
      <c r="AC635" s="11">
        <v>0</v>
      </c>
    </row>
    <row r="636" spans="1:29" ht="11.5">
      <c r="A636" s="15">
        <v>619</v>
      </c>
      <c r="B636" s="13" t="s">
        <v>1059</v>
      </c>
      <c r="C636" s="14" t="s">
        <v>1120</v>
      </c>
      <c r="D636" s="12"/>
      <c r="E636" s="12">
        <v>728</v>
      </c>
      <c r="F636" s="13" t="s">
        <v>1110</v>
      </c>
      <c r="G636" s="12">
        <v>910</v>
      </c>
      <c r="H636" s="12">
        <v>1965</v>
      </c>
      <c r="I636" s="11">
        <v>278.11200000000002</v>
      </c>
      <c r="J636" s="11">
        <v>207.78700000000001</v>
      </c>
      <c r="K636" s="11">
        <v>166.328</v>
      </c>
      <c r="L636" s="11">
        <v>163.27600000000001</v>
      </c>
      <c r="M636" s="11">
        <v>145.87700000000001</v>
      </c>
      <c r="N636" s="11">
        <v>123.42</v>
      </c>
      <c r="O636" s="11">
        <v>105.011</v>
      </c>
      <c r="P636" s="11">
        <v>89.584999999999994</v>
      </c>
      <c r="Q636" s="11">
        <v>74.899000000000001</v>
      </c>
      <c r="R636" s="11">
        <v>60.511000000000003</v>
      </c>
      <c r="S636" s="11">
        <v>48.21</v>
      </c>
      <c r="T636" s="11">
        <v>37.341000000000001</v>
      </c>
      <c r="U636" s="11">
        <v>27.323</v>
      </c>
      <c r="V636" s="11">
        <v>18.651</v>
      </c>
      <c r="W636" s="11">
        <v>12.074</v>
      </c>
      <c r="X636" s="11">
        <v>5.9260000000000002</v>
      </c>
      <c r="Y636" s="11">
        <v>2.0579999999999998</v>
      </c>
      <c r="Z636" s="11">
        <v>0.44700000000000001</v>
      </c>
      <c r="AA636" s="11">
        <v>5.1999999999999998E-2</v>
      </c>
      <c r="AB636" s="11">
        <v>3.0000000000000001E-3</v>
      </c>
      <c r="AC636" s="11">
        <v>0</v>
      </c>
    </row>
    <row r="637" spans="1:29" ht="11.5">
      <c r="A637" s="15">
        <v>620</v>
      </c>
      <c r="B637" s="13" t="s">
        <v>1059</v>
      </c>
      <c r="C637" s="14" t="s">
        <v>1120</v>
      </c>
      <c r="D637" s="12"/>
      <c r="E637" s="12">
        <v>728</v>
      </c>
      <c r="F637" s="13" t="s">
        <v>1110</v>
      </c>
      <c r="G637" s="12">
        <v>910</v>
      </c>
      <c r="H637" s="12">
        <v>1970</v>
      </c>
      <c r="I637" s="11">
        <v>317.50799999999998</v>
      </c>
      <c r="J637" s="11">
        <v>241.31800000000001</v>
      </c>
      <c r="K637" s="11">
        <v>196.816</v>
      </c>
      <c r="L637" s="11">
        <v>160.268</v>
      </c>
      <c r="M637" s="11">
        <v>155.691</v>
      </c>
      <c r="N637" s="11">
        <v>137.6</v>
      </c>
      <c r="O637" s="11">
        <v>116.078</v>
      </c>
      <c r="P637" s="11">
        <v>98.150999999999996</v>
      </c>
      <c r="Q637" s="11">
        <v>82.734999999999999</v>
      </c>
      <c r="R637" s="11">
        <v>68.055000000000007</v>
      </c>
      <c r="S637" s="11">
        <v>53.853000000000002</v>
      </c>
      <c r="T637" s="11">
        <v>41.569000000000003</v>
      </c>
      <c r="U637" s="11">
        <v>30.6</v>
      </c>
      <c r="V637" s="11">
        <v>20.655000000000001</v>
      </c>
      <c r="W637" s="11">
        <v>12.269</v>
      </c>
      <c r="X637" s="11">
        <v>6.3620000000000001</v>
      </c>
      <c r="Y637" s="11">
        <v>2.254</v>
      </c>
      <c r="Z637" s="11">
        <v>0.49099999999999999</v>
      </c>
      <c r="AA637" s="11">
        <v>0.06</v>
      </c>
      <c r="AB637" s="11">
        <v>4.0000000000000001E-3</v>
      </c>
      <c r="AC637" s="11">
        <v>0</v>
      </c>
    </row>
    <row r="638" spans="1:29" ht="11.5">
      <c r="A638" s="15">
        <v>621</v>
      </c>
      <c r="B638" s="13" t="s">
        <v>1059</v>
      </c>
      <c r="C638" s="14" t="s">
        <v>1120</v>
      </c>
      <c r="D638" s="12"/>
      <c r="E638" s="12">
        <v>728</v>
      </c>
      <c r="F638" s="13" t="s">
        <v>1110</v>
      </c>
      <c r="G638" s="12">
        <v>910</v>
      </c>
      <c r="H638" s="12">
        <v>1975</v>
      </c>
      <c r="I638" s="11">
        <v>357.38099999999997</v>
      </c>
      <c r="J638" s="11">
        <v>280.35500000000002</v>
      </c>
      <c r="K638" s="11">
        <v>231.07599999999999</v>
      </c>
      <c r="L638" s="11">
        <v>191.4</v>
      </c>
      <c r="M638" s="11">
        <v>154.35</v>
      </c>
      <c r="N638" s="11">
        <v>148.357</v>
      </c>
      <c r="O638" s="11">
        <v>130.774</v>
      </c>
      <c r="P638" s="11">
        <v>109.69</v>
      </c>
      <c r="Q638" s="11">
        <v>91.718000000000004</v>
      </c>
      <c r="R638" s="11">
        <v>76.137</v>
      </c>
      <c r="S638" s="11">
        <v>61.401000000000003</v>
      </c>
      <c r="T638" s="11">
        <v>47.146000000000001</v>
      </c>
      <c r="U638" s="11">
        <v>34.677</v>
      </c>
      <c r="V638" s="11">
        <v>23.632000000000001</v>
      </c>
      <c r="W638" s="11">
        <v>13.98</v>
      </c>
      <c r="X638" s="11">
        <v>6.7320000000000002</v>
      </c>
      <c r="Y638" s="11">
        <v>2.56</v>
      </c>
      <c r="Z638" s="11">
        <v>0.57799999999999996</v>
      </c>
      <c r="AA638" s="11">
        <v>7.0000000000000007E-2</v>
      </c>
      <c r="AB638" s="11">
        <v>5.0000000000000001E-3</v>
      </c>
      <c r="AC638" s="11">
        <v>0</v>
      </c>
    </row>
    <row r="639" spans="1:29" ht="11.5">
      <c r="A639" s="15">
        <v>622</v>
      </c>
      <c r="B639" s="13" t="s">
        <v>1059</v>
      </c>
      <c r="C639" s="14" t="s">
        <v>1120</v>
      </c>
      <c r="D639" s="12"/>
      <c r="E639" s="12">
        <v>728</v>
      </c>
      <c r="F639" s="13" t="s">
        <v>1110</v>
      </c>
      <c r="G639" s="12">
        <v>910</v>
      </c>
      <c r="H639" s="12">
        <v>1980</v>
      </c>
      <c r="I639" s="11">
        <v>406.93200000000002</v>
      </c>
      <c r="J639" s="11">
        <v>321.49200000000002</v>
      </c>
      <c r="K639" s="11">
        <v>271.52699999999999</v>
      </c>
      <c r="L639" s="11">
        <v>226.97499999999999</v>
      </c>
      <c r="M639" s="11">
        <v>186.20500000000001</v>
      </c>
      <c r="N639" s="11">
        <v>148.84800000000001</v>
      </c>
      <c r="O639" s="11">
        <v>142.56299999999999</v>
      </c>
      <c r="P639" s="11">
        <v>125.01600000000001</v>
      </c>
      <c r="Q639" s="11">
        <v>103.797</v>
      </c>
      <c r="R639" s="11">
        <v>85.558000000000007</v>
      </c>
      <c r="S639" s="11">
        <v>69.703999999999994</v>
      </c>
      <c r="T639" s="11">
        <v>54.637</v>
      </c>
      <c r="U639" s="11">
        <v>40.08</v>
      </c>
      <c r="V639" s="11">
        <v>27.391999999999999</v>
      </c>
      <c r="W639" s="11">
        <v>16.475999999999999</v>
      </c>
      <c r="X639" s="11">
        <v>7.9930000000000003</v>
      </c>
      <c r="Y639" s="11">
        <v>2.8690000000000002</v>
      </c>
      <c r="Z639" s="11">
        <v>0.71</v>
      </c>
      <c r="AA639" s="11">
        <v>9.0999999999999998E-2</v>
      </c>
      <c r="AB639" s="11">
        <v>6.0000000000000001E-3</v>
      </c>
      <c r="AC639" s="11">
        <v>0</v>
      </c>
    </row>
    <row r="640" spans="1:29" ht="11.5">
      <c r="A640" s="15">
        <v>623</v>
      </c>
      <c r="B640" s="13" t="s">
        <v>1059</v>
      </c>
      <c r="C640" s="14" t="s">
        <v>1120</v>
      </c>
      <c r="D640" s="12"/>
      <c r="E640" s="12">
        <v>728</v>
      </c>
      <c r="F640" s="13" t="s">
        <v>1110</v>
      </c>
      <c r="G640" s="12">
        <v>910</v>
      </c>
      <c r="H640" s="12">
        <v>1985</v>
      </c>
      <c r="I640" s="11">
        <v>464.37700000000001</v>
      </c>
      <c r="J640" s="11">
        <v>373.82799999999997</v>
      </c>
      <c r="K640" s="11">
        <v>317.10199999999998</v>
      </c>
      <c r="L640" s="11">
        <v>271.41300000000001</v>
      </c>
      <c r="M640" s="11">
        <v>224.77799999999999</v>
      </c>
      <c r="N640" s="11">
        <v>182.709</v>
      </c>
      <c r="O640" s="11">
        <v>145.90600000000001</v>
      </c>
      <c r="P640" s="11">
        <v>138.72399999999999</v>
      </c>
      <c r="Q640" s="11">
        <v>120.468</v>
      </c>
      <c r="R640" s="11">
        <v>98.683999999999997</v>
      </c>
      <c r="S640" s="11">
        <v>79.852999999999994</v>
      </c>
      <c r="T640" s="11">
        <v>63.246000000000002</v>
      </c>
      <c r="U640" s="11">
        <v>47.396000000000001</v>
      </c>
      <c r="V640" s="11">
        <v>32.35</v>
      </c>
      <c r="W640" s="11">
        <v>19.556999999999999</v>
      </c>
      <c r="X640" s="11">
        <v>9.6780000000000008</v>
      </c>
      <c r="Y640" s="11">
        <v>3.5150000000000001</v>
      </c>
      <c r="Z640" s="11">
        <v>0.82599999999999996</v>
      </c>
      <c r="AA640" s="11">
        <v>0.11700000000000001</v>
      </c>
      <c r="AB640" s="11">
        <v>8.0000000000000002E-3</v>
      </c>
      <c r="AC640" s="11">
        <v>0</v>
      </c>
    </row>
    <row r="641" spans="1:29" ht="11.5">
      <c r="A641" s="15">
        <v>624</v>
      </c>
      <c r="B641" s="13" t="s">
        <v>1059</v>
      </c>
      <c r="C641" s="14" t="s">
        <v>1120</v>
      </c>
      <c r="D641" s="12"/>
      <c r="E641" s="12">
        <v>728</v>
      </c>
      <c r="F641" s="13" t="s">
        <v>1110</v>
      </c>
      <c r="G641" s="12">
        <v>910</v>
      </c>
      <c r="H641" s="12">
        <v>1990</v>
      </c>
      <c r="I641" s="11">
        <v>501.745</v>
      </c>
      <c r="J641" s="11">
        <v>386.96100000000001</v>
      </c>
      <c r="K641" s="11">
        <v>332.209</v>
      </c>
      <c r="L641" s="11">
        <v>285.10399999999998</v>
      </c>
      <c r="M641" s="11">
        <v>241.928</v>
      </c>
      <c r="N641" s="11">
        <v>198.59700000000001</v>
      </c>
      <c r="O641" s="11">
        <v>161.071</v>
      </c>
      <c r="P641" s="11">
        <v>127.55</v>
      </c>
      <c r="Q641" s="11">
        <v>120.824</v>
      </c>
      <c r="R641" s="11">
        <v>103.499</v>
      </c>
      <c r="S641" s="11">
        <v>83.221000000000004</v>
      </c>
      <c r="T641" s="11">
        <v>65.582999999999998</v>
      </c>
      <c r="U641" s="11">
        <v>49.814999999999998</v>
      </c>
      <c r="V641" s="11">
        <v>34.860999999999997</v>
      </c>
      <c r="W641" s="11">
        <v>21.190999999999999</v>
      </c>
      <c r="X641" s="11">
        <v>10.666</v>
      </c>
      <c r="Y641" s="11">
        <v>4.0129999999999999</v>
      </c>
      <c r="Z641" s="11">
        <v>0.97099999999999997</v>
      </c>
      <c r="AA641" s="11">
        <v>0.13200000000000001</v>
      </c>
      <c r="AB641" s="11">
        <v>8.9999999999999993E-3</v>
      </c>
      <c r="AC641" s="11">
        <v>0</v>
      </c>
    </row>
    <row r="642" spans="1:29" ht="11.5">
      <c r="A642" s="15">
        <v>625</v>
      </c>
      <c r="B642" s="13" t="s">
        <v>1059</v>
      </c>
      <c r="C642" s="14" t="s">
        <v>1120</v>
      </c>
      <c r="D642" s="12"/>
      <c r="E642" s="12">
        <v>728</v>
      </c>
      <c r="F642" s="13" t="s">
        <v>1110</v>
      </c>
      <c r="G642" s="12">
        <v>910</v>
      </c>
      <c r="H642" s="12">
        <v>1995</v>
      </c>
      <c r="I642" s="11">
        <v>467.76900000000001</v>
      </c>
      <c r="J642" s="11">
        <v>374.62799999999999</v>
      </c>
      <c r="K642" s="11">
        <v>302.94</v>
      </c>
      <c r="L642" s="11">
        <v>263.66899999999998</v>
      </c>
      <c r="M642" s="11">
        <v>224.304</v>
      </c>
      <c r="N642" s="11">
        <v>189.08799999999999</v>
      </c>
      <c r="O642" s="11">
        <v>154.66200000000001</v>
      </c>
      <c r="P642" s="11">
        <v>124.907</v>
      </c>
      <c r="Q642" s="11">
        <v>97.021000000000001</v>
      </c>
      <c r="R642" s="11">
        <v>92.430999999999997</v>
      </c>
      <c r="S642" s="11">
        <v>77.727999999999994</v>
      </c>
      <c r="T642" s="11">
        <v>60.856000000000002</v>
      </c>
      <c r="U642" s="11">
        <v>46.17</v>
      </c>
      <c r="V642" s="11">
        <v>32.944000000000003</v>
      </c>
      <c r="W642" s="11">
        <v>20.756</v>
      </c>
      <c r="X642" s="11">
        <v>10.65</v>
      </c>
      <c r="Y642" s="11">
        <v>4.157</v>
      </c>
      <c r="Z642" s="11">
        <v>1.069</v>
      </c>
      <c r="AA642" s="11">
        <v>0.155</v>
      </c>
      <c r="AB642" s="11">
        <v>1.2E-2</v>
      </c>
      <c r="AC642" s="11">
        <v>0</v>
      </c>
    </row>
    <row r="643" spans="1:29" ht="11.5">
      <c r="A643" s="15">
        <v>626</v>
      </c>
      <c r="B643" s="13" t="s">
        <v>1059</v>
      </c>
      <c r="C643" s="14" t="s">
        <v>1120</v>
      </c>
      <c r="D643" s="12"/>
      <c r="E643" s="12">
        <v>728</v>
      </c>
      <c r="F643" s="13" t="s">
        <v>1110</v>
      </c>
      <c r="G643" s="12">
        <v>910</v>
      </c>
      <c r="H643" s="12">
        <v>2000</v>
      </c>
      <c r="I643" s="11">
        <v>558.00300000000004</v>
      </c>
      <c r="J643" s="11">
        <v>459.08199999999999</v>
      </c>
      <c r="K643" s="11">
        <v>383.71100000000001</v>
      </c>
      <c r="L643" s="11">
        <v>312.97500000000002</v>
      </c>
      <c r="M643" s="11">
        <v>269.93200000000002</v>
      </c>
      <c r="N643" s="11">
        <v>227.90199999999999</v>
      </c>
      <c r="O643" s="11">
        <v>191.39699999999999</v>
      </c>
      <c r="P643" s="11">
        <v>155.77199999999999</v>
      </c>
      <c r="Q643" s="11">
        <v>124.803</v>
      </c>
      <c r="R643" s="11">
        <v>96.301000000000002</v>
      </c>
      <c r="S643" s="11">
        <v>90.042000000000002</v>
      </c>
      <c r="T643" s="11">
        <v>74.222999999999999</v>
      </c>
      <c r="U643" s="11">
        <v>56.186999999999998</v>
      </c>
      <c r="V643" s="11">
        <v>40.17</v>
      </c>
      <c r="W643" s="11">
        <v>25.969000000000001</v>
      </c>
      <c r="X643" s="11">
        <v>13.973000000000001</v>
      </c>
      <c r="Y643" s="11">
        <v>5.6319999999999997</v>
      </c>
      <c r="Z643" s="11">
        <v>1.528</v>
      </c>
      <c r="AA643" s="11">
        <v>0.23799999999999999</v>
      </c>
      <c r="AB643" s="11">
        <v>1.7999999999999999E-2</v>
      </c>
      <c r="AC643" s="11">
        <v>1E-3</v>
      </c>
    </row>
    <row r="644" spans="1:29" ht="11.5">
      <c r="A644" s="15">
        <v>627</v>
      </c>
      <c r="B644" s="13" t="s">
        <v>1059</v>
      </c>
      <c r="C644" s="14" t="s">
        <v>1120</v>
      </c>
      <c r="D644" s="12"/>
      <c r="E644" s="12">
        <v>728</v>
      </c>
      <c r="F644" s="13" t="s">
        <v>1110</v>
      </c>
      <c r="G644" s="12">
        <v>910</v>
      </c>
      <c r="H644" s="12">
        <v>2005</v>
      </c>
      <c r="I644" s="11">
        <v>648.18299999999999</v>
      </c>
      <c r="J644" s="11">
        <v>559.58600000000001</v>
      </c>
      <c r="K644" s="11">
        <v>477.053</v>
      </c>
      <c r="L644" s="11">
        <v>400.99599999999998</v>
      </c>
      <c r="M644" s="11">
        <v>325.005</v>
      </c>
      <c r="N644" s="11">
        <v>277.57400000000001</v>
      </c>
      <c r="O644" s="11">
        <v>233.07400000000001</v>
      </c>
      <c r="P644" s="11">
        <v>194.22399999999999</v>
      </c>
      <c r="Q644" s="11">
        <v>156.85400000000001</v>
      </c>
      <c r="R644" s="11">
        <v>124.6</v>
      </c>
      <c r="S644" s="11">
        <v>95.254000000000005</v>
      </c>
      <c r="T644" s="11">
        <v>87.052000000000007</v>
      </c>
      <c r="U644" s="11">
        <v>69.616</v>
      </c>
      <c r="V644" s="11">
        <v>49.878</v>
      </c>
      <c r="W644" s="11">
        <v>32.496000000000002</v>
      </c>
      <c r="X644" s="11">
        <v>18.094000000000001</v>
      </c>
      <c r="Y644" s="11">
        <v>7.726</v>
      </c>
      <c r="Z644" s="11">
        <v>2.1930000000000001</v>
      </c>
      <c r="AA644" s="11">
        <v>0.36499999999999999</v>
      </c>
      <c r="AB644" s="11">
        <v>3.3000000000000002E-2</v>
      </c>
      <c r="AC644" s="11">
        <v>1E-3</v>
      </c>
    </row>
    <row r="645" spans="1:29" ht="11.5">
      <c r="A645" s="15">
        <v>628</v>
      </c>
      <c r="B645" s="13" t="s">
        <v>1059</v>
      </c>
      <c r="C645" s="14" t="s">
        <v>1120</v>
      </c>
      <c r="D645" s="12"/>
      <c r="E645" s="12">
        <v>728</v>
      </c>
      <c r="F645" s="13" t="s">
        <v>1110</v>
      </c>
      <c r="G645" s="12">
        <v>910</v>
      </c>
      <c r="H645" s="12">
        <v>2010</v>
      </c>
      <c r="I645" s="11">
        <v>801.73299999999995</v>
      </c>
      <c r="J645" s="11">
        <v>685.20699999999999</v>
      </c>
      <c r="K645" s="11">
        <v>605.01199999999994</v>
      </c>
      <c r="L645" s="11">
        <v>518.36699999999996</v>
      </c>
      <c r="M645" s="11">
        <v>432.685</v>
      </c>
      <c r="N645" s="11">
        <v>348.51400000000001</v>
      </c>
      <c r="O645" s="11">
        <v>294.92200000000003</v>
      </c>
      <c r="P645" s="11">
        <v>245.32900000000001</v>
      </c>
      <c r="Q645" s="11">
        <v>202.58199999999999</v>
      </c>
      <c r="R645" s="11">
        <v>162.52000000000001</v>
      </c>
      <c r="S645" s="11">
        <v>127.678</v>
      </c>
      <c r="T645" s="11">
        <v>96.644999999999996</v>
      </c>
      <c r="U645" s="11">
        <v>85.210999999999999</v>
      </c>
      <c r="V645" s="11">
        <v>64.733999999999995</v>
      </c>
      <c r="W645" s="11">
        <v>42.554000000000002</v>
      </c>
      <c r="X645" s="11">
        <v>24.074000000000002</v>
      </c>
      <c r="Y645" s="11">
        <v>10.728999999999999</v>
      </c>
      <c r="Z645" s="11">
        <v>3.3140000000000001</v>
      </c>
      <c r="AA645" s="11">
        <v>0.622</v>
      </c>
      <c r="AB645" s="11">
        <v>6.4000000000000001E-2</v>
      </c>
      <c r="AC645" s="11">
        <v>3.0000000000000001E-3</v>
      </c>
    </row>
    <row r="646" spans="1:29" ht="11.5">
      <c r="A646" s="15">
        <v>629</v>
      </c>
      <c r="B646" s="13" t="s">
        <v>1059</v>
      </c>
      <c r="C646" s="14" t="s">
        <v>1120</v>
      </c>
      <c r="D646" s="12"/>
      <c r="E646" s="12">
        <v>728</v>
      </c>
      <c r="F646" s="13" t="s">
        <v>1110</v>
      </c>
      <c r="G646" s="12">
        <v>910</v>
      </c>
      <c r="H646" s="12">
        <v>2015</v>
      </c>
      <c r="I646" s="11">
        <v>869.85299999999995</v>
      </c>
      <c r="J646" s="11">
        <v>767.57600000000002</v>
      </c>
      <c r="K646" s="11">
        <v>666.11599999999999</v>
      </c>
      <c r="L646" s="11">
        <v>589.78899999999999</v>
      </c>
      <c r="M646" s="11">
        <v>501.649</v>
      </c>
      <c r="N646" s="11">
        <v>415.73200000000003</v>
      </c>
      <c r="O646" s="11">
        <v>332.66</v>
      </c>
      <c r="P646" s="11">
        <v>278.89999999999998</v>
      </c>
      <c r="Q646" s="11">
        <v>229.92</v>
      </c>
      <c r="R646" s="11">
        <v>188.53399999999999</v>
      </c>
      <c r="S646" s="11">
        <v>149.649</v>
      </c>
      <c r="T646" s="11">
        <v>115.797</v>
      </c>
      <c r="U646" s="11">
        <v>85.06</v>
      </c>
      <c r="V646" s="11">
        <v>71.563000000000002</v>
      </c>
      <c r="W646" s="11">
        <v>50.323</v>
      </c>
      <c r="X646" s="11">
        <v>28.891999999999999</v>
      </c>
      <c r="Y646" s="11">
        <v>13.185</v>
      </c>
      <c r="Z646" s="11">
        <v>4.2930000000000001</v>
      </c>
      <c r="AA646" s="11">
        <v>0.88600000000000001</v>
      </c>
      <c r="AB646" s="11">
        <v>0.10299999999999999</v>
      </c>
      <c r="AC646" s="11">
        <v>6.0000000000000001E-3</v>
      </c>
    </row>
    <row r="647" spans="1:29" ht="11.5">
      <c r="A647" s="15">
        <v>630</v>
      </c>
      <c r="B647" s="13" t="s">
        <v>1059</v>
      </c>
      <c r="C647" s="14" t="s">
        <v>1120</v>
      </c>
      <c r="D647" s="12"/>
      <c r="E647" s="12">
        <v>728</v>
      </c>
      <c r="F647" s="13" t="s">
        <v>1110</v>
      </c>
      <c r="G647" s="12">
        <v>910</v>
      </c>
      <c r="H647" s="12">
        <v>2020</v>
      </c>
      <c r="I647" s="11">
        <v>864.86400000000003</v>
      </c>
      <c r="J647" s="11">
        <v>778.66800000000001</v>
      </c>
      <c r="K647" s="11">
        <v>698.29100000000005</v>
      </c>
      <c r="L647" s="11">
        <v>606.58900000000006</v>
      </c>
      <c r="M647" s="11">
        <v>534.1</v>
      </c>
      <c r="N647" s="11">
        <v>451.17399999999998</v>
      </c>
      <c r="O647" s="11">
        <v>371.74099999999999</v>
      </c>
      <c r="P647" s="11">
        <v>294.34500000000003</v>
      </c>
      <c r="Q647" s="11">
        <v>245.02799999999999</v>
      </c>
      <c r="R647" s="11">
        <v>200.529</v>
      </c>
      <c r="S647" s="11">
        <v>162.72999999999999</v>
      </c>
      <c r="T647" s="11">
        <v>127.11199999999999</v>
      </c>
      <c r="U647" s="11">
        <v>95.474999999999994</v>
      </c>
      <c r="V647" s="11">
        <v>66.704999999999998</v>
      </c>
      <c r="W647" s="11">
        <v>52.395000000000003</v>
      </c>
      <c r="X647" s="11">
        <v>32.168999999999997</v>
      </c>
      <c r="Y647" s="11">
        <v>14.897</v>
      </c>
      <c r="Z647" s="11">
        <v>4.9740000000000002</v>
      </c>
      <c r="AA647" s="11">
        <v>1.081</v>
      </c>
      <c r="AB647" s="11">
        <v>0.13800000000000001</v>
      </c>
      <c r="AC647" s="11">
        <v>8.9999999999999993E-3</v>
      </c>
    </row>
    <row r="648" spans="1:29" ht="11.5">
      <c r="A648" s="15">
        <v>631</v>
      </c>
      <c r="B648" s="13" t="s">
        <v>1059</v>
      </c>
      <c r="C648" s="14" t="s">
        <v>621</v>
      </c>
      <c r="D648" s="12"/>
      <c r="E648" s="12">
        <v>800</v>
      </c>
      <c r="F648" s="13" t="s">
        <v>1110</v>
      </c>
      <c r="G648" s="12">
        <v>910</v>
      </c>
      <c r="H648" s="12">
        <v>1950</v>
      </c>
      <c r="I648" s="11">
        <v>476.09699999999998</v>
      </c>
      <c r="J648" s="11">
        <v>363.62700000000001</v>
      </c>
      <c r="K648" s="11">
        <v>278.18099999999998</v>
      </c>
      <c r="L648" s="11">
        <v>279.82299999999998</v>
      </c>
      <c r="M648" s="11">
        <v>239.143</v>
      </c>
      <c r="N648" s="11">
        <v>200.51</v>
      </c>
      <c r="O648" s="11">
        <v>165.273</v>
      </c>
      <c r="P648" s="11">
        <v>133.773</v>
      </c>
      <c r="Q648" s="11">
        <v>108.72799999999999</v>
      </c>
      <c r="R648" s="11">
        <v>88.668999999999997</v>
      </c>
      <c r="S648" s="11">
        <v>70.293999999999997</v>
      </c>
      <c r="T648" s="11">
        <v>54.168999999999997</v>
      </c>
      <c r="U648" s="11">
        <v>43.337000000000003</v>
      </c>
      <c r="V648" s="11">
        <v>31.837</v>
      </c>
      <c r="W648" s="11">
        <v>21.169</v>
      </c>
      <c r="X648" s="11">
        <v>11.946999999999999</v>
      </c>
      <c r="Y648" s="11">
        <v>4.4420000000000002</v>
      </c>
      <c r="Z648" s="11">
        <v>1.234</v>
      </c>
      <c r="AA648" s="11">
        <v>0.2</v>
      </c>
      <c r="AB648" s="11">
        <v>1.7000000000000001E-2</v>
      </c>
      <c r="AC648" s="11">
        <v>1E-3</v>
      </c>
    </row>
    <row r="649" spans="1:29" ht="11.5">
      <c r="A649" s="15">
        <v>632</v>
      </c>
      <c r="B649" s="13" t="s">
        <v>1059</v>
      </c>
      <c r="C649" s="14" t="s">
        <v>621</v>
      </c>
      <c r="D649" s="12"/>
      <c r="E649" s="12">
        <v>800</v>
      </c>
      <c r="F649" s="13" t="s">
        <v>1110</v>
      </c>
      <c r="G649" s="12">
        <v>910</v>
      </c>
      <c r="H649" s="12">
        <v>1955</v>
      </c>
      <c r="I649" s="11">
        <v>556.99199999999996</v>
      </c>
      <c r="J649" s="11">
        <v>423.00200000000001</v>
      </c>
      <c r="K649" s="11">
        <v>348.42099999999999</v>
      </c>
      <c r="L649" s="11">
        <v>269.55</v>
      </c>
      <c r="M649" s="11">
        <v>268.36399999999998</v>
      </c>
      <c r="N649" s="11">
        <v>227.15</v>
      </c>
      <c r="O649" s="11">
        <v>189.70400000000001</v>
      </c>
      <c r="P649" s="11">
        <v>155.34800000000001</v>
      </c>
      <c r="Q649" s="11">
        <v>124.535</v>
      </c>
      <c r="R649" s="11">
        <v>100.15300000000001</v>
      </c>
      <c r="S649" s="11">
        <v>80.501000000000005</v>
      </c>
      <c r="T649" s="11">
        <v>62.502000000000002</v>
      </c>
      <c r="U649" s="11">
        <v>46.548000000000002</v>
      </c>
      <c r="V649" s="11">
        <v>35.073</v>
      </c>
      <c r="W649" s="11">
        <v>23.324999999999999</v>
      </c>
      <c r="X649" s="11">
        <v>13.182</v>
      </c>
      <c r="Y649" s="11">
        <v>5.73</v>
      </c>
      <c r="Z649" s="11">
        <v>1.403</v>
      </c>
      <c r="AA649" s="11">
        <v>0.21</v>
      </c>
      <c r="AB649" s="11">
        <v>1.7000000000000001E-2</v>
      </c>
      <c r="AC649" s="11">
        <v>1E-3</v>
      </c>
    </row>
    <row r="650" spans="1:29" ht="11.5">
      <c r="A650" s="15">
        <v>633</v>
      </c>
      <c r="B650" s="13" t="s">
        <v>1059</v>
      </c>
      <c r="C650" s="14" t="s">
        <v>621</v>
      </c>
      <c r="D650" s="12"/>
      <c r="E650" s="12">
        <v>800</v>
      </c>
      <c r="F650" s="13" t="s">
        <v>1110</v>
      </c>
      <c r="G650" s="12">
        <v>910</v>
      </c>
      <c r="H650" s="12">
        <v>1960</v>
      </c>
      <c r="I650" s="11">
        <v>637.07299999999998</v>
      </c>
      <c r="J650" s="11">
        <v>504.10500000000002</v>
      </c>
      <c r="K650" s="11">
        <v>408.29399999999998</v>
      </c>
      <c r="L650" s="11">
        <v>339.14299999999997</v>
      </c>
      <c r="M650" s="11">
        <v>259.81299999999999</v>
      </c>
      <c r="N650" s="11">
        <v>256.44099999999997</v>
      </c>
      <c r="O650" s="11">
        <v>216.24700000000001</v>
      </c>
      <c r="P650" s="11">
        <v>179.46799999999999</v>
      </c>
      <c r="Q650" s="11">
        <v>145.62</v>
      </c>
      <c r="R650" s="11">
        <v>115.52200000000001</v>
      </c>
      <c r="S650" s="11">
        <v>91.536000000000001</v>
      </c>
      <c r="T650" s="11">
        <v>72.031999999999996</v>
      </c>
      <c r="U650" s="11">
        <v>54.042999999999999</v>
      </c>
      <c r="V650" s="11">
        <v>37.892000000000003</v>
      </c>
      <c r="W650" s="11">
        <v>25.832999999999998</v>
      </c>
      <c r="X650" s="11">
        <v>14.571999999999999</v>
      </c>
      <c r="Y650" s="11">
        <v>6.3079999999999998</v>
      </c>
      <c r="Z650" s="11">
        <v>1.7849999999999999</v>
      </c>
      <c r="AA650" s="11">
        <v>0.23</v>
      </c>
      <c r="AB650" s="11">
        <v>1.7000000000000001E-2</v>
      </c>
      <c r="AC650" s="11">
        <v>1E-3</v>
      </c>
    </row>
    <row r="651" spans="1:29" ht="11.5">
      <c r="A651" s="15">
        <v>634</v>
      </c>
      <c r="B651" s="13" t="s">
        <v>1059</v>
      </c>
      <c r="C651" s="14" t="s">
        <v>621</v>
      </c>
      <c r="D651" s="12"/>
      <c r="E651" s="12">
        <v>800</v>
      </c>
      <c r="F651" s="13" t="s">
        <v>1110</v>
      </c>
      <c r="G651" s="12">
        <v>910</v>
      </c>
      <c r="H651" s="12">
        <v>1965</v>
      </c>
      <c r="I651" s="11">
        <v>761.68299999999999</v>
      </c>
      <c r="J651" s="11">
        <v>595.57500000000005</v>
      </c>
      <c r="K651" s="11">
        <v>497.315</v>
      </c>
      <c r="L651" s="11">
        <v>405.327</v>
      </c>
      <c r="M651" s="11">
        <v>333.46300000000002</v>
      </c>
      <c r="N651" s="11">
        <v>254.00200000000001</v>
      </c>
      <c r="O651" s="11">
        <v>249.53800000000001</v>
      </c>
      <c r="P651" s="11">
        <v>209.179</v>
      </c>
      <c r="Q651" s="11">
        <v>172.09200000000001</v>
      </c>
      <c r="R651" s="11">
        <v>138.20599999999999</v>
      </c>
      <c r="S651" s="11">
        <v>108.01300000000001</v>
      </c>
      <c r="T651" s="11">
        <v>83.786000000000001</v>
      </c>
      <c r="U651" s="11">
        <v>63.701000000000001</v>
      </c>
      <c r="V651" s="11">
        <v>44.984000000000002</v>
      </c>
      <c r="W651" s="11">
        <v>28.545999999999999</v>
      </c>
      <c r="X651" s="11">
        <v>16.481999999999999</v>
      </c>
      <c r="Y651" s="11">
        <v>7.0919999999999996</v>
      </c>
      <c r="Z651" s="11">
        <v>1.95</v>
      </c>
      <c r="AA651" s="11">
        <v>0.28199999999999997</v>
      </c>
      <c r="AB651" s="11">
        <v>1.7000000000000001E-2</v>
      </c>
      <c r="AC651" s="11">
        <v>1E-3</v>
      </c>
    </row>
    <row r="652" spans="1:29" ht="11.5">
      <c r="A652" s="15">
        <v>635</v>
      </c>
      <c r="B652" s="13" t="s">
        <v>1059</v>
      </c>
      <c r="C652" s="14" t="s">
        <v>621</v>
      </c>
      <c r="D652" s="12"/>
      <c r="E652" s="12">
        <v>800</v>
      </c>
      <c r="F652" s="13" t="s">
        <v>1110</v>
      </c>
      <c r="G652" s="12">
        <v>910</v>
      </c>
      <c r="H652" s="12">
        <v>1970</v>
      </c>
      <c r="I652" s="11">
        <v>904.86199999999997</v>
      </c>
      <c r="J652" s="11">
        <v>714.79600000000005</v>
      </c>
      <c r="K652" s="11">
        <v>584.56600000000003</v>
      </c>
      <c r="L652" s="11">
        <v>490.24299999999999</v>
      </c>
      <c r="M652" s="11">
        <v>396.18200000000002</v>
      </c>
      <c r="N652" s="11">
        <v>323.64299999999997</v>
      </c>
      <c r="O652" s="11">
        <v>245.88</v>
      </c>
      <c r="P652" s="11">
        <v>240.108</v>
      </c>
      <c r="Q652" s="11">
        <v>199.62200000000001</v>
      </c>
      <c r="R652" s="11">
        <v>162.60499999999999</v>
      </c>
      <c r="S652" s="11">
        <v>128.64099999999999</v>
      </c>
      <c r="T652" s="11">
        <v>98.426000000000002</v>
      </c>
      <c r="U652" s="11">
        <v>73.805000000000007</v>
      </c>
      <c r="V652" s="11">
        <v>52.837000000000003</v>
      </c>
      <c r="W652" s="11">
        <v>33.765000000000001</v>
      </c>
      <c r="X652" s="11">
        <v>18.149000000000001</v>
      </c>
      <c r="Y652" s="11">
        <v>7.9660000000000002</v>
      </c>
      <c r="Z652" s="11">
        <v>2.1800000000000002</v>
      </c>
      <c r="AA652" s="11">
        <v>0.3</v>
      </c>
      <c r="AB652" s="11">
        <v>1.7999999999999999E-2</v>
      </c>
      <c r="AC652" s="11">
        <v>1E-3</v>
      </c>
    </row>
    <row r="653" spans="1:29" ht="11.5">
      <c r="A653" s="15">
        <v>636</v>
      </c>
      <c r="B653" s="13" t="s">
        <v>1059</v>
      </c>
      <c r="C653" s="14" t="s">
        <v>621</v>
      </c>
      <c r="D653" s="12"/>
      <c r="E653" s="12">
        <v>800</v>
      </c>
      <c r="F653" s="13" t="s">
        <v>1110</v>
      </c>
      <c r="G653" s="12">
        <v>910</v>
      </c>
      <c r="H653" s="12">
        <v>1975</v>
      </c>
      <c r="I653" s="11">
        <v>1019.71</v>
      </c>
      <c r="J653" s="11">
        <v>827.68899999999996</v>
      </c>
      <c r="K653" s="11">
        <v>681.81600000000003</v>
      </c>
      <c r="L653" s="11">
        <v>559.6</v>
      </c>
      <c r="M653" s="11">
        <v>465.642</v>
      </c>
      <c r="N653" s="11">
        <v>373.74299999999999</v>
      </c>
      <c r="O653" s="11">
        <v>304.53800000000001</v>
      </c>
      <c r="P653" s="11">
        <v>229.351</v>
      </c>
      <c r="Q653" s="11">
        <v>222.589</v>
      </c>
      <c r="R653" s="11">
        <v>183.26499999999999</v>
      </c>
      <c r="S653" s="11">
        <v>147.09100000000001</v>
      </c>
      <c r="T653" s="11">
        <v>113.962</v>
      </c>
      <c r="U653" s="11">
        <v>84.313999999999993</v>
      </c>
      <c r="V653" s="11">
        <v>59.561999999999998</v>
      </c>
      <c r="W653" s="11">
        <v>38.628999999999998</v>
      </c>
      <c r="X653" s="11">
        <v>20.922000000000001</v>
      </c>
      <c r="Y653" s="11">
        <v>8.5359999999999996</v>
      </c>
      <c r="Z653" s="11">
        <v>2.4500000000000002</v>
      </c>
      <c r="AA653" s="11">
        <v>0.33300000000000002</v>
      </c>
      <c r="AB653" s="11">
        <v>0.02</v>
      </c>
      <c r="AC653" s="11">
        <v>1E-3</v>
      </c>
    </row>
    <row r="654" spans="1:29" ht="11.5">
      <c r="A654" s="15">
        <v>637</v>
      </c>
      <c r="B654" s="13" t="s">
        <v>1059</v>
      </c>
      <c r="C654" s="14" t="s">
        <v>621</v>
      </c>
      <c r="D654" s="12"/>
      <c r="E654" s="12">
        <v>800</v>
      </c>
      <c r="F654" s="13" t="s">
        <v>1110</v>
      </c>
      <c r="G654" s="12">
        <v>910</v>
      </c>
      <c r="H654" s="12">
        <v>1980</v>
      </c>
      <c r="I654" s="11">
        <v>1197.5119999999999</v>
      </c>
      <c r="J654" s="11">
        <v>943.78099999999995</v>
      </c>
      <c r="K654" s="11">
        <v>798.61</v>
      </c>
      <c r="L654" s="11">
        <v>660.36199999999997</v>
      </c>
      <c r="M654" s="11">
        <v>537.50900000000001</v>
      </c>
      <c r="N654" s="11">
        <v>444.40100000000001</v>
      </c>
      <c r="O654" s="11">
        <v>355.42</v>
      </c>
      <c r="P654" s="11">
        <v>288.05500000000001</v>
      </c>
      <c r="Q654" s="11">
        <v>214.75899999999999</v>
      </c>
      <c r="R654" s="11">
        <v>206.62</v>
      </c>
      <c r="S654" s="11">
        <v>167.61500000000001</v>
      </c>
      <c r="T654" s="11">
        <v>131.75200000000001</v>
      </c>
      <c r="U654" s="11">
        <v>98.733999999999995</v>
      </c>
      <c r="V654" s="11">
        <v>68.838999999999999</v>
      </c>
      <c r="W654" s="11">
        <v>44.06</v>
      </c>
      <c r="X654" s="11">
        <v>24.233000000000001</v>
      </c>
      <c r="Y654" s="11">
        <v>9.9819999999999993</v>
      </c>
      <c r="Z654" s="11">
        <v>2.6349999999999998</v>
      </c>
      <c r="AA654" s="11">
        <v>0.375</v>
      </c>
      <c r="AB654" s="11">
        <v>2.1999999999999999E-2</v>
      </c>
      <c r="AC654" s="11">
        <v>1E-3</v>
      </c>
    </row>
    <row r="655" spans="1:29" ht="11.5">
      <c r="A655" s="15">
        <v>638</v>
      </c>
      <c r="B655" s="13" t="s">
        <v>1059</v>
      </c>
      <c r="C655" s="14" t="s">
        <v>621</v>
      </c>
      <c r="D655" s="12"/>
      <c r="E655" s="12">
        <v>800</v>
      </c>
      <c r="F655" s="13" t="s">
        <v>1110</v>
      </c>
      <c r="G655" s="12">
        <v>910</v>
      </c>
      <c r="H655" s="12">
        <v>1985</v>
      </c>
      <c r="I655" s="11">
        <v>1419.819</v>
      </c>
      <c r="J655" s="11">
        <v>1117.373</v>
      </c>
      <c r="K655" s="11">
        <v>917.54200000000003</v>
      </c>
      <c r="L655" s="11">
        <v>779.10599999999999</v>
      </c>
      <c r="M655" s="11">
        <v>639.35799999999995</v>
      </c>
      <c r="N655" s="11">
        <v>516.42899999999997</v>
      </c>
      <c r="O655" s="11">
        <v>424.72199999999998</v>
      </c>
      <c r="P655" s="11">
        <v>336.98</v>
      </c>
      <c r="Q655" s="11">
        <v>270.471</v>
      </c>
      <c r="R655" s="11">
        <v>199.34</v>
      </c>
      <c r="S655" s="11">
        <v>189.13399999999999</v>
      </c>
      <c r="T655" s="11">
        <v>150.34700000000001</v>
      </c>
      <c r="U655" s="11">
        <v>114.37</v>
      </c>
      <c r="V655" s="11">
        <v>80.894000000000005</v>
      </c>
      <c r="W655" s="11">
        <v>51.198</v>
      </c>
      <c r="X655" s="11">
        <v>27.89</v>
      </c>
      <c r="Y655" s="11">
        <v>11.724</v>
      </c>
      <c r="Z655" s="11">
        <v>3.117</v>
      </c>
      <c r="AA655" s="11">
        <v>0.41499999999999998</v>
      </c>
      <c r="AB655" s="11">
        <v>2.5000000000000001E-2</v>
      </c>
      <c r="AC655" s="11">
        <v>1E-3</v>
      </c>
    </row>
    <row r="656" spans="1:29" ht="11.5">
      <c r="A656" s="15">
        <v>639</v>
      </c>
      <c r="B656" s="13" t="s">
        <v>1059</v>
      </c>
      <c r="C656" s="14" t="s">
        <v>621</v>
      </c>
      <c r="D656" s="12"/>
      <c r="E656" s="12">
        <v>800</v>
      </c>
      <c r="F656" s="13" t="s">
        <v>1110</v>
      </c>
      <c r="G656" s="12">
        <v>910</v>
      </c>
      <c r="H656" s="12">
        <v>1990</v>
      </c>
      <c r="I656" s="11">
        <v>1728.8879999999999</v>
      </c>
      <c r="J656" s="11">
        <v>1348.213</v>
      </c>
      <c r="K656" s="11">
        <v>1105.374</v>
      </c>
      <c r="L656" s="11">
        <v>911.01599999999996</v>
      </c>
      <c r="M656" s="11">
        <v>767.03399999999999</v>
      </c>
      <c r="N656" s="11">
        <v>622.06899999999996</v>
      </c>
      <c r="O656" s="11">
        <v>496.49700000000001</v>
      </c>
      <c r="P656" s="11">
        <v>401.65</v>
      </c>
      <c r="Q656" s="11">
        <v>313.27</v>
      </c>
      <c r="R656" s="11">
        <v>248.011</v>
      </c>
      <c r="S656" s="11">
        <v>180.40700000000001</v>
      </c>
      <c r="T656" s="11">
        <v>167.59899999999999</v>
      </c>
      <c r="U656" s="11">
        <v>128.71100000000001</v>
      </c>
      <c r="V656" s="11">
        <v>92.213999999999999</v>
      </c>
      <c r="W656" s="11">
        <v>58.947000000000003</v>
      </c>
      <c r="X656" s="11">
        <v>31.62</v>
      </c>
      <c r="Y656" s="11">
        <v>13.09</v>
      </c>
      <c r="Z656" s="11">
        <v>3.4319999999999999</v>
      </c>
      <c r="AA656" s="11">
        <v>0.46700000000000003</v>
      </c>
      <c r="AB656" s="11">
        <v>3.1E-2</v>
      </c>
      <c r="AC656" s="11">
        <v>1E-3</v>
      </c>
    </row>
    <row r="657" spans="1:29" ht="11.5">
      <c r="A657" s="15">
        <v>640</v>
      </c>
      <c r="B657" s="13" t="s">
        <v>1059</v>
      </c>
      <c r="C657" s="14" t="s">
        <v>621</v>
      </c>
      <c r="D657" s="12"/>
      <c r="E657" s="12">
        <v>800</v>
      </c>
      <c r="F657" s="13" t="s">
        <v>1110</v>
      </c>
      <c r="G657" s="12">
        <v>910</v>
      </c>
      <c r="H657" s="12">
        <v>1995</v>
      </c>
      <c r="I657" s="11">
        <v>2067.0250000000001</v>
      </c>
      <c r="J657" s="11">
        <v>1627.71</v>
      </c>
      <c r="K657" s="11">
        <v>1316.2049999999999</v>
      </c>
      <c r="L657" s="11">
        <v>1084.172</v>
      </c>
      <c r="M657" s="11">
        <v>884.93799999999999</v>
      </c>
      <c r="N657" s="11">
        <v>732.16</v>
      </c>
      <c r="O657" s="11">
        <v>581.54399999999998</v>
      </c>
      <c r="P657" s="11">
        <v>451.42</v>
      </c>
      <c r="Q657" s="11">
        <v>355.30599999999998</v>
      </c>
      <c r="R657" s="11">
        <v>272.43799999999999</v>
      </c>
      <c r="S657" s="11">
        <v>212.589</v>
      </c>
      <c r="T657" s="11">
        <v>151.755</v>
      </c>
      <c r="U657" s="11">
        <v>135.80000000000001</v>
      </c>
      <c r="V657" s="11">
        <v>97.840999999999994</v>
      </c>
      <c r="W657" s="11">
        <v>62.866</v>
      </c>
      <c r="X657" s="11">
        <v>33.735999999999997</v>
      </c>
      <c r="Y657" s="11">
        <v>13.583</v>
      </c>
      <c r="Z657" s="11">
        <v>3.4670000000000001</v>
      </c>
      <c r="AA657" s="11">
        <v>0.47</v>
      </c>
      <c r="AB657" s="11">
        <v>3.5000000000000003E-2</v>
      </c>
      <c r="AC657" s="11">
        <v>2E-3</v>
      </c>
    </row>
    <row r="658" spans="1:29" ht="11.5">
      <c r="A658" s="15">
        <v>641</v>
      </c>
      <c r="B658" s="13" t="s">
        <v>1059</v>
      </c>
      <c r="C658" s="14" t="s">
        <v>621</v>
      </c>
      <c r="D658" s="12"/>
      <c r="E658" s="12">
        <v>800</v>
      </c>
      <c r="F658" s="13" t="s">
        <v>1110</v>
      </c>
      <c r="G658" s="12">
        <v>910</v>
      </c>
      <c r="H658" s="12">
        <v>2000</v>
      </c>
      <c r="I658" s="11">
        <v>2389.049</v>
      </c>
      <c r="J658" s="11">
        <v>1929.58</v>
      </c>
      <c r="K658" s="11">
        <v>1565.117</v>
      </c>
      <c r="L658" s="11">
        <v>1271.425</v>
      </c>
      <c r="M658" s="11">
        <v>1036.2460000000001</v>
      </c>
      <c r="N658" s="11">
        <v>830.36599999999999</v>
      </c>
      <c r="O658" s="11">
        <v>672.38599999999997</v>
      </c>
      <c r="P658" s="11">
        <v>518.755</v>
      </c>
      <c r="Q658" s="11">
        <v>391.17399999999998</v>
      </c>
      <c r="R658" s="11">
        <v>302.20800000000003</v>
      </c>
      <c r="S658" s="11">
        <v>227.99299999999999</v>
      </c>
      <c r="T658" s="11">
        <v>174.08600000000001</v>
      </c>
      <c r="U658" s="11">
        <v>119.229</v>
      </c>
      <c r="V658" s="11">
        <v>99.686000000000007</v>
      </c>
      <c r="W658" s="11">
        <v>63.970999999999997</v>
      </c>
      <c r="X658" s="11">
        <v>34.162999999999997</v>
      </c>
      <c r="Y658" s="11">
        <v>13.552</v>
      </c>
      <c r="Z658" s="11">
        <v>3.359</v>
      </c>
      <c r="AA658" s="11">
        <v>0.432</v>
      </c>
      <c r="AB658" s="11">
        <v>3.1E-2</v>
      </c>
      <c r="AC658" s="11">
        <v>2E-3</v>
      </c>
    </row>
    <row r="659" spans="1:29" ht="11.5">
      <c r="A659" s="15">
        <v>642</v>
      </c>
      <c r="B659" s="13" t="s">
        <v>1059</v>
      </c>
      <c r="C659" s="14" t="s">
        <v>621</v>
      </c>
      <c r="D659" s="12"/>
      <c r="E659" s="12">
        <v>800</v>
      </c>
      <c r="F659" s="13" t="s">
        <v>1110</v>
      </c>
      <c r="G659" s="12">
        <v>910</v>
      </c>
      <c r="H659" s="12">
        <v>2005</v>
      </c>
      <c r="I659" s="11">
        <v>2768.0520000000001</v>
      </c>
      <c r="J659" s="11">
        <v>2264.201</v>
      </c>
      <c r="K659" s="11">
        <v>1868.9159999999999</v>
      </c>
      <c r="L659" s="11">
        <v>1519.6320000000001</v>
      </c>
      <c r="M659" s="11">
        <v>1222.7560000000001</v>
      </c>
      <c r="N659" s="11">
        <v>983.36400000000003</v>
      </c>
      <c r="O659" s="11">
        <v>776.62599999999998</v>
      </c>
      <c r="P659" s="11">
        <v>616.84299999999996</v>
      </c>
      <c r="Q659" s="11">
        <v>466.24900000000002</v>
      </c>
      <c r="R659" s="11">
        <v>345.7</v>
      </c>
      <c r="S659" s="11">
        <v>262.15699999999998</v>
      </c>
      <c r="T659" s="11">
        <v>192.83600000000001</v>
      </c>
      <c r="U659" s="11">
        <v>141.27000000000001</v>
      </c>
      <c r="V659" s="11">
        <v>90.02</v>
      </c>
      <c r="W659" s="11">
        <v>67.051000000000002</v>
      </c>
      <c r="X659" s="11">
        <v>35.606999999999999</v>
      </c>
      <c r="Y659" s="11">
        <v>13.962</v>
      </c>
      <c r="Z659" s="11">
        <v>3.3679999999999999</v>
      </c>
      <c r="AA659" s="11">
        <v>0.39800000000000002</v>
      </c>
      <c r="AB659" s="11">
        <v>2.5999999999999999E-2</v>
      </c>
      <c r="AC659" s="11">
        <v>2E-3</v>
      </c>
    </row>
    <row r="660" spans="1:29" ht="11.5">
      <c r="A660" s="15">
        <v>643</v>
      </c>
      <c r="B660" s="13" t="s">
        <v>1059</v>
      </c>
      <c r="C660" s="14" t="s">
        <v>621</v>
      </c>
      <c r="D660" s="12"/>
      <c r="E660" s="12">
        <v>800</v>
      </c>
      <c r="F660" s="13" t="s">
        <v>1110</v>
      </c>
      <c r="G660" s="12">
        <v>910</v>
      </c>
      <c r="H660" s="12">
        <v>2010</v>
      </c>
      <c r="I660" s="11">
        <v>3164.6129999999998</v>
      </c>
      <c r="J660" s="11">
        <v>2650.5770000000002</v>
      </c>
      <c r="K660" s="11">
        <v>2177.3130000000001</v>
      </c>
      <c r="L660" s="11">
        <v>1780.021</v>
      </c>
      <c r="M660" s="11">
        <v>1428.1320000000001</v>
      </c>
      <c r="N660" s="11">
        <v>1144.9949999999999</v>
      </c>
      <c r="O660" s="11">
        <v>907.99599999999998</v>
      </c>
      <c r="P660" s="11">
        <v>717.28</v>
      </c>
      <c r="Q660" s="11">
        <v>573.98199999999997</v>
      </c>
      <c r="R660" s="11">
        <v>428.52499999999998</v>
      </c>
      <c r="S660" s="11">
        <v>312.041</v>
      </c>
      <c r="T660" s="11">
        <v>230.874</v>
      </c>
      <c r="U660" s="11">
        <v>163.303</v>
      </c>
      <c r="V660" s="11">
        <v>111.898</v>
      </c>
      <c r="W660" s="11">
        <v>63.750999999999998</v>
      </c>
      <c r="X660" s="11">
        <v>39.689</v>
      </c>
      <c r="Y660" s="11">
        <v>15.584</v>
      </c>
      <c r="Z660" s="11">
        <v>3.7959999999999998</v>
      </c>
      <c r="AA660" s="11">
        <v>0.42599999999999999</v>
      </c>
      <c r="AB660" s="11">
        <v>2.1999999999999999E-2</v>
      </c>
      <c r="AC660" s="11">
        <v>1E-3</v>
      </c>
    </row>
    <row r="661" spans="1:29" ht="11.5">
      <c r="A661" s="15">
        <v>644</v>
      </c>
      <c r="B661" s="13" t="s">
        <v>1059</v>
      </c>
      <c r="C661" s="14" t="s">
        <v>621</v>
      </c>
      <c r="D661" s="12"/>
      <c r="E661" s="12">
        <v>800</v>
      </c>
      <c r="F661" s="13" t="s">
        <v>1110</v>
      </c>
      <c r="G661" s="12">
        <v>910</v>
      </c>
      <c r="H661" s="12">
        <v>2015</v>
      </c>
      <c r="I661" s="11">
        <v>3549.5889999999999</v>
      </c>
      <c r="J661" s="11">
        <v>3086.3009999999999</v>
      </c>
      <c r="K661" s="11">
        <v>2610.6750000000002</v>
      </c>
      <c r="L661" s="11">
        <v>2114.09</v>
      </c>
      <c r="M661" s="11">
        <v>1713.16</v>
      </c>
      <c r="N661" s="11">
        <v>1370.1010000000001</v>
      </c>
      <c r="O661" s="11">
        <v>1087.6969999999999</v>
      </c>
      <c r="P661" s="11">
        <v>860.59400000000005</v>
      </c>
      <c r="Q661" s="11">
        <v>680.76700000000005</v>
      </c>
      <c r="R661" s="11">
        <v>539.11500000000001</v>
      </c>
      <c r="S661" s="11">
        <v>396.017</v>
      </c>
      <c r="T661" s="11">
        <v>282.02199999999999</v>
      </c>
      <c r="U661" s="11">
        <v>201.63800000000001</v>
      </c>
      <c r="V661" s="11">
        <v>134.45400000000001</v>
      </c>
      <c r="W661" s="11">
        <v>83.700999999999993</v>
      </c>
      <c r="X661" s="11">
        <v>40.685000000000002</v>
      </c>
      <c r="Y661" s="11">
        <v>19.478000000000002</v>
      </c>
      <c r="Z661" s="11">
        <v>4.9850000000000003</v>
      </c>
      <c r="AA661" s="11">
        <v>0.60899999999999999</v>
      </c>
      <c r="AB661" s="11">
        <v>2.9000000000000001E-2</v>
      </c>
      <c r="AC661" s="11">
        <v>1E-3</v>
      </c>
    </row>
    <row r="662" spans="1:29" ht="11.5">
      <c r="A662" s="15">
        <v>645</v>
      </c>
      <c r="B662" s="13" t="s">
        <v>1059</v>
      </c>
      <c r="C662" s="14" t="s">
        <v>621</v>
      </c>
      <c r="D662" s="12"/>
      <c r="E662" s="12">
        <v>800</v>
      </c>
      <c r="F662" s="13" t="s">
        <v>1110</v>
      </c>
      <c r="G662" s="12">
        <v>910</v>
      </c>
      <c r="H662" s="12">
        <v>2020</v>
      </c>
      <c r="I662" s="11">
        <v>3938.451</v>
      </c>
      <c r="J662" s="11">
        <v>3561.0340000000001</v>
      </c>
      <c r="K662" s="11">
        <v>3119.806</v>
      </c>
      <c r="L662" s="11">
        <v>2636.4119999999998</v>
      </c>
      <c r="M662" s="11">
        <v>2123.674</v>
      </c>
      <c r="N662" s="11">
        <v>1713.4369999999999</v>
      </c>
      <c r="O662" s="11">
        <v>1365.364</v>
      </c>
      <c r="P662" s="11">
        <v>1077.75</v>
      </c>
      <c r="Q662" s="11">
        <v>846.05200000000002</v>
      </c>
      <c r="R662" s="11">
        <v>662.255</v>
      </c>
      <c r="S662" s="11">
        <v>515.25199999999995</v>
      </c>
      <c r="T662" s="11">
        <v>370.05099999999999</v>
      </c>
      <c r="U662" s="11">
        <v>255.09</v>
      </c>
      <c r="V662" s="11">
        <v>172.24700000000001</v>
      </c>
      <c r="W662" s="11">
        <v>104.873</v>
      </c>
      <c r="X662" s="11">
        <v>56.142000000000003</v>
      </c>
      <c r="Y662" s="11">
        <v>21.327999999999999</v>
      </c>
      <c r="Z662" s="11">
        <v>6.484</v>
      </c>
      <c r="AA662" s="11">
        <v>0.84299999999999997</v>
      </c>
      <c r="AB662" s="11">
        <v>4.2999999999999997E-2</v>
      </c>
      <c r="AC662" s="11">
        <v>1E-3</v>
      </c>
    </row>
    <row r="663" spans="1:29" ht="11.5">
      <c r="A663" s="15">
        <v>646</v>
      </c>
      <c r="B663" s="13" t="s">
        <v>1059</v>
      </c>
      <c r="C663" s="14" t="s">
        <v>622</v>
      </c>
      <c r="D663" s="12">
        <v>3</v>
      </c>
      <c r="E663" s="12">
        <v>834</v>
      </c>
      <c r="F663" s="13" t="s">
        <v>1110</v>
      </c>
      <c r="G663" s="12">
        <v>910</v>
      </c>
      <c r="H663" s="12">
        <v>1950</v>
      </c>
      <c r="I663" s="11">
        <v>722.03</v>
      </c>
      <c r="J663" s="11">
        <v>550.38400000000001</v>
      </c>
      <c r="K663" s="11">
        <v>461.202</v>
      </c>
      <c r="L663" s="11">
        <v>392.17099999999999</v>
      </c>
      <c r="M663" s="11">
        <v>330.60399999999998</v>
      </c>
      <c r="N663" s="11">
        <v>275.75200000000001</v>
      </c>
      <c r="O663" s="11">
        <v>229.482</v>
      </c>
      <c r="P663" s="11">
        <v>189.55500000000001</v>
      </c>
      <c r="Q663" s="11">
        <v>154.85300000000001</v>
      </c>
      <c r="R663" s="11">
        <v>124.629</v>
      </c>
      <c r="S663" s="11">
        <v>98.135999999999996</v>
      </c>
      <c r="T663" s="11">
        <v>75.001000000000005</v>
      </c>
      <c r="U663" s="11">
        <v>54.478999999999999</v>
      </c>
      <c r="V663" s="11">
        <v>36.567999999999998</v>
      </c>
      <c r="W663" s="11">
        <v>21.643000000000001</v>
      </c>
      <c r="X663" s="11">
        <v>10.448</v>
      </c>
      <c r="Y663" s="11">
        <v>3.3620000000000001</v>
      </c>
      <c r="Z663" s="11">
        <v>0.94599999999999995</v>
      </c>
      <c r="AA663" s="11">
        <v>0.155</v>
      </c>
      <c r="AB663" s="11">
        <v>1.2999999999999999E-2</v>
      </c>
      <c r="AC663" s="11">
        <v>1E-3</v>
      </c>
    </row>
    <row r="664" spans="1:29" ht="11.5">
      <c r="A664" s="15">
        <v>647</v>
      </c>
      <c r="B664" s="13" t="s">
        <v>1059</v>
      </c>
      <c r="C664" s="14" t="s">
        <v>622</v>
      </c>
      <c r="D664" s="12">
        <v>3</v>
      </c>
      <c r="E664" s="12">
        <v>834</v>
      </c>
      <c r="F664" s="13" t="s">
        <v>1110</v>
      </c>
      <c r="G664" s="12">
        <v>910</v>
      </c>
      <c r="H664" s="12">
        <v>1955</v>
      </c>
      <c r="I664" s="11">
        <v>802.70299999999997</v>
      </c>
      <c r="J664" s="11">
        <v>647.64300000000003</v>
      </c>
      <c r="K664" s="11">
        <v>529.75900000000001</v>
      </c>
      <c r="L664" s="11">
        <v>448.322</v>
      </c>
      <c r="M664" s="11">
        <v>377.387</v>
      </c>
      <c r="N664" s="11">
        <v>315.22500000000002</v>
      </c>
      <c r="O664" s="11">
        <v>261.91399999999999</v>
      </c>
      <c r="P664" s="11">
        <v>216.56899999999999</v>
      </c>
      <c r="Q664" s="11">
        <v>177.20400000000001</v>
      </c>
      <c r="R664" s="11">
        <v>143.24799999999999</v>
      </c>
      <c r="S664" s="11">
        <v>113.61</v>
      </c>
      <c r="T664" s="11">
        <v>87.600999999999999</v>
      </c>
      <c r="U664" s="11">
        <v>64.698999999999998</v>
      </c>
      <c r="V664" s="11">
        <v>44.253999999999998</v>
      </c>
      <c r="W664" s="11">
        <v>26.885999999999999</v>
      </c>
      <c r="X664" s="11">
        <v>13.512</v>
      </c>
      <c r="Y664" s="11">
        <v>5.0119999999999996</v>
      </c>
      <c r="Z664" s="11">
        <v>1.0549999999999999</v>
      </c>
      <c r="AA664" s="11">
        <v>0.159</v>
      </c>
      <c r="AB664" s="11">
        <v>1.2999999999999999E-2</v>
      </c>
      <c r="AC664" s="11">
        <v>1E-3</v>
      </c>
    </row>
    <row r="665" spans="1:29" ht="11.5">
      <c r="A665" s="15">
        <v>648</v>
      </c>
      <c r="B665" s="13" t="s">
        <v>1059</v>
      </c>
      <c r="C665" s="14" t="s">
        <v>622</v>
      </c>
      <c r="D665" s="12">
        <v>3</v>
      </c>
      <c r="E665" s="12">
        <v>834</v>
      </c>
      <c r="F665" s="13" t="s">
        <v>1110</v>
      </c>
      <c r="G665" s="12">
        <v>910</v>
      </c>
      <c r="H665" s="12">
        <v>1960</v>
      </c>
      <c r="I665" s="11">
        <v>941.07899999999995</v>
      </c>
      <c r="J665" s="11">
        <v>728.59799999999996</v>
      </c>
      <c r="K665" s="11">
        <v>626.19799999999998</v>
      </c>
      <c r="L665" s="11">
        <v>516.39800000000002</v>
      </c>
      <c r="M665" s="11">
        <v>432.77699999999999</v>
      </c>
      <c r="N665" s="11">
        <v>361.19499999999999</v>
      </c>
      <c r="O665" s="11">
        <v>300.58499999999998</v>
      </c>
      <c r="P665" s="11">
        <v>248.196</v>
      </c>
      <c r="Q665" s="11">
        <v>203.35400000000001</v>
      </c>
      <c r="R665" s="11">
        <v>164.666</v>
      </c>
      <c r="S665" s="11">
        <v>131.14500000000001</v>
      </c>
      <c r="T665" s="11">
        <v>101.82899999999999</v>
      </c>
      <c r="U665" s="11">
        <v>75.873000000000005</v>
      </c>
      <c r="V665" s="11">
        <v>52.755000000000003</v>
      </c>
      <c r="W665" s="11">
        <v>32.65</v>
      </c>
      <c r="X665" s="11">
        <v>16.824000000000002</v>
      </c>
      <c r="Y665" s="11">
        <v>6.4729999999999999</v>
      </c>
      <c r="Z665" s="11">
        <v>1.5589999999999999</v>
      </c>
      <c r="AA665" s="11">
        <v>0.17199999999999999</v>
      </c>
      <c r="AB665" s="11">
        <v>1.2E-2</v>
      </c>
      <c r="AC665" s="11">
        <v>1E-3</v>
      </c>
    </row>
    <row r="666" spans="1:29" ht="11.5">
      <c r="A666" s="15">
        <v>649</v>
      </c>
      <c r="B666" s="13" t="s">
        <v>1059</v>
      </c>
      <c r="C666" s="14" t="s">
        <v>622</v>
      </c>
      <c r="D666" s="12">
        <v>3</v>
      </c>
      <c r="E666" s="12">
        <v>834</v>
      </c>
      <c r="F666" s="13" t="s">
        <v>1110</v>
      </c>
      <c r="G666" s="12">
        <v>910</v>
      </c>
      <c r="H666" s="12">
        <v>1965</v>
      </c>
      <c r="I666" s="11">
        <v>1093.6310000000001</v>
      </c>
      <c r="J666" s="11">
        <v>860.78099999999995</v>
      </c>
      <c r="K666" s="11">
        <v>707.21299999999997</v>
      </c>
      <c r="L666" s="11">
        <v>612.14200000000005</v>
      </c>
      <c r="M666" s="11">
        <v>500.07</v>
      </c>
      <c r="N666" s="11">
        <v>415.70499999999998</v>
      </c>
      <c r="O666" s="11">
        <v>345.72500000000002</v>
      </c>
      <c r="P666" s="11">
        <v>285.988</v>
      </c>
      <c r="Q666" s="11">
        <v>234.05600000000001</v>
      </c>
      <c r="R666" s="11">
        <v>189.80799999999999</v>
      </c>
      <c r="S666" s="11">
        <v>151.42500000000001</v>
      </c>
      <c r="T666" s="11">
        <v>118.071</v>
      </c>
      <c r="U666" s="11">
        <v>88.602999999999994</v>
      </c>
      <c r="V666" s="11">
        <v>62.162999999999997</v>
      </c>
      <c r="W666" s="11">
        <v>39.113999999999997</v>
      </c>
      <c r="X666" s="11">
        <v>20.530999999999999</v>
      </c>
      <c r="Y666" s="11">
        <v>8.0890000000000004</v>
      </c>
      <c r="Z666" s="11">
        <v>2.0129999999999999</v>
      </c>
      <c r="AA666" s="11">
        <v>0.252</v>
      </c>
      <c r="AB666" s="11">
        <v>1.4E-2</v>
      </c>
      <c r="AC666" s="11">
        <v>1E-3</v>
      </c>
    </row>
    <row r="667" spans="1:29" ht="11.5">
      <c r="A667" s="15">
        <v>650</v>
      </c>
      <c r="B667" s="13" t="s">
        <v>1059</v>
      </c>
      <c r="C667" s="14" t="s">
        <v>622</v>
      </c>
      <c r="D667" s="12">
        <v>3</v>
      </c>
      <c r="E667" s="12">
        <v>834</v>
      </c>
      <c r="F667" s="13" t="s">
        <v>1110</v>
      </c>
      <c r="G667" s="12">
        <v>910</v>
      </c>
      <c r="H667" s="12">
        <v>1970</v>
      </c>
      <c r="I667" s="11">
        <v>1279.8679999999999</v>
      </c>
      <c r="J667" s="11">
        <v>1010.78</v>
      </c>
      <c r="K667" s="11">
        <v>838.91200000000003</v>
      </c>
      <c r="L667" s="11">
        <v>693.346</v>
      </c>
      <c r="M667" s="11">
        <v>594.62599999999998</v>
      </c>
      <c r="N667" s="11">
        <v>482.09100000000001</v>
      </c>
      <c r="O667" s="11">
        <v>399.38099999999997</v>
      </c>
      <c r="P667" s="11">
        <v>330.20600000000002</v>
      </c>
      <c r="Q667" s="11">
        <v>270.79599999999999</v>
      </c>
      <c r="R667" s="11">
        <v>219.38399999999999</v>
      </c>
      <c r="S667" s="11">
        <v>175.262</v>
      </c>
      <c r="T667" s="11">
        <v>136.88</v>
      </c>
      <c r="U667" s="11">
        <v>103.151</v>
      </c>
      <c r="V667" s="11">
        <v>72.879000000000005</v>
      </c>
      <c r="W667" s="11">
        <v>46.264000000000003</v>
      </c>
      <c r="X667" s="11">
        <v>24.667000000000002</v>
      </c>
      <c r="Y667" s="11">
        <v>9.8719999999999999</v>
      </c>
      <c r="Z667" s="11">
        <v>2.4969999999999999</v>
      </c>
      <c r="AA667" s="11">
        <v>0.317</v>
      </c>
      <c r="AB667" s="11">
        <v>1.7999999999999999E-2</v>
      </c>
      <c r="AC667" s="11">
        <v>1E-3</v>
      </c>
    </row>
    <row r="668" spans="1:29" ht="11.5">
      <c r="A668" s="15">
        <v>651</v>
      </c>
      <c r="B668" s="13" t="s">
        <v>1059</v>
      </c>
      <c r="C668" s="14" t="s">
        <v>622</v>
      </c>
      <c r="D668" s="12">
        <v>3</v>
      </c>
      <c r="E668" s="12">
        <v>834</v>
      </c>
      <c r="F668" s="13" t="s">
        <v>1110</v>
      </c>
      <c r="G668" s="12">
        <v>910</v>
      </c>
      <c r="H668" s="12">
        <v>1975</v>
      </c>
      <c r="I668" s="11">
        <v>1499.8720000000001</v>
      </c>
      <c r="J668" s="11">
        <v>1200.521</v>
      </c>
      <c r="K668" s="11">
        <v>993.45899999999995</v>
      </c>
      <c r="L668" s="11">
        <v>828.45100000000002</v>
      </c>
      <c r="M668" s="11">
        <v>678.79499999999996</v>
      </c>
      <c r="N668" s="11">
        <v>577.83699999999999</v>
      </c>
      <c r="O668" s="11">
        <v>466.97</v>
      </c>
      <c r="P668" s="11">
        <v>384.67</v>
      </c>
      <c r="Q668" s="11">
        <v>315.40100000000001</v>
      </c>
      <c r="R668" s="11">
        <v>256.08999999999997</v>
      </c>
      <c r="S668" s="11">
        <v>204.381</v>
      </c>
      <c r="T668" s="11">
        <v>159.846</v>
      </c>
      <c r="U668" s="11">
        <v>120.675</v>
      </c>
      <c r="V668" s="11">
        <v>85.632000000000005</v>
      </c>
      <c r="W668" s="11">
        <v>54.752000000000002</v>
      </c>
      <c r="X668" s="11">
        <v>29.437000000000001</v>
      </c>
      <c r="Y668" s="11">
        <v>11.939</v>
      </c>
      <c r="Z668" s="11">
        <v>3.0350000000000001</v>
      </c>
      <c r="AA668" s="11">
        <v>0.38600000000000001</v>
      </c>
      <c r="AB668" s="11">
        <v>2.1999999999999999E-2</v>
      </c>
      <c r="AC668" s="11">
        <v>1E-3</v>
      </c>
    </row>
    <row r="669" spans="1:29" ht="11.5">
      <c r="A669" s="15">
        <v>652</v>
      </c>
      <c r="B669" s="13" t="s">
        <v>1059</v>
      </c>
      <c r="C669" s="14" t="s">
        <v>622</v>
      </c>
      <c r="D669" s="12">
        <v>3</v>
      </c>
      <c r="E669" s="12">
        <v>834</v>
      </c>
      <c r="F669" s="13" t="s">
        <v>1110</v>
      </c>
      <c r="G669" s="12">
        <v>910</v>
      </c>
      <c r="H669" s="12">
        <v>1980</v>
      </c>
      <c r="I669" s="11">
        <v>1742.5129999999999</v>
      </c>
      <c r="J669" s="11">
        <v>1407.252</v>
      </c>
      <c r="K669" s="11">
        <v>1173.133</v>
      </c>
      <c r="L669" s="11">
        <v>974.41099999999994</v>
      </c>
      <c r="M669" s="11">
        <v>805.94299999999998</v>
      </c>
      <c r="N669" s="11">
        <v>656.04</v>
      </c>
      <c r="O669" s="11">
        <v>556.72299999999996</v>
      </c>
      <c r="P669" s="11">
        <v>447.44400000000002</v>
      </c>
      <c r="Q669" s="11">
        <v>365.64499999999998</v>
      </c>
      <c r="R669" s="11">
        <v>296.90600000000001</v>
      </c>
      <c r="S669" s="11">
        <v>237.51</v>
      </c>
      <c r="T669" s="11">
        <v>185.6</v>
      </c>
      <c r="U669" s="11">
        <v>140.363</v>
      </c>
      <c r="V669" s="11">
        <v>99.825000000000003</v>
      </c>
      <c r="W669" s="11">
        <v>64.147000000000006</v>
      </c>
      <c r="X669" s="11">
        <v>34.753</v>
      </c>
      <c r="Y669" s="11">
        <v>14.195</v>
      </c>
      <c r="Z669" s="11">
        <v>3.6709999999999998</v>
      </c>
      <c r="AA669" s="11">
        <v>0.46100000000000002</v>
      </c>
      <c r="AB669" s="11">
        <v>2.5000000000000001E-2</v>
      </c>
      <c r="AC669" s="11">
        <v>1E-3</v>
      </c>
    </row>
    <row r="670" spans="1:29" ht="11.5">
      <c r="A670" s="15">
        <v>653</v>
      </c>
      <c r="B670" s="13" t="s">
        <v>1059</v>
      </c>
      <c r="C670" s="14" t="s">
        <v>622</v>
      </c>
      <c r="D670" s="12">
        <v>3</v>
      </c>
      <c r="E670" s="12">
        <v>834</v>
      </c>
      <c r="F670" s="13" t="s">
        <v>1110</v>
      </c>
      <c r="G670" s="12">
        <v>910</v>
      </c>
      <c r="H670" s="12">
        <v>1985</v>
      </c>
      <c r="I670" s="11">
        <v>1996.354</v>
      </c>
      <c r="J670" s="11">
        <v>1645.9059999999999</v>
      </c>
      <c r="K670" s="11">
        <v>1380.86</v>
      </c>
      <c r="L670" s="11">
        <v>1154.9459999999999</v>
      </c>
      <c r="M670" s="11">
        <v>951.65800000000002</v>
      </c>
      <c r="N670" s="11">
        <v>781.9</v>
      </c>
      <c r="O670" s="11">
        <v>634.16399999999999</v>
      </c>
      <c r="P670" s="11">
        <v>534.93499999999995</v>
      </c>
      <c r="Q670" s="11">
        <v>426.363</v>
      </c>
      <c r="R670" s="11">
        <v>344.99400000000003</v>
      </c>
      <c r="S670" s="11">
        <v>275.97399999999999</v>
      </c>
      <c r="T670" s="11">
        <v>216.15100000000001</v>
      </c>
      <c r="U670" s="11">
        <v>163.316</v>
      </c>
      <c r="V670" s="11">
        <v>116.34099999999999</v>
      </c>
      <c r="W670" s="11">
        <v>74.909000000000006</v>
      </c>
      <c r="X670" s="11">
        <v>40.765000000000001</v>
      </c>
      <c r="Y670" s="11">
        <v>16.754000000000001</v>
      </c>
      <c r="Z670" s="11">
        <v>4.335</v>
      </c>
      <c r="AA670" s="11">
        <v>0.55200000000000005</v>
      </c>
      <c r="AB670" s="11">
        <v>0.03</v>
      </c>
      <c r="AC670" s="11">
        <v>1E-3</v>
      </c>
    </row>
    <row r="671" spans="1:29" ht="11.5">
      <c r="A671" s="15">
        <v>654</v>
      </c>
      <c r="B671" s="13" t="s">
        <v>1059</v>
      </c>
      <c r="C671" s="14" t="s">
        <v>622</v>
      </c>
      <c r="D671" s="12">
        <v>3</v>
      </c>
      <c r="E671" s="12">
        <v>834</v>
      </c>
      <c r="F671" s="13" t="s">
        <v>1110</v>
      </c>
      <c r="G671" s="12">
        <v>910</v>
      </c>
      <c r="H671" s="12">
        <v>1990</v>
      </c>
      <c r="I671" s="11">
        <v>2295.415</v>
      </c>
      <c r="J671" s="11">
        <v>1893.748</v>
      </c>
      <c r="K671" s="11">
        <v>1618.1610000000001</v>
      </c>
      <c r="L671" s="11">
        <v>1361.5719999999999</v>
      </c>
      <c r="M671" s="11">
        <v>1129.8520000000001</v>
      </c>
      <c r="N671" s="11">
        <v>923.86199999999997</v>
      </c>
      <c r="O671" s="11">
        <v>754.87199999999996</v>
      </c>
      <c r="P671" s="11">
        <v>607.31399999999996</v>
      </c>
      <c r="Q671" s="11">
        <v>507.03199999999998</v>
      </c>
      <c r="R671" s="11">
        <v>399.78699999999998</v>
      </c>
      <c r="S671" s="11">
        <v>318.56799999999998</v>
      </c>
      <c r="T671" s="11">
        <v>249.44399999999999</v>
      </c>
      <c r="U671" s="11">
        <v>188.779</v>
      </c>
      <c r="V671" s="11">
        <v>134.25700000000001</v>
      </c>
      <c r="W671" s="11">
        <v>86.465000000000003</v>
      </c>
      <c r="X671" s="11">
        <v>47.073999999999998</v>
      </c>
      <c r="Y671" s="11">
        <v>19.367000000000001</v>
      </c>
      <c r="Z671" s="11">
        <v>4.9939999999999998</v>
      </c>
      <c r="AA671" s="11">
        <v>0.63300000000000001</v>
      </c>
      <c r="AB671" s="11">
        <v>3.5000000000000003E-2</v>
      </c>
      <c r="AC671" s="11">
        <v>1E-3</v>
      </c>
    </row>
    <row r="672" spans="1:29" ht="11.5">
      <c r="A672" s="15">
        <v>655</v>
      </c>
      <c r="B672" s="13" t="s">
        <v>1059</v>
      </c>
      <c r="C672" s="14" t="s">
        <v>622</v>
      </c>
      <c r="D672" s="12">
        <v>3</v>
      </c>
      <c r="E672" s="12">
        <v>834</v>
      </c>
      <c r="F672" s="13" t="s">
        <v>1110</v>
      </c>
      <c r="G672" s="12">
        <v>910</v>
      </c>
      <c r="H672" s="12">
        <v>1995</v>
      </c>
      <c r="I672" s="11">
        <v>2657.982</v>
      </c>
      <c r="J672" s="11">
        <v>2221.8409999999999</v>
      </c>
      <c r="K672" s="11">
        <v>1894.403</v>
      </c>
      <c r="L672" s="11">
        <v>1622.646</v>
      </c>
      <c r="M672" s="11">
        <v>1354.0830000000001</v>
      </c>
      <c r="N672" s="11">
        <v>1112.46</v>
      </c>
      <c r="O672" s="11">
        <v>901.26599999999996</v>
      </c>
      <c r="P672" s="11">
        <v>727.01</v>
      </c>
      <c r="Q672" s="11">
        <v>576.58100000000002</v>
      </c>
      <c r="R672" s="11">
        <v>474.84300000000002</v>
      </c>
      <c r="S672" s="11">
        <v>368.59199999999998</v>
      </c>
      <c r="T672" s="11">
        <v>287.41500000000002</v>
      </c>
      <c r="U672" s="11">
        <v>217.17599999999999</v>
      </c>
      <c r="V672" s="11">
        <v>154.47499999999999</v>
      </c>
      <c r="W672" s="11">
        <v>99.037999999999997</v>
      </c>
      <c r="X672" s="11">
        <v>53.768000000000001</v>
      </c>
      <c r="Y672" s="11">
        <v>22.013000000000002</v>
      </c>
      <c r="Z672" s="11">
        <v>5.5209999999999999</v>
      </c>
      <c r="AA672" s="11">
        <v>0.69799999999999995</v>
      </c>
      <c r="AB672" s="11">
        <v>0.04</v>
      </c>
      <c r="AC672" s="11">
        <v>2E-3</v>
      </c>
    </row>
    <row r="673" spans="1:29" ht="11.5">
      <c r="A673" s="15">
        <v>656</v>
      </c>
      <c r="B673" s="13" t="s">
        <v>1059</v>
      </c>
      <c r="C673" s="14" t="s">
        <v>622</v>
      </c>
      <c r="D673" s="12">
        <v>3</v>
      </c>
      <c r="E673" s="12">
        <v>834</v>
      </c>
      <c r="F673" s="13" t="s">
        <v>1110</v>
      </c>
      <c r="G673" s="12">
        <v>910</v>
      </c>
      <c r="H673" s="12">
        <v>2000</v>
      </c>
      <c r="I673" s="11">
        <v>2906.9850000000001</v>
      </c>
      <c r="J673" s="11">
        <v>2503.7840000000001</v>
      </c>
      <c r="K673" s="11">
        <v>2152.4569999999999</v>
      </c>
      <c r="L673" s="11">
        <v>1839.682</v>
      </c>
      <c r="M673" s="11">
        <v>1563.316</v>
      </c>
      <c r="N673" s="11">
        <v>1290.232</v>
      </c>
      <c r="O673" s="11">
        <v>1047.52</v>
      </c>
      <c r="P673" s="11">
        <v>834.81899999999996</v>
      </c>
      <c r="Q673" s="11">
        <v>661.68799999999999</v>
      </c>
      <c r="R673" s="11">
        <v>517.29300000000001</v>
      </c>
      <c r="S673" s="11">
        <v>419.28199999999998</v>
      </c>
      <c r="T673" s="11">
        <v>318.28800000000001</v>
      </c>
      <c r="U673" s="11">
        <v>239.18299999999999</v>
      </c>
      <c r="V673" s="11">
        <v>169.55</v>
      </c>
      <c r="W673" s="11">
        <v>108.366</v>
      </c>
      <c r="X673" s="11">
        <v>58.313000000000002</v>
      </c>
      <c r="Y673" s="11">
        <v>23.635000000000002</v>
      </c>
      <c r="Z673" s="11">
        <v>6.0010000000000003</v>
      </c>
      <c r="AA673" s="11">
        <v>0.73099999999999998</v>
      </c>
      <c r="AB673" s="11">
        <v>4.3999999999999997E-2</v>
      </c>
      <c r="AC673" s="11">
        <v>2E-3</v>
      </c>
    </row>
    <row r="674" spans="1:29" ht="11.5">
      <c r="A674" s="15">
        <v>657</v>
      </c>
      <c r="B674" s="13" t="s">
        <v>1059</v>
      </c>
      <c r="C674" s="14" t="s">
        <v>622</v>
      </c>
      <c r="D674" s="12">
        <v>3</v>
      </c>
      <c r="E674" s="12">
        <v>834</v>
      </c>
      <c r="F674" s="13" t="s">
        <v>1110</v>
      </c>
      <c r="G674" s="12">
        <v>910</v>
      </c>
      <c r="H674" s="12">
        <v>2005</v>
      </c>
      <c r="I674" s="11">
        <v>3443.5970000000002</v>
      </c>
      <c r="J674" s="11">
        <v>2790.692</v>
      </c>
      <c r="K674" s="11">
        <v>2445.509</v>
      </c>
      <c r="L674" s="11">
        <v>2104.8040000000001</v>
      </c>
      <c r="M674" s="11">
        <v>1785.4079999999999</v>
      </c>
      <c r="N674" s="11">
        <v>1502.021</v>
      </c>
      <c r="O674" s="11">
        <v>1225.809</v>
      </c>
      <c r="P674" s="11">
        <v>979.51599999999996</v>
      </c>
      <c r="Q674" s="11">
        <v>767.24699999999996</v>
      </c>
      <c r="R674" s="11">
        <v>599.30999999999995</v>
      </c>
      <c r="S674" s="11">
        <v>460.37799999999999</v>
      </c>
      <c r="T674" s="11">
        <v>364.66699999999997</v>
      </c>
      <c r="U674" s="11">
        <v>266.46199999999999</v>
      </c>
      <c r="V674" s="11">
        <v>187.51400000000001</v>
      </c>
      <c r="W674" s="11">
        <v>119.164</v>
      </c>
      <c r="X674" s="11">
        <v>63.668999999999997</v>
      </c>
      <c r="Y674" s="11">
        <v>25.353999999999999</v>
      </c>
      <c r="Z674" s="11">
        <v>6.234</v>
      </c>
      <c r="AA674" s="11">
        <v>0.74</v>
      </c>
      <c r="AB674" s="11">
        <v>0.04</v>
      </c>
      <c r="AC674" s="11">
        <v>2E-3</v>
      </c>
    </row>
    <row r="675" spans="1:29" ht="11.5">
      <c r="A675" s="15">
        <v>658</v>
      </c>
      <c r="B675" s="13" t="s">
        <v>1059</v>
      </c>
      <c r="C675" s="14" t="s">
        <v>622</v>
      </c>
      <c r="D675" s="12">
        <v>3</v>
      </c>
      <c r="E675" s="12">
        <v>834</v>
      </c>
      <c r="F675" s="13" t="s">
        <v>1110</v>
      </c>
      <c r="G675" s="12">
        <v>910</v>
      </c>
      <c r="H675" s="12">
        <v>2010</v>
      </c>
      <c r="I675" s="11">
        <v>3998.61</v>
      </c>
      <c r="J675" s="11">
        <v>3324.9349999999999</v>
      </c>
      <c r="K675" s="11">
        <v>2723.261</v>
      </c>
      <c r="L675" s="11">
        <v>2388.1010000000001</v>
      </c>
      <c r="M675" s="11">
        <v>2040.981</v>
      </c>
      <c r="N675" s="11">
        <v>1717.972</v>
      </c>
      <c r="O675" s="11">
        <v>1434.67</v>
      </c>
      <c r="P675" s="11">
        <v>1158.3150000000001</v>
      </c>
      <c r="Q675" s="11">
        <v>913.95100000000002</v>
      </c>
      <c r="R675" s="11">
        <v>706.81</v>
      </c>
      <c r="S675" s="11">
        <v>542.37099999999998</v>
      </c>
      <c r="T675" s="11">
        <v>406.70699999999999</v>
      </c>
      <c r="U675" s="11">
        <v>310.28100000000001</v>
      </c>
      <c r="V675" s="11">
        <v>212.15899999999999</v>
      </c>
      <c r="W675" s="11">
        <v>133.84800000000001</v>
      </c>
      <c r="X675" s="11">
        <v>70.995000000000005</v>
      </c>
      <c r="Y675" s="11">
        <v>27.966000000000001</v>
      </c>
      <c r="Z675" s="11">
        <v>6.7450000000000001</v>
      </c>
      <c r="AA675" s="11">
        <v>0.747</v>
      </c>
      <c r="AB675" s="11">
        <v>3.6999999999999998E-2</v>
      </c>
      <c r="AC675" s="11">
        <v>2E-3</v>
      </c>
    </row>
    <row r="676" spans="1:29" ht="11.5">
      <c r="A676" s="15">
        <v>659</v>
      </c>
      <c r="B676" s="13" t="s">
        <v>1059</v>
      </c>
      <c r="C676" s="14" t="s">
        <v>622</v>
      </c>
      <c r="D676" s="12">
        <v>3</v>
      </c>
      <c r="E676" s="12">
        <v>834</v>
      </c>
      <c r="F676" s="13" t="s">
        <v>1110</v>
      </c>
      <c r="G676" s="12">
        <v>910</v>
      </c>
      <c r="H676" s="12">
        <v>2015</v>
      </c>
      <c r="I676" s="11">
        <v>4438.7250000000004</v>
      </c>
      <c r="J676" s="11">
        <v>3910.511</v>
      </c>
      <c r="K676" s="11">
        <v>3278.2310000000002</v>
      </c>
      <c r="L676" s="11">
        <v>2684.078</v>
      </c>
      <c r="M676" s="11">
        <v>2339.9349999999999</v>
      </c>
      <c r="N676" s="11">
        <v>1988.6489999999999</v>
      </c>
      <c r="O676" s="11">
        <v>1665.3810000000001</v>
      </c>
      <c r="P676" s="11">
        <v>1380.201</v>
      </c>
      <c r="Q676" s="11">
        <v>1103.915</v>
      </c>
      <c r="R676" s="11">
        <v>861.83199999999999</v>
      </c>
      <c r="S676" s="11">
        <v>655.65099999999995</v>
      </c>
      <c r="T676" s="11">
        <v>491.89299999999997</v>
      </c>
      <c r="U676" s="11">
        <v>356.13200000000001</v>
      </c>
      <c r="V676" s="11">
        <v>255.53800000000001</v>
      </c>
      <c r="W676" s="11">
        <v>158.02099999999999</v>
      </c>
      <c r="X676" s="11">
        <v>84.372</v>
      </c>
      <c r="Y676" s="11">
        <v>33.753999999999998</v>
      </c>
      <c r="Z676" s="11">
        <v>8.3309999999999995</v>
      </c>
      <c r="AA676" s="11">
        <v>0.94499999999999995</v>
      </c>
      <c r="AB676" s="11">
        <v>4.1000000000000002E-2</v>
      </c>
      <c r="AC676" s="11">
        <v>2E-3</v>
      </c>
    </row>
    <row r="677" spans="1:29" ht="11.5">
      <c r="A677" s="15">
        <v>660</v>
      </c>
      <c r="B677" s="13" t="s">
        <v>1059</v>
      </c>
      <c r="C677" s="14" t="s">
        <v>622</v>
      </c>
      <c r="D677" s="12">
        <v>3</v>
      </c>
      <c r="E677" s="12">
        <v>834</v>
      </c>
      <c r="F677" s="13" t="s">
        <v>1110</v>
      </c>
      <c r="G677" s="12">
        <v>910</v>
      </c>
      <c r="H677" s="12">
        <v>2020</v>
      </c>
      <c r="I677" s="11">
        <v>4924.67</v>
      </c>
      <c r="J677" s="11">
        <v>4361.607</v>
      </c>
      <c r="K677" s="11">
        <v>3869.194</v>
      </c>
      <c r="L677" s="11">
        <v>3242.0309999999999</v>
      </c>
      <c r="M677" s="11">
        <v>2640.5039999999999</v>
      </c>
      <c r="N677" s="11">
        <v>2294.6799999999998</v>
      </c>
      <c r="O677" s="11">
        <v>1946.604</v>
      </c>
      <c r="P677" s="11">
        <v>1624.4649999999999</v>
      </c>
      <c r="Q677" s="11">
        <v>1339.3109999999999</v>
      </c>
      <c r="R677" s="11">
        <v>1063.2360000000001</v>
      </c>
      <c r="S677" s="11">
        <v>818.93499999999995</v>
      </c>
      <c r="T677" s="11">
        <v>611.01599999999996</v>
      </c>
      <c r="U677" s="11">
        <v>444.73200000000003</v>
      </c>
      <c r="V677" s="11">
        <v>304.96199999999999</v>
      </c>
      <c r="W677" s="11">
        <v>200.387</v>
      </c>
      <c r="X677" s="11">
        <v>106.873</v>
      </c>
      <c r="Y677" s="11">
        <v>44.497999999999998</v>
      </c>
      <c r="Z677" s="11">
        <v>11.856</v>
      </c>
      <c r="AA677" s="11">
        <v>1.48</v>
      </c>
      <c r="AB677" s="11">
        <v>6.5000000000000002E-2</v>
      </c>
      <c r="AC677" s="11">
        <v>2E-3</v>
      </c>
    </row>
    <row r="678" spans="1:29" ht="11.5">
      <c r="A678" s="15">
        <v>661</v>
      </c>
      <c r="B678" s="13" t="s">
        <v>1059</v>
      </c>
      <c r="C678" s="14" t="s">
        <v>623</v>
      </c>
      <c r="D678" s="12"/>
      <c r="E678" s="12">
        <v>894</v>
      </c>
      <c r="F678" s="13" t="s">
        <v>1110</v>
      </c>
      <c r="G678" s="12">
        <v>910</v>
      </c>
      <c r="H678" s="12">
        <v>1950</v>
      </c>
      <c r="I678" s="11">
        <v>215.48500000000001</v>
      </c>
      <c r="J678" s="11">
        <v>167.33099999999999</v>
      </c>
      <c r="K678" s="11">
        <v>140.86099999999999</v>
      </c>
      <c r="L678" s="11">
        <v>118.193</v>
      </c>
      <c r="M678" s="11">
        <v>99.94</v>
      </c>
      <c r="N678" s="11">
        <v>83.861000000000004</v>
      </c>
      <c r="O678" s="11">
        <v>71.972999999999999</v>
      </c>
      <c r="P678" s="11">
        <v>60.496000000000002</v>
      </c>
      <c r="Q678" s="11">
        <v>49.95</v>
      </c>
      <c r="R678" s="11">
        <v>39.189</v>
      </c>
      <c r="S678" s="11">
        <v>31.481999999999999</v>
      </c>
      <c r="T678" s="11">
        <v>22.489000000000001</v>
      </c>
      <c r="U678" s="11">
        <v>18.545000000000002</v>
      </c>
      <c r="V678" s="11">
        <v>13.753</v>
      </c>
      <c r="W678" s="11">
        <v>9.2940000000000005</v>
      </c>
      <c r="X678" s="11">
        <v>4.944</v>
      </c>
      <c r="Y678" s="11">
        <v>1.7689999999999999</v>
      </c>
      <c r="Z678" s="11">
        <v>0.53200000000000003</v>
      </c>
      <c r="AA678" s="11">
        <v>9.2999999999999999E-2</v>
      </c>
      <c r="AB678" s="11">
        <v>8.9999999999999993E-3</v>
      </c>
      <c r="AC678" s="11">
        <v>1E-3</v>
      </c>
    </row>
    <row r="679" spans="1:29" ht="11.5">
      <c r="A679" s="15">
        <v>662</v>
      </c>
      <c r="B679" s="13" t="s">
        <v>1059</v>
      </c>
      <c r="C679" s="14" t="s">
        <v>623</v>
      </c>
      <c r="D679" s="12"/>
      <c r="E679" s="12">
        <v>894</v>
      </c>
      <c r="F679" s="13" t="s">
        <v>1110</v>
      </c>
      <c r="G679" s="12">
        <v>910</v>
      </c>
      <c r="H679" s="12">
        <v>1955</v>
      </c>
      <c r="I679" s="11">
        <v>243.911</v>
      </c>
      <c r="J679" s="11">
        <v>195.94300000000001</v>
      </c>
      <c r="K679" s="11">
        <v>161.63999999999999</v>
      </c>
      <c r="L679" s="11">
        <v>137.154</v>
      </c>
      <c r="M679" s="11">
        <v>113.95399999999999</v>
      </c>
      <c r="N679" s="11">
        <v>95.504000000000005</v>
      </c>
      <c r="O679" s="11">
        <v>79.802999999999997</v>
      </c>
      <c r="P679" s="11">
        <v>68.027000000000001</v>
      </c>
      <c r="Q679" s="11">
        <v>56.633000000000003</v>
      </c>
      <c r="R679" s="11">
        <v>46.26</v>
      </c>
      <c r="S679" s="11">
        <v>35.747</v>
      </c>
      <c r="T679" s="11">
        <v>28.103000000000002</v>
      </c>
      <c r="U679" s="11">
        <v>19.388000000000002</v>
      </c>
      <c r="V679" s="11">
        <v>15.036</v>
      </c>
      <c r="W679" s="11">
        <v>10.073</v>
      </c>
      <c r="X679" s="11">
        <v>5.76</v>
      </c>
      <c r="Y679" s="11">
        <v>2.3370000000000002</v>
      </c>
      <c r="Z679" s="11">
        <v>0.54100000000000004</v>
      </c>
      <c r="AA679" s="11">
        <v>8.5000000000000006E-2</v>
      </c>
      <c r="AB679" s="11">
        <v>7.0000000000000001E-3</v>
      </c>
      <c r="AC679" s="11">
        <v>1E-3</v>
      </c>
    </row>
    <row r="680" spans="1:29" ht="11.5">
      <c r="A680" s="15">
        <v>663</v>
      </c>
      <c r="B680" s="13" t="s">
        <v>1059</v>
      </c>
      <c r="C680" s="14" t="s">
        <v>623</v>
      </c>
      <c r="D680" s="12"/>
      <c r="E680" s="12">
        <v>894</v>
      </c>
      <c r="F680" s="13" t="s">
        <v>1110</v>
      </c>
      <c r="G680" s="12">
        <v>910</v>
      </c>
      <c r="H680" s="12">
        <v>1960</v>
      </c>
      <c r="I680" s="11">
        <v>293.64699999999999</v>
      </c>
      <c r="J680" s="11">
        <v>224.749</v>
      </c>
      <c r="K680" s="11">
        <v>190.21100000000001</v>
      </c>
      <c r="L680" s="11">
        <v>157.88</v>
      </c>
      <c r="M680" s="11">
        <v>132.71199999999999</v>
      </c>
      <c r="N680" s="11">
        <v>109.363</v>
      </c>
      <c r="O680" s="11">
        <v>91.289000000000001</v>
      </c>
      <c r="P680" s="11">
        <v>75.783000000000001</v>
      </c>
      <c r="Q680" s="11">
        <v>64.001000000000005</v>
      </c>
      <c r="R680" s="11">
        <v>52.716999999999999</v>
      </c>
      <c r="S680" s="11">
        <v>42.402999999999999</v>
      </c>
      <c r="T680" s="11">
        <v>32.061</v>
      </c>
      <c r="U680" s="11">
        <v>24.338999999999999</v>
      </c>
      <c r="V680" s="11">
        <v>15.789</v>
      </c>
      <c r="W680" s="11">
        <v>11.057</v>
      </c>
      <c r="X680" s="11">
        <v>6.2590000000000003</v>
      </c>
      <c r="Y680" s="11">
        <v>2.718</v>
      </c>
      <c r="Z680" s="11">
        <v>0.70699999999999996</v>
      </c>
      <c r="AA680" s="11">
        <v>8.3000000000000004E-2</v>
      </c>
      <c r="AB680" s="11">
        <v>6.0000000000000001E-3</v>
      </c>
      <c r="AC680" s="11">
        <v>0</v>
      </c>
    </row>
    <row r="681" spans="1:29" ht="11.5">
      <c r="A681" s="15">
        <v>664</v>
      </c>
      <c r="B681" s="13" t="s">
        <v>1059</v>
      </c>
      <c r="C681" s="14" t="s">
        <v>623</v>
      </c>
      <c r="D681" s="12"/>
      <c r="E681" s="12">
        <v>894</v>
      </c>
      <c r="F681" s="13" t="s">
        <v>1110</v>
      </c>
      <c r="G681" s="12">
        <v>910</v>
      </c>
      <c r="H681" s="12">
        <v>1965</v>
      </c>
      <c r="I681" s="11">
        <v>353.32600000000002</v>
      </c>
      <c r="J681" s="11">
        <v>272.947</v>
      </c>
      <c r="K681" s="11">
        <v>218.60900000000001</v>
      </c>
      <c r="L681" s="11">
        <v>183.976</v>
      </c>
      <c r="M681" s="11">
        <v>148.56299999999999</v>
      </c>
      <c r="N681" s="11">
        <v>123.67</v>
      </c>
      <c r="O681" s="11">
        <v>102.536</v>
      </c>
      <c r="P681" s="11">
        <v>85.588999999999999</v>
      </c>
      <c r="Q681" s="11">
        <v>70.590999999999994</v>
      </c>
      <c r="R681" s="11">
        <v>59.09</v>
      </c>
      <c r="S681" s="11">
        <v>47.981000000000002</v>
      </c>
      <c r="T681" s="11">
        <v>37.795999999999999</v>
      </c>
      <c r="U681" s="11">
        <v>27.608000000000001</v>
      </c>
      <c r="V681" s="11">
        <v>19.716000000000001</v>
      </c>
      <c r="W681" s="11">
        <v>11.532999999999999</v>
      </c>
      <c r="X681" s="11">
        <v>6.8120000000000003</v>
      </c>
      <c r="Y681" s="11">
        <v>2.903</v>
      </c>
      <c r="Z681" s="11">
        <v>0.79100000000000004</v>
      </c>
      <c r="AA681" s="11">
        <v>9.8000000000000004E-2</v>
      </c>
      <c r="AB681" s="11">
        <v>5.0000000000000001E-3</v>
      </c>
      <c r="AC681" s="11">
        <v>0</v>
      </c>
    </row>
    <row r="682" spans="1:29" ht="11.5">
      <c r="A682" s="15">
        <v>665</v>
      </c>
      <c r="B682" s="13" t="s">
        <v>1059</v>
      </c>
      <c r="C682" s="14" t="s">
        <v>623</v>
      </c>
      <c r="D682" s="12"/>
      <c r="E682" s="12">
        <v>894</v>
      </c>
      <c r="F682" s="13" t="s">
        <v>1110</v>
      </c>
      <c r="G682" s="12">
        <v>910</v>
      </c>
      <c r="H682" s="12">
        <v>1970</v>
      </c>
      <c r="I682" s="11">
        <v>410.03399999999999</v>
      </c>
      <c r="J682" s="11">
        <v>330.678</v>
      </c>
      <c r="K682" s="11">
        <v>266.36500000000001</v>
      </c>
      <c r="L682" s="11">
        <v>212.99799999999999</v>
      </c>
      <c r="M682" s="11">
        <v>176.00200000000001</v>
      </c>
      <c r="N682" s="11">
        <v>140.86199999999999</v>
      </c>
      <c r="O682" s="11">
        <v>117.499</v>
      </c>
      <c r="P682" s="11">
        <v>97.167000000000002</v>
      </c>
      <c r="Q682" s="11">
        <v>80.531000000000006</v>
      </c>
      <c r="R682" s="11">
        <v>65.793999999999997</v>
      </c>
      <c r="S682" s="11">
        <v>54.28</v>
      </c>
      <c r="T682" s="11">
        <v>43.156999999999996</v>
      </c>
      <c r="U682" s="11">
        <v>32.862000000000002</v>
      </c>
      <c r="V682" s="11">
        <v>22.581</v>
      </c>
      <c r="W682" s="11">
        <v>14.573</v>
      </c>
      <c r="X682" s="11">
        <v>7.19</v>
      </c>
      <c r="Y682" s="11">
        <v>3.2069999999999999</v>
      </c>
      <c r="Z682" s="11">
        <v>0.85899999999999999</v>
      </c>
      <c r="AA682" s="11">
        <v>0.113</v>
      </c>
      <c r="AB682" s="11">
        <v>6.0000000000000001E-3</v>
      </c>
      <c r="AC682" s="11">
        <v>0</v>
      </c>
    </row>
    <row r="683" spans="1:29" ht="11.5">
      <c r="A683" s="15">
        <v>666</v>
      </c>
      <c r="B683" s="13" t="s">
        <v>1059</v>
      </c>
      <c r="C683" s="14" t="s">
        <v>623</v>
      </c>
      <c r="D683" s="12"/>
      <c r="E683" s="12">
        <v>894</v>
      </c>
      <c r="F683" s="13" t="s">
        <v>1110</v>
      </c>
      <c r="G683" s="12">
        <v>910</v>
      </c>
      <c r="H683" s="12">
        <v>1975</v>
      </c>
      <c r="I683" s="11">
        <v>493.73099999999999</v>
      </c>
      <c r="J683" s="11">
        <v>387.43400000000003</v>
      </c>
      <c r="K683" s="11">
        <v>323.827</v>
      </c>
      <c r="L683" s="11">
        <v>260.56099999999998</v>
      </c>
      <c r="M683" s="11">
        <v>205.06700000000001</v>
      </c>
      <c r="N683" s="11">
        <v>168.167</v>
      </c>
      <c r="O683" s="11">
        <v>134.661</v>
      </c>
      <c r="P683" s="11">
        <v>111.997</v>
      </c>
      <c r="Q683" s="11">
        <v>91.963999999999999</v>
      </c>
      <c r="R683" s="11">
        <v>75.516000000000005</v>
      </c>
      <c r="S683" s="11">
        <v>60.796999999999997</v>
      </c>
      <c r="T683" s="11">
        <v>49.122999999999998</v>
      </c>
      <c r="U683" s="11">
        <v>37.762999999999998</v>
      </c>
      <c r="V683" s="11">
        <v>27.071999999999999</v>
      </c>
      <c r="W683" s="11">
        <v>16.817</v>
      </c>
      <c r="X683" s="11">
        <v>9.1669999999999998</v>
      </c>
      <c r="Y683" s="11">
        <v>3.4079999999999999</v>
      </c>
      <c r="Z683" s="11">
        <v>0.95499999999999996</v>
      </c>
      <c r="AA683" s="11">
        <v>0.122</v>
      </c>
      <c r="AB683" s="11">
        <v>6.0000000000000001E-3</v>
      </c>
      <c r="AC683" s="11">
        <v>0</v>
      </c>
    </row>
    <row r="684" spans="1:29" ht="11.5">
      <c r="A684" s="15">
        <v>667</v>
      </c>
      <c r="B684" s="13" t="s">
        <v>1059</v>
      </c>
      <c r="C684" s="14" t="s">
        <v>623</v>
      </c>
      <c r="D684" s="12"/>
      <c r="E684" s="12">
        <v>894</v>
      </c>
      <c r="F684" s="13" t="s">
        <v>1110</v>
      </c>
      <c r="G684" s="12">
        <v>910</v>
      </c>
      <c r="H684" s="12">
        <v>1980</v>
      </c>
      <c r="I684" s="11">
        <v>581.02800000000002</v>
      </c>
      <c r="J684" s="11">
        <v>469.05599999999998</v>
      </c>
      <c r="K684" s="11">
        <v>379.99099999999999</v>
      </c>
      <c r="L684" s="11">
        <v>317.07299999999998</v>
      </c>
      <c r="M684" s="11">
        <v>251.12700000000001</v>
      </c>
      <c r="N684" s="11">
        <v>196.04</v>
      </c>
      <c r="O684" s="11">
        <v>160.923</v>
      </c>
      <c r="P684" s="11">
        <v>128.45099999999999</v>
      </c>
      <c r="Q684" s="11">
        <v>106.096</v>
      </c>
      <c r="R684" s="11">
        <v>86.317999999999998</v>
      </c>
      <c r="S684" s="11">
        <v>69.847999999999999</v>
      </c>
      <c r="T684" s="11">
        <v>55.067999999999998</v>
      </c>
      <c r="U684" s="11">
        <v>43.024999999999999</v>
      </c>
      <c r="V684" s="11">
        <v>31.14</v>
      </c>
      <c r="W684" s="11">
        <v>20.183</v>
      </c>
      <c r="X684" s="11">
        <v>10.582000000000001</v>
      </c>
      <c r="Y684" s="11">
        <v>4.3390000000000004</v>
      </c>
      <c r="Z684" s="11">
        <v>1.0049999999999999</v>
      </c>
      <c r="AA684" s="11">
        <v>0.13400000000000001</v>
      </c>
      <c r="AB684" s="11">
        <v>6.0000000000000001E-3</v>
      </c>
      <c r="AC684" s="11">
        <v>0</v>
      </c>
    </row>
    <row r="685" spans="1:29" ht="11.5">
      <c r="A685" s="15">
        <v>668</v>
      </c>
      <c r="B685" s="13" t="s">
        <v>1059</v>
      </c>
      <c r="C685" s="14" t="s">
        <v>623</v>
      </c>
      <c r="D685" s="12"/>
      <c r="E685" s="12">
        <v>894</v>
      </c>
      <c r="F685" s="13" t="s">
        <v>1110</v>
      </c>
      <c r="G685" s="12">
        <v>910</v>
      </c>
      <c r="H685" s="12">
        <v>1985</v>
      </c>
      <c r="I685" s="11">
        <v>661.88699999999994</v>
      </c>
      <c r="J685" s="11">
        <v>552.423</v>
      </c>
      <c r="K685" s="11">
        <v>461.16699999999997</v>
      </c>
      <c r="L685" s="11">
        <v>375.07900000000001</v>
      </c>
      <c r="M685" s="11">
        <v>311.49299999999999</v>
      </c>
      <c r="N685" s="11">
        <v>245.41399999999999</v>
      </c>
      <c r="O685" s="11">
        <v>190.73599999999999</v>
      </c>
      <c r="P685" s="11">
        <v>155.59800000000001</v>
      </c>
      <c r="Q685" s="11">
        <v>123.226</v>
      </c>
      <c r="R685" s="11">
        <v>100.825</v>
      </c>
      <c r="S685" s="11">
        <v>80.847999999999999</v>
      </c>
      <c r="T685" s="11">
        <v>64.096999999999994</v>
      </c>
      <c r="U685" s="11">
        <v>48.917999999999999</v>
      </c>
      <c r="V685" s="11">
        <v>36.072000000000003</v>
      </c>
      <c r="W685" s="11">
        <v>23.709</v>
      </c>
      <c r="X685" s="11">
        <v>13.071</v>
      </c>
      <c r="Y685" s="11">
        <v>5.2290000000000001</v>
      </c>
      <c r="Z685" s="11">
        <v>1.369</v>
      </c>
      <c r="AA685" s="11">
        <v>0.158</v>
      </c>
      <c r="AB685" s="11">
        <v>8.9999999999999993E-3</v>
      </c>
      <c r="AC685" s="11">
        <v>0</v>
      </c>
    </row>
    <row r="686" spans="1:29" ht="11.5">
      <c r="A686" s="15">
        <v>669</v>
      </c>
      <c r="B686" s="13" t="s">
        <v>1059</v>
      </c>
      <c r="C686" s="14" t="s">
        <v>623</v>
      </c>
      <c r="D686" s="12"/>
      <c r="E686" s="12">
        <v>894</v>
      </c>
      <c r="F686" s="13" t="s">
        <v>1110</v>
      </c>
      <c r="G686" s="12">
        <v>910</v>
      </c>
      <c r="H686" s="12">
        <v>1990</v>
      </c>
      <c r="I686" s="11">
        <v>745.80799999999999</v>
      </c>
      <c r="J686" s="11">
        <v>625.09699999999998</v>
      </c>
      <c r="K686" s="11">
        <v>542.70600000000002</v>
      </c>
      <c r="L686" s="11">
        <v>450.03100000000001</v>
      </c>
      <c r="M686" s="11">
        <v>357.56599999999997</v>
      </c>
      <c r="N686" s="11">
        <v>294.43299999999999</v>
      </c>
      <c r="O686" s="11">
        <v>232.85300000000001</v>
      </c>
      <c r="P686" s="11">
        <v>180.697</v>
      </c>
      <c r="Q686" s="11">
        <v>146.52199999999999</v>
      </c>
      <c r="R686" s="11">
        <v>115.07</v>
      </c>
      <c r="S686" s="11">
        <v>93.004000000000005</v>
      </c>
      <c r="T686" s="11">
        <v>73.260999999999996</v>
      </c>
      <c r="U686" s="11">
        <v>56.401000000000003</v>
      </c>
      <c r="V686" s="11">
        <v>40.805</v>
      </c>
      <c r="W686" s="11">
        <v>27.486000000000001</v>
      </c>
      <c r="X686" s="11">
        <v>15.486000000000001</v>
      </c>
      <c r="Y686" s="11">
        <v>6.5650000000000004</v>
      </c>
      <c r="Z686" s="11">
        <v>1.6859999999999999</v>
      </c>
      <c r="AA686" s="11">
        <v>0.216</v>
      </c>
      <c r="AB686" s="11">
        <v>0.01</v>
      </c>
      <c r="AC686" s="11">
        <v>0</v>
      </c>
    </row>
    <row r="687" spans="1:29" ht="11.5">
      <c r="A687" s="15">
        <v>670</v>
      </c>
      <c r="B687" s="13" t="s">
        <v>1059</v>
      </c>
      <c r="C687" s="14" t="s">
        <v>623</v>
      </c>
      <c r="D687" s="12"/>
      <c r="E687" s="12">
        <v>894</v>
      </c>
      <c r="F687" s="13" t="s">
        <v>1110</v>
      </c>
      <c r="G687" s="12">
        <v>910</v>
      </c>
      <c r="H687" s="12">
        <v>1995</v>
      </c>
      <c r="I687" s="11">
        <v>833.803</v>
      </c>
      <c r="J687" s="11">
        <v>697.327</v>
      </c>
      <c r="K687" s="11">
        <v>609.745</v>
      </c>
      <c r="L687" s="11">
        <v>523.02700000000004</v>
      </c>
      <c r="M687" s="11">
        <v>418.42200000000003</v>
      </c>
      <c r="N687" s="11">
        <v>326.358</v>
      </c>
      <c r="O687" s="11">
        <v>269.43299999999999</v>
      </c>
      <c r="P687" s="11">
        <v>211.08199999999999</v>
      </c>
      <c r="Q687" s="11">
        <v>161.148</v>
      </c>
      <c r="R687" s="11">
        <v>129.12</v>
      </c>
      <c r="S687" s="11">
        <v>100.066</v>
      </c>
      <c r="T687" s="11">
        <v>79.474999999999994</v>
      </c>
      <c r="U687" s="11">
        <v>60.610999999999997</v>
      </c>
      <c r="V687" s="11">
        <v>44.048000000000002</v>
      </c>
      <c r="W687" s="11">
        <v>28.834</v>
      </c>
      <c r="X687" s="11">
        <v>16.46</v>
      </c>
      <c r="Y687" s="11">
        <v>7</v>
      </c>
      <c r="Z687" s="11">
        <v>1.84</v>
      </c>
      <c r="AA687" s="11">
        <v>0.22700000000000001</v>
      </c>
      <c r="AB687" s="11">
        <v>1.4999999999999999E-2</v>
      </c>
      <c r="AC687" s="11">
        <v>1E-3</v>
      </c>
    </row>
    <row r="688" spans="1:29" ht="11.5">
      <c r="A688" s="15">
        <v>671</v>
      </c>
      <c r="B688" s="13" t="s">
        <v>1059</v>
      </c>
      <c r="C688" s="14" t="s">
        <v>623</v>
      </c>
      <c r="D688" s="12"/>
      <c r="E688" s="12">
        <v>894</v>
      </c>
      <c r="F688" s="13" t="s">
        <v>1110</v>
      </c>
      <c r="G688" s="12">
        <v>910</v>
      </c>
      <c r="H688" s="12">
        <v>2000</v>
      </c>
      <c r="I688" s="11">
        <v>961.10900000000004</v>
      </c>
      <c r="J688" s="11">
        <v>781.92200000000003</v>
      </c>
      <c r="K688" s="11">
        <v>679.52099999999996</v>
      </c>
      <c r="L688" s="11">
        <v>597.64499999999998</v>
      </c>
      <c r="M688" s="11">
        <v>509.68400000000003</v>
      </c>
      <c r="N688" s="11">
        <v>400.86799999999999</v>
      </c>
      <c r="O688" s="11">
        <v>305.04500000000002</v>
      </c>
      <c r="P688" s="11">
        <v>243.643</v>
      </c>
      <c r="Q688" s="11">
        <v>185.04499999999999</v>
      </c>
      <c r="R688" s="11">
        <v>138.833</v>
      </c>
      <c r="S688" s="11">
        <v>109.89100000000001</v>
      </c>
      <c r="T688" s="11">
        <v>83.748000000000005</v>
      </c>
      <c r="U688" s="11">
        <v>64.268000000000001</v>
      </c>
      <c r="V688" s="11">
        <v>46.191000000000003</v>
      </c>
      <c r="W688" s="11">
        <v>30.280999999999999</v>
      </c>
      <c r="X688" s="11">
        <v>16.797000000000001</v>
      </c>
      <c r="Y688" s="11">
        <v>7.29</v>
      </c>
      <c r="Z688" s="11">
        <v>1.9590000000000001</v>
      </c>
      <c r="AA688" s="11">
        <v>0.27500000000000002</v>
      </c>
      <c r="AB688" s="11">
        <v>1.7999999999999999E-2</v>
      </c>
      <c r="AC688" s="11">
        <v>1E-3</v>
      </c>
    </row>
    <row r="689" spans="1:29" ht="11.5">
      <c r="A689" s="15">
        <v>672</v>
      </c>
      <c r="B689" s="13" t="s">
        <v>1059</v>
      </c>
      <c r="C689" s="14" t="s">
        <v>623</v>
      </c>
      <c r="D689" s="12"/>
      <c r="E689" s="12">
        <v>894</v>
      </c>
      <c r="F689" s="13" t="s">
        <v>1110</v>
      </c>
      <c r="G689" s="12">
        <v>910</v>
      </c>
      <c r="H689" s="12">
        <v>2005</v>
      </c>
      <c r="I689" s="11">
        <v>1120.5139999999999</v>
      </c>
      <c r="J689" s="11">
        <v>911.59199999999998</v>
      </c>
      <c r="K689" s="11">
        <v>762.072</v>
      </c>
      <c r="L689" s="11">
        <v>655.96600000000001</v>
      </c>
      <c r="M689" s="11">
        <v>560.46799999999996</v>
      </c>
      <c r="N689" s="11">
        <v>469.3</v>
      </c>
      <c r="O689" s="11">
        <v>364.88600000000002</v>
      </c>
      <c r="P689" s="11">
        <v>271.03100000000001</v>
      </c>
      <c r="Q689" s="11">
        <v>210.76300000000001</v>
      </c>
      <c r="R689" s="11">
        <v>157.214</v>
      </c>
      <c r="S689" s="11">
        <v>116.187</v>
      </c>
      <c r="T689" s="11">
        <v>90.263999999999996</v>
      </c>
      <c r="U689" s="11">
        <v>66.316000000000003</v>
      </c>
      <c r="V689" s="11">
        <v>47.774999999999999</v>
      </c>
      <c r="W689" s="11">
        <v>30.765000000000001</v>
      </c>
      <c r="X689" s="11">
        <v>16.861000000000001</v>
      </c>
      <c r="Y689" s="11">
        <v>6.9089999999999998</v>
      </c>
      <c r="Z689" s="11">
        <v>1.796</v>
      </c>
      <c r="AA689" s="11">
        <v>0.22700000000000001</v>
      </c>
      <c r="AB689" s="11">
        <v>1.7999999999999999E-2</v>
      </c>
      <c r="AC689" s="11">
        <v>1E-3</v>
      </c>
    </row>
    <row r="690" spans="1:29" ht="11.5">
      <c r="A690" s="15">
        <v>673</v>
      </c>
      <c r="B690" s="13" t="s">
        <v>1059</v>
      </c>
      <c r="C690" s="14" t="s">
        <v>623</v>
      </c>
      <c r="D690" s="12"/>
      <c r="E690" s="12">
        <v>894</v>
      </c>
      <c r="F690" s="13" t="s">
        <v>1110</v>
      </c>
      <c r="G690" s="12">
        <v>910</v>
      </c>
      <c r="H690" s="12">
        <v>2010</v>
      </c>
      <c r="I690" s="11">
        <v>1255.6559999999999</v>
      </c>
      <c r="J690" s="11">
        <v>1082.886</v>
      </c>
      <c r="K690" s="11">
        <v>894.57799999999997</v>
      </c>
      <c r="L690" s="11">
        <v>738.78700000000003</v>
      </c>
      <c r="M690" s="11">
        <v>617.28399999999999</v>
      </c>
      <c r="N690" s="11">
        <v>520.08600000000001</v>
      </c>
      <c r="O690" s="11">
        <v>434.38900000000001</v>
      </c>
      <c r="P690" s="11">
        <v>332.745</v>
      </c>
      <c r="Q690" s="11">
        <v>242.07</v>
      </c>
      <c r="R690" s="11">
        <v>185.202</v>
      </c>
      <c r="S690" s="11">
        <v>135.547</v>
      </c>
      <c r="T690" s="11">
        <v>97.745999999999995</v>
      </c>
      <c r="U690" s="11">
        <v>73.042000000000002</v>
      </c>
      <c r="V690" s="11">
        <v>50.139000000000003</v>
      </c>
      <c r="W690" s="11">
        <v>32.277000000000001</v>
      </c>
      <c r="X690" s="11">
        <v>17.283000000000001</v>
      </c>
      <c r="Y690" s="11">
        <v>6.9279999999999999</v>
      </c>
      <c r="Z690" s="11">
        <v>1.6659999999999999</v>
      </c>
      <c r="AA690" s="11">
        <v>0.188</v>
      </c>
      <c r="AB690" s="11">
        <v>1.2E-2</v>
      </c>
      <c r="AC690" s="11">
        <v>1E-3</v>
      </c>
    </row>
    <row r="691" spans="1:29" ht="11.5">
      <c r="A691" s="15">
        <v>674</v>
      </c>
      <c r="B691" s="13" t="s">
        <v>1059</v>
      </c>
      <c r="C691" s="14" t="s">
        <v>623</v>
      </c>
      <c r="D691" s="12"/>
      <c r="E691" s="12">
        <v>894</v>
      </c>
      <c r="F691" s="13" t="s">
        <v>1110</v>
      </c>
      <c r="G691" s="12">
        <v>910</v>
      </c>
      <c r="H691" s="12">
        <v>2015</v>
      </c>
      <c r="I691" s="11">
        <v>1391.028</v>
      </c>
      <c r="J691" s="11">
        <v>1231.1569999999999</v>
      </c>
      <c r="K691" s="11">
        <v>1072.7619999999999</v>
      </c>
      <c r="L691" s="11">
        <v>882.96199999999999</v>
      </c>
      <c r="M691" s="11">
        <v>720.91200000000003</v>
      </c>
      <c r="N691" s="11">
        <v>597.96299999999997</v>
      </c>
      <c r="O691" s="11">
        <v>501.697</v>
      </c>
      <c r="P691" s="11">
        <v>415.32400000000001</v>
      </c>
      <c r="Q691" s="11">
        <v>314.38200000000001</v>
      </c>
      <c r="R691" s="11">
        <v>225.88800000000001</v>
      </c>
      <c r="S691" s="11">
        <v>169.86099999999999</v>
      </c>
      <c r="T691" s="11">
        <v>121.47199999999999</v>
      </c>
      <c r="U691" s="11">
        <v>84.522999999999996</v>
      </c>
      <c r="V691" s="11">
        <v>59.424999999999997</v>
      </c>
      <c r="W691" s="11">
        <v>36.954000000000001</v>
      </c>
      <c r="X691" s="11">
        <v>20.245999999999999</v>
      </c>
      <c r="Y691" s="11">
        <v>8.2579999999999991</v>
      </c>
      <c r="Z691" s="11">
        <v>2.0979999999999999</v>
      </c>
      <c r="AA691" s="11">
        <v>0.246</v>
      </c>
      <c r="AB691" s="11">
        <v>1.2E-2</v>
      </c>
      <c r="AC691" s="11">
        <v>1E-3</v>
      </c>
    </row>
    <row r="692" spans="1:29" ht="11.5">
      <c r="A692" s="15">
        <v>675</v>
      </c>
      <c r="B692" s="13" t="s">
        <v>1059</v>
      </c>
      <c r="C692" s="14" t="s">
        <v>623</v>
      </c>
      <c r="D692" s="12"/>
      <c r="E692" s="12">
        <v>894</v>
      </c>
      <c r="F692" s="13" t="s">
        <v>1110</v>
      </c>
      <c r="G692" s="12">
        <v>910</v>
      </c>
      <c r="H692" s="12">
        <v>2020</v>
      </c>
      <c r="I692" s="11">
        <v>1489.489</v>
      </c>
      <c r="J692" s="11">
        <v>1370.8810000000001</v>
      </c>
      <c r="K692" s="11">
        <v>1222.79</v>
      </c>
      <c r="L692" s="11">
        <v>1062.327</v>
      </c>
      <c r="M692" s="11">
        <v>866.79499999999996</v>
      </c>
      <c r="N692" s="11">
        <v>703.69200000000001</v>
      </c>
      <c r="O692" s="11">
        <v>581.64700000000005</v>
      </c>
      <c r="P692" s="11">
        <v>484.58699999999999</v>
      </c>
      <c r="Q692" s="11">
        <v>397.44299999999998</v>
      </c>
      <c r="R692" s="11">
        <v>297.666</v>
      </c>
      <c r="S692" s="11">
        <v>210.398</v>
      </c>
      <c r="T692" s="11">
        <v>154.79900000000001</v>
      </c>
      <c r="U692" s="11">
        <v>107.083</v>
      </c>
      <c r="V692" s="11">
        <v>70.382000000000005</v>
      </c>
      <c r="W692" s="11">
        <v>45.2</v>
      </c>
      <c r="X692" s="11">
        <v>24.257000000000001</v>
      </c>
      <c r="Y692" s="11">
        <v>10.375</v>
      </c>
      <c r="Z692" s="11">
        <v>2.8050000000000002</v>
      </c>
      <c r="AA692" s="11">
        <v>0.37</v>
      </c>
      <c r="AB692" s="11">
        <v>1.9E-2</v>
      </c>
      <c r="AC692" s="11">
        <v>1E-3</v>
      </c>
    </row>
    <row r="693" spans="1:29" ht="11.5">
      <c r="A693" s="15">
        <v>676</v>
      </c>
      <c r="B693" s="13" t="s">
        <v>1059</v>
      </c>
      <c r="C693" s="14" t="s">
        <v>624</v>
      </c>
      <c r="D693" s="12"/>
      <c r="E693" s="12">
        <v>716</v>
      </c>
      <c r="F693" s="13" t="s">
        <v>1110</v>
      </c>
      <c r="G693" s="12">
        <v>910</v>
      </c>
      <c r="H693" s="12">
        <v>1950</v>
      </c>
      <c r="I693" s="11">
        <v>223.976</v>
      </c>
      <c r="J693" s="11">
        <v>197.625</v>
      </c>
      <c r="K693" s="11">
        <v>163.74600000000001</v>
      </c>
      <c r="L693" s="11">
        <v>140.03200000000001</v>
      </c>
      <c r="M693" s="11">
        <v>122.339</v>
      </c>
      <c r="N693" s="11">
        <v>100.38</v>
      </c>
      <c r="O693" s="11">
        <v>94.106999999999999</v>
      </c>
      <c r="P693" s="11">
        <v>72.775999999999996</v>
      </c>
      <c r="Q693" s="11">
        <v>60.228999999999999</v>
      </c>
      <c r="R693" s="11">
        <v>51.445</v>
      </c>
      <c r="S693" s="11">
        <v>42.661999999999999</v>
      </c>
      <c r="T693" s="11">
        <v>35.133000000000003</v>
      </c>
      <c r="U693" s="11">
        <v>26.35</v>
      </c>
      <c r="V693" s="11">
        <v>18.821999999999999</v>
      </c>
      <c r="W693" s="11">
        <v>11.542999999999999</v>
      </c>
      <c r="X693" s="11">
        <v>5.7729999999999997</v>
      </c>
      <c r="Y693" s="11">
        <v>1.879</v>
      </c>
      <c r="Z693" s="11">
        <v>0.61899999999999999</v>
      </c>
      <c r="AA693" s="11">
        <v>0.125</v>
      </c>
      <c r="AB693" s="11">
        <v>1.2999999999999999E-2</v>
      </c>
      <c r="AC693" s="11">
        <v>1E-3</v>
      </c>
    </row>
    <row r="694" spans="1:29" ht="11.5">
      <c r="A694" s="15">
        <v>677</v>
      </c>
      <c r="B694" s="13" t="s">
        <v>1059</v>
      </c>
      <c r="C694" s="14" t="s">
        <v>624</v>
      </c>
      <c r="D694" s="12"/>
      <c r="E694" s="12">
        <v>716</v>
      </c>
      <c r="F694" s="13" t="s">
        <v>1110</v>
      </c>
      <c r="G694" s="12">
        <v>910</v>
      </c>
      <c r="H694" s="12">
        <v>1955</v>
      </c>
      <c r="I694" s="11">
        <v>309.78800000000001</v>
      </c>
      <c r="J694" s="11">
        <v>210.191</v>
      </c>
      <c r="K694" s="11">
        <v>193.17099999999999</v>
      </c>
      <c r="L694" s="11">
        <v>160.55799999999999</v>
      </c>
      <c r="M694" s="11">
        <v>135.905</v>
      </c>
      <c r="N694" s="11">
        <v>117.776</v>
      </c>
      <c r="O694" s="11">
        <v>96.283000000000001</v>
      </c>
      <c r="P694" s="11">
        <v>89.828999999999994</v>
      </c>
      <c r="Q694" s="11">
        <v>68.915000000000006</v>
      </c>
      <c r="R694" s="11">
        <v>56.499000000000002</v>
      </c>
      <c r="S694" s="11">
        <v>47.555999999999997</v>
      </c>
      <c r="T694" s="11">
        <v>38.615000000000002</v>
      </c>
      <c r="U694" s="11">
        <v>30.738</v>
      </c>
      <c r="V694" s="11">
        <v>21.701000000000001</v>
      </c>
      <c r="W694" s="11">
        <v>14.018000000000001</v>
      </c>
      <c r="X694" s="11">
        <v>7.2679999999999998</v>
      </c>
      <c r="Y694" s="11">
        <v>2.7480000000000002</v>
      </c>
      <c r="Z694" s="11">
        <v>0.56699999999999995</v>
      </c>
      <c r="AA694" s="11">
        <v>9.0999999999999998E-2</v>
      </c>
      <c r="AB694" s="11">
        <v>8.9999999999999993E-3</v>
      </c>
      <c r="AC694" s="11">
        <v>1E-3</v>
      </c>
    </row>
    <row r="695" spans="1:29" ht="11.5">
      <c r="A695" s="15">
        <v>678</v>
      </c>
      <c r="B695" s="13" t="s">
        <v>1059</v>
      </c>
      <c r="C695" s="14" t="s">
        <v>624</v>
      </c>
      <c r="D695" s="12"/>
      <c r="E695" s="12">
        <v>716</v>
      </c>
      <c r="F695" s="13" t="s">
        <v>1110</v>
      </c>
      <c r="G695" s="12">
        <v>910</v>
      </c>
      <c r="H695" s="12">
        <v>1960</v>
      </c>
      <c r="I695" s="11">
        <v>367.18299999999999</v>
      </c>
      <c r="J695" s="11">
        <v>293.471</v>
      </c>
      <c r="K695" s="11">
        <v>206.053</v>
      </c>
      <c r="L695" s="11">
        <v>189.73099999999999</v>
      </c>
      <c r="M695" s="11">
        <v>156.03200000000001</v>
      </c>
      <c r="N695" s="11">
        <v>130.976</v>
      </c>
      <c r="O695" s="11">
        <v>113.128</v>
      </c>
      <c r="P695" s="11">
        <v>92.025999999999996</v>
      </c>
      <c r="Q695" s="11">
        <v>85.290999999999997</v>
      </c>
      <c r="R695" s="11">
        <v>64.83</v>
      </c>
      <c r="S695" s="11">
        <v>52.387</v>
      </c>
      <c r="T695" s="11">
        <v>43.19</v>
      </c>
      <c r="U695" s="11">
        <v>33.911999999999999</v>
      </c>
      <c r="V695" s="11">
        <v>25.42</v>
      </c>
      <c r="W695" s="11">
        <v>16.233000000000001</v>
      </c>
      <c r="X695" s="11">
        <v>8.8620000000000001</v>
      </c>
      <c r="Y695" s="11">
        <v>3.4670000000000001</v>
      </c>
      <c r="Z695" s="11">
        <v>0.82699999999999996</v>
      </c>
      <c r="AA695" s="11">
        <v>8.3000000000000004E-2</v>
      </c>
      <c r="AB695" s="11">
        <v>6.0000000000000001E-3</v>
      </c>
      <c r="AC695" s="11">
        <v>0</v>
      </c>
    </row>
    <row r="696" spans="1:29" ht="11.5">
      <c r="A696" s="15">
        <v>679</v>
      </c>
      <c r="B696" s="13" t="s">
        <v>1059</v>
      </c>
      <c r="C696" s="14" t="s">
        <v>624</v>
      </c>
      <c r="D696" s="12"/>
      <c r="E696" s="12">
        <v>716</v>
      </c>
      <c r="F696" s="13" t="s">
        <v>1110</v>
      </c>
      <c r="G696" s="12">
        <v>910</v>
      </c>
      <c r="H696" s="12">
        <v>1965</v>
      </c>
      <c r="I696" s="11">
        <v>442.69200000000001</v>
      </c>
      <c r="J696" s="11">
        <v>350.96899999999999</v>
      </c>
      <c r="K696" s="11">
        <v>288.44799999999998</v>
      </c>
      <c r="L696" s="11">
        <v>202.53</v>
      </c>
      <c r="M696" s="11">
        <v>184.31</v>
      </c>
      <c r="N696" s="11">
        <v>150.124</v>
      </c>
      <c r="O696" s="11">
        <v>125.571</v>
      </c>
      <c r="P696" s="11">
        <v>108.053</v>
      </c>
      <c r="Q696" s="11">
        <v>87.344999999999999</v>
      </c>
      <c r="R696" s="11">
        <v>80.358999999999995</v>
      </c>
      <c r="S696" s="11">
        <v>60.213000000000001</v>
      </c>
      <c r="T696" s="11">
        <v>47.674999999999997</v>
      </c>
      <c r="U696" s="11">
        <v>38.03</v>
      </c>
      <c r="V696" s="11">
        <v>28.131</v>
      </c>
      <c r="W696" s="11">
        <v>19.084</v>
      </c>
      <c r="X696" s="11">
        <v>10.294</v>
      </c>
      <c r="Y696" s="11">
        <v>4.2290000000000001</v>
      </c>
      <c r="Z696" s="11">
        <v>1.0369999999999999</v>
      </c>
      <c r="AA696" s="11">
        <v>0.11700000000000001</v>
      </c>
      <c r="AB696" s="11">
        <v>5.0000000000000001E-3</v>
      </c>
      <c r="AC696" s="11">
        <v>0</v>
      </c>
    </row>
    <row r="697" spans="1:29" ht="11.5">
      <c r="A697" s="15">
        <v>680</v>
      </c>
      <c r="B697" s="13" t="s">
        <v>1059</v>
      </c>
      <c r="C697" s="14" t="s">
        <v>624</v>
      </c>
      <c r="D697" s="12"/>
      <c r="E697" s="12">
        <v>716</v>
      </c>
      <c r="F697" s="13" t="s">
        <v>1110</v>
      </c>
      <c r="G697" s="12">
        <v>910</v>
      </c>
      <c r="H697" s="12">
        <v>1970</v>
      </c>
      <c r="I697" s="11">
        <v>524.58900000000006</v>
      </c>
      <c r="J697" s="11">
        <v>426.03300000000002</v>
      </c>
      <c r="K697" s="11">
        <v>345.45600000000002</v>
      </c>
      <c r="L697" s="11">
        <v>283.21899999999999</v>
      </c>
      <c r="M697" s="11">
        <v>194.91900000000001</v>
      </c>
      <c r="N697" s="11">
        <v>175.14</v>
      </c>
      <c r="O697" s="11">
        <v>141.989</v>
      </c>
      <c r="P697" s="11">
        <v>118.545</v>
      </c>
      <c r="Q697" s="11">
        <v>101.73399999999999</v>
      </c>
      <c r="R697" s="11">
        <v>81.738</v>
      </c>
      <c r="S697" s="11">
        <v>74.412999999999997</v>
      </c>
      <c r="T697" s="11">
        <v>54.665999999999997</v>
      </c>
      <c r="U697" s="11">
        <v>41.927999999999997</v>
      </c>
      <c r="V697" s="11">
        <v>31.547999999999998</v>
      </c>
      <c r="W697" s="11">
        <v>21.138000000000002</v>
      </c>
      <c r="X697" s="11">
        <v>12.121</v>
      </c>
      <c r="Y697" s="11">
        <v>4.8959999999999999</v>
      </c>
      <c r="Z697" s="11">
        <v>1.258</v>
      </c>
      <c r="AA697" s="11">
        <v>0.14699999999999999</v>
      </c>
      <c r="AB697" s="11">
        <v>6.0000000000000001E-3</v>
      </c>
      <c r="AC697" s="11">
        <v>0</v>
      </c>
    </row>
    <row r="698" spans="1:29" ht="11.5">
      <c r="A698" s="15">
        <v>681</v>
      </c>
      <c r="B698" s="13" t="s">
        <v>1059</v>
      </c>
      <c r="C698" s="14" t="s">
        <v>624</v>
      </c>
      <c r="D698" s="12"/>
      <c r="E698" s="12">
        <v>716</v>
      </c>
      <c r="F698" s="13" t="s">
        <v>1110</v>
      </c>
      <c r="G698" s="12">
        <v>910</v>
      </c>
      <c r="H698" s="12">
        <v>1975</v>
      </c>
      <c r="I698" s="11">
        <v>628.87800000000004</v>
      </c>
      <c r="J698" s="11">
        <v>506.55700000000002</v>
      </c>
      <c r="K698" s="11">
        <v>419.90899999999999</v>
      </c>
      <c r="L698" s="11">
        <v>339.68700000000001</v>
      </c>
      <c r="M698" s="11">
        <v>274.06299999999999</v>
      </c>
      <c r="N698" s="11">
        <v>185.41300000000001</v>
      </c>
      <c r="O698" s="11">
        <v>166.29300000000001</v>
      </c>
      <c r="P698" s="11">
        <v>134.483</v>
      </c>
      <c r="Q698" s="11">
        <v>111.93899999999999</v>
      </c>
      <c r="R698" s="11">
        <v>95.596999999999994</v>
      </c>
      <c r="S698" s="11">
        <v>75.894000000000005</v>
      </c>
      <c r="T698" s="11">
        <v>67.905000000000001</v>
      </c>
      <c r="U698" s="11">
        <v>48.320999999999998</v>
      </c>
      <c r="V698" s="11">
        <v>34.984000000000002</v>
      </c>
      <c r="W698" s="11">
        <v>23.885999999999999</v>
      </c>
      <c r="X698" s="11">
        <v>13.555999999999999</v>
      </c>
      <c r="Y698" s="11">
        <v>5.8419999999999996</v>
      </c>
      <c r="Z698" s="11">
        <v>1.4790000000000001</v>
      </c>
      <c r="AA698" s="11">
        <v>0.18099999999999999</v>
      </c>
      <c r="AB698" s="11">
        <v>8.0000000000000002E-3</v>
      </c>
      <c r="AC698" s="11">
        <v>0</v>
      </c>
    </row>
    <row r="699" spans="1:29" ht="11.5">
      <c r="A699" s="15">
        <v>682</v>
      </c>
      <c r="B699" s="13" t="s">
        <v>1059</v>
      </c>
      <c r="C699" s="14" t="s">
        <v>624</v>
      </c>
      <c r="D699" s="12"/>
      <c r="E699" s="12">
        <v>716</v>
      </c>
      <c r="F699" s="13" t="s">
        <v>1110</v>
      </c>
      <c r="G699" s="12">
        <v>910</v>
      </c>
      <c r="H699" s="12">
        <v>1980</v>
      </c>
      <c r="I699" s="11">
        <v>745.53300000000002</v>
      </c>
      <c r="J699" s="11">
        <v>606.42899999999997</v>
      </c>
      <c r="K699" s="11">
        <v>498.80500000000001</v>
      </c>
      <c r="L699" s="11">
        <v>409.84899999999999</v>
      </c>
      <c r="M699" s="11">
        <v>320.78399999999999</v>
      </c>
      <c r="N699" s="11">
        <v>251.63499999999999</v>
      </c>
      <c r="O699" s="11">
        <v>166.75</v>
      </c>
      <c r="P699" s="11">
        <v>151.22399999999999</v>
      </c>
      <c r="Q699" s="11">
        <v>122.76</v>
      </c>
      <c r="R699" s="11">
        <v>102.458</v>
      </c>
      <c r="S699" s="11">
        <v>87.171000000000006</v>
      </c>
      <c r="T699" s="11">
        <v>68.247</v>
      </c>
      <c r="U699" s="11">
        <v>59.628999999999998</v>
      </c>
      <c r="V699" s="11">
        <v>40.152999999999999</v>
      </c>
      <c r="W699" s="11">
        <v>26.488</v>
      </c>
      <c r="X699" s="11">
        <v>15.394</v>
      </c>
      <c r="Y699" s="11">
        <v>6.548</v>
      </c>
      <c r="Z699" s="11">
        <v>1.802</v>
      </c>
      <c r="AA699" s="11">
        <v>0.224</v>
      </c>
      <c r="AB699" s="11">
        <v>0.01</v>
      </c>
      <c r="AC699" s="11">
        <v>0</v>
      </c>
    </row>
    <row r="700" spans="1:29" ht="11.5">
      <c r="A700" s="15">
        <v>683</v>
      </c>
      <c r="B700" s="13" t="s">
        <v>1059</v>
      </c>
      <c r="C700" s="14" t="s">
        <v>624</v>
      </c>
      <c r="D700" s="12"/>
      <c r="E700" s="12">
        <v>716</v>
      </c>
      <c r="F700" s="13" t="s">
        <v>1110</v>
      </c>
      <c r="G700" s="12">
        <v>910</v>
      </c>
      <c r="H700" s="12">
        <v>1985</v>
      </c>
      <c r="I700" s="11">
        <v>807.09299999999996</v>
      </c>
      <c r="J700" s="11">
        <v>728.9</v>
      </c>
      <c r="K700" s="11">
        <v>601.61</v>
      </c>
      <c r="L700" s="11">
        <v>497.44099999999997</v>
      </c>
      <c r="M700" s="11">
        <v>411.44900000000001</v>
      </c>
      <c r="N700" s="11">
        <v>324.25400000000002</v>
      </c>
      <c r="O700" s="11">
        <v>254.36</v>
      </c>
      <c r="P700" s="11">
        <v>168.321</v>
      </c>
      <c r="Q700" s="11">
        <v>150.35300000000001</v>
      </c>
      <c r="R700" s="11">
        <v>120.496</v>
      </c>
      <c r="S700" s="11">
        <v>98.802000000000007</v>
      </c>
      <c r="T700" s="11">
        <v>82.18</v>
      </c>
      <c r="U700" s="11">
        <v>62.317999999999998</v>
      </c>
      <c r="V700" s="11">
        <v>51.454000000000001</v>
      </c>
      <c r="W700" s="11">
        <v>31.655999999999999</v>
      </c>
      <c r="X700" s="11">
        <v>17.904</v>
      </c>
      <c r="Y700" s="11">
        <v>8.0410000000000004</v>
      </c>
      <c r="Z700" s="11">
        <v>2.1739999999999999</v>
      </c>
      <c r="AA700" s="11">
        <v>0.28199999999999997</v>
      </c>
      <c r="AB700" s="11">
        <v>1.4999999999999999E-2</v>
      </c>
      <c r="AC700" s="11">
        <v>0</v>
      </c>
    </row>
    <row r="701" spans="1:29" ht="11.5">
      <c r="A701" s="15">
        <v>684</v>
      </c>
      <c r="B701" s="13" t="s">
        <v>1059</v>
      </c>
      <c r="C701" s="14" t="s">
        <v>624</v>
      </c>
      <c r="D701" s="12"/>
      <c r="E701" s="12">
        <v>716</v>
      </c>
      <c r="F701" s="13" t="s">
        <v>1110</v>
      </c>
      <c r="G701" s="12">
        <v>910</v>
      </c>
      <c r="H701" s="12">
        <v>1990</v>
      </c>
      <c r="I701" s="11">
        <v>884.05700000000002</v>
      </c>
      <c r="J701" s="11">
        <v>792.67899999999997</v>
      </c>
      <c r="K701" s="11">
        <v>723.51300000000003</v>
      </c>
      <c r="L701" s="11">
        <v>599.27599999999995</v>
      </c>
      <c r="M701" s="11">
        <v>497.15600000000001</v>
      </c>
      <c r="N701" s="11">
        <v>411.46199999999999</v>
      </c>
      <c r="O701" s="11">
        <v>322.70699999999999</v>
      </c>
      <c r="P701" s="11">
        <v>250.328</v>
      </c>
      <c r="Q701" s="11">
        <v>163.93600000000001</v>
      </c>
      <c r="R701" s="11">
        <v>144.114</v>
      </c>
      <c r="S701" s="11">
        <v>113.518</v>
      </c>
      <c r="T701" s="11">
        <v>91.027000000000001</v>
      </c>
      <c r="U701" s="11">
        <v>73.176000000000002</v>
      </c>
      <c r="V701" s="11">
        <v>52.4</v>
      </c>
      <c r="W701" s="11">
        <v>39.295999999999999</v>
      </c>
      <c r="X701" s="11">
        <v>20.62</v>
      </c>
      <c r="Y701" s="11">
        <v>8.89</v>
      </c>
      <c r="Z701" s="11">
        <v>2.464</v>
      </c>
      <c r="AA701" s="11">
        <v>0.308</v>
      </c>
      <c r="AB701" s="11">
        <v>1.4999999999999999E-2</v>
      </c>
      <c r="AC701" s="11">
        <v>1E-3</v>
      </c>
    </row>
    <row r="702" spans="1:29" ht="11.5">
      <c r="A702" s="15">
        <v>685</v>
      </c>
      <c r="B702" s="13" t="s">
        <v>1059</v>
      </c>
      <c r="C702" s="14" t="s">
        <v>624</v>
      </c>
      <c r="D702" s="12"/>
      <c r="E702" s="12">
        <v>716</v>
      </c>
      <c r="F702" s="13" t="s">
        <v>1110</v>
      </c>
      <c r="G702" s="12">
        <v>910</v>
      </c>
      <c r="H702" s="12">
        <v>1995</v>
      </c>
      <c r="I702" s="11">
        <v>865.17200000000003</v>
      </c>
      <c r="J702" s="11">
        <v>856.78700000000003</v>
      </c>
      <c r="K702" s="11">
        <v>781.10299999999995</v>
      </c>
      <c r="L702" s="11">
        <v>704.09400000000005</v>
      </c>
      <c r="M702" s="11">
        <v>560.25699999999995</v>
      </c>
      <c r="N702" s="11">
        <v>446.399</v>
      </c>
      <c r="O702" s="11">
        <v>361.33100000000002</v>
      </c>
      <c r="P702" s="11">
        <v>276.90199999999999</v>
      </c>
      <c r="Q702" s="11">
        <v>210.59100000000001</v>
      </c>
      <c r="R702" s="11">
        <v>135.27000000000001</v>
      </c>
      <c r="S702" s="11">
        <v>125.366</v>
      </c>
      <c r="T702" s="11">
        <v>102.318</v>
      </c>
      <c r="U702" s="11">
        <v>78.912000000000006</v>
      </c>
      <c r="V702" s="11">
        <v>59.722999999999999</v>
      </c>
      <c r="W702" s="11">
        <v>38.822000000000003</v>
      </c>
      <c r="X702" s="11">
        <v>24.844999999999999</v>
      </c>
      <c r="Y702" s="11">
        <v>10.189</v>
      </c>
      <c r="Z702" s="11">
        <v>2.6779999999999999</v>
      </c>
      <c r="AA702" s="11">
        <v>0.35799999999999998</v>
      </c>
      <c r="AB702" s="11">
        <v>2.3E-2</v>
      </c>
      <c r="AC702" s="11">
        <v>1E-3</v>
      </c>
    </row>
    <row r="703" spans="1:29" ht="11.5">
      <c r="A703" s="15">
        <v>686</v>
      </c>
      <c r="B703" s="13" t="s">
        <v>1059</v>
      </c>
      <c r="C703" s="14" t="s">
        <v>624</v>
      </c>
      <c r="D703" s="12"/>
      <c r="E703" s="12">
        <v>716</v>
      </c>
      <c r="F703" s="13" t="s">
        <v>1110</v>
      </c>
      <c r="G703" s="12">
        <v>910</v>
      </c>
      <c r="H703" s="12">
        <v>2000</v>
      </c>
      <c r="I703" s="11">
        <v>854.05499999999995</v>
      </c>
      <c r="J703" s="11">
        <v>825.63900000000001</v>
      </c>
      <c r="K703" s="11">
        <v>833.47799999999995</v>
      </c>
      <c r="L703" s="11">
        <v>744.44299999999998</v>
      </c>
      <c r="M703" s="11">
        <v>634.45399999999995</v>
      </c>
      <c r="N703" s="11">
        <v>477.05900000000003</v>
      </c>
      <c r="O703" s="11">
        <v>363.399</v>
      </c>
      <c r="P703" s="11">
        <v>277.55599999999998</v>
      </c>
      <c r="Q703" s="11">
        <v>206.09800000000001</v>
      </c>
      <c r="R703" s="11">
        <v>156.99299999999999</v>
      </c>
      <c r="S703" s="11">
        <v>108.84099999999999</v>
      </c>
      <c r="T703" s="11">
        <v>106.81</v>
      </c>
      <c r="U703" s="11">
        <v>83.335999999999999</v>
      </c>
      <c r="V703" s="11">
        <v>60.973999999999997</v>
      </c>
      <c r="W703" s="11">
        <v>42.101999999999997</v>
      </c>
      <c r="X703" s="11">
        <v>23.675999999999998</v>
      </c>
      <c r="Y703" s="11">
        <v>11.933</v>
      </c>
      <c r="Z703" s="11">
        <v>3.016</v>
      </c>
      <c r="AA703" s="11">
        <v>0.40600000000000003</v>
      </c>
      <c r="AB703" s="11">
        <v>3.3000000000000002E-2</v>
      </c>
      <c r="AC703" s="11">
        <v>2E-3</v>
      </c>
    </row>
    <row r="704" spans="1:29" ht="11.5">
      <c r="A704" s="15">
        <v>687</v>
      </c>
      <c r="B704" s="13" t="s">
        <v>1059</v>
      </c>
      <c r="C704" s="14" t="s">
        <v>624</v>
      </c>
      <c r="D704" s="12"/>
      <c r="E704" s="12">
        <v>716</v>
      </c>
      <c r="F704" s="13" t="s">
        <v>1110</v>
      </c>
      <c r="G704" s="12">
        <v>910</v>
      </c>
      <c r="H704" s="12">
        <v>2005</v>
      </c>
      <c r="I704" s="11">
        <v>890.72900000000004</v>
      </c>
      <c r="J704" s="11">
        <v>814.11</v>
      </c>
      <c r="K704" s="11">
        <v>796.11199999999997</v>
      </c>
      <c r="L704" s="11">
        <v>762.54600000000005</v>
      </c>
      <c r="M704" s="11">
        <v>615.93100000000004</v>
      </c>
      <c r="N704" s="11">
        <v>480.43900000000002</v>
      </c>
      <c r="O704" s="11">
        <v>356.03500000000003</v>
      </c>
      <c r="P704" s="11">
        <v>275.61200000000002</v>
      </c>
      <c r="Q704" s="11">
        <v>205.97</v>
      </c>
      <c r="R704" s="11">
        <v>155.65100000000001</v>
      </c>
      <c r="S704" s="11">
        <v>122.685</v>
      </c>
      <c r="T704" s="11">
        <v>87.355999999999995</v>
      </c>
      <c r="U704" s="11">
        <v>82.558000000000007</v>
      </c>
      <c r="V704" s="11">
        <v>60.78</v>
      </c>
      <c r="W704" s="11">
        <v>40.031999999999996</v>
      </c>
      <c r="X704" s="11">
        <v>23.401</v>
      </c>
      <c r="Y704" s="11">
        <v>10.209</v>
      </c>
      <c r="Z704" s="11">
        <v>3.0939999999999999</v>
      </c>
      <c r="AA704" s="11">
        <v>0.40100000000000002</v>
      </c>
      <c r="AB704" s="11">
        <v>3.3000000000000002E-2</v>
      </c>
      <c r="AC704" s="11">
        <v>2E-3</v>
      </c>
    </row>
    <row r="705" spans="1:29" ht="11.5">
      <c r="A705" s="15">
        <v>688</v>
      </c>
      <c r="B705" s="13" t="s">
        <v>1059</v>
      </c>
      <c r="C705" s="14" t="s">
        <v>624</v>
      </c>
      <c r="D705" s="12"/>
      <c r="E705" s="12">
        <v>716</v>
      </c>
      <c r="F705" s="13" t="s">
        <v>1110</v>
      </c>
      <c r="G705" s="12">
        <v>910</v>
      </c>
      <c r="H705" s="12">
        <v>2010</v>
      </c>
      <c r="I705" s="11">
        <v>1003.778</v>
      </c>
      <c r="J705" s="11">
        <v>849.77300000000002</v>
      </c>
      <c r="K705" s="11">
        <v>791.11400000000003</v>
      </c>
      <c r="L705" s="11">
        <v>729.89700000000005</v>
      </c>
      <c r="M705" s="11">
        <v>646.31600000000003</v>
      </c>
      <c r="N705" s="11">
        <v>511.221</v>
      </c>
      <c r="O705" s="11">
        <v>407.73</v>
      </c>
      <c r="P705" s="11">
        <v>296.577</v>
      </c>
      <c r="Q705" s="11">
        <v>220.2</v>
      </c>
      <c r="R705" s="11">
        <v>163.80000000000001</v>
      </c>
      <c r="S705" s="11">
        <v>125.947</v>
      </c>
      <c r="T705" s="11">
        <v>99.658000000000001</v>
      </c>
      <c r="U705" s="11">
        <v>68.299000000000007</v>
      </c>
      <c r="V705" s="11">
        <v>60.276000000000003</v>
      </c>
      <c r="W705" s="11">
        <v>39.694000000000003</v>
      </c>
      <c r="X705" s="11">
        <v>21.954000000000001</v>
      </c>
      <c r="Y705" s="11">
        <v>9.7919999999999998</v>
      </c>
      <c r="Z705" s="11">
        <v>2.5739999999999998</v>
      </c>
      <c r="AA705" s="11">
        <v>0.39200000000000002</v>
      </c>
      <c r="AB705" s="11">
        <v>0.03</v>
      </c>
      <c r="AC705" s="11">
        <v>2E-3</v>
      </c>
    </row>
    <row r="706" spans="1:29" ht="11.5">
      <c r="A706" s="15">
        <v>689</v>
      </c>
      <c r="B706" s="13" t="s">
        <v>1059</v>
      </c>
      <c r="C706" s="14" t="s">
        <v>624</v>
      </c>
      <c r="D706" s="12"/>
      <c r="E706" s="12">
        <v>716</v>
      </c>
      <c r="F706" s="13" t="s">
        <v>1110</v>
      </c>
      <c r="G706" s="12">
        <v>910</v>
      </c>
      <c r="H706" s="12">
        <v>2015</v>
      </c>
      <c r="I706" s="11">
        <v>1134.951</v>
      </c>
      <c r="J706" s="11">
        <v>975.45600000000002</v>
      </c>
      <c r="K706" s="11">
        <v>835.90800000000002</v>
      </c>
      <c r="L706" s="11">
        <v>745.86</v>
      </c>
      <c r="M706" s="11">
        <v>621.62599999999998</v>
      </c>
      <c r="N706" s="11">
        <v>508.46600000000001</v>
      </c>
      <c r="O706" s="11">
        <v>426.97800000000001</v>
      </c>
      <c r="P706" s="11">
        <v>374.262</v>
      </c>
      <c r="Q706" s="11">
        <v>266.54700000000003</v>
      </c>
      <c r="R706" s="11">
        <v>195.928</v>
      </c>
      <c r="S706" s="11">
        <v>146.761</v>
      </c>
      <c r="T706" s="11">
        <v>112.27500000000001</v>
      </c>
      <c r="U706" s="11">
        <v>85.751999999999995</v>
      </c>
      <c r="V706" s="11">
        <v>55.258000000000003</v>
      </c>
      <c r="W706" s="11">
        <v>44.009</v>
      </c>
      <c r="X706" s="11">
        <v>24.709</v>
      </c>
      <c r="Y706" s="11">
        <v>10.621</v>
      </c>
      <c r="Z706" s="11">
        <v>2.992</v>
      </c>
      <c r="AA706" s="11">
        <v>0.38800000000000001</v>
      </c>
      <c r="AB706" s="11">
        <v>2.9000000000000001E-2</v>
      </c>
      <c r="AC706" s="11">
        <v>2E-3</v>
      </c>
    </row>
    <row r="707" spans="1:29" ht="11.5">
      <c r="A707" s="15">
        <v>690</v>
      </c>
      <c r="B707" s="13" t="s">
        <v>1059</v>
      </c>
      <c r="C707" s="14" t="s">
        <v>624</v>
      </c>
      <c r="D707" s="12"/>
      <c r="E707" s="12">
        <v>716</v>
      </c>
      <c r="F707" s="13" t="s">
        <v>1110</v>
      </c>
      <c r="G707" s="12">
        <v>910</v>
      </c>
      <c r="H707" s="12">
        <v>2020</v>
      </c>
      <c r="I707" s="11">
        <v>1054.557</v>
      </c>
      <c r="J707" s="11">
        <v>1109.5139999999999</v>
      </c>
      <c r="K707" s="11">
        <v>962.69899999999996</v>
      </c>
      <c r="L707" s="11">
        <v>816.70600000000002</v>
      </c>
      <c r="M707" s="11">
        <v>672.14200000000005</v>
      </c>
      <c r="N707" s="11">
        <v>503.56799999999998</v>
      </c>
      <c r="O707" s="11">
        <v>430.30599999999998</v>
      </c>
      <c r="P707" s="11">
        <v>388.50099999999998</v>
      </c>
      <c r="Q707" s="11">
        <v>339.91500000000002</v>
      </c>
      <c r="R707" s="11">
        <v>239.524</v>
      </c>
      <c r="S707" s="11">
        <v>179.077</v>
      </c>
      <c r="T707" s="11">
        <v>135.63200000000001</v>
      </c>
      <c r="U707" s="11">
        <v>99.465000000000003</v>
      </c>
      <c r="V707" s="11">
        <v>71.649000000000001</v>
      </c>
      <c r="W707" s="11">
        <v>42.335999999999999</v>
      </c>
      <c r="X707" s="11">
        <v>29.113</v>
      </c>
      <c r="Y707" s="11">
        <v>13.034000000000001</v>
      </c>
      <c r="Z707" s="11">
        <v>3.6970000000000001</v>
      </c>
      <c r="AA707" s="11">
        <v>0.54</v>
      </c>
      <c r="AB707" s="11">
        <v>3.3000000000000002E-2</v>
      </c>
      <c r="AC707" s="11">
        <v>2E-3</v>
      </c>
    </row>
    <row r="708" spans="1:29" ht="11.5">
      <c r="A708" s="26">
        <v>691</v>
      </c>
      <c r="B708" s="24" t="s">
        <v>1059</v>
      </c>
      <c r="C708" s="32" t="s">
        <v>1121</v>
      </c>
      <c r="D708" s="23"/>
      <c r="E708" s="23">
        <v>911</v>
      </c>
      <c r="F708" s="24" t="s">
        <v>1109</v>
      </c>
      <c r="G708" s="23">
        <v>947</v>
      </c>
      <c r="H708" s="23">
        <v>1950</v>
      </c>
      <c r="I708" s="22">
        <v>2171.7310000000002</v>
      </c>
      <c r="J708" s="22">
        <v>1701.953</v>
      </c>
      <c r="K708" s="22">
        <v>1473.337</v>
      </c>
      <c r="L708" s="22">
        <v>1286.52</v>
      </c>
      <c r="M708" s="22">
        <v>1115.5229999999999</v>
      </c>
      <c r="N708" s="22">
        <v>957.04300000000001</v>
      </c>
      <c r="O708" s="22">
        <v>822.53899999999999</v>
      </c>
      <c r="P708" s="22">
        <v>699.68700000000001</v>
      </c>
      <c r="Q708" s="22">
        <v>590.15300000000002</v>
      </c>
      <c r="R708" s="22">
        <v>489.363</v>
      </c>
      <c r="S708" s="22">
        <v>404.05200000000002</v>
      </c>
      <c r="T708" s="22">
        <v>321.005</v>
      </c>
      <c r="U708" s="22">
        <v>239.739</v>
      </c>
      <c r="V708" s="22">
        <v>177.78200000000001</v>
      </c>
      <c r="W708" s="22">
        <v>120.929</v>
      </c>
      <c r="X708" s="22">
        <v>72.028999999999996</v>
      </c>
      <c r="Y708" s="22">
        <v>40.177</v>
      </c>
      <c r="Z708" s="22">
        <v>11.802</v>
      </c>
      <c r="AA708" s="22">
        <v>1.891</v>
      </c>
      <c r="AB708" s="22">
        <v>0.155</v>
      </c>
      <c r="AC708" s="22">
        <v>6.0000000000000001E-3</v>
      </c>
    </row>
    <row r="709" spans="1:29" ht="11.5">
      <c r="A709" s="26">
        <v>692</v>
      </c>
      <c r="B709" s="24" t="s">
        <v>1059</v>
      </c>
      <c r="C709" s="32" t="s">
        <v>1121</v>
      </c>
      <c r="D709" s="23"/>
      <c r="E709" s="23">
        <v>911</v>
      </c>
      <c r="F709" s="24" t="s">
        <v>1109</v>
      </c>
      <c r="G709" s="23">
        <v>947</v>
      </c>
      <c r="H709" s="23">
        <v>1955</v>
      </c>
      <c r="I709" s="22">
        <v>2437.558</v>
      </c>
      <c r="J709" s="22">
        <v>1900.442</v>
      </c>
      <c r="K709" s="22">
        <v>1625.6690000000001</v>
      </c>
      <c r="L709" s="22">
        <v>1424.9369999999999</v>
      </c>
      <c r="M709" s="22">
        <v>1233.116</v>
      </c>
      <c r="N709" s="22">
        <v>1055.6300000000001</v>
      </c>
      <c r="O709" s="22">
        <v>902.13</v>
      </c>
      <c r="P709" s="22">
        <v>769.64700000000005</v>
      </c>
      <c r="Q709" s="22">
        <v>648.27</v>
      </c>
      <c r="R709" s="22">
        <v>539.82899999999995</v>
      </c>
      <c r="S709" s="22">
        <v>440.06</v>
      </c>
      <c r="T709" s="22">
        <v>354.03699999999998</v>
      </c>
      <c r="U709" s="22">
        <v>269.88200000000001</v>
      </c>
      <c r="V709" s="22">
        <v>188.232</v>
      </c>
      <c r="W709" s="22">
        <v>124.336</v>
      </c>
      <c r="X709" s="22">
        <v>70.293999999999997</v>
      </c>
      <c r="Y709" s="22">
        <v>31.611999999999998</v>
      </c>
      <c r="Z709" s="22">
        <v>11.484</v>
      </c>
      <c r="AA709" s="22">
        <v>1.964</v>
      </c>
      <c r="AB709" s="22">
        <v>0.16600000000000001</v>
      </c>
      <c r="AC709" s="22">
        <v>8.0000000000000002E-3</v>
      </c>
    </row>
    <row r="710" spans="1:29" ht="11.5">
      <c r="A710" s="26">
        <v>693</v>
      </c>
      <c r="B710" s="24" t="s">
        <v>1059</v>
      </c>
      <c r="C710" s="32" t="s">
        <v>1121</v>
      </c>
      <c r="D710" s="23"/>
      <c r="E710" s="23">
        <v>911</v>
      </c>
      <c r="F710" s="24" t="s">
        <v>1109</v>
      </c>
      <c r="G710" s="23">
        <v>947</v>
      </c>
      <c r="H710" s="23">
        <v>1960</v>
      </c>
      <c r="I710" s="22">
        <v>2762.761</v>
      </c>
      <c r="J710" s="22">
        <v>2181.5909999999999</v>
      </c>
      <c r="K710" s="22">
        <v>1799.7719999999999</v>
      </c>
      <c r="L710" s="22">
        <v>1539.6089999999999</v>
      </c>
      <c r="M710" s="22">
        <v>1362.5640000000001</v>
      </c>
      <c r="N710" s="22">
        <v>1200.047</v>
      </c>
      <c r="O710" s="22">
        <v>1013.307</v>
      </c>
      <c r="P710" s="22">
        <v>867.68700000000001</v>
      </c>
      <c r="Q710" s="22">
        <v>735.65899999999999</v>
      </c>
      <c r="R710" s="22">
        <v>612.72799999999995</v>
      </c>
      <c r="S710" s="22">
        <v>482.75900000000001</v>
      </c>
      <c r="T710" s="22">
        <v>384.32100000000003</v>
      </c>
      <c r="U710" s="22">
        <v>297.67200000000003</v>
      </c>
      <c r="V710" s="22">
        <v>212.53</v>
      </c>
      <c r="W710" s="22">
        <v>133.101</v>
      </c>
      <c r="X710" s="22">
        <v>79.521000000000001</v>
      </c>
      <c r="Y710" s="22">
        <v>29.488</v>
      </c>
      <c r="Z710" s="22">
        <v>9.4659999999999993</v>
      </c>
      <c r="AA710" s="22">
        <v>1.9790000000000001</v>
      </c>
      <c r="AB710" s="22">
        <v>0.18099999999999999</v>
      </c>
      <c r="AC710" s="22">
        <v>8.9999999999999993E-3</v>
      </c>
    </row>
    <row r="711" spans="1:29" ht="11.5">
      <c r="A711" s="26">
        <v>694</v>
      </c>
      <c r="B711" s="24" t="s">
        <v>1059</v>
      </c>
      <c r="C711" s="32" t="s">
        <v>1121</v>
      </c>
      <c r="D711" s="23"/>
      <c r="E711" s="23">
        <v>911</v>
      </c>
      <c r="F711" s="24" t="s">
        <v>1109</v>
      </c>
      <c r="G711" s="23">
        <v>947</v>
      </c>
      <c r="H711" s="23">
        <v>1965</v>
      </c>
      <c r="I711" s="22">
        <v>3112.5030000000002</v>
      </c>
      <c r="J711" s="22">
        <v>2453.1950000000002</v>
      </c>
      <c r="K711" s="22">
        <v>2087.2269999999999</v>
      </c>
      <c r="L711" s="22">
        <v>1740.481</v>
      </c>
      <c r="M711" s="22">
        <v>1477.2670000000001</v>
      </c>
      <c r="N711" s="22">
        <v>1292.25</v>
      </c>
      <c r="O711" s="22">
        <v>1133.5840000000001</v>
      </c>
      <c r="P711" s="22">
        <v>950.98299999999995</v>
      </c>
      <c r="Q711" s="22">
        <v>806.97900000000004</v>
      </c>
      <c r="R711" s="22">
        <v>675.84400000000005</v>
      </c>
      <c r="S711" s="22">
        <v>553.35199999999998</v>
      </c>
      <c r="T711" s="22">
        <v>425.19600000000003</v>
      </c>
      <c r="U711" s="22">
        <v>324.947</v>
      </c>
      <c r="V711" s="22">
        <v>235.577</v>
      </c>
      <c r="W711" s="22">
        <v>150.63399999999999</v>
      </c>
      <c r="X711" s="22">
        <v>79.176000000000002</v>
      </c>
      <c r="Y711" s="22">
        <v>36.218000000000004</v>
      </c>
      <c r="Z711" s="22">
        <v>9.032</v>
      </c>
      <c r="AA711" s="22">
        <v>1.68</v>
      </c>
      <c r="AB711" s="22">
        <v>0.188</v>
      </c>
      <c r="AC711" s="22">
        <v>1.0999999999999999E-2</v>
      </c>
    </row>
    <row r="712" spans="1:29" ht="11.5">
      <c r="A712" s="26">
        <v>695</v>
      </c>
      <c r="B712" s="24" t="s">
        <v>1059</v>
      </c>
      <c r="C712" s="32" t="s">
        <v>1121</v>
      </c>
      <c r="D712" s="23"/>
      <c r="E712" s="23">
        <v>911</v>
      </c>
      <c r="F712" s="24" t="s">
        <v>1109</v>
      </c>
      <c r="G712" s="23">
        <v>947</v>
      </c>
      <c r="H712" s="23">
        <v>1970</v>
      </c>
      <c r="I712" s="22">
        <v>3547.3890000000001</v>
      </c>
      <c r="J712" s="22">
        <v>2855.9810000000002</v>
      </c>
      <c r="K712" s="22">
        <v>2358.2109999999998</v>
      </c>
      <c r="L712" s="22">
        <v>1980.4839999999999</v>
      </c>
      <c r="M712" s="22">
        <v>1703.4559999999999</v>
      </c>
      <c r="N712" s="22">
        <v>1443.2059999999999</v>
      </c>
      <c r="O712" s="22">
        <v>1232.6010000000001</v>
      </c>
      <c r="P712" s="22">
        <v>1049.6479999999999</v>
      </c>
      <c r="Q712" s="22">
        <v>880.09400000000005</v>
      </c>
      <c r="R712" s="22">
        <v>718.00800000000004</v>
      </c>
      <c r="S712" s="22">
        <v>590.053</v>
      </c>
      <c r="T712" s="22">
        <v>467.15899999999999</v>
      </c>
      <c r="U712" s="22">
        <v>362.58600000000001</v>
      </c>
      <c r="V712" s="22">
        <v>260.89800000000002</v>
      </c>
      <c r="W712" s="22">
        <v>173.005</v>
      </c>
      <c r="X712" s="22">
        <v>89.47</v>
      </c>
      <c r="Y712" s="22">
        <v>32.186999999999998</v>
      </c>
      <c r="Z712" s="22">
        <v>11.329000000000001</v>
      </c>
      <c r="AA712" s="22">
        <v>1.5820000000000001</v>
      </c>
      <c r="AB712" s="22">
        <v>0.16200000000000001</v>
      </c>
      <c r="AC712" s="22">
        <v>1.2E-2</v>
      </c>
    </row>
    <row r="713" spans="1:29" ht="11.5">
      <c r="A713" s="26">
        <v>696</v>
      </c>
      <c r="B713" s="24" t="s">
        <v>1059</v>
      </c>
      <c r="C713" s="32" t="s">
        <v>1121</v>
      </c>
      <c r="D713" s="23"/>
      <c r="E713" s="23">
        <v>911</v>
      </c>
      <c r="F713" s="24" t="s">
        <v>1109</v>
      </c>
      <c r="G713" s="23">
        <v>947</v>
      </c>
      <c r="H713" s="23">
        <v>1975</v>
      </c>
      <c r="I713" s="22">
        <v>4174.9219999999996</v>
      </c>
      <c r="J713" s="22">
        <v>3245.0169999999998</v>
      </c>
      <c r="K713" s="22">
        <v>2774.7919999999999</v>
      </c>
      <c r="L713" s="22">
        <v>2305.5149999999999</v>
      </c>
      <c r="M713" s="22">
        <v>1914.8030000000001</v>
      </c>
      <c r="N713" s="22">
        <v>1631.829</v>
      </c>
      <c r="O713" s="22">
        <v>1378.89</v>
      </c>
      <c r="P713" s="22">
        <v>1172.662</v>
      </c>
      <c r="Q713" s="22">
        <v>990.97900000000004</v>
      </c>
      <c r="R713" s="22">
        <v>821.36599999999999</v>
      </c>
      <c r="S713" s="22">
        <v>659.21400000000006</v>
      </c>
      <c r="T713" s="22">
        <v>529.13900000000001</v>
      </c>
      <c r="U713" s="22">
        <v>402.91199999999998</v>
      </c>
      <c r="V713" s="22">
        <v>293.37599999999998</v>
      </c>
      <c r="W713" s="22">
        <v>189.43700000000001</v>
      </c>
      <c r="X713" s="22">
        <v>105.971</v>
      </c>
      <c r="Y713" s="22">
        <v>42.136000000000003</v>
      </c>
      <c r="Z713" s="22">
        <v>10.124000000000001</v>
      </c>
      <c r="AA713" s="22">
        <v>2.09</v>
      </c>
      <c r="AB713" s="22">
        <v>0.15</v>
      </c>
      <c r="AC713" s="22">
        <v>1.0999999999999999E-2</v>
      </c>
    </row>
    <row r="714" spans="1:29" ht="11.5">
      <c r="A714" s="26">
        <v>697</v>
      </c>
      <c r="B714" s="24" t="s">
        <v>1059</v>
      </c>
      <c r="C714" s="32" t="s">
        <v>1121</v>
      </c>
      <c r="D714" s="23"/>
      <c r="E714" s="23">
        <v>911</v>
      </c>
      <c r="F714" s="24" t="s">
        <v>1109</v>
      </c>
      <c r="G714" s="23">
        <v>947</v>
      </c>
      <c r="H714" s="23">
        <v>1980</v>
      </c>
      <c r="I714" s="22">
        <v>4851.72</v>
      </c>
      <c r="J714" s="22">
        <v>3845.3620000000001</v>
      </c>
      <c r="K714" s="22">
        <v>3158.8760000000002</v>
      </c>
      <c r="L714" s="22">
        <v>2717.183</v>
      </c>
      <c r="M714" s="22">
        <v>2235.9520000000002</v>
      </c>
      <c r="N714" s="22">
        <v>1842.605</v>
      </c>
      <c r="O714" s="22">
        <v>1566.6980000000001</v>
      </c>
      <c r="P714" s="22">
        <v>1318.229</v>
      </c>
      <c r="Q714" s="22">
        <v>1112.404</v>
      </c>
      <c r="R714" s="22">
        <v>929.16</v>
      </c>
      <c r="S714" s="22">
        <v>757.57100000000003</v>
      </c>
      <c r="T714" s="22">
        <v>593.88900000000001</v>
      </c>
      <c r="U714" s="22">
        <v>458.65899999999999</v>
      </c>
      <c r="V714" s="22">
        <v>327.916</v>
      </c>
      <c r="W714" s="22">
        <v>214.77699999999999</v>
      </c>
      <c r="X714" s="22">
        <v>117.383</v>
      </c>
      <c r="Y714" s="22">
        <v>50.719000000000001</v>
      </c>
      <c r="Z714" s="22">
        <v>13.455</v>
      </c>
      <c r="AA714" s="22">
        <v>1.7250000000000001</v>
      </c>
      <c r="AB714" s="22">
        <v>0.21299999999999999</v>
      </c>
      <c r="AC714" s="22">
        <v>8.9999999999999993E-3</v>
      </c>
    </row>
    <row r="715" spans="1:29" ht="11.5">
      <c r="A715" s="26">
        <v>698</v>
      </c>
      <c r="B715" s="24" t="s">
        <v>1059</v>
      </c>
      <c r="C715" s="32" t="s">
        <v>1121</v>
      </c>
      <c r="D715" s="23"/>
      <c r="E715" s="23">
        <v>911</v>
      </c>
      <c r="F715" s="24" t="s">
        <v>1109</v>
      </c>
      <c r="G715" s="23">
        <v>947</v>
      </c>
      <c r="H715" s="23">
        <v>1985</v>
      </c>
      <c r="I715" s="22">
        <v>5664.3779999999997</v>
      </c>
      <c r="J715" s="22">
        <v>4471.3819999999996</v>
      </c>
      <c r="K715" s="22">
        <v>3724.643</v>
      </c>
      <c r="L715" s="22">
        <v>3075.9270000000001</v>
      </c>
      <c r="M715" s="22">
        <v>2624.2559999999999</v>
      </c>
      <c r="N715" s="22">
        <v>2145.5990000000002</v>
      </c>
      <c r="O715" s="22">
        <v>1763.6890000000001</v>
      </c>
      <c r="P715" s="22">
        <v>1492.0170000000001</v>
      </c>
      <c r="Q715" s="22">
        <v>1245.402</v>
      </c>
      <c r="R715" s="22">
        <v>1039.8910000000001</v>
      </c>
      <c r="S715" s="22">
        <v>854.99699999999996</v>
      </c>
      <c r="T715" s="22">
        <v>681.154</v>
      </c>
      <c r="U715" s="22">
        <v>514.64200000000005</v>
      </c>
      <c r="V715" s="22">
        <v>373.39499999999998</v>
      </c>
      <c r="W715" s="22">
        <v>240.96899999999999</v>
      </c>
      <c r="X715" s="22">
        <v>133.727</v>
      </c>
      <c r="Y715" s="22">
        <v>56.491999999999997</v>
      </c>
      <c r="Z715" s="22">
        <v>16.378</v>
      </c>
      <c r="AA715" s="22">
        <v>2.4889999999999999</v>
      </c>
      <c r="AB715" s="22">
        <v>0.155</v>
      </c>
      <c r="AC715" s="22">
        <v>1.2999999999999999E-2</v>
      </c>
    </row>
    <row r="716" spans="1:29" ht="11.5">
      <c r="A716" s="26">
        <v>699</v>
      </c>
      <c r="B716" s="24" t="s">
        <v>1059</v>
      </c>
      <c r="C716" s="32" t="s">
        <v>1121</v>
      </c>
      <c r="D716" s="23"/>
      <c r="E716" s="23">
        <v>911</v>
      </c>
      <c r="F716" s="24" t="s">
        <v>1109</v>
      </c>
      <c r="G716" s="23">
        <v>947</v>
      </c>
      <c r="H716" s="23">
        <v>1990</v>
      </c>
      <c r="I716" s="22">
        <v>6612.2240000000002</v>
      </c>
      <c r="J716" s="22">
        <v>5295.6660000000002</v>
      </c>
      <c r="K716" s="22">
        <v>4377.7380000000003</v>
      </c>
      <c r="L716" s="22">
        <v>3661.09</v>
      </c>
      <c r="M716" s="22">
        <v>2993.576</v>
      </c>
      <c r="N716" s="22">
        <v>2533.4580000000001</v>
      </c>
      <c r="O716" s="22">
        <v>2065.9189999999999</v>
      </c>
      <c r="P716" s="22">
        <v>1691.134</v>
      </c>
      <c r="Q716" s="22">
        <v>1420.43</v>
      </c>
      <c r="R716" s="22">
        <v>1173.979</v>
      </c>
      <c r="S716" s="22">
        <v>965.35599999999999</v>
      </c>
      <c r="T716" s="22">
        <v>775.85500000000002</v>
      </c>
      <c r="U716" s="22">
        <v>596.06600000000003</v>
      </c>
      <c r="V716" s="22">
        <v>423.59800000000001</v>
      </c>
      <c r="W716" s="22">
        <v>277.71100000000001</v>
      </c>
      <c r="X716" s="22">
        <v>152.23699999999999</v>
      </c>
      <c r="Y716" s="22">
        <v>65.415000000000006</v>
      </c>
      <c r="Z716" s="22">
        <v>18.617999999999999</v>
      </c>
      <c r="AA716" s="22">
        <v>3.1379999999999999</v>
      </c>
      <c r="AB716" s="22">
        <v>0.25600000000000001</v>
      </c>
      <c r="AC716" s="22">
        <v>8.0000000000000002E-3</v>
      </c>
    </row>
    <row r="717" spans="1:29" ht="11.5">
      <c r="A717" s="26">
        <v>700</v>
      </c>
      <c r="B717" s="24" t="s">
        <v>1059</v>
      </c>
      <c r="C717" s="32" t="s">
        <v>1121</v>
      </c>
      <c r="D717" s="23"/>
      <c r="E717" s="23">
        <v>911</v>
      </c>
      <c r="F717" s="24" t="s">
        <v>1109</v>
      </c>
      <c r="G717" s="23">
        <v>947</v>
      </c>
      <c r="H717" s="23">
        <v>1995</v>
      </c>
      <c r="I717" s="22">
        <v>7765.4380000000001</v>
      </c>
      <c r="J717" s="22">
        <v>6289.0559999999996</v>
      </c>
      <c r="K717" s="22">
        <v>5263.9610000000002</v>
      </c>
      <c r="L717" s="22">
        <v>4371.8019999999997</v>
      </c>
      <c r="M717" s="22">
        <v>3628.7730000000001</v>
      </c>
      <c r="N717" s="22">
        <v>2949.3609999999999</v>
      </c>
      <c r="O717" s="22">
        <v>2486.8580000000002</v>
      </c>
      <c r="P717" s="22">
        <v>2017.665</v>
      </c>
      <c r="Q717" s="22">
        <v>1638.1089999999999</v>
      </c>
      <c r="R717" s="22">
        <v>1361.1990000000001</v>
      </c>
      <c r="S717" s="22">
        <v>1107.6379999999999</v>
      </c>
      <c r="T717" s="22">
        <v>889.93600000000004</v>
      </c>
      <c r="U717" s="22">
        <v>689.22299999999996</v>
      </c>
      <c r="V717" s="22">
        <v>497.822</v>
      </c>
      <c r="W717" s="22">
        <v>320.15100000000001</v>
      </c>
      <c r="X717" s="22">
        <v>178.53</v>
      </c>
      <c r="Y717" s="22">
        <v>76.069000000000003</v>
      </c>
      <c r="Z717" s="22">
        <v>22.105</v>
      </c>
      <c r="AA717" s="22">
        <v>3.681</v>
      </c>
      <c r="AB717" s="22">
        <v>0.34300000000000003</v>
      </c>
      <c r="AC717" s="22">
        <v>1.6E-2</v>
      </c>
    </row>
    <row r="718" spans="1:29" ht="11.5">
      <c r="A718" s="26">
        <v>701</v>
      </c>
      <c r="B718" s="24" t="s">
        <v>1059</v>
      </c>
      <c r="C718" s="32" t="s">
        <v>1121</v>
      </c>
      <c r="D718" s="23"/>
      <c r="E718" s="23">
        <v>911</v>
      </c>
      <c r="F718" s="24" t="s">
        <v>1109</v>
      </c>
      <c r="G718" s="23">
        <v>947</v>
      </c>
      <c r="H718" s="23">
        <v>2000</v>
      </c>
      <c r="I718" s="22">
        <v>8801.1820000000007</v>
      </c>
      <c r="J718" s="22">
        <v>7183.0879999999997</v>
      </c>
      <c r="K718" s="22">
        <v>6088.0209999999997</v>
      </c>
      <c r="L718" s="22">
        <v>5119.5039999999999</v>
      </c>
      <c r="M718" s="22">
        <v>4223.57</v>
      </c>
      <c r="N718" s="22">
        <v>3480.6329999999998</v>
      </c>
      <c r="O718" s="22">
        <v>2817.2269999999999</v>
      </c>
      <c r="P718" s="22">
        <v>2358.2730000000001</v>
      </c>
      <c r="Q718" s="22">
        <v>1895.6030000000001</v>
      </c>
      <c r="R718" s="22">
        <v>1522.0219999999999</v>
      </c>
      <c r="S718" s="22">
        <v>1245.2</v>
      </c>
      <c r="T718" s="22">
        <v>990.26099999999997</v>
      </c>
      <c r="U718" s="22">
        <v>766.80700000000002</v>
      </c>
      <c r="V718" s="22">
        <v>558.11199999999997</v>
      </c>
      <c r="W718" s="22">
        <v>364.15899999999999</v>
      </c>
      <c r="X718" s="22">
        <v>199.25</v>
      </c>
      <c r="Y718" s="22">
        <v>86.305000000000007</v>
      </c>
      <c r="Z718" s="22">
        <v>24.844999999999999</v>
      </c>
      <c r="AA718" s="22">
        <v>4.2439999999999998</v>
      </c>
      <c r="AB718" s="22">
        <v>0.39</v>
      </c>
      <c r="AC718" s="22">
        <v>2.3E-2</v>
      </c>
    </row>
    <row r="719" spans="1:29" ht="11.5">
      <c r="A719" s="26">
        <v>702</v>
      </c>
      <c r="B719" s="24" t="s">
        <v>1059</v>
      </c>
      <c r="C719" s="32" t="s">
        <v>1121</v>
      </c>
      <c r="D719" s="23"/>
      <c r="E719" s="23">
        <v>911</v>
      </c>
      <c r="F719" s="24" t="s">
        <v>1109</v>
      </c>
      <c r="G719" s="23">
        <v>947</v>
      </c>
      <c r="H719" s="23">
        <v>2005</v>
      </c>
      <c r="I719" s="22">
        <v>10343.232</v>
      </c>
      <c r="J719" s="22">
        <v>8308.6669999999995</v>
      </c>
      <c r="K719" s="22">
        <v>7041.723</v>
      </c>
      <c r="L719" s="22">
        <v>5989.0630000000001</v>
      </c>
      <c r="M719" s="22">
        <v>5005.0569999999998</v>
      </c>
      <c r="N719" s="22">
        <v>4102.2</v>
      </c>
      <c r="O719" s="22">
        <v>3364.8969999999999</v>
      </c>
      <c r="P719" s="22">
        <v>2701.9009999999998</v>
      </c>
      <c r="Q719" s="22">
        <v>2240.4409999999998</v>
      </c>
      <c r="R719" s="22">
        <v>1782.1669999999999</v>
      </c>
      <c r="S719" s="22">
        <v>1409.481</v>
      </c>
      <c r="T719" s="22">
        <v>1128.0930000000001</v>
      </c>
      <c r="U719" s="22">
        <v>865.46100000000001</v>
      </c>
      <c r="V719" s="22">
        <v>630.54899999999998</v>
      </c>
      <c r="W719" s="22">
        <v>415.24799999999999</v>
      </c>
      <c r="X719" s="22">
        <v>231.20400000000001</v>
      </c>
      <c r="Y719" s="22">
        <v>98.67</v>
      </c>
      <c r="Z719" s="22">
        <v>29.06</v>
      </c>
      <c r="AA719" s="22">
        <v>4.9580000000000002</v>
      </c>
      <c r="AB719" s="22">
        <v>0.47099999999999997</v>
      </c>
      <c r="AC719" s="22">
        <v>2.7E-2</v>
      </c>
    </row>
    <row r="720" spans="1:29" ht="11.5">
      <c r="A720" s="26">
        <v>703</v>
      </c>
      <c r="B720" s="24" t="s">
        <v>1059</v>
      </c>
      <c r="C720" s="32" t="s">
        <v>1121</v>
      </c>
      <c r="D720" s="23"/>
      <c r="E720" s="23">
        <v>911</v>
      </c>
      <c r="F720" s="24" t="s">
        <v>1109</v>
      </c>
      <c r="G720" s="23">
        <v>947</v>
      </c>
      <c r="H720" s="23">
        <v>2010</v>
      </c>
      <c r="I720" s="22">
        <v>12200.647000000001</v>
      </c>
      <c r="J720" s="22">
        <v>9888.7919999999995</v>
      </c>
      <c r="K720" s="22">
        <v>8177.1279999999997</v>
      </c>
      <c r="L720" s="22">
        <v>6946.0649999999996</v>
      </c>
      <c r="M720" s="22">
        <v>5879.5529999999999</v>
      </c>
      <c r="N720" s="22">
        <v>4889.2460000000001</v>
      </c>
      <c r="O720" s="22">
        <v>3993.93</v>
      </c>
      <c r="P720" s="22">
        <v>3256.0059999999999</v>
      </c>
      <c r="Q720" s="22">
        <v>2594.5410000000002</v>
      </c>
      <c r="R720" s="22">
        <v>2126.7809999999999</v>
      </c>
      <c r="S720" s="22">
        <v>1665.2909999999999</v>
      </c>
      <c r="T720" s="22">
        <v>1288.9649999999999</v>
      </c>
      <c r="U720" s="22">
        <v>996.74800000000005</v>
      </c>
      <c r="V720" s="22">
        <v>721.04300000000001</v>
      </c>
      <c r="W720" s="22">
        <v>477</v>
      </c>
      <c r="X720" s="22">
        <v>269.22000000000003</v>
      </c>
      <c r="Y720" s="22">
        <v>117.661</v>
      </c>
      <c r="Z720" s="22">
        <v>34.545999999999999</v>
      </c>
      <c r="AA720" s="22">
        <v>6.1210000000000004</v>
      </c>
      <c r="AB720" s="22">
        <v>0.58599999999999997</v>
      </c>
      <c r="AC720" s="22">
        <v>3.4000000000000002E-2</v>
      </c>
    </row>
    <row r="721" spans="1:29" ht="11.5">
      <c r="A721" s="26">
        <v>704</v>
      </c>
      <c r="B721" s="24" t="s">
        <v>1059</v>
      </c>
      <c r="C721" s="32" t="s">
        <v>1121</v>
      </c>
      <c r="D721" s="23"/>
      <c r="E721" s="23">
        <v>911</v>
      </c>
      <c r="F721" s="24" t="s">
        <v>1109</v>
      </c>
      <c r="G721" s="23">
        <v>947</v>
      </c>
      <c r="H721" s="23">
        <v>2015</v>
      </c>
      <c r="I721" s="22">
        <v>14001.925999999999</v>
      </c>
      <c r="J721" s="22">
        <v>11764.236999999999</v>
      </c>
      <c r="K721" s="22">
        <v>9751.5450000000001</v>
      </c>
      <c r="L721" s="22">
        <v>8066.6080000000002</v>
      </c>
      <c r="M721" s="22">
        <v>6812.9589999999998</v>
      </c>
      <c r="N721" s="22">
        <v>5733.0259999999998</v>
      </c>
      <c r="O721" s="22">
        <v>4748.18</v>
      </c>
      <c r="P721" s="22">
        <v>3852.6559999999999</v>
      </c>
      <c r="Q721" s="22">
        <v>3120.2310000000002</v>
      </c>
      <c r="R721" s="22">
        <v>2465.4279999999999</v>
      </c>
      <c r="S721" s="22">
        <v>1992.3420000000001</v>
      </c>
      <c r="T721" s="22">
        <v>1528.6410000000001</v>
      </c>
      <c r="U721" s="22">
        <v>1145.328</v>
      </c>
      <c r="V721" s="22">
        <v>837.20600000000002</v>
      </c>
      <c r="W721" s="22">
        <v>552.79600000000005</v>
      </c>
      <c r="X721" s="22">
        <v>315.32100000000003</v>
      </c>
      <c r="Y721" s="22">
        <v>140.69399999999999</v>
      </c>
      <c r="Z721" s="22">
        <v>42.924999999999997</v>
      </c>
      <c r="AA721" s="22">
        <v>7.6849999999999996</v>
      </c>
      <c r="AB721" s="22">
        <v>0.76700000000000002</v>
      </c>
      <c r="AC721" s="22">
        <v>4.2000000000000003E-2</v>
      </c>
    </row>
    <row r="722" spans="1:29" ht="11.5">
      <c r="A722" s="26">
        <v>705</v>
      </c>
      <c r="B722" s="24" t="s">
        <v>1059</v>
      </c>
      <c r="C722" s="32" t="s">
        <v>1121</v>
      </c>
      <c r="D722" s="23"/>
      <c r="E722" s="23">
        <v>911</v>
      </c>
      <c r="F722" s="24" t="s">
        <v>1109</v>
      </c>
      <c r="G722" s="23">
        <v>947</v>
      </c>
      <c r="H722" s="23">
        <v>2020</v>
      </c>
      <c r="I722" s="22">
        <v>15535.039000000001</v>
      </c>
      <c r="J722" s="22">
        <v>13586.913</v>
      </c>
      <c r="K722" s="22">
        <v>11622.91</v>
      </c>
      <c r="L722" s="22">
        <v>9635.5020000000004</v>
      </c>
      <c r="M722" s="22">
        <v>7937.701</v>
      </c>
      <c r="N722" s="22">
        <v>6671.6450000000004</v>
      </c>
      <c r="O722" s="22">
        <v>5595.5230000000001</v>
      </c>
      <c r="P722" s="22">
        <v>4597.9189999999999</v>
      </c>
      <c r="Q722" s="22">
        <v>3705.3939999999998</v>
      </c>
      <c r="R722" s="22">
        <v>2977.22</v>
      </c>
      <c r="S722" s="22">
        <v>2322.5610000000001</v>
      </c>
      <c r="T722" s="22">
        <v>1839.059</v>
      </c>
      <c r="U722" s="22">
        <v>1366.9280000000001</v>
      </c>
      <c r="V722" s="22">
        <v>970.05899999999997</v>
      </c>
      <c r="W722" s="22">
        <v>649.98400000000004</v>
      </c>
      <c r="X722" s="22">
        <v>372.791</v>
      </c>
      <c r="Y722" s="22">
        <v>169.786</v>
      </c>
      <c r="Z722" s="22">
        <v>53.756</v>
      </c>
      <c r="AA722" s="22">
        <v>10.148</v>
      </c>
      <c r="AB722" s="22">
        <v>1.02</v>
      </c>
      <c r="AC722" s="22">
        <v>5.8000000000000003E-2</v>
      </c>
    </row>
    <row r="723" spans="1:29" ht="11.5">
      <c r="A723" s="15">
        <v>706</v>
      </c>
      <c r="B723" s="13" t="s">
        <v>1059</v>
      </c>
      <c r="C723" s="14" t="s">
        <v>1122</v>
      </c>
      <c r="D723" s="12"/>
      <c r="E723" s="12">
        <v>24</v>
      </c>
      <c r="F723" s="13" t="s">
        <v>1110</v>
      </c>
      <c r="G723" s="12">
        <v>911</v>
      </c>
      <c r="H723" s="12">
        <v>1950</v>
      </c>
      <c r="I723" s="11">
        <v>368.476</v>
      </c>
      <c r="J723" s="11">
        <v>283.38799999999998</v>
      </c>
      <c r="K723" s="11">
        <v>255.85499999999999</v>
      </c>
      <c r="L723" s="11">
        <v>229.78299999999999</v>
      </c>
      <c r="M723" s="11">
        <v>199.762</v>
      </c>
      <c r="N723" s="11">
        <v>173.286</v>
      </c>
      <c r="O723" s="11">
        <v>149.88800000000001</v>
      </c>
      <c r="P723" s="11">
        <v>128.38399999999999</v>
      </c>
      <c r="Q723" s="11">
        <v>108.253</v>
      </c>
      <c r="R723" s="11">
        <v>87.751000000000005</v>
      </c>
      <c r="S723" s="11">
        <v>70.581999999999994</v>
      </c>
      <c r="T723" s="11">
        <v>55.622</v>
      </c>
      <c r="U723" s="11">
        <v>37.295999999999999</v>
      </c>
      <c r="V723" s="11">
        <v>27.308</v>
      </c>
      <c r="W723" s="11">
        <v>17.373999999999999</v>
      </c>
      <c r="X723" s="11">
        <v>8.6750000000000007</v>
      </c>
      <c r="Y723" s="11">
        <v>3.528</v>
      </c>
      <c r="Z723" s="11">
        <v>1.274</v>
      </c>
      <c r="AA723" s="11">
        <v>0.151</v>
      </c>
      <c r="AB723" s="11">
        <v>6.0000000000000001E-3</v>
      </c>
      <c r="AC723" s="11">
        <v>0</v>
      </c>
    </row>
    <row r="724" spans="1:29" ht="11.5">
      <c r="A724" s="15">
        <v>707</v>
      </c>
      <c r="B724" s="13" t="s">
        <v>1059</v>
      </c>
      <c r="C724" s="14" t="s">
        <v>1122</v>
      </c>
      <c r="D724" s="12"/>
      <c r="E724" s="12">
        <v>24</v>
      </c>
      <c r="F724" s="13" t="s">
        <v>1110</v>
      </c>
      <c r="G724" s="12">
        <v>911</v>
      </c>
      <c r="H724" s="12">
        <v>1955</v>
      </c>
      <c r="I724" s="11">
        <v>433.40300000000002</v>
      </c>
      <c r="J724" s="11">
        <v>322.483</v>
      </c>
      <c r="K724" s="11">
        <v>271.91800000000001</v>
      </c>
      <c r="L724" s="11">
        <v>247.499</v>
      </c>
      <c r="M724" s="11">
        <v>218.97200000000001</v>
      </c>
      <c r="N724" s="11">
        <v>188.12299999999999</v>
      </c>
      <c r="O724" s="11">
        <v>162.691</v>
      </c>
      <c r="P724" s="11">
        <v>139.846</v>
      </c>
      <c r="Q724" s="11">
        <v>118.542</v>
      </c>
      <c r="R724" s="11">
        <v>98.718000000000004</v>
      </c>
      <c r="S724" s="11">
        <v>78.671999999999997</v>
      </c>
      <c r="T724" s="11">
        <v>61.798999999999999</v>
      </c>
      <c r="U724" s="11">
        <v>46.709000000000003</v>
      </c>
      <c r="V724" s="11">
        <v>29.222999999999999</v>
      </c>
      <c r="W724" s="11">
        <v>19.131</v>
      </c>
      <c r="X724" s="11">
        <v>10.252000000000001</v>
      </c>
      <c r="Y724" s="11">
        <v>4.0110000000000001</v>
      </c>
      <c r="Z724" s="11">
        <v>1.1739999999999999</v>
      </c>
      <c r="AA724" s="11">
        <v>0.28299999999999997</v>
      </c>
      <c r="AB724" s="11">
        <v>0.02</v>
      </c>
      <c r="AC724" s="11">
        <v>1E-3</v>
      </c>
    </row>
    <row r="725" spans="1:29" ht="11.5">
      <c r="A725" s="15">
        <v>708</v>
      </c>
      <c r="B725" s="13" t="s">
        <v>1059</v>
      </c>
      <c r="C725" s="14" t="s">
        <v>1122</v>
      </c>
      <c r="D725" s="12"/>
      <c r="E725" s="12">
        <v>24</v>
      </c>
      <c r="F725" s="13" t="s">
        <v>1110</v>
      </c>
      <c r="G725" s="12">
        <v>911</v>
      </c>
      <c r="H725" s="12">
        <v>1960</v>
      </c>
      <c r="I725" s="11">
        <v>494.12799999999999</v>
      </c>
      <c r="J725" s="11">
        <v>402.11700000000002</v>
      </c>
      <c r="K725" s="11">
        <v>282.63900000000001</v>
      </c>
      <c r="L725" s="11">
        <v>222.77099999999999</v>
      </c>
      <c r="M725" s="11">
        <v>225.684</v>
      </c>
      <c r="N725" s="11">
        <v>232.48400000000001</v>
      </c>
      <c r="O725" s="11">
        <v>188.81800000000001</v>
      </c>
      <c r="P725" s="11">
        <v>170.126</v>
      </c>
      <c r="Q725" s="11">
        <v>147.084</v>
      </c>
      <c r="R725" s="11">
        <v>123.849</v>
      </c>
      <c r="S725" s="11">
        <v>82.495000000000005</v>
      </c>
      <c r="T725" s="11">
        <v>64.834000000000003</v>
      </c>
      <c r="U725" s="11">
        <v>49.615000000000002</v>
      </c>
      <c r="V725" s="11">
        <v>35.338000000000001</v>
      </c>
      <c r="W725" s="11">
        <v>20.318999999999999</v>
      </c>
      <c r="X725" s="11">
        <v>17.257000000000001</v>
      </c>
      <c r="Y725" s="11">
        <v>2.516</v>
      </c>
      <c r="Z725" s="11">
        <v>1.3360000000000001</v>
      </c>
      <c r="AA725" s="11">
        <v>0.26100000000000001</v>
      </c>
      <c r="AB725" s="11">
        <v>3.6999999999999998E-2</v>
      </c>
      <c r="AC725" s="11">
        <v>2E-3</v>
      </c>
    </row>
    <row r="726" spans="1:29" ht="11.5">
      <c r="A726" s="15">
        <v>709</v>
      </c>
      <c r="B726" s="13" t="s">
        <v>1059</v>
      </c>
      <c r="C726" s="14" t="s">
        <v>1122</v>
      </c>
      <c r="D726" s="12"/>
      <c r="E726" s="12">
        <v>24</v>
      </c>
      <c r="F726" s="13" t="s">
        <v>1110</v>
      </c>
      <c r="G726" s="12">
        <v>911</v>
      </c>
      <c r="H726" s="12">
        <v>1965</v>
      </c>
      <c r="I726" s="11">
        <v>501.11</v>
      </c>
      <c r="J726" s="11">
        <v>416.23200000000003</v>
      </c>
      <c r="K726" s="11">
        <v>367.39299999999997</v>
      </c>
      <c r="L726" s="11">
        <v>258.28899999999999</v>
      </c>
      <c r="M726" s="11">
        <v>201.035</v>
      </c>
      <c r="N726" s="11">
        <v>203.01</v>
      </c>
      <c r="O726" s="11">
        <v>210.07499999999999</v>
      </c>
      <c r="P726" s="11">
        <v>169.09399999999999</v>
      </c>
      <c r="Q726" s="11">
        <v>151.209</v>
      </c>
      <c r="R726" s="11">
        <v>129.21799999999999</v>
      </c>
      <c r="S726" s="11">
        <v>106.982</v>
      </c>
      <c r="T726" s="11">
        <v>68.897999999999996</v>
      </c>
      <c r="U726" s="11">
        <v>51.963999999999999</v>
      </c>
      <c r="V726" s="11">
        <v>37.21</v>
      </c>
      <c r="W726" s="11">
        <v>23.789000000000001</v>
      </c>
      <c r="X726" s="11">
        <v>11.566000000000001</v>
      </c>
      <c r="Y726" s="11">
        <v>7.8239999999999998</v>
      </c>
      <c r="Z726" s="11">
        <v>0.91600000000000004</v>
      </c>
      <c r="AA726" s="11">
        <v>0.29799999999999999</v>
      </c>
      <c r="AB726" s="11">
        <v>3.4000000000000002E-2</v>
      </c>
      <c r="AC726" s="11">
        <v>3.0000000000000001E-3</v>
      </c>
    </row>
    <row r="727" spans="1:29" ht="11.5">
      <c r="A727" s="15">
        <v>710</v>
      </c>
      <c r="B727" s="13" t="s">
        <v>1059</v>
      </c>
      <c r="C727" s="14" t="s">
        <v>1122</v>
      </c>
      <c r="D727" s="12"/>
      <c r="E727" s="12">
        <v>24</v>
      </c>
      <c r="F727" s="13" t="s">
        <v>1110</v>
      </c>
      <c r="G727" s="12">
        <v>911</v>
      </c>
      <c r="H727" s="12">
        <v>1970</v>
      </c>
      <c r="I727" s="11">
        <v>518.76700000000005</v>
      </c>
      <c r="J727" s="11">
        <v>482.08</v>
      </c>
      <c r="K727" s="11">
        <v>377.726</v>
      </c>
      <c r="L727" s="11">
        <v>292.99799999999999</v>
      </c>
      <c r="M727" s="11">
        <v>262.10899999999998</v>
      </c>
      <c r="N727" s="11">
        <v>213.36699999999999</v>
      </c>
      <c r="O727" s="11">
        <v>186.4</v>
      </c>
      <c r="P727" s="11">
        <v>167.238</v>
      </c>
      <c r="Q727" s="11">
        <v>139.28</v>
      </c>
      <c r="R727" s="11">
        <v>104.66500000000001</v>
      </c>
      <c r="S727" s="11">
        <v>87.510999999999996</v>
      </c>
      <c r="T727" s="11">
        <v>66.695999999999998</v>
      </c>
      <c r="U727" s="11">
        <v>55.326000000000001</v>
      </c>
      <c r="V727" s="11">
        <v>40.045999999999999</v>
      </c>
      <c r="W727" s="11">
        <v>29.027999999999999</v>
      </c>
      <c r="X727" s="11">
        <v>12.097</v>
      </c>
      <c r="Y727" s="11">
        <v>0.61199999999999999</v>
      </c>
      <c r="Z727" s="11">
        <v>2.6240000000000001</v>
      </c>
      <c r="AA727" s="11">
        <v>0.187</v>
      </c>
      <c r="AB727" s="11">
        <v>0.04</v>
      </c>
      <c r="AC727" s="11">
        <v>3.0000000000000001E-3</v>
      </c>
    </row>
    <row r="728" spans="1:29" ht="11.5">
      <c r="A728" s="15">
        <v>711</v>
      </c>
      <c r="B728" s="13" t="s">
        <v>1059</v>
      </c>
      <c r="C728" s="14" t="s">
        <v>1122</v>
      </c>
      <c r="D728" s="12"/>
      <c r="E728" s="12">
        <v>24</v>
      </c>
      <c r="F728" s="13" t="s">
        <v>1110</v>
      </c>
      <c r="G728" s="12">
        <v>911</v>
      </c>
      <c r="H728" s="12">
        <v>1975</v>
      </c>
      <c r="I728" s="11">
        <v>677.34699999999998</v>
      </c>
      <c r="J728" s="11">
        <v>486.88299999999998</v>
      </c>
      <c r="K728" s="11">
        <v>479.75299999999999</v>
      </c>
      <c r="L728" s="11">
        <v>378.59699999999998</v>
      </c>
      <c r="M728" s="11">
        <v>290.27999999999997</v>
      </c>
      <c r="N728" s="11">
        <v>256.36200000000002</v>
      </c>
      <c r="O728" s="11">
        <v>208.541</v>
      </c>
      <c r="P728" s="11">
        <v>181.26300000000001</v>
      </c>
      <c r="Q728" s="11">
        <v>160.79599999999999</v>
      </c>
      <c r="R728" s="11">
        <v>132.32599999999999</v>
      </c>
      <c r="S728" s="11">
        <v>97.935000000000002</v>
      </c>
      <c r="T728" s="11">
        <v>79.731999999999999</v>
      </c>
      <c r="U728" s="11">
        <v>58.203000000000003</v>
      </c>
      <c r="V728" s="11">
        <v>45.009</v>
      </c>
      <c r="W728" s="11">
        <v>28.991</v>
      </c>
      <c r="X728" s="11">
        <v>17.77</v>
      </c>
      <c r="Y728" s="11">
        <v>5.8789999999999996</v>
      </c>
      <c r="Z728" s="11">
        <v>0.28899999999999998</v>
      </c>
      <c r="AA728" s="11">
        <v>0.58899999999999997</v>
      </c>
      <c r="AB728" s="11">
        <v>2.5999999999999999E-2</v>
      </c>
      <c r="AC728" s="11">
        <v>3.0000000000000001E-3</v>
      </c>
    </row>
    <row r="729" spans="1:29" ht="11.5">
      <c r="A729" s="15">
        <v>712</v>
      </c>
      <c r="B729" s="13" t="s">
        <v>1059</v>
      </c>
      <c r="C729" s="14" t="s">
        <v>1122</v>
      </c>
      <c r="D729" s="12"/>
      <c r="E729" s="12">
        <v>24</v>
      </c>
      <c r="F729" s="13" t="s">
        <v>1110</v>
      </c>
      <c r="G729" s="12">
        <v>911</v>
      </c>
      <c r="H729" s="12">
        <v>1980</v>
      </c>
      <c r="I729" s="11">
        <v>795.74099999999999</v>
      </c>
      <c r="J729" s="11">
        <v>636.84900000000005</v>
      </c>
      <c r="K729" s="11">
        <v>485.6</v>
      </c>
      <c r="L729" s="11">
        <v>478.79899999999998</v>
      </c>
      <c r="M729" s="11">
        <v>373.59199999999998</v>
      </c>
      <c r="N729" s="11">
        <v>284.14499999999998</v>
      </c>
      <c r="O729" s="11">
        <v>250.3</v>
      </c>
      <c r="P729" s="11">
        <v>202.928</v>
      </c>
      <c r="Q729" s="11">
        <v>174.59</v>
      </c>
      <c r="R729" s="11">
        <v>152.80799999999999</v>
      </c>
      <c r="S729" s="11">
        <v>123.511</v>
      </c>
      <c r="T729" s="11">
        <v>89.247</v>
      </c>
      <c r="U729" s="11">
        <v>69.466999999999999</v>
      </c>
      <c r="V729" s="11">
        <v>47.426000000000002</v>
      </c>
      <c r="W729" s="11">
        <v>32.622</v>
      </c>
      <c r="X729" s="11">
        <v>17.821000000000002</v>
      </c>
      <c r="Y729" s="11">
        <v>8.58</v>
      </c>
      <c r="Z729" s="11">
        <v>1.9910000000000001</v>
      </c>
      <c r="AA729" s="11">
        <v>0</v>
      </c>
      <c r="AB729" s="11">
        <v>0.08</v>
      </c>
      <c r="AC729" s="11">
        <v>2E-3</v>
      </c>
    </row>
    <row r="730" spans="1:29" ht="11.5">
      <c r="A730" s="15">
        <v>713</v>
      </c>
      <c r="B730" s="13" t="s">
        <v>1059</v>
      </c>
      <c r="C730" s="14" t="s">
        <v>1122</v>
      </c>
      <c r="D730" s="12"/>
      <c r="E730" s="12">
        <v>24</v>
      </c>
      <c r="F730" s="13" t="s">
        <v>1110</v>
      </c>
      <c r="G730" s="12">
        <v>911</v>
      </c>
      <c r="H730" s="12">
        <v>1985</v>
      </c>
      <c r="I730" s="11">
        <v>962.75300000000004</v>
      </c>
      <c r="J730" s="11">
        <v>752.59500000000003</v>
      </c>
      <c r="K730" s="11">
        <v>634.35900000000004</v>
      </c>
      <c r="L730" s="11">
        <v>486.16899999999998</v>
      </c>
      <c r="M730" s="11">
        <v>472.68400000000003</v>
      </c>
      <c r="N730" s="11">
        <v>366.79599999999999</v>
      </c>
      <c r="O730" s="11">
        <v>278.45499999999998</v>
      </c>
      <c r="P730" s="11">
        <v>243.14500000000001</v>
      </c>
      <c r="Q730" s="11">
        <v>195.61199999999999</v>
      </c>
      <c r="R730" s="11">
        <v>166.202</v>
      </c>
      <c r="S730" s="11">
        <v>142.66499999999999</v>
      </c>
      <c r="T730" s="11">
        <v>112.34699999999999</v>
      </c>
      <c r="U730" s="11">
        <v>77.894999999999996</v>
      </c>
      <c r="V730" s="11">
        <v>56.534999999999997</v>
      </c>
      <c r="W730" s="11">
        <v>34.594999999999999</v>
      </c>
      <c r="X730" s="11">
        <v>20.044</v>
      </c>
      <c r="Y730" s="11">
        <v>8.6069999999999993</v>
      </c>
      <c r="Z730" s="11">
        <v>2.9129999999999998</v>
      </c>
      <c r="AA730" s="11">
        <v>0.44700000000000001</v>
      </c>
      <c r="AB730" s="11">
        <v>0</v>
      </c>
      <c r="AC730" s="11">
        <v>6.0000000000000001E-3</v>
      </c>
    </row>
    <row r="731" spans="1:29" ht="11.5">
      <c r="A731" s="15">
        <v>714</v>
      </c>
      <c r="B731" s="13" t="s">
        <v>1059</v>
      </c>
      <c r="C731" s="14" t="s">
        <v>1122</v>
      </c>
      <c r="D731" s="12"/>
      <c r="E731" s="12">
        <v>24</v>
      </c>
      <c r="F731" s="13" t="s">
        <v>1110</v>
      </c>
      <c r="G731" s="12">
        <v>911</v>
      </c>
      <c r="H731" s="12">
        <v>1990</v>
      </c>
      <c r="I731" s="11">
        <v>1152.992</v>
      </c>
      <c r="J731" s="11">
        <v>906.327</v>
      </c>
      <c r="K731" s="11">
        <v>745.13400000000001</v>
      </c>
      <c r="L731" s="11">
        <v>629.72900000000004</v>
      </c>
      <c r="M731" s="11">
        <v>478.27</v>
      </c>
      <c r="N731" s="11">
        <v>460.60500000000002</v>
      </c>
      <c r="O731" s="11">
        <v>356.76100000000002</v>
      </c>
      <c r="P731" s="11">
        <v>269.55</v>
      </c>
      <c r="Q731" s="11">
        <v>233.03399999999999</v>
      </c>
      <c r="R731" s="11">
        <v>185.15600000000001</v>
      </c>
      <c r="S731" s="11">
        <v>154.40600000000001</v>
      </c>
      <c r="T731" s="11">
        <v>129.01499999999999</v>
      </c>
      <c r="U731" s="11">
        <v>97.289000000000001</v>
      </c>
      <c r="V731" s="11">
        <v>63.027999999999999</v>
      </c>
      <c r="W731" s="11">
        <v>40.975000000000001</v>
      </c>
      <c r="X731" s="11">
        <v>21.186</v>
      </c>
      <c r="Y731" s="11">
        <v>9.6430000000000007</v>
      </c>
      <c r="Z731" s="11">
        <v>2.9279999999999999</v>
      </c>
      <c r="AA731" s="11">
        <v>0.65700000000000003</v>
      </c>
      <c r="AB731" s="11">
        <v>6.2E-2</v>
      </c>
      <c r="AC731" s="11">
        <v>0</v>
      </c>
    </row>
    <row r="732" spans="1:29" ht="11.5">
      <c r="A732" s="15">
        <v>715</v>
      </c>
      <c r="B732" s="13" t="s">
        <v>1059</v>
      </c>
      <c r="C732" s="14" t="s">
        <v>1122</v>
      </c>
      <c r="D732" s="12"/>
      <c r="E732" s="12">
        <v>24</v>
      </c>
      <c r="F732" s="13" t="s">
        <v>1110</v>
      </c>
      <c r="G732" s="12">
        <v>911</v>
      </c>
      <c r="H732" s="12">
        <v>1995</v>
      </c>
      <c r="I732" s="11">
        <v>1330.328</v>
      </c>
      <c r="J732" s="11">
        <v>1079.1099999999999</v>
      </c>
      <c r="K732" s="11">
        <v>892.01199999999994</v>
      </c>
      <c r="L732" s="11">
        <v>735.55399999999997</v>
      </c>
      <c r="M732" s="11">
        <v>614.66399999999999</v>
      </c>
      <c r="N732" s="11">
        <v>463.59399999999999</v>
      </c>
      <c r="O732" s="11">
        <v>444.73700000000002</v>
      </c>
      <c r="P732" s="11">
        <v>342.84800000000001</v>
      </c>
      <c r="Q732" s="11">
        <v>256.62799999999999</v>
      </c>
      <c r="R732" s="11">
        <v>218.691</v>
      </c>
      <c r="S732" s="11">
        <v>170.642</v>
      </c>
      <c r="T732" s="11">
        <v>138.59299999999999</v>
      </c>
      <c r="U732" s="11">
        <v>110.80500000000001</v>
      </c>
      <c r="V732" s="11">
        <v>77.953999999999994</v>
      </c>
      <c r="W732" s="11">
        <v>45.286999999999999</v>
      </c>
      <c r="X732" s="11">
        <v>24.873000000000001</v>
      </c>
      <c r="Y732" s="11">
        <v>10.121</v>
      </c>
      <c r="Z732" s="11">
        <v>3.274</v>
      </c>
      <c r="AA732" s="11">
        <v>0.65900000000000003</v>
      </c>
      <c r="AB732" s="11">
        <v>8.8999999999999996E-2</v>
      </c>
      <c r="AC732" s="11">
        <v>4.0000000000000001E-3</v>
      </c>
    </row>
    <row r="733" spans="1:29" ht="11.5">
      <c r="A733" s="15">
        <v>716</v>
      </c>
      <c r="B733" s="13" t="s">
        <v>1059</v>
      </c>
      <c r="C733" s="14" t="s">
        <v>1122</v>
      </c>
      <c r="D733" s="12"/>
      <c r="E733" s="12">
        <v>24</v>
      </c>
      <c r="F733" s="13" t="s">
        <v>1110</v>
      </c>
      <c r="G733" s="12">
        <v>911</v>
      </c>
      <c r="H733" s="12">
        <v>2000</v>
      </c>
      <c r="I733" s="11">
        <v>1535.5740000000001</v>
      </c>
      <c r="J733" s="11">
        <v>1250.1030000000001</v>
      </c>
      <c r="K733" s="11">
        <v>1063.857</v>
      </c>
      <c r="L733" s="11">
        <v>882.23900000000003</v>
      </c>
      <c r="M733" s="11">
        <v>719.02499999999998</v>
      </c>
      <c r="N733" s="11">
        <v>595.48500000000001</v>
      </c>
      <c r="O733" s="11">
        <v>448.66</v>
      </c>
      <c r="P733" s="11">
        <v>427.59100000000001</v>
      </c>
      <c r="Q733" s="11">
        <v>326.78500000000003</v>
      </c>
      <c r="R733" s="11">
        <v>241.85499999999999</v>
      </c>
      <c r="S733" s="11">
        <v>202.17599999999999</v>
      </c>
      <c r="T733" s="11">
        <v>153.66499999999999</v>
      </c>
      <c r="U733" s="11">
        <v>119.321</v>
      </c>
      <c r="V733" s="11">
        <v>88.974000000000004</v>
      </c>
      <c r="W733" s="11">
        <v>55.929000000000002</v>
      </c>
      <c r="X733" s="11">
        <v>27.579000000000001</v>
      </c>
      <c r="Y733" s="11">
        <v>11.930999999999999</v>
      </c>
      <c r="Z733" s="11">
        <v>3.4369999999999998</v>
      </c>
      <c r="AA733" s="11">
        <v>0.73699999999999999</v>
      </c>
      <c r="AB733" s="11">
        <v>8.8999999999999996E-2</v>
      </c>
      <c r="AC733" s="11">
        <v>7.0000000000000001E-3</v>
      </c>
    </row>
    <row r="734" spans="1:29" ht="11.5">
      <c r="A734" s="15">
        <v>717</v>
      </c>
      <c r="B734" s="13" t="s">
        <v>1059</v>
      </c>
      <c r="C734" s="14" t="s">
        <v>1122</v>
      </c>
      <c r="D734" s="12"/>
      <c r="E734" s="12">
        <v>24</v>
      </c>
      <c r="F734" s="13" t="s">
        <v>1110</v>
      </c>
      <c r="G734" s="12">
        <v>911</v>
      </c>
      <c r="H734" s="12">
        <v>2005</v>
      </c>
      <c r="I734" s="11">
        <v>1834.1289999999999</v>
      </c>
      <c r="J734" s="11">
        <v>1462.212</v>
      </c>
      <c r="K734" s="11">
        <v>1238.1679999999999</v>
      </c>
      <c r="L734" s="11">
        <v>1055.634</v>
      </c>
      <c r="M734" s="11">
        <v>865.66700000000003</v>
      </c>
      <c r="N734" s="11">
        <v>699.75300000000004</v>
      </c>
      <c r="O734" s="11">
        <v>578.30600000000004</v>
      </c>
      <c r="P734" s="11">
        <v>434.21499999999997</v>
      </c>
      <c r="Q734" s="11">
        <v>409.18</v>
      </c>
      <c r="R734" s="11">
        <v>309.084</v>
      </c>
      <c r="S734" s="11">
        <v>224.78700000000001</v>
      </c>
      <c r="T734" s="11">
        <v>182.714</v>
      </c>
      <c r="U734" s="11">
        <v>132.82</v>
      </c>
      <c r="V734" s="11">
        <v>96.222999999999999</v>
      </c>
      <c r="W734" s="11">
        <v>64.069999999999993</v>
      </c>
      <c r="X734" s="11">
        <v>34.209000000000003</v>
      </c>
      <c r="Y734" s="11">
        <v>13.335000000000001</v>
      </c>
      <c r="Z734" s="11">
        <v>4.0759999999999996</v>
      </c>
      <c r="AA734" s="11">
        <v>0.78</v>
      </c>
      <c r="AB734" s="11">
        <v>0.10100000000000001</v>
      </c>
      <c r="AC734" s="11">
        <v>7.0000000000000001E-3</v>
      </c>
    </row>
    <row r="735" spans="1:29" ht="11.5">
      <c r="A735" s="15">
        <v>718</v>
      </c>
      <c r="B735" s="13" t="s">
        <v>1059</v>
      </c>
      <c r="C735" s="14" t="s">
        <v>1122</v>
      </c>
      <c r="D735" s="12"/>
      <c r="E735" s="12">
        <v>24</v>
      </c>
      <c r="F735" s="13" t="s">
        <v>1110</v>
      </c>
      <c r="G735" s="12">
        <v>911</v>
      </c>
      <c r="H735" s="12">
        <v>2010</v>
      </c>
      <c r="I735" s="11">
        <v>2233.0410000000002</v>
      </c>
      <c r="J735" s="11">
        <v>1779.509</v>
      </c>
      <c r="K735" s="11">
        <v>1457.338</v>
      </c>
      <c r="L735" s="11">
        <v>1234.473</v>
      </c>
      <c r="M735" s="11">
        <v>1041.9749999999999</v>
      </c>
      <c r="N735" s="11">
        <v>848.59500000000003</v>
      </c>
      <c r="O735" s="11">
        <v>685.59299999999996</v>
      </c>
      <c r="P735" s="11">
        <v>564.22299999999996</v>
      </c>
      <c r="Q735" s="11">
        <v>420.57900000000001</v>
      </c>
      <c r="R735" s="11">
        <v>390.35300000000001</v>
      </c>
      <c r="S735" s="11">
        <v>289.38099999999997</v>
      </c>
      <c r="T735" s="11">
        <v>204.92500000000001</v>
      </c>
      <c r="U735" s="11">
        <v>159.05000000000001</v>
      </c>
      <c r="V735" s="11">
        <v>108.03100000000001</v>
      </c>
      <c r="W735" s="11">
        <v>70.022000000000006</v>
      </c>
      <c r="X735" s="11">
        <v>39.704000000000001</v>
      </c>
      <c r="Y735" s="11">
        <v>16.791</v>
      </c>
      <c r="Z735" s="11">
        <v>4.6379999999999999</v>
      </c>
      <c r="AA735" s="11">
        <v>0.93899999999999995</v>
      </c>
      <c r="AB735" s="11">
        <v>0.109</v>
      </c>
      <c r="AC735" s="11">
        <v>8.0000000000000002E-3</v>
      </c>
    </row>
    <row r="736" spans="1:29" ht="11.5">
      <c r="A736" s="15">
        <v>719</v>
      </c>
      <c r="B736" s="13" t="s">
        <v>1059</v>
      </c>
      <c r="C736" s="14" t="s">
        <v>1122</v>
      </c>
      <c r="D736" s="12"/>
      <c r="E736" s="12">
        <v>24</v>
      </c>
      <c r="F736" s="13" t="s">
        <v>1110</v>
      </c>
      <c r="G736" s="12">
        <v>911</v>
      </c>
      <c r="H736" s="12">
        <v>2015</v>
      </c>
      <c r="I736" s="11">
        <v>2615.7840000000001</v>
      </c>
      <c r="J736" s="11">
        <v>2184.2959999999998</v>
      </c>
      <c r="K736" s="11">
        <v>1769.002</v>
      </c>
      <c r="L736" s="11">
        <v>1447.636</v>
      </c>
      <c r="M736" s="11">
        <v>1216.979</v>
      </c>
      <c r="N736" s="11">
        <v>1022.076</v>
      </c>
      <c r="O736" s="11">
        <v>830.94</v>
      </c>
      <c r="P736" s="11">
        <v>668.58699999999999</v>
      </c>
      <c r="Q736" s="11">
        <v>545.85900000000004</v>
      </c>
      <c r="R736" s="11">
        <v>402.19499999999999</v>
      </c>
      <c r="S736" s="11">
        <v>365.86099999999999</v>
      </c>
      <c r="T736" s="11">
        <v>263.726</v>
      </c>
      <c r="U736" s="11">
        <v>178.67099999999999</v>
      </c>
      <c r="V736" s="11">
        <v>129.55600000000001</v>
      </c>
      <c r="W736" s="11">
        <v>79.2</v>
      </c>
      <c r="X736" s="11">
        <v>43.872999999999998</v>
      </c>
      <c r="Y736" s="11">
        <v>19.757000000000001</v>
      </c>
      <c r="Z736" s="11">
        <v>6.0060000000000002</v>
      </c>
      <c r="AA736" s="11">
        <v>1.0980000000000001</v>
      </c>
      <c r="AB736" s="11">
        <v>0.13300000000000001</v>
      </c>
      <c r="AC736" s="11">
        <v>8.9999999999999993E-3</v>
      </c>
    </row>
    <row r="737" spans="1:29" ht="11.5">
      <c r="A737" s="15">
        <v>720</v>
      </c>
      <c r="B737" s="13" t="s">
        <v>1059</v>
      </c>
      <c r="C737" s="14" t="s">
        <v>1122</v>
      </c>
      <c r="D737" s="12"/>
      <c r="E737" s="12">
        <v>24</v>
      </c>
      <c r="F737" s="13" t="s">
        <v>1110</v>
      </c>
      <c r="G737" s="12">
        <v>911</v>
      </c>
      <c r="H737" s="12">
        <v>2020</v>
      </c>
      <c r="I737" s="11">
        <v>2923.5140000000001</v>
      </c>
      <c r="J737" s="11">
        <v>2568.2440000000001</v>
      </c>
      <c r="K737" s="11">
        <v>2166.5949999999998</v>
      </c>
      <c r="L737" s="11">
        <v>1751.828</v>
      </c>
      <c r="M737" s="11">
        <v>1424.241</v>
      </c>
      <c r="N737" s="11">
        <v>1192.393</v>
      </c>
      <c r="O737" s="11">
        <v>999.33199999999999</v>
      </c>
      <c r="P737" s="11">
        <v>808.851</v>
      </c>
      <c r="Q737" s="11">
        <v>645.76300000000003</v>
      </c>
      <c r="R737" s="11">
        <v>520.75</v>
      </c>
      <c r="S737" s="11">
        <v>376.36399999999998</v>
      </c>
      <c r="T737" s="11">
        <v>332.58800000000002</v>
      </c>
      <c r="U737" s="11">
        <v>229.285</v>
      </c>
      <c r="V737" s="11">
        <v>145.23699999999999</v>
      </c>
      <c r="W737" s="11">
        <v>95.123999999999995</v>
      </c>
      <c r="X737" s="11">
        <v>49.865000000000002</v>
      </c>
      <c r="Y737" s="11">
        <v>22.04</v>
      </c>
      <c r="Z737" s="11">
        <v>7.226</v>
      </c>
      <c r="AA737" s="11">
        <v>1.458</v>
      </c>
      <c r="AB737" s="11">
        <v>0.161</v>
      </c>
      <c r="AC737" s="11">
        <v>1.0999999999999999E-2</v>
      </c>
    </row>
    <row r="738" spans="1:29" ht="11.5">
      <c r="A738" s="15">
        <v>721</v>
      </c>
      <c r="B738" s="13" t="s">
        <v>1059</v>
      </c>
      <c r="C738" s="14" t="s">
        <v>1123</v>
      </c>
      <c r="D738" s="12"/>
      <c r="E738" s="12">
        <v>120</v>
      </c>
      <c r="F738" s="13" t="s">
        <v>1110</v>
      </c>
      <c r="G738" s="12">
        <v>911</v>
      </c>
      <c r="H738" s="12">
        <v>1950</v>
      </c>
      <c r="I738" s="11">
        <v>334.62700000000001</v>
      </c>
      <c r="J738" s="11">
        <v>267.245</v>
      </c>
      <c r="K738" s="11">
        <v>239.10599999999999</v>
      </c>
      <c r="L738" s="11">
        <v>212.988</v>
      </c>
      <c r="M738" s="11">
        <v>187.71799999999999</v>
      </c>
      <c r="N738" s="11">
        <v>163.934</v>
      </c>
      <c r="O738" s="11">
        <v>142.91200000000001</v>
      </c>
      <c r="P738" s="11">
        <v>123.58799999999999</v>
      </c>
      <c r="Q738" s="11">
        <v>105.75</v>
      </c>
      <c r="R738" s="11">
        <v>89.188000000000002</v>
      </c>
      <c r="S738" s="11">
        <v>73.685000000000002</v>
      </c>
      <c r="T738" s="11">
        <v>59.033999999999999</v>
      </c>
      <c r="U738" s="11">
        <v>45.018999999999998</v>
      </c>
      <c r="V738" s="11">
        <v>31.640999999999998</v>
      </c>
      <c r="W738" s="11">
        <v>19.748000000000001</v>
      </c>
      <c r="X738" s="11">
        <v>9.98</v>
      </c>
      <c r="Y738" s="11">
        <v>3.3849999999999998</v>
      </c>
      <c r="Z738" s="11">
        <v>1.079</v>
      </c>
      <c r="AA738" s="11">
        <v>0.189</v>
      </c>
      <c r="AB738" s="11">
        <v>1.7000000000000001E-2</v>
      </c>
      <c r="AC738" s="11">
        <v>1E-3</v>
      </c>
    </row>
    <row r="739" spans="1:29" ht="11.5">
      <c r="A739" s="15">
        <v>722</v>
      </c>
      <c r="B739" s="13" t="s">
        <v>1059</v>
      </c>
      <c r="C739" s="14" t="s">
        <v>1123</v>
      </c>
      <c r="D739" s="12"/>
      <c r="E739" s="12">
        <v>120</v>
      </c>
      <c r="F739" s="13" t="s">
        <v>1110</v>
      </c>
      <c r="G739" s="12">
        <v>911</v>
      </c>
      <c r="H739" s="12">
        <v>1955</v>
      </c>
      <c r="I739" s="11">
        <v>374.73700000000002</v>
      </c>
      <c r="J739" s="11">
        <v>294.34500000000003</v>
      </c>
      <c r="K739" s="11">
        <v>255.01599999999999</v>
      </c>
      <c r="L739" s="11">
        <v>231.11699999999999</v>
      </c>
      <c r="M739" s="11">
        <v>203.721</v>
      </c>
      <c r="N739" s="11">
        <v>177.74100000000001</v>
      </c>
      <c r="O739" s="11">
        <v>154.59800000000001</v>
      </c>
      <c r="P739" s="11">
        <v>133.88</v>
      </c>
      <c r="Q739" s="11">
        <v>114.645</v>
      </c>
      <c r="R739" s="11">
        <v>97.066999999999993</v>
      </c>
      <c r="S739" s="11">
        <v>80.704999999999998</v>
      </c>
      <c r="T739" s="11">
        <v>65.316999999999993</v>
      </c>
      <c r="U739" s="11">
        <v>50.582000000000001</v>
      </c>
      <c r="V739" s="11">
        <v>36.340000000000003</v>
      </c>
      <c r="W739" s="11">
        <v>23.132999999999999</v>
      </c>
      <c r="X739" s="11">
        <v>12.285</v>
      </c>
      <c r="Y739" s="11">
        <v>4.7949999999999999</v>
      </c>
      <c r="Z739" s="11">
        <v>1.079</v>
      </c>
      <c r="AA739" s="11">
        <v>0.189</v>
      </c>
      <c r="AB739" s="11">
        <v>1.7000000000000001E-2</v>
      </c>
      <c r="AC739" s="11">
        <v>1E-3</v>
      </c>
    </row>
    <row r="740" spans="1:29" ht="11.5">
      <c r="A740" s="15">
        <v>723</v>
      </c>
      <c r="B740" s="13" t="s">
        <v>1059</v>
      </c>
      <c r="C740" s="14" t="s">
        <v>1123</v>
      </c>
      <c r="D740" s="12"/>
      <c r="E740" s="12">
        <v>120</v>
      </c>
      <c r="F740" s="13" t="s">
        <v>1110</v>
      </c>
      <c r="G740" s="12">
        <v>911</v>
      </c>
      <c r="H740" s="12">
        <v>1960</v>
      </c>
      <c r="I740" s="11">
        <v>415.733</v>
      </c>
      <c r="J740" s="11">
        <v>334.63400000000001</v>
      </c>
      <c r="K740" s="11">
        <v>282.60899999999998</v>
      </c>
      <c r="L740" s="11">
        <v>247.41</v>
      </c>
      <c r="M740" s="11">
        <v>221.952</v>
      </c>
      <c r="N740" s="11">
        <v>193.81800000000001</v>
      </c>
      <c r="O740" s="11">
        <v>168.44300000000001</v>
      </c>
      <c r="P740" s="11">
        <v>145.56399999999999</v>
      </c>
      <c r="Q740" s="11">
        <v>124.86199999999999</v>
      </c>
      <c r="R740" s="11">
        <v>105.8</v>
      </c>
      <c r="S740" s="11">
        <v>88.277000000000001</v>
      </c>
      <c r="T740" s="11">
        <v>71.876000000000005</v>
      </c>
      <c r="U740" s="11">
        <v>56.215000000000003</v>
      </c>
      <c r="V740" s="11">
        <v>40.996000000000002</v>
      </c>
      <c r="W740" s="11">
        <v>26.657</v>
      </c>
      <c r="X740" s="11">
        <v>14.413</v>
      </c>
      <c r="Y740" s="11">
        <v>5.8840000000000003</v>
      </c>
      <c r="Z740" s="11">
        <v>1.508</v>
      </c>
      <c r="AA740" s="11">
        <v>0.182</v>
      </c>
      <c r="AB740" s="11">
        <v>1.4999999999999999E-2</v>
      </c>
      <c r="AC740" s="11">
        <v>1E-3</v>
      </c>
    </row>
    <row r="741" spans="1:29" ht="11.5">
      <c r="A741" s="15">
        <v>724</v>
      </c>
      <c r="B741" s="13" t="s">
        <v>1059</v>
      </c>
      <c r="C741" s="14" t="s">
        <v>1123</v>
      </c>
      <c r="D741" s="12"/>
      <c r="E741" s="12">
        <v>120</v>
      </c>
      <c r="F741" s="13" t="s">
        <v>1110</v>
      </c>
      <c r="G741" s="12">
        <v>911</v>
      </c>
      <c r="H741" s="12">
        <v>1965</v>
      </c>
      <c r="I741" s="11">
        <v>483.68400000000003</v>
      </c>
      <c r="J741" s="11">
        <v>376.97899999999998</v>
      </c>
      <c r="K741" s="11">
        <v>323.238</v>
      </c>
      <c r="L741" s="11">
        <v>275.21199999999999</v>
      </c>
      <c r="M741" s="11">
        <v>238.6</v>
      </c>
      <c r="N741" s="11">
        <v>212.22900000000001</v>
      </c>
      <c r="O741" s="11">
        <v>184.63900000000001</v>
      </c>
      <c r="P741" s="11">
        <v>159.46899999999999</v>
      </c>
      <c r="Q741" s="11">
        <v>136.55199999999999</v>
      </c>
      <c r="R741" s="11">
        <v>115.916</v>
      </c>
      <c r="S741" s="11">
        <v>96.769000000000005</v>
      </c>
      <c r="T741" s="11">
        <v>79.049000000000007</v>
      </c>
      <c r="U741" s="11">
        <v>62.195</v>
      </c>
      <c r="V741" s="11">
        <v>45.795999999999999</v>
      </c>
      <c r="W741" s="11">
        <v>30.216999999999999</v>
      </c>
      <c r="X741" s="11">
        <v>16.664999999999999</v>
      </c>
      <c r="Y741" s="11">
        <v>6.8970000000000002</v>
      </c>
      <c r="Z741" s="11">
        <v>1.831</v>
      </c>
      <c r="AA741" s="11">
        <v>0.247</v>
      </c>
      <c r="AB741" s="11">
        <v>1.4999999999999999E-2</v>
      </c>
      <c r="AC741" s="11">
        <v>1E-3</v>
      </c>
    </row>
    <row r="742" spans="1:29" ht="11.5">
      <c r="A742" s="15">
        <v>725</v>
      </c>
      <c r="B742" s="13" t="s">
        <v>1059</v>
      </c>
      <c r="C742" s="14" t="s">
        <v>1123</v>
      </c>
      <c r="D742" s="12"/>
      <c r="E742" s="12">
        <v>120</v>
      </c>
      <c r="F742" s="13" t="s">
        <v>1110</v>
      </c>
      <c r="G742" s="12">
        <v>911</v>
      </c>
      <c r="H742" s="12">
        <v>1970</v>
      </c>
      <c r="I742" s="11">
        <v>566.35500000000002</v>
      </c>
      <c r="J742" s="11">
        <v>444.33499999999998</v>
      </c>
      <c r="K742" s="11">
        <v>365.94299999999998</v>
      </c>
      <c r="L742" s="11">
        <v>315.75599999999997</v>
      </c>
      <c r="M742" s="11">
        <v>266.32299999999998</v>
      </c>
      <c r="N742" s="11">
        <v>229.06899999999999</v>
      </c>
      <c r="O742" s="11">
        <v>203.03800000000001</v>
      </c>
      <c r="P742" s="11">
        <v>175.60499999999999</v>
      </c>
      <c r="Q742" s="11">
        <v>150.35599999999999</v>
      </c>
      <c r="R742" s="11">
        <v>127.446</v>
      </c>
      <c r="S742" s="11">
        <v>106.58199999999999</v>
      </c>
      <c r="T742" s="11">
        <v>87.108000000000004</v>
      </c>
      <c r="U742" s="11">
        <v>68.769000000000005</v>
      </c>
      <c r="V742" s="11">
        <v>50.942999999999998</v>
      </c>
      <c r="W742" s="11">
        <v>33.939</v>
      </c>
      <c r="X742" s="11">
        <v>18.978999999999999</v>
      </c>
      <c r="Y742" s="11">
        <v>7.9870000000000001</v>
      </c>
      <c r="Z742" s="11">
        <v>2.133</v>
      </c>
      <c r="AA742" s="11">
        <v>0.29099999999999998</v>
      </c>
      <c r="AB742" s="11">
        <v>1.7999999999999999E-2</v>
      </c>
      <c r="AC742" s="11">
        <v>1E-3</v>
      </c>
    </row>
    <row r="743" spans="1:29" ht="11.5">
      <c r="A743" s="15">
        <v>726</v>
      </c>
      <c r="B743" s="13" t="s">
        <v>1059</v>
      </c>
      <c r="C743" s="14" t="s">
        <v>1123</v>
      </c>
      <c r="D743" s="12"/>
      <c r="E743" s="12">
        <v>120</v>
      </c>
      <c r="F743" s="13" t="s">
        <v>1110</v>
      </c>
      <c r="G743" s="12">
        <v>911</v>
      </c>
      <c r="H743" s="12">
        <v>1975</v>
      </c>
      <c r="I743" s="11">
        <v>665.21199999999999</v>
      </c>
      <c r="J743" s="11">
        <v>526.82299999999998</v>
      </c>
      <c r="K743" s="11">
        <v>433.26799999999997</v>
      </c>
      <c r="L743" s="11">
        <v>358.49599999999998</v>
      </c>
      <c r="M743" s="11">
        <v>306.53800000000001</v>
      </c>
      <c r="N743" s="11">
        <v>256.64499999999998</v>
      </c>
      <c r="O743" s="11">
        <v>220.012</v>
      </c>
      <c r="P743" s="11">
        <v>193.93799999999999</v>
      </c>
      <c r="Q743" s="11">
        <v>166.363</v>
      </c>
      <c r="R743" s="11">
        <v>141.048</v>
      </c>
      <c r="S743" s="11">
        <v>117.79</v>
      </c>
      <c r="T743" s="11">
        <v>96.447000000000003</v>
      </c>
      <c r="U743" s="11">
        <v>76.197000000000003</v>
      </c>
      <c r="V743" s="11">
        <v>56.65</v>
      </c>
      <c r="W743" s="11">
        <v>37.978999999999999</v>
      </c>
      <c r="X743" s="11">
        <v>21.434999999999999</v>
      </c>
      <c r="Y743" s="11">
        <v>9.1210000000000004</v>
      </c>
      <c r="Z743" s="11">
        <v>2.4580000000000002</v>
      </c>
      <c r="AA743" s="11">
        <v>0.33</v>
      </c>
      <c r="AB743" s="11">
        <v>0.02</v>
      </c>
      <c r="AC743" s="11">
        <v>1E-3</v>
      </c>
    </row>
    <row r="744" spans="1:29" ht="11.5">
      <c r="A744" s="15">
        <v>727</v>
      </c>
      <c r="B744" s="13" t="s">
        <v>1059</v>
      </c>
      <c r="C744" s="14" t="s">
        <v>1123</v>
      </c>
      <c r="D744" s="12"/>
      <c r="E744" s="12">
        <v>120</v>
      </c>
      <c r="F744" s="13" t="s">
        <v>1110</v>
      </c>
      <c r="G744" s="12">
        <v>911</v>
      </c>
      <c r="H744" s="12">
        <v>1980</v>
      </c>
      <c r="I744" s="11">
        <v>791.63199999999995</v>
      </c>
      <c r="J744" s="11">
        <v>626.44200000000001</v>
      </c>
      <c r="K744" s="11">
        <v>515.84799999999996</v>
      </c>
      <c r="L744" s="11">
        <v>425.73</v>
      </c>
      <c r="M744" s="11">
        <v>349.41399999999999</v>
      </c>
      <c r="N744" s="11">
        <v>296.86200000000002</v>
      </c>
      <c r="O744" s="11">
        <v>247.75700000000001</v>
      </c>
      <c r="P744" s="11">
        <v>211.245</v>
      </c>
      <c r="Q744" s="11">
        <v>184.73599999999999</v>
      </c>
      <c r="R744" s="11">
        <v>156.94399999999999</v>
      </c>
      <c r="S744" s="11">
        <v>131.09399999999999</v>
      </c>
      <c r="T744" s="11">
        <v>107.19199999999999</v>
      </c>
      <c r="U744" s="11">
        <v>84.867000000000004</v>
      </c>
      <c r="V744" s="11">
        <v>63.158999999999999</v>
      </c>
      <c r="W744" s="11">
        <v>42.518999999999998</v>
      </c>
      <c r="X744" s="11">
        <v>24.141999999999999</v>
      </c>
      <c r="Y744" s="11">
        <v>10.343999999999999</v>
      </c>
      <c r="Z744" s="11">
        <v>2.7970000000000002</v>
      </c>
      <c r="AA744" s="11">
        <v>0.372</v>
      </c>
      <c r="AB744" s="11">
        <v>2.1000000000000001E-2</v>
      </c>
      <c r="AC744" s="11">
        <v>1E-3</v>
      </c>
    </row>
    <row r="745" spans="1:29" ht="11.5">
      <c r="A745" s="15">
        <v>728</v>
      </c>
      <c r="B745" s="13" t="s">
        <v>1059</v>
      </c>
      <c r="C745" s="14" t="s">
        <v>1123</v>
      </c>
      <c r="D745" s="12"/>
      <c r="E745" s="12">
        <v>120</v>
      </c>
      <c r="F745" s="13" t="s">
        <v>1110</v>
      </c>
      <c r="G745" s="12">
        <v>911</v>
      </c>
      <c r="H745" s="12">
        <v>1985</v>
      </c>
      <c r="I745" s="11">
        <v>953.30499999999995</v>
      </c>
      <c r="J745" s="11">
        <v>751.16800000000001</v>
      </c>
      <c r="K745" s="11">
        <v>614.83600000000001</v>
      </c>
      <c r="L745" s="11">
        <v>507.30700000000002</v>
      </c>
      <c r="M745" s="11">
        <v>414.72300000000001</v>
      </c>
      <c r="N745" s="11">
        <v>337.834</v>
      </c>
      <c r="O745" s="11">
        <v>286.12700000000001</v>
      </c>
      <c r="P745" s="11">
        <v>237.68299999999999</v>
      </c>
      <c r="Q745" s="11">
        <v>201.267</v>
      </c>
      <c r="R745" s="11">
        <v>174.49</v>
      </c>
      <c r="S745" s="11">
        <v>146.14699999999999</v>
      </c>
      <c r="T745" s="11">
        <v>119.599</v>
      </c>
      <c r="U745" s="11">
        <v>94.626999999999995</v>
      </c>
      <c r="V745" s="11">
        <v>70.625</v>
      </c>
      <c r="W745" s="11">
        <v>47.633000000000003</v>
      </c>
      <c r="X745" s="11">
        <v>27.173999999999999</v>
      </c>
      <c r="Y745" s="11">
        <v>11.702</v>
      </c>
      <c r="Z745" s="11">
        <v>3.1739999999999999</v>
      </c>
      <c r="AA745" s="11">
        <v>0.41599999999999998</v>
      </c>
      <c r="AB745" s="11">
        <v>2.3E-2</v>
      </c>
      <c r="AC745" s="11">
        <v>1E-3</v>
      </c>
    </row>
    <row r="746" spans="1:29" ht="11.5">
      <c r="A746" s="15">
        <v>729</v>
      </c>
      <c r="B746" s="13" t="s">
        <v>1059</v>
      </c>
      <c r="C746" s="14" t="s">
        <v>1123</v>
      </c>
      <c r="D746" s="12"/>
      <c r="E746" s="12">
        <v>120</v>
      </c>
      <c r="F746" s="13" t="s">
        <v>1110</v>
      </c>
      <c r="G746" s="12">
        <v>911</v>
      </c>
      <c r="H746" s="12">
        <v>1990</v>
      </c>
      <c r="I746" s="11">
        <v>1104.923</v>
      </c>
      <c r="J746" s="11">
        <v>908.43700000000001</v>
      </c>
      <c r="K746" s="11">
        <v>738.51499999999999</v>
      </c>
      <c r="L746" s="11">
        <v>605.42999999999995</v>
      </c>
      <c r="M746" s="11">
        <v>495.024</v>
      </c>
      <c r="N746" s="11">
        <v>401.77100000000002</v>
      </c>
      <c r="O746" s="11">
        <v>326.209</v>
      </c>
      <c r="P746" s="11">
        <v>275.036</v>
      </c>
      <c r="Q746" s="11">
        <v>226.93799999999999</v>
      </c>
      <c r="R746" s="11">
        <v>190.54400000000001</v>
      </c>
      <c r="S746" s="11">
        <v>162.922</v>
      </c>
      <c r="T746" s="11">
        <v>133.751</v>
      </c>
      <c r="U746" s="11">
        <v>105.98</v>
      </c>
      <c r="V746" s="11">
        <v>79.126000000000005</v>
      </c>
      <c r="W746" s="11">
        <v>53.603000000000002</v>
      </c>
      <c r="X746" s="11">
        <v>30.699000000000002</v>
      </c>
      <c r="Y746" s="11">
        <v>13.311999999999999</v>
      </c>
      <c r="Z746" s="11">
        <v>3.6339999999999999</v>
      </c>
      <c r="AA746" s="11">
        <v>0.47699999999999998</v>
      </c>
      <c r="AB746" s="11">
        <v>2.5000000000000001E-2</v>
      </c>
      <c r="AC746" s="11">
        <v>1E-3</v>
      </c>
    </row>
    <row r="747" spans="1:29" ht="11.5">
      <c r="A747" s="15">
        <v>730</v>
      </c>
      <c r="B747" s="13" t="s">
        <v>1059</v>
      </c>
      <c r="C747" s="14" t="s">
        <v>1123</v>
      </c>
      <c r="D747" s="12"/>
      <c r="E747" s="12">
        <v>120</v>
      </c>
      <c r="F747" s="13" t="s">
        <v>1110</v>
      </c>
      <c r="G747" s="12">
        <v>911</v>
      </c>
      <c r="H747" s="12">
        <v>1995</v>
      </c>
      <c r="I747" s="11">
        <v>1222.94</v>
      </c>
      <c r="J747" s="11">
        <v>1050.19</v>
      </c>
      <c r="K747" s="11">
        <v>892.08600000000001</v>
      </c>
      <c r="L747" s="11">
        <v>725.95299999999997</v>
      </c>
      <c r="M747" s="11">
        <v>588.46</v>
      </c>
      <c r="N747" s="11">
        <v>476.55</v>
      </c>
      <c r="O747" s="11">
        <v>385.03699999999998</v>
      </c>
      <c r="P747" s="11">
        <v>310.983</v>
      </c>
      <c r="Q747" s="11">
        <v>260.42200000000003</v>
      </c>
      <c r="R747" s="11">
        <v>213.06399999999999</v>
      </c>
      <c r="S747" s="11">
        <v>176.46899999999999</v>
      </c>
      <c r="T747" s="11">
        <v>147.91999999999999</v>
      </c>
      <c r="U747" s="11">
        <v>117.53700000000001</v>
      </c>
      <c r="V747" s="11">
        <v>87.819000000000003</v>
      </c>
      <c r="W747" s="11">
        <v>59.423000000000002</v>
      </c>
      <c r="X747" s="11">
        <v>34.116</v>
      </c>
      <c r="Y747" s="11">
        <v>14.803000000000001</v>
      </c>
      <c r="Z747" s="11">
        <v>4.0460000000000003</v>
      </c>
      <c r="AA747" s="11">
        <v>0.53500000000000003</v>
      </c>
      <c r="AB747" s="11">
        <v>0.03</v>
      </c>
      <c r="AC747" s="11">
        <v>1E-3</v>
      </c>
    </row>
    <row r="748" spans="1:29" ht="11.5">
      <c r="A748" s="15">
        <v>731</v>
      </c>
      <c r="B748" s="13" t="s">
        <v>1059</v>
      </c>
      <c r="C748" s="14" t="s">
        <v>1123</v>
      </c>
      <c r="D748" s="12"/>
      <c r="E748" s="12">
        <v>120</v>
      </c>
      <c r="F748" s="13" t="s">
        <v>1110</v>
      </c>
      <c r="G748" s="12">
        <v>911</v>
      </c>
      <c r="H748" s="12">
        <v>2000</v>
      </c>
      <c r="I748" s="11">
        <v>1336.2139999999999</v>
      </c>
      <c r="J748" s="11">
        <v>1158.412</v>
      </c>
      <c r="K748" s="11">
        <v>1029.2750000000001</v>
      </c>
      <c r="L748" s="11">
        <v>875.78</v>
      </c>
      <c r="M748" s="11">
        <v>704.78</v>
      </c>
      <c r="N748" s="11">
        <v>565.24199999999996</v>
      </c>
      <c r="O748" s="11">
        <v>454.822</v>
      </c>
      <c r="P748" s="11">
        <v>364.62200000000001</v>
      </c>
      <c r="Q748" s="11">
        <v>291.70100000000002</v>
      </c>
      <c r="R748" s="11">
        <v>241.87700000000001</v>
      </c>
      <c r="S748" s="11">
        <v>195.00700000000001</v>
      </c>
      <c r="T748" s="11">
        <v>158.173</v>
      </c>
      <c r="U748" s="11">
        <v>128.12799999999999</v>
      </c>
      <c r="V748" s="11">
        <v>95.793000000000006</v>
      </c>
      <c r="W748" s="11">
        <v>64.638000000000005</v>
      </c>
      <c r="X748" s="11">
        <v>36.909999999999997</v>
      </c>
      <c r="Y748" s="11">
        <v>15.961</v>
      </c>
      <c r="Z748" s="11">
        <v>4.3259999999999996</v>
      </c>
      <c r="AA748" s="11">
        <v>0.57199999999999995</v>
      </c>
      <c r="AB748" s="11">
        <v>3.3000000000000002E-2</v>
      </c>
      <c r="AC748" s="11">
        <v>1E-3</v>
      </c>
    </row>
    <row r="749" spans="1:29" ht="11.5">
      <c r="A749" s="15">
        <v>732</v>
      </c>
      <c r="B749" s="13" t="s">
        <v>1059</v>
      </c>
      <c r="C749" s="14" t="s">
        <v>1123</v>
      </c>
      <c r="D749" s="12"/>
      <c r="E749" s="12">
        <v>120</v>
      </c>
      <c r="F749" s="13" t="s">
        <v>1110</v>
      </c>
      <c r="G749" s="12">
        <v>911</v>
      </c>
      <c r="H749" s="12">
        <v>2005</v>
      </c>
      <c r="I749" s="11">
        <v>1532.463</v>
      </c>
      <c r="J749" s="11">
        <v>1277.027</v>
      </c>
      <c r="K749" s="11">
        <v>1137.7860000000001</v>
      </c>
      <c r="L749" s="11">
        <v>1011.852</v>
      </c>
      <c r="M749" s="11">
        <v>851.87300000000005</v>
      </c>
      <c r="N749" s="11">
        <v>678.18</v>
      </c>
      <c r="O749" s="11">
        <v>539.82799999999997</v>
      </c>
      <c r="P749" s="11">
        <v>430.37599999999998</v>
      </c>
      <c r="Q749" s="11">
        <v>341.31700000000001</v>
      </c>
      <c r="R749" s="11">
        <v>270.11</v>
      </c>
      <c r="S749" s="11">
        <v>220.58799999999999</v>
      </c>
      <c r="T749" s="11">
        <v>174.04</v>
      </c>
      <c r="U749" s="11">
        <v>136.28700000000001</v>
      </c>
      <c r="V749" s="11">
        <v>103.742</v>
      </c>
      <c r="W749" s="11">
        <v>69.906000000000006</v>
      </c>
      <c r="X749" s="11">
        <v>39.69</v>
      </c>
      <c r="Y749" s="11">
        <v>16.968</v>
      </c>
      <c r="Z749" s="11">
        <v>4.5259999999999998</v>
      </c>
      <c r="AA749" s="11">
        <v>0.58399999999999996</v>
      </c>
      <c r="AB749" s="11">
        <v>3.4000000000000002E-2</v>
      </c>
      <c r="AC749" s="11">
        <v>2E-3</v>
      </c>
    </row>
    <row r="750" spans="1:29" ht="11.5">
      <c r="A750" s="15">
        <v>733</v>
      </c>
      <c r="B750" s="13" t="s">
        <v>1059</v>
      </c>
      <c r="C750" s="14" t="s">
        <v>1123</v>
      </c>
      <c r="D750" s="12"/>
      <c r="E750" s="12">
        <v>120</v>
      </c>
      <c r="F750" s="13" t="s">
        <v>1110</v>
      </c>
      <c r="G750" s="12">
        <v>911</v>
      </c>
      <c r="H750" s="12">
        <v>2010</v>
      </c>
      <c r="I750" s="11">
        <v>1747.318</v>
      </c>
      <c r="J750" s="11">
        <v>1474.9059999999999</v>
      </c>
      <c r="K750" s="11">
        <v>1256</v>
      </c>
      <c r="L750" s="11">
        <v>1119.67</v>
      </c>
      <c r="M750" s="11">
        <v>985.76</v>
      </c>
      <c r="N750" s="11">
        <v>822.72500000000002</v>
      </c>
      <c r="O750" s="11">
        <v>651.55399999999997</v>
      </c>
      <c r="P750" s="11">
        <v>515.14800000000002</v>
      </c>
      <c r="Q750" s="11">
        <v>407.17099999999999</v>
      </c>
      <c r="R750" s="11">
        <v>319.69099999999997</v>
      </c>
      <c r="S750" s="11">
        <v>249.05600000000001</v>
      </c>
      <c r="T750" s="11">
        <v>198.935</v>
      </c>
      <c r="U750" s="11">
        <v>151.464</v>
      </c>
      <c r="V750" s="11">
        <v>111.32599999999999</v>
      </c>
      <c r="W750" s="11">
        <v>76.292000000000002</v>
      </c>
      <c r="X750" s="11">
        <v>43.128999999999998</v>
      </c>
      <c r="Y750" s="11">
        <v>18.242999999999999</v>
      </c>
      <c r="Z750" s="11">
        <v>4.782</v>
      </c>
      <c r="AA750" s="11">
        <v>0.58899999999999997</v>
      </c>
      <c r="AB750" s="11">
        <v>3.1E-2</v>
      </c>
      <c r="AC750" s="11">
        <v>2E-3</v>
      </c>
    </row>
    <row r="751" spans="1:29" ht="11.5">
      <c r="A751" s="15">
        <v>734</v>
      </c>
      <c r="B751" s="13" t="s">
        <v>1059</v>
      </c>
      <c r="C751" s="14" t="s">
        <v>1123</v>
      </c>
      <c r="D751" s="12"/>
      <c r="E751" s="12">
        <v>120</v>
      </c>
      <c r="F751" s="13" t="s">
        <v>1110</v>
      </c>
      <c r="G751" s="12">
        <v>911</v>
      </c>
      <c r="H751" s="12">
        <v>2015</v>
      </c>
      <c r="I751" s="11">
        <v>1929.9090000000001</v>
      </c>
      <c r="J751" s="11">
        <v>1692.4970000000001</v>
      </c>
      <c r="K751" s="11">
        <v>1453.482</v>
      </c>
      <c r="L751" s="11">
        <v>1238.184</v>
      </c>
      <c r="M751" s="11">
        <v>1094.068</v>
      </c>
      <c r="N751" s="11">
        <v>956.67499999999995</v>
      </c>
      <c r="O751" s="11">
        <v>795.41099999999994</v>
      </c>
      <c r="P751" s="11">
        <v>626.30100000000004</v>
      </c>
      <c r="Q751" s="11">
        <v>491.31</v>
      </c>
      <c r="R751" s="11">
        <v>384.548</v>
      </c>
      <c r="S751" s="11">
        <v>297.14999999999998</v>
      </c>
      <c r="T751" s="11">
        <v>226.32</v>
      </c>
      <c r="U751" s="11">
        <v>174.44800000000001</v>
      </c>
      <c r="V751" s="11">
        <v>124.65</v>
      </c>
      <c r="W751" s="11">
        <v>82.522999999999996</v>
      </c>
      <c r="X751" s="11">
        <v>47.487000000000002</v>
      </c>
      <c r="Y751" s="11">
        <v>20.033000000000001</v>
      </c>
      <c r="Z751" s="11">
        <v>5.2210000000000001</v>
      </c>
      <c r="AA751" s="11">
        <v>0.63</v>
      </c>
      <c r="AB751" s="11">
        <v>3.2000000000000001E-2</v>
      </c>
      <c r="AC751" s="11">
        <v>1E-3</v>
      </c>
    </row>
    <row r="752" spans="1:29" ht="11.5">
      <c r="A752" s="15">
        <v>735</v>
      </c>
      <c r="B752" s="13" t="s">
        <v>1059</v>
      </c>
      <c r="C752" s="14" t="s">
        <v>1123</v>
      </c>
      <c r="D752" s="12"/>
      <c r="E752" s="12">
        <v>120</v>
      </c>
      <c r="F752" s="13" t="s">
        <v>1110</v>
      </c>
      <c r="G752" s="12">
        <v>911</v>
      </c>
      <c r="H752" s="12">
        <v>2020</v>
      </c>
      <c r="I752" s="11">
        <v>2077.8220000000001</v>
      </c>
      <c r="J752" s="11">
        <v>1881.835</v>
      </c>
      <c r="K752" s="11">
        <v>1672.6669999999999</v>
      </c>
      <c r="L752" s="11">
        <v>1436.047</v>
      </c>
      <c r="M752" s="11">
        <v>1213.8789999999999</v>
      </c>
      <c r="N752" s="11">
        <v>1067.009</v>
      </c>
      <c r="O752" s="11">
        <v>930.61</v>
      </c>
      <c r="P752" s="11">
        <v>770.29200000000003</v>
      </c>
      <c r="Q752" s="11">
        <v>602.48900000000003</v>
      </c>
      <c r="R752" s="11">
        <v>468.35599999999999</v>
      </c>
      <c r="S752" s="11">
        <v>360.87200000000001</v>
      </c>
      <c r="T752" s="11">
        <v>272.697</v>
      </c>
      <c r="U752" s="11">
        <v>200.60499999999999</v>
      </c>
      <c r="V752" s="11">
        <v>145.36600000000001</v>
      </c>
      <c r="W752" s="11">
        <v>93.962000000000003</v>
      </c>
      <c r="X752" s="11">
        <v>52.652999999999999</v>
      </c>
      <c r="Y752" s="11">
        <v>22.957999999999998</v>
      </c>
      <c r="Z752" s="11">
        <v>6.1520000000000001</v>
      </c>
      <c r="AA752" s="11">
        <v>0.76700000000000002</v>
      </c>
      <c r="AB752" s="11">
        <v>3.5999999999999997E-2</v>
      </c>
      <c r="AC752" s="11">
        <v>1E-3</v>
      </c>
    </row>
    <row r="753" spans="1:29" ht="11.5">
      <c r="A753" s="15">
        <v>736</v>
      </c>
      <c r="B753" s="13" t="s">
        <v>1059</v>
      </c>
      <c r="C753" s="14" t="s">
        <v>601</v>
      </c>
      <c r="D753" s="12"/>
      <c r="E753" s="12">
        <v>140</v>
      </c>
      <c r="F753" s="13" t="s">
        <v>1110</v>
      </c>
      <c r="G753" s="12">
        <v>911</v>
      </c>
      <c r="H753" s="12">
        <v>1950</v>
      </c>
      <c r="I753" s="11">
        <v>94.772999999999996</v>
      </c>
      <c r="J753" s="11">
        <v>76.272999999999996</v>
      </c>
      <c r="K753" s="11">
        <v>68.233999999999995</v>
      </c>
      <c r="L753" s="11">
        <v>62.426000000000002</v>
      </c>
      <c r="M753" s="11">
        <v>56.722000000000001</v>
      </c>
      <c r="N753" s="11">
        <v>50.021000000000001</v>
      </c>
      <c r="O753" s="11">
        <v>44.048999999999999</v>
      </c>
      <c r="P753" s="11">
        <v>39.719000000000001</v>
      </c>
      <c r="Q753" s="11">
        <v>35.207000000000001</v>
      </c>
      <c r="R753" s="11">
        <v>30.638999999999999</v>
      </c>
      <c r="S753" s="11">
        <v>26.864999999999998</v>
      </c>
      <c r="T753" s="11">
        <v>21.074999999999999</v>
      </c>
      <c r="U753" s="11">
        <v>17.600000000000001</v>
      </c>
      <c r="V753" s="11">
        <v>14.004</v>
      </c>
      <c r="W753" s="11">
        <v>9.2010000000000005</v>
      </c>
      <c r="X753" s="11">
        <v>4.8339999999999996</v>
      </c>
      <c r="Y753" s="11">
        <v>1.8720000000000001</v>
      </c>
      <c r="Z753" s="11">
        <v>0.41899999999999998</v>
      </c>
      <c r="AA753" s="11">
        <v>5.0999999999999997E-2</v>
      </c>
      <c r="AB753" s="11">
        <v>3.0000000000000001E-3</v>
      </c>
      <c r="AC753" s="11">
        <v>0</v>
      </c>
    </row>
    <row r="754" spans="1:29" ht="11.5">
      <c r="A754" s="15">
        <v>737</v>
      </c>
      <c r="B754" s="13" t="s">
        <v>1059</v>
      </c>
      <c r="C754" s="14" t="s">
        <v>601</v>
      </c>
      <c r="D754" s="12"/>
      <c r="E754" s="12">
        <v>140</v>
      </c>
      <c r="F754" s="13" t="s">
        <v>1110</v>
      </c>
      <c r="G754" s="12">
        <v>911</v>
      </c>
      <c r="H754" s="12">
        <v>1955</v>
      </c>
      <c r="I754" s="11">
        <v>106.41800000000001</v>
      </c>
      <c r="J754" s="11">
        <v>79.123000000000005</v>
      </c>
      <c r="K754" s="11">
        <v>71.138999999999996</v>
      </c>
      <c r="L754" s="11">
        <v>65.102999999999994</v>
      </c>
      <c r="M754" s="11">
        <v>58.917999999999999</v>
      </c>
      <c r="N754" s="11">
        <v>52.874000000000002</v>
      </c>
      <c r="O754" s="11">
        <v>46.430999999999997</v>
      </c>
      <c r="P754" s="11">
        <v>40.612000000000002</v>
      </c>
      <c r="Q754" s="11">
        <v>36.241999999999997</v>
      </c>
      <c r="R754" s="11">
        <v>31.797999999999998</v>
      </c>
      <c r="S754" s="11">
        <v>27.329000000000001</v>
      </c>
      <c r="T754" s="11">
        <v>23.513999999999999</v>
      </c>
      <c r="U754" s="11">
        <v>17.853999999999999</v>
      </c>
      <c r="V754" s="11">
        <v>14.077999999999999</v>
      </c>
      <c r="W754" s="11">
        <v>10.177</v>
      </c>
      <c r="X754" s="11">
        <v>5.7290000000000001</v>
      </c>
      <c r="Y754" s="11">
        <v>2.3620000000000001</v>
      </c>
      <c r="Z754" s="11">
        <v>0.625</v>
      </c>
      <c r="AA754" s="11">
        <v>8.1000000000000003E-2</v>
      </c>
      <c r="AB754" s="11">
        <v>6.0000000000000001E-3</v>
      </c>
      <c r="AC754" s="11">
        <v>0</v>
      </c>
    </row>
    <row r="755" spans="1:29" ht="11.5">
      <c r="A755" s="15">
        <v>738</v>
      </c>
      <c r="B755" s="13" t="s">
        <v>1059</v>
      </c>
      <c r="C755" s="14" t="s">
        <v>601</v>
      </c>
      <c r="D755" s="12"/>
      <c r="E755" s="12">
        <v>140</v>
      </c>
      <c r="F755" s="13" t="s">
        <v>1110</v>
      </c>
      <c r="G755" s="12">
        <v>911</v>
      </c>
      <c r="H755" s="12">
        <v>1960</v>
      </c>
      <c r="I755" s="11">
        <v>118.89</v>
      </c>
      <c r="J755" s="11">
        <v>90.825999999999993</v>
      </c>
      <c r="K755" s="11">
        <v>74.534000000000006</v>
      </c>
      <c r="L755" s="11">
        <v>68.251999999999995</v>
      </c>
      <c r="M755" s="11">
        <v>61.786000000000001</v>
      </c>
      <c r="N755" s="11">
        <v>55.274999999999999</v>
      </c>
      <c r="O755" s="11">
        <v>49.396999999999998</v>
      </c>
      <c r="P755" s="11">
        <v>43.087000000000003</v>
      </c>
      <c r="Q755" s="11">
        <v>37.304000000000002</v>
      </c>
      <c r="R755" s="11">
        <v>32.944000000000003</v>
      </c>
      <c r="S755" s="11">
        <v>28.521999999999998</v>
      </c>
      <c r="T755" s="11">
        <v>24.036000000000001</v>
      </c>
      <c r="U755" s="11">
        <v>20.003</v>
      </c>
      <c r="V755" s="11">
        <v>14.324999999999999</v>
      </c>
      <c r="W755" s="11">
        <v>10.249000000000001</v>
      </c>
      <c r="X755" s="11">
        <v>6.3289999999999997</v>
      </c>
      <c r="Y755" s="11">
        <v>2.7770000000000001</v>
      </c>
      <c r="Z755" s="11">
        <v>0.77400000000000002</v>
      </c>
      <c r="AA755" s="11">
        <v>0.11600000000000001</v>
      </c>
      <c r="AB755" s="11">
        <v>8.0000000000000002E-3</v>
      </c>
      <c r="AC755" s="11">
        <v>0</v>
      </c>
    </row>
    <row r="756" spans="1:29" ht="11.5">
      <c r="A756" s="15">
        <v>739</v>
      </c>
      <c r="B756" s="13" t="s">
        <v>1059</v>
      </c>
      <c r="C756" s="14" t="s">
        <v>601</v>
      </c>
      <c r="D756" s="12"/>
      <c r="E756" s="12">
        <v>140</v>
      </c>
      <c r="F756" s="13" t="s">
        <v>1110</v>
      </c>
      <c r="G756" s="12">
        <v>911</v>
      </c>
      <c r="H756" s="12">
        <v>1965</v>
      </c>
      <c r="I756" s="11">
        <v>132.095</v>
      </c>
      <c r="J756" s="11">
        <v>103.687</v>
      </c>
      <c r="K756" s="11">
        <v>86.411000000000001</v>
      </c>
      <c r="L756" s="11">
        <v>72.221999999999994</v>
      </c>
      <c r="M756" s="11">
        <v>65.951999999999998</v>
      </c>
      <c r="N756" s="11">
        <v>59.372</v>
      </c>
      <c r="O756" s="11">
        <v>52.862000000000002</v>
      </c>
      <c r="P756" s="11">
        <v>46.776000000000003</v>
      </c>
      <c r="Q756" s="11">
        <v>40.273000000000003</v>
      </c>
      <c r="R756" s="11">
        <v>34.414000000000001</v>
      </c>
      <c r="S756" s="11">
        <v>29.908000000000001</v>
      </c>
      <c r="T756" s="11">
        <v>25.334</v>
      </c>
      <c r="U756" s="11">
        <v>20.619</v>
      </c>
      <c r="V756" s="11">
        <v>16.16</v>
      </c>
      <c r="W756" s="11">
        <v>10.484999999999999</v>
      </c>
      <c r="X756" s="11">
        <v>6.3920000000000003</v>
      </c>
      <c r="Y756" s="11">
        <v>3.0619999999999998</v>
      </c>
      <c r="Z756" s="11">
        <v>0.89800000000000002</v>
      </c>
      <c r="AA756" s="11">
        <v>0.14000000000000001</v>
      </c>
      <c r="AB756" s="11">
        <v>1.0999999999999999E-2</v>
      </c>
      <c r="AC756" s="11">
        <v>1E-3</v>
      </c>
    </row>
    <row r="757" spans="1:29" ht="11.5">
      <c r="A757" s="15">
        <v>740</v>
      </c>
      <c r="B757" s="13" t="s">
        <v>1059</v>
      </c>
      <c r="C757" s="14" t="s">
        <v>601</v>
      </c>
      <c r="D757" s="12"/>
      <c r="E757" s="12">
        <v>140</v>
      </c>
      <c r="F757" s="13" t="s">
        <v>1110</v>
      </c>
      <c r="G757" s="12">
        <v>911</v>
      </c>
      <c r="H757" s="12">
        <v>1970</v>
      </c>
      <c r="I757" s="11">
        <v>147.374</v>
      </c>
      <c r="J757" s="11">
        <v>117.621</v>
      </c>
      <c r="K757" s="11">
        <v>99.5</v>
      </c>
      <c r="L757" s="11">
        <v>84.138000000000005</v>
      </c>
      <c r="M757" s="11">
        <v>70.210999999999999</v>
      </c>
      <c r="N757" s="11">
        <v>63.826000000000001</v>
      </c>
      <c r="O757" s="11">
        <v>57.185000000000002</v>
      </c>
      <c r="P757" s="11">
        <v>50.421999999999997</v>
      </c>
      <c r="Q757" s="11">
        <v>44.045999999999999</v>
      </c>
      <c r="R757" s="11">
        <v>37.43</v>
      </c>
      <c r="S757" s="11">
        <v>31.460999999999999</v>
      </c>
      <c r="T757" s="11">
        <v>26.734999999999999</v>
      </c>
      <c r="U757" s="11">
        <v>21.861999999999998</v>
      </c>
      <c r="V757" s="11">
        <v>16.747</v>
      </c>
      <c r="W757" s="11">
        <v>11.877000000000001</v>
      </c>
      <c r="X757" s="11">
        <v>6.5529999999999999</v>
      </c>
      <c r="Y757" s="11">
        <v>3.077</v>
      </c>
      <c r="Z757" s="11">
        <v>0.97299999999999998</v>
      </c>
      <c r="AA757" s="11">
        <v>0.155</v>
      </c>
      <c r="AB757" s="11">
        <v>1.2E-2</v>
      </c>
      <c r="AC757" s="11">
        <v>1E-3</v>
      </c>
    </row>
    <row r="758" spans="1:29" ht="11.5">
      <c r="A758" s="15">
        <v>741</v>
      </c>
      <c r="B758" s="13" t="s">
        <v>1059</v>
      </c>
      <c r="C758" s="14" t="s">
        <v>601</v>
      </c>
      <c r="D758" s="12"/>
      <c r="E758" s="12">
        <v>140</v>
      </c>
      <c r="F758" s="13" t="s">
        <v>1110</v>
      </c>
      <c r="G758" s="12">
        <v>911</v>
      </c>
      <c r="H758" s="12">
        <v>1975</v>
      </c>
      <c r="I758" s="11">
        <v>161.99700000000001</v>
      </c>
      <c r="J758" s="11">
        <v>133.12899999999999</v>
      </c>
      <c r="K758" s="11">
        <v>113.212</v>
      </c>
      <c r="L758" s="11">
        <v>95.433999999999997</v>
      </c>
      <c r="M758" s="11">
        <v>77.62</v>
      </c>
      <c r="N758" s="11">
        <v>62.71</v>
      </c>
      <c r="O758" s="11">
        <v>57.018999999999998</v>
      </c>
      <c r="P758" s="11">
        <v>51.408999999999999</v>
      </c>
      <c r="Q758" s="11">
        <v>45.462000000000003</v>
      </c>
      <c r="R758" s="11">
        <v>39.688000000000002</v>
      </c>
      <c r="S758" s="11">
        <v>33.457000000000001</v>
      </c>
      <c r="T758" s="11">
        <v>27.672999999999998</v>
      </c>
      <c r="U758" s="11">
        <v>22.821000000000002</v>
      </c>
      <c r="V758" s="11">
        <v>17.617000000000001</v>
      </c>
      <c r="W758" s="11">
        <v>12.225</v>
      </c>
      <c r="X758" s="11">
        <v>7.351</v>
      </c>
      <c r="Y758" s="11">
        <v>3.0870000000000002</v>
      </c>
      <c r="Z758" s="11">
        <v>0.93500000000000005</v>
      </c>
      <c r="AA758" s="11">
        <v>0.151</v>
      </c>
      <c r="AB758" s="11">
        <v>1.2E-2</v>
      </c>
      <c r="AC758" s="11">
        <v>1E-3</v>
      </c>
    </row>
    <row r="759" spans="1:29" ht="11.5">
      <c r="A759" s="15">
        <v>742</v>
      </c>
      <c r="B759" s="13" t="s">
        <v>1059</v>
      </c>
      <c r="C759" s="14" t="s">
        <v>601</v>
      </c>
      <c r="D759" s="12"/>
      <c r="E759" s="12">
        <v>140</v>
      </c>
      <c r="F759" s="13" t="s">
        <v>1110</v>
      </c>
      <c r="G759" s="12">
        <v>911</v>
      </c>
      <c r="H759" s="12">
        <v>1980</v>
      </c>
      <c r="I759" s="11">
        <v>182.483</v>
      </c>
      <c r="J759" s="11">
        <v>150.34899999999999</v>
      </c>
      <c r="K759" s="11">
        <v>129.67699999999999</v>
      </c>
      <c r="L759" s="11">
        <v>110.82</v>
      </c>
      <c r="M759" s="11">
        <v>92.545000000000002</v>
      </c>
      <c r="N759" s="11">
        <v>74.688999999999993</v>
      </c>
      <c r="O759" s="11">
        <v>60.128</v>
      </c>
      <c r="P759" s="11">
        <v>54.363999999999997</v>
      </c>
      <c r="Q759" s="11">
        <v>48.607999999999997</v>
      </c>
      <c r="R759" s="11">
        <v>42.561</v>
      </c>
      <c r="S759" s="11">
        <v>36.604999999999997</v>
      </c>
      <c r="T759" s="11">
        <v>30.207000000000001</v>
      </c>
      <c r="U759" s="11">
        <v>24.146999999999998</v>
      </c>
      <c r="V759" s="11">
        <v>18.745999999999999</v>
      </c>
      <c r="W759" s="11">
        <v>13.089</v>
      </c>
      <c r="X759" s="11">
        <v>7.6890000000000001</v>
      </c>
      <c r="Y759" s="11">
        <v>3.516</v>
      </c>
      <c r="Z759" s="11">
        <v>0.94499999999999995</v>
      </c>
      <c r="AA759" s="11">
        <v>0.14399999999999999</v>
      </c>
      <c r="AB759" s="11">
        <v>0.01</v>
      </c>
      <c r="AC759" s="11">
        <v>1E-3</v>
      </c>
    </row>
    <row r="760" spans="1:29" ht="11.5">
      <c r="A760" s="15">
        <v>743</v>
      </c>
      <c r="B760" s="13" t="s">
        <v>1059</v>
      </c>
      <c r="C760" s="14" t="s">
        <v>601</v>
      </c>
      <c r="D760" s="12"/>
      <c r="E760" s="12">
        <v>140</v>
      </c>
      <c r="F760" s="13" t="s">
        <v>1110</v>
      </c>
      <c r="G760" s="12">
        <v>911</v>
      </c>
      <c r="H760" s="12">
        <v>1985</v>
      </c>
      <c r="I760" s="11">
        <v>218.21199999999999</v>
      </c>
      <c r="J760" s="11">
        <v>172.22800000000001</v>
      </c>
      <c r="K760" s="11">
        <v>147.36199999999999</v>
      </c>
      <c r="L760" s="11">
        <v>128.44999999999999</v>
      </c>
      <c r="M760" s="11">
        <v>110.672</v>
      </c>
      <c r="N760" s="11">
        <v>92.977999999999994</v>
      </c>
      <c r="O760" s="11">
        <v>74.938999999999993</v>
      </c>
      <c r="P760" s="11">
        <v>59.719000000000001</v>
      </c>
      <c r="Q760" s="11">
        <v>53.03</v>
      </c>
      <c r="R760" s="11">
        <v>46.584000000000003</v>
      </c>
      <c r="S760" s="11">
        <v>39.950000000000003</v>
      </c>
      <c r="T760" s="11">
        <v>33.481999999999999</v>
      </c>
      <c r="U760" s="11">
        <v>26.614999999999998</v>
      </c>
      <c r="V760" s="11">
        <v>19.968</v>
      </c>
      <c r="W760" s="11">
        <v>13.974</v>
      </c>
      <c r="X760" s="11">
        <v>8.23</v>
      </c>
      <c r="Y760" s="11">
        <v>3.6560000000000001</v>
      </c>
      <c r="Z760" s="11">
        <v>1.06</v>
      </c>
      <c r="AA760" s="11">
        <v>0.14199999999999999</v>
      </c>
      <c r="AB760" s="11">
        <v>8.9999999999999993E-3</v>
      </c>
      <c r="AC760" s="11">
        <v>0</v>
      </c>
    </row>
    <row r="761" spans="1:29" ht="11.5">
      <c r="A761" s="15">
        <v>744</v>
      </c>
      <c r="B761" s="13" t="s">
        <v>1059</v>
      </c>
      <c r="C761" s="14" t="s">
        <v>601</v>
      </c>
      <c r="D761" s="12"/>
      <c r="E761" s="12">
        <v>140</v>
      </c>
      <c r="F761" s="13" t="s">
        <v>1110</v>
      </c>
      <c r="G761" s="12">
        <v>911</v>
      </c>
      <c r="H761" s="12">
        <v>1990</v>
      </c>
      <c r="I761" s="11">
        <v>245.59</v>
      </c>
      <c r="J761" s="11">
        <v>203.67599999999999</v>
      </c>
      <c r="K761" s="11">
        <v>167.422</v>
      </c>
      <c r="L761" s="11">
        <v>142.089</v>
      </c>
      <c r="M761" s="11">
        <v>119.15300000000001</v>
      </c>
      <c r="N761" s="11">
        <v>99.555999999999997</v>
      </c>
      <c r="O761" s="11">
        <v>83.058000000000007</v>
      </c>
      <c r="P761" s="11">
        <v>66.891999999999996</v>
      </c>
      <c r="Q761" s="11">
        <v>53.265000000000001</v>
      </c>
      <c r="R761" s="11">
        <v>47.436999999999998</v>
      </c>
      <c r="S761" s="11">
        <v>41.442</v>
      </c>
      <c r="T761" s="11">
        <v>35.012</v>
      </c>
      <c r="U761" s="11">
        <v>28.463999999999999</v>
      </c>
      <c r="V761" s="11">
        <v>21.318000000000001</v>
      </c>
      <c r="W761" s="11">
        <v>14.439</v>
      </c>
      <c r="X761" s="11">
        <v>8.5069999999999997</v>
      </c>
      <c r="Y761" s="11">
        <v>3.7530000000000001</v>
      </c>
      <c r="Z761" s="11">
        <v>1.032</v>
      </c>
      <c r="AA761" s="11">
        <v>0.14299999999999999</v>
      </c>
      <c r="AB761" s="11">
        <v>8.0000000000000002E-3</v>
      </c>
      <c r="AC761" s="11">
        <v>0</v>
      </c>
    </row>
    <row r="762" spans="1:29" ht="11.5">
      <c r="A762" s="15">
        <v>745</v>
      </c>
      <c r="B762" s="13" t="s">
        <v>1059</v>
      </c>
      <c r="C762" s="14" t="s">
        <v>601</v>
      </c>
      <c r="D762" s="12"/>
      <c r="E762" s="12">
        <v>140</v>
      </c>
      <c r="F762" s="13" t="s">
        <v>1110</v>
      </c>
      <c r="G762" s="12">
        <v>911</v>
      </c>
      <c r="H762" s="12">
        <v>1995</v>
      </c>
      <c r="I762" s="11">
        <v>271.90800000000002</v>
      </c>
      <c r="J762" s="11">
        <v>232.22900000000001</v>
      </c>
      <c r="K762" s="11">
        <v>199.77799999999999</v>
      </c>
      <c r="L762" s="11">
        <v>165.86699999999999</v>
      </c>
      <c r="M762" s="11">
        <v>141.91800000000001</v>
      </c>
      <c r="N762" s="11">
        <v>119.29600000000001</v>
      </c>
      <c r="O762" s="11">
        <v>98.846999999999994</v>
      </c>
      <c r="P762" s="11">
        <v>81.009</v>
      </c>
      <c r="Q762" s="11">
        <v>63.970999999999997</v>
      </c>
      <c r="R762" s="11">
        <v>50.058</v>
      </c>
      <c r="S762" s="11">
        <v>43.613999999999997</v>
      </c>
      <c r="T762" s="11">
        <v>37.127000000000002</v>
      </c>
      <c r="U762" s="11">
        <v>30.183</v>
      </c>
      <c r="V762" s="11">
        <v>23.029</v>
      </c>
      <c r="W762" s="11">
        <v>15.545999999999999</v>
      </c>
      <c r="X762" s="11">
        <v>8.8940000000000001</v>
      </c>
      <c r="Y762" s="11">
        <v>3.9670000000000001</v>
      </c>
      <c r="Z762" s="11">
        <v>1.105</v>
      </c>
      <c r="AA762" s="11">
        <v>0.155</v>
      </c>
      <c r="AB762" s="11">
        <v>8.9999999999999993E-3</v>
      </c>
      <c r="AC762" s="11">
        <v>0</v>
      </c>
    </row>
    <row r="763" spans="1:29" ht="11.5">
      <c r="A763" s="15">
        <v>746</v>
      </c>
      <c r="B763" s="13" t="s">
        <v>1059</v>
      </c>
      <c r="C763" s="14" t="s">
        <v>601</v>
      </c>
      <c r="D763" s="12"/>
      <c r="E763" s="12">
        <v>140</v>
      </c>
      <c r="F763" s="13" t="s">
        <v>1110</v>
      </c>
      <c r="G763" s="12">
        <v>911</v>
      </c>
      <c r="H763" s="12">
        <v>2000</v>
      </c>
      <c r="I763" s="11">
        <v>309.108</v>
      </c>
      <c r="J763" s="11">
        <v>255.751</v>
      </c>
      <c r="K763" s="11">
        <v>226.70500000000001</v>
      </c>
      <c r="L763" s="11">
        <v>196.44399999999999</v>
      </c>
      <c r="M763" s="11">
        <v>163.05000000000001</v>
      </c>
      <c r="N763" s="11">
        <v>138.39599999999999</v>
      </c>
      <c r="O763" s="11">
        <v>114.545</v>
      </c>
      <c r="P763" s="11">
        <v>92.665000000000006</v>
      </c>
      <c r="Q763" s="11">
        <v>74.075000000000003</v>
      </c>
      <c r="R763" s="11">
        <v>57.469000000000001</v>
      </c>
      <c r="S763" s="11">
        <v>44.216000000000001</v>
      </c>
      <c r="T763" s="11">
        <v>37.648000000000003</v>
      </c>
      <c r="U763" s="11">
        <v>30.85</v>
      </c>
      <c r="V763" s="11">
        <v>23.536000000000001</v>
      </c>
      <c r="W763" s="11">
        <v>16.143999999999998</v>
      </c>
      <c r="X763" s="11">
        <v>9.1809999999999992</v>
      </c>
      <c r="Y763" s="11">
        <v>3.9630000000000001</v>
      </c>
      <c r="Z763" s="11">
        <v>1.1060000000000001</v>
      </c>
      <c r="AA763" s="11">
        <v>0.159</v>
      </c>
      <c r="AB763" s="11">
        <v>1.0999999999999999E-2</v>
      </c>
      <c r="AC763" s="11">
        <v>1E-3</v>
      </c>
    </row>
    <row r="764" spans="1:29" ht="11.5">
      <c r="A764" s="15">
        <v>747</v>
      </c>
      <c r="B764" s="13" t="s">
        <v>1059</v>
      </c>
      <c r="C764" s="14" t="s">
        <v>601</v>
      </c>
      <c r="D764" s="12"/>
      <c r="E764" s="12">
        <v>140</v>
      </c>
      <c r="F764" s="13" t="s">
        <v>1110</v>
      </c>
      <c r="G764" s="12">
        <v>911</v>
      </c>
      <c r="H764" s="12">
        <v>2005</v>
      </c>
      <c r="I764" s="11">
        <v>344.39800000000002</v>
      </c>
      <c r="J764" s="11">
        <v>289.40899999999999</v>
      </c>
      <c r="K764" s="11">
        <v>248.47</v>
      </c>
      <c r="L764" s="11">
        <v>220.71199999999999</v>
      </c>
      <c r="M764" s="11">
        <v>188.32599999999999</v>
      </c>
      <c r="N764" s="11">
        <v>153.28</v>
      </c>
      <c r="O764" s="11">
        <v>128.011</v>
      </c>
      <c r="P764" s="11">
        <v>103.88500000000001</v>
      </c>
      <c r="Q764" s="11">
        <v>82.384</v>
      </c>
      <c r="R764" s="11">
        <v>64.936999999999998</v>
      </c>
      <c r="S764" s="11">
        <v>49.655000000000001</v>
      </c>
      <c r="T764" s="11">
        <v>37.43</v>
      </c>
      <c r="U764" s="11">
        <v>30.736000000000001</v>
      </c>
      <c r="V764" s="11">
        <v>23.628</v>
      </c>
      <c r="W764" s="11">
        <v>16.167000000000002</v>
      </c>
      <c r="X764" s="11">
        <v>9.2929999999999993</v>
      </c>
      <c r="Y764" s="11">
        <v>3.948</v>
      </c>
      <c r="Z764" s="11">
        <v>1.05</v>
      </c>
      <c r="AA764" s="11">
        <v>0.14699999999999999</v>
      </c>
      <c r="AB764" s="11">
        <v>1.0999999999999999E-2</v>
      </c>
      <c r="AC764" s="11">
        <v>1E-3</v>
      </c>
    </row>
    <row r="765" spans="1:29" ht="11.5">
      <c r="A765" s="15">
        <v>748</v>
      </c>
      <c r="B765" s="13" t="s">
        <v>1059</v>
      </c>
      <c r="C765" s="14" t="s">
        <v>601</v>
      </c>
      <c r="D765" s="12"/>
      <c r="E765" s="12">
        <v>140</v>
      </c>
      <c r="F765" s="13" t="s">
        <v>1110</v>
      </c>
      <c r="G765" s="12">
        <v>911</v>
      </c>
      <c r="H765" s="12">
        <v>2010</v>
      </c>
      <c r="I765" s="11">
        <v>368.98099999999999</v>
      </c>
      <c r="J765" s="11">
        <v>321.82499999999999</v>
      </c>
      <c r="K765" s="11">
        <v>280.28300000000002</v>
      </c>
      <c r="L765" s="11">
        <v>238.94300000000001</v>
      </c>
      <c r="M765" s="11">
        <v>204.54900000000001</v>
      </c>
      <c r="N765" s="11">
        <v>168.66499999999999</v>
      </c>
      <c r="O765" s="11">
        <v>135.05699999999999</v>
      </c>
      <c r="P765" s="11">
        <v>111.917</v>
      </c>
      <c r="Q765" s="11">
        <v>90.057000000000002</v>
      </c>
      <c r="R765" s="11">
        <v>70.924000000000007</v>
      </c>
      <c r="S765" s="11">
        <v>55.314</v>
      </c>
      <c r="T765" s="11">
        <v>41.5</v>
      </c>
      <c r="U765" s="11">
        <v>30.186</v>
      </c>
      <c r="V765" s="11">
        <v>23.280999999999999</v>
      </c>
      <c r="W765" s="11">
        <v>16.033999999999999</v>
      </c>
      <c r="X765" s="11">
        <v>9.1370000000000005</v>
      </c>
      <c r="Y765" s="11">
        <v>3.8679999999999999</v>
      </c>
      <c r="Z765" s="11">
        <v>0.98799999999999999</v>
      </c>
      <c r="AA765" s="11">
        <v>0.122</v>
      </c>
      <c r="AB765" s="11">
        <v>8.9999999999999993E-3</v>
      </c>
      <c r="AC765" s="11">
        <v>1E-3</v>
      </c>
    </row>
    <row r="766" spans="1:29" ht="11.5">
      <c r="A766" s="15">
        <v>749</v>
      </c>
      <c r="B766" s="13" t="s">
        <v>1059</v>
      </c>
      <c r="C766" s="14" t="s">
        <v>601</v>
      </c>
      <c r="D766" s="12"/>
      <c r="E766" s="12">
        <v>140</v>
      </c>
      <c r="F766" s="13" t="s">
        <v>1110</v>
      </c>
      <c r="G766" s="12">
        <v>911</v>
      </c>
      <c r="H766" s="12">
        <v>2015</v>
      </c>
      <c r="I766" s="11">
        <v>368.44</v>
      </c>
      <c r="J766" s="11">
        <v>342.55900000000003</v>
      </c>
      <c r="K766" s="11">
        <v>309.98399999999998</v>
      </c>
      <c r="L766" s="11">
        <v>262.38299999999998</v>
      </c>
      <c r="M766" s="11">
        <v>203.35300000000001</v>
      </c>
      <c r="N766" s="11">
        <v>160.733</v>
      </c>
      <c r="O766" s="11">
        <v>129.923</v>
      </c>
      <c r="P766" s="11">
        <v>104.71599999999999</v>
      </c>
      <c r="Q766" s="11">
        <v>88.542000000000002</v>
      </c>
      <c r="R766" s="11">
        <v>72.222999999999999</v>
      </c>
      <c r="S766" s="11">
        <v>57.027999999999999</v>
      </c>
      <c r="T766" s="11">
        <v>44.107999999999997</v>
      </c>
      <c r="U766" s="11">
        <v>32.131999999999998</v>
      </c>
      <c r="V766" s="11">
        <v>21.949000000000002</v>
      </c>
      <c r="W766" s="11">
        <v>15.25</v>
      </c>
      <c r="X766" s="11">
        <v>8.718</v>
      </c>
      <c r="Y766" s="11">
        <v>3.5779999999999998</v>
      </c>
      <c r="Z766" s="11">
        <v>0.86199999999999999</v>
      </c>
      <c r="AA766" s="11">
        <v>7.9000000000000001E-2</v>
      </c>
      <c r="AB766" s="11">
        <v>5.0000000000000001E-3</v>
      </c>
      <c r="AC766" s="11">
        <v>0</v>
      </c>
    </row>
    <row r="767" spans="1:29" ht="11.5">
      <c r="A767" s="15">
        <v>750</v>
      </c>
      <c r="B767" s="13" t="s">
        <v>1059</v>
      </c>
      <c r="C767" s="14" t="s">
        <v>601</v>
      </c>
      <c r="D767" s="12"/>
      <c r="E767" s="12">
        <v>140</v>
      </c>
      <c r="F767" s="13" t="s">
        <v>1110</v>
      </c>
      <c r="G767" s="12">
        <v>911</v>
      </c>
      <c r="H767" s="12">
        <v>2020</v>
      </c>
      <c r="I767" s="11">
        <v>372.065</v>
      </c>
      <c r="J767" s="11">
        <v>350.61900000000003</v>
      </c>
      <c r="K767" s="11">
        <v>334.90300000000002</v>
      </c>
      <c r="L767" s="11">
        <v>299.01900000000001</v>
      </c>
      <c r="M767" s="11">
        <v>241.75800000000001</v>
      </c>
      <c r="N767" s="11">
        <v>178.714</v>
      </c>
      <c r="O767" s="11">
        <v>138.721</v>
      </c>
      <c r="P767" s="11">
        <v>111.89700000000001</v>
      </c>
      <c r="Q767" s="11">
        <v>90.227999999999994</v>
      </c>
      <c r="R767" s="11">
        <v>76.549000000000007</v>
      </c>
      <c r="S767" s="11">
        <v>62</v>
      </c>
      <c r="T767" s="11">
        <v>48.13</v>
      </c>
      <c r="U767" s="11">
        <v>36.015000000000001</v>
      </c>
      <c r="V767" s="11">
        <v>24.617000000000001</v>
      </c>
      <c r="W767" s="11">
        <v>15.117000000000001</v>
      </c>
      <c r="X767" s="11">
        <v>8.85</v>
      </c>
      <c r="Y767" s="11">
        <v>3.7810000000000001</v>
      </c>
      <c r="Z767" s="11">
        <v>0.95299999999999996</v>
      </c>
      <c r="AA767" s="11">
        <v>0.10299999999999999</v>
      </c>
      <c r="AB767" s="11">
        <v>3.0000000000000001E-3</v>
      </c>
      <c r="AC767" s="11">
        <v>0</v>
      </c>
    </row>
    <row r="768" spans="1:29" ht="11.5">
      <c r="A768" s="15">
        <v>751</v>
      </c>
      <c r="B768" s="13" t="s">
        <v>1059</v>
      </c>
      <c r="C768" s="14" t="s">
        <v>1124</v>
      </c>
      <c r="D768" s="12"/>
      <c r="E768" s="12">
        <v>148</v>
      </c>
      <c r="F768" s="13" t="s">
        <v>1110</v>
      </c>
      <c r="G768" s="12">
        <v>911</v>
      </c>
      <c r="H768" s="12">
        <v>1950</v>
      </c>
      <c r="I768" s="11">
        <v>190.91300000000001</v>
      </c>
      <c r="J768" s="11">
        <v>153.47</v>
      </c>
      <c r="K768" s="11">
        <v>134.65199999999999</v>
      </c>
      <c r="L768" s="11">
        <v>118.3</v>
      </c>
      <c r="M768" s="11">
        <v>105.396</v>
      </c>
      <c r="N768" s="11">
        <v>94.370999999999995</v>
      </c>
      <c r="O768" s="11">
        <v>84.445999999999998</v>
      </c>
      <c r="P768" s="11">
        <v>73.072000000000003</v>
      </c>
      <c r="Q768" s="11">
        <v>63.036000000000001</v>
      </c>
      <c r="R768" s="11">
        <v>55.095999999999997</v>
      </c>
      <c r="S768" s="11">
        <v>46.465000000000003</v>
      </c>
      <c r="T768" s="11">
        <v>35.920999999999999</v>
      </c>
      <c r="U768" s="11">
        <v>29.672000000000001</v>
      </c>
      <c r="V768" s="11">
        <v>23.343</v>
      </c>
      <c r="W768" s="11">
        <v>15.189</v>
      </c>
      <c r="X768" s="11">
        <v>7.9039999999999999</v>
      </c>
      <c r="Y768" s="11">
        <v>2.9740000000000002</v>
      </c>
      <c r="Z768" s="11">
        <v>0.70599999999999996</v>
      </c>
      <c r="AA768" s="11">
        <v>9.1999999999999998E-2</v>
      </c>
      <c r="AB768" s="11">
        <v>6.0000000000000001E-3</v>
      </c>
      <c r="AC768" s="11">
        <v>0</v>
      </c>
    </row>
    <row r="769" spans="1:29" ht="11.5">
      <c r="A769" s="15">
        <v>752</v>
      </c>
      <c r="B769" s="13" t="s">
        <v>1059</v>
      </c>
      <c r="C769" s="14" t="s">
        <v>1124</v>
      </c>
      <c r="D769" s="12"/>
      <c r="E769" s="12">
        <v>148</v>
      </c>
      <c r="F769" s="13" t="s">
        <v>1110</v>
      </c>
      <c r="G769" s="12">
        <v>911</v>
      </c>
      <c r="H769" s="12">
        <v>1955</v>
      </c>
      <c r="I769" s="11">
        <v>227.179</v>
      </c>
      <c r="J769" s="11">
        <v>165.47</v>
      </c>
      <c r="K769" s="11">
        <v>145.374</v>
      </c>
      <c r="L769" s="11">
        <v>129.739</v>
      </c>
      <c r="M769" s="11">
        <v>112.78400000000001</v>
      </c>
      <c r="N769" s="11">
        <v>99.397000000000006</v>
      </c>
      <c r="O769" s="11">
        <v>88.739000000000004</v>
      </c>
      <c r="P769" s="11">
        <v>78.921999999999997</v>
      </c>
      <c r="Q769" s="11">
        <v>67.460999999999999</v>
      </c>
      <c r="R769" s="11">
        <v>57.26</v>
      </c>
      <c r="S769" s="11">
        <v>49.018999999999998</v>
      </c>
      <c r="T769" s="11">
        <v>40.040999999999997</v>
      </c>
      <c r="U769" s="11">
        <v>29.419</v>
      </c>
      <c r="V769" s="11">
        <v>22.425999999999998</v>
      </c>
      <c r="W769" s="11">
        <v>15.335000000000001</v>
      </c>
      <c r="X769" s="11">
        <v>7.9859999999999998</v>
      </c>
      <c r="Y769" s="11">
        <v>3.004</v>
      </c>
      <c r="Z769" s="11">
        <v>0.70799999999999996</v>
      </c>
      <c r="AA769" s="11">
        <v>9.2999999999999999E-2</v>
      </c>
      <c r="AB769" s="11">
        <v>6.0000000000000001E-3</v>
      </c>
      <c r="AC769" s="11">
        <v>0</v>
      </c>
    </row>
    <row r="770" spans="1:29" ht="11.5">
      <c r="A770" s="15">
        <v>753</v>
      </c>
      <c r="B770" s="13" t="s">
        <v>1059</v>
      </c>
      <c r="C770" s="14" t="s">
        <v>1124</v>
      </c>
      <c r="D770" s="12"/>
      <c r="E770" s="12">
        <v>148</v>
      </c>
      <c r="F770" s="13" t="s">
        <v>1110</v>
      </c>
      <c r="G770" s="12">
        <v>911</v>
      </c>
      <c r="H770" s="12">
        <v>1960</v>
      </c>
      <c r="I770" s="11">
        <v>251.70599999999999</v>
      </c>
      <c r="J770" s="11">
        <v>198.81</v>
      </c>
      <c r="K770" s="11">
        <v>157.16499999999999</v>
      </c>
      <c r="L770" s="11">
        <v>140.25700000000001</v>
      </c>
      <c r="M770" s="11">
        <v>123.90900000000001</v>
      </c>
      <c r="N770" s="11">
        <v>106.621</v>
      </c>
      <c r="O770" s="11">
        <v>93.721999999999994</v>
      </c>
      <c r="P770" s="11">
        <v>83.171999999999997</v>
      </c>
      <c r="Q770" s="11">
        <v>73.135000000000005</v>
      </c>
      <c r="R770" s="11">
        <v>61.564</v>
      </c>
      <c r="S770" s="11">
        <v>51.226999999999997</v>
      </c>
      <c r="T770" s="11">
        <v>42.548000000000002</v>
      </c>
      <c r="U770" s="11">
        <v>33.097000000000001</v>
      </c>
      <c r="V770" s="11">
        <v>22.501999999999999</v>
      </c>
      <c r="W770" s="11">
        <v>15.025</v>
      </c>
      <c r="X770" s="11">
        <v>8.3119999999999994</v>
      </c>
      <c r="Y770" s="11">
        <v>3.1739999999999999</v>
      </c>
      <c r="Z770" s="11">
        <v>0.75700000000000001</v>
      </c>
      <c r="AA770" s="11">
        <v>9.8000000000000004E-2</v>
      </c>
      <c r="AB770" s="11">
        <v>6.0000000000000001E-3</v>
      </c>
      <c r="AC770" s="11">
        <v>0</v>
      </c>
    </row>
    <row r="771" spans="1:29" ht="11.5">
      <c r="A771" s="15">
        <v>754</v>
      </c>
      <c r="B771" s="13" t="s">
        <v>1059</v>
      </c>
      <c r="C771" s="14" t="s">
        <v>1124</v>
      </c>
      <c r="D771" s="12"/>
      <c r="E771" s="12">
        <v>148</v>
      </c>
      <c r="F771" s="13" t="s">
        <v>1110</v>
      </c>
      <c r="G771" s="12">
        <v>911</v>
      </c>
      <c r="H771" s="12">
        <v>1965</v>
      </c>
      <c r="I771" s="11">
        <v>279.60300000000001</v>
      </c>
      <c r="J771" s="11">
        <v>222.374</v>
      </c>
      <c r="K771" s="11">
        <v>189.37100000000001</v>
      </c>
      <c r="L771" s="11">
        <v>151.85</v>
      </c>
      <c r="M771" s="11">
        <v>134.21299999999999</v>
      </c>
      <c r="N771" s="11">
        <v>117.43899999999999</v>
      </c>
      <c r="O771" s="11">
        <v>100.8</v>
      </c>
      <c r="P771" s="11">
        <v>88.113</v>
      </c>
      <c r="Q771" s="11">
        <v>77.379000000000005</v>
      </c>
      <c r="R771" s="11">
        <v>67.057000000000002</v>
      </c>
      <c r="S771" s="11">
        <v>55.375</v>
      </c>
      <c r="T771" s="11">
        <v>44.771999999999998</v>
      </c>
      <c r="U771" s="11">
        <v>35.506</v>
      </c>
      <c r="V771" s="11">
        <v>25.631</v>
      </c>
      <c r="W771" s="11">
        <v>15.353</v>
      </c>
      <c r="X771" s="11">
        <v>8.3859999999999992</v>
      </c>
      <c r="Y771" s="11">
        <v>3.4409999999999998</v>
      </c>
      <c r="Z771" s="11">
        <v>0.84899999999999998</v>
      </c>
      <c r="AA771" s="11">
        <v>0.115</v>
      </c>
      <c r="AB771" s="11">
        <v>8.0000000000000002E-3</v>
      </c>
      <c r="AC771" s="11">
        <v>0</v>
      </c>
    </row>
    <row r="772" spans="1:29" ht="11.5">
      <c r="A772" s="15">
        <v>755</v>
      </c>
      <c r="B772" s="13" t="s">
        <v>1059</v>
      </c>
      <c r="C772" s="14" t="s">
        <v>1124</v>
      </c>
      <c r="D772" s="12"/>
      <c r="E772" s="12">
        <v>148</v>
      </c>
      <c r="F772" s="13" t="s">
        <v>1110</v>
      </c>
      <c r="G772" s="12">
        <v>911</v>
      </c>
      <c r="H772" s="12">
        <v>1970</v>
      </c>
      <c r="I772" s="11">
        <v>315.02600000000001</v>
      </c>
      <c r="J772" s="11">
        <v>247.04499999999999</v>
      </c>
      <c r="K772" s="11">
        <v>210.42699999999999</v>
      </c>
      <c r="L772" s="11">
        <v>181.57</v>
      </c>
      <c r="M772" s="11">
        <v>144.167</v>
      </c>
      <c r="N772" s="11">
        <v>126.32899999999999</v>
      </c>
      <c r="O772" s="11">
        <v>110.276</v>
      </c>
      <c r="P772" s="11">
        <v>94.168000000000006</v>
      </c>
      <c r="Q772" s="11">
        <v>81.516000000000005</v>
      </c>
      <c r="R772" s="11">
        <v>70.62</v>
      </c>
      <c r="S772" s="11">
        <v>60.109000000000002</v>
      </c>
      <c r="T772" s="11">
        <v>48.268999999999998</v>
      </c>
      <c r="U772" s="11">
        <v>37.351999999999997</v>
      </c>
      <c r="V772" s="11">
        <v>27.594000000000001</v>
      </c>
      <c r="W772" s="11">
        <v>17.652000000000001</v>
      </c>
      <c r="X772" s="11">
        <v>8.7289999999999992</v>
      </c>
      <c r="Y772" s="11">
        <v>3.589</v>
      </c>
      <c r="Z772" s="11">
        <v>0.96899999999999997</v>
      </c>
      <c r="AA772" s="11">
        <v>0.13800000000000001</v>
      </c>
      <c r="AB772" s="11">
        <v>8.9999999999999993E-3</v>
      </c>
      <c r="AC772" s="11">
        <v>0</v>
      </c>
    </row>
    <row r="773" spans="1:29" ht="11.5">
      <c r="A773" s="15">
        <v>756</v>
      </c>
      <c r="B773" s="13" t="s">
        <v>1059</v>
      </c>
      <c r="C773" s="14" t="s">
        <v>1124</v>
      </c>
      <c r="D773" s="12"/>
      <c r="E773" s="12">
        <v>148</v>
      </c>
      <c r="F773" s="13" t="s">
        <v>1110</v>
      </c>
      <c r="G773" s="12">
        <v>911</v>
      </c>
      <c r="H773" s="12">
        <v>1975</v>
      </c>
      <c r="I773" s="11">
        <v>375.86200000000002</v>
      </c>
      <c r="J773" s="11">
        <v>281.54199999999997</v>
      </c>
      <c r="K773" s="11">
        <v>234.566</v>
      </c>
      <c r="L773" s="11">
        <v>202.09</v>
      </c>
      <c r="M773" s="11">
        <v>172.886</v>
      </c>
      <c r="N773" s="11">
        <v>136.06700000000001</v>
      </c>
      <c r="O773" s="11">
        <v>119.018</v>
      </c>
      <c r="P773" s="11">
        <v>103.425</v>
      </c>
      <c r="Q773" s="11">
        <v>87.524000000000001</v>
      </c>
      <c r="R773" s="11">
        <v>74.825000000000003</v>
      </c>
      <c r="S773" s="11">
        <v>63.73</v>
      </c>
      <c r="T773" s="11">
        <v>52.863</v>
      </c>
      <c r="U773" s="11">
        <v>40.723999999999997</v>
      </c>
      <c r="V773" s="11">
        <v>29.463999999999999</v>
      </c>
      <c r="W773" s="11">
        <v>19.428000000000001</v>
      </c>
      <c r="X773" s="11">
        <v>10.39</v>
      </c>
      <c r="Y773" s="11">
        <v>3.923</v>
      </c>
      <c r="Z773" s="11">
        <v>1.081</v>
      </c>
      <c r="AA773" s="11">
        <v>0.17100000000000001</v>
      </c>
      <c r="AB773" s="11">
        <v>1.2999999999999999E-2</v>
      </c>
      <c r="AC773" s="11">
        <v>1E-3</v>
      </c>
    </row>
    <row r="774" spans="1:29" ht="11.5">
      <c r="A774" s="15">
        <v>757</v>
      </c>
      <c r="B774" s="13" t="s">
        <v>1059</v>
      </c>
      <c r="C774" s="14" t="s">
        <v>1124</v>
      </c>
      <c r="D774" s="12"/>
      <c r="E774" s="12">
        <v>148</v>
      </c>
      <c r="F774" s="13" t="s">
        <v>1110</v>
      </c>
      <c r="G774" s="12">
        <v>911</v>
      </c>
      <c r="H774" s="12">
        <v>1980</v>
      </c>
      <c r="I774" s="11">
        <v>430.99400000000003</v>
      </c>
      <c r="J774" s="11">
        <v>329.22500000000002</v>
      </c>
      <c r="K774" s="11">
        <v>260.49200000000002</v>
      </c>
      <c r="L774" s="11">
        <v>219.34899999999999</v>
      </c>
      <c r="M774" s="11">
        <v>187.44300000000001</v>
      </c>
      <c r="N774" s="11">
        <v>159.232</v>
      </c>
      <c r="O774" s="11">
        <v>124.82599999999999</v>
      </c>
      <c r="P774" s="11">
        <v>108.861</v>
      </c>
      <c r="Q774" s="11">
        <v>93.828000000000003</v>
      </c>
      <c r="R774" s="11">
        <v>78.454999999999998</v>
      </c>
      <c r="S774" s="11">
        <v>65.986999999999995</v>
      </c>
      <c r="T774" s="11">
        <v>54.837000000000003</v>
      </c>
      <c r="U774" s="11">
        <v>43.734999999999999</v>
      </c>
      <c r="V774" s="11">
        <v>31.556000000000001</v>
      </c>
      <c r="W774" s="11">
        <v>20.489000000000001</v>
      </c>
      <c r="X774" s="11">
        <v>11.375999999999999</v>
      </c>
      <c r="Y774" s="11">
        <v>4.6989999999999998</v>
      </c>
      <c r="Z774" s="11">
        <v>1.2</v>
      </c>
      <c r="AA774" s="11">
        <v>0.19700000000000001</v>
      </c>
      <c r="AB774" s="11">
        <v>1.7000000000000001E-2</v>
      </c>
      <c r="AC774" s="11">
        <v>1E-3</v>
      </c>
    </row>
    <row r="775" spans="1:29" ht="11.5">
      <c r="A775" s="15">
        <v>758</v>
      </c>
      <c r="B775" s="13" t="s">
        <v>1059</v>
      </c>
      <c r="C775" s="14" t="s">
        <v>1124</v>
      </c>
      <c r="D775" s="12"/>
      <c r="E775" s="12">
        <v>148</v>
      </c>
      <c r="F775" s="13" t="s">
        <v>1110</v>
      </c>
      <c r="G775" s="12">
        <v>911</v>
      </c>
      <c r="H775" s="12">
        <v>1985</v>
      </c>
      <c r="I775" s="11">
        <v>495.93900000000002</v>
      </c>
      <c r="J775" s="11">
        <v>384.86599999999999</v>
      </c>
      <c r="K775" s="11">
        <v>309.60599999999999</v>
      </c>
      <c r="L775" s="11">
        <v>247.191</v>
      </c>
      <c r="M775" s="11">
        <v>206.49100000000001</v>
      </c>
      <c r="N775" s="11">
        <v>175.17599999999999</v>
      </c>
      <c r="O775" s="11">
        <v>148.565</v>
      </c>
      <c r="P775" s="11">
        <v>115.828</v>
      </c>
      <c r="Q775" s="11">
        <v>100.32299999999999</v>
      </c>
      <c r="R775" s="11">
        <v>85.543999999999997</v>
      </c>
      <c r="S775" s="11">
        <v>70.388000000000005</v>
      </c>
      <c r="T775" s="11">
        <v>57.813000000000002</v>
      </c>
      <c r="U775" s="11">
        <v>46.253</v>
      </c>
      <c r="V775" s="11">
        <v>34.646999999999998</v>
      </c>
      <c r="W775" s="11">
        <v>22.495000000000001</v>
      </c>
      <c r="X775" s="11">
        <v>12.355</v>
      </c>
      <c r="Y775" s="11">
        <v>5.3330000000000002</v>
      </c>
      <c r="Z775" s="11">
        <v>1.5089999999999999</v>
      </c>
      <c r="AA775" s="11">
        <v>0.23</v>
      </c>
      <c r="AB775" s="11">
        <v>2.1000000000000001E-2</v>
      </c>
      <c r="AC775" s="11">
        <v>1E-3</v>
      </c>
    </row>
    <row r="776" spans="1:29" ht="11.5">
      <c r="A776" s="15">
        <v>759</v>
      </c>
      <c r="B776" s="13" t="s">
        <v>1059</v>
      </c>
      <c r="C776" s="14" t="s">
        <v>1124</v>
      </c>
      <c r="D776" s="12"/>
      <c r="E776" s="12">
        <v>148</v>
      </c>
      <c r="F776" s="13" t="s">
        <v>1110</v>
      </c>
      <c r="G776" s="12">
        <v>911</v>
      </c>
      <c r="H776" s="12">
        <v>1990</v>
      </c>
      <c r="I776" s="11">
        <v>592.226</v>
      </c>
      <c r="J776" s="11">
        <v>458.45</v>
      </c>
      <c r="K776" s="11">
        <v>373.04399999999998</v>
      </c>
      <c r="L776" s="11">
        <v>302.62599999999998</v>
      </c>
      <c r="M776" s="11">
        <v>239.648</v>
      </c>
      <c r="N776" s="11">
        <v>198.62200000000001</v>
      </c>
      <c r="O776" s="11">
        <v>168.00299999999999</v>
      </c>
      <c r="P776" s="11">
        <v>141.80000000000001</v>
      </c>
      <c r="Q776" s="11">
        <v>109.752</v>
      </c>
      <c r="R776" s="11">
        <v>94.2</v>
      </c>
      <c r="S776" s="11">
        <v>79.156000000000006</v>
      </c>
      <c r="T776" s="11">
        <v>63.677</v>
      </c>
      <c r="U776" s="11">
        <v>50.433</v>
      </c>
      <c r="V776" s="11">
        <v>37.938000000000002</v>
      </c>
      <c r="W776" s="11">
        <v>25.696999999999999</v>
      </c>
      <c r="X776" s="11">
        <v>14.18</v>
      </c>
      <c r="Y776" s="11">
        <v>6.0919999999999996</v>
      </c>
      <c r="Z776" s="11">
        <v>1.8169999999999999</v>
      </c>
      <c r="AA776" s="11">
        <v>0.311</v>
      </c>
      <c r="AB776" s="11">
        <v>2.5000000000000001E-2</v>
      </c>
      <c r="AC776" s="11">
        <v>1E-3</v>
      </c>
    </row>
    <row r="777" spans="1:29" ht="11.5">
      <c r="A777" s="15">
        <v>760</v>
      </c>
      <c r="B777" s="13" t="s">
        <v>1059</v>
      </c>
      <c r="C777" s="14" t="s">
        <v>1124</v>
      </c>
      <c r="D777" s="12"/>
      <c r="E777" s="12">
        <v>148</v>
      </c>
      <c r="F777" s="13" t="s">
        <v>1110</v>
      </c>
      <c r="G777" s="12">
        <v>911</v>
      </c>
      <c r="H777" s="12">
        <v>1995</v>
      </c>
      <c r="I777" s="11">
        <v>708.59400000000005</v>
      </c>
      <c r="J777" s="11">
        <v>548.25199999999995</v>
      </c>
      <c r="K777" s="11">
        <v>444.03899999999999</v>
      </c>
      <c r="L777" s="11">
        <v>364.221</v>
      </c>
      <c r="M777" s="11">
        <v>293.02699999999999</v>
      </c>
      <c r="N777" s="11">
        <v>230.00800000000001</v>
      </c>
      <c r="O777" s="11">
        <v>189.75700000000001</v>
      </c>
      <c r="P777" s="11">
        <v>159.45500000000001</v>
      </c>
      <c r="Q777" s="11">
        <v>133.64699999999999</v>
      </c>
      <c r="R777" s="11">
        <v>102.684</v>
      </c>
      <c r="S777" s="11">
        <v>86.992999999999995</v>
      </c>
      <c r="T777" s="11">
        <v>71.564999999999998</v>
      </c>
      <c r="U777" s="11">
        <v>55.545000000000002</v>
      </c>
      <c r="V777" s="11">
        <v>41.396999999999998</v>
      </c>
      <c r="W777" s="11">
        <v>28.202999999999999</v>
      </c>
      <c r="X777" s="11">
        <v>16.283000000000001</v>
      </c>
      <c r="Y777" s="11">
        <v>7.0380000000000003</v>
      </c>
      <c r="Z777" s="11">
        <v>2.0939999999999999</v>
      </c>
      <c r="AA777" s="11">
        <v>0.379</v>
      </c>
      <c r="AB777" s="11">
        <v>3.5999999999999997E-2</v>
      </c>
      <c r="AC777" s="11">
        <v>2E-3</v>
      </c>
    </row>
    <row r="778" spans="1:29" ht="11.5">
      <c r="A778" s="15">
        <v>761</v>
      </c>
      <c r="B778" s="13" t="s">
        <v>1059</v>
      </c>
      <c r="C778" s="14" t="s">
        <v>1124</v>
      </c>
      <c r="D778" s="12"/>
      <c r="E778" s="12">
        <v>148</v>
      </c>
      <c r="F778" s="13" t="s">
        <v>1110</v>
      </c>
      <c r="G778" s="12">
        <v>911</v>
      </c>
      <c r="H778" s="12">
        <v>2000</v>
      </c>
      <c r="I778" s="11">
        <v>849.53200000000004</v>
      </c>
      <c r="J778" s="11">
        <v>666.20799999999997</v>
      </c>
      <c r="K778" s="11">
        <v>537.59900000000005</v>
      </c>
      <c r="L778" s="11">
        <v>438.58800000000002</v>
      </c>
      <c r="M778" s="11">
        <v>356.79700000000003</v>
      </c>
      <c r="N778" s="11">
        <v>284.28100000000001</v>
      </c>
      <c r="O778" s="11">
        <v>221.64099999999999</v>
      </c>
      <c r="P778" s="11">
        <v>181.21799999999999</v>
      </c>
      <c r="Q778" s="11">
        <v>151.14599999999999</v>
      </c>
      <c r="R778" s="11">
        <v>126.045</v>
      </c>
      <c r="S778" s="11">
        <v>95.873000000000005</v>
      </c>
      <c r="T778" s="11">
        <v>79.617999999999995</v>
      </c>
      <c r="U778" s="11">
        <v>63.265000000000001</v>
      </c>
      <c r="V778" s="11">
        <v>46.267000000000003</v>
      </c>
      <c r="W778" s="11">
        <v>31.31</v>
      </c>
      <c r="X778" s="11">
        <v>18.254000000000001</v>
      </c>
      <c r="Y778" s="11">
        <v>8.2880000000000003</v>
      </c>
      <c r="Z778" s="11">
        <v>2.4990000000000001</v>
      </c>
      <c r="AA778" s="11">
        <v>0.45300000000000001</v>
      </c>
      <c r="AB778" s="11">
        <v>4.4999999999999998E-2</v>
      </c>
      <c r="AC778" s="11">
        <v>3.0000000000000001E-3</v>
      </c>
    </row>
    <row r="779" spans="1:29" ht="11.5">
      <c r="A779" s="15">
        <v>762</v>
      </c>
      <c r="B779" s="13" t="s">
        <v>1059</v>
      </c>
      <c r="C779" s="14" t="s">
        <v>1124</v>
      </c>
      <c r="D779" s="12"/>
      <c r="E779" s="12">
        <v>148</v>
      </c>
      <c r="F779" s="13" t="s">
        <v>1110</v>
      </c>
      <c r="G779" s="12">
        <v>911</v>
      </c>
      <c r="H779" s="12">
        <v>2005</v>
      </c>
      <c r="I779" s="11">
        <v>1015.588</v>
      </c>
      <c r="J779" s="11">
        <v>813.74300000000005</v>
      </c>
      <c r="K779" s="11">
        <v>663.68100000000004</v>
      </c>
      <c r="L779" s="11">
        <v>539.21299999999997</v>
      </c>
      <c r="M779" s="11">
        <v>436.40600000000001</v>
      </c>
      <c r="N779" s="11">
        <v>351.25200000000001</v>
      </c>
      <c r="O779" s="11">
        <v>277.27600000000001</v>
      </c>
      <c r="P779" s="11">
        <v>213.68899999999999</v>
      </c>
      <c r="Q779" s="11">
        <v>173.24100000000001</v>
      </c>
      <c r="R779" s="11">
        <v>144.11600000000001</v>
      </c>
      <c r="S779" s="11">
        <v>119.203</v>
      </c>
      <c r="T779" s="11">
        <v>89.203999999999994</v>
      </c>
      <c r="U779" s="11">
        <v>71.572999999999993</v>
      </c>
      <c r="V779" s="11">
        <v>53.639000000000003</v>
      </c>
      <c r="W779" s="11">
        <v>35.706000000000003</v>
      </c>
      <c r="X779" s="11">
        <v>20.763999999999999</v>
      </c>
      <c r="Y779" s="11">
        <v>9.5470000000000006</v>
      </c>
      <c r="Z779" s="11">
        <v>3.0369999999999999</v>
      </c>
      <c r="AA779" s="11">
        <v>0.56000000000000005</v>
      </c>
      <c r="AB779" s="11">
        <v>5.5E-2</v>
      </c>
      <c r="AC779" s="11">
        <v>3.0000000000000001E-3</v>
      </c>
    </row>
    <row r="780" spans="1:29" ht="11.5">
      <c r="A780" s="15">
        <v>763</v>
      </c>
      <c r="B780" s="13" t="s">
        <v>1059</v>
      </c>
      <c r="C780" s="14" t="s">
        <v>1124</v>
      </c>
      <c r="D780" s="12"/>
      <c r="E780" s="12">
        <v>148</v>
      </c>
      <c r="F780" s="13" t="s">
        <v>1110</v>
      </c>
      <c r="G780" s="12">
        <v>911</v>
      </c>
      <c r="H780" s="12">
        <v>2010</v>
      </c>
      <c r="I780" s="11">
        <v>1168.047</v>
      </c>
      <c r="J780" s="11">
        <v>960.83600000000001</v>
      </c>
      <c r="K780" s="11">
        <v>797.76599999999996</v>
      </c>
      <c r="L780" s="11">
        <v>654.70699999999999</v>
      </c>
      <c r="M780" s="11">
        <v>528.11300000000006</v>
      </c>
      <c r="N780" s="11">
        <v>423.43299999999999</v>
      </c>
      <c r="O780" s="11">
        <v>338.03399999999999</v>
      </c>
      <c r="P780" s="11">
        <v>263.786</v>
      </c>
      <c r="Q780" s="11">
        <v>201.535</v>
      </c>
      <c r="R780" s="11">
        <v>162.88900000000001</v>
      </c>
      <c r="S780" s="11">
        <v>134.458</v>
      </c>
      <c r="T780" s="11">
        <v>109.369</v>
      </c>
      <c r="U780" s="11">
        <v>79.245999999999995</v>
      </c>
      <c r="V780" s="11">
        <v>60.045999999999999</v>
      </c>
      <c r="W780" s="11">
        <v>41.009</v>
      </c>
      <c r="X780" s="11">
        <v>23.504999999999999</v>
      </c>
      <c r="Y780" s="11">
        <v>10.837999999999999</v>
      </c>
      <c r="Z780" s="11">
        <v>3.5110000000000001</v>
      </c>
      <c r="AA780" s="11">
        <v>0.68899999999999995</v>
      </c>
      <c r="AB780" s="11">
        <v>7.1999999999999995E-2</v>
      </c>
      <c r="AC780" s="11">
        <v>4.0000000000000001E-3</v>
      </c>
    </row>
    <row r="781" spans="1:29" ht="11.5">
      <c r="A781" s="15">
        <v>764</v>
      </c>
      <c r="B781" s="13" t="s">
        <v>1059</v>
      </c>
      <c r="C781" s="14" t="s">
        <v>1124</v>
      </c>
      <c r="D781" s="12"/>
      <c r="E781" s="12">
        <v>148</v>
      </c>
      <c r="F781" s="13" t="s">
        <v>1110</v>
      </c>
      <c r="G781" s="12">
        <v>911</v>
      </c>
      <c r="H781" s="12">
        <v>2015</v>
      </c>
      <c r="I781" s="11">
        <v>1324.3230000000001</v>
      </c>
      <c r="J781" s="11">
        <v>1117.8130000000001</v>
      </c>
      <c r="K781" s="11">
        <v>945.40800000000002</v>
      </c>
      <c r="L781" s="11">
        <v>788.44100000000003</v>
      </c>
      <c r="M781" s="11">
        <v>642.97</v>
      </c>
      <c r="N781" s="11">
        <v>514.86400000000003</v>
      </c>
      <c r="O781" s="11">
        <v>410.13600000000002</v>
      </c>
      <c r="P781" s="11">
        <v>323.94</v>
      </c>
      <c r="Q781" s="11">
        <v>250.36799999999999</v>
      </c>
      <c r="R781" s="11">
        <v>190.40299999999999</v>
      </c>
      <c r="S781" s="11">
        <v>152.65700000000001</v>
      </c>
      <c r="T781" s="11">
        <v>124.07</v>
      </c>
      <c r="U781" s="11">
        <v>97.843000000000004</v>
      </c>
      <c r="V781" s="11">
        <v>67.105999999999995</v>
      </c>
      <c r="W781" s="11">
        <v>46.448999999999998</v>
      </c>
      <c r="X781" s="11">
        <v>27.420999999999999</v>
      </c>
      <c r="Y781" s="11">
        <v>12.522</v>
      </c>
      <c r="Z781" s="11">
        <v>4.0869999999999997</v>
      </c>
      <c r="AA781" s="11">
        <v>0.81899999999999995</v>
      </c>
      <c r="AB781" s="11">
        <v>8.8999999999999996E-2</v>
      </c>
      <c r="AC781" s="11">
        <v>5.0000000000000001E-3</v>
      </c>
    </row>
    <row r="782" spans="1:29" ht="11.5">
      <c r="A782" s="15">
        <v>765</v>
      </c>
      <c r="B782" s="13" t="s">
        <v>1059</v>
      </c>
      <c r="C782" s="14" t="s">
        <v>1124</v>
      </c>
      <c r="D782" s="12"/>
      <c r="E782" s="12">
        <v>148</v>
      </c>
      <c r="F782" s="13" t="s">
        <v>1110</v>
      </c>
      <c r="G782" s="12">
        <v>911</v>
      </c>
      <c r="H782" s="12">
        <v>2020</v>
      </c>
      <c r="I782" s="11">
        <v>1475.5070000000001</v>
      </c>
      <c r="J782" s="11">
        <v>1265.4359999999999</v>
      </c>
      <c r="K782" s="11">
        <v>1094.2819999999999</v>
      </c>
      <c r="L782" s="11">
        <v>928.89599999999996</v>
      </c>
      <c r="M782" s="11">
        <v>769.72500000000002</v>
      </c>
      <c r="N782" s="11">
        <v>623.11400000000003</v>
      </c>
      <c r="O782" s="11">
        <v>495.76100000000002</v>
      </c>
      <c r="P782" s="11">
        <v>390.86799999999999</v>
      </c>
      <c r="Q782" s="11">
        <v>305.91899999999998</v>
      </c>
      <c r="R782" s="11">
        <v>235.43899999999999</v>
      </c>
      <c r="S782" s="11">
        <v>177.726</v>
      </c>
      <c r="T782" s="11">
        <v>140.405</v>
      </c>
      <c r="U782" s="11">
        <v>110.762</v>
      </c>
      <c r="V782" s="11">
        <v>82.769000000000005</v>
      </c>
      <c r="W782" s="11">
        <v>51.956000000000003</v>
      </c>
      <c r="X782" s="11">
        <v>31.137</v>
      </c>
      <c r="Y782" s="11">
        <v>14.662000000000001</v>
      </c>
      <c r="Z782" s="11">
        <v>4.74</v>
      </c>
      <c r="AA782" s="11">
        <v>0.95299999999999996</v>
      </c>
      <c r="AB782" s="11">
        <v>0.106</v>
      </c>
      <c r="AC782" s="11">
        <v>7.0000000000000001E-3</v>
      </c>
    </row>
    <row r="783" spans="1:29" ht="11.5">
      <c r="A783" s="15">
        <v>766</v>
      </c>
      <c r="B783" s="13" t="s">
        <v>1059</v>
      </c>
      <c r="C783" s="14" t="s">
        <v>603</v>
      </c>
      <c r="D783" s="12"/>
      <c r="E783" s="12">
        <v>178</v>
      </c>
      <c r="F783" s="13" t="s">
        <v>1110</v>
      </c>
      <c r="G783" s="12">
        <v>911</v>
      </c>
      <c r="H783" s="12">
        <v>1950</v>
      </c>
      <c r="I783" s="11">
        <v>65.424999999999997</v>
      </c>
      <c r="J783" s="11">
        <v>52.790999999999997</v>
      </c>
      <c r="K783" s="11">
        <v>46.076999999999998</v>
      </c>
      <c r="L783" s="11">
        <v>40.820999999999998</v>
      </c>
      <c r="M783" s="11">
        <v>36.040999999999997</v>
      </c>
      <c r="N783" s="11">
        <v>31.645</v>
      </c>
      <c r="O783" s="11">
        <v>27.606000000000002</v>
      </c>
      <c r="P783" s="11">
        <v>23.904</v>
      </c>
      <c r="Q783" s="11">
        <v>20.550999999999998</v>
      </c>
      <c r="R783" s="11">
        <v>17.568999999999999</v>
      </c>
      <c r="S783" s="11">
        <v>14.856</v>
      </c>
      <c r="T783" s="11">
        <v>10.819000000000001</v>
      </c>
      <c r="U783" s="11">
        <v>8.2880000000000003</v>
      </c>
      <c r="V783" s="11">
        <v>5.8869999999999996</v>
      </c>
      <c r="W783" s="11">
        <v>3.69</v>
      </c>
      <c r="X783" s="11">
        <v>1.92</v>
      </c>
      <c r="Y783" s="11">
        <v>0.67500000000000004</v>
      </c>
      <c r="Z783" s="11">
        <v>0.20200000000000001</v>
      </c>
      <c r="AA783" s="11">
        <v>3.6999999999999998E-2</v>
      </c>
      <c r="AB783" s="11">
        <v>4.0000000000000001E-3</v>
      </c>
      <c r="AC783" s="11">
        <v>0</v>
      </c>
    </row>
    <row r="784" spans="1:29" ht="11.5">
      <c r="A784" s="15">
        <v>767</v>
      </c>
      <c r="B784" s="13" t="s">
        <v>1059</v>
      </c>
      <c r="C784" s="14" t="s">
        <v>603</v>
      </c>
      <c r="D784" s="12"/>
      <c r="E784" s="12">
        <v>178</v>
      </c>
      <c r="F784" s="13" t="s">
        <v>1110</v>
      </c>
      <c r="G784" s="12">
        <v>911</v>
      </c>
      <c r="H784" s="12">
        <v>1955</v>
      </c>
      <c r="I784" s="11">
        <v>75.605999999999995</v>
      </c>
      <c r="J784" s="11">
        <v>58.932000000000002</v>
      </c>
      <c r="K784" s="11">
        <v>50.433</v>
      </c>
      <c r="L784" s="11">
        <v>44.497</v>
      </c>
      <c r="M784" s="11">
        <v>38.970999999999997</v>
      </c>
      <c r="N784" s="11">
        <v>33.959000000000003</v>
      </c>
      <c r="O784" s="11">
        <v>29.562000000000001</v>
      </c>
      <c r="P784" s="11">
        <v>25.488</v>
      </c>
      <c r="Q784" s="11">
        <v>21.757999999999999</v>
      </c>
      <c r="R784" s="11">
        <v>18.460999999999999</v>
      </c>
      <c r="S784" s="11">
        <v>15.529</v>
      </c>
      <c r="T784" s="11">
        <v>12.833</v>
      </c>
      <c r="U784" s="11">
        <v>8.9939999999999998</v>
      </c>
      <c r="V784" s="11">
        <v>6.4480000000000004</v>
      </c>
      <c r="W784" s="11">
        <v>4.1050000000000004</v>
      </c>
      <c r="X784" s="11">
        <v>2.1560000000000001</v>
      </c>
      <c r="Y784" s="11">
        <v>0.84599999999999997</v>
      </c>
      <c r="Z784" s="11">
        <v>0.19</v>
      </c>
      <c r="AA784" s="11">
        <v>0.03</v>
      </c>
      <c r="AB784" s="11">
        <v>3.0000000000000001E-3</v>
      </c>
      <c r="AC784" s="11">
        <v>0</v>
      </c>
    </row>
    <row r="785" spans="1:29" ht="11.5">
      <c r="A785" s="15">
        <v>768</v>
      </c>
      <c r="B785" s="13" t="s">
        <v>1059</v>
      </c>
      <c r="C785" s="14" t="s">
        <v>603</v>
      </c>
      <c r="D785" s="12"/>
      <c r="E785" s="12">
        <v>178</v>
      </c>
      <c r="F785" s="13" t="s">
        <v>1110</v>
      </c>
      <c r="G785" s="12">
        <v>911</v>
      </c>
      <c r="H785" s="12">
        <v>1960</v>
      </c>
      <c r="I785" s="11">
        <v>86.692999999999998</v>
      </c>
      <c r="J785" s="11">
        <v>69.555000000000007</v>
      </c>
      <c r="K785" s="11">
        <v>56.828000000000003</v>
      </c>
      <c r="L785" s="11">
        <v>48.994999999999997</v>
      </c>
      <c r="M785" s="11">
        <v>42.762</v>
      </c>
      <c r="N785" s="11">
        <v>37.021999999999998</v>
      </c>
      <c r="O785" s="11">
        <v>32.01</v>
      </c>
      <c r="P785" s="11">
        <v>27.562999999999999</v>
      </c>
      <c r="Q785" s="11">
        <v>23.446999999999999</v>
      </c>
      <c r="R785" s="11">
        <v>19.757999999999999</v>
      </c>
      <c r="S785" s="11">
        <v>16.48</v>
      </c>
      <c r="T785" s="11">
        <v>13.536</v>
      </c>
      <c r="U785" s="11">
        <v>10.76</v>
      </c>
      <c r="V785" s="11">
        <v>7.0490000000000004</v>
      </c>
      <c r="W785" s="11">
        <v>4.5220000000000002</v>
      </c>
      <c r="X785" s="11">
        <v>2.4049999999999998</v>
      </c>
      <c r="Y785" s="11">
        <v>0.94299999999999995</v>
      </c>
      <c r="Z785" s="11">
        <v>0.23100000000000001</v>
      </c>
      <c r="AA785" s="11">
        <v>2.5999999999999999E-2</v>
      </c>
      <c r="AB785" s="11">
        <v>2E-3</v>
      </c>
      <c r="AC785" s="11">
        <v>0</v>
      </c>
    </row>
    <row r="786" spans="1:29" ht="11.5">
      <c r="A786" s="15">
        <v>769</v>
      </c>
      <c r="B786" s="13" t="s">
        <v>1059</v>
      </c>
      <c r="C786" s="14" t="s">
        <v>603</v>
      </c>
      <c r="D786" s="12"/>
      <c r="E786" s="12">
        <v>178</v>
      </c>
      <c r="F786" s="13" t="s">
        <v>1110</v>
      </c>
      <c r="G786" s="12">
        <v>911</v>
      </c>
      <c r="H786" s="12">
        <v>1965</v>
      </c>
      <c r="I786" s="11">
        <v>101.864</v>
      </c>
      <c r="J786" s="11">
        <v>81.05</v>
      </c>
      <c r="K786" s="11">
        <v>67.509</v>
      </c>
      <c r="L786" s="11">
        <v>55.444000000000003</v>
      </c>
      <c r="M786" s="11">
        <v>47.316000000000003</v>
      </c>
      <c r="N786" s="11">
        <v>40.872999999999998</v>
      </c>
      <c r="O786" s="11">
        <v>35.133000000000003</v>
      </c>
      <c r="P786" s="11">
        <v>30.065000000000001</v>
      </c>
      <c r="Q786" s="11">
        <v>25.558</v>
      </c>
      <c r="R786" s="11">
        <v>21.462</v>
      </c>
      <c r="S786" s="11">
        <v>17.771000000000001</v>
      </c>
      <c r="T786" s="11">
        <v>14.462999999999999</v>
      </c>
      <c r="U786" s="11">
        <v>11.423999999999999</v>
      </c>
      <c r="V786" s="11">
        <v>8.4830000000000005</v>
      </c>
      <c r="W786" s="11">
        <v>4.9660000000000002</v>
      </c>
      <c r="X786" s="11">
        <v>2.6509999999999998</v>
      </c>
      <c r="Y786" s="11">
        <v>1.0429999999999999</v>
      </c>
      <c r="Z786" s="11">
        <v>0.253</v>
      </c>
      <c r="AA786" s="11">
        <v>0.03</v>
      </c>
      <c r="AB786" s="11">
        <v>2E-3</v>
      </c>
      <c r="AC786" s="11">
        <v>0</v>
      </c>
    </row>
    <row r="787" spans="1:29" ht="11.5">
      <c r="A787" s="15">
        <v>770</v>
      </c>
      <c r="B787" s="13" t="s">
        <v>1059</v>
      </c>
      <c r="C787" s="14" t="s">
        <v>603</v>
      </c>
      <c r="D787" s="12"/>
      <c r="E787" s="12">
        <v>178</v>
      </c>
      <c r="F787" s="13" t="s">
        <v>1110</v>
      </c>
      <c r="G787" s="12">
        <v>911</v>
      </c>
      <c r="H787" s="12">
        <v>1970</v>
      </c>
      <c r="I787" s="11">
        <v>120.377</v>
      </c>
      <c r="J787" s="11">
        <v>96.281999999999996</v>
      </c>
      <c r="K787" s="11">
        <v>78.992000000000004</v>
      </c>
      <c r="L787" s="11">
        <v>66.051000000000002</v>
      </c>
      <c r="M787" s="11">
        <v>53.725000000000001</v>
      </c>
      <c r="N787" s="11">
        <v>45.414999999999999</v>
      </c>
      <c r="O787" s="11">
        <v>38.959000000000003</v>
      </c>
      <c r="P787" s="11">
        <v>33.156999999999996</v>
      </c>
      <c r="Q787" s="11">
        <v>28.026</v>
      </c>
      <c r="R787" s="11">
        <v>23.521999999999998</v>
      </c>
      <c r="S787" s="11">
        <v>19.404</v>
      </c>
      <c r="T787" s="11">
        <v>15.672000000000001</v>
      </c>
      <c r="U787" s="11">
        <v>12.263</v>
      </c>
      <c r="V787" s="11">
        <v>9.0419999999999998</v>
      </c>
      <c r="W787" s="11">
        <v>5.9950000000000001</v>
      </c>
      <c r="X787" s="11">
        <v>2.915</v>
      </c>
      <c r="Y787" s="11">
        <v>1.1459999999999999</v>
      </c>
      <c r="Z787" s="11">
        <v>0.27600000000000002</v>
      </c>
      <c r="AA787" s="11">
        <v>3.2000000000000001E-2</v>
      </c>
      <c r="AB787" s="11">
        <v>2E-3</v>
      </c>
      <c r="AC787" s="11">
        <v>0</v>
      </c>
    </row>
    <row r="788" spans="1:29" ht="11.5">
      <c r="A788" s="15">
        <v>771</v>
      </c>
      <c r="B788" s="13" t="s">
        <v>1059</v>
      </c>
      <c r="C788" s="14" t="s">
        <v>603</v>
      </c>
      <c r="D788" s="12"/>
      <c r="E788" s="12">
        <v>178</v>
      </c>
      <c r="F788" s="13" t="s">
        <v>1110</v>
      </c>
      <c r="G788" s="12">
        <v>911</v>
      </c>
      <c r="H788" s="12">
        <v>1975</v>
      </c>
      <c r="I788" s="11">
        <v>141.761</v>
      </c>
      <c r="J788" s="11">
        <v>114.84399999999999</v>
      </c>
      <c r="K788" s="11">
        <v>94.141999999999996</v>
      </c>
      <c r="L788" s="11">
        <v>77.462999999999994</v>
      </c>
      <c r="M788" s="11">
        <v>64.176000000000002</v>
      </c>
      <c r="N788" s="11">
        <v>51.734000000000002</v>
      </c>
      <c r="O788" s="11">
        <v>43.445999999999998</v>
      </c>
      <c r="P788" s="11">
        <v>36.912999999999997</v>
      </c>
      <c r="Q788" s="11">
        <v>31.042000000000002</v>
      </c>
      <c r="R788" s="11">
        <v>25.905000000000001</v>
      </c>
      <c r="S788" s="11">
        <v>21.353999999999999</v>
      </c>
      <c r="T788" s="11">
        <v>17.178999999999998</v>
      </c>
      <c r="U788" s="11">
        <v>13.336</v>
      </c>
      <c r="V788" s="11">
        <v>9.7360000000000007</v>
      </c>
      <c r="W788" s="11">
        <v>6.4039999999999999</v>
      </c>
      <c r="X788" s="11">
        <v>3.5190000000000001</v>
      </c>
      <c r="Y788" s="11">
        <v>1.254</v>
      </c>
      <c r="Z788" s="11">
        <v>0.29699999999999999</v>
      </c>
      <c r="AA788" s="11">
        <v>3.3000000000000002E-2</v>
      </c>
      <c r="AB788" s="11">
        <v>2E-3</v>
      </c>
      <c r="AC788" s="11">
        <v>0</v>
      </c>
    </row>
    <row r="789" spans="1:29" ht="11.5">
      <c r="A789" s="15">
        <v>772</v>
      </c>
      <c r="B789" s="13" t="s">
        <v>1059</v>
      </c>
      <c r="C789" s="14" t="s">
        <v>603</v>
      </c>
      <c r="D789" s="12"/>
      <c r="E789" s="12">
        <v>178</v>
      </c>
      <c r="F789" s="13" t="s">
        <v>1110</v>
      </c>
      <c r="G789" s="12">
        <v>911</v>
      </c>
      <c r="H789" s="12">
        <v>1980</v>
      </c>
      <c r="I789" s="11">
        <v>163.80500000000001</v>
      </c>
      <c r="J789" s="11">
        <v>136.02799999999999</v>
      </c>
      <c r="K789" s="11">
        <v>112.462</v>
      </c>
      <c r="L789" s="11">
        <v>92.236999999999995</v>
      </c>
      <c r="M789" s="11">
        <v>74.879000000000005</v>
      </c>
      <c r="N789" s="11">
        <v>61.280999999999999</v>
      </c>
      <c r="O789" s="11">
        <v>49.045999999999999</v>
      </c>
      <c r="P789" s="11">
        <v>40.859000000000002</v>
      </c>
      <c r="Q789" s="11">
        <v>34.378</v>
      </c>
      <c r="R789" s="11">
        <v>28.594000000000001</v>
      </c>
      <c r="S789" s="11">
        <v>23.463000000000001</v>
      </c>
      <c r="T789" s="11">
        <v>18.878</v>
      </c>
      <c r="U789" s="11">
        <v>14.606999999999999</v>
      </c>
      <c r="V789" s="11">
        <v>10.582000000000001</v>
      </c>
      <c r="W789" s="11">
        <v>6.8890000000000002</v>
      </c>
      <c r="X789" s="11">
        <v>3.75</v>
      </c>
      <c r="Y789" s="11">
        <v>1.5</v>
      </c>
      <c r="Z789" s="11">
        <v>0.31900000000000001</v>
      </c>
      <c r="AA789" s="11">
        <v>3.4000000000000002E-2</v>
      </c>
      <c r="AB789" s="11">
        <v>2E-3</v>
      </c>
      <c r="AC789" s="11">
        <v>0</v>
      </c>
    </row>
    <row r="790" spans="1:29" ht="11.5">
      <c r="A790" s="15">
        <v>773</v>
      </c>
      <c r="B790" s="13" t="s">
        <v>1059</v>
      </c>
      <c r="C790" s="14" t="s">
        <v>603</v>
      </c>
      <c r="D790" s="12"/>
      <c r="E790" s="12">
        <v>178</v>
      </c>
      <c r="F790" s="13" t="s">
        <v>1110</v>
      </c>
      <c r="G790" s="12">
        <v>911</v>
      </c>
      <c r="H790" s="12">
        <v>1985</v>
      </c>
      <c r="I790" s="11">
        <v>179.95</v>
      </c>
      <c r="J790" s="11">
        <v>158.28899999999999</v>
      </c>
      <c r="K790" s="11">
        <v>133.58199999999999</v>
      </c>
      <c r="L790" s="11">
        <v>110.678</v>
      </c>
      <c r="M790" s="11">
        <v>90.103999999999999</v>
      </c>
      <c r="N790" s="11">
        <v>72.614000000000004</v>
      </c>
      <c r="O790" s="11">
        <v>59.052</v>
      </c>
      <c r="P790" s="11">
        <v>46.802</v>
      </c>
      <c r="Q790" s="11">
        <v>38.517000000000003</v>
      </c>
      <c r="R790" s="11">
        <v>31.986999999999998</v>
      </c>
      <c r="S790" s="11">
        <v>26.114000000000001</v>
      </c>
      <c r="T790" s="11">
        <v>20.888000000000002</v>
      </c>
      <c r="U790" s="11">
        <v>16.148</v>
      </c>
      <c r="V790" s="11">
        <v>11.65</v>
      </c>
      <c r="W790" s="11">
        <v>7.524</v>
      </c>
      <c r="X790" s="11">
        <v>4.0510000000000002</v>
      </c>
      <c r="Y790" s="11">
        <v>1.6060000000000001</v>
      </c>
      <c r="Z790" s="11">
        <v>0.38</v>
      </c>
      <c r="AA790" s="11">
        <v>3.6999999999999998E-2</v>
      </c>
      <c r="AB790" s="11">
        <v>2E-3</v>
      </c>
      <c r="AC790" s="11">
        <v>0</v>
      </c>
    </row>
    <row r="791" spans="1:29" ht="11.5">
      <c r="A791" s="15">
        <v>774</v>
      </c>
      <c r="B791" s="13" t="s">
        <v>1059</v>
      </c>
      <c r="C791" s="14" t="s">
        <v>603</v>
      </c>
      <c r="D791" s="12"/>
      <c r="E791" s="12">
        <v>178</v>
      </c>
      <c r="F791" s="13" t="s">
        <v>1110</v>
      </c>
      <c r="G791" s="12">
        <v>911</v>
      </c>
      <c r="H791" s="12">
        <v>1990</v>
      </c>
      <c r="I791" s="11">
        <v>199.083</v>
      </c>
      <c r="J791" s="11">
        <v>174.583</v>
      </c>
      <c r="K791" s="11">
        <v>155.56</v>
      </c>
      <c r="L791" s="11">
        <v>131.52000000000001</v>
      </c>
      <c r="M791" s="11">
        <v>108.158</v>
      </c>
      <c r="N791" s="11">
        <v>87.316999999999993</v>
      </c>
      <c r="O791" s="11">
        <v>69.804000000000002</v>
      </c>
      <c r="P791" s="11">
        <v>56.103999999999999</v>
      </c>
      <c r="Q791" s="11">
        <v>43.853999999999999</v>
      </c>
      <c r="R791" s="11">
        <v>35.593000000000004</v>
      </c>
      <c r="S791" s="11">
        <v>28.998000000000001</v>
      </c>
      <c r="T791" s="11">
        <v>23.071000000000002</v>
      </c>
      <c r="U791" s="11">
        <v>17.713999999999999</v>
      </c>
      <c r="V791" s="11">
        <v>12.754</v>
      </c>
      <c r="W791" s="11">
        <v>8.1850000000000005</v>
      </c>
      <c r="X791" s="11">
        <v>4.3600000000000003</v>
      </c>
      <c r="Y791" s="11">
        <v>1.702</v>
      </c>
      <c r="Z791" s="11">
        <v>0.39600000000000002</v>
      </c>
      <c r="AA791" s="11">
        <v>4.1000000000000002E-2</v>
      </c>
      <c r="AB791" s="11">
        <v>2E-3</v>
      </c>
      <c r="AC791" s="11">
        <v>0</v>
      </c>
    </row>
    <row r="792" spans="1:29" ht="11.5">
      <c r="A792" s="15">
        <v>775</v>
      </c>
      <c r="B792" s="13" t="s">
        <v>1059</v>
      </c>
      <c r="C792" s="14" t="s">
        <v>603</v>
      </c>
      <c r="D792" s="12"/>
      <c r="E792" s="12">
        <v>178</v>
      </c>
      <c r="F792" s="13" t="s">
        <v>1110</v>
      </c>
      <c r="G792" s="12">
        <v>911</v>
      </c>
      <c r="H792" s="12">
        <v>1995</v>
      </c>
      <c r="I792" s="11">
        <v>223.501</v>
      </c>
      <c r="J792" s="11">
        <v>193.059</v>
      </c>
      <c r="K792" s="11">
        <v>171.68299999999999</v>
      </c>
      <c r="L792" s="11">
        <v>153.523</v>
      </c>
      <c r="M792" s="11">
        <v>129.94</v>
      </c>
      <c r="N792" s="11">
        <v>106.851</v>
      </c>
      <c r="O792" s="11">
        <v>85.66</v>
      </c>
      <c r="P792" s="11">
        <v>67.382999999999996</v>
      </c>
      <c r="Q792" s="11">
        <v>52.865000000000002</v>
      </c>
      <c r="R792" s="11">
        <v>40.482999999999997</v>
      </c>
      <c r="S792" s="11">
        <v>32.194000000000003</v>
      </c>
      <c r="T792" s="11">
        <v>25.541</v>
      </c>
      <c r="U792" s="11">
        <v>19.495000000000001</v>
      </c>
      <c r="V792" s="11">
        <v>13.949</v>
      </c>
      <c r="W792" s="11">
        <v>8.9450000000000003</v>
      </c>
      <c r="X792" s="11">
        <v>4.7519999999999998</v>
      </c>
      <c r="Y792" s="11">
        <v>1.8540000000000001</v>
      </c>
      <c r="Z792" s="11">
        <v>0.42499999999999999</v>
      </c>
      <c r="AA792" s="11">
        <v>4.2999999999999997E-2</v>
      </c>
      <c r="AB792" s="11">
        <v>2E-3</v>
      </c>
      <c r="AC792" s="11">
        <v>0</v>
      </c>
    </row>
    <row r="793" spans="1:29" ht="11.5">
      <c r="A793" s="15">
        <v>776</v>
      </c>
      <c r="B793" s="13" t="s">
        <v>1059</v>
      </c>
      <c r="C793" s="14" t="s">
        <v>603</v>
      </c>
      <c r="D793" s="12"/>
      <c r="E793" s="12">
        <v>178</v>
      </c>
      <c r="F793" s="13" t="s">
        <v>1110</v>
      </c>
      <c r="G793" s="12">
        <v>911</v>
      </c>
      <c r="H793" s="12">
        <v>2000</v>
      </c>
      <c r="I793" s="11">
        <v>257.42399999999998</v>
      </c>
      <c r="J793" s="11">
        <v>216.06299999999999</v>
      </c>
      <c r="K793" s="11">
        <v>190.07</v>
      </c>
      <c r="L793" s="11">
        <v>170.047</v>
      </c>
      <c r="M793" s="11">
        <v>153.42699999999999</v>
      </c>
      <c r="N793" s="11">
        <v>130.73500000000001</v>
      </c>
      <c r="O793" s="11">
        <v>106.887</v>
      </c>
      <c r="P793" s="11">
        <v>84.176000000000002</v>
      </c>
      <c r="Q793" s="11">
        <v>64.323999999999998</v>
      </c>
      <c r="R793" s="11">
        <v>49.250999999999998</v>
      </c>
      <c r="S793" s="11">
        <v>36.972000000000001</v>
      </c>
      <c r="T793" s="11">
        <v>28.638999999999999</v>
      </c>
      <c r="U793" s="11">
        <v>21.817</v>
      </c>
      <c r="V793" s="11">
        <v>15.555999999999999</v>
      </c>
      <c r="W793" s="11">
        <v>9.9589999999999996</v>
      </c>
      <c r="X793" s="11">
        <v>5.3289999999999997</v>
      </c>
      <c r="Y793" s="11">
        <v>2.109</v>
      </c>
      <c r="Z793" s="11">
        <v>0.49</v>
      </c>
      <c r="AA793" s="11">
        <v>5.1999999999999998E-2</v>
      </c>
      <c r="AB793" s="11">
        <v>2E-3</v>
      </c>
      <c r="AC793" s="11">
        <v>0</v>
      </c>
    </row>
    <row r="794" spans="1:29" ht="11.5">
      <c r="A794" s="15">
        <v>777</v>
      </c>
      <c r="B794" s="13" t="s">
        <v>1059</v>
      </c>
      <c r="C794" s="14" t="s">
        <v>603</v>
      </c>
      <c r="D794" s="12"/>
      <c r="E794" s="12">
        <v>178</v>
      </c>
      <c r="F794" s="13" t="s">
        <v>1110</v>
      </c>
      <c r="G794" s="12">
        <v>911</v>
      </c>
      <c r="H794" s="12">
        <v>2005</v>
      </c>
      <c r="I794" s="11">
        <v>299.892</v>
      </c>
      <c r="J794" s="11">
        <v>249.78399999999999</v>
      </c>
      <c r="K794" s="11">
        <v>213.28700000000001</v>
      </c>
      <c r="L794" s="11">
        <v>188.58699999999999</v>
      </c>
      <c r="M794" s="11">
        <v>170.58699999999999</v>
      </c>
      <c r="N794" s="11">
        <v>155.292</v>
      </c>
      <c r="O794" s="11">
        <v>131.20099999999999</v>
      </c>
      <c r="P794" s="11">
        <v>105.104</v>
      </c>
      <c r="Q794" s="11">
        <v>80.792000000000002</v>
      </c>
      <c r="R794" s="11">
        <v>60.246000000000002</v>
      </c>
      <c r="S794" s="11">
        <v>45.081000000000003</v>
      </c>
      <c r="T794" s="11">
        <v>33.058999999999997</v>
      </c>
      <c r="U794" s="11">
        <v>24.666</v>
      </c>
      <c r="V794" s="11">
        <v>17.614999999999998</v>
      </c>
      <c r="W794" s="11">
        <v>11.289</v>
      </c>
      <c r="X794" s="11">
        <v>6.06</v>
      </c>
      <c r="Y794" s="11">
        <v>2.4180000000000001</v>
      </c>
      <c r="Z794" s="11">
        <v>0.57999999999999996</v>
      </c>
      <c r="AA794" s="11">
        <v>6.2E-2</v>
      </c>
      <c r="AB794" s="11">
        <v>3.0000000000000001E-3</v>
      </c>
      <c r="AC794" s="11">
        <v>0</v>
      </c>
    </row>
    <row r="795" spans="1:29" ht="11.5">
      <c r="A795" s="15">
        <v>778</v>
      </c>
      <c r="B795" s="13" t="s">
        <v>1059</v>
      </c>
      <c r="C795" s="14" t="s">
        <v>603</v>
      </c>
      <c r="D795" s="12"/>
      <c r="E795" s="12">
        <v>178</v>
      </c>
      <c r="F795" s="13" t="s">
        <v>1110</v>
      </c>
      <c r="G795" s="12">
        <v>911</v>
      </c>
      <c r="H795" s="12">
        <v>2010</v>
      </c>
      <c r="I795" s="11">
        <v>354.505</v>
      </c>
      <c r="J795" s="11">
        <v>293.96699999999998</v>
      </c>
      <c r="K795" s="11">
        <v>247.26300000000001</v>
      </c>
      <c r="L795" s="11">
        <v>211.98500000000001</v>
      </c>
      <c r="M795" s="11">
        <v>191.48500000000001</v>
      </c>
      <c r="N795" s="11">
        <v>177.03</v>
      </c>
      <c r="O795" s="11">
        <v>160.20699999999999</v>
      </c>
      <c r="P795" s="11">
        <v>133.797</v>
      </c>
      <c r="Q795" s="11">
        <v>105.783</v>
      </c>
      <c r="R795" s="11">
        <v>79.128</v>
      </c>
      <c r="S795" s="11">
        <v>56.715000000000003</v>
      </c>
      <c r="T795" s="11">
        <v>41.226999999999997</v>
      </c>
      <c r="U795" s="11">
        <v>29.155000000000001</v>
      </c>
      <c r="V795" s="11">
        <v>20.407</v>
      </c>
      <c r="W795" s="11">
        <v>13.122</v>
      </c>
      <c r="X795" s="11">
        <v>7.0579999999999998</v>
      </c>
      <c r="Y795" s="11">
        <v>2.819</v>
      </c>
      <c r="Z795" s="11">
        <v>0.68</v>
      </c>
      <c r="AA795" s="11">
        <v>7.3999999999999996E-2</v>
      </c>
      <c r="AB795" s="11">
        <v>3.0000000000000001E-3</v>
      </c>
      <c r="AC795" s="11">
        <v>0</v>
      </c>
    </row>
    <row r="796" spans="1:29" ht="11.5">
      <c r="A796" s="15">
        <v>779</v>
      </c>
      <c r="B796" s="13" t="s">
        <v>1059</v>
      </c>
      <c r="C796" s="14" t="s">
        <v>603</v>
      </c>
      <c r="D796" s="12"/>
      <c r="E796" s="12">
        <v>178</v>
      </c>
      <c r="F796" s="13" t="s">
        <v>1110</v>
      </c>
      <c r="G796" s="12">
        <v>911</v>
      </c>
      <c r="H796" s="12">
        <v>2015</v>
      </c>
      <c r="I796" s="11">
        <v>393.65100000000001</v>
      </c>
      <c r="J796" s="11">
        <v>347.411</v>
      </c>
      <c r="K796" s="11">
        <v>290.58</v>
      </c>
      <c r="L796" s="11">
        <v>243.136</v>
      </c>
      <c r="M796" s="11">
        <v>204.48099999999999</v>
      </c>
      <c r="N796" s="11">
        <v>182.31100000000001</v>
      </c>
      <c r="O796" s="11">
        <v>168.32900000000001</v>
      </c>
      <c r="P796" s="11">
        <v>152.32900000000001</v>
      </c>
      <c r="Q796" s="11">
        <v>126.80200000000001</v>
      </c>
      <c r="R796" s="11">
        <v>99.623999999999995</v>
      </c>
      <c r="S796" s="11">
        <v>73.542000000000002</v>
      </c>
      <c r="T796" s="11">
        <v>51.664000000000001</v>
      </c>
      <c r="U796" s="11">
        <v>36.369999999999997</v>
      </c>
      <c r="V796" s="11">
        <v>24.254000000000001</v>
      </c>
      <c r="W796" s="11">
        <v>15.4</v>
      </c>
      <c r="X796" s="11">
        <v>8.3819999999999997</v>
      </c>
      <c r="Y796" s="11">
        <v>3.3650000000000002</v>
      </c>
      <c r="Z796" s="11">
        <v>0.84</v>
      </c>
      <c r="AA796" s="11">
        <v>9.6000000000000002E-2</v>
      </c>
      <c r="AB796" s="11">
        <v>4.0000000000000001E-3</v>
      </c>
      <c r="AC796" s="11">
        <v>0</v>
      </c>
    </row>
    <row r="797" spans="1:29" ht="11.5">
      <c r="A797" s="15">
        <v>780</v>
      </c>
      <c r="B797" s="13" t="s">
        <v>1059</v>
      </c>
      <c r="C797" s="14" t="s">
        <v>603</v>
      </c>
      <c r="D797" s="12"/>
      <c r="E797" s="12">
        <v>178</v>
      </c>
      <c r="F797" s="13" t="s">
        <v>1110</v>
      </c>
      <c r="G797" s="12">
        <v>911</v>
      </c>
      <c r="H797" s="12">
        <v>2020</v>
      </c>
      <c r="I797" s="11">
        <v>415.38200000000001</v>
      </c>
      <c r="J797" s="11">
        <v>388.64299999999997</v>
      </c>
      <c r="K797" s="11">
        <v>344.99</v>
      </c>
      <c r="L797" s="11">
        <v>287.95999999999998</v>
      </c>
      <c r="M797" s="11">
        <v>238.869</v>
      </c>
      <c r="N797" s="11">
        <v>199.44900000000001</v>
      </c>
      <c r="O797" s="11">
        <v>177.197</v>
      </c>
      <c r="P797" s="11">
        <v>162.94</v>
      </c>
      <c r="Q797" s="11">
        <v>146.59700000000001</v>
      </c>
      <c r="R797" s="11">
        <v>121.075</v>
      </c>
      <c r="S797" s="11">
        <v>93.823999999999998</v>
      </c>
      <c r="T797" s="11">
        <v>67.912000000000006</v>
      </c>
      <c r="U797" s="11">
        <v>46.26</v>
      </c>
      <c r="V797" s="11">
        <v>30.837</v>
      </c>
      <c r="W797" s="11">
        <v>18.814</v>
      </c>
      <c r="X797" s="11">
        <v>10.294</v>
      </c>
      <c r="Y797" s="11">
        <v>4.3419999999999996</v>
      </c>
      <c r="Z797" s="11">
        <v>1.143</v>
      </c>
      <c r="AA797" s="11">
        <v>0.14399999999999999</v>
      </c>
      <c r="AB797" s="11">
        <v>6.0000000000000001E-3</v>
      </c>
      <c r="AC797" s="11">
        <v>0</v>
      </c>
    </row>
    <row r="798" spans="1:29" ht="11.5">
      <c r="A798" s="15">
        <v>781</v>
      </c>
      <c r="B798" s="13" t="s">
        <v>1059</v>
      </c>
      <c r="C798" s="14" t="s">
        <v>1125</v>
      </c>
      <c r="D798" s="12"/>
      <c r="E798" s="12">
        <v>180</v>
      </c>
      <c r="F798" s="13" t="s">
        <v>1110</v>
      </c>
      <c r="G798" s="12">
        <v>911</v>
      </c>
      <c r="H798" s="12">
        <v>1950</v>
      </c>
      <c r="I798" s="11">
        <v>1070.8330000000001</v>
      </c>
      <c r="J798" s="11">
        <v>832.15800000000002</v>
      </c>
      <c r="K798" s="11">
        <v>696.077</v>
      </c>
      <c r="L798" s="11">
        <v>590.25699999999995</v>
      </c>
      <c r="M798" s="11">
        <v>497.02100000000002</v>
      </c>
      <c r="N798" s="11">
        <v>413.11099999999999</v>
      </c>
      <c r="O798" s="11">
        <v>345.423</v>
      </c>
      <c r="P798" s="11">
        <v>286.29199999999997</v>
      </c>
      <c r="Q798" s="11">
        <v>235.227</v>
      </c>
      <c r="R798" s="11">
        <v>189.25899999999999</v>
      </c>
      <c r="S798" s="11">
        <v>153.673</v>
      </c>
      <c r="T798" s="11">
        <v>123.20399999999999</v>
      </c>
      <c r="U798" s="11">
        <v>89.257999999999996</v>
      </c>
      <c r="V798" s="11">
        <v>65.777000000000001</v>
      </c>
      <c r="W798" s="11">
        <v>49.094000000000001</v>
      </c>
      <c r="X798" s="11">
        <v>35.055</v>
      </c>
      <c r="Y798" s="11">
        <v>26.21</v>
      </c>
      <c r="Z798" s="11">
        <v>7.7270000000000003</v>
      </c>
      <c r="AA798" s="11">
        <v>1.3140000000000001</v>
      </c>
      <c r="AB798" s="11">
        <v>0.11600000000000001</v>
      </c>
      <c r="AC798" s="11">
        <v>5.0000000000000001E-3</v>
      </c>
    </row>
    <row r="799" spans="1:29" ht="11.5">
      <c r="A799" s="15">
        <v>782</v>
      </c>
      <c r="B799" s="13" t="s">
        <v>1059</v>
      </c>
      <c r="C799" s="14" t="s">
        <v>1125</v>
      </c>
      <c r="D799" s="12"/>
      <c r="E799" s="12">
        <v>180</v>
      </c>
      <c r="F799" s="13" t="s">
        <v>1110</v>
      </c>
      <c r="G799" s="12">
        <v>911</v>
      </c>
      <c r="H799" s="12">
        <v>1955</v>
      </c>
      <c r="I799" s="11">
        <v>1168.6379999999999</v>
      </c>
      <c r="J799" s="11">
        <v>941.00400000000002</v>
      </c>
      <c r="K799" s="11">
        <v>798.32100000000003</v>
      </c>
      <c r="L799" s="11">
        <v>674.798</v>
      </c>
      <c r="M799" s="11">
        <v>566.327</v>
      </c>
      <c r="N799" s="11">
        <v>472.42700000000002</v>
      </c>
      <c r="O799" s="11">
        <v>391.69099999999997</v>
      </c>
      <c r="P799" s="11">
        <v>325.786</v>
      </c>
      <c r="Q799" s="11">
        <v>267.25099999999998</v>
      </c>
      <c r="R799" s="11">
        <v>216.50299999999999</v>
      </c>
      <c r="S799" s="11">
        <v>170.96700000000001</v>
      </c>
      <c r="T799" s="11">
        <v>134.93299999999999</v>
      </c>
      <c r="U799" s="11">
        <v>103.374</v>
      </c>
      <c r="V799" s="11">
        <v>69.611999999999995</v>
      </c>
      <c r="W799" s="11">
        <v>45.311999999999998</v>
      </c>
      <c r="X799" s="11">
        <v>27.763999999999999</v>
      </c>
      <c r="Y799" s="11">
        <v>14.795999999999999</v>
      </c>
      <c r="Z799" s="11">
        <v>7.2060000000000004</v>
      </c>
      <c r="AA799" s="11">
        <v>1.216</v>
      </c>
      <c r="AB799" s="11">
        <v>0.11</v>
      </c>
      <c r="AC799" s="11">
        <v>6.0000000000000001E-3</v>
      </c>
    </row>
    <row r="800" spans="1:29" ht="11.5">
      <c r="A800" s="15">
        <v>783</v>
      </c>
      <c r="B800" s="13" t="s">
        <v>1059</v>
      </c>
      <c r="C800" s="14" t="s">
        <v>1125</v>
      </c>
      <c r="D800" s="12"/>
      <c r="E800" s="12">
        <v>180</v>
      </c>
      <c r="F800" s="13" t="s">
        <v>1110</v>
      </c>
      <c r="G800" s="12">
        <v>911</v>
      </c>
      <c r="H800" s="12">
        <v>1960</v>
      </c>
      <c r="I800" s="11">
        <v>1340.3</v>
      </c>
      <c r="J800" s="11">
        <v>1041.375</v>
      </c>
      <c r="K800" s="11">
        <v>909.73199999999997</v>
      </c>
      <c r="L800" s="11">
        <v>779.28300000000002</v>
      </c>
      <c r="M800" s="11">
        <v>652.18899999999996</v>
      </c>
      <c r="N800" s="11">
        <v>542.51300000000003</v>
      </c>
      <c r="O800" s="11">
        <v>451.49299999999999</v>
      </c>
      <c r="P800" s="11">
        <v>372.483</v>
      </c>
      <c r="Q800" s="11">
        <v>306.80399999999997</v>
      </c>
      <c r="R800" s="11">
        <v>248.328</v>
      </c>
      <c r="S800" s="11">
        <v>197.57400000000001</v>
      </c>
      <c r="T800" s="11">
        <v>151.815</v>
      </c>
      <c r="U800" s="11">
        <v>114.694</v>
      </c>
      <c r="V800" s="11">
        <v>81.861999999999995</v>
      </c>
      <c r="W800" s="11">
        <v>48.932000000000002</v>
      </c>
      <c r="X800" s="11">
        <v>26.346</v>
      </c>
      <c r="Y800" s="11">
        <v>12.167</v>
      </c>
      <c r="Z800" s="11">
        <v>4.28</v>
      </c>
      <c r="AA800" s="11">
        <v>1.206</v>
      </c>
      <c r="AB800" s="11">
        <v>0.107</v>
      </c>
      <c r="AC800" s="11">
        <v>6.0000000000000001E-3</v>
      </c>
    </row>
    <row r="801" spans="1:29" ht="11.5">
      <c r="A801" s="15">
        <v>784</v>
      </c>
      <c r="B801" s="13" t="s">
        <v>1059</v>
      </c>
      <c r="C801" s="14" t="s">
        <v>1125</v>
      </c>
      <c r="D801" s="12"/>
      <c r="E801" s="12">
        <v>180</v>
      </c>
      <c r="F801" s="13" t="s">
        <v>1110</v>
      </c>
      <c r="G801" s="12">
        <v>911</v>
      </c>
      <c r="H801" s="12">
        <v>1965</v>
      </c>
      <c r="I801" s="11">
        <v>1551.8710000000001</v>
      </c>
      <c r="J801" s="11">
        <v>1204.2429999999999</v>
      </c>
      <c r="K801" s="11">
        <v>1010.982</v>
      </c>
      <c r="L801" s="11">
        <v>891.11099999999999</v>
      </c>
      <c r="M801" s="11">
        <v>755.98699999999997</v>
      </c>
      <c r="N801" s="11">
        <v>627.33199999999999</v>
      </c>
      <c r="O801" s="11">
        <v>520.66</v>
      </c>
      <c r="P801" s="11">
        <v>431.24099999999999</v>
      </c>
      <c r="Q801" s="11">
        <v>352.47899999999998</v>
      </c>
      <c r="R801" s="11">
        <v>286.59300000000002</v>
      </c>
      <c r="S801" s="11">
        <v>227.934</v>
      </c>
      <c r="T801" s="11">
        <v>176.58099999999999</v>
      </c>
      <c r="U801" s="11">
        <v>130.05199999999999</v>
      </c>
      <c r="V801" s="11">
        <v>91.694999999999993</v>
      </c>
      <c r="W801" s="11">
        <v>58.268000000000001</v>
      </c>
      <c r="X801" s="11">
        <v>28.966999999999999</v>
      </c>
      <c r="Y801" s="11">
        <v>11.836</v>
      </c>
      <c r="Z801" s="11">
        <v>3.6379999999999999</v>
      </c>
      <c r="AA801" s="11">
        <v>0.747</v>
      </c>
      <c r="AB801" s="11">
        <v>0.111</v>
      </c>
      <c r="AC801" s="11">
        <v>6.0000000000000001E-3</v>
      </c>
    </row>
    <row r="802" spans="1:29" ht="11.5">
      <c r="A802" s="15">
        <v>785</v>
      </c>
      <c r="B802" s="13" t="s">
        <v>1059</v>
      </c>
      <c r="C802" s="14" t="s">
        <v>1125</v>
      </c>
      <c r="D802" s="12"/>
      <c r="E802" s="12">
        <v>180</v>
      </c>
      <c r="F802" s="13" t="s">
        <v>1110</v>
      </c>
      <c r="G802" s="12">
        <v>911</v>
      </c>
      <c r="H802" s="12">
        <v>1970</v>
      </c>
      <c r="I802" s="11">
        <v>1805.9459999999999</v>
      </c>
      <c r="J802" s="11">
        <v>1412.1759999999999</v>
      </c>
      <c r="K802" s="11">
        <v>1178.0319999999999</v>
      </c>
      <c r="L802" s="11">
        <v>997.36400000000003</v>
      </c>
      <c r="M802" s="11">
        <v>870.69299999999998</v>
      </c>
      <c r="N802" s="11">
        <v>732.73900000000003</v>
      </c>
      <c r="O802" s="11">
        <v>606.77800000000002</v>
      </c>
      <c r="P802" s="11">
        <v>501.33300000000003</v>
      </c>
      <c r="Q802" s="11">
        <v>411.56599999999997</v>
      </c>
      <c r="R802" s="11">
        <v>332.28899999999999</v>
      </c>
      <c r="S802" s="11">
        <v>265.61</v>
      </c>
      <c r="T802" s="11">
        <v>205.88200000000001</v>
      </c>
      <c r="U802" s="11">
        <v>153.083</v>
      </c>
      <c r="V802" s="11">
        <v>105.449</v>
      </c>
      <c r="W802" s="11">
        <v>66.450999999999993</v>
      </c>
      <c r="X802" s="11">
        <v>35.311999999999998</v>
      </c>
      <c r="Y802" s="11">
        <v>13.435</v>
      </c>
      <c r="Z802" s="11">
        <v>3.6890000000000001</v>
      </c>
      <c r="AA802" s="11">
        <v>0.66800000000000004</v>
      </c>
      <c r="AB802" s="11">
        <v>7.2999999999999995E-2</v>
      </c>
      <c r="AC802" s="11">
        <v>7.0000000000000001E-3</v>
      </c>
    </row>
    <row r="803" spans="1:29" ht="11.5">
      <c r="A803" s="15">
        <v>786</v>
      </c>
      <c r="B803" s="13" t="s">
        <v>1059</v>
      </c>
      <c r="C803" s="14" t="s">
        <v>1125</v>
      </c>
      <c r="D803" s="12"/>
      <c r="E803" s="12">
        <v>180</v>
      </c>
      <c r="F803" s="13" t="s">
        <v>1110</v>
      </c>
      <c r="G803" s="12">
        <v>911</v>
      </c>
      <c r="H803" s="12">
        <v>1975</v>
      </c>
      <c r="I803" s="11">
        <v>2077.2910000000002</v>
      </c>
      <c r="J803" s="11">
        <v>1638.74</v>
      </c>
      <c r="K803" s="11">
        <v>1368.875</v>
      </c>
      <c r="L803" s="11">
        <v>1150.4749999999999</v>
      </c>
      <c r="M803" s="11">
        <v>965.31299999999999</v>
      </c>
      <c r="N803" s="11">
        <v>836.30399999999997</v>
      </c>
      <c r="O803" s="11">
        <v>702.40200000000004</v>
      </c>
      <c r="P803" s="11">
        <v>579.23</v>
      </c>
      <c r="Q803" s="11">
        <v>474.64600000000002</v>
      </c>
      <c r="R803" s="11">
        <v>385.18099999999998</v>
      </c>
      <c r="S803" s="11">
        <v>305.97000000000003</v>
      </c>
      <c r="T803" s="11">
        <v>238.64599999999999</v>
      </c>
      <c r="U803" s="11">
        <v>177.89099999999999</v>
      </c>
      <c r="V803" s="11">
        <v>124.008</v>
      </c>
      <c r="W803" s="11">
        <v>76.722999999999999</v>
      </c>
      <c r="X803" s="11">
        <v>40.747999999999998</v>
      </c>
      <c r="Y803" s="11">
        <v>16.725999999999999</v>
      </c>
      <c r="Z803" s="11">
        <v>4.3319999999999999</v>
      </c>
      <c r="AA803" s="11">
        <v>0.71</v>
      </c>
      <c r="AB803" s="11">
        <v>6.9000000000000006E-2</v>
      </c>
      <c r="AC803" s="11">
        <v>5.0000000000000001E-3</v>
      </c>
    </row>
    <row r="804" spans="1:29" ht="11.5">
      <c r="A804" s="15">
        <v>787</v>
      </c>
      <c r="B804" s="13" t="s">
        <v>1059</v>
      </c>
      <c r="C804" s="14" t="s">
        <v>1125</v>
      </c>
      <c r="D804" s="12"/>
      <c r="E804" s="12">
        <v>180</v>
      </c>
      <c r="F804" s="13" t="s">
        <v>1110</v>
      </c>
      <c r="G804" s="12">
        <v>911</v>
      </c>
      <c r="H804" s="12">
        <v>1980</v>
      </c>
      <c r="I804" s="11">
        <v>2400.0790000000002</v>
      </c>
      <c r="J804" s="11">
        <v>1898.0909999999999</v>
      </c>
      <c r="K804" s="11">
        <v>1594.9449999999999</v>
      </c>
      <c r="L804" s="11">
        <v>1341.7159999999999</v>
      </c>
      <c r="M804" s="11">
        <v>1117.7570000000001</v>
      </c>
      <c r="N804" s="11">
        <v>930.995</v>
      </c>
      <c r="O804" s="11">
        <v>804.96</v>
      </c>
      <c r="P804" s="11">
        <v>673.36</v>
      </c>
      <c r="Q804" s="11">
        <v>550.88900000000001</v>
      </c>
      <c r="R804" s="11">
        <v>446.41800000000001</v>
      </c>
      <c r="S804" s="11">
        <v>356.55599999999998</v>
      </c>
      <c r="T804" s="11">
        <v>276.53899999999999</v>
      </c>
      <c r="U804" s="11">
        <v>207.62</v>
      </c>
      <c r="V804" s="11">
        <v>145.26400000000001</v>
      </c>
      <c r="W804" s="11">
        <v>91.150999999999996</v>
      </c>
      <c r="X804" s="11">
        <v>47.698999999999998</v>
      </c>
      <c r="Y804" s="11">
        <v>19.655999999999999</v>
      </c>
      <c r="Z804" s="11">
        <v>5.524</v>
      </c>
      <c r="AA804" s="11">
        <v>0.85899999999999999</v>
      </c>
      <c r="AB804" s="11">
        <v>7.5999999999999998E-2</v>
      </c>
      <c r="AC804" s="11">
        <v>4.0000000000000001E-3</v>
      </c>
    </row>
    <row r="805" spans="1:29" ht="11.5">
      <c r="A805" s="15">
        <v>788</v>
      </c>
      <c r="B805" s="13" t="s">
        <v>1059</v>
      </c>
      <c r="C805" s="14" t="s">
        <v>1125</v>
      </c>
      <c r="D805" s="12"/>
      <c r="E805" s="12">
        <v>180</v>
      </c>
      <c r="F805" s="13" t="s">
        <v>1110</v>
      </c>
      <c r="G805" s="12">
        <v>911</v>
      </c>
      <c r="H805" s="12">
        <v>1985</v>
      </c>
      <c r="I805" s="11">
        <v>2744.7289999999998</v>
      </c>
      <c r="J805" s="11">
        <v>2165.2530000000002</v>
      </c>
      <c r="K805" s="11">
        <v>1814.3240000000001</v>
      </c>
      <c r="L805" s="11">
        <v>1534.1610000000001</v>
      </c>
      <c r="M805" s="11">
        <v>1279.559</v>
      </c>
      <c r="N805" s="11">
        <v>1058.521</v>
      </c>
      <c r="O805" s="11">
        <v>879.96900000000005</v>
      </c>
      <c r="P805" s="11">
        <v>758.16499999999996</v>
      </c>
      <c r="Q805" s="11">
        <v>629.41899999999998</v>
      </c>
      <c r="R805" s="11">
        <v>509.488</v>
      </c>
      <c r="S805" s="11">
        <v>406.55099999999999</v>
      </c>
      <c r="T805" s="11">
        <v>317.30700000000002</v>
      </c>
      <c r="U805" s="11">
        <v>237.20400000000001</v>
      </c>
      <c r="V805" s="11">
        <v>167.44900000000001</v>
      </c>
      <c r="W805" s="11">
        <v>105.807</v>
      </c>
      <c r="X805" s="11">
        <v>56.445</v>
      </c>
      <c r="Y805" s="11">
        <v>23.064</v>
      </c>
      <c r="Z805" s="11">
        <v>6.5629999999999997</v>
      </c>
      <c r="AA805" s="11">
        <v>1.1160000000000001</v>
      </c>
      <c r="AB805" s="11">
        <v>9.2999999999999999E-2</v>
      </c>
      <c r="AC805" s="11">
        <v>5.0000000000000001E-3</v>
      </c>
    </row>
    <row r="806" spans="1:29" ht="11.5">
      <c r="A806" s="15">
        <v>789</v>
      </c>
      <c r="B806" s="13" t="s">
        <v>1059</v>
      </c>
      <c r="C806" s="14" t="s">
        <v>1125</v>
      </c>
      <c r="D806" s="12"/>
      <c r="E806" s="12">
        <v>180</v>
      </c>
      <c r="F806" s="13" t="s">
        <v>1110</v>
      </c>
      <c r="G806" s="12">
        <v>911</v>
      </c>
      <c r="H806" s="12">
        <v>1990</v>
      </c>
      <c r="I806" s="11">
        <v>3192.3780000000002</v>
      </c>
      <c r="J806" s="11">
        <v>2536.6550000000002</v>
      </c>
      <c r="K806" s="11">
        <v>2111.5720000000001</v>
      </c>
      <c r="L806" s="11">
        <v>1779.3219999999999</v>
      </c>
      <c r="M806" s="11">
        <v>1491.9480000000001</v>
      </c>
      <c r="N806" s="11">
        <v>1236.0070000000001</v>
      </c>
      <c r="O806" s="11">
        <v>1020.7670000000001</v>
      </c>
      <c r="P806" s="11">
        <v>845.49</v>
      </c>
      <c r="Q806" s="11">
        <v>723.20100000000002</v>
      </c>
      <c r="R806" s="11">
        <v>594.28700000000003</v>
      </c>
      <c r="S806" s="11">
        <v>473.798</v>
      </c>
      <c r="T806" s="11">
        <v>369.59199999999998</v>
      </c>
      <c r="U806" s="11">
        <v>278.25400000000002</v>
      </c>
      <c r="V806" s="11">
        <v>195.77699999999999</v>
      </c>
      <c r="W806" s="11">
        <v>125.059</v>
      </c>
      <c r="X806" s="11">
        <v>67.370999999999995</v>
      </c>
      <c r="Y806" s="11">
        <v>28.17</v>
      </c>
      <c r="Z806" s="11">
        <v>7.9829999999999997</v>
      </c>
      <c r="AA806" s="11">
        <v>1.38</v>
      </c>
      <c r="AB806" s="11">
        <v>0.127</v>
      </c>
      <c r="AC806" s="11">
        <v>6.0000000000000001E-3</v>
      </c>
    </row>
    <row r="807" spans="1:29" ht="11.5">
      <c r="A807" s="15">
        <v>790</v>
      </c>
      <c r="B807" s="13" t="s">
        <v>1059</v>
      </c>
      <c r="C807" s="14" t="s">
        <v>1125</v>
      </c>
      <c r="D807" s="12"/>
      <c r="E807" s="12">
        <v>180</v>
      </c>
      <c r="F807" s="13" t="s">
        <v>1110</v>
      </c>
      <c r="G807" s="12">
        <v>911</v>
      </c>
      <c r="H807" s="12">
        <v>1995</v>
      </c>
      <c r="I807" s="11">
        <v>3867.9650000000001</v>
      </c>
      <c r="J807" s="11">
        <v>3065.2150000000001</v>
      </c>
      <c r="K807" s="11">
        <v>2558.1669999999999</v>
      </c>
      <c r="L807" s="11">
        <v>2140.1959999999999</v>
      </c>
      <c r="M807" s="11">
        <v>1788.6120000000001</v>
      </c>
      <c r="N807" s="11">
        <v>1490.058</v>
      </c>
      <c r="O807" s="11">
        <v>1232.5250000000001</v>
      </c>
      <c r="P807" s="11">
        <v>1014.405</v>
      </c>
      <c r="Q807" s="11">
        <v>834.65</v>
      </c>
      <c r="R807" s="11">
        <v>706.529</v>
      </c>
      <c r="S807" s="11">
        <v>572.08199999999999</v>
      </c>
      <c r="T807" s="11">
        <v>446.15800000000002</v>
      </c>
      <c r="U807" s="11">
        <v>336.01900000000001</v>
      </c>
      <c r="V807" s="11">
        <v>238.37799999999999</v>
      </c>
      <c r="W807" s="11">
        <v>152.13900000000001</v>
      </c>
      <c r="X807" s="11">
        <v>83.132999999999996</v>
      </c>
      <c r="Y807" s="11">
        <v>35.253999999999998</v>
      </c>
      <c r="Z807" s="11">
        <v>10.276</v>
      </c>
      <c r="AA807" s="11">
        <v>1.778</v>
      </c>
      <c r="AB807" s="11">
        <v>0.16700000000000001</v>
      </c>
      <c r="AC807" s="11">
        <v>8.9999999999999993E-3</v>
      </c>
    </row>
    <row r="808" spans="1:29" ht="11.5">
      <c r="A808" s="15">
        <v>791</v>
      </c>
      <c r="B808" s="13" t="s">
        <v>1059</v>
      </c>
      <c r="C808" s="14" t="s">
        <v>1125</v>
      </c>
      <c r="D808" s="12"/>
      <c r="E808" s="12">
        <v>180</v>
      </c>
      <c r="F808" s="13" t="s">
        <v>1110</v>
      </c>
      <c r="G808" s="12">
        <v>911</v>
      </c>
      <c r="H808" s="12">
        <v>2000</v>
      </c>
      <c r="I808" s="11">
        <v>4357.8770000000004</v>
      </c>
      <c r="J808" s="11">
        <v>3501.3649999999998</v>
      </c>
      <c r="K808" s="11">
        <v>2920.8220000000001</v>
      </c>
      <c r="L808" s="11">
        <v>2450.6129999999998</v>
      </c>
      <c r="M808" s="11">
        <v>2033.104</v>
      </c>
      <c r="N808" s="11">
        <v>1688.0319999999999</v>
      </c>
      <c r="O808" s="11">
        <v>1404.0309999999999</v>
      </c>
      <c r="P808" s="11">
        <v>1157.1849999999999</v>
      </c>
      <c r="Q808" s="11">
        <v>945.68899999999996</v>
      </c>
      <c r="R808" s="11">
        <v>770.23599999999999</v>
      </c>
      <c r="S808" s="11">
        <v>642.49900000000002</v>
      </c>
      <c r="T808" s="11">
        <v>508.63400000000001</v>
      </c>
      <c r="U808" s="11">
        <v>382.77199999999999</v>
      </c>
      <c r="V808" s="11">
        <v>271.48500000000001</v>
      </c>
      <c r="W808" s="11">
        <v>174.49100000000001</v>
      </c>
      <c r="X808" s="11">
        <v>95.102000000000004</v>
      </c>
      <c r="Y808" s="11">
        <v>40.819000000000003</v>
      </c>
      <c r="Z808" s="11">
        <v>12.037000000000001</v>
      </c>
      <c r="AA808" s="11">
        <v>2.1360000000000001</v>
      </c>
      <c r="AB808" s="11">
        <v>0.20100000000000001</v>
      </c>
      <c r="AC808" s="11">
        <v>1.0999999999999999E-2</v>
      </c>
    </row>
    <row r="809" spans="1:29" ht="11.5">
      <c r="A809" s="15">
        <v>792</v>
      </c>
      <c r="B809" s="13" t="s">
        <v>1059</v>
      </c>
      <c r="C809" s="14" t="s">
        <v>1125</v>
      </c>
      <c r="D809" s="12"/>
      <c r="E809" s="12">
        <v>180</v>
      </c>
      <c r="F809" s="13" t="s">
        <v>1110</v>
      </c>
      <c r="G809" s="12">
        <v>911</v>
      </c>
      <c r="H809" s="12">
        <v>2005</v>
      </c>
      <c r="I809" s="11">
        <v>5140.37</v>
      </c>
      <c r="J809" s="11">
        <v>4065.4189999999999</v>
      </c>
      <c r="K809" s="11">
        <v>3406.91</v>
      </c>
      <c r="L809" s="11">
        <v>2853.1089999999999</v>
      </c>
      <c r="M809" s="11">
        <v>2375.1819999999998</v>
      </c>
      <c r="N809" s="11">
        <v>1959.049</v>
      </c>
      <c r="O809" s="11">
        <v>1624.17</v>
      </c>
      <c r="P809" s="11">
        <v>1346.595</v>
      </c>
      <c r="Q809" s="11">
        <v>1102.816</v>
      </c>
      <c r="R809" s="11">
        <v>892.98599999999999</v>
      </c>
      <c r="S809" s="11">
        <v>716.846</v>
      </c>
      <c r="T809" s="11">
        <v>585.41800000000001</v>
      </c>
      <c r="U809" s="11">
        <v>448.12599999999998</v>
      </c>
      <c r="V809" s="11">
        <v>318.447</v>
      </c>
      <c r="W809" s="11">
        <v>205.666</v>
      </c>
      <c r="X809" s="11">
        <v>113.749</v>
      </c>
      <c r="Y809" s="11">
        <v>49.146999999999998</v>
      </c>
      <c r="Z809" s="11">
        <v>14.840999999999999</v>
      </c>
      <c r="AA809" s="11">
        <v>2.6930000000000001</v>
      </c>
      <c r="AB809" s="11">
        <v>0.26</v>
      </c>
      <c r="AC809" s="11">
        <v>1.4E-2</v>
      </c>
    </row>
    <row r="810" spans="1:29" ht="11.5">
      <c r="A810" s="15">
        <v>793</v>
      </c>
      <c r="B810" s="13" t="s">
        <v>1059</v>
      </c>
      <c r="C810" s="14" t="s">
        <v>1125</v>
      </c>
      <c r="D810" s="12"/>
      <c r="E810" s="12">
        <v>180</v>
      </c>
      <c r="F810" s="13" t="s">
        <v>1110</v>
      </c>
      <c r="G810" s="12">
        <v>911</v>
      </c>
      <c r="H810" s="12">
        <v>2010</v>
      </c>
      <c r="I810" s="11">
        <v>6120.1210000000001</v>
      </c>
      <c r="J810" s="11">
        <v>4885.5820000000003</v>
      </c>
      <c r="K810" s="11">
        <v>3989.2150000000001</v>
      </c>
      <c r="L810" s="11">
        <v>3351.3090000000002</v>
      </c>
      <c r="M810" s="11">
        <v>2786.5859999999998</v>
      </c>
      <c r="N810" s="11">
        <v>2308.317</v>
      </c>
      <c r="O810" s="11">
        <v>1901.5050000000001</v>
      </c>
      <c r="P810" s="11">
        <v>1572.1</v>
      </c>
      <c r="Q810" s="11">
        <v>1296.2819999999999</v>
      </c>
      <c r="R810" s="11">
        <v>1052.8810000000001</v>
      </c>
      <c r="S810" s="11">
        <v>841.048</v>
      </c>
      <c r="T810" s="11">
        <v>661.89099999999996</v>
      </c>
      <c r="U810" s="11">
        <v>523.97199999999998</v>
      </c>
      <c r="V810" s="11">
        <v>380.04700000000003</v>
      </c>
      <c r="W810" s="11">
        <v>247.476</v>
      </c>
      <c r="X810" s="11">
        <v>138.798</v>
      </c>
      <c r="Y810" s="11">
        <v>61.557000000000002</v>
      </c>
      <c r="Z810" s="11">
        <v>18.981000000000002</v>
      </c>
      <c r="AA810" s="11">
        <v>3.5760000000000001</v>
      </c>
      <c r="AB810" s="11">
        <v>0.35399999999999998</v>
      </c>
      <c r="AC810" s="11">
        <v>1.9E-2</v>
      </c>
    </row>
    <row r="811" spans="1:29" ht="11.5">
      <c r="A811" s="15">
        <v>794</v>
      </c>
      <c r="B811" s="13" t="s">
        <v>1059</v>
      </c>
      <c r="C811" s="14" t="s">
        <v>1125</v>
      </c>
      <c r="D811" s="12"/>
      <c r="E811" s="12">
        <v>180</v>
      </c>
      <c r="F811" s="13" t="s">
        <v>1110</v>
      </c>
      <c r="G811" s="12">
        <v>911</v>
      </c>
      <c r="H811" s="12">
        <v>2015</v>
      </c>
      <c r="I811" s="11">
        <v>7122.4139999999998</v>
      </c>
      <c r="J811" s="11">
        <v>5874.7979999999998</v>
      </c>
      <c r="K811" s="11">
        <v>4812.4089999999997</v>
      </c>
      <c r="L811" s="11">
        <v>3935.7359999999999</v>
      </c>
      <c r="M811" s="11">
        <v>3284.4520000000002</v>
      </c>
      <c r="N811" s="11">
        <v>2719.067</v>
      </c>
      <c r="O811" s="11">
        <v>2249.87</v>
      </c>
      <c r="P811" s="11">
        <v>1848.8150000000001</v>
      </c>
      <c r="Q811" s="11">
        <v>1521.0509999999999</v>
      </c>
      <c r="R811" s="11">
        <v>1244.749</v>
      </c>
      <c r="S811" s="11">
        <v>998.04</v>
      </c>
      <c r="T811" s="11">
        <v>782.41899999999998</v>
      </c>
      <c r="U811" s="11">
        <v>597.94899999999996</v>
      </c>
      <c r="V811" s="11">
        <v>449.62299999999999</v>
      </c>
      <c r="W811" s="11">
        <v>300.17099999999999</v>
      </c>
      <c r="X811" s="11">
        <v>170.851</v>
      </c>
      <c r="Y811" s="11">
        <v>77.459999999999994</v>
      </c>
      <c r="Z811" s="11">
        <v>24.757000000000001</v>
      </c>
      <c r="AA811" s="11">
        <v>4.8070000000000004</v>
      </c>
      <c r="AB811" s="11">
        <v>0.495</v>
      </c>
      <c r="AC811" s="11">
        <v>2.7E-2</v>
      </c>
    </row>
    <row r="812" spans="1:29" ht="11.5">
      <c r="A812" s="15">
        <v>795</v>
      </c>
      <c r="B812" s="13" t="s">
        <v>1059</v>
      </c>
      <c r="C812" s="14" t="s">
        <v>1125</v>
      </c>
      <c r="D812" s="12"/>
      <c r="E812" s="12">
        <v>180</v>
      </c>
      <c r="F812" s="13" t="s">
        <v>1110</v>
      </c>
      <c r="G812" s="12">
        <v>911</v>
      </c>
      <c r="H812" s="12">
        <v>2020</v>
      </c>
      <c r="I812" s="11">
        <v>7991.8950000000004</v>
      </c>
      <c r="J812" s="11">
        <v>6888.3869999999997</v>
      </c>
      <c r="K812" s="11">
        <v>5805.8370000000004</v>
      </c>
      <c r="L812" s="11">
        <v>4760.6949999999997</v>
      </c>
      <c r="M812" s="11">
        <v>3869.12</v>
      </c>
      <c r="N812" s="11">
        <v>3216.1239999999998</v>
      </c>
      <c r="O812" s="11">
        <v>2659.8110000000001</v>
      </c>
      <c r="P812" s="11">
        <v>2195.9450000000002</v>
      </c>
      <c r="Q812" s="11">
        <v>1796.4549999999999</v>
      </c>
      <c r="R812" s="11">
        <v>1467.6590000000001</v>
      </c>
      <c r="S812" s="11">
        <v>1186.242</v>
      </c>
      <c r="T812" s="11">
        <v>934.221</v>
      </c>
      <c r="U812" s="11">
        <v>712.16499999999996</v>
      </c>
      <c r="V812" s="11">
        <v>517.96400000000006</v>
      </c>
      <c r="W812" s="11">
        <v>359.69600000000003</v>
      </c>
      <c r="X812" s="11">
        <v>210.93100000000001</v>
      </c>
      <c r="Y812" s="11">
        <v>97.635999999999996</v>
      </c>
      <c r="Z812" s="11">
        <v>32.140999999999998</v>
      </c>
      <c r="AA812" s="11">
        <v>6.5129999999999999</v>
      </c>
      <c r="AB812" s="11">
        <v>0.69599999999999995</v>
      </c>
      <c r="AC812" s="11">
        <v>3.9E-2</v>
      </c>
    </row>
    <row r="813" spans="1:29" ht="11.5">
      <c r="A813" s="15">
        <v>796</v>
      </c>
      <c r="B813" s="13" t="s">
        <v>1059</v>
      </c>
      <c r="C813" s="14" t="s">
        <v>1126</v>
      </c>
      <c r="D813" s="12"/>
      <c r="E813" s="12">
        <v>226</v>
      </c>
      <c r="F813" s="13" t="s">
        <v>1110</v>
      </c>
      <c r="G813" s="12">
        <v>911</v>
      </c>
      <c r="H813" s="12">
        <v>1950</v>
      </c>
      <c r="I813" s="11">
        <v>14.895</v>
      </c>
      <c r="J813" s="11">
        <v>12.071</v>
      </c>
      <c r="K813" s="11">
        <v>11.090999999999999</v>
      </c>
      <c r="L813" s="11">
        <v>10.423</v>
      </c>
      <c r="M813" s="11">
        <v>9.3870000000000005</v>
      </c>
      <c r="N813" s="11">
        <v>8.4719999999999995</v>
      </c>
      <c r="O813" s="11">
        <v>7.7720000000000002</v>
      </c>
      <c r="P813" s="11">
        <v>6.835</v>
      </c>
      <c r="Q813" s="11">
        <v>6.0170000000000003</v>
      </c>
      <c r="R813" s="11">
        <v>5.3209999999999997</v>
      </c>
      <c r="S813" s="11">
        <v>4.9180000000000001</v>
      </c>
      <c r="T813" s="11">
        <v>4.1920000000000002</v>
      </c>
      <c r="U813" s="11">
        <v>3.4449999999999998</v>
      </c>
      <c r="V813" s="11">
        <v>2.7589999999999999</v>
      </c>
      <c r="W813" s="11">
        <v>1.827</v>
      </c>
      <c r="X813" s="11">
        <v>0.97299999999999998</v>
      </c>
      <c r="Y813" s="11">
        <v>0.379</v>
      </c>
      <c r="Z813" s="11">
        <v>8.8999999999999996E-2</v>
      </c>
      <c r="AA813" s="11">
        <v>1.0999999999999999E-2</v>
      </c>
      <c r="AB813" s="11">
        <v>0</v>
      </c>
      <c r="AC813" s="11">
        <v>0</v>
      </c>
    </row>
    <row r="814" spans="1:29" ht="11.5">
      <c r="A814" s="15">
        <v>797</v>
      </c>
      <c r="B814" s="13" t="s">
        <v>1059</v>
      </c>
      <c r="C814" s="14" t="s">
        <v>1126</v>
      </c>
      <c r="D814" s="12"/>
      <c r="E814" s="12">
        <v>226</v>
      </c>
      <c r="F814" s="13" t="s">
        <v>1110</v>
      </c>
      <c r="G814" s="12">
        <v>911</v>
      </c>
      <c r="H814" s="12">
        <v>1955</v>
      </c>
      <c r="I814" s="11">
        <v>18.701000000000001</v>
      </c>
      <c r="J814" s="11">
        <v>12.583</v>
      </c>
      <c r="K814" s="11">
        <v>11.318</v>
      </c>
      <c r="L814" s="11">
        <v>10.613</v>
      </c>
      <c r="M814" s="11">
        <v>9.8670000000000009</v>
      </c>
      <c r="N814" s="11">
        <v>8.7789999999999999</v>
      </c>
      <c r="O814" s="11">
        <v>7.891</v>
      </c>
      <c r="P814" s="11">
        <v>7.19</v>
      </c>
      <c r="Q814" s="11">
        <v>6.258</v>
      </c>
      <c r="R814" s="11">
        <v>5.452</v>
      </c>
      <c r="S814" s="11">
        <v>4.7590000000000003</v>
      </c>
      <c r="T814" s="11">
        <v>4.3150000000000004</v>
      </c>
      <c r="U814" s="11">
        <v>3.5590000000000002</v>
      </c>
      <c r="V814" s="11">
        <v>2.76</v>
      </c>
      <c r="W814" s="11">
        <v>2.0059999999999998</v>
      </c>
      <c r="X814" s="11">
        <v>1.137</v>
      </c>
      <c r="Y814" s="11">
        <v>0.47299999999999998</v>
      </c>
      <c r="Z814" s="11">
        <v>0.126</v>
      </c>
      <c r="AA814" s="11">
        <v>1.6E-2</v>
      </c>
      <c r="AB814" s="11">
        <v>0</v>
      </c>
      <c r="AC814" s="11">
        <v>0</v>
      </c>
    </row>
    <row r="815" spans="1:29" ht="11.5">
      <c r="A815" s="15">
        <v>798</v>
      </c>
      <c r="B815" s="13" t="s">
        <v>1059</v>
      </c>
      <c r="C815" s="14" t="s">
        <v>1126</v>
      </c>
      <c r="D815" s="12"/>
      <c r="E815" s="12">
        <v>226</v>
      </c>
      <c r="F815" s="13" t="s">
        <v>1110</v>
      </c>
      <c r="G815" s="12">
        <v>911</v>
      </c>
      <c r="H815" s="12">
        <v>1960</v>
      </c>
      <c r="I815" s="11">
        <v>19.670999999999999</v>
      </c>
      <c r="J815" s="11">
        <v>16.045999999999999</v>
      </c>
      <c r="K815" s="11">
        <v>11.88</v>
      </c>
      <c r="L815" s="11">
        <v>10.872</v>
      </c>
      <c r="M815" s="11">
        <v>10.086</v>
      </c>
      <c r="N815" s="11">
        <v>9.27</v>
      </c>
      <c r="O815" s="11">
        <v>8.2149999999999999</v>
      </c>
      <c r="P815" s="11">
        <v>7.3339999999999996</v>
      </c>
      <c r="Q815" s="11">
        <v>6.6150000000000002</v>
      </c>
      <c r="R815" s="11">
        <v>5.6950000000000003</v>
      </c>
      <c r="S815" s="11">
        <v>4.8970000000000002</v>
      </c>
      <c r="T815" s="11">
        <v>4.1909999999999998</v>
      </c>
      <c r="U815" s="11">
        <v>3.6739999999999999</v>
      </c>
      <c r="V815" s="11">
        <v>2.8570000000000002</v>
      </c>
      <c r="W815" s="11">
        <v>2.0110000000000001</v>
      </c>
      <c r="X815" s="11">
        <v>1.248</v>
      </c>
      <c r="Y815" s="11">
        <v>0.55000000000000004</v>
      </c>
      <c r="Z815" s="11">
        <v>0.154</v>
      </c>
      <c r="AA815" s="11">
        <v>2.3E-2</v>
      </c>
      <c r="AB815" s="11">
        <v>2E-3</v>
      </c>
      <c r="AC815" s="11">
        <v>0</v>
      </c>
    </row>
    <row r="816" spans="1:29" ht="11.5">
      <c r="A816" s="15">
        <v>799</v>
      </c>
      <c r="B816" s="13" t="s">
        <v>1059</v>
      </c>
      <c r="C816" s="14" t="s">
        <v>1126</v>
      </c>
      <c r="D816" s="12"/>
      <c r="E816" s="12">
        <v>226</v>
      </c>
      <c r="F816" s="13" t="s">
        <v>1110</v>
      </c>
      <c r="G816" s="12">
        <v>911</v>
      </c>
      <c r="H816" s="12">
        <v>1965</v>
      </c>
      <c r="I816" s="11">
        <v>21.102</v>
      </c>
      <c r="J816" s="11">
        <v>17.161000000000001</v>
      </c>
      <c r="K816" s="11">
        <v>15.281000000000001</v>
      </c>
      <c r="L816" s="11">
        <v>11.632999999999999</v>
      </c>
      <c r="M816" s="11">
        <v>10.84</v>
      </c>
      <c r="N816" s="11">
        <v>9.9700000000000006</v>
      </c>
      <c r="O816" s="11">
        <v>9.0030000000000001</v>
      </c>
      <c r="P816" s="11">
        <v>7.89</v>
      </c>
      <c r="Q816" s="11">
        <v>6.9290000000000003</v>
      </c>
      <c r="R816" s="11">
        <v>6.1479999999999997</v>
      </c>
      <c r="S816" s="11">
        <v>5.202</v>
      </c>
      <c r="T816" s="11">
        <v>4.37</v>
      </c>
      <c r="U816" s="11">
        <v>3.61</v>
      </c>
      <c r="V816" s="11">
        <v>2.9780000000000002</v>
      </c>
      <c r="W816" s="11">
        <v>2.097</v>
      </c>
      <c r="X816" s="11">
        <v>1.258</v>
      </c>
      <c r="Y816" s="11">
        <v>0.60599999999999998</v>
      </c>
      <c r="Z816" s="11">
        <v>0.17699999999999999</v>
      </c>
      <c r="AA816" s="11">
        <v>2.8000000000000001E-2</v>
      </c>
      <c r="AB816" s="11">
        <v>2E-3</v>
      </c>
      <c r="AC816" s="11">
        <v>0</v>
      </c>
    </row>
    <row r="817" spans="1:29" ht="11.5">
      <c r="A817" s="15">
        <v>800</v>
      </c>
      <c r="B817" s="13" t="s">
        <v>1059</v>
      </c>
      <c r="C817" s="14" t="s">
        <v>1126</v>
      </c>
      <c r="D817" s="12"/>
      <c r="E817" s="12">
        <v>226</v>
      </c>
      <c r="F817" s="13" t="s">
        <v>1110</v>
      </c>
      <c r="G817" s="12">
        <v>911</v>
      </c>
      <c r="H817" s="12">
        <v>1970</v>
      </c>
      <c r="I817" s="11">
        <v>23.692</v>
      </c>
      <c r="J817" s="11">
        <v>18.670999999999999</v>
      </c>
      <c r="K817" s="11">
        <v>16.454999999999998</v>
      </c>
      <c r="L817" s="11">
        <v>15.079000000000001</v>
      </c>
      <c r="M817" s="11">
        <v>11.914</v>
      </c>
      <c r="N817" s="11">
        <v>11.023999999999999</v>
      </c>
      <c r="O817" s="11">
        <v>9.891</v>
      </c>
      <c r="P817" s="11">
        <v>8.81</v>
      </c>
      <c r="Q817" s="11">
        <v>7.5739999999999998</v>
      </c>
      <c r="R817" s="11">
        <v>6.53</v>
      </c>
      <c r="S817" s="11">
        <v>5.6769999999999996</v>
      </c>
      <c r="T817" s="11">
        <v>4.6859999999999999</v>
      </c>
      <c r="U817" s="11">
        <v>3.794</v>
      </c>
      <c r="V817" s="11">
        <v>2.9460000000000002</v>
      </c>
      <c r="W817" s="11">
        <v>2.198</v>
      </c>
      <c r="X817" s="11">
        <v>1.319</v>
      </c>
      <c r="Y817" s="11">
        <v>0.61199999999999999</v>
      </c>
      <c r="Z817" s="11">
        <v>0.192</v>
      </c>
      <c r="AA817" s="11">
        <v>3.1E-2</v>
      </c>
      <c r="AB817" s="11">
        <v>3.0000000000000001E-3</v>
      </c>
      <c r="AC817" s="11">
        <v>0</v>
      </c>
    </row>
    <row r="818" spans="1:29" ht="11.5">
      <c r="A818" s="15">
        <v>801</v>
      </c>
      <c r="B818" s="13" t="s">
        <v>1059</v>
      </c>
      <c r="C818" s="14" t="s">
        <v>1126</v>
      </c>
      <c r="D818" s="12"/>
      <c r="E818" s="12">
        <v>226</v>
      </c>
      <c r="F818" s="13" t="s">
        <v>1110</v>
      </c>
      <c r="G818" s="12">
        <v>911</v>
      </c>
      <c r="H818" s="12">
        <v>1975</v>
      </c>
      <c r="I818" s="11">
        <v>18.004999999999999</v>
      </c>
      <c r="J818" s="11">
        <v>16.876000000000001</v>
      </c>
      <c r="K818" s="11">
        <v>14.179</v>
      </c>
      <c r="L818" s="11">
        <v>12.544</v>
      </c>
      <c r="M818" s="11">
        <v>11.648999999999999</v>
      </c>
      <c r="N818" s="11">
        <v>8.7159999999999993</v>
      </c>
      <c r="O818" s="11">
        <v>8.0960000000000001</v>
      </c>
      <c r="P818" s="11">
        <v>7.2160000000000002</v>
      </c>
      <c r="Q818" s="11">
        <v>6.4139999999999997</v>
      </c>
      <c r="R818" s="11">
        <v>5.4379999999999997</v>
      </c>
      <c r="S818" s="11">
        <v>4.6020000000000003</v>
      </c>
      <c r="T818" s="11">
        <v>3.9750000000000001</v>
      </c>
      <c r="U818" s="11">
        <v>3.1850000000000001</v>
      </c>
      <c r="V818" s="11">
        <v>2.4460000000000002</v>
      </c>
      <c r="W818" s="11">
        <v>1.7250000000000001</v>
      </c>
      <c r="X818" s="11">
        <v>1.133</v>
      </c>
      <c r="Y818" s="11">
        <v>0.53600000000000003</v>
      </c>
      <c r="Z818" s="11">
        <v>0.192</v>
      </c>
      <c r="AA818" s="11">
        <v>3.3000000000000002E-2</v>
      </c>
      <c r="AB818" s="11">
        <v>3.0000000000000001E-3</v>
      </c>
      <c r="AC818" s="11">
        <v>0</v>
      </c>
    </row>
    <row r="819" spans="1:29" ht="11.5">
      <c r="A819" s="15">
        <v>802</v>
      </c>
      <c r="B819" s="13" t="s">
        <v>1059</v>
      </c>
      <c r="C819" s="14" t="s">
        <v>1126</v>
      </c>
      <c r="D819" s="12"/>
      <c r="E819" s="12">
        <v>226</v>
      </c>
      <c r="F819" s="13" t="s">
        <v>1110</v>
      </c>
      <c r="G819" s="12">
        <v>911</v>
      </c>
      <c r="H819" s="12">
        <v>1980</v>
      </c>
      <c r="I819" s="11">
        <v>19.649000000000001</v>
      </c>
      <c r="J819" s="11">
        <v>14.41</v>
      </c>
      <c r="K819" s="11">
        <v>14.662000000000001</v>
      </c>
      <c r="L819" s="11">
        <v>12.324999999999999</v>
      </c>
      <c r="M819" s="11">
        <v>10.866</v>
      </c>
      <c r="N819" s="11">
        <v>9.9979999999999993</v>
      </c>
      <c r="O819" s="11">
        <v>7.28</v>
      </c>
      <c r="P819" s="11">
        <v>6.7519999999999998</v>
      </c>
      <c r="Q819" s="11">
        <v>5.984</v>
      </c>
      <c r="R819" s="11">
        <v>5.2770000000000001</v>
      </c>
      <c r="S819" s="11">
        <v>4.3929999999999998</v>
      </c>
      <c r="T819" s="11">
        <v>3.6480000000000001</v>
      </c>
      <c r="U819" s="11">
        <v>3.07</v>
      </c>
      <c r="V819" s="11">
        <v>2.319</v>
      </c>
      <c r="W819" s="11">
        <v>1.6120000000000001</v>
      </c>
      <c r="X819" s="11">
        <v>0.97599999999999998</v>
      </c>
      <c r="Y819" s="11">
        <v>0.501</v>
      </c>
      <c r="Z819" s="11">
        <v>0.16600000000000001</v>
      </c>
      <c r="AA819" s="11">
        <v>3.2000000000000001E-2</v>
      </c>
      <c r="AB819" s="11">
        <v>3.0000000000000001E-3</v>
      </c>
      <c r="AC819" s="11">
        <v>0</v>
      </c>
    </row>
    <row r="820" spans="1:29" ht="11.5">
      <c r="A820" s="15">
        <v>803</v>
      </c>
      <c r="B820" s="13" t="s">
        <v>1059</v>
      </c>
      <c r="C820" s="14" t="s">
        <v>1126</v>
      </c>
      <c r="D820" s="12"/>
      <c r="E820" s="12">
        <v>226</v>
      </c>
      <c r="F820" s="13" t="s">
        <v>1110</v>
      </c>
      <c r="G820" s="12">
        <v>911</v>
      </c>
      <c r="H820" s="12">
        <v>1985</v>
      </c>
      <c r="I820" s="11">
        <v>32.265999999999998</v>
      </c>
      <c r="J820" s="11">
        <v>22.055</v>
      </c>
      <c r="K820" s="11">
        <v>17.475000000000001</v>
      </c>
      <c r="L820" s="11">
        <v>17.507000000000001</v>
      </c>
      <c r="M820" s="11">
        <v>14.565</v>
      </c>
      <c r="N820" s="11">
        <v>12.874000000000001</v>
      </c>
      <c r="O820" s="11">
        <v>11.756</v>
      </c>
      <c r="P820" s="11">
        <v>8.8759999999999994</v>
      </c>
      <c r="Q820" s="11">
        <v>8.0429999999999993</v>
      </c>
      <c r="R820" s="11">
        <v>7.0270000000000001</v>
      </c>
      <c r="S820" s="11">
        <v>6.0960000000000001</v>
      </c>
      <c r="T820" s="11">
        <v>4.9610000000000003</v>
      </c>
      <c r="U820" s="11">
        <v>3.9630000000000001</v>
      </c>
      <c r="V820" s="11">
        <v>3.101</v>
      </c>
      <c r="W820" s="11">
        <v>2.1259999999999999</v>
      </c>
      <c r="X820" s="11">
        <v>1.2330000000000001</v>
      </c>
      <c r="Y820" s="11">
        <v>0.55600000000000005</v>
      </c>
      <c r="Z820" s="11">
        <v>0.155</v>
      </c>
      <c r="AA820" s="11">
        <v>2.5999999999999999E-2</v>
      </c>
      <c r="AB820" s="11">
        <v>2E-3</v>
      </c>
      <c r="AC820" s="11">
        <v>0</v>
      </c>
    </row>
    <row r="821" spans="1:29" ht="11.5">
      <c r="A821" s="15">
        <v>804</v>
      </c>
      <c r="B821" s="13" t="s">
        <v>1059</v>
      </c>
      <c r="C821" s="14" t="s">
        <v>1126</v>
      </c>
      <c r="D821" s="12"/>
      <c r="E821" s="12">
        <v>226</v>
      </c>
      <c r="F821" s="13" t="s">
        <v>1110</v>
      </c>
      <c r="G821" s="12">
        <v>911</v>
      </c>
      <c r="H821" s="12">
        <v>1990</v>
      </c>
      <c r="I821" s="11">
        <v>36.35</v>
      </c>
      <c r="J821" s="11">
        <v>31.213999999999999</v>
      </c>
      <c r="K821" s="11">
        <v>22.58</v>
      </c>
      <c r="L821" s="11">
        <v>18.100000000000001</v>
      </c>
      <c r="M821" s="11">
        <v>17.815999999999999</v>
      </c>
      <c r="N821" s="11">
        <v>14.794</v>
      </c>
      <c r="O821" s="11">
        <v>13.042999999999999</v>
      </c>
      <c r="P821" s="11">
        <v>11.829000000000001</v>
      </c>
      <c r="Q821" s="11">
        <v>8.9220000000000006</v>
      </c>
      <c r="R821" s="11">
        <v>7.9850000000000003</v>
      </c>
      <c r="S821" s="11">
        <v>6.8719999999999999</v>
      </c>
      <c r="T821" s="11">
        <v>5.8209999999999997</v>
      </c>
      <c r="U821" s="11">
        <v>4.5810000000000004</v>
      </c>
      <c r="V821" s="11">
        <v>3.444</v>
      </c>
      <c r="W821" s="11">
        <v>2.4380000000000002</v>
      </c>
      <c r="X821" s="11">
        <v>1.4119999999999999</v>
      </c>
      <c r="Y821" s="11">
        <v>0.622</v>
      </c>
      <c r="Z821" s="11">
        <v>0.17199999999999999</v>
      </c>
      <c r="AA821" s="11">
        <v>2.3E-2</v>
      </c>
      <c r="AB821" s="11">
        <v>2E-3</v>
      </c>
      <c r="AC821" s="11">
        <v>0</v>
      </c>
    </row>
    <row r="822" spans="1:29" ht="11.5">
      <c r="A822" s="15">
        <v>805</v>
      </c>
      <c r="B822" s="13" t="s">
        <v>1059</v>
      </c>
      <c r="C822" s="14" t="s">
        <v>1126</v>
      </c>
      <c r="D822" s="12"/>
      <c r="E822" s="12">
        <v>226</v>
      </c>
      <c r="F822" s="13" t="s">
        <v>1110</v>
      </c>
      <c r="G822" s="12">
        <v>911</v>
      </c>
      <c r="H822" s="12">
        <v>1995</v>
      </c>
      <c r="I822" s="11">
        <v>41.542000000000002</v>
      </c>
      <c r="J822" s="11">
        <v>34.430999999999997</v>
      </c>
      <c r="K822" s="11">
        <v>30.821000000000002</v>
      </c>
      <c r="L822" s="11">
        <v>23.390999999999998</v>
      </c>
      <c r="M822" s="11">
        <v>20.768000000000001</v>
      </c>
      <c r="N822" s="11">
        <v>20.265999999999998</v>
      </c>
      <c r="O822" s="11">
        <v>16.204000000000001</v>
      </c>
      <c r="P822" s="11">
        <v>13.984999999999999</v>
      </c>
      <c r="Q822" s="11">
        <v>12.239000000000001</v>
      </c>
      <c r="R822" s="11">
        <v>9.0570000000000004</v>
      </c>
      <c r="S822" s="11">
        <v>7.843</v>
      </c>
      <c r="T822" s="11">
        <v>6.53</v>
      </c>
      <c r="U822" s="11">
        <v>5.3029999999999999</v>
      </c>
      <c r="V822" s="11">
        <v>3.919</v>
      </c>
      <c r="W822" s="11">
        <v>2.6680000000000001</v>
      </c>
      <c r="X822" s="11">
        <v>1.6080000000000001</v>
      </c>
      <c r="Y822" s="11">
        <v>0.72</v>
      </c>
      <c r="Z822" s="11">
        <v>0.191</v>
      </c>
      <c r="AA822" s="11">
        <v>2.7E-2</v>
      </c>
      <c r="AB822" s="11">
        <v>2E-3</v>
      </c>
      <c r="AC822" s="11">
        <v>0</v>
      </c>
    </row>
    <row r="823" spans="1:29" ht="11.5">
      <c r="A823" s="15">
        <v>806</v>
      </c>
      <c r="B823" s="13" t="s">
        <v>1059</v>
      </c>
      <c r="C823" s="14" t="s">
        <v>1126</v>
      </c>
      <c r="D823" s="12"/>
      <c r="E823" s="12">
        <v>226</v>
      </c>
      <c r="F823" s="13" t="s">
        <v>1110</v>
      </c>
      <c r="G823" s="12">
        <v>911</v>
      </c>
      <c r="H823" s="12">
        <v>2000</v>
      </c>
      <c r="I823" s="11">
        <v>50.545000000000002</v>
      </c>
      <c r="J823" s="11">
        <v>39.646999999999998</v>
      </c>
      <c r="K823" s="11">
        <v>34.011000000000003</v>
      </c>
      <c r="L823" s="11">
        <v>31.605</v>
      </c>
      <c r="M823" s="11">
        <v>30.896999999999998</v>
      </c>
      <c r="N823" s="11">
        <v>27.922999999999998</v>
      </c>
      <c r="O823" s="11">
        <v>24.581</v>
      </c>
      <c r="P823" s="11">
        <v>16.919</v>
      </c>
      <c r="Q823" s="11">
        <v>14.109</v>
      </c>
      <c r="R823" s="11">
        <v>11.988</v>
      </c>
      <c r="S823" s="11">
        <v>8.6590000000000007</v>
      </c>
      <c r="T823" s="11">
        <v>7.3049999999999997</v>
      </c>
      <c r="U823" s="11">
        <v>5.8920000000000003</v>
      </c>
      <c r="V823" s="11">
        <v>4.5019999999999998</v>
      </c>
      <c r="W823" s="11">
        <v>3.02</v>
      </c>
      <c r="X823" s="11">
        <v>1.752</v>
      </c>
      <c r="Y823" s="11">
        <v>0.81100000000000005</v>
      </c>
      <c r="Z823" s="11">
        <v>0.22500000000000001</v>
      </c>
      <c r="AA823" s="11">
        <v>0.03</v>
      </c>
      <c r="AB823" s="11">
        <v>2E-3</v>
      </c>
      <c r="AC823" s="11">
        <v>0</v>
      </c>
    </row>
    <row r="824" spans="1:29" ht="11.5">
      <c r="A824" s="15">
        <v>807</v>
      </c>
      <c r="B824" s="13" t="s">
        <v>1059</v>
      </c>
      <c r="C824" s="14" t="s">
        <v>1126</v>
      </c>
      <c r="D824" s="12"/>
      <c r="E824" s="12">
        <v>226</v>
      </c>
      <c r="F824" s="13" t="s">
        <v>1110</v>
      </c>
      <c r="G824" s="12">
        <v>911</v>
      </c>
      <c r="H824" s="12">
        <v>2005</v>
      </c>
      <c r="I824" s="11">
        <v>61.935000000000002</v>
      </c>
      <c r="J824" s="11">
        <v>48.676000000000002</v>
      </c>
      <c r="K824" s="11">
        <v>39.308</v>
      </c>
      <c r="L824" s="11">
        <v>35.341000000000001</v>
      </c>
      <c r="M824" s="11">
        <v>42.438000000000002</v>
      </c>
      <c r="N824" s="11">
        <v>41.158999999999999</v>
      </c>
      <c r="O824" s="11">
        <v>34.177</v>
      </c>
      <c r="P824" s="11">
        <v>25.585999999999999</v>
      </c>
      <c r="Q824" s="11">
        <v>17.257000000000001</v>
      </c>
      <c r="R824" s="11">
        <v>13.951000000000001</v>
      </c>
      <c r="S824" s="11">
        <v>11.497999999999999</v>
      </c>
      <c r="T824" s="11">
        <v>8.1240000000000006</v>
      </c>
      <c r="U824" s="11">
        <v>6.6369999999999996</v>
      </c>
      <c r="V824" s="11">
        <v>5.0369999999999999</v>
      </c>
      <c r="W824" s="11">
        <v>3.492</v>
      </c>
      <c r="X824" s="11">
        <v>1.9990000000000001</v>
      </c>
      <c r="Y824" s="11">
        <v>0.89600000000000002</v>
      </c>
      <c r="Z824" s="11">
        <v>0.251</v>
      </c>
      <c r="AA824" s="11">
        <v>3.3000000000000002E-2</v>
      </c>
      <c r="AB824" s="11">
        <v>2E-3</v>
      </c>
      <c r="AC824" s="11">
        <v>0</v>
      </c>
    </row>
    <row r="825" spans="1:29" ht="11.5">
      <c r="A825" s="15">
        <v>808</v>
      </c>
      <c r="B825" s="13" t="s">
        <v>1059</v>
      </c>
      <c r="C825" s="14" t="s">
        <v>1126</v>
      </c>
      <c r="D825" s="12"/>
      <c r="E825" s="12">
        <v>226</v>
      </c>
      <c r="F825" s="13" t="s">
        <v>1110</v>
      </c>
      <c r="G825" s="12">
        <v>911</v>
      </c>
      <c r="H825" s="12">
        <v>2010</v>
      </c>
      <c r="I825" s="11">
        <v>75.527000000000001</v>
      </c>
      <c r="J825" s="11">
        <v>60.073</v>
      </c>
      <c r="K825" s="11">
        <v>48.377000000000002</v>
      </c>
      <c r="L825" s="11">
        <v>41.64</v>
      </c>
      <c r="M825" s="11">
        <v>52.981000000000002</v>
      </c>
      <c r="N825" s="11">
        <v>59.05</v>
      </c>
      <c r="O825" s="11">
        <v>51.273000000000003</v>
      </c>
      <c r="P825" s="11">
        <v>35.97</v>
      </c>
      <c r="Q825" s="11">
        <v>26.186</v>
      </c>
      <c r="R825" s="11">
        <v>17.285</v>
      </c>
      <c r="S825" s="11">
        <v>13.509</v>
      </c>
      <c r="T825" s="11">
        <v>10.827</v>
      </c>
      <c r="U825" s="11">
        <v>7.4470000000000001</v>
      </c>
      <c r="V825" s="11">
        <v>5.7050000000000001</v>
      </c>
      <c r="W825" s="11">
        <v>3.9180000000000001</v>
      </c>
      <c r="X825" s="11">
        <v>2.3090000000000002</v>
      </c>
      <c r="Y825" s="11">
        <v>1.016</v>
      </c>
      <c r="Z825" s="11">
        <v>0.26900000000000002</v>
      </c>
      <c r="AA825" s="11">
        <v>3.6999999999999998E-2</v>
      </c>
      <c r="AB825" s="11">
        <v>2E-3</v>
      </c>
      <c r="AC825" s="11">
        <v>0</v>
      </c>
    </row>
    <row r="826" spans="1:29" ht="11.5">
      <c r="A826" s="15">
        <v>809</v>
      </c>
      <c r="B826" s="13" t="s">
        <v>1059</v>
      </c>
      <c r="C826" s="14" t="s">
        <v>1126</v>
      </c>
      <c r="D826" s="12"/>
      <c r="E826" s="12">
        <v>226</v>
      </c>
      <c r="F826" s="13" t="s">
        <v>1110</v>
      </c>
      <c r="G826" s="12">
        <v>911</v>
      </c>
      <c r="H826" s="12">
        <v>2015</v>
      </c>
      <c r="I826" s="11">
        <v>88.902000000000001</v>
      </c>
      <c r="J826" s="11">
        <v>73.659000000000006</v>
      </c>
      <c r="K826" s="11">
        <v>59.747</v>
      </c>
      <c r="L826" s="11">
        <v>50.805999999999997</v>
      </c>
      <c r="M826" s="11">
        <v>64.2</v>
      </c>
      <c r="N826" s="11">
        <v>74.221000000000004</v>
      </c>
      <c r="O826" s="11">
        <v>71.805000000000007</v>
      </c>
      <c r="P826" s="11">
        <v>50.884</v>
      </c>
      <c r="Q826" s="11">
        <v>34.610999999999997</v>
      </c>
      <c r="R826" s="11">
        <v>24.742000000000001</v>
      </c>
      <c r="S826" s="11">
        <v>15.983000000000001</v>
      </c>
      <c r="T826" s="11">
        <v>12.271000000000001</v>
      </c>
      <c r="U826" s="11">
        <v>9.5990000000000002</v>
      </c>
      <c r="V826" s="11">
        <v>6.2380000000000004</v>
      </c>
      <c r="W826" s="11">
        <v>4.327</v>
      </c>
      <c r="X826" s="11">
        <v>2.5209999999999999</v>
      </c>
      <c r="Y826" s="11">
        <v>1.1240000000000001</v>
      </c>
      <c r="Z826" s="11">
        <v>0.30599999999999999</v>
      </c>
      <c r="AA826" s="11">
        <v>3.7999999999999999E-2</v>
      </c>
      <c r="AB826" s="11">
        <v>2E-3</v>
      </c>
      <c r="AC826" s="11">
        <v>0</v>
      </c>
    </row>
    <row r="827" spans="1:29" ht="11.5">
      <c r="A827" s="15">
        <v>810</v>
      </c>
      <c r="B827" s="13" t="s">
        <v>1059</v>
      </c>
      <c r="C827" s="14" t="s">
        <v>1126</v>
      </c>
      <c r="D827" s="12"/>
      <c r="E827" s="12">
        <v>226</v>
      </c>
      <c r="F827" s="13" t="s">
        <v>1110</v>
      </c>
      <c r="G827" s="12">
        <v>911</v>
      </c>
      <c r="H827" s="12">
        <v>2020</v>
      </c>
      <c r="I827" s="11">
        <v>100.908</v>
      </c>
      <c r="J827" s="11">
        <v>87.182000000000002</v>
      </c>
      <c r="K827" s="11">
        <v>73.356999999999999</v>
      </c>
      <c r="L827" s="11">
        <v>61.174999999999997</v>
      </c>
      <c r="M827" s="11">
        <v>80.369</v>
      </c>
      <c r="N827" s="11">
        <v>92.164000000000001</v>
      </c>
      <c r="O827" s="11">
        <v>91.085999999999999</v>
      </c>
      <c r="P827" s="11">
        <v>65.91</v>
      </c>
      <c r="Q827" s="11">
        <v>41.844000000000001</v>
      </c>
      <c r="R827" s="11">
        <v>27.091999999999999</v>
      </c>
      <c r="S827" s="11">
        <v>20.434000000000001</v>
      </c>
      <c r="T827" s="11">
        <v>12.965</v>
      </c>
      <c r="U827" s="11">
        <v>9.9109999999999996</v>
      </c>
      <c r="V827" s="11">
        <v>7.4640000000000004</v>
      </c>
      <c r="W827" s="11">
        <v>4.3840000000000003</v>
      </c>
      <c r="X827" s="11">
        <v>2.593</v>
      </c>
      <c r="Y827" s="11">
        <v>1.1180000000000001</v>
      </c>
      <c r="Z827" s="11">
        <v>0.37</v>
      </c>
      <c r="AA827" s="11">
        <v>5.0999999999999997E-2</v>
      </c>
      <c r="AB827" s="11">
        <v>3.0000000000000001E-3</v>
      </c>
      <c r="AC827" s="11">
        <v>0</v>
      </c>
    </row>
    <row r="828" spans="1:29" ht="11.5">
      <c r="A828" s="15">
        <v>811</v>
      </c>
      <c r="B828" s="13" t="s">
        <v>1059</v>
      </c>
      <c r="C828" s="14" t="s">
        <v>1127</v>
      </c>
      <c r="D828" s="12"/>
      <c r="E828" s="12">
        <v>266</v>
      </c>
      <c r="F828" s="13" t="s">
        <v>1110</v>
      </c>
      <c r="G828" s="12">
        <v>911</v>
      </c>
      <c r="H828" s="12">
        <v>1950</v>
      </c>
      <c r="I828" s="11">
        <v>26.83</v>
      </c>
      <c r="J828" s="11">
        <v>21.373999999999999</v>
      </c>
      <c r="K828" s="11">
        <v>20.382000000000001</v>
      </c>
      <c r="L828" s="11">
        <v>19.635000000000002</v>
      </c>
      <c r="M828" s="11">
        <v>18.745000000000001</v>
      </c>
      <c r="N828" s="11">
        <v>17.72</v>
      </c>
      <c r="O828" s="11">
        <v>16.707999999999998</v>
      </c>
      <c r="P828" s="11">
        <v>15.667999999999999</v>
      </c>
      <c r="Q828" s="11">
        <v>14.535</v>
      </c>
      <c r="R828" s="11">
        <v>13.287000000000001</v>
      </c>
      <c r="S828" s="11">
        <v>11.917</v>
      </c>
      <c r="T828" s="11">
        <v>10.38</v>
      </c>
      <c r="U828" s="11">
        <v>8.6280000000000001</v>
      </c>
      <c r="V828" s="11">
        <v>6.6539999999999999</v>
      </c>
      <c r="W828" s="11">
        <v>4.5170000000000003</v>
      </c>
      <c r="X828" s="11">
        <v>2.508</v>
      </c>
      <c r="Y828" s="11">
        <v>1.0269999999999999</v>
      </c>
      <c r="Z828" s="11">
        <v>0.27200000000000002</v>
      </c>
      <c r="AA828" s="11">
        <v>4.1000000000000002E-2</v>
      </c>
      <c r="AB828" s="11">
        <v>3.0000000000000001E-3</v>
      </c>
      <c r="AC828" s="11">
        <v>0</v>
      </c>
    </row>
    <row r="829" spans="1:29" ht="11.5">
      <c r="A829" s="15">
        <v>812</v>
      </c>
      <c r="B829" s="13" t="s">
        <v>1059</v>
      </c>
      <c r="C829" s="14" t="s">
        <v>1127</v>
      </c>
      <c r="D829" s="12"/>
      <c r="E829" s="12">
        <v>266</v>
      </c>
      <c r="F829" s="13" t="s">
        <v>1110</v>
      </c>
      <c r="G829" s="12">
        <v>911</v>
      </c>
      <c r="H829" s="12">
        <v>1955</v>
      </c>
      <c r="I829" s="11">
        <v>28.079000000000001</v>
      </c>
      <c r="J829" s="11">
        <v>23.297000000000001</v>
      </c>
      <c r="K829" s="11">
        <v>20.298999999999999</v>
      </c>
      <c r="L829" s="11">
        <v>19.719000000000001</v>
      </c>
      <c r="M829" s="11">
        <v>18.920999999999999</v>
      </c>
      <c r="N829" s="11">
        <v>17.933</v>
      </c>
      <c r="O829" s="11">
        <v>16.86</v>
      </c>
      <c r="P829" s="11">
        <v>15.742000000000001</v>
      </c>
      <c r="Q829" s="11">
        <v>14.573</v>
      </c>
      <c r="R829" s="11">
        <v>13.348000000000001</v>
      </c>
      <c r="S829" s="11">
        <v>12.019</v>
      </c>
      <c r="T829" s="11">
        <v>10.551</v>
      </c>
      <c r="U829" s="11">
        <v>8.8789999999999996</v>
      </c>
      <c r="V829" s="11">
        <v>6.9539999999999997</v>
      </c>
      <c r="W829" s="11">
        <v>4.8609999999999998</v>
      </c>
      <c r="X829" s="11">
        <v>2.8130000000000002</v>
      </c>
      <c r="Y829" s="11">
        <v>1.2130000000000001</v>
      </c>
      <c r="Z829" s="11">
        <v>0.33200000000000002</v>
      </c>
      <c r="AA829" s="11">
        <v>4.8000000000000001E-2</v>
      </c>
      <c r="AB829" s="11">
        <v>4.0000000000000001E-3</v>
      </c>
      <c r="AC829" s="11">
        <v>0</v>
      </c>
    </row>
    <row r="830" spans="1:29" ht="11.5">
      <c r="A830" s="15">
        <v>813</v>
      </c>
      <c r="B830" s="13" t="s">
        <v>1059</v>
      </c>
      <c r="C830" s="14" t="s">
        <v>1127</v>
      </c>
      <c r="D830" s="12"/>
      <c r="E830" s="12">
        <v>266</v>
      </c>
      <c r="F830" s="13" t="s">
        <v>1110</v>
      </c>
      <c r="G830" s="12">
        <v>911</v>
      </c>
      <c r="H830" s="12">
        <v>1960</v>
      </c>
      <c r="I830" s="11">
        <v>30.401</v>
      </c>
      <c r="J830" s="11">
        <v>24.808</v>
      </c>
      <c r="K830" s="11">
        <v>22.283999999999999</v>
      </c>
      <c r="L830" s="11">
        <v>19.724</v>
      </c>
      <c r="M830" s="11">
        <v>19.088000000000001</v>
      </c>
      <c r="N830" s="11">
        <v>18.196000000000002</v>
      </c>
      <c r="O830" s="11">
        <v>17.152999999999999</v>
      </c>
      <c r="P830" s="11">
        <v>15.973000000000001</v>
      </c>
      <c r="Q830" s="11">
        <v>14.727</v>
      </c>
      <c r="R830" s="11">
        <v>13.462</v>
      </c>
      <c r="S830" s="11">
        <v>12.135999999999999</v>
      </c>
      <c r="T830" s="11">
        <v>10.692</v>
      </c>
      <c r="U830" s="11">
        <v>9.0660000000000007</v>
      </c>
      <c r="V830" s="11">
        <v>7.1849999999999996</v>
      </c>
      <c r="W830" s="11">
        <v>5.0960000000000001</v>
      </c>
      <c r="X830" s="11">
        <v>3.03</v>
      </c>
      <c r="Y830" s="11">
        <v>1.3540000000000001</v>
      </c>
      <c r="Z830" s="11">
        <v>0.38600000000000001</v>
      </c>
      <c r="AA830" s="11">
        <v>5.7000000000000002E-2</v>
      </c>
      <c r="AB830" s="11">
        <v>4.0000000000000001E-3</v>
      </c>
      <c r="AC830" s="11">
        <v>0</v>
      </c>
    </row>
    <row r="831" spans="1:29" ht="11.5">
      <c r="A831" s="15">
        <v>814</v>
      </c>
      <c r="B831" s="13" t="s">
        <v>1059</v>
      </c>
      <c r="C831" s="14" t="s">
        <v>1127</v>
      </c>
      <c r="D831" s="12"/>
      <c r="E831" s="12">
        <v>266</v>
      </c>
      <c r="F831" s="13" t="s">
        <v>1110</v>
      </c>
      <c r="G831" s="12">
        <v>911</v>
      </c>
      <c r="H831" s="12">
        <v>1965</v>
      </c>
      <c r="I831" s="11">
        <v>35.095999999999997</v>
      </c>
      <c r="J831" s="11">
        <v>27.167999999999999</v>
      </c>
      <c r="K831" s="11">
        <v>23.84</v>
      </c>
      <c r="L831" s="11">
        <v>21.706</v>
      </c>
      <c r="M831" s="11">
        <v>19.338999999999999</v>
      </c>
      <c r="N831" s="11">
        <v>18.646000000000001</v>
      </c>
      <c r="O831" s="11">
        <v>17.861999999999998</v>
      </c>
      <c r="P831" s="11">
        <v>16.643000000000001</v>
      </c>
      <c r="Q831" s="11">
        <v>15.004</v>
      </c>
      <c r="R831" s="11">
        <v>13.661</v>
      </c>
      <c r="S831" s="11">
        <v>12.288</v>
      </c>
      <c r="T831" s="11">
        <v>10.837</v>
      </c>
      <c r="U831" s="11">
        <v>9.2210000000000001</v>
      </c>
      <c r="V831" s="11">
        <v>7.359</v>
      </c>
      <c r="W831" s="11">
        <v>5.2779999999999996</v>
      </c>
      <c r="X831" s="11">
        <v>3.181</v>
      </c>
      <c r="Y831" s="11">
        <v>1.4550000000000001</v>
      </c>
      <c r="Z831" s="11">
        <v>0.42699999999999999</v>
      </c>
      <c r="AA831" s="11">
        <v>6.5000000000000002E-2</v>
      </c>
      <c r="AB831" s="11">
        <v>5.0000000000000001E-3</v>
      </c>
      <c r="AC831" s="11">
        <v>0</v>
      </c>
    </row>
    <row r="832" spans="1:29" ht="11.5">
      <c r="A832" s="15">
        <v>815</v>
      </c>
      <c r="B832" s="13" t="s">
        <v>1059</v>
      </c>
      <c r="C832" s="14" t="s">
        <v>1127</v>
      </c>
      <c r="D832" s="12"/>
      <c r="E832" s="12">
        <v>266</v>
      </c>
      <c r="F832" s="13" t="s">
        <v>1110</v>
      </c>
      <c r="G832" s="12">
        <v>911</v>
      </c>
      <c r="H832" s="12">
        <v>1970</v>
      </c>
      <c r="I832" s="11">
        <v>42.246000000000002</v>
      </c>
      <c r="J832" s="11">
        <v>32.216999999999999</v>
      </c>
      <c r="K832" s="11">
        <v>26.381</v>
      </c>
      <c r="L832" s="11">
        <v>23.369</v>
      </c>
      <c r="M832" s="11">
        <v>21.212</v>
      </c>
      <c r="N832" s="11">
        <v>19.157</v>
      </c>
      <c r="O832" s="11">
        <v>18.553999999999998</v>
      </c>
      <c r="P832" s="11">
        <v>17.771000000000001</v>
      </c>
      <c r="Q832" s="11">
        <v>16.22</v>
      </c>
      <c r="R832" s="11">
        <v>14.066000000000001</v>
      </c>
      <c r="S832" s="11">
        <v>12.598000000000001</v>
      </c>
      <c r="T832" s="11">
        <v>11.08</v>
      </c>
      <c r="U832" s="11">
        <v>9.4380000000000006</v>
      </c>
      <c r="V832" s="11">
        <v>7.556</v>
      </c>
      <c r="W832" s="11">
        <v>5.4560000000000004</v>
      </c>
      <c r="X832" s="11">
        <v>3.3159999999999998</v>
      </c>
      <c r="Y832" s="11">
        <v>1.526</v>
      </c>
      <c r="Z832" s="11">
        <v>0.45</v>
      </c>
      <c r="AA832" s="11">
        <v>6.9000000000000006E-2</v>
      </c>
      <c r="AB832" s="11">
        <v>5.0000000000000001E-3</v>
      </c>
      <c r="AC832" s="11">
        <v>0</v>
      </c>
    </row>
    <row r="833" spans="1:29" ht="11.5">
      <c r="A833" s="15">
        <v>816</v>
      </c>
      <c r="B833" s="13" t="s">
        <v>1059</v>
      </c>
      <c r="C833" s="14" t="s">
        <v>1127</v>
      </c>
      <c r="D833" s="12"/>
      <c r="E833" s="12">
        <v>266</v>
      </c>
      <c r="F833" s="13" t="s">
        <v>1110</v>
      </c>
      <c r="G833" s="12">
        <v>911</v>
      </c>
      <c r="H833" s="12">
        <v>1975</v>
      </c>
      <c r="I833" s="11">
        <v>49.104999999999997</v>
      </c>
      <c r="J833" s="11">
        <v>39.606999999999999</v>
      </c>
      <c r="K833" s="11">
        <v>31.515000000000001</v>
      </c>
      <c r="L833" s="11">
        <v>25.978000000000002</v>
      </c>
      <c r="M833" s="11">
        <v>22.952999999999999</v>
      </c>
      <c r="N833" s="11">
        <v>20.771000000000001</v>
      </c>
      <c r="O833" s="11">
        <v>18.687999999999999</v>
      </c>
      <c r="P833" s="11">
        <v>17.945</v>
      </c>
      <c r="Q833" s="11">
        <v>17</v>
      </c>
      <c r="R833" s="11">
        <v>15.337999999999999</v>
      </c>
      <c r="S833" s="11">
        <v>13.087999999999999</v>
      </c>
      <c r="T833" s="11">
        <v>11.465999999999999</v>
      </c>
      <c r="U833" s="11">
        <v>9.7409999999999997</v>
      </c>
      <c r="V833" s="11">
        <v>7.8109999999999999</v>
      </c>
      <c r="W833" s="11">
        <v>5.657</v>
      </c>
      <c r="X833" s="11">
        <v>3.4580000000000002</v>
      </c>
      <c r="Y833" s="11">
        <v>1.597</v>
      </c>
      <c r="Z833" s="11">
        <v>0.46800000000000003</v>
      </c>
      <c r="AA833" s="11">
        <v>7.0000000000000007E-2</v>
      </c>
      <c r="AB833" s="11">
        <v>5.0000000000000001E-3</v>
      </c>
      <c r="AC833" s="11">
        <v>0</v>
      </c>
    </row>
    <row r="834" spans="1:29" ht="11.5">
      <c r="A834" s="15">
        <v>817</v>
      </c>
      <c r="B834" s="13" t="s">
        <v>1059</v>
      </c>
      <c r="C834" s="14" t="s">
        <v>1127</v>
      </c>
      <c r="D834" s="12"/>
      <c r="E834" s="12">
        <v>266</v>
      </c>
      <c r="F834" s="13" t="s">
        <v>1110</v>
      </c>
      <c r="G834" s="12">
        <v>911</v>
      </c>
      <c r="H834" s="12">
        <v>1980</v>
      </c>
      <c r="I834" s="11">
        <v>57.563000000000002</v>
      </c>
      <c r="J834" s="11">
        <v>46.853000000000002</v>
      </c>
      <c r="K834" s="11">
        <v>38.979999999999997</v>
      </c>
      <c r="L834" s="11">
        <v>31.202999999999999</v>
      </c>
      <c r="M834" s="11">
        <v>25.765999999999998</v>
      </c>
      <c r="N834" s="11">
        <v>22.773</v>
      </c>
      <c r="O834" s="11">
        <v>20.527000000000001</v>
      </c>
      <c r="P834" s="11">
        <v>18.308</v>
      </c>
      <c r="Q834" s="11">
        <v>17.373999999999999</v>
      </c>
      <c r="R834" s="11">
        <v>16.254999999999999</v>
      </c>
      <c r="S834" s="11">
        <v>14.420999999999999</v>
      </c>
      <c r="T834" s="11">
        <v>12.038</v>
      </c>
      <c r="U834" s="11">
        <v>10.193</v>
      </c>
      <c r="V834" s="11">
        <v>8.16</v>
      </c>
      <c r="W834" s="11">
        <v>5.9290000000000003</v>
      </c>
      <c r="X834" s="11">
        <v>3.6419999999999999</v>
      </c>
      <c r="Y834" s="11">
        <v>1.6919999999999999</v>
      </c>
      <c r="Z834" s="11">
        <v>0.49399999999999999</v>
      </c>
      <c r="AA834" s="11">
        <v>7.0000000000000007E-2</v>
      </c>
      <c r="AB834" s="11">
        <v>4.0000000000000001E-3</v>
      </c>
      <c r="AC834" s="11">
        <v>0</v>
      </c>
    </row>
    <row r="835" spans="1:29" ht="11.5">
      <c r="A835" s="15">
        <v>818</v>
      </c>
      <c r="B835" s="13" t="s">
        <v>1059</v>
      </c>
      <c r="C835" s="14" t="s">
        <v>1127</v>
      </c>
      <c r="D835" s="12"/>
      <c r="E835" s="12">
        <v>266</v>
      </c>
      <c r="F835" s="13" t="s">
        <v>1110</v>
      </c>
      <c r="G835" s="12">
        <v>911</v>
      </c>
      <c r="H835" s="12">
        <v>1985</v>
      </c>
      <c r="I835" s="11">
        <v>67.816999999999993</v>
      </c>
      <c r="J835" s="11">
        <v>55.639000000000003</v>
      </c>
      <c r="K835" s="11">
        <v>46.3</v>
      </c>
      <c r="L835" s="11">
        <v>38.679000000000002</v>
      </c>
      <c r="M835" s="11">
        <v>31.001999999999999</v>
      </c>
      <c r="N835" s="11">
        <v>25.637</v>
      </c>
      <c r="O835" s="11">
        <v>22.59</v>
      </c>
      <c r="P835" s="11">
        <v>20.206</v>
      </c>
      <c r="Q835" s="11">
        <v>17.844999999999999</v>
      </c>
      <c r="R835" s="11">
        <v>16.739000000000001</v>
      </c>
      <c r="S835" s="11">
        <v>15.411</v>
      </c>
      <c r="T835" s="11">
        <v>13.388</v>
      </c>
      <c r="U835" s="11">
        <v>10.821</v>
      </c>
      <c r="V835" s="11">
        <v>8.6549999999999994</v>
      </c>
      <c r="W835" s="11">
        <v>6.3019999999999996</v>
      </c>
      <c r="X835" s="11">
        <v>3.9</v>
      </c>
      <c r="Y835" s="11">
        <v>1.8280000000000001</v>
      </c>
      <c r="Z835" s="11">
        <v>0.53900000000000003</v>
      </c>
      <c r="AA835" s="11">
        <v>7.4999999999999997E-2</v>
      </c>
      <c r="AB835" s="11">
        <v>4.0000000000000001E-3</v>
      </c>
      <c r="AC835" s="11">
        <v>0</v>
      </c>
    </row>
    <row r="836" spans="1:29" ht="11.5">
      <c r="A836" s="15">
        <v>819</v>
      </c>
      <c r="B836" s="13" t="s">
        <v>1059</v>
      </c>
      <c r="C836" s="14" t="s">
        <v>1127</v>
      </c>
      <c r="D836" s="12"/>
      <c r="E836" s="12">
        <v>266</v>
      </c>
      <c r="F836" s="13" t="s">
        <v>1110</v>
      </c>
      <c r="G836" s="12">
        <v>911</v>
      </c>
      <c r="H836" s="12">
        <v>1990</v>
      </c>
      <c r="I836" s="11">
        <v>78.400999999999996</v>
      </c>
      <c r="J836" s="11">
        <v>66.185000000000002</v>
      </c>
      <c r="K836" s="11">
        <v>55.136000000000003</v>
      </c>
      <c r="L836" s="11">
        <v>46.021999999999998</v>
      </c>
      <c r="M836" s="11">
        <v>38.466000000000001</v>
      </c>
      <c r="N836" s="11">
        <v>30.873999999999999</v>
      </c>
      <c r="O836" s="11">
        <v>25.489000000000001</v>
      </c>
      <c r="P836" s="11">
        <v>22.312000000000001</v>
      </c>
      <c r="Q836" s="11">
        <v>19.779</v>
      </c>
      <c r="R836" s="11">
        <v>17.292999999999999</v>
      </c>
      <c r="S836" s="11">
        <v>15.978</v>
      </c>
      <c r="T836" s="11">
        <v>14.417999999999999</v>
      </c>
      <c r="U836" s="11">
        <v>12.151</v>
      </c>
      <c r="V836" s="11">
        <v>9.3040000000000003</v>
      </c>
      <c r="W836" s="11">
        <v>6.7990000000000004</v>
      </c>
      <c r="X836" s="11">
        <v>4.2430000000000003</v>
      </c>
      <c r="Y836" s="11">
        <v>2.02</v>
      </c>
      <c r="Z836" s="11">
        <v>0.60499999999999998</v>
      </c>
      <c r="AA836" s="11">
        <v>8.6999999999999994E-2</v>
      </c>
      <c r="AB836" s="11">
        <v>5.0000000000000001E-3</v>
      </c>
      <c r="AC836" s="11">
        <v>0</v>
      </c>
    </row>
    <row r="837" spans="1:29" ht="11.5">
      <c r="A837" s="15">
        <v>820</v>
      </c>
      <c r="B837" s="13" t="s">
        <v>1059</v>
      </c>
      <c r="C837" s="14" t="s">
        <v>1127</v>
      </c>
      <c r="D837" s="12"/>
      <c r="E837" s="12">
        <v>266</v>
      </c>
      <c r="F837" s="13" t="s">
        <v>1110</v>
      </c>
      <c r="G837" s="12">
        <v>911</v>
      </c>
      <c r="H837" s="12">
        <v>1995</v>
      </c>
      <c r="I837" s="11">
        <v>87.397999999999996</v>
      </c>
      <c r="J837" s="11">
        <v>76.634</v>
      </c>
      <c r="K837" s="11">
        <v>65.596999999999994</v>
      </c>
      <c r="L837" s="11">
        <v>54.786000000000001</v>
      </c>
      <c r="M837" s="11">
        <v>45.713000000000001</v>
      </c>
      <c r="N837" s="11">
        <v>38.203000000000003</v>
      </c>
      <c r="O837" s="11">
        <v>30.608000000000001</v>
      </c>
      <c r="P837" s="11">
        <v>25.12</v>
      </c>
      <c r="Q837" s="11">
        <v>21.797000000000001</v>
      </c>
      <c r="R837" s="11">
        <v>19.126999999999999</v>
      </c>
      <c r="S837" s="11">
        <v>16.477</v>
      </c>
      <c r="T837" s="11">
        <v>14.917999999999999</v>
      </c>
      <c r="U837" s="11">
        <v>13.054</v>
      </c>
      <c r="V837" s="11">
        <v>10.414</v>
      </c>
      <c r="W837" s="11">
        <v>7.2809999999999997</v>
      </c>
      <c r="X837" s="11">
        <v>4.5549999999999997</v>
      </c>
      <c r="Y837" s="11">
        <v>2.1789999999999998</v>
      </c>
      <c r="Z837" s="11">
        <v>0.65800000000000003</v>
      </c>
      <c r="AA837" s="11">
        <v>9.4E-2</v>
      </c>
      <c r="AB837" s="11">
        <v>5.0000000000000001E-3</v>
      </c>
      <c r="AC837" s="11">
        <v>0</v>
      </c>
    </row>
    <row r="838" spans="1:29" ht="11.5">
      <c r="A838" s="15">
        <v>821</v>
      </c>
      <c r="B838" s="13" t="s">
        <v>1059</v>
      </c>
      <c r="C838" s="14" t="s">
        <v>1127</v>
      </c>
      <c r="D838" s="12"/>
      <c r="E838" s="12">
        <v>266</v>
      </c>
      <c r="F838" s="13" t="s">
        <v>1110</v>
      </c>
      <c r="G838" s="12">
        <v>911</v>
      </c>
      <c r="H838" s="12">
        <v>2000</v>
      </c>
      <c r="I838" s="11">
        <v>93.265000000000001</v>
      </c>
      <c r="J838" s="11">
        <v>85.302000000000007</v>
      </c>
      <c r="K838" s="11">
        <v>75.741</v>
      </c>
      <c r="L838" s="11">
        <v>65.176000000000002</v>
      </c>
      <c r="M838" s="11">
        <v>54.780999999999999</v>
      </c>
      <c r="N838" s="11">
        <v>45.881999999999998</v>
      </c>
      <c r="O838" s="11">
        <v>38.249000000000002</v>
      </c>
      <c r="P838" s="11">
        <v>30.87</v>
      </c>
      <c r="Q838" s="11">
        <v>25.359000000000002</v>
      </c>
      <c r="R838" s="11">
        <v>21.446000000000002</v>
      </c>
      <c r="S838" s="11">
        <v>18.337</v>
      </c>
      <c r="T838" s="11">
        <v>15.419</v>
      </c>
      <c r="U838" s="11">
        <v>13.472</v>
      </c>
      <c r="V838" s="11">
        <v>11.112</v>
      </c>
      <c r="W838" s="11">
        <v>8.0500000000000007</v>
      </c>
      <c r="X838" s="11">
        <v>4.7889999999999997</v>
      </c>
      <c r="Y838" s="11">
        <v>2.2749999999999999</v>
      </c>
      <c r="Z838" s="11">
        <v>0.67700000000000005</v>
      </c>
      <c r="AA838" s="11">
        <v>9.6000000000000002E-2</v>
      </c>
      <c r="AB838" s="11">
        <v>5.0000000000000001E-3</v>
      </c>
      <c r="AC838" s="11">
        <v>0</v>
      </c>
    </row>
    <row r="839" spans="1:29" ht="11.5">
      <c r="A839" s="15">
        <v>822</v>
      </c>
      <c r="B839" s="13" t="s">
        <v>1059</v>
      </c>
      <c r="C839" s="14" t="s">
        <v>1127</v>
      </c>
      <c r="D839" s="12"/>
      <c r="E839" s="12">
        <v>266</v>
      </c>
      <c r="F839" s="13" t="s">
        <v>1110</v>
      </c>
      <c r="G839" s="12">
        <v>911</v>
      </c>
      <c r="H839" s="12">
        <v>2005</v>
      </c>
      <c r="I839" s="11">
        <v>100.648</v>
      </c>
      <c r="J839" s="11">
        <v>91.042000000000002</v>
      </c>
      <c r="K839" s="11">
        <v>84.325000000000003</v>
      </c>
      <c r="L839" s="11">
        <v>75.3</v>
      </c>
      <c r="M839" s="11">
        <v>66.388999999999996</v>
      </c>
      <c r="N839" s="11">
        <v>57.322000000000003</v>
      </c>
      <c r="O839" s="11">
        <v>47.86</v>
      </c>
      <c r="P839" s="11">
        <v>39.072000000000003</v>
      </c>
      <c r="Q839" s="11">
        <v>30.742999999999999</v>
      </c>
      <c r="R839" s="11">
        <v>24.564</v>
      </c>
      <c r="S839" s="11">
        <v>20.167999999999999</v>
      </c>
      <c r="T839" s="11">
        <v>16.823</v>
      </c>
      <c r="U839" s="11">
        <v>13.632999999999999</v>
      </c>
      <c r="V839" s="11">
        <v>11.175000000000001</v>
      </c>
      <c r="W839" s="11">
        <v>8.3030000000000008</v>
      </c>
      <c r="X839" s="11">
        <v>5.0529999999999999</v>
      </c>
      <c r="Y839" s="11">
        <v>2.2389999999999999</v>
      </c>
      <c r="Z839" s="11">
        <v>0.64300000000000002</v>
      </c>
      <c r="AA839" s="11">
        <v>8.6999999999999994E-2</v>
      </c>
      <c r="AB839" s="11">
        <v>5.0000000000000001E-3</v>
      </c>
      <c r="AC839" s="11">
        <v>0</v>
      </c>
    </row>
    <row r="840" spans="1:29" ht="11.5">
      <c r="A840" s="15">
        <v>823</v>
      </c>
      <c r="B840" s="13" t="s">
        <v>1059</v>
      </c>
      <c r="C840" s="14" t="s">
        <v>1127</v>
      </c>
      <c r="D840" s="12"/>
      <c r="E840" s="12">
        <v>266</v>
      </c>
      <c r="F840" s="13" t="s">
        <v>1110</v>
      </c>
      <c r="G840" s="12">
        <v>911</v>
      </c>
      <c r="H840" s="12">
        <v>2010</v>
      </c>
      <c r="I840" s="11">
        <v>118.065</v>
      </c>
      <c r="J840" s="11">
        <v>98.534000000000006</v>
      </c>
      <c r="K840" s="11">
        <v>89.966999999999999</v>
      </c>
      <c r="L840" s="11">
        <v>84.156999999999996</v>
      </c>
      <c r="M840" s="11">
        <v>79.593000000000004</v>
      </c>
      <c r="N840" s="11">
        <v>74.02</v>
      </c>
      <c r="O840" s="11">
        <v>64.399000000000001</v>
      </c>
      <c r="P840" s="11">
        <v>54.715000000000003</v>
      </c>
      <c r="Q840" s="11">
        <v>42.798999999999999</v>
      </c>
      <c r="R840" s="11">
        <v>30.629000000000001</v>
      </c>
      <c r="S840" s="11">
        <v>23.277000000000001</v>
      </c>
      <c r="T840" s="11">
        <v>18.602</v>
      </c>
      <c r="U840" s="11">
        <v>14.959</v>
      </c>
      <c r="V840" s="11">
        <v>11.356</v>
      </c>
      <c r="W840" s="11">
        <v>8.3740000000000006</v>
      </c>
      <c r="X840" s="11">
        <v>5.2069999999999999</v>
      </c>
      <c r="Y840" s="11">
        <v>2.347</v>
      </c>
      <c r="Z840" s="11">
        <v>0.63100000000000001</v>
      </c>
      <c r="AA840" s="11">
        <v>8.1000000000000003E-2</v>
      </c>
      <c r="AB840" s="11">
        <v>4.0000000000000001E-3</v>
      </c>
      <c r="AC840" s="11">
        <v>0</v>
      </c>
    </row>
    <row r="841" spans="1:29" ht="11.5">
      <c r="A841" s="15">
        <v>824</v>
      </c>
      <c r="B841" s="13" t="s">
        <v>1059</v>
      </c>
      <c r="C841" s="14" t="s">
        <v>1127</v>
      </c>
      <c r="D841" s="12"/>
      <c r="E841" s="12">
        <v>266</v>
      </c>
      <c r="F841" s="13" t="s">
        <v>1110</v>
      </c>
      <c r="G841" s="12">
        <v>911</v>
      </c>
      <c r="H841" s="12">
        <v>2015</v>
      </c>
      <c r="I841" s="11">
        <v>142.80500000000001</v>
      </c>
      <c r="J841" s="11">
        <v>116.374</v>
      </c>
      <c r="K841" s="11">
        <v>97.801000000000002</v>
      </c>
      <c r="L841" s="11">
        <v>89.968000000000004</v>
      </c>
      <c r="M841" s="11">
        <v>94.061000000000007</v>
      </c>
      <c r="N841" s="11">
        <v>95.331000000000003</v>
      </c>
      <c r="O841" s="11">
        <v>84.947999999999993</v>
      </c>
      <c r="P841" s="11">
        <v>71.213999999999999</v>
      </c>
      <c r="Q841" s="11">
        <v>57.652999999999999</v>
      </c>
      <c r="R841" s="11">
        <v>43.058999999999997</v>
      </c>
      <c r="S841" s="11">
        <v>29.303000000000001</v>
      </c>
      <c r="T841" s="11">
        <v>21.756</v>
      </c>
      <c r="U841" s="11">
        <v>16.837</v>
      </c>
      <c r="V841" s="11">
        <v>12.776999999999999</v>
      </c>
      <c r="W841" s="11">
        <v>8.8379999999999992</v>
      </c>
      <c r="X841" s="11">
        <v>5.5709999999999997</v>
      </c>
      <c r="Y841" s="11">
        <v>2.6589999999999998</v>
      </c>
      <c r="Z841" s="11">
        <v>0.77100000000000002</v>
      </c>
      <c r="AA841" s="11">
        <v>0.1</v>
      </c>
      <c r="AB841" s="11">
        <v>5.0000000000000001E-3</v>
      </c>
      <c r="AC841" s="11">
        <v>0</v>
      </c>
    </row>
    <row r="842" spans="1:29" ht="11.5">
      <c r="A842" s="15">
        <v>825</v>
      </c>
      <c r="B842" s="13" t="s">
        <v>1059</v>
      </c>
      <c r="C842" s="14" t="s">
        <v>1127</v>
      </c>
      <c r="D842" s="12"/>
      <c r="E842" s="12">
        <v>266</v>
      </c>
      <c r="F842" s="13" t="s">
        <v>1110</v>
      </c>
      <c r="G842" s="12">
        <v>911</v>
      </c>
      <c r="H842" s="12">
        <v>2020</v>
      </c>
      <c r="I842" s="11">
        <v>161.88200000000001</v>
      </c>
      <c r="J842" s="11">
        <v>141.07499999999999</v>
      </c>
      <c r="K842" s="11">
        <v>115.58199999999999</v>
      </c>
      <c r="L842" s="11">
        <v>97.251000000000005</v>
      </c>
      <c r="M842" s="11">
        <v>90.29</v>
      </c>
      <c r="N842" s="11">
        <v>95.114999999999995</v>
      </c>
      <c r="O842" s="11">
        <v>95.903000000000006</v>
      </c>
      <c r="P842" s="11">
        <v>84.873000000000005</v>
      </c>
      <c r="Q842" s="11">
        <v>70.584999999999994</v>
      </c>
      <c r="R842" s="11">
        <v>56.533999999999999</v>
      </c>
      <c r="S842" s="11">
        <v>41.473999999999997</v>
      </c>
      <c r="T842" s="11">
        <v>27.6</v>
      </c>
      <c r="U842" s="11">
        <v>19.879000000000001</v>
      </c>
      <c r="V842" s="11">
        <v>14.566000000000001</v>
      </c>
      <c r="W842" s="11">
        <v>10.122999999999999</v>
      </c>
      <c r="X842" s="11">
        <v>6.0449999999999999</v>
      </c>
      <c r="Y842" s="11">
        <v>2.9809999999999999</v>
      </c>
      <c r="Z842" s="11">
        <v>0.95099999999999996</v>
      </c>
      <c r="AA842" s="11">
        <v>0.13900000000000001</v>
      </c>
      <c r="AB842" s="11">
        <v>6.0000000000000001E-3</v>
      </c>
      <c r="AC842" s="11">
        <v>0</v>
      </c>
    </row>
    <row r="843" spans="1:29" ht="11.5">
      <c r="A843" s="15">
        <v>826</v>
      </c>
      <c r="B843" s="13" t="s">
        <v>1059</v>
      </c>
      <c r="C843" s="14" t="s">
        <v>1128</v>
      </c>
      <c r="D843" s="12"/>
      <c r="E843" s="12">
        <v>678</v>
      </c>
      <c r="F843" s="13" t="s">
        <v>1110</v>
      </c>
      <c r="G843" s="12">
        <v>911</v>
      </c>
      <c r="H843" s="12">
        <v>1950</v>
      </c>
      <c r="I843" s="11">
        <v>4.9589999999999996</v>
      </c>
      <c r="J843" s="11">
        <v>3.1829999999999998</v>
      </c>
      <c r="K843" s="11">
        <v>1.863</v>
      </c>
      <c r="L843" s="11">
        <v>1.887</v>
      </c>
      <c r="M843" s="11">
        <v>4.7309999999999999</v>
      </c>
      <c r="N843" s="11">
        <v>4.4829999999999997</v>
      </c>
      <c r="O843" s="11">
        <v>3.7349999999999999</v>
      </c>
      <c r="P843" s="11">
        <v>2.2250000000000001</v>
      </c>
      <c r="Q843" s="11">
        <v>1.577</v>
      </c>
      <c r="R843" s="11">
        <v>1.2529999999999999</v>
      </c>
      <c r="S843" s="11">
        <v>1.091</v>
      </c>
      <c r="T843" s="11">
        <v>0.75800000000000001</v>
      </c>
      <c r="U843" s="11">
        <v>0.53300000000000003</v>
      </c>
      <c r="V843" s="11">
        <v>0.40899999999999997</v>
      </c>
      <c r="W843" s="11">
        <v>0.28899999999999998</v>
      </c>
      <c r="X843" s="11">
        <v>0.18</v>
      </c>
      <c r="Y843" s="11">
        <v>0.127</v>
      </c>
      <c r="Z843" s="11">
        <v>3.4000000000000002E-2</v>
      </c>
      <c r="AA843" s="11">
        <v>5.0000000000000001E-3</v>
      </c>
      <c r="AB843" s="11">
        <v>0</v>
      </c>
      <c r="AC843" s="11">
        <v>0</v>
      </c>
    </row>
    <row r="844" spans="1:29" ht="11.5">
      <c r="A844" s="15">
        <v>827</v>
      </c>
      <c r="B844" s="13" t="s">
        <v>1059</v>
      </c>
      <c r="C844" s="14" t="s">
        <v>1128</v>
      </c>
      <c r="D844" s="12"/>
      <c r="E844" s="12">
        <v>678</v>
      </c>
      <c r="F844" s="13" t="s">
        <v>1110</v>
      </c>
      <c r="G844" s="12">
        <v>911</v>
      </c>
      <c r="H844" s="12">
        <v>1955</v>
      </c>
      <c r="I844" s="11">
        <v>4.7969999999999997</v>
      </c>
      <c r="J844" s="11">
        <v>3.2050000000000001</v>
      </c>
      <c r="K844" s="11">
        <v>1.851</v>
      </c>
      <c r="L844" s="11">
        <v>1.8520000000000001</v>
      </c>
      <c r="M844" s="11">
        <v>4.6349999999999998</v>
      </c>
      <c r="N844" s="11">
        <v>4.3970000000000002</v>
      </c>
      <c r="O844" s="11">
        <v>3.6669999999999998</v>
      </c>
      <c r="P844" s="11">
        <v>2.181</v>
      </c>
      <c r="Q844" s="11">
        <v>1.54</v>
      </c>
      <c r="R844" s="11">
        <v>1.222</v>
      </c>
      <c r="S844" s="11">
        <v>1.0609999999999999</v>
      </c>
      <c r="T844" s="11">
        <v>0.73399999999999999</v>
      </c>
      <c r="U844" s="11">
        <v>0.51200000000000001</v>
      </c>
      <c r="V844" s="11">
        <v>0.39100000000000001</v>
      </c>
      <c r="W844" s="11">
        <v>0.27600000000000002</v>
      </c>
      <c r="X844" s="11">
        <v>0.17199999999999999</v>
      </c>
      <c r="Y844" s="11">
        <v>0.112</v>
      </c>
      <c r="Z844" s="11">
        <v>4.3999999999999997E-2</v>
      </c>
      <c r="AA844" s="11">
        <v>8.0000000000000002E-3</v>
      </c>
      <c r="AB844" s="11">
        <v>0</v>
      </c>
      <c r="AC844" s="11">
        <v>0</v>
      </c>
    </row>
    <row r="845" spans="1:29" ht="11.5">
      <c r="A845" s="15">
        <v>828</v>
      </c>
      <c r="B845" s="13" t="s">
        <v>1059</v>
      </c>
      <c r="C845" s="14" t="s">
        <v>1128</v>
      </c>
      <c r="D845" s="12"/>
      <c r="E845" s="12">
        <v>678</v>
      </c>
      <c r="F845" s="13" t="s">
        <v>1110</v>
      </c>
      <c r="G845" s="12">
        <v>911</v>
      </c>
      <c r="H845" s="12">
        <v>1960</v>
      </c>
      <c r="I845" s="11">
        <v>5.2389999999999999</v>
      </c>
      <c r="J845" s="11">
        <v>3.42</v>
      </c>
      <c r="K845" s="11">
        <v>2.101</v>
      </c>
      <c r="L845" s="11">
        <v>2.0449999999999999</v>
      </c>
      <c r="M845" s="11">
        <v>5.1079999999999997</v>
      </c>
      <c r="N845" s="11">
        <v>4.8479999999999999</v>
      </c>
      <c r="O845" s="11">
        <v>4.056</v>
      </c>
      <c r="P845" s="11">
        <v>2.3849999999999998</v>
      </c>
      <c r="Q845" s="11">
        <v>1.681</v>
      </c>
      <c r="R845" s="11">
        <v>1.3280000000000001</v>
      </c>
      <c r="S845" s="11">
        <v>1.151</v>
      </c>
      <c r="T845" s="11">
        <v>0.79300000000000004</v>
      </c>
      <c r="U845" s="11">
        <v>0.54800000000000004</v>
      </c>
      <c r="V845" s="11">
        <v>0.41599999999999998</v>
      </c>
      <c r="W845" s="11">
        <v>0.28999999999999998</v>
      </c>
      <c r="X845" s="11">
        <v>0.18099999999999999</v>
      </c>
      <c r="Y845" s="11">
        <v>0.123</v>
      </c>
      <c r="Z845" s="11">
        <v>0.04</v>
      </c>
      <c r="AA845" s="11">
        <v>0.01</v>
      </c>
      <c r="AB845" s="11">
        <v>0</v>
      </c>
      <c r="AC845" s="11">
        <v>0</v>
      </c>
    </row>
    <row r="846" spans="1:29" ht="11.5">
      <c r="A846" s="15">
        <v>829</v>
      </c>
      <c r="B846" s="13" t="s">
        <v>1059</v>
      </c>
      <c r="C846" s="14" t="s">
        <v>1128</v>
      </c>
      <c r="D846" s="12"/>
      <c r="E846" s="12">
        <v>678</v>
      </c>
      <c r="F846" s="13" t="s">
        <v>1110</v>
      </c>
      <c r="G846" s="12">
        <v>911</v>
      </c>
      <c r="H846" s="12">
        <v>1965</v>
      </c>
      <c r="I846" s="11">
        <v>6.0780000000000003</v>
      </c>
      <c r="J846" s="11">
        <v>4.3010000000000002</v>
      </c>
      <c r="K846" s="11">
        <v>3.202</v>
      </c>
      <c r="L846" s="11">
        <v>3.0139999999999998</v>
      </c>
      <c r="M846" s="11">
        <v>3.9849999999999999</v>
      </c>
      <c r="N846" s="11">
        <v>3.379</v>
      </c>
      <c r="O846" s="11">
        <v>2.5499999999999998</v>
      </c>
      <c r="P846" s="11">
        <v>1.6919999999999999</v>
      </c>
      <c r="Q846" s="11">
        <v>1.5960000000000001</v>
      </c>
      <c r="R846" s="11">
        <v>1.375</v>
      </c>
      <c r="S846" s="11">
        <v>1.123</v>
      </c>
      <c r="T846" s="11">
        <v>0.89200000000000002</v>
      </c>
      <c r="U846" s="11">
        <v>0.35599999999999998</v>
      </c>
      <c r="V846" s="11">
        <v>0.26500000000000001</v>
      </c>
      <c r="W846" s="11">
        <v>0.18099999999999999</v>
      </c>
      <c r="X846" s="11">
        <v>0.11</v>
      </c>
      <c r="Y846" s="11">
        <v>5.3999999999999999E-2</v>
      </c>
      <c r="Z846" s="11">
        <v>4.2999999999999997E-2</v>
      </c>
      <c r="AA846" s="11">
        <v>0.01</v>
      </c>
      <c r="AB846" s="11">
        <v>0</v>
      </c>
      <c r="AC846" s="11">
        <v>0</v>
      </c>
    </row>
    <row r="847" spans="1:29" ht="11.5">
      <c r="A847" s="15">
        <v>830</v>
      </c>
      <c r="B847" s="13" t="s">
        <v>1059</v>
      </c>
      <c r="C847" s="14" t="s">
        <v>1128</v>
      </c>
      <c r="D847" s="12"/>
      <c r="E847" s="12">
        <v>678</v>
      </c>
      <c r="F847" s="13" t="s">
        <v>1110</v>
      </c>
      <c r="G847" s="12">
        <v>911</v>
      </c>
      <c r="H847" s="12">
        <v>1970</v>
      </c>
      <c r="I847" s="11">
        <v>7.6059999999999999</v>
      </c>
      <c r="J847" s="11">
        <v>5.5540000000000003</v>
      </c>
      <c r="K847" s="11">
        <v>4.7549999999999999</v>
      </c>
      <c r="L847" s="11">
        <v>4.1589999999999998</v>
      </c>
      <c r="M847" s="11">
        <v>3.1019999999999999</v>
      </c>
      <c r="N847" s="11">
        <v>2.2799999999999998</v>
      </c>
      <c r="O847" s="11">
        <v>1.52</v>
      </c>
      <c r="P847" s="11">
        <v>1.1439999999999999</v>
      </c>
      <c r="Q847" s="11">
        <v>1.51</v>
      </c>
      <c r="R847" s="11">
        <v>1.44</v>
      </c>
      <c r="S847" s="11">
        <v>1.101</v>
      </c>
      <c r="T847" s="11">
        <v>1.0309999999999999</v>
      </c>
      <c r="U847" s="11">
        <v>0.69899999999999995</v>
      </c>
      <c r="V847" s="11">
        <v>0.57499999999999996</v>
      </c>
      <c r="W847" s="11">
        <v>0.40899999999999997</v>
      </c>
      <c r="X847" s="11">
        <v>0.25</v>
      </c>
      <c r="Y847" s="11">
        <v>0.20300000000000001</v>
      </c>
      <c r="Z847" s="11">
        <v>2.3E-2</v>
      </c>
      <c r="AA847" s="11">
        <v>1.0999999999999999E-2</v>
      </c>
      <c r="AB847" s="11">
        <v>0</v>
      </c>
      <c r="AC847" s="11">
        <v>0</v>
      </c>
    </row>
    <row r="848" spans="1:29" ht="11.5">
      <c r="A848" s="15">
        <v>831</v>
      </c>
      <c r="B848" s="13" t="s">
        <v>1059</v>
      </c>
      <c r="C848" s="14" t="s">
        <v>1128</v>
      </c>
      <c r="D848" s="12"/>
      <c r="E848" s="12">
        <v>678</v>
      </c>
      <c r="F848" s="13" t="s">
        <v>1110</v>
      </c>
      <c r="G848" s="12">
        <v>911</v>
      </c>
      <c r="H848" s="12">
        <v>1975</v>
      </c>
      <c r="I848" s="11">
        <v>8.3420000000000005</v>
      </c>
      <c r="J848" s="11">
        <v>6.5730000000000004</v>
      </c>
      <c r="K848" s="11">
        <v>5.282</v>
      </c>
      <c r="L848" s="11">
        <v>4.4379999999999997</v>
      </c>
      <c r="M848" s="11">
        <v>3.3879999999999999</v>
      </c>
      <c r="N848" s="11">
        <v>2.52</v>
      </c>
      <c r="O848" s="11">
        <v>1.6679999999999999</v>
      </c>
      <c r="P848" s="11">
        <v>1.323</v>
      </c>
      <c r="Q848" s="11">
        <v>1.732</v>
      </c>
      <c r="R848" s="11">
        <v>1.617</v>
      </c>
      <c r="S848" s="11">
        <v>1.288</v>
      </c>
      <c r="T848" s="11">
        <v>1.1579999999999999</v>
      </c>
      <c r="U848" s="11">
        <v>0.81399999999999995</v>
      </c>
      <c r="V848" s="11">
        <v>0.63500000000000001</v>
      </c>
      <c r="W848" s="11">
        <v>0.30499999999999999</v>
      </c>
      <c r="X848" s="11">
        <v>0.16700000000000001</v>
      </c>
      <c r="Y848" s="11">
        <v>1.2999999999999999E-2</v>
      </c>
      <c r="Z848" s="11">
        <v>7.1999999999999995E-2</v>
      </c>
      <c r="AA848" s="11">
        <v>3.0000000000000001E-3</v>
      </c>
      <c r="AB848" s="11">
        <v>0</v>
      </c>
      <c r="AC848" s="11">
        <v>0</v>
      </c>
    </row>
    <row r="849" spans="1:29" ht="11.5">
      <c r="A849" s="15">
        <v>832</v>
      </c>
      <c r="B849" s="13" t="s">
        <v>1059</v>
      </c>
      <c r="C849" s="14" t="s">
        <v>1128</v>
      </c>
      <c r="D849" s="12"/>
      <c r="E849" s="12">
        <v>678</v>
      </c>
      <c r="F849" s="13" t="s">
        <v>1110</v>
      </c>
      <c r="G849" s="12">
        <v>911</v>
      </c>
      <c r="H849" s="12">
        <v>1980</v>
      </c>
      <c r="I849" s="11">
        <v>9.7739999999999991</v>
      </c>
      <c r="J849" s="11">
        <v>7.1150000000000002</v>
      </c>
      <c r="K849" s="11">
        <v>6.21</v>
      </c>
      <c r="L849" s="11">
        <v>5.0039999999999996</v>
      </c>
      <c r="M849" s="11">
        <v>3.69</v>
      </c>
      <c r="N849" s="11">
        <v>2.63</v>
      </c>
      <c r="O849" s="11">
        <v>1.8740000000000001</v>
      </c>
      <c r="P849" s="11">
        <v>1.552</v>
      </c>
      <c r="Q849" s="11">
        <v>2.0169999999999999</v>
      </c>
      <c r="R849" s="11">
        <v>1.8480000000000001</v>
      </c>
      <c r="S849" s="11">
        <v>1.5409999999999999</v>
      </c>
      <c r="T849" s="11">
        <v>1.3029999999999999</v>
      </c>
      <c r="U849" s="11">
        <v>0.95299999999999996</v>
      </c>
      <c r="V849" s="11">
        <v>0.70399999999999996</v>
      </c>
      <c r="W849" s="11">
        <v>0.47699999999999998</v>
      </c>
      <c r="X849" s="11">
        <v>0.28799999999999998</v>
      </c>
      <c r="Y849" s="11">
        <v>0.23100000000000001</v>
      </c>
      <c r="Z849" s="11">
        <v>1.9E-2</v>
      </c>
      <c r="AA849" s="11">
        <v>1.7000000000000001E-2</v>
      </c>
      <c r="AB849" s="11">
        <v>0</v>
      </c>
      <c r="AC849" s="11">
        <v>0</v>
      </c>
    </row>
    <row r="850" spans="1:29" ht="11.5">
      <c r="A850" s="15">
        <v>833</v>
      </c>
      <c r="B850" s="13" t="s">
        <v>1059</v>
      </c>
      <c r="C850" s="14" t="s">
        <v>1128</v>
      </c>
      <c r="D850" s="12"/>
      <c r="E850" s="12">
        <v>678</v>
      </c>
      <c r="F850" s="13" t="s">
        <v>1110</v>
      </c>
      <c r="G850" s="12">
        <v>911</v>
      </c>
      <c r="H850" s="12">
        <v>1985</v>
      </c>
      <c r="I850" s="11">
        <v>9.407</v>
      </c>
      <c r="J850" s="11">
        <v>9.2889999999999997</v>
      </c>
      <c r="K850" s="11">
        <v>6.7990000000000004</v>
      </c>
      <c r="L850" s="11">
        <v>5.7850000000000001</v>
      </c>
      <c r="M850" s="11">
        <v>4.4560000000000004</v>
      </c>
      <c r="N850" s="11">
        <v>3.169</v>
      </c>
      <c r="O850" s="11">
        <v>2.2360000000000002</v>
      </c>
      <c r="P850" s="11">
        <v>1.593</v>
      </c>
      <c r="Q850" s="11">
        <v>1.3460000000000001</v>
      </c>
      <c r="R850" s="11">
        <v>1.83</v>
      </c>
      <c r="S850" s="11">
        <v>1.675</v>
      </c>
      <c r="T850" s="11">
        <v>1.369</v>
      </c>
      <c r="U850" s="11">
        <v>1.1160000000000001</v>
      </c>
      <c r="V850" s="11">
        <v>0.76500000000000001</v>
      </c>
      <c r="W850" s="11">
        <v>0.51300000000000001</v>
      </c>
      <c r="X850" s="11">
        <v>0.29499999999999998</v>
      </c>
      <c r="Y850" s="11">
        <v>0.14000000000000001</v>
      </c>
      <c r="Z850" s="11">
        <v>8.5000000000000006E-2</v>
      </c>
      <c r="AA850" s="11">
        <v>0</v>
      </c>
      <c r="AB850" s="11">
        <v>1E-3</v>
      </c>
      <c r="AC850" s="11">
        <v>0</v>
      </c>
    </row>
    <row r="851" spans="1:29" ht="11.5">
      <c r="A851" s="15">
        <v>834</v>
      </c>
      <c r="B851" s="13" t="s">
        <v>1059</v>
      </c>
      <c r="C851" s="14" t="s">
        <v>1128</v>
      </c>
      <c r="D851" s="12"/>
      <c r="E851" s="12">
        <v>678</v>
      </c>
      <c r="F851" s="13" t="s">
        <v>1110</v>
      </c>
      <c r="G851" s="12">
        <v>911</v>
      </c>
      <c r="H851" s="12">
        <v>1990</v>
      </c>
      <c r="I851" s="11">
        <v>10.281000000000001</v>
      </c>
      <c r="J851" s="11">
        <v>10.138999999999999</v>
      </c>
      <c r="K851" s="11">
        <v>8.7750000000000004</v>
      </c>
      <c r="L851" s="11">
        <v>6.2519999999999998</v>
      </c>
      <c r="M851" s="11">
        <v>5.093</v>
      </c>
      <c r="N851" s="11">
        <v>3.9119999999999999</v>
      </c>
      <c r="O851" s="11">
        <v>2.7850000000000001</v>
      </c>
      <c r="P851" s="11">
        <v>2.121</v>
      </c>
      <c r="Q851" s="11">
        <v>1.6850000000000001</v>
      </c>
      <c r="R851" s="11">
        <v>1.484</v>
      </c>
      <c r="S851" s="11">
        <v>1.784</v>
      </c>
      <c r="T851" s="11">
        <v>1.498</v>
      </c>
      <c r="U851" s="11">
        <v>1.2</v>
      </c>
      <c r="V851" s="11">
        <v>0.90900000000000003</v>
      </c>
      <c r="W851" s="11">
        <v>0.51600000000000001</v>
      </c>
      <c r="X851" s="11">
        <v>0.27900000000000003</v>
      </c>
      <c r="Y851" s="11">
        <v>0.10100000000000001</v>
      </c>
      <c r="Z851" s="11">
        <v>5.0999999999999997E-2</v>
      </c>
      <c r="AA851" s="11">
        <v>1.9E-2</v>
      </c>
      <c r="AB851" s="11">
        <v>0</v>
      </c>
      <c r="AC851" s="11">
        <v>0</v>
      </c>
    </row>
    <row r="852" spans="1:29" ht="11.5">
      <c r="A852" s="15">
        <v>835</v>
      </c>
      <c r="B852" s="13" t="s">
        <v>1059</v>
      </c>
      <c r="C852" s="14" t="s">
        <v>1128</v>
      </c>
      <c r="D852" s="12"/>
      <c r="E852" s="12">
        <v>678</v>
      </c>
      <c r="F852" s="13" t="s">
        <v>1110</v>
      </c>
      <c r="G852" s="12">
        <v>911</v>
      </c>
      <c r="H852" s="12">
        <v>1995</v>
      </c>
      <c r="I852" s="11">
        <v>11.262</v>
      </c>
      <c r="J852" s="11">
        <v>9.9359999999999999</v>
      </c>
      <c r="K852" s="11">
        <v>9.7780000000000005</v>
      </c>
      <c r="L852" s="11">
        <v>8.3109999999999999</v>
      </c>
      <c r="M852" s="11">
        <v>5.6710000000000003</v>
      </c>
      <c r="N852" s="11">
        <v>4.5350000000000001</v>
      </c>
      <c r="O852" s="11">
        <v>3.4830000000000001</v>
      </c>
      <c r="P852" s="11">
        <v>2.4769999999999999</v>
      </c>
      <c r="Q852" s="11">
        <v>1.89</v>
      </c>
      <c r="R852" s="11">
        <v>1.506</v>
      </c>
      <c r="S852" s="11">
        <v>1.3240000000000001</v>
      </c>
      <c r="T852" s="11">
        <v>1.5840000000000001</v>
      </c>
      <c r="U852" s="11">
        <v>1.282</v>
      </c>
      <c r="V852" s="11">
        <v>0.96299999999999997</v>
      </c>
      <c r="W852" s="11">
        <v>0.65900000000000003</v>
      </c>
      <c r="X852" s="11">
        <v>0.316</v>
      </c>
      <c r="Y852" s="11">
        <v>0.13300000000000001</v>
      </c>
      <c r="Z852" s="11">
        <v>3.5999999999999997E-2</v>
      </c>
      <c r="AA852" s="11">
        <v>1.0999999999999999E-2</v>
      </c>
      <c r="AB852" s="11">
        <v>3.0000000000000001E-3</v>
      </c>
      <c r="AC852" s="11">
        <v>0</v>
      </c>
    </row>
    <row r="853" spans="1:29" ht="11.5">
      <c r="A853" s="15">
        <v>836</v>
      </c>
      <c r="B853" s="13" t="s">
        <v>1059</v>
      </c>
      <c r="C853" s="14" t="s">
        <v>1128</v>
      </c>
      <c r="D853" s="12"/>
      <c r="E853" s="12">
        <v>678</v>
      </c>
      <c r="F853" s="13" t="s">
        <v>1110</v>
      </c>
      <c r="G853" s="12">
        <v>911</v>
      </c>
      <c r="H853" s="12">
        <v>2000</v>
      </c>
      <c r="I853" s="11">
        <v>11.643000000000001</v>
      </c>
      <c r="J853" s="11">
        <v>10.237</v>
      </c>
      <c r="K853" s="11">
        <v>9.9410000000000007</v>
      </c>
      <c r="L853" s="11">
        <v>9.0120000000000005</v>
      </c>
      <c r="M853" s="11">
        <v>7.7089999999999996</v>
      </c>
      <c r="N853" s="11">
        <v>4.657</v>
      </c>
      <c r="O853" s="11">
        <v>3.8109999999999999</v>
      </c>
      <c r="P853" s="11">
        <v>3.0270000000000001</v>
      </c>
      <c r="Q853" s="11">
        <v>2.415</v>
      </c>
      <c r="R853" s="11">
        <v>1.855</v>
      </c>
      <c r="S853" s="11">
        <v>1.4610000000000001</v>
      </c>
      <c r="T853" s="11">
        <v>1.1599999999999999</v>
      </c>
      <c r="U853" s="11">
        <v>1.29</v>
      </c>
      <c r="V853" s="11">
        <v>0.88700000000000001</v>
      </c>
      <c r="W853" s="11">
        <v>0.61799999999999999</v>
      </c>
      <c r="X853" s="11">
        <v>0.35399999999999998</v>
      </c>
      <c r="Y853" s="11">
        <v>0.14799999999999999</v>
      </c>
      <c r="Z853" s="11">
        <v>4.8000000000000001E-2</v>
      </c>
      <c r="AA853" s="11">
        <v>8.9999999999999993E-3</v>
      </c>
      <c r="AB853" s="11">
        <v>2E-3</v>
      </c>
      <c r="AC853" s="11">
        <v>0</v>
      </c>
    </row>
    <row r="854" spans="1:29" ht="11.5">
      <c r="A854" s="15">
        <v>837</v>
      </c>
      <c r="B854" s="13" t="s">
        <v>1059</v>
      </c>
      <c r="C854" s="14" t="s">
        <v>1128</v>
      </c>
      <c r="D854" s="12"/>
      <c r="E854" s="12">
        <v>678</v>
      </c>
      <c r="F854" s="13" t="s">
        <v>1110</v>
      </c>
      <c r="G854" s="12">
        <v>911</v>
      </c>
      <c r="H854" s="12">
        <v>2005</v>
      </c>
      <c r="I854" s="11">
        <v>13.808999999999999</v>
      </c>
      <c r="J854" s="11">
        <v>11.355</v>
      </c>
      <c r="K854" s="11">
        <v>9.7880000000000003</v>
      </c>
      <c r="L854" s="11">
        <v>9.3149999999999995</v>
      </c>
      <c r="M854" s="11">
        <v>8.1890000000000001</v>
      </c>
      <c r="N854" s="11">
        <v>6.9130000000000003</v>
      </c>
      <c r="O854" s="11">
        <v>4.0679999999999996</v>
      </c>
      <c r="P854" s="11">
        <v>3.379</v>
      </c>
      <c r="Q854" s="11">
        <v>2.7109999999999999</v>
      </c>
      <c r="R854" s="11">
        <v>2.173</v>
      </c>
      <c r="S854" s="11">
        <v>1.655</v>
      </c>
      <c r="T854" s="11">
        <v>1.2809999999999999</v>
      </c>
      <c r="U854" s="11">
        <v>0.98299999999999998</v>
      </c>
      <c r="V854" s="11">
        <v>1.0429999999999999</v>
      </c>
      <c r="W854" s="11">
        <v>0.64900000000000002</v>
      </c>
      <c r="X854" s="11">
        <v>0.38700000000000001</v>
      </c>
      <c r="Y854" s="11">
        <v>0.17199999999999999</v>
      </c>
      <c r="Z854" s="11">
        <v>5.6000000000000001E-2</v>
      </c>
      <c r="AA854" s="11">
        <v>1.2E-2</v>
      </c>
      <c r="AB854" s="11">
        <v>0</v>
      </c>
      <c r="AC854" s="11">
        <v>0</v>
      </c>
    </row>
    <row r="855" spans="1:29" ht="11.5">
      <c r="A855" s="15">
        <v>838</v>
      </c>
      <c r="B855" s="13" t="s">
        <v>1059</v>
      </c>
      <c r="C855" s="14" t="s">
        <v>1128</v>
      </c>
      <c r="D855" s="12"/>
      <c r="E855" s="12">
        <v>678</v>
      </c>
      <c r="F855" s="13" t="s">
        <v>1110</v>
      </c>
      <c r="G855" s="12">
        <v>911</v>
      </c>
      <c r="H855" s="12">
        <v>2010</v>
      </c>
      <c r="I855" s="11">
        <v>15.042</v>
      </c>
      <c r="J855" s="11">
        <v>13.56</v>
      </c>
      <c r="K855" s="11">
        <v>10.919</v>
      </c>
      <c r="L855" s="11">
        <v>9.1809999999999992</v>
      </c>
      <c r="M855" s="11">
        <v>8.5109999999999992</v>
      </c>
      <c r="N855" s="11">
        <v>7.4109999999999996</v>
      </c>
      <c r="O855" s="11">
        <v>6.3079999999999998</v>
      </c>
      <c r="P855" s="11">
        <v>4.3499999999999996</v>
      </c>
      <c r="Q855" s="11">
        <v>4.149</v>
      </c>
      <c r="R855" s="11">
        <v>3.0009999999999999</v>
      </c>
      <c r="S855" s="11">
        <v>2.5329999999999999</v>
      </c>
      <c r="T855" s="11">
        <v>1.6890000000000001</v>
      </c>
      <c r="U855" s="11">
        <v>1.2689999999999999</v>
      </c>
      <c r="V855" s="11">
        <v>0.84399999999999997</v>
      </c>
      <c r="W855" s="11">
        <v>0.753</v>
      </c>
      <c r="X855" s="11">
        <v>0.373</v>
      </c>
      <c r="Y855" s="11">
        <v>0.182</v>
      </c>
      <c r="Z855" s="11">
        <v>6.6000000000000003E-2</v>
      </c>
      <c r="AA855" s="11">
        <v>1.4E-2</v>
      </c>
      <c r="AB855" s="11">
        <v>2E-3</v>
      </c>
      <c r="AC855" s="11">
        <v>0</v>
      </c>
    </row>
    <row r="856" spans="1:29" ht="11.5">
      <c r="A856" s="15">
        <v>839</v>
      </c>
      <c r="B856" s="13" t="s">
        <v>1059</v>
      </c>
      <c r="C856" s="14" t="s">
        <v>1128</v>
      </c>
      <c r="D856" s="12"/>
      <c r="E856" s="12">
        <v>678</v>
      </c>
      <c r="F856" s="13" t="s">
        <v>1110</v>
      </c>
      <c r="G856" s="12">
        <v>911</v>
      </c>
      <c r="H856" s="12">
        <v>2015</v>
      </c>
      <c r="I856" s="11">
        <v>15.698</v>
      </c>
      <c r="J856" s="11">
        <v>14.83</v>
      </c>
      <c r="K856" s="11">
        <v>13.132</v>
      </c>
      <c r="L856" s="11">
        <v>10.318</v>
      </c>
      <c r="M856" s="11">
        <v>8.3949999999999996</v>
      </c>
      <c r="N856" s="11">
        <v>7.7480000000000002</v>
      </c>
      <c r="O856" s="11">
        <v>6.8179999999999996</v>
      </c>
      <c r="P856" s="11">
        <v>5.87</v>
      </c>
      <c r="Q856" s="11">
        <v>4.0350000000000001</v>
      </c>
      <c r="R856" s="11">
        <v>3.8849999999999998</v>
      </c>
      <c r="S856" s="11">
        <v>2.778</v>
      </c>
      <c r="T856" s="11">
        <v>2.3069999999999999</v>
      </c>
      <c r="U856" s="11">
        <v>1.4790000000000001</v>
      </c>
      <c r="V856" s="11">
        <v>1.0529999999999999</v>
      </c>
      <c r="W856" s="11">
        <v>0.63800000000000001</v>
      </c>
      <c r="X856" s="11">
        <v>0.497</v>
      </c>
      <c r="Y856" s="11">
        <v>0.19600000000000001</v>
      </c>
      <c r="Z856" s="11">
        <v>7.4999999999999997E-2</v>
      </c>
      <c r="AA856" s="11">
        <v>1.7999999999999999E-2</v>
      </c>
      <c r="AB856" s="11">
        <v>2E-3</v>
      </c>
      <c r="AC856" s="11">
        <v>0</v>
      </c>
    </row>
    <row r="857" spans="1:29" ht="11.5">
      <c r="A857" s="15">
        <v>840</v>
      </c>
      <c r="B857" s="13" t="s">
        <v>1059</v>
      </c>
      <c r="C857" s="14" t="s">
        <v>1128</v>
      </c>
      <c r="D857" s="12"/>
      <c r="E857" s="12">
        <v>678</v>
      </c>
      <c r="F857" s="13" t="s">
        <v>1110</v>
      </c>
      <c r="G857" s="12">
        <v>911</v>
      </c>
      <c r="H857" s="12">
        <v>2020</v>
      </c>
      <c r="I857" s="11">
        <v>16.064</v>
      </c>
      <c r="J857" s="11">
        <v>15.492000000000001</v>
      </c>
      <c r="K857" s="11">
        <v>14.696999999999999</v>
      </c>
      <c r="L857" s="11">
        <v>12.631</v>
      </c>
      <c r="M857" s="11">
        <v>9.4499999999999993</v>
      </c>
      <c r="N857" s="11">
        <v>7.5629999999999997</v>
      </c>
      <c r="O857" s="11">
        <v>7.1020000000000003</v>
      </c>
      <c r="P857" s="11">
        <v>6.343</v>
      </c>
      <c r="Q857" s="11">
        <v>5.5140000000000002</v>
      </c>
      <c r="R857" s="11">
        <v>3.766</v>
      </c>
      <c r="S857" s="11">
        <v>3.625</v>
      </c>
      <c r="T857" s="11">
        <v>2.5409999999999999</v>
      </c>
      <c r="U857" s="11">
        <v>2.0459999999999998</v>
      </c>
      <c r="V857" s="11">
        <v>1.2390000000000001</v>
      </c>
      <c r="W857" s="11">
        <v>0.80800000000000005</v>
      </c>
      <c r="X857" s="11">
        <v>0.42299999999999999</v>
      </c>
      <c r="Y857" s="11">
        <v>0.26800000000000002</v>
      </c>
      <c r="Z857" s="11">
        <v>0.08</v>
      </c>
      <c r="AA857" s="11">
        <v>0.02</v>
      </c>
      <c r="AB857" s="11">
        <v>3.0000000000000001E-3</v>
      </c>
      <c r="AC857" s="11">
        <v>0</v>
      </c>
    </row>
    <row r="858" spans="1:29" ht="11.5">
      <c r="A858" s="26">
        <v>841</v>
      </c>
      <c r="B858" s="24" t="s">
        <v>1059</v>
      </c>
      <c r="C858" s="32" t="s">
        <v>1129</v>
      </c>
      <c r="D858" s="23"/>
      <c r="E858" s="23">
        <v>913</v>
      </c>
      <c r="F858" s="24" t="s">
        <v>1109</v>
      </c>
      <c r="G858" s="23">
        <v>947</v>
      </c>
      <c r="H858" s="23">
        <v>1950</v>
      </c>
      <c r="I858" s="22">
        <v>1169.3520000000001</v>
      </c>
      <c r="J858" s="22">
        <v>979.28</v>
      </c>
      <c r="K858" s="22">
        <v>850.94600000000003</v>
      </c>
      <c r="L858" s="22">
        <v>778.73599999999999</v>
      </c>
      <c r="M858" s="22">
        <v>698.54100000000005</v>
      </c>
      <c r="N858" s="22">
        <v>610.03499999999997</v>
      </c>
      <c r="O858" s="22">
        <v>547.44200000000001</v>
      </c>
      <c r="P858" s="22">
        <v>476.01100000000002</v>
      </c>
      <c r="Q858" s="22">
        <v>404.286</v>
      </c>
      <c r="R858" s="22">
        <v>324.08300000000003</v>
      </c>
      <c r="S858" s="22">
        <v>265.87299999999999</v>
      </c>
      <c r="T858" s="22">
        <v>215.96199999999999</v>
      </c>
      <c r="U858" s="22">
        <v>165.09200000000001</v>
      </c>
      <c r="V858" s="22">
        <v>115.18300000000001</v>
      </c>
      <c r="W858" s="22">
        <v>83.738</v>
      </c>
      <c r="X858" s="22">
        <v>43.18</v>
      </c>
      <c r="Y858" s="22">
        <v>25.326000000000001</v>
      </c>
      <c r="Z858" s="22">
        <v>13.278</v>
      </c>
      <c r="AA858" s="22">
        <v>2.9409999999999998</v>
      </c>
      <c r="AB858" s="22">
        <v>0.41499999999999998</v>
      </c>
      <c r="AC858" s="22">
        <v>3.2000000000000001E-2</v>
      </c>
    </row>
    <row r="859" spans="1:29" ht="11.5">
      <c r="A859" s="26">
        <v>842</v>
      </c>
      <c r="B859" s="24" t="s">
        <v>1059</v>
      </c>
      <c r="C859" s="32" t="s">
        <v>1129</v>
      </c>
      <c r="D859" s="23"/>
      <c r="E859" s="23">
        <v>913</v>
      </c>
      <c r="F859" s="24" t="s">
        <v>1109</v>
      </c>
      <c r="G859" s="23">
        <v>947</v>
      </c>
      <c r="H859" s="23">
        <v>1955</v>
      </c>
      <c r="I859" s="22">
        <v>1436.319</v>
      </c>
      <c r="J859" s="22">
        <v>1064.357</v>
      </c>
      <c r="K859" s="22">
        <v>945.06299999999999</v>
      </c>
      <c r="L859" s="22">
        <v>825.85299999999995</v>
      </c>
      <c r="M859" s="22">
        <v>745.82</v>
      </c>
      <c r="N859" s="22">
        <v>661.93</v>
      </c>
      <c r="O859" s="22">
        <v>576.24699999999996</v>
      </c>
      <c r="P859" s="22">
        <v>515.45699999999999</v>
      </c>
      <c r="Q859" s="22">
        <v>444.9</v>
      </c>
      <c r="R859" s="22">
        <v>374.41800000000001</v>
      </c>
      <c r="S859" s="22">
        <v>296.077</v>
      </c>
      <c r="T859" s="22">
        <v>237.65799999999999</v>
      </c>
      <c r="U859" s="22">
        <v>186.077</v>
      </c>
      <c r="V859" s="22">
        <v>133.54900000000001</v>
      </c>
      <c r="W859" s="22">
        <v>84.147999999999996</v>
      </c>
      <c r="X859" s="22">
        <v>51.655999999999999</v>
      </c>
      <c r="Y859" s="22">
        <v>20.231000000000002</v>
      </c>
      <c r="Z859" s="22">
        <v>7.6440000000000001</v>
      </c>
      <c r="AA859" s="22">
        <v>2.0760000000000001</v>
      </c>
      <c r="AB859" s="22">
        <v>0.22</v>
      </c>
      <c r="AC859" s="22">
        <v>2.1999999999999999E-2</v>
      </c>
    </row>
    <row r="860" spans="1:29" ht="11.5">
      <c r="A860" s="26">
        <v>843</v>
      </c>
      <c r="B860" s="24" t="s">
        <v>1059</v>
      </c>
      <c r="C860" s="32" t="s">
        <v>1129</v>
      </c>
      <c r="D860" s="23"/>
      <c r="E860" s="23">
        <v>913</v>
      </c>
      <c r="F860" s="24" t="s">
        <v>1109</v>
      </c>
      <c r="G860" s="23">
        <v>947</v>
      </c>
      <c r="H860" s="23">
        <v>1960</v>
      </c>
      <c r="I860" s="22">
        <v>1625.7270000000001</v>
      </c>
      <c r="J860" s="22">
        <v>1327.4559999999999</v>
      </c>
      <c r="K860" s="22">
        <v>1030.8430000000001</v>
      </c>
      <c r="L860" s="22">
        <v>918.94799999999998</v>
      </c>
      <c r="M860" s="22">
        <v>792.11599999999999</v>
      </c>
      <c r="N860" s="22">
        <v>707.39599999999996</v>
      </c>
      <c r="O860" s="22">
        <v>625.99599999999998</v>
      </c>
      <c r="P860" s="22">
        <v>543.74199999999996</v>
      </c>
      <c r="Q860" s="22">
        <v>483.27199999999999</v>
      </c>
      <c r="R860" s="22">
        <v>413.75299999999999</v>
      </c>
      <c r="S860" s="22">
        <v>343.82499999999999</v>
      </c>
      <c r="T860" s="22">
        <v>266.05099999999999</v>
      </c>
      <c r="U860" s="22">
        <v>205.60599999999999</v>
      </c>
      <c r="V860" s="22">
        <v>150.82499999999999</v>
      </c>
      <c r="W860" s="22">
        <v>97.525999999999996</v>
      </c>
      <c r="X860" s="22">
        <v>51.683</v>
      </c>
      <c r="Y860" s="22">
        <v>23.905000000000001</v>
      </c>
      <c r="Z860" s="22">
        <v>5.9249999999999998</v>
      </c>
      <c r="AA860" s="22">
        <v>1.121</v>
      </c>
      <c r="AB860" s="22">
        <v>0.13600000000000001</v>
      </c>
      <c r="AC860" s="22">
        <v>1.0999999999999999E-2</v>
      </c>
    </row>
    <row r="861" spans="1:29" ht="11.5">
      <c r="A861" s="26">
        <v>844</v>
      </c>
      <c r="B861" s="24" t="s">
        <v>1059</v>
      </c>
      <c r="C861" s="32" t="s">
        <v>1129</v>
      </c>
      <c r="D861" s="23"/>
      <c r="E861" s="23">
        <v>913</v>
      </c>
      <c r="F861" s="24" t="s">
        <v>1109</v>
      </c>
      <c r="G861" s="23">
        <v>947</v>
      </c>
      <c r="H861" s="23">
        <v>1965</v>
      </c>
      <c r="I861" s="22">
        <v>1827.992</v>
      </c>
      <c r="J861" s="22">
        <v>1519.5170000000001</v>
      </c>
      <c r="K861" s="22">
        <v>1291.9570000000001</v>
      </c>
      <c r="L861" s="22">
        <v>1008.394</v>
      </c>
      <c r="M861" s="22">
        <v>894.38900000000001</v>
      </c>
      <c r="N861" s="22">
        <v>765.56700000000001</v>
      </c>
      <c r="O861" s="22">
        <v>680.37599999999998</v>
      </c>
      <c r="P861" s="22">
        <v>599.88599999999997</v>
      </c>
      <c r="Q861" s="22">
        <v>516.41300000000001</v>
      </c>
      <c r="R861" s="22">
        <v>454.23599999999999</v>
      </c>
      <c r="S861" s="22">
        <v>383.077</v>
      </c>
      <c r="T861" s="22">
        <v>311.02</v>
      </c>
      <c r="U861" s="22">
        <v>231.74700000000001</v>
      </c>
      <c r="V861" s="22">
        <v>167.86199999999999</v>
      </c>
      <c r="W861" s="22">
        <v>110.867</v>
      </c>
      <c r="X861" s="22">
        <v>60.191000000000003</v>
      </c>
      <c r="Y861" s="22">
        <v>23.986999999999998</v>
      </c>
      <c r="Z861" s="22">
        <v>6.9450000000000003</v>
      </c>
      <c r="AA861" s="22">
        <v>0.84199999999999997</v>
      </c>
      <c r="AB861" s="22">
        <v>7.0000000000000007E-2</v>
      </c>
      <c r="AC861" s="22">
        <v>7.0000000000000001E-3</v>
      </c>
    </row>
    <row r="862" spans="1:29" ht="11.5">
      <c r="A862" s="26">
        <v>845</v>
      </c>
      <c r="B862" s="24" t="s">
        <v>1059</v>
      </c>
      <c r="C862" s="32" t="s">
        <v>1129</v>
      </c>
      <c r="D862" s="23"/>
      <c r="E862" s="23">
        <v>913</v>
      </c>
      <c r="F862" s="24" t="s">
        <v>1109</v>
      </c>
      <c r="G862" s="23">
        <v>947</v>
      </c>
      <c r="H862" s="23">
        <v>1970</v>
      </c>
      <c r="I862" s="22">
        <v>2044.479</v>
      </c>
      <c r="J862" s="22">
        <v>1726.5050000000001</v>
      </c>
      <c r="K862" s="22">
        <v>1484.8489999999999</v>
      </c>
      <c r="L862" s="22">
        <v>1268.905</v>
      </c>
      <c r="M862" s="22">
        <v>991.29</v>
      </c>
      <c r="N862" s="22">
        <v>880.54700000000003</v>
      </c>
      <c r="O862" s="22">
        <v>752.274</v>
      </c>
      <c r="P862" s="22">
        <v>664.12300000000005</v>
      </c>
      <c r="Q862" s="22">
        <v>579.44100000000003</v>
      </c>
      <c r="R862" s="22">
        <v>492.82</v>
      </c>
      <c r="S862" s="22">
        <v>425.63499999999999</v>
      </c>
      <c r="T862" s="22">
        <v>349.72199999999998</v>
      </c>
      <c r="U862" s="22">
        <v>273.00700000000001</v>
      </c>
      <c r="V862" s="22">
        <v>190.626</v>
      </c>
      <c r="W862" s="22">
        <v>124.374</v>
      </c>
      <c r="X862" s="22">
        <v>68.997</v>
      </c>
      <c r="Y862" s="22">
        <v>27.994</v>
      </c>
      <c r="Z862" s="22">
        <v>6.9219999999999997</v>
      </c>
      <c r="AA862" s="22">
        <v>0.96099999999999997</v>
      </c>
      <c r="AB862" s="22">
        <v>4.9000000000000002E-2</v>
      </c>
      <c r="AC862" s="22">
        <v>3.0000000000000001E-3</v>
      </c>
    </row>
    <row r="863" spans="1:29" ht="11.5">
      <c r="A863" s="26">
        <v>846</v>
      </c>
      <c r="B863" s="24" t="s">
        <v>1059</v>
      </c>
      <c r="C863" s="32" t="s">
        <v>1129</v>
      </c>
      <c r="D863" s="23"/>
      <c r="E863" s="23">
        <v>913</v>
      </c>
      <c r="F863" s="24" t="s">
        <v>1109</v>
      </c>
      <c r="G863" s="23">
        <v>947</v>
      </c>
      <c r="H863" s="23">
        <v>1975</v>
      </c>
      <c r="I863" s="22">
        <v>2330.1689999999999</v>
      </c>
      <c r="J863" s="22">
        <v>1957.7470000000001</v>
      </c>
      <c r="K863" s="22">
        <v>1697.5530000000001</v>
      </c>
      <c r="L863" s="22">
        <v>1462.5440000000001</v>
      </c>
      <c r="M863" s="22">
        <v>1244.049</v>
      </c>
      <c r="N863" s="22">
        <v>975.13300000000004</v>
      </c>
      <c r="O863" s="22">
        <v>870.37199999999996</v>
      </c>
      <c r="P863" s="22">
        <v>741.09900000000005</v>
      </c>
      <c r="Q863" s="22">
        <v>646.55200000000002</v>
      </c>
      <c r="R863" s="22">
        <v>555.75099999999998</v>
      </c>
      <c r="S863" s="22">
        <v>464.01299999999998</v>
      </c>
      <c r="T863" s="22">
        <v>390.57799999999997</v>
      </c>
      <c r="U863" s="22">
        <v>308.48099999999999</v>
      </c>
      <c r="V863" s="22">
        <v>225.821</v>
      </c>
      <c r="W863" s="22">
        <v>142.02099999999999</v>
      </c>
      <c r="X863" s="22">
        <v>77.626999999999995</v>
      </c>
      <c r="Y863" s="22">
        <v>32.066000000000003</v>
      </c>
      <c r="Z863" s="22">
        <v>7.9930000000000003</v>
      </c>
      <c r="AA863" s="22">
        <v>0.92200000000000004</v>
      </c>
      <c r="AB863" s="22">
        <v>5.0999999999999997E-2</v>
      </c>
      <c r="AC863" s="22">
        <v>2E-3</v>
      </c>
    </row>
    <row r="864" spans="1:29" ht="11.5">
      <c r="A864" s="26">
        <v>847</v>
      </c>
      <c r="B864" s="24" t="s">
        <v>1059</v>
      </c>
      <c r="C864" s="32" t="s">
        <v>1129</v>
      </c>
      <c r="D864" s="23"/>
      <c r="E864" s="23">
        <v>913</v>
      </c>
      <c r="F864" s="24" t="s">
        <v>1109</v>
      </c>
      <c r="G864" s="23">
        <v>947</v>
      </c>
      <c r="H864" s="23">
        <v>1980</v>
      </c>
      <c r="I864" s="22">
        <v>2602.326</v>
      </c>
      <c r="J864" s="22">
        <v>2257.4380000000001</v>
      </c>
      <c r="K864" s="22">
        <v>1929.7660000000001</v>
      </c>
      <c r="L864" s="22">
        <v>1669.182</v>
      </c>
      <c r="M864" s="22">
        <v>1421.721</v>
      </c>
      <c r="N864" s="22">
        <v>1202.135</v>
      </c>
      <c r="O864" s="22">
        <v>943.98099999999999</v>
      </c>
      <c r="P864" s="22">
        <v>841.02700000000004</v>
      </c>
      <c r="Q864" s="22">
        <v>710.78599999999994</v>
      </c>
      <c r="R864" s="22">
        <v>614.46199999999999</v>
      </c>
      <c r="S864" s="22">
        <v>521.22400000000005</v>
      </c>
      <c r="T864" s="22">
        <v>425.39600000000002</v>
      </c>
      <c r="U864" s="22">
        <v>344.39400000000001</v>
      </c>
      <c r="V864" s="22">
        <v>255.887</v>
      </c>
      <c r="W864" s="22">
        <v>168.39699999999999</v>
      </c>
      <c r="X864" s="22">
        <v>88.204999999999998</v>
      </c>
      <c r="Y864" s="22">
        <v>35.820999999999998</v>
      </c>
      <c r="Z864" s="22">
        <v>9.0039999999999996</v>
      </c>
      <c r="AA864" s="22">
        <v>1.014</v>
      </c>
      <c r="AB864" s="22">
        <v>4.3999999999999997E-2</v>
      </c>
      <c r="AC864" s="22">
        <v>2E-3</v>
      </c>
    </row>
    <row r="865" spans="1:29" ht="11.5">
      <c r="A865" s="26">
        <v>848</v>
      </c>
      <c r="B865" s="24" t="s">
        <v>1059</v>
      </c>
      <c r="C865" s="32" t="s">
        <v>1129</v>
      </c>
      <c r="D865" s="23"/>
      <c r="E865" s="23">
        <v>913</v>
      </c>
      <c r="F865" s="24" t="s">
        <v>1109</v>
      </c>
      <c r="G865" s="23">
        <v>947</v>
      </c>
      <c r="H865" s="23">
        <v>1985</v>
      </c>
      <c r="I865" s="22">
        <v>3010.826</v>
      </c>
      <c r="J865" s="22">
        <v>2542.0529999999999</v>
      </c>
      <c r="K865" s="22">
        <v>2229.5309999999999</v>
      </c>
      <c r="L865" s="22">
        <v>1904.3889999999999</v>
      </c>
      <c r="M865" s="22">
        <v>1633.2660000000001</v>
      </c>
      <c r="N865" s="22">
        <v>1389.0250000000001</v>
      </c>
      <c r="O865" s="22">
        <v>1179.9190000000001</v>
      </c>
      <c r="P865" s="22">
        <v>926.79600000000005</v>
      </c>
      <c r="Q865" s="22">
        <v>819.67600000000004</v>
      </c>
      <c r="R865" s="22">
        <v>684.61500000000001</v>
      </c>
      <c r="S865" s="22">
        <v>581.41899999999998</v>
      </c>
      <c r="T865" s="22">
        <v>481.23599999999999</v>
      </c>
      <c r="U865" s="22">
        <v>377.34800000000001</v>
      </c>
      <c r="V865" s="22">
        <v>286.608</v>
      </c>
      <c r="W865" s="22">
        <v>192.023</v>
      </c>
      <c r="X865" s="22">
        <v>105.723</v>
      </c>
      <c r="Y865" s="22">
        <v>41.057000000000002</v>
      </c>
      <c r="Z865" s="22">
        <v>10.086</v>
      </c>
      <c r="AA865" s="22">
        <v>1.125</v>
      </c>
      <c r="AB865" s="22">
        <v>4.7E-2</v>
      </c>
      <c r="AC865" s="22">
        <v>2E-3</v>
      </c>
    </row>
    <row r="866" spans="1:29" ht="11.5">
      <c r="A866" s="26">
        <v>849</v>
      </c>
      <c r="B866" s="24" t="s">
        <v>1059</v>
      </c>
      <c r="C866" s="32" t="s">
        <v>1129</v>
      </c>
      <c r="D866" s="23"/>
      <c r="E866" s="23">
        <v>913</v>
      </c>
      <c r="F866" s="24" t="s">
        <v>1109</v>
      </c>
      <c r="G866" s="23">
        <v>947</v>
      </c>
      <c r="H866" s="23">
        <v>1990</v>
      </c>
      <c r="I866" s="22">
        <v>3184.0770000000002</v>
      </c>
      <c r="J866" s="22">
        <v>2951.32</v>
      </c>
      <c r="K866" s="22">
        <v>2511.828</v>
      </c>
      <c r="L866" s="22">
        <v>2196.4830000000002</v>
      </c>
      <c r="M866" s="22">
        <v>1848.7239999999999</v>
      </c>
      <c r="N866" s="22">
        <v>1570.8119999999999</v>
      </c>
      <c r="O866" s="22">
        <v>1336.5419999999999</v>
      </c>
      <c r="P866" s="22">
        <v>1138.2909999999999</v>
      </c>
      <c r="Q866" s="22">
        <v>894.67600000000004</v>
      </c>
      <c r="R866" s="22">
        <v>783.51400000000001</v>
      </c>
      <c r="S866" s="22">
        <v>644.27</v>
      </c>
      <c r="T866" s="22">
        <v>538.91999999999996</v>
      </c>
      <c r="U866" s="22">
        <v>432.27300000000002</v>
      </c>
      <c r="V866" s="22">
        <v>319.35700000000003</v>
      </c>
      <c r="W866" s="22">
        <v>219.44200000000001</v>
      </c>
      <c r="X866" s="22">
        <v>123.39400000000001</v>
      </c>
      <c r="Y866" s="22">
        <v>50.786000000000001</v>
      </c>
      <c r="Z866" s="22">
        <v>12.077999999999999</v>
      </c>
      <c r="AA866" s="22">
        <v>1.327</v>
      </c>
      <c r="AB866" s="22">
        <v>5.2999999999999999E-2</v>
      </c>
      <c r="AC866" s="22">
        <v>2E-3</v>
      </c>
    </row>
    <row r="867" spans="1:29" ht="11.5">
      <c r="A867" s="26">
        <v>850</v>
      </c>
      <c r="B867" s="24" t="s">
        <v>1059</v>
      </c>
      <c r="C867" s="32" t="s">
        <v>1129</v>
      </c>
      <c r="D867" s="23"/>
      <c r="E867" s="23">
        <v>913</v>
      </c>
      <c r="F867" s="24" t="s">
        <v>1109</v>
      </c>
      <c r="G867" s="23">
        <v>947</v>
      </c>
      <c r="H867" s="23">
        <v>1995</v>
      </c>
      <c r="I867" s="22">
        <v>3040.2629999999999</v>
      </c>
      <c r="J867" s="22">
        <v>3128.7069999999999</v>
      </c>
      <c r="K867" s="22">
        <v>2922.71</v>
      </c>
      <c r="L867" s="22">
        <v>2489.877</v>
      </c>
      <c r="M867" s="22">
        <v>2177.4070000000002</v>
      </c>
      <c r="N867" s="22">
        <v>1848.251</v>
      </c>
      <c r="O867" s="22">
        <v>1587.48</v>
      </c>
      <c r="P867" s="22">
        <v>1350.7</v>
      </c>
      <c r="Q867" s="22">
        <v>1131.8620000000001</v>
      </c>
      <c r="R867" s="22">
        <v>875.50800000000004</v>
      </c>
      <c r="S867" s="22">
        <v>754.03599999999994</v>
      </c>
      <c r="T867" s="22">
        <v>617.899</v>
      </c>
      <c r="U867" s="22">
        <v>512.08299999999997</v>
      </c>
      <c r="V867" s="22">
        <v>388.33600000000001</v>
      </c>
      <c r="W867" s="22">
        <v>259.88499999999999</v>
      </c>
      <c r="X867" s="22">
        <v>148.45500000000001</v>
      </c>
      <c r="Y867" s="22">
        <v>61.578000000000003</v>
      </c>
      <c r="Z867" s="22">
        <v>15.148</v>
      </c>
      <c r="AA867" s="22">
        <v>1.5660000000000001</v>
      </c>
      <c r="AB867" s="22">
        <v>6.2E-2</v>
      </c>
      <c r="AC867" s="22">
        <v>2E-3</v>
      </c>
    </row>
    <row r="868" spans="1:29" ht="11.5">
      <c r="A868" s="26">
        <v>851</v>
      </c>
      <c r="B868" s="24" t="s">
        <v>1059</v>
      </c>
      <c r="C868" s="32" t="s">
        <v>1129</v>
      </c>
      <c r="D868" s="23"/>
      <c r="E868" s="23">
        <v>913</v>
      </c>
      <c r="F868" s="24" t="s">
        <v>1109</v>
      </c>
      <c r="G868" s="23">
        <v>947</v>
      </c>
      <c r="H868" s="23">
        <v>2000</v>
      </c>
      <c r="I868" s="22">
        <v>2912.7020000000002</v>
      </c>
      <c r="J868" s="22">
        <v>2988.11</v>
      </c>
      <c r="K868" s="22">
        <v>3102.877</v>
      </c>
      <c r="L868" s="22">
        <v>2906.9380000000001</v>
      </c>
      <c r="M868" s="22">
        <v>2477.9569999999999</v>
      </c>
      <c r="N868" s="22">
        <v>2159.4369999999999</v>
      </c>
      <c r="O868" s="22">
        <v>1819.9449999999999</v>
      </c>
      <c r="P868" s="22">
        <v>1543.3969999999999</v>
      </c>
      <c r="Q868" s="22">
        <v>1298.356</v>
      </c>
      <c r="R868" s="22">
        <v>1075.45</v>
      </c>
      <c r="S868" s="22">
        <v>816.5</v>
      </c>
      <c r="T868" s="22">
        <v>683.39200000000005</v>
      </c>
      <c r="U868" s="22">
        <v>539.15599999999995</v>
      </c>
      <c r="V868" s="22">
        <v>422.50299999999999</v>
      </c>
      <c r="W868" s="22">
        <v>290.875</v>
      </c>
      <c r="X868" s="22">
        <v>164.846</v>
      </c>
      <c r="Y868" s="22">
        <v>70.98</v>
      </c>
      <c r="Z868" s="22">
        <v>17.161999999999999</v>
      </c>
      <c r="AA868" s="22">
        <v>1.8360000000000001</v>
      </c>
      <c r="AB868" s="22">
        <v>8.2000000000000003E-2</v>
      </c>
      <c r="AC868" s="22">
        <v>3.0000000000000001E-3</v>
      </c>
    </row>
    <row r="869" spans="1:29" ht="11.5">
      <c r="A869" s="26">
        <v>852</v>
      </c>
      <c r="B869" s="24" t="s">
        <v>1059</v>
      </c>
      <c r="C869" s="32" t="s">
        <v>1129</v>
      </c>
      <c r="D869" s="23"/>
      <c r="E869" s="23">
        <v>913</v>
      </c>
      <c r="F869" s="24" t="s">
        <v>1109</v>
      </c>
      <c r="G869" s="23">
        <v>947</v>
      </c>
      <c r="H869" s="23">
        <v>2005</v>
      </c>
      <c r="I869" s="22">
        <v>2948.5889999999999</v>
      </c>
      <c r="J869" s="22">
        <v>2840.5770000000002</v>
      </c>
      <c r="K869" s="22">
        <v>2970.9650000000001</v>
      </c>
      <c r="L869" s="22">
        <v>3092.8710000000001</v>
      </c>
      <c r="M869" s="22">
        <v>2868.35</v>
      </c>
      <c r="N869" s="22">
        <v>2422.4</v>
      </c>
      <c r="O869" s="22">
        <v>2090.2840000000001</v>
      </c>
      <c r="P869" s="22">
        <v>1729.231</v>
      </c>
      <c r="Q869" s="22">
        <v>1435.3620000000001</v>
      </c>
      <c r="R869" s="22">
        <v>1188.498</v>
      </c>
      <c r="S869" s="22">
        <v>966.74699999999996</v>
      </c>
      <c r="T869" s="22">
        <v>719.78700000000003</v>
      </c>
      <c r="U869" s="22">
        <v>582.59799999999996</v>
      </c>
      <c r="V869" s="22">
        <v>433.29300000000001</v>
      </c>
      <c r="W869" s="22">
        <v>306.94200000000001</v>
      </c>
      <c r="X869" s="22">
        <v>177.21799999999999</v>
      </c>
      <c r="Y869" s="22">
        <v>75.623999999999995</v>
      </c>
      <c r="Z869" s="22">
        <v>19.187999999999999</v>
      </c>
      <c r="AA869" s="22">
        <v>2.129</v>
      </c>
      <c r="AB869" s="22">
        <v>0.111</v>
      </c>
      <c r="AC869" s="22">
        <v>4.0000000000000001E-3</v>
      </c>
    </row>
    <row r="870" spans="1:29" ht="11.5">
      <c r="A870" s="26">
        <v>853</v>
      </c>
      <c r="B870" s="24" t="s">
        <v>1059</v>
      </c>
      <c r="C870" s="32" t="s">
        <v>1129</v>
      </c>
      <c r="D870" s="23"/>
      <c r="E870" s="23">
        <v>913</v>
      </c>
      <c r="F870" s="24" t="s">
        <v>1109</v>
      </c>
      <c r="G870" s="23">
        <v>947</v>
      </c>
      <c r="H870" s="23">
        <v>2010</v>
      </c>
      <c r="I870" s="22">
        <v>3268.4160000000002</v>
      </c>
      <c r="J870" s="22">
        <v>2888.4960000000001</v>
      </c>
      <c r="K870" s="22">
        <v>2823.3980000000001</v>
      </c>
      <c r="L870" s="22">
        <v>2959.1109999999999</v>
      </c>
      <c r="M870" s="22">
        <v>3072.2550000000001</v>
      </c>
      <c r="N870" s="22">
        <v>2833.3130000000001</v>
      </c>
      <c r="O870" s="22">
        <v>2345.1179999999999</v>
      </c>
      <c r="P870" s="22">
        <v>1966.5840000000001</v>
      </c>
      <c r="Q870" s="22">
        <v>1602.3</v>
      </c>
      <c r="R870" s="22">
        <v>1324.684</v>
      </c>
      <c r="S870" s="22">
        <v>1083.19</v>
      </c>
      <c r="T870" s="22">
        <v>862.01400000000001</v>
      </c>
      <c r="U870" s="22">
        <v>620.77800000000002</v>
      </c>
      <c r="V870" s="22">
        <v>471.88299999999998</v>
      </c>
      <c r="W870" s="22">
        <v>317.404</v>
      </c>
      <c r="X870" s="22">
        <v>189.92699999999999</v>
      </c>
      <c r="Y870" s="22">
        <v>84.007000000000005</v>
      </c>
      <c r="Z870" s="22">
        <v>21.774999999999999</v>
      </c>
      <c r="AA870" s="22">
        <v>2.6579999999999999</v>
      </c>
      <c r="AB870" s="22">
        <v>0.151</v>
      </c>
      <c r="AC870" s="22">
        <v>5.0000000000000001E-3</v>
      </c>
    </row>
    <row r="871" spans="1:29" ht="11.5">
      <c r="A871" s="26">
        <v>854</v>
      </c>
      <c r="B871" s="24" t="s">
        <v>1059</v>
      </c>
      <c r="C871" s="32" t="s">
        <v>1129</v>
      </c>
      <c r="D871" s="23"/>
      <c r="E871" s="23">
        <v>913</v>
      </c>
      <c r="F871" s="24" t="s">
        <v>1109</v>
      </c>
      <c r="G871" s="23">
        <v>947</v>
      </c>
      <c r="H871" s="23">
        <v>2015</v>
      </c>
      <c r="I871" s="22">
        <v>3445.6689999999999</v>
      </c>
      <c r="J871" s="22">
        <v>3231.9059999999999</v>
      </c>
      <c r="K871" s="22">
        <v>2882.1320000000001</v>
      </c>
      <c r="L871" s="22">
        <v>2846.625</v>
      </c>
      <c r="M871" s="22">
        <v>2977.7249999999999</v>
      </c>
      <c r="N871" s="22">
        <v>3047.7829999999999</v>
      </c>
      <c r="O871" s="22">
        <v>2743.8110000000001</v>
      </c>
      <c r="P871" s="22">
        <v>2202.125</v>
      </c>
      <c r="Q871" s="22">
        <v>1850.297</v>
      </c>
      <c r="R871" s="22">
        <v>1528.963</v>
      </c>
      <c r="S871" s="22">
        <v>1253.8779999999999</v>
      </c>
      <c r="T871" s="22">
        <v>1009.546</v>
      </c>
      <c r="U871" s="22">
        <v>777.12199999999996</v>
      </c>
      <c r="V871" s="22">
        <v>528.02599999999995</v>
      </c>
      <c r="W871" s="22">
        <v>362.95299999999997</v>
      </c>
      <c r="X871" s="22">
        <v>207.589</v>
      </c>
      <c r="Y871" s="22">
        <v>95.671999999999997</v>
      </c>
      <c r="Z871" s="22">
        <v>27.134</v>
      </c>
      <c r="AA871" s="22">
        <v>3.6429999999999998</v>
      </c>
      <c r="AB871" s="22">
        <v>0.222</v>
      </c>
      <c r="AC871" s="22">
        <v>8.0000000000000002E-3</v>
      </c>
    </row>
    <row r="872" spans="1:29" ht="11.5">
      <c r="A872" s="26">
        <v>855</v>
      </c>
      <c r="B872" s="24" t="s">
        <v>1059</v>
      </c>
      <c r="C872" s="32" t="s">
        <v>1129</v>
      </c>
      <c r="D872" s="23"/>
      <c r="E872" s="23">
        <v>913</v>
      </c>
      <c r="F872" s="24" t="s">
        <v>1109</v>
      </c>
      <c r="G872" s="23">
        <v>947</v>
      </c>
      <c r="H872" s="23">
        <v>2020</v>
      </c>
      <c r="I872" s="22">
        <v>3425.0230000000001</v>
      </c>
      <c r="J872" s="22">
        <v>3422.1729999999998</v>
      </c>
      <c r="K872" s="22">
        <v>3219.2779999999998</v>
      </c>
      <c r="L872" s="22">
        <v>2882.0929999999998</v>
      </c>
      <c r="M872" s="22">
        <v>2861.7939999999999</v>
      </c>
      <c r="N872" s="22">
        <v>2987.723</v>
      </c>
      <c r="O872" s="22">
        <v>3024.8290000000002</v>
      </c>
      <c r="P872" s="22">
        <v>2679.18</v>
      </c>
      <c r="Q872" s="22">
        <v>2114.4209999999998</v>
      </c>
      <c r="R872" s="22">
        <v>1748.4010000000001</v>
      </c>
      <c r="S872" s="22">
        <v>1416.8019999999999</v>
      </c>
      <c r="T872" s="22">
        <v>1134.2090000000001</v>
      </c>
      <c r="U872" s="22">
        <v>881.59100000000001</v>
      </c>
      <c r="V872" s="22">
        <v>640.87900000000002</v>
      </c>
      <c r="W872" s="22">
        <v>397.67</v>
      </c>
      <c r="X872" s="22">
        <v>236.05199999999999</v>
      </c>
      <c r="Y872" s="22">
        <v>105.38500000000001</v>
      </c>
      <c r="Z872" s="22">
        <v>31.556000000000001</v>
      </c>
      <c r="AA872" s="22">
        <v>4.6189999999999998</v>
      </c>
      <c r="AB872" s="22">
        <v>0.29099999999999998</v>
      </c>
      <c r="AC872" s="22">
        <v>1.0999999999999999E-2</v>
      </c>
    </row>
    <row r="873" spans="1:29" ht="11.5">
      <c r="A873" s="15">
        <v>856</v>
      </c>
      <c r="B873" s="13" t="s">
        <v>1059</v>
      </c>
      <c r="C873" s="14" t="s">
        <v>597</v>
      </c>
      <c r="D873" s="12"/>
      <c r="E873" s="12">
        <v>72</v>
      </c>
      <c r="F873" s="13" t="s">
        <v>1110</v>
      </c>
      <c r="G873" s="12">
        <v>913</v>
      </c>
      <c r="H873" s="12">
        <v>1950</v>
      </c>
      <c r="I873" s="11">
        <v>31.318999999999999</v>
      </c>
      <c r="J873" s="11">
        <v>27.494</v>
      </c>
      <c r="K873" s="11">
        <v>25.87</v>
      </c>
      <c r="L873" s="11">
        <v>22.541</v>
      </c>
      <c r="M873" s="11">
        <v>18.026</v>
      </c>
      <c r="N873" s="11">
        <v>16.585000000000001</v>
      </c>
      <c r="O873" s="11">
        <v>12.201000000000001</v>
      </c>
      <c r="P873" s="11">
        <v>9.1010000000000009</v>
      </c>
      <c r="Q873" s="11">
        <v>7.7960000000000003</v>
      </c>
      <c r="R873" s="11">
        <v>7.36</v>
      </c>
      <c r="S873" s="11">
        <v>5.2789999999999999</v>
      </c>
      <c r="T873" s="11">
        <v>5.0179999999999998</v>
      </c>
      <c r="U873" s="11">
        <v>4.274</v>
      </c>
      <c r="V873" s="11">
        <v>3.1659999999999999</v>
      </c>
      <c r="W873" s="11">
        <v>2.1280000000000001</v>
      </c>
      <c r="X873" s="11">
        <v>1.0149999999999999</v>
      </c>
      <c r="Y873" s="11">
        <v>0.38500000000000001</v>
      </c>
      <c r="Z873" s="11">
        <v>0.122</v>
      </c>
      <c r="AA873" s="11">
        <v>2.4E-2</v>
      </c>
      <c r="AB873" s="11">
        <v>3.0000000000000001E-3</v>
      </c>
      <c r="AC873" s="11">
        <v>0</v>
      </c>
    </row>
    <row r="874" spans="1:29" ht="11.5">
      <c r="A874" s="15">
        <v>857</v>
      </c>
      <c r="B874" s="13" t="s">
        <v>1059</v>
      </c>
      <c r="C874" s="14" t="s">
        <v>597</v>
      </c>
      <c r="D874" s="12"/>
      <c r="E874" s="12">
        <v>72</v>
      </c>
      <c r="F874" s="13" t="s">
        <v>1110</v>
      </c>
      <c r="G874" s="12">
        <v>913</v>
      </c>
      <c r="H874" s="12">
        <v>1955</v>
      </c>
      <c r="I874" s="11">
        <v>43.106000000000002</v>
      </c>
      <c r="J874" s="11">
        <v>27.981000000000002</v>
      </c>
      <c r="K874" s="11">
        <v>25.901</v>
      </c>
      <c r="L874" s="11">
        <v>24.869</v>
      </c>
      <c r="M874" s="11">
        <v>21.428999999999998</v>
      </c>
      <c r="N874" s="11">
        <v>16.613</v>
      </c>
      <c r="O874" s="11">
        <v>15.161</v>
      </c>
      <c r="P874" s="11">
        <v>11.082000000000001</v>
      </c>
      <c r="Q874" s="11">
        <v>8.1940000000000008</v>
      </c>
      <c r="R874" s="11">
        <v>7.0789999999999997</v>
      </c>
      <c r="S874" s="11">
        <v>6.7670000000000003</v>
      </c>
      <c r="T874" s="11">
        <v>4.8</v>
      </c>
      <c r="U874" s="11">
        <v>4.359</v>
      </c>
      <c r="V874" s="11">
        <v>3.44</v>
      </c>
      <c r="W874" s="11">
        <v>2.2730000000000001</v>
      </c>
      <c r="X874" s="11">
        <v>1.2829999999999999</v>
      </c>
      <c r="Y874" s="11">
        <v>0.46</v>
      </c>
      <c r="Z874" s="11">
        <v>0.111</v>
      </c>
      <c r="AA874" s="11">
        <v>1.9E-2</v>
      </c>
      <c r="AB874" s="11">
        <v>2E-3</v>
      </c>
      <c r="AC874" s="11">
        <v>0</v>
      </c>
    </row>
    <row r="875" spans="1:29" ht="11.5">
      <c r="A875" s="15">
        <v>858</v>
      </c>
      <c r="B875" s="13" t="s">
        <v>1059</v>
      </c>
      <c r="C875" s="14" t="s">
        <v>597</v>
      </c>
      <c r="D875" s="12"/>
      <c r="E875" s="12">
        <v>72</v>
      </c>
      <c r="F875" s="13" t="s">
        <v>1110</v>
      </c>
      <c r="G875" s="12">
        <v>913</v>
      </c>
      <c r="H875" s="12">
        <v>1960</v>
      </c>
      <c r="I875" s="11">
        <v>48.21</v>
      </c>
      <c r="J875" s="11">
        <v>37.253</v>
      </c>
      <c r="K875" s="11">
        <v>24.529</v>
      </c>
      <c r="L875" s="11">
        <v>24.053000000000001</v>
      </c>
      <c r="M875" s="11">
        <v>22.91</v>
      </c>
      <c r="N875" s="11">
        <v>18.212</v>
      </c>
      <c r="O875" s="11">
        <v>13.548</v>
      </c>
      <c r="P875" s="11">
        <v>12.746</v>
      </c>
      <c r="Q875" s="11">
        <v>9.2650000000000006</v>
      </c>
      <c r="R875" s="11">
        <v>7.218</v>
      </c>
      <c r="S875" s="11">
        <v>6.8760000000000003</v>
      </c>
      <c r="T875" s="11">
        <v>6.5330000000000004</v>
      </c>
      <c r="U875" s="11">
        <v>4.4379999999999997</v>
      </c>
      <c r="V875" s="11">
        <v>3.5939999999999999</v>
      </c>
      <c r="W875" s="11">
        <v>2.4609999999999999</v>
      </c>
      <c r="X875" s="11">
        <v>1.3580000000000001</v>
      </c>
      <c r="Y875" s="11">
        <v>0.57199999999999995</v>
      </c>
      <c r="Z875" s="11">
        <v>0.129</v>
      </c>
      <c r="AA875" s="11">
        <v>1.4999999999999999E-2</v>
      </c>
      <c r="AB875" s="11">
        <v>0</v>
      </c>
      <c r="AC875" s="11">
        <v>0</v>
      </c>
    </row>
    <row r="876" spans="1:29" ht="11.5">
      <c r="A876" s="15">
        <v>859</v>
      </c>
      <c r="B876" s="13" t="s">
        <v>1059</v>
      </c>
      <c r="C876" s="14" t="s">
        <v>597</v>
      </c>
      <c r="D876" s="12"/>
      <c r="E876" s="12">
        <v>72</v>
      </c>
      <c r="F876" s="13" t="s">
        <v>1110</v>
      </c>
      <c r="G876" s="12">
        <v>913</v>
      </c>
      <c r="H876" s="12">
        <v>1965</v>
      </c>
      <c r="I876" s="11">
        <v>53.648000000000003</v>
      </c>
      <c r="J876" s="11">
        <v>43.337000000000003</v>
      </c>
      <c r="K876" s="11">
        <v>34.353999999999999</v>
      </c>
      <c r="L876" s="11">
        <v>23.091000000000001</v>
      </c>
      <c r="M876" s="11">
        <v>22.484999999999999</v>
      </c>
      <c r="N876" s="11">
        <v>20.294</v>
      </c>
      <c r="O876" s="11">
        <v>15.702999999999999</v>
      </c>
      <c r="P876" s="11">
        <v>11.662000000000001</v>
      </c>
      <c r="Q876" s="11">
        <v>11.135</v>
      </c>
      <c r="R876" s="11">
        <v>8.3249999999999993</v>
      </c>
      <c r="S876" s="11">
        <v>6.9130000000000003</v>
      </c>
      <c r="T876" s="11">
        <v>6.5140000000000002</v>
      </c>
      <c r="U876" s="11">
        <v>5.8440000000000003</v>
      </c>
      <c r="V876" s="11">
        <v>3.8039999999999998</v>
      </c>
      <c r="W876" s="11">
        <v>2.6909999999999998</v>
      </c>
      <c r="X876" s="11">
        <v>1.4670000000000001</v>
      </c>
      <c r="Y876" s="11">
        <v>0.59899999999999998</v>
      </c>
      <c r="Z876" s="11">
        <v>0.154</v>
      </c>
      <c r="AA876" s="11">
        <v>1.7000000000000001E-2</v>
      </c>
      <c r="AB876" s="11">
        <v>0</v>
      </c>
      <c r="AC876" s="11">
        <v>0</v>
      </c>
    </row>
    <row r="877" spans="1:29" ht="11.5">
      <c r="A877" s="15">
        <v>860</v>
      </c>
      <c r="B877" s="13" t="s">
        <v>1059</v>
      </c>
      <c r="C877" s="14" t="s">
        <v>597</v>
      </c>
      <c r="D877" s="12"/>
      <c r="E877" s="12">
        <v>72</v>
      </c>
      <c r="F877" s="13" t="s">
        <v>1110</v>
      </c>
      <c r="G877" s="12">
        <v>913</v>
      </c>
      <c r="H877" s="12">
        <v>1970</v>
      </c>
      <c r="I877" s="11">
        <v>60.343000000000004</v>
      </c>
      <c r="J877" s="11">
        <v>49.661000000000001</v>
      </c>
      <c r="K877" s="11">
        <v>40.402999999999999</v>
      </c>
      <c r="L877" s="11">
        <v>31.183</v>
      </c>
      <c r="M877" s="11">
        <v>20.513999999999999</v>
      </c>
      <c r="N877" s="11">
        <v>20.113</v>
      </c>
      <c r="O877" s="11">
        <v>17.535</v>
      </c>
      <c r="P877" s="11">
        <v>13.170999999999999</v>
      </c>
      <c r="Q877" s="11">
        <v>10.041</v>
      </c>
      <c r="R877" s="11">
        <v>9.9079999999999995</v>
      </c>
      <c r="S877" s="11">
        <v>7.3550000000000004</v>
      </c>
      <c r="T877" s="11">
        <v>6.2060000000000004</v>
      </c>
      <c r="U877" s="11">
        <v>5.7309999999999999</v>
      </c>
      <c r="V877" s="11">
        <v>4.7809999999999997</v>
      </c>
      <c r="W877" s="11">
        <v>2.7490000000000001</v>
      </c>
      <c r="X877" s="11">
        <v>1.5960000000000001</v>
      </c>
      <c r="Y877" s="11">
        <v>0.63800000000000001</v>
      </c>
      <c r="Z877" s="11">
        <v>0.157</v>
      </c>
      <c r="AA877" s="11">
        <v>1.9E-2</v>
      </c>
      <c r="AB877" s="11">
        <v>0</v>
      </c>
      <c r="AC877" s="11">
        <v>0</v>
      </c>
    </row>
    <row r="878" spans="1:29" ht="11.5">
      <c r="A878" s="15">
        <v>861</v>
      </c>
      <c r="B878" s="13" t="s">
        <v>1059</v>
      </c>
      <c r="C878" s="14" t="s">
        <v>597</v>
      </c>
      <c r="D878" s="12"/>
      <c r="E878" s="12">
        <v>72</v>
      </c>
      <c r="F878" s="13" t="s">
        <v>1110</v>
      </c>
      <c r="G878" s="12">
        <v>913</v>
      </c>
      <c r="H878" s="12">
        <v>1975</v>
      </c>
      <c r="I878" s="11">
        <v>70.837999999999994</v>
      </c>
      <c r="J878" s="11">
        <v>58.908999999999999</v>
      </c>
      <c r="K878" s="11">
        <v>48.938000000000002</v>
      </c>
      <c r="L878" s="11">
        <v>39.078000000000003</v>
      </c>
      <c r="M878" s="11">
        <v>29.425999999999998</v>
      </c>
      <c r="N878" s="11">
        <v>18.934999999999999</v>
      </c>
      <c r="O878" s="11">
        <v>19.061</v>
      </c>
      <c r="P878" s="11">
        <v>16.738</v>
      </c>
      <c r="Q878" s="11">
        <v>12.250999999999999</v>
      </c>
      <c r="R878" s="11">
        <v>9.3070000000000004</v>
      </c>
      <c r="S878" s="11">
        <v>9.3529999999999998</v>
      </c>
      <c r="T878" s="11">
        <v>6.9109999999999996</v>
      </c>
      <c r="U878" s="11">
        <v>5.6379999999999999</v>
      </c>
      <c r="V878" s="11">
        <v>4.9619999999999997</v>
      </c>
      <c r="W878" s="11">
        <v>3.5790000000000002</v>
      </c>
      <c r="X878" s="11">
        <v>1.631</v>
      </c>
      <c r="Y878" s="11">
        <v>0.69199999999999995</v>
      </c>
      <c r="Z878" s="11">
        <v>0.16500000000000001</v>
      </c>
      <c r="AA878" s="11">
        <v>1.7000000000000001E-2</v>
      </c>
      <c r="AB878" s="11">
        <v>0</v>
      </c>
      <c r="AC878" s="11">
        <v>0</v>
      </c>
    </row>
    <row r="879" spans="1:29" ht="11.5">
      <c r="A879" s="15">
        <v>862</v>
      </c>
      <c r="B879" s="13" t="s">
        <v>1059</v>
      </c>
      <c r="C879" s="14" t="s">
        <v>597</v>
      </c>
      <c r="D879" s="12"/>
      <c r="E879" s="12">
        <v>72</v>
      </c>
      <c r="F879" s="13" t="s">
        <v>1110</v>
      </c>
      <c r="G879" s="12">
        <v>913</v>
      </c>
      <c r="H879" s="12">
        <v>1980</v>
      </c>
      <c r="I879" s="11">
        <v>87.314999999999998</v>
      </c>
      <c r="J879" s="11">
        <v>72.125</v>
      </c>
      <c r="K879" s="11">
        <v>58.829000000000001</v>
      </c>
      <c r="L879" s="11">
        <v>45.298999999999999</v>
      </c>
      <c r="M879" s="11">
        <v>33.837000000000003</v>
      </c>
      <c r="N879" s="11">
        <v>24.503</v>
      </c>
      <c r="O879" s="11">
        <v>17.006</v>
      </c>
      <c r="P879" s="11">
        <v>18.332999999999998</v>
      </c>
      <c r="Q879" s="11">
        <v>15.105</v>
      </c>
      <c r="R879" s="11">
        <v>11.260999999999999</v>
      </c>
      <c r="S879" s="11">
        <v>9.827</v>
      </c>
      <c r="T879" s="11">
        <v>9.9320000000000004</v>
      </c>
      <c r="U879" s="11">
        <v>7.351</v>
      </c>
      <c r="V879" s="11">
        <v>6.1920000000000002</v>
      </c>
      <c r="W879" s="11">
        <v>4.2750000000000004</v>
      </c>
      <c r="X879" s="11">
        <v>2.1379999999999999</v>
      </c>
      <c r="Y879" s="11">
        <v>0.71099999999999997</v>
      </c>
      <c r="Z879" s="11">
        <v>0.17799999999999999</v>
      </c>
      <c r="AA879" s="11">
        <v>1.7000000000000001E-2</v>
      </c>
      <c r="AB879" s="11">
        <v>0</v>
      </c>
      <c r="AC879" s="11">
        <v>0</v>
      </c>
    </row>
    <row r="880" spans="1:29" ht="11.5">
      <c r="A880" s="15">
        <v>863</v>
      </c>
      <c r="B880" s="13" t="s">
        <v>1059</v>
      </c>
      <c r="C880" s="14" t="s">
        <v>597</v>
      </c>
      <c r="D880" s="12"/>
      <c r="E880" s="12">
        <v>72</v>
      </c>
      <c r="F880" s="13" t="s">
        <v>1110</v>
      </c>
      <c r="G880" s="12">
        <v>913</v>
      </c>
      <c r="H880" s="12">
        <v>1985</v>
      </c>
      <c r="I880" s="11">
        <v>101.27800000000001</v>
      </c>
      <c r="J880" s="11">
        <v>85.537000000000006</v>
      </c>
      <c r="K880" s="11">
        <v>71.269000000000005</v>
      </c>
      <c r="L880" s="11">
        <v>58.167999999999999</v>
      </c>
      <c r="M880" s="11">
        <v>44.116</v>
      </c>
      <c r="N880" s="11">
        <v>32.654000000000003</v>
      </c>
      <c r="O880" s="11">
        <v>23.847999999999999</v>
      </c>
      <c r="P880" s="11">
        <v>16.782</v>
      </c>
      <c r="Q880" s="11">
        <v>18.094000000000001</v>
      </c>
      <c r="R880" s="11">
        <v>14.68</v>
      </c>
      <c r="S880" s="11">
        <v>10.663</v>
      </c>
      <c r="T880" s="11">
        <v>9.1319999999999997</v>
      </c>
      <c r="U880" s="11">
        <v>8.9030000000000005</v>
      </c>
      <c r="V880" s="11">
        <v>6.1760000000000002</v>
      </c>
      <c r="W880" s="11">
        <v>4.556</v>
      </c>
      <c r="X880" s="11">
        <v>2.5670000000000002</v>
      </c>
      <c r="Y880" s="11">
        <v>0.93500000000000005</v>
      </c>
      <c r="Z880" s="11">
        <v>0.182</v>
      </c>
      <c r="AA880" s="11">
        <v>1.9E-2</v>
      </c>
      <c r="AB880" s="11">
        <v>0</v>
      </c>
      <c r="AC880" s="11">
        <v>0</v>
      </c>
    </row>
    <row r="881" spans="1:29" ht="11.5">
      <c r="A881" s="15">
        <v>864</v>
      </c>
      <c r="B881" s="13" t="s">
        <v>1059</v>
      </c>
      <c r="C881" s="14" t="s">
        <v>597</v>
      </c>
      <c r="D881" s="12"/>
      <c r="E881" s="12">
        <v>72</v>
      </c>
      <c r="F881" s="13" t="s">
        <v>1110</v>
      </c>
      <c r="G881" s="12">
        <v>913</v>
      </c>
      <c r="H881" s="12">
        <v>1990</v>
      </c>
      <c r="I881" s="11">
        <v>105.866</v>
      </c>
      <c r="J881" s="11">
        <v>99.569000000000003</v>
      </c>
      <c r="K881" s="11">
        <v>85.320999999999998</v>
      </c>
      <c r="L881" s="11">
        <v>71.105000000000004</v>
      </c>
      <c r="M881" s="11">
        <v>54.441000000000003</v>
      </c>
      <c r="N881" s="11">
        <v>40.270000000000003</v>
      </c>
      <c r="O881" s="11">
        <v>32.588000000000001</v>
      </c>
      <c r="P881" s="11">
        <v>26.797999999999998</v>
      </c>
      <c r="Q881" s="11">
        <v>21.709</v>
      </c>
      <c r="R881" s="11">
        <v>21.154</v>
      </c>
      <c r="S881" s="11">
        <v>15.786</v>
      </c>
      <c r="T881" s="11">
        <v>11.976000000000001</v>
      </c>
      <c r="U881" s="11">
        <v>10.4</v>
      </c>
      <c r="V881" s="11">
        <v>9.1150000000000002</v>
      </c>
      <c r="W881" s="11">
        <v>5.077</v>
      </c>
      <c r="X881" s="11">
        <v>2.734</v>
      </c>
      <c r="Y881" s="11">
        <v>1.121</v>
      </c>
      <c r="Z881" s="11">
        <v>0.23799999999999999</v>
      </c>
      <c r="AA881" s="11">
        <v>0.02</v>
      </c>
      <c r="AB881" s="11">
        <v>0</v>
      </c>
      <c r="AC881" s="11">
        <v>0</v>
      </c>
    </row>
    <row r="882" spans="1:29" ht="11.5">
      <c r="A882" s="15">
        <v>865</v>
      </c>
      <c r="B882" s="13" t="s">
        <v>1059</v>
      </c>
      <c r="C882" s="14" t="s">
        <v>597</v>
      </c>
      <c r="D882" s="12"/>
      <c r="E882" s="12">
        <v>72</v>
      </c>
      <c r="F882" s="13" t="s">
        <v>1110</v>
      </c>
      <c r="G882" s="12">
        <v>913</v>
      </c>
      <c r="H882" s="12">
        <v>1995</v>
      </c>
      <c r="I882" s="11">
        <v>109.779</v>
      </c>
      <c r="J882" s="11">
        <v>103.857</v>
      </c>
      <c r="K882" s="11">
        <v>98.608999999999995</v>
      </c>
      <c r="L882" s="11">
        <v>84.844999999999999</v>
      </c>
      <c r="M882" s="11">
        <v>69.003</v>
      </c>
      <c r="N882" s="11">
        <v>52.165999999999997</v>
      </c>
      <c r="O882" s="11">
        <v>39.296999999999997</v>
      </c>
      <c r="P882" s="11">
        <v>32.481999999999999</v>
      </c>
      <c r="Q882" s="11">
        <v>27.507000000000001</v>
      </c>
      <c r="R882" s="11">
        <v>22.54</v>
      </c>
      <c r="S882" s="11">
        <v>21.087</v>
      </c>
      <c r="T882" s="11">
        <v>14.525</v>
      </c>
      <c r="U882" s="11">
        <v>10.359</v>
      </c>
      <c r="V882" s="11">
        <v>9.0459999999999994</v>
      </c>
      <c r="W882" s="11">
        <v>6.798</v>
      </c>
      <c r="X882" s="11">
        <v>2.9350000000000001</v>
      </c>
      <c r="Y882" s="11">
        <v>1.1579999999999999</v>
      </c>
      <c r="Z882" s="11">
        <v>0.27900000000000003</v>
      </c>
      <c r="AA882" s="11">
        <v>2.7E-2</v>
      </c>
      <c r="AB882" s="11">
        <v>0</v>
      </c>
      <c r="AC882" s="11">
        <v>0</v>
      </c>
    </row>
    <row r="883" spans="1:29" ht="11.5">
      <c r="A883" s="15">
        <v>866</v>
      </c>
      <c r="B883" s="13" t="s">
        <v>1059</v>
      </c>
      <c r="C883" s="14" t="s">
        <v>597</v>
      </c>
      <c r="D883" s="12"/>
      <c r="E883" s="12">
        <v>72</v>
      </c>
      <c r="F883" s="13" t="s">
        <v>1110</v>
      </c>
      <c r="G883" s="12">
        <v>913</v>
      </c>
      <c r="H883" s="12">
        <v>2000</v>
      </c>
      <c r="I883" s="11">
        <v>109.78100000000001</v>
      </c>
      <c r="J883" s="11">
        <v>107.352</v>
      </c>
      <c r="K883" s="11">
        <v>103.17</v>
      </c>
      <c r="L883" s="11">
        <v>98.421999999999997</v>
      </c>
      <c r="M883" s="11">
        <v>82.344999999999999</v>
      </c>
      <c r="N883" s="11">
        <v>66.028999999999996</v>
      </c>
      <c r="O883" s="11">
        <v>50.767000000000003</v>
      </c>
      <c r="P883" s="11">
        <v>39.046999999999997</v>
      </c>
      <c r="Q883" s="11">
        <v>33.218000000000004</v>
      </c>
      <c r="R883" s="11">
        <v>28.370999999999999</v>
      </c>
      <c r="S883" s="11">
        <v>22.913</v>
      </c>
      <c r="T883" s="11">
        <v>19.163</v>
      </c>
      <c r="U883" s="11">
        <v>12.526999999999999</v>
      </c>
      <c r="V883" s="11">
        <v>9.4870000000000001</v>
      </c>
      <c r="W883" s="11">
        <v>7.0720000000000001</v>
      </c>
      <c r="X883" s="11">
        <v>4.0720000000000001</v>
      </c>
      <c r="Y883" s="11">
        <v>1.333</v>
      </c>
      <c r="Z883" s="11">
        <v>0.32300000000000001</v>
      </c>
      <c r="AA883" s="11">
        <v>3.9E-2</v>
      </c>
      <c r="AB883" s="11">
        <v>2E-3</v>
      </c>
      <c r="AC883" s="11">
        <v>0</v>
      </c>
    </row>
    <row r="884" spans="1:29" ht="11.5">
      <c r="A884" s="15">
        <v>867</v>
      </c>
      <c r="B884" s="13" t="s">
        <v>1059</v>
      </c>
      <c r="C884" s="14" t="s">
        <v>597</v>
      </c>
      <c r="D884" s="12"/>
      <c r="E884" s="12">
        <v>72</v>
      </c>
      <c r="F884" s="13" t="s">
        <v>1110</v>
      </c>
      <c r="G884" s="12">
        <v>913</v>
      </c>
      <c r="H884" s="12">
        <v>2005</v>
      </c>
      <c r="I884" s="11">
        <v>118.321</v>
      </c>
      <c r="J884" s="11">
        <v>107.166</v>
      </c>
      <c r="K884" s="11">
        <v>106.051</v>
      </c>
      <c r="L884" s="11">
        <v>101.955</v>
      </c>
      <c r="M884" s="11">
        <v>95.572999999999993</v>
      </c>
      <c r="N884" s="11">
        <v>79.91</v>
      </c>
      <c r="O884" s="11">
        <v>64.540000000000006</v>
      </c>
      <c r="P884" s="11">
        <v>48.555</v>
      </c>
      <c r="Q884" s="11">
        <v>36.371000000000002</v>
      </c>
      <c r="R884" s="11">
        <v>30.594999999999999</v>
      </c>
      <c r="S884" s="11">
        <v>26.196999999999999</v>
      </c>
      <c r="T884" s="11">
        <v>20.74</v>
      </c>
      <c r="U884" s="11">
        <v>16.321000000000002</v>
      </c>
      <c r="V884" s="11">
        <v>9.7119999999999997</v>
      </c>
      <c r="W884" s="11">
        <v>6.51</v>
      </c>
      <c r="X884" s="11">
        <v>4.1360000000000001</v>
      </c>
      <c r="Y884" s="11">
        <v>1.8049999999999999</v>
      </c>
      <c r="Z884" s="11">
        <v>0.36399999999999999</v>
      </c>
      <c r="AA884" s="11">
        <v>4.4999999999999998E-2</v>
      </c>
      <c r="AB884" s="11">
        <v>3.0000000000000001E-3</v>
      </c>
      <c r="AC884" s="11">
        <v>0</v>
      </c>
    </row>
    <row r="885" spans="1:29" ht="11.5">
      <c r="A885" s="15">
        <v>868</v>
      </c>
      <c r="B885" s="13" t="s">
        <v>1059</v>
      </c>
      <c r="C885" s="14" t="s">
        <v>597</v>
      </c>
      <c r="D885" s="12"/>
      <c r="E885" s="12">
        <v>72</v>
      </c>
      <c r="F885" s="13" t="s">
        <v>1110</v>
      </c>
      <c r="G885" s="12">
        <v>913</v>
      </c>
      <c r="H885" s="12">
        <v>2010</v>
      </c>
      <c r="I885" s="11">
        <v>128.18600000000001</v>
      </c>
      <c r="J885" s="11">
        <v>116.44799999999999</v>
      </c>
      <c r="K885" s="11">
        <v>106.25700000000001</v>
      </c>
      <c r="L885" s="11">
        <v>105.105</v>
      </c>
      <c r="M885" s="11">
        <v>99.405000000000001</v>
      </c>
      <c r="N885" s="11">
        <v>93.494</v>
      </c>
      <c r="O885" s="11">
        <v>79.082999999999998</v>
      </c>
      <c r="P885" s="11">
        <v>63.19</v>
      </c>
      <c r="Q885" s="11">
        <v>46.954000000000001</v>
      </c>
      <c r="R885" s="11">
        <v>35.106999999999999</v>
      </c>
      <c r="S885" s="11">
        <v>29.457999999999998</v>
      </c>
      <c r="T885" s="11">
        <v>24.457999999999998</v>
      </c>
      <c r="U885" s="11">
        <v>18.3</v>
      </c>
      <c r="V885" s="11">
        <v>13.06</v>
      </c>
      <c r="W885" s="11">
        <v>6.9169999999999998</v>
      </c>
      <c r="X885" s="11">
        <v>3.9540000000000002</v>
      </c>
      <c r="Y885" s="11">
        <v>1.9119999999999999</v>
      </c>
      <c r="Z885" s="11">
        <v>0.52</v>
      </c>
      <c r="AA885" s="11">
        <v>5.2999999999999999E-2</v>
      </c>
      <c r="AB885" s="11">
        <v>3.0000000000000001E-3</v>
      </c>
      <c r="AC885" s="11">
        <v>0</v>
      </c>
    </row>
    <row r="886" spans="1:29" ht="11.5">
      <c r="A886" s="15">
        <v>869</v>
      </c>
      <c r="B886" s="13" t="s">
        <v>1059</v>
      </c>
      <c r="C886" s="14" t="s">
        <v>597</v>
      </c>
      <c r="D886" s="12"/>
      <c r="E886" s="12">
        <v>72</v>
      </c>
      <c r="F886" s="13" t="s">
        <v>1110</v>
      </c>
      <c r="G886" s="12">
        <v>913</v>
      </c>
      <c r="H886" s="12">
        <v>2015</v>
      </c>
      <c r="I886" s="11">
        <v>135.77500000000001</v>
      </c>
      <c r="J886" s="11">
        <v>124.84399999999999</v>
      </c>
      <c r="K886" s="11">
        <v>113.864</v>
      </c>
      <c r="L886" s="11">
        <v>101.929</v>
      </c>
      <c r="M886" s="11">
        <v>97.745999999999995</v>
      </c>
      <c r="N886" s="11">
        <v>89.441000000000003</v>
      </c>
      <c r="O886" s="11">
        <v>83.941999999999993</v>
      </c>
      <c r="P886" s="11">
        <v>70.427999999999997</v>
      </c>
      <c r="Q886" s="11">
        <v>53.808999999999997</v>
      </c>
      <c r="R886" s="11">
        <v>39.194000000000003</v>
      </c>
      <c r="S886" s="11">
        <v>30</v>
      </c>
      <c r="T886" s="11">
        <v>25.806000000000001</v>
      </c>
      <c r="U886" s="11">
        <v>21.172000000000001</v>
      </c>
      <c r="V886" s="11">
        <v>15.256</v>
      </c>
      <c r="W886" s="11">
        <v>10.206</v>
      </c>
      <c r="X886" s="11">
        <v>4.7699999999999996</v>
      </c>
      <c r="Y886" s="11">
        <v>2.1930000000000001</v>
      </c>
      <c r="Z886" s="11">
        <v>0.72499999999999998</v>
      </c>
      <c r="AA886" s="11">
        <v>0.11</v>
      </c>
      <c r="AB886" s="11">
        <v>6.0000000000000001E-3</v>
      </c>
      <c r="AC886" s="11">
        <v>0</v>
      </c>
    </row>
    <row r="887" spans="1:29" ht="11.5">
      <c r="A887" s="15">
        <v>870</v>
      </c>
      <c r="B887" s="13" t="s">
        <v>1059</v>
      </c>
      <c r="C887" s="14" t="s">
        <v>597</v>
      </c>
      <c r="D887" s="12"/>
      <c r="E887" s="12">
        <v>72</v>
      </c>
      <c r="F887" s="13" t="s">
        <v>1110</v>
      </c>
      <c r="G887" s="12">
        <v>913</v>
      </c>
      <c r="H887" s="12">
        <v>2020</v>
      </c>
      <c r="I887" s="11">
        <v>137.54599999999999</v>
      </c>
      <c r="J887" s="11">
        <v>135.08000000000001</v>
      </c>
      <c r="K887" s="11">
        <v>124.63500000000001</v>
      </c>
      <c r="L887" s="11">
        <v>114.07</v>
      </c>
      <c r="M887" s="11">
        <v>102.79300000000001</v>
      </c>
      <c r="N887" s="11">
        <v>98.69</v>
      </c>
      <c r="O887" s="11">
        <v>89.772000000000006</v>
      </c>
      <c r="P887" s="11">
        <v>83.269000000000005</v>
      </c>
      <c r="Q887" s="11">
        <v>69.072999999999993</v>
      </c>
      <c r="R887" s="11">
        <v>52.24</v>
      </c>
      <c r="S887" s="11">
        <v>37.552</v>
      </c>
      <c r="T887" s="11">
        <v>28.245000000000001</v>
      </c>
      <c r="U887" s="11">
        <v>23.651</v>
      </c>
      <c r="V887" s="11">
        <v>18.567</v>
      </c>
      <c r="W887" s="11">
        <v>12.478</v>
      </c>
      <c r="X887" s="11">
        <v>7.4489999999999998</v>
      </c>
      <c r="Y887" s="11">
        <v>2.863</v>
      </c>
      <c r="Z887" s="11">
        <v>0.93300000000000005</v>
      </c>
      <c r="AA887" s="11">
        <v>0.17799999999999999</v>
      </c>
      <c r="AB887" s="11">
        <v>1.4999999999999999E-2</v>
      </c>
      <c r="AC887" s="11">
        <v>0</v>
      </c>
    </row>
    <row r="888" spans="1:29" ht="11.5">
      <c r="A888" s="15">
        <v>871</v>
      </c>
      <c r="B888" s="13" t="s">
        <v>1059</v>
      </c>
      <c r="C888" s="14" t="s">
        <v>620</v>
      </c>
      <c r="D888" s="12"/>
      <c r="E888" s="12">
        <v>748</v>
      </c>
      <c r="F888" s="13" t="s">
        <v>1110</v>
      </c>
      <c r="G888" s="12">
        <v>913</v>
      </c>
      <c r="H888" s="12">
        <v>1950</v>
      </c>
      <c r="I888" s="11">
        <v>24.068999999999999</v>
      </c>
      <c r="J888" s="11">
        <v>18.175999999999998</v>
      </c>
      <c r="K888" s="11">
        <v>15.622</v>
      </c>
      <c r="L888" s="11">
        <v>13.654999999999999</v>
      </c>
      <c r="M888" s="11">
        <v>11.788</v>
      </c>
      <c r="N888" s="11">
        <v>10.119999999999999</v>
      </c>
      <c r="O888" s="11">
        <v>8.7449999999999992</v>
      </c>
      <c r="P888" s="11">
        <v>7.27</v>
      </c>
      <c r="Q888" s="11">
        <v>6.0910000000000002</v>
      </c>
      <c r="R888" s="11">
        <v>4.9119999999999999</v>
      </c>
      <c r="S888" s="11">
        <v>3.93</v>
      </c>
      <c r="T888" s="11">
        <v>3.0449999999999999</v>
      </c>
      <c r="U888" s="11">
        <v>2.2599999999999998</v>
      </c>
      <c r="V888" s="11">
        <v>1.5720000000000001</v>
      </c>
      <c r="W888" s="11">
        <v>0.88300000000000001</v>
      </c>
      <c r="X888" s="11">
        <v>0.39400000000000002</v>
      </c>
      <c r="Y888" s="11">
        <v>0.14499999999999999</v>
      </c>
      <c r="Z888" s="11">
        <v>4.1000000000000002E-2</v>
      </c>
      <c r="AA888" s="11">
        <v>8.9999999999999993E-3</v>
      </c>
      <c r="AB888" s="11">
        <v>0</v>
      </c>
      <c r="AC888" s="11">
        <v>0</v>
      </c>
    </row>
    <row r="889" spans="1:29" ht="11.5">
      <c r="A889" s="15">
        <v>872</v>
      </c>
      <c r="B889" s="13" t="s">
        <v>1059</v>
      </c>
      <c r="C889" s="14" t="s">
        <v>620</v>
      </c>
      <c r="D889" s="12"/>
      <c r="E889" s="12">
        <v>748</v>
      </c>
      <c r="F889" s="13" t="s">
        <v>1110</v>
      </c>
      <c r="G889" s="12">
        <v>913</v>
      </c>
      <c r="H889" s="12">
        <v>1955</v>
      </c>
      <c r="I889" s="11">
        <v>27.652000000000001</v>
      </c>
      <c r="J889" s="11">
        <v>21.355</v>
      </c>
      <c r="K889" s="11">
        <v>17.34</v>
      </c>
      <c r="L889" s="11">
        <v>14.95</v>
      </c>
      <c r="M889" s="11">
        <v>12.695</v>
      </c>
      <c r="N889" s="11">
        <v>10.695</v>
      </c>
      <c r="O889" s="11">
        <v>9.0589999999999993</v>
      </c>
      <c r="P889" s="11">
        <v>7.7169999999999996</v>
      </c>
      <c r="Q889" s="11">
        <v>6.3630000000000004</v>
      </c>
      <c r="R889" s="11">
        <v>5.31</v>
      </c>
      <c r="S889" s="11">
        <v>4.2560000000000002</v>
      </c>
      <c r="T889" s="11">
        <v>3.3849999999999998</v>
      </c>
      <c r="U889" s="11">
        <v>2.57</v>
      </c>
      <c r="V889" s="11">
        <v>1.7669999999999999</v>
      </c>
      <c r="W889" s="11">
        <v>1.1080000000000001</v>
      </c>
      <c r="X889" s="11">
        <v>0.54100000000000004</v>
      </c>
      <c r="Y889" s="11">
        <v>0.185</v>
      </c>
      <c r="Z889" s="11">
        <v>4.3999999999999997E-2</v>
      </c>
      <c r="AA889" s="11">
        <v>7.0000000000000001E-3</v>
      </c>
      <c r="AB889" s="11">
        <v>0</v>
      </c>
      <c r="AC889" s="11">
        <v>0</v>
      </c>
    </row>
    <row r="890" spans="1:29" ht="11.5">
      <c r="A890" s="15">
        <v>873</v>
      </c>
      <c r="B890" s="13" t="s">
        <v>1059</v>
      </c>
      <c r="C890" s="14" t="s">
        <v>620</v>
      </c>
      <c r="D890" s="12"/>
      <c r="E890" s="12">
        <v>748</v>
      </c>
      <c r="F890" s="13" t="s">
        <v>1110</v>
      </c>
      <c r="G890" s="12">
        <v>913</v>
      </c>
      <c r="H890" s="12">
        <v>1960</v>
      </c>
      <c r="I890" s="11">
        <v>30.896000000000001</v>
      </c>
      <c r="J890" s="11">
        <v>24.893000000000001</v>
      </c>
      <c r="K890" s="11">
        <v>20.486000000000001</v>
      </c>
      <c r="L890" s="11">
        <v>16.422999999999998</v>
      </c>
      <c r="M890" s="11">
        <v>13.566000000000001</v>
      </c>
      <c r="N890" s="11">
        <v>11.315</v>
      </c>
      <c r="O890" s="11">
        <v>9.49</v>
      </c>
      <c r="P890" s="11">
        <v>7.9950000000000001</v>
      </c>
      <c r="Q890" s="11">
        <v>6.8170000000000002</v>
      </c>
      <c r="R890" s="11">
        <v>5.617</v>
      </c>
      <c r="S890" s="11">
        <v>4.6760000000000002</v>
      </c>
      <c r="T890" s="11">
        <v>3.742</v>
      </c>
      <c r="U890" s="11">
        <v>2.9209999999999998</v>
      </c>
      <c r="V890" s="11">
        <v>2.0299999999999998</v>
      </c>
      <c r="W890" s="11">
        <v>1.242</v>
      </c>
      <c r="X890" s="11">
        <v>0.68100000000000005</v>
      </c>
      <c r="Y890" s="11">
        <v>0.255</v>
      </c>
      <c r="Z890" s="11">
        <v>5.6000000000000001E-2</v>
      </c>
      <c r="AA890" s="11">
        <v>7.0000000000000001E-3</v>
      </c>
      <c r="AB890" s="11">
        <v>0</v>
      </c>
      <c r="AC890" s="11">
        <v>0</v>
      </c>
    </row>
    <row r="891" spans="1:29" ht="11.5">
      <c r="A891" s="15">
        <v>874</v>
      </c>
      <c r="B891" s="13" t="s">
        <v>1059</v>
      </c>
      <c r="C891" s="14" t="s">
        <v>620</v>
      </c>
      <c r="D891" s="12"/>
      <c r="E891" s="12">
        <v>748</v>
      </c>
      <c r="F891" s="13" t="s">
        <v>1110</v>
      </c>
      <c r="G891" s="12">
        <v>913</v>
      </c>
      <c r="H891" s="12">
        <v>1965</v>
      </c>
      <c r="I891" s="11">
        <v>35.151000000000003</v>
      </c>
      <c r="J891" s="11">
        <v>28.164000000000001</v>
      </c>
      <c r="K891" s="11">
        <v>23.992000000000001</v>
      </c>
      <c r="L891" s="11">
        <v>19.193999999999999</v>
      </c>
      <c r="M891" s="11">
        <v>14.436</v>
      </c>
      <c r="N891" s="11">
        <v>11.757</v>
      </c>
      <c r="O891" s="11">
        <v>9.8569999999999993</v>
      </c>
      <c r="P891" s="11">
        <v>8.3030000000000008</v>
      </c>
      <c r="Q891" s="11">
        <v>7.0579999999999998</v>
      </c>
      <c r="R891" s="11">
        <v>6.0670000000000002</v>
      </c>
      <c r="S891" s="11">
        <v>5.024</v>
      </c>
      <c r="T891" s="11">
        <v>4.2220000000000004</v>
      </c>
      <c r="U891" s="11">
        <v>3.3460000000000001</v>
      </c>
      <c r="V891" s="11">
        <v>2.3460000000000001</v>
      </c>
      <c r="W891" s="11">
        <v>1.4259999999999999</v>
      </c>
      <c r="X891" s="11">
        <v>0.76300000000000001</v>
      </c>
      <c r="Y891" s="11">
        <v>0.317</v>
      </c>
      <c r="Z891" s="11">
        <v>7.5999999999999998E-2</v>
      </c>
      <c r="AA891" s="11">
        <v>8.9999999999999993E-3</v>
      </c>
      <c r="AB891" s="11">
        <v>0</v>
      </c>
      <c r="AC891" s="11">
        <v>0</v>
      </c>
    </row>
    <row r="892" spans="1:29" ht="11.5">
      <c r="A892" s="15">
        <v>875</v>
      </c>
      <c r="B892" s="13" t="s">
        <v>1059</v>
      </c>
      <c r="C892" s="14" t="s">
        <v>620</v>
      </c>
      <c r="D892" s="12"/>
      <c r="E892" s="12">
        <v>748</v>
      </c>
      <c r="F892" s="13" t="s">
        <v>1110</v>
      </c>
      <c r="G892" s="12">
        <v>913</v>
      </c>
      <c r="H892" s="12">
        <v>1970</v>
      </c>
      <c r="I892" s="11">
        <v>41.643999999999998</v>
      </c>
      <c r="J892" s="11">
        <v>32.521000000000001</v>
      </c>
      <c r="K892" s="11">
        <v>27.329000000000001</v>
      </c>
      <c r="L892" s="11">
        <v>22.716000000000001</v>
      </c>
      <c r="M892" s="11">
        <v>17.323</v>
      </c>
      <c r="N892" s="11">
        <v>13.018000000000001</v>
      </c>
      <c r="O892" s="11">
        <v>10.8</v>
      </c>
      <c r="P892" s="11">
        <v>9.1920000000000002</v>
      </c>
      <c r="Q892" s="11">
        <v>7.8490000000000002</v>
      </c>
      <c r="R892" s="11">
        <v>6.6390000000000002</v>
      </c>
      <c r="S892" s="11">
        <v>5.5629999999999997</v>
      </c>
      <c r="T892" s="11">
        <v>4.4710000000000001</v>
      </c>
      <c r="U892" s="11">
        <v>3.5880000000000001</v>
      </c>
      <c r="V892" s="11">
        <v>2.581</v>
      </c>
      <c r="W892" s="11">
        <v>1.6439999999999999</v>
      </c>
      <c r="X892" s="11">
        <v>0.877</v>
      </c>
      <c r="Y892" s="11">
        <v>0.35499999999999998</v>
      </c>
      <c r="Z892" s="11">
        <v>9.4E-2</v>
      </c>
      <c r="AA892" s="11">
        <v>1.0999999999999999E-2</v>
      </c>
      <c r="AB892" s="11">
        <v>0</v>
      </c>
      <c r="AC892" s="11">
        <v>0</v>
      </c>
    </row>
    <row r="893" spans="1:29" ht="11.5">
      <c r="A893" s="15">
        <v>876</v>
      </c>
      <c r="B893" s="13" t="s">
        <v>1059</v>
      </c>
      <c r="C893" s="14" t="s">
        <v>620</v>
      </c>
      <c r="D893" s="12"/>
      <c r="E893" s="12">
        <v>748</v>
      </c>
      <c r="F893" s="13" t="s">
        <v>1110</v>
      </c>
      <c r="G893" s="12">
        <v>913</v>
      </c>
      <c r="H893" s="12">
        <v>1975</v>
      </c>
      <c r="I893" s="11">
        <v>51.052</v>
      </c>
      <c r="J893" s="11">
        <v>39.067</v>
      </c>
      <c r="K893" s="11">
        <v>31.663</v>
      </c>
      <c r="L893" s="11">
        <v>25.733000000000001</v>
      </c>
      <c r="M893" s="11">
        <v>18.844000000000001</v>
      </c>
      <c r="N893" s="11">
        <v>13.696</v>
      </c>
      <c r="O893" s="11">
        <v>11.361000000000001</v>
      </c>
      <c r="P893" s="11">
        <v>9.9619999999999997</v>
      </c>
      <c r="Q893" s="11">
        <v>8.7379999999999995</v>
      </c>
      <c r="R893" s="11">
        <v>7.3620000000000001</v>
      </c>
      <c r="S893" s="11">
        <v>6</v>
      </c>
      <c r="T893" s="11">
        <v>4.8639999999999999</v>
      </c>
      <c r="U893" s="11">
        <v>3.766</v>
      </c>
      <c r="V893" s="11">
        <v>2.8919999999999999</v>
      </c>
      <c r="W893" s="11">
        <v>1.9039999999999999</v>
      </c>
      <c r="X893" s="11">
        <v>1.016</v>
      </c>
      <c r="Y893" s="11">
        <v>0.40699999999999997</v>
      </c>
      <c r="Z893" s="11">
        <v>0.104</v>
      </c>
      <c r="AA893" s="11">
        <v>1.2999999999999999E-2</v>
      </c>
      <c r="AB893" s="11">
        <v>0</v>
      </c>
      <c r="AC893" s="11">
        <v>0</v>
      </c>
    </row>
    <row r="894" spans="1:29" ht="11.5">
      <c r="A894" s="15">
        <v>877</v>
      </c>
      <c r="B894" s="13" t="s">
        <v>1059</v>
      </c>
      <c r="C894" s="14" t="s">
        <v>620</v>
      </c>
      <c r="D894" s="12"/>
      <c r="E894" s="12">
        <v>748</v>
      </c>
      <c r="F894" s="13" t="s">
        <v>1110</v>
      </c>
      <c r="G894" s="12">
        <v>913</v>
      </c>
      <c r="H894" s="12">
        <v>1980</v>
      </c>
      <c r="I894" s="11">
        <v>60.335000000000001</v>
      </c>
      <c r="J894" s="11">
        <v>48.725000000000001</v>
      </c>
      <c r="K894" s="11">
        <v>38.286000000000001</v>
      </c>
      <c r="L894" s="11">
        <v>30.059000000000001</v>
      </c>
      <c r="M894" s="11">
        <v>22.158999999999999</v>
      </c>
      <c r="N894" s="11">
        <v>15.773</v>
      </c>
      <c r="O894" s="11">
        <v>12.599</v>
      </c>
      <c r="P894" s="11">
        <v>11.029</v>
      </c>
      <c r="Q894" s="11">
        <v>9.77</v>
      </c>
      <c r="R894" s="11">
        <v>8.3569999999999993</v>
      </c>
      <c r="S894" s="11">
        <v>6.7759999999999998</v>
      </c>
      <c r="T894" s="11">
        <v>5.3680000000000003</v>
      </c>
      <c r="U894" s="11">
        <v>4.2069999999999999</v>
      </c>
      <c r="V894" s="11">
        <v>3.1349999999999998</v>
      </c>
      <c r="W894" s="11">
        <v>2.1829999999999998</v>
      </c>
      <c r="X894" s="11">
        <v>1.1839999999999999</v>
      </c>
      <c r="Y894" s="11">
        <v>0.47399999999999998</v>
      </c>
      <c r="Z894" s="11">
        <v>0.11600000000000001</v>
      </c>
      <c r="AA894" s="11">
        <v>1.4E-2</v>
      </c>
      <c r="AB894" s="11">
        <v>0</v>
      </c>
      <c r="AC894" s="11">
        <v>0</v>
      </c>
    </row>
    <row r="895" spans="1:29" ht="11.5">
      <c r="A895" s="15">
        <v>878</v>
      </c>
      <c r="B895" s="13" t="s">
        <v>1059</v>
      </c>
      <c r="C895" s="14" t="s">
        <v>620</v>
      </c>
      <c r="D895" s="12"/>
      <c r="E895" s="12">
        <v>748</v>
      </c>
      <c r="F895" s="13" t="s">
        <v>1110</v>
      </c>
      <c r="G895" s="12">
        <v>913</v>
      </c>
      <c r="H895" s="12">
        <v>1985</v>
      </c>
      <c r="I895" s="11">
        <v>71.424999999999997</v>
      </c>
      <c r="J895" s="11">
        <v>58.427999999999997</v>
      </c>
      <c r="K895" s="11">
        <v>47.994</v>
      </c>
      <c r="L895" s="11">
        <v>35.515000000000001</v>
      </c>
      <c r="M895" s="11">
        <v>23.527000000000001</v>
      </c>
      <c r="N895" s="11">
        <v>17.207999999999998</v>
      </c>
      <c r="O895" s="11">
        <v>15.407999999999999</v>
      </c>
      <c r="P895" s="11">
        <v>13.744</v>
      </c>
      <c r="Q895" s="11">
        <v>11.981</v>
      </c>
      <c r="R895" s="11">
        <v>9.9149999999999991</v>
      </c>
      <c r="S895" s="11">
        <v>7.7830000000000004</v>
      </c>
      <c r="T895" s="11">
        <v>6.0780000000000003</v>
      </c>
      <c r="U895" s="11">
        <v>4.6219999999999999</v>
      </c>
      <c r="V895" s="11">
        <v>3.476</v>
      </c>
      <c r="W895" s="11">
        <v>2.3769999999999998</v>
      </c>
      <c r="X895" s="11">
        <v>1.381</v>
      </c>
      <c r="Y895" s="11">
        <v>0.56000000000000005</v>
      </c>
      <c r="Z895" s="11">
        <v>0.13800000000000001</v>
      </c>
      <c r="AA895" s="11">
        <v>1.6E-2</v>
      </c>
      <c r="AB895" s="11">
        <v>0</v>
      </c>
      <c r="AC895" s="11">
        <v>0</v>
      </c>
    </row>
    <row r="896" spans="1:29" ht="11.5">
      <c r="A896" s="15">
        <v>879</v>
      </c>
      <c r="B896" s="13" t="s">
        <v>1059</v>
      </c>
      <c r="C896" s="14" t="s">
        <v>620</v>
      </c>
      <c r="D896" s="12"/>
      <c r="E896" s="12">
        <v>748</v>
      </c>
      <c r="F896" s="13" t="s">
        <v>1110</v>
      </c>
      <c r="G896" s="12">
        <v>913</v>
      </c>
      <c r="H896" s="12">
        <v>1990</v>
      </c>
      <c r="I896" s="11">
        <v>73.905000000000001</v>
      </c>
      <c r="J896" s="11">
        <v>69.807000000000002</v>
      </c>
      <c r="K896" s="11">
        <v>57.735999999999997</v>
      </c>
      <c r="L896" s="11">
        <v>46.207999999999998</v>
      </c>
      <c r="M896" s="11">
        <v>32.481000000000002</v>
      </c>
      <c r="N896" s="11">
        <v>21.64</v>
      </c>
      <c r="O896" s="11">
        <v>16.475000000000001</v>
      </c>
      <c r="P896" s="11">
        <v>14.991</v>
      </c>
      <c r="Q896" s="11">
        <v>13.582000000000001</v>
      </c>
      <c r="R896" s="11">
        <v>11.64</v>
      </c>
      <c r="S896" s="11">
        <v>9.3710000000000004</v>
      </c>
      <c r="T896" s="11">
        <v>7.1509999999999998</v>
      </c>
      <c r="U896" s="11">
        <v>5.3840000000000003</v>
      </c>
      <c r="V896" s="11">
        <v>3.9140000000000001</v>
      </c>
      <c r="W896" s="11">
        <v>2.6850000000000001</v>
      </c>
      <c r="X896" s="11">
        <v>1.544</v>
      </c>
      <c r="Y896" s="11">
        <v>0.67500000000000004</v>
      </c>
      <c r="Z896" s="11">
        <v>0.17</v>
      </c>
      <c r="AA896" s="11">
        <v>1.9E-2</v>
      </c>
      <c r="AB896" s="11">
        <v>0</v>
      </c>
      <c r="AC896" s="11">
        <v>0</v>
      </c>
    </row>
    <row r="897" spans="1:29" ht="11.5">
      <c r="A897" s="15">
        <v>880</v>
      </c>
      <c r="B897" s="13" t="s">
        <v>1059</v>
      </c>
      <c r="C897" s="14" t="s">
        <v>620</v>
      </c>
      <c r="D897" s="12"/>
      <c r="E897" s="12">
        <v>748</v>
      </c>
      <c r="F897" s="13" t="s">
        <v>1110</v>
      </c>
      <c r="G897" s="12">
        <v>913</v>
      </c>
      <c r="H897" s="12">
        <v>1995</v>
      </c>
      <c r="I897" s="11">
        <v>75.929000000000002</v>
      </c>
      <c r="J897" s="11">
        <v>71.33</v>
      </c>
      <c r="K897" s="11">
        <v>68.61</v>
      </c>
      <c r="L897" s="11">
        <v>52.417999999999999</v>
      </c>
      <c r="M897" s="11">
        <v>37.899000000000001</v>
      </c>
      <c r="N897" s="11">
        <v>26.875</v>
      </c>
      <c r="O897" s="11">
        <v>20.85</v>
      </c>
      <c r="P897" s="11">
        <v>18.882000000000001</v>
      </c>
      <c r="Q897" s="11">
        <v>17.039000000000001</v>
      </c>
      <c r="R897" s="11">
        <v>15.057</v>
      </c>
      <c r="S897" s="11">
        <v>11.896000000000001</v>
      </c>
      <c r="T897" s="11">
        <v>8.6929999999999996</v>
      </c>
      <c r="U897" s="11">
        <v>6.4050000000000002</v>
      </c>
      <c r="V897" s="11">
        <v>4.5780000000000003</v>
      </c>
      <c r="W897" s="11">
        <v>3.0150000000000001</v>
      </c>
      <c r="X897" s="11">
        <v>1.75</v>
      </c>
      <c r="Y897" s="11">
        <v>0.76400000000000001</v>
      </c>
      <c r="Z897" s="11">
        <v>0.20799999999999999</v>
      </c>
      <c r="AA897" s="11">
        <v>2.5000000000000001E-2</v>
      </c>
      <c r="AB897" s="11">
        <v>0</v>
      </c>
      <c r="AC897" s="11">
        <v>0</v>
      </c>
    </row>
    <row r="898" spans="1:29" ht="11.5">
      <c r="A898" s="15">
        <v>881</v>
      </c>
      <c r="B898" s="13" t="s">
        <v>1059</v>
      </c>
      <c r="C898" s="14" t="s">
        <v>620</v>
      </c>
      <c r="D898" s="12"/>
      <c r="E898" s="12">
        <v>748</v>
      </c>
      <c r="F898" s="13" t="s">
        <v>1110</v>
      </c>
      <c r="G898" s="12">
        <v>913</v>
      </c>
      <c r="H898" s="12">
        <v>2000</v>
      </c>
      <c r="I898" s="11">
        <v>73.69</v>
      </c>
      <c r="J898" s="11">
        <v>73.323999999999998</v>
      </c>
      <c r="K898" s="11">
        <v>70.269000000000005</v>
      </c>
      <c r="L898" s="11">
        <v>65.843999999999994</v>
      </c>
      <c r="M898" s="11">
        <v>47.588000000000001</v>
      </c>
      <c r="N898" s="11">
        <v>33.695</v>
      </c>
      <c r="O898" s="11">
        <v>23.998999999999999</v>
      </c>
      <c r="P898" s="11">
        <v>18.957000000000001</v>
      </c>
      <c r="Q898" s="11">
        <v>17.492000000000001</v>
      </c>
      <c r="R898" s="11">
        <v>15.603</v>
      </c>
      <c r="S898" s="11">
        <v>13.548</v>
      </c>
      <c r="T898" s="11">
        <v>10.496</v>
      </c>
      <c r="U898" s="11">
        <v>7.4530000000000003</v>
      </c>
      <c r="V898" s="11">
        <v>5.2510000000000003</v>
      </c>
      <c r="W898" s="11">
        <v>3.3530000000000002</v>
      </c>
      <c r="X898" s="11">
        <v>1.8460000000000001</v>
      </c>
      <c r="Y898" s="11">
        <v>0.81799999999999995</v>
      </c>
      <c r="Z898" s="11">
        <v>0.223</v>
      </c>
      <c r="AA898" s="11">
        <v>3.2000000000000001E-2</v>
      </c>
      <c r="AB898" s="11">
        <v>2E-3</v>
      </c>
      <c r="AC898" s="11">
        <v>0</v>
      </c>
    </row>
    <row r="899" spans="1:29" ht="11.5">
      <c r="A899" s="15">
        <v>882</v>
      </c>
      <c r="B899" s="13" t="s">
        <v>1059</v>
      </c>
      <c r="C899" s="14" t="s">
        <v>620</v>
      </c>
      <c r="D899" s="12"/>
      <c r="E899" s="12">
        <v>748</v>
      </c>
      <c r="F899" s="13" t="s">
        <v>1110</v>
      </c>
      <c r="G899" s="12">
        <v>913</v>
      </c>
      <c r="H899" s="12">
        <v>2005</v>
      </c>
      <c r="I899" s="11">
        <v>72.478999999999999</v>
      </c>
      <c r="J899" s="11">
        <v>69.69</v>
      </c>
      <c r="K899" s="11">
        <v>71.269000000000005</v>
      </c>
      <c r="L899" s="11">
        <v>61.030999999999999</v>
      </c>
      <c r="M899" s="11">
        <v>49.417999999999999</v>
      </c>
      <c r="N899" s="11">
        <v>34.631999999999998</v>
      </c>
      <c r="O899" s="11">
        <v>28.937999999999999</v>
      </c>
      <c r="P899" s="11">
        <v>22.774000000000001</v>
      </c>
      <c r="Q899" s="11">
        <v>17.145</v>
      </c>
      <c r="R899" s="11">
        <v>15.335000000000001</v>
      </c>
      <c r="S899" s="11">
        <v>13.429</v>
      </c>
      <c r="T899" s="11">
        <v>11.577999999999999</v>
      </c>
      <c r="U899" s="11">
        <v>8.7780000000000005</v>
      </c>
      <c r="V899" s="11">
        <v>5.992</v>
      </c>
      <c r="W899" s="11">
        <v>3.6890000000000001</v>
      </c>
      <c r="X899" s="11">
        <v>1.9450000000000001</v>
      </c>
      <c r="Y899" s="11">
        <v>0.83199999999999996</v>
      </c>
      <c r="Z899" s="11">
        <v>0.23699999999999999</v>
      </c>
      <c r="AA899" s="11">
        <v>3.6999999999999998E-2</v>
      </c>
      <c r="AB899" s="11">
        <v>3.0000000000000001E-3</v>
      </c>
      <c r="AC899" s="11">
        <v>0</v>
      </c>
    </row>
    <row r="900" spans="1:29" ht="11.5">
      <c r="A900" s="15">
        <v>883</v>
      </c>
      <c r="B900" s="13" t="s">
        <v>1059</v>
      </c>
      <c r="C900" s="14" t="s">
        <v>620</v>
      </c>
      <c r="D900" s="12"/>
      <c r="E900" s="12">
        <v>748</v>
      </c>
      <c r="F900" s="13" t="s">
        <v>1110</v>
      </c>
      <c r="G900" s="12">
        <v>913</v>
      </c>
      <c r="H900" s="12">
        <v>2010</v>
      </c>
      <c r="I900" s="11">
        <v>76.617999999999995</v>
      </c>
      <c r="J900" s="11">
        <v>69.596000000000004</v>
      </c>
      <c r="K900" s="11">
        <v>68.241</v>
      </c>
      <c r="L900" s="11">
        <v>62.652999999999999</v>
      </c>
      <c r="M900" s="11">
        <v>45.185000000000002</v>
      </c>
      <c r="N900" s="11">
        <v>38.325000000000003</v>
      </c>
      <c r="O900" s="11">
        <v>29.936</v>
      </c>
      <c r="P900" s="11">
        <v>26.13</v>
      </c>
      <c r="Q900" s="11">
        <v>20.788</v>
      </c>
      <c r="R900" s="11">
        <v>15.939</v>
      </c>
      <c r="S900" s="11">
        <v>14.106999999999999</v>
      </c>
      <c r="T900" s="11">
        <v>11.477</v>
      </c>
      <c r="U900" s="11">
        <v>9.1620000000000008</v>
      </c>
      <c r="V900" s="11">
        <v>6.7329999999999997</v>
      </c>
      <c r="W900" s="11">
        <v>4.0979999999999999</v>
      </c>
      <c r="X900" s="11">
        <v>2.08</v>
      </c>
      <c r="Y900" s="11">
        <v>0.84599999999999997</v>
      </c>
      <c r="Z900" s="11">
        <v>0.23100000000000001</v>
      </c>
      <c r="AA900" s="11">
        <v>3.6999999999999998E-2</v>
      </c>
      <c r="AB900" s="11">
        <v>4.0000000000000001E-3</v>
      </c>
      <c r="AC900" s="11">
        <v>0</v>
      </c>
    </row>
    <row r="901" spans="1:29" ht="11.5">
      <c r="A901" s="15">
        <v>884</v>
      </c>
      <c r="B901" s="13" t="s">
        <v>1059</v>
      </c>
      <c r="C901" s="14" t="s">
        <v>620</v>
      </c>
      <c r="D901" s="12"/>
      <c r="E901" s="12">
        <v>748</v>
      </c>
      <c r="F901" s="13" t="s">
        <v>1110</v>
      </c>
      <c r="G901" s="12">
        <v>913</v>
      </c>
      <c r="H901" s="12">
        <v>2015</v>
      </c>
      <c r="I901" s="11">
        <v>73.239999999999995</v>
      </c>
      <c r="J901" s="11">
        <v>74.831000000000003</v>
      </c>
      <c r="K901" s="11">
        <v>68.701999999999998</v>
      </c>
      <c r="L901" s="11">
        <v>64.733000000000004</v>
      </c>
      <c r="M901" s="11">
        <v>56.503999999999998</v>
      </c>
      <c r="N901" s="11">
        <v>40.277000000000001</v>
      </c>
      <c r="O901" s="11">
        <v>35.332000000000001</v>
      </c>
      <c r="P901" s="11">
        <v>27.518000000000001</v>
      </c>
      <c r="Q901" s="11">
        <v>23.148</v>
      </c>
      <c r="R901" s="11">
        <v>18.077000000000002</v>
      </c>
      <c r="S901" s="11">
        <v>13.64</v>
      </c>
      <c r="T901" s="11">
        <v>11.712999999999999</v>
      </c>
      <c r="U901" s="11">
        <v>9.1850000000000005</v>
      </c>
      <c r="V901" s="11">
        <v>6.9859999999999998</v>
      </c>
      <c r="W901" s="11">
        <v>4.6470000000000002</v>
      </c>
      <c r="X901" s="11">
        <v>2.4260000000000002</v>
      </c>
      <c r="Y901" s="11">
        <v>0.96599999999999997</v>
      </c>
      <c r="Z901" s="11">
        <v>0.26</v>
      </c>
      <c r="AA901" s="11">
        <v>4.1000000000000002E-2</v>
      </c>
      <c r="AB901" s="11">
        <v>4.0000000000000001E-3</v>
      </c>
      <c r="AC901" s="11">
        <v>0</v>
      </c>
    </row>
    <row r="902" spans="1:29" ht="11.5">
      <c r="A902" s="15">
        <v>885</v>
      </c>
      <c r="B902" s="13" t="s">
        <v>1059</v>
      </c>
      <c r="C902" s="14" t="s">
        <v>620</v>
      </c>
      <c r="D902" s="12"/>
      <c r="E902" s="12">
        <v>748</v>
      </c>
      <c r="F902" s="13" t="s">
        <v>1110</v>
      </c>
      <c r="G902" s="12">
        <v>913</v>
      </c>
      <c r="H902" s="12">
        <v>2020</v>
      </c>
      <c r="I902" s="11">
        <v>72.522000000000006</v>
      </c>
      <c r="J902" s="11">
        <v>71.959000000000003</v>
      </c>
      <c r="K902" s="11">
        <v>74.096000000000004</v>
      </c>
      <c r="L902" s="11">
        <v>65.366</v>
      </c>
      <c r="M902" s="11">
        <v>58.758000000000003</v>
      </c>
      <c r="N902" s="11">
        <v>51.75</v>
      </c>
      <c r="O902" s="11">
        <v>38.082999999999998</v>
      </c>
      <c r="P902" s="11">
        <v>34.037999999999997</v>
      </c>
      <c r="Q902" s="11">
        <v>26.254999999999999</v>
      </c>
      <c r="R902" s="11">
        <v>21.771000000000001</v>
      </c>
      <c r="S902" s="11">
        <v>16.623000000000001</v>
      </c>
      <c r="T902" s="11">
        <v>12.125999999999999</v>
      </c>
      <c r="U902" s="11">
        <v>9.9760000000000009</v>
      </c>
      <c r="V902" s="11">
        <v>7.4050000000000002</v>
      </c>
      <c r="W902" s="11">
        <v>5.0839999999999996</v>
      </c>
      <c r="X902" s="11">
        <v>2.8889999999999998</v>
      </c>
      <c r="Y902" s="11">
        <v>1.1779999999999999</v>
      </c>
      <c r="Z902" s="11">
        <v>0.308</v>
      </c>
      <c r="AA902" s="11">
        <v>4.4999999999999998E-2</v>
      </c>
      <c r="AB902" s="11">
        <v>4.0000000000000001E-3</v>
      </c>
      <c r="AC902" s="11">
        <v>0</v>
      </c>
    </row>
    <row r="903" spans="1:29" ht="11.5">
      <c r="A903" s="15">
        <v>886</v>
      </c>
      <c r="B903" s="13" t="s">
        <v>1059</v>
      </c>
      <c r="C903" s="14" t="s">
        <v>1130</v>
      </c>
      <c r="D903" s="12"/>
      <c r="E903" s="12">
        <v>426</v>
      </c>
      <c r="F903" s="13" t="s">
        <v>1110</v>
      </c>
      <c r="G903" s="12">
        <v>913</v>
      </c>
      <c r="H903" s="12">
        <v>1950</v>
      </c>
      <c r="I903" s="11">
        <v>58.73</v>
      </c>
      <c r="J903" s="11">
        <v>46.921999999999997</v>
      </c>
      <c r="K903" s="11">
        <v>38.878</v>
      </c>
      <c r="L903" s="11">
        <v>31.292999999999999</v>
      </c>
      <c r="M903" s="11">
        <v>25.254000000000001</v>
      </c>
      <c r="N903" s="11">
        <v>20.998000000000001</v>
      </c>
      <c r="O903" s="11">
        <v>17.414999999999999</v>
      </c>
      <c r="P903" s="11">
        <v>15.287000000000001</v>
      </c>
      <c r="Q903" s="11">
        <v>13.28</v>
      </c>
      <c r="R903" s="11">
        <v>10.134</v>
      </c>
      <c r="S903" s="11">
        <v>9.8919999999999995</v>
      </c>
      <c r="T903" s="11">
        <v>8.327</v>
      </c>
      <c r="U903" s="11">
        <v>6.81</v>
      </c>
      <c r="V903" s="11">
        <v>5.3380000000000001</v>
      </c>
      <c r="W903" s="11">
        <v>3.5379999999999998</v>
      </c>
      <c r="X903" s="11">
        <v>1.9550000000000001</v>
      </c>
      <c r="Y903" s="11">
        <v>0.68200000000000005</v>
      </c>
      <c r="Z903" s="11">
        <v>0.2</v>
      </c>
      <c r="AA903" s="11">
        <v>3.6999999999999998E-2</v>
      </c>
      <c r="AB903" s="11">
        <v>4.0000000000000001E-3</v>
      </c>
      <c r="AC903" s="11">
        <v>0</v>
      </c>
    </row>
    <row r="904" spans="1:29" ht="11.5">
      <c r="A904" s="15">
        <v>887</v>
      </c>
      <c r="B904" s="13" t="s">
        <v>1059</v>
      </c>
      <c r="C904" s="14" t="s">
        <v>1130</v>
      </c>
      <c r="D904" s="12"/>
      <c r="E904" s="12">
        <v>426</v>
      </c>
      <c r="F904" s="13" t="s">
        <v>1110</v>
      </c>
      <c r="G904" s="12">
        <v>913</v>
      </c>
      <c r="H904" s="12">
        <v>1955</v>
      </c>
      <c r="I904" s="11">
        <v>65.727999999999994</v>
      </c>
      <c r="J904" s="11">
        <v>53.25</v>
      </c>
      <c r="K904" s="11">
        <v>44.884999999999998</v>
      </c>
      <c r="L904" s="11">
        <v>35.371000000000002</v>
      </c>
      <c r="M904" s="11">
        <v>25.28</v>
      </c>
      <c r="N904" s="11">
        <v>18.983000000000001</v>
      </c>
      <c r="O904" s="11">
        <v>16.385000000000002</v>
      </c>
      <c r="P904" s="11">
        <v>15.209</v>
      </c>
      <c r="Q904" s="11">
        <v>14.298999999999999</v>
      </c>
      <c r="R904" s="11">
        <v>12.811999999999999</v>
      </c>
      <c r="S904" s="11">
        <v>9.9890000000000008</v>
      </c>
      <c r="T904" s="11">
        <v>9.3330000000000002</v>
      </c>
      <c r="U904" s="11">
        <v>7.2809999999999997</v>
      </c>
      <c r="V904" s="11">
        <v>5.5010000000000003</v>
      </c>
      <c r="W904" s="11">
        <v>3.9630000000000001</v>
      </c>
      <c r="X904" s="11">
        <v>2.161</v>
      </c>
      <c r="Y904" s="11">
        <v>0.86399999999999999</v>
      </c>
      <c r="Z904" s="11">
        <v>0.191</v>
      </c>
      <c r="AA904" s="11">
        <v>2.9000000000000001E-2</v>
      </c>
      <c r="AB904" s="11">
        <v>3.0000000000000001E-3</v>
      </c>
      <c r="AC904" s="11">
        <v>0</v>
      </c>
    </row>
    <row r="905" spans="1:29" ht="11.5">
      <c r="A905" s="15">
        <v>888</v>
      </c>
      <c r="B905" s="13" t="s">
        <v>1059</v>
      </c>
      <c r="C905" s="14" t="s">
        <v>1130</v>
      </c>
      <c r="D905" s="12"/>
      <c r="E905" s="12">
        <v>426</v>
      </c>
      <c r="F905" s="13" t="s">
        <v>1110</v>
      </c>
      <c r="G905" s="12">
        <v>913</v>
      </c>
      <c r="H905" s="12">
        <v>1960</v>
      </c>
      <c r="I905" s="11">
        <v>73.406999999999996</v>
      </c>
      <c r="J905" s="11">
        <v>60.344999999999999</v>
      </c>
      <c r="K905" s="11">
        <v>51.161999999999999</v>
      </c>
      <c r="L905" s="11">
        <v>40.634</v>
      </c>
      <c r="M905" s="11">
        <v>27.884</v>
      </c>
      <c r="N905" s="11">
        <v>17.608000000000001</v>
      </c>
      <c r="O905" s="11">
        <v>13.544</v>
      </c>
      <c r="P905" s="11">
        <v>14.012</v>
      </c>
      <c r="Q905" s="11">
        <v>14.37</v>
      </c>
      <c r="R905" s="11">
        <v>14.022</v>
      </c>
      <c r="S905" s="11">
        <v>12.704000000000001</v>
      </c>
      <c r="T905" s="11">
        <v>9.6620000000000008</v>
      </c>
      <c r="U905" s="11">
        <v>8.2330000000000005</v>
      </c>
      <c r="V905" s="11">
        <v>5.9240000000000004</v>
      </c>
      <c r="W905" s="11">
        <v>4.1369999999999996</v>
      </c>
      <c r="X905" s="11">
        <v>2.427</v>
      </c>
      <c r="Y905" s="11">
        <v>0.94499999999999995</v>
      </c>
      <c r="Z905" s="11">
        <v>0.23599999999999999</v>
      </c>
      <c r="AA905" s="11">
        <v>2.5999999999999999E-2</v>
      </c>
      <c r="AB905" s="11">
        <v>2E-3</v>
      </c>
      <c r="AC905" s="11">
        <v>0</v>
      </c>
    </row>
    <row r="906" spans="1:29" ht="11.5">
      <c r="A906" s="15">
        <v>889</v>
      </c>
      <c r="B906" s="13" t="s">
        <v>1059</v>
      </c>
      <c r="C906" s="14" t="s">
        <v>1130</v>
      </c>
      <c r="D906" s="12"/>
      <c r="E906" s="12">
        <v>426</v>
      </c>
      <c r="F906" s="13" t="s">
        <v>1110</v>
      </c>
      <c r="G906" s="12">
        <v>913</v>
      </c>
      <c r="H906" s="12">
        <v>1965</v>
      </c>
      <c r="I906" s="11">
        <v>81.186000000000007</v>
      </c>
      <c r="J906" s="11">
        <v>67.844999999999999</v>
      </c>
      <c r="K906" s="11">
        <v>58.194000000000003</v>
      </c>
      <c r="L906" s="11">
        <v>46.954000000000001</v>
      </c>
      <c r="M906" s="11">
        <v>33.270000000000003</v>
      </c>
      <c r="N906" s="11">
        <v>20.402999999999999</v>
      </c>
      <c r="O906" s="11">
        <v>12.464</v>
      </c>
      <c r="P906" s="11">
        <v>11.456</v>
      </c>
      <c r="Q906" s="11">
        <v>13.314</v>
      </c>
      <c r="R906" s="11">
        <v>14.114000000000001</v>
      </c>
      <c r="S906" s="11">
        <v>13.805999999999999</v>
      </c>
      <c r="T906" s="11">
        <v>12.055</v>
      </c>
      <c r="U906" s="11">
        <v>8.5380000000000003</v>
      </c>
      <c r="V906" s="11">
        <v>6.6980000000000004</v>
      </c>
      <c r="W906" s="11">
        <v>4.4459999999999997</v>
      </c>
      <c r="X906" s="11">
        <v>2.5379999999999998</v>
      </c>
      <c r="Y906" s="11">
        <v>1.0660000000000001</v>
      </c>
      <c r="Z906" s="11">
        <v>0.25800000000000001</v>
      </c>
      <c r="AA906" s="11">
        <v>3.2000000000000001E-2</v>
      </c>
      <c r="AB906" s="11">
        <v>2E-3</v>
      </c>
      <c r="AC906" s="11">
        <v>0</v>
      </c>
    </row>
    <row r="907" spans="1:29" ht="11.5">
      <c r="A907" s="15">
        <v>890</v>
      </c>
      <c r="B907" s="13" t="s">
        <v>1059</v>
      </c>
      <c r="C907" s="14" t="s">
        <v>1130</v>
      </c>
      <c r="D907" s="12"/>
      <c r="E907" s="12">
        <v>426</v>
      </c>
      <c r="F907" s="13" t="s">
        <v>1110</v>
      </c>
      <c r="G907" s="12">
        <v>913</v>
      </c>
      <c r="H907" s="12">
        <v>1970</v>
      </c>
      <c r="I907" s="11">
        <v>91.745000000000005</v>
      </c>
      <c r="J907" s="11">
        <v>75.385000000000005</v>
      </c>
      <c r="K907" s="11">
        <v>65.652000000000001</v>
      </c>
      <c r="L907" s="11">
        <v>54.213999999999999</v>
      </c>
      <c r="M907" s="11">
        <v>40.078000000000003</v>
      </c>
      <c r="N907" s="11">
        <v>26.280999999999999</v>
      </c>
      <c r="O907" s="11">
        <v>15.618</v>
      </c>
      <c r="P907" s="11">
        <v>10.625</v>
      </c>
      <c r="Q907" s="11">
        <v>10.973000000000001</v>
      </c>
      <c r="R907" s="11">
        <v>13.129</v>
      </c>
      <c r="S907" s="11">
        <v>13.853999999999999</v>
      </c>
      <c r="T907" s="11">
        <v>13.019</v>
      </c>
      <c r="U907" s="11">
        <v>10.603</v>
      </c>
      <c r="V907" s="11">
        <v>6.9770000000000003</v>
      </c>
      <c r="W907" s="11">
        <v>5.016</v>
      </c>
      <c r="X907" s="11">
        <v>2.7429999999999999</v>
      </c>
      <c r="Y907" s="11">
        <v>1.131</v>
      </c>
      <c r="Z907" s="11">
        <v>0.29499999999999998</v>
      </c>
      <c r="AA907" s="11">
        <v>3.4000000000000002E-2</v>
      </c>
      <c r="AB907" s="11">
        <v>2E-3</v>
      </c>
      <c r="AC907" s="11">
        <v>0</v>
      </c>
    </row>
    <row r="908" spans="1:29" ht="11.5">
      <c r="A908" s="15">
        <v>891</v>
      </c>
      <c r="B908" s="13" t="s">
        <v>1059</v>
      </c>
      <c r="C908" s="14" t="s">
        <v>1130</v>
      </c>
      <c r="D908" s="12"/>
      <c r="E908" s="12">
        <v>426</v>
      </c>
      <c r="F908" s="13" t="s">
        <v>1110</v>
      </c>
      <c r="G908" s="12">
        <v>913</v>
      </c>
      <c r="H908" s="12">
        <v>1975</v>
      </c>
      <c r="I908" s="11">
        <v>105.916</v>
      </c>
      <c r="J908" s="11">
        <v>86.311999999999998</v>
      </c>
      <c r="K908" s="11">
        <v>73.290000000000006</v>
      </c>
      <c r="L908" s="11">
        <v>61.774000000000001</v>
      </c>
      <c r="M908" s="11">
        <v>46.259</v>
      </c>
      <c r="N908" s="11">
        <v>30.841999999999999</v>
      </c>
      <c r="O908" s="11">
        <v>20.131</v>
      </c>
      <c r="P908" s="11">
        <v>13.443</v>
      </c>
      <c r="Q908" s="11">
        <v>10.303000000000001</v>
      </c>
      <c r="R908" s="11">
        <v>10.831</v>
      </c>
      <c r="S908" s="11">
        <v>13.106999999999999</v>
      </c>
      <c r="T908" s="11">
        <v>13.332000000000001</v>
      </c>
      <c r="U908" s="11">
        <v>11.462999999999999</v>
      </c>
      <c r="V908" s="11">
        <v>8.6679999999999993</v>
      </c>
      <c r="W908" s="11">
        <v>5.3029999999999999</v>
      </c>
      <c r="X908" s="11">
        <v>3.1240000000000001</v>
      </c>
      <c r="Y908" s="11">
        <v>1.2470000000000001</v>
      </c>
      <c r="Z908" s="11">
        <v>0.316</v>
      </c>
      <c r="AA908" s="11">
        <v>3.9E-2</v>
      </c>
      <c r="AB908" s="11">
        <v>2E-3</v>
      </c>
      <c r="AC908" s="11">
        <v>0</v>
      </c>
    </row>
    <row r="909" spans="1:29" ht="11.5">
      <c r="A909" s="15">
        <v>892</v>
      </c>
      <c r="B909" s="13" t="s">
        <v>1059</v>
      </c>
      <c r="C909" s="14" t="s">
        <v>1130</v>
      </c>
      <c r="D909" s="12"/>
      <c r="E909" s="12">
        <v>426</v>
      </c>
      <c r="F909" s="13" t="s">
        <v>1110</v>
      </c>
      <c r="G909" s="12">
        <v>913</v>
      </c>
      <c r="H909" s="12">
        <v>1980</v>
      </c>
      <c r="I909" s="11">
        <v>121.30500000000001</v>
      </c>
      <c r="J909" s="11">
        <v>101.364</v>
      </c>
      <c r="K909" s="11">
        <v>84.983999999999995</v>
      </c>
      <c r="L909" s="11">
        <v>70.888999999999996</v>
      </c>
      <c r="M909" s="11">
        <v>56.578000000000003</v>
      </c>
      <c r="N909" s="11">
        <v>40.165999999999997</v>
      </c>
      <c r="O909" s="11">
        <v>26.733000000000001</v>
      </c>
      <c r="P909" s="11">
        <v>18.614000000000001</v>
      </c>
      <c r="Q909" s="11">
        <v>14.085000000000001</v>
      </c>
      <c r="R909" s="11">
        <v>11.680999999999999</v>
      </c>
      <c r="S909" s="11">
        <v>12.237</v>
      </c>
      <c r="T909" s="11">
        <v>13.36</v>
      </c>
      <c r="U909" s="11">
        <v>11.738</v>
      </c>
      <c r="V909" s="11">
        <v>9.4700000000000006</v>
      </c>
      <c r="W909" s="11">
        <v>6.6760000000000002</v>
      </c>
      <c r="X909" s="11">
        <v>3.306</v>
      </c>
      <c r="Y909" s="11">
        <v>1.4259999999999999</v>
      </c>
      <c r="Z909" s="11">
        <v>0.34899999999999998</v>
      </c>
      <c r="AA909" s="11">
        <v>4.1000000000000002E-2</v>
      </c>
      <c r="AB909" s="11">
        <v>2E-3</v>
      </c>
      <c r="AC909" s="11">
        <v>0</v>
      </c>
    </row>
    <row r="910" spans="1:29" ht="11.5">
      <c r="A910" s="15">
        <v>893</v>
      </c>
      <c r="B910" s="13" t="s">
        <v>1059</v>
      </c>
      <c r="C910" s="14" t="s">
        <v>1130</v>
      </c>
      <c r="D910" s="12"/>
      <c r="E910" s="12">
        <v>426</v>
      </c>
      <c r="F910" s="13" t="s">
        <v>1110</v>
      </c>
      <c r="G910" s="12">
        <v>913</v>
      </c>
      <c r="H910" s="12">
        <v>1985</v>
      </c>
      <c r="I910" s="11">
        <v>134.494</v>
      </c>
      <c r="J910" s="11">
        <v>117.318</v>
      </c>
      <c r="K910" s="11">
        <v>99.879000000000005</v>
      </c>
      <c r="L910" s="11">
        <v>80.683000000000007</v>
      </c>
      <c r="M910" s="11">
        <v>60.927999999999997</v>
      </c>
      <c r="N910" s="11">
        <v>44.582000000000001</v>
      </c>
      <c r="O910" s="11">
        <v>32.103000000000002</v>
      </c>
      <c r="P910" s="11">
        <v>23.981999999999999</v>
      </c>
      <c r="Q910" s="11">
        <v>19.148</v>
      </c>
      <c r="R910" s="11">
        <v>15.539</v>
      </c>
      <c r="S910" s="11">
        <v>13.7</v>
      </c>
      <c r="T910" s="11">
        <v>13.265000000000001</v>
      </c>
      <c r="U910" s="11">
        <v>12.076000000000001</v>
      </c>
      <c r="V910" s="11">
        <v>9.8740000000000006</v>
      </c>
      <c r="W910" s="11">
        <v>7.4980000000000002</v>
      </c>
      <c r="X910" s="11">
        <v>4.2539999999999996</v>
      </c>
      <c r="Y910" s="11">
        <v>1.5269999999999999</v>
      </c>
      <c r="Z910" s="11">
        <v>0.39900000000000002</v>
      </c>
      <c r="AA910" s="11">
        <v>4.2999999999999997E-2</v>
      </c>
      <c r="AB910" s="11">
        <v>2E-3</v>
      </c>
      <c r="AC910" s="11">
        <v>0</v>
      </c>
    </row>
    <row r="911" spans="1:29" ht="11.5">
      <c r="A911" s="15">
        <v>894</v>
      </c>
      <c r="B911" s="13" t="s">
        <v>1059</v>
      </c>
      <c r="C911" s="14" t="s">
        <v>1130</v>
      </c>
      <c r="D911" s="12"/>
      <c r="E911" s="12">
        <v>426</v>
      </c>
      <c r="F911" s="13" t="s">
        <v>1110</v>
      </c>
      <c r="G911" s="12">
        <v>913</v>
      </c>
      <c r="H911" s="12">
        <v>1990</v>
      </c>
      <c r="I911" s="11">
        <v>139.63</v>
      </c>
      <c r="J911" s="11">
        <v>131.18899999999999</v>
      </c>
      <c r="K911" s="11">
        <v>116.18899999999999</v>
      </c>
      <c r="L911" s="11">
        <v>94.501000000000005</v>
      </c>
      <c r="M911" s="11">
        <v>67.391999999999996</v>
      </c>
      <c r="N911" s="11">
        <v>44.789000000000001</v>
      </c>
      <c r="O911" s="11">
        <v>33.783999999999999</v>
      </c>
      <c r="P911" s="11">
        <v>28.646999999999998</v>
      </c>
      <c r="Q911" s="11">
        <v>25.593</v>
      </c>
      <c r="R911" s="11">
        <v>22.266999999999999</v>
      </c>
      <c r="S911" s="11">
        <v>19.437999999999999</v>
      </c>
      <c r="T911" s="11">
        <v>16.108000000000001</v>
      </c>
      <c r="U911" s="11">
        <v>12.212999999999999</v>
      </c>
      <c r="V911" s="11">
        <v>10.343999999999999</v>
      </c>
      <c r="W911" s="11">
        <v>8.1630000000000003</v>
      </c>
      <c r="X911" s="11">
        <v>4.8470000000000004</v>
      </c>
      <c r="Y911" s="11">
        <v>1.9710000000000001</v>
      </c>
      <c r="Z911" s="11">
        <v>0.43099999999999999</v>
      </c>
      <c r="AA911" s="11">
        <v>4.9000000000000002E-2</v>
      </c>
      <c r="AB911" s="11">
        <v>2E-3</v>
      </c>
      <c r="AC911" s="11">
        <v>0</v>
      </c>
    </row>
    <row r="912" spans="1:29" ht="11.5">
      <c r="A912" s="15">
        <v>895</v>
      </c>
      <c r="B912" s="13" t="s">
        <v>1059</v>
      </c>
      <c r="C912" s="14" t="s">
        <v>1130</v>
      </c>
      <c r="D912" s="12"/>
      <c r="E912" s="12">
        <v>426</v>
      </c>
      <c r="F912" s="13" t="s">
        <v>1110</v>
      </c>
      <c r="G912" s="12">
        <v>913</v>
      </c>
      <c r="H912" s="12">
        <v>1995</v>
      </c>
      <c r="I912" s="11">
        <v>138.54400000000001</v>
      </c>
      <c r="J912" s="11">
        <v>136.31200000000001</v>
      </c>
      <c r="K912" s="11">
        <v>129.89400000000001</v>
      </c>
      <c r="L912" s="11">
        <v>111.17100000000001</v>
      </c>
      <c r="M912" s="11">
        <v>83.548000000000002</v>
      </c>
      <c r="N912" s="11">
        <v>61.594000000000001</v>
      </c>
      <c r="O912" s="11">
        <v>53.143000000000001</v>
      </c>
      <c r="P912" s="11">
        <v>46.689</v>
      </c>
      <c r="Q912" s="11">
        <v>38.654000000000003</v>
      </c>
      <c r="R912" s="11">
        <v>32.94</v>
      </c>
      <c r="S912" s="11">
        <v>26.675999999999998</v>
      </c>
      <c r="T912" s="11">
        <v>21.33</v>
      </c>
      <c r="U912" s="11">
        <v>15.215999999999999</v>
      </c>
      <c r="V912" s="11">
        <v>10.381</v>
      </c>
      <c r="W912" s="11">
        <v>8.5109999999999992</v>
      </c>
      <c r="X912" s="11">
        <v>5.226</v>
      </c>
      <c r="Y912" s="11">
        <v>2.218</v>
      </c>
      <c r="Z912" s="11">
        <v>0.54400000000000004</v>
      </c>
      <c r="AA912" s="11">
        <v>5.1999999999999998E-2</v>
      </c>
      <c r="AB912" s="11">
        <v>2E-3</v>
      </c>
      <c r="AC912" s="11">
        <v>0</v>
      </c>
    </row>
    <row r="913" spans="1:29" ht="11.5">
      <c r="A913" s="15">
        <v>896</v>
      </c>
      <c r="B913" s="13" t="s">
        <v>1059</v>
      </c>
      <c r="C913" s="14" t="s">
        <v>1130</v>
      </c>
      <c r="D913" s="12"/>
      <c r="E913" s="12">
        <v>426</v>
      </c>
      <c r="F913" s="13" t="s">
        <v>1110</v>
      </c>
      <c r="G913" s="12">
        <v>913</v>
      </c>
      <c r="H913" s="12">
        <v>2000</v>
      </c>
      <c r="I913" s="11">
        <v>139.59299999999999</v>
      </c>
      <c r="J913" s="11">
        <v>134.33199999999999</v>
      </c>
      <c r="K913" s="11">
        <v>134.54599999999999</v>
      </c>
      <c r="L913" s="11">
        <v>123.70699999999999</v>
      </c>
      <c r="M913" s="11">
        <v>96.778000000000006</v>
      </c>
      <c r="N913" s="11">
        <v>65.819999999999993</v>
      </c>
      <c r="O913" s="11">
        <v>48.820999999999998</v>
      </c>
      <c r="P913" s="11">
        <v>46.69</v>
      </c>
      <c r="Q913" s="11">
        <v>43.933</v>
      </c>
      <c r="R913" s="11">
        <v>37.265000000000001</v>
      </c>
      <c r="S913" s="11">
        <v>32.686</v>
      </c>
      <c r="T913" s="11">
        <v>25.785</v>
      </c>
      <c r="U913" s="11">
        <v>18.145</v>
      </c>
      <c r="V913" s="11">
        <v>12.222</v>
      </c>
      <c r="W913" s="11">
        <v>8.0470000000000006</v>
      </c>
      <c r="X913" s="11">
        <v>5.2610000000000001</v>
      </c>
      <c r="Y913" s="11">
        <v>2.3620000000000001</v>
      </c>
      <c r="Z913" s="11">
        <v>0.61399999999999999</v>
      </c>
      <c r="AA913" s="11">
        <v>7.2999999999999995E-2</v>
      </c>
      <c r="AB913" s="11">
        <v>4.0000000000000001E-3</v>
      </c>
      <c r="AC913" s="11">
        <v>0</v>
      </c>
    </row>
    <row r="914" spans="1:29" ht="11.5">
      <c r="A914" s="15">
        <v>897</v>
      </c>
      <c r="B914" s="13" t="s">
        <v>1059</v>
      </c>
      <c r="C914" s="14" t="s">
        <v>1130</v>
      </c>
      <c r="D914" s="12"/>
      <c r="E914" s="12">
        <v>426</v>
      </c>
      <c r="F914" s="13" t="s">
        <v>1110</v>
      </c>
      <c r="G914" s="12">
        <v>913</v>
      </c>
      <c r="H914" s="12">
        <v>2005</v>
      </c>
      <c r="I914" s="11">
        <v>132.94200000000001</v>
      </c>
      <c r="J914" s="11">
        <v>118.504</v>
      </c>
      <c r="K914" s="11">
        <v>120.797</v>
      </c>
      <c r="L914" s="11">
        <v>122.098</v>
      </c>
      <c r="M914" s="11">
        <v>109.24</v>
      </c>
      <c r="N914" s="11">
        <v>82.18</v>
      </c>
      <c r="O914" s="11">
        <v>55.968000000000004</v>
      </c>
      <c r="P914" s="11">
        <v>42.356999999999999</v>
      </c>
      <c r="Q914" s="11">
        <v>39.523000000000003</v>
      </c>
      <c r="R914" s="11">
        <v>35.795999999999999</v>
      </c>
      <c r="S914" s="11">
        <v>29.727</v>
      </c>
      <c r="T914" s="11">
        <v>25.489000000000001</v>
      </c>
      <c r="U914" s="11">
        <v>18.978000000000002</v>
      </c>
      <c r="V914" s="11">
        <v>12.82</v>
      </c>
      <c r="W914" s="11">
        <v>9.0510000000000002</v>
      </c>
      <c r="X914" s="11">
        <v>5.4020000000000001</v>
      </c>
      <c r="Y914" s="11">
        <v>2.569</v>
      </c>
      <c r="Z914" s="11">
        <v>0.67100000000000004</v>
      </c>
      <c r="AA914" s="11">
        <v>8.5999999999999993E-2</v>
      </c>
      <c r="AB914" s="11">
        <v>6.0000000000000001E-3</v>
      </c>
      <c r="AC914" s="11">
        <v>0</v>
      </c>
    </row>
    <row r="915" spans="1:29" ht="11.5">
      <c r="A915" s="15">
        <v>898</v>
      </c>
      <c r="B915" s="13" t="s">
        <v>1059</v>
      </c>
      <c r="C915" s="14" t="s">
        <v>1130</v>
      </c>
      <c r="D915" s="12"/>
      <c r="E915" s="12">
        <v>426</v>
      </c>
      <c r="F915" s="13" t="s">
        <v>1110</v>
      </c>
      <c r="G915" s="12">
        <v>913</v>
      </c>
      <c r="H915" s="12">
        <v>2010</v>
      </c>
      <c r="I915" s="11">
        <v>125.73399999999999</v>
      </c>
      <c r="J915" s="11">
        <v>113.51900000000001</v>
      </c>
      <c r="K915" s="11">
        <v>109.14100000000001</v>
      </c>
      <c r="L915" s="11">
        <v>113.803</v>
      </c>
      <c r="M915" s="11">
        <v>112.188</v>
      </c>
      <c r="N915" s="11">
        <v>96.006</v>
      </c>
      <c r="O915" s="11">
        <v>70.287999999999997</v>
      </c>
      <c r="P915" s="11">
        <v>48.023000000000003</v>
      </c>
      <c r="Q915" s="11">
        <v>37.366</v>
      </c>
      <c r="R915" s="11">
        <v>35.051000000000002</v>
      </c>
      <c r="S915" s="11">
        <v>31.177</v>
      </c>
      <c r="T915" s="11">
        <v>25.108000000000001</v>
      </c>
      <c r="U915" s="11">
        <v>20.466999999999999</v>
      </c>
      <c r="V915" s="11">
        <v>14.365</v>
      </c>
      <c r="W915" s="11">
        <v>8.8859999999999992</v>
      </c>
      <c r="X915" s="11">
        <v>5.4039999999999999</v>
      </c>
      <c r="Y915" s="11">
        <v>2.5539999999999998</v>
      </c>
      <c r="Z915" s="11">
        <v>0.71699999999999997</v>
      </c>
      <c r="AA915" s="11">
        <v>9.6000000000000002E-2</v>
      </c>
      <c r="AB915" s="11">
        <v>8.0000000000000002E-3</v>
      </c>
      <c r="AC915" s="11">
        <v>0</v>
      </c>
    </row>
    <row r="916" spans="1:29" ht="11.5">
      <c r="A916" s="15">
        <v>899</v>
      </c>
      <c r="B916" s="13" t="s">
        <v>1059</v>
      </c>
      <c r="C916" s="14" t="s">
        <v>1130</v>
      </c>
      <c r="D916" s="12"/>
      <c r="E916" s="12">
        <v>426</v>
      </c>
      <c r="F916" s="13" t="s">
        <v>1110</v>
      </c>
      <c r="G916" s="12">
        <v>913</v>
      </c>
      <c r="H916" s="12">
        <v>2015</v>
      </c>
      <c r="I916" s="11">
        <v>122.50700000000001</v>
      </c>
      <c r="J916" s="11">
        <v>109.429</v>
      </c>
      <c r="K916" s="11">
        <v>111.925</v>
      </c>
      <c r="L916" s="11">
        <v>108.71</v>
      </c>
      <c r="M916" s="11">
        <v>104.51600000000001</v>
      </c>
      <c r="N916" s="11">
        <v>97.281999999999996</v>
      </c>
      <c r="O916" s="11">
        <v>86.302999999999997</v>
      </c>
      <c r="P916" s="11">
        <v>67.710999999999999</v>
      </c>
      <c r="Q916" s="11">
        <v>49.234999999999999</v>
      </c>
      <c r="R916" s="11">
        <v>38.131999999999998</v>
      </c>
      <c r="S916" s="11">
        <v>33.116</v>
      </c>
      <c r="T916" s="11">
        <v>27.132999999999999</v>
      </c>
      <c r="U916" s="11">
        <v>20.812999999999999</v>
      </c>
      <c r="V916" s="11">
        <v>15.861000000000001</v>
      </c>
      <c r="W916" s="11">
        <v>10.14</v>
      </c>
      <c r="X916" s="11">
        <v>5.59</v>
      </c>
      <c r="Y916" s="11">
        <v>2.6669999999999998</v>
      </c>
      <c r="Z916" s="11">
        <v>0.746</v>
      </c>
      <c r="AA916" s="11">
        <v>0.10299999999999999</v>
      </c>
      <c r="AB916" s="11">
        <v>8.9999999999999993E-3</v>
      </c>
      <c r="AC916" s="11">
        <v>1E-3</v>
      </c>
    </row>
    <row r="917" spans="1:29" ht="11.5">
      <c r="A917" s="15">
        <v>900</v>
      </c>
      <c r="B917" s="13" t="s">
        <v>1059</v>
      </c>
      <c r="C917" s="14" t="s">
        <v>1130</v>
      </c>
      <c r="D917" s="12"/>
      <c r="E917" s="12">
        <v>426</v>
      </c>
      <c r="F917" s="13" t="s">
        <v>1110</v>
      </c>
      <c r="G917" s="12">
        <v>913</v>
      </c>
      <c r="H917" s="12">
        <v>2020</v>
      </c>
      <c r="I917" s="11">
        <v>127.621</v>
      </c>
      <c r="J917" s="11">
        <v>112.63500000000001</v>
      </c>
      <c r="K917" s="11">
        <v>105.39400000000001</v>
      </c>
      <c r="L917" s="11">
        <v>108.485</v>
      </c>
      <c r="M917" s="11">
        <v>102.782</v>
      </c>
      <c r="N917" s="11">
        <v>96.775999999999996</v>
      </c>
      <c r="O917" s="11">
        <v>90.606999999999999</v>
      </c>
      <c r="P917" s="11">
        <v>80.766999999999996</v>
      </c>
      <c r="Q917" s="11">
        <v>63.046999999999997</v>
      </c>
      <c r="R917" s="11">
        <v>45.384999999999998</v>
      </c>
      <c r="S917" s="11">
        <v>34.316000000000003</v>
      </c>
      <c r="T917" s="11">
        <v>28.707000000000001</v>
      </c>
      <c r="U917" s="11">
        <v>22.494</v>
      </c>
      <c r="V917" s="11">
        <v>16.280999999999999</v>
      </c>
      <c r="W917" s="11">
        <v>11.49</v>
      </c>
      <c r="X917" s="11">
        <v>6.4279999999999999</v>
      </c>
      <c r="Y917" s="11">
        <v>2.77</v>
      </c>
      <c r="Z917" s="11">
        <v>0.83299999999999996</v>
      </c>
      <c r="AA917" s="11">
        <v>0.122</v>
      </c>
      <c r="AB917" s="11">
        <v>8.9999999999999993E-3</v>
      </c>
      <c r="AC917" s="11">
        <v>1E-3</v>
      </c>
    </row>
    <row r="918" spans="1:29" ht="11.5">
      <c r="A918" s="15">
        <v>901</v>
      </c>
      <c r="B918" s="13" t="s">
        <v>1059</v>
      </c>
      <c r="C918" s="14" t="s">
        <v>615</v>
      </c>
      <c r="D918" s="12"/>
      <c r="E918" s="12">
        <v>516</v>
      </c>
      <c r="F918" s="13" t="s">
        <v>1110</v>
      </c>
      <c r="G918" s="12">
        <v>913</v>
      </c>
      <c r="H918" s="12">
        <v>1950</v>
      </c>
      <c r="I918" s="11">
        <v>41.082999999999998</v>
      </c>
      <c r="J918" s="11">
        <v>32.686999999999998</v>
      </c>
      <c r="K918" s="11">
        <v>27.576000000000001</v>
      </c>
      <c r="L918" s="11">
        <v>24.998000000000001</v>
      </c>
      <c r="M918" s="11">
        <v>23.587</v>
      </c>
      <c r="N918" s="11">
        <v>20.332999999999998</v>
      </c>
      <c r="O918" s="11">
        <v>17.079999999999998</v>
      </c>
      <c r="P918" s="11">
        <v>14.353</v>
      </c>
      <c r="Q918" s="11">
        <v>12.12</v>
      </c>
      <c r="R918" s="11">
        <v>10.677</v>
      </c>
      <c r="S918" s="11">
        <v>8.7720000000000002</v>
      </c>
      <c r="T918" s="11">
        <v>6.5709999999999997</v>
      </c>
      <c r="U918" s="11">
        <v>5.7480000000000002</v>
      </c>
      <c r="V918" s="11">
        <v>4.1070000000000002</v>
      </c>
      <c r="W918" s="11">
        <v>3.2839999999999998</v>
      </c>
      <c r="X918" s="11">
        <v>1.643</v>
      </c>
      <c r="Y918" s="11">
        <v>0.61099999999999999</v>
      </c>
      <c r="Z918" s="11">
        <v>0.17699999999999999</v>
      </c>
      <c r="AA918" s="11">
        <v>3.1E-2</v>
      </c>
      <c r="AB918" s="11">
        <v>3.0000000000000001E-3</v>
      </c>
      <c r="AC918" s="11">
        <v>0</v>
      </c>
    </row>
    <row r="919" spans="1:29" ht="11.5">
      <c r="A919" s="15">
        <v>902</v>
      </c>
      <c r="B919" s="13" t="s">
        <v>1059</v>
      </c>
      <c r="C919" s="14" t="s">
        <v>615</v>
      </c>
      <c r="D919" s="12"/>
      <c r="E919" s="12">
        <v>516</v>
      </c>
      <c r="F919" s="13" t="s">
        <v>1110</v>
      </c>
      <c r="G919" s="12">
        <v>913</v>
      </c>
      <c r="H919" s="12">
        <v>1955</v>
      </c>
      <c r="I919" s="11">
        <v>46.375999999999998</v>
      </c>
      <c r="J919" s="11">
        <v>36.542999999999999</v>
      </c>
      <c r="K919" s="11">
        <v>31.263000000000002</v>
      </c>
      <c r="L919" s="11">
        <v>26.678999999999998</v>
      </c>
      <c r="M919" s="11">
        <v>23.931999999999999</v>
      </c>
      <c r="N919" s="11">
        <v>22.341999999999999</v>
      </c>
      <c r="O919" s="11">
        <v>19.163</v>
      </c>
      <c r="P919" s="11">
        <v>15.972</v>
      </c>
      <c r="Q919" s="11">
        <v>13.28</v>
      </c>
      <c r="R919" s="11">
        <v>11.089</v>
      </c>
      <c r="S919" s="11">
        <v>9.625</v>
      </c>
      <c r="T919" s="11">
        <v>7.74</v>
      </c>
      <c r="U919" s="11">
        <v>5.5970000000000004</v>
      </c>
      <c r="V919" s="11">
        <v>4.6050000000000004</v>
      </c>
      <c r="W919" s="11">
        <v>2.97</v>
      </c>
      <c r="X919" s="11">
        <v>2.012</v>
      </c>
      <c r="Y919" s="11">
        <v>0.77</v>
      </c>
      <c r="Z919" s="11">
        <v>0.188</v>
      </c>
      <c r="AA919" s="11">
        <v>2.9000000000000001E-2</v>
      </c>
      <c r="AB919" s="11">
        <v>3.0000000000000001E-3</v>
      </c>
      <c r="AC919" s="11">
        <v>0</v>
      </c>
    </row>
    <row r="920" spans="1:29" ht="11.5">
      <c r="A920" s="15">
        <v>903</v>
      </c>
      <c r="B920" s="13" t="s">
        <v>1059</v>
      </c>
      <c r="C920" s="14" t="s">
        <v>615</v>
      </c>
      <c r="D920" s="12"/>
      <c r="E920" s="12">
        <v>516</v>
      </c>
      <c r="F920" s="13" t="s">
        <v>1110</v>
      </c>
      <c r="G920" s="12">
        <v>913</v>
      </c>
      <c r="H920" s="12">
        <v>1960</v>
      </c>
      <c r="I920" s="11">
        <v>52.33</v>
      </c>
      <c r="J920" s="11">
        <v>42.311999999999998</v>
      </c>
      <c r="K920" s="11">
        <v>35.32</v>
      </c>
      <c r="L920" s="11">
        <v>30.448</v>
      </c>
      <c r="M920" s="11">
        <v>25.725999999999999</v>
      </c>
      <c r="N920" s="11">
        <v>22.867999999999999</v>
      </c>
      <c r="O920" s="11">
        <v>21.251999999999999</v>
      </c>
      <c r="P920" s="11">
        <v>18.100000000000001</v>
      </c>
      <c r="Q920" s="11">
        <v>14.936999999999999</v>
      </c>
      <c r="R920" s="11">
        <v>12.282</v>
      </c>
      <c r="S920" s="11">
        <v>10.098000000000001</v>
      </c>
      <c r="T920" s="11">
        <v>8.5749999999999993</v>
      </c>
      <c r="U920" s="11">
        <v>6.657</v>
      </c>
      <c r="V920" s="11">
        <v>4.524</v>
      </c>
      <c r="W920" s="11">
        <v>3.3570000000000002</v>
      </c>
      <c r="X920" s="11">
        <v>1.829</v>
      </c>
      <c r="Y920" s="11">
        <v>0.94099999999999995</v>
      </c>
      <c r="Z920" s="11">
        <v>0.23300000000000001</v>
      </c>
      <c r="AA920" s="11">
        <v>0.03</v>
      </c>
      <c r="AB920" s="11">
        <v>2E-3</v>
      </c>
      <c r="AC920" s="11">
        <v>0</v>
      </c>
    </row>
    <row r="921" spans="1:29" ht="11.5">
      <c r="A921" s="15">
        <v>904</v>
      </c>
      <c r="B921" s="13" t="s">
        <v>1059</v>
      </c>
      <c r="C921" s="14" t="s">
        <v>615</v>
      </c>
      <c r="D921" s="12"/>
      <c r="E921" s="12">
        <v>516</v>
      </c>
      <c r="F921" s="13" t="s">
        <v>1110</v>
      </c>
      <c r="G921" s="12">
        <v>913</v>
      </c>
      <c r="H921" s="12">
        <v>1965</v>
      </c>
      <c r="I921" s="11">
        <v>60.048000000000002</v>
      </c>
      <c r="J921" s="11">
        <v>48.790999999999997</v>
      </c>
      <c r="K921" s="11">
        <v>41.218000000000004</v>
      </c>
      <c r="L921" s="11">
        <v>34.572000000000003</v>
      </c>
      <c r="M921" s="11">
        <v>29.533999999999999</v>
      </c>
      <c r="N921" s="11">
        <v>24.757999999999999</v>
      </c>
      <c r="O921" s="11">
        <v>21.913</v>
      </c>
      <c r="P921" s="11">
        <v>20.228000000000002</v>
      </c>
      <c r="Q921" s="11">
        <v>17.065000000000001</v>
      </c>
      <c r="R921" s="11">
        <v>13.932</v>
      </c>
      <c r="S921" s="11">
        <v>11.276</v>
      </c>
      <c r="T921" s="11">
        <v>9.0670000000000002</v>
      </c>
      <c r="U921" s="11">
        <v>7.43</v>
      </c>
      <c r="V921" s="11">
        <v>5.4180000000000001</v>
      </c>
      <c r="W921" s="11">
        <v>3.319</v>
      </c>
      <c r="X921" s="11">
        <v>2.0750000000000002</v>
      </c>
      <c r="Y921" s="11">
        <v>0.85299999999999998</v>
      </c>
      <c r="Z921" s="11">
        <v>0.27700000000000002</v>
      </c>
      <c r="AA921" s="11">
        <v>3.5000000000000003E-2</v>
      </c>
      <c r="AB921" s="11">
        <v>2E-3</v>
      </c>
      <c r="AC921" s="11">
        <v>0</v>
      </c>
    </row>
    <row r="922" spans="1:29" ht="11.5">
      <c r="A922" s="15">
        <v>905</v>
      </c>
      <c r="B922" s="13" t="s">
        <v>1059</v>
      </c>
      <c r="C922" s="14" t="s">
        <v>615</v>
      </c>
      <c r="D922" s="12"/>
      <c r="E922" s="12">
        <v>516</v>
      </c>
      <c r="F922" s="13" t="s">
        <v>1110</v>
      </c>
      <c r="G922" s="12">
        <v>913</v>
      </c>
      <c r="H922" s="12">
        <v>1970</v>
      </c>
      <c r="I922" s="11">
        <v>69.989000000000004</v>
      </c>
      <c r="J922" s="11">
        <v>56.825000000000003</v>
      </c>
      <c r="K922" s="11">
        <v>47.761000000000003</v>
      </c>
      <c r="L922" s="11">
        <v>40.442</v>
      </c>
      <c r="M922" s="11">
        <v>33.567999999999998</v>
      </c>
      <c r="N922" s="11">
        <v>28.431000000000001</v>
      </c>
      <c r="O922" s="11">
        <v>23.733000000000001</v>
      </c>
      <c r="P922" s="11">
        <v>20.888000000000002</v>
      </c>
      <c r="Q922" s="11">
        <v>19.128</v>
      </c>
      <c r="R922" s="11">
        <v>15.978</v>
      </c>
      <c r="S922" s="11">
        <v>12.845000000000001</v>
      </c>
      <c r="T922" s="11">
        <v>10.172000000000001</v>
      </c>
      <c r="U922" s="11">
        <v>7.8959999999999999</v>
      </c>
      <c r="V922" s="11">
        <v>6.0780000000000003</v>
      </c>
      <c r="W922" s="11">
        <v>3.9950000000000001</v>
      </c>
      <c r="X922" s="11">
        <v>2.0590000000000002</v>
      </c>
      <c r="Y922" s="11">
        <v>0.96599999999999997</v>
      </c>
      <c r="Z922" s="11">
        <v>0.249</v>
      </c>
      <c r="AA922" s="11">
        <v>3.9E-2</v>
      </c>
      <c r="AB922" s="11">
        <v>2E-3</v>
      </c>
      <c r="AC922" s="11">
        <v>0</v>
      </c>
    </row>
    <row r="923" spans="1:29" ht="11.5">
      <c r="A923" s="15">
        <v>906</v>
      </c>
      <c r="B923" s="13" t="s">
        <v>1059</v>
      </c>
      <c r="C923" s="14" t="s">
        <v>615</v>
      </c>
      <c r="D923" s="12"/>
      <c r="E923" s="12">
        <v>516</v>
      </c>
      <c r="F923" s="13" t="s">
        <v>1110</v>
      </c>
      <c r="G923" s="12">
        <v>913</v>
      </c>
      <c r="H923" s="12">
        <v>1975</v>
      </c>
      <c r="I923" s="11">
        <v>86.177999999999997</v>
      </c>
      <c r="J923" s="11">
        <v>66.863</v>
      </c>
      <c r="K923" s="11">
        <v>55.762</v>
      </c>
      <c r="L923" s="11">
        <v>46.892000000000003</v>
      </c>
      <c r="M923" s="11">
        <v>39.215000000000003</v>
      </c>
      <c r="N923" s="11">
        <v>32.213000000000001</v>
      </c>
      <c r="O923" s="11">
        <v>27.167000000000002</v>
      </c>
      <c r="P923" s="11">
        <v>22.558</v>
      </c>
      <c r="Q923" s="11">
        <v>19.718</v>
      </c>
      <c r="R923" s="11">
        <v>17.905000000000001</v>
      </c>
      <c r="S923" s="11">
        <v>14.733000000000001</v>
      </c>
      <c r="T923" s="11">
        <v>11.589</v>
      </c>
      <c r="U923" s="11">
        <v>8.859</v>
      </c>
      <c r="V923" s="11">
        <v>6.4580000000000002</v>
      </c>
      <c r="W923" s="11">
        <v>4.4779999999999998</v>
      </c>
      <c r="X923" s="11">
        <v>2.4689999999999999</v>
      </c>
      <c r="Y923" s="11">
        <v>0.94799999999999995</v>
      </c>
      <c r="Z923" s="11">
        <v>0.27500000000000002</v>
      </c>
      <c r="AA923" s="11">
        <v>3.4000000000000002E-2</v>
      </c>
      <c r="AB923" s="11">
        <v>2E-3</v>
      </c>
      <c r="AC923" s="11">
        <v>0</v>
      </c>
    </row>
    <row r="924" spans="1:29" ht="11.5">
      <c r="A924" s="15">
        <v>907</v>
      </c>
      <c r="B924" s="13" t="s">
        <v>1059</v>
      </c>
      <c r="C924" s="14" t="s">
        <v>615</v>
      </c>
      <c r="D924" s="12"/>
      <c r="E924" s="12">
        <v>516</v>
      </c>
      <c r="F924" s="13" t="s">
        <v>1110</v>
      </c>
      <c r="G924" s="12">
        <v>913</v>
      </c>
      <c r="H924" s="12">
        <v>1980</v>
      </c>
      <c r="I924" s="11">
        <v>96.183000000000007</v>
      </c>
      <c r="J924" s="11">
        <v>82.453000000000003</v>
      </c>
      <c r="K924" s="11">
        <v>65.403999999999996</v>
      </c>
      <c r="L924" s="11">
        <v>53.201000000000001</v>
      </c>
      <c r="M924" s="11">
        <v>41.491999999999997</v>
      </c>
      <c r="N924" s="11">
        <v>32.584000000000003</v>
      </c>
      <c r="O924" s="11">
        <v>26.434000000000001</v>
      </c>
      <c r="P924" s="11">
        <v>22.684000000000001</v>
      </c>
      <c r="Q924" s="11">
        <v>19.175999999999998</v>
      </c>
      <c r="R924" s="11">
        <v>17.07</v>
      </c>
      <c r="S924" s="11">
        <v>15.631</v>
      </c>
      <c r="T924" s="11">
        <v>12.738</v>
      </c>
      <c r="U924" s="11">
        <v>9.7509999999999994</v>
      </c>
      <c r="V924" s="11">
        <v>7.0380000000000003</v>
      </c>
      <c r="W924" s="11">
        <v>4.633</v>
      </c>
      <c r="X924" s="11">
        <v>2.6960000000000002</v>
      </c>
      <c r="Y924" s="11">
        <v>1.0900000000000001</v>
      </c>
      <c r="Z924" s="11">
        <v>0.26</v>
      </c>
      <c r="AA924" s="11">
        <v>3.5999999999999997E-2</v>
      </c>
      <c r="AB924" s="11">
        <v>2E-3</v>
      </c>
      <c r="AC924" s="11">
        <v>0</v>
      </c>
    </row>
    <row r="925" spans="1:29" ht="11.5">
      <c r="A925" s="15">
        <v>908</v>
      </c>
      <c r="B925" s="13" t="s">
        <v>1059</v>
      </c>
      <c r="C925" s="14" t="s">
        <v>615</v>
      </c>
      <c r="D925" s="12"/>
      <c r="E925" s="12">
        <v>516</v>
      </c>
      <c r="F925" s="13" t="s">
        <v>1110</v>
      </c>
      <c r="G925" s="12">
        <v>913</v>
      </c>
      <c r="H925" s="12">
        <v>1985</v>
      </c>
      <c r="I925" s="11">
        <v>105.026</v>
      </c>
      <c r="J925" s="11">
        <v>92.718999999999994</v>
      </c>
      <c r="K925" s="11">
        <v>80.984999999999999</v>
      </c>
      <c r="L925" s="11">
        <v>63.371000000000002</v>
      </c>
      <c r="M925" s="11">
        <v>49.231999999999999</v>
      </c>
      <c r="N925" s="11">
        <v>36.758000000000003</v>
      </c>
      <c r="O925" s="11">
        <v>28.469000000000001</v>
      </c>
      <c r="P925" s="11">
        <v>23.2</v>
      </c>
      <c r="Q925" s="11">
        <v>20.13</v>
      </c>
      <c r="R925" s="11">
        <v>17.114000000000001</v>
      </c>
      <c r="S925" s="11">
        <v>15.223000000000001</v>
      </c>
      <c r="T925" s="11">
        <v>13.798999999999999</v>
      </c>
      <c r="U925" s="11">
        <v>10.917</v>
      </c>
      <c r="V925" s="11">
        <v>7.8719999999999999</v>
      </c>
      <c r="W925" s="11">
        <v>5.125</v>
      </c>
      <c r="X925" s="11">
        <v>2.8260000000000001</v>
      </c>
      <c r="Y925" s="11">
        <v>1.214</v>
      </c>
      <c r="Z925" s="11">
        <v>0.30299999999999999</v>
      </c>
      <c r="AA925" s="11">
        <v>3.3000000000000002E-2</v>
      </c>
      <c r="AB925" s="11">
        <v>2E-3</v>
      </c>
      <c r="AC925" s="11">
        <v>0</v>
      </c>
    </row>
    <row r="926" spans="1:29" ht="11.5">
      <c r="A926" s="15">
        <v>909</v>
      </c>
      <c r="B926" s="13" t="s">
        <v>1059</v>
      </c>
      <c r="C926" s="14" t="s">
        <v>615</v>
      </c>
      <c r="D926" s="12"/>
      <c r="E926" s="12">
        <v>516</v>
      </c>
      <c r="F926" s="13" t="s">
        <v>1110</v>
      </c>
      <c r="G926" s="12">
        <v>913</v>
      </c>
      <c r="H926" s="12">
        <v>1990</v>
      </c>
      <c r="I926" s="11">
        <v>120.373</v>
      </c>
      <c r="J926" s="11">
        <v>103.461</v>
      </c>
      <c r="K926" s="11">
        <v>92.09</v>
      </c>
      <c r="L926" s="11">
        <v>81.287999999999997</v>
      </c>
      <c r="M926" s="11">
        <v>65.051000000000002</v>
      </c>
      <c r="N926" s="11">
        <v>51.6</v>
      </c>
      <c r="O926" s="11">
        <v>38.773000000000003</v>
      </c>
      <c r="P926" s="11">
        <v>29.716000000000001</v>
      </c>
      <c r="Q926" s="11">
        <v>23.744</v>
      </c>
      <c r="R926" s="11">
        <v>20.116</v>
      </c>
      <c r="S926" s="11">
        <v>16.661000000000001</v>
      </c>
      <c r="T926" s="11">
        <v>14.36</v>
      </c>
      <c r="U926" s="11">
        <v>12.478999999999999</v>
      </c>
      <c r="V926" s="11">
        <v>9.2550000000000008</v>
      </c>
      <c r="W926" s="11">
        <v>6.0190000000000001</v>
      </c>
      <c r="X926" s="11">
        <v>3.3</v>
      </c>
      <c r="Y926" s="11">
        <v>1.367</v>
      </c>
      <c r="Z926" s="11">
        <v>0.35499999999999998</v>
      </c>
      <c r="AA926" s="11">
        <v>3.9E-2</v>
      </c>
      <c r="AB926" s="11">
        <v>2E-3</v>
      </c>
      <c r="AC926" s="11">
        <v>0</v>
      </c>
    </row>
    <row r="927" spans="1:29" ht="11.5">
      <c r="A927" s="15">
        <v>910</v>
      </c>
      <c r="B927" s="13" t="s">
        <v>1059</v>
      </c>
      <c r="C927" s="14" t="s">
        <v>615</v>
      </c>
      <c r="D927" s="12"/>
      <c r="E927" s="12">
        <v>516</v>
      </c>
      <c r="F927" s="13" t="s">
        <v>1110</v>
      </c>
      <c r="G927" s="12">
        <v>913</v>
      </c>
      <c r="H927" s="12">
        <v>1995</v>
      </c>
      <c r="I927" s="11">
        <v>130.33199999999999</v>
      </c>
      <c r="J927" s="11">
        <v>117.664</v>
      </c>
      <c r="K927" s="11">
        <v>102.22199999999999</v>
      </c>
      <c r="L927" s="11">
        <v>90.626999999999995</v>
      </c>
      <c r="M927" s="11">
        <v>78.680000000000007</v>
      </c>
      <c r="N927" s="11">
        <v>61.976999999999997</v>
      </c>
      <c r="O927" s="11">
        <v>48.786000000000001</v>
      </c>
      <c r="P927" s="11">
        <v>36.398000000000003</v>
      </c>
      <c r="Q927" s="11">
        <v>27.712</v>
      </c>
      <c r="R927" s="11">
        <v>22.003</v>
      </c>
      <c r="S927" s="11">
        <v>18.439</v>
      </c>
      <c r="T927" s="11">
        <v>14.997</v>
      </c>
      <c r="U927" s="11">
        <v>12.532</v>
      </c>
      <c r="V927" s="11">
        <v>10.276</v>
      </c>
      <c r="W927" s="11">
        <v>6.8949999999999996</v>
      </c>
      <c r="X927" s="11">
        <v>3.7789999999999999</v>
      </c>
      <c r="Y927" s="11">
        <v>1.544</v>
      </c>
      <c r="Z927" s="11">
        <v>0.39</v>
      </c>
      <c r="AA927" s="11">
        <v>4.5999999999999999E-2</v>
      </c>
      <c r="AB927" s="11">
        <v>2E-3</v>
      </c>
      <c r="AC927" s="11">
        <v>0</v>
      </c>
    </row>
    <row r="928" spans="1:29" ht="11.5">
      <c r="A928" s="15">
        <v>911</v>
      </c>
      <c r="B928" s="13" t="s">
        <v>1059</v>
      </c>
      <c r="C928" s="14" t="s">
        <v>615</v>
      </c>
      <c r="D928" s="12"/>
      <c r="E928" s="12">
        <v>516</v>
      </c>
      <c r="F928" s="13" t="s">
        <v>1110</v>
      </c>
      <c r="G928" s="12">
        <v>913</v>
      </c>
      <c r="H928" s="12">
        <v>2000</v>
      </c>
      <c r="I928" s="11">
        <v>132.58799999999999</v>
      </c>
      <c r="J928" s="11">
        <v>126.985</v>
      </c>
      <c r="K928" s="11">
        <v>115.911</v>
      </c>
      <c r="L928" s="11">
        <v>100.666</v>
      </c>
      <c r="M928" s="11">
        <v>87.930999999999997</v>
      </c>
      <c r="N928" s="11">
        <v>74.159000000000006</v>
      </c>
      <c r="O928" s="11">
        <v>56.378999999999998</v>
      </c>
      <c r="P928" s="11">
        <v>43.718000000000004</v>
      </c>
      <c r="Q928" s="11">
        <v>32.552999999999997</v>
      </c>
      <c r="R928" s="11">
        <v>24.440999999999999</v>
      </c>
      <c r="S928" s="11">
        <v>19.085999999999999</v>
      </c>
      <c r="T928" s="11">
        <v>15.709</v>
      </c>
      <c r="U928" s="11">
        <v>12.340999999999999</v>
      </c>
      <c r="V928" s="11">
        <v>9.6859999999999999</v>
      </c>
      <c r="W928" s="11">
        <v>7.1269999999999998</v>
      </c>
      <c r="X928" s="11">
        <v>3.9849999999999999</v>
      </c>
      <c r="Y928" s="11">
        <v>1.5980000000000001</v>
      </c>
      <c r="Z928" s="11">
        <v>0.38800000000000001</v>
      </c>
      <c r="AA928" s="11">
        <v>4.4999999999999998E-2</v>
      </c>
      <c r="AB928" s="11">
        <v>2E-3</v>
      </c>
      <c r="AC928" s="11">
        <v>0</v>
      </c>
    </row>
    <row r="929" spans="1:29" ht="11.5">
      <c r="A929" s="15">
        <v>912</v>
      </c>
      <c r="B929" s="13" t="s">
        <v>1059</v>
      </c>
      <c r="C929" s="14" t="s">
        <v>615</v>
      </c>
      <c r="D929" s="12"/>
      <c r="E929" s="12">
        <v>516</v>
      </c>
      <c r="F929" s="13" t="s">
        <v>1110</v>
      </c>
      <c r="G929" s="12">
        <v>913</v>
      </c>
      <c r="H929" s="12">
        <v>2005</v>
      </c>
      <c r="I929" s="11">
        <v>127.82599999999999</v>
      </c>
      <c r="J929" s="11">
        <v>128.505</v>
      </c>
      <c r="K929" s="11">
        <v>124.163</v>
      </c>
      <c r="L929" s="11">
        <v>112.265</v>
      </c>
      <c r="M929" s="11">
        <v>95.025999999999996</v>
      </c>
      <c r="N929" s="11">
        <v>80.495000000000005</v>
      </c>
      <c r="O929" s="11">
        <v>66.355999999999995</v>
      </c>
      <c r="P929" s="11">
        <v>49.551000000000002</v>
      </c>
      <c r="Q929" s="11">
        <v>38.369999999999997</v>
      </c>
      <c r="R929" s="11">
        <v>29.506</v>
      </c>
      <c r="S929" s="11">
        <v>22.388999999999999</v>
      </c>
      <c r="T929" s="11">
        <v>17.151</v>
      </c>
      <c r="U929" s="11">
        <v>14.544</v>
      </c>
      <c r="V929" s="11">
        <v>11.429</v>
      </c>
      <c r="W929" s="11">
        <v>8.3640000000000008</v>
      </c>
      <c r="X929" s="11">
        <v>5.5049999999999999</v>
      </c>
      <c r="Y929" s="11">
        <v>2.9</v>
      </c>
      <c r="Z929" s="11">
        <v>0.61099999999999999</v>
      </c>
      <c r="AA929" s="11">
        <v>4.4999999999999998E-2</v>
      </c>
      <c r="AB929" s="11">
        <v>3.0000000000000001E-3</v>
      </c>
      <c r="AC929" s="11">
        <v>0</v>
      </c>
    </row>
    <row r="930" spans="1:29" ht="11.5">
      <c r="A930" s="15">
        <v>913</v>
      </c>
      <c r="B930" s="13" t="s">
        <v>1059</v>
      </c>
      <c r="C930" s="14" t="s">
        <v>615</v>
      </c>
      <c r="D930" s="12"/>
      <c r="E930" s="12">
        <v>516</v>
      </c>
      <c r="F930" s="13" t="s">
        <v>1110</v>
      </c>
      <c r="G930" s="12">
        <v>913</v>
      </c>
      <c r="H930" s="12">
        <v>2010</v>
      </c>
      <c r="I930" s="11">
        <v>144.19999999999999</v>
      </c>
      <c r="J930" s="11">
        <v>124.804</v>
      </c>
      <c r="K930" s="11">
        <v>126.33199999999999</v>
      </c>
      <c r="L930" s="11">
        <v>120.754</v>
      </c>
      <c r="M930" s="11">
        <v>106.575</v>
      </c>
      <c r="N930" s="11">
        <v>87.525999999999996</v>
      </c>
      <c r="O930" s="11">
        <v>72.975999999999999</v>
      </c>
      <c r="P930" s="11">
        <v>59.918999999999997</v>
      </c>
      <c r="Q930" s="11">
        <v>45.524000000000001</v>
      </c>
      <c r="R930" s="11">
        <v>37.183999999999997</v>
      </c>
      <c r="S930" s="11">
        <v>28.009</v>
      </c>
      <c r="T930" s="11">
        <v>19.98</v>
      </c>
      <c r="U930" s="11">
        <v>15.794</v>
      </c>
      <c r="V930" s="11">
        <v>13.246</v>
      </c>
      <c r="W930" s="11">
        <v>9.7569999999999997</v>
      </c>
      <c r="X930" s="11">
        <v>6.4690000000000003</v>
      </c>
      <c r="Y930" s="11">
        <v>3.7749999999999999</v>
      </c>
      <c r="Z930" s="11">
        <v>1.0920000000000001</v>
      </c>
      <c r="AA930" s="11">
        <v>9.5000000000000001E-2</v>
      </c>
      <c r="AB930" s="11">
        <v>4.0000000000000001E-3</v>
      </c>
      <c r="AC930" s="11">
        <v>0</v>
      </c>
    </row>
    <row r="931" spans="1:29" ht="11.5">
      <c r="A931" s="15">
        <v>914</v>
      </c>
      <c r="B931" s="13" t="s">
        <v>1059</v>
      </c>
      <c r="C931" s="14" t="s">
        <v>615</v>
      </c>
      <c r="D931" s="12"/>
      <c r="E931" s="12">
        <v>516</v>
      </c>
      <c r="F931" s="13" t="s">
        <v>1110</v>
      </c>
      <c r="G931" s="12">
        <v>913</v>
      </c>
      <c r="H931" s="12">
        <v>2015</v>
      </c>
      <c r="I931" s="11">
        <v>161.43</v>
      </c>
      <c r="J931" s="11">
        <v>141.80199999999999</v>
      </c>
      <c r="K931" s="11">
        <v>123.605</v>
      </c>
      <c r="L931" s="11">
        <v>124.208</v>
      </c>
      <c r="M931" s="11">
        <v>116.502</v>
      </c>
      <c r="N931" s="11">
        <v>100.965</v>
      </c>
      <c r="O931" s="11">
        <v>81.844999999999999</v>
      </c>
      <c r="P931" s="11">
        <v>67.353999999999999</v>
      </c>
      <c r="Q931" s="11">
        <v>54.566000000000003</v>
      </c>
      <c r="R931" s="11">
        <v>40.956000000000003</v>
      </c>
      <c r="S931" s="11">
        <v>32.997</v>
      </c>
      <c r="T931" s="11">
        <v>24.35</v>
      </c>
      <c r="U931" s="11">
        <v>16.795000000000002</v>
      </c>
      <c r="V931" s="11">
        <v>12.573</v>
      </c>
      <c r="W931" s="11">
        <v>9.6579999999999995</v>
      </c>
      <c r="X931" s="11">
        <v>6.173</v>
      </c>
      <c r="Y931" s="11">
        <v>3.21</v>
      </c>
      <c r="Z931" s="11">
        <v>1.2529999999999999</v>
      </c>
      <c r="AA931" s="11">
        <v>0.19900000000000001</v>
      </c>
      <c r="AB931" s="11">
        <v>8.9999999999999993E-3</v>
      </c>
      <c r="AC931" s="11">
        <v>0</v>
      </c>
    </row>
    <row r="932" spans="1:29" ht="11.5">
      <c r="A932" s="15">
        <v>915</v>
      </c>
      <c r="B932" s="13" t="s">
        <v>1059</v>
      </c>
      <c r="C932" s="14" t="s">
        <v>615</v>
      </c>
      <c r="D932" s="12"/>
      <c r="E932" s="12">
        <v>516</v>
      </c>
      <c r="F932" s="13" t="s">
        <v>1110</v>
      </c>
      <c r="G932" s="12">
        <v>913</v>
      </c>
      <c r="H932" s="12">
        <v>2020</v>
      </c>
      <c r="I932" s="11">
        <v>168.34100000000001</v>
      </c>
      <c r="J932" s="11">
        <v>159.14699999999999</v>
      </c>
      <c r="K932" s="11">
        <v>140.53200000000001</v>
      </c>
      <c r="L932" s="11">
        <v>121.792</v>
      </c>
      <c r="M932" s="11">
        <v>120.64</v>
      </c>
      <c r="N932" s="11">
        <v>111.871</v>
      </c>
      <c r="O932" s="11">
        <v>96.335999999999999</v>
      </c>
      <c r="P932" s="11">
        <v>77.504000000000005</v>
      </c>
      <c r="Q932" s="11">
        <v>63.274000000000001</v>
      </c>
      <c r="R932" s="11">
        <v>50.790999999999997</v>
      </c>
      <c r="S932" s="11">
        <v>37.505000000000003</v>
      </c>
      <c r="T932" s="11">
        <v>29.565000000000001</v>
      </c>
      <c r="U932" s="11">
        <v>21.065000000000001</v>
      </c>
      <c r="V932" s="11">
        <v>13.67</v>
      </c>
      <c r="W932" s="11">
        <v>9.2959999999999994</v>
      </c>
      <c r="X932" s="11">
        <v>6.1130000000000004</v>
      </c>
      <c r="Y932" s="11">
        <v>3.0030000000000001</v>
      </c>
      <c r="Z932" s="11">
        <v>1.02</v>
      </c>
      <c r="AA932" s="11">
        <v>0.20300000000000001</v>
      </c>
      <c r="AB932" s="11">
        <v>1.4999999999999999E-2</v>
      </c>
      <c r="AC932" s="11">
        <v>0</v>
      </c>
    </row>
    <row r="933" spans="1:29" ht="11.5">
      <c r="A933" s="15">
        <v>916</v>
      </c>
      <c r="B933" s="13" t="s">
        <v>1059</v>
      </c>
      <c r="C933" s="14" t="s">
        <v>619</v>
      </c>
      <c r="D933" s="12"/>
      <c r="E933" s="12">
        <v>710</v>
      </c>
      <c r="F933" s="13" t="s">
        <v>1110</v>
      </c>
      <c r="G933" s="12">
        <v>913</v>
      </c>
      <c r="H933" s="12">
        <v>1950</v>
      </c>
      <c r="I933" s="11">
        <v>1014.151</v>
      </c>
      <c r="J933" s="11">
        <v>854.00099999999998</v>
      </c>
      <c r="K933" s="11">
        <v>743</v>
      </c>
      <c r="L933" s="11">
        <v>686.24900000000002</v>
      </c>
      <c r="M933" s="11">
        <v>619.88599999999997</v>
      </c>
      <c r="N933" s="11">
        <v>541.99900000000002</v>
      </c>
      <c r="O933" s="11">
        <v>492.00099999999998</v>
      </c>
      <c r="P933" s="11">
        <v>430</v>
      </c>
      <c r="Q933" s="11">
        <v>364.99900000000002</v>
      </c>
      <c r="R933" s="11">
        <v>291</v>
      </c>
      <c r="S933" s="11">
        <v>238</v>
      </c>
      <c r="T933" s="11">
        <v>193.001</v>
      </c>
      <c r="U933" s="11">
        <v>146</v>
      </c>
      <c r="V933" s="11">
        <v>101</v>
      </c>
      <c r="W933" s="11">
        <v>73.905000000000001</v>
      </c>
      <c r="X933" s="11">
        <v>38.173000000000002</v>
      </c>
      <c r="Y933" s="11">
        <v>23.503</v>
      </c>
      <c r="Z933" s="11">
        <v>12.738</v>
      </c>
      <c r="AA933" s="11">
        <v>2.84</v>
      </c>
      <c r="AB933" s="11">
        <v>0.40500000000000003</v>
      </c>
      <c r="AC933" s="11">
        <v>3.2000000000000001E-2</v>
      </c>
    </row>
    <row r="934" spans="1:29" ht="11.5">
      <c r="A934" s="15">
        <v>917</v>
      </c>
      <c r="B934" s="13" t="s">
        <v>1059</v>
      </c>
      <c r="C934" s="14" t="s">
        <v>619</v>
      </c>
      <c r="D934" s="12"/>
      <c r="E934" s="12">
        <v>710</v>
      </c>
      <c r="F934" s="13" t="s">
        <v>1110</v>
      </c>
      <c r="G934" s="12">
        <v>913</v>
      </c>
      <c r="H934" s="12">
        <v>1955</v>
      </c>
      <c r="I934" s="11">
        <v>1253.4570000000001</v>
      </c>
      <c r="J934" s="11">
        <v>925.22799999999995</v>
      </c>
      <c r="K934" s="11">
        <v>825.67399999999998</v>
      </c>
      <c r="L934" s="11">
        <v>723.98400000000004</v>
      </c>
      <c r="M934" s="11">
        <v>662.48400000000004</v>
      </c>
      <c r="N934" s="11">
        <v>593.29700000000003</v>
      </c>
      <c r="O934" s="11">
        <v>516.47900000000004</v>
      </c>
      <c r="P934" s="11">
        <v>465.47699999999998</v>
      </c>
      <c r="Q934" s="11">
        <v>402.76400000000001</v>
      </c>
      <c r="R934" s="11">
        <v>338.12799999999999</v>
      </c>
      <c r="S934" s="11">
        <v>265.44</v>
      </c>
      <c r="T934" s="11">
        <v>212.4</v>
      </c>
      <c r="U934" s="11">
        <v>166.27</v>
      </c>
      <c r="V934" s="11">
        <v>118.236</v>
      </c>
      <c r="W934" s="11">
        <v>73.834000000000003</v>
      </c>
      <c r="X934" s="11">
        <v>45.658999999999999</v>
      </c>
      <c r="Y934" s="11">
        <v>17.952000000000002</v>
      </c>
      <c r="Z934" s="11">
        <v>7.11</v>
      </c>
      <c r="AA934" s="11">
        <v>1.992</v>
      </c>
      <c r="AB934" s="11">
        <v>0.21199999999999999</v>
      </c>
      <c r="AC934" s="11">
        <v>2.1999999999999999E-2</v>
      </c>
    </row>
    <row r="935" spans="1:29" ht="11.5">
      <c r="A935" s="15">
        <v>918</v>
      </c>
      <c r="B935" s="13" t="s">
        <v>1059</v>
      </c>
      <c r="C935" s="14" t="s">
        <v>619</v>
      </c>
      <c r="D935" s="12"/>
      <c r="E935" s="12">
        <v>710</v>
      </c>
      <c r="F935" s="13" t="s">
        <v>1110</v>
      </c>
      <c r="G935" s="12">
        <v>913</v>
      </c>
      <c r="H935" s="12">
        <v>1960</v>
      </c>
      <c r="I935" s="11">
        <v>1420.884</v>
      </c>
      <c r="J935" s="11">
        <v>1162.653</v>
      </c>
      <c r="K935" s="11">
        <v>899.346</v>
      </c>
      <c r="L935" s="11">
        <v>807.39</v>
      </c>
      <c r="M935" s="11">
        <v>702.03</v>
      </c>
      <c r="N935" s="11">
        <v>637.39300000000003</v>
      </c>
      <c r="O935" s="11">
        <v>568.16200000000003</v>
      </c>
      <c r="P935" s="11">
        <v>490.88900000000001</v>
      </c>
      <c r="Q935" s="11">
        <v>437.88299999999998</v>
      </c>
      <c r="R935" s="11">
        <v>374.61399999999998</v>
      </c>
      <c r="S935" s="11">
        <v>309.471</v>
      </c>
      <c r="T935" s="11">
        <v>237.53899999999999</v>
      </c>
      <c r="U935" s="11">
        <v>183.357</v>
      </c>
      <c r="V935" s="11">
        <v>134.75299999999999</v>
      </c>
      <c r="W935" s="11">
        <v>86.328999999999994</v>
      </c>
      <c r="X935" s="11">
        <v>45.387999999999998</v>
      </c>
      <c r="Y935" s="11">
        <v>21.192</v>
      </c>
      <c r="Z935" s="11">
        <v>5.2709999999999999</v>
      </c>
      <c r="AA935" s="11">
        <v>1.0429999999999999</v>
      </c>
      <c r="AB935" s="11">
        <v>0.13200000000000001</v>
      </c>
      <c r="AC935" s="11">
        <v>1.0999999999999999E-2</v>
      </c>
    </row>
    <row r="936" spans="1:29" ht="11.5">
      <c r="A936" s="15">
        <v>919</v>
      </c>
      <c r="B936" s="13" t="s">
        <v>1059</v>
      </c>
      <c r="C936" s="14" t="s">
        <v>619</v>
      </c>
      <c r="D936" s="12"/>
      <c r="E936" s="12">
        <v>710</v>
      </c>
      <c r="F936" s="13" t="s">
        <v>1110</v>
      </c>
      <c r="G936" s="12">
        <v>913</v>
      </c>
      <c r="H936" s="12">
        <v>1965</v>
      </c>
      <c r="I936" s="11">
        <v>1597.9590000000001</v>
      </c>
      <c r="J936" s="11">
        <v>1331.38</v>
      </c>
      <c r="K936" s="11">
        <v>1134.1990000000001</v>
      </c>
      <c r="L936" s="11">
        <v>884.58299999999997</v>
      </c>
      <c r="M936" s="11">
        <v>794.66399999999999</v>
      </c>
      <c r="N936" s="11">
        <v>688.35500000000002</v>
      </c>
      <c r="O936" s="11">
        <v>620.43899999999996</v>
      </c>
      <c r="P936" s="11">
        <v>548.23699999999997</v>
      </c>
      <c r="Q936" s="11">
        <v>467.84100000000001</v>
      </c>
      <c r="R936" s="11">
        <v>411.798</v>
      </c>
      <c r="S936" s="11">
        <v>346.05799999999999</v>
      </c>
      <c r="T936" s="11">
        <v>279.16199999999998</v>
      </c>
      <c r="U936" s="11">
        <v>206.589</v>
      </c>
      <c r="V936" s="11">
        <v>149.596</v>
      </c>
      <c r="W936" s="11">
        <v>98.984999999999999</v>
      </c>
      <c r="X936" s="11">
        <v>53.347999999999999</v>
      </c>
      <c r="Y936" s="11">
        <v>21.152000000000001</v>
      </c>
      <c r="Z936" s="11">
        <v>6.18</v>
      </c>
      <c r="AA936" s="11">
        <v>0.749</v>
      </c>
      <c r="AB936" s="11">
        <v>6.6000000000000003E-2</v>
      </c>
      <c r="AC936" s="11">
        <v>7.0000000000000001E-3</v>
      </c>
    </row>
    <row r="937" spans="1:29" ht="11.5">
      <c r="A937" s="15">
        <v>920</v>
      </c>
      <c r="B937" s="13" t="s">
        <v>1059</v>
      </c>
      <c r="C937" s="14" t="s">
        <v>619</v>
      </c>
      <c r="D937" s="12"/>
      <c r="E937" s="12">
        <v>710</v>
      </c>
      <c r="F937" s="13" t="s">
        <v>1110</v>
      </c>
      <c r="G937" s="12">
        <v>913</v>
      </c>
      <c r="H937" s="12">
        <v>1970</v>
      </c>
      <c r="I937" s="11">
        <v>1780.758</v>
      </c>
      <c r="J937" s="11">
        <v>1512.1130000000001</v>
      </c>
      <c r="K937" s="11">
        <v>1303.704</v>
      </c>
      <c r="L937" s="11">
        <v>1120.3499999999999</v>
      </c>
      <c r="M937" s="11">
        <v>879.80700000000002</v>
      </c>
      <c r="N937" s="11">
        <v>792.70399999999995</v>
      </c>
      <c r="O937" s="11">
        <v>684.58799999999997</v>
      </c>
      <c r="P937" s="11">
        <v>610.24699999999996</v>
      </c>
      <c r="Q937" s="11">
        <v>531.45000000000005</v>
      </c>
      <c r="R937" s="11">
        <v>447.166</v>
      </c>
      <c r="S937" s="11">
        <v>386.01799999999997</v>
      </c>
      <c r="T937" s="11">
        <v>315.85399999999998</v>
      </c>
      <c r="U937" s="11">
        <v>245.18899999999999</v>
      </c>
      <c r="V937" s="11">
        <v>170.209</v>
      </c>
      <c r="W937" s="11">
        <v>110.97</v>
      </c>
      <c r="X937" s="11">
        <v>61.722000000000001</v>
      </c>
      <c r="Y937" s="11">
        <v>24.904</v>
      </c>
      <c r="Z937" s="11">
        <v>6.1269999999999998</v>
      </c>
      <c r="AA937" s="11">
        <v>0.85799999999999998</v>
      </c>
      <c r="AB937" s="11">
        <v>4.4999999999999998E-2</v>
      </c>
      <c r="AC937" s="11">
        <v>3.0000000000000001E-3</v>
      </c>
    </row>
    <row r="938" spans="1:29" ht="11.5">
      <c r="A938" s="15">
        <v>921</v>
      </c>
      <c r="B938" s="13" t="s">
        <v>1059</v>
      </c>
      <c r="C938" s="14" t="s">
        <v>619</v>
      </c>
      <c r="D938" s="12"/>
      <c r="E938" s="12">
        <v>710</v>
      </c>
      <c r="F938" s="13" t="s">
        <v>1110</v>
      </c>
      <c r="G938" s="12">
        <v>913</v>
      </c>
      <c r="H938" s="12">
        <v>1975</v>
      </c>
      <c r="I938" s="11">
        <v>2016.1849999999999</v>
      </c>
      <c r="J938" s="11">
        <v>1706.596</v>
      </c>
      <c r="K938" s="11">
        <v>1487.9</v>
      </c>
      <c r="L938" s="11">
        <v>1289.067</v>
      </c>
      <c r="M938" s="11">
        <v>1110.3050000000001</v>
      </c>
      <c r="N938" s="11">
        <v>879.447</v>
      </c>
      <c r="O938" s="11">
        <v>792.65200000000004</v>
      </c>
      <c r="P938" s="11">
        <v>678.39800000000002</v>
      </c>
      <c r="Q938" s="11">
        <v>595.54200000000003</v>
      </c>
      <c r="R938" s="11">
        <v>510.346</v>
      </c>
      <c r="S938" s="11">
        <v>420.82</v>
      </c>
      <c r="T938" s="11">
        <v>353.88200000000001</v>
      </c>
      <c r="U938" s="11">
        <v>278.755</v>
      </c>
      <c r="V938" s="11">
        <v>202.84100000000001</v>
      </c>
      <c r="W938" s="11">
        <v>126.75700000000001</v>
      </c>
      <c r="X938" s="11">
        <v>69.387</v>
      </c>
      <c r="Y938" s="11">
        <v>28.771999999999998</v>
      </c>
      <c r="Z938" s="11">
        <v>7.133</v>
      </c>
      <c r="AA938" s="11">
        <v>0.81899999999999995</v>
      </c>
      <c r="AB938" s="11">
        <v>4.7E-2</v>
      </c>
      <c r="AC938" s="11">
        <v>2E-3</v>
      </c>
    </row>
    <row r="939" spans="1:29" ht="11.5">
      <c r="A939" s="15">
        <v>922</v>
      </c>
      <c r="B939" s="13" t="s">
        <v>1059</v>
      </c>
      <c r="C939" s="14" t="s">
        <v>619</v>
      </c>
      <c r="D939" s="12"/>
      <c r="E939" s="12">
        <v>710</v>
      </c>
      <c r="F939" s="13" t="s">
        <v>1110</v>
      </c>
      <c r="G939" s="12">
        <v>913</v>
      </c>
      <c r="H939" s="12">
        <v>1980</v>
      </c>
      <c r="I939" s="11">
        <v>2237.1880000000001</v>
      </c>
      <c r="J939" s="11">
        <v>1952.771</v>
      </c>
      <c r="K939" s="11">
        <v>1682.2629999999999</v>
      </c>
      <c r="L939" s="11">
        <v>1469.7339999999999</v>
      </c>
      <c r="M939" s="11">
        <v>1267.655</v>
      </c>
      <c r="N939" s="11">
        <v>1089.1089999999999</v>
      </c>
      <c r="O939" s="11">
        <v>861.20899999999995</v>
      </c>
      <c r="P939" s="11">
        <v>770.36699999999996</v>
      </c>
      <c r="Q939" s="11">
        <v>652.65</v>
      </c>
      <c r="R939" s="11">
        <v>566.09299999999996</v>
      </c>
      <c r="S939" s="11">
        <v>476.75299999999999</v>
      </c>
      <c r="T939" s="11">
        <v>383.99799999999999</v>
      </c>
      <c r="U939" s="11">
        <v>311.34699999999998</v>
      </c>
      <c r="V939" s="11">
        <v>230.05199999999999</v>
      </c>
      <c r="W939" s="11">
        <v>150.63</v>
      </c>
      <c r="X939" s="11">
        <v>78.881</v>
      </c>
      <c r="Y939" s="11">
        <v>32.119999999999997</v>
      </c>
      <c r="Z939" s="11">
        <v>8.1010000000000009</v>
      </c>
      <c r="AA939" s="11">
        <v>0.90600000000000003</v>
      </c>
      <c r="AB939" s="11">
        <v>0.04</v>
      </c>
      <c r="AC939" s="11">
        <v>2E-3</v>
      </c>
    </row>
    <row r="940" spans="1:29" ht="11.5">
      <c r="A940" s="15">
        <v>923</v>
      </c>
      <c r="B940" s="13" t="s">
        <v>1059</v>
      </c>
      <c r="C940" s="14" t="s">
        <v>619</v>
      </c>
      <c r="D940" s="12"/>
      <c r="E940" s="12">
        <v>710</v>
      </c>
      <c r="F940" s="13" t="s">
        <v>1110</v>
      </c>
      <c r="G940" s="12">
        <v>913</v>
      </c>
      <c r="H940" s="12">
        <v>1985</v>
      </c>
      <c r="I940" s="11">
        <v>2598.6030000000001</v>
      </c>
      <c r="J940" s="11">
        <v>2188.0509999999999</v>
      </c>
      <c r="K940" s="11">
        <v>1929.404</v>
      </c>
      <c r="L940" s="11">
        <v>1666.652</v>
      </c>
      <c r="M940" s="11">
        <v>1455.463</v>
      </c>
      <c r="N940" s="11">
        <v>1257.8230000000001</v>
      </c>
      <c r="O940" s="11">
        <v>1080.0909999999999</v>
      </c>
      <c r="P940" s="11">
        <v>849.08799999999997</v>
      </c>
      <c r="Q940" s="11">
        <v>750.32299999999998</v>
      </c>
      <c r="R940" s="11">
        <v>627.36699999999996</v>
      </c>
      <c r="S940" s="11">
        <v>534.04999999999995</v>
      </c>
      <c r="T940" s="11">
        <v>438.96199999999999</v>
      </c>
      <c r="U940" s="11">
        <v>340.83</v>
      </c>
      <c r="V940" s="11">
        <v>259.20999999999998</v>
      </c>
      <c r="W940" s="11">
        <v>172.46700000000001</v>
      </c>
      <c r="X940" s="11">
        <v>94.694999999999993</v>
      </c>
      <c r="Y940" s="11">
        <v>36.820999999999998</v>
      </c>
      <c r="Z940" s="11">
        <v>9.0640000000000001</v>
      </c>
      <c r="AA940" s="11">
        <v>1.014</v>
      </c>
      <c r="AB940" s="11">
        <v>4.2999999999999997E-2</v>
      </c>
      <c r="AC940" s="11">
        <v>2E-3</v>
      </c>
    </row>
    <row r="941" spans="1:29" ht="11.5">
      <c r="A941" s="15">
        <v>924</v>
      </c>
      <c r="B941" s="13" t="s">
        <v>1059</v>
      </c>
      <c r="C941" s="14" t="s">
        <v>619</v>
      </c>
      <c r="D941" s="12"/>
      <c r="E941" s="12">
        <v>710</v>
      </c>
      <c r="F941" s="13" t="s">
        <v>1110</v>
      </c>
      <c r="G941" s="12">
        <v>913</v>
      </c>
      <c r="H941" s="12">
        <v>1990</v>
      </c>
      <c r="I941" s="11">
        <v>2744.3029999999999</v>
      </c>
      <c r="J941" s="11">
        <v>2547.2939999999999</v>
      </c>
      <c r="K941" s="11">
        <v>2160.4920000000002</v>
      </c>
      <c r="L941" s="11">
        <v>1903.3810000000001</v>
      </c>
      <c r="M941" s="11">
        <v>1629.3589999999999</v>
      </c>
      <c r="N941" s="11">
        <v>1412.5129999999999</v>
      </c>
      <c r="O941" s="11">
        <v>1214.922</v>
      </c>
      <c r="P941" s="11">
        <v>1038.1389999999999</v>
      </c>
      <c r="Q941" s="11">
        <v>810.048</v>
      </c>
      <c r="R941" s="11">
        <v>708.33699999999999</v>
      </c>
      <c r="S941" s="11">
        <v>583.01400000000001</v>
      </c>
      <c r="T941" s="11">
        <v>489.32499999999999</v>
      </c>
      <c r="U941" s="11">
        <v>391.79700000000003</v>
      </c>
      <c r="V941" s="11">
        <v>286.72899999999998</v>
      </c>
      <c r="W941" s="11">
        <v>197.49799999999999</v>
      </c>
      <c r="X941" s="11">
        <v>110.96899999999999</v>
      </c>
      <c r="Y941" s="11">
        <v>45.652000000000001</v>
      </c>
      <c r="Z941" s="11">
        <v>10.884</v>
      </c>
      <c r="AA941" s="11">
        <v>1.2</v>
      </c>
      <c r="AB941" s="11">
        <v>4.9000000000000002E-2</v>
      </c>
      <c r="AC941" s="11">
        <v>2E-3</v>
      </c>
    </row>
    <row r="942" spans="1:29" ht="11.5">
      <c r="A942" s="15">
        <v>925</v>
      </c>
      <c r="B942" s="13" t="s">
        <v>1059</v>
      </c>
      <c r="C942" s="14" t="s">
        <v>619</v>
      </c>
      <c r="D942" s="12"/>
      <c r="E942" s="12">
        <v>710</v>
      </c>
      <c r="F942" s="13" t="s">
        <v>1110</v>
      </c>
      <c r="G942" s="12">
        <v>913</v>
      </c>
      <c r="H942" s="12">
        <v>1995</v>
      </c>
      <c r="I942" s="11">
        <v>2585.6790000000001</v>
      </c>
      <c r="J942" s="11">
        <v>2699.5439999999999</v>
      </c>
      <c r="K942" s="11">
        <v>2523.375</v>
      </c>
      <c r="L942" s="11">
        <v>2150.8159999999998</v>
      </c>
      <c r="M942" s="11">
        <v>1908.277</v>
      </c>
      <c r="N942" s="11">
        <v>1645.6389999999999</v>
      </c>
      <c r="O942" s="11">
        <v>1425.404</v>
      </c>
      <c r="P942" s="11">
        <v>1216.249</v>
      </c>
      <c r="Q942" s="11">
        <v>1020.95</v>
      </c>
      <c r="R942" s="11">
        <v>782.96799999999996</v>
      </c>
      <c r="S942" s="11">
        <v>675.93799999999999</v>
      </c>
      <c r="T942" s="11">
        <v>558.35400000000004</v>
      </c>
      <c r="U942" s="11">
        <v>467.57100000000003</v>
      </c>
      <c r="V942" s="11">
        <v>354.05500000000001</v>
      </c>
      <c r="W942" s="11">
        <v>234.666</v>
      </c>
      <c r="X942" s="11">
        <v>134.76499999999999</v>
      </c>
      <c r="Y942" s="11">
        <v>55.893999999999998</v>
      </c>
      <c r="Z942" s="11">
        <v>13.727</v>
      </c>
      <c r="AA942" s="11">
        <v>1.4159999999999999</v>
      </c>
      <c r="AB942" s="11">
        <v>5.8000000000000003E-2</v>
      </c>
      <c r="AC942" s="11">
        <v>2E-3</v>
      </c>
    </row>
    <row r="943" spans="1:29" ht="11.5">
      <c r="A943" s="15">
        <v>926</v>
      </c>
      <c r="B943" s="13" t="s">
        <v>1059</v>
      </c>
      <c r="C943" s="14" t="s">
        <v>619</v>
      </c>
      <c r="D943" s="12"/>
      <c r="E943" s="12">
        <v>710</v>
      </c>
      <c r="F943" s="13" t="s">
        <v>1110</v>
      </c>
      <c r="G943" s="12">
        <v>913</v>
      </c>
      <c r="H943" s="12">
        <v>2000</v>
      </c>
      <c r="I943" s="11">
        <v>2457.0500000000002</v>
      </c>
      <c r="J943" s="11">
        <v>2546.1170000000002</v>
      </c>
      <c r="K943" s="11">
        <v>2678.9810000000002</v>
      </c>
      <c r="L943" s="11">
        <v>2518.299</v>
      </c>
      <c r="M943" s="11">
        <v>2163.3150000000001</v>
      </c>
      <c r="N943" s="11">
        <v>1919.7339999999999</v>
      </c>
      <c r="O943" s="11">
        <v>1639.979</v>
      </c>
      <c r="P943" s="11">
        <v>1394.9849999999999</v>
      </c>
      <c r="Q943" s="11">
        <v>1171.1600000000001</v>
      </c>
      <c r="R943" s="11">
        <v>969.77</v>
      </c>
      <c r="S943" s="11">
        <v>728.26700000000005</v>
      </c>
      <c r="T943" s="11">
        <v>612.23900000000003</v>
      </c>
      <c r="U943" s="11">
        <v>488.69</v>
      </c>
      <c r="V943" s="11">
        <v>385.85700000000003</v>
      </c>
      <c r="W943" s="11">
        <v>265.27600000000001</v>
      </c>
      <c r="X943" s="11">
        <v>149.68199999999999</v>
      </c>
      <c r="Y943" s="11">
        <v>64.869</v>
      </c>
      <c r="Z943" s="11">
        <v>15.614000000000001</v>
      </c>
      <c r="AA943" s="11">
        <v>1.647</v>
      </c>
      <c r="AB943" s="11">
        <v>7.1999999999999995E-2</v>
      </c>
      <c r="AC943" s="11">
        <v>3.0000000000000001E-3</v>
      </c>
    </row>
    <row r="944" spans="1:29" ht="11.5">
      <c r="A944" s="15">
        <v>927</v>
      </c>
      <c r="B944" s="13" t="s">
        <v>1059</v>
      </c>
      <c r="C944" s="14" t="s">
        <v>619</v>
      </c>
      <c r="D944" s="12"/>
      <c r="E944" s="12">
        <v>710</v>
      </c>
      <c r="F944" s="13" t="s">
        <v>1110</v>
      </c>
      <c r="G944" s="12">
        <v>913</v>
      </c>
      <c r="H944" s="12">
        <v>2005</v>
      </c>
      <c r="I944" s="11">
        <v>2497.0210000000002</v>
      </c>
      <c r="J944" s="11">
        <v>2416.712</v>
      </c>
      <c r="K944" s="11">
        <v>2548.6849999999999</v>
      </c>
      <c r="L944" s="11">
        <v>2695.5219999999999</v>
      </c>
      <c r="M944" s="11">
        <v>2519.0929999999998</v>
      </c>
      <c r="N944" s="11">
        <v>2145.183</v>
      </c>
      <c r="O944" s="11">
        <v>1874.482</v>
      </c>
      <c r="P944" s="11">
        <v>1565.9939999999999</v>
      </c>
      <c r="Q944" s="11">
        <v>1303.953</v>
      </c>
      <c r="R944" s="11">
        <v>1077.2660000000001</v>
      </c>
      <c r="S944" s="11">
        <v>875.005</v>
      </c>
      <c r="T944" s="11">
        <v>644.82899999999995</v>
      </c>
      <c r="U944" s="11">
        <v>523.97699999999998</v>
      </c>
      <c r="V944" s="11">
        <v>393.34</v>
      </c>
      <c r="W944" s="11">
        <v>279.32799999999997</v>
      </c>
      <c r="X944" s="11">
        <v>160.22999999999999</v>
      </c>
      <c r="Y944" s="11">
        <v>67.518000000000001</v>
      </c>
      <c r="Z944" s="11">
        <v>17.305</v>
      </c>
      <c r="AA944" s="11">
        <v>1.9159999999999999</v>
      </c>
      <c r="AB944" s="11">
        <v>9.6000000000000002E-2</v>
      </c>
      <c r="AC944" s="11">
        <v>4.0000000000000001E-3</v>
      </c>
    </row>
    <row r="945" spans="1:29" ht="11.5">
      <c r="A945" s="15">
        <v>928</v>
      </c>
      <c r="B945" s="13" t="s">
        <v>1059</v>
      </c>
      <c r="C945" s="14" t="s">
        <v>619</v>
      </c>
      <c r="D945" s="12"/>
      <c r="E945" s="12">
        <v>710</v>
      </c>
      <c r="F945" s="13" t="s">
        <v>1110</v>
      </c>
      <c r="G945" s="12">
        <v>913</v>
      </c>
      <c r="H945" s="12">
        <v>2010</v>
      </c>
      <c r="I945" s="11">
        <v>2793.6779999999999</v>
      </c>
      <c r="J945" s="11">
        <v>2464.1289999999999</v>
      </c>
      <c r="K945" s="11">
        <v>2413.4270000000001</v>
      </c>
      <c r="L945" s="11">
        <v>2556.7959999999998</v>
      </c>
      <c r="M945" s="11">
        <v>2708.902</v>
      </c>
      <c r="N945" s="11">
        <v>2517.962</v>
      </c>
      <c r="O945" s="11">
        <v>2092.835</v>
      </c>
      <c r="P945" s="11">
        <v>1769.3219999999999</v>
      </c>
      <c r="Q945" s="11">
        <v>1451.6679999999999</v>
      </c>
      <c r="R945" s="11">
        <v>1201.403</v>
      </c>
      <c r="S945" s="11">
        <v>980.43899999999996</v>
      </c>
      <c r="T945" s="11">
        <v>780.99099999999999</v>
      </c>
      <c r="U945" s="11">
        <v>557.05499999999995</v>
      </c>
      <c r="V945" s="11">
        <v>424.47899999999998</v>
      </c>
      <c r="W945" s="11">
        <v>287.74599999999998</v>
      </c>
      <c r="X945" s="11">
        <v>172.02</v>
      </c>
      <c r="Y945" s="11">
        <v>74.92</v>
      </c>
      <c r="Z945" s="11">
        <v>19.215</v>
      </c>
      <c r="AA945" s="11">
        <v>2.3769999999999998</v>
      </c>
      <c r="AB945" s="11">
        <v>0.13200000000000001</v>
      </c>
      <c r="AC945" s="11">
        <v>5.0000000000000001E-3</v>
      </c>
    </row>
    <row r="946" spans="1:29" ht="11.5">
      <c r="A946" s="15">
        <v>929</v>
      </c>
      <c r="B946" s="13" t="s">
        <v>1059</v>
      </c>
      <c r="C946" s="14" t="s">
        <v>619</v>
      </c>
      <c r="D946" s="12"/>
      <c r="E946" s="12">
        <v>710</v>
      </c>
      <c r="F946" s="13" t="s">
        <v>1110</v>
      </c>
      <c r="G946" s="12">
        <v>913</v>
      </c>
      <c r="H946" s="12">
        <v>2015</v>
      </c>
      <c r="I946" s="11">
        <v>2952.7170000000001</v>
      </c>
      <c r="J946" s="11">
        <v>2781</v>
      </c>
      <c r="K946" s="11">
        <v>2464.0360000000001</v>
      </c>
      <c r="L946" s="11">
        <v>2447.0450000000001</v>
      </c>
      <c r="M946" s="11">
        <v>2602.4569999999999</v>
      </c>
      <c r="N946" s="11">
        <v>2719.8180000000002</v>
      </c>
      <c r="O946" s="11">
        <v>2456.3890000000001</v>
      </c>
      <c r="P946" s="11">
        <v>1969.114</v>
      </c>
      <c r="Q946" s="11">
        <v>1669.539</v>
      </c>
      <c r="R946" s="11">
        <v>1392.604</v>
      </c>
      <c r="S946" s="11">
        <v>1144.125</v>
      </c>
      <c r="T946" s="11">
        <v>920.54399999999998</v>
      </c>
      <c r="U946" s="11">
        <v>709.15700000000004</v>
      </c>
      <c r="V946" s="11">
        <v>477.35</v>
      </c>
      <c r="W946" s="11">
        <v>328.30200000000002</v>
      </c>
      <c r="X946" s="11">
        <v>188.63</v>
      </c>
      <c r="Y946" s="11">
        <v>86.635999999999996</v>
      </c>
      <c r="Z946" s="11">
        <v>24.15</v>
      </c>
      <c r="AA946" s="11">
        <v>3.19</v>
      </c>
      <c r="AB946" s="11">
        <v>0.19400000000000001</v>
      </c>
      <c r="AC946" s="11">
        <v>7.0000000000000001E-3</v>
      </c>
    </row>
    <row r="947" spans="1:29" ht="11.5">
      <c r="A947" s="15">
        <v>930</v>
      </c>
      <c r="B947" s="13" t="s">
        <v>1059</v>
      </c>
      <c r="C947" s="14" t="s">
        <v>619</v>
      </c>
      <c r="D947" s="12"/>
      <c r="E947" s="12">
        <v>710</v>
      </c>
      <c r="F947" s="13" t="s">
        <v>1110</v>
      </c>
      <c r="G947" s="12">
        <v>913</v>
      </c>
      <c r="H947" s="12">
        <v>2020</v>
      </c>
      <c r="I947" s="11">
        <v>2918.9929999999999</v>
      </c>
      <c r="J947" s="11">
        <v>2943.3519999999999</v>
      </c>
      <c r="K947" s="11">
        <v>2774.6210000000001</v>
      </c>
      <c r="L947" s="11">
        <v>2472.38</v>
      </c>
      <c r="M947" s="11">
        <v>2476.8209999999999</v>
      </c>
      <c r="N947" s="11">
        <v>2628.636</v>
      </c>
      <c r="O947" s="11">
        <v>2710.0309999999999</v>
      </c>
      <c r="P947" s="11">
        <v>2403.6019999999999</v>
      </c>
      <c r="Q947" s="11">
        <v>1892.7719999999999</v>
      </c>
      <c r="R947" s="11">
        <v>1578.2139999999999</v>
      </c>
      <c r="S947" s="11">
        <v>1290.806</v>
      </c>
      <c r="T947" s="11">
        <v>1035.566</v>
      </c>
      <c r="U947" s="11">
        <v>804.40499999999997</v>
      </c>
      <c r="V947" s="11">
        <v>584.95600000000002</v>
      </c>
      <c r="W947" s="11">
        <v>359.322</v>
      </c>
      <c r="X947" s="11">
        <v>213.173</v>
      </c>
      <c r="Y947" s="11">
        <v>95.570999999999998</v>
      </c>
      <c r="Z947" s="11">
        <v>28.462</v>
      </c>
      <c r="AA947" s="11">
        <v>4.0709999999999997</v>
      </c>
      <c r="AB947" s="11">
        <v>0.248</v>
      </c>
      <c r="AC947" s="11">
        <v>0.01</v>
      </c>
    </row>
    <row r="948" spans="1:29" ht="11.5">
      <c r="A948" s="26">
        <v>931</v>
      </c>
      <c r="B948" s="24" t="s">
        <v>1059</v>
      </c>
      <c r="C948" s="32" t="s">
        <v>1131</v>
      </c>
      <c r="D948" s="23"/>
      <c r="E948" s="23">
        <v>914</v>
      </c>
      <c r="F948" s="24" t="s">
        <v>1109</v>
      </c>
      <c r="G948" s="23">
        <v>947</v>
      </c>
      <c r="H948" s="23">
        <v>1950</v>
      </c>
      <c r="I948" s="22">
        <v>5961.0540000000001</v>
      </c>
      <c r="J948" s="22">
        <v>4770.7920000000004</v>
      </c>
      <c r="K948" s="22">
        <v>4103.6459999999997</v>
      </c>
      <c r="L948" s="22">
        <v>3583.41</v>
      </c>
      <c r="M948" s="22">
        <v>3122.817</v>
      </c>
      <c r="N948" s="22">
        <v>2715.5450000000001</v>
      </c>
      <c r="O948" s="22">
        <v>2339.7139999999999</v>
      </c>
      <c r="P948" s="22">
        <v>1973.8009999999999</v>
      </c>
      <c r="Q948" s="22">
        <v>1660.2170000000001</v>
      </c>
      <c r="R948" s="22">
        <v>1374.521</v>
      </c>
      <c r="S948" s="22">
        <v>1152.4849999999999</v>
      </c>
      <c r="T948" s="22">
        <v>914.346</v>
      </c>
      <c r="U948" s="22">
        <v>682.62800000000004</v>
      </c>
      <c r="V948" s="22">
        <v>478.036</v>
      </c>
      <c r="W948" s="22">
        <v>297.73</v>
      </c>
      <c r="X948" s="22">
        <v>145.935</v>
      </c>
      <c r="Y948" s="22">
        <v>53.417999999999999</v>
      </c>
      <c r="Z948" s="22">
        <v>9.9239999999999995</v>
      </c>
      <c r="AA948" s="22">
        <v>1.024</v>
      </c>
      <c r="AB948" s="22">
        <v>7.0000000000000007E-2</v>
      </c>
      <c r="AC948" s="22">
        <v>2E-3</v>
      </c>
    </row>
    <row r="949" spans="1:29" ht="11.5">
      <c r="A949" s="26">
        <v>932</v>
      </c>
      <c r="B949" s="24" t="s">
        <v>1059</v>
      </c>
      <c r="C949" s="32" t="s">
        <v>1131</v>
      </c>
      <c r="D949" s="23"/>
      <c r="E949" s="23">
        <v>914</v>
      </c>
      <c r="F949" s="24" t="s">
        <v>1109</v>
      </c>
      <c r="G949" s="23">
        <v>947</v>
      </c>
      <c r="H949" s="23">
        <v>1955</v>
      </c>
      <c r="I949" s="22">
        <v>6533.4430000000002</v>
      </c>
      <c r="J949" s="22">
        <v>5124.1090000000004</v>
      </c>
      <c r="K949" s="22">
        <v>4539.9709999999995</v>
      </c>
      <c r="L949" s="22">
        <v>3947.2080000000001</v>
      </c>
      <c r="M949" s="22">
        <v>3388.9169999999999</v>
      </c>
      <c r="N949" s="22">
        <v>2921.24</v>
      </c>
      <c r="O949" s="22">
        <v>2538.6410000000001</v>
      </c>
      <c r="P949" s="22">
        <v>2179.9940000000001</v>
      </c>
      <c r="Q949" s="22">
        <v>1819.8009999999999</v>
      </c>
      <c r="R949" s="22">
        <v>1509.203</v>
      </c>
      <c r="S949" s="22">
        <v>1223.546</v>
      </c>
      <c r="T949" s="22">
        <v>991.17600000000004</v>
      </c>
      <c r="U949" s="22">
        <v>739.58</v>
      </c>
      <c r="V949" s="22">
        <v>498.84800000000001</v>
      </c>
      <c r="W949" s="22">
        <v>296.71699999999998</v>
      </c>
      <c r="X949" s="22">
        <v>141.316</v>
      </c>
      <c r="Y949" s="22">
        <v>46.987000000000002</v>
      </c>
      <c r="Z949" s="22">
        <v>9.9489999999999998</v>
      </c>
      <c r="AA949" s="22">
        <v>1.0409999999999999</v>
      </c>
      <c r="AB949" s="22">
        <v>7.0999999999999994E-2</v>
      </c>
      <c r="AC949" s="22">
        <v>2E-3</v>
      </c>
    </row>
    <row r="950" spans="1:29" ht="11.5">
      <c r="A950" s="26">
        <v>933</v>
      </c>
      <c r="B950" s="24" t="s">
        <v>1059</v>
      </c>
      <c r="C950" s="32" t="s">
        <v>1131</v>
      </c>
      <c r="D950" s="23"/>
      <c r="E950" s="23">
        <v>914</v>
      </c>
      <c r="F950" s="24" t="s">
        <v>1109</v>
      </c>
      <c r="G950" s="23">
        <v>947</v>
      </c>
      <c r="H950" s="23">
        <v>1960</v>
      </c>
      <c r="I950" s="22">
        <v>7372.8909999999996</v>
      </c>
      <c r="J950" s="22">
        <v>5683.8360000000002</v>
      </c>
      <c r="K950" s="22">
        <v>4897.3450000000003</v>
      </c>
      <c r="L950" s="22">
        <v>4380.4889999999996</v>
      </c>
      <c r="M950" s="22">
        <v>3748.6709999999998</v>
      </c>
      <c r="N950" s="22">
        <v>3185.9270000000001</v>
      </c>
      <c r="O950" s="22">
        <v>2744.1819999999998</v>
      </c>
      <c r="P950" s="22">
        <v>2376.489</v>
      </c>
      <c r="Q950" s="22">
        <v>2020.2329999999999</v>
      </c>
      <c r="R950" s="22">
        <v>1664.37</v>
      </c>
      <c r="S950" s="22">
        <v>1353.5340000000001</v>
      </c>
      <c r="T950" s="22">
        <v>1061.819</v>
      </c>
      <c r="U950" s="22">
        <v>811.87699999999995</v>
      </c>
      <c r="V950" s="22">
        <v>550.55700000000002</v>
      </c>
      <c r="W950" s="22">
        <v>318.45</v>
      </c>
      <c r="X950" s="22">
        <v>147.34299999999999</v>
      </c>
      <c r="Y950" s="22">
        <v>48.433</v>
      </c>
      <c r="Z950" s="22">
        <v>9.9369999999999994</v>
      </c>
      <c r="AA950" s="22">
        <v>1.1200000000000001</v>
      </c>
      <c r="AB950" s="22">
        <v>7.4999999999999997E-2</v>
      </c>
      <c r="AC950" s="22">
        <v>2E-3</v>
      </c>
    </row>
    <row r="951" spans="1:29" ht="11.5">
      <c r="A951" s="26">
        <v>934</v>
      </c>
      <c r="B951" s="24" t="s">
        <v>1059</v>
      </c>
      <c r="C951" s="32" t="s">
        <v>1131</v>
      </c>
      <c r="D951" s="23"/>
      <c r="E951" s="23">
        <v>914</v>
      </c>
      <c r="F951" s="24" t="s">
        <v>1109</v>
      </c>
      <c r="G951" s="23">
        <v>947</v>
      </c>
      <c r="H951" s="23">
        <v>1965</v>
      </c>
      <c r="I951" s="22">
        <v>8370.3870000000006</v>
      </c>
      <c r="J951" s="22">
        <v>6499.5230000000001</v>
      </c>
      <c r="K951" s="22">
        <v>5452.6949999999997</v>
      </c>
      <c r="L951" s="22">
        <v>4743.5559999999996</v>
      </c>
      <c r="M951" s="22">
        <v>4184.7510000000002</v>
      </c>
      <c r="N951" s="22">
        <v>3547.9940000000001</v>
      </c>
      <c r="O951" s="22">
        <v>3010.9369999999999</v>
      </c>
      <c r="P951" s="22">
        <v>2583.3470000000002</v>
      </c>
      <c r="Q951" s="22">
        <v>2215.5700000000002</v>
      </c>
      <c r="R951" s="22">
        <v>1859.171</v>
      </c>
      <c r="S951" s="22">
        <v>1502.365</v>
      </c>
      <c r="T951" s="22">
        <v>1183.645</v>
      </c>
      <c r="U951" s="22">
        <v>878.74400000000003</v>
      </c>
      <c r="V951" s="22">
        <v>614.09400000000005</v>
      </c>
      <c r="W951" s="22">
        <v>360.029</v>
      </c>
      <c r="X951" s="22">
        <v>164.07</v>
      </c>
      <c r="Y951" s="22">
        <v>53.363999999999997</v>
      </c>
      <c r="Z951" s="22">
        <v>10.955</v>
      </c>
      <c r="AA951" s="22">
        <v>1.28</v>
      </c>
      <c r="AB951" s="22">
        <v>7.8E-2</v>
      </c>
      <c r="AC951" s="22">
        <v>3.0000000000000001E-3</v>
      </c>
    </row>
    <row r="952" spans="1:29" ht="11.5">
      <c r="A952" s="26">
        <v>935</v>
      </c>
      <c r="B952" s="24" t="s">
        <v>1059</v>
      </c>
      <c r="C952" s="32" t="s">
        <v>1131</v>
      </c>
      <c r="D952" s="23"/>
      <c r="E952" s="23">
        <v>914</v>
      </c>
      <c r="F952" s="24" t="s">
        <v>1109</v>
      </c>
      <c r="G952" s="23">
        <v>947</v>
      </c>
      <c r="H952" s="23">
        <v>1970</v>
      </c>
      <c r="I952" s="22">
        <v>9493.76</v>
      </c>
      <c r="J952" s="22">
        <v>7464.8729999999996</v>
      </c>
      <c r="K952" s="22">
        <v>6267.442</v>
      </c>
      <c r="L952" s="22">
        <v>5293.8209999999999</v>
      </c>
      <c r="M952" s="22">
        <v>4532.2920000000004</v>
      </c>
      <c r="N952" s="22">
        <v>3954.0149999999999</v>
      </c>
      <c r="O952" s="22">
        <v>3346.07</v>
      </c>
      <c r="P952" s="22">
        <v>2832.5</v>
      </c>
      <c r="Q952" s="22">
        <v>2412.473</v>
      </c>
      <c r="R952" s="22">
        <v>2045.95</v>
      </c>
      <c r="S952" s="22">
        <v>1686.2840000000001</v>
      </c>
      <c r="T952" s="22">
        <v>1322.5340000000001</v>
      </c>
      <c r="U952" s="22">
        <v>989.77200000000005</v>
      </c>
      <c r="V952" s="22">
        <v>675.11199999999997</v>
      </c>
      <c r="W952" s="22">
        <v>411.07100000000003</v>
      </c>
      <c r="X952" s="22">
        <v>192.15</v>
      </c>
      <c r="Y952" s="22">
        <v>62.476999999999997</v>
      </c>
      <c r="Z952" s="22">
        <v>12.914999999999999</v>
      </c>
      <c r="AA952" s="22">
        <v>1.5349999999999999</v>
      </c>
      <c r="AB952" s="22">
        <v>0.10199999999999999</v>
      </c>
      <c r="AC952" s="22">
        <v>3.0000000000000001E-3</v>
      </c>
    </row>
    <row r="953" spans="1:29" ht="11.5">
      <c r="A953" s="26">
        <v>936</v>
      </c>
      <c r="B953" s="24" t="s">
        <v>1059</v>
      </c>
      <c r="C953" s="32" t="s">
        <v>1131</v>
      </c>
      <c r="D953" s="23"/>
      <c r="E953" s="23">
        <v>914</v>
      </c>
      <c r="F953" s="24" t="s">
        <v>1109</v>
      </c>
      <c r="G953" s="23">
        <v>947</v>
      </c>
      <c r="H953" s="23">
        <v>1975</v>
      </c>
      <c r="I953" s="22">
        <v>11007.661</v>
      </c>
      <c r="J953" s="22">
        <v>8542.2690000000002</v>
      </c>
      <c r="K953" s="22">
        <v>7212.951</v>
      </c>
      <c r="L953" s="22">
        <v>6080.82</v>
      </c>
      <c r="M953" s="22">
        <v>5056.3879999999999</v>
      </c>
      <c r="N953" s="22">
        <v>4311.8239999999996</v>
      </c>
      <c r="O953" s="22">
        <v>3770.4380000000001</v>
      </c>
      <c r="P953" s="22">
        <v>3179.4140000000002</v>
      </c>
      <c r="Q953" s="22">
        <v>2670.8240000000001</v>
      </c>
      <c r="R953" s="22">
        <v>2248.5250000000001</v>
      </c>
      <c r="S953" s="22">
        <v>1872.94</v>
      </c>
      <c r="T953" s="22">
        <v>1497.777</v>
      </c>
      <c r="U953" s="22">
        <v>1116.5709999999999</v>
      </c>
      <c r="V953" s="22">
        <v>770.85599999999999</v>
      </c>
      <c r="W953" s="22">
        <v>461.08600000000001</v>
      </c>
      <c r="X953" s="22">
        <v>225.88</v>
      </c>
      <c r="Y953" s="22">
        <v>76.037999999999997</v>
      </c>
      <c r="Z953" s="22">
        <v>15.845000000000001</v>
      </c>
      <c r="AA953" s="22">
        <v>1.911</v>
      </c>
      <c r="AB953" s="22">
        <v>0.121</v>
      </c>
      <c r="AC953" s="22">
        <v>4.0000000000000001E-3</v>
      </c>
    </row>
    <row r="954" spans="1:29" ht="11.5">
      <c r="A954" s="26">
        <v>937</v>
      </c>
      <c r="B954" s="24" t="s">
        <v>1059</v>
      </c>
      <c r="C954" s="32" t="s">
        <v>1131</v>
      </c>
      <c r="D954" s="23"/>
      <c r="E954" s="23">
        <v>914</v>
      </c>
      <c r="F954" s="24" t="s">
        <v>1109</v>
      </c>
      <c r="G954" s="23">
        <v>947</v>
      </c>
      <c r="H954" s="23">
        <v>1980</v>
      </c>
      <c r="I954" s="22">
        <v>12849.138000000001</v>
      </c>
      <c r="J954" s="22">
        <v>10038.406999999999</v>
      </c>
      <c r="K954" s="22">
        <v>8304.9470000000001</v>
      </c>
      <c r="L954" s="22">
        <v>7001.1279999999997</v>
      </c>
      <c r="M954" s="22">
        <v>5804.29</v>
      </c>
      <c r="N954" s="22">
        <v>4871.9290000000001</v>
      </c>
      <c r="O954" s="22">
        <v>4176.1030000000001</v>
      </c>
      <c r="P954" s="22">
        <v>3595.0770000000002</v>
      </c>
      <c r="Q954" s="22">
        <v>2997.9659999999999</v>
      </c>
      <c r="R954" s="22">
        <v>2498.422</v>
      </c>
      <c r="S954" s="22">
        <v>2074.1759999999999</v>
      </c>
      <c r="T954" s="22">
        <v>1673.9480000000001</v>
      </c>
      <c r="U954" s="22">
        <v>1273.4079999999999</v>
      </c>
      <c r="V954" s="22">
        <v>880.04</v>
      </c>
      <c r="W954" s="22">
        <v>536.32600000000002</v>
      </c>
      <c r="X954" s="22">
        <v>260.36399999999998</v>
      </c>
      <c r="Y954" s="22">
        <v>92.358000000000004</v>
      </c>
      <c r="Z954" s="22">
        <v>19.986000000000001</v>
      </c>
      <c r="AA954" s="22">
        <v>2.4119999999999999</v>
      </c>
      <c r="AB954" s="22">
        <v>0.157</v>
      </c>
      <c r="AC954" s="22">
        <v>5.0000000000000001E-3</v>
      </c>
    </row>
    <row r="955" spans="1:29" ht="11.5">
      <c r="A955" s="26">
        <v>938</v>
      </c>
      <c r="B955" s="24" t="s">
        <v>1059</v>
      </c>
      <c r="C955" s="32" t="s">
        <v>1131</v>
      </c>
      <c r="D955" s="23"/>
      <c r="E955" s="23">
        <v>914</v>
      </c>
      <c r="F955" s="24" t="s">
        <v>1109</v>
      </c>
      <c r="G955" s="23">
        <v>947</v>
      </c>
      <c r="H955" s="23">
        <v>1985</v>
      </c>
      <c r="I955" s="22">
        <v>14730.044</v>
      </c>
      <c r="J955" s="22">
        <v>11807.948</v>
      </c>
      <c r="K955" s="22">
        <v>9762.4470000000001</v>
      </c>
      <c r="L955" s="22">
        <v>8071.973</v>
      </c>
      <c r="M955" s="22">
        <v>6677.6109999999999</v>
      </c>
      <c r="N955" s="22">
        <v>5495.8819999999996</v>
      </c>
      <c r="O955" s="22">
        <v>4597.0619999999999</v>
      </c>
      <c r="P955" s="22">
        <v>3924.59</v>
      </c>
      <c r="Q955" s="22">
        <v>3375.9380000000001</v>
      </c>
      <c r="R955" s="22">
        <v>2790.6869999999999</v>
      </c>
      <c r="S955" s="22">
        <v>2295.0749999999998</v>
      </c>
      <c r="T955" s="22">
        <v>1864.943</v>
      </c>
      <c r="U955" s="22">
        <v>1443.605</v>
      </c>
      <c r="V955" s="22">
        <v>1023.601</v>
      </c>
      <c r="W955" s="22">
        <v>629.55200000000002</v>
      </c>
      <c r="X955" s="22">
        <v>314.36200000000002</v>
      </c>
      <c r="Y955" s="22">
        <v>111.788</v>
      </c>
      <c r="Z955" s="22">
        <v>25.388000000000002</v>
      </c>
      <c r="AA955" s="22">
        <v>3.1139999999999999</v>
      </c>
      <c r="AB955" s="22">
        <v>0.20399999999999999</v>
      </c>
      <c r="AC955" s="22">
        <v>5.0000000000000001E-3</v>
      </c>
    </row>
    <row r="956" spans="1:29" ht="11.5">
      <c r="A956" s="26">
        <v>939</v>
      </c>
      <c r="B956" s="24" t="s">
        <v>1059</v>
      </c>
      <c r="C956" s="32" t="s">
        <v>1131</v>
      </c>
      <c r="D956" s="23"/>
      <c r="E956" s="23">
        <v>914</v>
      </c>
      <c r="F956" s="24" t="s">
        <v>1109</v>
      </c>
      <c r="G956" s="23">
        <v>947</v>
      </c>
      <c r="H956" s="23">
        <v>1990</v>
      </c>
      <c r="I956" s="22">
        <v>16433.367999999999</v>
      </c>
      <c r="J956" s="22">
        <v>13588.212</v>
      </c>
      <c r="K956" s="22">
        <v>11497.885</v>
      </c>
      <c r="L956" s="22">
        <v>9460.3340000000007</v>
      </c>
      <c r="M956" s="22">
        <v>7699.2960000000003</v>
      </c>
      <c r="N956" s="22">
        <v>6424.7730000000001</v>
      </c>
      <c r="O956" s="22">
        <v>5283.6139999999996</v>
      </c>
      <c r="P956" s="22">
        <v>4356.8339999999998</v>
      </c>
      <c r="Q956" s="22">
        <v>3702.86</v>
      </c>
      <c r="R956" s="22">
        <v>3158.4490000000001</v>
      </c>
      <c r="S956" s="22">
        <v>2573.8620000000001</v>
      </c>
      <c r="T956" s="22">
        <v>2067.2080000000001</v>
      </c>
      <c r="U956" s="22">
        <v>1611.751</v>
      </c>
      <c r="V956" s="22">
        <v>1166.9380000000001</v>
      </c>
      <c r="W956" s="22">
        <v>739.51800000000003</v>
      </c>
      <c r="X956" s="22">
        <v>374.37400000000002</v>
      </c>
      <c r="Y956" s="22">
        <v>137.29599999999999</v>
      </c>
      <c r="Z956" s="22">
        <v>31.341000000000001</v>
      </c>
      <c r="AA956" s="22">
        <v>3.99</v>
      </c>
      <c r="AB956" s="22">
        <v>0.26600000000000001</v>
      </c>
      <c r="AC956" s="22">
        <v>8.9999999999999993E-3</v>
      </c>
    </row>
    <row r="957" spans="1:29" ht="11.5">
      <c r="A957" s="26">
        <v>940</v>
      </c>
      <c r="B957" s="24" t="s">
        <v>1059</v>
      </c>
      <c r="C957" s="32" t="s">
        <v>1131</v>
      </c>
      <c r="D957" s="23"/>
      <c r="E957" s="23">
        <v>914</v>
      </c>
      <c r="F957" s="24" t="s">
        <v>1109</v>
      </c>
      <c r="G957" s="23">
        <v>947</v>
      </c>
      <c r="H957" s="23">
        <v>1995</v>
      </c>
      <c r="I957" s="22">
        <v>18302.501</v>
      </c>
      <c r="J957" s="22">
        <v>15185.319</v>
      </c>
      <c r="K957" s="22">
        <v>13221.266</v>
      </c>
      <c r="L957" s="22">
        <v>11190.105</v>
      </c>
      <c r="M957" s="22">
        <v>9085.2659999999996</v>
      </c>
      <c r="N957" s="22">
        <v>7354.4380000000001</v>
      </c>
      <c r="O957" s="22">
        <v>6142.817</v>
      </c>
      <c r="P957" s="22">
        <v>5055.1499999999996</v>
      </c>
      <c r="Q957" s="22">
        <v>4145.7430000000004</v>
      </c>
      <c r="R957" s="22">
        <v>3483.0250000000001</v>
      </c>
      <c r="S957" s="22">
        <v>2922.2370000000001</v>
      </c>
      <c r="T957" s="22">
        <v>2320.2339999999999</v>
      </c>
      <c r="U957" s="22">
        <v>1788.0989999999999</v>
      </c>
      <c r="V957" s="22">
        <v>1303.5170000000001</v>
      </c>
      <c r="W957" s="22">
        <v>842.53200000000004</v>
      </c>
      <c r="X957" s="22">
        <v>440.16899999999998</v>
      </c>
      <c r="Y957" s="22">
        <v>164.62200000000001</v>
      </c>
      <c r="Z957" s="22">
        <v>38.908999999999999</v>
      </c>
      <c r="AA957" s="22">
        <v>5.0019999999999998</v>
      </c>
      <c r="AB957" s="22">
        <v>0.35399999999999998</v>
      </c>
      <c r="AC957" s="22">
        <v>1.2E-2</v>
      </c>
    </row>
    <row r="958" spans="1:29" ht="11.5">
      <c r="A958" s="26">
        <v>941</v>
      </c>
      <c r="B958" s="24" t="s">
        <v>1059</v>
      </c>
      <c r="C958" s="32" t="s">
        <v>1131</v>
      </c>
      <c r="D958" s="23"/>
      <c r="E958" s="23">
        <v>914</v>
      </c>
      <c r="F958" s="24" t="s">
        <v>1109</v>
      </c>
      <c r="G958" s="23">
        <v>947</v>
      </c>
      <c r="H958" s="23">
        <v>2000</v>
      </c>
      <c r="I958" s="22">
        <v>20806.315999999999</v>
      </c>
      <c r="J958" s="22">
        <v>17065.625</v>
      </c>
      <c r="K958" s="22">
        <v>14823.395</v>
      </c>
      <c r="L958" s="22">
        <v>12866.977000000001</v>
      </c>
      <c r="M958" s="22">
        <v>10725.88</v>
      </c>
      <c r="N958" s="22">
        <v>8707.4410000000007</v>
      </c>
      <c r="O958" s="22">
        <v>7057.6440000000002</v>
      </c>
      <c r="P958" s="22">
        <v>5872.8710000000001</v>
      </c>
      <c r="Q958" s="22">
        <v>4798.2049999999999</v>
      </c>
      <c r="R958" s="22">
        <v>3894.0790000000002</v>
      </c>
      <c r="S958" s="22">
        <v>3221.5830000000001</v>
      </c>
      <c r="T958" s="22">
        <v>2635.5659999999998</v>
      </c>
      <c r="U958" s="22">
        <v>2007.124</v>
      </c>
      <c r="V958" s="22">
        <v>1444.931</v>
      </c>
      <c r="W958" s="22">
        <v>939.399</v>
      </c>
      <c r="X958" s="22">
        <v>499.44799999999998</v>
      </c>
      <c r="Y958" s="22">
        <v>191.88900000000001</v>
      </c>
      <c r="Z958" s="22">
        <v>46.078000000000003</v>
      </c>
      <c r="AA958" s="22">
        <v>6.1050000000000004</v>
      </c>
      <c r="AB958" s="22">
        <v>0.443</v>
      </c>
      <c r="AC958" s="22">
        <v>1.7000000000000001E-2</v>
      </c>
    </row>
    <row r="959" spans="1:29" ht="11.5">
      <c r="A959" s="26">
        <v>942</v>
      </c>
      <c r="B959" s="24" t="s">
        <v>1059</v>
      </c>
      <c r="C959" s="32" t="s">
        <v>1131</v>
      </c>
      <c r="D959" s="23"/>
      <c r="E959" s="23">
        <v>914</v>
      </c>
      <c r="F959" s="24" t="s">
        <v>1109</v>
      </c>
      <c r="G959" s="23">
        <v>947</v>
      </c>
      <c r="H959" s="23">
        <v>2005</v>
      </c>
      <c r="I959" s="22">
        <v>23827.743999999999</v>
      </c>
      <c r="J959" s="22">
        <v>19574.644</v>
      </c>
      <c r="K959" s="22">
        <v>16641.895</v>
      </c>
      <c r="L959" s="22">
        <v>14421.509</v>
      </c>
      <c r="M959" s="22">
        <v>12316.258</v>
      </c>
      <c r="N959" s="22">
        <v>10252.277</v>
      </c>
      <c r="O959" s="22">
        <v>8323.8819999999996</v>
      </c>
      <c r="P959" s="22">
        <v>6711.3549999999996</v>
      </c>
      <c r="Q959" s="22">
        <v>5552.7809999999999</v>
      </c>
      <c r="R959" s="22">
        <v>4491.4359999999997</v>
      </c>
      <c r="S959" s="22">
        <v>3591.0219999999999</v>
      </c>
      <c r="T959" s="22">
        <v>2896.6909999999998</v>
      </c>
      <c r="U959" s="22">
        <v>2270.1460000000002</v>
      </c>
      <c r="V959" s="22">
        <v>1611.425</v>
      </c>
      <c r="W959" s="22">
        <v>1033.0450000000001</v>
      </c>
      <c r="X959" s="22">
        <v>550.98800000000006</v>
      </c>
      <c r="Y959" s="22">
        <v>214.584</v>
      </c>
      <c r="Z959" s="22">
        <v>52.533000000000001</v>
      </c>
      <c r="AA959" s="22">
        <v>6.9729999999999999</v>
      </c>
      <c r="AB959" s="22">
        <v>0.52900000000000003</v>
      </c>
      <c r="AC959" s="22">
        <v>2.3E-2</v>
      </c>
    </row>
    <row r="960" spans="1:29" ht="11.5">
      <c r="A960" s="26">
        <v>943</v>
      </c>
      <c r="B960" s="24" t="s">
        <v>1059</v>
      </c>
      <c r="C960" s="32" t="s">
        <v>1131</v>
      </c>
      <c r="D960" s="23"/>
      <c r="E960" s="23">
        <v>914</v>
      </c>
      <c r="F960" s="24" t="s">
        <v>1109</v>
      </c>
      <c r="G960" s="23">
        <v>947</v>
      </c>
      <c r="H960" s="23">
        <v>2010</v>
      </c>
      <c r="I960" s="22">
        <v>27092.659</v>
      </c>
      <c r="J960" s="22">
        <v>22687.674999999999</v>
      </c>
      <c r="K960" s="22">
        <v>19122.387999999999</v>
      </c>
      <c r="L960" s="22">
        <v>16262.589</v>
      </c>
      <c r="M960" s="22">
        <v>13906.346</v>
      </c>
      <c r="N960" s="22">
        <v>11798.67</v>
      </c>
      <c r="O960" s="22">
        <v>9809.9330000000009</v>
      </c>
      <c r="P960" s="22">
        <v>7956.9970000000003</v>
      </c>
      <c r="Q960" s="22">
        <v>6384.549</v>
      </c>
      <c r="R960" s="22">
        <v>5235.5649999999996</v>
      </c>
      <c r="S960" s="22">
        <v>4171.6260000000002</v>
      </c>
      <c r="T960" s="22">
        <v>3254.4780000000001</v>
      </c>
      <c r="U960" s="22">
        <v>2518.62</v>
      </c>
      <c r="V960" s="22">
        <v>1845.606</v>
      </c>
      <c r="W960" s="22">
        <v>1170.95</v>
      </c>
      <c r="X960" s="22">
        <v>619.91999999999996</v>
      </c>
      <c r="Y960" s="22">
        <v>244.23500000000001</v>
      </c>
      <c r="Z960" s="22">
        <v>60.93</v>
      </c>
      <c r="AA960" s="22">
        <v>8.2430000000000003</v>
      </c>
      <c r="AB960" s="22">
        <v>0.61299999999999999</v>
      </c>
      <c r="AC960" s="22">
        <v>2.8000000000000001E-2</v>
      </c>
    </row>
    <row r="961" spans="1:29" ht="11.5">
      <c r="A961" s="26">
        <v>944</v>
      </c>
      <c r="B961" s="24" t="s">
        <v>1059</v>
      </c>
      <c r="C961" s="32" t="s">
        <v>1131</v>
      </c>
      <c r="D961" s="23"/>
      <c r="E961" s="23">
        <v>914</v>
      </c>
      <c r="F961" s="24" t="s">
        <v>1109</v>
      </c>
      <c r="G961" s="23">
        <v>947</v>
      </c>
      <c r="H961" s="23">
        <v>2015</v>
      </c>
      <c r="I961" s="22">
        <v>30401.473999999998</v>
      </c>
      <c r="J961" s="22">
        <v>26018.212</v>
      </c>
      <c r="K961" s="22">
        <v>22218.351999999999</v>
      </c>
      <c r="L961" s="22">
        <v>18725.923999999999</v>
      </c>
      <c r="M961" s="22">
        <v>15725.825000000001</v>
      </c>
      <c r="N961" s="22">
        <v>13356.61</v>
      </c>
      <c r="O961" s="22">
        <v>11312.789000000001</v>
      </c>
      <c r="P961" s="22">
        <v>9393.9330000000009</v>
      </c>
      <c r="Q961" s="22">
        <v>7584.0550000000003</v>
      </c>
      <c r="R961" s="22">
        <v>6033.79</v>
      </c>
      <c r="S961" s="22">
        <v>4880.0259999999998</v>
      </c>
      <c r="T961" s="22">
        <v>3799.377</v>
      </c>
      <c r="U961" s="22">
        <v>2851.0819999999999</v>
      </c>
      <c r="V961" s="22">
        <v>2067.2840000000001</v>
      </c>
      <c r="W961" s="22">
        <v>1359.104</v>
      </c>
      <c r="X961" s="22">
        <v>714.67</v>
      </c>
      <c r="Y961" s="22">
        <v>281.07600000000002</v>
      </c>
      <c r="Z961" s="22">
        <v>71.745999999999995</v>
      </c>
      <c r="AA961" s="22">
        <v>10.055</v>
      </c>
      <c r="AB961" s="22">
        <v>0.75800000000000001</v>
      </c>
      <c r="AC961" s="22">
        <v>3.1E-2</v>
      </c>
    </row>
    <row r="962" spans="1:29" ht="11.5">
      <c r="A962" s="26">
        <v>945</v>
      </c>
      <c r="B962" s="24" t="s">
        <v>1059</v>
      </c>
      <c r="C962" s="32" t="s">
        <v>1131</v>
      </c>
      <c r="D962" s="23"/>
      <c r="E962" s="23">
        <v>914</v>
      </c>
      <c r="F962" s="24" t="s">
        <v>1109</v>
      </c>
      <c r="G962" s="23">
        <v>947</v>
      </c>
      <c r="H962" s="23">
        <v>2020</v>
      </c>
      <c r="I962" s="22">
        <v>33286.995000000003</v>
      </c>
      <c r="J962" s="22">
        <v>29401.607</v>
      </c>
      <c r="K962" s="22">
        <v>25554.98</v>
      </c>
      <c r="L962" s="22">
        <v>21833.66</v>
      </c>
      <c r="M962" s="22">
        <v>18235.888999999999</v>
      </c>
      <c r="N962" s="22">
        <v>15237.66</v>
      </c>
      <c r="O962" s="22">
        <v>12907.449000000001</v>
      </c>
      <c r="P962" s="22">
        <v>10905.816000000001</v>
      </c>
      <c r="Q962" s="22">
        <v>9012.6350000000002</v>
      </c>
      <c r="R962" s="22">
        <v>7216.0550000000003</v>
      </c>
      <c r="S962" s="22">
        <v>5663.5</v>
      </c>
      <c r="T962" s="22">
        <v>4479.8549999999996</v>
      </c>
      <c r="U962" s="22">
        <v>3358.51</v>
      </c>
      <c r="V962" s="22">
        <v>2368.0430000000001</v>
      </c>
      <c r="W962" s="22">
        <v>1543.229</v>
      </c>
      <c r="X962" s="22">
        <v>844.53300000000002</v>
      </c>
      <c r="Y962" s="22">
        <v>331.41300000000001</v>
      </c>
      <c r="Z962" s="22">
        <v>84.864000000000004</v>
      </c>
      <c r="AA962" s="22">
        <v>12.228</v>
      </c>
      <c r="AB962" s="22">
        <v>0.94299999999999995</v>
      </c>
      <c r="AC962" s="22">
        <v>4.3999999999999997E-2</v>
      </c>
    </row>
    <row r="963" spans="1:29" ht="11.5">
      <c r="A963" s="15">
        <v>946</v>
      </c>
      <c r="B963" s="13" t="s">
        <v>1059</v>
      </c>
      <c r="C963" s="14" t="s">
        <v>1132</v>
      </c>
      <c r="D963" s="12"/>
      <c r="E963" s="12">
        <v>204</v>
      </c>
      <c r="F963" s="13" t="s">
        <v>1110</v>
      </c>
      <c r="G963" s="12">
        <v>914</v>
      </c>
      <c r="H963" s="12">
        <v>1950</v>
      </c>
      <c r="I963" s="11">
        <v>143.828</v>
      </c>
      <c r="J963" s="11">
        <v>123.35599999999999</v>
      </c>
      <c r="K963" s="11">
        <v>103.374</v>
      </c>
      <c r="L963" s="11">
        <v>90.046999999999997</v>
      </c>
      <c r="M963" s="11">
        <v>79.828000000000003</v>
      </c>
      <c r="N963" s="11">
        <v>72.317999999999998</v>
      </c>
      <c r="O963" s="11">
        <v>66.626999999999995</v>
      </c>
      <c r="P963" s="11">
        <v>62.728000000000002</v>
      </c>
      <c r="Q963" s="11">
        <v>58.823</v>
      </c>
      <c r="R963" s="11">
        <v>52.962000000000003</v>
      </c>
      <c r="S963" s="11">
        <v>45.344000000000001</v>
      </c>
      <c r="T963" s="11">
        <v>40.154000000000003</v>
      </c>
      <c r="U963" s="11">
        <v>33.262999999999998</v>
      </c>
      <c r="V963" s="11">
        <v>28.628</v>
      </c>
      <c r="W963" s="11">
        <v>23.225000000000001</v>
      </c>
      <c r="X963" s="11">
        <v>17.754999999999999</v>
      </c>
      <c r="Y963" s="11">
        <v>6.9480000000000004</v>
      </c>
      <c r="Z963" s="11">
        <v>1.377</v>
      </c>
      <c r="AA963" s="11">
        <v>0.13600000000000001</v>
      </c>
      <c r="AB963" s="11">
        <v>6.0000000000000001E-3</v>
      </c>
      <c r="AC963" s="11">
        <v>0</v>
      </c>
    </row>
    <row r="964" spans="1:29" ht="11.5">
      <c r="A964" s="15">
        <v>947</v>
      </c>
      <c r="B964" s="13" t="s">
        <v>1059</v>
      </c>
      <c r="C964" s="14" t="s">
        <v>1132</v>
      </c>
      <c r="D964" s="12"/>
      <c r="E964" s="12">
        <v>204</v>
      </c>
      <c r="F964" s="13" t="s">
        <v>1110</v>
      </c>
      <c r="G964" s="12">
        <v>914</v>
      </c>
      <c r="H964" s="12">
        <v>1955</v>
      </c>
      <c r="I964" s="11">
        <v>169.33500000000001</v>
      </c>
      <c r="J964" s="11">
        <v>124.151</v>
      </c>
      <c r="K964" s="11">
        <v>118.64</v>
      </c>
      <c r="L964" s="11">
        <v>99.463999999999999</v>
      </c>
      <c r="M964" s="11">
        <v>83.67</v>
      </c>
      <c r="N964" s="11">
        <v>72.558999999999997</v>
      </c>
      <c r="O964" s="11">
        <v>65.933000000000007</v>
      </c>
      <c r="P964" s="11">
        <v>61.018000000000001</v>
      </c>
      <c r="Q964" s="11">
        <v>57.347999999999999</v>
      </c>
      <c r="R964" s="11">
        <v>53.377000000000002</v>
      </c>
      <c r="S964" s="11">
        <v>47.283999999999999</v>
      </c>
      <c r="T964" s="11">
        <v>39.265000000000001</v>
      </c>
      <c r="U964" s="11">
        <v>32.893999999999998</v>
      </c>
      <c r="V964" s="11">
        <v>24.826000000000001</v>
      </c>
      <c r="W964" s="11">
        <v>18.355</v>
      </c>
      <c r="X964" s="11">
        <v>11.548</v>
      </c>
      <c r="Y964" s="11">
        <v>5.9989999999999997</v>
      </c>
      <c r="Z964" s="11">
        <v>1.373</v>
      </c>
      <c r="AA964" s="11">
        <v>0.13600000000000001</v>
      </c>
      <c r="AB964" s="11">
        <v>6.0000000000000001E-3</v>
      </c>
      <c r="AC964" s="11">
        <v>0</v>
      </c>
    </row>
    <row r="965" spans="1:29" ht="11.5">
      <c r="A965" s="15">
        <v>948</v>
      </c>
      <c r="B965" s="13" t="s">
        <v>1059</v>
      </c>
      <c r="C965" s="14" t="s">
        <v>1132</v>
      </c>
      <c r="D965" s="12"/>
      <c r="E965" s="12">
        <v>204</v>
      </c>
      <c r="F965" s="13" t="s">
        <v>1110</v>
      </c>
      <c r="G965" s="12">
        <v>914</v>
      </c>
      <c r="H965" s="12">
        <v>1960</v>
      </c>
      <c r="I965" s="11">
        <v>191.43199999999999</v>
      </c>
      <c r="J965" s="11">
        <v>148.31100000000001</v>
      </c>
      <c r="K965" s="11">
        <v>119.765</v>
      </c>
      <c r="L965" s="11">
        <v>114.54300000000001</v>
      </c>
      <c r="M965" s="11">
        <v>92.986000000000004</v>
      </c>
      <c r="N965" s="11">
        <v>76.52</v>
      </c>
      <c r="O965" s="11">
        <v>66.433999999999997</v>
      </c>
      <c r="P965" s="11">
        <v>60.612000000000002</v>
      </c>
      <c r="Q965" s="11">
        <v>56.009</v>
      </c>
      <c r="R965" s="11">
        <v>52.286999999999999</v>
      </c>
      <c r="S965" s="11">
        <v>47.942</v>
      </c>
      <c r="T965" s="11">
        <v>41.256</v>
      </c>
      <c r="U965" s="11">
        <v>32.481000000000002</v>
      </c>
      <c r="V965" s="11">
        <v>24.911000000000001</v>
      </c>
      <c r="W965" s="11">
        <v>16.254999999999999</v>
      </c>
      <c r="X965" s="11">
        <v>9.4179999999999993</v>
      </c>
      <c r="Y965" s="11">
        <v>4.077</v>
      </c>
      <c r="Z965" s="11">
        <v>1.258</v>
      </c>
      <c r="AA965" s="11">
        <v>0.14599999999999999</v>
      </c>
      <c r="AB965" s="11">
        <v>8.0000000000000002E-3</v>
      </c>
      <c r="AC965" s="11">
        <v>0</v>
      </c>
    </row>
    <row r="966" spans="1:29" ht="11.5">
      <c r="A966" s="15">
        <v>949</v>
      </c>
      <c r="B966" s="13" t="s">
        <v>1059</v>
      </c>
      <c r="C966" s="14" t="s">
        <v>1132</v>
      </c>
      <c r="D966" s="12"/>
      <c r="E966" s="12">
        <v>204</v>
      </c>
      <c r="F966" s="13" t="s">
        <v>1110</v>
      </c>
      <c r="G966" s="12">
        <v>914</v>
      </c>
      <c r="H966" s="12">
        <v>1965</v>
      </c>
      <c r="I966" s="11">
        <v>220.96799999999999</v>
      </c>
      <c r="J966" s="11">
        <v>169.749</v>
      </c>
      <c r="K966" s="11">
        <v>143.48099999999999</v>
      </c>
      <c r="L966" s="11">
        <v>115.81100000000001</v>
      </c>
      <c r="M966" s="11">
        <v>107.629</v>
      </c>
      <c r="N966" s="11">
        <v>85.521000000000001</v>
      </c>
      <c r="O966" s="11">
        <v>70.311999999999998</v>
      </c>
      <c r="P966" s="11">
        <v>61.206000000000003</v>
      </c>
      <c r="Q966" s="11">
        <v>55.783000000000001</v>
      </c>
      <c r="R966" s="11">
        <v>51.23</v>
      </c>
      <c r="S966" s="11">
        <v>47.162999999999997</v>
      </c>
      <c r="T966" s="11">
        <v>42.079000000000001</v>
      </c>
      <c r="U966" s="11">
        <v>34.426000000000002</v>
      </c>
      <c r="V966" s="11">
        <v>24.902000000000001</v>
      </c>
      <c r="W966" s="11">
        <v>16.613</v>
      </c>
      <c r="X966" s="11">
        <v>8.5670000000000002</v>
      </c>
      <c r="Y966" s="11">
        <v>3.4510000000000001</v>
      </c>
      <c r="Z966" s="11">
        <v>0.89900000000000002</v>
      </c>
      <c r="AA966" s="11">
        <v>0.14299999999999999</v>
      </c>
      <c r="AB966" s="11">
        <v>8.9999999999999993E-3</v>
      </c>
      <c r="AC966" s="11">
        <v>0</v>
      </c>
    </row>
    <row r="967" spans="1:29" ht="11.5">
      <c r="A967" s="15">
        <v>950</v>
      </c>
      <c r="B967" s="13" t="s">
        <v>1059</v>
      </c>
      <c r="C967" s="14" t="s">
        <v>1132</v>
      </c>
      <c r="D967" s="12"/>
      <c r="E967" s="12">
        <v>204</v>
      </c>
      <c r="F967" s="13" t="s">
        <v>1110</v>
      </c>
      <c r="G967" s="12">
        <v>914</v>
      </c>
      <c r="H967" s="12">
        <v>1970</v>
      </c>
      <c r="I967" s="11">
        <v>255.631</v>
      </c>
      <c r="J967" s="11">
        <v>197.399</v>
      </c>
      <c r="K967" s="11">
        <v>163.15700000000001</v>
      </c>
      <c r="L967" s="11">
        <v>138.71199999999999</v>
      </c>
      <c r="M967" s="11">
        <v>109.402</v>
      </c>
      <c r="N967" s="11">
        <v>100.07299999999999</v>
      </c>
      <c r="O967" s="11">
        <v>79.149000000000001</v>
      </c>
      <c r="P967" s="11">
        <v>65.018000000000001</v>
      </c>
      <c r="Q967" s="11">
        <v>56.444000000000003</v>
      </c>
      <c r="R967" s="11">
        <v>51.121000000000002</v>
      </c>
      <c r="S967" s="11">
        <v>46.372999999999998</v>
      </c>
      <c r="T967" s="11">
        <v>41.76</v>
      </c>
      <c r="U967" s="11">
        <v>35.854999999999997</v>
      </c>
      <c r="V967" s="11">
        <v>27.481999999999999</v>
      </c>
      <c r="W967" s="11">
        <v>17.795999999999999</v>
      </c>
      <c r="X967" s="11">
        <v>9.9489999999999998</v>
      </c>
      <c r="Y967" s="11">
        <v>3.923</v>
      </c>
      <c r="Z967" s="11">
        <v>1.071</v>
      </c>
      <c r="AA967" s="11">
        <v>0.16600000000000001</v>
      </c>
      <c r="AB967" s="11">
        <v>1.4999999999999999E-2</v>
      </c>
      <c r="AC967" s="11">
        <v>0</v>
      </c>
    </row>
    <row r="968" spans="1:29" ht="11.5">
      <c r="A968" s="15">
        <v>951</v>
      </c>
      <c r="B968" s="13" t="s">
        <v>1059</v>
      </c>
      <c r="C968" s="14" t="s">
        <v>1132</v>
      </c>
      <c r="D968" s="12"/>
      <c r="E968" s="12">
        <v>204</v>
      </c>
      <c r="F968" s="13" t="s">
        <v>1110</v>
      </c>
      <c r="G968" s="12">
        <v>914</v>
      </c>
      <c r="H968" s="12">
        <v>1975</v>
      </c>
      <c r="I968" s="11">
        <v>293.483</v>
      </c>
      <c r="J968" s="11">
        <v>230.596</v>
      </c>
      <c r="K968" s="11">
        <v>190.19900000000001</v>
      </c>
      <c r="L968" s="11">
        <v>158.042</v>
      </c>
      <c r="M968" s="11">
        <v>131.61199999999999</v>
      </c>
      <c r="N968" s="11">
        <v>101.842</v>
      </c>
      <c r="O968" s="11">
        <v>93.135000000000005</v>
      </c>
      <c r="P968" s="11">
        <v>73.513000000000005</v>
      </c>
      <c r="Q968" s="11">
        <v>60.15</v>
      </c>
      <c r="R968" s="11">
        <v>51.875</v>
      </c>
      <c r="S968" s="11">
        <v>46.433</v>
      </c>
      <c r="T968" s="11">
        <v>41.241999999999997</v>
      </c>
      <c r="U968" s="11">
        <v>35.798000000000002</v>
      </c>
      <c r="V968" s="11">
        <v>28.86</v>
      </c>
      <c r="W968" s="11">
        <v>19.879000000000001</v>
      </c>
      <c r="X968" s="11">
        <v>10.846</v>
      </c>
      <c r="Y968" s="11">
        <v>4.6749999999999998</v>
      </c>
      <c r="Z968" s="11">
        <v>1.26</v>
      </c>
      <c r="AA968" s="11">
        <v>0.20699999999999999</v>
      </c>
      <c r="AB968" s="11">
        <v>1.7000000000000001E-2</v>
      </c>
      <c r="AC968" s="11">
        <v>1E-3</v>
      </c>
    </row>
    <row r="969" spans="1:29" ht="11.5">
      <c r="A969" s="15">
        <v>952</v>
      </c>
      <c r="B969" s="13" t="s">
        <v>1059</v>
      </c>
      <c r="C969" s="14" t="s">
        <v>1132</v>
      </c>
      <c r="D969" s="12"/>
      <c r="E969" s="12">
        <v>204</v>
      </c>
      <c r="F969" s="13" t="s">
        <v>1110</v>
      </c>
      <c r="G969" s="12">
        <v>914</v>
      </c>
      <c r="H969" s="12">
        <v>1980</v>
      </c>
      <c r="I969" s="11">
        <v>342.99099999999999</v>
      </c>
      <c r="J969" s="11">
        <v>267.88900000000001</v>
      </c>
      <c r="K969" s="11">
        <v>222.75700000000001</v>
      </c>
      <c r="L969" s="11">
        <v>184.85</v>
      </c>
      <c r="M969" s="11">
        <v>151.059</v>
      </c>
      <c r="N969" s="11">
        <v>124.053</v>
      </c>
      <c r="O969" s="11">
        <v>95.596000000000004</v>
      </c>
      <c r="P969" s="11">
        <v>87.456999999999994</v>
      </c>
      <c r="Q969" s="11">
        <v>68.647000000000006</v>
      </c>
      <c r="R969" s="11">
        <v>55.704000000000001</v>
      </c>
      <c r="S969" s="11">
        <v>47.427</v>
      </c>
      <c r="T969" s="11">
        <v>41.564</v>
      </c>
      <c r="U969" s="11">
        <v>35.615000000000002</v>
      </c>
      <c r="V969" s="11">
        <v>29.065999999999999</v>
      </c>
      <c r="W969" s="11">
        <v>21.129000000000001</v>
      </c>
      <c r="X969" s="11">
        <v>12.33</v>
      </c>
      <c r="Y969" s="11">
        <v>5.2240000000000002</v>
      </c>
      <c r="Z969" s="11">
        <v>1.5509999999999999</v>
      </c>
      <c r="AA969" s="11">
        <v>0.253</v>
      </c>
      <c r="AB969" s="11">
        <v>2.1000000000000001E-2</v>
      </c>
      <c r="AC969" s="11">
        <v>1E-3</v>
      </c>
    </row>
    <row r="970" spans="1:29" ht="11.5">
      <c r="A970" s="15">
        <v>953</v>
      </c>
      <c r="B970" s="13" t="s">
        <v>1059</v>
      </c>
      <c r="C970" s="14" t="s">
        <v>1132</v>
      </c>
      <c r="D970" s="12"/>
      <c r="E970" s="12">
        <v>204</v>
      </c>
      <c r="F970" s="13" t="s">
        <v>1110</v>
      </c>
      <c r="G970" s="12">
        <v>914</v>
      </c>
      <c r="H970" s="12">
        <v>1985</v>
      </c>
      <c r="I970" s="11">
        <v>399.81200000000001</v>
      </c>
      <c r="J970" s="11">
        <v>316.16899999999998</v>
      </c>
      <c r="K970" s="11">
        <v>259.46199999999999</v>
      </c>
      <c r="L970" s="11">
        <v>217.239</v>
      </c>
      <c r="M970" s="11">
        <v>178.10400000000001</v>
      </c>
      <c r="N970" s="11">
        <v>144.05500000000001</v>
      </c>
      <c r="O970" s="11">
        <v>118.033</v>
      </c>
      <c r="P970" s="11">
        <v>90.66</v>
      </c>
      <c r="Q970" s="11">
        <v>82.516000000000005</v>
      </c>
      <c r="R970" s="11">
        <v>64.156999999999996</v>
      </c>
      <c r="S970" s="11">
        <v>51.323</v>
      </c>
      <c r="T970" s="11">
        <v>42.750999999999998</v>
      </c>
      <c r="U970" s="11">
        <v>36.154000000000003</v>
      </c>
      <c r="V970" s="11">
        <v>29.15</v>
      </c>
      <c r="W970" s="11">
        <v>21.503</v>
      </c>
      <c r="X970" s="11">
        <v>13.298999999999999</v>
      </c>
      <c r="Y970" s="11">
        <v>6.0620000000000003</v>
      </c>
      <c r="Z970" s="11">
        <v>1.778</v>
      </c>
      <c r="AA970" s="11">
        <v>0.32</v>
      </c>
      <c r="AB970" s="11">
        <v>2.9000000000000001E-2</v>
      </c>
      <c r="AC970" s="11">
        <v>1E-3</v>
      </c>
    </row>
    <row r="971" spans="1:29" ht="11.5">
      <c r="A971" s="15">
        <v>954</v>
      </c>
      <c r="B971" s="13" t="s">
        <v>1059</v>
      </c>
      <c r="C971" s="14" t="s">
        <v>1132</v>
      </c>
      <c r="D971" s="12"/>
      <c r="E971" s="12">
        <v>204</v>
      </c>
      <c r="F971" s="13" t="s">
        <v>1110</v>
      </c>
      <c r="G971" s="12">
        <v>914</v>
      </c>
      <c r="H971" s="12">
        <v>1990</v>
      </c>
      <c r="I971" s="11">
        <v>465.38299999999998</v>
      </c>
      <c r="J971" s="11">
        <v>373.39699999999999</v>
      </c>
      <c r="K971" s="11">
        <v>308.971</v>
      </c>
      <c r="L971" s="11">
        <v>254.59200000000001</v>
      </c>
      <c r="M971" s="11">
        <v>211.03299999999999</v>
      </c>
      <c r="N971" s="11">
        <v>171.691</v>
      </c>
      <c r="O971" s="11">
        <v>138.61799999999999</v>
      </c>
      <c r="P971" s="11">
        <v>113.32</v>
      </c>
      <c r="Q971" s="11">
        <v>86.578000000000003</v>
      </c>
      <c r="R971" s="11">
        <v>78.221999999999994</v>
      </c>
      <c r="S971" s="11">
        <v>60.002000000000002</v>
      </c>
      <c r="T971" s="11">
        <v>47.045000000000002</v>
      </c>
      <c r="U971" s="11">
        <v>37.954999999999998</v>
      </c>
      <c r="V971" s="11">
        <v>30.367999999999999</v>
      </c>
      <c r="W971" s="11">
        <v>22.364999999999998</v>
      </c>
      <c r="X971" s="11">
        <v>14.255000000000001</v>
      </c>
      <c r="Y971" s="11">
        <v>7.0220000000000002</v>
      </c>
      <c r="Z971" s="11">
        <v>2.2690000000000001</v>
      </c>
      <c r="AA971" s="11">
        <v>0.41199999999999998</v>
      </c>
      <c r="AB971" s="11">
        <v>0.04</v>
      </c>
      <c r="AC971" s="11">
        <v>2E-3</v>
      </c>
    </row>
    <row r="972" spans="1:29" ht="11.5">
      <c r="A972" s="15">
        <v>955</v>
      </c>
      <c r="B972" s="13" t="s">
        <v>1059</v>
      </c>
      <c r="C972" s="14" t="s">
        <v>1132</v>
      </c>
      <c r="D972" s="12"/>
      <c r="E972" s="12">
        <v>204</v>
      </c>
      <c r="F972" s="13" t="s">
        <v>1110</v>
      </c>
      <c r="G972" s="12">
        <v>914</v>
      </c>
      <c r="H972" s="12">
        <v>1995</v>
      </c>
      <c r="I972" s="11">
        <v>543.48900000000003</v>
      </c>
      <c r="J972" s="11">
        <v>441.50900000000001</v>
      </c>
      <c r="K972" s="11">
        <v>368.048</v>
      </c>
      <c r="L972" s="11">
        <v>306.95100000000002</v>
      </c>
      <c r="M972" s="11">
        <v>254.50800000000001</v>
      </c>
      <c r="N972" s="11">
        <v>212.19399999999999</v>
      </c>
      <c r="O972" s="11">
        <v>172.73500000000001</v>
      </c>
      <c r="P972" s="11">
        <v>138.71299999999999</v>
      </c>
      <c r="Q972" s="11">
        <v>112.34</v>
      </c>
      <c r="R972" s="11">
        <v>84.941999999999993</v>
      </c>
      <c r="S972" s="11">
        <v>75.352000000000004</v>
      </c>
      <c r="T972" s="11">
        <v>56.62</v>
      </c>
      <c r="U972" s="11">
        <v>43.034999999999997</v>
      </c>
      <c r="V972" s="11">
        <v>32.927</v>
      </c>
      <c r="W972" s="11">
        <v>24.231999999999999</v>
      </c>
      <c r="X972" s="11">
        <v>15.606</v>
      </c>
      <c r="Y972" s="11">
        <v>8.06</v>
      </c>
      <c r="Z972" s="11">
        <v>2.8570000000000002</v>
      </c>
      <c r="AA972" s="11">
        <v>0.57799999999999996</v>
      </c>
      <c r="AB972" s="11">
        <v>5.8999999999999997E-2</v>
      </c>
      <c r="AC972" s="11">
        <v>3.0000000000000001E-3</v>
      </c>
    </row>
    <row r="973" spans="1:29" ht="11.5">
      <c r="A973" s="15">
        <v>956</v>
      </c>
      <c r="B973" s="13" t="s">
        <v>1059</v>
      </c>
      <c r="C973" s="14" t="s">
        <v>1132</v>
      </c>
      <c r="D973" s="12"/>
      <c r="E973" s="12">
        <v>204</v>
      </c>
      <c r="F973" s="13" t="s">
        <v>1110</v>
      </c>
      <c r="G973" s="12">
        <v>914</v>
      </c>
      <c r="H973" s="12">
        <v>2000</v>
      </c>
      <c r="I973" s="11">
        <v>618.96500000000003</v>
      </c>
      <c r="J973" s="11">
        <v>516.00099999999998</v>
      </c>
      <c r="K973" s="11">
        <v>432.98700000000002</v>
      </c>
      <c r="L973" s="11">
        <v>362.25</v>
      </c>
      <c r="M973" s="11">
        <v>299.851</v>
      </c>
      <c r="N973" s="11">
        <v>247.292</v>
      </c>
      <c r="O973" s="11">
        <v>205.911</v>
      </c>
      <c r="P973" s="11">
        <v>167.19300000000001</v>
      </c>
      <c r="Q973" s="11">
        <v>133.56399999999999</v>
      </c>
      <c r="R973" s="11">
        <v>107.313</v>
      </c>
      <c r="S973" s="11">
        <v>80.064999999999998</v>
      </c>
      <c r="T973" s="11">
        <v>69.658000000000001</v>
      </c>
      <c r="U973" s="11">
        <v>50.756</v>
      </c>
      <c r="V973" s="11">
        <v>36.570999999999998</v>
      </c>
      <c r="W973" s="11">
        <v>25.663</v>
      </c>
      <c r="X973" s="11">
        <v>16.417999999999999</v>
      </c>
      <c r="Y973" s="11">
        <v>8.4879999999999995</v>
      </c>
      <c r="Z973" s="11">
        <v>3.1360000000000001</v>
      </c>
      <c r="AA973" s="11">
        <v>0.69399999999999995</v>
      </c>
      <c r="AB973" s="11">
        <v>7.8E-2</v>
      </c>
      <c r="AC973" s="11">
        <v>4.0000000000000001E-3</v>
      </c>
    </row>
    <row r="974" spans="1:29" ht="11.5">
      <c r="A974" s="15">
        <v>957</v>
      </c>
      <c r="B974" s="13" t="s">
        <v>1059</v>
      </c>
      <c r="C974" s="14" t="s">
        <v>1132</v>
      </c>
      <c r="D974" s="12"/>
      <c r="E974" s="12">
        <v>204</v>
      </c>
      <c r="F974" s="13" t="s">
        <v>1110</v>
      </c>
      <c r="G974" s="12">
        <v>914</v>
      </c>
      <c r="H974" s="12">
        <v>2005</v>
      </c>
      <c r="I974" s="11">
        <v>698.34</v>
      </c>
      <c r="J974" s="11">
        <v>591.798</v>
      </c>
      <c r="K974" s="11">
        <v>506.78899999999999</v>
      </c>
      <c r="L974" s="11">
        <v>427.54199999999997</v>
      </c>
      <c r="M974" s="11">
        <v>356.93</v>
      </c>
      <c r="N974" s="11">
        <v>295.15699999999998</v>
      </c>
      <c r="O974" s="11">
        <v>243.245</v>
      </c>
      <c r="P974" s="11">
        <v>201.73500000000001</v>
      </c>
      <c r="Q974" s="11">
        <v>162.69499999999999</v>
      </c>
      <c r="R974" s="11">
        <v>128.77099999999999</v>
      </c>
      <c r="S974" s="11">
        <v>101.974</v>
      </c>
      <c r="T974" s="11">
        <v>74.575999999999993</v>
      </c>
      <c r="U974" s="11">
        <v>62.865000000000002</v>
      </c>
      <c r="V974" s="11">
        <v>43.436999999999998</v>
      </c>
      <c r="W974" s="11">
        <v>28.73</v>
      </c>
      <c r="X974" s="11">
        <v>17.555</v>
      </c>
      <c r="Y974" s="11">
        <v>9.0440000000000005</v>
      </c>
      <c r="Z974" s="11">
        <v>3.347</v>
      </c>
      <c r="AA974" s="11">
        <v>0.77100000000000002</v>
      </c>
      <c r="AB974" s="11">
        <v>9.5000000000000001E-2</v>
      </c>
      <c r="AC974" s="11">
        <v>6.0000000000000001E-3</v>
      </c>
    </row>
    <row r="975" spans="1:29" ht="11.5">
      <c r="A975" s="15">
        <v>958</v>
      </c>
      <c r="B975" s="13" t="s">
        <v>1059</v>
      </c>
      <c r="C975" s="14" t="s">
        <v>1132</v>
      </c>
      <c r="D975" s="12"/>
      <c r="E975" s="12">
        <v>204</v>
      </c>
      <c r="F975" s="13" t="s">
        <v>1110</v>
      </c>
      <c r="G975" s="12">
        <v>914</v>
      </c>
      <c r="H975" s="12">
        <v>2010</v>
      </c>
      <c r="I975" s="11">
        <v>791.22199999999998</v>
      </c>
      <c r="J975" s="11">
        <v>671.57100000000003</v>
      </c>
      <c r="K975" s="11">
        <v>582.26499999999999</v>
      </c>
      <c r="L975" s="11">
        <v>498.27199999999999</v>
      </c>
      <c r="M975" s="11">
        <v>414.49299999999999</v>
      </c>
      <c r="N975" s="11">
        <v>342.50799999999998</v>
      </c>
      <c r="O975" s="11">
        <v>282.71300000000002</v>
      </c>
      <c r="P975" s="11">
        <v>232.94</v>
      </c>
      <c r="Q975" s="11">
        <v>192.84399999999999</v>
      </c>
      <c r="R975" s="11">
        <v>154.756</v>
      </c>
      <c r="S975" s="11">
        <v>121.169</v>
      </c>
      <c r="T975" s="11">
        <v>94.356999999999999</v>
      </c>
      <c r="U975" s="11">
        <v>67.108999999999995</v>
      </c>
      <c r="V975" s="11">
        <v>53.872</v>
      </c>
      <c r="W975" s="11">
        <v>34.331000000000003</v>
      </c>
      <c r="X975" s="11">
        <v>19.895</v>
      </c>
      <c r="Y975" s="11">
        <v>9.8490000000000002</v>
      </c>
      <c r="Z975" s="11">
        <v>3.6840000000000002</v>
      </c>
      <c r="AA975" s="11">
        <v>0.86399999999999999</v>
      </c>
      <c r="AB975" s="11">
        <v>0.112</v>
      </c>
      <c r="AC975" s="11">
        <v>8.0000000000000002E-3</v>
      </c>
    </row>
    <row r="976" spans="1:29" ht="11.5">
      <c r="A976" s="15">
        <v>959</v>
      </c>
      <c r="B976" s="13" t="s">
        <v>1059</v>
      </c>
      <c r="C976" s="14" t="s">
        <v>1132</v>
      </c>
      <c r="D976" s="12"/>
      <c r="E976" s="12">
        <v>204</v>
      </c>
      <c r="F976" s="13" t="s">
        <v>1110</v>
      </c>
      <c r="G976" s="12">
        <v>914</v>
      </c>
      <c r="H976" s="12">
        <v>2015</v>
      </c>
      <c r="I976" s="11">
        <v>882.89099999999996</v>
      </c>
      <c r="J976" s="11">
        <v>764.25400000000002</v>
      </c>
      <c r="K976" s="11">
        <v>661.572</v>
      </c>
      <c r="L976" s="11">
        <v>573.86500000000001</v>
      </c>
      <c r="M976" s="11">
        <v>486.10700000000003</v>
      </c>
      <c r="N976" s="11">
        <v>401.488</v>
      </c>
      <c r="O976" s="11">
        <v>331.29599999999999</v>
      </c>
      <c r="P976" s="11">
        <v>273.17</v>
      </c>
      <c r="Q976" s="11">
        <v>224.41499999999999</v>
      </c>
      <c r="R976" s="11">
        <v>184.75200000000001</v>
      </c>
      <c r="S976" s="11">
        <v>146.59299999999999</v>
      </c>
      <c r="T976" s="11">
        <v>112.827</v>
      </c>
      <c r="U976" s="11">
        <v>85.498000000000005</v>
      </c>
      <c r="V976" s="11">
        <v>57.889000000000003</v>
      </c>
      <c r="W976" s="11">
        <v>42.954000000000001</v>
      </c>
      <c r="X976" s="11">
        <v>24.044</v>
      </c>
      <c r="Y976" s="11">
        <v>11.327</v>
      </c>
      <c r="Z976" s="11">
        <v>4.0819999999999999</v>
      </c>
      <c r="AA976" s="11">
        <v>0.97</v>
      </c>
      <c r="AB976" s="11">
        <v>0.128</v>
      </c>
      <c r="AC976" s="11">
        <v>0.01</v>
      </c>
    </row>
    <row r="977" spans="1:29" ht="11.5">
      <c r="A977" s="15">
        <v>960</v>
      </c>
      <c r="B977" s="13" t="s">
        <v>1059</v>
      </c>
      <c r="C977" s="14" t="s">
        <v>1132</v>
      </c>
      <c r="D977" s="12"/>
      <c r="E977" s="12">
        <v>204</v>
      </c>
      <c r="F977" s="13" t="s">
        <v>1110</v>
      </c>
      <c r="G977" s="12">
        <v>914</v>
      </c>
      <c r="H977" s="12">
        <v>2020</v>
      </c>
      <c r="I977" s="11">
        <v>968.52</v>
      </c>
      <c r="J977" s="11">
        <v>856.39499999999998</v>
      </c>
      <c r="K977" s="11">
        <v>754.30600000000004</v>
      </c>
      <c r="L977" s="11">
        <v>653.81700000000001</v>
      </c>
      <c r="M977" s="11">
        <v>563.26400000000001</v>
      </c>
      <c r="N977" s="11">
        <v>474.96600000000001</v>
      </c>
      <c r="O977" s="11">
        <v>391.84100000000001</v>
      </c>
      <c r="P977" s="11">
        <v>322.73399999999998</v>
      </c>
      <c r="Q977" s="11">
        <v>265.072</v>
      </c>
      <c r="R977" s="11">
        <v>216.36699999999999</v>
      </c>
      <c r="S977" s="11">
        <v>176.04599999999999</v>
      </c>
      <c r="T977" s="11">
        <v>137.28399999999999</v>
      </c>
      <c r="U977" s="11">
        <v>102.815</v>
      </c>
      <c r="V977" s="11">
        <v>74.215999999999994</v>
      </c>
      <c r="W977" s="11">
        <v>46.463999999999999</v>
      </c>
      <c r="X977" s="11">
        <v>30.329000000000001</v>
      </c>
      <c r="Y977" s="11">
        <v>13.827999999999999</v>
      </c>
      <c r="Z977" s="11">
        <v>4.742</v>
      </c>
      <c r="AA977" s="11">
        <v>1.0860000000000001</v>
      </c>
      <c r="AB977" s="11">
        <v>0.14399999999999999</v>
      </c>
      <c r="AC977" s="11">
        <v>1.2E-2</v>
      </c>
    </row>
    <row r="978" spans="1:29" ht="11.5">
      <c r="A978" s="15">
        <v>961</v>
      </c>
      <c r="B978" s="13" t="s">
        <v>1059</v>
      </c>
      <c r="C978" s="14" t="s">
        <v>1133</v>
      </c>
      <c r="D978" s="12"/>
      <c r="E978" s="12">
        <v>854</v>
      </c>
      <c r="F978" s="13" t="s">
        <v>1110</v>
      </c>
      <c r="G978" s="12">
        <v>914</v>
      </c>
      <c r="H978" s="12">
        <v>1950</v>
      </c>
      <c r="I978" s="11">
        <v>354.70800000000003</v>
      </c>
      <c r="J978" s="11">
        <v>288.01499999999999</v>
      </c>
      <c r="K978" s="11">
        <v>254.79599999999999</v>
      </c>
      <c r="L978" s="11">
        <v>227.71</v>
      </c>
      <c r="M978" s="11">
        <v>203.48500000000001</v>
      </c>
      <c r="N978" s="11">
        <v>180.50800000000001</v>
      </c>
      <c r="O978" s="11">
        <v>158.44300000000001</v>
      </c>
      <c r="P978" s="11">
        <v>136.94300000000001</v>
      </c>
      <c r="Q978" s="11">
        <v>115.036</v>
      </c>
      <c r="R978" s="11">
        <v>95.655000000000001</v>
      </c>
      <c r="S978" s="11">
        <v>76.695999999999998</v>
      </c>
      <c r="T978" s="11">
        <v>60.046999999999997</v>
      </c>
      <c r="U978" s="11">
        <v>44.168999999999997</v>
      </c>
      <c r="V978" s="11">
        <v>29.658000000000001</v>
      </c>
      <c r="W978" s="11">
        <v>15.759</v>
      </c>
      <c r="X978" s="11">
        <v>2.4649999999999999</v>
      </c>
      <c r="Y978" s="11">
        <v>2.988</v>
      </c>
      <c r="Z978" s="11">
        <v>0.45</v>
      </c>
      <c r="AA978" s="11">
        <v>3.1E-2</v>
      </c>
      <c r="AB978" s="11">
        <v>0</v>
      </c>
      <c r="AC978" s="11">
        <v>0</v>
      </c>
    </row>
    <row r="979" spans="1:29" ht="11.5">
      <c r="A979" s="15">
        <v>962</v>
      </c>
      <c r="B979" s="13" t="s">
        <v>1059</v>
      </c>
      <c r="C979" s="14" t="s">
        <v>1133</v>
      </c>
      <c r="D979" s="12"/>
      <c r="E979" s="12">
        <v>854</v>
      </c>
      <c r="F979" s="13" t="s">
        <v>1110</v>
      </c>
      <c r="G979" s="12">
        <v>914</v>
      </c>
      <c r="H979" s="12">
        <v>1955</v>
      </c>
      <c r="I979" s="11">
        <v>371.42399999999998</v>
      </c>
      <c r="J979" s="11">
        <v>301.59199999999998</v>
      </c>
      <c r="K979" s="11">
        <v>273.178</v>
      </c>
      <c r="L979" s="11">
        <v>240.959</v>
      </c>
      <c r="M979" s="11">
        <v>204.035</v>
      </c>
      <c r="N979" s="11">
        <v>176.12799999999999</v>
      </c>
      <c r="O979" s="11">
        <v>156.90799999999999</v>
      </c>
      <c r="P979" s="11">
        <v>138.87700000000001</v>
      </c>
      <c r="Q979" s="11">
        <v>120.002</v>
      </c>
      <c r="R979" s="11">
        <v>100.086</v>
      </c>
      <c r="S979" s="11">
        <v>81.856999999999999</v>
      </c>
      <c r="T979" s="11">
        <v>63.423000000000002</v>
      </c>
      <c r="U979" s="11">
        <v>46.46</v>
      </c>
      <c r="V979" s="11">
        <v>30.475000000000001</v>
      </c>
      <c r="W979" s="11">
        <v>16.959</v>
      </c>
      <c r="X979" s="11">
        <v>6.5549999999999997</v>
      </c>
      <c r="Y979" s="11">
        <v>0.6</v>
      </c>
      <c r="Z979" s="11">
        <v>0.42799999999999999</v>
      </c>
      <c r="AA979" s="11">
        <v>3.2000000000000001E-2</v>
      </c>
      <c r="AB979" s="11">
        <v>0</v>
      </c>
      <c r="AC979" s="11">
        <v>0</v>
      </c>
    </row>
    <row r="980" spans="1:29" ht="11.5">
      <c r="A980" s="15">
        <v>963</v>
      </c>
      <c r="B980" s="13" t="s">
        <v>1059</v>
      </c>
      <c r="C980" s="14" t="s">
        <v>1133</v>
      </c>
      <c r="D980" s="12"/>
      <c r="E980" s="12">
        <v>854</v>
      </c>
      <c r="F980" s="13" t="s">
        <v>1110</v>
      </c>
      <c r="G980" s="12">
        <v>914</v>
      </c>
      <c r="H980" s="12">
        <v>1960</v>
      </c>
      <c r="I980" s="11">
        <v>408.245</v>
      </c>
      <c r="J980" s="11">
        <v>320.08600000000001</v>
      </c>
      <c r="K980" s="11">
        <v>287.55099999999999</v>
      </c>
      <c r="L980" s="11">
        <v>259.649</v>
      </c>
      <c r="M980" s="11">
        <v>217.84200000000001</v>
      </c>
      <c r="N980" s="11">
        <v>178.00700000000001</v>
      </c>
      <c r="O980" s="11">
        <v>153.96</v>
      </c>
      <c r="P980" s="11">
        <v>138.459</v>
      </c>
      <c r="Q980" s="11">
        <v>122.761</v>
      </c>
      <c r="R980" s="11">
        <v>105.51</v>
      </c>
      <c r="S980" s="11">
        <v>86.65</v>
      </c>
      <c r="T980" s="11">
        <v>68.656999999999996</v>
      </c>
      <c r="U980" s="11">
        <v>49.997</v>
      </c>
      <c r="V980" s="11">
        <v>32.942</v>
      </c>
      <c r="W980" s="11">
        <v>18.152999999999999</v>
      </c>
      <c r="X980" s="11">
        <v>7.5359999999999996</v>
      </c>
      <c r="Y980" s="11">
        <v>1.8340000000000001</v>
      </c>
      <c r="Z980" s="11">
        <v>0.106</v>
      </c>
      <c r="AA980" s="11">
        <v>3.5999999999999997E-2</v>
      </c>
      <c r="AB980" s="11">
        <v>2E-3</v>
      </c>
      <c r="AC980" s="11">
        <v>0</v>
      </c>
    </row>
    <row r="981" spans="1:29" ht="11.5">
      <c r="A981" s="15">
        <v>964</v>
      </c>
      <c r="B981" s="13" t="s">
        <v>1059</v>
      </c>
      <c r="C981" s="14" t="s">
        <v>1133</v>
      </c>
      <c r="D981" s="12"/>
      <c r="E981" s="12">
        <v>854</v>
      </c>
      <c r="F981" s="13" t="s">
        <v>1110</v>
      </c>
      <c r="G981" s="12">
        <v>914</v>
      </c>
      <c r="H981" s="12">
        <v>1965</v>
      </c>
      <c r="I981" s="11">
        <v>446.32299999999998</v>
      </c>
      <c r="J981" s="11">
        <v>355.5</v>
      </c>
      <c r="K981" s="11">
        <v>306.20400000000001</v>
      </c>
      <c r="L981" s="11">
        <v>272.74900000000002</v>
      </c>
      <c r="M981" s="11">
        <v>232.61699999999999</v>
      </c>
      <c r="N981" s="11">
        <v>186.94300000000001</v>
      </c>
      <c r="O981" s="11">
        <v>152.197</v>
      </c>
      <c r="P981" s="11">
        <v>133.28299999999999</v>
      </c>
      <c r="Q981" s="11">
        <v>121.00700000000001</v>
      </c>
      <c r="R981" s="11">
        <v>107.399</v>
      </c>
      <c r="S981" s="11">
        <v>91.340999999999994</v>
      </c>
      <c r="T981" s="11">
        <v>72.959999999999994</v>
      </c>
      <c r="U981" s="11">
        <v>54.652999999999999</v>
      </c>
      <c r="V981" s="11">
        <v>36.078000000000003</v>
      </c>
      <c r="W981" s="11">
        <v>20.202000000000002</v>
      </c>
      <c r="X981" s="11">
        <v>8.4429999999999996</v>
      </c>
      <c r="Y981" s="11">
        <v>2.2559999999999998</v>
      </c>
      <c r="Z981" s="11">
        <v>0.318</v>
      </c>
      <c r="AA981" s="11">
        <v>7.0000000000000001E-3</v>
      </c>
      <c r="AB981" s="11">
        <v>2E-3</v>
      </c>
      <c r="AC981" s="11">
        <v>0</v>
      </c>
    </row>
    <row r="982" spans="1:29" ht="11.5">
      <c r="A982" s="15">
        <v>965</v>
      </c>
      <c r="B982" s="13" t="s">
        <v>1059</v>
      </c>
      <c r="C982" s="14" t="s">
        <v>1133</v>
      </c>
      <c r="D982" s="12"/>
      <c r="E982" s="12">
        <v>854</v>
      </c>
      <c r="F982" s="13" t="s">
        <v>1110</v>
      </c>
      <c r="G982" s="12">
        <v>914</v>
      </c>
      <c r="H982" s="12">
        <v>1970</v>
      </c>
      <c r="I982" s="11">
        <v>500.447</v>
      </c>
      <c r="J982" s="11">
        <v>393.24400000000003</v>
      </c>
      <c r="K982" s="11">
        <v>341.60599999999999</v>
      </c>
      <c r="L982" s="11">
        <v>291.71100000000001</v>
      </c>
      <c r="M982" s="11">
        <v>246.28899999999999</v>
      </c>
      <c r="N982" s="11">
        <v>202.06899999999999</v>
      </c>
      <c r="O982" s="11">
        <v>161.54599999999999</v>
      </c>
      <c r="P982" s="11">
        <v>132.38800000000001</v>
      </c>
      <c r="Q982" s="11">
        <v>116.943</v>
      </c>
      <c r="R982" s="11">
        <v>106.551</v>
      </c>
      <c r="S982" s="11">
        <v>93.799000000000007</v>
      </c>
      <c r="T982" s="11">
        <v>77.8</v>
      </c>
      <c r="U982" s="11">
        <v>58.966999999999999</v>
      </c>
      <c r="V982" s="11">
        <v>40.328000000000003</v>
      </c>
      <c r="W982" s="11">
        <v>22.86</v>
      </c>
      <c r="X982" s="11">
        <v>9.8789999999999996</v>
      </c>
      <c r="Y982" s="11">
        <v>2.73</v>
      </c>
      <c r="Z982" s="11">
        <v>0.43099999999999999</v>
      </c>
      <c r="AA982" s="11">
        <v>3.2000000000000001E-2</v>
      </c>
      <c r="AB982" s="11">
        <v>0</v>
      </c>
      <c r="AC982" s="11">
        <v>0</v>
      </c>
    </row>
    <row r="983" spans="1:29" ht="11.5">
      <c r="A983" s="15">
        <v>966</v>
      </c>
      <c r="B983" s="13" t="s">
        <v>1059</v>
      </c>
      <c r="C983" s="14" t="s">
        <v>1133</v>
      </c>
      <c r="D983" s="12"/>
      <c r="E983" s="12">
        <v>854</v>
      </c>
      <c r="F983" s="13" t="s">
        <v>1110</v>
      </c>
      <c r="G983" s="12">
        <v>914</v>
      </c>
      <c r="H983" s="12">
        <v>1975</v>
      </c>
      <c r="I983" s="11">
        <v>557.88599999999997</v>
      </c>
      <c r="J983" s="11">
        <v>443.47800000000001</v>
      </c>
      <c r="K983" s="11">
        <v>379.28699999999998</v>
      </c>
      <c r="L983" s="11">
        <v>326.08499999999998</v>
      </c>
      <c r="M983" s="11">
        <v>263.18299999999999</v>
      </c>
      <c r="N983" s="11">
        <v>213.13399999999999</v>
      </c>
      <c r="O983" s="11">
        <v>174.15199999999999</v>
      </c>
      <c r="P983" s="11">
        <v>140.036</v>
      </c>
      <c r="Q983" s="11">
        <v>115.495</v>
      </c>
      <c r="R983" s="11">
        <v>102.63800000000001</v>
      </c>
      <c r="S983" s="11">
        <v>93.204999999999998</v>
      </c>
      <c r="T983" s="11">
        <v>80.370999999999995</v>
      </c>
      <c r="U983" s="11">
        <v>63.593000000000004</v>
      </c>
      <c r="V983" s="11">
        <v>44.308999999999997</v>
      </c>
      <c r="W983" s="11">
        <v>26.297000000000001</v>
      </c>
      <c r="X983" s="11">
        <v>11.675000000000001</v>
      </c>
      <c r="Y983" s="11">
        <v>3.4089999999999998</v>
      </c>
      <c r="Z983" s="11">
        <v>0.56799999999999995</v>
      </c>
      <c r="AA983" s="11">
        <v>4.8000000000000001E-2</v>
      </c>
      <c r="AB983" s="11">
        <v>2E-3</v>
      </c>
      <c r="AC983" s="11">
        <v>0</v>
      </c>
    </row>
    <row r="984" spans="1:29" ht="11.5">
      <c r="A984" s="15">
        <v>967</v>
      </c>
      <c r="B984" s="13" t="s">
        <v>1059</v>
      </c>
      <c r="C984" s="14" t="s">
        <v>1133</v>
      </c>
      <c r="D984" s="12"/>
      <c r="E984" s="12">
        <v>854</v>
      </c>
      <c r="F984" s="13" t="s">
        <v>1110</v>
      </c>
      <c r="G984" s="12">
        <v>914</v>
      </c>
      <c r="H984" s="12">
        <v>1980</v>
      </c>
      <c r="I984" s="11">
        <v>648.74400000000003</v>
      </c>
      <c r="J984" s="11">
        <v>498.97500000000002</v>
      </c>
      <c r="K984" s="11">
        <v>429.81200000000001</v>
      </c>
      <c r="L984" s="11">
        <v>362.38200000000001</v>
      </c>
      <c r="M984" s="11">
        <v>293.43799999999999</v>
      </c>
      <c r="N984" s="11">
        <v>225.17500000000001</v>
      </c>
      <c r="O984" s="11">
        <v>181.03399999999999</v>
      </c>
      <c r="P984" s="11">
        <v>149.464</v>
      </c>
      <c r="Q984" s="11">
        <v>121.215</v>
      </c>
      <c r="R984" s="11">
        <v>100.581</v>
      </c>
      <c r="S984" s="11">
        <v>89.51</v>
      </c>
      <c r="T984" s="11">
        <v>80.185000000000002</v>
      </c>
      <c r="U984" s="11">
        <v>66.477999999999994</v>
      </c>
      <c r="V984" s="11">
        <v>48.84</v>
      </c>
      <c r="W984" s="11">
        <v>29.905999999999999</v>
      </c>
      <c r="X984" s="11">
        <v>14.16</v>
      </c>
      <c r="Y984" s="11">
        <v>4.3470000000000004</v>
      </c>
      <c r="Z984" s="11">
        <v>0.78300000000000003</v>
      </c>
      <c r="AA984" s="11">
        <v>7.2999999999999995E-2</v>
      </c>
      <c r="AB984" s="11">
        <v>3.0000000000000001E-3</v>
      </c>
      <c r="AC984" s="11">
        <v>0</v>
      </c>
    </row>
    <row r="985" spans="1:29" ht="11.5">
      <c r="A985" s="15">
        <v>968</v>
      </c>
      <c r="B985" s="13" t="s">
        <v>1059</v>
      </c>
      <c r="C985" s="14" t="s">
        <v>1133</v>
      </c>
      <c r="D985" s="12"/>
      <c r="E985" s="12">
        <v>854</v>
      </c>
      <c r="F985" s="13" t="s">
        <v>1110</v>
      </c>
      <c r="G985" s="12">
        <v>914</v>
      </c>
      <c r="H985" s="12">
        <v>1985</v>
      </c>
      <c r="I985" s="11">
        <v>749.66200000000003</v>
      </c>
      <c r="J985" s="11">
        <v>591.947</v>
      </c>
      <c r="K985" s="11">
        <v>488.22399999999999</v>
      </c>
      <c r="L985" s="11">
        <v>414.661</v>
      </c>
      <c r="M985" s="11">
        <v>332.202</v>
      </c>
      <c r="N985" s="11">
        <v>257.721</v>
      </c>
      <c r="O985" s="11">
        <v>195.06399999999999</v>
      </c>
      <c r="P985" s="11">
        <v>158.02199999999999</v>
      </c>
      <c r="Q985" s="11">
        <v>131.977</v>
      </c>
      <c r="R985" s="11">
        <v>107.557</v>
      </c>
      <c r="S985" s="11">
        <v>89.116</v>
      </c>
      <c r="T985" s="11">
        <v>78.451999999999998</v>
      </c>
      <c r="U985" s="11">
        <v>68.152000000000001</v>
      </c>
      <c r="V985" s="11">
        <v>53.162999999999997</v>
      </c>
      <c r="W985" s="11">
        <v>34.966000000000001</v>
      </c>
      <c r="X985" s="11">
        <v>17.527000000000001</v>
      </c>
      <c r="Y985" s="11">
        <v>5.9569999999999999</v>
      </c>
      <c r="Z985" s="11">
        <v>1.1559999999999999</v>
      </c>
      <c r="AA985" s="11">
        <v>0.11600000000000001</v>
      </c>
      <c r="AB985" s="11">
        <v>6.0000000000000001E-3</v>
      </c>
      <c r="AC985" s="11">
        <v>0</v>
      </c>
    </row>
    <row r="986" spans="1:29" ht="11.5">
      <c r="A986" s="15">
        <v>969</v>
      </c>
      <c r="B986" s="13" t="s">
        <v>1059</v>
      </c>
      <c r="C986" s="14" t="s">
        <v>1133</v>
      </c>
      <c r="D986" s="12"/>
      <c r="E986" s="12">
        <v>854</v>
      </c>
      <c r="F986" s="13" t="s">
        <v>1110</v>
      </c>
      <c r="G986" s="12">
        <v>914</v>
      </c>
      <c r="H986" s="12">
        <v>1990</v>
      </c>
      <c r="I986" s="11">
        <v>844.89300000000003</v>
      </c>
      <c r="J986" s="11">
        <v>689.31799999999998</v>
      </c>
      <c r="K986" s="11">
        <v>580.10900000000004</v>
      </c>
      <c r="L986" s="11">
        <v>473.666</v>
      </c>
      <c r="M986" s="11">
        <v>386.73599999999999</v>
      </c>
      <c r="N986" s="11">
        <v>299.73899999999998</v>
      </c>
      <c r="O986" s="11">
        <v>230.40199999999999</v>
      </c>
      <c r="P986" s="11">
        <v>174.32599999999999</v>
      </c>
      <c r="Q986" s="11">
        <v>142.07900000000001</v>
      </c>
      <c r="R986" s="11">
        <v>119.062</v>
      </c>
      <c r="S986" s="11">
        <v>96.497</v>
      </c>
      <c r="T986" s="11">
        <v>78.658000000000001</v>
      </c>
      <c r="U986" s="11">
        <v>67.025000000000006</v>
      </c>
      <c r="V986" s="11">
        <v>54.82</v>
      </c>
      <c r="W986" s="11">
        <v>38.338000000000001</v>
      </c>
      <c r="X986" s="11">
        <v>20.71</v>
      </c>
      <c r="Y986" s="11">
        <v>7.5140000000000002</v>
      </c>
      <c r="Z986" s="11">
        <v>1.617</v>
      </c>
      <c r="AA986" s="11">
        <v>0.17199999999999999</v>
      </c>
      <c r="AB986" s="11">
        <v>8.9999999999999993E-3</v>
      </c>
      <c r="AC986" s="11">
        <v>0</v>
      </c>
    </row>
    <row r="987" spans="1:29" ht="11.5">
      <c r="A987" s="15">
        <v>970</v>
      </c>
      <c r="B987" s="13" t="s">
        <v>1059</v>
      </c>
      <c r="C987" s="14" t="s">
        <v>1133</v>
      </c>
      <c r="D987" s="12"/>
      <c r="E987" s="12">
        <v>854</v>
      </c>
      <c r="F987" s="13" t="s">
        <v>1110</v>
      </c>
      <c r="G987" s="12">
        <v>914</v>
      </c>
      <c r="H987" s="12">
        <v>1995</v>
      </c>
      <c r="I987" s="11">
        <v>960.79</v>
      </c>
      <c r="J987" s="11">
        <v>778.83299999999997</v>
      </c>
      <c r="K987" s="11">
        <v>675.07500000000005</v>
      </c>
      <c r="L987" s="11">
        <v>564.82399999999996</v>
      </c>
      <c r="M987" s="11">
        <v>446.767</v>
      </c>
      <c r="N987" s="11">
        <v>356.03300000000002</v>
      </c>
      <c r="O987" s="11">
        <v>274.17399999999998</v>
      </c>
      <c r="P987" s="11">
        <v>210.661</v>
      </c>
      <c r="Q987" s="11">
        <v>159.12899999999999</v>
      </c>
      <c r="R987" s="11">
        <v>129.489</v>
      </c>
      <c r="S987" s="11">
        <v>107.703</v>
      </c>
      <c r="T987" s="11">
        <v>85.575000000000003</v>
      </c>
      <c r="U987" s="11">
        <v>67.171000000000006</v>
      </c>
      <c r="V987" s="11">
        <v>53.680999999999997</v>
      </c>
      <c r="W987" s="11">
        <v>39.238999999999997</v>
      </c>
      <c r="X987" s="11">
        <v>22.466000000000001</v>
      </c>
      <c r="Y987" s="11">
        <v>8.7780000000000005</v>
      </c>
      <c r="Z987" s="11">
        <v>2.0049999999999999</v>
      </c>
      <c r="AA987" s="11">
        <v>0.23300000000000001</v>
      </c>
      <c r="AB987" s="11">
        <v>1.4999999999999999E-2</v>
      </c>
      <c r="AC987" s="11">
        <v>0</v>
      </c>
    </row>
    <row r="988" spans="1:29" ht="11.5">
      <c r="A988" s="15">
        <v>971</v>
      </c>
      <c r="B988" s="13" t="s">
        <v>1059</v>
      </c>
      <c r="C988" s="14" t="s">
        <v>1133</v>
      </c>
      <c r="D988" s="12"/>
      <c r="E988" s="12">
        <v>854</v>
      </c>
      <c r="F988" s="13" t="s">
        <v>1110</v>
      </c>
      <c r="G988" s="12">
        <v>914</v>
      </c>
      <c r="H988" s="12">
        <v>2000</v>
      </c>
      <c r="I988" s="11">
        <v>1104.1420000000001</v>
      </c>
      <c r="J988" s="11">
        <v>891.07</v>
      </c>
      <c r="K988" s="11">
        <v>762.12400000000002</v>
      </c>
      <c r="L988" s="11">
        <v>658.101</v>
      </c>
      <c r="M988" s="11">
        <v>535.94100000000003</v>
      </c>
      <c r="N988" s="11">
        <v>414.92099999999999</v>
      </c>
      <c r="O988" s="11">
        <v>329.41500000000002</v>
      </c>
      <c r="P988" s="11">
        <v>253.40799999999999</v>
      </c>
      <c r="Q988" s="11">
        <v>194.227</v>
      </c>
      <c r="R988" s="11">
        <v>145.76900000000001</v>
      </c>
      <c r="S988" s="11">
        <v>117.428</v>
      </c>
      <c r="T988" s="11">
        <v>95.67</v>
      </c>
      <c r="U988" s="11">
        <v>73.02</v>
      </c>
      <c r="V988" s="11">
        <v>53.552</v>
      </c>
      <c r="W988" s="11">
        <v>38.125999999999998</v>
      </c>
      <c r="X988" s="11">
        <v>22.748999999999999</v>
      </c>
      <c r="Y988" s="11">
        <v>9.3979999999999997</v>
      </c>
      <c r="Z988" s="11">
        <v>2.3010000000000002</v>
      </c>
      <c r="AA988" s="11">
        <v>0.28299999999999997</v>
      </c>
      <c r="AB988" s="11">
        <v>1.7000000000000001E-2</v>
      </c>
      <c r="AC988" s="11">
        <v>0</v>
      </c>
    </row>
    <row r="989" spans="1:29" ht="11.5">
      <c r="A989" s="15">
        <v>972</v>
      </c>
      <c r="B989" s="13" t="s">
        <v>1059</v>
      </c>
      <c r="C989" s="14" t="s">
        <v>1133</v>
      </c>
      <c r="D989" s="12"/>
      <c r="E989" s="12">
        <v>854</v>
      </c>
      <c r="F989" s="13" t="s">
        <v>1110</v>
      </c>
      <c r="G989" s="12">
        <v>914</v>
      </c>
      <c r="H989" s="12">
        <v>2005</v>
      </c>
      <c r="I989" s="11">
        <v>1264.518</v>
      </c>
      <c r="J989" s="11">
        <v>1032.6369999999999</v>
      </c>
      <c r="K989" s="11">
        <v>874.54300000000001</v>
      </c>
      <c r="L989" s="11">
        <v>745.67600000000004</v>
      </c>
      <c r="M989" s="11">
        <v>630.02599999999995</v>
      </c>
      <c r="N989" s="11">
        <v>504.78300000000002</v>
      </c>
      <c r="O989" s="11">
        <v>389.18400000000003</v>
      </c>
      <c r="P989" s="11">
        <v>308.81</v>
      </c>
      <c r="Q989" s="11">
        <v>236.804</v>
      </c>
      <c r="R989" s="11">
        <v>180.27600000000001</v>
      </c>
      <c r="S989" s="11">
        <v>133.571</v>
      </c>
      <c r="T989" s="11">
        <v>105.328</v>
      </c>
      <c r="U989" s="11">
        <v>82.594999999999999</v>
      </c>
      <c r="V989" s="11">
        <v>59.064999999999998</v>
      </c>
      <c r="W989" s="11">
        <v>38.737000000000002</v>
      </c>
      <c r="X989" s="11">
        <v>22.664999999999999</v>
      </c>
      <c r="Y989" s="11">
        <v>9.8510000000000009</v>
      </c>
      <c r="Z989" s="11">
        <v>2.5710000000000002</v>
      </c>
      <c r="AA989" s="11">
        <v>0.34</v>
      </c>
      <c r="AB989" s="11">
        <v>2.1999999999999999E-2</v>
      </c>
      <c r="AC989" s="11">
        <v>1E-3</v>
      </c>
    </row>
    <row r="990" spans="1:29" ht="11.5">
      <c r="A990" s="15">
        <v>973</v>
      </c>
      <c r="B990" s="13" t="s">
        <v>1059</v>
      </c>
      <c r="C990" s="14" t="s">
        <v>1133</v>
      </c>
      <c r="D990" s="12"/>
      <c r="E990" s="12">
        <v>854</v>
      </c>
      <c r="F990" s="13" t="s">
        <v>1110</v>
      </c>
      <c r="G990" s="12">
        <v>914</v>
      </c>
      <c r="H990" s="12">
        <v>2010</v>
      </c>
      <c r="I990" s="11">
        <v>1444.625</v>
      </c>
      <c r="J990" s="11">
        <v>1206.5160000000001</v>
      </c>
      <c r="K990" s="11">
        <v>1017.457</v>
      </c>
      <c r="L990" s="11">
        <v>858.87099999999998</v>
      </c>
      <c r="M990" s="11">
        <v>718.86400000000003</v>
      </c>
      <c r="N990" s="11">
        <v>599.56200000000001</v>
      </c>
      <c r="O990" s="11">
        <v>478.99099999999999</v>
      </c>
      <c r="P990" s="11">
        <v>368.65199999999999</v>
      </c>
      <c r="Q990" s="11">
        <v>291.82400000000001</v>
      </c>
      <c r="R990" s="11">
        <v>222.27500000000001</v>
      </c>
      <c r="S990" s="11">
        <v>167.155</v>
      </c>
      <c r="T990" s="11">
        <v>121.172</v>
      </c>
      <c r="U990" s="11">
        <v>92.19</v>
      </c>
      <c r="V990" s="11">
        <v>68.111999999999995</v>
      </c>
      <c r="W990" s="11">
        <v>43.883000000000003</v>
      </c>
      <c r="X990" s="11">
        <v>23.878</v>
      </c>
      <c r="Y990" s="11">
        <v>10.302</v>
      </c>
      <c r="Z990" s="11">
        <v>2.8610000000000002</v>
      </c>
      <c r="AA990" s="11">
        <v>0.40400000000000003</v>
      </c>
      <c r="AB990" s="11">
        <v>2.5000000000000001E-2</v>
      </c>
      <c r="AC990" s="11">
        <v>0</v>
      </c>
    </row>
    <row r="991" spans="1:29" ht="11.5">
      <c r="A991" s="15">
        <v>974</v>
      </c>
      <c r="B991" s="13" t="s">
        <v>1059</v>
      </c>
      <c r="C991" s="14" t="s">
        <v>1133</v>
      </c>
      <c r="D991" s="12"/>
      <c r="E991" s="12">
        <v>854</v>
      </c>
      <c r="F991" s="13" t="s">
        <v>1110</v>
      </c>
      <c r="G991" s="12">
        <v>914</v>
      </c>
      <c r="H991" s="12">
        <v>2015</v>
      </c>
      <c r="I991" s="11">
        <v>1607.7380000000001</v>
      </c>
      <c r="J991" s="11">
        <v>1400.7940000000001</v>
      </c>
      <c r="K991" s="11">
        <v>1191.6120000000001</v>
      </c>
      <c r="L991" s="11">
        <v>1001.684</v>
      </c>
      <c r="M991" s="11">
        <v>832.09199999999998</v>
      </c>
      <c r="N991" s="11">
        <v>688.55799999999999</v>
      </c>
      <c r="O991" s="11">
        <v>573.25800000000004</v>
      </c>
      <c r="P991" s="11">
        <v>457.46100000000001</v>
      </c>
      <c r="Q991" s="11">
        <v>350.92899999999997</v>
      </c>
      <c r="R991" s="11">
        <v>276.06400000000002</v>
      </c>
      <c r="S991" s="11">
        <v>207.72300000000001</v>
      </c>
      <c r="T991" s="11">
        <v>152.96</v>
      </c>
      <c r="U991" s="11">
        <v>107.038</v>
      </c>
      <c r="V991" s="11">
        <v>76.933000000000007</v>
      </c>
      <c r="W991" s="11">
        <v>51.463000000000001</v>
      </c>
      <c r="X991" s="11">
        <v>27.681999999999999</v>
      </c>
      <c r="Y991" s="11">
        <v>11.183</v>
      </c>
      <c r="Z991" s="11">
        <v>3.101</v>
      </c>
      <c r="AA991" s="11">
        <v>0.46800000000000003</v>
      </c>
      <c r="AB991" s="11">
        <v>3.1E-2</v>
      </c>
      <c r="AC991" s="11">
        <v>0</v>
      </c>
    </row>
    <row r="992" spans="1:29" ht="11.5">
      <c r="A992" s="15">
        <v>975</v>
      </c>
      <c r="B992" s="13" t="s">
        <v>1059</v>
      </c>
      <c r="C992" s="14" t="s">
        <v>1133</v>
      </c>
      <c r="D992" s="12"/>
      <c r="E992" s="12">
        <v>854</v>
      </c>
      <c r="F992" s="13" t="s">
        <v>1110</v>
      </c>
      <c r="G992" s="12">
        <v>914</v>
      </c>
      <c r="H992" s="12">
        <v>2020</v>
      </c>
      <c r="I992" s="11">
        <v>1766.88</v>
      </c>
      <c r="J992" s="11">
        <v>1566.931</v>
      </c>
      <c r="K992" s="11">
        <v>1386.191</v>
      </c>
      <c r="L992" s="11">
        <v>1175.924</v>
      </c>
      <c r="M992" s="11">
        <v>974.97</v>
      </c>
      <c r="N992" s="11">
        <v>801.87099999999998</v>
      </c>
      <c r="O992" s="11">
        <v>662.31299999999999</v>
      </c>
      <c r="P992" s="11">
        <v>551.15499999999997</v>
      </c>
      <c r="Q992" s="11">
        <v>438.59500000000003</v>
      </c>
      <c r="R992" s="11">
        <v>334.12400000000002</v>
      </c>
      <c r="S992" s="11">
        <v>259.75099999999998</v>
      </c>
      <c r="T992" s="11">
        <v>191.387</v>
      </c>
      <c r="U992" s="11">
        <v>136.09399999999999</v>
      </c>
      <c r="V992" s="11">
        <v>89.965999999999994</v>
      </c>
      <c r="W992" s="11">
        <v>58.59</v>
      </c>
      <c r="X992" s="11">
        <v>32.840000000000003</v>
      </c>
      <c r="Y992" s="11">
        <v>13.145</v>
      </c>
      <c r="Z992" s="11">
        <v>3.43</v>
      </c>
      <c r="AA992" s="11">
        <v>0.51700000000000002</v>
      </c>
      <c r="AB992" s="11">
        <v>3.9E-2</v>
      </c>
      <c r="AC992" s="11">
        <v>0</v>
      </c>
    </row>
    <row r="993" spans="1:29" ht="11.5">
      <c r="A993" s="15">
        <v>976</v>
      </c>
      <c r="B993" s="13" t="s">
        <v>1059</v>
      </c>
      <c r="C993" s="14" t="s">
        <v>1134</v>
      </c>
      <c r="D993" s="12"/>
      <c r="E993" s="12">
        <v>132</v>
      </c>
      <c r="F993" s="13" t="s">
        <v>1110</v>
      </c>
      <c r="G993" s="12">
        <v>914</v>
      </c>
      <c r="H993" s="12">
        <v>1950</v>
      </c>
      <c r="I993" s="11">
        <v>9.609</v>
      </c>
      <c r="J993" s="11">
        <v>8.3010000000000002</v>
      </c>
      <c r="K993" s="11">
        <v>10.544</v>
      </c>
      <c r="L993" s="11">
        <v>9.8010000000000002</v>
      </c>
      <c r="M993" s="11">
        <v>7.8609999999999998</v>
      </c>
      <c r="N993" s="11">
        <v>4.7</v>
      </c>
      <c r="O993" s="11">
        <v>4.8390000000000004</v>
      </c>
      <c r="P993" s="11">
        <v>5.6159999999999997</v>
      </c>
      <c r="Q993" s="11">
        <v>6.44</v>
      </c>
      <c r="R993" s="11">
        <v>3.9</v>
      </c>
      <c r="S993" s="11">
        <v>2.9460000000000002</v>
      </c>
      <c r="T993" s="11">
        <v>1.778</v>
      </c>
      <c r="U993" s="11">
        <v>2.1880000000000002</v>
      </c>
      <c r="V993" s="11">
        <v>2.0710000000000002</v>
      </c>
      <c r="W993" s="11">
        <v>1.593</v>
      </c>
      <c r="X993" s="11">
        <v>1.1419999999999999</v>
      </c>
      <c r="Y993" s="11">
        <v>0.45500000000000002</v>
      </c>
      <c r="Z993" s="11">
        <v>0.157</v>
      </c>
      <c r="AA993" s="11">
        <v>3.5999999999999997E-2</v>
      </c>
      <c r="AB993" s="11">
        <v>5.0000000000000001E-3</v>
      </c>
      <c r="AC993" s="11">
        <v>0</v>
      </c>
    </row>
    <row r="994" spans="1:29" ht="11.5">
      <c r="A994" s="15">
        <v>977</v>
      </c>
      <c r="B994" s="13" t="s">
        <v>1059</v>
      </c>
      <c r="C994" s="14" t="s">
        <v>1134</v>
      </c>
      <c r="D994" s="12"/>
      <c r="E994" s="12">
        <v>132</v>
      </c>
      <c r="F994" s="13" t="s">
        <v>1110</v>
      </c>
      <c r="G994" s="12">
        <v>914</v>
      </c>
      <c r="H994" s="12">
        <v>1955</v>
      </c>
      <c r="I994" s="11">
        <v>19.34</v>
      </c>
      <c r="J994" s="11">
        <v>8.8569999999999993</v>
      </c>
      <c r="K994" s="11">
        <v>7.7350000000000003</v>
      </c>
      <c r="L994" s="11">
        <v>9.6449999999999996</v>
      </c>
      <c r="M994" s="11">
        <v>8.6310000000000002</v>
      </c>
      <c r="N994" s="11">
        <v>6.8310000000000004</v>
      </c>
      <c r="O994" s="11">
        <v>4.2080000000000002</v>
      </c>
      <c r="P994" s="11">
        <v>4.6280000000000001</v>
      </c>
      <c r="Q994" s="11">
        <v>5.3220000000000001</v>
      </c>
      <c r="R994" s="11">
        <v>6.0259999999999998</v>
      </c>
      <c r="S994" s="11">
        <v>3.581</v>
      </c>
      <c r="T994" s="11">
        <v>2.6320000000000001</v>
      </c>
      <c r="U994" s="11">
        <v>1.5189999999999999</v>
      </c>
      <c r="V994" s="11">
        <v>1.744</v>
      </c>
      <c r="W994" s="11">
        <v>1.4810000000000001</v>
      </c>
      <c r="X994" s="11">
        <v>0.96699999999999997</v>
      </c>
      <c r="Y994" s="11">
        <v>0.54400000000000004</v>
      </c>
      <c r="Z994" s="11">
        <v>0.156</v>
      </c>
      <c r="AA994" s="11">
        <v>3.5000000000000003E-2</v>
      </c>
      <c r="AB994" s="11">
        <v>5.0000000000000001E-3</v>
      </c>
      <c r="AC994" s="11">
        <v>0</v>
      </c>
    </row>
    <row r="995" spans="1:29" ht="11.5">
      <c r="A995" s="15">
        <v>978</v>
      </c>
      <c r="B995" s="13" t="s">
        <v>1059</v>
      </c>
      <c r="C995" s="14" t="s">
        <v>1134</v>
      </c>
      <c r="D995" s="12"/>
      <c r="E995" s="12">
        <v>132</v>
      </c>
      <c r="F995" s="13" t="s">
        <v>1110</v>
      </c>
      <c r="G995" s="12">
        <v>914</v>
      </c>
      <c r="H995" s="12">
        <v>1960</v>
      </c>
      <c r="I995" s="11">
        <v>18.611999999999998</v>
      </c>
      <c r="J995" s="11">
        <v>15.877000000000001</v>
      </c>
      <c r="K995" s="11">
        <v>7.9589999999999996</v>
      </c>
      <c r="L995" s="11">
        <v>6.5910000000000002</v>
      </c>
      <c r="M995" s="11">
        <v>7.3920000000000003</v>
      </c>
      <c r="N995" s="11">
        <v>6.6230000000000002</v>
      </c>
      <c r="O995" s="11">
        <v>5.8479999999999999</v>
      </c>
      <c r="P995" s="11">
        <v>3.5419999999999998</v>
      </c>
      <c r="Q995" s="11">
        <v>3.907</v>
      </c>
      <c r="R995" s="11">
        <v>4.2539999999999996</v>
      </c>
      <c r="S995" s="11">
        <v>4.83</v>
      </c>
      <c r="T995" s="11">
        <v>2.9780000000000002</v>
      </c>
      <c r="U995" s="11">
        <v>2.25</v>
      </c>
      <c r="V995" s="11">
        <v>1.212</v>
      </c>
      <c r="W995" s="11">
        <v>1.248</v>
      </c>
      <c r="X995" s="11">
        <v>0.89900000000000002</v>
      </c>
      <c r="Y995" s="11">
        <v>0.46100000000000002</v>
      </c>
      <c r="Z995" s="11">
        <v>0.187</v>
      </c>
      <c r="AA995" s="11">
        <v>3.6999999999999998E-2</v>
      </c>
      <c r="AB995" s="11">
        <v>5.0000000000000001E-3</v>
      </c>
      <c r="AC995" s="11">
        <v>0</v>
      </c>
    </row>
    <row r="996" spans="1:29" ht="11.5">
      <c r="A996" s="15">
        <v>979</v>
      </c>
      <c r="B996" s="13" t="s">
        <v>1059</v>
      </c>
      <c r="C996" s="14" t="s">
        <v>1134</v>
      </c>
      <c r="D996" s="12"/>
      <c r="E996" s="12">
        <v>132</v>
      </c>
      <c r="F996" s="13" t="s">
        <v>1110</v>
      </c>
      <c r="G996" s="12">
        <v>914</v>
      </c>
      <c r="H996" s="12">
        <v>1965</v>
      </c>
      <c r="I996" s="11">
        <v>21.881</v>
      </c>
      <c r="J996" s="11">
        <v>17.437000000000001</v>
      </c>
      <c r="K996" s="11">
        <v>15.305</v>
      </c>
      <c r="L996" s="11">
        <v>7.7560000000000002</v>
      </c>
      <c r="M996" s="11">
        <v>6.2889999999999997</v>
      </c>
      <c r="N996" s="11">
        <v>6.9980000000000002</v>
      </c>
      <c r="O996" s="11">
        <v>6.2670000000000003</v>
      </c>
      <c r="P996" s="11">
        <v>5.5250000000000004</v>
      </c>
      <c r="Q996" s="11">
        <v>3.3130000000000002</v>
      </c>
      <c r="R996" s="11">
        <v>3.633</v>
      </c>
      <c r="S996" s="11">
        <v>3.8940000000000001</v>
      </c>
      <c r="T996" s="11">
        <v>4.3129999999999997</v>
      </c>
      <c r="U996" s="11">
        <v>2.544</v>
      </c>
      <c r="V996" s="11">
        <v>1.7929999999999999</v>
      </c>
      <c r="W996" s="11">
        <v>0.86699999999999999</v>
      </c>
      <c r="X996" s="11">
        <v>0.75700000000000001</v>
      </c>
      <c r="Y996" s="11">
        <v>0.43</v>
      </c>
      <c r="Z996" s="11">
        <v>0.159</v>
      </c>
      <c r="AA996" s="11">
        <v>4.2999999999999997E-2</v>
      </c>
      <c r="AB996" s="11">
        <v>5.0000000000000001E-3</v>
      </c>
      <c r="AC996" s="11">
        <v>0</v>
      </c>
    </row>
    <row r="997" spans="1:29" ht="11.5">
      <c r="A997" s="15">
        <v>980</v>
      </c>
      <c r="B997" s="13" t="s">
        <v>1059</v>
      </c>
      <c r="C997" s="14" t="s">
        <v>1134</v>
      </c>
      <c r="D997" s="12"/>
      <c r="E997" s="12">
        <v>132</v>
      </c>
      <c r="F997" s="13" t="s">
        <v>1110</v>
      </c>
      <c r="G997" s="12">
        <v>914</v>
      </c>
      <c r="H997" s="12">
        <v>1970</v>
      </c>
      <c r="I997" s="11">
        <v>24.63</v>
      </c>
      <c r="J997" s="11">
        <v>22.111999999999998</v>
      </c>
      <c r="K997" s="11">
        <v>17.382999999999999</v>
      </c>
      <c r="L997" s="11">
        <v>14.987</v>
      </c>
      <c r="M997" s="11">
        <v>7.2619999999999996</v>
      </c>
      <c r="N997" s="11">
        <v>5.7690000000000001</v>
      </c>
      <c r="O997" s="11">
        <v>6.625</v>
      </c>
      <c r="P997" s="11">
        <v>5.9340000000000002</v>
      </c>
      <c r="Q997" s="11">
        <v>5.2130000000000001</v>
      </c>
      <c r="R997" s="11">
        <v>3.0819999999999999</v>
      </c>
      <c r="S997" s="11">
        <v>3.3380000000000001</v>
      </c>
      <c r="T997" s="11">
        <v>3.4940000000000002</v>
      </c>
      <c r="U997" s="11">
        <v>3.7120000000000002</v>
      </c>
      <c r="V997" s="11">
        <v>2.0430000000000001</v>
      </c>
      <c r="W997" s="11">
        <v>1.2949999999999999</v>
      </c>
      <c r="X997" s="11">
        <v>0.53</v>
      </c>
      <c r="Y997" s="11">
        <v>0.36699999999999999</v>
      </c>
      <c r="Z997" s="11">
        <v>0.15</v>
      </c>
      <c r="AA997" s="11">
        <v>3.6999999999999998E-2</v>
      </c>
      <c r="AB997" s="11">
        <v>6.0000000000000001E-3</v>
      </c>
      <c r="AC997" s="11">
        <v>0</v>
      </c>
    </row>
    <row r="998" spans="1:29" ht="11.5">
      <c r="A998" s="15">
        <v>981</v>
      </c>
      <c r="B998" s="13" t="s">
        <v>1059</v>
      </c>
      <c r="C998" s="14" t="s">
        <v>1134</v>
      </c>
      <c r="D998" s="12"/>
      <c r="E998" s="12">
        <v>132</v>
      </c>
      <c r="F998" s="13" t="s">
        <v>1110</v>
      </c>
      <c r="G998" s="12">
        <v>914</v>
      </c>
      <c r="H998" s="12">
        <v>1975</v>
      </c>
      <c r="I998" s="11">
        <v>23.234999999999999</v>
      </c>
      <c r="J998" s="11">
        <v>21.638000000000002</v>
      </c>
      <c r="K998" s="11">
        <v>19.47</v>
      </c>
      <c r="L998" s="11">
        <v>13.41</v>
      </c>
      <c r="M998" s="11">
        <v>11.465999999999999</v>
      </c>
      <c r="N998" s="11">
        <v>5.1669999999999998</v>
      </c>
      <c r="O998" s="11">
        <v>4.0289999999999999</v>
      </c>
      <c r="P998" s="11">
        <v>5.31</v>
      </c>
      <c r="Q998" s="11">
        <v>4.9800000000000004</v>
      </c>
      <c r="R998" s="11">
        <v>4.49</v>
      </c>
      <c r="S998" s="11">
        <v>2.5830000000000002</v>
      </c>
      <c r="T998" s="11">
        <v>2.847</v>
      </c>
      <c r="U998" s="11">
        <v>2.9239999999999999</v>
      </c>
      <c r="V998" s="11">
        <v>2.9449999999999998</v>
      </c>
      <c r="W998" s="11">
        <v>1.4530000000000001</v>
      </c>
      <c r="X998" s="11">
        <v>0.78</v>
      </c>
      <c r="Y998" s="11">
        <v>0.248</v>
      </c>
      <c r="Z998" s="11">
        <v>0.126</v>
      </c>
      <c r="AA998" s="11">
        <v>3.5000000000000003E-2</v>
      </c>
      <c r="AB998" s="11">
        <v>5.0000000000000001E-3</v>
      </c>
      <c r="AC998" s="11">
        <v>0</v>
      </c>
    </row>
    <row r="999" spans="1:29" ht="11.5">
      <c r="A999" s="15">
        <v>982</v>
      </c>
      <c r="B999" s="13" t="s">
        <v>1059</v>
      </c>
      <c r="C999" s="14" t="s">
        <v>1134</v>
      </c>
      <c r="D999" s="12"/>
      <c r="E999" s="12">
        <v>132</v>
      </c>
      <c r="F999" s="13" t="s">
        <v>1110</v>
      </c>
      <c r="G999" s="12">
        <v>914</v>
      </c>
      <c r="H999" s="12">
        <v>1980</v>
      </c>
      <c r="I999" s="11">
        <v>24.806999999999999</v>
      </c>
      <c r="J999" s="11">
        <v>21.419</v>
      </c>
      <c r="K999" s="11">
        <v>21.306999999999999</v>
      </c>
      <c r="L999" s="11">
        <v>18.414999999999999</v>
      </c>
      <c r="M999" s="11">
        <v>8.9689999999999994</v>
      </c>
      <c r="N999" s="11">
        <v>6.8920000000000003</v>
      </c>
      <c r="O999" s="11">
        <v>3.4750000000000001</v>
      </c>
      <c r="P999" s="11">
        <v>2.8210000000000002</v>
      </c>
      <c r="Q999" s="11">
        <v>4.4249999999999998</v>
      </c>
      <c r="R999" s="11">
        <v>4.3170000000000002</v>
      </c>
      <c r="S999" s="11">
        <v>3.9460000000000002</v>
      </c>
      <c r="T999" s="11">
        <v>2.1909999999999998</v>
      </c>
      <c r="U999" s="11">
        <v>2.3980000000000001</v>
      </c>
      <c r="V999" s="11">
        <v>2.347</v>
      </c>
      <c r="W999" s="11">
        <v>2.1589999999999998</v>
      </c>
      <c r="X999" s="11">
        <v>0.90400000000000003</v>
      </c>
      <c r="Y999" s="11">
        <v>0.38100000000000001</v>
      </c>
      <c r="Z999" s="11">
        <v>8.6999999999999994E-2</v>
      </c>
      <c r="AA999" s="11">
        <v>3.2000000000000001E-2</v>
      </c>
      <c r="AB999" s="11">
        <v>5.0000000000000001E-3</v>
      </c>
      <c r="AC999" s="11">
        <v>0</v>
      </c>
    </row>
    <row r="1000" spans="1:29" ht="11.5">
      <c r="A1000" s="15">
        <v>983</v>
      </c>
      <c r="B1000" s="13" t="s">
        <v>1059</v>
      </c>
      <c r="C1000" s="14" t="s">
        <v>1134</v>
      </c>
      <c r="D1000" s="12"/>
      <c r="E1000" s="12">
        <v>132</v>
      </c>
      <c r="F1000" s="13" t="s">
        <v>1110</v>
      </c>
      <c r="G1000" s="12">
        <v>914</v>
      </c>
      <c r="H1000" s="12">
        <v>1985</v>
      </c>
      <c r="I1000" s="11">
        <v>28.488</v>
      </c>
      <c r="J1000" s="11">
        <v>22.626999999999999</v>
      </c>
      <c r="K1000" s="11">
        <v>19.648</v>
      </c>
      <c r="L1000" s="11">
        <v>19.353999999999999</v>
      </c>
      <c r="M1000" s="11">
        <v>15.936999999999999</v>
      </c>
      <c r="N1000" s="11">
        <v>7.1289999999999996</v>
      </c>
      <c r="O1000" s="11">
        <v>6.2460000000000004</v>
      </c>
      <c r="P1000" s="11">
        <v>3.2509999999999999</v>
      </c>
      <c r="Q1000" s="11">
        <v>2.6429999999999998</v>
      </c>
      <c r="R1000" s="11">
        <v>4.2370000000000001</v>
      </c>
      <c r="S1000" s="11">
        <v>4.1829999999999998</v>
      </c>
      <c r="T1000" s="11">
        <v>3.8730000000000002</v>
      </c>
      <c r="U1000" s="11">
        <v>2.214</v>
      </c>
      <c r="V1000" s="11">
        <v>2.194</v>
      </c>
      <c r="W1000" s="11">
        <v>1.8440000000000001</v>
      </c>
      <c r="X1000" s="11">
        <v>1.3959999999999999</v>
      </c>
      <c r="Y1000" s="11">
        <v>0.46500000000000002</v>
      </c>
      <c r="Z1000" s="11">
        <v>0.14099999999999999</v>
      </c>
      <c r="AA1000" s="11">
        <v>2.1999999999999999E-2</v>
      </c>
      <c r="AB1000" s="11">
        <v>5.0000000000000001E-3</v>
      </c>
      <c r="AC1000" s="11">
        <v>0</v>
      </c>
    </row>
    <row r="1001" spans="1:29" ht="11.5">
      <c r="A1001" s="15">
        <v>984</v>
      </c>
      <c r="B1001" s="13" t="s">
        <v>1059</v>
      </c>
      <c r="C1001" s="14" t="s">
        <v>1134</v>
      </c>
      <c r="D1001" s="12"/>
      <c r="E1001" s="12">
        <v>132</v>
      </c>
      <c r="F1001" s="13" t="s">
        <v>1110</v>
      </c>
      <c r="G1001" s="12">
        <v>914</v>
      </c>
      <c r="H1001" s="12">
        <v>1990</v>
      </c>
      <c r="I1001" s="11">
        <v>31.544</v>
      </c>
      <c r="J1001" s="11">
        <v>26.085999999999999</v>
      </c>
      <c r="K1001" s="11">
        <v>20.931000000000001</v>
      </c>
      <c r="L1001" s="11">
        <v>18.567</v>
      </c>
      <c r="M1001" s="11">
        <v>15.105</v>
      </c>
      <c r="N1001" s="11">
        <v>11.926</v>
      </c>
      <c r="O1001" s="11">
        <v>6.71</v>
      </c>
      <c r="P1001" s="11">
        <v>5.9059999999999997</v>
      </c>
      <c r="Q1001" s="11">
        <v>3.0649999999999999</v>
      </c>
      <c r="R1001" s="11">
        <v>2.4540000000000002</v>
      </c>
      <c r="S1001" s="11">
        <v>4.0309999999999997</v>
      </c>
      <c r="T1001" s="11">
        <v>3.996</v>
      </c>
      <c r="U1001" s="11">
        <v>3.6789999999999998</v>
      </c>
      <c r="V1001" s="11">
        <v>2.12</v>
      </c>
      <c r="W1001" s="11">
        <v>1.859</v>
      </c>
      <c r="X1001" s="11">
        <v>1.2709999999999999</v>
      </c>
      <c r="Y1001" s="11">
        <v>0.72899999999999998</v>
      </c>
      <c r="Z1001" s="11">
        <v>0.17499999999999999</v>
      </c>
      <c r="AA1001" s="11">
        <v>3.4000000000000002E-2</v>
      </c>
      <c r="AB1001" s="11">
        <v>3.0000000000000001E-3</v>
      </c>
      <c r="AC1001" s="11">
        <v>0</v>
      </c>
    </row>
    <row r="1002" spans="1:29" ht="11.5">
      <c r="A1002" s="15">
        <v>985</v>
      </c>
      <c r="B1002" s="13" t="s">
        <v>1059</v>
      </c>
      <c r="C1002" s="14" t="s">
        <v>1134</v>
      </c>
      <c r="D1002" s="12"/>
      <c r="E1002" s="12">
        <v>132</v>
      </c>
      <c r="F1002" s="13" t="s">
        <v>1110</v>
      </c>
      <c r="G1002" s="12">
        <v>914</v>
      </c>
      <c r="H1002" s="12">
        <v>1995</v>
      </c>
      <c r="I1002" s="11">
        <v>32.576000000000001</v>
      </c>
      <c r="J1002" s="11">
        <v>30.635999999999999</v>
      </c>
      <c r="K1002" s="11">
        <v>25.803999999999998</v>
      </c>
      <c r="L1002" s="11">
        <v>20.030999999999999</v>
      </c>
      <c r="M1002" s="11">
        <v>17.114000000000001</v>
      </c>
      <c r="N1002" s="11">
        <v>14.285</v>
      </c>
      <c r="O1002" s="11">
        <v>11.483000000000001</v>
      </c>
      <c r="P1002" s="11">
        <v>6.585</v>
      </c>
      <c r="Q1002" s="11">
        <v>6.181</v>
      </c>
      <c r="R1002" s="11">
        <v>3.1059999999999999</v>
      </c>
      <c r="S1002" s="11">
        <v>2.347</v>
      </c>
      <c r="T1002" s="11">
        <v>3.9329999999999998</v>
      </c>
      <c r="U1002" s="11">
        <v>3.8980000000000001</v>
      </c>
      <c r="V1002" s="11">
        <v>3.3959999999999999</v>
      </c>
      <c r="W1002" s="11">
        <v>1.833</v>
      </c>
      <c r="X1002" s="11">
        <v>1.288</v>
      </c>
      <c r="Y1002" s="11">
        <v>0.67400000000000004</v>
      </c>
      <c r="Z1002" s="11">
        <v>0.28100000000000003</v>
      </c>
      <c r="AA1002" s="11">
        <v>4.4999999999999998E-2</v>
      </c>
      <c r="AB1002" s="11">
        <v>5.0000000000000001E-3</v>
      </c>
      <c r="AC1002" s="11">
        <v>0</v>
      </c>
    </row>
    <row r="1003" spans="1:29" ht="11.5">
      <c r="A1003" s="15">
        <v>986</v>
      </c>
      <c r="B1003" s="13" t="s">
        <v>1059</v>
      </c>
      <c r="C1003" s="14" t="s">
        <v>1134</v>
      </c>
      <c r="D1003" s="12"/>
      <c r="E1003" s="12">
        <v>132</v>
      </c>
      <c r="F1003" s="13" t="s">
        <v>1110</v>
      </c>
      <c r="G1003" s="12">
        <v>914</v>
      </c>
      <c r="H1003" s="12">
        <v>2000</v>
      </c>
      <c r="I1003" s="11">
        <v>29.669</v>
      </c>
      <c r="J1003" s="11">
        <v>32.484000000000002</v>
      </c>
      <c r="K1003" s="11">
        <v>30.742000000000001</v>
      </c>
      <c r="L1003" s="11">
        <v>25.361000000000001</v>
      </c>
      <c r="M1003" s="11">
        <v>18.271000000000001</v>
      </c>
      <c r="N1003" s="11">
        <v>14.996</v>
      </c>
      <c r="O1003" s="11">
        <v>12.961</v>
      </c>
      <c r="P1003" s="11">
        <v>11.06</v>
      </c>
      <c r="Q1003" s="11">
        <v>6.4409999999999998</v>
      </c>
      <c r="R1003" s="11">
        <v>5.6539999999999999</v>
      </c>
      <c r="S1003" s="11">
        <v>3.0209999999999999</v>
      </c>
      <c r="T1003" s="11">
        <v>2.399</v>
      </c>
      <c r="U1003" s="11">
        <v>3.8860000000000001</v>
      </c>
      <c r="V1003" s="11">
        <v>3.6960000000000002</v>
      </c>
      <c r="W1003" s="11">
        <v>2.8849999999999998</v>
      </c>
      <c r="X1003" s="11">
        <v>1.4039999999999999</v>
      </c>
      <c r="Y1003" s="11">
        <v>0.73599999999999999</v>
      </c>
      <c r="Z1003" s="11">
        <v>0.26400000000000001</v>
      </c>
      <c r="AA1003" s="11">
        <v>7.2999999999999995E-2</v>
      </c>
      <c r="AB1003" s="11">
        <v>6.0000000000000001E-3</v>
      </c>
      <c r="AC1003" s="11">
        <v>0</v>
      </c>
    </row>
    <row r="1004" spans="1:29" ht="11.5">
      <c r="A1004" s="15">
        <v>987</v>
      </c>
      <c r="B1004" s="13" t="s">
        <v>1059</v>
      </c>
      <c r="C1004" s="14" t="s">
        <v>1134</v>
      </c>
      <c r="D1004" s="12"/>
      <c r="E1004" s="12">
        <v>132</v>
      </c>
      <c r="F1004" s="13" t="s">
        <v>1110</v>
      </c>
      <c r="G1004" s="12">
        <v>914</v>
      </c>
      <c r="H1004" s="12">
        <v>2005</v>
      </c>
      <c r="I1004" s="11">
        <v>27.765999999999998</v>
      </c>
      <c r="J1004" s="11">
        <v>28.309000000000001</v>
      </c>
      <c r="K1004" s="11">
        <v>31.824000000000002</v>
      </c>
      <c r="L1004" s="11">
        <v>30.251000000000001</v>
      </c>
      <c r="M1004" s="11">
        <v>24.491</v>
      </c>
      <c r="N1004" s="11">
        <v>17.507000000000001</v>
      </c>
      <c r="O1004" s="11">
        <v>14.395</v>
      </c>
      <c r="P1004" s="11">
        <v>12.510999999999999</v>
      </c>
      <c r="Q1004" s="11">
        <v>10.545</v>
      </c>
      <c r="R1004" s="11">
        <v>6.12</v>
      </c>
      <c r="S1004" s="11">
        <v>5.44</v>
      </c>
      <c r="T1004" s="11">
        <v>2.8519999999999999</v>
      </c>
      <c r="U1004" s="11">
        <v>2.4700000000000002</v>
      </c>
      <c r="V1004" s="11">
        <v>3.89</v>
      </c>
      <c r="W1004" s="11">
        <v>3.5539999999999998</v>
      </c>
      <c r="X1004" s="11">
        <v>2.202</v>
      </c>
      <c r="Y1004" s="11">
        <v>0.77400000000000002</v>
      </c>
      <c r="Z1004" s="11">
        <v>0.30099999999999999</v>
      </c>
      <c r="AA1004" s="11">
        <v>7.2999999999999995E-2</v>
      </c>
      <c r="AB1004" s="11">
        <v>1.2E-2</v>
      </c>
      <c r="AC1004" s="11">
        <v>1E-3</v>
      </c>
    </row>
    <row r="1005" spans="1:29" ht="11.5">
      <c r="A1005" s="15">
        <v>988</v>
      </c>
      <c r="B1005" s="13" t="s">
        <v>1059</v>
      </c>
      <c r="C1005" s="14" t="s">
        <v>1134</v>
      </c>
      <c r="D1005" s="12"/>
      <c r="E1005" s="12">
        <v>132</v>
      </c>
      <c r="F1005" s="13" t="s">
        <v>1110</v>
      </c>
      <c r="G1005" s="12">
        <v>914</v>
      </c>
      <c r="H1005" s="12">
        <v>2010</v>
      </c>
      <c r="I1005" s="11">
        <v>26.222999999999999</v>
      </c>
      <c r="J1005" s="11">
        <v>26.292000000000002</v>
      </c>
      <c r="K1005" s="11">
        <v>27.407</v>
      </c>
      <c r="L1005" s="11">
        <v>29.696999999999999</v>
      </c>
      <c r="M1005" s="11">
        <v>27.501999999999999</v>
      </c>
      <c r="N1005" s="11">
        <v>23.175000000000001</v>
      </c>
      <c r="O1005" s="11">
        <v>18.803000000000001</v>
      </c>
      <c r="P1005" s="11">
        <v>16.667999999999999</v>
      </c>
      <c r="Q1005" s="11">
        <v>13.75</v>
      </c>
      <c r="R1005" s="11">
        <v>11.44</v>
      </c>
      <c r="S1005" s="11">
        <v>7.4589999999999996</v>
      </c>
      <c r="T1005" s="11">
        <v>5.4359999999999999</v>
      </c>
      <c r="U1005" s="11">
        <v>2.298</v>
      </c>
      <c r="V1005" s="11">
        <v>2.3860000000000001</v>
      </c>
      <c r="W1005" s="11">
        <v>3.2730000000000001</v>
      </c>
      <c r="X1005" s="11">
        <v>2.5819999999999999</v>
      </c>
      <c r="Y1005" s="11">
        <v>1.2589999999999999</v>
      </c>
      <c r="Z1005" s="11">
        <v>0.32100000000000001</v>
      </c>
      <c r="AA1005" s="11">
        <v>8.2000000000000003E-2</v>
      </c>
      <c r="AB1005" s="11">
        <v>1.2E-2</v>
      </c>
      <c r="AC1005" s="11">
        <v>1E-3</v>
      </c>
    </row>
    <row r="1006" spans="1:29" ht="11.5">
      <c r="A1006" s="15">
        <v>989</v>
      </c>
      <c r="B1006" s="13" t="s">
        <v>1059</v>
      </c>
      <c r="C1006" s="14" t="s">
        <v>1134</v>
      </c>
      <c r="D1006" s="12"/>
      <c r="E1006" s="12">
        <v>132</v>
      </c>
      <c r="F1006" s="13" t="s">
        <v>1110</v>
      </c>
      <c r="G1006" s="12">
        <v>914</v>
      </c>
      <c r="H1006" s="12">
        <v>2015</v>
      </c>
      <c r="I1006" s="11">
        <v>27.222999999999999</v>
      </c>
      <c r="J1006" s="11">
        <v>25.945</v>
      </c>
      <c r="K1006" s="11">
        <v>26.108000000000001</v>
      </c>
      <c r="L1006" s="11">
        <v>25.859000000000002</v>
      </c>
      <c r="M1006" s="11">
        <v>27.26</v>
      </c>
      <c r="N1006" s="11">
        <v>27.14</v>
      </c>
      <c r="O1006" s="11">
        <v>24.062999999999999</v>
      </c>
      <c r="P1006" s="11">
        <v>19.045000000000002</v>
      </c>
      <c r="Q1006" s="11">
        <v>15.885999999999999</v>
      </c>
      <c r="R1006" s="11">
        <v>12.816000000000001</v>
      </c>
      <c r="S1006" s="11">
        <v>10.974</v>
      </c>
      <c r="T1006" s="11">
        <v>7.2889999999999997</v>
      </c>
      <c r="U1006" s="11">
        <v>5.1740000000000004</v>
      </c>
      <c r="V1006" s="11">
        <v>1.982</v>
      </c>
      <c r="W1006" s="11">
        <v>1.9319999999999999</v>
      </c>
      <c r="X1006" s="11">
        <v>2.2799999999999998</v>
      </c>
      <c r="Y1006" s="11">
        <v>1.4590000000000001</v>
      </c>
      <c r="Z1006" s="11">
        <v>0.53</v>
      </c>
      <c r="AA1006" s="11">
        <v>0.09</v>
      </c>
      <c r="AB1006" s="11">
        <v>1.4E-2</v>
      </c>
      <c r="AC1006" s="11">
        <v>1E-3</v>
      </c>
    </row>
    <row r="1007" spans="1:29" ht="11.5">
      <c r="A1007" s="15">
        <v>990</v>
      </c>
      <c r="B1007" s="13" t="s">
        <v>1059</v>
      </c>
      <c r="C1007" s="14" t="s">
        <v>1134</v>
      </c>
      <c r="D1007" s="12"/>
      <c r="E1007" s="12">
        <v>132</v>
      </c>
      <c r="F1007" s="13" t="s">
        <v>1110</v>
      </c>
      <c r="G1007" s="12">
        <v>914</v>
      </c>
      <c r="H1007" s="12">
        <v>2020</v>
      </c>
      <c r="I1007" s="11">
        <v>26.315000000000001</v>
      </c>
      <c r="J1007" s="11">
        <v>26.956</v>
      </c>
      <c r="K1007" s="11">
        <v>25.763000000000002</v>
      </c>
      <c r="L1007" s="11">
        <v>24.506</v>
      </c>
      <c r="M1007" s="11">
        <v>23.375</v>
      </c>
      <c r="N1007" s="11">
        <v>26.677</v>
      </c>
      <c r="O1007" s="11">
        <v>27.733000000000001</v>
      </c>
      <c r="P1007" s="11">
        <v>24.183</v>
      </c>
      <c r="Q1007" s="11">
        <v>18.882999999999999</v>
      </c>
      <c r="R1007" s="11">
        <v>15.621</v>
      </c>
      <c r="S1007" s="11">
        <v>12.452</v>
      </c>
      <c r="T1007" s="11">
        <v>10.432</v>
      </c>
      <c r="U1007" s="11">
        <v>6.6790000000000003</v>
      </c>
      <c r="V1007" s="11">
        <v>4.4809999999999999</v>
      </c>
      <c r="W1007" s="11">
        <v>1.5820000000000001</v>
      </c>
      <c r="X1007" s="11">
        <v>1.3580000000000001</v>
      </c>
      <c r="Y1007" s="11">
        <v>1.319</v>
      </c>
      <c r="Z1007" s="11">
        <v>0.63200000000000001</v>
      </c>
      <c r="AA1007" s="11">
        <v>0.154</v>
      </c>
      <c r="AB1007" s="11">
        <v>1.4999999999999999E-2</v>
      </c>
      <c r="AC1007" s="11">
        <v>1E-3</v>
      </c>
    </row>
    <row r="1008" spans="1:29" ht="11.5">
      <c r="A1008" s="15">
        <v>991</v>
      </c>
      <c r="B1008" s="13" t="s">
        <v>1059</v>
      </c>
      <c r="C1008" s="14" t="s">
        <v>605</v>
      </c>
      <c r="D1008" s="12"/>
      <c r="E1008" s="12">
        <v>384</v>
      </c>
      <c r="F1008" s="13" t="s">
        <v>1110</v>
      </c>
      <c r="G1008" s="12">
        <v>914</v>
      </c>
      <c r="H1008" s="12">
        <v>1950</v>
      </c>
      <c r="I1008" s="11">
        <v>231.30500000000001</v>
      </c>
      <c r="J1008" s="11">
        <v>185.04400000000001</v>
      </c>
      <c r="K1008" s="11">
        <v>162.01</v>
      </c>
      <c r="L1008" s="11">
        <v>141.68600000000001</v>
      </c>
      <c r="M1008" s="11">
        <v>122.136</v>
      </c>
      <c r="N1008" s="11">
        <v>104.136</v>
      </c>
      <c r="O1008" s="11">
        <v>88.165999999999997</v>
      </c>
      <c r="P1008" s="11">
        <v>73.554000000000002</v>
      </c>
      <c r="Q1008" s="11">
        <v>60.682000000000002</v>
      </c>
      <c r="R1008" s="11">
        <v>48.970999999999997</v>
      </c>
      <c r="S1008" s="11">
        <v>38.518000000000001</v>
      </c>
      <c r="T1008" s="11">
        <v>29.228000000000002</v>
      </c>
      <c r="U1008" s="11">
        <v>20.808</v>
      </c>
      <c r="V1008" s="11">
        <v>13.646000000000001</v>
      </c>
      <c r="W1008" s="11">
        <v>7.8390000000000004</v>
      </c>
      <c r="X1008" s="11">
        <v>3.7749999999999999</v>
      </c>
      <c r="Y1008" s="11">
        <v>1.1240000000000001</v>
      </c>
      <c r="Z1008" s="11">
        <v>0.41399999999999998</v>
      </c>
      <c r="AA1008" s="11">
        <v>9.2999999999999999E-2</v>
      </c>
      <c r="AB1008" s="11">
        <v>1.2E-2</v>
      </c>
      <c r="AC1008" s="11">
        <v>1E-3</v>
      </c>
    </row>
    <row r="1009" spans="1:29" ht="11.5">
      <c r="A1009" s="15">
        <v>992</v>
      </c>
      <c r="B1009" s="13" t="s">
        <v>1059</v>
      </c>
      <c r="C1009" s="14" t="s">
        <v>605</v>
      </c>
      <c r="D1009" s="12"/>
      <c r="E1009" s="12">
        <v>384</v>
      </c>
      <c r="F1009" s="13" t="s">
        <v>1110</v>
      </c>
      <c r="G1009" s="12">
        <v>914</v>
      </c>
      <c r="H1009" s="12">
        <v>1955</v>
      </c>
      <c r="I1009" s="11">
        <v>285.80200000000002</v>
      </c>
      <c r="J1009" s="11">
        <v>187.69399999999999</v>
      </c>
      <c r="K1009" s="11">
        <v>172.70400000000001</v>
      </c>
      <c r="L1009" s="11">
        <v>159.404</v>
      </c>
      <c r="M1009" s="11">
        <v>142.68899999999999</v>
      </c>
      <c r="N1009" s="11">
        <v>122.786</v>
      </c>
      <c r="O1009" s="11">
        <v>103.858</v>
      </c>
      <c r="P1009" s="11">
        <v>86.703999999999994</v>
      </c>
      <c r="Q1009" s="11">
        <v>71.116</v>
      </c>
      <c r="R1009" s="11">
        <v>57.709000000000003</v>
      </c>
      <c r="S1009" s="11">
        <v>45.777000000000001</v>
      </c>
      <c r="T1009" s="11">
        <v>35.24</v>
      </c>
      <c r="U1009" s="11">
        <v>25.893999999999998</v>
      </c>
      <c r="V1009" s="11">
        <v>17.484999999999999</v>
      </c>
      <c r="W1009" s="11">
        <v>10.526999999999999</v>
      </c>
      <c r="X1009" s="11">
        <v>5.2839999999999998</v>
      </c>
      <c r="Y1009" s="11">
        <v>2.08</v>
      </c>
      <c r="Z1009" s="11">
        <v>0.46300000000000002</v>
      </c>
      <c r="AA1009" s="11">
        <v>0.108</v>
      </c>
      <c r="AB1009" s="11">
        <v>1.2E-2</v>
      </c>
      <c r="AC1009" s="11">
        <v>1E-3</v>
      </c>
    </row>
    <row r="1010" spans="1:29" ht="11.5">
      <c r="A1010" s="15">
        <v>993</v>
      </c>
      <c r="B1010" s="13" t="s">
        <v>1059</v>
      </c>
      <c r="C1010" s="14" t="s">
        <v>605</v>
      </c>
      <c r="D1010" s="12"/>
      <c r="E1010" s="12">
        <v>384</v>
      </c>
      <c r="F1010" s="13" t="s">
        <v>1110</v>
      </c>
      <c r="G1010" s="12">
        <v>914</v>
      </c>
      <c r="H1010" s="12">
        <v>1960</v>
      </c>
      <c r="I1010" s="11">
        <v>338.38099999999997</v>
      </c>
      <c r="J1010" s="11">
        <v>241.84200000000001</v>
      </c>
      <c r="K1010" s="11">
        <v>178.13</v>
      </c>
      <c r="L1010" s="11">
        <v>173.02799999999999</v>
      </c>
      <c r="M1010" s="11">
        <v>164.50399999999999</v>
      </c>
      <c r="N1010" s="11">
        <v>146.87299999999999</v>
      </c>
      <c r="O1010" s="11">
        <v>124.95099999999999</v>
      </c>
      <c r="P1010" s="11">
        <v>103.876</v>
      </c>
      <c r="Q1010" s="11">
        <v>85.027000000000001</v>
      </c>
      <c r="R1010" s="11">
        <v>68.454999999999998</v>
      </c>
      <c r="S1010" s="11">
        <v>54.457000000000001</v>
      </c>
      <c r="T1010" s="11">
        <v>42.177999999999997</v>
      </c>
      <c r="U1010" s="11">
        <v>31.37</v>
      </c>
      <c r="V1010" s="11">
        <v>21.792000000000002</v>
      </c>
      <c r="W1010" s="11">
        <v>13.456</v>
      </c>
      <c r="X1010" s="11">
        <v>7.03</v>
      </c>
      <c r="Y1010" s="11">
        <v>2.851</v>
      </c>
      <c r="Z1010" s="11">
        <v>0.8</v>
      </c>
      <c r="AA1010" s="11">
        <v>0.11700000000000001</v>
      </c>
      <c r="AB1010" s="11">
        <v>1.2E-2</v>
      </c>
      <c r="AC1010" s="11">
        <v>1E-3</v>
      </c>
    </row>
    <row r="1011" spans="1:29" ht="11.5">
      <c r="A1011" s="15">
        <v>994</v>
      </c>
      <c r="B1011" s="13" t="s">
        <v>1059</v>
      </c>
      <c r="C1011" s="14" t="s">
        <v>605</v>
      </c>
      <c r="D1011" s="12"/>
      <c r="E1011" s="12">
        <v>384</v>
      </c>
      <c r="F1011" s="13" t="s">
        <v>1110</v>
      </c>
      <c r="G1011" s="12">
        <v>914</v>
      </c>
      <c r="H1011" s="12">
        <v>1965</v>
      </c>
      <c r="I1011" s="11">
        <v>405.26400000000001</v>
      </c>
      <c r="J1011" s="11">
        <v>298.37299999999999</v>
      </c>
      <c r="K1011" s="11">
        <v>233.154</v>
      </c>
      <c r="L1011" s="11">
        <v>186.34800000000001</v>
      </c>
      <c r="M1011" s="11">
        <v>191.31800000000001</v>
      </c>
      <c r="N1011" s="11">
        <v>180.81200000000001</v>
      </c>
      <c r="O1011" s="11">
        <v>157.74199999999999</v>
      </c>
      <c r="P1011" s="11">
        <v>130.65199999999999</v>
      </c>
      <c r="Q1011" s="11">
        <v>105.712</v>
      </c>
      <c r="R1011" s="11">
        <v>84.408000000000001</v>
      </c>
      <c r="S1011" s="11">
        <v>66.262</v>
      </c>
      <c r="T1011" s="11">
        <v>51.216000000000001</v>
      </c>
      <c r="U1011" s="11">
        <v>38.165999999999997</v>
      </c>
      <c r="V1011" s="11">
        <v>26.725999999999999</v>
      </c>
      <c r="W1011" s="11">
        <v>16.904</v>
      </c>
      <c r="X1011" s="11">
        <v>9.0169999999999995</v>
      </c>
      <c r="Y1011" s="11">
        <v>3.7850000000000001</v>
      </c>
      <c r="Z1011" s="11">
        <v>1.08</v>
      </c>
      <c r="AA1011" s="11">
        <v>0.192</v>
      </c>
      <c r="AB1011" s="11">
        <v>1.0999999999999999E-2</v>
      </c>
      <c r="AC1011" s="11">
        <v>1E-3</v>
      </c>
    </row>
    <row r="1012" spans="1:29" ht="11.5">
      <c r="A1012" s="15">
        <v>995</v>
      </c>
      <c r="B1012" s="13" t="s">
        <v>1059</v>
      </c>
      <c r="C1012" s="14" t="s">
        <v>605</v>
      </c>
      <c r="D1012" s="12"/>
      <c r="E1012" s="12">
        <v>384</v>
      </c>
      <c r="F1012" s="13" t="s">
        <v>1110</v>
      </c>
      <c r="G1012" s="12">
        <v>914</v>
      </c>
      <c r="H1012" s="12">
        <v>1970</v>
      </c>
      <c r="I1012" s="11">
        <v>491.53300000000002</v>
      </c>
      <c r="J1012" s="11">
        <v>367.315</v>
      </c>
      <c r="K1012" s="11">
        <v>289.63200000000001</v>
      </c>
      <c r="L1012" s="11">
        <v>240.67400000000001</v>
      </c>
      <c r="M1012" s="11">
        <v>204.96</v>
      </c>
      <c r="N1012" s="11">
        <v>207.20400000000001</v>
      </c>
      <c r="O1012" s="11">
        <v>190.578</v>
      </c>
      <c r="P1012" s="11">
        <v>161.99</v>
      </c>
      <c r="Q1012" s="11">
        <v>131.005</v>
      </c>
      <c r="R1012" s="11">
        <v>103.703</v>
      </c>
      <c r="S1012" s="11">
        <v>80.858999999999995</v>
      </c>
      <c r="T1012" s="11">
        <v>61.737000000000002</v>
      </c>
      <c r="U1012" s="11">
        <v>45.892000000000003</v>
      </c>
      <c r="V1012" s="11">
        <v>32.128</v>
      </c>
      <c r="W1012" s="11">
        <v>20.388000000000002</v>
      </c>
      <c r="X1012" s="11">
        <v>11.03</v>
      </c>
      <c r="Y1012" s="11">
        <v>4.6319999999999997</v>
      </c>
      <c r="Z1012" s="11">
        <v>1.3220000000000001</v>
      </c>
      <c r="AA1012" s="11">
        <v>0.224</v>
      </c>
      <c r="AB1012" s="11">
        <v>1.4999999999999999E-2</v>
      </c>
      <c r="AC1012" s="11">
        <v>1E-3</v>
      </c>
    </row>
    <row r="1013" spans="1:29" ht="11.5">
      <c r="A1013" s="15">
        <v>996</v>
      </c>
      <c r="B1013" s="13" t="s">
        <v>1059</v>
      </c>
      <c r="C1013" s="14" t="s">
        <v>605</v>
      </c>
      <c r="D1013" s="12"/>
      <c r="E1013" s="12">
        <v>384</v>
      </c>
      <c r="F1013" s="13" t="s">
        <v>1110</v>
      </c>
      <c r="G1013" s="12">
        <v>914</v>
      </c>
      <c r="H1013" s="12">
        <v>1975</v>
      </c>
      <c r="I1013" s="11">
        <v>618.84500000000003</v>
      </c>
      <c r="J1013" s="11">
        <v>456.77699999999999</v>
      </c>
      <c r="K1013" s="11">
        <v>361.01</v>
      </c>
      <c r="L1013" s="11">
        <v>310.459</v>
      </c>
      <c r="M1013" s="11">
        <v>283.15600000000001</v>
      </c>
      <c r="N1013" s="11">
        <v>245.24799999999999</v>
      </c>
      <c r="O1013" s="11">
        <v>235.071</v>
      </c>
      <c r="P1013" s="11">
        <v>206.88800000000001</v>
      </c>
      <c r="Q1013" s="11">
        <v>170.00800000000001</v>
      </c>
      <c r="R1013" s="11">
        <v>133.76900000000001</v>
      </c>
      <c r="S1013" s="11">
        <v>102.97</v>
      </c>
      <c r="T1013" s="11">
        <v>77.828000000000003</v>
      </c>
      <c r="U1013" s="11">
        <v>57.045000000000002</v>
      </c>
      <c r="V1013" s="11">
        <v>39.793999999999997</v>
      </c>
      <c r="W1013" s="11">
        <v>25.263999999999999</v>
      </c>
      <c r="X1013" s="11">
        <v>13.757</v>
      </c>
      <c r="Y1013" s="11">
        <v>5.9050000000000002</v>
      </c>
      <c r="Z1013" s="11">
        <v>1.7</v>
      </c>
      <c r="AA1013" s="11">
        <v>0.29799999999999999</v>
      </c>
      <c r="AB1013" s="11">
        <v>1.4999999999999999E-2</v>
      </c>
      <c r="AC1013" s="11">
        <v>1E-3</v>
      </c>
    </row>
    <row r="1014" spans="1:29" ht="11.5">
      <c r="A1014" s="15">
        <v>997</v>
      </c>
      <c r="B1014" s="13" t="s">
        <v>1059</v>
      </c>
      <c r="C1014" s="14" t="s">
        <v>605</v>
      </c>
      <c r="D1014" s="12"/>
      <c r="E1014" s="12">
        <v>384</v>
      </c>
      <c r="F1014" s="13" t="s">
        <v>1110</v>
      </c>
      <c r="G1014" s="12">
        <v>914</v>
      </c>
      <c r="H1014" s="12">
        <v>1980</v>
      </c>
      <c r="I1014" s="11">
        <v>784.73800000000006</v>
      </c>
      <c r="J1014" s="11">
        <v>584.24199999999996</v>
      </c>
      <c r="K1014" s="11">
        <v>450.767</v>
      </c>
      <c r="L1014" s="11">
        <v>382.392</v>
      </c>
      <c r="M1014" s="11">
        <v>353.53300000000002</v>
      </c>
      <c r="N1014" s="11">
        <v>323.27199999999999</v>
      </c>
      <c r="O1014" s="11">
        <v>273.88400000000001</v>
      </c>
      <c r="P1014" s="11">
        <v>251.34299999999999</v>
      </c>
      <c r="Q1014" s="11">
        <v>214.184</v>
      </c>
      <c r="R1014" s="11">
        <v>171.66499999999999</v>
      </c>
      <c r="S1014" s="11">
        <v>131.74299999999999</v>
      </c>
      <c r="T1014" s="11">
        <v>98.569000000000003</v>
      </c>
      <c r="U1014" s="11">
        <v>71.668999999999997</v>
      </c>
      <c r="V1014" s="11">
        <v>49.37</v>
      </c>
      <c r="W1014" s="11">
        <v>31.238</v>
      </c>
      <c r="X1014" s="11">
        <v>16.972000000000001</v>
      </c>
      <c r="Y1014" s="11">
        <v>7.2549999999999999</v>
      </c>
      <c r="Z1014" s="11">
        <v>2.0910000000000002</v>
      </c>
      <c r="AA1014" s="11">
        <v>0.34899999999999998</v>
      </c>
      <c r="AB1014" s="11">
        <v>0.02</v>
      </c>
      <c r="AC1014" s="11">
        <v>1E-3</v>
      </c>
    </row>
    <row r="1015" spans="1:29" ht="11.5">
      <c r="A1015" s="15">
        <v>998</v>
      </c>
      <c r="B1015" s="13" t="s">
        <v>1059</v>
      </c>
      <c r="C1015" s="14" t="s">
        <v>605</v>
      </c>
      <c r="D1015" s="12"/>
      <c r="E1015" s="12">
        <v>384</v>
      </c>
      <c r="F1015" s="13" t="s">
        <v>1110</v>
      </c>
      <c r="G1015" s="12">
        <v>914</v>
      </c>
      <c r="H1015" s="12">
        <v>1985</v>
      </c>
      <c r="I1015" s="11">
        <v>927.36400000000003</v>
      </c>
      <c r="J1015" s="11">
        <v>747.25300000000004</v>
      </c>
      <c r="K1015" s="11">
        <v>577.65599999999995</v>
      </c>
      <c r="L1015" s="11">
        <v>473.27300000000002</v>
      </c>
      <c r="M1015" s="11">
        <v>427.79399999999998</v>
      </c>
      <c r="N1015" s="11">
        <v>395.52800000000002</v>
      </c>
      <c r="O1015" s="11">
        <v>352.45600000000002</v>
      </c>
      <c r="P1015" s="11">
        <v>291.07</v>
      </c>
      <c r="Q1015" s="11">
        <v>258.43900000000002</v>
      </c>
      <c r="R1015" s="11">
        <v>214.803</v>
      </c>
      <c r="S1015" s="11">
        <v>168.06299999999999</v>
      </c>
      <c r="T1015" s="11">
        <v>125.577</v>
      </c>
      <c r="U1015" s="11">
        <v>90.548000000000002</v>
      </c>
      <c r="V1015" s="11">
        <v>61.970999999999997</v>
      </c>
      <c r="W1015" s="11">
        <v>38.777999999999999</v>
      </c>
      <c r="X1015" s="11">
        <v>20.997</v>
      </c>
      <c r="Y1015" s="11">
        <v>8.9149999999999991</v>
      </c>
      <c r="Z1015" s="11">
        <v>2.5339999999999998</v>
      </c>
      <c r="AA1015" s="11">
        <v>0.41199999999999998</v>
      </c>
      <c r="AB1015" s="11">
        <v>2.1999999999999999E-2</v>
      </c>
      <c r="AC1015" s="11">
        <v>1E-3</v>
      </c>
    </row>
    <row r="1016" spans="1:29" ht="11.5">
      <c r="A1016" s="15">
        <v>999</v>
      </c>
      <c r="B1016" s="13" t="s">
        <v>1059</v>
      </c>
      <c r="C1016" s="14" t="s">
        <v>605</v>
      </c>
      <c r="D1016" s="12"/>
      <c r="E1016" s="12">
        <v>384</v>
      </c>
      <c r="F1016" s="13" t="s">
        <v>1110</v>
      </c>
      <c r="G1016" s="12">
        <v>914</v>
      </c>
      <c r="H1016" s="12">
        <v>1990</v>
      </c>
      <c r="I1016" s="11">
        <v>1069.7840000000001</v>
      </c>
      <c r="J1016" s="11">
        <v>885.90499999999997</v>
      </c>
      <c r="K1016" s="11">
        <v>738.40700000000004</v>
      </c>
      <c r="L1016" s="11">
        <v>591.72799999999995</v>
      </c>
      <c r="M1016" s="11">
        <v>503.96199999999999</v>
      </c>
      <c r="N1016" s="11">
        <v>455.41300000000001</v>
      </c>
      <c r="O1016" s="11">
        <v>413.05799999999999</v>
      </c>
      <c r="P1016" s="11">
        <v>360.15300000000002</v>
      </c>
      <c r="Q1016" s="11">
        <v>291.96800000000002</v>
      </c>
      <c r="R1016" s="11">
        <v>253.81100000000001</v>
      </c>
      <c r="S1016" s="11">
        <v>206.50800000000001</v>
      </c>
      <c r="T1016" s="11">
        <v>157.70699999999999</v>
      </c>
      <c r="U1016" s="11">
        <v>113.85599999999999</v>
      </c>
      <c r="V1016" s="11">
        <v>77.474999999999994</v>
      </c>
      <c r="W1016" s="11">
        <v>48.253</v>
      </c>
      <c r="X1016" s="11">
        <v>25.853000000000002</v>
      </c>
      <c r="Y1016" s="11">
        <v>10.867000000000001</v>
      </c>
      <c r="Z1016" s="11">
        <v>3.0270000000000001</v>
      </c>
      <c r="AA1016" s="11">
        <v>0.46500000000000002</v>
      </c>
      <c r="AB1016" s="11">
        <v>2.5000000000000001E-2</v>
      </c>
      <c r="AC1016" s="11">
        <v>1E-3</v>
      </c>
    </row>
    <row r="1017" spans="1:29" ht="11.5">
      <c r="A1017" s="15">
        <v>1000</v>
      </c>
      <c r="B1017" s="13" t="s">
        <v>1059</v>
      </c>
      <c r="C1017" s="14" t="s">
        <v>605</v>
      </c>
      <c r="D1017" s="12"/>
      <c r="E1017" s="12">
        <v>384</v>
      </c>
      <c r="F1017" s="13" t="s">
        <v>1110</v>
      </c>
      <c r="G1017" s="12">
        <v>914</v>
      </c>
      <c r="H1017" s="12">
        <v>1995</v>
      </c>
      <c r="I1017" s="11">
        <v>1233.348</v>
      </c>
      <c r="J1017" s="11">
        <v>1024.0129999999999</v>
      </c>
      <c r="K1017" s="11">
        <v>876.04899999999998</v>
      </c>
      <c r="L1017" s="11">
        <v>754.46199999999999</v>
      </c>
      <c r="M1017" s="11">
        <v>627.44200000000001</v>
      </c>
      <c r="N1017" s="11">
        <v>536.12599999999998</v>
      </c>
      <c r="O1017" s="11">
        <v>475.05</v>
      </c>
      <c r="P1017" s="11">
        <v>419.91800000000001</v>
      </c>
      <c r="Q1017" s="11">
        <v>357.65600000000001</v>
      </c>
      <c r="R1017" s="11">
        <v>284.63</v>
      </c>
      <c r="S1017" s="11">
        <v>241.739</v>
      </c>
      <c r="T1017" s="11">
        <v>191.77699999999999</v>
      </c>
      <c r="U1017" s="11">
        <v>141.38399999999999</v>
      </c>
      <c r="V1017" s="11">
        <v>96.301000000000002</v>
      </c>
      <c r="W1017" s="11">
        <v>59.591000000000001</v>
      </c>
      <c r="X1017" s="11">
        <v>31.765000000000001</v>
      </c>
      <c r="Y1017" s="11">
        <v>13.188000000000001</v>
      </c>
      <c r="Z1017" s="11">
        <v>3.613</v>
      </c>
      <c r="AA1017" s="11">
        <v>0.54500000000000004</v>
      </c>
      <c r="AB1017" s="11">
        <v>3.2000000000000001E-2</v>
      </c>
      <c r="AC1017" s="11">
        <v>1E-3</v>
      </c>
    </row>
    <row r="1018" spans="1:29" ht="11.5">
      <c r="A1018" s="15">
        <v>1001</v>
      </c>
      <c r="B1018" s="13" t="s">
        <v>1059</v>
      </c>
      <c r="C1018" s="14" t="s">
        <v>605</v>
      </c>
      <c r="D1018" s="12"/>
      <c r="E1018" s="12">
        <v>384</v>
      </c>
      <c r="F1018" s="13" t="s">
        <v>1110</v>
      </c>
      <c r="G1018" s="12">
        <v>914</v>
      </c>
      <c r="H1018" s="12">
        <v>2000</v>
      </c>
      <c r="I1018" s="11">
        <v>1412.626</v>
      </c>
      <c r="J1018" s="11">
        <v>1175.4760000000001</v>
      </c>
      <c r="K1018" s="11">
        <v>1007.999</v>
      </c>
      <c r="L1018" s="11">
        <v>875.21799999999996</v>
      </c>
      <c r="M1018" s="11">
        <v>760.41200000000003</v>
      </c>
      <c r="N1018" s="11">
        <v>629.70500000000004</v>
      </c>
      <c r="O1018" s="11">
        <v>531.16899999999998</v>
      </c>
      <c r="P1018" s="11">
        <v>461.66300000000001</v>
      </c>
      <c r="Q1018" s="11">
        <v>400.02300000000002</v>
      </c>
      <c r="R1018" s="11">
        <v>335.11</v>
      </c>
      <c r="S1018" s="11">
        <v>261.99299999999999</v>
      </c>
      <c r="T1018" s="11">
        <v>217.327</v>
      </c>
      <c r="U1018" s="11">
        <v>166.34100000000001</v>
      </c>
      <c r="V1018" s="11">
        <v>115.443</v>
      </c>
      <c r="W1018" s="11">
        <v>71.143000000000001</v>
      </c>
      <c r="X1018" s="11">
        <v>37.363</v>
      </c>
      <c r="Y1018" s="11">
        <v>15.167</v>
      </c>
      <c r="Z1018" s="11">
        <v>3.9870000000000001</v>
      </c>
      <c r="AA1018" s="11">
        <v>0.56100000000000005</v>
      </c>
      <c r="AB1018" s="11">
        <v>3.5999999999999997E-2</v>
      </c>
      <c r="AC1018" s="11">
        <v>2E-3</v>
      </c>
    </row>
    <row r="1019" spans="1:29" ht="11.5">
      <c r="A1019" s="15">
        <v>1002</v>
      </c>
      <c r="B1019" s="13" t="s">
        <v>1059</v>
      </c>
      <c r="C1019" s="14" t="s">
        <v>605</v>
      </c>
      <c r="D1019" s="12"/>
      <c r="E1019" s="12">
        <v>384</v>
      </c>
      <c r="F1019" s="13" t="s">
        <v>1110</v>
      </c>
      <c r="G1019" s="12">
        <v>914</v>
      </c>
      <c r="H1019" s="12">
        <v>2005</v>
      </c>
      <c r="I1019" s="11">
        <v>1562.904</v>
      </c>
      <c r="J1019" s="11">
        <v>1343.335</v>
      </c>
      <c r="K1019" s="11">
        <v>1148.771</v>
      </c>
      <c r="L1019" s="11">
        <v>974.51900000000001</v>
      </c>
      <c r="M1019" s="11">
        <v>824.34400000000005</v>
      </c>
      <c r="N1019" s="11">
        <v>705.75199999999995</v>
      </c>
      <c r="O1019" s="11">
        <v>579.99900000000002</v>
      </c>
      <c r="P1019" s="11">
        <v>485.02199999999999</v>
      </c>
      <c r="Q1019" s="11">
        <v>417.48700000000002</v>
      </c>
      <c r="R1019" s="11">
        <v>358.57600000000002</v>
      </c>
      <c r="S1019" s="11">
        <v>296.36099999999999</v>
      </c>
      <c r="T1019" s="11">
        <v>226.86199999999999</v>
      </c>
      <c r="U1019" s="11">
        <v>181.60400000000001</v>
      </c>
      <c r="V1019" s="11">
        <v>130.31</v>
      </c>
      <c r="W1019" s="11">
        <v>81.064999999999998</v>
      </c>
      <c r="X1019" s="11">
        <v>41.68</v>
      </c>
      <c r="Y1019" s="11">
        <v>16.126999999999999</v>
      </c>
      <c r="Z1019" s="11">
        <v>3.9239999999999999</v>
      </c>
      <c r="AA1019" s="11">
        <v>0.46300000000000002</v>
      </c>
      <c r="AB1019" s="11">
        <v>3.3000000000000002E-2</v>
      </c>
      <c r="AC1019" s="11">
        <v>2E-3</v>
      </c>
    </row>
    <row r="1020" spans="1:29" ht="11.5">
      <c r="A1020" s="15">
        <v>1003</v>
      </c>
      <c r="B1020" s="13" t="s">
        <v>1059</v>
      </c>
      <c r="C1020" s="14" t="s">
        <v>605</v>
      </c>
      <c r="D1020" s="12"/>
      <c r="E1020" s="12">
        <v>384</v>
      </c>
      <c r="F1020" s="13" t="s">
        <v>1110</v>
      </c>
      <c r="G1020" s="12">
        <v>914</v>
      </c>
      <c r="H1020" s="12">
        <v>2010</v>
      </c>
      <c r="I1020" s="11">
        <v>1676.826</v>
      </c>
      <c r="J1020" s="11">
        <v>1494.5540000000001</v>
      </c>
      <c r="K1020" s="11">
        <v>1313.126</v>
      </c>
      <c r="L1020" s="11">
        <v>1117.002</v>
      </c>
      <c r="M1020" s="11">
        <v>928.94899999999996</v>
      </c>
      <c r="N1020" s="11">
        <v>776.92100000000005</v>
      </c>
      <c r="O1020" s="11">
        <v>662.83</v>
      </c>
      <c r="P1020" s="11">
        <v>541.50699999999995</v>
      </c>
      <c r="Q1020" s="11">
        <v>449.16399999999999</v>
      </c>
      <c r="R1020" s="11">
        <v>383.005</v>
      </c>
      <c r="S1020" s="11">
        <v>323.78100000000001</v>
      </c>
      <c r="T1020" s="11">
        <v>261.33499999999998</v>
      </c>
      <c r="U1020" s="11">
        <v>192.36600000000001</v>
      </c>
      <c r="V1020" s="11">
        <v>143.71600000000001</v>
      </c>
      <c r="W1020" s="11">
        <v>91.945999999999998</v>
      </c>
      <c r="X1020" s="11">
        <v>47.283000000000001</v>
      </c>
      <c r="Y1020" s="11">
        <v>17.699000000000002</v>
      </c>
      <c r="Z1020" s="11">
        <v>4.0529999999999999</v>
      </c>
      <c r="AA1020" s="11">
        <v>0.42599999999999999</v>
      </c>
      <c r="AB1020" s="11">
        <v>2.3E-2</v>
      </c>
      <c r="AC1020" s="11">
        <v>2E-3</v>
      </c>
    </row>
    <row r="1021" spans="1:29" ht="11.5">
      <c r="A1021" s="15">
        <v>1004</v>
      </c>
      <c r="B1021" s="13" t="s">
        <v>1059</v>
      </c>
      <c r="C1021" s="14" t="s">
        <v>605</v>
      </c>
      <c r="D1021" s="12"/>
      <c r="E1021" s="12">
        <v>384</v>
      </c>
      <c r="F1021" s="13" t="s">
        <v>1110</v>
      </c>
      <c r="G1021" s="12">
        <v>914</v>
      </c>
      <c r="H1021" s="12">
        <v>2015</v>
      </c>
      <c r="I1021" s="11">
        <v>1864.3030000000001</v>
      </c>
      <c r="J1021" s="11">
        <v>1623.3879999999999</v>
      </c>
      <c r="K1021" s="11">
        <v>1471.9880000000001</v>
      </c>
      <c r="L1021" s="11">
        <v>1290.902</v>
      </c>
      <c r="M1021" s="11">
        <v>1085.857</v>
      </c>
      <c r="N1021" s="11">
        <v>895.57299999999998</v>
      </c>
      <c r="O1021" s="11">
        <v>745.07899999999995</v>
      </c>
      <c r="P1021" s="11">
        <v>630.92499999999995</v>
      </c>
      <c r="Q1021" s="11">
        <v>510.40600000000001</v>
      </c>
      <c r="R1021" s="11">
        <v>418.81299999999999</v>
      </c>
      <c r="S1021" s="11">
        <v>351.28</v>
      </c>
      <c r="T1021" s="11">
        <v>290.14800000000002</v>
      </c>
      <c r="U1021" s="11">
        <v>225.68</v>
      </c>
      <c r="V1021" s="11">
        <v>155.63399999999999</v>
      </c>
      <c r="W1021" s="11">
        <v>104.485</v>
      </c>
      <c r="X1021" s="11">
        <v>56.003999999999998</v>
      </c>
      <c r="Y1021" s="11">
        <v>21.414000000000001</v>
      </c>
      <c r="Z1021" s="11">
        <v>4.9009999999999998</v>
      </c>
      <c r="AA1021" s="11">
        <v>0.51500000000000001</v>
      </c>
      <c r="AB1021" s="11">
        <v>2.3E-2</v>
      </c>
      <c r="AC1021" s="11">
        <v>1E-3</v>
      </c>
    </row>
    <row r="1022" spans="1:29" ht="11.5">
      <c r="A1022" s="15">
        <v>1005</v>
      </c>
      <c r="B1022" s="13" t="s">
        <v>1059</v>
      </c>
      <c r="C1022" s="14" t="s">
        <v>605</v>
      </c>
      <c r="D1022" s="12"/>
      <c r="E1022" s="12">
        <v>384</v>
      </c>
      <c r="F1022" s="13" t="s">
        <v>1110</v>
      </c>
      <c r="G1022" s="12">
        <v>914</v>
      </c>
      <c r="H1022" s="12">
        <v>2020</v>
      </c>
      <c r="I1022" s="11">
        <v>2078.375</v>
      </c>
      <c r="J1022" s="11">
        <v>1818.1849999999999</v>
      </c>
      <c r="K1022" s="11">
        <v>1605.33</v>
      </c>
      <c r="L1022" s="11">
        <v>1453.498</v>
      </c>
      <c r="M1022" s="11">
        <v>1264.223</v>
      </c>
      <c r="N1022" s="11">
        <v>1056.579</v>
      </c>
      <c r="O1022" s="11">
        <v>867.101</v>
      </c>
      <c r="P1022" s="11">
        <v>716.08500000000004</v>
      </c>
      <c r="Q1022" s="11">
        <v>600.80200000000002</v>
      </c>
      <c r="R1022" s="11">
        <v>480.83699999999999</v>
      </c>
      <c r="S1022" s="11">
        <v>387.94099999999997</v>
      </c>
      <c r="T1022" s="11">
        <v>317.90100000000001</v>
      </c>
      <c r="U1022" s="11">
        <v>253.304</v>
      </c>
      <c r="V1022" s="11">
        <v>185.066</v>
      </c>
      <c r="W1022" s="11">
        <v>115.389</v>
      </c>
      <c r="X1022" s="11">
        <v>65.694999999999993</v>
      </c>
      <c r="Y1022" s="11">
        <v>26.774000000000001</v>
      </c>
      <c r="Z1022" s="11">
        <v>6.5279999999999996</v>
      </c>
      <c r="AA1022" s="11">
        <v>0.73299999999999998</v>
      </c>
      <c r="AB1022" s="11">
        <v>3.3000000000000002E-2</v>
      </c>
      <c r="AC1022" s="11">
        <v>1E-3</v>
      </c>
    </row>
    <row r="1023" spans="1:29" ht="11.5">
      <c r="A1023" s="15">
        <v>1006</v>
      </c>
      <c r="B1023" s="13" t="s">
        <v>1059</v>
      </c>
      <c r="C1023" s="14" t="s">
        <v>1135</v>
      </c>
      <c r="D1023" s="12"/>
      <c r="E1023" s="12">
        <v>270</v>
      </c>
      <c r="F1023" s="13" t="s">
        <v>1110</v>
      </c>
      <c r="G1023" s="12">
        <v>914</v>
      </c>
      <c r="H1023" s="12">
        <v>1950</v>
      </c>
      <c r="I1023" s="11">
        <v>28.462</v>
      </c>
      <c r="J1023" s="11">
        <v>21.375</v>
      </c>
      <c r="K1023" s="11">
        <v>17.3</v>
      </c>
      <c r="L1023" s="11">
        <v>15.37</v>
      </c>
      <c r="M1023" s="11">
        <v>13.507999999999999</v>
      </c>
      <c r="N1023" s="11">
        <v>11.72</v>
      </c>
      <c r="O1023" s="11">
        <v>8.8670000000000009</v>
      </c>
      <c r="P1023" s="11">
        <v>7.61</v>
      </c>
      <c r="Q1023" s="11">
        <v>6.4340000000000002</v>
      </c>
      <c r="R1023" s="11">
        <v>5.3410000000000002</v>
      </c>
      <c r="S1023" s="11">
        <v>4.327</v>
      </c>
      <c r="T1023" s="11">
        <v>3.3820000000000001</v>
      </c>
      <c r="U1023" s="11">
        <v>2.4940000000000002</v>
      </c>
      <c r="V1023" s="11">
        <v>1.677</v>
      </c>
      <c r="W1023" s="11">
        <v>0.96199999999999997</v>
      </c>
      <c r="X1023" s="11">
        <v>0.42699999999999999</v>
      </c>
      <c r="Y1023" s="11">
        <v>0.13200000000000001</v>
      </c>
      <c r="Z1023" s="11">
        <v>1.7999999999999999E-2</v>
      </c>
      <c r="AA1023" s="11">
        <v>0</v>
      </c>
      <c r="AB1023" s="11">
        <v>0</v>
      </c>
      <c r="AC1023" s="11">
        <v>0</v>
      </c>
    </row>
    <row r="1024" spans="1:29" ht="11.5">
      <c r="A1024" s="15">
        <v>1007</v>
      </c>
      <c r="B1024" s="13" t="s">
        <v>1059</v>
      </c>
      <c r="C1024" s="14" t="s">
        <v>1135</v>
      </c>
      <c r="D1024" s="12"/>
      <c r="E1024" s="12">
        <v>270</v>
      </c>
      <c r="F1024" s="13" t="s">
        <v>1110</v>
      </c>
      <c r="G1024" s="12">
        <v>914</v>
      </c>
      <c r="H1024" s="12">
        <v>1955</v>
      </c>
      <c r="I1024" s="11">
        <v>28.908000000000001</v>
      </c>
      <c r="J1024" s="11">
        <v>22.902000000000001</v>
      </c>
      <c r="K1024" s="11">
        <v>20.321000000000002</v>
      </c>
      <c r="L1024" s="11">
        <v>16.62</v>
      </c>
      <c r="M1024" s="11">
        <v>14.422000000000001</v>
      </c>
      <c r="N1024" s="11">
        <v>12.496</v>
      </c>
      <c r="O1024" s="11">
        <v>10.863</v>
      </c>
      <c r="P1024" s="11">
        <v>8.1940000000000008</v>
      </c>
      <c r="Q1024" s="11">
        <v>6.9459999999999997</v>
      </c>
      <c r="R1024" s="11">
        <v>5.78</v>
      </c>
      <c r="S1024" s="11">
        <v>4.6829999999999998</v>
      </c>
      <c r="T1024" s="11">
        <v>3.6480000000000001</v>
      </c>
      <c r="U1024" s="11">
        <v>2.6549999999999998</v>
      </c>
      <c r="V1024" s="11">
        <v>1.7370000000000001</v>
      </c>
      <c r="W1024" s="11">
        <v>0.96599999999999997</v>
      </c>
      <c r="X1024" s="11">
        <v>0.40400000000000003</v>
      </c>
      <c r="Y1024" s="11">
        <v>0.112</v>
      </c>
      <c r="Z1024" s="11">
        <v>1.7999999999999999E-2</v>
      </c>
      <c r="AA1024" s="11">
        <v>0</v>
      </c>
      <c r="AB1024" s="11">
        <v>0</v>
      </c>
      <c r="AC1024" s="11">
        <v>0</v>
      </c>
    </row>
    <row r="1025" spans="1:29" ht="11.5">
      <c r="A1025" s="15">
        <v>1008</v>
      </c>
      <c r="B1025" s="13" t="s">
        <v>1059</v>
      </c>
      <c r="C1025" s="14" t="s">
        <v>1135</v>
      </c>
      <c r="D1025" s="12"/>
      <c r="E1025" s="12">
        <v>270</v>
      </c>
      <c r="F1025" s="13" t="s">
        <v>1110</v>
      </c>
      <c r="G1025" s="12">
        <v>914</v>
      </c>
      <c r="H1025" s="12">
        <v>1960</v>
      </c>
      <c r="I1025" s="11">
        <v>31.956</v>
      </c>
      <c r="J1025" s="11">
        <v>23.567</v>
      </c>
      <c r="K1025" s="11">
        <v>21.827999999999999</v>
      </c>
      <c r="L1025" s="11">
        <v>19.911999999999999</v>
      </c>
      <c r="M1025" s="11">
        <v>16.625</v>
      </c>
      <c r="N1025" s="11">
        <v>14.622</v>
      </c>
      <c r="O1025" s="11">
        <v>12.682</v>
      </c>
      <c r="P1025" s="11">
        <v>10.661</v>
      </c>
      <c r="Q1025" s="11">
        <v>7.742</v>
      </c>
      <c r="R1025" s="11">
        <v>6.42</v>
      </c>
      <c r="S1025" s="11">
        <v>5.1929999999999996</v>
      </c>
      <c r="T1025" s="11">
        <v>4.0380000000000003</v>
      </c>
      <c r="U1025" s="11">
        <v>2.931</v>
      </c>
      <c r="V1025" s="11">
        <v>1.9019999999999999</v>
      </c>
      <c r="W1025" s="11">
        <v>1.036</v>
      </c>
      <c r="X1025" s="11">
        <v>0.42299999999999999</v>
      </c>
      <c r="Y1025" s="11">
        <v>0.112</v>
      </c>
      <c r="Z1025" s="11">
        <v>1.7999999999999999E-2</v>
      </c>
      <c r="AA1025" s="11">
        <v>0</v>
      </c>
      <c r="AB1025" s="11">
        <v>0</v>
      </c>
      <c r="AC1025" s="11">
        <v>0</v>
      </c>
    </row>
    <row r="1026" spans="1:29" ht="11.5">
      <c r="A1026" s="15">
        <v>1009</v>
      </c>
      <c r="B1026" s="13" t="s">
        <v>1059</v>
      </c>
      <c r="C1026" s="14" t="s">
        <v>1135</v>
      </c>
      <c r="D1026" s="12"/>
      <c r="E1026" s="12">
        <v>270</v>
      </c>
      <c r="F1026" s="13" t="s">
        <v>1110</v>
      </c>
      <c r="G1026" s="12">
        <v>914</v>
      </c>
      <c r="H1026" s="12">
        <v>1965</v>
      </c>
      <c r="I1026" s="11">
        <v>35.188000000000002</v>
      </c>
      <c r="J1026" s="11">
        <v>26.369</v>
      </c>
      <c r="K1026" s="11">
        <v>22.515000000000001</v>
      </c>
      <c r="L1026" s="11">
        <v>21.523</v>
      </c>
      <c r="M1026" s="11">
        <v>19.893000000000001</v>
      </c>
      <c r="N1026" s="11">
        <v>16.725000000000001</v>
      </c>
      <c r="O1026" s="11">
        <v>14.708</v>
      </c>
      <c r="P1026" s="11">
        <v>12.39</v>
      </c>
      <c r="Q1026" s="11">
        <v>10.044</v>
      </c>
      <c r="R1026" s="11">
        <v>7.1689999999999996</v>
      </c>
      <c r="S1026" s="11">
        <v>5.7869999999999999</v>
      </c>
      <c r="T1026" s="11">
        <v>4.4980000000000002</v>
      </c>
      <c r="U1026" s="11">
        <v>3.2669999999999999</v>
      </c>
      <c r="V1026" s="11">
        <v>2.1230000000000002</v>
      </c>
      <c r="W1026" s="11">
        <v>1.1559999999999999</v>
      </c>
      <c r="X1026" s="11">
        <v>0.46700000000000003</v>
      </c>
      <c r="Y1026" s="11">
        <v>0.121</v>
      </c>
      <c r="Z1026" s="11">
        <v>1.7999999999999999E-2</v>
      </c>
      <c r="AA1026" s="11">
        <v>0</v>
      </c>
      <c r="AB1026" s="11">
        <v>0</v>
      </c>
      <c r="AC1026" s="11">
        <v>0</v>
      </c>
    </row>
    <row r="1027" spans="1:29" ht="11.5">
      <c r="A1027" s="15">
        <v>1010</v>
      </c>
      <c r="B1027" s="13" t="s">
        <v>1059</v>
      </c>
      <c r="C1027" s="14" t="s">
        <v>1135</v>
      </c>
      <c r="D1027" s="12"/>
      <c r="E1027" s="12">
        <v>270</v>
      </c>
      <c r="F1027" s="13" t="s">
        <v>1110</v>
      </c>
      <c r="G1027" s="12">
        <v>914</v>
      </c>
      <c r="H1027" s="12">
        <v>1970</v>
      </c>
      <c r="I1027" s="11">
        <v>41.582999999999998</v>
      </c>
      <c r="J1027" s="11">
        <v>30.56</v>
      </c>
      <c r="K1027" s="11">
        <v>25.527000000000001</v>
      </c>
      <c r="L1027" s="11">
        <v>22.44</v>
      </c>
      <c r="M1027" s="11">
        <v>22.140999999999998</v>
      </c>
      <c r="N1027" s="11">
        <v>20.332999999999998</v>
      </c>
      <c r="O1027" s="11">
        <v>16.747</v>
      </c>
      <c r="P1027" s="11">
        <v>14.342000000000001</v>
      </c>
      <c r="Q1027" s="11">
        <v>11.695</v>
      </c>
      <c r="R1027" s="11">
        <v>9.3079999999999998</v>
      </c>
      <c r="S1027" s="11">
        <v>6.4939999999999998</v>
      </c>
      <c r="T1027" s="11">
        <v>5.0460000000000003</v>
      </c>
      <c r="U1027" s="11">
        <v>3.6760000000000002</v>
      </c>
      <c r="V1027" s="11">
        <v>2.4049999999999998</v>
      </c>
      <c r="W1027" s="11">
        <v>1.3220000000000001</v>
      </c>
      <c r="X1027" s="11">
        <v>0.54300000000000004</v>
      </c>
      <c r="Y1027" s="11">
        <v>0.14299999999999999</v>
      </c>
      <c r="Z1027" s="11">
        <v>2.1000000000000001E-2</v>
      </c>
      <c r="AA1027" s="11">
        <v>2E-3</v>
      </c>
      <c r="AB1027" s="11">
        <v>0</v>
      </c>
      <c r="AC1027" s="11">
        <v>0</v>
      </c>
    </row>
    <row r="1028" spans="1:29" ht="11.5">
      <c r="A1028" s="15">
        <v>1011</v>
      </c>
      <c r="B1028" s="13" t="s">
        <v>1059</v>
      </c>
      <c r="C1028" s="14" t="s">
        <v>1135</v>
      </c>
      <c r="D1028" s="12"/>
      <c r="E1028" s="12">
        <v>270</v>
      </c>
      <c r="F1028" s="13" t="s">
        <v>1110</v>
      </c>
      <c r="G1028" s="12">
        <v>914</v>
      </c>
      <c r="H1028" s="12">
        <v>1975</v>
      </c>
      <c r="I1028" s="11">
        <v>48.901000000000003</v>
      </c>
      <c r="J1028" s="11">
        <v>37.033000000000001</v>
      </c>
      <c r="K1028" s="11">
        <v>29.786000000000001</v>
      </c>
      <c r="L1028" s="11">
        <v>25.507000000000001</v>
      </c>
      <c r="M1028" s="11">
        <v>23.224</v>
      </c>
      <c r="N1028" s="11">
        <v>22.702000000000002</v>
      </c>
      <c r="O1028" s="11">
        <v>20.36</v>
      </c>
      <c r="P1028" s="11">
        <v>16.434000000000001</v>
      </c>
      <c r="Q1028" s="11">
        <v>13.673999999999999</v>
      </c>
      <c r="R1028" s="11">
        <v>10.971</v>
      </c>
      <c r="S1028" s="11">
        <v>8.5449999999999999</v>
      </c>
      <c r="T1028" s="11">
        <v>5.7709999999999999</v>
      </c>
      <c r="U1028" s="11">
        <v>4.2370000000000001</v>
      </c>
      <c r="V1028" s="11">
        <v>2.8170000000000002</v>
      </c>
      <c r="W1028" s="11">
        <v>1.5920000000000001</v>
      </c>
      <c r="X1028" s="11">
        <v>0.68200000000000005</v>
      </c>
      <c r="Y1028" s="11">
        <v>0.191</v>
      </c>
      <c r="Z1028" s="11">
        <v>0.03</v>
      </c>
      <c r="AA1028" s="11">
        <v>2E-3</v>
      </c>
      <c r="AB1028" s="11">
        <v>0</v>
      </c>
      <c r="AC1028" s="11">
        <v>0</v>
      </c>
    </row>
    <row r="1029" spans="1:29" ht="11.5">
      <c r="A1029" s="15">
        <v>1012</v>
      </c>
      <c r="B1029" s="13" t="s">
        <v>1059</v>
      </c>
      <c r="C1029" s="14" t="s">
        <v>1135</v>
      </c>
      <c r="D1029" s="12"/>
      <c r="E1029" s="12">
        <v>270</v>
      </c>
      <c r="F1029" s="13" t="s">
        <v>1110</v>
      </c>
      <c r="G1029" s="12">
        <v>914</v>
      </c>
      <c r="H1029" s="12">
        <v>1980</v>
      </c>
      <c r="I1029" s="11">
        <v>59.11</v>
      </c>
      <c r="J1029" s="11">
        <v>43.878</v>
      </c>
      <c r="K1029" s="11">
        <v>36.036999999999999</v>
      </c>
      <c r="L1029" s="11">
        <v>30.248000000000001</v>
      </c>
      <c r="M1029" s="11">
        <v>27.494</v>
      </c>
      <c r="N1029" s="11">
        <v>24.428000000000001</v>
      </c>
      <c r="O1029" s="11">
        <v>22.527999999999999</v>
      </c>
      <c r="P1029" s="11">
        <v>19.972999999999999</v>
      </c>
      <c r="Q1029" s="11">
        <v>15.919</v>
      </c>
      <c r="R1029" s="11">
        <v>13.032</v>
      </c>
      <c r="S1029" s="11">
        <v>10.24</v>
      </c>
      <c r="T1029" s="11">
        <v>7.7309999999999999</v>
      </c>
      <c r="U1029" s="11">
        <v>4.9720000000000004</v>
      </c>
      <c r="V1029" s="11">
        <v>3.3650000000000002</v>
      </c>
      <c r="W1029" s="11">
        <v>1.964</v>
      </c>
      <c r="X1029" s="11">
        <v>0.89200000000000002</v>
      </c>
      <c r="Y1029" s="11">
        <v>0.27</v>
      </c>
      <c r="Z1029" s="11">
        <v>4.4999999999999998E-2</v>
      </c>
      <c r="AA1029" s="11">
        <v>4.0000000000000001E-3</v>
      </c>
      <c r="AB1029" s="11">
        <v>0</v>
      </c>
      <c r="AC1029" s="11">
        <v>0</v>
      </c>
    </row>
    <row r="1030" spans="1:29" ht="11.5">
      <c r="A1030" s="15">
        <v>1013</v>
      </c>
      <c r="B1030" s="13" t="s">
        <v>1059</v>
      </c>
      <c r="C1030" s="14" t="s">
        <v>1135</v>
      </c>
      <c r="D1030" s="12"/>
      <c r="E1030" s="12">
        <v>270</v>
      </c>
      <c r="F1030" s="13" t="s">
        <v>1110</v>
      </c>
      <c r="G1030" s="12">
        <v>914</v>
      </c>
      <c r="H1030" s="12">
        <v>1985</v>
      </c>
      <c r="I1030" s="11">
        <v>69.944000000000003</v>
      </c>
      <c r="J1030" s="11">
        <v>54.134999999999998</v>
      </c>
      <c r="K1030" s="11">
        <v>42.954000000000001</v>
      </c>
      <c r="L1030" s="11">
        <v>36.517000000000003</v>
      </c>
      <c r="M1030" s="11">
        <v>32.276000000000003</v>
      </c>
      <c r="N1030" s="11">
        <v>28.609000000000002</v>
      </c>
      <c r="O1030" s="11">
        <v>24.116</v>
      </c>
      <c r="P1030" s="11">
        <v>22.027000000000001</v>
      </c>
      <c r="Q1030" s="11">
        <v>19.309999999999999</v>
      </c>
      <c r="R1030" s="11">
        <v>15.195</v>
      </c>
      <c r="S1030" s="11">
        <v>12.212999999999999</v>
      </c>
      <c r="T1030" s="11">
        <v>9.3330000000000002</v>
      </c>
      <c r="U1030" s="11">
        <v>6.734</v>
      </c>
      <c r="V1030" s="11">
        <v>4.03</v>
      </c>
      <c r="W1030" s="11">
        <v>2.42</v>
      </c>
      <c r="X1030" s="11">
        <v>1.145</v>
      </c>
      <c r="Y1030" s="11">
        <v>0.375</v>
      </c>
      <c r="Z1030" s="11">
        <v>6.9000000000000006E-2</v>
      </c>
      <c r="AA1030" s="11">
        <v>6.0000000000000001E-3</v>
      </c>
      <c r="AB1030" s="11">
        <v>0</v>
      </c>
      <c r="AC1030" s="11">
        <v>0</v>
      </c>
    </row>
    <row r="1031" spans="1:29" ht="11.5">
      <c r="A1031" s="15">
        <v>1014</v>
      </c>
      <c r="B1031" s="13" t="s">
        <v>1059</v>
      </c>
      <c r="C1031" s="14" t="s">
        <v>1135</v>
      </c>
      <c r="D1031" s="12"/>
      <c r="E1031" s="12">
        <v>270</v>
      </c>
      <c r="F1031" s="13" t="s">
        <v>1110</v>
      </c>
      <c r="G1031" s="12">
        <v>914</v>
      </c>
      <c r="H1031" s="12">
        <v>1990</v>
      </c>
      <c r="I1031" s="11">
        <v>89.915000000000006</v>
      </c>
      <c r="J1031" s="11">
        <v>66.483000000000004</v>
      </c>
      <c r="K1031" s="11">
        <v>54.156999999999996</v>
      </c>
      <c r="L1031" s="11">
        <v>45.811999999999998</v>
      </c>
      <c r="M1031" s="11">
        <v>44.33</v>
      </c>
      <c r="N1031" s="11">
        <v>39.051000000000002</v>
      </c>
      <c r="O1031" s="11">
        <v>30.088999999999999</v>
      </c>
      <c r="P1031" s="11">
        <v>23.38</v>
      </c>
      <c r="Q1031" s="11">
        <v>21.161999999999999</v>
      </c>
      <c r="R1031" s="11">
        <v>18.364000000000001</v>
      </c>
      <c r="S1031" s="11">
        <v>14.223000000000001</v>
      </c>
      <c r="T1031" s="11">
        <v>11.148999999999999</v>
      </c>
      <c r="U1031" s="11">
        <v>8.173</v>
      </c>
      <c r="V1031" s="11">
        <v>5.5149999999999997</v>
      </c>
      <c r="W1031" s="11">
        <v>2.948</v>
      </c>
      <c r="X1031" s="11">
        <v>1.454</v>
      </c>
      <c r="Y1031" s="11">
        <v>0.504</v>
      </c>
      <c r="Z1031" s="11">
        <v>0.10199999999999999</v>
      </c>
      <c r="AA1031" s="11">
        <v>8.9999999999999993E-3</v>
      </c>
      <c r="AB1031" s="11">
        <v>0</v>
      </c>
      <c r="AC1031" s="11">
        <v>0</v>
      </c>
    </row>
    <row r="1032" spans="1:29" ht="11.5">
      <c r="A1032" s="15">
        <v>1015</v>
      </c>
      <c r="B1032" s="13" t="s">
        <v>1059</v>
      </c>
      <c r="C1032" s="14" t="s">
        <v>1135</v>
      </c>
      <c r="D1032" s="12"/>
      <c r="E1032" s="12">
        <v>270</v>
      </c>
      <c r="F1032" s="13" t="s">
        <v>1110</v>
      </c>
      <c r="G1032" s="12">
        <v>914</v>
      </c>
      <c r="H1032" s="12">
        <v>1995</v>
      </c>
      <c r="I1032" s="11">
        <v>108.654</v>
      </c>
      <c r="J1032" s="11">
        <v>85.897999999999996</v>
      </c>
      <c r="K1032" s="11">
        <v>66.009</v>
      </c>
      <c r="L1032" s="11">
        <v>54.76</v>
      </c>
      <c r="M1032" s="11">
        <v>47.637999999999998</v>
      </c>
      <c r="N1032" s="11">
        <v>43.695</v>
      </c>
      <c r="O1032" s="11">
        <v>35.914000000000001</v>
      </c>
      <c r="P1032" s="11">
        <v>27.472999999999999</v>
      </c>
      <c r="Q1032" s="11">
        <v>21.641999999999999</v>
      </c>
      <c r="R1032" s="11">
        <v>19.709</v>
      </c>
      <c r="S1032" s="11">
        <v>16.896999999999998</v>
      </c>
      <c r="T1032" s="11">
        <v>12.999000000000001</v>
      </c>
      <c r="U1032" s="11">
        <v>9.7769999999999992</v>
      </c>
      <c r="V1032" s="11">
        <v>6.7069999999999999</v>
      </c>
      <c r="W1032" s="11">
        <v>4.0460000000000003</v>
      </c>
      <c r="X1032" s="11">
        <v>1.7789999999999999</v>
      </c>
      <c r="Y1032" s="11">
        <v>0.64200000000000002</v>
      </c>
      <c r="Z1032" s="11">
        <v>0.14000000000000001</v>
      </c>
      <c r="AA1032" s="11">
        <v>1.4999999999999999E-2</v>
      </c>
      <c r="AB1032" s="11">
        <v>0</v>
      </c>
      <c r="AC1032" s="11">
        <v>0</v>
      </c>
    </row>
    <row r="1033" spans="1:29" ht="11.5">
      <c r="A1033" s="15">
        <v>1016</v>
      </c>
      <c r="B1033" s="13" t="s">
        <v>1059</v>
      </c>
      <c r="C1033" s="14" t="s">
        <v>1135</v>
      </c>
      <c r="D1033" s="12"/>
      <c r="E1033" s="12">
        <v>270</v>
      </c>
      <c r="F1033" s="13" t="s">
        <v>1110</v>
      </c>
      <c r="G1033" s="12">
        <v>914</v>
      </c>
      <c r="H1033" s="12">
        <v>2000</v>
      </c>
      <c r="I1033" s="11">
        <v>122.637</v>
      </c>
      <c r="J1033" s="11">
        <v>104.73699999999999</v>
      </c>
      <c r="K1033" s="11">
        <v>85.194000000000003</v>
      </c>
      <c r="L1033" s="11">
        <v>65.938000000000002</v>
      </c>
      <c r="M1033" s="11">
        <v>55.531999999999996</v>
      </c>
      <c r="N1033" s="11">
        <v>46.512</v>
      </c>
      <c r="O1033" s="11">
        <v>39.609000000000002</v>
      </c>
      <c r="P1033" s="11">
        <v>31.806000000000001</v>
      </c>
      <c r="Q1033" s="11">
        <v>23.997</v>
      </c>
      <c r="R1033" s="11">
        <v>19.442</v>
      </c>
      <c r="S1033" s="11">
        <v>17.914999999999999</v>
      </c>
      <c r="T1033" s="11">
        <v>15.028</v>
      </c>
      <c r="U1033" s="11">
        <v>11.436999999999999</v>
      </c>
      <c r="V1033" s="11">
        <v>8.0619999999999994</v>
      </c>
      <c r="W1033" s="11">
        <v>4.9560000000000004</v>
      </c>
      <c r="X1033" s="11">
        <v>2.4660000000000002</v>
      </c>
      <c r="Y1033" s="11">
        <v>0.79700000000000004</v>
      </c>
      <c r="Z1033" s="11">
        <v>0.18099999999999999</v>
      </c>
      <c r="AA1033" s="11">
        <v>2.1000000000000001E-2</v>
      </c>
      <c r="AB1033" s="11">
        <v>0</v>
      </c>
      <c r="AC1033" s="11">
        <v>0</v>
      </c>
    </row>
    <row r="1034" spans="1:29" ht="11.5">
      <c r="A1034" s="15">
        <v>1017</v>
      </c>
      <c r="B1034" s="13" t="s">
        <v>1059</v>
      </c>
      <c r="C1034" s="14" t="s">
        <v>1135</v>
      </c>
      <c r="D1034" s="12"/>
      <c r="E1034" s="12">
        <v>270</v>
      </c>
      <c r="F1034" s="13" t="s">
        <v>1110</v>
      </c>
      <c r="G1034" s="12">
        <v>914</v>
      </c>
      <c r="H1034" s="12">
        <v>2005</v>
      </c>
      <c r="I1034" s="11">
        <v>139.26900000000001</v>
      </c>
      <c r="J1034" s="11">
        <v>118.06100000000001</v>
      </c>
      <c r="K1034" s="11">
        <v>103.249</v>
      </c>
      <c r="L1034" s="11">
        <v>84.673000000000002</v>
      </c>
      <c r="M1034" s="11">
        <v>66.582999999999998</v>
      </c>
      <c r="N1034" s="11">
        <v>54.765999999999998</v>
      </c>
      <c r="O1034" s="11">
        <v>43.695</v>
      </c>
      <c r="P1034" s="11">
        <v>36.923000000000002</v>
      </c>
      <c r="Q1034" s="11">
        <v>29.603000000000002</v>
      </c>
      <c r="R1034" s="11">
        <v>22.399000000000001</v>
      </c>
      <c r="S1034" s="11">
        <v>18.065999999999999</v>
      </c>
      <c r="T1034" s="11">
        <v>16.372</v>
      </c>
      <c r="U1034" s="11">
        <v>13.289</v>
      </c>
      <c r="V1034" s="11">
        <v>9.4979999999999993</v>
      </c>
      <c r="W1034" s="11">
        <v>6.0190000000000001</v>
      </c>
      <c r="X1034" s="11">
        <v>3.0649999999999999</v>
      </c>
      <c r="Y1034" s="11">
        <v>1.127</v>
      </c>
      <c r="Z1034" s="11">
        <v>0.22900000000000001</v>
      </c>
      <c r="AA1034" s="11">
        <v>2.9000000000000001E-2</v>
      </c>
      <c r="AB1034" s="11">
        <v>2E-3</v>
      </c>
      <c r="AC1034" s="11">
        <v>0</v>
      </c>
    </row>
    <row r="1035" spans="1:29" ht="11.5">
      <c r="A1035" s="15">
        <v>1018</v>
      </c>
      <c r="B1035" s="13" t="s">
        <v>1059</v>
      </c>
      <c r="C1035" s="14" t="s">
        <v>1135</v>
      </c>
      <c r="D1035" s="12"/>
      <c r="E1035" s="12">
        <v>270</v>
      </c>
      <c r="F1035" s="13" t="s">
        <v>1110</v>
      </c>
      <c r="G1035" s="12">
        <v>914</v>
      </c>
      <c r="H1035" s="12">
        <v>2010</v>
      </c>
      <c r="I1035" s="11">
        <v>160.267</v>
      </c>
      <c r="J1035" s="11">
        <v>132.631</v>
      </c>
      <c r="K1035" s="11">
        <v>115.259</v>
      </c>
      <c r="L1035" s="11">
        <v>102.276</v>
      </c>
      <c r="M1035" s="11">
        <v>83.825000000000003</v>
      </c>
      <c r="N1035" s="11">
        <v>64.728999999999999</v>
      </c>
      <c r="O1035" s="11">
        <v>51.93</v>
      </c>
      <c r="P1035" s="11">
        <v>40.994</v>
      </c>
      <c r="Q1035" s="11">
        <v>34.549999999999997</v>
      </c>
      <c r="R1035" s="11">
        <v>27.789000000000001</v>
      </c>
      <c r="S1035" s="11">
        <v>20.872</v>
      </c>
      <c r="T1035" s="11">
        <v>16.492000000000001</v>
      </c>
      <c r="U1035" s="11">
        <v>14.526999999999999</v>
      </c>
      <c r="V1035" s="11">
        <v>11.090999999999999</v>
      </c>
      <c r="W1035" s="11">
        <v>7.1420000000000003</v>
      </c>
      <c r="X1035" s="11">
        <v>3.7589999999999999</v>
      </c>
      <c r="Y1035" s="11">
        <v>1.4179999999999999</v>
      </c>
      <c r="Z1035" s="11">
        <v>0.33100000000000002</v>
      </c>
      <c r="AA1035" s="11">
        <v>3.5999999999999997E-2</v>
      </c>
      <c r="AB1035" s="11">
        <v>2E-3</v>
      </c>
      <c r="AC1035" s="11">
        <v>0</v>
      </c>
    </row>
    <row r="1036" spans="1:29" ht="11.5">
      <c r="A1036" s="15">
        <v>1019</v>
      </c>
      <c r="B1036" s="13" t="s">
        <v>1059</v>
      </c>
      <c r="C1036" s="14" t="s">
        <v>1135</v>
      </c>
      <c r="D1036" s="12"/>
      <c r="E1036" s="12">
        <v>270</v>
      </c>
      <c r="F1036" s="13" t="s">
        <v>1110</v>
      </c>
      <c r="G1036" s="12">
        <v>914</v>
      </c>
      <c r="H1036" s="12">
        <v>2015</v>
      </c>
      <c r="I1036" s="11">
        <v>184.51499999999999</v>
      </c>
      <c r="J1036" s="11">
        <v>154.03800000000001</v>
      </c>
      <c r="K1036" s="11">
        <v>129.78800000000001</v>
      </c>
      <c r="L1036" s="11">
        <v>114.23699999999999</v>
      </c>
      <c r="M1036" s="11">
        <v>101.23</v>
      </c>
      <c r="N1036" s="11">
        <v>81.706999999999994</v>
      </c>
      <c r="O1036" s="11">
        <v>61.752000000000002</v>
      </c>
      <c r="P1036" s="11">
        <v>49.087000000000003</v>
      </c>
      <c r="Q1036" s="11">
        <v>38.558</v>
      </c>
      <c r="R1036" s="11">
        <v>32.594999999999999</v>
      </c>
      <c r="S1036" s="11">
        <v>26.02</v>
      </c>
      <c r="T1036" s="11">
        <v>19.132999999999999</v>
      </c>
      <c r="U1036" s="11">
        <v>14.69</v>
      </c>
      <c r="V1036" s="11">
        <v>12.191000000000001</v>
      </c>
      <c r="W1036" s="11">
        <v>8.4039999999999999</v>
      </c>
      <c r="X1036" s="11">
        <v>4.5110000000000001</v>
      </c>
      <c r="Y1036" s="11">
        <v>1.7649999999999999</v>
      </c>
      <c r="Z1036" s="11">
        <v>0.42399999999999999</v>
      </c>
      <c r="AA1036" s="11">
        <v>5.1999999999999998E-2</v>
      </c>
      <c r="AB1036" s="11">
        <v>3.0000000000000001E-3</v>
      </c>
      <c r="AC1036" s="11">
        <v>0</v>
      </c>
    </row>
    <row r="1037" spans="1:29" ht="11.5">
      <c r="A1037" s="15">
        <v>1020</v>
      </c>
      <c r="B1037" s="13" t="s">
        <v>1059</v>
      </c>
      <c r="C1037" s="14" t="s">
        <v>1135</v>
      </c>
      <c r="D1037" s="12"/>
      <c r="E1037" s="12">
        <v>270</v>
      </c>
      <c r="F1037" s="13" t="s">
        <v>1110</v>
      </c>
      <c r="G1037" s="12">
        <v>914</v>
      </c>
      <c r="H1037" s="12">
        <v>2020</v>
      </c>
      <c r="I1037" s="11">
        <v>206.791</v>
      </c>
      <c r="J1037" s="11">
        <v>178.154</v>
      </c>
      <c r="K1037" s="11">
        <v>151.107</v>
      </c>
      <c r="L1037" s="11">
        <v>128.733</v>
      </c>
      <c r="M1037" s="11">
        <v>113.152</v>
      </c>
      <c r="N1037" s="11">
        <v>98.92</v>
      </c>
      <c r="O1037" s="11">
        <v>78.498000000000005</v>
      </c>
      <c r="P1037" s="11">
        <v>58.773000000000003</v>
      </c>
      <c r="Q1037" s="11">
        <v>46.491999999999997</v>
      </c>
      <c r="R1037" s="11">
        <v>36.521000000000001</v>
      </c>
      <c r="S1037" s="11">
        <v>30.637</v>
      </c>
      <c r="T1037" s="11">
        <v>23.954999999999998</v>
      </c>
      <c r="U1037" s="11">
        <v>17.091000000000001</v>
      </c>
      <c r="V1037" s="11">
        <v>12.364000000000001</v>
      </c>
      <c r="W1037" s="11">
        <v>9.2739999999999991</v>
      </c>
      <c r="X1037" s="11">
        <v>5.34</v>
      </c>
      <c r="Y1037" s="11">
        <v>2.1320000000000001</v>
      </c>
      <c r="Z1037" s="11">
        <v>0.53300000000000003</v>
      </c>
      <c r="AA1037" s="11">
        <v>6.9000000000000006E-2</v>
      </c>
      <c r="AB1037" s="11">
        <v>4.0000000000000001E-3</v>
      </c>
      <c r="AC1037" s="11">
        <v>0</v>
      </c>
    </row>
    <row r="1038" spans="1:29" ht="11.5">
      <c r="A1038" s="15">
        <v>1021</v>
      </c>
      <c r="B1038" s="13" t="s">
        <v>1059</v>
      </c>
      <c r="C1038" s="14" t="s">
        <v>1136</v>
      </c>
      <c r="D1038" s="12"/>
      <c r="E1038" s="12">
        <v>288</v>
      </c>
      <c r="F1038" s="13" t="s">
        <v>1110</v>
      </c>
      <c r="G1038" s="12">
        <v>914</v>
      </c>
      <c r="H1038" s="12">
        <v>1950</v>
      </c>
      <c r="I1038" s="11">
        <v>482.84399999999999</v>
      </c>
      <c r="J1038" s="11">
        <v>373.54</v>
      </c>
      <c r="K1038" s="11">
        <v>314.11099999999999</v>
      </c>
      <c r="L1038" s="11">
        <v>268.48099999999999</v>
      </c>
      <c r="M1038" s="11">
        <v>222.642</v>
      </c>
      <c r="N1038" s="11">
        <v>187.26400000000001</v>
      </c>
      <c r="O1038" s="11">
        <v>156.05600000000001</v>
      </c>
      <c r="P1038" s="11">
        <v>130.047</v>
      </c>
      <c r="Q1038" s="11">
        <v>107.16</v>
      </c>
      <c r="R1038" s="11">
        <v>86.355000000000004</v>
      </c>
      <c r="S1038" s="11">
        <v>68.665999999999997</v>
      </c>
      <c r="T1038" s="11">
        <v>53.058</v>
      </c>
      <c r="U1038" s="11">
        <v>39.54</v>
      </c>
      <c r="V1038" s="11">
        <v>27.047000000000001</v>
      </c>
      <c r="W1038" s="11">
        <v>16.643999999999998</v>
      </c>
      <c r="X1038" s="11">
        <v>8.3230000000000004</v>
      </c>
      <c r="Y1038" s="11">
        <v>3.3050000000000002</v>
      </c>
      <c r="Z1038" s="11">
        <v>0.76100000000000001</v>
      </c>
      <c r="AA1038" s="11">
        <v>9.0999999999999998E-2</v>
      </c>
      <c r="AB1038" s="11">
        <v>6.0000000000000001E-3</v>
      </c>
      <c r="AC1038" s="11">
        <v>0</v>
      </c>
    </row>
    <row r="1039" spans="1:29" ht="11.5">
      <c r="A1039" s="15">
        <v>1022</v>
      </c>
      <c r="B1039" s="13" t="s">
        <v>1059</v>
      </c>
      <c r="C1039" s="14" t="s">
        <v>1136</v>
      </c>
      <c r="D1039" s="12"/>
      <c r="E1039" s="12">
        <v>288</v>
      </c>
      <c r="F1039" s="13" t="s">
        <v>1110</v>
      </c>
      <c r="G1039" s="12">
        <v>914</v>
      </c>
      <c r="H1039" s="12">
        <v>1955</v>
      </c>
      <c r="I1039" s="11">
        <v>497.3</v>
      </c>
      <c r="J1039" s="11">
        <v>441.95100000000002</v>
      </c>
      <c r="K1039" s="11">
        <v>363.54700000000003</v>
      </c>
      <c r="L1039" s="11">
        <v>308.64</v>
      </c>
      <c r="M1039" s="11">
        <v>262.87900000000002</v>
      </c>
      <c r="N1039" s="11">
        <v>218.05199999999999</v>
      </c>
      <c r="O1039" s="11">
        <v>183.595</v>
      </c>
      <c r="P1039" s="11">
        <v>152.03700000000001</v>
      </c>
      <c r="Q1039" s="11">
        <v>125.149</v>
      </c>
      <c r="R1039" s="11">
        <v>101.54300000000001</v>
      </c>
      <c r="S1039" s="11">
        <v>80.147999999999996</v>
      </c>
      <c r="T1039" s="11">
        <v>61.750999999999998</v>
      </c>
      <c r="U1039" s="11">
        <v>45.298000000000002</v>
      </c>
      <c r="V1039" s="11">
        <v>31.059000000000001</v>
      </c>
      <c r="W1039" s="11">
        <v>18.567</v>
      </c>
      <c r="X1039" s="11">
        <v>9.1159999999999997</v>
      </c>
      <c r="Y1039" s="11">
        <v>3.25</v>
      </c>
      <c r="Z1039" s="11">
        <v>0.77500000000000002</v>
      </c>
      <c r="AA1039" s="11">
        <v>0.09</v>
      </c>
      <c r="AB1039" s="11">
        <v>6.0000000000000001E-3</v>
      </c>
      <c r="AC1039" s="11">
        <v>0</v>
      </c>
    </row>
    <row r="1040" spans="1:29" ht="11.5">
      <c r="A1040" s="15">
        <v>1023</v>
      </c>
      <c r="B1040" s="13" t="s">
        <v>1059</v>
      </c>
      <c r="C1040" s="14" t="s">
        <v>1136</v>
      </c>
      <c r="D1040" s="12"/>
      <c r="E1040" s="12">
        <v>288</v>
      </c>
      <c r="F1040" s="13" t="s">
        <v>1110</v>
      </c>
      <c r="G1040" s="12">
        <v>914</v>
      </c>
      <c r="H1040" s="12">
        <v>1960</v>
      </c>
      <c r="I1040" s="11">
        <v>608.63300000000004</v>
      </c>
      <c r="J1040" s="11">
        <v>460.18700000000001</v>
      </c>
      <c r="K1040" s="11">
        <v>431.50799999999998</v>
      </c>
      <c r="L1040" s="11">
        <v>357.80900000000003</v>
      </c>
      <c r="M1040" s="11">
        <v>302.72899999999998</v>
      </c>
      <c r="N1040" s="11">
        <v>257.70400000000001</v>
      </c>
      <c r="O1040" s="11">
        <v>213.98400000000001</v>
      </c>
      <c r="P1040" s="11">
        <v>179.077</v>
      </c>
      <c r="Q1040" s="11">
        <v>146.66399999999999</v>
      </c>
      <c r="R1040" s="11">
        <v>119.009</v>
      </c>
      <c r="S1040" s="11">
        <v>94.688000000000002</v>
      </c>
      <c r="T1040" s="11">
        <v>72.548000000000002</v>
      </c>
      <c r="U1040" s="11">
        <v>53.231999999999999</v>
      </c>
      <c r="V1040" s="11">
        <v>36.119999999999997</v>
      </c>
      <c r="W1040" s="11">
        <v>21.805</v>
      </c>
      <c r="X1040" s="11">
        <v>10.510999999999999</v>
      </c>
      <c r="Y1040" s="11">
        <v>3.7229999999999999</v>
      </c>
      <c r="Z1040" s="11">
        <v>0.81100000000000005</v>
      </c>
      <c r="AA1040" s="11">
        <v>9.9000000000000005E-2</v>
      </c>
      <c r="AB1040" s="11">
        <v>6.0000000000000001E-3</v>
      </c>
      <c r="AC1040" s="11">
        <v>0</v>
      </c>
    </row>
    <row r="1041" spans="1:29" ht="11.5">
      <c r="A1041" s="15">
        <v>1024</v>
      </c>
      <c r="B1041" s="13" t="s">
        <v>1059</v>
      </c>
      <c r="C1041" s="14" t="s">
        <v>1136</v>
      </c>
      <c r="D1041" s="12"/>
      <c r="E1041" s="12">
        <v>288</v>
      </c>
      <c r="F1041" s="13" t="s">
        <v>1110</v>
      </c>
      <c r="G1041" s="12">
        <v>914</v>
      </c>
      <c r="H1041" s="12">
        <v>1965</v>
      </c>
      <c r="I1041" s="11">
        <v>737.90800000000002</v>
      </c>
      <c r="J1041" s="11">
        <v>567.34199999999998</v>
      </c>
      <c r="K1041" s="11">
        <v>450.178</v>
      </c>
      <c r="L1041" s="11">
        <v>424.24400000000003</v>
      </c>
      <c r="M1041" s="11">
        <v>349.14299999999997</v>
      </c>
      <c r="N1041" s="11">
        <v>294.31700000000001</v>
      </c>
      <c r="O1041" s="11">
        <v>250.548</v>
      </c>
      <c r="P1041" s="11">
        <v>207.11799999999999</v>
      </c>
      <c r="Q1041" s="11">
        <v>171.79900000000001</v>
      </c>
      <c r="R1041" s="11">
        <v>138.98699999999999</v>
      </c>
      <c r="S1041" s="11">
        <v>110.807</v>
      </c>
      <c r="T1041" s="11">
        <v>85.742000000000004</v>
      </c>
      <c r="U1041" s="11">
        <v>62.73</v>
      </c>
      <c r="V1041" s="11">
        <v>42.728999999999999</v>
      </c>
      <c r="W1041" s="11">
        <v>25.640999999999998</v>
      </c>
      <c r="X1041" s="11">
        <v>12.551</v>
      </c>
      <c r="Y1041" s="11">
        <v>4.3719999999999999</v>
      </c>
      <c r="Z1041" s="11">
        <v>0.95499999999999996</v>
      </c>
      <c r="AA1041" s="11">
        <v>0.109</v>
      </c>
      <c r="AB1041" s="11">
        <v>6.0000000000000001E-3</v>
      </c>
      <c r="AC1041" s="11">
        <v>0</v>
      </c>
    </row>
    <row r="1042" spans="1:29" ht="11.5">
      <c r="A1042" s="15">
        <v>1025</v>
      </c>
      <c r="B1042" s="13" t="s">
        <v>1059</v>
      </c>
      <c r="C1042" s="14" t="s">
        <v>1136</v>
      </c>
      <c r="D1042" s="12"/>
      <c r="E1042" s="12">
        <v>288</v>
      </c>
      <c r="F1042" s="13" t="s">
        <v>1110</v>
      </c>
      <c r="G1042" s="12">
        <v>914</v>
      </c>
      <c r="H1042" s="12">
        <v>1970</v>
      </c>
      <c r="I1042" s="11">
        <v>841.34799999999996</v>
      </c>
      <c r="J1042" s="11">
        <v>685.31600000000003</v>
      </c>
      <c r="K1042" s="11">
        <v>552.10400000000004</v>
      </c>
      <c r="L1042" s="11">
        <v>432.91800000000001</v>
      </c>
      <c r="M1042" s="11">
        <v>390.67899999999997</v>
      </c>
      <c r="N1042" s="11">
        <v>310.16300000000001</v>
      </c>
      <c r="O1042" s="11">
        <v>260.93700000000001</v>
      </c>
      <c r="P1042" s="11">
        <v>224.19</v>
      </c>
      <c r="Q1042" s="11">
        <v>186.36600000000001</v>
      </c>
      <c r="R1042" s="11">
        <v>154.726</v>
      </c>
      <c r="S1042" s="11">
        <v>124.21899999999999</v>
      </c>
      <c r="T1042" s="11">
        <v>97.08</v>
      </c>
      <c r="U1042" s="11">
        <v>72.575000000000003</v>
      </c>
      <c r="V1042" s="11">
        <v>49.817</v>
      </c>
      <c r="W1042" s="11">
        <v>30.07</v>
      </c>
      <c r="X1042" s="11">
        <v>14.627000000000001</v>
      </c>
      <c r="Y1042" s="11">
        <v>5.0389999999999997</v>
      </c>
      <c r="Z1042" s="11">
        <v>1.0960000000000001</v>
      </c>
      <c r="AA1042" s="11">
        <v>0.13300000000000001</v>
      </c>
      <c r="AB1042" s="11">
        <v>8.0000000000000002E-3</v>
      </c>
      <c r="AC1042" s="11">
        <v>0</v>
      </c>
    </row>
    <row r="1043" spans="1:29" ht="11.5">
      <c r="A1043" s="15">
        <v>1026</v>
      </c>
      <c r="B1043" s="13" t="s">
        <v>1059</v>
      </c>
      <c r="C1043" s="14" t="s">
        <v>1136</v>
      </c>
      <c r="D1043" s="12"/>
      <c r="E1043" s="12">
        <v>288</v>
      </c>
      <c r="F1043" s="13" t="s">
        <v>1110</v>
      </c>
      <c r="G1043" s="12">
        <v>914</v>
      </c>
      <c r="H1043" s="12">
        <v>1975</v>
      </c>
      <c r="I1043" s="11">
        <v>925.94</v>
      </c>
      <c r="J1043" s="11">
        <v>787.90300000000002</v>
      </c>
      <c r="K1043" s="11">
        <v>670.048</v>
      </c>
      <c r="L1043" s="11">
        <v>537.81299999999999</v>
      </c>
      <c r="M1043" s="11">
        <v>409.51400000000001</v>
      </c>
      <c r="N1043" s="11">
        <v>364.12200000000001</v>
      </c>
      <c r="O1043" s="11">
        <v>288.90699999999998</v>
      </c>
      <c r="P1043" s="11">
        <v>243.45</v>
      </c>
      <c r="Q1043" s="11">
        <v>209.06700000000001</v>
      </c>
      <c r="R1043" s="11">
        <v>172.80099999999999</v>
      </c>
      <c r="S1043" s="11">
        <v>141.74100000000001</v>
      </c>
      <c r="T1043" s="11">
        <v>111.16500000000001</v>
      </c>
      <c r="U1043" s="11">
        <v>83.325999999999993</v>
      </c>
      <c r="V1043" s="11">
        <v>58.103999999999999</v>
      </c>
      <c r="W1043" s="11">
        <v>35.438000000000002</v>
      </c>
      <c r="X1043" s="11">
        <v>17.411999999999999</v>
      </c>
      <c r="Y1043" s="11">
        <v>6.0430000000000001</v>
      </c>
      <c r="Z1043" s="11">
        <v>1.2989999999999999</v>
      </c>
      <c r="AA1043" s="11">
        <v>0.154</v>
      </c>
      <c r="AB1043" s="11">
        <v>8.9999999999999993E-3</v>
      </c>
      <c r="AC1043" s="11">
        <v>0</v>
      </c>
    </row>
    <row r="1044" spans="1:29" ht="11.5">
      <c r="A1044" s="15">
        <v>1027</v>
      </c>
      <c r="B1044" s="13" t="s">
        <v>1059</v>
      </c>
      <c r="C1044" s="14" t="s">
        <v>1136</v>
      </c>
      <c r="D1044" s="12"/>
      <c r="E1044" s="12">
        <v>288</v>
      </c>
      <c r="F1044" s="13" t="s">
        <v>1110</v>
      </c>
      <c r="G1044" s="12">
        <v>914</v>
      </c>
      <c r="H1044" s="12">
        <v>1980</v>
      </c>
      <c r="I1044" s="11">
        <v>1004.725</v>
      </c>
      <c r="J1044" s="11">
        <v>866.61699999999996</v>
      </c>
      <c r="K1044" s="11">
        <v>768.58799999999997</v>
      </c>
      <c r="L1044" s="11">
        <v>648.54100000000005</v>
      </c>
      <c r="M1044" s="11">
        <v>489.95400000000001</v>
      </c>
      <c r="N1044" s="11">
        <v>350.73899999999998</v>
      </c>
      <c r="O1044" s="11">
        <v>306.86500000000001</v>
      </c>
      <c r="P1044" s="11">
        <v>236.98</v>
      </c>
      <c r="Q1044" s="11">
        <v>204.87299999999999</v>
      </c>
      <c r="R1044" s="11">
        <v>182.78299999999999</v>
      </c>
      <c r="S1044" s="11">
        <v>154.31399999999999</v>
      </c>
      <c r="T1044" s="11">
        <v>124.44499999999999</v>
      </c>
      <c r="U1044" s="11">
        <v>94.052999999999997</v>
      </c>
      <c r="V1044" s="11">
        <v>66.034000000000006</v>
      </c>
      <c r="W1044" s="11">
        <v>41.057000000000002</v>
      </c>
      <c r="X1044" s="11">
        <v>20.404</v>
      </c>
      <c r="Y1044" s="11">
        <v>7.0119999999999996</v>
      </c>
      <c r="Z1044" s="11">
        <v>1.536</v>
      </c>
      <c r="AA1044" s="11">
        <v>0.186</v>
      </c>
      <c r="AB1044" s="11">
        <v>1.2E-2</v>
      </c>
      <c r="AC1044" s="11">
        <v>0</v>
      </c>
    </row>
    <row r="1045" spans="1:29" ht="11.5">
      <c r="A1045" s="15">
        <v>1028</v>
      </c>
      <c r="B1045" s="13" t="s">
        <v>1059</v>
      </c>
      <c r="C1045" s="14" t="s">
        <v>1136</v>
      </c>
      <c r="D1045" s="12"/>
      <c r="E1045" s="12">
        <v>288</v>
      </c>
      <c r="F1045" s="13" t="s">
        <v>1110</v>
      </c>
      <c r="G1045" s="12">
        <v>914</v>
      </c>
      <c r="H1045" s="12">
        <v>1985</v>
      </c>
      <c r="I1045" s="11">
        <v>1135.6300000000001</v>
      </c>
      <c r="J1045" s="11">
        <v>954.68600000000004</v>
      </c>
      <c r="K1045" s="11">
        <v>851.92</v>
      </c>
      <c r="L1045" s="11">
        <v>754.13499999999999</v>
      </c>
      <c r="M1045" s="11">
        <v>625.37300000000005</v>
      </c>
      <c r="N1045" s="11">
        <v>468.04500000000002</v>
      </c>
      <c r="O1045" s="11">
        <v>336.86500000000001</v>
      </c>
      <c r="P1045" s="11">
        <v>295.899</v>
      </c>
      <c r="Q1045" s="11">
        <v>227.119</v>
      </c>
      <c r="R1045" s="11">
        <v>194.501</v>
      </c>
      <c r="S1045" s="11">
        <v>170.971</v>
      </c>
      <c r="T1045" s="11">
        <v>140.84399999999999</v>
      </c>
      <c r="U1045" s="11">
        <v>109.041</v>
      </c>
      <c r="V1045" s="11">
        <v>77.144000000000005</v>
      </c>
      <c r="W1045" s="11">
        <v>48.444000000000003</v>
      </c>
      <c r="X1045" s="11">
        <v>24.783999999999999</v>
      </c>
      <c r="Y1045" s="11">
        <v>9.0079999999999991</v>
      </c>
      <c r="Z1045" s="11">
        <v>1.9450000000000001</v>
      </c>
      <c r="AA1045" s="11">
        <v>0.22800000000000001</v>
      </c>
      <c r="AB1045" s="11">
        <v>1.4999999999999999E-2</v>
      </c>
      <c r="AC1045" s="11">
        <v>0</v>
      </c>
    </row>
    <row r="1046" spans="1:29" ht="11.5">
      <c r="A1046" s="15">
        <v>1029</v>
      </c>
      <c r="B1046" s="13" t="s">
        <v>1059</v>
      </c>
      <c r="C1046" s="14" t="s">
        <v>1136</v>
      </c>
      <c r="D1046" s="12"/>
      <c r="E1046" s="12">
        <v>288</v>
      </c>
      <c r="F1046" s="13" t="s">
        <v>1110</v>
      </c>
      <c r="G1046" s="12">
        <v>914</v>
      </c>
      <c r="H1046" s="12">
        <v>1990</v>
      </c>
      <c r="I1046" s="11">
        <v>1300.146</v>
      </c>
      <c r="J1046" s="11">
        <v>1087.348</v>
      </c>
      <c r="K1046" s="11">
        <v>940.64300000000003</v>
      </c>
      <c r="L1046" s="11">
        <v>838.38599999999997</v>
      </c>
      <c r="M1046" s="11">
        <v>731.98199999999997</v>
      </c>
      <c r="N1046" s="11">
        <v>603.95299999999997</v>
      </c>
      <c r="O1046" s="11">
        <v>453.45600000000002</v>
      </c>
      <c r="P1046" s="11">
        <v>325.51600000000002</v>
      </c>
      <c r="Q1046" s="11">
        <v>284.50200000000001</v>
      </c>
      <c r="R1046" s="11">
        <v>216.36</v>
      </c>
      <c r="S1046" s="11">
        <v>182.67599999999999</v>
      </c>
      <c r="T1046" s="11">
        <v>156.87700000000001</v>
      </c>
      <c r="U1046" s="11">
        <v>124.342</v>
      </c>
      <c r="V1046" s="11">
        <v>90.436000000000007</v>
      </c>
      <c r="W1046" s="11">
        <v>57.515000000000001</v>
      </c>
      <c r="X1046" s="11">
        <v>29.917999999999999</v>
      </c>
      <c r="Y1046" s="11">
        <v>11.28</v>
      </c>
      <c r="Z1046" s="11">
        <v>2.597</v>
      </c>
      <c r="AA1046" s="11">
        <v>0.3</v>
      </c>
      <c r="AB1046" s="11">
        <v>1.7999999999999999E-2</v>
      </c>
      <c r="AC1046" s="11">
        <v>1E-3</v>
      </c>
    </row>
    <row r="1047" spans="1:29" ht="11.5">
      <c r="A1047" s="15">
        <v>1030</v>
      </c>
      <c r="B1047" s="13" t="s">
        <v>1059</v>
      </c>
      <c r="C1047" s="14" t="s">
        <v>1136</v>
      </c>
      <c r="D1047" s="12"/>
      <c r="E1047" s="12">
        <v>288</v>
      </c>
      <c r="F1047" s="13" t="s">
        <v>1110</v>
      </c>
      <c r="G1047" s="12">
        <v>914</v>
      </c>
      <c r="H1047" s="12">
        <v>1995</v>
      </c>
      <c r="I1047" s="11">
        <v>1428.34</v>
      </c>
      <c r="J1047" s="11">
        <v>1253.96</v>
      </c>
      <c r="K1047" s="11">
        <v>1073.895</v>
      </c>
      <c r="L1047" s="11">
        <v>929.65499999999997</v>
      </c>
      <c r="M1047" s="11">
        <v>822.41700000000003</v>
      </c>
      <c r="N1047" s="11">
        <v>714.84199999999998</v>
      </c>
      <c r="O1047" s="11">
        <v>589.19200000000001</v>
      </c>
      <c r="P1047" s="11">
        <v>441.00099999999998</v>
      </c>
      <c r="Q1047" s="11">
        <v>314.78399999999999</v>
      </c>
      <c r="R1047" s="11">
        <v>272.68799999999999</v>
      </c>
      <c r="S1047" s="11">
        <v>204.44200000000001</v>
      </c>
      <c r="T1047" s="11">
        <v>168.732</v>
      </c>
      <c r="U1047" s="11">
        <v>139.67099999999999</v>
      </c>
      <c r="V1047" s="11">
        <v>104.333</v>
      </c>
      <c r="W1047" s="11">
        <v>68.537000000000006</v>
      </c>
      <c r="X1047" s="11">
        <v>36.343000000000004</v>
      </c>
      <c r="Y1047" s="11">
        <v>14.048999999999999</v>
      </c>
      <c r="Z1047" s="11">
        <v>3.3769999999999998</v>
      </c>
      <c r="AA1047" s="11">
        <v>0.41799999999999998</v>
      </c>
      <c r="AB1047" s="11">
        <v>2.5000000000000001E-2</v>
      </c>
      <c r="AC1047" s="11">
        <v>1E-3</v>
      </c>
    </row>
    <row r="1048" spans="1:29" ht="11.5">
      <c r="A1048" s="15">
        <v>1031</v>
      </c>
      <c r="B1048" s="13" t="s">
        <v>1059</v>
      </c>
      <c r="C1048" s="14" t="s">
        <v>1136</v>
      </c>
      <c r="D1048" s="12"/>
      <c r="E1048" s="12">
        <v>288</v>
      </c>
      <c r="F1048" s="13" t="s">
        <v>1110</v>
      </c>
      <c r="G1048" s="12">
        <v>914</v>
      </c>
      <c r="H1048" s="12">
        <v>2000</v>
      </c>
      <c r="I1048" s="11">
        <v>1565.462</v>
      </c>
      <c r="J1048" s="11">
        <v>1378.2629999999999</v>
      </c>
      <c r="K1048" s="11">
        <v>1235.306</v>
      </c>
      <c r="L1048" s="11">
        <v>1054.8579999999999</v>
      </c>
      <c r="M1048" s="11">
        <v>897.33600000000001</v>
      </c>
      <c r="N1048" s="11">
        <v>785.154</v>
      </c>
      <c r="O1048" s="11">
        <v>682.02</v>
      </c>
      <c r="P1048" s="11">
        <v>563.96299999999997</v>
      </c>
      <c r="Q1048" s="11">
        <v>422.1</v>
      </c>
      <c r="R1048" s="11">
        <v>298.48700000000002</v>
      </c>
      <c r="S1048" s="11">
        <v>255.251</v>
      </c>
      <c r="T1048" s="11">
        <v>186.99100000000001</v>
      </c>
      <c r="U1048" s="11">
        <v>148.625</v>
      </c>
      <c r="V1048" s="11">
        <v>115.69</v>
      </c>
      <c r="W1048" s="11">
        <v>77.745999999999995</v>
      </c>
      <c r="X1048" s="11">
        <v>42.326999999999998</v>
      </c>
      <c r="Y1048" s="11">
        <v>16.518999999999998</v>
      </c>
      <c r="Z1048" s="11">
        <v>4.0519999999999996</v>
      </c>
      <c r="AA1048" s="11">
        <v>0.52500000000000002</v>
      </c>
      <c r="AB1048" s="11">
        <v>3.4000000000000002E-2</v>
      </c>
      <c r="AC1048" s="11">
        <v>1E-3</v>
      </c>
    </row>
    <row r="1049" spans="1:29" ht="11.5">
      <c r="A1049" s="15">
        <v>1032</v>
      </c>
      <c r="B1049" s="13" t="s">
        <v>1059</v>
      </c>
      <c r="C1049" s="14" t="s">
        <v>1136</v>
      </c>
      <c r="D1049" s="12"/>
      <c r="E1049" s="12">
        <v>288</v>
      </c>
      <c r="F1049" s="13" t="s">
        <v>1110</v>
      </c>
      <c r="G1049" s="12">
        <v>914</v>
      </c>
      <c r="H1049" s="12">
        <v>2005</v>
      </c>
      <c r="I1049" s="11">
        <v>1675.712</v>
      </c>
      <c r="J1049" s="11">
        <v>1517.4490000000001</v>
      </c>
      <c r="K1049" s="11">
        <v>1358.816</v>
      </c>
      <c r="L1049" s="11">
        <v>1219.383</v>
      </c>
      <c r="M1049" s="11">
        <v>1033.3699999999999</v>
      </c>
      <c r="N1049" s="11">
        <v>875.15499999999997</v>
      </c>
      <c r="O1049" s="11">
        <v>765.11599999999999</v>
      </c>
      <c r="P1049" s="11">
        <v>662.47500000000002</v>
      </c>
      <c r="Q1049" s="11">
        <v>544.43499999999995</v>
      </c>
      <c r="R1049" s="11">
        <v>403.51499999999999</v>
      </c>
      <c r="S1049" s="11">
        <v>281.101</v>
      </c>
      <c r="T1049" s="11">
        <v>234.685</v>
      </c>
      <c r="U1049" s="11">
        <v>165.34700000000001</v>
      </c>
      <c r="V1049" s="11">
        <v>123.431</v>
      </c>
      <c r="W1049" s="11">
        <v>86.358999999999995</v>
      </c>
      <c r="X1049" s="11">
        <v>48.08</v>
      </c>
      <c r="Y1049" s="11">
        <v>19.323</v>
      </c>
      <c r="Z1049" s="11">
        <v>4.774</v>
      </c>
      <c r="AA1049" s="11">
        <v>0.627</v>
      </c>
      <c r="AB1049" s="11">
        <v>4.2000000000000003E-2</v>
      </c>
      <c r="AC1049" s="11">
        <v>1E-3</v>
      </c>
    </row>
    <row r="1050" spans="1:29" ht="11.5">
      <c r="A1050" s="15">
        <v>1033</v>
      </c>
      <c r="B1050" s="13" t="s">
        <v>1059</v>
      </c>
      <c r="C1050" s="14" t="s">
        <v>1136</v>
      </c>
      <c r="D1050" s="12"/>
      <c r="E1050" s="12">
        <v>288</v>
      </c>
      <c r="F1050" s="13" t="s">
        <v>1110</v>
      </c>
      <c r="G1050" s="12">
        <v>914</v>
      </c>
      <c r="H1050" s="12">
        <v>2010</v>
      </c>
      <c r="I1050" s="11">
        <v>1829.5450000000001</v>
      </c>
      <c r="J1050" s="11">
        <v>1635.6130000000001</v>
      </c>
      <c r="K1050" s="11">
        <v>1502.473</v>
      </c>
      <c r="L1050" s="11">
        <v>1349.423</v>
      </c>
      <c r="M1050" s="11">
        <v>1210.3530000000001</v>
      </c>
      <c r="N1050" s="11">
        <v>1026.5630000000001</v>
      </c>
      <c r="O1050" s="11">
        <v>868.69</v>
      </c>
      <c r="P1050" s="11">
        <v>755.40300000000002</v>
      </c>
      <c r="Q1050" s="11">
        <v>648.88900000000001</v>
      </c>
      <c r="R1050" s="11">
        <v>527.54999999999995</v>
      </c>
      <c r="S1050" s="11">
        <v>385.21600000000001</v>
      </c>
      <c r="T1050" s="11">
        <v>262.3</v>
      </c>
      <c r="U1050" s="11">
        <v>210.97200000000001</v>
      </c>
      <c r="V1050" s="11">
        <v>140.26900000000001</v>
      </c>
      <c r="W1050" s="11">
        <v>94.751999999999995</v>
      </c>
      <c r="X1050" s="11">
        <v>55.460999999999999</v>
      </c>
      <c r="Y1050" s="11">
        <v>23.137</v>
      </c>
      <c r="Z1050" s="11">
        <v>5.9379999999999997</v>
      </c>
      <c r="AA1050" s="11">
        <v>0.78400000000000003</v>
      </c>
      <c r="AB1050" s="11">
        <v>5.2999999999999999E-2</v>
      </c>
      <c r="AC1050" s="11">
        <v>2E-3</v>
      </c>
    </row>
    <row r="1051" spans="1:29" ht="11.5">
      <c r="A1051" s="15">
        <v>1034</v>
      </c>
      <c r="B1051" s="13" t="s">
        <v>1059</v>
      </c>
      <c r="C1051" s="14" t="s">
        <v>1136</v>
      </c>
      <c r="D1051" s="12"/>
      <c r="E1051" s="12">
        <v>288</v>
      </c>
      <c r="F1051" s="13" t="s">
        <v>1110</v>
      </c>
      <c r="G1051" s="12">
        <v>914</v>
      </c>
      <c r="H1051" s="12">
        <v>2015</v>
      </c>
      <c r="I1051" s="11">
        <v>2018.076</v>
      </c>
      <c r="J1051" s="11">
        <v>1793.018</v>
      </c>
      <c r="K1051" s="11">
        <v>1618.36</v>
      </c>
      <c r="L1051" s="11">
        <v>1486.278</v>
      </c>
      <c r="M1051" s="11">
        <v>1325.0820000000001</v>
      </c>
      <c r="N1051" s="11">
        <v>1183.2439999999999</v>
      </c>
      <c r="O1051" s="11">
        <v>1002.45</v>
      </c>
      <c r="P1051" s="11">
        <v>846.13599999999997</v>
      </c>
      <c r="Q1051" s="11">
        <v>732.34299999999996</v>
      </c>
      <c r="R1051" s="11">
        <v>623.83600000000001</v>
      </c>
      <c r="S1051" s="11">
        <v>500.351</v>
      </c>
      <c r="T1051" s="11">
        <v>357.41399999999999</v>
      </c>
      <c r="U1051" s="11">
        <v>234.947</v>
      </c>
      <c r="V1051" s="11">
        <v>178.642</v>
      </c>
      <c r="W1051" s="11">
        <v>107.721</v>
      </c>
      <c r="X1051" s="11">
        <v>60.981999999999999</v>
      </c>
      <c r="Y1051" s="11">
        <v>26.99</v>
      </c>
      <c r="Z1051" s="11">
        <v>7.6639999999999997</v>
      </c>
      <c r="AA1051" s="11">
        <v>1.2110000000000001</v>
      </c>
      <c r="AB1051" s="11">
        <v>8.7999999999999995E-2</v>
      </c>
      <c r="AC1051" s="11">
        <v>3.0000000000000001E-3</v>
      </c>
    </row>
    <row r="1052" spans="1:29" ht="11.5">
      <c r="A1052" s="15">
        <v>1035</v>
      </c>
      <c r="B1052" s="13" t="s">
        <v>1059</v>
      </c>
      <c r="C1052" s="14" t="s">
        <v>1136</v>
      </c>
      <c r="D1052" s="12"/>
      <c r="E1052" s="12">
        <v>288</v>
      </c>
      <c r="F1052" s="13" t="s">
        <v>1110</v>
      </c>
      <c r="G1052" s="12">
        <v>914</v>
      </c>
      <c r="H1052" s="12">
        <v>2020</v>
      </c>
      <c r="I1052" s="11">
        <v>2129.11</v>
      </c>
      <c r="J1052" s="11">
        <v>1985.078</v>
      </c>
      <c r="K1052" s="11">
        <v>1776.454</v>
      </c>
      <c r="L1052" s="11">
        <v>1602.9290000000001</v>
      </c>
      <c r="M1052" s="11">
        <v>1462.45</v>
      </c>
      <c r="N1052" s="11">
        <v>1298.5609999999999</v>
      </c>
      <c r="O1052" s="11">
        <v>1158.508</v>
      </c>
      <c r="P1052" s="11">
        <v>979.06500000000005</v>
      </c>
      <c r="Q1052" s="11">
        <v>822.52700000000004</v>
      </c>
      <c r="R1052" s="11">
        <v>706.12300000000005</v>
      </c>
      <c r="S1052" s="11">
        <v>593.58000000000004</v>
      </c>
      <c r="T1052" s="11">
        <v>465.904</v>
      </c>
      <c r="U1052" s="11">
        <v>321.423</v>
      </c>
      <c r="V1052" s="11">
        <v>199.79</v>
      </c>
      <c r="W1052" s="11">
        <v>137.93199999999999</v>
      </c>
      <c r="X1052" s="11">
        <v>69.822000000000003</v>
      </c>
      <c r="Y1052" s="11">
        <v>29.963999999999999</v>
      </c>
      <c r="Z1052" s="11">
        <v>9.0500000000000007</v>
      </c>
      <c r="AA1052" s="11">
        <v>1.5860000000000001</v>
      </c>
      <c r="AB1052" s="11">
        <v>0.13800000000000001</v>
      </c>
      <c r="AC1052" s="11">
        <v>5.0000000000000001E-3</v>
      </c>
    </row>
    <row r="1053" spans="1:29" ht="11.5">
      <c r="A1053" s="15">
        <v>1036</v>
      </c>
      <c r="B1053" s="13" t="s">
        <v>1059</v>
      </c>
      <c r="C1053" s="14" t="s">
        <v>1137</v>
      </c>
      <c r="D1053" s="12"/>
      <c r="E1053" s="12">
        <v>324</v>
      </c>
      <c r="F1053" s="13" t="s">
        <v>1110</v>
      </c>
      <c r="G1053" s="12">
        <v>914</v>
      </c>
      <c r="H1053" s="12">
        <v>1950</v>
      </c>
      <c r="I1053" s="11">
        <v>218.57</v>
      </c>
      <c r="J1053" s="11">
        <v>177.89099999999999</v>
      </c>
      <c r="K1053" s="11">
        <v>158</v>
      </c>
      <c r="L1053" s="11">
        <v>142.69399999999999</v>
      </c>
      <c r="M1053" s="11">
        <v>130.01499999999999</v>
      </c>
      <c r="N1053" s="11">
        <v>116.8</v>
      </c>
      <c r="O1053" s="11">
        <v>103.854</v>
      </c>
      <c r="P1053" s="11">
        <v>90.617999999999995</v>
      </c>
      <c r="Q1053" s="11">
        <v>76.156000000000006</v>
      </c>
      <c r="R1053" s="11">
        <v>65.078999999999994</v>
      </c>
      <c r="S1053" s="11">
        <v>54.784999999999997</v>
      </c>
      <c r="T1053" s="11">
        <v>46.598999999999997</v>
      </c>
      <c r="U1053" s="11">
        <v>39.715000000000003</v>
      </c>
      <c r="V1053" s="11">
        <v>36.247</v>
      </c>
      <c r="W1053" s="11">
        <v>29.012</v>
      </c>
      <c r="X1053" s="11">
        <v>14.444000000000001</v>
      </c>
      <c r="Y1053" s="11">
        <v>5.2789999999999999</v>
      </c>
      <c r="Z1053" s="11">
        <v>0.86799999999999999</v>
      </c>
      <c r="AA1053" s="11">
        <v>6.9000000000000006E-2</v>
      </c>
      <c r="AB1053" s="11">
        <v>3.0000000000000001E-3</v>
      </c>
      <c r="AC1053" s="11">
        <v>0</v>
      </c>
    </row>
    <row r="1054" spans="1:29" ht="11.5">
      <c r="A1054" s="15">
        <v>1037</v>
      </c>
      <c r="B1054" s="13" t="s">
        <v>1059</v>
      </c>
      <c r="C1054" s="14" t="s">
        <v>1137</v>
      </c>
      <c r="D1054" s="12"/>
      <c r="E1054" s="12">
        <v>324</v>
      </c>
      <c r="F1054" s="13" t="s">
        <v>1110</v>
      </c>
      <c r="G1054" s="12">
        <v>914</v>
      </c>
      <c r="H1054" s="12">
        <v>1955</v>
      </c>
      <c r="I1054" s="11">
        <v>267.91699999999997</v>
      </c>
      <c r="J1054" s="11">
        <v>188.37100000000001</v>
      </c>
      <c r="K1054" s="11">
        <v>170.07400000000001</v>
      </c>
      <c r="L1054" s="11">
        <v>152.482</v>
      </c>
      <c r="M1054" s="11">
        <v>134.85599999999999</v>
      </c>
      <c r="N1054" s="11">
        <v>121.339</v>
      </c>
      <c r="O1054" s="11">
        <v>109.18600000000001</v>
      </c>
      <c r="P1054" s="11">
        <v>96.775000000000006</v>
      </c>
      <c r="Q1054" s="11">
        <v>83.519000000000005</v>
      </c>
      <c r="R1054" s="11">
        <v>69.135999999999996</v>
      </c>
      <c r="S1054" s="11">
        <v>57.779000000000003</v>
      </c>
      <c r="T1054" s="11">
        <v>46.883000000000003</v>
      </c>
      <c r="U1054" s="11">
        <v>37.356000000000002</v>
      </c>
      <c r="V1054" s="11">
        <v>28.573</v>
      </c>
      <c r="W1054" s="11">
        <v>21.91</v>
      </c>
      <c r="X1054" s="11">
        <v>13.147</v>
      </c>
      <c r="Y1054" s="11">
        <v>4.2519999999999998</v>
      </c>
      <c r="Z1054" s="11">
        <v>0.86699999999999999</v>
      </c>
      <c r="AA1054" s="11">
        <v>7.0000000000000007E-2</v>
      </c>
      <c r="AB1054" s="11">
        <v>3.0000000000000001E-3</v>
      </c>
      <c r="AC1054" s="11">
        <v>0</v>
      </c>
    </row>
    <row r="1055" spans="1:29" ht="11.5">
      <c r="A1055" s="15">
        <v>1038</v>
      </c>
      <c r="B1055" s="13" t="s">
        <v>1059</v>
      </c>
      <c r="C1055" s="14" t="s">
        <v>1137</v>
      </c>
      <c r="D1055" s="12"/>
      <c r="E1055" s="12">
        <v>324</v>
      </c>
      <c r="F1055" s="13" t="s">
        <v>1110</v>
      </c>
      <c r="G1055" s="12">
        <v>914</v>
      </c>
      <c r="H1055" s="12">
        <v>1960</v>
      </c>
      <c r="I1055" s="11">
        <v>288.77199999999999</v>
      </c>
      <c r="J1055" s="11">
        <v>232.36500000000001</v>
      </c>
      <c r="K1055" s="11">
        <v>180.60499999999999</v>
      </c>
      <c r="L1055" s="11">
        <v>164.494</v>
      </c>
      <c r="M1055" s="11">
        <v>144.60300000000001</v>
      </c>
      <c r="N1055" s="11">
        <v>126.39</v>
      </c>
      <c r="O1055" s="11">
        <v>113.887</v>
      </c>
      <c r="P1055" s="11">
        <v>102.15300000000001</v>
      </c>
      <c r="Q1055" s="11">
        <v>89.596000000000004</v>
      </c>
      <c r="R1055" s="11">
        <v>76.206999999999994</v>
      </c>
      <c r="S1055" s="11">
        <v>61.741</v>
      </c>
      <c r="T1055" s="11">
        <v>49.801000000000002</v>
      </c>
      <c r="U1055" s="11">
        <v>37.957000000000001</v>
      </c>
      <c r="V1055" s="11">
        <v>27.279</v>
      </c>
      <c r="W1055" s="11">
        <v>17.664000000000001</v>
      </c>
      <c r="X1055" s="11">
        <v>10.28</v>
      </c>
      <c r="Y1055" s="11">
        <v>4.0739999999999998</v>
      </c>
      <c r="Z1055" s="11">
        <v>0.749</v>
      </c>
      <c r="AA1055" s="11">
        <v>7.3999999999999996E-2</v>
      </c>
      <c r="AB1055" s="11">
        <v>3.0000000000000001E-3</v>
      </c>
      <c r="AC1055" s="11">
        <v>0</v>
      </c>
    </row>
    <row r="1056" spans="1:29" ht="11.5">
      <c r="A1056" s="15">
        <v>1039</v>
      </c>
      <c r="B1056" s="13" t="s">
        <v>1059</v>
      </c>
      <c r="C1056" s="14" t="s">
        <v>1137</v>
      </c>
      <c r="D1056" s="12"/>
      <c r="E1056" s="12">
        <v>324</v>
      </c>
      <c r="F1056" s="13" t="s">
        <v>1110</v>
      </c>
      <c r="G1056" s="12">
        <v>914</v>
      </c>
      <c r="H1056" s="12">
        <v>1965</v>
      </c>
      <c r="I1056" s="11">
        <v>310.40199999999999</v>
      </c>
      <c r="J1056" s="11">
        <v>251.893</v>
      </c>
      <c r="K1056" s="11">
        <v>223.34</v>
      </c>
      <c r="L1056" s="11">
        <v>175.01400000000001</v>
      </c>
      <c r="M1056" s="11">
        <v>156.465</v>
      </c>
      <c r="N1056" s="11">
        <v>136.03100000000001</v>
      </c>
      <c r="O1056" s="11">
        <v>119.04900000000001</v>
      </c>
      <c r="P1056" s="11">
        <v>106.932</v>
      </c>
      <c r="Q1056" s="11">
        <v>94.953999999999994</v>
      </c>
      <c r="R1056" s="11">
        <v>82.117999999999995</v>
      </c>
      <c r="S1056" s="11">
        <v>68.406000000000006</v>
      </c>
      <c r="T1056" s="11">
        <v>53.554000000000002</v>
      </c>
      <c r="U1056" s="11">
        <v>40.674999999999997</v>
      </c>
      <c r="V1056" s="11">
        <v>28.08</v>
      </c>
      <c r="W1056" s="11">
        <v>17.196000000000002</v>
      </c>
      <c r="X1056" s="11">
        <v>8.5419999999999998</v>
      </c>
      <c r="Y1056" s="11">
        <v>3.33</v>
      </c>
      <c r="Z1056" s="11">
        <v>0.76</v>
      </c>
      <c r="AA1056" s="11">
        <v>6.8000000000000005E-2</v>
      </c>
      <c r="AB1056" s="11">
        <v>3.0000000000000001E-3</v>
      </c>
      <c r="AC1056" s="11">
        <v>0</v>
      </c>
    </row>
    <row r="1057" spans="1:29" ht="11.5">
      <c r="A1057" s="15">
        <v>1040</v>
      </c>
      <c r="B1057" s="13" t="s">
        <v>1059</v>
      </c>
      <c r="C1057" s="14" t="s">
        <v>1137</v>
      </c>
      <c r="D1057" s="12"/>
      <c r="E1057" s="12">
        <v>324</v>
      </c>
      <c r="F1057" s="13" t="s">
        <v>1110</v>
      </c>
      <c r="G1057" s="12">
        <v>914</v>
      </c>
      <c r="H1057" s="12">
        <v>1970</v>
      </c>
      <c r="I1057" s="11">
        <v>337.87700000000001</v>
      </c>
      <c r="J1057" s="11">
        <v>271.76900000000001</v>
      </c>
      <c r="K1057" s="11">
        <v>242.571</v>
      </c>
      <c r="L1057" s="11">
        <v>216.74799999999999</v>
      </c>
      <c r="M1057" s="11">
        <v>166.857</v>
      </c>
      <c r="N1057" s="11">
        <v>147.61000000000001</v>
      </c>
      <c r="O1057" s="11">
        <v>128.47800000000001</v>
      </c>
      <c r="P1057" s="11">
        <v>112.08199999999999</v>
      </c>
      <c r="Q1057" s="11">
        <v>99.697000000000003</v>
      </c>
      <c r="R1057" s="11">
        <v>87.325000000000003</v>
      </c>
      <c r="S1057" s="11">
        <v>74</v>
      </c>
      <c r="T1057" s="11">
        <v>59.621000000000002</v>
      </c>
      <c r="U1057" s="11">
        <v>44.031999999999996</v>
      </c>
      <c r="V1057" s="11">
        <v>30.385999999999999</v>
      </c>
      <c r="W1057" s="11">
        <v>17.963999999999999</v>
      </c>
      <c r="X1057" s="11">
        <v>8.5009999999999994</v>
      </c>
      <c r="Y1057" s="11">
        <v>2.8559999999999999</v>
      </c>
      <c r="Z1057" s="11">
        <v>0.64800000000000002</v>
      </c>
      <c r="AA1057" s="11">
        <v>7.2999999999999995E-2</v>
      </c>
      <c r="AB1057" s="11">
        <v>3.0000000000000001E-3</v>
      </c>
      <c r="AC1057" s="11">
        <v>0</v>
      </c>
    </row>
    <row r="1058" spans="1:29" ht="11.5">
      <c r="A1058" s="15">
        <v>1041</v>
      </c>
      <c r="B1058" s="13" t="s">
        <v>1059</v>
      </c>
      <c r="C1058" s="14" t="s">
        <v>1137</v>
      </c>
      <c r="D1058" s="12"/>
      <c r="E1058" s="12">
        <v>324</v>
      </c>
      <c r="F1058" s="13" t="s">
        <v>1110</v>
      </c>
      <c r="G1058" s="12">
        <v>914</v>
      </c>
      <c r="H1058" s="12">
        <v>1975</v>
      </c>
      <c r="I1058" s="11">
        <v>375.512</v>
      </c>
      <c r="J1058" s="11">
        <v>296.46199999999999</v>
      </c>
      <c r="K1058" s="11">
        <v>261.16199999999998</v>
      </c>
      <c r="L1058" s="11">
        <v>231.16200000000001</v>
      </c>
      <c r="M1058" s="11">
        <v>197.41399999999999</v>
      </c>
      <c r="N1058" s="11">
        <v>145.43100000000001</v>
      </c>
      <c r="O1058" s="11">
        <v>128.30000000000001</v>
      </c>
      <c r="P1058" s="11">
        <v>112.938</v>
      </c>
      <c r="Q1058" s="11">
        <v>99.156000000000006</v>
      </c>
      <c r="R1058" s="11">
        <v>88.272000000000006</v>
      </c>
      <c r="S1058" s="11">
        <v>76.585999999999999</v>
      </c>
      <c r="T1058" s="11">
        <v>63.267000000000003</v>
      </c>
      <c r="U1058" s="11">
        <v>48.392000000000003</v>
      </c>
      <c r="V1058" s="11">
        <v>32.648000000000003</v>
      </c>
      <c r="W1058" s="11">
        <v>19.398</v>
      </c>
      <c r="X1058" s="11">
        <v>8.8930000000000007</v>
      </c>
      <c r="Y1058" s="11">
        <v>2.8250000000000002</v>
      </c>
      <c r="Z1058" s="11">
        <v>0.56599999999999995</v>
      </c>
      <c r="AA1058" s="11">
        <v>6.6000000000000003E-2</v>
      </c>
      <c r="AB1058" s="11">
        <v>4.0000000000000001E-3</v>
      </c>
      <c r="AC1058" s="11">
        <v>0</v>
      </c>
    </row>
    <row r="1059" spans="1:29" ht="11.5">
      <c r="A1059" s="15">
        <v>1042</v>
      </c>
      <c r="B1059" s="13" t="s">
        <v>1059</v>
      </c>
      <c r="C1059" s="14" t="s">
        <v>1137</v>
      </c>
      <c r="D1059" s="12"/>
      <c r="E1059" s="12">
        <v>324</v>
      </c>
      <c r="F1059" s="13" t="s">
        <v>1110</v>
      </c>
      <c r="G1059" s="12">
        <v>914</v>
      </c>
      <c r="H1059" s="12">
        <v>1980</v>
      </c>
      <c r="I1059" s="11">
        <v>430.363</v>
      </c>
      <c r="J1059" s="11">
        <v>334.02499999999998</v>
      </c>
      <c r="K1059" s="11">
        <v>286.19900000000001</v>
      </c>
      <c r="L1059" s="11">
        <v>244.92500000000001</v>
      </c>
      <c r="M1059" s="11">
        <v>199.155</v>
      </c>
      <c r="N1059" s="11">
        <v>163.12299999999999</v>
      </c>
      <c r="O1059" s="11">
        <v>119.254</v>
      </c>
      <c r="P1059" s="11">
        <v>107.809</v>
      </c>
      <c r="Q1059" s="11">
        <v>96.787999999999997</v>
      </c>
      <c r="R1059" s="11">
        <v>85.884</v>
      </c>
      <c r="S1059" s="11">
        <v>76.441000000000003</v>
      </c>
      <c r="T1059" s="11">
        <v>65.141000000000005</v>
      </c>
      <c r="U1059" s="11">
        <v>51.462000000000003</v>
      </c>
      <c r="V1059" s="11">
        <v>36.270000000000003</v>
      </c>
      <c r="W1059" s="11">
        <v>21.262</v>
      </c>
      <c r="X1059" s="11">
        <v>9.92</v>
      </c>
      <c r="Y1059" s="11">
        <v>3.0760000000000001</v>
      </c>
      <c r="Z1059" s="11">
        <v>0.59599999999999997</v>
      </c>
      <c r="AA1059" s="11">
        <v>6.6000000000000003E-2</v>
      </c>
      <c r="AB1059" s="11">
        <v>4.0000000000000001E-3</v>
      </c>
      <c r="AC1059" s="11">
        <v>0</v>
      </c>
    </row>
    <row r="1060" spans="1:29" ht="11.5">
      <c r="A1060" s="15">
        <v>1043</v>
      </c>
      <c r="B1060" s="13" t="s">
        <v>1059</v>
      </c>
      <c r="C1060" s="14" t="s">
        <v>1137</v>
      </c>
      <c r="D1060" s="12"/>
      <c r="E1060" s="12">
        <v>324</v>
      </c>
      <c r="F1060" s="13" t="s">
        <v>1110</v>
      </c>
      <c r="G1060" s="12">
        <v>914</v>
      </c>
      <c r="H1060" s="12">
        <v>1985</v>
      </c>
      <c r="I1060" s="11">
        <v>499.55399999999997</v>
      </c>
      <c r="J1060" s="11">
        <v>388.54</v>
      </c>
      <c r="K1060" s="11">
        <v>324.399</v>
      </c>
      <c r="L1060" s="11">
        <v>271.58600000000001</v>
      </c>
      <c r="M1060" s="11">
        <v>218.113</v>
      </c>
      <c r="N1060" s="11">
        <v>173.76900000000001</v>
      </c>
      <c r="O1060" s="11">
        <v>144.96799999999999</v>
      </c>
      <c r="P1060" s="11">
        <v>107.904</v>
      </c>
      <c r="Q1060" s="11">
        <v>100.258</v>
      </c>
      <c r="R1060" s="11">
        <v>89.463999999999999</v>
      </c>
      <c r="S1060" s="11">
        <v>78.337999999999994</v>
      </c>
      <c r="T1060" s="11">
        <v>67.998000000000005</v>
      </c>
      <c r="U1060" s="11">
        <v>55.36</v>
      </c>
      <c r="V1060" s="11">
        <v>40.527999999999999</v>
      </c>
      <c r="W1060" s="11">
        <v>25.152999999999999</v>
      </c>
      <c r="X1060" s="11">
        <v>11.859</v>
      </c>
      <c r="Y1060" s="11">
        <v>3.927</v>
      </c>
      <c r="Z1060" s="11">
        <v>0.749</v>
      </c>
      <c r="AA1060" s="11">
        <v>7.8E-2</v>
      </c>
      <c r="AB1060" s="11">
        <v>4.0000000000000001E-3</v>
      </c>
      <c r="AC1060" s="11">
        <v>0</v>
      </c>
    </row>
    <row r="1061" spans="1:29" ht="11.5">
      <c r="A1061" s="15">
        <v>1044</v>
      </c>
      <c r="B1061" s="13" t="s">
        <v>1059</v>
      </c>
      <c r="C1061" s="14" t="s">
        <v>1137</v>
      </c>
      <c r="D1061" s="12"/>
      <c r="E1061" s="12">
        <v>324</v>
      </c>
      <c r="F1061" s="13" t="s">
        <v>1110</v>
      </c>
      <c r="G1061" s="12">
        <v>914</v>
      </c>
      <c r="H1061" s="12">
        <v>1990</v>
      </c>
      <c r="I1061" s="11">
        <v>586.553</v>
      </c>
      <c r="J1061" s="11">
        <v>460.18900000000002</v>
      </c>
      <c r="K1061" s="11">
        <v>382.23099999999999</v>
      </c>
      <c r="L1061" s="11">
        <v>319.90600000000001</v>
      </c>
      <c r="M1061" s="11">
        <v>265.589</v>
      </c>
      <c r="N1061" s="11">
        <v>212.27199999999999</v>
      </c>
      <c r="O1061" s="11">
        <v>168.99299999999999</v>
      </c>
      <c r="P1061" s="11">
        <v>140.52500000000001</v>
      </c>
      <c r="Q1061" s="11">
        <v>103.931</v>
      </c>
      <c r="R1061" s="11">
        <v>95.599000000000004</v>
      </c>
      <c r="S1061" s="11">
        <v>84.013000000000005</v>
      </c>
      <c r="T1061" s="11">
        <v>71.778999999999996</v>
      </c>
      <c r="U1061" s="11">
        <v>59.847999999999999</v>
      </c>
      <c r="V1061" s="11">
        <v>45.667999999999999</v>
      </c>
      <c r="W1061" s="11">
        <v>29.960999999999999</v>
      </c>
      <c r="X1061" s="11">
        <v>15.343999999999999</v>
      </c>
      <c r="Y1061" s="11">
        <v>5.3159999999999998</v>
      </c>
      <c r="Z1061" s="11">
        <v>1.1100000000000001</v>
      </c>
      <c r="AA1061" s="11">
        <v>0.114</v>
      </c>
      <c r="AB1061" s="11">
        <v>5.0000000000000001E-3</v>
      </c>
      <c r="AC1061" s="11">
        <v>0</v>
      </c>
    </row>
    <row r="1062" spans="1:29" ht="11.5">
      <c r="A1062" s="15">
        <v>1045</v>
      </c>
      <c r="B1062" s="13" t="s">
        <v>1059</v>
      </c>
      <c r="C1062" s="14" t="s">
        <v>1137</v>
      </c>
      <c r="D1062" s="12"/>
      <c r="E1062" s="12">
        <v>324</v>
      </c>
      <c r="F1062" s="13" t="s">
        <v>1110</v>
      </c>
      <c r="G1062" s="12">
        <v>914</v>
      </c>
      <c r="H1062" s="12">
        <v>1995</v>
      </c>
      <c r="I1062" s="11">
        <v>672.76700000000005</v>
      </c>
      <c r="J1062" s="11">
        <v>546.07000000000005</v>
      </c>
      <c r="K1062" s="11">
        <v>453.77100000000002</v>
      </c>
      <c r="L1062" s="11">
        <v>368.68799999999999</v>
      </c>
      <c r="M1062" s="11">
        <v>291.404</v>
      </c>
      <c r="N1062" s="11">
        <v>234.91399999999999</v>
      </c>
      <c r="O1062" s="11">
        <v>191.94900000000001</v>
      </c>
      <c r="P1062" s="11">
        <v>156.97399999999999</v>
      </c>
      <c r="Q1062" s="11">
        <v>130.94399999999999</v>
      </c>
      <c r="R1062" s="11">
        <v>96.328000000000003</v>
      </c>
      <c r="S1062" s="11">
        <v>88.254000000000005</v>
      </c>
      <c r="T1062" s="11">
        <v>76.311999999999998</v>
      </c>
      <c r="U1062" s="11">
        <v>63.152999999999999</v>
      </c>
      <c r="V1062" s="11">
        <v>49.832999999999998</v>
      </c>
      <c r="W1062" s="11">
        <v>34.448999999999998</v>
      </c>
      <c r="X1062" s="11">
        <v>18.872</v>
      </c>
      <c r="Y1062" s="11">
        <v>7.1619999999999999</v>
      </c>
      <c r="Z1062" s="11">
        <v>1.5920000000000001</v>
      </c>
      <c r="AA1062" s="11">
        <v>0.182</v>
      </c>
      <c r="AB1062" s="11">
        <v>8.9999999999999993E-3</v>
      </c>
      <c r="AC1062" s="11">
        <v>0</v>
      </c>
    </row>
    <row r="1063" spans="1:29" ht="11.5">
      <c r="A1063" s="15">
        <v>1046</v>
      </c>
      <c r="B1063" s="13" t="s">
        <v>1059</v>
      </c>
      <c r="C1063" s="14" t="s">
        <v>1137</v>
      </c>
      <c r="D1063" s="12"/>
      <c r="E1063" s="12">
        <v>324</v>
      </c>
      <c r="F1063" s="13" t="s">
        <v>1110</v>
      </c>
      <c r="G1063" s="12">
        <v>914</v>
      </c>
      <c r="H1063" s="12">
        <v>2000</v>
      </c>
      <c r="I1063" s="11">
        <v>753.63599999999997</v>
      </c>
      <c r="J1063" s="11">
        <v>632.61300000000006</v>
      </c>
      <c r="K1063" s="11">
        <v>536.31799999999998</v>
      </c>
      <c r="L1063" s="11">
        <v>434.12700000000001</v>
      </c>
      <c r="M1063" s="11">
        <v>333.21</v>
      </c>
      <c r="N1063" s="11">
        <v>256.23399999999998</v>
      </c>
      <c r="O1063" s="11">
        <v>207.52099999999999</v>
      </c>
      <c r="P1063" s="11">
        <v>170.88399999999999</v>
      </c>
      <c r="Q1063" s="11">
        <v>140.97900000000001</v>
      </c>
      <c r="R1063" s="11">
        <v>118.221</v>
      </c>
      <c r="S1063" s="11">
        <v>86.183000000000007</v>
      </c>
      <c r="T1063" s="11">
        <v>78.266000000000005</v>
      </c>
      <c r="U1063" s="11">
        <v>65.716999999999999</v>
      </c>
      <c r="V1063" s="11">
        <v>51.427999999999997</v>
      </c>
      <c r="W1063" s="11">
        <v>36.658000000000001</v>
      </c>
      <c r="X1063" s="11">
        <v>21.032</v>
      </c>
      <c r="Y1063" s="11">
        <v>8.4499999999999993</v>
      </c>
      <c r="Z1063" s="11">
        <v>2.056</v>
      </c>
      <c r="AA1063" s="11">
        <v>0.251</v>
      </c>
      <c r="AB1063" s="11">
        <v>1.4999999999999999E-2</v>
      </c>
      <c r="AC1063" s="11">
        <v>0</v>
      </c>
    </row>
    <row r="1064" spans="1:29" ht="11.5">
      <c r="A1064" s="15">
        <v>1047</v>
      </c>
      <c r="B1064" s="13" t="s">
        <v>1059</v>
      </c>
      <c r="C1064" s="14" t="s">
        <v>1137</v>
      </c>
      <c r="D1064" s="12"/>
      <c r="E1064" s="12">
        <v>324</v>
      </c>
      <c r="F1064" s="13" t="s">
        <v>1110</v>
      </c>
      <c r="G1064" s="12">
        <v>914</v>
      </c>
      <c r="H1064" s="12">
        <v>2005</v>
      </c>
      <c r="I1064" s="11">
        <v>820.06399999999996</v>
      </c>
      <c r="J1064" s="11">
        <v>709.58299999999997</v>
      </c>
      <c r="K1064" s="11">
        <v>618.40599999999995</v>
      </c>
      <c r="L1064" s="11">
        <v>514.15200000000004</v>
      </c>
      <c r="M1064" s="11">
        <v>388.99200000000002</v>
      </c>
      <c r="N1064" s="11">
        <v>279.62599999999998</v>
      </c>
      <c r="O1064" s="11">
        <v>210.815</v>
      </c>
      <c r="P1064" s="11">
        <v>173.15299999999999</v>
      </c>
      <c r="Q1064" s="11">
        <v>145.4</v>
      </c>
      <c r="R1064" s="11">
        <v>121.59099999999999</v>
      </c>
      <c r="S1064" s="11">
        <v>102.5</v>
      </c>
      <c r="T1064" s="11">
        <v>73.361999999999995</v>
      </c>
      <c r="U1064" s="11">
        <v>65.138000000000005</v>
      </c>
      <c r="V1064" s="11">
        <v>51.677999999999997</v>
      </c>
      <c r="W1064" s="11">
        <v>36.314999999999998</v>
      </c>
      <c r="X1064" s="11">
        <v>21.263999999999999</v>
      </c>
      <c r="Y1064" s="11">
        <v>8.7989999999999995</v>
      </c>
      <c r="Z1064" s="11">
        <v>2.2599999999999998</v>
      </c>
      <c r="AA1064" s="11">
        <v>0.30199999999999999</v>
      </c>
      <c r="AB1064" s="11">
        <v>1.7000000000000001E-2</v>
      </c>
      <c r="AC1064" s="11">
        <v>0</v>
      </c>
    </row>
    <row r="1065" spans="1:29" ht="11.5">
      <c r="A1065" s="15">
        <v>1048</v>
      </c>
      <c r="B1065" s="13" t="s">
        <v>1059</v>
      </c>
      <c r="C1065" s="14" t="s">
        <v>1137</v>
      </c>
      <c r="D1065" s="12"/>
      <c r="E1065" s="12">
        <v>324</v>
      </c>
      <c r="F1065" s="13" t="s">
        <v>1110</v>
      </c>
      <c r="G1065" s="12">
        <v>914</v>
      </c>
      <c r="H1065" s="12">
        <v>2010</v>
      </c>
      <c r="I1065" s="11">
        <v>890.274</v>
      </c>
      <c r="J1065" s="11">
        <v>783.846</v>
      </c>
      <c r="K1065" s="11">
        <v>694.80899999999997</v>
      </c>
      <c r="L1065" s="11">
        <v>590.6</v>
      </c>
      <c r="M1065" s="11">
        <v>457.73599999999999</v>
      </c>
      <c r="N1065" s="11">
        <v>331.803</v>
      </c>
      <c r="O1065" s="11">
        <v>244.52500000000001</v>
      </c>
      <c r="P1065" s="11">
        <v>188.83</v>
      </c>
      <c r="Q1065" s="11">
        <v>156.25299999999999</v>
      </c>
      <c r="R1065" s="11">
        <v>131.71600000000001</v>
      </c>
      <c r="S1065" s="11">
        <v>109.697</v>
      </c>
      <c r="T1065" s="11">
        <v>91.070999999999998</v>
      </c>
      <c r="U1065" s="11">
        <v>62.795999999999999</v>
      </c>
      <c r="V1065" s="11">
        <v>52.719000000000001</v>
      </c>
      <c r="W1065" s="11">
        <v>37.673000000000002</v>
      </c>
      <c r="X1065" s="11">
        <v>21.89</v>
      </c>
      <c r="Y1065" s="11">
        <v>9.3800000000000008</v>
      </c>
      <c r="Z1065" s="11">
        <v>2.4790000000000001</v>
      </c>
      <c r="AA1065" s="11">
        <v>0.34499999999999997</v>
      </c>
      <c r="AB1065" s="11">
        <v>2.1999999999999999E-2</v>
      </c>
      <c r="AC1065" s="11">
        <v>1E-3</v>
      </c>
    </row>
    <row r="1066" spans="1:29" ht="11.5">
      <c r="A1066" s="15">
        <v>1049</v>
      </c>
      <c r="B1066" s="13" t="s">
        <v>1059</v>
      </c>
      <c r="C1066" s="14" t="s">
        <v>1137</v>
      </c>
      <c r="D1066" s="12"/>
      <c r="E1066" s="12">
        <v>324</v>
      </c>
      <c r="F1066" s="13" t="s">
        <v>1110</v>
      </c>
      <c r="G1066" s="12">
        <v>914</v>
      </c>
      <c r="H1066" s="12">
        <v>2015</v>
      </c>
      <c r="I1066" s="11">
        <v>961.947</v>
      </c>
      <c r="J1066" s="11">
        <v>858.65700000000004</v>
      </c>
      <c r="K1066" s="11">
        <v>771.15</v>
      </c>
      <c r="L1066" s="11">
        <v>671.76499999999999</v>
      </c>
      <c r="M1066" s="11">
        <v>542.39</v>
      </c>
      <c r="N1066" s="11">
        <v>407.56299999999999</v>
      </c>
      <c r="O1066" s="11">
        <v>299.00200000000001</v>
      </c>
      <c r="P1066" s="11">
        <v>222.517</v>
      </c>
      <c r="Q1066" s="11">
        <v>172.20400000000001</v>
      </c>
      <c r="R1066" s="11">
        <v>142.85</v>
      </c>
      <c r="S1066" s="11">
        <v>119.94799999999999</v>
      </c>
      <c r="T1066" s="11">
        <v>98.394999999999996</v>
      </c>
      <c r="U1066" s="11">
        <v>79.207999999999998</v>
      </c>
      <c r="V1066" s="11">
        <v>51.505000000000003</v>
      </c>
      <c r="W1066" s="11">
        <v>39.238</v>
      </c>
      <c r="X1066" s="11">
        <v>23.387</v>
      </c>
      <c r="Y1066" s="11">
        <v>10.044</v>
      </c>
      <c r="Z1066" s="11">
        <v>2.7719999999999998</v>
      </c>
      <c r="AA1066" s="11">
        <v>0.4</v>
      </c>
      <c r="AB1066" s="11">
        <v>2.5000000000000001E-2</v>
      </c>
      <c r="AC1066" s="11">
        <v>1E-3</v>
      </c>
    </row>
    <row r="1067" spans="1:29" ht="11.5">
      <c r="A1067" s="15">
        <v>1050</v>
      </c>
      <c r="B1067" s="13" t="s">
        <v>1059</v>
      </c>
      <c r="C1067" s="14" t="s">
        <v>1137</v>
      </c>
      <c r="D1067" s="12"/>
      <c r="E1067" s="12">
        <v>324</v>
      </c>
      <c r="F1067" s="13" t="s">
        <v>1110</v>
      </c>
      <c r="G1067" s="12">
        <v>914</v>
      </c>
      <c r="H1067" s="12">
        <v>2020</v>
      </c>
      <c r="I1067" s="11">
        <v>1057.2929999999999</v>
      </c>
      <c r="J1067" s="11">
        <v>938.90700000000004</v>
      </c>
      <c r="K1067" s="11">
        <v>850.29899999999998</v>
      </c>
      <c r="L1067" s="11">
        <v>763.31600000000003</v>
      </c>
      <c r="M1067" s="11">
        <v>659.75099999999998</v>
      </c>
      <c r="N1067" s="11">
        <v>530.33600000000001</v>
      </c>
      <c r="O1067" s="11">
        <v>398.44799999999998</v>
      </c>
      <c r="P1067" s="11">
        <v>291.64999999999998</v>
      </c>
      <c r="Q1067" s="11">
        <v>215.946</v>
      </c>
      <c r="R1067" s="11">
        <v>165.71</v>
      </c>
      <c r="S1067" s="11">
        <v>135.64099999999999</v>
      </c>
      <c r="T1067" s="11">
        <v>111.417</v>
      </c>
      <c r="U1067" s="11">
        <v>88.173000000000002</v>
      </c>
      <c r="V1067" s="11">
        <v>67.003</v>
      </c>
      <c r="W1067" s="11">
        <v>39.423999999999999</v>
      </c>
      <c r="X1067" s="11">
        <v>25.135000000000002</v>
      </c>
      <c r="Y1067" s="11">
        <v>11.204000000000001</v>
      </c>
      <c r="Z1067" s="11">
        <v>3.09</v>
      </c>
      <c r="AA1067" s="11">
        <v>0.45900000000000002</v>
      </c>
      <c r="AB1067" s="11">
        <v>3.1E-2</v>
      </c>
      <c r="AC1067" s="11">
        <v>1E-3</v>
      </c>
    </row>
    <row r="1068" spans="1:29" ht="11.5">
      <c r="A1068" s="15">
        <v>1051</v>
      </c>
      <c r="B1068" s="13" t="s">
        <v>1059</v>
      </c>
      <c r="C1068" s="14" t="s">
        <v>1138</v>
      </c>
      <c r="D1068" s="12"/>
      <c r="E1068" s="12">
        <v>624</v>
      </c>
      <c r="F1068" s="13" t="s">
        <v>1110</v>
      </c>
      <c r="G1068" s="12">
        <v>914</v>
      </c>
      <c r="H1068" s="12">
        <v>1950</v>
      </c>
      <c r="I1068" s="11">
        <v>41.173999999999999</v>
      </c>
      <c r="J1068" s="11">
        <v>32.734999999999999</v>
      </c>
      <c r="K1068" s="11">
        <v>26.82</v>
      </c>
      <c r="L1068" s="11">
        <v>24.873999999999999</v>
      </c>
      <c r="M1068" s="11">
        <v>23.670999999999999</v>
      </c>
      <c r="N1068" s="11">
        <v>22.846</v>
      </c>
      <c r="O1068" s="11">
        <v>20.751000000000001</v>
      </c>
      <c r="P1068" s="11">
        <v>18.274000000000001</v>
      </c>
      <c r="Q1068" s="11">
        <v>14.675000000000001</v>
      </c>
      <c r="R1068" s="11">
        <v>10.365</v>
      </c>
      <c r="S1068" s="11">
        <v>8.7629999999999999</v>
      </c>
      <c r="T1068" s="11">
        <v>6.2789999999999999</v>
      </c>
      <c r="U1068" s="11">
        <v>5.01</v>
      </c>
      <c r="V1068" s="11">
        <v>3.9449999999999998</v>
      </c>
      <c r="W1068" s="11">
        <v>2.5489999999999999</v>
      </c>
      <c r="X1068" s="11">
        <v>1.3220000000000001</v>
      </c>
      <c r="Y1068" s="11">
        <v>0.44400000000000001</v>
      </c>
      <c r="Z1068" s="11">
        <v>0.14599999999999999</v>
      </c>
      <c r="AA1068" s="11">
        <v>2.8000000000000001E-2</v>
      </c>
      <c r="AB1068" s="11">
        <v>3.0000000000000001E-3</v>
      </c>
      <c r="AC1068" s="11">
        <v>0</v>
      </c>
    </row>
    <row r="1069" spans="1:29" ht="11.5">
      <c r="A1069" s="15">
        <v>1052</v>
      </c>
      <c r="B1069" s="13" t="s">
        <v>1059</v>
      </c>
      <c r="C1069" s="14" t="s">
        <v>1138</v>
      </c>
      <c r="D1069" s="12"/>
      <c r="E1069" s="12">
        <v>624</v>
      </c>
      <c r="F1069" s="13" t="s">
        <v>1110</v>
      </c>
      <c r="G1069" s="12">
        <v>914</v>
      </c>
      <c r="H1069" s="12">
        <v>1955</v>
      </c>
      <c r="I1069" s="11">
        <v>48.552</v>
      </c>
      <c r="J1069" s="11">
        <v>34.594000000000001</v>
      </c>
      <c r="K1069" s="11">
        <v>30.324999999999999</v>
      </c>
      <c r="L1069" s="11">
        <v>25.271999999999998</v>
      </c>
      <c r="M1069" s="11">
        <v>23.196000000000002</v>
      </c>
      <c r="N1069" s="11">
        <v>21.826000000000001</v>
      </c>
      <c r="O1069" s="11">
        <v>20.983000000000001</v>
      </c>
      <c r="P1069" s="11">
        <v>18.925000000000001</v>
      </c>
      <c r="Q1069" s="11">
        <v>16.5</v>
      </c>
      <c r="R1069" s="11">
        <v>13.113</v>
      </c>
      <c r="S1069" s="11">
        <v>9.1240000000000006</v>
      </c>
      <c r="T1069" s="11">
        <v>7.5780000000000003</v>
      </c>
      <c r="U1069" s="11">
        <v>5.2450000000000001</v>
      </c>
      <c r="V1069" s="11">
        <v>3.9489999999999998</v>
      </c>
      <c r="W1069" s="11">
        <v>2.823</v>
      </c>
      <c r="X1069" s="11">
        <v>1.5580000000000001</v>
      </c>
      <c r="Y1069" s="11">
        <v>0.628</v>
      </c>
      <c r="Z1069" s="11">
        <v>0.14199999999999999</v>
      </c>
      <c r="AA1069" s="11">
        <v>2.7E-2</v>
      </c>
      <c r="AB1069" s="11">
        <v>3.0000000000000001E-3</v>
      </c>
      <c r="AC1069" s="11">
        <v>0</v>
      </c>
    </row>
    <row r="1070" spans="1:29" ht="11.5">
      <c r="A1070" s="15">
        <v>1053</v>
      </c>
      <c r="B1070" s="13" t="s">
        <v>1059</v>
      </c>
      <c r="C1070" s="14" t="s">
        <v>1138</v>
      </c>
      <c r="D1070" s="12"/>
      <c r="E1070" s="12">
        <v>624</v>
      </c>
      <c r="F1070" s="13" t="s">
        <v>1110</v>
      </c>
      <c r="G1070" s="12">
        <v>914</v>
      </c>
      <c r="H1070" s="12">
        <v>1960</v>
      </c>
      <c r="I1070" s="11">
        <v>49.341000000000001</v>
      </c>
      <c r="J1070" s="11">
        <v>41.27</v>
      </c>
      <c r="K1070" s="11">
        <v>32.189</v>
      </c>
      <c r="L1070" s="11">
        <v>28.695</v>
      </c>
      <c r="M1070" s="11">
        <v>23.645</v>
      </c>
      <c r="N1070" s="11">
        <v>21.478999999999999</v>
      </c>
      <c r="O1070" s="11">
        <v>20.126999999999999</v>
      </c>
      <c r="P1070" s="11">
        <v>19.225999999999999</v>
      </c>
      <c r="Q1070" s="11">
        <v>17.164000000000001</v>
      </c>
      <c r="R1070" s="11">
        <v>14.811999999999999</v>
      </c>
      <c r="S1070" s="11">
        <v>11.612</v>
      </c>
      <c r="T1070" s="11">
        <v>7.9109999999999996</v>
      </c>
      <c r="U1070" s="11">
        <v>6.3639999999999999</v>
      </c>
      <c r="V1070" s="11">
        <v>4.1509999999999998</v>
      </c>
      <c r="W1070" s="11">
        <v>2.8380000000000001</v>
      </c>
      <c r="X1070" s="11">
        <v>1.7330000000000001</v>
      </c>
      <c r="Y1070" s="11">
        <v>0.745</v>
      </c>
      <c r="Z1070" s="11">
        <v>0.20200000000000001</v>
      </c>
      <c r="AA1070" s="11">
        <v>2.5999999999999999E-2</v>
      </c>
      <c r="AB1070" s="11">
        <v>3.0000000000000001E-3</v>
      </c>
      <c r="AC1070" s="11">
        <v>0</v>
      </c>
    </row>
    <row r="1071" spans="1:29" ht="11.5">
      <c r="A1071" s="15">
        <v>1054</v>
      </c>
      <c r="B1071" s="13" t="s">
        <v>1059</v>
      </c>
      <c r="C1071" s="14" t="s">
        <v>1138</v>
      </c>
      <c r="D1071" s="12"/>
      <c r="E1071" s="12">
        <v>624</v>
      </c>
      <c r="F1071" s="13" t="s">
        <v>1110</v>
      </c>
      <c r="G1071" s="12">
        <v>914</v>
      </c>
      <c r="H1071" s="12">
        <v>1965</v>
      </c>
      <c r="I1071" s="11">
        <v>51.116999999999997</v>
      </c>
      <c r="J1071" s="11">
        <v>41.710999999999999</v>
      </c>
      <c r="K1071" s="11">
        <v>38.058999999999997</v>
      </c>
      <c r="L1071" s="11">
        <v>30.024999999999999</v>
      </c>
      <c r="M1071" s="11">
        <v>26.530999999999999</v>
      </c>
      <c r="N1071" s="11">
        <v>21.614000000000001</v>
      </c>
      <c r="O1071" s="11">
        <v>19.571999999999999</v>
      </c>
      <c r="P1071" s="11">
        <v>18.219000000000001</v>
      </c>
      <c r="Q1071" s="11">
        <v>17.238</v>
      </c>
      <c r="R1071" s="11">
        <v>15.221</v>
      </c>
      <c r="S1071" s="11">
        <v>12.959</v>
      </c>
      <c r="T1071" s="11">
        <v>9.9600000000000009</v>
      </c>
      <c r="U1071" s="11">
        <v>6.55</v>
      </c>
      <c r="V1071" s="11">
        <v>4.9870000000000001</v>
      </c>
      <c r="W1071" s="11">
        <v>2.9460000000000002</v>
      </c>
      <c r="X1071" s="11">
        <v>1.7230000000000001</v>
      </c>
      <c r="Y1071" s="11">
        <v>0.81699999999999995</v>
      </c>
      <c r="Z1071" s="11">
        <v>0.23599999999999999</v>
      </c>
      <c r="AA1071" s="11">
        <v>3.6999999999999998E-2</v>
      </c>
      <c r="AB1071" s="11">
        <v>2E-3</v>
      </c>
      <c r="AC1071" s="11">
        <v>0</v>
      </c>
    </row>
    <row r="1072" spans="1:29" ht="11.5">
      <c r="A1072" s="15">
        <v>1055</v>
      </c>
      <c r="B1072" s="13" t="s">
        <v>1059</v>
      </c>
      <c r="C1072" s="14" t="s">
        <v>1138</v>
      </c>
      <c r="D1072" s="12"/>
      <c r="E1072" s="12">
        <v>624</v>
      </c>
      <c r="F1072" s="13" t="s">
        <v>1110</v>
      </c>
      <c r="G1072" s="12">
        <v>914</v>
      </c>
      <c r="H1072" s="12">
        <v>1970</v>
      </c>
      <c r="I1072" s="11">
        <v>56.261000000000003</v>
      </c>
      <c r="J1072" s="11">
        <v>44.722000000000001</v>
      </c>
      <c r="K1072" s="11">
        <v>39.445999999999998</v>
      </c>
      <c r="L1072" s="11">
        <v>36.44</v>
      </c>
      <c r="M1072" s="11">
        <v>28.422999999999998</v>
      </c>
      <c r="N1072" s="11">
        <v>24.88</v>
      </c>
      <c r="O1072" s="11">
        <v>20.177</v>
      </c>
      <c r="P1072" s="11">
        <v>18.152000000000001</v>
      </c>
      <c r="Q1072" s="11">
        <v>16.728000000000002</v>
      </c>
      <c r="R1072" s="11">
        <v>15.664</v>
      </c>
      <c r="S1072" s="11">
        <v>13.63</v>
      </c>
      <c r="T1072" s="11">
        <v>11.369</v>
      </c>
      <c r="U1072" s="11">
        <v>8.4450000000000003</v>
      </c>
      <c r="V1072" s="11">
        <v>5.2279999999999998</v>
      </c>
      <c r="W1072" s="11">
        <v>3.609</v>
      </c>
      <c r="X1072" s="11">
        <v>1.8149999999999999</v>
      </c>
      <c r="Y1072" s="11">
        <v>0.81899999999999995</v>
      </c>
      <c r="Z1072" s="11">
        <v>0.25600000000000001</v>
      </c>
      <c r="AA1072" s="11">
        <v>4.1000000000000002E-2</v>
      </c>
      <c r="AB1072" s="11">
        <v>3.0000000000000001E-3</v>
      </c>
      <c r="AC1072" s="11">
        <v>0</v>
      </c>
    </row>
    <row r="1073" spans="1:29" ht="11.5">
      <c r="A1073" s="15">
        <v>1056</v>
      </c>
      <c r="B1073" s="13" t="s">
        <v>1059</v>
      </c>
      <c r="C1073" s="14" t="s">
        <v>1138</v>
      </c>
      <c r="D1073" s="12"/>
      <c r="E1073" s="12">
        <v>624</v>
      </c>
      <c r="F1073" s="13" t="s">
        <v>1110</v>
      </c>
      <c r="G1073" s="12">
        <v>914</v>
      </c>
      <c r="H1073" s="12">
        <v>1975</v>
      </c>
      <c r="I1073" s="11">
        <v>63.725000000000001</v>
      </c>
      <c r="J1073" s="11">
        <v>49.32</v>
      </c>
      <c r="K1073" s="11">
        <v>42.061999999999998</v>
      </c>
      <c r="L1073" s="11">
        <v>37.475000000000001</v>
      </c>
      <c r="M1073" s="11">
        <v>34.292000000000002</v>
      </c>
      <c r="N1073" s="11">
        <v>26.446999999999999</v>
      </c>
      <c r="O1073" s="11">
        <v>23.079000000000001</v>
      </c>
      <c r="P1073" s="11">
        <v>18.574999999999999</v>
      </c>
      <c r="Q1073" s="11">
        <v>16.555</v>
      </c>
      <c r="R1073" s="11">
        <v>15.09</v>
      </c>
      <c r="S1073" s="11">
        <v>13.926</v>
      </c>
      <c r="T1073" s="11">
        <v>11.864000000000001</v>
      </c>
      <c r="U1073" s="11">
        <v>9.5649999999999995</v>
      </c>
      <c r="V1073" s="11">
        <v>6.694</v>
      </c>
      <c r="W1073" s="11">
        <v>3.746</v>
      </c>
      <c r="X1073" s="11">
        <v>2.2010000000000001</v>
      </c>
      <c r="Y1073" s="11">
        <v>0.84899999999999998</v>
      </c>
      <c r="Z1073" s="11">
        <v>0.252</v>
      </c>
      <c r="AA1073" s="11">
        <v>4.3999999999999997E-2</v>
      </c>
      <c r="AB1073" s="11">
        <v>3.0000000000000001E-3</v>
      </c>
      <c r="AC1073" s="11">
        <v>0</v>
      </c>
    </row>
    <row r="1074" spans="1:29" ht="11.5">
      <c r="A1074" s="15">
        <v>1057</v>
      </c>
      <c r="B1074" s="13" t="s">
        <v>1059</v>
      </c>
      <c r="C1074" s="14" t="s">
        <v>1138</v>
      </c>
      <c r="D1074" s="12"/>
      <c r="E1074" s="12">
        <v>624</v>
      </c>
      <c r="F1074" s="13" t="s">
        <v>1110</v>
      </c>
      <c r="G1074" s="12">
        <v>914</v>
      </c>
      <c r="H1074" s="12">
        <v>1980</v>
      </c>
      <c r="I1074" s="11">
        <v>72.224999999999994</v>
      </c>
      <c r="J1074" s="11">
        <v>54.552</v>
      </c>
      <c r="K1074" s="11">
        <v>43.319000000000003</v>
      </c>
      <c r="L1074" s="11">
        <v>37.470999999999997</v>
      </c>
      <c r="M1074" s="11">
        <v>33.052999999999997</v>
      </c>
      <c r="N1074" s="11">
        <v>29.46</v>
      </c>
      <c r="O1074" s="11">
        <v>21.305</v>
      </c>
      <c r="P1074" s="11">
        <v>17.841999999999999</v>
      </c>
      <c r="Q1074" s="11">
        <v>13.845000000000001</v>
      </c>
      <c r="R1074" s="11">
        <v>12.212</v>
      </c>
      <c r="S1074" s="11">
        <v>10.708</v>
      </c>
      <c r="T1074" s="11">
        <v>9.1210000000000004</v>
      </c>
      <c r="U1074" s="11">
        <v>7.806</v>
      </c>
      <c r="V1074" s="11">
        <v>6.1829999999999998</v>
      </c>
      <c r="W1074" s="11">
        <v>4.0220000000000002</v>
      </c>
      <c r="X1074" s="11">
        <v>2.0329999999999999</v>
      </c>
      <c r="Y1074" s="11">
        <v>0.99099999999999999</v>
      </c>
      <c r="Z1074" s="11">
        <v>0.25800000000000001</v>
      </c>
      <c r="AA1074" s="11">
        <v>0.04</v>
      </c>
      <c r="AB1074" s="11">
        <v>3.0000000000000001E-3</v>
      </c>
      <c r="AC1074" s="11">
        <v>0</v>
      </c>
    </row>
    <row r="1075" spans="1:29" ht="11.5">
      <c r="A1075" s="15">
        <v>1058</v>
      </c>
      <c r="B1075" s="13" t="s">
        <v>1059</v>
      </c>
      <c r="C1075" s="14" t="s">
        <v>1138</v>
      </c>
      <c r="D1075" s="12"/>
      <c r="E1075" s="12">
        <v>624</v>
      </c>
      <c r="F1075" s="13" t="s">
        <v>1110</v>
      </c>
      <c r="G1075" s="12">
        <v>914</v>
      </c>
      <c r="H1075" s="12">
        <v>1985</v>
      </c>
      <c r="I1075" s="11">
        <v>84.194000000000003</v>
      </c>
      <c r="J1075" s="11">
        <v>63.643000000000001</v>
      </c>
      <c r="K1075" s="11">
        <v>50.920999999999999</v>
      </c>
      <c r="L1075" s="11">
        <v>40.671999999999997</v>
      </c>
      <c r="M1075" s="11">
        <v>34.847000000000001</v>
      </c>
      <c r="N1075" s="11">
        <v>30.466000000000001</v>
      </c>
      <c r="O1075" s="11">
        <v>27.055</v>
      </c>
      <c r="P1075" s="11">
        <v>19.315999999999999</v>
      </c>
      <c r="Q1075" s="11">
        <v>16.032</v>
      </c>
      <c r="R1075" s="11">
        <v>12.272</v>
      </c>
      <c r="S1075" s="11">
        <v>10.672000000000001</v>
      </c>
      <c r="T1075" s="11">
        <v>9.1449999999999996</v>
      </c>
      <c r="U1075" s="11">
        <v>7.5110000000000001</v>
      </c>
      <c r="V1075" s="11">
        <v>6.06</v>
      </c>
      <c r="W1075" s="11">
        <v>4.3550000000000004</v>
      </c>
      <c r="X1075" s="11">
        <v>2.4060000000000001</v>
      </c>
      <c r="Y1075" s="11">
        <v>0.92700000000000005</v>
      </c>
      <c r="Z1075" s="11">
        <v>0.29699999999999999</v>
      </c>
      <c r="AA1075" s="11">
        <v>0.04</v>
      </c>
      <c r="AB1075" s="11">
        <v>3.0000000000000001E-3</v>
      </c>
      <c r="AC1075" s="11">
        <v>0</v>
      </c>
    </row>
    <row r="1076" spans="1:29" ht="11.5">
      <c r="A1076" s="15">
        <v>1059</v>
      </c>
      <c r="B1076" s="13" t="s">
        <v>1059</v>
      </c>
      <c r="C1076" s="14" t="s">
        <v>1138</v>
      </c>
      <c r="D1076" s="12"/>
      <c r="E1076" s="12">
        <v>624</v>
      </c>
      <c r="F1076" s="13" t="s">
        <v>1110</v>
      </c>
      <c r="G1076" s="12">
        <v>914</v>
      </c>
      <c r="H1076" s="12">
        <v>1990</v>
      </c>
      <c r="I1076" s="11">
        <v>90.668999999999997</v>
      </c>
      <c r="J1076" s="11">
        <v>75.132000000000005</v>
      </c>
      <c r="K1076" s="11">
        <v>59.926000000000002</v>
      </c>
      <c r="L1076" s="11">
        <v>48.234999999999999</v>
      </c>
      <c r="M1076" s="11">
        <v>38.11</v>
      </c>
      <c r="N1076" s="11">
        <v>32.384</v>
      </c>
      <c r="O1076" s="11">
        <v>28.189</v>
      </c>
      <c r="P1076" s="11">
        <v>24.876000000000001</v>
      </c>
      <c r="Q1076" s="11">
        <v>17.498999999999999</v>
      </c>
      <c r="R1076" s="11">
        <v>14.378</v>
      </c>
      <c r="S1076" s="11">
        <v>10.808999999999999</v>
      </c>
      <c r="T1076" s="11">
        <v>9.2070000000000007</v>
      </c>
      <c r="U1076" s="11">
        <v>7.6159999999999997</v>
      </c>
      <c r="V1076" s="11">
        <v>5.8769999999999998</v>
      </c>
      <c r="W1076" s="11">
        <v>4.2949999999999999</v>
      </c>
      <c r="X1076" s="11">
        <v>2.6230000000000002</v>
      </c>
      <c r="Y1076" s="11">
        <v>1.1040000000000001</v>
      </c>
      <c r="Z1076" s="11">
        <v>0.27700000000000002</v>
      </c>
      <c r="AA1076" s="11">
        <v>4.4999999999999998E-2</v>
      </c>
      <c r="AB1076" s="11">
        <v>3.0000000000000001E-3</v>
      </c>
      <c r="AC1076" s="11">
        <v>0</v>
      </c>
    </row>
    <row r="1077" spans="1:29" ht="11.5">
      <c r="A1077" s="15">
        <v>1060</v>
      </c>
      <c r="B1077" s="13" t="s">
        <v>1059</v>
      </c>
      <c r="C1077" s="14" t="s">
        <v>1138</v>
      </c>
      <c r="D1077" s="12"/>
      <c r="E1077" s="12">
        <v>624</v>
      </c>
      <c r="F1077" s="13" t="s">
        <v>1110</v>
      </c>
      <c r="G1077" s="12">
        <v>914</v>
      </c>
      <c r="H1077" s="12">
        <v>1995</v>
      </c>
      <c r="I1077" s="11">
        <v>97.447000000000003</v>
      </c>
      <c r="J1077" s="11">
        <v>81.570999999999998</v>
      </c>
      <c r="K1077" s="11">
        <v>71.096000000000004</v>
      </c>
      <c r="L1077" s="11">
        <v>56.970999999999997</v>
      </c>
      <c r="M1077" s="11">
        <v>45.417000000000002</v>
      </c>
      <c r="N1077" s="11">
        <v>35.542999999999999</v>
      </c>
      <c r="O1077" s="11">
        <v>30.076000000000001</v>
      </c>
      <c r="P1077" s="11">
        <v>25.991</v>
      </c>
      <c r="Q1077" s="11">
        <v>22.728000000000002</v>
      </c>
      <c r="R1077" s="11">
        <v>15.731999999999999</v>
      </c>
      <c r="S1077" s="11">
        <v>12.737</v>
      </c>
      <c r="T1077" s="11">
        <v>9.3469999999999995</v>
      </c>
      <c r="U1077" s="11">
        <v>7.702</v>
      </c>
      <c r="V1077" s="11">
        <v>5.99</v>
      </c>
      <c r="W1077" s="11">
        <v>4.1740000000000004</v>
      </c>
      <c r="X1077" s="11">
        <v>2.5880000000000001</v>
      </c>
      <c r="Y1077" s="11">
        <v>1.2030000000000001</v>
      </c>
      <c r="Z1077" s="11">
        <v>0.32800000000000001</v>
      </c>
      <c r="AA1077" s="11">
        <v>4.2000000000000003E-2</v>
      </c>
      <c r="AB1077" s="11">
        <v>3.0000000000000001E-3</v>
      </c>
      <c r="AC1077" s="11">
        <v>0</v>
      </c>
    </row>
    <row r="1078" spans="1:29" ht="11.5">
      <c r="A1078" s="15">
        <v>1061</v>
      </c>
      <c r="B1078" s="13" t="s">
        <v>1059</v>
      </c>
      <c r="C1078" s="14" t="s">
        <v>1138</v>
      </c>
      <c r="D1078" s="12"/>
      <c r="E1078" s="12">
        <v>624</v>
      </c>
      <c r="F1078" s="13" t="s">
        <v>1110</v>
      </c>
      <c r="G1078" s="12">
        <v>914</v>
      </c>
      <c r="H1078" s="12">
        <v>2000</v>
      </c>
      <c r="I1078" s="11">
        <v>104.02800000000001</v>
      </c>
      <c r="J1078" s="11">
        <v>89.552999999999997</v>
      </c>
      <c r="K1078" s="11">
        <v>78.200999999999993</v>
      </c>
      <c r="L1078" s="11">
        <v>67.296000000000006</v>
      </c>
      <c r="M1078" s="11">
        <v>52.484000000000002</v>
      </c>
      <c r="N1078" s="11">
        <v>41.399000000000001</v>
      </c>
      <c r="O1078" s="11">
        <v>32.104999999999997</v>
      </c>
      <c r="P1078" s="11">
        <v>26.643000000000001</v>
      </c>
      <c r="Q1078" s="11">
        <v>22.356999999999999</v>
      </c>
      <c r="R1078" s="11">
        <v>19.748999999999999</v>
      </c>
      <c r="S1078" s="11">
        <v>13.622</v>
      </c>
      <c r="T1078" s="11">
        <v>10.994999999999999</v>
      </c>
      <c r="U1078" s="11">
        <v>7.8929999999999998</v>
      </c>
      <c r="V1078" s="11">
        <v>6.1189999999999998</v>
      </c>
      <c r="W1078" s="11">
        <v>4.2930000000000001</v>
      </c>
      <c r="X1078" s="11">
        <v>2.524</v>
      </c>
      <c r="Y1078" s="11">
        <v>1.1830000000000001</v>
      </c>
      <c r="Z1078" s="11">
        <v>0.35099999999999998</v>
      </c>
      <c r="AA1078" s="11">
        <v>4.8000000000000001E-2</v>
      </c>
      <c r="AB1078" s="11">
        <v>3.0000000000000001E-3</v>
      </c>
      <c r="AC1078" s="11">
        <v>0</v>
      </c>
    </row>
    <row r="1079" spans="1:29" ht="11.5">
      <c r="A1079" s="15">
        <v>1062</v>
      </c>
      <c r="B1079" s="13" t="s">
        <v>1059</v>
      </c>
      <c r="C1079" s="14" t="s">
        <v>1138</v>
      </c>
      <c r="D1079" s="12"/>
      <c r="E1079" s="12">
        <v>624</v>
      </c>
      <c r="F1079" s="13" t="s">
        <v>1110</v>
      </c>
      <c r="G1079" s="12">
        <v>914</v>
      </c>
      <c r="H1079" s="12">
        <v>2005</v>
      </c>
      <c r="I1079" s="11">
        <v>113.33499999999999</v>
      </c>
      <c r="J1079" s="11">
        <v>96.260999999999996</v>
      </c>
      <c r="K1079" s="11">
        <v>85.65</v>
      </c>
      <c r="L1079" s="11">
        <v>74.337000000000003</v>
      </c>
      <c r="M1079" s="11">
        <v>62.598999999999997</v>
      </c>
      <c r="N1079" s="11">
        <v>48.597000000000001</v>
      </c>
      <c r="O1079" s="11">
        <v>39.125999999999998</v>
      </c>
      <c r="P1079" s="11">
        <v>30.041</v>
      </c>
      <c r="Q1079" s="11">
        <v>24.651</v>
      </c>
      <c r="R1079" s="11">
        <v>20.437999999999999</v>
      </c>
      <c r="S1079" s="11">
        <v>17.783000000000001</v>
      </c>
      <c r="T1079" s="11">
        <v>11.959</v>
      </c>
      <c r="U1079" s="11">
        <v>9.3320000000000007</v>
      </c>
      <c r="V1079" s="11">
        <v>6.2910000000000004</v>
      </c>
      <c r="W1079" s="11">
        <v>4.4050000000000002</v>
      </c>
      <c r="X1079" s="11">
        <v>2.6080000000000001</v>
      </c>
      <c r="Y1079" s="11">
        <v>1.153</v>
      </c>
      <c r="Z1079" s="11">
        <v>0.34200000000000003</v>
      </c>
      <c r="AA1079" s="11">
        <v>4.9000000000000002E-2</v>
      </c>
      <c r="AB1079" s="11">
        <v>3.0000000000000001E-3</v>
      </c>
      <c r="AC1079" s="11">
        <v>0</v>
      </c>
    </row>
    <row r="1080" spans="1:29" ht="11.5">
      <c r="A1080" s="15">
        <v>1063</v>
      </c>
      <c r="B1080" s="13" t="s">
        <v>1059</v>
      </c>
      <c r="C1080" s="14" t="s">
        <v>1138</v>
      </c>
      <c r="D1080" s="12"/>
      <c r="E1080" s="12">
        <v>624</v>
      </c>
      <c r="F1080" s="13" t="s">
        <v>1110</v>
      </c>
      <c r="G1080" s="12">
        <v>914</v>
      </c>
      <c r="H1080" s="12">
        <v>2010</v>
      </c>
      <c r="I1080" s="11">
        <v>128.31100000000001</v>
      </c>
      <c r="J1080" s="11">
        <v>107.36499999999999</v>
      </c>
      <c r="K1080" s="11">
        <v>93.433000000000007</v>
      </c>
      <c r="L1080" s="11">
        <v>83.3</v>
      </c>
      <c r="M1080" s="11">
        <v>71.713999999999999</v>
      </c>
      <c r="N1080" s="11">
        <v>59.905000000000001</v>
      </c>
      <c r="O1080" s="11">
        <v>46.179000000000002</v>
      </c>
      <c r="P1080" s="11">
        <v>36.835999999999999</v>
      </c>
      <c r="Q1080" s="11">
        <v>27.937999999999999</v>
      </c>
      <c r="R1080" s="11">
        <v>22.652999999999999</v>
      </c>
      <c r="S1080" s="11">
        <v>18.46</v>
      </c>
      <c r="T1080" s="11">
        <v>15.7</v>
      </c>
      <c r="U1080" s="11">
        <v>10.153</v>
      </c>
      <c r="V1080" s="11">
        <v>7.4329999999999998</v>
      </c>
      <c r="W1080" s="11">
        <v>4.4989999999999997</v>
      </c>
      <c r="X1080" s="11">
        <v>2.6419999999999999</v>
      </c>
      <c r="Y1080" s="11">
        <v>1.1619999999999999</v>
      </c>
      <c r="Z1080" s="11">
        <v>0.317</v>
      </c>
      <c r="AA1080" s="11">
        <v>4.4999999999999998E-2</v>
      </c>
      <c r="AB1080" s="11">
        <v>3.0000000000000001E-3</v>
      </c>
      <c r="AC1080" s="11">
        <v>0</v>
      </c>
    </row>
    <row r="1081" spans="1:29" ht="11.5">
      <c r="A1081" s="15">
        <v>1064</v>
      </c>
      <c r="B1081" s="13" t="s">
        <v>1059</v>
      </c>
      <c r="C1081" s="14" t="s">
        <v>1138</v>
      </c>
      <c r="D1081" s="12"/>
      <c r="E1081" s="12">
        <v>624</v>
      </c>
      <c r="F1081" s="13" t="s">
        <v>1110</v>
      </c>
      <c r="G1081" s="12">
        <v>914</v>
      </c>
      <c r="H1081" s="12">
        <v>2015</v>
      </c>
      <c r="I1081" s="11">
        <v>143.48500000000001</v>
      </c>
      <c r="J1081" s="11">
        <v>123.786</v>
      </c>
      <c r="K1081" s="11">
        <v>105.301</v>
      </c>
      <c r="L1081" s="11">
        <v>91.73</v>
      </c>
      <c r="M1081" s="11">
        <v>81.162000000000006</v>
      </c>
      <c r="N1081" s="11">
        <v>69.369</v>
      </c>
      <c r="O1081" s="11">
        <v>57.616999999999997</v>
      </c>
      <c r="P1081" s="11">
        <v>44.031999999999996</v>
      </c>
      <c r="Q1081" s="11">
        <v>34.753999999999998</v>
      </c>
      <c r="R1081" s="11">
        <v>26.045999999999999</v>
      </c>
      <c r="S1081" s="11">
        <v>20.754999999999999</v>
      </c>
      <c r="T1081" s="11">
        <v>16.510999999999999</v>
      </c>
      <c r="U1081" s="11">
        <v>13.528</v>
      </c>
      <c r="V1081" s="11">
        <v>8.1839999999999993</v>
      </c>
      <c r="W1081" s="11">
        <v>5.3769999999999998</v>
      </c>
      <c r="X1081" s="11">
        <v>2.7189999999999999</v>
      </c>
      <c r="Y1081" s="11">
        <v>1.18</v>
      </c>
      <c r="Z1081" s="11">
        <v>0.316</v>
      </c>
      <c r="AA1081" s="11">
        <v>0.04</v>
      </c>
      <c r="AB1081" s="11">
        <v>2E-3</v>
      </c>
      <c r="AC1081" s="11">
        <v>0</v>
      </c>
    </row>
    <row r="1082" spans="1:29" ht="11.5">
      <c r="A1082" s="15">
        <v>1065</v>
      </c>
      <c r="B1082" s="13" t="s">
        <v>1059</v>
      </c>
      <c r="C1082" s="14" t="s">
        <v>1138</v>
      </c>
      <c r="D1082" s="12"/>
      <c r="E1082" s="12">
        <v>624</v>
      </c>
      <c r="F1082" s="13" t="s">
        <v>1110</v>
      </c>
      <c r="G1082" s="12">
        <v>914</v>
      </c>
      <c r="H1082" s="12">
        <v>2020</v>
      </c>
      <c r="I1082" s="11">
        <v>153.94200000000001</v>
      </c>
      <c r="J1082" s="11">
        <v>139.57499999999999</v>
      </c>
      <c r="K1082" s="11">
        <v>121.86</v>
      </c>
      <c r="L1082" s="11">
        <v>103.64100000000001</v>
      </c>
      <c r="M1082" s="11">
        <v>89.632999999999996</v>
      </c>
      <c r="N1082" s="11">
        <v>78.805999999999997</v>
      </c>
      <c r="O1082" s="11">
        <v>66.994</v>
      </c>
      <c r="P1082" s="11">
        <v>55.195999999999998</v>
      </c>
      <c r="Q1082" s="11">
        <v>41.750999999999998</v>
      </c>
      <c r="R1082" s="11">
        <v>32.576000000000001</v>
      </c>
      <c r="S1082" s="11">
        <v>23.975000000000001</v>
      </c>
      <c r="T1082" s="11">
        <v>18.638000000000002</v>
      </c>
      <c r="U1082" s="11">
        <v>14.276999999999999</v>
      </c>
      <c r="V1082" s="11">
        <v>10.956</v>
      </c>
      <c r="W1082" s="11">
        <v>5.9569999999999999</v>
      </c>
      <c r="X1082" s="11">
        <v>3.2909999999999999</v>
      </c>
      <c r="Y1082" s="11">
        <v>1.2450000000000001</v>
      </c>
      <c r="Z1082" s="11">
        <v>0.33800000000000002</v>
      </c>
      <c r="AA1082" s="11">
        <v>4.2000000000000003E-2</v>
      </c>
      <c r="AB1082" s="11">
        <v>2E-3</v>
      </c>
      <c r="AC1082" s="11">
        <v>0</v>
      </c>
    </row>
    <row r="1083" spans="1:29" ht="11.5">
      <c r="A1083" s="15">
        <v>1066</v>
      </c>
      <c r="B1083" s="13" t="s">
        <v>1059</v>
      </c>
      <c r="C1083" s="14" t="s">
        <v>1139</v>
      </c>
      <c r="D1083" s="12"/>
      <c r="E1083" s="12">
        <v>430</v>
      </c>
      <c r="F1083" s="13" t="s">
        <v>1110</v>
      </c>
      <c r="G1083" s="12">
        <v>914</v>
      </c>
      <c r="H1083" s="12">
        <v>1950</v>
      </c>
      <c r="I1083" s="11">
        <v>73.024000000000001</v>
      </c>
      <c r="J1083" s="11">
        <v>65.748999999999995</v>
      </c>
      <c r="K1083" s="11">
        <v>57.194000000000003</v>
      </c>
      <c r="L1083" s="11">
        <v>49.881</v>
      </c>
      <c r="M1083" s="11">
        <v>43.414999999999999</v>
      </c>
      <c r="N1083" s="11">
        <v>38.923999999999999</v>
      </c>
      <c r="O1083" s="11">
        <v>33.540999999999997</v>
      </c>
      <c r="P1083" s="11">
        <v>28.669</v>
      </c>
      <c r="Q1083" s="11">
        <v>23.609000000000002</v>
      </c>
      <c r="R1083" s="11">
        <v>19.434999999999999</v>
      </c>
      <c r="S1083" s="11">
        <v>15.441000000000001</v>
      </c>
      <c r="T1083" s="11">
        <v>12.146000000000001</v>
      </c>
      <c r="U1083" s="11">
        <v>9.0519999999999996</v>
      </c>
      <c r="V1083" s="11">
        <v>6.5140000000000002</v>
      </c>
      <c r="W1083" s="11">
        <v>4.13</v>
      </c>
      <c r="X1083" s="11">
        <v>2.1280000000000001</v>
      </c>
      <c r="Y1083" s="11">
        <v>0.73599999999999999</v>
      </c>
      <c r="Z1083" s="11">
        <v>0.24299999999999999</v>
      </c>
      <c r="AA1083" s="11">
        <v>4.7E-2</v>
      </c>
      <c r="AB1083" s="11">
        <v>5.0000000000000001E-3</v>
      </c>
      <c r="AC1083" s="11">
        <v>0</v>
      </c>
    </row>
    <row r="1084" spans="1:29" ht="11.5">
      <c r="A1084" s="15">
        <v>1067</v>
      </c>
      <c r="B1084" s="13" t="s">
        <v>1059</v>
      </c>
      <c r="C1084" s="14" t="s">
        <v>1139</v>
      </c>
      <c r="D1084" s="12"/>
      <c r="E1084" s="12">
        <v>430</v>
      </c>
      <c r="F1084" s="13" t="s">
        <v>1110</v>
      </c>
      <c r="G1084" s="12">
        <v>914</v>
      </c>
      <c r="H1084" s="12">
        <v>1955</v>
      </c>
      <c r="I1084" s="11">
        <v>86.103999999999999</v>
      </c>
      <c r="J1084" s="11">
        <v>60.281999999999996</v>
      </c>
      <c r="K1084" s="11">
        <v>60.777000000000001</v>
      </c>
      <c r="L1084" s="11">
        <v>54.268999999999998</v>
      </c>
      <c r="M1084" s="11">
        <v>46.808999999999997</v>
      </c>
      <c r="N1084" s="11">
        <v>40.159999999999997</v>
      </c>
      <c r="O1084" s="11">
        <v>35.801000000000002</v>
      </c>
      <c r="P1084" s="11">
        <v>30.596</v>
      </c>
      <c r="Q1084" s="11">
        <v>25.849</v>
      </c>
      <c r="R1084" s="11">
        <v>21.061</v>
      </c>
      <c r="S1084" s="11">
        <v>17.131</v>
      </c>
      <c r="T1084" s="11">
        <v>13.36</v>
      </c>
      <c r="U1084" s="11">
        <v>10.169</v>
      </c>
      <c r="V1084" s="11">
        <v>7.1529999999999996</v>
      </c>
      <c r="W1084" s="11">
        <v>4.6710000000000003</v>
      </c>
      <c r="X1084" s="11">
        <v>2.536</v>
      </c>
      <c r="Y1084" s="11">
        <v>1.026</v>
      </c>
      <c r="Z1084" s="11">
        <v>0.24299999999999999</v>
      </c>
      <c r="AA1084" s="11">
        <v>4.9000000000000002E-2</v>
      </c>
      <c r="AB1084" s="11">
        <v>6.0000000000000001E-3</v>
      </c>
      <c r="AC1084" s="11">
        <v>0</v>
      </c>
    </row>
    <row r="1085" spans="1:29" ht="11.5">
      <c r="A1085" s="15">
        <v>1068</v>
      </c>
      <c r="B1085" s="13" t="s">
        <v>1059</v>
      </c>
      <c r="C1085" s="14" t="s">
        <v>1139</v>
      </c>
      <c r="D1085" s="12"/>
      <c r="E1085" s="12">
        <v>430</v>
      </c>
      <c r="F1085" s="13" t="s">
        <v>1110</v>
      </c>
      <c r="G1085" s="12">
        <v>914</v>
      </c>
      <c r="H1085" s="12">
        <v>1960</v>
      </c>
      <c r="I1085" s="11">
        <v>98.418000000000006</v>
      </c>
      <c r="J1085" s="11">
        <v>72.424999999999997</v>
      </c>
      <c r="K1085" s="11">
        <v>56.545000000000002</v>
      </c>
      <c r="L1085" s="11">
        <v>58.311</v>
      </c>
      <c r="M1085" s="11">
        <v>51.506</v>
      </c>
      <c r="N1085" s="11">
        <v>43.838999999999999</v>
      </c>
      <c r="O1085" s="11">
        <v>37.421999999999997</v>
      </c>
      <c r="P1085" s="11">
        <v>33.097999999999999</v>
      </c>
      <c r="Q1085" s="11">
        <v>27.972999999999999</v>
      </c>
      <c r="R1085" s="11">
        <v>23.382999999999999</v>
      </c>
      <c r="S1085" s="11">
        <v>18.817</v>
      </c>
      <c r="T1085" s="11">
        <v>15.016999999999999</v>
      </c>
      <c r="U1085" s="11">
        <v>11.33</v>
      </c>
      <c r="V1085" s="11">
        <v>8.1349999999999998</v>
      </c>
      <c r="W1085" s="11">
        <v>5.1929999999999996</v>
      </c>
      <c r="X1085" s="11">
        <v>2.9</v>
      </c>
      <c r="Y1085" s="11">
        <v>1.2330000000000001</v>
      </c>
      <c r="Z1085" s="11">
        <v>0.34</v>
      </c>
      <c r="AA1085" s="11">
        <v>4.7E-2</v>
      </c>
      <c r="AB1085" s="11">
        <v>5.0000000000000001E-3</v>
      </c>
      <c r="AC1085" s="11">
        <v>0</v>
      </c>
    </row>
    <row r="1086" spans="1:29" ht="11.5">
      <c r="A1086" s="15">
        <v>1069</v>
      </c>
      <c r="B1086" s="13" t="s">
        <v>1059</v>
      </c>
      <c r="C1086" s="14" t="s">
        <v>1139</v>
      </c>
      <c r="D1086" s="12"/>
      <c r="E1086" s="12">
        <v>430</v>
      </c>
      <c r="F1086" s="13" t="s">
        <v>1110</v>
      </c>
      <c r="G1086" s="12">
        <v>914</v>
      </c>
      <c r="H1086" s="12">
        <v>1965</v>
      </c>
      <c r="I1086" s="11">
        <v>111.137</v>
      </c>
      <c r="J1086" s="11">
        <v>83.828999999999994</v>
      </c>
      <c r="K1086" s="11">
        <v>68.355000000000004</v>
      </c>
      <c r="L1086" s="11">
        <v>54.488</v>
      </c>
      <c r="M1086" s="11">
        <v>55.536000000000001</v>
      </c>
      <c r="N1086" s="11">
        <v>48.468000000000004</v>
      </c>
      <c r="O1086" s="11">
        <v>41.067999999999998</v>
      </c>
      <c r="P1086" s="11">
        <v>34.805999999999997</v>
      </c>
      <c r="Q1086" s="11">
        <v>30.456</v>
      </c>
      <c r="R1086" s="11">
        <v>25.472999999999999</v>
      </c>
      <c r="S1086" s="11">
        <v>21.015999999999998</v>
      </c>
      <c r="T1086" s="11">
        <v>16.588000000000001</v>
      </c>
      <c r="U1086" s="11">
        <v>12.804</v>
      </c>
      <c r="V1086" s="11">
        <v>9.1140000000000008</v>
      </c>
      <c r="W1086" s="11">
        <v>5.9359999999999999</v>
      </c>
      <c r="X1086" s="11">
        <v>3.2389999999999999</v>
      </c>
      <c r="Y1086" s="11">
        <v>1.413</v>
      </c>
      <c r="Z1086" s="11">
        <v>0.40699999999999997</v>
      </c>
      <c r="AA1086" s="11">
        <v>6.4000000000000001E-2</v>
      </c>
      <c r="AB1086" s="11">
        <v>5.0000000000000001E-3</v>
      </c>
      <c r="AC1086" s="11">
        <v>0</v>
      </c>
    </row>
    <row r="1087" spans="1:29" ht="11.5">
      <c r="A1087" s="15">
        <v>1070</v>
      </c>
      <c r="B1087" s="13" t="s">
        <v>1059</v>
      </c>
      <c r="C1087" s="14" t="s">
        <v>1139</v>
      </c>
      <c r="D1087" s="12"/>
      <c r="E1087" s="12">
        <v>430</v>
      </c>
      <c r="F1087" s="13" t="s">
        <v>1110</v>
      </c>
      <c r="G1087" s="12">
        <v>914</v>
      </c>
      <c r="H1087" s="12">
        <v>1970</v>
      </c>
      <c r="I1087" s="11">
        <v>126.36199999999999</v>
      </c>
      <c r="J1087" s="11">
        <v>97.150999999999996</v>
      </c>
      <c r="K1087" s="11">
        <v>80.072999999999993</v>
      </c>
      <c r="L1087" s="11">
        <v>66.275000000000006</v>
      </c>
      <c r="M1087" s="11">
        <v>52.29</v>
      </c>
      <c r="N1087" s="11">
        <v>52.698</v>
      </c>
      <c r="O1087" s="11">
        <v>45.813000000000002</v>
      </c>
      <c r="P1087" s="11">
        <v>38.561999999999998</v>
      </c>
      <c r="Q1087" s="11">
        <v>32.359000000000002</v>
      </c>
      <c r="R1087" s="11">
        <v>28.015000000000001</v>
      </c>
      <c r="S1087" s="11">
        <v>23.108000000000001</v>
      </c>
      <c r="T1087" s="11">
        <v>18.684000000000001</v>
      </c>
      <c r="U1087" s="11">
        <v>14.26</v>
      </c>
      <c r="V1087" s="11">
        <v>10.375</v>
      </c>
      <c r="W1087" s="11">
        <v>6.6929999999999996</v>
      </c>
      <c r="X1087" s="11">
        <v>3.7160000000000002</v>
      </c>
      <c r="Y1087" s="11">
        <v>1.573</v>
      </c>
      <c r="Z1087" s="11">
        <v>0.45800000000000002</v>
      </c>
      <c r="AA1087" s="11">
        <v>7.3999999999999996E-2</v>
      </c>
      <c r="AB1087" s="11">
        <v>6.0000000000000001E-3</v>
      </c>
      <c r="AC1087" s="11">
        <v>0</v>
      </c>
    </row>
    <row r="1088" spans="1:29" ht="11.5">
      <c r="A1088" s="15">
        <v>1071</v>
      </c>
      <c r="B1088" s="13" t="s">
        <v>1059</v>
      </c>
      <c r="C1088" s="14" t="s">
        <v>1139</v>
      </c>
      <c r="D1088" s="12"/>
      <c r="E1088" s="12">
        <v>430</v>
      </c>
      <c r="F1088" s="13" t="s">
        <v>1110</v>
      </c>
      <c r="G1088" s="12">
        <v>914</v>
      </c>
      <c r="H1088" s="12">
        <v>1975</v>
      </c>
      <c r="I1088" s="11">
        <v>147.536</v>
      </c>
      <c r="J1088" s="11">
        <v>113.191</v>
      </c>
      <c r="K1088" s="11">
        <v>93.888000000000005</v>
      </c>
      <c r="L1088" s="11">
        <v>78.230999999999995</v>
      </c>
      <c r="M1088" s="11">
        <v>64.094999999999999</v>
      </c>
      <c r="N1088" s="11">
        <v>50.133000000000003</v>
      </c>
      <c r="O1088" s="11">
        <v>50.305999999999997</v>
      </c>
      <c r="P1088" s="11">
        <v>43.478999999999999</v>
      </c>
      <c r="Q1088" s="11">
        <v>36.262999999999998</v>
      </c>
      <c r="R1088" s="11">
        <v>30.12</v>
      </c>
      <c r="S1088" s="11">
        <v>25.7</v>
      </c>
      <c r="T1088" s="11">
        <v>20.768000000000001</v>
      </c>
      <c r="U1088" s="11">
        <v>16.234000000000002</v>
      </c>
      <c r="V1088" s="11">
        <v>11.675000000000001</v>
      </c>
      <c r="W1088" s="11">
        <v>7.6989999999999998</v>
      </c>
      <c r="X1088" s="11">
        <v>4.2270000000000003</v>
      </c>
      <c r="Y1088" s="11">
        <v>1.81</v>
      </c>
      <c r="Z1088" s="11">
        <v>0.50600000000000001</v>
      </c>
      <c r="AA1088" s="11">
        <v>7.9000000000000001E-2</v>
      </c>
      <c r="AB1088" s="11">
        <v>6.0000000000000001E-3</v>
      </c>
      <c r="AC1088" s="11">
        <v>0</v>
      </c>
    </row>
    <row r="1089" spans="1:29" ht="11.5">
      <c r="A1089" s="15">
        <v>1072</v>
      </c>
      <c r="B1089" s="13" t="s">
        <v>1059</v>
      </c>
      <c r="C1089" s="14" t="s">
        <v>1139</v>
      </c>
      <c r="D1089" s="12"/>
      <c r="E1089" s="12">
        <v>430</v>
      </c>
      <c r="F1089" s="13" t="s">
        <v>1110</v>
      </c>
      <c r="G1089" s="12">
        <v>914</v>
      </c>
      <c r="H1089" s="12">
        <v>1980</v>
      </c>
      <c r="I1089" s="11">
        <v>172.81399999999999</v>
      </c>
      <c r="J1089" s="11">
        <v>134.71799999999999</v>
      </c>
      <c r="K1089" s="11">
        <v>110.43</v>
      </c>
      <c r="L1089" s="11">
        <v>92.286000000000001</v>
      </c>
      <c r="M1089" s="11">
        <v>76.197999999999993</v>
      </c>
      <c r="N1089" s="11">
        <v>61.975999999999999</v>
      </c>
      <c r="O1089" s="11">
        <v>48.38</v>
      </c>
      <c r="P1089" s="11">
        <v>48.283000000000001</v>
      </c>
      <c r="Q1089" s="11">
        <v>41.417000000000002</v>
      </c>
      <c r="R1089" s="11">
        <v>34.220999999999997</v>
      </c>
      <c r="S1089" s="11">
        <v>28.029</v>
      </c>
      <c r="T1089" s="11">
        <v>23.437000000000001</v>
      </c>
      <c r="U1089" s="11">
        <v>18.337</v>
      </c>
      <c r="V1089" s="11">
        <v>13.532</v>
      </c>
      <c r="W1089" s="11">
        <v>8.85</v>
      </c>
      <c r="X1089" s="11">
        <v>4.9790000000000001</v>
      </c>
      <c r="Y1089" s="11">
        <v>2.1120000000000001</v>
      </c>
      <c r="Z1089" s="11">
        <v>0.59599999999999997</v>
      </c>
      <c r="AA1089" s="11">
        <v>8.7999999999999995E-2</v>
      </c>
      <c r="AB1089" s="11">
        <v>6.0000000000000001E-3</v>
      </c>
      <c r="AC1089" s="11">
        <v>0</v>
      </c>
    </row>
    <row r="1090" spans="1:29" ht="11.5">
      <c r="A1090" s="15">
        <v>1073</v>
      </c>
      <c r="B1090" s="13" t="s">
        <v>1059</v>
      </c>
      <c r="C1090" s="14" t="s">
        <v>1139</v>
      </c>
      <c r="D1090" s="12"/>
      <c r="E1090" s="12">
        <v>430</v>
      </c>
      <c r="F1090" s="13" t="s">
        <v>1110</v>
      </c>
      <c r="G1090" s="12">
        <v>914</v>
      </c>
      <c r="H1090" s="12">
        <v>1985</v>
      </c>
      <c r="I1090" s="11">
        <v>200.68199999999999</v>
      </c>
      <c r="J1090" s="11">
        <v>158.655</v>
      </c>
      <c r="K1090" s="11">
        <v>131.255</v>
      </c>
      <c r="L1090" s="11">
        <v>108.205</v>
      </c>
      <c r="M1090" s="11">
        <v>89.679000000000002</v>
      </c>
      <c r="N1090" s="11">
        <v>73.578000000000003</v>
      </c>
      <c r="O1090" s="11">
        <v>59.713999999999999</v>
      </c>
      <c r="P1090" s="11">
        <v>46.412999999999997</v>
      </c>
      <c r="Q1090" s="11">
        <v>45.991999999999997</v>
      </c>
      <c r="R1090" s="11">
        <v>39.100999999999999</v>
      </c>
      <c r="S1090" s="11">
        <v>31.872</v>
      </c>
      <c r="T1090" s="11">
        <v>25.605</v>
      </c>
      <c r="U1090" s="11">
        <v>20.751999999999999</v>
      </c>
      <c r="V1090" s="11">
        <v>15.359</v>
      </c>
      <c r="W1090" s="11">
        <v>10.332000000000001</v>
      </c>
      <c r="X1090" s="11">
        <v>5.7850000000000001</v>
      </c>
      <c r="Y1090" s="11">
        <v>2.5219999999999998</v>
      </c>
      <c r="Z1090" s="11">
        <v>0.70599999999999996</v>
      </c>
      <c r="AA1090" s="11">
        <v>0.104</v>
      </c>
      <c r="AB1090" s="11">
        <v>6.0000000000000001E-3</v>
      </c>
      <c r="AC1090" s="11">
        <v>0</v>
      </c>
    </row>
    <row r="1091" spans="1:29" ht="11.5">
      <c r="A1091" s="15">
        <v>1074</v>
      </c>
      <c r="B1091" s="13" t="s">
        <v>1059</v>
      </c>
      <c r="C1091" s="14" t="s">
        <v>1139</v>
      </c>
      <c r="D1091" s="12"/>
      <c r="E1091" s="12">
        <v>430</v>
      </c>
      <c r="F1091" s="13" t="s">
        <v>1110</v>
      </c>
      <c r="G1091" s="12">
        <v>914</v>
      </c>
      <c r="H1091" s="12">
        <v>1990</v>
      </c>
      <c r="I1091" s="11">
        <v>185.08199999999999</v>
      </c>
      <c r="J1091" s="11">
        <v>155.01</v>
      </c>
      <c r="K1091" s="11">
        <v>130.57300000000001</v>
      </c>
      <c r="L1091" s="11">
        <v>108.556</v>
      </c>
      <c r="M1091" s="11">
        <v>88.709000000000003</v>
      </c>
      <c r="N1091" s="11">
        <v>73.120999999999995</v>
      </c>
      <c r="O1091" s="11">
        <v>59.851999999999997</v>
      </c>
      <c r="P1091" s="11">
        <v>48.402999999999999</v>
      </c>
      <c r="Q1091" s="11">
        <v>36.880000000000003</v>
      </c>
      <c r="R1091" s="11">
        <v>36.938000000000002</v>
      </c>
      <c r="S1091" s="11">
        <v>30.831</v>
      </c>
      <c r="T1091" s="11">
        <v>24.634</v>
      </c>
      <c r="U1091" s="11">
        <v>19.187999999999999</v>
      </c>
      <c r="V1091" s="11">
        <v>14.808999999999999</v>
      </c>
      <c r="W1091" s="11">
        <v>10.019</v>
      </c>
      <c r="X1091" s="11">
        <v>5.82</v>
      </c>
      <c r="Y1091" s="11">
        <v>2.5489999999999999</v>
      </c>
      <c r="Z1091" s="11">
        <v>0.747</v>
      </c>
      <c r="AA1091" s="11">
        <v>0.113</v>
      </c>
      <c r="AB1091" s="11">
        <v>8.0000000000000002E-3</v>
      </c>
      <c r="AC1091" s="11">
        <v>0</v>
      </c>
    </row>
    <row r="1092" spans="1:29" ht="11.5">
      <c r="A1092" s="15">
        <v>1075</v>
      </c>
      <c r="B1092" s="13" t="s">
        <v>1059</v>
      </c>
      <c r="C1092" s="14" t="s">
        <v>1139</v>
      </c>
      <c r="D1092" s="12"/>
      <c r="E1092" s="12">
        <v>430</v>
      </c>
      <c r="F1092" s="13" t="s">
        <v>1110</v>
      </c>
      <c r="G1092" s="12">
        <v>914</v>
      </c>
      <c r="H1092" s="12">
        <v>1995</v>
      </c>
      <c r="I1092" s="11">
        <v>171.7</v>
      </c>
      <c r="J1092" s="11">
        <v>146.54300000000001</v>
      </c>
      <c r="K1092" s="11">
        <v>131.80799999999999</v>
      </c>
      <c r="L1092" s="11">
        <v>111.401</v>
      </c>
      <c r="M1092" s="11">
        <v>91.893000000000001</v>
      </c>
      <c r="N1092" s="11">
        <v>74.533000000000001</v>
      </c>
      <c r="O1092" s="11">
        <v>61.293999999999997</v>
      </c>
      <c r="P1092" s="11">
        <v>49.917999999999999</v>
      </c>
      <c r="Q1092" s="11">
        <v>40.125999999999998</v>
      </c>
      <c r="R1092" s="11">
        <v>29.948</v>
      </c>
      <c r="S1092" s="11">
        <v>30.167999999999999</v>
      </c>
      <c r="T1092" s="11">
        <v>24.606999999999999</v>
      </c>
      <c r="U1092" s="11">
        <v>19.091999999999999</v>
      </c>
      <c r="V1092" s="11">
        <v>14.122</v>
      </c>
      <c r="W1092" s="11">
        <v>10.045</v>
      </c>
      <c r="X1092" s="11">
        <v>5.8869999999999996</v>
      </c>
      <c r="Y1092" s="11">
        <v>2.7029999999999998</v>
      </c>
      <c r="Z1092" s="11">
        <v>0.80200000000000005</v>
      </c>
      <c r="AA1092" s="11">
        <v>0.13</v>
      </c>
      <c r="AB1092" s="11">
        <v>8.9999999999999993E-3</v>
      </c>
      <c r="AC1092" s="11">
        <v>0</v>
      </c>
    </row>
    <row r="1093" spans="1:29" ht="11.5">
      <c r="A1093" s="15">
        <v>1076</v>
      </c>
      <c r="B1093" s="13" t="s">
        <v>1059</v>
      </c>
      <c r="C1093" s="14" t="s">
        <v>1139</v>
      </c>
      <c r="D1093" s="12"/>
      <c r="E1093" s="12">
        <v>430</v>
      </c>
      <c r="F1093" s="13" t="s">
        <v>1110</v>
      </c>
      <c r="G1093" s="12">
        <v>914</v>
      </c>
      <c r="H1093" s="12">
        <v>2000</v>
      </c>
      <c r="I1093" s="11">
        <v>245.92400000000001</v>
      </c>
      <c r="J1093" s="11">
        <v>195.124</v>
      </c>
      <c r="K1093" s="11">
        <v>174.56100000000001</v>
      </c>
      <c r="L1093" s="11">
        <v>157.08000000000001</v>
      </c>
      <c r="M1093" s="11">
        <v>132.255</v>
      </c>
      <c r="N1093" s="11">
        <v>108.575</v>
      </c>
      <c r="O1093" s="11">
        <v>87.933000000000007</v>
      </c>
      <c r="P1093" s="11">
        <v>71.912999999999997</v>
      </c>
      <c r="Q1093" s="11">
        <v>58.188000000000002</v>
      </c>
      <c r="R1093" s="11">
        <v>46.317999999999998</v>
      </c>
      <c r="S1093" s="11">
        <v>34.707000000000001</v>
      </c>
      <c r="T1093" s="11">
        <v>33.591999999999999</v>
      </c>
      <c r="U1093" s="11">
        <v>26.87</v>
      </c>
      <c r="V1093" s="11">
        <v>19.87</v>
      </c>
      <c r="W1093" s="11">
        <v>13.551</v>
      </c>
      <c r="X1093" s="11">
        <v>8.3409999999999993</v>
      </c>
      <c r="Y1093" s="11">
        <v>3.8660000000000001</v>
      </c>
      <c r="Z1093" s="11">
        <v>1.194</v>
      </c>
      <c r="AA1093" s="11">
        <v>0.191</v>
      </c>
      <c r="AB1093" s="11">
        <v>1.4999999999999999E-2</v>
      </c>
      <c r="AC1093" s="11">
        <v>1E-3</v>
      </c>
    </row>
    <row r="1094" spans="1:29" ht="11.5">
      <c r="A1094" s="15">
        <v>1077</v>
      </c>
      <c r="B1094" s="13" t="s">
        <v>1059</v>
      </c>
      <c r="C1094" s="14" t="s">
        <v>1139</v>
      </c>
      <c r="D1094" s="12"/>
      <c r="E1094" s="12">
        <v>430</v>
      </c>
      <c r="F1094" s="13" t="s">
        <v>1110</v>
      </c>
      <c r="G1094" s="12">
        <v>914</v>
      </c>
      <c r="H1094" s="12">
        <v>2005</v>
      </c>
      <c r="I1094" s="11">
        <v>281.01</v>
      </c>
      <c r="J1094" s="11">
        <v>230.834</v>
      </c>
      <c r="K1094" s="11">
        <v>188.76300000000001</v>
      </c>
      <c r="L1094" s="11">
        <v>169.29</v>
      </c>
      <c r="M1094" s="11">
        <v>151.28800000000001</v>
      </c>
      <c r="N1094" s="11">
        <v>126.533</v>
      </c>
      <c r="O1094" s="11">
        <v>103.41500000000001</v>
      </c>
      <c r="P1094" s="11">
        <v>83.180999999999997</v>
      </c>
      <c r="Q1094" s="11">
        <v>67.438000000000002</v>
      </c>
      <c r="R1094" s="11">
        <v>54.03</v>
      </c>
      <c r="S1094" s="11">
        <v>42.383000000000003</v>
      </c>
      <c r="T1094" s="11">
        <v>31.07</v>
      </c>
      <c r="U1094" s="11">
        <v>29.152000000000001</v>
      </c>
      <c r="V1094" s="11">
        <v>21.98</v>
      </c>
      <c r="W1094" s="11">
        <v>14.741</v>
      </c>
      <c r="X1094" s="11">
        <v>8.5350000000000001</v>
      </c>
      <c r="Y1094" s="11">
        <v>3.9929999999999999</v>
      </c>
      <c r="Z1094" s="11">
        <v>1.17</v>
      </c>
      <c r="AA1094" s="11">
        <v>0.17499999999999999</v>
      </c>
      <c r="AB1094" s="11">
        <v>1.2E-2</v>
      </c>
      <c r="AC1094" s="11">
        <v>1E-3</v>
      </c>
    </row>
    <row r="1095" spans="1:29" ht="11.5">
      <c r="A1095" s="15">
        <v>1078</v>
      </c>
      <c r="B1095" s="13" t="s">
        <v>1059</v>
      </c>
      <c r="C1095" s="14" t="s">
        <v>1139</v>
      </c>
      <c r="D1095" s="12"/>
      <c r="E1095" s="12">
        <v>430</v>
      </c>
      <c r="F1095" s="13" t="s">
        <v>1110</v>
      </c>
      <c r="G1095" s="12">
        <v>914</v>
      </c>
      <c r="H1095" s="12">
        <v>2010</v>
      </c>
      <c r="I1095" s="11">
        <v>327.20100000000002</v>
      </c>
      <c r="J1095" s="11">
        <v>285.37099999999998</v>
      </c>
      <c r="K1095" s="11">
        <v>238.95599999999999</v>
      </c>
      <c r="L1095" s="11">
        <v>195.95599999999999</v>
      </c>
      <c r="M1095" s="11">
        <v>174.24700000000001</v>
      </c>
      <c r="N1095" s="11">
        <v>155.01599999999999</v>
      </c>
      <c r="O1095" s="11">
        <v>129.65899999999999</v>
      </c>
      <c r="P1095" s="11">
        <v>105.715</v>
      </c>
      <c r="Q1095" s="11">
        <v>84.623000000000005</v>
      </c>
      <c r="R1095" s="11">
        <v>68.043000000000006</v>
      </c>
      <c r="S1095" s="11">
        <v>53.735999999999997</v>
      </c>
      <c r="T1095" s="11">
        <v>41.265999999999998</v>
      </c>
      <c r="U1095" s="11">
        <v>29.376000000000001</v>
      </c>
      <c r="V1095" s="11">
        <v>25.809000000000001</v>
      </c>
      <c r="W1095" s="11">
        <v>17.638999999999999</v>
      </c>
      <c r="X1095" s="11">
        <v>9.9830000000000005</v>
      </c>
      <c r="Y1095" s="11">
        <v>4.3470000000000004</v>
      </c>
      <c r="Z1095" s="11">
        <v>1.27</v>
      </c>
      <c r="AA1095" s="11">
        <v>0.17199999999999999</v>
      </c>
      <c r="AB1095" s="11">
        <v>8.9999999999999993E-3</v>
      </c>
      <c r="AC1095" s="11">
        <v>1E-3</v>
      </c>
    </row>
    <row r="1096" spans="1:29" ht="11.5">
      <c r="A1096" s="15">
        <v>1079</v>
      </c>
      <c r="B1096" s="13" t="s">
        <v>1059</v>
      </c>
      <c r="C1096" s="14" t="s">
        <v>1139</v>
      </c>
      <c r="D1096" s="12"/>
      <c r="E1096" s="12">
        <v>430</v>
      </c>
      <c r="F1096" s="13" t="s">
        <v>1110</v>
      </c>
      <c r="G1096" s="12">
        <v>914</v>
      </c>
      <c r="H1096" s="12">
        <v>2015</v>
      </c>
      <c r="I1096" s="11">
        <v>353.93799999999999</v>
      </c>
      <c r="J1096" s="11">
        <v>321.05700000000002</v>
      </c>
      <c r="K1096" s="11">
        <v>283.803</v>
      </c>
      <c r="L1096" s="11">
        <v>237.80799999999999</v>
      </c>
      <c r="M1096" s="11">
        <v>193.81299999999999</v>
      </c>
      <c r="N1096" s="11">
        <v>171.703</v>
      </c>
      <c r="O1096" s="11">
        <v>152.571</v>
      </c>
      <c r="P1096" s="11">
        <v>127.254</v>
      </c>
      <c r="Q1096" s="11">
        <v>103.22799999999999</v>
      </c>
      <c r="R1096" s="11">
        <v>82.004000000000005</v>
      </c>
      <c r="S1096" s="11">
        <v>65.034000000000006</v>
      </c>
      <c r="T1096" s="11">
        <v>50.347000000000001</v>
      </c>
      <c r="U1096" s="11">
        <v>37.462000000000003</v>
      </c>
      <c r="V1096" s="11">
        <v>25.190999999999999</v>
      </c>
      <c r="W1096" s="11">
        <v>20.11</v>
      </c>
      <c r="X1096" s="11">
        <v>11.689</v>
      </c>
      <c r="Y1096" s="11">
        <v>5.0330000000000004</v>
      </c>
      <c r="Z1096" s="11">
        <v>1.3939999999999999</v>
      </c>
      <c r="AA1096" s="11">
        <v>0.192</v>
      </c>
      <c r="AB1096" s="11">
        <v>8.9999999999999993E-3</v>
      </c>
      <c r="AC1096" s="11">
        <v>0</v>
      </c>
    </row>
    <row r="1097" spans="1:29" ht="11.5">
      <c r="A1097" s="15">
        <v>1080</v>
      </c>
      <c r="B1097" s="13" t="s">
        <v>1059</v>
      </c>
      <c r="C1097" s="14" t="s">
        <v>1139</v>
      </c>
      <c r="D1097" s="12"/>
      <c r="E1097" s="12">
        <v>430</v>
      </c>
      <c r="F1097" s="13" t="s">
        <v>1110</v>
      </c>
      <c r="G1097" s="12">
        <v>914</v>
      </c>
      <c r="H1097" s="12">
        <v>2020</v>
      </c>
      <c r="I1097" s="11">
        <v>377.95100000000002</v>
      </c>
      <c r="J1097" s="11">
        <v>346.02800000000002</v>
      </c>
      <c r="K1097" s="11">
        <v>317.30200000000002</v>
      </c>
      <c r="L1097" s="11">
        <v>280.36500000000001</v>
      </c>
      <c r="M1097" s="11">
        <v>233.827</v>
      </c>
      <c r="N1097" s="11">
        <v>189.88300000000001</v>
      </c>
      <c r="O1097" s="11">
        <v>167.81700000000001</v>
      </c>
      <c r="P1097" s="11">
        <v>148.5</v>
      </c>
      <c r="Q1097" s="11">
        <v>123.14100000000001</v>
      </c>
      <c r="R1097" s="11">
        <v>99.141999999999996</v>
      </c>
      <c r="S1097" s="11">
        <v>77.751999999999995</v>
      </c>
      <c r="T1097" s="11">
        <v>60.555999999999997</v>
      </c>
      <c r="U1097" s="11">
        <v>45.575000000000003</v>
      </c>
      <c r="V1097" s="11">
        <v>32.249000000000002</v>
      </c>
      <c r="W1097" s="11">
        <v>19.972999999999999</v>
      </c>
      <c r="X1097" s="11">
        <v>13.907</v>
      </c>
      <c r="Y1097" s="11">
        <v>6.407</v>
      </c>
      <c r="Z1097" s="11">
        <v>1.873</v>
      </c>
      <c r="AA1097" s="11">
        <v>0.27500000000000002</v>
      </c>
      <c r="AB1097" s="11">
        <v>1.6E-2</v>
      </c>
      <c r="AC1097" s="11">
        <v>0</v>
      </c>
    </row>
    <row r="1098" spans="1:29" ht="11.5">
      <c r="A1098" s="15">
        <v>1081</v>
      </c>
      <c r="B1098" s="13" t="s">
        <v>1059</v>
      </c>
      <c r="C1098" s="14" t="s">
        <v>1140</v>
      </c>
      <c r="D1098" s="12"/>
      <c r="E1098" s="12">
        <v>466</v>
      </c>
      <c r="F1098" s="13" t="s">
        <v>1110</v>
      </c>
      <c r="G1098" s="12">
        <v>914</v>
      </c>
      <c r="H1098" s="12">
        <v>1950</v>
      </c>
      <c r="I1098" s="11">
        <v>371.35399999999998</v>
      </c>
      <c r="J1098" s="11">
        <v>297.70499999999998</v>
      </c>
      <c r="K1098" s="11">
        <v>250.94</v>
      </c>
      <c r="L1098" s="11">
        <v>231.42099999999999</v>
      </c>
      <c r="M1098" s="11">
        <v>216.13200000000001</v>
      </c>
      <c r="N1098" s="11">
        <v>199.5</v>
      </c>
      <c r="O1098" s="11">
        <v>183.221</v>
      </c>
      <c r="P1098" s="11">
        <v>159.601</v>
      </c>
      <c r="Q1098" s="11">
        <v>132.35400000000001</v>
      </c>
      <c r="R1098" s="11">
        <v>106.4</v>
      </c>
      <c r="S1098" s="11">
        <v>78.768000000000001</v>
      </c>
      <c r="T1098" s="11">
        <v>61.18</v>
      </c>
      <c r="U1098" s="11">
        <v>48.500999999999998</v>
      </c>
      <c r="V1098" s="11">
        <v>34.579000000000001</v>
      </c>
      <c r="W1098" s="11">
        <v>22.611000000000001</v>
      </c>
      <c r="X1098" s="11">
        <v>10.916</v>
      </c>
      <c r="Y1098" s="11">
        <v>3.5790000000000002</v>
      </c>
      <c r="Z1098" s="11">
        <v>0.433</v>
      </c>
      <c r="AA1098" s="11">
        <v>2.5000000000000001E-2</v>
      </c>
      <c r="AB1098" s="11">
        <v>0</v>
      </c>
      <c r="AC1098" s="11">
        <v>0</v>
      </c>
    </row>
    <row r="1099" spans="1:29" ht="11.5">
      <c r="A1099" s="15">
        <v>1082</v>
      </c>
      <c r="B1099" s="13" t="s">
        <v>1059</v>
      </c>
      <c r="C1099" s="14" t="s">
        <v>1140</v>
      </c>
      <c r="D1099" s="12"/>
      <c r="E1099" s="12">
        <v>466</v>
      </c>
      <c r="F1099" s="13" t="s">
        <v>1110</v>
      </c>
      <c r="G1099" s="12">
        <v>914</v>
      </c>
      <c r="H1099" s="12">
        <v>1955</v>
      </c>
      <c r="I1099" s="11">
        <v>427.16300000000001</v>
      </c>
      <c r="J1099" s="11">
        <v>302.846</v>
      </c>
      <c r="K1099" s="11">
        <v>280.92899999999997</v>
      </c>
      <c r="L1099" s="11">
        <v>238.76900000000001</v>
      </c>
      <c r="M1099" s="11">
        <v>212.60499999999999</v>
      </c>
      <c r="N1099" s="11">
        <v>194.45099999999999</v>
      </c>
      <c r="O1099" s="11">
        <v>180.19300000000001</v>
      </c>
      <c r="P1099" s="11">
        <v>165.57499999999999</v>
      </c>
      <c r="Q1099" s="11">
        <v>142.798</v>
      </c>
      <c r="R1099" s="11">
        <v>116.619</v>
      </c>
      <c r="S1099" s="11">
        <v>91.546999999999997</v>
      </c>
      <c r="T1099" s="11">
        <v>65.013000000000005</v>
      </c>
      <c r="U1099" s="11">
        <v>46.795999999999999</v>
      </c>
      <c r="V1099" s="11">
        <v>32.634</v>
      </c>
      <c r="W1099" s="11">
        <v>18.89</v>
      </c>
      <c r="X1099" s="11">
        <v>8.7309999999999999</v>
      </c>
      <c r="Y1099" s="11">
        <v>2.5089999999999999</v>
      </c>
      <c r="Z1099" s="11">
        <v>0.42799999999999999</v>
      </c>
      <c r="AA1099" s="11">
        <v>2.5000000000000001E-2</v>
      </c>
      <c r="AB1099" s="11">
        <v>0</v>
      </c>
      <c r="AC1099" s="11">
        <v>0</v>
      </c>
    </row>
    <row r="1100" spans="1:29" ht="11.5">
      <c r="A1100" s="15">
        <v>1083</v>
      </c>
      <c r="B1100" s="13" t="s">
        <v>1059</v>
      </c>
      <c r="C1100" s="14" t="s">
        <v>1140</v>
      </c>
      <c r="D1100" s="12"/>
      <c r="E1100" s="12">
        <v>466</v>
      </c>
      <c r="F1100" s="13" t="s">
        <v>1110</v>
      </c>
      <c r="G1100" s="12">
        <v>914</v>
      </c>
      <c r="H1100" s="12">
        <v>1960</v>
      </c>
      <c r="I1100" s="11">
        <v>451.22199999999998</v>
      </c>
      <c r="J1100" s="11">
        <v>349.27100000000002</v>
      </c>
      <c r="K1100" s="11">
        <v>286.28899999999999</v>
      </c>
      <c r="L1100" s="11">
        <v>267.39600000000002</v>
      </c>
      <c r="M1100" s="11">
        <v>218.828</v>
      </c>
      <c r="N1100" s="11">
        <v>190.33199999999999</v>
      </c>
      <c r="O1100" s="11">
        <v>174.79599999999999</v>
      </c>
      <c r="P1100" s="11">
        <v>162.36099999999999</v>
      </c>
      <c r="Q1100" s="11">
        <v>148.078</v>
      </c>
      <c r="R1100" s="11">
        <v>125.976</v>
      </c>
      <c r="S1100" s="11">
        <v>100.581</v>
      </c>
      <c r="T1100" s="11">
        <v>75.873999999999995</v>
      </c>
      <c r="U1100" s="11">
        <v>50.026000000000003</v>
      </c>
      <c r="V1100" s="11">
        <v>31.789000000000001</v>
      </c>
      <c r="W1100" s="11">
        <v>18.120999999999999</v>
      </c>
      <c r="X1100" s="11">
        <v>7.4870000000000001</v>
      </c>
      <c r="Y1100" s="11">
        <v>2.0870000000000002</v>
      </c>
      <c r="Z1100" s="11">
        <v>0.318</v>
      </c>
      <c r="AA1100" s="11">
        <v>2.7E-2</v>
      </c>
      <c r="AB1100" s="11">
        <v>0</v>
      </c>
      <c r="AC1100" s="11">
        <v>0</v>
      </c>
    </row>
    <row r="1101" spans="1:29" ht="11.5">
      <c r="A1101" s="15">
        <v>1084</v>
      </c>
      <c r="B1101" s="13" t="s">
        <v>1059</v>
      </c>
      <c r="C1101" s="14" t="s">
        <v>1140</v>
      </c>
      <c r="D1101" s="12"/>
      <c r="E1101" s="12">
        <v>466</v>
      </c>
      <c r="F1101" s="13" t="s">
        <v>1110</v>
      </c>
      <c r="G1101" s="12">
        <v>914</v>
      </c>
      <c r="H1101" s="12">
        <v>1965</v>
      </c>
      <c r="I1101" s="11">
        <v>480.4</v>
      </c>
      <c r="J1101" s="11">
        <v>367.02199999999999</v>
      </c>
      <c r="K1101" s="11">
        <v>330.346</v>
      </c>
      <c r="L1101" s="11">
        <v>271.93200000000002</v>
      </c>
      <c r="M1101" s="11">
        <v>243.988</v>
      </c>
      <c r="N1101" s="11">
        <v>194.01300000000001</v>
      </c>
      <c r="O1101" s="11">
        <v>169.22800000000001</v>
      </c>
      <c r="P1101" s="11">
        <v>156.15199999999999</v>
      </c>
      <c r="Q1101" s="11">
        <v>144.38300000000001</v>
      </c>
      <c r="R1101" s="11">
        <v>130.245</v>
      </c>
      <c r="S1101" s="11">
        <v>108.498</v>
      </c>
      <c r="T1101" s="11">
        <v>83.334000000000003</v>
      </c>
      <c r="U1101" s="11">
        <v>58.453000000000003</v>
      </c>
      <c r="V1101" s="11">
        <v>34.051000000000002</v>
      </c>
      <c r="W1101" s="11">
        <v>17.71</v>
      </c>
      <c r="X1101" s="11">
        <v>7.2320000000000002</v>
      </c>
      <c r="Y1101" s="11">
        <v>1.7949999999999999</v>
      </c>
      <c r="Z1101" s="11">
        <v>0.26800000000000002</v>
      </c>
      <c r="AA1101" s="11">
        <v>2.1000000000000001E-2</v>
      </c>
      <c r="AB1101" s="11">
        <v>0</v>
      </c>
      <c r="AC1101" s="11">
        <v>0</v>
      </c>
    </row>
    <row r="1102" spans="1:29" ht="11.5">
      <c r="A1102" s="15">
        <v>1085</v>
      </c>
      <c r="B1102" s="13" t="s">
        <v>1059</v>
      </c>
      <c r="C1102" s="14" t="s">
        <v>1140</v>
      </c>
      <c r="D1102" s="12"/>
      <c r="E1102" s="12">
        <v>466</v>
      </c>
      <c r="F1102" s="13" t="s">
        <v>1110</v>
      </c>
      <c r="G1102" s="12">
        <v>914</v>
      </c>
      <c r="H1102" s="12">
        <v>1970</v>
      </c>
      <c r="I1102" s="11">
        <v>524.09100000000001</v>
      </c>
      <c r="J1102" s="11">
        <v>395.03100000000001</v>
      </c>
      <c r="K1102" s="11">
        <v>349.24400000000003</v>
      </c>
      <c r="L1102" s="11">
        <v>314.82400000000001</v>
      </c>
      <c r="M1102" s="11">
        <v>247.88800000000001</v>
      </c>
      <c r="N1102" s="11">
        <v>216.41900000000001</v>
      </c>
      <c r="O1102" s="11">
        <v>171.71899999999999</v>
      </c>
      <c r="P1102" s="11">
        <v>150.614</v>
      </c>
      <c r="Q1102" s="11">
        <v>138.976</v>
      </c>
      <c r="R1102" s="11">
        <v>127.666</v>
      </c>
      <c r="S1102" s="11">
        <v>113.26600000000001</v>
      </c>
      <c r="T1102" s="11">
        <v>91.186000000000007</v>
      </c>
      <c r="U1102" s="11">
        <v>65.605999999999995</v>
      </c>
      <c r="V1102" s="11">
        <v>41.191000000000003</v>
      </c>
      <c r="W1102" s="11">
        <v>20.007999999999999</v>
      </c>
      <c r="X1102" s="11">
        <v>7.6870000000000003</v>
      </c>
      <c r="Y1102" s="11">
        <v>1.964</v>
      </c>
      <c r="Z1102" s="11">
        <v>0.27300000000000002</v>
      </c>
      <c r="AA1102" s="11">
        <v>2.1000000000000001E-2</v>
      </c>
      <c r="AB1102" s="11">
        <v>0</v>
      </c>
      <c r="AC1102" s="11">
        <v>0</v>
      </c>
    </row>
    <row r="1103" spans="1:29" ht="11.5">
      <c r="A1103" s="15">
        <v>1086</v>
      </c>
      <c r="B1103" s="13" t="s">
        <v>1059</v>
      </c>
      <c r="C1103" s="14" t="s">
        <v>1140</v>
      </c>
      <c r="D1103" s="12"/>
      <c r="E1103" s="12">
        <v>466</v>
      </c>
      <c r="F1103" s="13" t="s">
        <v>1110</v>
      </c>
      <c r="G1103" s="12">
        <v>914</v>
      </c>
      <c r="H1103" s="12">
        <v>1975</v>
      </c>
      <c r="I1103" s="11">
        <v>586.29999999999995</v>
      </c>
      <c r="J1103" s="11">
        <v>442.25</v>
      </c>
      <c r="K1103" s="11">
        <v>378.94799999999998</v>
      </c>
      <c r="L1103" s="11">
        <v>335.15300000000002</v>
      </c>
      <c r="M1103" s="11">
        <v>291.35700000000003</v>
      </c>
      <c r="N1103" s="11">
        <v>222.976</v>
      </c>
      <c r="O1103" s="11">
        <v>195.053</v>
      </c>
      <c r="P1103" s="11">
        <v>154.84100000000001</v>
      </c>
      <c r="Q1103" s="11">
        <v>135.703</v>
      </c>
      <c r="R1103" s="11">
        <v>124.596</v>
      </c>
      <c r="S1103" s="11">
        <v>112.848</v>
      </c>
      <c r="T1103" s="11">
        <v>97.19</v>
      </c>
      <c r="U1103" s="11">
        <v>73.879000000000005</v>
      </c>
      <c r="V1103" s="11">
        <v>48.232999999999997</v>
      </c>
      <c r="W1103" s="11">
        <v>25.823</v>
      </c>
      <c r="X1103" s="11">
        <v>9.5869999999999997</v>
      </c>
      <c r="Y1103" s="11">
        <v>2.4220000000000002</v>
      </c>
      <c r="Z1103" s="11">
        <v>0.36</v>
      </c>
      <c r="AA1103" s="11">
        <v>2.5000000000000001E-2</v>
      </c>
      <c r="AB1103" s="11">
        <v>0</v>
      </c>
      <c r="AC1103" s="11">
        <v>0</v>
      </c>
    </row>
    <row r="1104" spans="1:29" ht="11.5">
      <c r="A1104" s="15">
        <v>1087</v>
      </c>
      <c r="B1104" s="13" t="s">
        <v>1059</v>
      </c>
      <c r="C1104" s="14" t="s">
        <v>1140</v>
      </c>
      <c r="D1104" s="12"/>
      <c r="E1104" s="12">
        <v>466</v>
      </c>
      <c r="F1104" s="13" t="s">
        <v>1110</v>
      </c>
      <c r="G1104" s="12">
        <v>914</v>
      </c>
      <c r="H1104" s="12">
        <v>1980</v>
      </c>
      <c r="I1104" s="11">
        <v>652.87699999999995</v>
      </c>
      <c r="J1104" s="11">
        <v>504.62200000000001</v>
      </c>
      <c r="K1104" s="11">
        <v>426.58100000000002</v>
      </c>
      <c r="L1104" s="11">
        <v>363.05900000000003</v>
      </c>
      <c r="M1104" s="11">
        <v>306.45699999999999</v>
      </c>
      <c r="N1104" s="11">
        <v>258.012</v>
      </c>
      <c r="O1104" s="11">
        <v>195.768</v>
      </c>
      <c r="P1104" s="11">
        <v>173.101</v>
      </c>
      <c r="Q1104" s="11">
        <v>137.501</v>
      </c>
      <c r="R1104" s="11">
        <v>120.673</v>
      </c>
      <c r="S1104" s="11">
        <v>110.086</v>
      </c>
      <c r="T1104" s="11">
        <v>97.524000000000001</v>
      </c>
      <c r="U1104" s="11">
        <v>80.09</v>
      </c>
      <c r="V1104" s="11">
        <v>55.963999999999999</v>
      </c>
      <c r="W1104" s="11">
        <v>31.709</v>
      </c>
      <c r="X1104" s="11">
        <v>13.321</v>
      </c>
      <c r="Y1104" s="11">
        <v>3.34</v>
      </c>
      <c r="Z1104" s="11">
        <v>0.50600000000000001</v>
      </c>
      <c r="AA1104" s="11">
        <v>0.04</v>
      </c>
      <c r="AB1104" s="11">
        <v>0</v>
      </c>
      <c r="AC1104" s="11">
        <v>0</v>
      </c>
    </row>
    <row r="1105" spans="1:29" ht="11.5">
      <c r="A1105" s="15">
        <v>1088</v>
      </c>
      <c r="B1105" s="13" t="s">
        <v>1059</v>
      </c>
      <c r="C1105" s="14" t="s">
        <v>1140</v>
      </c>
      <c r="D1105" s="12"/>
      <c r="E1105" s="12">
        <v>466</v>
      </c>
      <c r="F1105" s="13" t="s">
        <v>1110</v>
      </c>
      <c r="G1105" s="12">
        <v>914</v>
      </c>
      <c r="H1105" s="12">
        <v>1985</v>
      </c>
      <c r="I1105" s="11">
        <v>729.80899999999997</v>
      </c>
      <c r="J1105" s="11">
        <v>574.23599999999999</v>
      </c>
      <c r="K1105" s="11">
        <v>489.928</v>
      </c>
      <c r="L1105" s="11">
        <v>409.80500000000001</v>
      </c>
      <c r="M1105" s="11">
        <v>331.613</v>
      </c>
      <c r="N1105" s="11">
        <v>269.63099999999997</v>
      </c>
      <c r="O1105" s="11">
        <v>226.57400000000001</v>
      </c>
      <c r="P1105" s="11">
        <v>171.95699999999999</v>
      </c>
      <c r="Q1105" s="11">
        <v>153.959</v>
      </c>
      <c r="R1105" s="11">
        <v>122.22</v>
      </c>
      <c r="S1105" s="11">
        <v>106.92</v>
      </c>
      <c r="T1105" s="11">
        <v>95.983000000000004</v>
      </c>
      <c r="U1105" s="11">
        <v>81.756</v>
      </c>
      <c r="V1105" s="11">
        <v>63.593000000000004</v>
      </c>
      <c r="W1105" s="11">
        <v>40.021999999999998</v>
      </c>
      <c r="X1105" s="11">
        <v>18.413</v>
      </c>
      <c r="Y1105" s="11">
        <v>5.3410000000000002</v>
      </c>
      <c r="Z1105" s="11">
        <v>0.79300000000000004</v>
      </c>
      <c r="AA1105" s="11">
        <v>6.6000000000000003E-2</v>
      </c>
      <c r="AB1105" s="11">
        <v>3.0000000000000001E-3</v>
      </c>
      <c r="AC1105" s="11">
        <v>0</v>
      </c>
    </row>
    <row r="1106" spans="1:29" ht="11.5">
      <c r="A1106" s="15">
        <v>1089</v>
      </c>
      <c r="B1106" s="13" t="s">
        <v>1059</v>
      </c>
      <c r="C1106" s="14" t="s">
        <v>1140</v>
      </c>
      <c r="D1106" s="12"/>
      <c r="E1106" s="12">
        <v>466</v>
      </c>
      <c r="F1106" s="13" t="s">
        <v>1110</v>
      </c>
      <c r="G1106" s="12">
        <v>914</v>
      </c>
      <c r="H1106" s="12">
        <v>1990</v>
      </c>
      <c r="I1106" s="11">
        <v>801.39599999999996</v>
      </c>
      <c r="J1106" s="11">
        <v>646.68200000000002</v>
      </c>
      <c r="K1106" s="11">
        <v>555.41800000000001</v>
      </c>
      <c r="L1106" s="11">
        <v>461.24799999999999</v>
      </c>
      <c r="M1106" s="11">
        <v>353.06599999999997</v>
      </c>
      <c r="N1106" s="11">
        <v>263.69600000000003</v>
      </c>
      <c r="O1106" s="11">
        <v>211.19399999999999</v>
      </c>
      <c r="P1106" s="11">
        <v>182.51</v>
      </c>
      <c r="Q1106" s="11">
        <v>140.20400000000001</v>
      </c>
      <c r="R1106" s="11">
        <v>130.03700000000001</v>
      </c>
      <c r="S1106" s="11">
        <v>104.04</v>
      </c>
      <c r="T1106" s="11">
        <v>90.94</v>
      </c>
      <c r="U1106" s="11">
        <v>79.915000000000006</v>
      </c>
      <c r="V1106" s="11">
        <v>67.040999999999997</v>
      </c>
      <c r="W1106" s="11">
        <v>48.701000000000001</v>
      </c>
      <c r="X1106" s="11">
        <v>25.413</v>
      </c>
      <c r="Y1106" s="11">
        <v>8.1069999999999993</v>
      </c>
      <c r="Z1106" s="11">
        <v>1.4</v>
      </c>
      <c r="AA1106" s="11">
        <v>0.11899999999999999</v>
      </c>
      <c r="AB1106" s="11">
        <v>5.0000000000000001E-3</v>
      </c>
      <c r="AC1106" s="11">
        <v>0</v>
      </c>
    </row>
    <row r="1107" spans="1:29" ht="11.5">
      <c r="A1107" s="15">
        <v>1090</v>
      </c>
      <c r="B1107" s="13" t="s">
        <v>1059</v>
      </c>
      <c r="C1107" s="14" t="s">
        <v>1140</v>
      </c>
      <c r="D1107" s="12"/>
      <c r="E1107" s="12">
        <v>466</v>
      </c>
      <c r="F1107" s="13" t="s">
        <v>1110</v>
      </c>
      <c r="G1107" s="12">
        <v>914</v>
      </c>
      <c r="H1107" s="12">
        <v>1995</v>
      </c>
      <c r="I1107" s="11">
        <v>912.43399999999997</v>
      </c>
      <c r="J1107" s="11">
        <v>724.096</v>
      </c>
      <c r="K1107" s="11">
        <v>630.86800000000005</v>
      </c>
      <c r="L1107" s="11">
        <v>538.404</v>
      </c>
      <c r="M1107" s="11">
        <v>433.233</v>
      </c>
      <c r="N1107" s="11">
        <v>322.03500000000003</v>
      </c>
      <c r="O1107" s="11">
        <v>237.69399999999999</v>
      </c>
      <c r="P1107" s="11">
        <v>191.21700000000001</v>
      </c>
      <c r="Q1107" s="11">
        <v>166.6</v>
      </c>
      <c r="R1107" s="11">
        <v>128.00299999999999</v>
      </c>
      <c r="S1107" s="11">
        <v>118.828</v>
      </c>
      <c r="T1107" s="11">
        <v>93.314999999999998</v>
      </c>
      <c r="U1107" s="11">
        <v>80.346999999999994</v>
      </c>
      <c r="V1107" s="11">
        <v>67.596000000000004</v>
      </c>
      <c r="W1107" s="11">
        <v>50.901000000000003</v>
      </c>
      <c r="X1107" s="11">
        <v>30.684999999999999</v>
      </c>
      <c r="Y1107" s="11">
        <v>11.656000000000001</v>
      </c>
      <c r="Z1107" s="11">
        <v>2.33</v>
      </c>
      <c r="AA1107" s="11">
        <v>0.219</v>
      </c>
      <c r="AB1107" s="11">
        <v>8.9999999999999993E-3</v>
      </c>
      <c r="AC1107" s="11">
        <v>0</v>
      </c>
    </row>
    <row r="1108" spans="1:29" ht="11.5">
      <c r="A1108" s="15">
        <v>1091</v>
      </c>
      <c r="B1108" s="13" t="s">
        <v>1059</v>
      </c>
      <c r="C1108" s="14" t="s">
        <v>1140</v>
      </c>
      <c r="D1108" s="12"/>
      <c r="E1108" s="12">
        <v>466</v>
      </c>
      <c r="F1108" s="13" t="s">
        <v>1110</v>
      </c>
      <c r="G1108" s="12">
        <v>914</v>
      </c>
      <c r="H1108" s="12">
        <v>2000</v>
      </c>
      <c r="I1108" s="11">
        <v>1047.751</v>
      </c>
      <c r="J1108" s="11">
        <v>829.70799999999997</v>
      </c>
      <c r="K1108" s="11">
        <v>705.70399999999995</v>
      </c>
      <c r="L1108" s="11">
        <v>612.84100000000001</v>
      </c>
      <c r="M1108" s="11">
        <v>510.38400000000001</v>
      </c>
      <c r="N1108" s="11">
        <v>402.63099999999997</v>
      </c>
      <c r="O1108" s="11">
        <v>296.69400000000002</v>
      </c>
      <c r="P1108" s="11">
        <v>218.64699999999999</v>
      </c>
      <c r="Q1108" s="11">
        <v>176.148</v>
      </c>
      <c r="R1108" s="11">
        <v>153.91499999999999</v>
      </c>
      <c r="S1108" s="11">
        <v>117.33</v>
      </c>
      <c r="T1108" s="11">
        <v>107.083</v>
      </c>
      <c r="U1108" s="11">
        <v>82.186000000000007</v>
      </c>
      <c r="V1108" s="11">
        <v>67.400999999999996</v>
      </c>
      <c r="W1108" s="11">
        <v>50.801000000000002</v>
      </c>
      <c r="X1108" s="11">
        <v>31.635000000000002</v>
      </c>
      <c r="Y1108" s="11">
        <v>13.884</v>
      </c>
      <c r="Z1108" s="11">
        <v>3.3130000000000002</v>
      </c>
      <c r="AA1108" s="11">
        <v>0.35799999999999998</v>
      </c>
      <c r="AB1108" s="11">
        <v>1.6E-2</v>
      </c>
      <c r="AC1108" s="11">
        <v>0</v>
      </c>
    </row>
    <row r="1109" spans="1:29" ht="11.5">
      <c r="A1109" s="15">
        <v>1092</v>
      </c>
      <c r="B1109" s="13" t="s">
        <v>1059</v>
      </c>
      <c r="C1109" s="14" t="s">
        <v>1140</v>
      </c>
      <c r="D1109" s="12"/>
      <c r="E1109" s="12">
        <v>466</v>
      </c>
      <c r="F1109" s="13" t="s">
        <v>1110</v>
      </c>
      <c r="G1109" s="12">
        <v>914</v>
      </c>
      <c r="H1109" s="12">
        <v>2005</v>
      </c>
      <c r="I1109" s="11">
        <v>1250.8209999999999</v>
      </c>
      <c r="J1109" s="11">
        <v>972.10299999999995</v>
      </c>
      <c r="K1109" s="11">
        <v>811.93299999999999</v>
      </c>
      <c r="L1109" s="11">
        <v>689.49</v>
      </c>
      <c r="M1109" s="11">
        <v>589.505</v>
      </c>
      <c r="N1109" s="11">
        <v>486.94099999999997</v>
      </c>
      <c r="O1109" s="11">
        <v>383.947</v>
      </c>
      <c r="P1109" s="11">
        <v>282.68599999999998</v>
      </c>
      <c r="Q1109" s="11">
        <v>207.483</v>
      </c>
      <c r="R1109" s="11">
        <v>166.49799999999999</v>
      </c>
      <c r="S1109" s="11">
        <v>144.155</v>
      </c>
      <c r="T1109" s="11">
        <v>107.435</v>
      </c>
      <c r="U1109" s="11">
        <v>94.664000000000001</v>
      </c>
      <c r="V1109" s="11">
        <v>68.472999999999999</v>
      </c>
      <c r="W1109" s="11">
        <v>50.726999999999997</v>
      </c>
      <c r="X1109" s="11">
        <v>31.856000000000002</v>
      </c>
      <c r="Y1109" s="11">
        <v>14.715999999999999</v>
      </c>
      <c r="Z1109" s="11">
        <v>4.125</v>
      </c>
      <c r="AA1109" s="11">
        <v>0.53100000000000003</v>
      </c>
      <c r="AB1109" s="11">
        <v>2.5000000000000001E-2</v>
      </c>
      <c r="AC1109" s="11">
        <v>1E-3</v>
      </c>
    </row>
    <row r="1110" spans="1:29" ht="11.5">
      <c r="A1110" s="15">
        <v>1093</v>
      </c>
      <c r="B1110" s="13" t="s">
        <v>1059</v>
      </c>
      <c r="C1110" s="14" t="s">
        <v>1140</v>
      </c>
      <c r="D1110" s="12"/>
      <c r="E1110" s="12">
        <v>466</v>
      </c>
      <c r="F1110" s="13" t="s">
        <v>1110</v>
      </c>
      <c r="G1110" s="12">
        <v>914</v>
      </c>
      <c r="H1110" s="12">
        <v>2010</v>
      </c>
      <c r="I1110" s="11">
        <v>1489.2729999999999</v>
      </c>
      <c r="J1110" s="11">
        <v>1184.481</v>
      </c>
      <c r="K1110" s="11">
        <v>954.20799999999997</v>
      </c>
      <c r="L1110" s="11">
        <v>796.03</v>
      </c>
      <c r="M1110" s="11">
        <v>665.97699999999998</v>
      </c>
      <c r="N1110" s="11">
        <v>563.49400000000003</v>
      </c>
      <c r="O1110" s="11">
        <v>464.19299999999998</v>
      </c>
      <c r="P1110" s="11">
        <v>365.85199999999998</v>
      </c>
      <c r="Q1110" s="11">
        <v>268.40300000000002</v>
      </c>
      <c r="R1110" s="11">
        <v>196.15</v>
      </c>
      <c r="S1110" s="11">
        <v>156.07599999999999</v>
      </c>
      <c r="T1110" s="11">
        <v>132.547</v>
      </c>
      <c r="U1110" s="11">
        <v>95.457999999999998</v>
      </c>
      <c r="V1110" s="11">
        <v>79.656000000000006</v>
      </c>
      <c r="W1110" s="11">
        <v>52.265000000000001</v>
      </c>
      <c r="X1110" s="11">
        <v>32.469000000000001</v>
      </c>
      <c r="Y1110" s="11">
        <v>15.234999999999999</v>
      </c>
      <c r="Z1110" s="11">
        <v>4.5279999999999996</v>
      </c>
      <c r="AA1110" s="11">
        <v>0.68700000000000006</v>
      </c>
      <c r="AB1110" s="11">
        <v>0.04</v>
      </c>
      <c r="AC1110" s="11">
        <v>1E-3</v>
      </c>
    </row>
    <row r="1111" spans="1:29" ht="11.5">
      <c r="A1111" s="15">
        <v>1094</v>
      </c>
      <c r="B1111" s="13" t="s">
        <v>1059</v>
      </c>
      <c r="C1111" s="14" t="s">
        <v>1140</v>
      </c>
      <c r="D1111" s="12"/>
      <c r="E1111" s="12">
        <v>466</v>
      </c>
      <c r="F1111" s="13" t="s">
        <v>1110</v>
      </c>
      <c r="G1111" s="12">
        <v>914</v>
      </c>
      <c r="H1111" s="12">
        <v>2015</v>
      </c>
      <c r="I1111" s="11">
        <v>1664.307</v>
      </c>
      <c r="J1111" s="11">
        <v>1423.962</v>
      </c>
      <c r="K1111" s="11">
        <v>1162.136</v>
      </c>
      <c r="L1111" s="11">
        <v>929.69299999999998</v>
      </c>
      <c r="M1111" s="11">
        <v>753.31399999999996</v>
      </c>
      <c r="N1111" s="11">
        <v>616.38199999999995</v>
      </c>
      <c r="O1111" s="11">
        <v>520.05700000000002</v>
      </c>
      <c r="P1111" s="11">
        <v>430.28800000000001</v>
      </c>
      <c r="Q1111" s="11">
        <v>339.608</v>
      </c>
      <c r="R1111" s="11">
        <v>248.56299999999999</v>
      </c>
      <c r="S1111" s="11">
        <v>180.25299999999999</v>
      </c>
      <c r="T1111" s="11">
        <v>141.09299999999999</v>
      </c>
      <c r="U1111" s="11">
        <v>116.452</v>
      </c>
      <c r="V1111" s="11">
        <v>79.438999999999993</v>
      </c>
      <c r="W1111" s="11">
        <v>60.415999999999997</v>
      </c>
      <c r="X1111" s="11">
        <v>33.238999999999997</v>
      </c>
      <c r="Y1111" s="11">
        <v>15.412000000000001</v>
      </c>
      <c r="Z1111" s="11">
        <v>4.6920000000000002</v>
      </c>
      <c r="AA1111" s="11">
        <v>0.76300000000000001</v>
      </c>
      <c r="AB1111" s="11">
        <v>5.3999999999999999E-2</v>
      </c>
      <c r="AC1111" s="11">
        <v>2E-3</v>
      </c>
    </row>
    <row r="1112" spans="1:29" ht="11.5">
      <c r="A1112" s="15">
        <v>1095</v>
      </c>
      <c r="B1112" s="13" t="s">
        <v>1059</v>
      </c>
      <c r="C1112" s="14" t="s">
        <v>1140</v>
      </c>
      <c r="D1112" s="12"/>
      <c r="E1112" s="12">
        <v>466</v>
      </c>
      <c r="F1112" s="13" t="s">
        <v>1110</v>
      </c>
      <c r="G1112" s="12">
        <v>914</v>
      </c>
      <c r="H1112" s="12">
        <v>2020</v>
      </c>
      <c r="I1112" s="11">
        <v>1833.5319999999999</v>
      </c>
      <c r="J1112" s="11">
        <v>1604.1849999999999</v>
      </c>
      <c r="K1112" s="11">
        <v>1402.261</v>
      </c>
      <c r="L1112" s="11">
        <v>1140.8499999999999</v>
      </c>
      <c r="M1112" s="11">
        <v>896.03300000000002</v>
      </c>
      <c r="N1112" s="11">
        <v>715.54100000000005</v>
      </c>
      <c r="O1112" s="11">
        <v>583.49599999999998</v>
      </c>
      <c r="P1112" s="11">
        <v>493.55200000000002</v>
      </c>
      <c r="Q1112" s="11">
        <v>408.46600000000001</v>
      </c>
      <c r="R1112" s="11">
        <v>321.64</v>
      </c>
      <c r="S1112" s="11">
        <v>233.285</v>
      </c>
      <c r="T1112" s="11">
        <v>165.88399999999999</v>
      </c>
      <c r="U1112" s="11">
        <v>125.80800000000001</v>
      </c>
      <c r="V1112" s="11">
        <v>98.581999999999994</v>
      </c>
      <c r="W1112" s="11">
        <v>61.113</v>
      </c>
      <c r="X1112" s="11">
        <v>39.152999999999999</v>
      </c>
      <c r="Y1112" s="11">
        <v>16.105</v>
      </c>
      <c r="Z1112" s="11">
        <v>4.8239999999999998</v>
      </c>
      <c r="AA1112" s="11">
        <v>0.80200000000000005</v>
      </c>
      <c r="AB1112" s="11">
        <v>5.8999999999999997E-2</v>
      </c>
      <c r="AC1112" s="11">
        <v>3.0000000000000001E-3</v>
      </c>
    </row>
    <row r="1113" spans="1:29" ht="11.5">
      <c r="A1113" s="15">
        <v>1096</v>
      </c>
      <c r="B1113" s="13" t="s">
        <v>1059</v>
      </c>
      <c r="C1113" s="14" t="s">
        <v>1141</v>
      </c>
      <c r="D1113" s="12"/>
      <c r="E1113" s="12">
        <v>478</v>
      </c>
      <c r="F1113" s="13" t="s">
        <v>1110</v>
      </c>
      <c r="G1113" s="12">
        <v>914</v>
      </c>
      <c r="H1113" s="12">
        <v>1950</v>
      </c>
      <c r="I1113" s="11">
        <v>55.904000000000003</v>
      </c>
      <c r="J1113" s="11">
        <v>44.238999999999997</v>
      </c>
      <c r="K1113" s="11">
        <v>38.755000000000003</v>
      </c>
      <c r="L1113" s="11">
        <v>34.005000000000003</v>
      </c>
      <c r="M1113" s="11">
        <v>29.343</v>
      </c>
      <c r="N1113" s="11">
        <v>25.045000000000002</v>
      </c>
      <c r="O1113" s="11">
        <v>21.317</v>
      </c>
      <c r="P1113" s="11">
        <v>18</v>
      </c>
      <c r="Q1113" s="11">
        <v>14.959</v>
      </c>
      <c r="R1113" s="11">
        <v>12.122999999999999</v>
      </c>
      <c r="S1113" s="11">
        <v>9.5609999999999999</v>
      </c>
      <c r="T1113" s="11">
        <v>7.0590000000000002</v>
      </c>
      <c r="U1113" s="11">
        <v>4.8029999999999999</v>
      </c>
      <c r="V1113" s="11">
        <v>2.91</v>
      </c>
      <c r="W1113" s="11">
        <v>1.4770000000000001</v>
      </c>
      <c r="X1113" s="11">
        <v>0.56299999999999994</v>
      </c>
      <c r="Y1113" s="11">
        <v>0.125</v>
      </c>
      <c r="Z1113" s="11">
        <v>3.7999999999999999E-2</v>
      </c>
      <c r="AA1113" s="11">
        <v>7.0000000000000001E-3</v>
      </c>
      <c r="AB1113" s="11">
        <v>0</v>
      </c>
      <c r="AC1113" s="11">
        <v>0</v>
      </c>
    </row>
    <row r="1114" spans="1:29" ht="11.5">
      <c r="A1114" s="15">
        <v>1097</v>
      </c>
      <c r="B1114" s="13" t="s">
        <v>1059</v>
      </c>
      <c r="C1114" s="14" t="s">
        <v>1141</v>
      </c>
      <c r="D1114" s="12"/>
      <c r="E1114" s="12">
        <v>478</v>
      </c>
      <c r="F1114" s="13" t="s">
        <v>1110</v>
      </c>
      <c r="G1114" s="12">
        <v>914</v>
      </c>
      <c r="H1114" s="12">
        <v>1955</v>
      </c>
      <c r="I1114" s="11">
        <v>66.875</v>
      </c>
      <c r="J1114" s="11">
        <v>49.537999999999997</v>
      </c>
      <c r="K1114" s="11">
        <v>43.179000000000002</v>
      </c>
      <c r="L1114" s="11">
        <v>37.81</v>
      </c>
      <c r="M1114" s="11">
        <v>32.709000000000003</v>
      </c>
      <c r="N1114" s="11">
        <v>27.917000000000002</v>
      </c>
      <c r="O1114" s="11">
        <v>23.736000000000001</v>
      </c>
      <c r="P1114" s="11">
        <v>20.062999999999999</v>
      </c>
      <c r="Q1114" s="11">
        <v>16.722000000000001</v>
      </c>
      <c r="R1114" s="11">
        <v>13.724</v>
      </c>
      <c r="S1114" s="11">
        <v>10.919</v>
      </c>
      <c r="T1114" s="11">
        <v>8.3390000000000004</v>
      </c>
      <c r="U1114" s="11">
        <v>5.859</v>
      </c>
      <c r="V1114" s="11">
        <v>3.6930000000000001</v>
      </c>
      <c r="W1114" s="11">
        <v>2.0019999999999998</v>
      </c>
      <c r="X1114" s="11">
        <v>0.84899999999999998</v>
      </c>
      <c r="Y1114" s="11">
        <v>0.248</v>
      </c>
      <c r="Z1114" s="11">
        <v>3.9E-2</v>
      </c>
      <c r="AA1114" s="11">
        <v>7.0000000000000001E-3</v>
      </c>
      <c r="AB1114" s="11">
        <v>0</v>
      </c>
      <c r="AC1114" s="11">
        <v>0</v>
      </c>
    </row>
    <row r="1115" spans="1:29" ht="11.5">
      <c r="A1115" s="15">
        <v>1098</v>
      </c>
      <c r="B1115" s="13" t="s">
        <v>1059</v>
      </c>
      <c r="C1115" s="14" t="s">
        <v>1141</v>
      </c>
      <c r="D1115" s="12"/>
      <c r="E1115" s="12">
        <v>478</v>
      </c>
      <c r="F1115" s="13" t="s">
        <v>1110</v>
      </c>
      <c r="G1115" s="12">
        <v>914</v>
      </c>
      <c r="H1115" s="12">
        <v>1960</v>
      </c>
      <c r="I1115" s="11">
        <v>80.507999999999996</v>
      </c>
      <c r="J1115" s="11">
        <v>60.408000000000001</v>
      </c>
      <c r="K1115" s="11">
        <v>48.503</v>
      </c>
      <c r="L1115" s="11">
        <v>42.305999999999997</v>
      </c>
      <c r="M1115" s="11">
        <v>36.533999999999999</v>
      </c>
      <c r="N1115" s="11">
        <v>31.108000000000001</v>
      </c>
      <c r="O1115" s="11">
        <v>26.491</v>
      </c>
      <c r="P1115" s="11">
        <v>22.559000000000001</v>
      </c>
      <c r="Q1115" s="11">
        <v>18.902999999999999</v>
      </c>
      <c r="R1115" s="11">
        <v>15.539</v>
      </c>
      <c r="S1115" s="11">
        <v>12.494</v>
      </c>
      <c r="T1115" s="11">
        <v>9.6389999999999993</v>
      </c>
      <c r="U1115" s="11">
        <v>7.0229999999999997</v>
      </c>
      <c r="V1115" s="11">
        <v>4.59</v>
      </c>
      <c r="W1115" s="11">
        <v>2.5990000000000002</v>
      </c>
      <c r="X1115" s="11">
        <v>1.1850000000000001</v>
      </c>
      <c r="Y1115" s="11">
        <v>0.38900000000000001</v>
      </c>
      <c r="Z1115" s="11">
        <v>7.9000000000000001E-2</v>
      </c>
      <c r="AA1115" s="11">
        <v>7.0000000000000001E-3</v>
      </c>
      <c r="AB1115" s="11">
        <v>0</v>
      </c>
      <c r="AC1115" s="11">
        <v>0</v>
      </c>
    </row>
    <row r="1116" spans="1:29" ht="11.5">
      <c r="A1116" s="15">
        <v>1099</v>
      </c>
      <c r="B1116" s="13" t="s">
        <v>1059</v>
      </c>
      <c r="C1116" s="14" t="s">
        <v>1141</v>
      </c>
      <c r="D1116" s="12"/>
      <c r="E1116" s="12">
        <v>478</v>
      </c>
      <c r="F1116" s="13" t="s">
        <v>1110</v>
      </c>
      <c r="G1116" s="12">
        <v>914</v>
      </c>
      <c r="H1116" s="12">
        <v>1965</v>
      </c>
      <c r="I1116" s="11">
        <v>93.361000000000004</v>
      </c>
      <c r="J1116" s="11">
        <v>73.718999999999994</v>
      </c>
      <c r="K1116" s="11">
        <v>59.353999999999999</v>
      </c>
      <c r="L1116" s="11">
        <v>47.54</v>
      </c>
      <c r="M1116" s="11">
        <v>40.959000000000003</v>
      </c>
      <c r="N1116" s="11">
        <v>35.067999999999998</v>
      </c>
      <c r="O1116" s="11">
        <v>29.716000000000001</v>
      </c>
      <c r="P1116" s="11">
        <v>25.178000000000001</v>
      </c>
      <c r="Q1116" s="11">
        <v>21.327000000000002</v>
      </c>
      <c r="R1116" s="11">
        <v>17.722999999999999</v>
      </c>
      <c r="S1116" s="11">
        <v>14.292999999999999</v>
      </c>
      <c r="T1116" s="11">
        <v>11.162000000000001</v>
      </c>
      <c r="U1116" s="11">
        <v>8.234</v>
      </c>
      <c r="V1116" s="11">
        <v>5.5990000000000002</v>
      </c>
      <c r="W1116" s="11">
        <v>3.3010000000000002</v>
      </c>
      <c r="X1116" s="11">
        <v>1.5840000000000001</v>
      </c>
      <c r="Y1116" s="11">
        <v>0.56299999999999994</v>
      </c>
      <c r="Z1116" s="11">
        <v>0.13</v>
      </c>
      <c r="AA1116" s="11">
        <v>1.6E-2</v>
      </c>
      <c r="AB1116" s="11">
        <v>0</v>
      </c>
      <c r="AC1116" s="11">
        <v>0</v>
      </c>
    </row>
    <row r="1117" spans="1:29" ht="11.5">
      <c r="A1117" s="15">
        <v>1100</v>
      </c>
      <c r="B1117" s="13" t="s">
        <v>1059</v>
      </c>
      <c r="C1117" s="14" t="s">
        <v>1141</v>
      </c>
      <c r="D1117" s="12"/>
      <c r="E1117" s="12">
        <v>478</v>
      </c>
      <c r="F1117" s="13" t="s">
        <v>1110</v>
      </c>
      <c r="G1117" s="12">
        <v>914</v>
      </c>
      <c r="H1117" s="12">
        <v>1970</v>
      </c>
      <c r="I1117" s="11">
        <v>107.76600000000001</v>
      </c>
      <c r="J1117" s="11">
        <v>86.816999999999993</v>
      </c>
      <c r="K1117" s="11">
        <v>72.597999999999999</v>
      </c>
      <c r="L1117" s="11">
        <v>58.170999999999999</v>
      </c>
      <c r="M1117" s="11">
        <v>45.89</v>
      </c>
      <c r="N1117" s="11">
        <v>39.15</v>
      </c>
      <c r="O1117" s="11">
        <v>33.335999999999999</v>
      </c>
      <c r="P1117" s="11">
        <v>28.263000000000002</v>
      </c>
      <c r="Q1117" s="11">
        <v>24.135999999999999</v>
      </c>
      <c r="R1117" s="11">
        <v>20.297000000000001</v>
      </c>
      <c r="S1117" s="11">
        <v>16.411999999999999</v>
      </c>
      <c r="T1117" s="11">
        <v>12.868</v>
      </c>
      <c r="U1117" s="11">
        <v>9.6219999999999999</v>
      </c>
      <c r="V1117" s="11">
        <v>6.6379999999999999</v>
      </c>
      <c r="W1117" s="11">
        <v>4.0789999999999997</v>
      </c>
      <c r="X1117" s="11">
        <v>2.0459999999999998</v>
      </c>
      <c r="Y1117" s="11">
        <v>0.76900000000000002</v>
      </c>
      <c r="Z1117" s="11">
        <v>0.191</v>
      </c>
      <c r="AA1117" s="11">
        <v>2.8000000000000001E-2</v>
      </c>
      <c r="AB1117" s="11">
        <v>2E-3</v>
      </c>
      <c r="AC1117" s="11">
        <v>0</v>
      </c>
    </row>
    <row r="1118" spans="1:29" ht="11.5">
      <c r="A1118" s="15">
        <v>1101</v>
      </c>
      <c r="B1118" s="13" t="s">
        <v>1059</v>
      </c>
      <c r="C1118" s="14" t="s">
        <v>1141</v>
      </c>
      <c r="D1118" s="12"/>
      <c r="E1118" s="12">
        <v>478</v>
      </c>
      <c r="F1118" s="13" t="s">
        <v>1110</v>
      </c>
      <c r="G1118" s="12">
        <v>914</v>
      </c>
      <c r="H1118" s="12">
        <v>1975</v>
      </c>
      <c r="I1118" s="11">
        <v>122.982</v>
      </c>
      <c r="J1118" s="11">
        <v>100.911</v>
      </c>
      <c r="K1118" s="11">
        <v>85.641999999999996</v>
      </c>
      <c r="L1118" s="11">
        <v>71.358999999999995</v>
      </c>
      <c r="M1118" s="11">
        <v>56.344999999999999</v>
      </c>
      <c r="N1118" s="11">
        <v>43.609000000000002</v>
      </c>
      <c r="O1118" s="11">
        <v>36.332000000000001</v>
      </c>
      <c r="P1118" s="11">
        <v>31.123999999999999</v>
      </c>
      <c r="Q1118" s="11">
        <v>27.277000000000001</v>
      </c>
      <c r="R1118" s="11">
        <v>23.18</v>
      </c>
      <c r="S1118" s="11">
        <v>18.901</v>
      </c>
      <c r="T1118" s="11">
        <v>14.869</v>
      </c>
      <c r="U1118" s="11">
        <v>11.172000000000001</v>
      </c>
      <c r="V1118" s="11">
        <v>7.827</v>
      </c>
      <c r="W1118" s="11">
        <v>4.8899999999999997</v>
      </c>
      <c r="X1118" s="11">
        <v>2.5649999999999999</v>
      </c>
      <c r="Y1118" s="11">
        <v>1.01</v>
      </c>
      <c r="Z1118" s="11">
        <v>0.26600000000000001</v>
      </c>
      <c r="AA1118" s="11">
        <v>4.1000000000000002E-2</v>
      </c>
      <c r="AB1118" s="11">
        <v>3.0000000000000001E-3</v>
      </c>
      <c r="AC1118" s="11">
        <v>0</v>
      </c>
    </row>
    <row r="1119" spans="1:29" ht="11.5">
      <c r="A1119" s="15">
        <v>1102</v>
      </c>
      <c r="B1119" s="13" t="s">
        <v>1059</v>
      </c>
      <c r="C1119" s="14" t="s">
        <v>1141</v>
      </c>
      <c r="D1119" s="12"/>
      <c r="E1119" s="12">
        <v>478</v>
      </c>
      <c r="F1119" s="13" t="s">
        <v>1110</v>
      </c>
      <c r="G1119" s="12">
        <v>914</v>
      </c>
      <c r="H1119" s="12">
        <v>1980</v>
      </c>
      <c r="I1119" s="11">
        <v>139.631</v>
      </c>
      <c r="J1119" s="11">
        <v>115.777</v>
      </c>
      <c r="K1119" s="11">
        <v>99.626000000000005</v>
      </c>
      <c r="L1119" s="11">
        <v>84.221999999999994</v>
      </c>
      <c r="M1119" s="11">
        <v>69.108999999999995</v>
      </c>
      <c r="N1119" s="11">
        <v>53.899000000000001</v>
      </c>
      <c r="O1119" s="11">
        <v>41.512</v>
      </c>
      <c r="P1119" s="11">
        <v>34.555999999999997</v>
      </c>
      <c r="Q1119" s="11">
        <v>29.518000000000001</v>
      </c>
      <c r="R1119" s="11">
        <v>25.663</v>
      </c>
      <c r="S1119" s="11">
        <v>21.477</v>
      </c>
      <c r="T1119" s="11">
        <v>17.100000000000001</v>
      </c>
      <c r="U1119" s="11">
        <v>12.922000000000001</v>
      </c>
      <c r="V1119" s="11">
        <v>9.09</v>
      </c>
      <c r="W1119" s="11">
        <v>5.8010000000000002</v>
      </c>
      <c r="X1119" s="11">
        <v>3.1240000000000001</v>
      </c>
      <c r="Y1119" s="11">
        <v>1.2929999999999999</v>
      </c>
      <c r="Z1119" s="11">
        <v>0.35899999999999999</v>
      </c>
      <c r="AA1119" s="11">
        <v>5.8000000000000003E-2</v>
      </c>
      <c r="AB1119" s="11">
        <v>5.0000000000000001E-3</v>
      </c>
      <c r="AC1119" s="11">
        <v>0</v>
      </c>
    </row>
    <row r="1120" spans="1:29" ht="11.5">
      <c r="A1120" s="15">
        <v>1103</v>
      </c>
      <c r="B1120" s="13" t="s">
        <v>1059</v>
      </c>
      <c r="C1120" s="14" t="s">
        <v>1141</v>
      </c>
      <c r="D1120" s="12"/>
      <c r="E1120" s="12">
        <v>478</v>
      </c>
      <c r="F1120" s="13" t="s">
        <v>1110</v>
      </c>
      <c r="G1120" s="12">
        <v>914</v>
      </c>
      <c r="H1120" s="12">
        <v>1985</v>
      </c>
      <c r="I1120" s="11">
        <v>158.768</v>
      </c>
      <c r="J1120" s="11">
        <v>132.74700000000001</v>
      </c>
      <c r="K1120" s="11">
        <v>114.47199999999999</v>
      </c>
      <c r="L1120" s="11">
        <v>97.995000000000005</v>
      </c>
      <c r="M1120" s="11">
        <v>81.385999999999996</v>
      </c>
      <c r="N1120" s="11">
        <v>65.891999999999996</v>
      </c>
      <c r="O1120" s="11">
        <v>51.137</v>
      </c>
      <c r="P1120" s="11">
        <v>39.295999999999999</v>
      </c>
      <c r="Q1120" s="11">
        <v>32.676000000000002</v>
      </c>
      <c r="R1120" s="11">
        <v>27.741</v>
      </c>
      <c r="S1120" s="11">
        <v>23.84</v>
      </c>
      <c r="T1120" s="11">
        <v>19.523</v>
      </c>
      <c r="U1120" s="11">
        <v>14.984</v>
      </c>
      <c r="V1120" s="11">
        <v>10.663</v>
      </c>
      <c r="W1120" s="11">
        <v>6.8</v>
      </c>
      <c r="X1120" s="11">
        <v>3.7509999999999999</v>
      </c>
      <c r="Y1120" s="11">
        <v>1.615</v>
      </c>
      <c r="Z1120" s="11">
        <v>0.47199999999999998</v>
      </c>
      <c r="AA1120" s="11">
        <v>8.1000000000000003E-2</v>
      </c>
      <c r="AB1120" s="11">
        <v>6.0000000000000001E-3</v>
      </c>
      <c r="AC1120" s="11">
        <v>0</v>
      </c>
    </row>
    <row r="1121" spans="1:29" ht="11.5">
      <c r="A1121" s="15">
        <v>1104</v>
      </c>
      <c r="B1121" s="13" t="s">
        <v>1059</v>
      </c>
      <c r="C1121" s="14" t="s">
        <v>1141</v>
      </c>
      <c r="D1121" s="12"/>
      <c r="E1121" s="12">
        <v>478</v>
      </c>
      <c r="F1121" s="13" t="s">
        <v>1110</v>
      </c>
      <c r="G1121" s="12">
        <v>914</v>
      </c>
      <c r="H1121" s="12">
        <v>1990</v>
      </c>
      <c r="I1121" s="11">
        <v>179.68899999999999</v>
      </c>
      <c r="J1121" s="11">
        <v>152.33099999999999</v>
      </c>
      <c r="K1121" s="11">
        <v>131.25700000000001</v>
      </c>
      <c r="L1121" s="11">
        <v>112.035</v>
      </c>
      <c r="M1121" s="11">
        <v>93.128</v>
      </c>
      <c r="N1121" s="11">
        <v>75.555000000000007</v>
      </c>
      <c r="O1121" s="11">
        <v>60.829000000000001</v>
      </c>
      <c r="P1121" s="11">
        <v>47.213000000000001</v>
      </c>
      <c r="Q1121" s="11">
        <v>36.299999999999997</v>
      </c>
      <c r="R1121" s="11">
        <v>30.195</v>
      </c>
      <c r="S1121" s="11">
        <v>25.477</v>
      </c>
      <c r="T1121" s="11">
        <v>21.547000000000001</v>
      </c>
      <c r="U1121" s="11">
        <v>17.062999999999999</v>
      </c>
      <c r="V1121" s="11">
        <v>12.327</v>
      </c>
      <c r="W1121" s="11">
        <v>7.992</v>
      </c>
      <c r="X1121" s="11">
        <v>4.3819999999999997</v>
      </c>
      <c r="Y1121" s="11">
        <v>1.9330000000000001</v>
      </c>
      <c r="Z1121" s="11">
        <v>0.60099999999999998</v>
      </c>
      <c r="AA1121" s="11">
        <v>0.108</v>
      </c>
      <c r="AB1121" s="11">
        <v>8.9999999999999993E-3</v>
      </c>
      <c r="AC1121" s="11">
        <v>0</v>
      </c>
    </row>
    <row r="1122" spans="1:29" ht="11.5">
      <c r="A1122" s="15">
        <v>1105</v>
      </c>
      <c r="B1122" s="13" t="s">
        <v>1059</v>
      </c>
      <c r="C1122" s="14" t="s">
        <v>1141</v>
      </c>
      <c r="D1122" s="12"/>
      <c r="E1122" s="12">
        <v>478</v>
      </c>
      <c r="F1122" s="13" t="s">
        <v>1110</v>
      </c>
      <c r="G1122" s="12">
        <v>914</v>
      </c>
      <c r="H1122" s="12">
        <v>1995</v>
      </c>
      <c r="I1122" s="11">
        <v>197.62799999999999</v>
      </c>
      <c r="J1122" s="11">
        <v>173.25200000000001</v>
      </c>
      <c r="K1122" s="11">
        <v>150.71100000000001</v>
      </c>
      <c r="L1122" s="11">
        <v>128.36000000000001</v>
      </c>
      <c r="M1122" s="11">
        <v>106.18</v>
      </c>
      <c r="N1122" s="11">
        <v>86.075999999999993</v>
      </c>
      <c r="O1122" s="11">
        <v>69.460999999999999</v>
      </c>
      <c r="P1122" s="11">
        <v>56.164999999999999</v>
      </c>
      <c r="Q1122" s="11">
        <v>43.756999999999998</v>
      </c>
      <c r="R1122" s="11">
        <v>33.54</v>
      </c>
      <c r="S1122" s="11">
        <v>27.706</v>
      </c>
      <c r="T1122" s="11">
        <v>22.972999999999999</v>
      </c>
      <c r="U1122" s="11">
        <v>18.853999999999999</v>
      </c>
      <c r="V1122" s="11">
        <v>14.118</v>
      </c>
      <c r="W1122" s="11">
        <v>9.2379999999999995</v>
      </c>
      <c r="X1122" s="11">
        <v>5.22</v>
      </c>
      <c r="Y1122" s="11">
        <v>2.319</v>
      </c>
      <c r="Z1122" s="11">
        <v>0.72399999999999998</v>
      </c>
      <c r="AA1122" s="11">
        <v>0.13900000000000001</v>
      </c>
      <c r="AB1122" s="11">
        <v>1.4999999999999999E-2</v>
      </c>
      <c r="AC1122" s="11">
        <v>1E-3</v>
      </c>
    </row>
    <row r="1123" spans="1:29" ht="11.5">
      <c r="A1123" s="15">
        <v>1106</v>
      </c>
      <c r="B1123" s="13" t="s">
        <v>1059</v>
      </c>
      <c r="C1123" s="14" t="s">
        <v>1141</v>
      </c>
      <c r="D1123" s="12"/>
      <c r="E1123" s="12">
        <v>478</v>
      </c>
      <c r="F1123" s="13" t="s">
        <v>1110</v>
      </c>
      <c r="G1123" s="12">
        <v>914</v>
      </c>
      <c r="H1123" s="12">
        <v>2000</v>
      </c>
      <c r="I1123" s="11">
        <v>220.005</v>
      </c>
      <c r="J1123" s="11">
        <v>190.511</v>
      </c>
      <c r="K1123" s="11">
        <v>171.624</v>
      </c>
      <c r="L1123" s="11">
        <v>148.267</v>
      </c>
      <c r="M1123" s="11">
        <v>123.197</v>
      </c>
      <c r="N1123" s="11">
        <v>99.828999999999994</v>
      </c>
      <c r="O1123" s="11">
        <v>80.983000000000004</v>
      </c>
      <c r="P1123" s="11">
        <v>65.822999999999993</v>
      </c>
      <c r="Q1123" s="11">
        <v>53.179000000000002</v>
      </c>
      <c r="R1123" s="11">
        <v>41.213999999999999</v>
      </c>
      <c r="S1123" s="11">
        <v>31.204000000000001</v>
      </c>
      <c r="T1123" s="11">
        <v>25.206</v>
      </c>
      <c r="U1123" s="11">
        <v>20.196000000000002</v>
      </c>
      <c r="V1123" s="11">
        <v>15.759</v>
      </c>
      <c r="W1123" s="11">
        <v>10.884</v>
      </c>
      <c r="X1123" s="11">
        <v>6.1580000000000004</v>
      </c>
      <c r="Y1123" s="11">
        <v>2.7730000000000001</v>
      </c>
      <c r="Z1123" s="11">
        <v>0.874</v>
      </c>
      <c r="AA1123" s="11">
        <v>0.17</v>
      </c>
      <c r="AB1123" s="11">
        <v>1.7999999999999999E-2</v>
      </c>
      <c r="AC1123" s="11">
        <v>1E-3</v>
      </c>
    </row>
    <row r="1124" spans="1:29" ht="11.5">
      <c r="A1124" s="15">
        <v>1107</v>
      </c>
      <c r="B1124" s="13" t="s">
        <v>1059</v>
      </c>
      <c r="C1124" s="14" t="s">
        <v>1141</v>
      </c>
      <c r="D1124" s="12"/>
      <c r="E1124" s="12">
        <v>478</v>
      </c>
      <c r="F1124" s="13" t="s">
        <v>1110</v>
      </c>
      <c r="G1124" s="12">
        <v>914</v>
      </c>
      <c r="H1124" s="12">
        <v>2005</v>
      </c>
      <c r="I1124" s="11">
        <v>247.095</v>
      </c>
      <c r="J1124" s="11">
        <v>212.738</v>
      </c>
      <c r="K1124" s="11">
        <v>189.065</v>
      </c>
      <c r="L1124" s="11">
        <v>170.02199999999999</v>
      </c>
      <c r="M1124" s="11">
        <v>145.74700000000001</v>
      </c>
      <c r="N1124" s="11">
        <v>120.497</v>
      </c>
      <c r="O1124" s="11">
        <v>97.494</v>
      </c>
      <c r="P1124" s="11">
        <v>78.924000000000007</v>
      </c>
      <c r="Q1124" s="11">
        <v>63.866999999999997</v>
      </c>
      <c r="R1124" s="11">
        <v>51.167000000000002</v>
      </c>
      <c r="S1124" s="11">
        <v>39.081000000000003</v>
      </c>
      <c r="T1124" s="11">
        <v>28.893000000000001</v>
      </c>
      <c r="U1124" s="11">
        <v>22.498000000000001</v>
      </c>
      <c r="V1124" s="11">
        <v>17.035</v>
      </c>
      <c r="W1124" s="11">
        <v>12.15</v>
      </c>
      <c r="X1124" s="11">
        <v>7.2530000000000001</v>
      </c>
      <c r="Y1124" s="11">
        <v>3.2749999999999999</v>
      </c>
      <c r="Z1124" s="11">
        <v>1.048</v>
      </c>
      <c r="AA1124" s="11">
        <v>0.20399999999999999</v>
      </c>
      <c r="AB1124" s="11">
        <v>2.1999999999999999E-2</v>
      </c>
      <c r="AC1124" s="11">
        <v>1E-3</v>
      </c>
    </row>
    <row r="1125" spans="1:29" ht="11.5">
      <c r="A1125" s="15">
        <v>1108</v>
      </c>
      <c r="B1125" s="13" t="s">
        <v>1059</v>
      </c>
      <c r="C1125" s="14" t="s">
        <v>1141</v>
      </c>
      <c r="D1125" s="12"/>
      <c r="E1125" s="12">
        <v>478</v>
      </c>
      <c r="F1125" s="13" t="s">
        <v>1110</v>
      </c>
      <c r="G1125" s="12">
        <v>914</v>
      </c>
      <c r="H1125" s="12">
        <v>2010</v>
      </c>
      <c r="I1125" s="11">
        <v>280.34199999999998</v>
      </c>
      <c r="J1125" s="11">
        <v>240.029</v>
      </c>
      <c r="K1125" s="11">
        <v>211.46</v>
      </c>
      <c r="L1125" s="11">
        <v>188.07300000000001</v>
      </c>
      <c r="M1125" s="11">
        <v>168.89599999999999</v>
      </c>
      <c r="N1125" s="11">
        <v>144.75899999999999</v>
      </c>
      <c r="O1125" s="11">
        <v>119.61799999999999</v>
      </c>
      <c r="P1125" s="11">
        <v>96.445999999999998</v>
      </c>
      <c r="Q1125" s="11">
        <v>77.585999999999999</v>
      </c>
      <c r="R1125" s="11">
        <v>62.152999999999999</v>
      </c>
      <c r="S1125" s="11">
        <v>49.02</v>
      </c>
      <c r="T1125" s="11">
        <v>36.555999999999997</v>
      </c>
      <c r="U1125" s="11">
        <v>26.041</v>
      </c>
      <c r="V1125" s="11">
        <v>19.135000000000002</v>
      </c>
      <c r="W1125" s="11">
        <v>13.227</v>
      </c>
      <c r="X1125" s="11">
        <v>8.1769999999999996</v>
      </c>
      <c r="Y1125" s="11">
        <v>3.8980000000000001</v>
      </c>
      <c r="Z1125" s="11">
        <v>1.2490000000000001</v>
      </c>
      <c r="AA1125" s="11">
        <v>0.248</v>
      </c>
      <c r="AB1125" s="11">
        <v>2.7E-2</v>
      </c>
      <c r="AC1125" s="11">
        <v>2E-3</v>
      </c>
    </row>
    <row r="1126" spans="1:29" ht="11.5">
      <c r="A1126" s="15">
        <v>1109</v>
      </c>
      <c r="B1126" s="13" t="s">
        <v>1059</v>
      </c>
      <c r="C1126" s="14" t="s">
        <v>1141</v>
      </c>
      <c r="D1126" s="12"/>
      <c r="E1126" s="12">
        <v>478</v>
      </c>
      <c r="F1126" s="13" t="s">
        <v>1110</v>
      </c>
      <c r="G1126" s="12">
        <v>914</v>
      </c>
      <c r="H1126" s="12">
        <v>2015</v>
      </c>
      <c r="I1126" s="11">
        <v>319.52199999999999</v>
      </c>
      <c r="J1126" s="11">
        <v>273.577</v>
      </c>
      <c r="K1126" s="11">
        <v>238.87299999999999</v>
      </c>
      <c r="L1126" s="11">
        <v>210.917</v>
      </c>
      <c r="M1126" s="11">
        <v>188.07</v>
      </c>
      <c r="N1126" s="11">
        <v>169.21700000000001</v>
      </c>
      <c r="O1126" s="11">
        <v>144.941</v>
      </c>
      <c r="P1126" s="11">
        <v>119.254</v>
      </c>
      <c r="Q1126" s="11">
        <v>95.498000000000005</v>
      </c>
      <c r="R1126" s="11">
        <v>76.003</v>
      </c>
      <c r="S1126" s="11">
        <v>59.912999999999997</v>
      </c>
      <c r="T1126" s="11">
        <v>46.143999999999998</v>
      </c>
      <c r="U1126" s="11">
        <v>33.161000000000001</v>
      </c>
      <c r="V1126" s="11">
        <v>22.295000000000002</v>
      </c>
      <c r="W1126" s="11">
        <v>14.936999999999999</v>
      </c>
      <c r="X1126" s="11">
        <v>8.9629999999999992</v>
      </c>
      <c r="Y1126" s="11">
        <v>4.4320000000000004</v>
      </c>
      <c r="Z1126" s="11">
        <v>1.5</v>
      </c>
      <c r="AA1126" s="11">
        <v>0.29599999999999999</v>
      </c>
      <c r="AB1126" s="11">
        <v>3.3000000000000002E-2</v>
      </c>
      <c r="AC1126" s="11">
        <v>2E-3</v>
      </c>
    </row>
    <row r="1127" spans="1:29" ht="11.5">
      <c r="A1127" s="15">
        <v>1110</v>
      </c>
      <c r="B1127" s="13" t="s">
        <v>1059</v>
      </c>
      <c r="C1127" s="14" t="s">
        <v>1141</v>
      </c>
      <c r="D1127" s="12"/>
      <c r="E1127" s="12">
        <v>478</v>
      </c>
      <c r="F1127" s="13" t="s">
        <v>1110</v>
      </c>
      <c r="G1127" s="12">
        <v>914</v>
      </c>
      <c r="H1127" s="12">
        <v>2020</v>
      </c>
      <c r="I1127" s="11">
        <v>351.30500000000001</v>
      </c>
      <c r="J1127" s="11">
        <v>313.83800000000002</v>
      </c>
      <c r="K1127" s="11">
        <v>272.37799999999999</v>
      </c>
      <c r="L1127" s="11">
        <v>238.27500000000001</v>
      </c>
      <c r="M1127" s="11">
        <v>210.83799999999999</v>
      </c>
      <c r="N1127" s="11">
        <v>188.33</v>
      </c>
      <c r="O1127" s="11">
        <v>169.25899999999999</v>
      </c>
      <c r="P1127" s="11">
        <v>144.363</v>
      </c>
      <c r="Q1127" s="11">
        <v>118.009</v>
      </c>
      <c r="R1127" s="11">
        <v>93.549000000000007</v>
      </c>
      <c r="S1127" s="11">
        <v>73.308999999999997</v>
      </c>
      <c r="T1127" s="11">
        <v>56.457000000000001</v>
      </c>
      <c r="U1127" s="11">
        <v>41.923000000000002</v>
      </c>
      <c r="V1127" s="11">
        <v>28.47</v>
      </c>
      <c r="W1127" s="11">
        <v>17.481999999999999</v>
      </c>
      <c r="X1127" s="11">
        <v>10.182</v>
      </c>
      <c r="Y1127" s="11">
        <v>4.8940000000000001</v>
      </c>
      <c r="Z1127" s="11">
        <v>1.7190000000000001</v>
      </c>
      <c r="AA1127" s="11">
        <v>0.36</v>
      </c>
      <c r="AB1127" s="11">
        <v>3.9E-2</v>
      </c>
      <c r="AC1127" s="11">
        <v>2E-3</v>
      </c>
    </row>
    <row r="1128" spans="1:29" ht="11.5">
      <c r="A1128" s="15">
        <v>1111</v>
      </c>
      <c r="B1128" s="13" t="s">
        <v>1059</v>
      </c>
      <c r="C1128" s="14" t="s">
        <v>1142</v>
      </c>
      <c r="D1128" s="12"/>
      <c r="E1128" s="12">
        <v>562</v>
      </c>
      <c r="F1128" s="13" t="s">
        <v>1110</v>
      </c>
      <c r="G1128" s="12">
        <v>914</v>
      </c>
      <c r="H1128" s="12">
        <v>1950</v>
      </c>
      <c r="I1128" s="11">
        <v>229.07599999999999</v>
      </c>
      <c r="J1128" s="11">
        <v>190.642</v>
      </c>
      <c r="K1128" s="11">
        <v>154.238</v>
      </c>
      <c r="L1128" s="11">
        <v>126.33</v>
      </c>
      <c r="M1128" s="11">
        <v>102.813</v>
      </c>
      <c r="N1128" s="11">
        <v>86.135000000000005</v>
      </c>
      <c r="O1128" s="11">
        <v>71.290000000000006</v>
      </c>
      <c r="P1128" s="11">
        <v>58.570999999999998</v>
      </c>
      <c r="Q1128" s="11">
        <v>46.688000000000002</v>
      </c>
      <c r="R1128" s="11">
        <v>35.601999999999997</v>
      </c>
      <c r="S1128" s="11">
        <v>21.962</v>
      </c>
      <c r="T1128" s="11">
        <v>14.93</v>
      </c>
      <c r="U1128" s="11">
        <v>7.5759999999999996</v>
      </c>
      <c r="V1128" s="11">
        <v>4.5940000000000003</v>
      </c>
      <c r="W1128" s="11">
        <v>2.2970000000000002</v>
      </c>
      <c r="X1128" s="11">
        <v>1.665</v>
      </c>
      <c r="Y1128" s="11">
        <v>0.82199999999999995</v>
      </c>
      <c r="Z1128" s="11">
        <v>0.154</v>
      </c>
      <c r="AA1128" s="11">
        <v>1.4999999999999999E-2</v>
      </c>
      <c r="AB1128" s="11">
        <v>0</v>
      </c>
      <c r="AC1128" s="11">
        <v>0</v>
      </c>
    </row>
    <row r="1129" spans="1:29" ht="11.5">
      <c r="A1129" s="15">
        <v>1112</v>
      </c>
      <c r="B1129" s="13" t="s">
        <v>1059</v>
      </c>
      <c r="C1129" s="14" t="s">
        <v>1142</v>
      </c>
      <c r="D1129" s="12"/>
      <c r="E1129" s="12">
        <v>562</v>
      </c>
      <c r="F1129" s="13" t="s">
        <v>1110</v>
      </c>
      <c r="G1129" s="12">
        <v>914</v>
      </c>
      <c r="H1129" s="12">
        <v>1955</v>
      </c>
      <c r="I1129" s="11">
        <v>307.01499999999999</v>
      </c>
      <c r="J1129" s="11">
        <v>196.89500000000001</v>
      </c>
      <c r="K1129" s="11">
        <v>181.27600000000001</v>
      </c>
      <c r="L1129" s="11">
        <v>148.52500000000001</v>
      </c>
      <c r="M1129" s="11">
        <v>120.184</v>
      </c>
      <c r="N1129" s="11">
        <v>97.135000000000005</v>
      </c>
      <c r="O1129" s="11">
        <v>81.12</v>
      </c>
      <c r="P1129" s="11">
        <v>66.875</v>
      </c>
      <c r="Q1129" s="11">
        <v>54.555999999999997</v>
      </c>
      <c r="R1129" s="11">
        <v>42.963999999999999</v>
      </c>
      <c r="S1129" s="11">
        <v>32.061999999999998</v>
      </c>
      <c r="T1129" s="11">
        <v>19.117999999999999</v>
      </c>
      <c r="U1129" s="11">
        <v>12.237</v>
      </c>
      <c r="V1129" s="11">
        <v>5.6319999999999997</v>
      </c>
      <c r="W1129" s="11">
        <v>2.9119999999999999</v>
      </c>
      <c r="X1129" s="11">
        <v>1.1200000000000001</v>
      </c>
      <c r="Y1129" s="11">
        <v>0.54500000000000004</v>
      </c>
      <c r="Z1129" s="11">
        <v>0.155</v>
      </c>
      <c r="AA1129" s="11">
        <v>1.4E-2</v>
      </c>
      <c r="AB1129" s="11">
        <v>0</v>
      </c>
      <c r="AC1129" s="11">
        <v>0</v>
      </c>
    </row>
    <row r="1130" spans="1:29" ht="11.5">
      <c r="A1130" s="15">
        <v>1113</v>
      </c>
      <c r="B1130" s="13" t="s">
        <v>1059</v>
      </c>
      <c r="C1130" s="14" t="s">
        <v>1142</v>
      </c>
      <c r="D1130" s="12"/>
      <c r="E1130" s="12">
        <v>562</v>
      </c>
      <c r="F1130" s="13" t="s">
        <v>1110</v>
      </c>
      <c r="G1130" s="12">
        <v>914</v>
      </c>
      <c r="H1130" s="12">
        <v>1960</v>
      </c>
      <c r="I1130" s="11">
        <v>357.399</v>
      </c>
      <c r="J1130" s="11">
        <v>264.01900000000001</v>
      </c>
      <c r="K1130" s="11">
        <v>187.08099999999999</v>
      </c>
      <c r="L1130" s="11">
        <v>173.017</v>
      </c>
      <c r="M1130" s="11">
        <v>137.298</v>
      </c>
      <c r="N1130" s="11">
        <v>108.465</v>
      </c>
      <c r="O1130" s="11">
        <v>87.141000000000005</v>
      </c>
      <c r="P1130" s="11">
        <v>72.951999999999998</v>
      </c>
      <c r="Q1130" s="11">
        <v>60.167999999999999</v>
      </c>
      <c r="R1130" s="11">
        <v>49.901000000000003</v>
      </c>
      <c r="S1130" s="11">
        <v>39.499000000000002</v>
      </c>
      <c r="T1130" s="11">
        <v>28.436</v>
      </c>
      <c r="U1130" s="11">
        <v>16.024999999999999</v>
      </c>
      <c r="V1130" s="11">
        <v>9.3230000000000004</v>
      </c>
      <c r="W1130" s="11">
        <v>3.7149999999999999</v>
      </c>
      <c r="X1130" s="11">
        <v>1.504</v>
      </c>
      <c r="Y1130" s="11">
        <v>0.41399999999999998</v>
      </c>
      <c r="Z1130" s="11">
        <v>0.109</v>
      </c>
      <c r="AA1130" s="11">
        <v>1.6E-2</v>
      </c>
      <c r="AB1130" s="11">
        <v>0</v>
      </c>
      <c r="AC1130" s="11">
        <v>0</v>
      </c>
    </row>
    <row r="1131" spans="1:29" ht="11.5">
      <c r="A1131" s="15">
        <v>1114</v>
      </c>
      <c r="B1131" s="13" t="s">
        <v>1059</v>
      </c>
      <c r="C1131" s="14" t="s">
        <v>1142</v>
      </c>
      <c r="D1131" s="12"/>
      <c r="E1131" s="12">
        <v>562</v>
      </c>
      <c r="F1131" s="13" t="s">
        <v>1110</v>
      </c>
      <c r="G1131" s="12">
        <v>914</v>
      </c>
      <c r="H1131" s="12">
        <v>1965</v>
      </c>
      <c r="I1131" s="11">
        <v>415.25</v>
      </c>
      <c r="J1131" s="11">
        <v>307.56099999999998</v>
      </c>
      <c r="K1131" s="11">
        <v>251.62700000000001</v>
      </c>
      <c r="L1131" s="11">
        <v>179.63800000000001</v>
      </c>
      <c r="M1131" s="11">
        <v>162.80699999999999</v>
      </c>
      <c r="N1131" s="11">
        <v>127.303</v>
      </c>
      <c r="O1131" s="11">
        <v>100.104</v>
      </c>
      <c r="P1131" s="11">
        <v>80.311000000000007</v>
      </c>
      <c r="Q1131" s="11">
        <v>67.021000000000001</v>
      </c>
      <c r="R1131" s="11">
        <v>55.335999999999999</v>
      </c>
      <c r="S1131" s="11">
        <v>45.478999999999999</v>
      </c>
      <c r="T1131" s="11">
        <v>34.773000000000003</v>
      </c>
      <c r="U1131" s="11">
        <v>23.591999999999999</v>
      </c>
      <c r="V1131" s="11">
        <v>12.098000000000001</v>
      </c>
      <c r="W1131" s="11">
        <v>6.0439999999999996</v>
      </c>
      <c r="X1131" s="11">
        <v>1.88</v>
      </c>
      <c r="Y1131" s="11">
        <v>0.52700000000000002</v>
      </c>
      <c r="Z1131" s="11">
        <v>8.4000000000000005E-2</v>
      </c>
      <c r="AA1131" s="11">
        <v>1.2E-2</v>
      </c>
      <c r="AB1131" s="11">
        <v>0</v>
      </c>
      <c r="AC1131" s="11">
        <v>0</v>
      </c>
    </row>
    <row r="1132" spans="1:29" ht="11.5">
      <c r="A1132" s="15">
        <v>1115</v>
      </c>
      <c r="B1132" s="13" t="s">
        <v>1059</v>
      </c>
      <c r="C1132" s="14" t="s">
        <v>1142</v>
      </c>
      <c r="D1132" s="12"/>
      <c r="E1132" s="12">
        <v>562</v>
      </c>
      <c r="F1132" s="13" t="s">
        <v>1110</v>
      </c>
      <c r="G1132" s="12">
        <v>914</v>
      </c>
      <c r="H1132" s="12">
        <v>1970</v>
      </c>
      <c r="I1132" s="11">
        <v>473.68299999999999</v>
      </c>
      <c r="J1132" s="11">
        <v>356.827</v>
      </c>
      <c r="K1132" s="11">
        <v>293.62299999999999</v>
      </c>
      <c r="L1132" s="11">
        <v>242.11199999999999</v>
      </c>
      <c r="M1132" s="11">
        <v>169.36699999999999</v>
      </c>
      <c r="N1132" s="11">
        <v>151.61000000000001</v>
      </c>
      <c r="O1132" s="11">
        <v>118.01600000000001</v>
      </c>
      <c r="P1132" s="11">
        <v>92.620999999999995</v>
      </c>
      <c r="Q1132" s="11">
        <v>74.061000000000007</v>
      </c>
      <c r="R1132" s="11">
        <v>61.927</v>
      </c>
      <c r="S1132" s="11">
        <v>50.616999999999997</v>
      </c>
      <c r="T1132" s="11">
        <v>40.11</v>
      </c>
      <c r="U1132" s="11">
        <v>28.913</v>
      </c>
      <c r="V1132" s="11">
        <v>17.87</v>
      </c>
      <c r="W1132" s="11">
        <v>7.883</v>
      </c>
      <c r="X1132" s="11">
        <v>3.07</v>
      </c>
      <c r="Y1132" s="11">
        <v>0.66500000000000004</v>
      </c>
      <c r="Z1132" s="11">
        <v>0.108</v>
      </c>
      <c r="AA1132" s="11">
        <v>8.9999999999999993E-3</v>
      </c>
      <c r="AB1132" s="11">
        <v>0</v>
      </c>
      <c r="AC1132" s="11">
        <v>0</v>
      </c>
    </row>
    <row r="1133" spans="1:29" ht="11.5">
      <c r="A1133" s="15">
        <v>1116</v>
      </c>
      <c r="B1133" s="13" t="s">
        <v>1059</v>
      </c>
      <c r="C1133" s="14" t="s">
        <v>1142</v>
      </c>
      <c r="D1133" s="12"/>
      <c r="E1133" s="12">
        <v>562</v>
      </c>
      <c r="F1133" s="13" t="s">
        <v>1110</v>
      </c>
      <c r="G1133" s="12">
        <v>914</v>
      </c>
      <c r="H1133" s="12">
        <v>1975</v>
      </c>
      <c r="I1133" s="11">
        <v>535.23800000000006</v>
      </c>
      <c r="J1133" s="11">
        <v>406.41699999999997</v>
      </c>
      <c r="K1133" s="11">
        <v>341.798</v>
      </c>
      <c r="L1133" s="11">
        <v>264.52100000000002</v>
      </c>
      <c r="M1133" s="11">
        <v>198.333</v>
      </c>
      <c r="N1133" s="11">
        <v>155.208</v>
      </c>
      <c r="O1133" s="11">
        <v>157.441</v>
      </c>
      <c r="P1133" s="11">
        <v>121.874</v>
      </c>
      <c r="Q1133" s="11">
        <v>94.783000000000001</v>
      </c>
      <c r="R1133" s="11">
        <v>75.146000000000001</v>
      </c>
      <c r="S1133" s="11">
        <v>61.6</v>
      </c>
      <c r="T1133" s="11">
        <v>46.781999999999996</v>
      </c>
      <c r="U1133" s="11">
        <v>33.58</v>
      </c>
      <c r="V1133" s="11">
        <v>22.135000000000002</v>
      </c>
      <c r="W1133" s="11">
        <v>11.842000000000001</v>
      </c>
      <c r="X1133" s="11">
        <v>4.1109999999999998</v>
      </c>
      <c r="Y1133" s="11">
        <v>1.1140000000000001</v>
      </c>
      <c r="Z1133" s="11">
        <v>0.14299999999999999</v>
      </c>
      <c r="AA1133" s="11">
        <v>1.2E-2</v>
      </c>
      <c r="AB1133" s="11">
        <v>0</v>
      </c>
      <c r="AC1133" s="11">
        <v>0</v>
      </c>
    </row>
    <row r="1134" spans="1:29" ht="11.5">
      <c r="A1134" s="15">
        <v>1117</v>
      </c>
      <c r="B1134" s="13" t="s">
        <v>1059</v>
      </c>
      <c r="C1134" s="14" t="s">
        <v>1142</v>
      </c>
      <c r="D1134" s="12"/>
      <c r="E1134" s="12">
        <v>562</v>
      </c>
      <c r="F1134" s="13" t="s">
        <v>1110</v>
      </c>
      <c r="G1134" s="12">
        <v>914</v>
      </c>
      <c r="H1134" s="12">
        <v>1980</v>
      </c>
      <c r="I1134" s="11">
        <v>620.86</v>
      </c>
      <c r="J1134" s="11">
        <v>458.31700000000001</v>
      </c>
      <c r="K1134" s="11">
        <v>391.3</v>
      </c>
      <c r="L1134" s="11">
        <v>265.44</v>
      </c>
      <c r="M1134" s="11">
        <v>175.297</v>
      </c>
      <c r="N1134" s="11">
        <v>220.19900000000001</v>
      </c>
      <c r="O1134" s="11">
        <v>198.53</v>
      </c>
      <c r="P1134" s="11">
        <v>163.172</v>
      </c>
      <c r="Q1134" s="11">
        <v>126.34</v>
      </c>
      <c r="R1134" s="11">
        <v>98.828999999999994</v>
      </c>
      <c r="S1134" s="11">
        <v>78.433000000000007</v>
      </c>
      <c r="T1134" s="11">
        <v>59.024999999999999</v>
      </c>
      <c r="U1134" s="11">
        <v>39.81</v>
      </c>
      <c r="V1134" s="11">
        <v>26.303000000000001</v>
      </c>
      <c r="W1134" s="11">
        <v>15.151999999999999</v>
      </c>
      <c r="X1134" s="11">
        <v>6.4720000000000004</v>
      </c>
      <c r="Y1134" s="11">
        <v>1.585</v>
      </c>
      <c r="Z1134" s="11">
        <v>0.25700000000000001</v>
      </c>
      <c r="AA1134" s="11">
        <v>1.7000000000000001E-2</v>
      </c>
      <c r="AB1134" s="11">
        <v>0</v>
      </c>
      <c r="AC1134" s="11">
        <v>0</v>
      </c>
    </row>
    <row r="1135" spans="1:29" ht="11.5">
      <c r="A1135" s="15">
        <v>1118</v>
      </c>
      <c r="B1135" s="13" t="s">
        <v>1059</v>
      </c>
      <c r="C1135" s="14" t="s">
        <v>1142</v>
      </c>
      <c r="D1135" s="12"/>
      <c r="E1135" s="12">
        <v>562</v>
      </c>
      <c r="F1135" s="13" t="s">
        <v>1110</v>
      </c>
      <c r="G1135" s="12">
        <v>914</v>
      </c>
      <c r="H1135" s="12">
        <v>1985</v>
      </c>
      <c r="I1135" s="11">
        <v>729.16499999999996</v>
      </c>
      <c r="J1135" s="11">
        <v>536.39499999999998</v>
      </c>
      <c r="K1135" s="11">
        <v>444.45699999999999</v>
      </c>
      <c r="L1135" s="11">
        <v>367.46600000000001</v>
      </c>
      <c r="M1135" s="11">
        <v>232.738</v>
      </c>
      <c r="N1135" s="11">
        <v>171.89</v>
      </c>
      <c r="O1135" s="11">
        <v>214.7</v>
      </c>
      <c r="P1135" s="11">
        <v>172.58500000000001</v>
      </c>
      <c r="Q1135" s="11">
        <v>139.536</v>
      </c>
      <c r="R1135" s="11">
        <v>106.667</v>
      </c>
      <c r="S1135" s="11">
        <v>85.793000000000006</v>
      </c>
      <c r="T1135" s="11">
        <v>70.239000000000004</v>
      </c>
      <c r="U1135" s="11">
        <v>51.314</v>
      </c>
      <c r="V1135" s="11">
        <v>32.173000000000002</v>
      </c>
      <c r="W1135" s="11">
        <v>18.832000000000001</v>
      </c>
      <c r="X1135" s="11">
        <v>8.8290000000000006</v>
      </c>
      <c r="Y1135" s="11">
        <v>2.738</v>
      </c>
      <c r="Z1135" s="11">
        <v>0.41599999999999998</v>
      </c>
      <c r="AA1135" s="11">
        <v>3.5999999999999997E-2</v>
      </c>
      <c r="AB1135" s="11">
        <v>0</v>
      </c>
      <c r="AC1135" s="11">
        <v>0</v>
      </c>
    </row>
    <row r="1136" spans="1:29" ht="11.5">
      <c r="A1136" s="15">
        <v>1119</v>
      </c>
      <c r="B1136" s="13" t="s">
        <v>1059</v>
      </c>
      <c r="C1136" s="14" t="s">
        <v>1142</v>
      </c>
      <c r="D1136" s="12"/>
      <c r="E1136" s="12">
        <v>562</v>
      </c>
      <c r="F1136" s="13" t="s">
        <v>1110</v>
      </c>
      <c r="G1136" s="12">
        <v>914</v>
      </c>
      <c r="H1136" s="12">
        <v>1990</v>
      </c>
      <c r="I1136" s="11">
        <v>823.50900000000001</v>
      </c>
      <c r="J1136" s="11">
        <v>631.88099999999997</v>
      </c>
      <c r="K1136" s="11">
        <v>524.38699999999994</v>
      </c>
      <c r="L1136" s="11">
        <v>363.56400000000002</v>
      </c>
      <c r="M1136" s="11">
        <v>277.601</v>
      </c>
      <c r="N1136" s="11">
        <v>275.649</v>
      </c>
      <c r="O1136" s="11">
        <v>218.57300000000001</v>
      </c>
      <c r="P1136" s="11">
        <v>198.69499999999999</v>
      </c>
      <c r="Q1136" s="11">
        <v>160.15899999999999</v>
      </c>
      <c r="R1136" s="11">
        <v>129.24799999999999</v>
      </c>
      <c r="S1136" s="11">
        <v>98.307000000000002</v>
      </c>
      <c r="T1136" s="11">
        <v>78.38</v>
      </c>
      <c r="U1136" s="11">
        <v>62.134</v>
      </c>
      <c r="V1136" s="11">
        <v>42.555</v>
      </c>
      <c r="W1136" s="11">
        <v>23.934999999999999</v>
      </c>
      <c r="X1136" s="11">
        <v>11.579000000000001</v>
      </c>
      <c r="Y1136" s="11">
        <v>4.0049999999999999</v>
      </c>
      <c r="Z1136" s="11">
        <v>0.78300000000000003</v>
      </c>
      <c r="AA1136" s="11">
        <v>6.3E-2</v>
      </c>
      <c r="AB1136" s="11">
        <v>3.0000000000000001E-3</v>
      </c>
      <c r="AC1136" s="11">
        <v>0</v>
      </c>
    </row>
    <row r="1137" spans="1:29" ht="11.5">
      <c r="A1137" s="15">
        <v>1120</v>
      </c>
      <c r="B1137" s="13" t="s">
        <v>1059</v>
      </c>
      <c r="C1137" s="14" t="s">
        <v>1142</v>
      </c>
      <c r="D1137" s="12"/>
      <c r="E1137" s="12">
        <v>562</v>
      </c>
      <c r="F1137" s="13" t="s">
        <v>1110</v>
      </c>
      <c r="G1137" s="12">
        <v>914</v>
      </c>
      <c r="H1137" s="12">
        <v>1995</v>
      </c>
      <c r="I1137" s="11">
        <v>975.42399999999998</v>
      </c>
      <c r="J1137" s="11">
        <v>725.81600000000003</v>
      </c>
      <c r="K1137" s="11">
        <v>620.24099999999999</v>
      </c>
      <c r="L1137" s="11">
        <v>489.596</v>
      </c>
      <c r="M1137" s="11">
        <v>317.23700000000002</v>
      </c>
      <c r="N1137" s="11">
        <v>258.25099999999998</v>
      </c>
      <c r="O1137" s="11">
        <v>276.90100000000001</v>
      </c>
      <c r="P1137" s="11">
        <v>234.46700000000001</v>
      </c>
      <c r="Q1137" s="11">
        <v>212.535</v>
      </c>
      <c r="R1137" s="11">
        <v>165.05</v>
      </c>
      <c r="S1137" s="11">
        <v>128.36500000000001</v>
      </c>
      <c r="T1137" s="11">
        <v>92.554000000000002</v>
      </c>
      <c r="U1137" s="11">
        <v>69.715999999999994</v>
      </c>
      <c r="V1137" s="11">
        <v>52.021000000000001</v>
      </c>
      <c r="W1137" s="11">
        <v>32.128</v>
      </c>
      <c r="X1137" s="11">
        <v>15.04</v>
      </c>
      <c r="Y1137" s="11">
        <v>5.4</v>
      </c>
      <c r="Z1137" s="11">
        <v>1.1890000000000001</v>
      </c>
      <c r="AA1137" s="11">
        <v>0.125</v>
      </c>
      <c r="AB1137" s="11">
        <v>5.0000000000000001E-3</v>
      </c>
      <c r="AC1137" s="11">
        <v>0</v>
      </c>
    </row>
    <row r="1138" spans="1:29" ht="11.5">
      <c r="A1138" s="15">
        <v>1121</v>
      </c>
      <c r="B1138" s="13" t="s">
        <v>1059</v>
      </c>
      <c r="C1138" s="14" t="s">
        <v>1142</v>
      </c>
      <c r="D1138" s="12"/>
      <c r="E1138" s="12">
        <v>562</v>
      </c>
      <c r="F1138" s="13" t="s">
        <v>1110</v>
      </c>
      <c r="G1138" s="12">
        <v>914</v>
      </c>
      <c r="H1138" s="12">
        <v>2000</v>
      </c>
      <c r="I1138" s="11">
        <v>1194.9780000000001</v>
      </c>
      <c r="J1138" s="11">
        <v>879.44500000000005</v>
      </c>
      <c r="K1138" s="11">
        <v>712.51199999999994</v>
      </c>
      <c r="L1138" s="11">
        <v>550.37199999999996</v>
      </c>
      <c r="M1138" s="11">
        <v>409.96100000000001</v>
      </c>
      <c r="N1138" s="11">
        <v>329.2</v>
      </c>
      <c r="O1138" s="11">
        <v>297.35399999999998</v>
      </c>
      <c r="P1138" s="11">
        <v>295.45</v>
      </c>
      <c r="Q1138" s="11">
        <v>241.21299999999999</v>
      </c>
      <c r="R1138" s="11">
        <v>211.43</v>
      </c>
      <c r="S1138" s="11">
        <v>160.89099999999999</v>
      </c>
      <c r="T1138" s="11">
        <v>120.45699999999999</v>
      </c>
      <c r="U1138" s="11">
        <v>82.512</v>
      </c>
      <c r="V1138" s="11">
        <v>58.613999999999997</v>
      </c>
      <c r="W1138" s="11">
        <v>39.527999999999999</v>
      </c>
      <c r="X1138" s="11">
        <v>20.375</v>
      </c>
      <c r="Y1138" s="11">
        <v>7.101</v>
      </c>
      <c r="Z1138" s="11">
        <v>1.629</v>
      </c>
      <c r="AA1138" s="11">
        <v>0.191</v>
      </c>
      <c r="AB1138" s="11">
        <v>0.01</v>
      </c>
      <c r="AC1138" s="11">
        <v>0</v>
      </c>
    </row>
    <row r="1139" spans="1:29" ht="11.5">
      <c r="A1139" s="15">
        <v>1122</v>
      </c>
      <c r="B1139" s="13" t="s">
        <v>1059</v>
      </c>
      <c r="C1139" s="14" t="s">
        <v>1142</v>
      </c>
      <c r="D1139" s="12"/>
      <c r="E1139" s="12">
        <v>562</v>
      </c>
      <c r="F1139" s="13" t="s">
        <v>1110</v>
      </c>
      <c r="G1139" s="12">
        <v>914</v>
      </c>
      <c r="H1139" s="12">
        <v>2005</v>
      </c>
      <c r="I1139" s="11">
        <v>1446.7090000000001</v>
      </c>
      <c r="J1139" s="11">
        <v>1102.6579999999999</v>
      </c>
      <c r="K1139" s="11">
        <v>863.74599999999998</v>
      </c>
      <c r="L1139" s="11">
        <v>656.33199999999999</v>
      </c>
      <c r="M1139" s="11">
        <v>481.90499999999997</v>
      </c>
      <c r="N1139" s="11">
        <v>427.44900000000001</v>
      </c>
      <c r="O1139" s="11">
        <v>364.55700000000002</v>
      </c>
      <c r="P1139" s="11">
        <v>299.154</v>
      </c>
      <c r="Q1139" s="11">
        <v>292.45999999999998</v>
      </c>
      <c r="R1139" s="11">
        <v>234.63499999999999</v>
      </c>
      <c r="S1139" s="11">
        <v>203.20099999999999</v>
      </c>
      <c r="T1139" s="11">
        <v>150.62899999999999</v>
      </c>
      <c r="U1139" s="11">
        <v>107.9</v>
      </c>
      <c r="V1139" s="11">
        <v>69.766999999999996</v>
      </c>
      <c r="W1139" s="11">
        <v>44.851999999999997</v>
      </c>
      <c r="X1139" s="11">
        <v>25.303000000000001</v>
      </c>
      <c r="Y1139" s="11">
        <v>9.7430000000000003</v>
      </c>
      <c r="Z1139" s="11">
        <v>2.1709999999999998</v>
      </c>
      <c r="AA1139" s="11">
        <v>0.26600000000000001</v>
      </c>
      <c r="AB1139" s="11">
        <v>1.7000000000000001E-2</v>
      </c>
      <c r="AC1139" s="11">
        <v>0</v>
      </c>
    </row>
    <row r="1140" spans="1:29" ht="11.5">
      <c r="A1140" s="15">
        <v>1123</v>
      </c>
      <c r="B1140" s="13" t="s">
        <v>1059</v>
      </c>
      <c r="C1140" s="14" t="s">
        <v>1142</v>
      </c>
      <c r="D1140" s="12"/>
      <c r="E1140" s="12">
        <v>562</v>
      </c>
      <c r="F1140" s="13" t="s">
        <v>1110</v>
      </c>
      <c r="G1140" s="12">
        <v>914</v>
      </c>
      <c r="H1140" s="12">
        <v>2010</v>
      </c>
      <c r="I1140" s="11">
        <v>1743.0719999999999</v>
      </c>
      <c r="J1140" s="11">
        <v>1365.009</v>
      </c>
      <c r="K1140" s="11">
        <v>1084.8430000000001</v>
      </c>
      <c r="L1140" s="11">
        <v>851.13800000000003</v>
      </c>
      <c r="M1140" s="11">
        <v>641.68399999999997</v>
      </c>
      <c r="N1140" s="11">
        <v>468.315</v>
      </c>
      <c r="O1140" s="11">
        <v>414.70100000000002</v>
      </c>
      <c r="P1140" s="11">
        <v>353.25099999999998</v>
      </c>
      <c r="Q1140" s="11">
        <v>289.10700000000003</v>
      </c>
      <c r="R1140" s="11">
        <v>281</v>
      </c>
      <c r="S1140" s="11">
        <v>222.35499999999999</v>
      </c>
      <c r="T1140" s="11">
        <v>188.446</v>
      </c>
      <c r="U1140" s="11">
        <v>134.88499999999999</v>
      </c>
      <c r="V1140" s="11">
        <v>91.3</v>
      </c>
      <c r="W1140" s="11">
        <v>53.521000000000001</v>
      </c>
      <c r="X1140" s="11">
        <v>28.835000000000001</v>
      </c>
      <c r="Y1140" s="11">
        <v>12.161</v>
      </c>
      <c r="Z1140" s="11">
        <v>3.0049999999999999</v>
      </c>
      <c r="AA1140" s="11">
        <v>0.36</v>
      </c>
      <c r="AB1140" s="11">
        <v>2.3E-2</v>
      </c>
      <c r="AC1140" s="11">
        <v>1E-3</v>
      </c>
    </row>
    <row r="1141" spans="1:29" ht="11.5">
      <c r="A1141" s="15">
        <v>1124</v>
      </c>
      <c r="B1141" s="13" t="s">
        <v>1059</v>
      </c>
      <c r="C1141" s="14" t="s">
        <v>1142</v>
      </c>
      <c r="D1141" s="12"/>
      <c r="E1141" s="12">
        <v>562</v>
      </c>
      <c r="F1141" s="13" t="s">
        <v>1110</v>
      </c>
      <c r="G1141" s="12">
        <v>914</v>
      </c>
      <c r="H1141" s="12">
        <v>2015</v>
      </c>
      <c r="I1141" s="11">
        <v>2079.3209999999999</v>
      </c>
      <c r="J1141" s="11">
        <v>1674.6420000000001</v>
      </c>
      <c r="K1141" s="11">
        <v>1350.788</v>
      </c>
      <c r="L1141" s="11">
        <v>1075.0989999999999</v>
      </c>
      <c r="M1141" s="11">
        <v>842.346</v>
      </c>
      <c r="N1141" s="11">
        <v>634.89499999999998</v>
      </c>
      <c r="O1141" s="11">
        <v>461.51400000000001</v>
      </c>
      <c r="P1141" s="11">
        <v>406.53199999999998</v>
      </c>
      <c r="Q1141" s="11">
        <v>343.67500000000001</v>
      </c>
      <c r="R1141" s="11">
        <v>278.15199999999999</v>
      </c>
      <c r="S1141" s="11">
        <v>266.613</v>
      </c>
      <c r="T1141" s="11">
        <v>206.21199999999999</v>
      </c>
      <c r="U1141" s="11">
        <v>169.05</v>
      </c>
      <c r="V1141" s="11">
        <v>115.25700000000001</v>
      </c>
      <c r="W1141" s="11">
        <v>71.388000000000005</v>
      </c>
      <c r="X1141" s="11">
        <v>35.323999999999998</v>
      </c>
      <c r="Y1141" s="11">
        <v>14.352</v>
      </c>
      <c r="Z1141" s="11">
        <v>3.9119999999999999</v>
      </c>
      <c r="AA1141" s="11">
        <v>0.52100000000000002</v>
      </c>
      <c r="AB1141" s="11">
        <v>3.3000000000000002E-2</v>
      </c>
      <c r="AC1141" s="11">
        <v>1E-3</v>
      </c>
    </row>
    <row r="1142" spans="1:29" ht="11.5">
      <c r="A1142" s="15">
        <v>1125</v>
      </c>
      <c r="B1142" s="13" t="s">
        <v>1059</v>
      </c>
      <c r="C1142" s="14" t="s">
        <v>1142</v>
      </c>
      <c r="D1142" s="12"/>
      <c r="E1142" s="12">
        <v>562</v>
      </c>
      <c r="F1142" s="13" t="s">
        <v>1110</v>
      </c>
      <c r="G1142" s="12">
        <v>914</v>
      </c>
      <c r="H1142" s="12">
        <v>2020</v>
      </c>
      <c r="I1142" s="11">
        <v>2440.373</v>
      </c>
      <c r="J1142" s="11">
        <v>2018.6569999999999</v>
      </c>
      <c r="K1142" s="11">
        <v>1659.4449999999999</v>
      </c>
      <c r="L1142" s="11">
        <v>1339.8869999999999</v>
      </c>
      <c r="M1142" s="11">
        <v>1063.0329999999999</v>
      </c>
      <c r="N1142" s="11">
        <v>830.85799999999995</v>
      </c>
      <c r="O1142" s="11">
        <v>624.97799999999995</v>
      </c>
      <c r="P1142" s="11">
        <v>453.44799999999998</v>
      </c>
      <c r="Q1142" s="11">
        <v>397.51100000000002</v>
      </c>
      <c r="R1142" s="11">
        <v>333.31400000000002</v>
      </c>
      <c r="S1142" s="11">
        <v>265.84399999999999</v>
      </c>
      <c r="T1142" s="11">
        <v>249.047</v>
      </c>
      <c r="U1142" s="11">
        <v>186.38200000000001</v>
      </c>
      <c r="V1142" s="11">
        <v>145.601</v>
      </c>
      <c r="W1142" s="11">
        <v>90.932000000000002</v>
      </c>
      <c r="X1142" s="11">
        <v>47.621000000000002</v>
      </c>
      <c r="Y1142" s="11">
        <v>17.818999999999999</v>
      </c>
      <c r="Z1142" s="11">
        <v>4.68</v>
      </c>
      <c r="AA1142" s="11">
        <v>0.68700000000000006</v>
      </c>
      <c r="AB1142" s="11">
        <v>4.7E-2</v>
      </c>
      <c r="AC1142" s="11">
        <v>1E-3</v>
      </c>
    </row>
    <row r="1143" spans="1:29" ht="11.5">
      <c r="A1143" s="15">
        <v>1126</v>
      </c>
      <c r="B1143" s="13" t="s">
        <v>1059</v>
      </c>
      <c r="C1143" s="14" t="s">
        <v>1143</v>
      </c>
      <c r="D1143" s="12"/>
      <c r="E1143" s="12">
        <v>566</v>
      </c>
      <c r="F1143" s="13" t="s">
        <v>1110</v>
      </c>
      <c r="G1143" s="12">
        <v>914</v>
      </c>
      <c r="H1143" s="12">
        <v>1950</v>
      </c>
      <c r="I1143" s="11">
        <v>3228.75</v>
      </c>
      <c r="J1143" s="11">
        <v>2583</v>
      </c>
      <c r="K1143" s="11">
        <v>2226</v>
      </c>
      <c r="L1143" s="11">
        <v>1929.9</v>
      </c>
      <c r="M1143" s="11">
        <v>1672.6489999999999</v>
      </c>
      <c r="N1143" s="11">
        <v>1444.8</v>
      </c>
      <c r="O1143" s="11">
        <v>1231.6510000000001</v>
      </c>
      <c r="P1143" s="11">
        <v>1019.552</v>
      </c>
      <c r="Q1143" s="11">
        <v>858.899</v>
      </c>
      <c r="R1143" s="11">
        <v>717.15</v>
      </c>
      <c r="S1143" s="11">
        <v>632.1</v>
      </c>
      <c r="T1143" s="11">
        <v>502.95</v>
      </c>
      <c r="U1143" s="11">
        <v>364.351</v>
      </c>
      <c r="V1143" s="11">
        <v>241.501</v>
      </c>
      <c r="W1143" s="11">
        <v>140.69999999999999</v>
      </c>
      <c r="X1143" s="11">
        <v>66.150000000000006</v>
      </c>
      <c r="Y1143" s="11">
        <v>22.163</v>
      </c>
      <c r="Z1143" s="11">
        <v>3.7610000000000001</v>
      </c>
      <c r="AA1143" s="11">
        <v>0.31</v>
      </c>
      <c r="AB1143" s="11">
        <v>1.7000000000000001E-2</v>
      </c>
      <c r="AC1143" s="11">
        <v>0</v>
      </c>
    </row>
    <row r="1144" spans="1:29" ht="11.5">
      <c r="A1144" s="15">
        <v>1127</v>
      </c>
      <c r="B1144" s="13" t="s">
        <v>1059</v>
      </c>
      <c r="C1144" s="14" t="s">
        <v>1143</v>
      </c>
      <c r="D1144" s="12"/>
      <c r="E1144" s="12">
        <v>566</v>
      </c>
      <c r="F1144" s="13" t="s">
        <v>1110</v>
      </c>
      <c r="G1144" s="12">
        <v>914</v>
      </c>
      <c r="H1144" s="12">
        <v>1955</v>
      </c>
      <c r="I1144" s="11">
        <v>3402.2869999999998</v>
      </c>
      <c r="J1144" s="11">
        <v>2793.4639999999999</v>
      </c>
      <c r="K1144" s="11">
        <v>2457.491</v>
      </c>
      <c r="L1144" s="11">
        <v>2138.2930000000001</v>
      </c>
      <c r="M1144" s="11">
        <v>1824.9390000000001</v>
      </c>
      <c r="N1144" s="11">
        <v>1568.03</v>
      </c>
      <c r="O1144" s="11">
        <v>1353.3</v>
      </c>
      <c r="P1144" s="11">
        <v>1150.107</v>
      </c>
      <c r="Q1144" s="11">
        <v>941.77200000000005</v>
      </c>
      <c r="R1144" s="11">
        <v>781.67100000000005</v>
      </c>
      <c r="S1144" s="11">
        <v>638.50800000000004</v>
      </c>
      <c r="T1144" s="11">
        <v>542.78099999999995</v>
      </c>
      <c r="U1144" s="11">
        <v>405.07900000000001</v>
      </c>
      <c r="V1144" s="11">
        <v>263.99200000000002</v>
      </c>
      <c r="W1144" s="11">
        <v>147.535</v>
      </c>
      <c r="X1144" s="11">
        <v>64.822999999999993</v>
      </c>
      <c r="Y1144" s="11">
        <v>19.954000000000001</v>
      </c>
      <c r="Z1144" s="11">
        <v>3.7610000000000001</v>
      </c>
      <c r="AA1144" s="11">
        <v>0.31</v>
      </c>
      <c r="AB1144" s="11">
        <v>1.7000000000000001E-2</v>
      </c>
      <c r="AC1144" s="11">
        <v>0</v>
      </c>
    </row>
    <row r="1145" spans="1:29" ht="11.5">
      <c r="A1145" s="15">
        <v>1128</v>
      </c>
      <c r="B1145" s="13" t="s">
        <v>1059</v>
      </c>
      <c r="C1145" s="14" t="s">
        <v>1143</v>
      </c>
      <c r="D1145" s="12"/>
      <c r="E1145" s="12">
        <v>566</v>
      </c>
      <c r="F1145" s="13" t="s">
        <v>1110</v>
      </c>
      <c r="G1145" s="12">
        <v>914</v>
      </c>
      <c r="H1145" s="12">
        <v>1960</v>
      </c>
      <c r="I1145" s="11">
        <v>3829.828</v>
      </c>
      <c r="J1145" s="11">
        <v>2981.7159999999999</v>
      </c>
      <c r="K1145" s="11">
        <v>2667.98</v>
      </c>
      <c r="L1145" s="11">
        <v>2367.558</v>
      </c>
      <c r="M1145" s="11">
        <v>2030.3689999999999</v>
      </c>
      <c r="N1145" s="11">
        <v>1719.364</v>
      </c>
      <c r="O1145" s="11">
        <v>1476.002</v>
      </c>
      <c r="P1145" s="11">
        <v>1269.9580000000001</v>
      </c>
      <c r="Q1145" s="11">
        <v>1068.2929999999999</v>
      </c>
      <c r="R1145" s="11">
        <v>862.48599999999999</v>
      </c>
      <c r="S1145" s="11">
        <v>700.99699999999996</v>
      </c>
      <c r="T1145" s="11">
        <v>553.17700000000002</v>
      </c>
      <c r="U1145" s="11">
        <v>442.57900000000001</v>
      </c>
      <c r="V1145" s="11">
        <v>298.93400000000003</v>
      </c>
      <c r="W1145" s="11">
        <v>165.81399999999999</v>
      </c>
      <c r="X1145" s="11">
        <v>70.933999999999997</v>
      </c>
      <c r="Y1145" s="11">
        <v>20.821000000000002</v>
      </c>
      <c r="Z1145" s="11">
        <v>3.68</v>
      </c>
      <c r="AA1145" s="11">
        <v>0.33900000000000002</v>
      </c>
      <c r="AB1145" s="11">
        <v>1.7999999999999999E-2</v>
      </c>
      <c r="AC1145" s="11">
        <v>0</v>
      </c>
    </row>
    <row r="1146" spans="1:29" ht="11.5">
      <c r="A1146" s="15">
        <v>1129</v>
      </c>
      <c r="B1146" s="13" t="s">
        <v>1059</v>
      </c>
      <c r="C1146" s="14" t="s">
        <v>1143</v>
      </c>
      <c r="D1146" s="12"/>
      <c r="E1146" s="12">
        <v>566</v>
      </c>
      <c r="F1146" s="13" t="s">
        <v>1110</v>
      </c>
      <c r="G1146" s="12">
        <v>914</v>
      </c>
      <c r="H1146" s="12">
        <v>1965</v>
      </c>
      <c r="I1146" s="11">
        <v>4336.6059999999998</v>
      </c>
      <c r="J1146" s="11">
        <v>3406.6680000000001</v>
      </c>
      <c r="K1146" s="11">
        <v>2859.8249999999998</v>
      </c>
      <c r="L1146" s="11">
        <v>2578.61</v>
      </c>
      <c r="M1146" s="11">
        <v>2258.2260000000001</v>
      </c>
      <c r="N1146" s="11">
        <v>1923.33</v>
      </c>
      <c r="O1146" s="11">
        <v>1627.135</v>
      </c>
      <c r="P1146" s="11">
        <v>1392.5429999999999</v>
      </c>
      <c r="Q1146" s="11">
        <v>1186.7840000000001</v>
      </c>
      <c r="R1146" s="11">
        <v>985.04300000000001</v>
      </c>
      <c r="S1146" s="11">
        <v>779.56500000000005</v>
      </c>
      <c r="T1146" s="11">
        <v>613.20399999999995</v>
      </c>
      <c r="U1146" s="11">
        <v>457.09800000000001</v>
      </c>
      <c r="V1146" s="11">
        <v>333.096</v>
      </c>
      <c r="W1146" s="11">
        <v>193.36600000000001</v>
      </c>
      <c r="X1146" s="11">
        <v>83.344999999999999</v>
      </c>
      <c r="Y1146" s="11">
        <v>24.3</v>
      </c>
      <c r="Z1146" s="11">
        <v>4.1749999999999998</v>
      </c>
      <c r="AA1146" s="11">
        <v>0.36599999999999999</v>
      </c>
      <c r="AB1146" s="11">
        <v>2.1000000000000001E-2</v>
      </c>
      <c r="AC1146" s="11">
        <v>1E-3</v>
      </c>
    </row>
    <row r="1147" spans="1:29" ht="11.5">
      <c r="A1147" s="15">
        <v>1130</v>
      </c>
      <c r="B1147" s="13" t="s">
        <v>1059</v>
      </c>
      <c r="C1147" s="14" t="s">
        <v>1143</v>
      </c>
      <c r="D1147" s="12"/>
      <c r="E1147" s="12">
        <v>566</v>
      </c>
      <c r="F1147" s="13" t="s">
        <v>1110</v>
      </c>
      <c r="G1147" s="12">
        <v>914</v>
      </c>
      <c r="H1147" s="12">
        <v>1970</v>
      </c>
      <c r="I1147" s="11">
        <v>4888.5889999999999</v>
      </c>
      <c r="J1147" s="11">
        <v>3890.6970000000001</v>
      </c>
      <c r="K1147" s="11">
        <v>3276.4</v>
      </c>
      <c r="L1147" s="11">
        <v>2768.1379999999999</v>
      </c>
      <c r="M1147" s="11">
        <v>2463.69</v>
      </c>
      <c r="N1147" s="11">
        <v>2143.33</v>
      </c>
      <c r="O1147" s="11">
        <v>1823.028</v>
      </c>
      <c r="P1147" s="11">
        <v>1538.2470000000001</v>
      </c>
      <c r="Q1147" s="11">
        <v>1305.751</v>
      </c>
      <c r="R1147" s="11">
        <v>1098.8420000000001</v>
      </c>
      <c r="S1147" s="11">
        <v>894.79899999999998</v>
      </c>
      <c r="T1147" s="11">
        <v>686.47199999999998</v>
      </c>
      <c r="U1147" s="11">
        <v>511.553</v>
      </c>
      <c r="V1147" s="11">
        <v>348.92500000000001</v>
      </c>
      <c r="W1147" s="11">
        <v>220.07400000000001</v>
      </c>
      <c r="X1147" s="11">
        <v>100.32899999999999</v>
      </c>
      <c r="Y1147" s="11">
        <v>29.882000000000001</v>
      </c>
      <c r="Z1147" s="11">
        <v>5.1680000000000001</v>
      </c>
      <c r="AA1147" s="11">
        <v>0.44800000000000001</v>
      </c>
      <c r="AB1147" s="11">
        <v>2.4E-2</v>
      </c>
      <c r="AC1147" s="11">
        <v>1E-3</v>
      </c>
    </row>
    <row r="1148" spans="1:29" ht="11.5">
      <c r="A1148" s="15">
        <v>1131</v>
      </c>
      <c r="B1148" s="13" t="s">
        <v>1059</v>
      </c>
      <c r="C1148" s="14" t="s">
        <v>1143</v>
      </c>
      <c r="D1148" s="12"/>
      <c r="E1148" s="12">
        <v>566</v>
      </c>
      <c r="F1148" s="13" t="s">
        <v>1110</v>
      </c>
      <c r="G1148" s="12">
        <v>914</v>
      </c>
      <c r="H1148" s="12">
        <v>1975</v>
      </c>
      <c r="I1148" s="11">
        <v>5756.643</v>
      </c>
      <c r="J1148" s="11">
        <v>4428.7920000000004</v>
      </c>
      <c r="K1148" s="11">
        <v>3754.86</v>
      </c>
      <c r="L1148" s="11">
        <v>3180.2</v>
      </c>
      <c r="M1148" s="11">
        <v>2654.9830000000002</v>
      </c>
      <c r="N1148" s="11">
        <v>2349.17</v>
      </c>
      <c r="O1148" s="11">
        <v>2041.0930000000001</v>
      </c>
      <c r="P1148" s="11">
        <v>1731.3679999999999</v>
      </c>
      <c r="Q1148" s="11">
        <v>1449.4480000000001</v>
      </c>
      <c r="R1148" s="11">
        <v>1215.576</v>
      </c>
      <c r="S1148" s="11">
        <v>1004.379</v>
      </c>
      <c r="T1148" s="11">
        <v>793.87099999999998</v>
      </c>
      <c r="U1148" s="11">
        <v>578.53700000000003</v>
      </c>
      <c r="V1148" s="11">
        <v>396.351</v>
      </c>
      <c r="W1148" s="11">
        <v>235.64500000000001</v>
      </c>
      <c r="X1148" s="11">
        <v>117.94499999999999</v>
      </c>
      <c r="Y1148" s="11">
        <v>37.659999999999997</v>
      </c>
      <c r="Z1148" s="11">
        <v>6.7460000000000004</v>
      </c>
      <c r="AA1148" s="11">
        <v>0.59699999999999998</v>
      </c>
      <c r="AB1148" s="11">
        <v>0.03</v>
      </c>
      <c r="AC1148" s="11">
        <v>1E-3</v>
      </c>
    </row>
    <row r="1149" spans="1:29" ht="11.5">
      <c r="A1149" s="15">
        <v>1132</v>
      </c>
      <c r="B1149" s="13" t="s">
        <v>1059</v>
      </c>
      <c r="C1149" s="14" t="s">
        <v>1143</v>
      </c>
      <c r="D1149" s="12"/>
      <c r="E1149" s="12">
        <v>566</v>
      </c>
      <c r="F1149" s="13" t="s">
        <v>1110</v>
      </c>
      <c r="G1149" s="12">
        <v>914</v>
      </c>
      <c r="H1149" s="12">
        <v>1980</v>
      </c>
      <c r="I1149" s="11">
        <v>6803.2359999999999</v>
      </c>
      <c r="J1149" s="11">
        <v>5299.1490000000003</v>
      </c>
      <c r="K1149" s="11">
        <v>4316.1509999999998</v>
      </c>
      <c r="L1149" s="11">
        <v>3705.2109999999998</v>
      </c>
      <c r="M1149" s="11">
        <v>3142.7080000000001</v>
      </c>
      <c r="N1149" s="11">
        <v>2630.085</v>
      </c>
      <c r="O1149" s="11">
        <v>2332.9110000000001</v>
      </c>
      <c r="P1149" s="11">
        <v>2005.796</v>
      </c>
      <c r="Q1149" s="11">
        <v>1666.8440000000001</v>
      </c>
      <c r="R1149" s="11">
        <v>1375.425</v>
      </c>
      <c r="S1149" s="11">
        <v>1131.501</v>
      </c>
      <c r="T1149" s="11">
        <v>903.80200000000002</v>
      </c>
      <c r="U1149" s="11">
        <v>677.904</v>
      </c>
      <c r="V1149" s="11">
        <v>456.09899999999999</v>
      </c>
      <c r="W1149" s="11">
        <v>273.947</v>
      </c>
      <c r="X1149" s="11">
        <v>130.44300000000001</v>
      </c>
      <c r="Y1149" s="11">
        <v>46.329000000000001</v>
      </c>
      <c r="Z1149" s="11">
        <v>9.0150000000000006</v>
      </c>
      <c r="AA1149" s="11">
        <v>0.83599999999999997</v>
      </c>
      <c r="AB1149" s="11">
        <v>4.2999999999999997E-2</v>
      </c>
      <c r="AC1149" s="11">
        <v>1E-3</v>
      </c>
    </row>
    <row r="1150" spans="1:29" ht="11.5">
      <c r="A1150" s="15">
        <v>1133</v>
      </c>
      <c r="B1150" s="13" t="s">
        <v>1059</v>
      </c>
      <c r="C1150" s="14" t="s">
        <v>1143</v>
      </c>
      <c r="D1150" s="12"/>
      <c r="E1150" s="12">
        <v>566</v>
      </c>
      <c r="F1150" s="13" t="s">
        <v>1110</v>
      </c>
      <c r="G1150" s="12">
        <v>914</v>
      </c>
      <c r="H1150" s="12">
        <v>1985</v>
      </c>
      <c r="I1150" s="11">
        <v>7751.38</v>
      </c>
      <c r="J1150" s="11">
        <v>6255.6009999999997</v>
      </c>
      <c r="K1150" s="11">
        <v>5127.5839999999998</v>
      </c>
      <c r="L1150" s="11">
        <v>4171.8220000000001</v>
      </c>
      <c r="M1150" s="11">
        <v>3517.4160000000002</v>
      </c>
      <c r="N1150" s="11">
        <v>2955.8270000000002</v>
      </c>
      <c r="O1150" s="11">
        <v>2460.4349999999999</v>
      </c>
      <c r="P1150" s="11">
        <v>2189.0390000000002</v>
      </c>
      <c r="Q1150" s="11">
        <v>1885.646</v>
      </c>
      <c r="R1150" s="11">
        <v>1552.45</v>
      </c>
      <c r="S1150" s="11">
        <v>1260.74</v>
      </c>
      <c r="T1150" s="11">
        <v>1012.676</v>
      </c>
      <c r="U1150" s="11">
        <v>773.94399999999996</v>
      </c>
      <c r="V1150" s="11">
        <v>538.20500000000004</v>
      </c>
      <c r="W1150" s="11">
        <v>319.59699999999998</v>
      </c>
      <c r="X1150" s="11">
        <v>155.06</v>
      </c>
      <c r="Y1150" s="11">
        <v>52.843000000000004</v>
      </c>
      <c r="Z1150" s="11">
        <v>11.535</v>
      </c>
      <c r="AA1150" s="11">
        <v>1.17</v>
      </c>
      <c r="AB1150" s="11">
        <v>6.2E-2</v>
      </c>
      <c r="AC1150" s="11">
        <v>1E-3</v>
      </c>
    </row>
    <row r="1151" spans="1:29" ht="11.5">
      <c r="A1151" s="15">
        <v>1134</v>
      </c>
      <c r="B1151" s="13" t="s">
        <v>1059</v>
      </c>
      <c r="C1151" s="14" t="s">
        <v>1143</v>
      </c>
      <c r="D1151" s="12"/>
      <c r="E1151" s="12">
        <v>566</v>
      </c>
      <c r="F1151" s="13" t="s">
        <v>1110</v>
      </c>
      <c r="G1151" s="12">
        <v>914</v>
      </c>
      <c r="H1151" s="12">
        <v>1990</v>
      </c>
      <c r="I1151" s="11">
        <v>8558.7579999999998</v>
      </c>
      <c r="J1151" s="11">
        <v>7150.3379999999997</v>
      </c>
      <c r="K1151" s="11">
        <v>6074.1949999999997</v>
      </c>
      <c r="L1151" s="11">
        <v>4997.7030000000004</v>
      </c>
      <c r="M1151" s="11">
        <v>4023.2049999999999</v>
      </c>
      <c r="N1151" s="11">
        <v>3375.5970000000002</v>
      </c>
      <c r="O1151" s="11">
        <v>2831.7979999999998</v>
      </c>
      <c r="P1151" s="11">
        <v>2351.0880000000002</v>
      </c>
      <c r="Q1151" s="11">
        <v>2078.3939999999998</v>
      </c>
      <c r="R1151" s="11">
        <v>1770.723</v>
      </c>
      <c r="S1151" s="11">
        <v>1433.385</v>
      </c>
      <c r="T1151" s="11">
        <v>1132.7249999999999</v>
      </c>
      <c r="U1151" s="11">
        <v>868.44200000000001</v>
      </c>
      <c r="V1151" s="11">
        <v>615.06799999999998</v>
      </c>
      <c r="W1151" s="11">
        <v>377.197</v>
      </c>
      <c r="X1151" s="11">
        <v>180.78</v>
      </c>
      <c r="Y1151" s="11">
        <v>62.761000000000003</v>
      </c>
      <c r="Z1151" s="11">
        <v>13.144</v>
      </c>
      <c r="AA1151" s="11">
        <v>1.4970000000000001</v>
      </c>
      <c r="AB1151" s="11">
        <v>8.6999999999999994E-2</v>
      </c>
      <c r="AC1151" s="11">
        <v>2E-3</v>
      </c>
    </row>
    <row r="1152" spans="1:29" ht="11.5">
      <c r="A1152" s="15">
        <v>1135</v>
      </c>
      <c r="B1152" s="13" t="s">
        <v>1059</v>
      </c>
      <c r="C1152" s="14" t="s">
        <v>1143</v>
      </c>
      <c r="D1152" s="12"/>
      <c r="E1152" s="12">
        <v>566</v>
      </c>
      <c r="F1152" s="13" t="s">
        <v>1110</v>
      </c>
      <c r="G1152" s="12">
        <v>914</v>
      </c>
      <c r="H1152" s="12">
        <v>1995</v>
      </c>
      <c r="I1152" s="11">
        <v>9469.598</v>
      </c>
      <c r="J1152" s="11">
        <v>7889.1260000000002</v>
      </c>
      <c r="K1152" s="11">
        <v>6942.61</v>
      </c>
      <c r="L1152" s="11">
        <v>5920.6469999999999</v>
      </c>
      <c r="M1152" s="11">
        <v>4820.3100000000004</v>
      </c>
      <c r="N1152" s="11">
        <v>3861.24</v>
      </c>
      <c r="O1152" s="11">
        <v>3234.3420000000001</v>
      </c>
      <c r="P1152" s="11">
        <v>2706.1950000000002</v>
      </c>
      <c r="Q1152" s="11">
        <v>2231.9780000000001</v>
      </c>
      <c r="R1152" s="11">
        <v>1951.501</v>
      </c>
      <c r="S1152" s="11">
        <v>1634.7149999999999</v>
      </c>
      <c r="T1152" s="11">
        <v>1287.5820000000001</v>
      </c>
      <c r="U1152" s="11">
        <v>971.09199999999998</v>
      </c>
      <c r="V1152" s="11">
        <v>689.84699999999998</v>
      </c>
      <c r="W1152" s="11">
        <v>430.779</v>
      </c>
      <c r="X1152" s="11">
        <v>213.15799999999999</v>
      </c>
      <c r="Y1152" s="11">
        <v>73.075000000000003</v>
      </c>
      <c r="Z1152" s="11">
        <v>15.585000000000001</v>
      </c>
      <c r="AA1152" s="11">
        <v>1.702</v>
      </c>
      <c r="AB1152" s="11">
        <v>0.111</v>
      </c>
      <c r="AC1152" s="11">
        <v>3.0000000000000001E-3</v>
      </c>
    </row>
    <row r="1153" spans="1:29" ht="11.5">
      <c r="A1153" s="15">
        <v>1136</v>
      </c>
      <c r="B1153" s="13" t="s">
        <v>1059</v>
      </c>
      <c r="C1153" s="14" t="s">
        <v>1143</v>
      </c>
      <c r="D1153" s="12"/>
      <c r="E1153" s="12">
        <v>566</v>
      </c>
      <c r="F1153" s="13" t="s">
        <v>1110</v>
      </c>
      <c r="G1153" s="12">
        <v>914</v>
      </c>
      <c r="H1153" s="12">
        <v>2000</v>
      </c>
      <c r="I1153" s="11">
        <v>10746.689</v>
      </c>
      <c r="J1153" s="11">
        <v>8753.5939999999991</v>
      </c>
      <c r="K1153" s="11">
        <v>7640.3050000000003</v>
      </c>
      <c r="L1153" s="11">
        <v>6755.6040000000003</v>
      </c>
      <c r="M1153" s="11">
        <v>5706.1350000000002</v>
      </c>
      <c r="N1153" s="11">
        <v>4627.2929999999997</v>
      </c>
      <c r="O1153" s="11">
        <v>3698.4540000000002</v>
      </c>
      <c r="P1153" s="11">
        <v>3089.866</v>
      </c>
      <c r="Q1153" s="11">
        <v>2567.6880000000001</v>
      </c>
      <c r="R1153" s="11">
        <v>2094.181</v>
      </c>
      <c r="S1153" s="11">
        <v>1800.079</v>
      </c>
      <c r="T1153" s="11">
        <v>1466.8630000000001</v>
      </c>
      <c r="U1153" s="11">
        <v>1102.181</v>
      </c>
      <c r="V1153" s="11">
        <v>769.69</v>
      </c>
      <c r="W1153" s="11">
        <v>481.63299999999998</v>
      </c>
      <c r="X1153" s="11">
        <v>242.34399999999999</v>
      </c>
      <c r="Y1153" s="11">
        <v>85.635000000000005</v>
      </c>
      <c r="Z1153" s="11">
        <v>18.007000000000001</v>
      </c>
      <c r="AA1153" s="11">
        <v>2.0019999999999998</v>
      </c>
      <c r="AB1153" s="11">
        <v>0.127</v>
      </c>
      <c r="AC1153" s="11">
        <v>4.0000000000000001E-3</v>
      </c>
    </row>
    <row r="1154" spans="1:29" ht="11.5">
      <c r="A1154" s="15">
        <v>1137</v>
      </c>
      <c r="B1154" s="13" t="s">
        <v>1059</v>
      </c>
      <c r="C1154" s="14" t="s">
        <v>1143</v>
      </c>
      <c r="D1154" s="12"/>
      <c r="E1154" s="12">
        <v>566</v>
      </c>
      <c r="F1154" s="13" t="s">
        <v>1110</v>
      </c>
      <c r="G1154" s="12">
        <v>914</v>
      </c>
      <c r="H1154" s="12">
        <v>2005</v>
      </c>
      <c r="I1154" s="11">
        <v>12416.268</v>
      </c>
      <c r="J1154" s="11">
        <v>10023.977000000001</v>
      </c>
      <c r="K1154" s="11">
        <v>8455.8389999999999</v>
      </c>
      <c r="L1154" s="11">
        <v>7419.0460000000003</v>
      </c>
      <c r="M1154" s="11">
        <v>6494.6540000000005</v>
      </c>
      <c r="N1154" s="11">
        <v>5464.5150000000003</v>
      </c>
      <c r="O1154" s="11">
        <v>4419.3999999999996</v>
      </c>
      <c r="P1154" s="11">
        <v>3523.5169999999998</v>
      </c>
      <c r="Q1154" s="11">
        <v>2924.6030000000001</v>
      </c>
      <c r="R1154" s="11">
        <v>2403.0990000000002</v>
      </c>
      <c r="S1154" s="11">
        <v>1926.2439999999999</v>
      </c>
      <c r="T1154" s="11">
        <v>1610.3150000000001</v>
      </c>
      <c r="U1154" s="11">
        <v>1250.7739999999999</v>
      </c>
      <c r="V1154" s="11">
        <v>868.74599999999998</v>
      </c>
      <c r="W1154" s="11">
        <v>533.1</v>
      </c>
      <c r="X1154" s="11">
        <v>267.851</v>
      </c>
      <c r="Y1154" s="11">
        <v>95.817999999999998</v>
      </c>
      <c r="Z1154" s="11">
        <v>20.672999999999998</v>
      </c>
      <c r="AA1154" s="11">
        <v>2.2570000000000001</v>
      </c>
      <c r="AB1154" s="11">
        <v>0.14499999999999999</v>
      </c>
      <c r="AC1154" s="11">
        <v>4.0000000000000001E-3</v>
      </c>
    </row>
    <row r="1155" spans="1:29" ht="11.5">
      <c r="A1155" s="15">
        <v>1138</v>
      </c>
      <c r="B1155" s="13" t="s">
        <v>1059</v>
      </c>
      <c r="C1155" s="14" t="s">
        <v>1143</v>
      </c>
      <c r="D1155" s="12"/>
      <c r="E1155" s="12">
        <v>566</v>
      </c>
      <c r="F1155" s="13" t="s">
        <v>1110</v>
      </c>
      <c r="G1155" s="12">
        <v>914</v>
      </c>
      <c r="H1155" s="12">
        <v>2010</v>
      </c>
      <c r="I1155" s="11">
        <v>14157.089</v>
      </c>
      <c r="J1155" s="11">
        <v>11733.373</v>
      </c>
      <c r="K1155" s="11">
        <v>9711.8430000000008</v>
      </c>
      <c r="L1155" s="11">
        <v>8223.9040000000005</v>
      </c>
      <c r="M1155" s="11">
        <v>7147.433</v>
      </c>
      <c r="N1155" s="11">
        <v>6237.7979999999998</v>
      </c>
      <c r="O1155" s="11">
        <v>5231.6030000000001</v>
      </c>
      <c r="P1155" s="11">
        <v>4221.2299999999996</v>
      </c>
      <c r="Q1155" s="11">
        <v>3347.288</v>
      </c>
      <c r="R1155" s="11">
        <v>2749.047</v>
      </c>
      <c r="S1155" s="11">
        <v>2222.0410000000002</v>
      </c>
      <c r="T1155" s="11">
        <v>1735.0150000000001</v>
      </c>
      <c r="U1155" s="11">
        <v>1386.5150000000001</v>
      </c>
      <c r="V1155" s="11">
        <v>999.96</v>
      </c>
      <c r="W1155" s="11">
        <v>614.154</v>
      </c>
      <c r="X1155" s="11">
        <v>305.33800000000002</v>
      </c>
      <c r="Y1155" s="11">
        <v>110.282</v>
      </c>
      <c r="Z1155" s="11">
        <v>24.35</v>
      </c>
      <c r="AA1155" s="11">
        <v>2.7509999999999999</v>
      </c>
      <c r="AB1155" s="11">
        <v>0.17199999999999999</v>
      </c>
      <c r="AC1155" s="11">
        <v>5.0000000000000001E-3</v>
      </c>
    </row>
    <row r="1156" spans="1:29" ht="11.5">
      <c r="A1156" s="15">
        <v>1139</v>
      </c>
      <c r="B1156" s="13" t="s">
        <v>1059</v>
      </c>
      <c r="C1156" s="14" t="s">
        <v>1143</v>
      </c>
      <c r="D1156" s="12"/>
      <c r="E1156" s="12">
        <v>566</v>
      </c>
      <c r="F1156" s="13" t="s">
        <v>1110</v>
      </c>
      <c r="G1156" s="12">
        <v>914</v>
      </c>
      <c r="H1156" s="12">
        <v>2015</v>
      </c>
      <c r="I1156" s="11">
        <v>15927.009</v>
      </c>
      <c r="J1156" s="11">
        <v>13487.302</v>
      </c>
      <c r="K1156" s="11">
        <v>11408.402</v>
      </c>
      <c r="L1156" s="11">
        <v>9470.6010000000006</v>
      </c>
      <c r="M1156" s="11">
        <v>7942.7209999999995</v>
      </c>
      <c r="N1156" s="11">
        <v>6878.1689999999999</v>
      </c>
      <c r="O1156" s="11">
        <v>5985.6930000000002</v>
      </c>
      <c r="P1156" s="11">
        <v>5009.6090000000004</v>
      </c>
      <c r="Q1156" s="11">
        <v>4021.491</v>
      </c>
      <c r="R1156" s="11">
        <v>3157.5709999999999</v>
      </c>
      <c r="S1156" s="11">
        <v>2554.107</v>
      </c>
      <c r="T1156" s="11">
        <v>2014.22</v>
      </c>
      <c r="U1156" s="11">
        <v>1506.6320000000001</v>
      </c>
      <c r="V1156" s="11">
        <v>1121.0519999999999</v>
      </c>
      <c r="W1156" s="11">
        <v>717.24800000000005</v>
      </c>
      <c r="X1156" s="11">
        <v>358.21100000000001</v>
      </c>
      <c r="Y1156" s="11">
        <v>128.38900000000001</v>
      </c>
      <c r="Z1156" s="11">
        <v>28.632000000000001</v>
      </c>
      <c r="AA1156" s="11">
        <v>3.2930000000000001</v>
      </c>
      <c r="AB1156" s="11">
        <v>0.20699999999999999</v>
      </c>
      <c r="AC1156" s="11">
        <v>5.0000000000000001E-3</v>
      </c>
    </row>
    <row r="1157" spans="1:29" ht="11.5">
      <c r="A1157" s="15">
        <v>1140</v>
      </c>
      <c r="B1157" s="13" t="s">
        <v>1059</v>
      </c>
      <c r="C1157" s="14" t="s">
        <v>1143</v>
      </c>
      <c r="D1157" s="12"/>
      <c r="E1157" s="12">
        <v>566</v>
      </c>
      <c r="F1157" s="13" t="s">
        <v>1110</v>
      </c>
      <c r="G1157" s="12">
        <v>914</v>
      </c>
      <c r="H1157" s="12">
        <v>2020</v>
      </c>
      <c r="I1157" s="11">
        <v>17377.466</v>
      </c>
      <c r="J1157" s="11">
        <v>15287.661</v>
      </c>
      <c r="K1157" s="11">
        <v>13159.355</v>
      </c>
      <c r="L1157" s="11">
        <v>11151.483</v>
      </c>
      <c r="M1157" s="11">
        <v>9170.2810000000009</v>
      </c>
      <c r="N1157" s="11">
        <v>7660.61</v>
      </c>
      <c r="O1157" s="11">
        <v>6613.9719999999998</v>
      </c>
      <c r="P1157" s="11">
        <v>5745.3530000000001</v>
      </c>
      <c r="Q1157" s="11">
        <v>4785.7659999999996</v>
      </c>
      <c r="R1157" s="11">
        <v>3807.4180000000001</v>
      </c>
      <c r="S1157" s="11">
        <v>2947.8989999999999</v>
      </c>
      <c r="T1157" s="11">
        <v>2330.3679999999999</v>
      </c>
      <c r="U1157" s="11">
        <v>1764.5360000000001</v>
      </c>
      <c r="V1157" s="11">
        <v>1232.451</v>
      </c>
      <c r="W1157" s="11">
        <v>816.32399999999996</v>
      </c>
      <c r="X1157" s="11">
        <v>426.43299999999999</v>
      </c>
      <c r="Y1157" s="11">
        <v>153.999</v>
      </c>
      <c r="Z1157" s="11">
        <v>34.067999999999998</v>
      </c>
      <c r="AA1157" s="11">
        <v>3.9390000000000001</v>
      </c>
      <c r="AB1157" s="11">
        <v>0.24299999999999999</v>
      </c>
      <c r="AC1157" s="11">
        <v>1.2E-2</v>
      </c>
    </row>
    <row r="1158" spans="1:29" ht="11.5">
      <c r="A1158" s="15">
        <v>1141</v>
      </c>
      <c r="B1158" s="13" t="s">
        <v>1059</v>
      </c>
      <c r="C1158" s="14" t="s">
        <v>1144</v>
      </c>
      <c r="D1158" s="12"/>
      <c r="E1158" s="12">
        <v>686</v>
      </c>
      <c r="F1158" s="13" t="s">
        <v>1110</v>
      </c>
      <c r="G1158" s="12">
        <v>914</v>
      </c>
      <c r="H1158" s="12">
        <v>1950</v>
      </c>
      <c r="I1158" s="11">
        <v>212.04900000000001</v>
      </c>
      <c r="J1158" s="11">
        <v>161.167</v>
      </c>
      <c r="K1158" s="11">
        <v>140.55799999999999</v>
      </c>
      <c r="L1158" s="11">
        <v>123.155</v>
      </c>
      <c r="M1158" s="11">
        <v>107.489</v>
      </c>
      <c r="N1158" s="11">
        <v>91.867000000000004</v>
      </c>
      <c r="O1158" s="11">
        <v>78.480999999999995</v>
      </c>
      <c r="P1158" s="11">
        <v>66.957999999999998</v>
      </c>
      <c r="Q1158" s="11">
        <v>56.161999999999999</v>
      </c>
      <c r="R1158" s="11">
        <v>46.780999999999999</v>
      </c>
      <c r="S1158" s="11">
        <v>38.085000000000001</v>
      </c>
      <c r="T1158" s="11">
        <v>29.402999999999999</v>
      </c>
      <c r="U1158" s="11">
        <v>23.478999999999999</v>
      </c>
      <c r="V1158" s="11">
        <v>17.504000000000001</v>
      </c>
      <c r="W1158" s="11">
        <v>11.753</v>
      </c>
      <c r="X1158" s="11">
        <v>6.0579999999999998</v>
      </c>
      <c r="Y1158" s="11">
        <v>2.3559999999999999</v>
      </c>
      <c r="Z1158" s="11">
        <v>0.433</v>
      </c>
      <c r="AA1158" s="11">
        <v>3.9E-2</v>
      </c>
      <c r="AB1158" s="11">
        <v>2E-3</v>
      </c>
      <c r="AC1158" s="11">
        <v>0</v>
      </c>
    </row>
    <row r="1159" spans="1:29" ht="11.5">
      <c r="A1159" s="15">
        <v>1142</v>
      </c>
      <c r="B1159" s="13" t="s">
        <v>1059</v>
      </c>
      <c r="C1159" s="14" t="s">
        <v>1144</v>
      </c>
      <c r="D1159" s="12"/>
      <c r="E1159" s="12">
        <v>686</v>
      </c>
      <c r="F1159" s="13" t="s">
        <v>1110</v>
      </c>
      <c r="G1159" s="12">
        <v>914</v>
      </c>
      <c r="H1159" s="12">
        <v>1955</v>
      </c>
      <c r="I1159" s="11">
        <v>265.952</v>
      </c>
      <c r="J1159" s="11">
        <v>180.363</v>
      </c>
      <c r="K1159" s="11">
        <v>155.179</v>
      </c>
      <c r="L1159" s="11">
        <v>137.46600000000001</v>
      </c>
      <c r="M1159" s="11">
        <v>120.31</v>
      </c>
      <c r="N1159" s="11">
        <v>105.105</v>
      </c>
      <c r="O1159" s="11">
        <v>89.965999999999994</v>
      </c>
      <c r="P1159" s="11">
        <v>76.180000000000007</v>
      </c>
      <c r="Q1159" s="11">
        <v>63.914999999999999</v>
      </c>
      <c r="R1159" s="11">
        <v>52.567999999999998</v>
      </c>
      <c r="S1159" s="11">
        <v>42.691000000000003</v>
      </c>
      <c r="T1159" s="11">
        <v>33.470999999999997</v>
      </c>
      <c r="U1159" s="11">
        <v>24.273</v>
      </c>
      <c r="V1159" s="11">
        <v>17.507000000000001</v>
      </c>
      <c r="W1159" s="11">
        <v>11.098000000000001</v>
      </c>
      <c r="X1159" s="11">
        <v>5.71</v>
      </c>
      <c r="Y1159" s="11">
        <v>1.9790000000000001</v>
      </c>
      <c r="Z1159" s="11">
        <v>0.438</v>
      </c>
      <c r="AA1159" s="11">
        <v>3.9E-2</v>
      </c>
      <c r="AB1159" s="11">
        <v>2E-3</v>
      </c>
      <c r="AC1159" s="11">
        <v>0</v>
      </c>
    </row>
    <row r="1160" spans="1:29" ht="11.5">
      <c r="A1160" s="15">
        <v>1143</v>
      </c>
      <c r="B1160" s="13" t="s">
        <v>1059</v>
      </c>
      <c r="C1160" s="14" t="s">
        <v>1144</v>
      </c>
      <c r="D1160" s="12"/>
      <c r="E1160" s="12">
        <v>686</v>
      </c>
      <c r="F1160" s="13" t="s">
        <v>1110</v>
      </c>
      <c r="G1160" s="12">
        <v>914</v>
      </c>
      <c r="H1160" s="12">
        <v>1960</v>
      </c>
      <c r="I1160" s="11">
        <v>303.08999999999997</v>
      </c>
      <c r="J1160" s="11">
        <v>229.54</v>
      </c>
      <c r="K1160" s="11">
        <v>174.38</v>
      </c>
      <c r="L1160" s="11">
        <v>152.50700000000001</v>
      </c>
      <c r="M1160" s="11">
        <v>135.602</v>
      </c>
      <c r="N1160" s="11">
        <v>119.166</v>
      </c>
      <c r="O1160" s="11">
        <v>104.13800000000001</v>
      </c>
      <c r="P1160" s="11">
        <v>88.266999999999996</v>
      </c>
      <c r="Q1160" s="11">
        <v>73.491</v>
      </c>
      <c r="R1160" s="11">
        <v>60.451999999999998</v>
      </c>
      <c r="S1160" s="11">
        <v>48.502000000000002</v>
      </c>
      <c r="T1160" s="11">
        <v>37.978000000000002</v>
      </c>
      <c r="U1160" s="11">
        <v>28.050999999999998</v>
      </c>
      <c r="V1160" s="11">
        <v>18.507999999999999</v>
      </c>
      <c r="W1160" s="11">
        <v>11.462999999999999</v>
      </c>
      <c r="X1160" s="11">
        <v>5.6580000000000004</v>
      </c>
      <c r="Y1160" s="11">
        <v>2.0019999999999998</v>
      </c>
      <c r="Z1160" s="11">
        <v>0.40200000000000002</v>
      </c>
      <c r="AA1160" s="11">
        <v>4.4999999999999998E-2</v>
      </c>
      <c r="AB1160" s="11">
        <v>2E-3</v>
      </c>
      <c r="AC1160" s="11">
        <v>0</v>
      </c>
    </row>
    <row r="1161" spans="1:29" ht="11.5">
      <c r="A1161" s="15">
        <v>1144</v>
      </c>
      <c r="B1161" s="13" t="s">
        <v>1059</v>
      </c>
      <c r="C1161" s="14" t="s">
        <v>1144</v>
      </c>
      <c r="D1161" s="12"/>
      <c r="E1161" s="12">
        <v>686</v>
      </c>
      <c r="F1161" s="13" t="s">
        <v>1110</v>
      </c>
      <c r="G1161" s="12">
        <v>914</v>
      </c>
      <c r="H1161" s="12">
        <v>1965</v>
      </c>
      <c r="I1161" s="11">
        <v>348.65199999999999</v>
      </c>
      <c r="J1161" s="11">
        <v>262.92099999999999</v>
      </c>
      <c r="K1161" s="11">
        <v>222.35400000000001</v>
      </c>
      <c r="L1161" s="11">
        <v>171.68799999999999</v>
      </c>
      <c r="M1161" s="11">
        <v>150.94200000000001</v>
      </c>
      <c r="N1161" s="11">
        <v>134.78800000000001</v>
      </c>
      <c r="O1161" s="11">
        <v>118.438</v>
      </c>
      <c r="P1161" s="11">
        <v>102.411</v>
      </c>
      <c r="Q1161" s="11">
        <v>85.391999999999996</v>
      </c>
      <c r="R1161" s="11">
        <v>69.756</v>
      </c>
      <c r="S1161" s="11">
        <v>56.01</v>
      </c>
      <c r="T1161" s="11">
        <v>43.383000000000003</v>
      </c>
      <c r="U1161" s="11">
        <v>32.070999999999998</v>
      </c>
      <c r="V1161" s="11">
        <v>21.623000000000001</v>
      </c>
      <c r="W1161" s="11">
        <v>12.333</v>
      </c>
      <c r="X1161" s="11">
        <v>5.9969999999999999</v>
      </c>
      <c r="Y1161" s="11">
        <v>2.0630000000000002</v>
      </c>
      <c r="Z1161" s="11">
        <v>0.42599999999999999</v>
      </c>
      <c r="AA1161" s="11">
        <v>4.2000000000000003E-2</v>
      </c>
      <c r="AB1161" s="11">
        <v>3.0000000000000001E-3</v>
      </c>
      <c r="AC1161" s="11">
        <v>0</v>
      </c>
    </row>
    <row r="1162" spans="1:29" ht="11.5">
      <c r="A1162" s="15">
        <v>1145</v>
      </c>
      <c r="B1162" s="13" t="s">
        <v>1059</v>
      </c>
      <c r="C1162" s="14" t="s">
        <v>1144</v>
      </c>
      <c r="D1162" s="12"/>
      <c r="E1162" s="12">
        <v>686</v>
      </c>
      <c r="F1162" s="13" t="s">
        <v>1110</v>
      </c>
      <c r="G1162" s="12">
        <v>914</v>
      </c>
      <c r="H1162" s="12">
        <v>1970</v>
      </c>
      <c r="I1162" s="11">
        <v>400.428</v>
      </c>
      <c r="J1162" s="11">
        <v>300.65199999999999</v>
      </c>
      <c r="K1162" s="11">
        <v>255.01300000000001</v>
      </c>
      <c r="L1162" s="11">
        <v>219.869</v>
      </c>
      <c r="M1162" s="11">
        <v>172.95</v>
      </c>
      <c r="N1162" s="11">
        <v>153.90899999999999</v>
      </c>
      <c r="O1162" s="11">
        <v>137.19900000000001</v>
      </c>
      <c r="P1162" s="11">
        <v>118.81</v>
      </c>
      <c r="Q1162" s="11">
        <v>100.61199999999999</v>
      </c>
      <c r="R1162" s="11">
        <v>82.076999999999998</v>
      </c>
      <c r="S1162" s="11">
        <v>65.317999999999998</v>
      </c>
      <c r="T1162" s="11">
        <v>50.548999999999999</v>
      </c>
      <c r="U1162" s="11">
        <v>36.938000000000002</v>
      </c>
      <c r="V1162" s="11">
        <v>24.917999999999999</v>
      </c>
      <c r="W1162" s="11">
        <v>14.53</v>
      </c>
      <c r="X1162" s="11">
        <v>6.5359999999999996</v>
      </c>
      <c r="Y1162" s="11">
        <v>2.2330000000000001</v>
      </c>
      <c r="Z1162" s="11">
        <v>0.44700000000000001</v>
      </c>
      <c r="AA1162" s="11">
        <v>4.4999999999999998E-2</v>
      </c>
      <c r="AB1162" s="11">
        <v>2E-3</v>
      </c>
      <c r="AC1162" s="11">
        <v>0</v>
      </c>
    </row>
    <row r="1163" spans="1:29" ht="11.5">
      <c r="A1163" s="15">
        <v>1146</v>
      </c>
      <c r="B1163" s="13" t="s">
        <v>1059</v>
      </c>
      <c r="C1163" s="14" t="s">
        <v>1144</v>
      </c>
      <c r="D1163" s="12"/>
      <c r="E1163" s="12">
        <v>686</v>
      </c>
      <c r="F1163" s="13" t="s">
        <v>1110</v>
      </c>
      <c r="G1163" s="12">
        <v>914</v>
      </c>
      <c r="H1163" s="12">
        <v>1975</v>
      </c>
      <c r="I1163" s="11">
        <v>466.065</v>
      </c>
      <c r="J1163" s="11">
        <v>350.79700000000003</v>
      </c>
      <c r="K1163" s="11">
        <v>292.42</v>
      </c>
      <c r="L1163" s="11">
        <v>251.54599999999999</v>
      </c>
      <c r="M1163" s="11">
        <v>218.018</v>
      </c>
      <c r="N1163" s="11">
        <v>173.15100000000001</v>
      </c>
      <c r="O1163" s="11">
        <v>153.93600000000001</v>
      </c>
      <c r="P1163" s="11">
        <v>135.66200000000001</v>
      </c>
      <c r="Q1163" s="11">
        <v>115.577</v>
      </c>
      <c r="R1163" s="11">
        <v>96.081999999999994</v>
      </c>
      <c r="S1163" s="11">
        <v>76.619</v>
      </c>
      <c r="T1163" s="11">
        <v>58.987000000000002</v>
      </c>
      <c r="U1163" s="11">
        <v>43.273000000000003</v>
      </c>
      <c r="V1163" s="11">
        <v>29.053000000000001</v>
      </c>
      <c r="W1163" s="11">
        <v>17.100999999999999</v>
      </c>
      <c r="X1163" s="11">
        <v>7.95</v>
      </c>
      <c r="Y1163" s="11">
        <v>2.544</v>
      </c>
      <c r="Z1163" s="11">
        <v>0.51800000000000002</v>
      </c>
      <c r="AA1163" s="11">
        <v>5.1999999999999998E-2</v>
      </c>
      <c r="AB1163" s="11">
        <v>3.0000000000000001E-3</v>
      </c>
      <c r="AC1163" s="11">
        <v>0</v>
      </c>
    </row>
    <row r="1164" spans="1:29" ht="11.5">
      <c r="A1164" s="15">
        <v>1147</v>
      </c>
      <c r="B1164" s="13" t="s">
        <v>1059</v>
      </c>
      <c r="C1164" s="14" t="s">
        <v>1144</v>
      </c>
      <c r="D1164" s="12"/>
      <c r="E1164" s="12">
        <v>686</v>
      </c>
      <c r="F1164" s="13" t="s">
        <v>1110</v>
      </c>
      <c r="G1164" s="12">
        <v>914</v>
      </c>
      <c r="H1164" s="12">
        <v>1980</v>
      </c>
      <c r="I1164" s="11">
        <v>541.67100000000005</v>
      </c>
      <c r="J1164" s="11">
        <v>420.03800000000001</v>
      </c>
      <c r="K1164" s="11">
        <v>341.85700000000003</v>
      </c>
      <c r="L1164" s="11">
        <v>281.601</v>
      </c>
      <c r="M1164" s="11">
        <v>230.78899999999999</v>
      </c>
      <c r="N1164" s="11">
        <v>193.38399999999999</v>
      </c>
      <c r="O1164" s="11">
        <v>152.42699999999999</v>
      </c>
      <c r="P1164" s="11">
        <v>137.34899999999999</v>
      </c>
      <c r="Q1164" s="11">
        <v>122.212</v>
      </c>
      <c r="R1164" s="11">
        <v>104.274</v>
      </c>
      <c r="S1164" s="11">
        <v>86.042000000000002</v>
      </c>
      <c r="T1164" s="11">
        <v>67.195999999999998</v>
      </c>
      <c r="U1164" s="11">
        <v>49.646000000000001</v>
      </c>
      <c r="V1164" s="11">
        <v>33.917999999999999</v>
      </c>
      <c r="W1164" s="11">
        <v>20.151</v>
      </c>
      <c r="X1164" s="11">
        <v>9.5719999999999992</v>
      </c>
      <c r="Y1164" s="11">
        <v>3.1339999999999999</v>
      </c>
      <c r="Z1164" s="11">
        <v>0.628</v>
      </c>
      <c r="AA1164" s="11">
        <v>6.9000000000000006E-2</v>
      </c>
      <c r="AB1164" s="11">
        <v>4.0000000000000001E-3</v>
      </c>
      <c r="AC1164" s="11">
        <v>0</v>
      </c>
    </row>
    <row r="1165" spans="1:29" ht="11.5">
      <c r="A1165" s="15">
        <v>1148</v>
      </c>
      <c r="B1165" s="13" t="s">
        <v>1059</v>
      </c>
      <c r="C1165" s="14" t="s">
        <v>1144</v>
      </c>
      <c r="D1165" s="12"/>
      <c r="E1165" s="12">
        <v>686</v>
      </c>
      <c r="F1165" s="13" t="s">
        <v>1110</v>
      </c>
      <c r="G1165" s="12">
        <v>914</v>
      </c>
      <c r="H1165" s="12">
        <v>1985</v>
      </c>
      <c r="I1165" s="11">
        <v>628.11300000000006</v>
      </c>
      <c r="J1165" s="11">
        <v>500.67</v>
      </c>
      <c r="K1165" s="11">
        <v>412.26100000000002</v>
      </c>
      <c r="L1165" s="11">
        <v>333.49900000000002</v>
      </c>
      <c r="M1165" s="11">
        <v>266.68900000000002</v>
      </c>
      <c r="N1165" s="11">
        <v>213.685</v>
      </c>
      <c r="O1165" s="11">
        <v>178.678</v>
      </c>
      <c r="P1165" s="11">
        <v>140.89699999999999</v>
      </c>
      <c r="Q1165" s="11">
        <v>127.57</v>
      </c>
      <c r="R1165" s="11">
        <v>113.35599999999999</v>
      </c>
      <c r="S1165" s="11">
        <v>95.793000000000006</v>
      </c>
      <c r="T1165" s="11">
        <v>77.412000000000006</v>
      </c>
      <c r="U1165" s="11">
        <v>58.177999999999997</v>
      </c>
      <c r="V1165" s="11">
        <v>40.295000000000002</v>
      </c>
      <c r="W1165" s="11">
        <v>24.634</v>
      </c>
      <c r="X1165" s="11">
        <v>12.019</v>
      </c>
      <c r="Y1165" s="11">
        <v>4.1399999999999997</v>
      </c>
      <c r="Z1165" s="11">
        <v>0.85799999999999998</v>
      </c>
      <c r="AA1165" s="11">
        <v>9.5000000000000001E-2</v>
      </c>
      <c r="AB1165" s="11">
        <v>5.0000000000000001E-3</v>
      </c>
      <c r="AC1165" s="11">
        <v>0</v>
      </c>
    </row>
    <row r="1166" spans="1:29" ht="11.5">
      <c r="A1166" s="15">
        <v>1149</v>
      </c>
      <c r="B1166" s="13" t="s">
        <v>1059</v>
      </c>
      <c r="C1166" s="14" t="s">
        <v>1144</v>
      </c>
      <c r="D1166" s="12"/>
      <c r="E1166" s="12">
        <v>686</v>
      </c>
      <c r="F1166" s="13" t="s">
        <v>1110</v>
      </c>
      <c r="G1166" s="12">
        <v>914</v>
      </c>
      <c r="H1166" s="12">
        <v>1990</v>
      </c>
      <c r="I1166" s="11">
        <v>692.25599999999997</v>
      </c>
      <c r="J1166" s="11">
        <v>593.30799999999999</v>
      </c>
      <c r="K1166" s="11">
        <v>494.02</v>
      </c>
      <c r="L1166" s="11">
        <v>405.13400000000001</v>
      </c>
      <c r="M1166" s="11">
        <v>321.20999999999998</v>
      </c>
      <c r="N1166" s="11">
        <v>252.833</v>
      </c>
      <c r="O1166" s="11">
        <v>201.875</v>
      </c>
      <c r="P1166" s="11">
        <v>169.02199999999999</v>
      </c>
      <c r="Q1166" s="11">
        <v>133.05500000000001</v>
      </c>
      <c r="R1166" s="11">
        <v>120.185</v>
      </c>
      <c r="S1166" s="11">
        <v>105.789</v>
      </c>
      <c r="T1166" s="11">
        <v>87.647000000000006</v>
      </c>
      <c r="U1166" s="11">
        <v>68.418000000000006</v>
      </c>
      <c r="V1166" s="11">
        <v>48.527999999999999</v>
      </c>
      <c r="W1166" s="11">
        <v>30.382000000000001</v>
      </c>
      <c r="X1166" s="11">
        <v>15.484</v>
      </c>
      <c r="Y1166" s="11">
        <v>5.5910000000000002</v>
      </c>
      <c r="Z1166" s="11">
        <v>1.2330000000000001</v>
      </c>
      <c r="AA1166" s="11">
        <v>0.13800000000000001</v>
      </c>
      <c r="AB1166" s="11">
        <v>8.0000000000000002E-3</v>
      </c>
      <c r="AC1166" s="11">
        <v>0</v>
      </c>
    </row>
    <row r="1167" spans="1:29" ht="11.5">
      <c r="A1167" s="15">
        <v>1150</v>
      </c>
      <c r="B1167" s="13" t="s">
        <v>1059</v>
      </c>
      <c r="C1167" s="14" t="s">
        <v>1144</v>
      </c>
      <c r="D1167" s="12"/>
      <c r="E1167" s="12">
        <v>686</v>
      </c>
      <c r="F1167" s="13" t="s">
        <v>1110</v>
      </c>
      <c r="G1167" s="12">
        <v>914</v>
      </c>
      <c r="H1167" s="12">
        <v>1995</v>
      </c>
      <c r="I1167" s="11">
        <v>766.72199999999998</v>
      </c>
      <c r="J1167" s="11">
        <v>657.80100000000004</v>
      </c>
      <c r="K1167" s="11">
        <v>586.16499999999996</v>
      </c>
      <c r="L1167" s="11">
        <v>484.42200000000003</v>
      </c>
      <c r="M1167" s="11">
        <v>388.34199999999998</v>
      </c>
      <c r="N1167" s="11">
        <v>303.02999999999997</v>
      </c>
      <c r="O1167" s="11">
        <v>238.08799999999999</v>
      </c>
      <c r="P1167" s="11">
        <v>190.87899999999999</v>
      </c>
      <c r="Q1167" s="11">
        <v>159.898</v>
      </c>
      <c r="R1167" s="11">
        <v>125.248</v>
      </c>
      <c r="S1167" s="11">
        <v>112.232</v>
      </c>
      <c r="T1167" s="11">
        <v>97.016000000000005</v>
      </c>
      <c r="U1167" s="11">
        <v>77.772000000000006</v>
      </c>
      <c r="V1167" s="11">
        <v>57.436999999999998</v>
      </c>
      <c r="W1167" s="11">
        <v>36.94</v>
      </c>
      <c r="X1167" s="11">
        <v>19.358000000000001</v>
      </c>
      <c r="Y1167" s="11">
        <v>7.343</v>
      </c>
      <c r="Z1167" s="11">
        <v>1.7050000000000001</v>
      </c>
      <c r="AA1167" s="11">
        <v>0.20399999999999999</v>
      </c>
      <c r="AB1167" s="11">
        <v>1.2E-2</v>
      </c>
      <c r="AC1167" s="11">
        <v>0</v>
      </c>
    </row>
    <row r="1168" spans="1:29" ht="11.5">
      <c r="A1168" s="15">
        <v>1151</v>
      </c>
      <c r="B1168" s="13" t="s">
        <v>1059</v>
      </c>
      <c r="C1168" s="14" t="s">
        <v>1144</v>
      </c>
      <c r="D1168" s="12"/>
      <c r="E1168" s="12">
        <v>686</v>
      </c>
      <c r="F1168" s="13" t="s">
        <v>1110</v>
      </c>
      <c r="G1168" s="12">
        <v>914</v>
      </c>
      <c r="H1168" s="12">
        <v>2000</v>
      </c>
      <c r="I1168" s="11">
        <v>838.91899999999998</v>
      </c>
      <c r="J1168" s="11">
        <v>724.673</v>
      </c>
      <c r="K1168" s="11">
        <v>648.84299999999996</v>
      </c>
      <c r="L1168" s="11">
        <v>569.20899999999995</v>
      </c>
      <c r="M1168" s="11">
        <v>448.06400000000002</v>
      </c>
      <c r="N1168" s="11">
        <v>344.57900000000001</v>
      </c>
      <c r="O1168" s="11">
        <v>267.86099999999999</v>
      </c>
      <c r="P1168" s="11">
        <v>213.49100000000001</v>
      </c>
      <c r="Q1168" s="11">
        <v>172.404</v>
      </c>
      <c r="R1168" s="11">
        <v>145.27600000000001</v>
      </c>
      <c r="S1168" s="11">
        <v>113.202</v>
      </c>
      <c r="T1168" s="11">
        <v>100.476</v>
      </c>
      <c r="U1168" s="11">
        <v>84.513000000000005</v>
      </c>
      <c r="V1168" s="11">
        <v>64.271000000000001</v>
      </c>
      <c r="W1168" s="11">
        <v>43.079000000000001</v>
      </c>
      <c r="X1168" s="11">
        <v>23.145</v>
      </c>
      <c r="Y1168" s="11">
        <v>8.9619999999999997</v>
      </c>
      <c r="Z1168" s="11">
        <v>2.198</v>
      </c>
      <c r="AA1168" s="11">
        <v>0.28199999999999997</v>
      </c>
      <c r="AB1168" s="11">
        <v>1.7999999999999999E-2</v>
      </c>
      <c r="AC1168" s="11">
        <v>1E-3</v>
      </c>
    </row>
    <row r="1169" spans="1:29" ht="11.5">
      <c r="A1169" s="15">
        <v>1152</v>
      </c>
      <c r="B1169" s="13" t="s">
        <v>1059</v>
      </c>
      <c r="C1169" s="14" t="s">
        <v>1144</v>
      </c>
      <c r="D1169" s="12"/>
      <c r="E1169" s="12">
        <v>686</v>
      </c>
      <c r="F1169" s="13" t="s">
        <v>1110</v>
      </c>
      <c r="G1169" s="12">
        <v>914</v>
      </c>
      <c r="H1169" s="12">
        <v>2005</v>
      </c>
      <c r="I1169" s="11">
        <v>933.21500000000003</v>
      </c>
      <c r="J1169" s="11">
        <v>802.61300000000006</v>
      </c>
      <c r="K1169" s="11">
        <v>714.90800000000002</v>
      </c>
      <c r="L1169" s="11">
        <v>631.12699999999995</v>
      </c>
      <c r="M1169" s="11">
        <v>531.346</v>
      </c>
      <c r="N1169" s="11">
        <v>402.99900000000002</v>
      </c>
      <c r="O1169" s="11">
        <v>311.649</v>
      </c>
      <c r="P1169" s="11">
        <v>247.81299999999999</v>
      </c>
      <c r="Q1169" s="11">
        <v>197.92699999999999</v>
      </c>
      <c r="R1169" s="11">
        <v>159.66</v>
      </c>
      <c r="S1169" s="11">
        <v>133.73400000000001</v>
      </c>
      <c r="T1169" s="11">
        <v>102.346</v>
      </c>
      <c r="U1169" s="11">
        <v>88.203999999999994</v>
      </c>
      <c r="V1169" s="11">
        <v>70.311999999999998</v>
      </c>
      <c r="W1169" s="11">
        <v>48.497999999999998</v>
      </c>
      <c r="X1169" s="11">
        <v>27.178000000000001</v>
      </c>
      <c r="Y1169" s="11">
        <v>10.834</v>
      </c>
      <c r="Z1169" s="11">
        <v>2.702</v>
      </c>
      <c r="AA1169" s="11">
        <v>0.36299999999999999</v>
      </c>
      <c r="AB1169" s="11">
        <v>2.4E-2</v>
      </c>
      <c r="AC1169" s="11">
        <v>1E-3</v>
      </c>
    </row>
    <row r="1170" spans="1:29" ht="11.5">
      <c r="A1170" s="15">
        <v>1153</v>
      </c>
      <c r="B1170" s="13" t="s">
        <v>1059</v>
      </c>
      <c r="C1170" s="14" t="s">
        <v>1144</v>
      </c>
      <c r="D1170" s="12"/>
      <c r="E1170" s="12">
        <v>686</v>
      </c>
      <c r="F1170" s="13" t="s">
        <v>1110</v>
      </c>
      <c r="G1170" s="12">
        <v>914</v>
      </c>
      <c r="H1170" s="12">
        <v>2010</v>
      </c>
      <c r="I1170" s="11">
        <v>1087.9659999999999</v>
      </c>
      <c r="J1170" s="11">
        <v>907.72799999999995</v>
      </c>
      <c r="K1170" s="11">
        <v>793.8</v>
      </c>
      <c r="L1170" s="11">
        <v>697.73699999999997</v>
      </c>
      <c r="M1170" s="11">
        <v>593.95399999999995</v>
      </c>
      <c r="N1170" s="11">
        <v>486.34300000000002</v>
      </c>
      <c r="O1170" s="11">
        <v>368.12299999999999</v>
      </c>
      <c r="P1170" s="11">
        <v>288.255</v>
      </c>
      <c r="Q1170" s="11">
        <v>229.88300000000001</v>
      </c>
      <c r="R1170" s="11">
        <v>183.512</v>
      </c>
      <c r="S1170" s="11">
        <v>147.137</v>
      </c>
      <c r="T1170" s="11">
        <v>121.49299999999999</v>
      </c>
      <c r="U1170" s="11">
        <v>90.203999999999994</v>
      </c>
      <c r="V1170" s="11">
        <v>74.036000000000001</v>
      </c>
      <c r="W1170" s="11">
        <v>53.857999999999997</v>
      </c>
      <c r="X1170" s="11">
        <v>31.285</v>
      </c>
      <c r="Y1170" s="11">
        <v>13.115</v>
      </c>
      <c r="Z1170" s="11">
        <v>3.3919999999999999</v>
      </c>
      <c r="AA1170" s="11">
        <v>0.46400000000000002</v>
      </c>
      <c r="AB1170" s="11">
        <v>2.9000000000000001E-2</v>
      </c>
      <c r="AC1170" s="11">
        <v>0</v>
      </c>
    </row>
    <row r="1171" spans="1:29" ht="11.5">
      <c r="A1171" s="15">
        <v>1154</v>
      </c>
      <c r="B1171" s="13" t="s">
        <v>1059</v>
      </c>
      <c r="C1171" s="14" t="s">
        <v>1144</v>
      </c>
      <c r="D1171" s="12"/>
      <c r="E1171" s="12">
        <v>686</v>
      </c>
      <c r="F1171" s="13" t="s">
        <v>1110</v>
      </c>
      <c r="G1171" s="12">
        <v>914</v>
      </c>
      <c r="H1171" s="12">
        <v>2015</v>
      </c>
      <c r="I1171" s="11">
        <v>1240.0039999999999</v>
      </c>
      <c r="J1171" s="11">
        <v>1069.079</v>
      </c>
      <c r="K1171" s="11">
        <v>899.572</v>
      </c>
      <c r="L1171" s="11">
        <v>777.01499999999999</v>
      </c>
      <c r="M1171" s="11">
        <v>661.17700000000002</v>
      </c>
      <c r="N1171" s="11">
        <v>549.46199999999999</v>
      </c>
      <c r="O1171" s="11">
        <v>452.72</v>
      </c>
      <c r="P1171" s="11">
        <v>347.029</v>
      </c>
      <c r="Q1171" s="11">
        <v>271.84100000000001</v>
      </c>
      <c r="R1171" s="11">
        <v>216.28200000000001</v>
      </c>
      <c r="S1171" s="11">
        <v>171.286</v>
      </c>
      <c r="T1171" s="11">
        <v>135.125</v>
      </c>
      <c r="U1171" s="11">
        <v>108.517</v>
      </c>
      <c r="V1171" s="11">
        <v>76.686999999999998</v>
      </c>
      <c r="W1171" s="11">
        <v>57.667000000000002</v>
      </c>
      <c r="X1171" s="11">
        <v>35.549999999999997</v>
      </c>
      <c r="Y1171" s="11">
        <v>15.58</v>
      </c>
      <c r="Z1171" s="11">
        <v>4.2539999999999996</v>
      </c>
      <c r="AA1171" s="11">
        <v>0.60199999999999998</v>
      </c>
      <c r="AB1171" s="11">
        <v>3.7999999999999999E-2</v>
      </c>
      <c r="AC1171" s="11">
        <v>1E-3</v>
      </c>
    </row>
    <row r="1172" spans="1:29" ht="11.5">
      <c r="A1172" s="15">
        <v>1155</v>
      </c>
      <c r="B1172" s="13" t="s">
        <v>1059</v>
      </c>
      <c r="C1172" s="14" t="s">
        <v>1144</v>
      </c>
      <c r="D1172" s="12"/>
      <c r="E1172" s="12">
        <v>686</v>
      </c>
      <c r="F1172" s="13" t="s">
        <v>1110</v>
      </c>
      <c r="G1172" s="12">
        <v>914</v>
      </c>
      <c r="H1172" s="12">
        <v>2020</v>
      </c>
      <c r="I1172" s="11">
        <v>1326.412</v>
      </c>
      <c r="J1172" s="11">
        <v>1224.809</v>
      </c>
      <c r="K1172" s="11">
        <v>1061.953</v>
      </c>
      <c r="L1172" s="11">
        <v>890.072</v>
      </c>
      <c r="M1172" s="11">
        <v>759.44</v>
      </c>
      <c r="N1172" s="11">
        <v>640.55399999999997</v>
      </c>
      <c r="O1172" s="11">
        <v>531.25300000000004</v>
      </c>
      <c r="P1172" s="11">
        <v>437.49299999999999</v>
      </c>
      <c r="Q1172" s="11">
        <v>334.46100000000001</v>
      </c>
      <c r="R1172" s="11">
        <v>260.55399999999997</v>
      </c>
      <c r="S1172" s="11">
        <v>205.17599999999999</v>
      </c>
      <c r="T1172" s="11">
        <v>159.53899999999999</v>
      </c>
      <c r="U1172" s="11">
        <v>122.15600000000001</v>
      </c>
      <c r="V1172" s="11">
        <v>93.448999999999998</v>
      </c>
      <c r="W1172" s="11">
        <v>60.475999999999999</v>
      </c>
      <c r="X1172" s="11">
        <v>38.709000000000003</v>
      </c>
      <c r="Y1172" s="11">
        <v>18.190000000000001</v>
      </c>
      <c r="Z1172" s="11">
        <v>5.2450000000000001</v>
      </c>
      <c r="AA1172" s="11">
        <v>0.78800000000000003</v>
      </c>
      <c r="AB1172" s="11">
        <v>5.5E-2</v>
      </c>
      <c r="AC1172" s="11">
        <v>1E-3</v>
      </c>
    </row>
    <row r="1173" spans="1:29" ht="11.5">
      <c r="A1173" s="15">
        <v>1156</v>
      </c>
      <c r="B1173" s="13" t="s">
        <v>1059</v>
      </c>
      <c r="C1173" s="14" t="s">
        <v>1145</v>
      </c>
      <c r="D1173" s="12"/>
      <c r="E1173" s="12">
        <v>694</v>
      </c>
      <c r="F1173" s="13" t="s">
        <v>1110</v>
      </c>
      <c r="G1173" s="12">
        <v>914</v>
      </c>
      <c r="H1173" s="12">
        <v>1950</v>
      </c>
      <c r="I1173" s="11">
        <v>163.16999999999999</v>
      </c>
      <c r="J1173" s="11">
        <v>126.10599999999999</v>
      </c>
      <c r="K1173" s="11">
        <v>111.09099999999999</v>
      </c>
      <c r="L1173" s="11">
        <v>100.17</v>
      </c>
      <c r="M1173" s="11">
        <v>89.144999999999996</v>
      </c>
      <c r="N1173" s="11">
        <v>78.540000000000006</v>
      </c>
      <c r="O1173" s="11">
        <v>68.774000000000001</v>
      </c>
      <c r="P1173" s="11">
        <v>59.64</v>
      </c>
      <c r="Q1173" s="11">
        <v>51.136000000000003</v>
      </c>
      <c r="R1173" s="11">
        <v>42.841000000000001</v>
      </c>
      <c r="S1173" s="11">
        <v>34.965000000000003</v>
      </c>
      <c r="T1173" s="11">
        <v>27.405000000000001</v>
      </c>
      <c r="U1173" s="11">
        <v>20.369</v>
      </c>
      <c r="V1173" s="11">
        <v>13.755000000000001</v>
      </c>
      <c r="W1173" s="11">
        <v>7.8760000000000003</v>
      </c>
      <c r="X1173" s="11">
        <v>3.5710000000000002</v>
      </c>
      <c r="Y1173" s="11">
        <v>0.81499999999999995</v>
      </c>
      <c r="Z1173" s="11">
        <v>0.27100000000000002</v>
      </c>
      <c r="AA1173" s="11">
        <v>0.06</v>
      </c>
      <c r="AB1173" s="11">
        <v>8.9999999999999993E-3</v>
      </c>
      <c r="AC1173" s="11">
        <v>1E-3</v>
      </c>
    </row>
    <row r="1174" spans="1:29" ht="11.5">
      <c r="A1174" s="15">
        <v>1157</v>
      </c>
      <c r="B1174" s="13" t="s">
        <v>1059</v>
      </c>
      <c r="C1174" s="14" t="s">
        <v>1145</v>
      </c>
      <c r="D1174" s="12"/>
      <c r="E1174" s="12">
        <v>694</v>
      </c>
      <c r="F1174" s="13" t="s">
        <v>1110</v>
      </c>
      <c r="G1174" s="12">
        <v>914</v>
      </c>
      <c r="H1174" s="12">
        <v>1955</v>
      </c>
      <c r="I1174" s="11">
        <v>163.06899999999999</v>
      </c>
      <c r="J1174" s="11">
        <v>131.28200000000001</v>
      </c>
      <c r="K1174" s="11">
        <v>119.18600000000001</v>
      </c>
      <c r="L1174" s="11">
        <v>106.6</v>
      </c>
      <c r="M1174" s="11">
        <v>94.578000000000003</v>
      </c>
      <c r="N1174" s="11">
        <v>83.082999999999998</v>
      </c>
      <c r="O1174" s="11">
        <v>73.078000000000003</v>
      </c>
      <c r="P1174" s="11">
        <v>63.66</v>
      </c>
      <c r="Q1174" s="11">
        <v>54.677</v>
      </c>
      <c r="R1174" s="11">
        <v>46.381</v>
      </c>
      <c r="S1174" s="11">
        <v>38.304000000000002</v>
      </c>
      <c r="T1174" s="11">
        <v>30.632999999999999</v>
      </c>
      <c r="U1174" s="11">
        <v>23.096</v>
      </c>
      <c r="V1174" s="11">
        <v>16.052</v>
      </c>
      <c r="W1174" s="11">
        <v>9.6869999999999994</v>
      </c>
      <c r="X1174" s="11">
        <v>4.6609999999999996</v>
      </c>
      <c r="Y1174" s="11">
        <v>1.651</v>
      </c>
      <c r="Z1174" s="11">
        <v>0.27</v>
      </c>
      <c r="AA1174" s="11">
        <v>0.06</v>
      </c>
      <c r="AB1174" s="11">
        <v>8.9999999999999993E-3</v>
      </c>
      <c r="AC1174" s="11">
        <v>1E-3</v>
      </c>
    </row>
    <row r="1175" spans="1:29" ht="11.5">
      <c r="A1175" s="15">
        <v>1158</v>
      </c>
      <c r="B1175" s="13" t="s">
        <v>1059</v>
      </c>
      <c r="C1175" s="14" t="s">
        <v>1145</v>
      </c>
      <c r="D1175" s="12"/>
      <c r="E1175" s="12">
        <v>694</v>
      </c>
      <c r="F1175" s="13" t="s">
        <v>1110</v>
      </c>
      <c r="G1175" s="12">
        <v>914</v>
      </c>
      <c r="H1175" s="12">
        <v>1960</v>
      </c>
      <c r="I1175" s="11">
        <v>178.34800000000001</v>
      </c>
      <c r="J1175" s="11">
        <v>134.59700000000001</v>
      </c>
      <c r="K1175" s="11">
        <v>124.65900000000001</v>
      </c>
      <c r="L1175" s="11">
        <v>114.666</v>
      </c>
      <c r="M1175" s="11">
        <v>100.982</v>
      </c>
      <c r="N1175" s="11">
        <v>88.503</v>
      </c>
      <c r="O1175" s="11">
        <v>77.605999999999995</v>
      </c>
      <c r="P1175" s="11">
        <v>67.896000000000001</v>
      </c>
      <c r="Q1175" s="11">
        <v>58.573999999999998</v>
      </c>
      <c r="R1175" s="11">
        <v>49.753999999999998</v>
      </c>
      <c r="S1175" s="11">
        <v>41.575000000000003</v>
      </c>
      <c r="T1175" s="11">
        <v>33.612000000000002</v>
      </c>
      <c r="U1175" s="11">
        <v>25.841000000000001</v>
      </c>
      <c r="V1175" s="11">
        <v>18.209</v>
      </c>
      <c r="W1175" s="11">
        <v>11.313000000000001</v>
      </c>
      <c r="X1175" s="11">
        <v>5.7409999999999997</v>
      </c>
      <c r="Y1175" s="11">
        <v>2.16</v>
      </c>
      <c r="Z1175" s="11">
        <v>0.54900000000000004</v>
      </c>
      <c r="AA1175" s="11">
        <v>0.06</v>
      </c>
      <c r="AB1175" s="11">
        <v>8.9999999999999993E-3</v>
      </c>
      <c r="AC1175" s="11">
        <v>1E-3</v>
      </c>
    </row>
    <row r="1176" spans="1:29" ht="11.5">
      <c r="A1176" s="15">
        <v>1159</v>
      </c>
      <c r="B1176" s="13" t="s">
        <v>1059</v>
      </c>
      <c r="C1176" s="14" t="s">
        <v>1145</v>
      </c>
      <c r="D1176" s="12"/>
      <c r="E1176" s="12">
        <v>694</v>
      </c>
      <c r="F1176" s="13" t="s">
        <v>1110</v>
      </c>
      <c r="G1176" s="12">
        <v>914</v>
      </c>
      <c r="H1176" s="12">
        <v>1965</v>
      </c>
      <c r="I1176" s="11">
        <v>201.458</v>
      </c>
      <c r="J1176" s="11">
        <v>150.08799999999999</v>
      </c>
      <c r="K1176" s="11">
        <v>128.327</v>
      </c>
      <c r="L1176" s="11">
        <v>120.21899999999999</v>
      </c>
      <c r="M1176" s="11">
        <v>108.98099999999999</v>
      </c>
      <c r="N1176" s="11">
        <v>94.899000000000001</v>
      </c>
      <c r="O1176" s="11">
        <v>83.022000000000006</v>
      </c>
      <c r="P1176" s="11">
        <v>72.412000000000006</v>
      </c>
      <c r="Q1176" s="11">
        <v>62.747</v>
      </c>
      <c r="R1176" s="11">
        <v>53.52</v>
      </c>
      <c r="S1176" s="11">
        <v>44.753999999999998</v>
      </c>
      <c r="T1176" s="11">
        <v>36.582000000000001</v>
      </c>
      <c r="U1176" s="11">
        <v>28.414999999999999</v>
      </c>
      <c r="V1176" s="11">
        <v>20.416</v>
      </c>
      <c r="W1176" s="11">
        <v>12.864000000000001</v>
      </c>
      <c r="X1176" s="11">
        <v>6.7229999999999999</v>
      </c>
      <c r="Y1176" s="11">
        <v>2.6669999999999998</v>
      </c>
      <c r="Z1176" s="11">
        <v>0.71699999999999997</v>
      </c>
      <c r="AA1176" s="11">
        <v>0.121</v>
      </c>
      <c r="AB1176" s="11">
        <v>8.9999999999999993E-3</v>
      </c>
      <c r="AC1176" s="11">
        <v>1E-3</v>
      </c>
    </row>
    <row r="1177" spans="1:29" ht="11.5">
      <c r="A1177" s="15">
        <v>1160</v>
      </c>
      <c r="B1177" s="13" t="s">
        <v>1059</v>
      </c>
      <c r="C1177" s="14" t="s">
        <v>1145</v>
      </c>
      <c r="D1177" s="12"/>
      <c r="E1177" s="12">
        <v>694</v>
      </c>
      <c r="F1177" s="13" t="s">
        <v>1110</v>
      </c>
      <c r="G1177" s="12">
        <v>914</v>
      </c>
      <c r="H1177" s="12">
        <v>1970</v>
      </c>
      <c r="I1177" s="11">
        <v>227.34100000000001</v>
      </c>
      <c r="J1177" s="11">
        <v>173.49600000000001</v>
      </c>
      <c r="K1177" s="11">
        <v>143.83199999999999</v>
      </c>
      <c r="L1177" s="11">
        <v>124.142</v>
      </c>
      <c r="M1177" s="11">
        <v>114.749</v>
      </c>
      <c r="N1177" s="11">
        <v>102.977</v>
      </c>
      <c r="O1177" s="11">
        <v>89.512</v>
      </c>
      <c r="P1177" s="11">
        <v>77.900000000000006</v>
      </c>
      <c r="Q1177" s="11">
        <v>67.304000000000002</v>
      </c>
      <c r="R1177" s="11">
        <v>57.643000000000001</v>
      </c>
      <c r="S1177" s="11">
        <v>48.369</v>
      </c>
      <c r="T1177" s="11">
        <v>39.53</v>
      </c>
      <c r="U1177" s="11">
        <v>31.024999999999999</v>
      </c>
      <c r="V1177" s="11">
        <v>22.515000000000001</v>
      </c>
      <c r="W1177" s="11">
        <v>14.468</v>
      </c>
      <c r="X1177" s="11">
        <v>7.6740000000000004</v>
      </c>
      <c r="Y1177" s="11">
        <v>3.1360000000000001</v>
      </c>
      <c r="Z1177" s="11">
        <v>0.89100000000000001</v>
      </c>
      <c r="AA1177" s="11">
        <v>0.159</v>
      </c>
      <c r="AB1177" s="11">
        <v>1.4999999999999999E-2</v>
      </c>
      <c r="AC1177" s="11">
        <v>1E-3</v>
      </c>
    </row>
    <row r="1178" spans="1:29" ht="11.5">
      <c r="A1178" s="15">
        <v>1161</v>
      </c>
      <c r="B1178" s="13" t="s">
        <v>1059</v>
      </c>
      <c r="C1178" s="14" t="s">
        <v>1145</v>
      </c>
      <c r="D1178" s="12"/>
      <c r="E1178" s="12">
        <v>694</v>
      </c>
      <c r="F1178" s="13" t="s">
        <v>1110</v>
      </c>
      <c r="G1178" s="12">
        <v>914</v>
      </c>
      <c r="H1178" s="12">
        <v>1975</v>
      </c>
      <c r="I1178" s="11">
        <v>257.23200000000003</v>
      </c>
      <c r="J1178" s="11">
        <v>199.69</v>
      </c>
      <c r="K1178" s="11">
        <v>167.02199999999999</v>
      </c>
      <c r="L1178" s="11">
        <v>139.535</v>
      </c>
      <c r="M1178" s="11">
        <v>118.95399999999999</v>
      </c>
      <c r="N1178" s="11">
        <v>108.964</v>
      </c>
      <c r="O1178" s="11">
        <v>97.619</v>
      </c>
      <c r="P1178" s="11">
        <v>84.418999999999997</v>
      </c>
      <c r="Q1178" s="11">
        <v>72.787000000000006</v>
      </c>
      <c r="R1178" s="11">
        <v>62.139000000000003</v>
      </c>
      <c r="S1178" s="11">
        <v>52.331000000000003</v>
      </c>
      <c r="T1178" s="11">
        <v>42.881</v>
      </c>
      <c r="U1178" s="11">
        <v>33.627000000000002</v>
      </c>
      <c r="V1178" s="11">
        <v>24.652999999999999</v>
      </c>
      <c r="W1178" s="11">
        <v>16.010999999999999</v>
      </c>
      <c r="X1178" s="11">
        <v>8.6679999999999993</v>
      </c>
      <c r="Y1178" s="11">
        <v>3.597</v>
      </c>
      <c r="Z1178" s="11">
        <v>1.0529999999999999</v>
      </c>
      <c r="AA1178" s="11">
        <v>0.19800000000000001</v>
      </c>
      <c r="AB1178" s="11">
        <v>2.1000000000000001E-2</v>
      </c>
      <c r="AC1178" s="11">
        <v>1E-3</v>
      </c>
    </row>
    <row r="1179" spans="1:29" ht="11.5">
      <c r="A1179" s="15">
        <v>1162</v>
      </c>
      <c r="B1179" s="13" t="s">
        <v>1059</v>
      </c>
      <c r="C1179" s="14" t="s">
        <v>1145</v>
      </c>
      <c r="D1179" s="12"/>
      <c r="E1179" s="12">
        <v>694</v>
      </c>
      <c r="F1179" s="13" t="s">
        <v>1110</v>
      </c>
      <c r="G1179" s="12">
        <v>914</v>
      </c>
      <c r="H1179" s="12">
        <v>1980</v>
      </c>
      <c r="I1179" s="11">
        <v>291.56599999999997</v>
      </c>
      <c r="J1179" s="11">
        <v>229.64699999999999</v>
      </c>
      <c r="K1179" s="11">
        <v>193.01499999999999</v>
      </c>
      <c r="L1179" s="11">
        <v>162.45400000000001</v>
      </c>
      <c r="M1179" s="11">
        <v>134.18600000000001</v>
      </c>
      <c r="N1179" s="11">
        <v>113.48099999999999</v>
      </c>
      <c r="O1179" s="11">
        <v>103.78400000000001</v>
      </c>
      <c r="P1179" s="11">
        <v>92.516999999999996</v>
      </c>
      <c r="Q1179" s="11">
        <v>79.284000000000006</v>
      </c>
      <c r="R1179" s="11">
        <v>67.542000000000002</v>
      </c>
      <c r="S1179" s="11">
        <v>56.676000000000002</v>
      </c>
      <c r="T1179" s="11">
        <v>46.578000000000003</v>
      </c>
      <c r="U1179" s="11">
        <v>36.607999999999997</v>
      </c>
      <c r="V1179" s="11">
        <v>26.818000000000001</v>
      </c>
      <c r="W1179" s="11">
        <v>17.605</v>
      </c>
      <c r="X1179" s="11">
        <v>9.6389999999999993</v>
      </c>
      <c r="Y1179" s="11">
        <v>4.085</v>
      </c>
      <c r="Z1179" s="11">
        <v>1.212</v>
      </c>
      <c r="AA1179" s="11">
        <v>0.23499999999999999</v>
      </c>
      <c r="AB1179" s="11">
        <v>2.7E-2</v>
      </c>
      <c r="AC1179" s="11">
        <v>2E-3</v>
      </c>
    </row>
    <row r="1180" spans="1:29" ht="11.5">
      <c r="A1180" s="15">
        <v>1163</v>
      </c>
      <c r="B1180" s="13" t="s">
        <v>1059</v>
      </c>
      <c r="C1180" s="14" t="s">
        <v>1145</v>
      </c>
      <c r="D1180" s="12"/>
      <c r="E1180" s="12">
        <v>694</v>
      </c>
      <c r="F1180" s="13" t="s">
        <v>1110</v>
      </c>
      <c r="G1180" s="12">
        <v>914</v>
      </c>
      <c r="H1180" s="12">
        <v>1985</v>
      </c>
      <c r="I1180" s="11">
        <v>333.66899999999998</v>
      </c>
      <c r="J1180" s="11">
        <v>262.97500000000002</v>
      </c>
      <c r="K1180" s="11">
        <v>222.4</v>
      </c>
      <c r="L1180" s="11">
        <v>187.93</v>
      </c>
      <c r="M1180" s="11">
        <v>156.386</v>
      </c>
      <c r="N1180" s="11">
        <v>128.137</v>
      </c>
      <c r="O1180" s="11">
        <v>108.15900000000001</v>
      </c>
      <c r="P1180" s="11">
        <v>98.406000000000006</v>
      </c>
      <c r="Q1180" s="11">
        <v>86.912999999999997</v>
      </c>
      <c r="R1180" s="11">
        <v>73.570999999999998</v>
      </c>
      <c r="S1180" s="11">
        <v>61.578000000000003</v>
      </c>
      <c r="T1180" s="11">
        <v>50.399000000000001</v>
      </c>
      <c r="U1180" s="11">
        <v>39.706000000000003</v>
      </c>
      <c r="V1180" s="11">
        <v>29.14</v>
      </c>
      <c r="W1180" s="11">
        <v>19.114999999999998</v>
      </c>
      <c r="X1180" s="11">
        <v>10.584</v>
      </c>
      <c r="Y1180" s="11">
        <v>4.54</v>
      </c>
      <c r="Z1180" s="11">
        <v>1.3779999999999999</v>
      </c>
      <c r="AA1180" s="11">
        <v>0.27</v>
      </c>
      <c r="AB1180" s="11">
        <v>3.3000000000000002E-2</v>
      </c>
      <c r="AC1180" s="11">
        <v>2E-3</v>
      </c>
    </row>
    <row r="1181" spans="1:29" ht="11.5">
      <c r="A1181" s="15">
        <v>1164</v>
      </c>
      <c r="B1181" s="13" t="s">
        <v>1059</v>
      </c>
      <c r="C1181" s="14" t="s">
        <v>1145</v>
      </c>
      <c r="D1181" s="12"/>
      <c r="E1181" s="12">
        <v>694</v>
      </c>
      <c r="F1181" s="13" t="s">
        <v>1110</v>
      </c>
      <c r="G1181" s="12">
        <v>914</v>
      </c>
      <c r="H1181" s="12">
        <v>1990</v>
      </c>
      <c r="I1181" s="11">
        <v>378.03399999999999</v>
      </c>
      <c r="J1181" s="11">
        <v>307.01499999999999</v>
      </c>
      <c r="K1181" s="11">
        <v>258.37900000000002</v>
      </c>
      <c r="L1181" s="11">
        <v>219.57499999999999</v>
      </c>
      <c r="M1181" s="11">
        <v>183.04499999999999</v>
      </c>
      <c r="N1181" s="11">
        <v>150.73500000000001</v>
      </c>
      <c r="O1181" s="11">
        <v>123.114</v>
      </c>
      <c r="P1181" s="11">
        <v>103.27</v>
      </c>
      <c r="Q1181" s="11">
        <v>92.94</v>
      </c>
      <c r="R1181" s="11">
        <v>81.007999999999996</v>
      </c>
      <c r="S1181" s="11">
        <v>67.332999999999998</v>
      </c>
      <c r="T1181" s="11">
        <v>54.933999999999997</v>
      </c>
      <c r="U1181" s="11">
        <v>43.055</v>
      </c>
      <c r="V1181" s="11">
        <v>31.625</v>
      </c>
      <c r="W1181" s="11">
        <v>20.765000000000001</v>
      </c>
      <c r="X1181" s="11">
        <v>11.494999999999999</v>
      </c>
      <c r="Y1181" s="11">
        <v>4.9969999999999999</v>
      </c>
      <c r="Z1181" s="11">
        <v>1.5429999999999999</v>
      </c>
      <c r="AA1181" s="11">
        <v>0.313</v>
      </c>
      <c r="AB1181" s="11">
        <v>3.6999999999999998E-2</v>
      </c>
      <c r="AC1181" s="11">
        <v>3.0000000000000001E-3</v>
      </c>
    </row>
    <row r="1182" spans="1:29" ht="11.5">
      <c r="A1182" s="15">
        <v>1165</v>
      </c>
      <c r="B1182" s="13" t="s">
        <v>1059</v>
      </c>
      <c r="C1182" s="14" t="s">
        <v>1145</v>
      </c>
      <c r="D1182" s="12"/>
      <c r="E1182" s="12">
        <v>694</v>
      </c>
      <c r="F1182" s="13" t="s">
        <v>1110</v>
      </c>
      <c r="G1182" s="12">
        <v>914</v>
      </c>
      <c r="H1182" s="12">
        <v>1995</v>
      </c>
      <c r="I1182" s="11">
        <v>374.55099999999999</v>
      </c>
      <c r="J1182" s="11">
        <v>308.83600000000001</v>
      </c>
      <c r="K1182" s="11">
        <v>266.79199999999997</v>
      </c>
      <c r="L1182" s="11">
        <v>225.358</v>
      </c>
      <c r="M1182" s="11">
        <v>188.143</v>
      </c>
      <c r="N1182" s="11">
        <v>154.42400000000001</v>
      </c>
      <c r="O1182" s="11">
        <v>126.387</v>
      </c>
      <c r="P1182" s="11">
        <v>102.22799999999999</v>
      </c>
      <c r="Q1182" s="11">
        <v>84.585999999999999</v>
      </c>
      <c r="R1182" s="11">
        <v>75.257999999999996</v>
      </c>
      <c r="S1182" s="11">
        <v>64.382999999999996</v>
      </c>
      <c r="T1182" s="11">
        <v>52.107999999999997</v>
      </c>
      <c r="U1182" s="11">
        <v>40.679000000000002</v>
      </c>
      <c r="V1182" s="11">
        <v>29.667999999999999</v>
      </c>
      <c r="W1182" s="11">
        <v>19.483000000000001</v>
      </c>
      <c r="X1182" s="11">
        <v>10.802</v>
      </c>
      <c r="Y1182" s="11">
        <v>4.71</v>
      </c>
      <c r="Z1182" s="11">
        <v>1.4870000000000001</v>
      </c>
      <c r="AA1182" s="11">
        <v>0.31</v>
      </c>
      <c r="AB1182" s="11">
        <v>3.6999999999999998E-2</v>
      </c>
      <c r="AC1182" s="11">
        <v>3.0000000000000001E-3</v>
      </c>
    </row>
    <row r="1183" spans="1:29" ht="11.5">
      <c r="A1183" s="15">
        <v>1166</v>
      </c>
      <c r="B1183" s="13" t="s">
        <v>1059</v>
      </c>
      <c r="C1183" s="14" t="s">
        <v>1145</v>
      </c>
      <c r="D1183" s="12"/>
      <c r="E1183" s="12">
        <v>694</v>
      </c>
      <c r="F1183" s="13" t="s">
        <v>1110</v>
      </c>
      <c r="G1183" s="12">
        <v>914</v>
      </c>
      <c r="H1183" s="12">
        <v>2000</v>
      </c>
      <c r="I1183" s="11">
        <v>391.52199999999999</v>
      </c>
      <c r="J1183" s="11">
        <v>329.80700000000002</v>
      </c>
      <c r="K1183" s="11">
        <v>287.94799999999998</v>
      </c>
      <c r="L1183" s="11">
        <v>249.779</v>
      </c>
      <c r="M1183" s="11">
        <v>206.941</v>
      </c>
      <c r="N1183" s="11">
        <v>169.90199999999999</v>
      </c>
      <c r="O1183" s="11">
        <v>138.42500000000001</v>
      </c>
      <c r="P1183" s="11">
        <v>112.215</v>
      </c>
      <c r="Q1183" s="11">
        <v>89.537999999999997</v>
      </c>
      <c r="R1183" s="11">
        <v>72.971000000000004</v>
      </c>
      <c r="S1183" s="11">
        <v>63.747999999999998</v>
      </c>
      <c r="T1183" s="11">
        <v>53.148000000000003</v>
      </c>
      <c r="U1183" s="11">
        <v>41.125</v>
      </c>
      <c r="V1183" s="11">
        <v>29.86</v>
      </c>
      <c r="W1183" s="11">
        <v>19.465</v>
      </c>
      <c r="X1183" s="11">
        <v>10.802</v>
      </c>
      <c r="Y1183" s="11">
        <v>4.7240000000000002</v>
      </c>
      <c r="Z1183" s="11">
        <v>1.4990000000000001</v>
      </c>
      <c r="AA1183" s="11">
        <v>0.32100000000000001</v>
      </c>
      <c r="AB1183" s="11">
        <v>4.1000000000000002E-2</v>
      </c>
      <c r="AC1183" s="11">
        <v>3.0000000000000001E-3</v>
      </c>
    </row>
    <row r="1184" spans="1:29" ht="11.5">
      <c r="A1184" s="15">
        <v>1167</v>
      </c>
      <c r="B1184" s="13" t="s">
        <v>1059</v>
      </c>
      <c r="C1184" s="14" t="s">
        <v>1145</v>
      </c>
      <c r="D1184" s="12"/>
      <c r="E1184" s="12">
        <v>694</v>
      </c>
      <c r="F1184" s="13" t="s">
        <v>1110</v>
      </c>
      <c r="G1184" s="12">
        <v>914</v>
      </c>
      <c r="H1184" s="12">
        <v>2005</v>
      </c>
      <c r="I1184" s="11">
        <v>477.089</v>
      </c>
      <c r="J1184" s="11">
        <v>400.791</v>
      </c>
      <c r="K1184" s="11">
        <v>353.42200000000003</v>
      </c>
      <c r="L1184" s="11">
        <v>309.32799999999997</v>
      </c>
      <c r="M1184" s="11">
        <v>264.226</v>
      </c>
      <c r="N1184" s="11">
        <v>216.43299999999999</v>
      </c>
      <c r="O1184" s="11">
        <v>176.73699999999999</v>
      </c>
      <c r="P1184" s="11">
        <v>142.86500000000001</v>
      </c>
      <c r="Q1184" s="11">
        <v>114.42700000000001</v>
      </c>
      <c r="R1184" s="11">
        <v>90.048000000000002</v>
      </c>
      <c r="S1184" s="11">
        <v>71.998000000000005</v>
      </c>
      <c r="T1184" s="11">
        <v>61.033999999999999</v>
      </c>
      <c r="U1184" s="11">
        <v>48.62</v>
      </c>
      <c r="V1184" s="11">
        <v>35.040999999999997</v>
      </c>
      <c r="W1184" s="11">
        <v>22.763000000000002</v>
      </c>
      <c r="X1184" s="11">
        <v>12.553000000000001</v>
      </c>
      <c r="Y1184" s="11">
        <v>5.4909999999999997</v>
      </c>
      <c r="Z1184" s="11">
        <v>1.742</v>
      </c>
      <c r="AA1184" s="11">
        <v>0.372</v>
      </c>
      <c r="AB1184" s="11">
        <v>4.9000000000000002E-2</v>
      </c>
      <c r="AC1184" s="11">
        <v>4.0000000000000001E-3</v>
      </c>
    </row>
    <row r="1185" spans="1:29" ht="11.5">
      <c r="A1185" s="15">
        <v>1168</v>
      </c>
      <c r="B1185" s="13" t="s">
        <v>1059</v>
      </c>
      <c r="C1185" s="14" t="s">
        <v>1145</v>
      </c>
      <c r="D1185" s="12"/>
      <c r="E1185" s="12">
        <v>694</v>
      </c>
      <c r="F1185" s="13" t="s">
        <v>1110</v>
      </c>
      <c r="G1185" s="12">
        <v>914</v>
      </c>
      <c r="H1185" s="12">
        <v>2010</v>
      </c>
      <c r="I1185" s="11">
        <v>526.63400000000001</v>
      </c>
      <c r="J1185" s="11">
        <v>455.262</v>
      </c>
      <c r="K1185" s="11">
        <v>396.04899999999998</v>
      </c>
      <c r="L1185" s="11">
        <v>349.54399999999998</v>
      </c>
      <c r="M1185" s="11">
        <v>302.48399999999998</v>
      </c>
      <c r="N1185" s="11">
        <v>256.202</v>
      </c>
      <c r="O1185" s="11">
        <v>209.13399999999999</v>
      </c>
      <c r="P1185" s="11">
        <v>169.678</v>
      </c>
      <c r="Q1185" s="11">
        <v>135.75200000000001</v>
      </c>
      <c r="R1185" s="11">
        <v>107.21</v>
      </c>
      <c r="S1185" s="11">
        <v>82.688999999999993</v>
      </c>
      <c r="T1185" s="11">
        <v>64.275000000000006</v>
      </c>
      <c r="U1185" s="11">
        <v>52.046999999999997</v>
      </c>
      <c r="V1185" s="11">
        <v>38.622</v>
      </c>
      <c r="W1185" s="11">
        <v>24.956</v>
      </c>
      <c r="X1185" s="11">
        <v>13.741</v>
      </c>
      <c r="Y1185" s="11">
        <v>5.976</v>
      </c>
      <c r="Z1185" s="11">
        <v>1.8919999999999999</v>
      </c>
      <c r="AA1185" s="11">
        <v>0.40200000000000002</v>
      </c>
      <c r="AB1185" s="11">
        <v>5.1999999999999998E-2</v>
      </c>
      <c r="AC1185" s="11">
        <v>4.0000000000000001E-3</v>
      </c>
    </row>
    <row r="1186" spans="1:29" ht="11.5">
      <c r="A1186" s="15">
        <v>1169</v>
      </c>
      <c r="B1186" s="13" t="s">
        <v>1059</v>
      </c>
      <c r="C1186" s="14" t="s">
        <v>1145</v>
      </c>
      <c r="D1186" s="12"/>
      <c r="E1186" s="12">
        <v>694</v>
      </c>
      <c r="F1186" s="13" t="s">
        <v>1110</v>
      </c>
      <c r="G1186" s="12">
        <v>914</v>
      </c>
      <c r="H1186" s="12">
        <v>2015</v>
      </c>
      <c r="I1186" s="11">
        <v>551.88</v>
      </c>
      <c r="J1186" s="11">
        <v>504.89400000000001</v>
      </c>
      <c r="K1186" s="11">
        <v>446.52800000000002</v>
      </c>
      <c r="L1186" s="11">
        <v>388.21699999999998</v>
      </c>
      <c r="M1186" s="11">
        <v>339.33199999999999</v>
      </c>
      <c r="N1186" s="11">
        <v>291.62</v>
      </c>
      <c r="O1186" s="11">
        <v>246.18899999999999</v>
      </c>
      <c r="P1186" s="11">
        <v>199.739</v>
      </c>
      <c r="Q1186" s="11">
        <v>160.47399999999999</v>
      </c>
      <c r="R1186" s="11">
        <v>126.601</v>
      </c>
      <c r="S1186" s="11">
        <v>97.935000000000002</v>
      </c>
      <c r="T1186" s="11">
        <v>73.346999999999994</v>
      </c>
      <c r="U1186" s="11">
        <v>54.44</v>
      </c>
      <c r="V1186" s="11">
        <v>41.08</v>
      </c>
      <c r="W1186" s="11">
        <v>27.388000000000002</v>
      </c>
      <c r="X1186" s="11">
        <v>15.053000000000001</v>
      </c>
      <c r="Y1186" s="11">
        <v>6.5629999999999997</v>
      </c>
      <c r="Z1186" s="11">
        <v>2.0720000000000001</v>
      </c>
      <c r="AA1186" s="11">
        <v>0.437</v>
      </c>
      <c r="AB1186" s="11">
        <v>5.6000000000000001E-2</v>
      </c>
      <c r="AC1186" s="11">
        <v>4.0000000000000001E-3</v>
      </c>
    </row>
    <row r="1187" spans="1:29" ht="11.5">
      <c r="A1187" s="15">
        <v>1170</v>
      </c>
      <c r="B1187" s="13" t="s">
        <v>1059</v>
      </c>
      <c r="C1187" s="14" t="s">
        <v>1145</v>
      </c>
      <c r="D1187" s="12"/>
      <c r="E1187" s="12">
        <v>694</v>
      </c>
      <c r="F1187" s="13" t="s">
        <v>1110</v>
      </c>
      <c r="G1187" s="12">
        <v>914</v>
      </c>
      <c r="H1187" s="12">
        <v>2020</v>
      </c>
      <c r="I1187" s="11">
        <v>580.904</v>
      </c>
      <c r="J1187" s="11">
        <v>534.48599999999999</v>
      </c>
      <c r="K1187" s="11">
        <v>496.964</v>
      </c>
      <c r="L1187" s="11">
        <v>438.90800000000002</v>
      </c>
      <c r="M1187" s="11">
        <v>378.24200000000002</v>
      </c>
      <c r="N1187" s="11">
        <v>328.58100000000002</v>
      </c>
      <c r="O1187" s="11">
        <v>281.48099999999999</v>
      </c>
      <c r="P1187" s="11">
        <v>236.24700000000001</v>
      </c>
      <c r="Q1187" s="11">
        <v>189.857</v>
      </c>
      <c r="R1187" s="11">
        <v>150.41900000000001</v>
      </c>
      <c r="S1187" s="11">
        <v>116.214</v>
      </c>
      <c r="T1187" s="11">
        <v>87.251999999999995</v>
      </c>
      <c r="U1187" s="11">
        <v>62.38</v>
      </c>
      <c r="V1187" s="11">
        <v>43.161000000000001</v>
      </c>
      <c r="W1187" s="11">
        <v>29.315000000000001</v>
      </c>
      <c r="X1187" s="11">
        <v>16.678000000000001</v>
      </c>
      <c r="Y1187" s="11">
        <v>7.2830000000000004</v>
      </c>
      <c r="Z1187" s="11">
        <v>2.3119999999999998</v>
      </c>
      <c r="AA1187" s="11">
        <v>0.48799999999999999</v>
      </c>
      <c r="AB1187" s="11">
        <v>6.2E-2</v>
      </c>
      <c r="AC1187" s="11">
        <v>5.0000000000000001E-3</v>
      </c>
    </row>
    <row r="1188" spans="1:29" ht="11.5">
      <c r="A1188" s="15">
        <v>1171</v>
      </c>
      <c r="B1188" s="13" t="s">
        <v>1059</v>
      </c>
      <c r="C1188" s="14" t="s">
        <v>1146</v>
      </c>
      <c r="D1188" s="12"/>
      <c r="E1188" s="12">
        <v>768</v>
      </c>
      <c r="F1188" s="13" t="s">
        <v>1110</v>
      </c>
      <c r="G1188" s="12">
        <v>914</v>
      </c>
      <c r="H1188" s="12">
        <v>1950</v>
      </c>
      <c r="I1188" s="11">
        <v>116.733</v>
      </c>
      <c r="J1188" s="11">
        <v>91.539000000000001</v>
      </c>
      <c r="K1188" s="11">
        <v>77.608000000000004</v>
      </c>
      <c r="L1188" s="11">
        <v>67.667000000000002</v>
      </c>
      <c r="M1188" s="11">
        <v>58.524000000000001</v>
      </c>
      <c r="N1188" s="11">
        <v>50.273000000000003</v>
      </c>
      <c r="O1188" s="11">
        <v>43.661999999999999</v>
      </c>
      <c r="P1188" s="11">
        <v>37.290999999999997</v>
      </c>
      <c r="Q1188" s="11">
        <v>30.91</v>
      </c>
      <c r="R1188" s="11">
        <v>25.474</v>
      </c>
      <c r="S1188" s="11">
        <v>21.491</v>
      </c>
      <c r="T1188" s="11">
        <v>18.684000000000001</v>
      </c>
      <c r="U1188" s="11">
        <v>17.254000000000001</v>
      </c>
      <c r="V1188" s="11">
        <v>13.707000000000001</v>
      </c>
      <c r="W1188" s="11">
        <v>9.234</v>
      </c>
      <c r="X1188" s="11">
        <v>5.1890000000000001</v>
      </c>
      <c r="Y1188" s="11">
        <v>2.1019999999999999</v>
      </c>
      <c r="Z1188" s="11">
        <v>0.38300000000000001</v>
      </c>
      <c r="AA1188" s="11">
        <v>3.3000000000000002E-2</v>
      </c>
      <c r="AB1188" s="11">
        <v>2E-3</v>
      </c>
      <c r="AC1188" s="11">
        <v>0</v>
      </c>
    </row>
    <row r="1189" spans="1:29" ht="11.5">
      <c r="A1189" s="15">
        <v>1172</v>
      </c>
      <c r="B1189" s="13" t="s">
        <v>1059</v>
      </c>
      <c r="C1189" s="14" t="s">
        <v>1146</v>
      </c>
      <c r="D1189" s="12"/>
      <c r="E1189" s="12">
        <v>768</v>
      </c>
      <c r="F1189" s="13" t="s">
        <v>1110</v>
      </c>
      <c r="G1189" s="12">
        <v>914</v>
      </c>
      <c r="H1189" s="12">
        <v>1955</v>
      </c>
      <c r="I1189" s="11">
        <v>125.946</v>
      </c>
      <c r="J1189" s="11">
        <v>98.884</v>
      </c>
      <c r="K1189" s="11">
        <v>85.081000000000003</v>
      </c>
      <c r="L1189" s="11">
        <v>72.713999999999999</v>
      </c>
      <c r="M1189" s="11">
        <v>62.21</v>
      </c>
      <c r="N1189" s="11">
        <v>53.2</v>
      </c>
      <c r="O1189" s="11">
        <v>45.761000000000003</v>
      </c>
      <c r="P1189" s="11">
        <v>39.625</v>
      </c>
      <c r="Q1189" s="11">
        <v>33.497999999999998</v>
      </c>
      <c r="R1189" s="11">
        <v>27.366</v>
      </c>
      <c r="S1189" s="11">
        <v>22.079000000000001</v>
      </c>
      <c r="T1189" s="11">
        <v>17.988</v>
      </c>
      <c r="U1189" s="11">
        <v>14.702</v>
      </c>
      <c r="V1189" s="11">
        <v>12.298</v>
      </c>
      <c r="W1189" s="11">
        <v>8.3010000000000002</v>
      </c>
      <c r="X1189" s="11">
        <v>4.2690000000000001</v>
      </c>
      <c r="Y1189" s="11">
        <v>1.5920000000000001</v>
      </c>
      <c r="Z1189" s="11">
        <v>0.377</v>
      </c>
      <c r="AA1189" s="11">
        <v>3.4000000000000002E-2</v>
      </c>
      <c r="AB1189" s="11">
        <v>2E-3</v>
      </c>
      <c r="AC1189" s="11">
        <v>0</v>
      </c>
    </row>
    <row r="1190" spans="1:29" ht="11.5">
      <c r="A1190" s="15">
        <v>1173</v>
      </c>
      <c r="B1190" s="13" t="s">
        <v>1059</v>
      </c>
      <c r="C1190" s="14" t="s">
        <v>1146</v>
      </c>
      <c r="D1190" s="12"/>
      <c r="E1190" s="12">
        <v>768</v>
      </c>
      <c r="F1190" s="13" t="s">
        <v>1110</v>
      </c>
      <c r="G1190" s="12">
        <v>914</v>
      </c>
      <c r="H1190" s="12">
        <v>1960</v>
      </c>
      <c r="I1190" s="11">
        <v>138.22399999999999</v>
      </c>
      <c r="J1190" s="11">
        <v>107.968</v>
      </c>
      <c r="K1190" s="11">
        <v>91.986000000000004</v>
      </c>
      <c r="L1190" s="11">
        <v>79.706999999999994</v>
      </c>
      <c r="M1190" s="11">
        <v>66.989000000000004</v>
      </c>
      <c r="N1190" s="11">
        <v>56.765999999999998</v>
      </c>
      <c r="O1190" s="11">
        <v>48.593000000000004</v>
      </c>
      <c r="P1190" s="11">
        <v>41.662999999999997</v>
      </c>
      <c r="Q1190" s="11">
        <v>35.750999999999998</v>
      </c>
      <c r="R1190" s="11">
        <v>29.832000000000001</v>
      </c>
      <c r="S1190" s="11">
        <v>23.893000000000001</v>
      </c>
      <c r="T1190" s="11">
        <v>18.661999999999999</v>
      </c>
      <c r="U1190" s="11">
        <v>14.382</v>
      </c>
      <c r="V1190" s="11">
        <v>10.727</v>
      </c>
      <c r="W1190" s="11">
        <v>7.7530000000000001</v>
      </c>
      <c r="X1190" s="11">
        <v>4.0880000000000001</v>
      </c>
      <c r="Y1190" s="11">
        <v>1.4350000000000001</v>
      </c>
      <c r="Z1190" s="11">
        <v>0.32300000000000001</v>
      </c>
      <c r="AA1190" s="11">
        <v>3.9E-2</v>
      </c>
      <c r="AB1190" s="11">
        <v>2E-3</v>
      </c>
      <c r="AC1190" s="11">
        <v>0</v>
      </c>
    </row>
    <row r="1191" spans="1:29" ht="11.5">
      <c r="A1191" s="15">
        <v>1174</v>
      </c>
      <c r="B1191" s="13" t="s">
        <v>1059</v>
      </c>
      <c r="C1191" s="14" t="s">
        <v>1146</v>
      </c>
      <c r="D1191" s="12"/>
      <c r="E1191" s="12">
        <v>768</v>
      </c>
      <c r="F1191" s="13" t="s">
        <v>1110</v>
      </c>
      <c r="G1191" s="12">
        <v>914</v>
      </c>
      <c r="H1191" s="12">
        <v>1965</v>
      </c>
      <c r="I1191" s="11">
        <v>154.07400000000001</v>
      </c>
      <c r="J1191" s="11">
        <v>118.916</v>
      </c>
      <c r="K1191" s="11">
        <v>99.933000000000007</v>
      </c>
      <c r="L1191" s="11">
        <v>85.629000000000005</v>
      </c>
      <c r="M1191" s="11">
        <v>73.168000000000006</v>
      </c>
      <c r="N1191" s="11">
        <v>60.957999999999998</v>
      </c>
      <c r="O1191" s="11">
        <v>51.689</v>
      </c>
      <c r="P1191" s="11">
        <v>44.109000000000002</v>
      </c>
      <c r="Q1191" s="11">
        <v>37.499000000000002</v>
      </c>
      <c r="R1191" s="11">
        <v>31.798999999999999</v>
      </c>
      <c r="S1191" s="11">
        <v>26.053999999999998</v>
      </c>
      <c r="T1191" s="11">
        <v>20.248999999999999</v>
      </c>
      <c r="U1191" s="11">
        <v>15.023999999999999</v>
      </c>
      <c r="V1191" s="11">
        <v>10.651</v>
      </c>
      <c r="W1191" s="11">
        <v>6.9290000000000003</v>
      </c>
      <c r="X1191" s="11">
        <v>3.99</v>
      </c>
      <c r="Y1191" s="11">
        <v>1.468</v>
      </c>
      <c r="Z1191" s="11">
        <v>0.318</v>
      </c>
      <c r="AA1191" s="11">
        <v>3.7999999999999999E-2</v>
      </c>
      <c r="AB1191" s="11">
        <v>2E-3</v>
      </c>
      <c r="AC1191" s="11">
        <v>0</v>
      </c>
    </row>
    <row r="1192" spans="1:29" ht="11.5">
      <c r="A1192" s="15">
        <v>1175</v>
      </c>
      <c r="B1192" s="13" t="s">
        <v>1059</v>
      </c>
      <c r="C1192" s="14" t="s">
        <v>1146</v>
      </c>
      <c r="D1192" s="12"/>
      <c r="E1192" s="12">
        <v>768</v>
      </c>
      <c r="F1192" s="13" t="s">
        <v>1110</v>
      </c>
      <c r="G1192" s="12">
        <v>914</v>
      </c>
      <c r="H1192" s="12">
        <v>1970</v>
      </c>
      <c r="I1192" s="11">
        <v>195.74299999999999</v>
      </c>
      <c r="J1192" s="11">
        <v>151.399</v>
      </c>
      <c r="K1192" s="11">
        <v>124.836</v>
      </c>
      <c r="L1192" s="11">
        <v>105.34699999999999</v>
      </c>
      <c r="M1192" s="11">
        <v>89.138999999999996</v>
      </c>
      <c r="N1192" s="11">
        <v>75.584000000000003</v>
      </c>
      <c r="O1192" s="11">
        <v>63.021999999999998</v>
      </c>
      <c r="P1192" s="11">
        <v>53.256999999999998</v>
      </c>
      <c r="Q1192" s="11">
        <v>45.093000000000004</v>
      </c>
      <c r="R1192" s="11">
        <v>37.905000000000001</v>
      </c>
      <c r="S1192" s="11">
        <v>31.582999999999998</v>
      </c>
      <c r="T1192" s="11">
        <v>25.163</v>
      </c>
      <c r="U1192" s="11">
        <v>18.661999999999999</v>
      </c>
      <c r="V1192" s="11">
        <v>12.83</v>
      </c>
      <c r="W1192" s="11">
        <v>8.0129999999999999</v>
      </c>
      <c r="X1192" s="11">
        <v>4.2050000000000001</v>
      </c>
      <c r="Y1192" s="11">
        <v>1.7390000000000001</v>
      </c>
      <c r="Z1192" s="11">
        <v>0.38100000000000001</v>
      </c>
      <c r="AA1192" s="11">
        <v>4.1000000000000002E-2</v>
      </c>
      <c r="AB1192" s="11">
        <v>3.0000000000000001E-3</v>
      </c>
      <c r="AC1192" s="11">
        <v>0</v>
      </c>
    </row>
    <row r="1193" spans="1:29" ht="11.5">
      <c r="A1193" s="15">
        <v>1176</v>
      </c>
      <c r="B1193" s="13" t="s">
        <v>1059</v>
      </c>
      <c r="C1193" s="14" t="s">
        <v>1146</v>
      </c>
      <c r="D1193" s="12"/>
      <c r="E1193" s="12">
        <v>768</v>
      </c>
      <c r="F1193" s="13" t="s">
        <v>1110</v>
      </c>
      <c r="G1193" s="12">
        <v>914</v>
      </c>
      <c r="H1193" s="12">
        <v>1975</v>
      </c>
      <c r="I1193" s="11">
        <v>227.71899999999999</v>
      </c>
      <c r="J1193" s="11">
        <v>176.57900000000001</v>
      </c>
      <c r="K1193" s="11">
        <v>144.994</v>
      </c>
      <c r="L1193" s="11">
        <v>119.935</v>
      </c>
      <c r="M1193" s="11">
        <v>100.139</v>
      </c>
      <c r="N1193" s="11">
        <v>84.213999999999999</v>
      </c>
      <c r="O1193" s="11">
        <v>71.397999999999996</v>
      </c>
      <c r="P1193" s="11">
        <v>59.323</v>
      </c>
      <c r="Q1193" s="11">
        <v>49.777999999999999</v>
      </c>
      <c r="R1193" s="11">
        <v>41.695</v>
      </c>
      <c r="S1193" s="11">
        <v>34.481999999999999</v>
      </c>
      <c r="T1193" s="11">
        <v>27.984999999999999</v>
      </c>
      <c r="U1193" s="11">
        <v>21.332999999999998</v>
      </c>
      <c r="V1193" s="11">
        <v>14.726000000000001</v>
      </c>
      <c r="W1193" s="11">
        <v>8.984</v>
      </c>
      <c r="X1193" s="11">
        <v>4.569</v>
      </c>
      <c r="Y1193" s="11">
        <v>1.7290000000000001</v>
      </c>
      <c r="Z1193" s="11">
        <v>0.44900000000000001</v>
      </c>
      <c r="AA1193" s="11">
        <v>5.2999999999999999E-2</v>
      </c>
      <c r="AB1193" s="11">
        <v>3.0000000000000001E-3</v>
      </c>
      <c r="AC1193" s="11">
        <v>0</v>
      </c>
    </row>
    <row r="1194" spans="1:29" ht="11.5">
      <c r="A1194" s="15">
        <v>1177</v>
      </c>
      <c r="B1194" s="13" t="s">
        <v>1059</v>
      </c>
      <c r="C1194" s="14" t="s">
        <v>1146</v>
      </c>
      <c r="D1194" s="12"/>
      <c r="E1194" s="12">
        <v>768</v>
      </c>
      <c r="F1194" s="13" t="s">
        <v>1110</v>
      </c>
      <c r="G1194" s="12">
        <v>914</v>
      </c>
      <c r="H1194" s="12">
        <v>1980</v>
      </c>
      <c r="I1194" s="11">
        <v>258.38299999999998</v>
      </c>
      <c r="J1194" s="11">
        <v>204.14500000000001</v>
      </c>
      <c r="K1194" s="11">
        <v>166.78899999999999</v>
      </c>
      <c r="L1194" s="11">
        <v>137.29499999999999</v>
      </c>
      <c r="M1194" s="11">
        <v>112.521</v>
      </c>
      <c r="N1194" s="11">
        <v>93.463999999999999</v>
      </c>
      <c r="O1194" s="11">
        <v>78.561000000000007</v>
      </c>
      <c r="P1194" s="11">
        <v>66.400000000000006</v>
      </c>
      <c r="Q1194" s="11">
        <v>54.786000000000001</v>
      </c>
      <c r="R1194" s="11">
        <v>45.503999999999998</v>
      </c>
      <c r="S1194" s="11">
        <v>37.524999999999999</v>
      </c>
      <c r="T1194" s="11">
        <v>30.257999999999999</v>
      </c>
      <c r="U1194" s="11">
        <v>23.562000000000001</v>
      </c>
      <c r="V1194" s="11">
        <v>16.795000000000002</v>
      </c>
      <c r="W1194" s="11">
        <v>10.351000000000001</v>
      </c>
      <c r="X1194" s="11">
        <v>5.1849999999999996</v>
      </c>
      <c r="Y1194" s="11">
        <v>1.9179999999999999</v>
      </c>
      <c r="Z1194" s="11">
        <v>0.46200000000000002</v>
      </c>
      <c r="AA1194" s="11">
        <v>6.6000000000000003E-2</v>
      </c>
      <c r="AB1194" s="11">
        <v>4.0000000000000001E-3</v>
      </c>
      <c r="AC1194" s="11">
        <v>0</v>
      </c>
    </row>
    <row r="1195" spans="1:29" ht="11.5">
      <c r="A1195" s="15">
        <v>1178</v>
      </c>
      <c r="B1195" s="13" t="s">
        <v>1059</v>
      </c>
      <c r="C1195" s="14" t="s">
        <v>1146</v>
      </c>
      <c r="D1195" s="12"/>
      <c r="E1195" s="12">
        <v>768</v>
      </c>
      <c r="F1195" s="13" t="s">
        <v>1110</v>
      </c>
      <c r="G1195" s="12">
        <v>914</v>
      </c>
      <c r="H1195" s="12">
        <v>1985</v>
      </c>
      <c r="I1195" s="11">
        <v>303.39999999999998</v>
      </c>
      <c r="J1195" s="11">
        <v>247.30099999999999</v>
      </c>
      <c r="K1195" s="11">
        <v>204.536</v>
      </c>
      <c r="L1195" s="11">
        <v>167.42699999999999</v>
      </c>
      <c r="M1195" s="11">
        <v>136.74600000000001</v>
      </c>
      <c r="N1195" s="11">
        <v>111.572</v>
      </c>
      <c r="O1195" s="11">
        <v>92.596000000000004</v>
      </c>
      <c r="P1195" s="11">
        <v>77.578999999999994</v>
      </c>
      <c r="Q1195" s="11">
        <v>65.156999999999996</v>
      </c>
      <c r="R1195" s="11">
        <v>53.243000000000002</v>
      </c>
      <c r="S1195" s="11">
        <v>43.558999999999997</v>
      </c>
      <c r="T1195" s="11">
        <v>35.064999999999998</v>
      </c>
      <c r="U1195" s="11">
        <v>27.189</v>
      </c>
      <c r="V1195" s="11">
        <v>19.873999999999999</v>
      </c>
      <c r="W1195" s="11">
        <v>12.725</v>
      </c>
      <c r="X1195" s="11">
        <v>6.4939999999999998</v>
      </c>
      <c r="Y1195" s="11">
        <v>2.4049999999999998</v>
      </c>
      <c r="Z1195" s="11">
        <v>0.55800000000000005</v>
      </c>
      <c r="AA1195" s="11">
        <v>7.0000000000000007E-2</v>
      </c>
      <c r="AB1195" s="11">
        <v>5.0000000000000001E-3</v>
      </c>
      <c r="AC1195" s="11">
        <v>0</v>
      </c>
    </row>
    <row r="1196" spans="1:29" ht="11.5">
      <c r="A1196" s="15">
        <v>1179</v>
      </c>
      <c r="B1196" s="13" t="s">
        <v>1059</v>
      </c>
      <c r="C1196" s="14" t="s">
        <v>1146</v>
      </c>
      <c r="D1196" s="12"/>
      <c r="E1196" s="12">
        <v>768</v>
      </c>
      <c r="F1196" s="13" t="s">
        <v>1110</v>
      </c>
      <c r="G1196" s="12">
        <v>914</v>
      </c>
      <c r="H1196" s="12">
        <v>1990</v>
      </c>
      <c r="I1196" s="11">
        <v>335.48599999999999</v>
      </c>
      <c r="J1196" s="11">
        <v>287.41199999999998</v>
      </c>
      <c r="K1196" s="11">
        <v>243.94399999999999</v>
      </c>
      <c r="L1196" s="11">
        <v>201.28899999999999</v>
      </c>
      <c r="M1196" s="11">
        <v>162.12899999999999</v>
      </c>
      <c r="N1196" s="11">
        <v>130.874</v>
      </c>
      <c r="O1196" s="11">
        <v>106.544</v>
      </c>
      <c r="P1196" s="11">
        <v>88.39</v>
      </c>
      <c r="Q1196" s="11">
        <v>73.897999999999996</v>
      </c>
      <c r="R1196" s="11">
        <v>61.691000000000003</v>
      </c>
      <c r="S1196" s="11">
        <v>49.808</v>
      </c>
      <c r="T1196" s="11">
        <v>39.896999999999998</v>
      </c>
      <c r="U1196" s="11">
        <v>30.988</v>
      </c>
      <c r="V1196" s="11">
        <v>22.652999999999999</v>
      </c>
      <c r="W1196" s="11">
        <v>14.95</v>
      </c>
      <c r="X1196" s="11">
        <v>7.9720000000000004</v>
      </c>
      <c r="Y1196" s="11">
        <v>3.01</v>
      </c>
      <c r="Z1196" s="11">
        <v>0.71099999999999997</v>
      </c>
      <c r="AA1196" s="11">
        <v>8.7999999999999995E-2</v>
      </c>
      <c r="AB1196" s="11">
        <v>6.0000000000000001E-3</v>
      </c>
      <c r="AC1196" s="11">
        <v>0</v>
      </c>
    </row>
    <row r="1197" spans="1:29" ht="11.5">
      <c r="A1197" s="15">
        <v>1180</v>
      </c>
      <c r="B1197" s="13" t="s">
        <v>1059</v>
      </c>
      <c r="C1197" s="14" t="s">
        <v>1146</v>
      </c>
      <c r="D1197" s="12"/>
      <c r="E1197" s="12">
        <v>768</v>
      </c>
      <c r="F1197" s="13" t="s">
        <v>1110</v>
      </c>
      <c r="G1197" s="12">
        <v>914</v>
      </c>
      <c r="H1197" s="12">
        <v>1995</v>
      </c>
      <c r="I1197" s="11">
        <v>356.77100000000002</v>
      </c>
      <c r="J1197" s="11">
        <v>317.12700000000001</v>
      </c>
      <c r="K1197" s="11">
        <v>281.98500000000001</v>
      </c>
      <c r="L1197" s="11">
        <v>235.27799999999999</v>
      </c>
      <c r="M1197" s="11">
        <v>186.92500000000001</v>
      </c>
      <c r="N1197" s="11">
        <v>146.90299999999999</v>
      </c>
      <c r="O1197" s="11">
        <v>117.831</v>
      </c>
      <c r="P1197" s="11">
        <v>96.477999999999994</v>
      </c>
      <c r="Q1197" s="11">
        <v>80.650000000000006</v>
      </c>
      <c r="R1197" s="11">
        <v>67.638000000000005</v>
      </c>
      <c r="S1197" s="11">
        <v>56.223999999999997</v>
      </c>
      <c r="T1197" s="11">
        <v>44.677</v>
      </c>
      <c r="U1197" s="11">
        <v>34.688000000000002</v>
      </c>
      <c r="V1197" s="11">
        <v>25.501000000000001</v>
      </c>
      <c r="W1197" s="11">
        <v>16.878</v>
      </c>
      <c r="X1197" s="11">
        <v>9.2840000000000007</v>
      </c>
      <c r="Y1197" s="11">
        <v>3.649</v>
      </c>
      <c r="Z1197" s="11">
        <v>0.89</v>
      </c>
      <c r="AA1197" s="11">
        <v>0.115</v>
      </c>
      <c r="AB1197" s="11">
        <v>8.0000000000000002E-3</v>
      </c>
      <c r="AC1197" s="11">
        <v>0</v>
      </c>
    </row>
    <row r="1198" spans="1:29" ht="11.5">
      <c r="A1198" s="15">
        <v>1181</v>
      </c>
      <c r="B1198" s="13" t="s">
        <v>1059</v>
      </c>
      <c r="C1198" s="14" t="s">
        <v>1146</v>
      </c>
      <c r="D1198" s="12"/>
      <c r="E1198" s="12">
        <v>768</v>
      </c>
      <c r="F1198" s="13" t="s">
        <v>1110</v>
      </c>
      <c r="G1198" s="12">
        <v>914</v>
      </c>
      <c r="H1198" s="12">
        <v>2000</v>
      </c>
      <c r="I1198" s="11">
        <v>409.11099999999999</v>
      </c>
      <c r="J1198" s="11">
        <v>342.33100000000002</v>
      </c>
      <c r="K1198" s="11">
        <v>312.81900000000002</v>
      </c>
      <c r="L1198" s="11">
        <v>280.36200000000002</v>
      </c>
      <c r="M1198" s="11">
        <v>235.636</v>
      </c>
      <c r="N1198" s="11">
        <v>188.95099999999999</v>
      </c>
      <c r="O1198" s="11">
        <v>148.941</v>
      </c>
      <c r="P1198" s="11">
        <v>118.625</v>
      </c>
      <c r="Q1198" s="11">
        <v>95.894999999999996</v>
      </c>
      <c r="R1198" s="11">
        <v>78.840999999999994</v>
      </c>
      <c r="S1198" s="11">
        <v>64.754000000000005</v>
      </c>
      <c r="T1198" s="11">
        <v>52.283000000000001</v>
      </c>
      <c r="U1198" s="11">
        <v>39.774000000000001</v>
      </c>
      <c r="V1198" s="11">
        <v>28.853000000000002</v>
      </c>
      <c r="W1198" s="11">
        <v>18.96</v>
      </c>
      <c r="X1198" s="11">
        <v>10.34</v>
      </c>
      <c r="Y1198" s="11">
        <v>4.1900000000000004</v>
      </c>
      <c r="Z1198" s="11">
        <v>1.03</v>
      </c>
      <c r="AA1198" s="11">
        <v>0.13200000000000001</v>
      </c>
      <c r="AB1198" s="11">
        <v>8.9999999999999993E-3</v>
      </c>
      <c r="AC1198" s="11">
        <v>0</v>
      </c>
    </row>
    <row r="1199" spans="1:29" ht="11.5">
      <c r="A1199" s="15">
        <v>1182</v>
      </c>
      <c r="B1199" s="13" t="s">
        <v>1059</v>
      </c>
      <c r="C1199" s="14" t="s">
        <v>1146</v>
      </c>
      <c r="D1199" s="12"/>
      <c r="E1199" s="12">
        <v>768</v>
      </c>
      <c r="F1199" s="13" t="s">
        <v>1110</v>
      </c>
      <c r="G1199" s="12">
        <v>914</v>
      </c>
      <c r="H1199" s="12">
        <v>2005</v>
      </c>
      <c r="I1199" s="11">
        <v>473.46899999999999</v>
      </c>
      <c r="J1199" s="11">
        <v>391.27100000000002</v>
      </c>
      <c r="K1199" s="11">
        <v>335.96</v>
      </c>
      <c r="L1199" s="11">
        <v>306.19900000000001</v>
      </c>
      <c r="M1199" s="11">
        <v>270.048</v>
      </c>
      <c r="N1199" s="11">
        <v>225.38399999999999</v>
      </c>
      <c r="O1199" s="11">
        <v>180.887</v>
      </c>
      <c r="P1199" s="11">
        <v>142.285</v>
      </c>
      <c r="Q1199" s="11">
        <v>112.758</v>
      </c>
      <c r="R1199" s="11">
        <v>90.372</v>
      </c>
      <c r="S1199" s="11">
        <v>73.263000000000005</v>
      </c>
      <c r="T1199" s="11">
        <v>58.747</v>
      </c>
      <c r="U1199" s="11">
        <v>45.536999999999999</v>
      </c>
      <c r="V1199" s="11">
        <v>32.401000000000003</v>
      </c>
      <c r="W1199" s="11">
        <v>20.991</v>
      </c>
      <c r="X1199" s="11">
        <v>11.321</v>
      </c>
      <c r="Y1199" s="11">
        <v>4.5010000000000003</v>
      </c>
      <c r="Z1199" s="11">
        <v>1.1459999999999999</v>
      </c>
      <c r="AA1199" s="11">
        <v>0.15</v>
      </c>
      <c r="AB1199" s="11">
        <v>8.9999999999999993E-3</v>
      </c>
      <c r="AC1199" s="11">
        <v>0</v>
      </c>
    </row>
    <row r="1200" spans="1:29" ht="11.5">
      <c r="A1200" s="15">
        <v>1183</v>
      </c>
      <c r="B1200" s="13" t="s">
        <v>1059</v>
      </c>
      <c r="C1200" s="14" t="s">
        <v>1146</v>
      </c>
      <c r="D1200" s="12"/>
      <c r="E1200" s="12">
        <v>768</v>
      </c>
      <c r="F1200" s="13" t="s">
        <v>1110</v>
      </c>
      <c r="G1200" s="12">
        <v>914</v>
      </c>
      <c r="H1200" s="12">
        <v>2010</v>
      </c>
      <c r="I1200" s="11">
        <v>533.65599999999995</v>
      </c>
      <c r="J1200" s="11">
        <v>457.88499999999999</v>
      </c>
      <c r="K1200" s="11">
        <v>384.786</v>
      </c>
      <c r="L1200" s="11">
        <v>330.56799999999998</v>
      </c>
      <c r="M1200" s="11">
        <v>298.10700000000003</v>
      </c>
      <c r="N1200" s="11">
        <v>261.38400000000001</v>
      </c>
      <c r="O1200" s="11">
        <v>218.071</v>
      </c>
      <c r="P1200" s="11">
        <v>174.53200000000001</v>
      </c>
      <c r="Q1200" s="11">
        <v>136.44800000000001</v>
      </c>
      <c r="R1200" s="11">
        <v>107.081</v>
      </c>
      <c r="S1200" s="11">
        <v>84.536000000000001</v>
      </c>
      <c r="T1200" s="11">
        <v>66.866</v>
      </c>
      <c r="U1200" s="11">
        <v>51.475999999999999</v>
      </c>
      <c r="V1200" s="11">
        <v>37.353999999999999</v>
      </c>
      <c r="W1200" s="11">
        <v>23.774000000000001</v>
      </c>
      <c r="X1200" s="11">
        <v>12.675000000000001</v>
      </c>
      <c r="Y1200" s="11">
        <v>5.0030000000000001</v>
      </c>
      <c r="Z1200" s="11">
        <v>1.252</v>
      </c>
      <c r="AA1200" s="11">
        <v>0.17</v>
      </c>
      <c r="AB1200" s="11">
        <v>8.9999999999999993E-3</v>
      </c>
      <c r="AC1200" s="11">
        <v>0</v>
      </c>
    </row>
    <row r="1201" spans="1:29" ht="11.5">
      <c r="A1201" s="15">
        <v>1184</v>
      </c>
      <c r="B1201" s="13" t="s">
        <v>1059</v>
      </c>
      <c r="C1201" s="14" t="s">
        <v>1146</v>
      </c>
      <c r="D1201" s="12"/>
      <c r="E1201" s="12">
        <v>768</v>
      </c>
      <c r="F1201" s="13" t="s">
        <v>1110</v>
      </c>
      <c r="G1201" s="12">
        <v>914</v>
      </c>
      <c r="H1201" s="12">
        <v>2015</v>
      </c>
      <c r="I1201" s="11">
        <v>575.17200000000003</v>
      </c>
      <c r="J1201" s="11">
        <v>519.673</v>
      </c>
      <c r="K1201" s="11">
        <v>452.20600000000002</v>
      </c>
      <c r="L1201" s="11">
        <v>380.02100000000002</v>
      </c>
      <c r="M1201" s="11">
        <v>323.654</v>
      </c>
      <c r="N1201" s="11">
        <v>290.37200000000001</v>
      </c>
      <c r="O1201" s="11">
        <v>254.37700000000001</v>
      </c>
      <c r="P1201" s="11">
        <v>211.666</v>
      </c>
      <c r="Q1201" s="11">
        <v>168.51599999999999</v>
      </c>
      <c r="R1201" s="11">
        <v>130.57300000000001</v>
      </c>
      <c r="S1201" s="11">
        <v>101.03700000000001</v>
      </c>
      <c r="T1201" s="11">
        <v>77.971000000000004</v>
      </c>
      <c r="U1201" s="11">
        <v>59.441000000000003</v>
      </c>
      <c r="V1201" s="11">
        <v>43.115000000000002</v>
      </c>
      <c r="W1201" s="11">
        <v>28.245000000000001</v>
      </c>
      <c r="X1201" s="11">
        <v>14.978999999999999</v>
      </c>
      <c r="Y1201" s="11">
        <v>5.931</v>
      </c>
      <c r="Z1201" s="11">
        <v>1.4930000000000001</v>
      </c>
      <c r="AA1201" s="11">
        <v>0.20200000000000001</v>
      </c>
      <c r="AB1201" s="11">
        <v>1.4E-2</v>
      </c>
      <c r="AC1201" s="11">
        <v>0</v>
      </c>
    </row>
    <row r="1202" spans="1:29" ht="11.5">
      <c r="A1202" s="15">
        <v>1185</v>
      </c>
      <c r="B1202" s="13" t="s">
        <v>1059</v>
      </c>
      <c r="C1202" s="14" t="s">
        <v>1146</v>
      </c>
      <c r="D1202" s="12"/>
      <c r="E1202" s="12">
        <v>768</v>
      </c>
      <c r="F1202" s="13" t="s">
        <v>1110</v>
      </c>
      <c r="G1202" s="12">
        <v>914</v>
      </c>
      <c r="H1202" s="12">
        <v>2020</v>
      </c>
      <c r="I1202" s="11">
        <v>611.67399999999998</v>
      </c>
      <c r="J1202" s="11">
        <v>561.62099999999998</v>
      </c>
      <c r="K1202" s="11">
        <v>513.86500000000001</v>
      </c>
      <c r="L1202" s="11">
        <v>447.28800000000001</v>
      </c>
      <c r="M1202" s="11">
        <v>373.14100000000002</v>
      </c>
      <c r="N1202" s="11">
        <v>316.36500000000001</v>
      </c>
      <c r="O1202" s="11">
        <v>283.60399999999998</v>
      </c>
      <c r="P1202" s="11">
        <v>247.80500000000001</v>
      </c>
      <c r="Q1202" s="11">
        <v>205.16200000000001</v>
      </c>
      <c r="R1202" s="11">
        <v>161.90700000000001</v>
      </c>
      <c r="S1202" s="11">
        <v>123.729</v>
      </c>
      <c r="T1202" s="11">
        <v>93.632000000000005</v>
      </c>
      <c r="U1202" s="11">
        <v>69.662000000000006</v>
      </c>
      <c r="V1202" s="11">
        <v>50.085000000000001</v>
      </c>
      <c r="W1202" s="11">
        <v>32.819000000000003</v>
      </c>
      <c r="X1202" s="11">
        <v>17.933</v>
      </c>
      <c r="Y1202" s="11">
        <v>7.0679999999999996</v>
      </c>
      <c r="Z1202" s="11">
        <v>1.788</v>
      </c>
      <c r="AA1202" s="11">
        <v>0.24</v>
      </c>
      <c r="AB1202" s="11">
        <v>1.6E-2</v>
      </c>
      <c r="AC1202" s="11">
        <v>0</v>
      </c>
    </row>
    <row r="1203" spans="1:29" ht="11.5">
      <c r="A1203" s="31">
        <v>1186</v>
      </c>
      <c r="B1203" s="29" t="s">
        <v>1059</v>
      </c>
      <c r="C1203" s="30" t="s">
        <v>1147</v>
      </c>
      <c r="D1203" s="28"/>
      <c r="E1203" s="28">
        <v>1833</v>
      </c>
      <c r="F1203" s="29" t="s">
        <v>1107</v>
      </c>
      <c r="G1203" s="28">
        <v>1828</v>
      </c>
      <c r="H1203" s="28">
        <v>1950</v>
      </c>
      <c r="I1203" s="27">
        <v>8156.9340000000002</v>
      </c>
      <c r="J1203" s="27">
        <v>6095.3310000000001</v>
      </c>
      <c r="K1203" s="27">
        <v>5746.0029999999997</v>
      </c>
      <c r="L1203" s="27">
        <v>5406.9840000000004</v>
      </c>
      <c r="M1203" s="27">
        <v>4671.72</v>
      </c>
      <c r="N1203" s="27">
        <v>3711.0639999999999</v>
      </c>
      <c r="O1203" s="27">
        <v>2988.9050000000002</v>
      </c>
      <c r="P1203" s="27">
        <v>2895.819</v>
      </c>
      <c r="Q1203" s="27">
        <v>2522.6289999999999</v>
      </c>
      <c r="R1203" s="27">
        <v>2170.8449999999998</v>
      </c>
      <c r="S1203" s="27">
        <v>1800.5160000000001</v>
      </c>
      <c r="T1203" s="27">
        <v>1336.3119999999999</v>
      </c>
      <c r="U1203" s="27">
        <v>1096.338</v>
      </c>
      <c r="V1203" s="27">
        <v>770.54600000000005</v>
      </c>
      <c r="W1203" s="27">
        <v>519.73500000000001</v>
      </c>
      <c r="X1203" s="27">
        <v>263.892</v>
      </c>
      <c r="Y1203" s="27">
        <v>109.279</v>
      </c>
      <c r="Z1203" s="27">
        <v>35.514000000000003</v>
      </c>
      <c r="AA1203" s="27">
        <v>10.143000000000001</v>
      </c>
      <c r="AB1203" s="27">
        <v>1.4179999999999999</v>
      </c>
      <c r="AC1203" s="27">
        <v>0.12</v>
      </c>
    </row>
    <row r="1204" spans="1:29" ht="11.5">
      <c r="A1204" s="31">
        <v>1187</v>
      </c>
      <c r="B1204" s="29" t="s">
        <v>1059</v>
      </c>
      <c r="C1204" s="30" t="s">
        <v>1147</v>
      </c>
      <c r="D1204" s="28"/>
      <c r="E1204" s="28">
        <v>1833</v>
      </c>
      <c r="F1204" s="29" t="s">
        <v>1107</v>
      </c>
      <c r="G1204" s="28">
        <v>1828</v>
      </c>
      <c r="H1204" s="28">
        <v>1955</v>
      </c>
      <c r="I1204" s="27">
        <v>9945.0360000000001</v>
      </c>
      <c r="J1204" s="27">
        <v>7380.433</v>
      </c>
      <c r="K1204" s="27">
        <v>5950.0969999999998</v>
      </c>
      <c r="L1204" s="27">
        <v>5641.8450000000003</v>
      </c>
      <c r="M1204" s="27">
        <v>5237.8639999999996</v>
      </c>
      <c r="N1204" s="27">
        <v>4473.1350000000002</v>
      </c>
      <c r="O1204" s="27">
        <v>3533.3919999999998</v>
      </c>
      <c r="P1204" s="27">
        <v>2837</v>
      </c>
      <c r="Q1204" s="27">
        <v>2741.1559999999999</v>
      </c>
      <c r="R1204" s="27">
        <v>2371.7359999999999</v>
      </c>
      <c r="S1204" s="27">
        <v>2007.0640000000001</v>
      </c>
      <c r="T1204" s="27">
        <v>1621.0429999999999</v>
      </c>
      <c r="U1204" s="27">
        <v>1157.2650000000001</v>
      </c>
      <c r="V1204" s="27">
        <v>887.09699999999998</v>
      </c>
      <c r="W1204" s="27">
        <v>558.58299999999997</v>
      </c>
      <c r="X1204" s="27">
        <v>314.12799999999999</v>
      </c>
      <c r="Y1204" s="27">
        <v>122.75</v>
      </c>
      <c r="Z1204" s="27">
        <v>34.505000000000003</v>
      </c>
      <c r="AA1204" s="27">
        <v>6.7389999999999999</v>
      </c>
      <c r="AB1204" s="27">
        <v>1.1100000000000001</v>
      </c>
      <c r="AC1204" s="27">
        <v>8.7999999999999995E-2</v>
      </c>
    </row>
    <row r="1205" spans="1:29" ht="11.5">
      <c r="A1205" s="31">
        <v>1188</v>
      </c>
      <c r="B1205" s="29" t="s">
        <v>1059</v>
      </c>
      <c r="C1205" s="30" t="s">
        <v>1147</v>
      </c>
      <c r="D1205" s="28"/>
      <c r="E1205" s="28">
        <v>1833</v>
      </c>
      <c r="F1205" s="29" t="s">
        <v>1107</v>
      </c>
      <c r="G1205" s="28">
        <v>1828</v>
      </c>
      <c r="H1205" s="28">
        <v>1960</v>
      </c>
      <c r="I1205" s="27">
        <v>11384.075999999999</v>
      </c>
      <c r="J1205" s="27">
        <v>9170.57</v>
      </c>
      <c r="K1205" s="27">
        <v>7231.0950000000003</v>
      </c>
      <c r="L1205" s="27">
        <v>5809.8440000000001</v>
      </c>
      <c r="M1205" s="27">
        <v>5465.9080000000004</v>
      </c>
      <c r="N1205" s="27">
        <v>5064.1660000000002</v>
      </c>
      <c r="O1205" s="27">
        <v>4331.2889999999998</v>
      </c>
      <c r="P1205" s="27">
        <v>3408.5749999999998</v>
      </c>
      <c r="Q1205" s="27">
        <v>2713.395</v>
      </c>
      <c r="R1205" s="27">
        <v>2601.0569999999998</v>
      </c>
      <c r="S1205" s="27">
        <v>2212</v>
      </c>
      <c r="T1205" s="27">
        <v>1822.671</v>
      </c>
      <c r="U1205" s="27">
        <v>1414.038</v>
      </c>
      <c r="V1205" s="27">
        <v>946.00900000000001</v>
      </c>
      <c r="W1205" s="27">
        <v>653.86400000000003</v>
      </c>
      <c r="X1205" s="27">
        <v>347.02</v>
      </c>
      <c r="Y1205" s="27">
        <v>150.785</v>
      </c>
      <c r="Z1205" s="27">
        <v>41.613999999999997</v>
      </c>
      <c r="AA1205" s="27">
        <v>7.2679999999999998</v>
      </c>
      <c r="AB1205" s="27">
        <v>0.85199999999999998</v>
      </c>
      <c r="AC1205" s="27">
        <v>9.2999999999999999E-2</v>
      </c>
    </row>
    <row r="1206" spans="1:29" ht="11.5">
      <c r="A1206" s="31">
        <v>1189</v>
      </c>
      <c r="B1206" s="29" t="s">
        <v>1059</v>
      </c>
      <c r="C1206" s="30" t="s">
        <v>1147</v>
      </c>
      <c r="D1206" s="28"/>
      <c r="E1206" s="28">
        <v>1833</v>
      </c>
      <c r="F1206" s="29" t="s">
        <v>1107</v>
      </c>
      <c r="G1206" s="28">
        <v>1828</v>
      </c>
      <c r="H1206" s="28">
        <v>1965</v>
      </c>
      <c r="I1206" s="27">
        <v>12999.004000000001</v>
      </c>
      <c r="J1206" s="27">
        <v>10642.031000000001</v>
      </c>
      <c r="K1206" s="27">
        <v>9023.7839999999997</v>
      </c>
      <c r="L1206" s="27">
        <v>7023.9</v>
      </c>
      <c r="M1206" s="27">
        <v>5581.05</v>
      </c>
      <c r="N1206" s="27">
        <v>5255.3609999999999</v>
      </c>
      <c r="O1206" s="27">
        <v>4895.2950000000001</v>
      </c>
      <c r="P1206" s="27">
        <v>4182.2889999999998</v>
      </c>
      <c r="Q1206" s="27">
        <v>3270.04</v>
      </c>
      <c r="R1206" s="27">
        <v>2581.1660000000002</v>
      </c>
      <c r="S1206" s="27">
        <v>2439.8530000000001</v>
      </c>
      <c r="T1206" s="27">
        <v>2028.374</v>
      </c>
      <c r="U1206" s="27">
        <v>1602.8720000000001</v>
      </c>
      <c r="V1206" s="27">
        <v>1168.0029999999999</v>
      </c>
      <c r="W1206" s="27">
        <v>706.13599999999997</v>
      </c>
      <c r="X1206" s="27">
        <v>413.57400000000001</v>
      </c>
      <c r="Y1206" s="27">
        <v>171.22499999999999</v>
      </c>
      <c r="Z1206" s="27">
        <v>52.853999999999999</v>
      </c>
      <c r="AA1206" s="27">
        <v>9.2889999999999997</v>
      </c>
      <c r="AB1206" s="27">
        <v>0.96499999999999997</v>
      </c>
      <c r="AC1206" s="27">
        <v>7.4999999999999997E-2</v>
      </c>
    </row>
    <row r="1207" spans="1:29" ht="11.5">
      <c r="A1207" s="31">
        <v>1190</v>
      </c>
      <c r="B1207" s="29" t="s">
        <v>1059</v>
      </c>
      <c r="C1207" s="30" t="s">
        <v>1147</v>
      </c>
      <c r="D1207" s="28"/>
      <c r="E1207" s="28">
        <v>1833</v>
      </c>
      <c r="F1207" s="29" t="s">
        <v>1107</v>
      </c>
      <c r="G1207" s="28">
        <v>1828</v>
      </c>
      <c r="H1207" s="28">
        <v>1970</v>
      </c>
      <c r="I1207" s="27">
        <v>14503.404</v>
      </c>
      <c r="J1207" s="27">
        <v>12263.897000000001</v>
      </c>
      <c r="K1207" s="27">
        <v>10484.742</v>
      </c>
      <c r="L1207" s="27">
        <v>8827.2929999999997</v>
      </c>
      <c r="M1207" s="27">
        <v>6747.058</v>
      </c>
      <c r="N1207" s="27">
        <v>5352.7719999999999</v>
      </c>
      <c r="O1207" s="27">
        <v>5080.7449999999999</v>
      </c>
      <c r="P1207" s="27">
        <v>4732.5540000000001</v>
      </c>
      <c r="Q1207" s="27">
        <v>4024.1060000000002</v>
      </c>
      <c r="R1207" s="27">
        <v>3117.8409999999999</v>
      </c>
      <c r="S1207" s="27">
        <v>2427.06</v>
      </c>
      <c r="T1207" s="27">
        <v>2236.7269999999999</v>
      </c>
      <c r="U1207" s="27">
        <v>1798.057</v>
      </c>
      <c r="V1207" s="27">
        <v>1338.384</v>
      </c>
      <c r="W1207" s="27">
        <v>885.81899999999996</v>
      </c>
      <c r="X1207" s="27">
        <v>456.63400000000001</v>
      </c>
      <c r="Y1207" s="27">
        <v>210.148</v>
      </c>
      <c r="Z1207" s="27">
        <v>61.521999999999998</v>
      </c>
      <c r="AA1207" s="27">
        <v>12.2</v>
      </c>
      <c r="AB1207" s="27">
        <v>1.3089999999999999</v>
      </c>
      <c r="AC1207" s="27">
        <v>9.0999999999999998E-2</v>
      </c>
    </row>
    <row r="1208" spans="1:29" ht="11.5">
      <c r="A1208" s="31">
        <v>1191</v>
      </c>
      <c r="B1208" s="29" t="s">
        <v>1059</v>
      </c>
      <c r="C1208" s="30" t="s">
        <v>1147</v>
      </c>
      <c r="D1208" s="28"/>
      <c r="E1208" s="28">
        <v>1833</v>
      </c>
      <c r="F1208" s="29" t="s">
        <v>1107</v>
      </c>
      <c r="G1208" s="28">
        <v>1828</v>
      </c>
      <c r="H1208" s="28">
        <v>1975</v>
      </c>
      <c r="I1208" s="27">
        <v>16110.786</v>
      </c>
      <c r="J1208" s="27">
        <v>13813.324000000001</v>
      </c>
      <c r="K1208" s="27">
        <v>12078.405000000001</v>
      </c>
      <c r="L1208" s="27">
        <v>10244.535</v>
      </c>
      <c r="M1208" s="27">
        <v>8433.6090000000004</v>
      </c>
      <c r="N1208" s="27">
        <v>6424.2349999999997</v>
      </c>
      <c r="O1208" s="27">
        <v>5166.5720000000001</v>
      </c>
      <c r="P1208" s="27">
        <v>4986.0749999999998</v>
      </c>
      <c r="Q1208" s="27">
        <v>4652.6790000000001</v>
      </c>
      <c r="R1208" s="27">
        <v>3920.5079999999998</v>
      </c>
      <c r="S1208" s="27">
        <v>2992.6779999999999</v>
      </c>
      <c r="T1208" s="27">
        <v>2255.7330000000002</v>
      </c>
      <c r="U1208" s="27">
        <v>2024.279</v>
      </c>
      <c r="V1208" s="27">
        <v>1525.0889999999999</v>
      </c>
      <c r="W1208" s="27">
        <v>1042.0440000000001</v>
      </c>
      <c r="X1208" s="27">
        <v>586.42700000000002</v>
      </c>
      <c r="Y1208" s="27">
        <v>239.273</v>
      </c>
      <c r="Z1208" s="27">
        <v>78.936999999999998</v>
      </c>
      <c r="AA1208" s="27">
        <v>14.79</v>
      </c>
      <c r="AB1208" s="27">
        <v>1.8160000000000001</v>
      </c>
      <c r="AC1208" s="27">
        <v>0.13</v>
      </c>
    </row>
    <row r="1209" spans="1:29" ht="11.5">
      <c r="A1209" s="31">
        <v>1192</v>
      </c>
      <c r="B1209" s="29" t="s">
        <v>1059</v>
      </c>
      <c r="C1209" s="30" t="s">
        <v>1147</v>
      </c>
      <c r="D1209" s="28"/>
      <c r="E1209" s="28">
        <v>1833</v>
      </c>
      <c r="F1209" s="29" t="s">
        <v>1107</v>
      </c>
      <c r="G1209" s="28">
        <v>1828</v>
      </c>
      <c r="H1209" s="28">
        <v>1980</v>
      </c>
      <c r="I1209" s="27">
        <v>18169.702000000001</v>
      </c>
      <c r="J1209" s="27">
        <v>15508.295</v>
      </c>
      <c r="K1209" s="27">
        <v>13652.278</v>
      </c>
      <c r="L1209" s="27">
        <v>11848.549000000001</v>
      </c>
      <c r="M1209" s="27">
        <v>9953.6270000000004</v>
      </c>
      <c r="N1209" s="27">
        <v>8293.1710000000003</v>
      </c>
      <c r="O1209" s="27">
        <v>6406.2759999999998</v>
      </c>
      <c r="P1209" s="27">
        <v>5134.6970000000001</v>
      </c>
      <c r="Q1209" s="27">
        <v>4915.1509999999998</v>
      </c>
      <c r="R1209" s="27">
        <v>4496.3159999999998</v>
      </c>
      <c r="S1209" s="27">
        <v>3726.672</v>
      </c>
      <c r="T1209" s="27">
        <v>2780.4</v>
      </c>
      <c r="U1209" s="27">
        <v>2027.817</v>
      </c>
      <c r="V1209" s="27">
        <v>1720.8910000000001</v>
      </c>
      <c r="W1209" s="27">
        <v>1182.981</v>
      </c>
      <c r="X1209" s="27">
        <v>697.70699999999999</v>
      </c>
      <c r="Y1209" s="27">
        <v>310.75200000000001</v>
      </c>
      <c r="Z1209" s="27">
        <v>91.665999999999997</v>
      </c>
      <c r="AA1209" s="27">
        <v>19.683</v>
      </c>
      <c r="AB1209" s="27">
        <v>2.2709999999999999</v>
      </c>
      <c r="AC1209" s="27">
        <v>0.189</v>
      </c>
    </row>
    <row r="1210" spans="1:29" ht="11.5">
      <c r="A1210" s="31">
        <v>1193</v>
      </c>
      <c r="B1210" s="29" t="s">
        <v>1059</v>
      </c>
      <c r="C1210" s="30" t="s">
        <v>1147</v>
      </c>
      <c r="D1210" s="28"/>
      <c r="E1210" s="28">
        <v>1833</v>
      </c>
      <c r="F1210" s="29" t="s">
        <v>1107</v>
      </c>
      <c r="G1210" s="28">
        <v>1828</v>
      </c>
      <c r="H1210" s="28">
        <v>1985</v>
      </c>
      <c r="I1210" s="27">
        <v>20431.751</v>
      </c>
      <c r="J1210" s="27">
        <v>17662.257000000001</v>
      </c>
      <c r="K1210" s="27">
        <v>15365.802</v>
      </c>
      <c r="L1210" s="27">
        <v>13434.332</v>
      </c>
      <c r="M1210" s="27">
        <v>11589.093000000001</v>
      </c>
      <c r="N1210" s="27">
        <v>9900.0490000000009</v>
      </c>
      <c r="O1210" s="27">
        <v>8353.3690000000006</v>
      </c>
      <c r="P1210" s="27">
        <v>6486.2049999999999</v>
      </c>
      <c r="Q1210" s="27">
        <v>5111.1130000000003</v>
      </c>
      <c r="R1210" s="27">
        <v>4799.0540000000001</v>
      </c>
      <c r="S1210" s="27">
        <v>4300.5249999999996</v>
      </c>
      <c r="T1210" s="27">
        <v>3458.5160000000001</v>
      </c>
      <c r="U1210" s="27">
        <v>2513.9969999999998</v>
      </c>
      <c r="V1210" s="27">
        <v>1735.6030000000001</v>
      </c>
      <c r="W1210" s="27">
        <v>1360.175</v>
      </c>
      <c r="X1210" s="27">
        <v>807.09500000000003</v>
      </c>
      <c r="Y1210" s="27">
        <v>377.40199999999999</v>
      </c>
      <c r="Z1210" s="27">
        <v>120.315</v>
      </c>
      <c r="AA1210" s="27">
        <v>22.873999999999999</v>
      </c>
      <c r="AB1210" s="27">
        <v>3.032</v>
      </c>
      <c r="AC1210" s="27">
        <v>0.23400000000000001</v>
      </c>
    </row>
    <row r="1211" spans="1:29" ht="11.5">
      <c r="A1211" s="31">
        <v>1194</v>
      </c>
      <c r="B1211" s="29" t="s">
        <v>1059</v>
      </c>
      <c r="C1211" s="30" t="s">
        <v>1147</v>
      </c>
      <c r="D1211" s="28"/>
      <c r="E1211" s="28">
        <v>1833</v>
      </c>
      <c r="F1211" s="29" t="s">
        <v>1107</v>
      </c>
      <c r="G1211" s="28">
        <v>1828</v>
      </c>
      <c r="H1211" s="28">
        <v>1990</v>
      </c>
      <c r="I1211" s="27">
        <v>21901.896000000001</v>
      </c>
      <c r="J1211" s="27">
        <v>20007.108</v>
      </c>
      <c r="K1211" s="27">
        <v>17511.260999999999</v>
      </c>
      <c r="L1211" s="27">
        <v>15142.314</v>
      </c>
      <c r="M1211" s="27">
        <v>13312.003000000001</v>
      </c>
      <c r="N1211" s="27">
        <v>11654.826999999999</v>
      </c>
      <c r="O1211" s="27">
        <v>9900.2039999999997</v>
      </c>
      <c r="P1211" s="27">
        <v>8226.9959999999992</v>
      </c>
      <c r="Q1211" s="27">
        <v>6226.5870000000004</v>
      </c>
      <c r="R1211" s="27">
        <v>4899.0259999999998</v>
      </c>
      <c r="S1211" s="27">
        <v>4553.808</v>
      </c>
      <c r="T1211" s="27">
        <v>4023.4250000000002</v>
      </c>
      <c r="U1211" s="27">
        <v>3165.3409999999999</v>
      </c>
      <c r="V1211" s="27">
        <v>2198.2190000000001</v>
      </c>
      <c r="W1211" s="27">
        <v>1380.019</v>
      </c>
      <c r="X1211" s="27">
        <v>930.77499999999998</v>
      </c>
      <c r="Y1211" s="27">
        <v>441.83600000000001</v>
      </c>
      <c r="Z1211" s="27">
        <v>148.97300000000001</v>
      </c>
      <c r="AA1211" s="27">
        <v>30.420999999999999</v>
      </c>
      <c r="AB1211" s="27">
        <v>3.5249999999999999</v>
      </c>
      <c r="AC1211" s="27">
        <v>0.30199999999999999</v>
      </c>
    </row>
    <row r="1212" spans="1:29" ht="11.5">
      <c r="A1212" s="31">
        <v>1195</v>
      </c>
      <c r="B1212" s="29" t="s">
        <v>1059</v>
      </c>
      <c r="C1212" s="30" t="s">
        <v>1147</v>
      </c>
      <c r="D1212" s="28"/>
      <c r="E1212" s="28">
        <v>1833</v>
      </c>
      <c r="F1212" s="29" t="s">
        <v>1107</v>
      </c>
      <c r="G1212" s="28">
        <v>1828</v>
      </c>
      <c r="H1212" s="28">
        <v>1995</v>
      </c>
      <c r="I1212" s="27">
        <v>22250.727999999999</v>
      </c>
      <c r="J1212" s="27">
        <v>21434.053</v>
      </c>
      <c r="K1212" s="27">
        <v>19881.809000000001</v>
      </c>
      <c r="L1212" s="27">
        <v>17267.545999999998</v>
      </c>
      <c r="M1212" s="27">
        <v>14677.42</v>
      </c>
      <c r="N1212" s="27">
        <v>13160.628000000001</v>
      </c>
      <c r="O1212" s="27">
        <v>11720.397999999999</v>
      </c>
      <c r="P1212" s="27">
        <v>9912.9390000000003</v>
      </c>
      <c r="Q1212" s="27">
        <v>8150.942</v>
      </c>
      <c r="R1212" s="27">
        <v>6081.7280000000001</v>
      </c>
      <c r="S1212" s="27">
        <v>4755.45</v>
      </c>
      <c r="T1212" s="27">
        <v>4274.29</v>
      </c>
      <c r="U1212" s="27">
        <v>3719.4589999999998</v>
      </c>
      <c r="V1212" s="27">
        <v>2780.6039999999998</v>
      </c>
      <c r="W1212" s="27">
        <v>1797.0039999999999</v>
      </c>
      <c r="X1212" s="27">
        <v>1009.598</v>
      </c>
      <c r="Y1212" s="27">
        <v>528.02099999999996</v>
      </c>
      <c r="Z1212" s="27">
        <v>178.55500000000001</v>
      </c>
      <c r="AA1212" s="27">
        <v>37.954000000000001</v>
      </c>
      <c r="AB1212" s="27">
        <v>4.6289999999999996</v>
      </c>
      <c r="AC1212" s="27">
        <v>0.35399999999999998</v>
      </c>
    </row>
    <row r="1213" spans="1:29" ht="11.5">
      <c r="A1213" s="31">
        <v>1196</v>
      </c>
      <c r="B1213" s="29" t="s">
        <v>1059</v>
      </c>
      <c r="C1213" s="30" t="s">
        <v>1147</v>
      </c>
      <c r="D1213" s="28"/>
      <c r="E1213" s="28">
        <v>1833</v>
      </c>
      <c r="F1213" s="29" t="s">
        <v>1107</v>
      </c>
      <c r="G1213" s="28">
        <v>1828</v>
      </c>
      <c r="H1213" s="28">
        <v>2000</v>
      </c>
      <c r="I1213" s="27">
        <v>22529.968000000001</v>
      </c>
      <c r="J1213" s="27">
        <v>21924.473000000002</v>
      </c>
      <c r="K1213" s="27">
        <v>21194.228999999999</v>
      </c>
      <c r="L1213" s="27">
        <v>19372.481</v>
      </c>
      <c r="M1213" s="27">
        <v>17048.398000000001</v>
      </c>
      <c r="N1213" s="27">
        <v>14827.775</v>
      </c>
      <c r="O1213" s="27">
        <v>12957.696</v>
      </c>
      <c r="P1213" s="27">
        <v>11323.21</v>
      </c>
      <c r="Q1213" s="27">
        <v>9528.7710000000006</v>
      </c>
      <c r="R1213" s="27">
        <v>7715.3119999999999</v>
      </c>
      <c r="S1213" s="27">
        <v>5667.75</v>
      </c>
      <c r="T1213" s="27">
        <v>4340.549</v>
      </c>
      <c r="U1213" s="27">
        <v>3916.1729999999998</v>
      </c>
      <c r="V1213" s="27">
        <v>3250.2869999999998</v>
      </c>
      <c r="W1213" s="27">
        <v>2236.5540000000001</v>
      </c>
      <c r="X1213" s="27">
        <v>1280.492</v>
      </c>
      <c r="Y1213" s="27">
        <v>560.27300000000002</v>
      </c>
      <c r="Z1213" s="27">
        <v>213.52199999999999</v>
      </c>
      <c r="AA1213" s="27">
        <v>47.143999999999998</v>
      </c>
      <c r="AB1213" s="27">
        <v>6.0309999999999997</v>
      </c>
      <c r="AC1213" s="27">
        <v>0.46800000000000003</v>
      </c>
    </row>
    <row r="1214" spans="1:29" ht="11.5">
      <c r="A1214" s="31">
        <v>1197</v>
      </c>
      <c r="B1214" s="29" t="s">
        <v>1059</v>
      </c>
      <c r="C1214" s="30" t="s">
        <v>1147</v>
      </c>
      <c r="D1214" s="28"/>
      <c r="E1214" s="28">
        <v>1833</v>
      </c>
      <c r="F1214" s="29" t="s">
        <v>1107</v>
      </c>
      <c r="G1214" s="28">
        <v>1828</v>
      </c>
      <c r="H1214" s="28">
        <v>2005</v>
      </c>
      <c r="I1214" s="27">
        <v>23215.300999999999</v>
      </c>
      <c r="J1214" s="27">
        <v>22225.344000000001</v>
      </c>
      <c r="K1214" s="27">
        <v>21786.883000000002</v>
      </c>
      <c r="L1214" s="27">
        <v>20935.917000000001</v>
      </c>
      <c r="M1214" s="27">
        <v>19401.132000000001</v>
      </c>
      <c r="N1214" s="27">
        <v>17551.288</v>
      </c>
      <c r="O1214" s="27">
        <v>15077.334999999999</v>
      </c>
      <c r="P1214" s="27">
        <v>12928.112999999999</v>
      </c>
      <c r="Q1214" s="27">
        <v>11225.236000000001</v>
      </c>
      <c r="R1214" s="27">
        <v>9214.6350000000002</v>
      </c>
      <c r="S1214" s="27">
        <v>7339.0919999999996</v>
      </c>
      <c r="T1214" s="27">
        <v>5375.6580000000004</v>
      </c>
      <c r="U1214" s="27">
        <v>4094.8539999999998</v>
      </c>
      <c r="V1214" s="27">
        <v>3485.3760000000002</v>
      </c>
      <c r="W1214" s="27">
        <v>2644.5140000000001</v>
      </c>
      <c r="X1214" s="27">
        <v>1594.453</v>
      </c>
      <c r="Y1214" s="27">
        <v>734.46600000000001</v>
      </c>
      <c r="Z1214" s="27">
        <v>237.083</v>
      </c>
      <c r="AA1214" s="27">
        <v>58.259</v>
      </c>
      <c r="AB1214" s="27">
        <v>7.8419999999999996</v>
      </c>
      <c r="AC1214" s="27">
        <v>0.63700000000000001</v>
      </c>
    </row>
    <row r="1215" spans="1:29" ht="11.5">
      <c r="A1215" s="31">
        <v>1198</v>
      </c>
      <c r="B1215" s="29" t="s">
        <v>1059</v>
      </c>
      <c r="C1215" s="30" t="s">
        <v>1147</v>
      </c>
      <c r="D1215" s="28"/>
      <c r="E1215" s="28">
        <v>1833</v>
      </c>
      <c r="F1215" s="29" t="s">
        <v>1107</v>
      </c>
      <c r="G1215" s="28">
        <v>1828</v>
      </c>
      <c r="H1215" s="28">
        <v>2010</v>
      </c>
      <c r="I1215" s="27">
        <v>25338.333999999999</v>
      </c>
      <c r="J1215" s="27">
        <v>22955.161</v>
      </c>
      <c r="K1215" s="27">
        <v>22073.573</v>
      </c>
      <c r="L1215" s="27">
        <v>21542.775000000001</v>
      </c>
      <c r="M1215" s="27">
        <v>21275.537</v>
      </c>
      <c r="N1215" s="27">
        <v>20415.976999999999</v>
      </c>
      <c r="O1215" s="27">
        <v>18455.853999999999</v>
      </c>
      <c r="P1215" s="27">
        <v>15698.522999999999</v>
      </c>
      <c r="Q1215" s="27">
        <v>13195.968999999999</v>
      </c>
      <c r="R1215" s="27">
        <v>11161.511</v>
      </c>
      <c r="S1215" s="27">
        <v>8901.3430000000008</v>
      </c>
      <c r="T1215" s="27">
        <v>6954.1989999999996</v>
      </c>
      <c r="U1215" s="27">
        <v>4995.0190000000002</v>
      </c>
      <c r="V1215" s="27">
        <v>3636.12</v>
      </c>
      <c r="W1215" s="27">
        <v>2863.348</v>
      </c>
      <c r="X1215" s="27">
        <v>1919.2139999999999</v>
      </c>
      <c r="Y1215" s="27">
        <v>943.73599999999999</v>
      </c>
      <c r="Z1215" s="27">
        <v>320.01799999999997</v>
      </c>
      <c r="AA1215" s="27">
        <v>68.944999999999993</v>
      </c>
      <c r="AB1215" s="27">
        <v>10.46</v>
      </c>
      <c r="AC1215" s="27">
        <v>0.89600000000000002</v>
      </c>
    </row>
    <row r="1216" spans="1:29" ht="11.5">
      <c r="A1216" s="31">
        <v>1199</v>
      </c>
      <c r="B1216" s="29" t="s">
        <v>1059</v>
      </c>
      <c r="C1216" s="30" t="s">
        <v>1147</v>
      </c>
      <c r="D1216" s="28"/>
      <c r="E1216" s="28">
        <v>1833</v>
      </c>
      <c r="F1216" s="29" t="s">
        <v>1107</v>
      </c>
      <c r="G1216" s="28">
        <v>1828</v>
      </c>
      <c r="H1216" s="28">
        <v>2015</v>
      </c>
      <c r="I1216" s="27">
        <v>28346.474999999999</v>
      </c>
      <c r="J1216" s="27">
        <v>24940.254000000001</v>
      </c>
      <c r="K1216" s="27">
        <v>22631.267</v>
      </c>
      <c r="L1216" s="27">
        <v>21747.641</v>
      </c>
      <c r="M1216" s="27">
        <v>21751.477999999999</v>
      </c>
      <c r="N1216" s="27">
        <v>22223.837</v>
      </c>
      <c r="O1216" s="27">
        <v>21093.385999999999</v>
      </c>
      <c r="P1216" s="27">
        <v>18557.973000000002</v>
      </c>
      <c r="Q1216" s="27">
        <v>15551.339</v>
      </c>
      <c r="R1216" s="27">
        <v>12847.868</v>
      </c>
      <c r="S1216" s="27">
        <v>10778.543</v>
      </c>
      <c r="T1216" s="27">
        <v>8514.5490000000009</v>
      </c>
      <c r="U1216" s="27">
        <v>6474.7349999999997</v>
      </c>
      <c r="V1216" s="27">
        <v>4452.3819999999996</v>
      </c>
      <c r="W1216" s="27">
        <v>3039.6990000000001</v>
      </c>
      <c r="X1216" s="27">
        <v>2127.1039999999998</v>
      </c>
      <c r="Y1216" s="27">
        <v>1180.126</v>
      </c>
      <c r="Z1216" s="27">
        <v>427.59199999999998</v>
      </c>
      <c r="AA1216" s="27">
        <v>98.625</v>
      </c>
      <c r="AB1216" s="27">
        <v>13.819000000000001</v>
      </c>
      <c r="AC1216" s="27">
        <v>1.327</v>
      </c>
    </row>
    <row r="1217" spans="1:29" ht="11.5">
      <c r="A1217" s="31">
        <v>1200</v>
      </c>
      <c r="B1217" s="29" t="s">
        <v>1059</v>
      </c>
      <c r="C1217" s="30" t="s">
        <v>1147</v>
      </c>
      <c r="D1217" s="28"/>
      <c r="E1217" s="28">
        <v>1833</v>
      </c>
      <c r="F1217" s="29" t="s">
        <v>1107</v>
      </c>
      <c r="G1217" s="28">
        <v>1828</v>
      </c>
      <c r="H1217" s="28">
        <v>2020</v>
      </c>
      <c r="I1217" s="27">
        <v>28698.846000000001</v>
      </c>
      <c r="J1217" s="27">
        <v>28047.236000000001</v>
      </c>
      <c r="K1217" s="27">
        <v>24747.968000000001</v>
      </c>
      <c r="L1217" s="27">
        <v>22340.297999999999</v>
      </c>
      <c r="M1217" s="27">
        <v>22083.976999999999</v>
      </c>
      <c r="N1217" s="27">
        <v>23113.330999999998</v>
      </c>
      <c r="O1217" s="27">
        <v>22935.399000000001</v>
      </c>
      <c r="P1217" s="27">
        <v>20806.491999999998</v>
      </c>
      <c r="Q1217" s="27">
        <v>18086.814999999999</v>
      </c>
      <c r="R1217" s="27">
        <v>15022.376</v>
      </c>
      <c r="S1217" s="27">
        <v>12347.513000000001</v>
      </c>
      <c r="T1217" s="27">
        <v>10249.214</v>
      </c>
      <c r="U1217" s="27">
        <v>7864.7790000000005</v>
      </c>
      <c r="V1217" s="27">
        <v>5747.567</v>
      </c>
      <c r="W1217" s="27">
        <v>3726.2339999999999</v>
      </c>
      <c r="X1217" s="27">
        <v>2297.6219999999998</v>
      </c>
      <c r="Y1217" s="27">
        <v>1341.2829999999999</v>
      </c>
      <c r="Z1217" s="27">
        <v>560.99099999999999</v>
      </c>
      <c r="AA1217" s="27">
        <v>138.68700000000001</v>
      </c>
      <c r="AB1217" s="27">
        <v>20.983000000000001</v>
      </c>
      <c r="AC1217" s="27">
        <v>1.85</v>
      </c>
    </row>
    <row r="1218" spans="1:29" ht="11.5">
      <c r="A1218" s="26">
        <v>1201</v>
      </c>
      <c r="B1218" s="24" t="s">
        <v>1059</v>
      </c>
      <c r="C1218" s="32" t="s">
        <v>1148</v>
      </c>
      <c r="D1218" s="23"/>
      <c r="E1218" s="23">
        <v>912</v>
      </c>
      <c r="F1218" s="24" t="s">
        <v>1109</v>
      </c>
      <c r="G1218" s="23">
        <v>1833</v>
      </c>
      <c r="H1218" s="23">
        <v>1950</v>
      </c>
      <c r="I1218" s="22">
        <v>4215.7700000000004</v>
      </c>
      <c r="J1218" s="22">
        <v>2982.1390000000001</v>
      </c>
      <c r="K1218" s="22">
        <v>2741.9479999999999</v>
      </c>
      <c r="L1218" s="22">
        <v>2594.14</v>
      </c>
      <c r="M1218" s="22">
        <v>2273.6439999999998</v>
      </c>
      <c r="N1218" s="22">
        <v>1903.2360000000001</v>
      </c>
      <c r="O1218" s="22">
        <v>1591.3150000000001</v>
      </c>
      <c r="P1218" s="22">
        <v>1343.133</v>
      </c>
      <c r="Q1218" s="22">
        <v>1189.672</v>
      </c>
      <c r="R1218" s="22">
        <v>1003.948</v>
      </c>
      <c r="S1218" s="22">
        <v>852.14200000000005</v>
      </c>
      <c r="T1218" s="22">
        <v>659.125</v>
      </c>
      <c r="U1218" s="22">
        <v>502.96100000000001</v>
      </c>
      <c r="V1218" s="22">
        <v>361.92500000000001</v>
      </c>
      <c r="W1218" s="22">
        <v>220.2</v>
      </c>
      <c r="X1218" s="22">
        <v>106.727</v>
      </c>
      <c r="Y1218" s="22">
        <v>46.456000000000003</v>
      </c>
      <c r="Z1218" s="22">
        <v>13.25</v>
      </c>
      <c r="AA1218" s="22">
        <v>4.1589999999999998</v>
      </c>
      <c r="AB1218" s="22">
        <v>0.69899999999999995</v>
      </c>
      <c r="AC1218" s="22">
        <v>5.3999999999999999E-2</v>
      </c>
    </row>
    <row r="1219" spans="1:29" ht="11.5">
      <c r="A1219" s="26">
        <v>1202</v>
      </c>
      <c r="B1219" s="24" t="s">
        <v>1059</v>
      </c>
      <c r="C1219" s="32" t="s">
        <v>1148</v>
      </c>
      <c r="D1219" s="23"/>
      <c r="E1219" s="23">
        <v>912</v>
      </c>
      <c r="F1219" s="24" t="s">
        <v>1109</v>
      </c>
      <c r="G1219" s="23">
        <v>1833</v>
      </c>
      <c r="H1219" s="23">
        <v>1955</v>
      </c>
      <c r="I1219" s="22">
        <v>5012.3389999999999</v>
      </c>
      <c r="J1219" s="22">
        <v>3775.1039999999998</v>
      </c>
      <c r="K1219" s="22">
        <v>2918.433</v>
      </c>
      <c r="L1219" s="22">
        <v>2680.9290000000001</v>
      </c>
      <c r="M1219" s="22">
        <v>2494</v>
      </c>
      <c r="N1219" s="22">
        <v>2153.3989999999999</v>
      </c>
      <c r="O1219" s="22">
        <v>1793.982</v>
      </c>
      <c r="P1219" s="22">
        <v>1498.18</v>
      </c>
      <c r="Q1219" s="22">
        <v>1261.07</v>
      </c>
      <c r="R1219" s="22">
        <v>1115.7080000000001</v>
      </c>
      <c r="S1219" s="22">
        <v>928.10400000000004</v>
      </c>
      <c r="T1219" s="22">
        <v>769.25300000000004</v>
      </c>
      <c r="U1219" s="22">
        <v>572.61400000000003</v>
      </c>
      <c r="V1219" s="22">
        <v>408.14699999999999</v>
      </c>
      <c r="W1219" s="22">
        <v>261.80099999999999</v>
      </c>
      <c r="X1219" s="22">
        <v>131.52600000000001</v>
      </c>
      <c r="Y1219" s="22">
        <v>48.12</v>
      </c>
      <c r="Z1219" s="22">
        <v>13.766</v>
      </c>
      <c r="AA1219" s="22">
        <v>2.169</v>
      </c>
      <c r="AB1219" s="22">
        <v>0.33900000000000002</v>
      </c>
      <c r="AC1219" s="22">
        <v>2.8000000000000001E-2</v>
      </c>
    </row>
    <row r="1220" spans="1:29" ht="11.5">
      <c r="A1220" s="26">
        <v>1203</v>
      </c>
      <c r="B1220" s="24" t="s">
        <v>1059</v>
      </c>
      <c r="C1220" s="32" t="s">
        <v>1148</v>
      </c>
      <c r="D1220" s="23"/>
      <c r="E1220" s="23">
        <v>912</v>
      </c>
      <c r="F1220" s="24" t="s">
        <v>1109</v>
      </c>
      <c r="G1220" s="23">
        <v>1833</v>
      </c>
      <c r="H1220" s="23">
        <v>1960</v>
      </c>
      <c r="I1220" s="22">
        <v>5817.5450000000001</v>
      </c>
      <c r="J1220" s="22">
        <v>4588.7650000000003</v>
      </c>
      <c r="K1220" s="22">
        <v>3701.7069999999999</v>
      </c>
      <c r="L1220" s="22">
        <v>2818.6329999999998</v>
      </c>
      <c r="M1220" s="22">
        <v>2562.9479999999999</v>
      </c>
      <c r="N1220" s="22">
        <v>2389.0569999999998</v>
      </c>
      <c r="O1220" s="22">
        <v>2075.3409999999999</v>
      </c>
      <c r="P1220" s="22">
        <v>1727.2059999999999</v>
      </c>
      <c r="Q1220" s="22">
        <v>1428.0070000000001</v>
      </c>
      <c r="R1220" s="22">
        <v>1194.8520000000001</v>
      </c>
      <c r="S1220" s="22">
        <v>1037.6880000000001</v>
      </c>
      <c r="T1220" s="22">
        <v>842.09900000000005</v>
      </c>
      <c r="U1220" s="22">
        <v>672.32899999999995</v>
      </c>
      <c r="V1220" s="22">
        <v>468.334</v>
      </c>
      <c r="W1220" s="22">
        <v>299.02</v>
      </c>
      <c r="X1220" s="22">
        <v>160.161</v>
      </c>
      <c r="Y1220" s="22">
        <v>61.27</v>
      </c>
      <c r="Z1220" s="22">
        <v>15.143000000000001</v>
      </c>
      <c r="AA1220" s="22">
        <v>2.5779999999999998</v>
      </c>
      <c r="AB1220" s="22">
        <v>0.21299999999999999</v>
      </c>
      <c r="AC1220" s="22">
        <v>1.9E-2</v>
      </c>
    </row>
    <row r="1221" spans="1:29" ht="11.5">
      <c r="A1221" s="26">
        <v>1204</v>
      </c>
      <c r="B1221" s="24" t="s">
        <v>1059</v>
      </c>
      <c r="C1221" s="32" t="s">
        <v>1148</v>
      </c>
      <c r="D1221" s="23"/>
      <c r="E1221" s="23">
        <v>912</v>
      </c>
      <c r="F1221" s="24" t="s">
        <v>1109</v>
      </c>
      <c r="G1221" s="23">
        <v>1833</v>
      </c>
      <c r="H1221" s="23">
        <v>1965</v>
      </c>
      <c r="I1221" s="22">
        <v>6636.2740000000003</v>
      </c>
      <c r="J1221" s="22">
        <v>5408.0590000000002</v>
      </c>
      <c r="K1221" s="22">
        <v>4516.4629999999997</v>
      </c>
      <c r="L1221" s="22">
        <v>3526.8760000000002</v>
      </c>
      <c r="M1221" s="22">
        <v>2630.1120000000001</v>
      </c>
      <c r="N1221" s="22">
        <v>2409.4140000000002</v>
      </c>
      <c r="O1221" s="22">
        <v>2288.4290000000001</v>
      </c>
      <c r="P1221" s="22">
        <v>1987.279</v>
      </c>
      <c r="Q1221" s="22">
        <v>1642.481</v>
      </c>
      <c r="R1221" s="22">
        <v>1354.1410000000001</v>
      </c>
      <c r="S1221" s="22">
        <v>1115.952</v>
      </c>
      <c r="T1221" s="22">
        <v>950.923</v>
      </c>
      <c r="U1221" s="22">
        <v>738.779</v>
      </c>
      <c r="V1221" s="22">
        <v>554.41800000000001</v>
      </c>
      <c r="W1221" s="22">
        <v>345.71800000000002</v>
      </c>
      <c r="X1221" s="22">
        <v>186.42699999999999</v>
      </c>
      <c r="Y1221" s="22">
        <v>76.347999999999999</v>
      </c>
      <c r="Z1221" s="22">
        <v>19.849</v>
      </c>
      <c r="AA1221" s="22">
        <v>2.98</v>
      </c>
      <c r="AB1221" s="22">
        <v>0.28299999999999997</v>
      </c>
      <c r="AC1221" s="22">
        <v>8.9999999999999993E-3</v>
      </c>
    </row>
    <row r="1222" spans="1:29" ht="11.5">
      <c r="A1222" s="26">
        <v>1205</v>
      </c>
      <c r="B1222" s="24" t="s">
        <v>1059</v>
      </c>
      <c r="C1222" s="32" t="s">
        <v>1148</v>
      </c>
      <c r="D1222" s="23"/>
      <c r="E1222" s="23">
        <v>912</v>
      </c>
      <c r="F1222" s="24" t="s">
        <v>1109</v>
      </c>
      <c r="G1222" s="23">
        <v>1833</v>
      </c>
      <c r="H1222" s="23">
        <v>1970</v>
      </c>
      <c r="I1222" s="22">
        <v>7365.4920000000002</v>
      </c>
      <c r="J1222" s="22">
        <v>6219.4750000000004</v>
      </c>
      <c r="K1222" s="22">
        <v>5327.366</v>
      </c>
      <c r="L1222" s="22">
        <v>4376.0290000000005</v>
      </c>
      <c r="M1222" s="22">
        <v>3315.6669999999999</v>
      </c>
      <c r="N1222" s="22">
        <v>2478.9520000000002</v>
      </c>
      <c r="O1222" s="22">
        <v>2310.2739999999999</v>
      </c>
      <c r="P1222" s="22">
        <v>2192.96</v>
      </c>
      <c r="Q1222" s="22">
        <v>1899.086</v>
      </c>
      <c r="R1222" s="22">
        <v>1560.8</v>
      </c>
      <c r="S1222" s="22">
        <v>1265.8209999999999</v>
      </c>
      <c r="T1222" s="22">
        <v>1018.7430000000001</v>
      </c>
      <c r="U1222" s="22">
        <v>838.00400000000002</v>
      </c>
      <c r="V1222" s="22">
        <v>612.09</v>
      </c>
      <c r="W1222" s="22">
        <v>414.72</v>
      </c>
      <c r="X1222" s="22">
        <v>218.22399999999999</v>
      </c>
      <c r="Y1222" s="22">
        <v>90.882999999999996</v>
      </c>
      <c r="Z1222" s="22">
        <v>25.436</v>
      </c>
      <c r="AA1222" s="22">
        <v>4.024</v>
      </c>
      <c r="AB1222" s="22">
        <v>0.33</v>
      </c>
      <c r="AC1222" s="22">
        <v>1.6E-2</v>
      </c>
    </row>
    <row r="1223" spans="1:29" ht="11.5">
      <c r="A1223" s="26">
        <v>1206</v>
      </c>
      <c r="B1223" s="24" t="s">
        <v>1059</v>
      </c>
      <c r="C1223" s="32" t="s">
        <v>1148</v>
      </c>
      <c r="D1223" s="23"/>
      <c r="E1223" s="23">
        <v>912</v>
      </c>
      <c r="F1223" s="24" t="s">
        <v>1109</v>
      </c>
      <c r="G1223" s="23">
        <v>1833</v>
      </c>
      <c r="H1223" s="23">
        <v>1975</v>
      </c>
      <c r="I1223" s="22">
        <v>8054.9560000000001</v>
      </c>
      <c r="J1223" s="22">
        <v>6945.0079999999998</v>
      </c>
      <c r="K1223" s="22">
        <v>6117.59</v>
      </c>
      <c r="L1223" s="22">
        <v>5166.1679999999997</v>
      </c>
      <c r="M1223" s="22">
        <v>4072.933</v>
      </c>
      <c r="N1223" s="22">
        <v>3017.1590000000001</v>
      </c>
      <c r="O1223" s="22">
        <v>2320.087</v>
      </c>
      <c r="P1223" s="22">
        <v>2249.105</v>
      </c>
      <c r="Q1223" s="22">
        <v>2132.4270000000001</v>
      </c>
      <c r="R1223" s="22">
        <v>1846.501</v>
      </c>
      <c r="S1223" s="22">
        <v>1483.3409999999999</v>
      </c>
      <c r="T1223" s="22">
        <v>1163.8800000000001</v>
      </c>
      <c r="U1223" s="22">
        <v>908.22199999999998</v>
      </c>
      <c r="V1223" s="22">
        <v>698.22500000000002</v>
      </c>
      <c r="W1223" s="22">
        <v>463.827</v>
      </c>
      <c r="X1223" s="22">
        <v>267.08</v>
      </c>
      <c r="Y1223" s="22">
        <v>110.038</v>
      </c>
      <c r="Z1223" s="22">
        <v>31.818000000000001</v>
      </c>
      <c r="AA1223" s="22">
        <v>5.4080000000000004</v>
      </c>
      <c r="AB1223" s="22">
        <v>0.48199999999999998</v>
      </c>
      <c r="AC1223" s="22">
        <v>1.6E-2</v>
      </c>
    </row>
    <row r="1224" spans="1:29" ht="11.5">
      <c r="A1224" s="26">
        <v>1207</v>
      </c>
      <c r="B1224" s="24" t="s">
        <v>1059</v>
      </c>
      <c r="C1224" s="32" t="s">
        <v>1148</v>
      </c>
      <c r="D1224" s="23"/>
      <c r="E1224" s="23">
        <v>912</v>
      </c>
      <c r="F1224" s="24" t="s">
        <v>1109</v>
      </c>
      <c r="G1224" s="23">
        <v>1833</v>
      </c>
      <c r="H1224" s="23">
        <v>1980</v>
      </c>
      <c r="I1224" s="22">
        <v>9114.6309999999994</v>
      </c>
      <c r="J1224" s="22">
        <v>7703.7489999999998</v>
      </c>
      <c r="K1224" s="22">
        <v>6870.527</v>
      </c>
      <c r="L1224" s="22">
        <v>5939.4949999999999</v>
      </c>
      <c r="M1224" s="22">
        <v>4838.8639999999996</v>
      </c>
      <c r="N1224" s="22">
        <v>3832.6350000000002</v>
      </c>
      <c r="O1224" s="22">
        <v>2932.739</v>
      </c>
      <c r="P1224" s="22">
        <v>2284.81</v>
      </c>
      <c r="Q1224" s="22">
        <v>2212.4870000000001</v>
      </c>
      <c r="R1224" s="22">
        <v>2069.9569999999999</v>
      </c>
      <c r="S1224" s="22">
        <v>1750.444</v>
      </c>
      <c r="T1224" s="22">
        <v>1372.971</v>
      </c>
      <c r="U1224" s="22">
        <v>1046.5039999999999</v>
      </c>
      <c r="V1224" s="22">
        <v>768.35699999999997</v>
      </c>
      <c r="W1224" s="22">
        <v>534.52800000000002</v>
      </c>
      <c r="X1224" s="22">
        <v>303.2</v>
      </c>
      <c r="Y1224" s="22">
        <v>137.227</v>
      </c>
      <c r="Z1224" s="22">
        <v>39.895000000000003</v>
      </c>
      <c r="AA1224" s="22">
        <v>7.1790000000000003</v>
      </c>
      <c r="AB1224" s="22">
        <v>0.66900000000000004</v>
      </c>
      <c r="AC1224" s="22">
        <v>0.03</v>
      </c>
    </row>
    <row r="1225" spans="1:29" ht="11.5">
      <c r="A1225" s="26">
        <v>1208</v>
      </c>
      <c r="B1225" s="24" t="s">
        <v>1059</v>
      </c>
      <c r="C1225" s="32" t="s">
        <v>1148</v>
      </c>
      <c r="D1225" s="23"/>
      <c r="E1225" s="23">
        <v>912</v>
      </c>
      <c r="F1225" s="24" t="s">
        <v>1109</v>
      </c>
      <c r="G1225" s="23">
        <v>1833</v>
      </c>
      <c r="H1225" s="23">
        <v>1985</v>
      </c>
      <c r="I1225" s="22">
        <v>10257.842000000001</v>
      </c>
      <c r="J1225" s="22">
        <v>8821.7250000000004</v>
      </c>
      <c r="K1225" s="22">
        <v>7640.13</v>
      </c>
      <c r="L1225" s="22">
        <v>6724.9480000000003</v>
      </c>
      <c r="M1225" s="22">
        <v>5664.7759999999998</v>
      </c>
      <c r="N1225" s="22">
        <v>4609.2070000000003</v>
      </c>
      <c r="O1225" s="22">
        <v>3753.7959999999998</v>
      </c>
      <c r="P1225" s="22">
        <v>2934.6610000000001</v>
      </c>
      <c r="Q1225" s="22">
        <v>2261.3490000000002</v>
      </c>
      <c r="R1225" s="22">
        <v>2149.9459999999999</v>
      </c>
      <c r="S1225" s="22">
        <v>1976.4480000000001</v>
      </c>
      <c r="T1225" s="22">
        <v>1638.5150000000001</v>
      </c>
      <c r="U1225" s="22">
        <v>1253.752</v>
      </c>
      <c r="V1225" s="22">
        <v>898.226</v>
      </c>
      <c r="W1225" s="22">
        <v>606.67899999999997</v>
      </c>
      <c r="X1225" s="22">
        <v>357.86200000000002</v>
      </c>
      <c r="Y1225" s="22">
        <v>159.542</v>
      </c>
      <c r="Z1225" s="22">
        <v>50.811999999999998</v>
      </c>
      <c r="AA1225" s="22">
        <v>9.1649999999999991</v>
      </c>
      <c r="AB1225" s="22">
        <v>0.91400000000000003</v>
      </c>
      <c r="AC1225" s="22">
        <v>3.5999999999999997E-2</v>
      </c>
    </row>
    <row r="1226" spans="1:29" ht="11.5">
      <c r="A1226" s="26">
        <v>1209</v>
      </c>
      <c r="B1226" s="24" t="s">
        <v>1059</v>
      </c>
      <c r="C1226" s="32" t="s">
        <v>1148</v>
      </c>
      <c r="D1226" s="23"/>
      <c r="E1226" s="23">
        <v>912</v>
      </c>
      <c r="F1226" s="24" t="s">
        <v>1109</v>
      </c>
      <c r="G1226" s="23">
        <v>1833</v>
      </c>
      <c r="H1226" s="23">
        <v>1990</v>
      </c>
      <c r="I1226" s="22">
        <v>10908.41</v>
      </c>
      <c r="J1226" s="22">
        <v>10006.1</v>
      </c>
      <c r="K1226" s="22">
        <v>8749.9930000000004</v>
      </c>
      <c r="L1226" s="22">
        <v>7443.3090000000002</v>
      </c>
      <c r="M1226" s="22">
        <v>6392.33</v>
      </c>
      <c r="N1226" s="22">
        <v>5448.5320000000002</v>
      </c>
      <c r="O1226" s="22">
        <v>4556.835</v>
      </c>
      <c r="P1226" s="22">
        <v>3753.5129999999999</v>
      </c>
      <c r="Q1226" s="22">
        <v>2917.5030000000002</v>
      </c>
      <c r="R1226" s="22">
        <v>2236.3119999999999</v>
      </c>
      <c r="S1226" s="22">
        <v>2070.6</v>
      </c>
      <c r="T1226" s="22">
        <v>1862.181</v>
      </c>
      <c r="U1226" s="22">
        <v>1504.2059999999999</v>
      </c>
      <c r="V1226" s="22">
        <v>1090.82</v>
      </c>
      <c r="W1226" s="22">
        <v>707.73599999999999</v>
      </c>
      <c r="X1226" s="22">
        <v>410.827</v>
      </c>
      <c r="Y1226" s="22">
        <v>192.8</v>
      </c>
      <c r="Z1226" s="22">
        <v>60.981999999999999</v>
      </c>
      <c r="AA1226" s="22">
        <v>12.055</v>
      </c>
      <c r="AB1226" s="22">
        <v>1.21</v>
      </c>
      <c r="AC1226" s="22">
        <v>6.9000000000000006E-2</v>
      </c>
    </row>
    <row r="1227" spans="1:29" ht="11.5">
      <c r="A1227" s="26">
        <v>1210</v>
      </c>
      <c r="B1227" s="24" t="s">
        <v>1059</v>
      </c>
      <c r="C1227" s="32" t="s">
        <v>1148</v>
      </c>
      <c r="D1227" s="23"/>
      <c r="E1227" s="23">
        <v>912</v>
      </c>
      <c r="F1227" s="24" t="s">
        <v>1109</v>
      </c>
      <c r="G1227" s="23">
        <v>1833</v>
      </c>
      <c r="H1227" s="23">
        <v>1995</v>
      </c>
      <c r="I1227" s="22">
        <v>10852.36</v>
      </c>
      <c r="J1227" s="22">
        <v>10717.457</v>
      </c>
      <c r="K1227" s="22">
        <v>9961.9779999999992</v>
      </c>
      <c r="L1227" s="22">
        <v>8639.6029999999992</v>
      </c>
      <c r="M1227" s="22">
        <v>7140.3469999999998</v>
      </c>
      <c r="N1227" s="22">
        <v>6087.0879999999997</v>
      </c>
      <c r="O1227" s="22">
        <v>5340.4530000000004</v>
      </c>
      <c r="P1227" s="22">
        <v>4548.01</v>
      </c>
      <c r="Q1227" s="22">
        <v>3734.88</v>
      </c>
      <c r="R1227" s="22">
        <v>2890.203</v>
      </c>
      <c r="S1227" s="22">
        <v>2171.6410000000001</v>
      </c>
      <c r="T1227" s="22">
        <v>1964.3910000000001</v>
      </c>
      <c r="U1227" s="22">
        <v>1730.453</v>
      </c>
      <c r="V1227" s="22">
        <v>1324.1849999999999</v>
      </c>
      <c r="W1227" s="22">
        <v>881.44100000000003</v>
      </c>
      <c r="X1227" s="22">
        <v>491.255</v>
      </c>
      <c r="Y1227" s="22">
        <v>229.423</v>
      </c>
      <c r="Z1227" s="22">
        <v>76.168999999999997</v>
      </c>
      <c r="AA1227" s="22">
        <v>14.66</v>
      </c>
      <c r="AB1227" s="22">
        <v>1.621</v>
      </c>
      <c r="AC1227" s="22">
        <v>9.1999999999999998E-2</v>
      </c>
    </row>
    <row r="1228" spans="1:29" ht="11.5">
      <c r="A1228" s="26">
        <v>1211</v>
      </c>
      <c r="B1228" s="24" t="s">
        <v>1059</v>
      </c>
      <c r="C1228" s="32" t="s">
        <v>1148</v>
      </c>
      <c r="D1228" s="23"/>
      <c r="E1228" s="23">
        <v>912</v>
      </c>
      <c r="F1228" s="24" t="s">
        <v>1109</v>
      </c>
      <c r="G1228" s="23">
        <v>1833</v>
      </c>
      <c r="H1228" s="23">
        <v>2000</v>
      </c>
      <c r="I1228" s="22">
        <v>10667.63</v>
      </c>
      <c r="J1228" s="22">
        <v>10643.011</v>
      </c>
      <c r="K1228" s="22">
        <v>10609.749</v>
      </c>
      <c r="L1228" s="22">
        <v>9792.5079999999998</v>
      </c>
      <c r="M1228" s="22">
        <v>8335.7620000000006</v>
      </c>
      <c r="N1228" s="22">
        <v>6798.4030000000002</v>
      </c>
      <c r="O1228" s="22">
        <v>5838.8440000000001</v>
      </c>
      <c r="P1228" s="22">
        <v>5191.3739999999998</v>
      </c>
      <c r="Q1228" s="22">
        <v>4435.6419999999998</v>
      </c>
      <c r="R1228" s="22">
        <v>3624.1790000000001</v>
      </c>
      <c r="S1228" s="22">
        <v>2758.59</v>
      </c>
      <c r="T1228" s="22">
        <v>2055.3180000000002</v>
      </c>
      <c r="U1228" s="22">
        <v>1815.5160000000001</v>
      </c>
      <c r="V1228" s="22">
        <v>1514.241</v>
      </c>
      <c r="W1228" s="22">
        <v>1070.5719999999999</v>
      </c>
      <c r="X1228" s="22">
        <v>619.22699999999998</v>
      </c>
      <c r="Y1228" s="22">
        <v>276.51</v>
      </c>
      <c r="Z1228" s="22">
        <v>93.061999999999998</v>
      </c>
      <c r="AA1228" s="22">
        <v>19.635999999999999</v>
      </c>
      <c r="AB1228" s="22">
        <v>2.1619999999999999</v>
      </c>
      <c r="AC1228" s="22">
        <v>0.13200000000000001</v>
      </c>
    </row>
    <row r="1229" spans="1:29" ht="11.5">
      <c r="A1229" s="26">
        <v>1212</v>
      </c>
      <c r="B1229" s="24" t="s">
        <v>1059</v>
      </c>
      <c r="C1229" s="32" t="s">
        <v>1148</v>
      </c>
      <c r="D1229" s="23"/>
      <c r="E1229" s="23">
        <v>912</v>
      </c>
      <c r="F1229" s="24" t="s">
        <v>1109</v>
      </c>
      <c r="G1229" s="23">
        <v>1833</v>
      </c>
      <c r="H1229" s="23">
        <v>2005</v>
      </c>
      <c r="I1229" s="22">
        <v>10976.425999999999</v>
      </c>
      <c r="J1229" s="22">
        <v>10475.793</v>
      </c>
      <c r="K1229" s="22">
        <v>10542.09</v>
      </c>
      <c r="L1229" s="22">
        <v>10442.82</v>
      </c>
      <c r="M1229" s="22">
        <v>9518.5740000000005</v>
      </c>
      <c r="N1229" s="22">
        <v>8003.4049999999997</v>
      </c>
      <c r="O1229" s="22">
        <v>6507.5649999999996</v>
      </c>
      <c r="P1229" s="22">
        <v>5669.82</v>
      </c>
      <c r="Q1229" s="22">
        <v>5082.0919999999996</v>
      </c>
      <c r="R1229" s="22">
        <v>4320.1210000000001</v>
      </c>
      <c r="S1229" s="22">
        <v>3497.5830000000001</v>
      </c>
      <c r="T1229" s="22">
        <v>2641.2689999999998</v>
      </c>
      <c r="U1229" s="22">
        <v>1941.626</v>
      </c>
      <c r="V1229" s="22">
        <v>1607.627</v>
      </c>
      <c r="W1229" s="22">
        <v>1218.0609999999999</v>
      </c>
      <c r="X1229" s="22">
        <v>756.34100000000001</v>
      </c>
      <c r="Y1229" s="22">
        <v>355.54700000000003</v>
      </c>
      <c r="Z1229" s="22">
        <v>116.761</v>
      </c>
      <c r="AA1229" s="22">
        <v>25.649000000000001</v>
      </c>
      <c r="AB1229" s="22">
        <v>3.246</v>
      </c>
      <c r="AC1229" s="22">
        <v>0.2</v>
      </c>
    </row>
    <row r="1230" spans="1:29" ht="11.5">
      <c r="A1230" s="26">
        <v>1213</v>
      </c>
      <c r="B1230" s="24" t="s">
        <v>1059</v>
      </c>
      <c r="C1230" s="32" t="s">
        <v>1148</v>
      </c>
      <c r="D1230" s="23"/>
      <c r="E1230" s="23">
        <v>912</v>
      </c>
      <c r="F1230" s="24" t="s">
        <v>1109</v>
      </c>
      <c r="G1230" s="23">
        <v>1833</v>
      </c>
      <c r="H1230" s="23">
        <v>2010</v>
      </c>
      <c r="I1230" s="22">
        <v>12237.456</v>
      </c>
      <c r="J1230" s="22">
        <v>10792.03</v>
      </c>
      <c r="K1230" s="22">
        <v>10371.591</v>
      </c>
      <c r="L1230" s="22">
        <v>10360.668</v>
      </c>
      <c r="M1230" s="22">
        <v>10066.504000000001</v>
      </c>
      <c r="N1230" s="22">
        <v>9057.0840000000007</v>
      </c>
      <c r="O1230" s="22">
        <v>7633.8379999999997</v>
      </c>
      <c r="P1230" s="22">
        <v>6315.4440000000004</v>
      </c>
      <c r="Q1230" s="22">
        <v>5563.8639999999996</v>
      </c>
      <c r="R1230" s="22">
        <v>4972.3919999999998</v>
      </c>
      <c r="S1230" s="22">
        <v>4164.9009999999998</v>
      </c>
      <c r="T1230" s="22">
        <v>3317.0050000000001</v>
      </c>
      <c r="U1230" s="22">
        <v>2452.4940000000001</v>
      </c>
      <c r="V1230" s="22">
        <v>1721.7639999999999</v>
      </c>
      <c r="W1230" s="22">
        <v>1319.4960000000001</v>
      </c>
      <c r="X1230" s="22">
        <v>882.97900000000004</v>
      </c>
      <c r="Y1230" s="22">
        <v>446.25700000000001</v>
      </c>
      <c r="Z1230" s="22">
        <v>152.816</v>
      </c>
      <c r="AA1230" s="22">
        <v>33.311999999999998</v>
      </c>
      <c r="AB1230" s="22">
        <v>4.6050000000000004</v>
      </c>
      <c r="AC1230" s="22">
        <v>0.34100000000000003</v>
      </c>
    </row>
    <row r="1231" spans="1:29" ht="11.5">
      <c r="A1231" s="26">
        <v>1214</v>
      </c>
      <c r="B1231" s="24" t="s">
        <v>1059</v>
      </c>
      <c r="C1231" s="32" t="s">
        <v>1148</v>
      </c>
      <c r="D1231" s="23"/>
      <c r="E1231" s="23">
        <v>912</v>
      </c>
      <c r="F1231" s="24" t="s">
        <v>1109</v>
      </c>
      <c r="G1231" s="23">
        <v>1833</v>
      </c>
      <c r="H1231" s="23">
        <v>2015</v>
      </c>
      <c r="I1231" s="22">
        <v>14418.816999999999</v>
      </c>
      <c r="J1231" s="22">
        <v>12082.429</v>
      </c>
      <c r="K1231" s="22">
        <v>10706.858</v>
      </c>
      <c r="L1231" s="22">
        <v>10263.744000000001</v>
      </c>
      <c r="M1231" s="22">
        <v>10108.584000000001</v>
      </c>
      <c r="N1231" s="22">
        <v>9703.366</v>
      </c>
      <c r="O1231" s="22">
        <v>8837.56</v>
      </c>
      <c r="P1231" s="22">
        <v>7487.9780000000001</v>
      </c>
      <c r="Q1231" s="22">
        <v>6185.4040000000005</v>
      </c>
      <c r="R1231" s="22">
        <v>5423.42</v>
      </c>
      <c r="S1231" s="22">
        <v>4793.558</v>
      </c>
      <c r="T1231" s="22">
        <v>3967.5450000000001</v>
      </c>
      <c r="U1231" s="22">
        <v>3100.6350000000002</v>
      </c>
      <c r="V1231" s="22">
        <v>2183.6849999999999</v>
      </c>
      <c r="W1231" s="22">
        <v>1428.1220000000001</v>
      </c>
      <c r="X1231" s="22">
        <v>971.25199999999995</v>
      </c>
      <c r="Y1231" s="22">
        <v>532.82799999999997</v>
      </c>
      <c r="Z1231" s="22">
        <v>195.92500000000001</v>
      </c>
      <c r="AA1231" s="22">
        <v>44.76</v>
      </c>
      <c r="AB1231" s="22">
        <v>6.5880000000000001</v>
      </c>
      <c r="AC1231" s="22">
        <v>0.55900000000000005</v>
      </c>
    </row>
    <row r="1232" spans="1:29" ht="11.5">
      <c r="A1232" s="26">
        <v>1215</v>
      </c>
      <c r="B1232" s="24" t="s">
        <v>1059</v>
      </c>
      <c r="C1232" s="32" t="s">
        <v>1148</v>
      </c>
      <c r="D1232" s="23"/>
      <c r="E1232" s="23">
        <v>912</v>
      </c>
      <c r="F1232" s="24" t="s">
        <v>1109</v>
      </c>
      <c r="G1232" s="23">
        <v>1833</v>
      </c>
      <c r="H1232" s="23">
        <v>2020</v>
      </c>
      <c r="I1232" s="22">
        <v>14888.933000000001</v>
      </c>
      <c r="J1232" s="22">
        <v>14303.571</v>
      </c>
      <c r="K1232" s="22">
        <v>12024.617</v>
      </c>
      <c r="L1232" s="22">
        <v>10628.556</v>
      </c>
      <c r="M1232" s="22">
        <v>10136.379999999999</v>
      </c>
      <c r="N1232" s="22">
        <v>9941.5310000000009</v>
      </c>
      <c r="O1232" s="22">
        <v>9527.7260000000006</v>
      </c>
      <c r="P1232" s="22">
        <v>8701.8279999999995</v>
      </c>
      <c r="Q1232" s="22">
        <v>7381.4579999999996</v>
      </c>
      <c r="R1232" s="22">
        <v>6062.6440000000002</v>
      </c>
      <c r="S1232" s="22">
        <v>5254.3130000000001</v>
      </c>
      <c r="T1232" s="22">
        <v>4575.1049999999996</v>
      </c>
      <c r="U1232" s="22">
        <v>3702.39</v>
      </c>
      <c r="V1232" s="22">
        <v>2782.1129999999998</v>
      </c>
      <c r="W1232" s="22">
        <v>1822.2249999999999</v>
      </c>
      <c r="X1232" s="22">
        <v>1069.1569999999999</v>
      </c>
      <c r="Y1232" s="22">
        <v>601.95699999999999</v>
      </c>
      <c r="Z1232" s="22">
        <v>246.49600000000001</v>
      </c>
      <c r="AA1232" s="22">
        <v>61.356000000000002</v>
      </c>
      <c r="AB1232" s="22">
        <v>9.3629999999999995</v>
      </c>
      <c r="AC1232" s="22">
        <v>0.88200000000000001</v>
      </c>
    </row>
    <row r="1233" spans="1:29" ht="11.5">
      <c r="A1233" s="15">
        <v>1216</v>
      </c>
      <c r="B1233" s="13" t="s">
        <v>1059</v>
      </c>
      <c r="C1233" s="14" t="s">
        <v>1149</v>
      </c>
      <c r="D1233" s="12"/>
      <c r="E1233" s="12">
        <v>12</v>
      </c>
      <c r="F1233" s="13" t="s">
        <v>1110</v>
      </c>
      <c r="G1233" s="12">
        <v>912</v>
      </c>
      <c r="H1233" s="12">
        <v>1950</v>
      </c>
      <c r="I1233" s="11">
        <v>715.10699999999997</v>
      </c>
      <c r="J1233" s="11">
        <v>580.29600000000005</v>
      </c>
      <c r="K1233" s="11">
        <v>529.93799999999999</v>
      </c>
      <c r="L1233" s="11">
        <v>488.34899999999999</v>
      </c>
      <c r="M1233" s="11">
        <v>396.39400000000001</v>
      </c>
      <c r="N1233" s="11">
        <v>317.32600000000002</v>
      </c>
      <c r="O1233" s="11">
        <v>285.471</v>
      </c>
      <c r="P1233" s="11">
        <v>238.07900000000001</v>
      </c>
      <c r="Q1233" s="11">
        <v>224.55799999999999</v>
      </c>
      <c r="R1233" s="11">
        <v>182.33699999999999</v>
      </c>
      <c r="S1233" s="11">
        <v>175.988</v>
      </c>
      <c r="T1233" s="11">
        <v>119.997</v>
      </c>
      <c r="U1233" s="11">
        <v>96.379000000000005</v>
      </c>
      <c r="V1233" s="11">
        <v>68.972999999999999</v>
      </c>
      <c r="W1233" s="11">
        <v>48.892000000000003</v>
      </c>
      <c r="X1233" s="11">
        <v>21.936</v>
      </c>
      <c r="Y1233" s="11">
        <v>13.662000000000001</v>
      </c>
      <c r="Z1233" s="11">
        <v>4.84</v>
      </c>
      <c r="AA1233" s="11">
        <v>2.5070000000000001</v>
      </c>
      <c r="AB1233" s="11">
        <v>0.52500000000000002</v>
      </c>
      <c r="AC1233" s="11">
        <v>4.3999999999999997E-2</v>
      </c>
    </row>
    <row r="1234" spans="1:29" ht="11.5">
      <c r="A1234" s="15">
        <v>1217</v>
      </c>
      <c r="B1234" s="13" t="s">
        <v>1059</v>
      </c>
      <c r="C1234" s="14" t="s">
        <v>1149</v>
      </c>
      <c r="D1234" s="12"/>
      <c r="E1234" s="12">
        <v>12</v>
      </c>
      <c r="F1234" s="13" t="s">
        <v>1110</v>
      </c>
      <c r="G1234" s="12">
        <v>912</v>
      </c>
      <c r="H1234" s="12">
        <v>1955</v>
      </c>
      <c r="I1234" s="11">
        <v>927.33600000000001</v>
      </c>
      <c r="J1234" s="11">
        <v>635.88300000000004</v>
      </c>
      <c r="K1234" s="11">
        <v>563.98199999999997</v>
      </c>
      <c r="L1234" s="11">
        <v>508.14400000000001</v>
      </c>
      <c r="M1234" s="11">
        <v>442.839</v>
      </c>
      <c r="N1234" s="11">
        <v>336.16300000000001</v>
      </c>
      <c r="O1234" s="11">
        <v>261.93599999999998</v>
      </c>
      <c r="P1234" s="11">
        <v>242.126</v>
      </c>
      <c r="Q1234" s="11">
        <v>206.42500000000001</v>
      </c>
      <c r="R1234" s="11">
        <v>201.964</v>
      </c>
      <c r="S1234" s="11">
        <v>165.23500000000001</v>
      </c>
      <c r="T1234" s="11">
        <v>157.82300000000001</v>
      </c>
      <c r="U1234" s="11">
        <v>103.444</v>
      </c>
      <c r="V1234" s="11">
        <v>77.186000000000007</v>
      </c>
      <c r="W1234" s="11">
        <v>48.865000000000002</v>
      </c>
      <c r="X1234" s="11">
        <v>28.065999999999999</v>
      </c>
      <c r="Y1234" s="11">
        <v>9.0630000000000006</v>
      </c>
      <c r="Z1234" s="11">
        <v>3.4780000000000002</v>
      </c>
      <c r="AA1234" s="11">
        <v>0.65900000000000003</v>
      </c>
      <c r="AB1234" s="11">
        <v>0.16800000000000001</v>
      </c>
      <c r="AC1234" s="11">
        <v>1.9E-2</v>
      </c>
    </row>
    <row r="1235" spans="1:29" ht="11.5">
      <c r="A1235" s="15">
        <v>1218</v>
      </c>
      <c r="B1235" s="13" t="s">
        <v>1059</v>
      </c>
      <c r="C1235" s="14" t="s">
        <v>1149</v>
      </c>
      <c r="D1235" s="12"/>
      <c r="E1235" s="12">
        <v>12</v>
      </c>
      <c r="F1235" s="13" t="s">
        <v>1110</v>
      </c>
      <c r="G1235" s="12">
        <v>912</v>
      </c>
      <c r="H1235" s="12">
        <v>1960</v>
      </c>
      <c r="I1235" s="11">
        <v>1052.973</v>
      </c>
      <c r="J1235" s="11">
        <v>844.96400000000006</v>
      </c>
      <c r="K1235" s="11">
        <v>616.02499999999998</v>
      </c>
      <c r="L1235" s="11">
        <v>535.298</v>
      </c>
      <c r="M1235" s="11">
        <v>468.03800000000001</v>
      </c>
      <c r="N1235" s="11">
        <v>408.29599999999999</v>
      </c>
      <c r="O1235" s="11">
        <v>314.61700000000002</v>
      </c>
      <c r="P1235" s="11">
        <v>245.16200000000001</v>
      </c>
      <c r="Q1235" s="11">
        <v>226.66499999999999</v>
      </c>
      <c r="R1235" s="11">
        <v>192.023</v>
      </c>
      <c r="S1235" s="11">
        <v>185.89699999999999</v>
      </c>
      <c r="T1235" s="11">
        <v>148.97399999999999</v>
      </c>
      <c r="U1235" s="11">
        <v>136.66800000000001</v>
      </c>
      <c r="V1235" s="11">
        <v>83.45</v>
      </c>
      <c r="W1235" s="11">
        <v>55.369</v>
      </c>
      <c r="X1235" s="11">
        <v>28.643999999999998</v>
      </c>
      <c r="Y1235" s="11">
        <v>11.993</v>
      </c>
      <c r="Z1235" s="11">
        <v>2.4260000000000002</v>
      </c>
      <c r="AA1235" s="11">
        <v>0.505</v>
      </c>
      <c r="AB1235" s="11">
        <v>4.8000000000000001E-2</v>
      </c>
      <c r="AC1235" s="11">
        <v>7.0000000000000001E-3</v>
      </c>
    </row>
    <row r="1236" spans="1:29" ht="11.5">
      <c r="A1236" s="15">
        <v>1219</v>
      </c>
      <c r="B1236" s="13" t="s">
        <v>1059</v>
      </c>
      <c r="C1236" s="14" t="s">
        <v>1149</v>
      </c>
      <c r="D1236" s="12"/>
      <c r="E1236" s="12">
        <v>12</v>
      </c>
      <c r="F1236" s="13" t="s">
        <v>1110</v>
      </c>
      <c r="G1236" s="12">
        <v>912</v>
      </c>
      <c r="H1236" s="12">
        <v>1965</v>
      </c>
      <c r="I1236" s="11">
        <v>1215.7629999999999</v>
      </c>
      <c r="J1236" s="11">
        <v>970.80899999999997</v>
      </c>
      <c r="K1236" s="11">
        <v>828.68</v>
      </c>
      <c r="L1236" s="11">
        <v>583.53599999999994</v>
      </c>
      <c r="M1236" s="11">
        <v>473</v>
      </c>
      <c r="N1236" s="11">
        <v>414.15100000000001</v>
      </c>
      <c r="O1236" s="11">
        <v>377.88799999999998</v>
      </c>
      <c r="P1236" s="11">
        <v>295.88299999999998</v>
      </c>
      <c r="Q1236" s="11">
        <v>229.816</v>
      </c>
      <c r="R1236" s="11">
        <v>211.15299999999999</v>
      </c>
      <c r="S1236" s="11">
        <v>176.66200000000001</v>
      </c>
      <c r="T1236" s="11">
        <v>168.23400000000001</v>
      </c>
      <c r="U1236" s="11">
        <v>129.679</v>
      </c>
      <c r="V1236" s="11">
        <v>111.145</v>
      </c>
      <c r="W1236" s="11">
        <v>60.655999999999999</v>
      </c>
      <c r="X1236" s="11">
        <v>33.167999999999999</v>
      </c>
      <c r="Y1236" s="11">
        <v>12.667999999999999</v>
      </c>
      <c r="Z1236" s="11">
        <v>3.379</v>
      </c>
      <c r="AA1236" s="11">
        <v>0.377</v>
      </c>
      <c r="AB1236" s="11">
        <v>3.9E-2</v>
      </c>
      <c r="AC1236" s="11">
        <v>2E-3</v>
      </c>
    </row>
    <row r="1237" spans="1:29" ht="11.5">
      <c r="A1237" s="15">
        <v>1220</v>
      </c>
      <c r="B1237" s="13" t="s">
        <v>1059</v>
      </c>
      <c r="C1237" s="14" t="s">
        <v>1149</v>
      </c>
      <c r="D1237" s="12"/>
      <c r="E1237" s="12">
        <v>12</v>
      </c>
      <c r="F1237" s="13" t="s">
        <v>1110</v>
      </c>
      <c r="G1237" s="12">
        <v>912</v>
      </c>
      <c r="H1237" s="12">
        <v>1970</v>
      </c>
      <c r="I1237" s="11">
        <v>1367.615</v>
      </c>
      <c r="J1237" s="11">
        <v>1138.423</v>
      </c>
      <c r="K1237" s="11">
        <v>956.06399999999996</v>
      </c>
      <c r="L1237" s="11">
        <v>812.17100000000005</v>
      </c>
      <c r="M1237" s="11">
        <v>551.93899999999996</v>
      </c>
      <c r="N1237" s="11">
        <v>439.41399999999999</v>
      </c>
      <c r="O1237" s="11">
        <v>393.36900000000003</v>
      </c>
      <c r="P1237" s="11">
        <v>361.45100000000002</v>
      </c>
      <c r="Q1237" s="11">
        <v>281.15100000000001</v>
      </c>
      <c r="R1237" s="11">
        <v>216.42500000000001</v>
      </c>
      <c r="S1237" s="11">
        <v>196.214</v>
      </c>
      <c r="T1237" s="11">
        <v>160.58199999999999</v>
      </c>
      <c r="U1237" s="11">
        <v>147.14699999999999</v>
      </c>
      <c r="V1237" s="11">
        <v>106.23</v>
      </c>
      <c r="W1237" s="11">
        <v>81.738</v>
      </c>
      <c r="X1237" s="11">
        <v>37.042999999999999</v>
      </c>
      <c r="Y1237" s="11">
        <v>15.125</v>
      </c>
      <c r="Z1237" s="11">
        <v>3.734</v>
      </c>
      <c r="AA1237" s="11">
        <v>0.55900000000000005</v>
      </c>
      <c r="AB1237" s="11">
        <v>3.2000000000000001E-2</v>
      </c>
      <c r="AC1237" s="11">
        <v>2E-3</v>
      </c>
    </row>
    <row r="1238" spans="1:29" ht="11.5">
      <c r="A1238" s="15">
        <v>1221</v>
      </c>
      <c r="B1238" s="13" t="s">
        <v>1059</v>
      </c>
      <c r="C1238" s="14" t="s">
        <v>1149</v>
      </c>
      <c r="D1238" s="12"/>
      <c r="E1238" s="12">
        <v>12</v>
      </c>
      <c r="F1238" s="13" t="s">
        <v>1110</v>
      </c>
      <c r="G1238" s="12">
        <v>912</v>
      </c>
      <c r="H1238" s="12">
        <v>1975</v>
      </c>
      <c r="I1238" s="11">
        <v>1566.9770000000001</v>
      </c>
      <c r="J1238" s="11">
        <v>1285.6300000000001</v>
      </c>
      <c r="K1238" s="11">
        <v>1116.1279999999999</v>
      </c>
      <c r="L1238" s="11">
        <v>929.44500000000005</v>
      </c>
      <c r="M1238" s="11">
        <v>773.62800000000004</v>
      </c>
      <c r="N1238" s="11">
        <v>511.238</v>
      </c>
      <c r="O1238" s="11">
        <v>401.64299999999997</v>
      </c>
      <c r="P1238" s="11">
        <v>366.05500000000001</v>
      </c>
      <c r="Q1238" s="11">
        <v>341.00099999999998</v>
      </c>
      <c r="R1238" s="11">
        <v>261.95999999999998</v>
      </c>
      <c r="S1238" s="11">
        <v>198.32</v>
      </c>
      <c r="T1238" s="11">
        <v>181.07599999999999</v>
      </c>
      <c r="U1238" s="11">
        <v>145.197</v>
      </c>
      <c r="V1238" s="11">
        <v>122.583</v>
      </c>
      <c r="W1238" s="11">
        <v>79.652000000000001</v>
      </c>
      <c r="X1238" s="11">
        <v>51.38</v>
      </c>
      <c r="Y1238" s="11">
        <v>17.858000000000001</v>
      </c>
      <c r="Z1238" s="11">
        <v>4.742</v>
      </c>
      <c r="AA1238" s="11">
        <v>0.65100000000000002</v>
      </c>
      <c r="AB1238" s="11">
        <v>5.0999999999999997E-2</v>
      </c>
      <c r="AC1238" s="11">
        <v>2E-3</v>
      </c>
    </row>
    <row r="1239" spans="1:29" ht="11.5">
      <c r="A1239" s="15">
        <v>1222</v>
      </c>
      <c r="B1239" s="13" t="s">
        <v>1059</v>
      </c>
      <c r="C1239" s="14" t="s">
        <v>1149</v>
      </c>
      <c r="D1239" s="12"/>
      <c r="E1239" s="12">
        <v>12</v>
      </c>
      <c r="F1239" s="13" t="s">
        <v>1110</v>
      </c>
      <c r="G1239" s="12">
        <v>912</v>
      </c>
      <c r="H1239" s="12">
        <v>1980</v>
      </c>
      <c r="I1239" s="11">
        <v>1792.24</v>
      </c>
      <c r="J1239" s="11">
        <v>1490.633</v>
      </c>
      <c r="K1239" s="11">
        <v>1265.5360000000001</v>
      </c>
      <c r="L1239" s="11">
        <v>1092.7090000000001</v>
      </c>
      <c r="M1239" s="11">
        <v>894.67399999999998</v>
      </c>
      <c r="N1239" s="11">
        <v>737.30200000000002</v>
      </c>
      <c r="O1239" s="11">
        <v>482.178</v>
      </c>
      <c r="P1239" s="11">
        <v>375.17200000000003</v>
      </c>
      <c r="Q1239" s="11">
        <v>341.81099999999998</v>
      </c>
      <c r="R1239" s="11">
        <v>318.505</v>
      </c>
      <c r="S1239" s="11">
        <v>242.65600000000001</v>
      </c>
      <c r="T1239" s="11">
        <v>184.56700000000001</v>
      </c>
      <c r="U1239" s="11">
        <v>164.51</v>
      </c>
      <c r="V1239" s="11">
        <v>122.413</v>
      </c>
      <c r="W1239" s="11">
        <v>93.402000000000001</v>
      </c>
      <c r="X1239" s="11">
        <v>51.423999999999999</v>
      </c>
      <c r="Y1239" s="11">
        <v>25.541</v>
      </c>
      <c r="Z1239" s="11">
        <v>5.8940000000000001</v>
      </c>
      <c r="AA1239" s="11">
        <v>0.88500000000000001</v>
      </c>
      <c r="AB1239" s="11">
        <v>6.3E-2</v>
      </c>
      <c r="AC1239" s="11">
        <v>3.0000000000000001E-3</v>
      </c>
    </row>
    <row r="1240" spans="1:29" ht="11.5">
      <c r="A1240" s="15">
        <v>1223</v>
      </c>
      <c r="B1240" s="13" t="s">
        <v>1059</v>
      </c>
      <c r="C1240" s="14" t="s">
        <v>1149</v>
      </c>
      <c r="D1240" s="12"/>
      <c r="E1240" s="12">
        <v>12</v>
      </c>
      <c r="F1240" s="13" t="s">
        <v>1110</v>
      </c>
      <c r="G1240" s="12">
        <v>912</v>
      </c>
      <c r="H1240" s="12">
        <v>1985</v>
      </c>
      <c r="I1240" s="11">
        <v>1975.29</v>
      </c>
      <c r="J1240" s="11">
        <v>1743.2090000000001</v>
      </c>
      <c r="K1240" s="11">
        <v>1478.155</v>
      </c>
      <c r="L1240" s="11">
        <v>1255.2439999999999</v>
      </c>
      <c r="M1240" s="11">
        <v>1071.6590000000001</v>
      </c>
      <c r="N1240" s="11">
        <v>868.47500000000002</v>
      </c>
      <c r="O1240" s="11">
        <v>718.35599999999999</v>
      </c>
      <c r="P1240" s="11">
        <v>469.94900000000001</v>
      </c>
      <c r="Q1240" s="11">
        <v>364.12599999999998</v>
      </c>
      <c r="R1240" s="11">
        <v>329.86700000000002</v>
      </c>
      <c r="S1240" s="11">
        <v>303.47199999999998</v>
      </c>
      <c r="T1240" s="11">
        <v>229.76900000000001</v>
      </c>
      <c r="U1240" s="11">
        <v>170.459</v>
      </c>
      <c r="V1240" s="11">
        <v>141.75700000000001</v>
      </c>
      <c r="W1240" s="11">
        <v>96.278999999999996</v>
      </c>
      <c r="X1240" s="11">
        <v>63.002000000000002</v>
      </c>
      <c r="Y1240" s="11">
        <v>27.219000000000001</v>
      </c>
      <c r="Z1240" s="11">
        <v>9.093</v>
      </c>
      <c r="AA1240" s="11">
        <v>1.208</v>
      </c>
      <c r="AB1240" s="11">
        <v>9.4E-2</v>
      </c>
      <c r="AC1240" s="11">
        <v>3.0000000000000001E-3</v>
      </c>
    </row>
    <row r="1241" spans="1:29" ht="11.5">
      <c r="A1241" s="15">
        <v>1224</v>
      </c>
      <c r="B1241" s="13" t="s">
        <v>1059</v>
      </c>
      <c r="C1241" s="14" t="s">
        <v>1149</v>
      </c>
      <c r="D1241" s="12"/>
      <c r="E1241" s="12">
        <v>12</v>
      </c>
      <c r="F1241" s="13" t="s">
        <v>1110</v>
      </c>
      <c r="G1241" s="12">
        <v>912</v>
      </c>
      <c r="H1241" s="12">
        <v>1990</v>
      </c>
      <c r="I1241" s="11">
        <v>2028.375</v>
      </c>
      <c r="J1241" s="11">
        <v>1940.7460000000001</v>
      </c>
      <c r="K1241" s="11">
        <v>1730.6389999999999</v>
      </c>
      <c r="L1241" s="11">
        <v>1466.856</v>
      </c>
      <c r="M1241" s="11">
        <v>1240.598</v>
      </c>
      <c r="N1241" s="11">
        <v>1049.8979999999999</v>
      </c>
      <c r="O1241" s="11">
        <v>844.64700000000005</v>
      </c>
      <c r="P1241" s="11">
        <v>699.86400000000003</v>
      </c>
      <c r="Q1241" s="11">
        <v>455.69400000000002</v>
      </c>
      <c r="R1241" s="11">
        <v>351.35300000000001</v>
      </c>
      <c r="S1241" s="11">
        <v>315.89</v>
      </c>
      <c r="T1241" s="11">
        <v>293.69799999999998</v>
      </c>
      <c r="U1241" s="11">
        <v>223.23099999999999</v>
      </c>
      <c r="V1241" s="11">
        <v>157.66399999999999</v>
      </c>
      <c r="W1241" s="11">
        <v>119.708</v>
      </c>
      <c r="X1241" s="11">
        <v>69.314999999999998</v>
      </c>
      <c r="Y1241" s="11">
        <v>35.561999999999998</v>
      </c>
      <c r="Z1241" s="11">
        <v>10.481999999999999</v>
      </c>
      <c r="AA1241" s="11">
        <v>2.0019999999999998</v>
      </c>
      <c r="AB1241" s="11">
        <v>0.13800000000000001</v>
      </c>
      <c r="AC1241" s="11">
        <v>5.0000000000000001E-3</v>
      </c>
    </row>
    <row r="1242" spans="1:29" ht="11.5">
      <c r="A1242" s="15">
        <v>1225</v>
      </c>
      <c r="B1242" s="13" t="s">
        <v>1059</v>
      </c>
      <c r="C1242" s="14" t="s">
        <v>1149</v>
      </c>
      <c r="D1242" s="12"/>
      <c r="E1242" s="12">
        <v>12</v>
      </c>
      <c r="F1242" s="13" t="s">
        <v>1110</v>
      </c>
      <c r="G1242" s="12">
        <v>912</v>
      </c>
      <c r="H1242" s="12">
        <v>1995</v>
      </c>
      <c r="I1242" s="11">
        <v>1906.501</v>
      </c>
      <c r="J1242" s="11">
        <v>2000.354</v>
      </c>
      <c r="K1242" s="11">
        <v>1927.664</v>
      </c>
      <c r="L1242" s="11">
        <v>1713.837</v>
      </c>
      <c r="M1242" s="11">
        <v>1431.6089999999999</v>
      </c>
      <c r="N1242" s="11">
        <v>1198.319</v>
      </c>
      <c r="O1242" s="11">
        <v>1020.174</v>
      </c>
      <c r="P1242" s="11">
        <v>825.476</v>
      </c>
      <c r="Q1242" s="11">
        <v>682.48900000000003</v>
      </c>
      <c r="R1242" s="11">
        <v>441.29399999999998</v>
      </c>
      <c r="S1242" s="11">
        <v>337.17099999999999</v>
      </c>
      <c r="T1242" s="11">
        <v>305.99599999999998</v>
      </c>
      <c r="U1242" s="11">
        <v>282.15499999999997</v>
      </c>
      <c r="V1242" s="11">
        <v>204.81299999999999</v>
      </c>
      <c r="W1242" s="11">
        <v>136.02699999999999</v>
      </c>
      <c r="X1242" s="11">
        <v>89.828999999999994</v>
      </c>
      <c r="Y1242" s="11">
        <v>42.603999999999999</v>
      </c>
      <c r="Z1242" s="11">
        <v>14.696999999999999</v>
      </c>
      <c r="AA1242" s="11">
        <v>2.3780000000000001</v>
      </c>
      <c r="AB1242" s="11">
        <v>0.23899999999999999</v>
      </c>
      <c r="AC1242" s="11">
        <v>8.9999999999999993E-3</v>
      </c>
    </row>
    <row r="1243" spans="1:29" ht="11.5">
      <c r="A1243" s="15">
        <v>1226</v>
      </c>
      <c r="B1243" s="13" t="s">
        <v>1059</v>
      </c>
      <c r="C1243" s="14" t="s">
        <v>1149</v>
      </c>
      <c r="D1243" s="12"/>
      <c r="E1243" s="12">
        <v>12</v>
      </c>
      <c r="F1243" s="13" t="s">
        <v>1110</v>
      </c>
      <c r="G1243" s="12">
        <v>912</v>
      </c>
      <c r="H1243" s="12">
        <v>2000</v>
      </c>
      <c r="I1243" s="11">
        <v>1576.1310000000001</v>
      </c>
      <c r="J1243" s="11">
        <v>1882.7819999999999</v>
      </c>
      <c r="K1243" s="11">
        <v>1987.9490000000001</v>
      </c>
      <c r="L1243" s="11">
        <v>1910.894</v>
      </c>
      <c r="M1243" s="11">
        <v>1673.171</v>
      </c>
      <c r="N1243" s="11">
        <v>1378.992</v>
      </c>
      <c r="O1243" s="11">
        <v>1153.4059999999999</v>
      </c>
      <c r="P1243" s="11">
        <v>982.899</v>
      </c>
      <c r="Q1243" s="11">
        <v>800.25199999999995</v>
      </c>
      <c r="R1243" s="11">
        <v>663.12699999999995</v>
      </c>
      <c r="S1243" s="11">
        <v>424.37099999999998</v>
      </c>
      <c r="T1243" s="11">
        <v>340.98599999999999</v>
      </c>
      <c r="U1243" s="11">
        <v>313.495</v>
      </c>
      <c r="V1243" s="11">
        <v>271.90800000000002</v>
      </c>
      <c r="W1243" s="11">
        <v>183.517</v>
      </c>
      <c r="X1243" s="11">
        <v>105.473</v>
      </c>
      <c r="Y1243" s="11">
        <v>57.32</v>
      </c>
      <c r="Z1243" s="11">
        <v>19.658000000000001</v>
      </c>
      <c r="AA1243" s="11">
        <v>4.3170000000000002</v>
      </c>
      <c r="AB1243" s="11">
        <v>0.42799999999999999</v>
      </c>
      <c r="AC1243" s="11">
        <v>2.3E-2</v>
      </c>
    </row>
    <row r="1244" spans="1:29" ht="11.5">
      <c r="A1244" s="15">
        <v>1227</v>
      </c>
      <c r="B1244" s="13" t="s">
        <v>1059</v>
      </c>
      <c r="C1244" s="14" t="s">
        <v>1149</v>
      </c>
      <c r="D1244" s="12"/>
      <c r="E1244" s="12">
        <v>12</v>
      </c>
      <c r="F1244" s="13" t="s">
        <v>1110</v>
      </c>
      <c r="G1244" s="12">
        <v>912</v>
      </c>
      <c r="H1244" s="12">
        <v>2005</v>
      </c>
      <c r="I1244" s="11">
        <v>1511.79</v>
      </c>
      <c r="J1244" s="11">
        <v>1557.547</v>
      </c>
      <c r="K1244" s="11">
        <v>1871.701</v>
      </c>
      <c r="L1244" s="11">
        <v>1976.991</v>
      </c>
      <c r="M1244" s="11">
        <v>1895.8440000000001</v>
      </c>
      <c r="N1244" s="11">
        <v>1630.248</v>
      </c>
      <c r="O1244" s="11">
        <v>1313.9870000000001</v>
      </c>
      <c r="P1244" s="11">
        <v>1103.8240000000001</v>
      </c>
      <c r="Q1244" s="11">
        <v>947.38599999999997</v>
      </c>
      <c r="R1244" s="11">
        <v>775.23699999999997</v>
      </c>
      <c r="S1244" s="11">
        <v>644.02499999999998</v>
      </c>
      <c r="T1244" s="11">
        <v>419.73399999999998</v>
      </c>
      <c r="U1244" s="11">
        <v>342.834</v>
      </c>
      <c r="V1244" s="11">
        <v>294.14</v>
      </c>
      <c r="W1244" s="11">
        <v>232.815</v>
      </c>
      <c r="X1244" s="11">
        <v>141.56399999999999</v>
      </c>
      <c r="Y1244" s="11">
        <v>68.992999999999995</v>
      </c>
      <c r="Z1244" s="11">
        <v>29.152999999999999</v>
      </c>
      <c r="AA1244" s="11">
        <v>7.1120000000000001</v>
      </c>
      <c r="AB1244" s="11">
        <v>1.04</v>
      </c>
      <c r="AC1244" s="11">
        <v>6.2E-2</v>
      </c>
    </row>
    <row r="1245" spans="1:29" ht="11.5">
      <c r="A1245" s="15">
        <v>1228</v>
      </c>
      <c r="B1245" s="13" t="s">
        <v>1059</v>
      </c>
      <c r="C1245" s="14" t="s">
        <v>1149</v>
      </c>
      <c r="D1245" s="12"/>
      <c r="E1245" s="12">
        <v>12</v>
      </c>
      <c r="F1245" s="13" t="s">
        <v>1110</v>
      </c>
      <c r="G1245" s="12">
        <v>912</v>
      </c>
      <c r="H1245" s="12">
        <v>2010</v>
      </c>
      <c r="I1245" s="11">
        <v>1966.415</v>
      </c>
      <c r="J1245" s="11">
        <v>1495.8820000000001</v>
      </c>
      <c r="K1245" s="11">
        <v>1548.06</v>
      </c>
      <c r="L1245" s="11">
        <v>1852.7670000000001</v>
      </c>
      <c r="M1245" s="11">
        <v>1941.2729999999999</v>
      </c>
      <c r="N1245" s="11">
        <v>1838.7560000000001</v>
      </c>
      <c r="O1245" s="11">
        <v>1551.8689999999999</v>
      </c>
      <c r="P1245" s="11">
        <v>1250.0550000000001</v>
      </c>
      <c r="Q1245" s="11">
        <v>1064.421</v>
      </c>
      <c r="R1245" s="11">
        <v>914.02700000000004</v>
      </c>
      <c r="S1245" s="11">
        <v>746.14599999999996</v>
      </c>
      <c r="T1245" s="11">
        <v>631.79</v>
      </c>
      <c r="U1245" s="11">
        <v>421.68400000000003</v>
      </c>
      <c r="V1245" s="11">
        <v>327.173</v>
      </c>
      <c r="W1245" s="11">
        <v>264.86099999999999</v>
      </c>
      <c r="X1245" s="11">
        <v>194.19</v>
      </c>
      <c r="Y1245" s="11">
        <v>100.73</v>
      </c>
      <c r="Z1245" s="11">
        <v>37.985999999999997</v>
      </c>
      <c r="AA1245" s="11">
        <v>11.286</v>
      </c>
      <c r="AB1245" s="11">
        <v>1.83</v>
      </c>
      <c r="AC1245" s="11">
        <v>0.159</v>
      </c>
    </row>
    <row r="1246" spans="1:29" ht="11.5">
      <c r="A1246" s="15">
        <v>1229</v>
      </c>
      <c r="B1246" s="13" t="s">
        <v>1059</v>
      </c>
      <c r="C1246" s="14" t="s">
        <v>1149</v>
      </c>
      <c r="D1246" s="12"/>
      <c r="E1246" s="12">
        <v>12</v>
      </c>
      <c r="F1246" s="13" t="s">
        <v>1110</v>
      </c>
      <c r="G1246" s="12">
        <v>912</v>
      </c>
      <c r="H1246" s="12">
        <v>2015</v>
      </c>
      <c r="I1246" s="11">
        <v>2376.8679999999999</v>
      </c>
      <c r="J1246" s="11">
        <v>1954.5740000000001</v>
      </c>
      <c r="K1246" s="11">
        <v>1490.203</v>
      </c>
      <c r="L1246" s="11">
        <v>1541.126</v>
      </c>
      <c r="M1246" s="11">
        <v>1826.115</v>
      </c>
      <c r="N1246" s="11">
        <v>1892.2929999999999</v>
      </c>
      <c r="O1246" s="11">
        <v>1797.623</v>
      </c>
      <c r="P1246" s="11">
        <v>1526.278</v>
      </c>
      <c r="Q1246" s="11">
        <v>1230.2139999999999</v>
      </c>
      <c r="R1246" s="11">
        <v>1046.6489999999999</v>
      </c>
      <c r="S1246" s="11">
        <v>893.48199999999997</v>
      </c>
      <c r="T1246" s="11">
        <v>736.10699999999997</v>
      </c>
      <c r="U1246" s="11">
        <v>625.65899999999999</v>
      </c>
      <c r="V1246" s="11">
        <v>402.11799999999999</v>
      </c>
      <c r="W1246" s="11">
        <v>291.62799999999999</v>
      </c>
      <c r="X1246" s="11">
        <v>217.63</v>
      </c>
      <c r="Y1246" s="11">
        <v>138.80000000000001</v>
      </c>
      <c r="Z1246" s="11">
        <v>57.484999999999999</v>
      </c>
      <c r="AA1246" s="11">
        <v>15.672000000000001</v>
      </c>
      <c r="AB1246" s="11">
        <v>3.073</v>
      </c>
      <c r="AC1246" s="11">
        <v>0.29399999999999998</v>
      </c>
    </row>
    <row r="1247" spans="1:29" ht="11.5">
      <c r="A1247" s="15">
        <v>1230</v>
      </c>
      <c r="B1247" s="13" t="s">
        <v>1059</v>
      </c>
      <c r="C1247" s="14" t="s">
        <v>1149</v>
      </c>
      <c r="D1247" s="12"/>
      <c r="E1247" s="12">
        <v>12</v>
      </c>
      <c r="F1247" s="13" t="s">
        <v>1110</v>
      </c>
      <c r="G1247" s="12">
        <v>912</v>
      </c>
      <c r="H1247" s="12">
        <v>2020</v>
      </c>
      <c r="I1247" s="11">
        <v>2574.0619999999999</v>
      </c>
      <c r="J1247" s="11">
        <v>2366.6370000000002</v>
      </c>
      <c r="K1247" s="11">
        <v>1949.2929999999999</v>
      </c>
      <c r="L1247" s="11">
        <v>1484.482</v>
      </c>
      <c r="M1247" s="11">
        <v>1531.0250000000001</v>
      </c>
      <c r="N1247" s="11">
        <v>1812.011</v>
      </c>
      <c r="O1247" s="11">
        <v>1877.52</v>
      </c>
      <c r="P1247" s="11">
        <v>1782.7750000000001</v>
      </c>
      <c r="Q1247" s="11">
        <v>1511.22</v>
      </c>
      <c r="R1247" s="11">
        <v>1214.095</v>
      </c>
      <c r="S1247" s="11">
        <v>1026.74</v>
      </c>
      <c r="T1247" s="11">
        <v>867.90300000000002</v>
      </c>
      <c r="U1247" s="11">
        <v>703.30700000000002</v>
      </c>
      <c r="V1247" s="11">
        <v>583.04</v>
      </c>
      <c r="W1247" s="11">
        <v>359.71699999999998</v>
      </c>
      <c r="X1247" s="11">
        <v>241.81299999999999</v>
      </c>
      <c r="Y1247" s="11">
        <v>157.78299999999999</v>
      </c>
      <c r="Z1247" s="11">
        <v>80.994</v>
      </c>
      <c r="AA1247" s="11">
        <v>24.471</v>
      </c>
      <c r="AB1247" s="11">
        <v>4.4089999999999998</v>
      </c>
      <c r="AC1247" s="11">
        <v>0.51100000000000001</v>
      </c>
    </row>
    <row r="1248" spans="1:29" ht="11.5">
      <c r="A1248" s="15">
        <v>1231</v>
      </c>
      <c r="B1248" s="13" t="s">
        <v>1059</v>
      </c>
      <c r="C1248" s="14" t="s">
        <v>1150</v>
      </c>
      <c r="D1248" s="12"/>
      <c r="E1248" s="12">
        <v>818</v>
      </c>
      <c r="F1248" s="13" t="s">
        <v>1110</v>
      </c>
      <c r="G1248" s="12">
        <v>912</v>
      </c>
      <c r="H1248" s="12">
        <v>1950</v>
      </c>
      <c r="I1248" s="11">
        <v>1886.491</v>
      </c>
      <c r="J1248" s="11">
        <v>1138.07</v>
      </c>
      <c r="K1248" s="11">
        <v>1085.8599999999999</v>
      </c>
      <c r="L1248" s="11">
        <v>1073.4000000000001</v>
      </c>
      <c r="M1248" s="11">
        <v>951.61900000000003</v>
      </c>
      <c r="N1248" s="11">
        <v>830.20399999999995</v>
      </c>
      <c r="O1248" s="11">
        <v>716.52300000000002</v>
      </c>
      <c r="P1248" s="11">
        <v>616.63</v>
      </c>
      <c r="Q1248" s="11">
        <v>525.78399999999999</v>
      </c>
      <c r="R1248" s="11">
        <v>432.63200000000001</v>
      </c>
      <c r="S1248" s="11">
        <v>354.62700000000001</v>
      </c>
      <c r="T1248" s="11">
        <v>276.791</v>
      </c>
      <c r="U1248" s="11">
        <v>214.04900000000001</v>
      </c>
      <c r="V1248" s="11">
        <v>144.43899999999999</v>
      </c>
      <c r="W1248" s="11">
        <v>83.058000000000007</v>
      </c>
      <c r="X1248" s="11">
        <v>37.094999999999999</v>
      </c>
      <c r="Y1248" s="11">
        <v>10.157</v>
      </c>
      <c r="Z1248" s="11">
        <v>3.5110000000000001</v>
      </c>
      <c r="AA1248" s="11">
        <v>0.73399999999999999</v>
      </c>
      <c r="AB1248" s="11">
        <v>8.2000000000000003E-2</v>
      </c>
      <c r="AC1248" s="11">
        <v>4.0000000000000001E-3</v>
      </c>
    </row>
    <row r="1249" spans="1:29" ht="11.5">
      <c r="A1249" s="15">
        <v>1232</v>
      </c>
      <c r="B1249" s="13" t="s">
        <v>1059</v>
      </c>
      <c r="C1249" s="14" t="s">
        <v>1150</v>
      </c>
      <c r="D1249" s="12"/>
      <c r="E1249" s="12">
        <v>818</v>
      </c>
      <c r="F1249" s="13" t="s">
        <v>1110</v>
      </c>
      <c r="G1249" s="12">
        <v>912</v>
      </c>
      <c r="H1249" s="12">
        <v>1955</v>
      </c>
      <c r="I1249" s="11">
        <v>2034.3969999999999</v>
      </c>
      <c r="J1249" s="11">
        <v>1669.693</v>
      </c>
      <c r="K1249" s="11">
        <v>1121.0029999999999</v>
      </c>
      <c r="L1249" s="11">
        <v>1069.932</v>
      </c>
      <c r="M1249" s="11">
        <v>1052.925</v>
      </c>
      <c r="N1249" s="11">
        <v>927.89300000000003</v>
      </c>
      <c r="O1249" s="11">
        <v>807.428</v>
      </c>
      <c r="P1249" s="11">
        <v>694.38900000000001</v>
      </c>
      <c r="Q1249" s="11">
        <v>594.44000000000005</v>
      </c>
      <c r="R1249" s="11">
        <v>503.17200000000003</v>
      </c>
      <c r="S1249" s="11">
        <v>405.09300000000002</v>
      </c>
      <c r="T1249" s="11">
        <v>323.81099999999998</v>
      </c>
      <c r="U1249" s="11">
        <v>245.06399999999999</v>
      </c>
      <c r="V1249" s="11">
        <v>178.01</v>
      </c>
      <c r="W1249" s="11">
        <v>107.77</v>
      </c>
      <c r="X1249" s="11">
        <v>51.988</v>
      </c>
      <c r="Y1249" s="11">
        <v>18.132999999999999</v>
      </c>
      <c r="Z1249" s="11">
        <v>3.4940000000000002</v>
      </c>
      <c r="AA1249" s="11">
        <v>0.73499999999999999</v>
      </c>
      <c r="AB1249" s="11">
        <v>8.2000000000000003E-2</v>
      </c>
      <c r="AC1249" s="11">
        <v>4.0000000000000001E-3</v>
      </c>
    </row>
    <row r="1250" spans="1:29" ht="11.5">
      <c r="A1250" s="15">
        <v>1233</v>
      </c>
      <c r="B1250" s="13" t="s">
        <v>1059</v>
      </c>
      <c r="C1250" s="14" t="s">
        <v>1150</v>
      </c>
      <c r="D1250" s="12"/>
      <c r="E1250" s="12">
        <v>818</v>
      </c>
      <c r="F1250" s="13" t="s">
        <v>1110</v>
      </c>
      <c r="G1250" s="12">
        <v>912</v>
      </c>
      <c r="H1250" s="12">
        <v>1960</v>
      </c>
      <c r="I1250" s="11">
        <v>2360.933</v>
      </c>
      <c r="J1250" s="11">
        <v>1855.6959999999999</v>
      </c>
      <c r="K1250" s="11">
        <v>1648.008</v>
      </c>
      <c r="L1250" s="11">
        <v>1106.2380000000001</v>
      </c>
      <c r="M1250" s="11">
        <v>1050.82</v>
      </c>
      <c r="N1250" s="11">
        <v>1028.9639999999999</v>
      </c>
      <c r="O1250" s="11">
        <v>904.63800000000003</v>
      </c>
      <c r="P1250" s="11">
        <v>784.68499999999995</v>
      </c>
      <c r="Q1250" s="11">
        <v>671.45299999999997</v>
      </c>
      <c r="R1250" s="11">
        <v>570.221</v>
      </c>
      <c r="S1250" s="11">
        <v>472.18400000000003</v>
      </c>
      <c r="T1250" s="11">
        <v>370.62299999999999</v>
      </c>
      <c r="U1250" s="11">
        <v>287.24900000000002</v>
      </c>
      <c r="V1250" s="11">
        <v>204.23099999999999</v>
      </c>
      <c r="W1250" s="11">
        <v>133.495</v>
      </c>
      <c r="X1250" s="11">
        <v>68.468000000000004</v>
      </c>
      <c r="Y1250" s="11">
        <v>25.817</v>
      </c>
      <c r="Z1250" s="11">
        <v>6.2910000000000004</v>
      </c>
      <c r="AA1250" s="11">
        <v>0.745</v>
      </c>
      <c r="AB1250" s="11">
        <v>8.5999999999999993E-2</v>
      </c>
      <c r="AC1250" s="11">
        <v>5.0000000000000001E-3</v>
      </c>
    </row>
    <row r="1251" spans="1:29" ht="11.5">
      <c r="A1251" s="15">
        <v>1234</v>
      </c>
      <c r="B1251" s="13" t="s">
        <v>1059</v>
      </c>
      <c r="C1251" s="14" t="s">
        <v>1150</v>
      </c>
      <c r="D1251" s="12"/>
      <c r="E1251" s="12">
        <v>818</v>
      </c>
      <c r="F1251" s="13" t="s">
        <v>1110</v>
      </c>
      <c r="G1251" s="12">
        <v>912</v>
      </c>
      <c r="H1251" s="12">
        <v>1965</v>
      </c>
      <c r="I1251" s="11">
        <v>2604.3679999999999</v>
      </c>
      <c r="J1251" s="11">
        <v>2186.645</v>
      </c>
      <c r="K1251" s="11">
        <v>1834.674</v>
      </c>
      <c r="L1251" s="11">
        <v>1629.348</v>
      </c>
      <c r="M1251" s="11">
        <v>1087.884</v>
      </c>
      <c r="N1251" s="11">
        <v>1028.3630000000001</v>
      </c>
      <c r="O1251" s="11">
        <v>1005.3680000000001</v>
      </c>
      <c r="P1251" s="11">
        <v>881.37400000000002</v>
      </c>
      <c r="Q1251" s="11">
        <v>760.90300000000002</v>
      </c>
      <c r="R1251" s="11">
        <v>645.52499999999998</v>
      </c>
      <c r="S1251" s="11">
        <v>536.07799999999997</v>
      </c>
      <c r="T1251" s="11">
        <v>432.66199999999998</v>
      </c>
      <c r="U1251" s="11">
        <v>328.911</v>
      </c>
      <c r="V1251" s="11">
        <v>239.822</v>
      </c>
      <c r="W1251" s="11">
        <v>154.46799999999999</v>
      </c>
      <c r="X1251" s="11">
        <v>85.569000000000003</v>
      </c>
      <c r="Y1251" s="11">
        <v>34.024000000000001</v>
      </c>
      <c r="Z1251" s="11">
        <v>8.8960000000000008</v>
      </c>
      <c r="AA1251" s="11">
        <v>1.339</v>
      </c>
      <c r="AB1251" s="11">
        <v>8.3000000000000004E-2</v>
      </c>
      <c r="AC1251" s="11">
        <v>2E-3</v>
      </c>
    </row>
    <row r="1252" spans="1:29" ht="11.5">
      <c r="A1252" s="15">
        <v>1235</v>
      </c>
      <c r="B1252" s="13" t="s">
        <v>1059</v>
      </c>
      <c r="C1252" s="14" t="s">
        <v>1150</v>
      </c>
      <c r="D1252" s="12"/>
      <c r="E1252" s="12">
        <v>818</v>
      </c>
      <c r="F1252" s="13" t="s">
        <v>1110</v>
      </c>
      <c r="G1252" s="12">
        <v>912</v>
      </c>
      <c r="H1252" s="12">
        <v>1970</v>
      </c>
      <c r="I1252" s="11">
        <v>2883.6260000000002</v>
      </c>
      <c r="J1252" s="11">
        <v>2435.1909999999998</v>
      </c>
      <c r="K1252" s="11">
        <v>2163.2979999999998</v>
      </c>
      <c r="L1252" s="11">
        <v>1808.51</v>
      </c>
      <c r="M1252" s="11">
        <v>1587.356</v>
      </c>
      <c r="N1252" s="11">
        <v>1042.278</v>
      </c>
      <c r="O1252" s="11">
        <v>985.53499999999997</v>
      </c>
      <c r="P1252" s="11">
        <v>966.61699999999996</v>
      </c>
      <c r="Q1252" s="11">
        <v>846.55499999999995</v>
      </c>
      <c r="R1252" s="11">
        <v>726.23099999999999</v>
      </c>
      <c r="S1252" s="11">
        <v>603.56700000000001</v>
      </c>
      <c r="T1252" s="11">
        <v>489.09</v>
      </c>
      <c r="U1252" s="11">
        <v>382.67</v>
      </c>
      <c r="V1252" s="11">
        <v>273.92</v>
      </c>
      <c r="W1252" s="11">
        <v>180.92</v>
      </c>
      <c r="X1252" s="11">
        <v>98.819000000000003</v>
      </c>
      <c r="Y1252" s="11">
        <v>42.726999999999997</v>
      </c>
      <c r="Z1252" s="11">
        <v>11.852</v>
      </c>
      <c r="AA1252" s="11">
        <v>1.895</v>
      </c>
      <c r="AB1252" s="11">
        <v>0.14899999999999999</v>
      </c>
      <c r="AC1252" s="11">
        <v>2E-3</v>
      </c>
    </row>
    <row r="1253" spans="1:29" ht="11.5">
      <c r="A1253" s="15">
        <v>1236</v>
      </c>
      <c r="B1253" s="13" t="s">
        <v>1059</v>
      </c>
      <c r="C1253" s="14" t="s">
        <v>1150</v>
      </c>
      <c r="D1253" s="12"/>
      <c r="E1253" s="12">
        <v>818</v>
      </c>
      <c r="F1253" s="13" t="s">
        <v>1110</v>
      </c>
      <c r="G1253" s="12">
        <v>912</v>
      </c>
      <c r="H1253" s="12">
        <v>1975</v>
      </c>
      <c r="I1253" s="11">
        <v>3069.7240000000002</v>
      </c>
      <c r="J1253" s="11">
        <v>2708.5540000000001</v>
      </c>
      <c r="K1253" s="11">
        <v>2409.5889999999999</v>
      </c>
      <c r="L1253" s="11">
        <v>2105.3069999999998</v>
      </c>
      <c r="M1253" s="11">
        <v>1659.9849999999999</v>
      </c>
      <c r="N1253" s="11">
        <v>1419.338</v>
      </c>
      <c r="O1253" s="11">
        <v>979.32899999999995</v>
      </c>
      <c r="P1253" s="11">
        <v>981.81500000000005</v>
      </c>
      <c r="Q1253" s="11">
        <v>960.78099999999995</v>
      </c>
      <c r="R1253" s="11">
        <v>845.18799999999999</v>
      </c>
      <c r="S1253" s="11">
        <v>701.41800000000001</v>
      </c>
      <c r="T1253" s="11">
        <v>551.61199999999997</v>
      </c>
      <c r="U1253" s="11">
        <v>430.529</v>
      </c>
      <c r="V1253" s="11">
        <v>318.315</v>
      </c>
      <c r="W1253" s="11">
        <v>207.779</v>
      </c>
      <c r="X1253" s="11">
        <v>117.706</v>
      </c>
      <c r="Y1253" s="11">
        <v>50.764000000000003</v>
      </c>
      <c r="Z1253" s="11">
        <v>15.404999999999999</v>
      </c>
      <c r="AA1253" s="11">
        <v>2.5950000000000002</v>
      </c>
      <c r="AB1253" s="11">
        <v>0.217</v>
      </c>
      <c r="AC1253" s="11">
        <v>2E-3</v>
      </c>
    </row>
    <row r="1254" spans="1:29" ht="11.5">
      <c r="A1254" s="15">
        <v>1237</v>
      </c>
      <c r="B1254" s="13" t="s">
        <v>1059</v>
      </c>
      <c r="C1254" s="14" t="s">
        <v>1150</v>
      </c>
      <c r="D1254" s="12"/>
      <c r="E1254" s="12">
        <v>818</v>
      </c>
      <c r="F1254" s="13" t="s">
        <v>1110</v>
      </c>
      <c r="G1254" s="12">
        <v>912</v>
      </c>
      <c r="H1254" s="12">
        <v>1980</v>
      </c>
      <c r="I1254" s="11">
        <v>3484.6080000000002</v>
      </c>
      <c r="J1254" s="11">
        <v>2931.9380000000001</v>
      </c>
      <c r="K1254" s="11">
        <v>2683.6149999999998</v>
      </c>
      <c r="L1254" s="11">
        <v>2313.1350000000002</v>
      </c>
      <c r="M1254" s="11">
        <v>1908.7829999999999</v>
      </c>
      <c r="N1254" s="11">
        <v>1512.4960000000001</v>
      </c>
      <c r="O1254" s="11">
        <v>1381.318</v>
      </c>
      <c r="P1254" s="11">
        <v>990.51800000000003</v>
      </c>
      <c r="Q1254" s="11">
        <v>992.971</v>
      </c>
      <c r="R1254" s="11">
        <v>948.99199999999996</v>
      </c>
      <c r="S1254" s="11">
        <v>803.31500000000005</v>
      </c>
      <c r="T1254" s="11">
        <v>639.875</v>
      </c>
      <c r="U1254" s="11">
        <v>485.25799999999998</v>
      </c>
      <c r="V1254" s="11">
        <v>358.47500000000002</v>
      </c>
      <c r="W1254" s="11">
        <v>242.542</v>
      </c>
      <c r="X1254" s="11">
        <v>136.084</v>
      </c>
      <c r="Y1254" s="11">
        <v>61.139000000000003</v>
      </c>
      <c r="Z1254" s="11">
        <v>19.007000000000001</v>
      </c>
      <c r="AA1254" s="11">
        <v>3.5720000000000001</v>
      </c>
      <c r="AB1254" s="11">
        <v>0.307</v>
      </c>
      <c r="AC1254" s="11">
        <v>8.0000000000000002E-3</v>
      </c>
    </row>
    <row r="1255" spans="1:29" ht="11.5">
      <c r="A1255" s="15">
        <v>1238</v>
      </c>
      <c r="B1255" s="13" t="s">
        <v>1059</v>
      </c>
      <c r="C1255" s="14" t="s">
        <v>1150</v>
      </c>
      <c r="D1255" s="12"/>
      <c r="E1255" s="12">
        <v>818</v>
      </c>
      <c r="F1255" s="13" t="s">
        <v>1110</v>
      </c>
      <c r="G1255" s="12">
        <v>912</v>
      </c>
      <c r="H1255" s="12">
        <v>1985</v>
      </c>
      <c r="I1255" s="11">
        <v>4034.89</v>
      </c>
      <c r="J1255" s="11">
        <v>3364.951</v>
      </c>
      <c r="K1255" s="11">
        <v>2907.404</v>
      </c>
      <c r="L1255" s="11">
        <v>2589.9870000000001</v>
      </c>
      <c r="M1255" s="11">
        <v>2135.9490000000001</v>
      </c>
      <c r="N1255" s="11">
        <v>1761.6289999999999</v>
      </c>
      <c r="O1255" s="11">
        <v>1477.893</v>
      </c>
      <c r="P1255" s="11">
        <v>1406.4649999999999</v>
      </c>
      <c r="Q1255" s="11">
        <v>993.08699999999999</v>
      </c>
      <c r="R1255" s="11">
        <v>960.476</v>
      </c>
      <c r="S1255" s="11">
        <v>894.37199999999996</v>
      </c>
      <c r="T1255" s="11">
        <v>738.69500000000005</v>
      </c>
      <c r="U1255" s="11">
        <v>569.62900000000002</v>
      </c>
      <c r="V1255" s="11">
        <v>407.959</v>
      </c>
      <c r="W1255" s="11">
        <v>275.51799999999997</v>
      </c>
      <c r="X1255" s="11">
        <v>160.58000000000001</v>
      </c>
      <c r="Y1255" s="11">
        <v>71.236000000000004</v>
      </c>
      <c r="Z1255" s="11">
        <v>22.826000000000001</v>
      </c>
      <c r="AA1255" s="11">
        <v>4.3869999999999996</v>
      </c>
      <c r="AB1255" s="11">
        <v>0.42299999999999999</v>
      </c>
      <c r="AC1255" s="11">
        <v>7.0000000000000001E-3</v>
      </c>
    </row>
    <row r="1256" spans="1:29" ht="11.5">
      <c r="A1256" s="15">
        <v>1239</v>
      </c>
      <c r="B1256" s="13" t="s">
        <v>1059</v>
      </c>
      <c r="C1256" s="14" t="s">
        <v>1150</v>
      </c>
      <c r="D1256" s="12"/>
      <c r="E1256" s="12">
        <v>818</v>
      </c>
      <c r="F1256" s="13" t="s">
        <v>1110</v>
      </c>
      <c r="G1256" s="12">
        <v>912</v>
      </c>
      <c r="H1256" s="12">
        <v>1990</v>
      </c>
      <c r="I1256" s="11">
        <v>4462.3190000000004</v>
      </c>
      <c r="J1256" s="11">
        <v>3943.9009999999998</v>
      </c>
      <c r="K1256" s="11">
        <v>3342.5329999999999</v>
      </c>
      <c r="L1256" s="11">
        <v>2783.0279999999998</v>
      </c>
      <c r="M1256" s="11">
        <v>2403.3510000000001</v>
      </c>
      <c r="N1256" s="11">
        <v>2048.3560000000002</v>
      </c>
      <c r="O1256" s="11">
        <v>1780.6410000000001</v>
      </c>
      <c r="P1256" s="11">
        <v>1521.3389999999999</v>
      </c>
      <c r="Q1256" s="11">
        <v>1420.989</v>
      </c>
      <c r="R1256" s="11">
        <v>1001.948</v>
      </c>
      <c r="S1256" s="11">
        <v>924.01700000000005</v>
      </c>
      <c r="T1256" s="11">
        <v>821.15</v>
      </c>
      <c r="U1256" s="11">
        <v>659.05399999999997</v>
      </c>
      <c r="V1256" s="11">
        <v>480.80799999999999</v>
      </c>
      <c r="W1256" s="11">
        <v>313.75299999999999</v>
      </c>
      <c r="X1256" s="11">
        <v>182.11799999999999</v>
      </c>
      <c r="Y1256" s="11">
        <v>84.403999999999996</v>
      </c>
      <c r="Z1256" s="11">
        <v>26.928999999999998</v>
      </c>
      <c r="AA1256" s="11">
        <v>5.3730000000000002</v>
      </c>
      <c r="AB1256" s="11">
        <v>0.53900000000000003</v>
      </c>
      <c r="AC1256" s="11">
        <v>2.5999999999999999E-2</v>
      </c>
    </row>
    <row r="1257" spans="1:29" ht="11.5">
      <c r="A1257" s="15">
        <v>1240</v>
      </c>
      <c r="B1257" s="13" t="s">
        <v>1059</v>
      </c>
      <c r="C1257" s="14" t="s">
        <v>1150</v>
      </c>
      <c r="D1257" s="12"/>
      <c r="E1257" s="12">
        <v>818</v>
      </c>
      <c r="F1257" s="13" t="s">
        <v>1110</v>
      </c>
      <c r="G1257" s="12">
        <v>912</v>
      </c>
      <c r="H1257" s="12">
        <v>1995</v>
      </c>
      <c r="I1257" s="11">
        <v>4305.7240000000002</v>
      </c>
      <c r="J1257" s="11">
        <v>4386.0630000000001</v>
      </c>
      <c r="K1257" s="11">
        <v>3921.1060000000002</v>
      </c>
      <c r="L1257" s="11">
        <v>3301.3110000000001</v>
      </c>
      <c r="M1257" s="11">
        <v>2643.4920000000002</v>
      </c>
      <c r="N1257" s="11">
        <v>2258.4879999999998</v>
      </c>
      <c r="O1257" s="11">
        <v>2030.8789999999999</v>
      </c>
      <c r="P1257" s="11">
        <v>1802.682</v>
      </c>
      <c r="Q1257" s="11">
        <v>1521.0340000000001</v>
      </c>
      <c r="R1257" s="11">
        <v>1402.423</v>
      </c>
      <c r="S1257" s="11">
        <v>957.63300000000004</v>
      </c>
      <c r="T1257" s="11">
        <v>849.52099999999996</v>
      </c>
      <c r="U1257" s="11">
        <v>733.98199999999997</v>
      </c>
      <c r="V1257" s="11">
        <v>557.58199999999999</v>
      </c>
      <c r="W1257" s="11">
        <v>371.04700000000003</v>
      </c>
      <c r="X1257" s="11">
        <v>208.98400000000001</v>
      </c>
      <c r="Y1257" s="11">
        <v>97.35</v>
      </c>
      <c r="Z1257" s="11">
        <v>32.441000000000003</v>
      </c>
      <c r="AA1257" s="11">
        <v>6.42</v>
      </c>
      <c r="AB1257" s="11">
        <v>0.69499999999999995</v>
      </c>
      <c r="AC1257" s="11">
        <v>3.7999999999999999E-2</v>
      </c>
    </row>
    <row r="1258" spans="1:29" ht="11.5">
      <c r="A1258" s="15">
        <v>1241</v>
      </c>
      <c r="B1258" s="13" t="s">
        <v>1059</v>
      </c>
      <c r="C1258" s="14" t="s">
        <v>1150</v>
      </c>
      <c r="D1258" s="12"/>
      <c r="E1258" s="12">
        <v>818</v>
      </c>
      <c r="F1258" s="13" t="s">
        <v>1110</v>
      </c>
      <c r="G1258" s="12">
        <v>912</v>
      </c>
      <c r="H1258" s="12">
        <v>2000</v>
      </c>
      <c r="I1258" s="11">
        <v>4396.1480000000001</v>
      </c>
      <c r="J1258" s="11">
        <v>4260.4319999999998</v>
      </c>
      <c r="K1258" s="11">
        <v>4365.3519999999999</v>
      </c>
      <c r="L1258" s="11">
        <v>3897.873</v>
      </c>
      <c r="M1258" s="11">
        <v>3235.1660000000002</v>
      </c>
      <c r="N1258" s="11">
        <v>2540.91</v>
      </c>
      <c r="O1258" s="11">
        <v>2202.3440000000001</v>
      </c>
      <c r="P1258" s="11">
        <v>2023.684</v>
      </c>
      <c r="Q1258" s="11">
        <v>1792.6659999999999</v>
      </c>
      <c r="R1258" s="11">
        <v>1496.752</v>
      </c>
      <c r="S1258" s="11">
        <v>1338.807</v>
      </c>
      <c r="T1258" s="11">
        <v>881.27499999999998</v>
      </c>
      <c r="U1258" s="11">
        <v>759.952</v>
      </c>
      <c r="V1258" s="11">
        <v>621.65700000000004</v>
      </c>
      <c r="W1258" s="11">
        <v>431.50299999999999</v>
      </c>
      <c r="X1258" s="11">
        <v>248.38399999999999</v>
      </c>
      <c r="Y1258" s="11">
        <v>111.66500000000001</v>
      </c>
      <c r="Z1258" s="11">
        <v>37.177999999999997</v>
      </c>
      <c r="AA1258" s="11">
        <v>7.7759999999999998</v>
      </c>
      <c r="AB1258" s="11">
        <v>0.85099999999999998</v>
      </c>
      <c r="AC1258" s="11">
        <v>4.9000000000000002E-2</v>
      </c>
    </row>
    <row r="1259" spans="1:29" ht="11.5">
      <c r="A1259" s="15">
        <v>1242</v>
      </c>
      <c r="B1259" s="13" t="s">
        <v>1059</v>
      </c>
      <c r="C1259" s="14" t="s">
        <v>1150</v>
      </c>
      <c r="D1259" s="12"/>
      <c r="E1259" s="12">
        <v>818</v>
      </c>
      <c r="F1259" s="13" t="s">
        <v>1110</v>
      </c>
      <c r="G1259" s="12">
        <v>912</v>
      </c>
      <c r="H1259" s="12">
        <v>2005</v>
      </c>
      <c r="I1259" s="11">
        <v>4532.1229999999996</v>
      </c>
      <c r="J1259" s="11">
        <v>4360.1040000000003</v>
      </c>
      <c r="K1259" s="11">
        <v>4242.5940000000001</v>
      </c>
      <c r="L1259" s="11">
        <v>4345.8119999999999</v>
      </c>
      <c r="M1259" s="11">
        <v>3865.8629999999998</v>
      </c>
      <c r="N1259" s="11">
        <v>3188.5940000000001</v>
      </c>
      <c r="O1259" s="11">
        <v>2508.8719999999998</v>
      </c>
      <c r="P1259" s="11">
        <v>2198.8159999999998</v>
      </c>
      <c r="Q1259" s="11">
        <v>2022.663</v>
      </c>
      <c r="R1259" s="11">
        <v>1770.921</v>
      </c>
      <c r="S1259" s="11">
        <v>1433.0329999999999</v>
      </c>
      <c r="T1259" s="11">
        <v>1235.9659999999999</v>
      </c>
      <c r="U1259" s="11">
        <v>788.55399999999997</v>
      </c>
      <c r="V1259" s="11">
        <v>643.57899999999995</v>
      </c>
      <c r="W1259" s="11">
        <v>481.93200000000002</v>
      </c>
      <c r="X1259" s="11">
        <v>289.50799999999998</v>
      </c>
      <c r="Y1259" s="11">
        <v>134.47</v>
      </c>
      <c r="Z1259" s="11">
        <v>43.942999999999998</v>
      </c>
      <c r="AA1259" s="11">
        <v>9.1579999999999995</v>
      </c>
      <c r="AB1259" s="11">
        <v>1.0589999999999999</v>
      </c>
      <c r="AC1259" s="11">
        <v>6.0999999999999999E-2</v>
      </c>
    </row>
    <row r="1260" spans="1:29" ht="11.5">
      <c r="A1260" s="15">
        <v>1243</v>
      </c>
      <c r="B1260" s="13" t="s">
        <v>1059</v>
      </c>
      <c r="C1260" s="14" t="s">
        <v>1150</v>
      </c>
      <c r="D1260" s="12"/>
      <c r="E1260" s="12">
        <v>818</v>
      </c>
      <c r="F1260" s="13" t="s">
        <v>1110</v>
      </c>
      <c r="G1260" s="12">
        <v>912</v>
      </c>
      <c r="H1260" s="12">
        <v>2010</v>
      </c>
      <c r="I1260" s="11">
        <v>5020.7389999999996</v>
      </c>
      <c r="J1260" s="11">
        <v>4499.2420000000002</v>
      </c>
      <c r="K1260" s="11">
        <v>4342.3559999999998</v>
      </c>
      <c r="L1260" s="11">
        <v>4216.7669999999998</v>
      </c>
      <c r="M1260" s="11">
        <v>4263.598</v>
      </c>
      <c r="N1260" s="11">
        <v>3749.4870000000001</v>
      </c>
      <c r="O1260" s="11">
        <v>3127.5990000000002</v>
      </c>
      <c r="P1260" s="11">
        <v>2506.7750000000001</v>
      </c>
      <c r="Q1260" s="11">
        <v>2205.0239999999999</v>
      </c>
      <c r="R1260" s="11">
        <v>2009.1969999999999</v>
      </c>
      <c r="S1260" s="11">
        <v>1705.8330000000001</v>
      </c>
      <c r="T1260" s="11">
        <v>1329.3050000000001</v>
      </c>
      <c r="U1260" s="11">
        <v>1112.4000000000001</v>
      </c>
      <c r="V1260" s="11">
        <v>670.15200000000004</v>
      </c>
      <c r="W1260" s="11">
        <v>500.79599999999999</v>
      </c>
      <c r="X1260" s="11">
        <v>324.39100000000002</v>
      </c>
      <c r="Y1260" s="11">
        <v>157.036</v>
      </c>
      <c r="Z1260" s="11">
        <v>53.139000000000003</v>
      </c>
      <c r="AA1260" s="11">
        <v>10.997</v>
      </c>
      <c r="AB1260" s="11">
        <v>1.3080000000000001</v>
      </c>
      <c r="AC1260" s="11">
        <v>7.9000000000000001E-2</v>
      </c>
    </row>
    <row r="1261" spans="1:29" ht="11.5">
      <c r="A1261" s="15">
        <v>1244</v>
      </c>
      <c r="B1261" s="13" t="s">
        <v>1059</v>
      </c>
      <c r="C1261" s="14" t="s">
        <v>1150</v>
      </c>
      <c r="D1261" s="12"/>
      <c r="E1261" s="12">
        <v>818</v>
      </c>
      <c r="F1261" s="13" t="s">
        <v>1110</v>
      </c>
      <c r="G1261" s="12">
        <v>912</v>
      </c>
      <c r="H1261" s="12">
        <v>2015</v>
      </c>
      <c r="I1261" s="11">
        <v>6379.3630000000003</v>
      </c>
      <c r="J1261" s="11">
        <v>4997.2420000000002</v>
      </c>
      <c r="K1261" s="11">
        <v>4487.4080000000004</v>
      </c>
      <c r="L1261" s="11">
        <v>4329.4160000000002</v>
      </c>
      <c r="M1261" s="11">
        <v>4151.5209999999997</v>
      </c>
      <c r="N1261" s="11">
        <v>4153.915</v>
      </c>
      <c r="O1261" s="11">
        <v>3678.674</v>
      </c>
      <c r="P1261" s="11">
        <v>3095.0390000000002</v>
      </c>
      <c r="Q1261" s="11">
        <v>2477.2710000000002</v>
      </c>
      <c r="R1261" s="11">
        <v>2157.2620000000002</v>
      </c>
      <c r="S1261" s="11">
        <v>1923.3430000000001</v>
      </c>
      <c r="T1261" s="11">
        <v>1594.8530000000001</v>
      </c>
      <c r="U1261" s="11">
        <v>1206.2639999999999</v>
      </c>
      <c r="V1261" s="11">
        <v>955.58399999999995</v>
      </c>
      <c r="W1261" s="11">
        <v>528.42700000000002</v>
      </c>
      <c r="X1261" s="11">
        <v>342.74900000000002</v>
      </c>
      <c r="Y1261" s="11">
        <v>179.732</v>
      </c>
      <c r="Z1261" s="11">
        <v>63.768000000000001</v>
      </c>
      <c r="AA1261" s="11">
        <v>13.942</v>
      </c>
      <c r="AB1261" s="11">
        <v>1.782</v>
      </c>
      <c r="AC1261" s="11">
        <v>0.123</v>
      </c>
    </row>
    <row r="1262" spans="1:29" ht="11.5">
      <c r="A1262" s="15">
        <v>1245</v>
      </c>
      <c r="B1262" s="13" t="s">
        <v>1059</v>
      </c>
      <c r="C1262" s="14" t="s">
        <v>1150</v>
      </c>
      <c r="D1262" s="12"/>
      <c r="E1262" s="12">
        <v>818</v>
      </c>
      <c r="F1262" s="13" t="s">
        <v>1110</v>
      </c>
      <c r="G1262" s="12">
        <v>912</v>
      </c>
      <c r="H1262" s="12">
        <v>2020</v>
      </c>
      <c r="I1262" s="11">
        <v>6528.6090000000004</v>
      </c>
      <c r="J1262" s="11">
        <v>6354.8019999999997</v>
      </c>
      <c r="K1262" s="11">
        <v>4985.9979999999996</v>
      </c>
      <c r="L1262" s="11">
        <v>4475.741</v>
      </c>
      <c r="M1262" s="11">
        <v>4311.277</v>
      </c>
      <c r="N1262" s="11">
        <v>4096.3069999999998</v>
      </c>
      <c r="O1262" s="11">
        <v>4065.9949999999999</v>
      </c>
      <c r="P1262" s="11">
        <v>3621.1280000000002</v>
      </c>
      <c r="Q1262" s="11">
        <v>3061.1790000000001</v>
      </c>
      <c r="R1262" s="11">
        <v>2426.7339999999999</v>
      </c>
      <c r="S1262" s="11">
        <v>2069.5279999999998</v>
      </c>
      <c r="T1262" s="11">
        <v>1803.211</v>
      </c>
      <c r="U1262" s="11">
        <v>1451.809</v>
      </c>
      <c r="V1262" s="11">
        <v>1040.463</v>
      </c>
      <c r="W1262" s="11">
        <v>757.87300000000005</v>
      </c>
      <c r="X1262" s="11">
        <v>365.017</v>
      </c>
      <c r="Y1262" s="11">
        <v>192.66</v>
      </c>
      <c r="Z1262" s="11">
        <v>74.665999999999997</v>
      </c>
      <c r="AA1262" s="11">
        <v>17.327999999999999</v>
      </c>
      <c r="AB1262" s="11">
        <v>2.3580000000000001</v>
      </c>
      <c r="AC1262" s="11">
        <v>0.17899999999999999</v>
      </c>
    </row>
    <row r="1263" spans="1:29" ht="11.5">
      <c r="A1263" s="15">
        <v>1246</v>
      </c>
      <c r="B1263" s="13" t="s">
        <v>1059</v>
      </c>
      <c r="C1263" s="14" t="s">
        <v>1151</v>
      </c>
      <c r="D1263" s="12"/>
      <c r="E1263" s="12">
        <v>434</v>
      </c>
      <c r="F1263" s="13" t="s">
        <v>1110</v>
      </c>
      <c r="G1263" s="12">
        <v>912</v>
      </c>
      <c r="H1263" s="12">
        <v>1950</v>
      </c>
      <c r="I1263" s="11">
        <v>90.424999999999997</v>
      </c>
      <c r="J1263" s="11">
        <v>72.619</v>
      </c>
      <c r="K1263" s="11">
        <v>59.771999999999998</v>
      </c>
      <c r="L1263" s="11">
        <v>54.176000000000002</v>
      </c>
      <c r="M1263" s="11">
        <v>49.637999999999998</v>
      </c>
      <c r="N1263" s="11">
        <v>44.914999999999999</v>
      </c>
      <c r="O1263" s="11">
        <v>35.817999999999998</v>
      </c>
      <c r="P1263" s="11">
        <v>30.657</v>
      </c>
      <c r="Q1263" s="11">
        <v>27.818999999999999</v>
      </c>
      <c r="R1263" s="11">
        <v>22.271999999999998</v>
      </c>
      <c r="S1263" s="11">
        <v>21.436</v>
      </c>
      <c r="T1263" s="11">
        <v>20.620999999999999</v>
      </c>
      <c r="U1263" s="11">
        <v>17.68</v>
      </c>
      <c r="V1263" s="11">
        <v>14.087</v>
      </c>
      <c r="W1263" s="11">
        <v>10.661</v>
      </c>
      <c r="X1263" s="11">
        <v>5.92</v>
      </c>
      <c r="Y1263" s="11">
        <v>2.3069999999999999</v>
      </c>
      <c r="Z1263" s="11">
        <v>0.72399999999999998</v>
      </c>
      <c r="AA1263" s="11">
        <v>0.16700000000000001</v>
      </c>
      <c r="AB1263" s="11">
        <v>2.5999999999999999E-2</v>
      </c>
      <c r="AC1263" s="11">
        <v>3.0000000000000001E-3</v>
      </c>
    </row>
    <row r="1264" spans="1:29" ht="11.5">
      <c r="A1264" s="15">
        <v>1247</v>
      </c>
      <c r="B1264" s="13" t="s">
        <v>1059</v>
      </c>
      <c r="C1264" s="14" t="s">
        <v>1151</v>
      </c>
      <c r="D1264" s="12"/>
      <c r="E1264" s="12">
        <v>434</v>
      </c>
      <c r="F1264" s="13" t="s">
        <v>1110</v>
      </c>
      <c r="G1264" s="12">
        <v>912</v>
      </c>
      <c r="H1264" s="12">
        <v>1955</v>
      </c>
      <c r="I1264" s="11">
        <v>107.761</v>
      </c>
      <c r="J1264" s="11">
        <v>81.275000000000006</v>
      </c>
      <c r="K1264" s="11">
        <v>70.923000000000002</v>
      </c>
      <c r="L1264" s="11">
        <v>58.527999999999999</v>
      </c>
      <c r="M1264" s="11">
        <v>52.332999999999998</v>
      </c>
      <c r="N1264" s="11">
        <v>47.639000000000003</v>
      </c>
      <c r="O1264" s="11">
        <v>43.024999999999999</v>
      </c>
      <c r="P1264" s="11">
        <v>34.045999999999999</v>
      </c>
      <c r="Q1264" s="11">
        <v>28.776</v>
      </c>
      <c r="R1264" s="11">
        <v>25.693999999999999</v>
      </c>
      <c r="S1264" s="11">
        <v>20.120999999999999</v>
      </c>
      <c r="T1264" s="11">
        <v>18.742000000000001</v>
      </c>
      <c r="U1264" s="11">
        <v>17.143000000000001</v>
      </c>
      <c r="V1264" s="11">
        <v>13.523999999999999</v>
      </c>
      <c r="W1264" s="11">
        <v>9.4269999999999996</v>
      </c>
      <c r="X1264" s="11">
        <v>5.7910000000000004</v>
      </c>
      <c r="Y1264" s="11">
        <v>2.3519999999999999</v>
      </c>
      <c r="Z1264" s="11">
        <v>0.59</v>
      </c>
      <c r="AA1264" s="11">
        <v>0.105</v>
      </c>
      <c r="AB1264" s="11">
        <v>1.2999999999999999E-2</v>
      </c>
      <c r="AC1264" s="11">
        <v>1E-3</v>
      </c>
    </row>
    <row r="1265" spans="1:29" ht="11.5">
      <c r="A1265" s="15">
        <v>1248</v>
      </c>
      <c r="B1265" s="13" t="s">
        <v>1059</v>
      </c>
      <c r="C1265" s="14" t="s">
        <v>1151</v>
      </c>
      <c r="D1265" s="12"/>
      <c r="E1265" s="12">
        <v>434</v>
      </c>
      <c r="F1265" s="13" t="s">
        <v>1110</v>
      </c>
      <c r="G1265" s="12">
        <v>912</v>
      </c>
      <c r="H1265" s="12">
        <v>1960</v>
      </c>
      <c r="I1265" s="11">
        <v>127.61199999999999</v>
      </c>
      <c r="J1265" s="11">
        <v>98.57</v>
      </c>
      <c r="K1265" s="11">
        <v>79.959999999999994</v>
      </c>
      <c r="L1265" s="11">
        <v>71.38</v>
      </c>
      <c r="M1265" s="11">
        <v>61.213999999999999</v>
      </c>
      <c r="N1265" s="11">
        <v>56.094999999999999</v>
      </c>
      <c r="O1265" s="11">
        <v>50.686999999999998</v>
      </c>
      <c r="P1265" s="11">
        <v>44.604999999999997</v>
      </c>
      <c r="Q1265" s="11">
        <v>34.51</v>
      </c>
      <c r="R1265" s="11">
        <v>28.305</v>
      </c>
      <c r="S1265" s="11">
        <v>24.378</v>
      </c>
      <c r="T1265" s="11">
        <v>18.369</v>
      </c>
      <c r="U1265" s="11">
        <v>16.122</v>
      </c>
      <c r="V1265" s="11">
        <v>13.513999999999999</v>
      </c>
      <c r="W1265" s="11">
        <v>9.3569999999999993</v>
      </c>
      <c r="X1265" s="11">
        <v>5.34</v>
      </c>
      <c r="Y1265" s="11">
        <v>2.4390000000000001</v>
      </c>
      <c r="Z1265" s="11">
        <v>0.63900000000000001</v>
      </c>
      <c r="AA1265" s="11">
        <v>0.09</v>
      </c>
      <c r="AB1265" s="11">
        <v>8.9999999999999993E-3</v>
      </c>
      <c r="AC1265" s="11">
        <v>1E-3</v>
      </c>
    </row>
    <row r="1266" spans="1:29" ht="11.5">
      <c r="A1266" s="15">
        <v>1249</v>
      </c>
      <c r="B1266" s="13" t="s">
        <v>1059</v>
      </c>
      <c r="C1266" s="14" t="s">
        <v>1151</v>
      </c>
      <c r="D1266" s="12"/>
      <c r="E1266" s="12">
        <v>434</v>
      </c>
      <c r="F1266" s="13" t="s">
        <v>1110</v>
      </c>
      <c r="G1266" s="12">
        <v>912</v>
      </c>
      <c r="H1266" s="12">
        <v>1965</v>
      </c>
      <c r="I1266" s="11">
        <v>164.07400000000001</v>
      </c>
      <c r="J1266" s="11">
        <v>120.55200000000001</v>
      </c>
      <c r="K1266" s="11">
        <v>97.480999999999995</v>
      </c>
      <c r="L1266" s="11">
        <v>80.593000000000004</v>
      </c>
      <c r="M1266" s="11">
        <v>74.173000000000002</v>
      </c>
      <c r="N1266" s="11">
        <v>65.179000000000002</v>
      </c>
      <c r="O1266" s="11">
        <v>59.323</v>
      </c>
      <c r="P1266" s="11">
        <v>52.46</v>
      </c>
      <c r="Q1266" s="11">
        <v>45.042999999999999</v>
      </c>
      <c r="R1266" s="11">
        <v>34.140999999999998</v>
      </c>
      <c r="S1266" s="11">
        <v>27.207000000000001</v>
      </c>
      <c r="T1266" s="11">
        <v>22.541</v>
      </c>
      <c r="U1266" s="11">
        <v>16.181999999999999</v>
      </c>
      <c r="V1266" s="11">
        <v>13.132999999999999</v>
      </c>
      <c r="W1266" s="11">
        <v>9.7780000000000005</v>
      </c>
      <c r="X1266" s="11">
        <v>5.6429999999999998</v>
      </c>
      <c r="Y1266" s="11">
        <v>2.4550000000000001</v>
      </c>
      <c r="Z1266" s="11">
        <v>0.74</v>
      </c>
      <c r="AA1266" s="11">
        <v>0.112</v>
      </c>
      <c r="AB1266" s="11">
        <v>8.0000000000000002E-3</v>
      </c>
      <c r="AC1266" s="11">
        <v>0</v>
      </c>
    </row>
    <row r="1267" spans="1:29" ht="11.5">
      <c r="A1267" s="15">
        <v>1250</v>
      </c>
      <c r="B1267" s="13" t="s">
        <v>1059</v>
      </c>
      <c r="C1267" s="14" t="s">
        <v>1151</v>
      </c>
      <c r="D1267" s="12"/>
      <c r="E1267" s="12">
        <v>434</v>
      </c>
      <c r="F1267" s="13" t="s">
        <v>1110</v>
      </c>
      <c r="G1267" s="12">
        <v>912</v>
      </c>
      <c r="H1267" s="12">
        <v>1970</v>
      </c>
      <c r="I1267" s="11">
        <v>220.24199999999999</v>
      </c>
      <c r="J1267" s="11">
        <v>159.036</v>
      </c>
      <c r="K1267" s="11">
        <v>120.249</v>
      </c>
      <c r="L1267" s="11">
        <v>98.582999999999998</v>
      </c>
      <c r="M1267" s="11">
        <v>83.834000000000003</v>
      </c>
      <c r="N1267" s="11">
        <v>78.549000000000007</v>
      </c>
      <c r="O1267" s="11">
        <v>68.841999999999999</v>
      </c>
      <c r="P1267" s="11">
        <v>61.457999999999998</v>
      </c>
      <c r="Q1267" s="11">
        <v>53.179000000000002</v>
      </c>
      <c r="R1267" s="11">
        <v>44.643999999999998</v>
      </c>
      <c r="S1267" s="11">
        <v>33.058999999999997</v>
      </c>
      <c r="T1267" s="11">
        <v>25.466000000000001</v>
      </c>
      <c r="U1267" s="11">
        <v>20.114000000000001</v>
      </c>
      <c r="V1267" s="11">
        <v>13.499000000000001</v>
      </c>
      <c r="W1267" s="11">
        <v>9.8219999999999992</v>
      </c>
      <c r="X1267" s="11">
        <v>6.1630000000000003</v>
      </c>
      <c r="Y1267" s="11">
        <v>2.7530000000000001</v>
      </c>
      <c r="Z1267" s="11">
        <v>0.80500000000000005</v>
      </c>
      <c r="AA1267" s="11">
        <v>0.14199999999999999</v>
      </c>
      <c r="AB1267" s="11">
        <v>1.2E-2</v>
      </c>
      <c r="AC1267" s="11">
        <v>0</v>
      </c>
    </row>
    <row r="1268" spans="1:29" ht="11.5">
      <c r="A1268" s="15">
        <v>1251</v>
      </c>
      <c r="B1268" s="13" t="s">
        <v>1059</v>
      </c>
      <c r="C1268" s="14" t="s">
        <v>1151</v>
      </c>
      <c r="D1268" s="12"/>
      <c r="E1268" s="12">
        <v>434</v>
      </c>
      <c r="F1268" s="13" t="s">
        <v>1110</v>
      </c>
      <c r="G1268" s="12">
        <v>912</v>
      </c>
      <c r="H1268" s="12">
        <v>1975</v>
      </c>
      <c r="I1268" s="11">
        <v>270.47399999999999</v>
      </c>
      <c r="J1268" s="11">
        <v>215.46</v>
      </c>
      <c r="K1268" s="11">
        <v>158.749</v>
      </c>
      <c r="L1268" s="11">
        <v>122.236</v>
      </c>
      <c r="M1268" s="11">
        <v>104.288</v>
      </c>
      <c r="N1268" s="11">
        <v>91.462000000000003</v>
      </c>
      <c r="O1268" s="11">
        <v>84.930999999999997</v>
      </c>
      <c r="P1268" s="11">
        <v>73.037999999999997</v>
      </c>
      <c r="Q1268" s="11">
        <v>63.598999999999997</v>
      </c>
      <c r="R1268" s="11">
        <v>53.692999999999998</v>
      </c>
      <c r="S1268" s="11">
        <v>43.847000000000001</v>
      </c>
      <c r="T1268" s="11">
        <v>31.484999999999999</v>
      </c>
      <c r="U1268" s="11">
        <v>23.198</v>
      </c>
      <c r="V1268" s="11">
        <v>17.148</v>
      </c>
      <c r="W1268" s="11">
        <v>10.423</v>
      </c>
      <c r="X1268" s="11">
        <v>6.452</v>
      </c>
      <c r="Y1268" s="11">
        <v>3.17</v>
      </c>
      <c r="Z1268" s="11">
        <v>0.95799999999999996</v>
      </c>
      <c r="AA1268" s="11">
        <v>0.16400000000000001</v>
      </c>
      <c r="AB1268" s="11">
        <v>1.4999999999999999E-2</v>
      </c>
      <c r="AC1268" s="11">
        <v>1E-3</v>
      </c>
    </row>
    <row r="1269" spans="1:29" ht="11.5">
      <c r="A1269" s="15">
        <v>1252</v>
      </c>
      <c r="B1269" s="13" t="s">
        <v>1059</v>
      </c>
      <c r="C1269" s="14" t="s">
        <v>1151</v>
      </c>
      <c r="D1269" s="12"/>
      <c r="E1269" s="12">
        <v>434</v>
      </c>
      <c r="F1269" s="13" t="s">
        <v>1110</v>
      </c>
      <c r="G1269" s="12">
        <v>912</v>
      </c>
      <c r="H1269" s="12">
        <v>1980</v>
      </c>
      <c r="I1269" s="11">
        <v>303.142</v>
      </c>
      <c r="J1269" s="11">
        <v>266.41699999999997</v>
      </c>
      <c r="K1269" s="11">
        <v>214.79300000000001</v>
      </c>
      <c r="L1269" s="11">
        <v>160.495</v>
      </c>
      <c r="M1269" s="11">
        <v>130.52000000000001</v>
      </c>
      <c r="N1269" s="11">
        <v>117.953</v>
      </c>
      <c r="O1269" s="11">
        <v>101.399</v>
      </c>
      <c r="P1269" s="11">
        <v>88.260999999999996</v>
      </c>
      <c r="Q1269" s="11">
        <v>73.789000000000001</v>
      </c>
      <c r="R1269" s="11">
        <v>62.947000000000003</v>
      </c>
      <c r="S1269" s="11">
        <v>51.863999999999997</v>
      </c>
      <c r="T1269" s="11">
        <v>41.116999999999997</v>
      </c>
      <c r="U1269" s="11">
        <v>28.34</v>
      </c>
      <c r="V1269" s="11">
        <v>19.675000000000001</v>
      </c>
      <c r="W1269" s="11">
        <v>13.2</v>
      </c>
      <c r="X1269" s="11">
        <v>6.88</v>
      </c>
      <c r="Y1269" s="11">
        <v>3.347</v>
      </c>
      <c r="Z1269" s="11">
        <v>1.135</v>
      </c>
      <c r="AA1269" s="11">
        <v>0.20699999999999999</v>
      </c>
      <c r="AB1269" s="11">
        <v>1.9E-2</v>
      </c>
      <c r="AC1269" s="11">
        <v>1E-3</v>
      </c>
    </row>
    <row r="1270" spans="1:29" ht="11.5">
      <c r="A1270" s="15">
        <v>1253</v>
      </c>
      <c r="B1270" s="13" t="s">
        <v>1059</v>
      </c>
      <c r="C1270" s="14" t="s">
        <v>1151</v>
      </c>
      <c r="D1270" s="12"/>
      <c r="E1270" s="12">
        <v>434</v>
      </c>
      <c r="F1270" s="13" t="s">
        <v>1110</v>
      </c>
      <c r="G1270" s="12">
        <v>912</v>
      </c>
      <c r="H1270" s="12">
        <v>1985</v>
      </c>
      <c r="I1270" s="11">
        <v>317.41899999999998</v>
      </c>
      <c r="J1270" s="11">
        <v>300.85700000000003</v>
      </c>
      <c r="K1270" s="11">
        <v>266.017</v>
      </c>
      <c r="L1270" s="11">
        <v>218.92699999999999</v>
      </c>
      <c r="M1270" s="11">
        <v>180.15799999999999</v>
      </c>
      <c r="N1270" s="11">
        <v>163.773</v>
      </c>
      <c r="O1270" s="11">
        <v>140.727</v>
      </c>
      <c r="P1270" s="11">
        <v>107.486</v>
      </c>
      <c r="Q1270" s="11">
        <v>89.703999999999994</v>
      </c>
      <c r="R1270" s="11">
        <v>73.518000000000001</v>
      </c>
      <c r="S1270" s="11">
        <v>61.207999999999998</v>
      </c>
      <c r="T1270" s="11">
        <v>49.033999999999999</v>
      </c>
      <c r="U1270" s="11">
        <v>37.381</v>
      </c>
      <c r="V1270" s="11">
        <v>24.318000000000001</v>
      </c>
      <c r="W1270" s="11">
        <v>15.38</v>
      </c>
      <c r="X1270" s="11">
        <v>8.9109999999999996</v>
      </c>
      <c r="Y1270" s="11">
        <v>3.681</v>
      </c>
      <c r="Z1270" s="11">
        <v>1.246</v>
      </c>
      <c r="AA1270" s="11">
        <v>0.25600000000000001</v>
      </c>
      <c r="AB1270" s="11">
        <v>2.4E-2</v>
      </c>
      <c r="AC1270" s="11">
        <v>1E-3</v>
      </c>
    </row>
    <row r="1271" spans="1:29" ht="11.5">
      <c r="A1271" s="15">
        <v>1254</v>
      </c>
      <c r="B1271" s="13" t="s">
        <v>1059</v>
      </c>
      <c r="C1271" s="14" t="s">
        <v>1151</v>
      </c>
      <c r="D1271" s="12"/>
      <c r="E1271" s="12">
        <v>434</v>
      </c>
      <c r="F1271" s="13" t="s">
        <v>1110</v>
      </c>
      <c r="G1271" s="12">
        <v>912</v>
      </c>
      <c r="H1271" s="12">
        <v>1990</v>
      </c>
      <c r="I1271" s="11">
        <v>329.392</v>
      </c>
      <c r="J1271" s="11">
        <v>315.69</v>
      </c>
      <c r="K1271" s="11">
        <v>300.36</v>
      </c>
      <c r="L1271" s="11">
        <v>265.255</v>
      </c>
      <c r="M1271" s="11">
        <v>218.565</v>
      </c>
      <c r="N1271" s="11">
        <v>180.239</v>
      </c>
      <c r="O1271" s="11">
        <v>163.077</v>
      </c>
      <c r="P1271" s="11">
        <v>138.745</v>
      </c>
      <c r="Q1271" s="11">
        <v>104.554</v>
      </c>
      <c r="R1271" s="11">
        <v>86.234999999999999</v>
      </c>
      <c r="S1271" s="11">
        <v>69.308000000000007</v>
      </c>
      <c r="T1271" s="11">
        <v>56.219000000000001</v>
      </c>
      <c r="U1271" s="11">
        <v>43.48</v>
      </c>
      <c r="V1271" s="11">
        <v>31.67</v>
      </c>
      <c r="W1271" s="11">
        <v>19.061</v>
      </c>
      <c r="X1271" s="11">
        <v>10.492000000000001</v>
      </c>
      <c r="Y1271" s="11">
        <v>4.8579999999999997</v>
      </c>
      <c r="Z1271" s="11">
        <v>1.41</v>
      </c>
      <c r="AA1271" s="11">
        <v>0.28999999999999998</v>
      </c>
      <c r="AB1271" s="11">
        <v>3.3000000000000002E-2</v>
      </c>
      <c r="AC1271" s="11">
        <v>2E-3</v>
      </c>
    </row>
    <row r="1272" spans="1:29" ht="11.5">
      <c r="A1272" s="15">
        <v>1255</v>
      </c>
      <c r="B1272" s="13" t="s">
        <v>1059</v>
      </c>
      <c r="C1272" s="14" t="s">
        <v>1151</v>
      </c>
      <c r="D1272" s="12"/>
      <c r="E1272" s="12">
        <v>434</v>
      </c>
      <c r="F1272" s="13" t="s">
        <v>1110</v>
      </c>
      <c r="G1272" s="12">
        <v>912</v>
      </c>
      <c r="H1272" s="12">
        <v>1995</v>
      </c>
      <c r="I1272" s="11">
        <v>308.51499999999999</v>
      </c>
      <c r="J1272" s="11">
        <v>328.29700000000003</v>
      </c>
      <c r="K1272" s="11">
        <v>315.375</v>
      </c>
      <c r="L1272" s="11">
        <v>299.68599999999998</v>
      </c>
      <c r="M1272" s="11">
        <v>264.88200000000001</v>
      </c>
      <c r="N1272" s="11">
        <v>218.65</v>
      </c>
      <c r="O1272" s="11">
        <v>179.69800000000001</v>
      </c>
      <c r="P1272" s="11">
        <v>161.04499999999999</v>
      </c>
      <c r="Q1272" s="11">
        <v>135.423</v>
      </c>
      <c r="R1272" s="11">
        <v>100.797</v>
      </c>
      <c r="S1272" s="11">
        <v>81.611000000000004</v>
      </c>
      <c r="T1272" s="11">
        <v>63.93</v>
      </c>
      <c r="U1272" s="11">
        <v>50.161000000000001</v>
      </c>
      <c r="V1272" s="11">
        <v>37.168999999999997</v>
      </c>
      <c r="W1272" s="11">
        <v>25.166</v>
      </c>
      <c r="X1272" s="11">
        <v>13.250999999999999</v>
      </c>
      <c r="Y1272" s="11">
        <v>5.8630000000000004</v>
      </c>
      <c r="Z1272" s="11">
        <v>1.917</v>
      </c>
      <c r="AA1272" s="11">
        <v>0.34</v>
      </c>
      <c r="AB1272" s="11">
        <v>3.7999999999999999E-2</v>
      </c>
      <c r="AC1272" s="11">
        <v>2E-3</v>
      </c>
    </row>
    <row r="1273" spans="1:29" ht="11.5">
      <c r="A1273" s="15">
        <v>1256</v>
      </c>
      <c r="B1273" s="13" t="s">
        <v>1059</v>
      </c>
      <c r="C1273" s="14" t="s">
        <v>1151</v>
      </c>
      <c r="D1273" s="12"/>
      <c r="E1273" s="12">
        <v>434</v>
      </c>
      <c r="F1273" s="13" t="s">
        <v>1110</v>
      </c>
      <c r="G1273" s="12">
        <v>912</v>
      </c>
      <c r="H1273" s="12">
        <v>2000</v>
      </c>
      <c r="I1273" s="11">
        <v>293.06099999999998</v>
      </c>
      <c r="J1273" s="11">
        <v>307.839</v>
      </c>
      <c r="K1273" s="11">
        <v>327.98500000000001</v>
      </c>
      <c r="L1273" s="11">
        <v>314.767</v>
      </c>
      <c r="M1273" s="11">
        <v>304.28100000000001</v>
      </c>
      <c r="N1273" s="11">
        <v>274.74700000000001</v>
      </c>
      <c r="O1273" s="11">
        <v>227.62100000000001</v>
      </c>
      <c r="P1273" s="11">
        <v>172.98400000000001</v>
      </c>
      <c r="Q1273" s="11">
        <v>138.654</v>
      </c>
      <c r="R1273" s="11">
        <v>113.366</v>
      </c>
      <c r="S1273" s="11">
        <v>83.07</v>
      </c>
      <c r="T1273" s="11">
        <v>69.346999999999994</v>
      </c>
      <c r="U1273" s="11">
        <v>54.232999999999997</v>
      </c>
      <c r="V1273" s="11">
        <v>41.598999999999997</v>
      </c>
      <c r="W1273" s="11">
        <v>29.431000000000001</v>
      </c>
      <c r="X1273" s="11">
        <v>17.626999999999999</v>
      </c>
      <c r="Y1273" s="11">
        <v>7.4950000000000001</v>
      </c>
      <c r="Z1273" s="11">
        <v>2.3540000000000001</v>
      </c>
      <c r="AA1273" s="11">
        <v>0.47</v>
      </c>
      <c r="AB1273" s="11">
        <v>4.4999999999999998E-2</v>
      </c>
      <c r="AC1273" s="11">
        <v>3.0000000000000001E-3</v>
      </c>
    </row>
    <row r="1274" spans="1:29" ht="11.5">
      <c r="A1274" s="15">
        <v>1257</v>
      </c>
      <c r="B1274" s="13" t="s">
        <v>1059</v>
      </c>
      <c r="C1274" s="14" t="s">
        <v>1151</v>
      </c>
      <c r="D1274" s="12"/>
      <c r="E1274" s="12">
        <v>434</v>
      </c>
      <c r="F1274" s="13" t="s">
        <v>1110</v>
      </c>
      <c r="G1274" s="12">
        <v>912</v>
      </c>
      <c r="H1274" s="12">
        <v>2005</v>
      </c>
      <c r="I1274" s="11">
        <v>296.71100000000001</v>
      </c>
      <c r="J1274" s="11">
        <v>292.68900000000002</v>
      </c>
      <c r="K1274" s="11">
        <v>307.637</v>
      </c>
      <c r="L1274" s="11">
        <v>327.39</v>
      </c>
      <c r="M1274" s="11">
        <v>324.363</v>
      </c>
      <c r="N1274" s="11">
        <v>320.94200000000001</v>
      </c>
      <c r="O1274" s="11">
        <v>285.38799999999998</v>
      </c>
      <c r="P1274" s="11">
        <v>230.29599999999999</v>
      </c>
      <c r="Q1274" s="11">
        <v>160.547</v>
      </c>
      <c r="R1274" s="11">
        <v>115.73099999999999</v>
      </c>
      <c r="S1274" s="11">
        <v>91.804000000000002</v>
      </c>
      <c r="T1274" s="11">
        <v>66.733000000000004</v>
      </c>
      <c r="U1274" s="11">
        <v>57.292000000000002</v>
      </c>
      <c r="V1274" s="11">
        <v>44.835000000000001</v>
      </c>
      <c r="W1274" s="11">
        <v>32.905999999999999</v>
      </c>
      <c r="X1274" s="11">
        <v>20.706</v>
      </c>
      <c r="Y1274" s="11">
        <v>10.032</v>
      </c>
      <c r="Z1274" s="11">
        <v>3.03</v>
      </c>
      <c r="AA1274" s="11">
        <v>0.58199999999999996</v>
      </c>
      <c r="AB1274" s="11">
        <v>6.3E-2</v>
      </c>
      <c r="AC1274" s="11">
        <v>3.0000000000000001E-3</v>
      </c>
    </row>
    <row r="1275" spans="1:29" ht="11.5">
      <c r="A1275" s="15">
        <v>1258</v>
      </c>
      <c r="B1275" s="13" t="s">
        <v>1059</v>
      </c>
      <c r="C1275" s="14" t="s">
        <v>1151</v>
      </c>
      <c r="D1275" s="12"/>
      <c r="E1275" s="12">
        <v>434</v>
      </c>
      <c r="F1275" s="13" t="s">
        <v>1110</v>
      </c>
      <c r="G1275" s="12">
        <v>912</v>
      </c>
      <c r="H1275" s="12">
        <v>2010</v>
      </c>
      <c r="I1275" s="11">
        <v>328.12200000000001</v>
      </c>
      <c r="J1275" s="11">
        <v>294.58100000000002</v>
      </c>
      <c r="K1275" s="11">
        <v>291.327</v>
      </c>
      <c r="L1275" s="11">
        <v>306.101</v>
      </c>
      <c r="M1275" s="11">
        <v>324.61799999999999</v>
      </c>
      <c r="N1275" s="11">
        <v>320.983</v>
      </c>
      <c r="O1275" s="11">
        <v>317.67700000000002</v>
      </c>
      <c r="P1275" s="11">
        <v>278.56799999999998</v>
      </c>
      <c r="Q1275" s="11">
        <v>215.63900000000001</v>
      </c>
      <c r="R1275" s="11">
        <v>140.68899999999999</v>
      </c>
      <c r="S1275" s="11">
        <v>95.486999999999995</v>
      </c>
      <c r="T1275" s="11">
        <v>74.134</v>
      </c>
      <c r="U1275" s="11">
        <v>53.701000000000001</v>
      </c>
      <c r="V1275" s="11">
        <v>47.100999999999999</v>
      </c>
      <c r="W1275" s="11">
        <v>35.497999999999998</v>
      </c>
      <c r="X1275" s="11">
        <v>23.245000000000001</v>
      </c>
      <c r="Y1275" s="11">
        <v>11.852</v>
      </c>
      <c r="Z1275" s="11">
        <v>4.0860000000000003</v>
      </c>
      <c r="AA1275" s="11">
        <v>0.75600000000000001</v>
      </c>
      <c r="AB1275" s="11">
        <v>7.8E-2</v>
      </c>
      <c r="AC1275" s="11">
        <v>5.0000000000000001E-3</v>
      </c>
    </row>
    <row r="1276" spans="1:29" ht="11.5">
      <c r="A1276" s="15">
        <v>1259</v>
      </c>
      <c r="B1276" s="13" t="s">
        <v>1059</v>
      </c>
      <c r="C1276" s="14" t="s">
        <v>1151</v>
      </c>
      <c r="D1276" s="12"/>
      <c r="E1276" s="12">
        <v>434</v>
      </c>
      <c r="F1276" s="13" t="s">
        <v>1110</v>
      </c>
      <c r="G1276" s="12">
        <v>912</v>
      </c>
      <c r="H1276" s="12">
        <v>2015</v>
      </c>
      <c r="I1276" s="11">
        <v>340.69400000000002</v>
      </c>
      <c r="J1276" s="11">
        <v>320.678</v>
      </c>
      <c r="K1276" s="11">
        <v>289.62400000000002</v>
      </c>
      <c r="L1276" s="11">
        <v>279.291</v>
      </c>
      <c r="M1276" s="11">
        <v>282.94299999999998</v>
      </c>
      <c r="N1276" s="11">
        <v>296.83999999999997</v>
      </c>
      <c r="O1276" s="11">
        <v>294.31700000000001</v>
      </c>
      <c r="P1276" s="11">
        <v>292.05099999999999</v>
      </c>
      <c r="Q1276" s="11">
        <v>253.68799999999999</v>
      </c>
      <c r="R1276" s="11">
        <v>195.97900000000001</v>
      </c>
      <c r="S1276" s="11">
        <v>126.746</v>
      </c>
      <c r="T1276" s="11">
        <v>85.156000000000006</v>
      </c>
      <c r="U1276" s="11">
        <v>64.819999999999993</v>
      </c>
      <c r="V1276" s="11">
        <v>45.061999999999998</v>
      </c>
      <c r="W1276" s="11">
        <v>37.174999999999997</v>
      </c>
      <c r="X1276" s="11">
        <v>24.59</v>
      </c>
      <c r="Y1276" s="11">
        <v>12.96</v>
      </c>
      <c r="Z1276" s="11">
        <v>4.7510000000000003</v>
      </c>
      <c r="AA1276" s="11">
        <v>1.018</v>
      </c>
      <c r="AB1276" s="11">
        <v>0.10100000000000001</v>
      </c>
      <c r="AC1276" s="11">
        <v>6.0000000000000001E-3</v>
      </c>
    </row>
    <row r="1277" spans="1:29" ht="11.5">
      <c r="A1277" s="15">
        <v>1260</v>
      </c>
      <c r="B1277" s="13" t="s">
        <v>1059</v>
      </c>
      <c r="C1277" s="14" t="s">
        <v>1151</v>
      </c>
      <c r="D1277" s="12"/>
      <c r="E1277" s="12">
        <v>434</v>
      </c>
      <c r="F1277" s="13" t="s">
        <v>1110</v>
      </c>
      <c r="G1277" s="12">
        <v>912</v>
      </c>
      <c r="H1277" s="12">
        <v>2020</v>
      </c>
      <c r="I1277" s="11">
        <v>320.512</v>
      </c>
      <c r="J1277" s="11">
        <v>339.62700000000001</v>
      </c>
      <c r="K1277" s="11">
        <v>319.79899999999998</v>
      </c>
      <c r="L1277" s="11">
        <v>287.88</v>
      </c>
      <c r="M1277" s="11">
        <v>275.74900000000002</v>
      </c>
      <c r="N1277" s="11">
        <v>278.77100000000002</v>
      </c>
      <c r="O1277" s="11">
        <v>292.65600000000001</v>
      </c>
      <c r="P1277" s="11">
        <v>290.09100000000001</v>
      </c>
      <c r="Q1277" s="11">
        <v>287.06799999999998</v>
      </c>
      <c r="R1277" s="11">
        <v>248.084</v>
      </c>
      <c r="S1277" s="11">
        <v>189.732</v>
      </c>
      <c r="T1277" s="11">
        <v>120.203</v>
      </c>
      <c r="U1277" s="11">
        <v>78.168999999999997</v>
      </c>
      <c r="V1277" s="11">
        <v>56.579000000000001</v>
      </c>
      <c r="W1277" s="11">
        <v>36.405000000000001</v>
      </c>
      <c r="X1277" s="11">
        <v>26.512</v>
      </c>
      <c r="Y1277" s="11">
        <v>14.193</v>
      </c>
      <c r="Z1277" s="11">
        <v>5.35</v>
      </c>
      <c r="AA1277" s="11">
        <v>1.2050000000000001</v>
      </c>
      <c r="AB1277" s="11">
        <v>0.14399999999999999</v>
      </c>
      <c r="AC1277" s="11">
        <v>8.0000000000000002E-3</v>
      </c>
    </row>
    <row r="1278" spans="1:29" ht="11.5">
      <c r="A1278" s="15">
        <v>1261</v>
      </c>
      <c r="B1278" s="13" t="s">
        <v>1059</v>
      </c>
      <c r="C1278" s="14" t="s">
        <v>1152</v>
      </c>
      <c r="D1278" s="12"/>
      <c r="E1278" s="12">
        <v>504</v>
      </c>
      <c r="F1278" s="13" t="s">
        <v>1110</v>
      </c>
      <c r="G1278" s="12">
        <v>912</v>
      </c>
      <c r="H1278" s="12">
        <v>1950</v>
      </c>
      <c r="I1278" s="11">
        <v>709.07500000000005</v>
      </c>
      <c r="J1278" s="11">
        <v>546.51199999999994</v>
      </c>
      <c r="K1278" s="11">
        <v>534.524</v>
      </c>
      <c r="L1278" s="11">
        <v>516.18899999999996</v>
      </c>
      <c r="M1278" s="11">
        <v>477.74900000000002</v>
      </c>
      <c r="N1278" s="11">
        <v>364.71300000000002</v>
      </c>
      <c r="O1278" s="11">
        <v>255.93199999999999</v>
      </c>
      <c r="P1278" s="11">
        <v>199.971</v>
      </c>
      <c r="Q1278" s="11">
        <v>198.25800000000001</v>
      </c>
      <c r="R1278" s="11">
        <v>191.87299999999999</v>
      </c>
      <c r="S1278" s="11">
        <v>155.96199999999999</v>
      </c>
      <c r="T1278" s="11">
        <v>122.26900000000001</v>
      </c>
      <c r="U1278" s="11">
        <v>77.882999999999996</v>
      </c>
      <c r="V1278" s="11">
        <v>66.204999999999998</v>
      </c>
      <c r="W1278" s="11">
        <v>28.806000000000001</v>
      </c>
      <c r="X1278" s="11">
        <v>16.382000000000001</v>
      </c>
      <c r="Y1278" s="11">
        <v>5.3170000000000002</v>
      </c>
      <c r="Z1278" s="11">
        <v>1.5620000000000001</v>
      </c>
      <c r="AA1278" s="11">
        <v>0.26100000000000001</v>
      </c>
      <c r="AB1278" s="11">
        <v>2.3E-2</v>
      </c>
      <c r="AC1278" s="11">
        <v>1E-3</v>
      </c>
    </row>
    <row r="1279" spans="1:29" ht="11.5">
      <c r="A1279" s="15">
        <v>1262</v>
      </c>
      <c r="B1279" s="13" t="s">
        <v>1059</v>
      </c>
      <c r="C1279" s="14" t="s">
        <v>1152</v>
      </c>
      <c r="D1279" s="12"/>
      <c r="E1279" s="12">
        <v>504</v>
      </c>
      <c r="F1279" s="13" t="s">
        <v>1110</v>
      </c>
      <c r="G1279" s="12">
        <v>912</v>
      </c>
      <c r="H1279" s="12">
        <v>1955</v>
      </c>
      <c r="I1279" s="11">
        <v>1016.24</v>
      </c>
      <c r="J1279" s="11">
        <v>647.03899999999999</v>
      </c>
      <c r="K1279" s="11">
        <v>536.70799999999997</v>
      </c>
      <c r="L1279" s="11">
        <v>525.36099999999999</v>
      </c>
      <c r="M1279" s="11">
        <v>501.57499999999999</v>
      </c>
      <c r="N1279" s="11">
        <v>461.71699999999998</v>
      </c>
      <c r="O1279" s="11">
        <v>352.33100000000002</v>
      </c>
      <c r="P1279" s="11">
        <v>246.40100000000001</v>
      </c>
      <c r="Q1279" s="11">
        <v>191.16</v>
      </c>
      <c r="R1279" s="11">
        <v>187.48699999999999</v>
      </c>
      <c r="S1279" s="11">
        <v>178.52600000000001</v>
      </c>
      <c r="T1279" s="11">
        <v>141.34800000000001</v>
      </c>
      <c r="U1279" s="11">
        <v>106.015</v>
      </c>
      <c r="V1279" s="11">
        <v>62.893999999999998</v>
      </c>
      <c r="W1279" s="11">
        <v>47.47</v>
      </c>
      <c r="X1279" s="11">
        <v>16.818000000000001</v>
      </c>
      <c r="Y1279" s="11">
        <v>6.9249999999999998</v>
      </c>
      <c r="Z1279" s="11">
        <v>1.393</v>
      </c>
      <c r="AA1279" s="11">
        <v>0.219</v>
      </c>
      <c r="AB1279" s="11">
        <v>1.7999999999999999E-2</v>
      </c>
      <c r="AC1279" s="11">
        <v>1E-3</v>
      </c>
    </row>
    <row r="1280" spans="1:29" ht="11.5">
      <c r="A1280" s="15">
        <v>1263</v>
      </c>
      <c r="B1280" s="13" t="s">
        <v>1059</v>
      </c>
      <c r="C1280" s="14" t="s">
        <v>1152</v>
      </c>
      <c r="D1280" s="12"/>
      <c r="E1280" s="12">
        <v>504</v>
      </c>
      <c r="F1280" s="13" t="s">
        <v>1110</v>
      </c>
      <c r="G1280" s="12">
        <v>912</v>
      </c>
      <c r="H1280" s="12">
        <v>1960</v>
      </c>
      <c r="I1280" s="11">
        <v>1216.33</v>
      </c>
      <c r="J1280" s="11">
        <v>937.12699999999995</v>
      </c>
      <c r="K1280" s="11">
        <v>636.22900000000004</v>
      </c>
      <c r="L1280" s="11">
        <v>527.70500000000004</v>
      </c>
      <c r="M1280" s="11">
        <v>510.65899999999999</v>
      </c>
      <c r="N1280" s="11">
        <v>484.779</v>
      </c>
      <c r="O1280" s="11">
        <v>445.97199999999998</v>
      </c>
      <c r="P1280" s="11">
        <v>339.11500000000001</v>
      </c>
      <c r="Q1280" s="11">
        <v>235.49199999999999</v>
      </c>
      <c r="R1280" s="11">
        <v>180.803</v>
      </c>
      <c r="S1280" s="11">
        <v>174.57900000000001</v>
      </c>
      <c r="T1280" s="11">
        <v>162.042</v>
      </c>
      <c r="U1280" s="11">
        <v>122.90600000000001</v>
      </c>
      <c r="V1280" s="11">
        <v>86.057000000000002</v>
      </c>
      <c r="W1280" s="11">
        <v>45.524999999999999</v>
      </c>
      <c r="X1280" s="11">
        <v>28.189</v>
      </c>
      <c r="Y1280" s="11">
        <v>7.3090000000000002</v>
      </c>
      <c r="Z1280" s="11">
        <v>1.895</v>
      </c>
      <c r="AA1280" s="11">
        <v>0.20799999999999999</v>
      </c>
      <c r="AB1280" s="11">
        <v>1.4999999999999999E-2</v>
      </c>
      <c r="AC1280" s="11">
        <v>1E-3</v>
      </c>
    </row>
    <row r="1281" spans="1:29" ht="11.5">
      <c r="A1281" s="15">
        <v>1264</v>
      </c>
      <c r="B1281" s="13" t="s">
        <v>1059</v>
      </c>
      <c r="C1281" s="14" t="s">
        <v>1152</v>
      </c>
      <c r="D1281" s="12"/>
      <c r="E1281" s="12">
        <v>504</v>
      </c>
      <c r="F1281" s="13" t="s">
        <v>1110</v>
      </c>
      <c r="G1281" s="12">
        <v>912</v>
      </c>
      <c r="H1281" s="12">
        <v>1965</v>
      </c>
      <c r="I1281" s="11">
        <v>1396.4390000000001</v>
      </c>
      <c r="J1281" s="11">
        <v>1130.971</v>
      </c>
      <c r="K1281" s="11">
        <v>918.827</v>
      </c>
      <c r="L1281" s="11">
        <v>599.62599999999998</v>
      </c>
      <c r="M1281" s="11">
        <v>464.00400000000002</v>
      </c>
      <c r="N1281" s="11">
        <v>450.15600000000001</v>
      </c>
      <c r="O1281" s="11">
        <v>440.01</v>
      </c>
      <c r="P1281" s="11">
        <v>412.92599999999999</v>
      </c>
      <c r="Q1281" s="11">
        <v>314.77600000000001</v>
      </c>
      <c r="R1281" s="11">
        <v>219.53100000000001</v>
      </c>
      <c r="S1281" s="11">
        <v>169.11500000000001</v>
      </c>
      <c r="T1281" s="11">
        <v>159.29599999999999</v>
      </c>
      <c r="U1281" s="11">
        <v>141.935</v>
      </c>
      <c r="V1281" s="11">
        <v>100.864</v>
      </c>
      <c r="W1281" s="11">
        <v>63.365000000000002</v>
      </c>
      <c r="X1281" s="11">
        <v>27.766999999999999</v>
      </c>
      <c r="Y1281" s="11">
        <v>12.77</v>
      </c>
      <c r="Z1281" s="11">
        <v>2.1190000000000002</v>
      </c>
      <c r="AA1281" s="11">
        <v>0.30499999999999999</v>
      </c>
      <c r="AB1281" s="11">
        <v>1.7000000000000001E-2</v>
      </c>
      <c r="AC1281" s="11">
        <v>1E-3</v>
      </c>
    </row>
    <row r="1282" spans="1:29" ht="11.5">
      <c r="A1282" s="15">
        <v>1265</v>
      </c>
      <c r="B1282" s="13" t="s">
        <v>1059</v>
      </c>
      <c r="C1282" s="14" t="s">
        <v>1152</v>
      </c>
      <c r="D1282" s="12"/>
      <c r="E1282" s="12">
        <v>504</v>
      </c>
      <c r="F1282" s="13" t="s">
        <v>1110</v>
      </c>
      <c r="G1282" s="12">
        <v>912</v>
      </c>
      <c r="H1282" s="12">
        <v>1970</v>
      </c>
      <c r="I1282" s="11">
        <v>1465.95</v>
      </c>
      <c r="J1282" s="11">
        <v>1304.3630000000001</v>
      </c>
      <c r="K1282" s="11">
        <v>1107.9559999999999</v>
      </c>
      <c r="L1282" s="11">
        <v>844.51400000000001</v>
      </c>
      <c r="M1282" s="11">
        <v>488.91899999999998</v>
      </c>
      <c r="N1282" s="11">
        <v>411.52100000000002</v>
      </c>
      <c r="O1282" s="11">
        <v>431.68200000000002</v>
      </c>
      <c r="P1282" s="11">
        <v>416.60599999999999</v>
      </c>
      <c r="Q1282" s="11">
        <v>391.34300000000002</v>
      </c>
      <c r="R1282" s="11">
        <v>298.14499999999998</v>
      </c>
      <c r="S1282" s="11">
        <v>206.33099999999999</v>
      </c>
      <c r="T1282" s="11">
        <v>155.858</v>
      </c>
      <c r="U1282" s="11">
        <v>141.065</v>
      </c>
      <c r="V1282" s="11">
        <v>118.00700000000001</v>
      </c>
      <c r="W1282" s="11">
        <v>75.594999999999999</v>
      </c>
      <c r="X1282" s="11">
        <v>39.572000000000003</v>
      </c>
      <c r="Y1282" s="11">
        <v>13.041</v>
      </c>
      <c r="Z1282" s="11">
        <v>3.8860000000000001</v>
      </c>
      <c r="AA1282" s="11">
        <v>0.36</v>
      </c>
      <c r="AB1282" s="11">
        <v>2.5000000000000001E-2</v>
      </c>
      <c r="AC1282" s="11">
        <v>1E-3</v>
      </c>
    </row>
    <row r="1283" spans="1:29" ht="11.5">
      <c r="A1283" s="15">
        <v>1266</v>
      </c>
      <c r="B1283" s="13" t="s">
        <v>1059</v>
      </c>
      <c r="C1283" s="14" t="s">
        <v>1152</v>
      </c>
      <c r="D1283" s="12"/>
      <c r="E1283" s="12">
        <v>504</v>
      </c>
      <c r="F1283" s="13" t="s">
        <v>1110</v>
      </c>
      <c r="G1283" s="12">
        <v>912</v>
      </c>
      <c r="H1283" s="12">
        <v>1975</v>
      </c>
      <c r="I1283" s="11">
        <v>1507.4549999999999</v>
      </c>
      <c r="J1283" s="11">
        <v>1377.395</v>
      </c>
      <c r="K1283" s="11">
        <v>1278.204</v>
      </c>
      <c r="L1283" s="11">
        <v>1056.153</v>
      </c>
      <c r="M1283" s="11">
        <v>754.54499999999996</v>
      </c>
      <c r="N1283" s="11">
        <v>421.11099999999999</v>
      </c>
      <c r="O1283" s="11">
        <v>375.96</v>
      </c>
      <c r="P1283" s="11">
        <v>402.06</v>
      </c>
      <c r="Q1283" s="11">
        <v>392.07600000000002</v>
      </c>
      <c r="R1283" s="11">
        <v>372.00299999999999</v>
      </c>
      <c r="S1283" s="11">
        <v>280.858</v>
      </c>
      <c r="T1283" s="11">
        <v>190.51300000000001</v>
      </c>
      <c r="U1283" s="11">
        <v>138.583</v>
      </c>
      <c r="V1283" s="11">
        <v>117.962</v>
      </c>
      <c r="W1283" s="11">
        <v>89.168000000000006</v>
      </c>
      <c r="X1283" s="11">
        <v>47.896999999999998</v>
      </c>
      <c r="Y1283" s="11">
        <v>19.010999999999999</v>
      </c>
      <c r="Z1283" s="11">
        <v>4.1189999999999998</v>
      </c>
      <c r="AA1283" s="11">
        <v>0.69399999999999995</v>
      </c>
      <c r="AB1283" s="11">
        <v>3.3000000000000002E-2</v>
      </c>
      <c r="AC1283" s="11">
        <v>1E-3</v>
      </c>
    </row>
    <row r="1284" spans="1:29" ht="11.5">
      <c r="A1284" s="15">
        <v>1267</v>
      </c>
      <c r="B1284" s="13" t="s">
        <v>1059</v>
      </c>
      <c r="C1284" s="14" t="s">
        <v>1152</v>
      </c>
      <c r="D1284" s="12"/>
      <c r="E1284" s="12">
        <v>504</v>
      </c>
      <c r="F1284" s="13" t="s">
        <v>1110</v>
      </c>
      <c r="G1284" s="12">
        <v>912</v>
      </c>
      <c r="H1284" s="12">
        <v>1980</v>
      </c>
      <c r="I1284" s="11">
        <v>1628.4829999999999</v>
      </c>
      <c r="J1284" s="11">
        <v>1434.1179999999999</v>
      </c>
      <c r="K1284" s="11">
        <v>1356.047</v>
      </c>
      <c r="L1284" s="11">
        <v>1232.625</v>
      </c>
      <c r="M1284" s="11">
        <v>973.83699999999999</v>
      </c>
      <c r="N1284" s="11">
        <v>699.48400000000004</v>
      </c>
      <c r="O1284" s="11">
        <v>404.51499999999999</v>
      </c>
      <c r="P1284" s="11">
        <v>360.23700000000002</v>
      </c>
      <c r="Q1284" s="11">
        <v>385.084</v>
      </c>
      <c r="R1284" s="11">
        <v>374.24299999999999</v>
      </c>
      <c r="S1284" s="11">
        <v>351.69299999999998</v>
      </c>
      <c r="T1284" s="11">
        <v>264.375</v>
      </c>
      <c r="U1284" s="11">
        <v>178.227</v>
      </c>
      <c r="V1284" s="11">
        <v>120.88800000000001</v>
      </c>
      <c r="W1284" s="11">
        <v>90.495999999999995</v>
      </c>
      <c r="X1284" s="11">
        <v>57.43</v>
      </c>
      <c r="Y1284" s="11">
        <v>23.603999999999999</v>
      </c>
      <c r="Z1284" s="11">
        <v>6.2329999999999997</v>
      </c>
      <c r="AA1284" s="11">
        <v>0.77500000000000002</v>
      </c>
      <c r="AB1284" s="11">
        <v>6.9000000000000006E-2</v>
      </c>
      <c r="AC1284" s="11">
        <v>2E-3</v>
      </c>
    </row>
    <row r="1285" spans="1:29" ht="11.5">
      <c r="A1285" s="15">
        <v>1268</v>
      </c>
      <c r="B1285" s="13" t="s">
        <v>1059</v>
      </c>
      <c r="C1285" s="14" t="s">
        <v>1152</v>
      </c>
      <c r="D1285" s="12"/>
      <c r="E1285" s="12">
        <v>504</v>
      </c>
      <c r="F1285" s="13" t="s">
        <v>1110</v>
      </c>
      <c r="G1285" s="12">
        <v>912</v>
      </c>
      <c r="H1285" s="12">
        <v>1985</v>
      </c>
      <c r="I1285" s="11">
        <v>1785.2760000000001</v>
      </c>
      <c r="J1285" s="11">
        <v>1570.634</v>
      </c>
      <c r="K1285" s="11">
        <v>1416.8720000000001</v>
      </c>
      <c r="L1285" s="11">
        <v>1316.914</v>
      </c>
      <c r="M1285" s="11">
        <v>1157.0999999999999</v>
      </c>
      <c r="N1285" s="11">
        <v>907.96500000000003</v>
      </c>
      <c r="O1285" s="11">
        <v>668.20899999999995</v>
      </c>
      <c r="P1285" s="11">
        <v>390.40600000000001</v>
      </c>
      <c r="Q1285" s="11">
        <v>346.452</v>
      </c>
      <c r="R1285" s="11">
        <v>369.57600000000002</v>
      </c>
      <c r="S1285" s="11">
        <v>355.86900000000003</v>
      </c>
      <c r="T1285" s="11">
        <v>331.6</v>
      </c>
      <c r="U1285" s="11">
        <v>245.357</v>
      </c>
      <c r="V1285" s="11">
        <v>155.57900000000001</v>
      </c>
      <c r="W1285" s="11">
        <v>94.197000000000003</v>
      </c>
      <c r="X1285" s="11">
        <v>59.737000000000002</v>
      </c>
      <c r="Y1285" s="11">
        <v>29.327999999999999</v>
      </c>
      <c r="Z1285" s="11">
        <v>8.1280000000000001</v>
      </c>
      <c r="AA1285" s="11">
        <v>1.25</v>
      </c>
      <c r="AB1285" s="11">
        <v>8.1000000000000003E-2</v>
      </c>
      <c r="AC1285" s="11">
        <v>4.0000000000000001E-3</v>
      </c>
    </row>
    <row r="1286" spans="1:29" ht="11.5">
      <c r="A1286" s="15">
        <v>1269</v>
      </c>
      <c r="B1286" s="13" t="s">
        <v>1059</v>
      </c>
      <c r="C1286" s="14" t="s">
        <v>1152</v>
      </c>
      <c r="D1286" s="12"/>
      <c r="E1286" s="12">
        <v>504</v>
      </c>
      <c r="F1286" s="13" t="s">
        <v>1110</v>
      </c>
      <c r="G1286" s="12">
        <v>912</v>
      </c>
      <c r="H1286" s="12">
        <v>1990</v>
      </c>
      <c r="I1286" s="11">
        <v>1733.85</v>
      </c>
      <c r="J1286" s="11">
        <v>1733.8409999999999</v>
      </c>
      <c r="K1286" s="11">
        <v>1550.35</v>
      </c>
      <c r="L1286" s="11">
        <v>1368.5530000000001</v>
      </c>
      <c r="M1286" s="11">
        <v>1223.4079999999999</v>
      </c>
      <c r="N1286" s="11">
        <v>1075.723</v>
      </c>
      <c r="O1286" s="11">
        <v>870.11</v>
      </c>
      <c r="P1286" s="11">
        <v>652.55899999999997</v>
      </c>
      <c r="Q1286" s="11">
        <v>383.09100000000001</v>
      </c>
      <c r="R1286" s="11">
        <v>337.1</v>
      </c>
      <c r="S1286" s="11">
        <v>354.44400000000002</v>
      </c>
      <c r="T1286" s="11">
        <v>338</v>
      </c>
      <c r="U1286" s="11">
        <v>308.59899999999999</v>
      </c>
      <c r="V1286" s="11">
        <v>215.2</v>
      </c>
      <c r="W1286" s="11">
        <v>123.081</v>
      </c>
      <c r="X1286" s="11">
        <v>63.798999999999999</v>
      </c>
      <c r="Y1286" s="11">
        <v>31.678000000000001</v>
      </c>
      <c r="Z1286" s="11">
        <v>10.624000000000001</v>
      </c>
      <c r="AA1286" s="11">
        <v>1.7330000000000001</v>
      </c>
      <c r="AB1286" s="11">
        <v>0.14000000000000001</v>
      </c>
      <c r="AC1286" s="11">
        <v>5.0000000000000001E-3</v>
      </c>
    </row>
    <row r="1287" spans="1:29" ht="11.5">
      <c r="A1287" s="15">
        <v>1270</v>
      </c>
      <c r="B1287" s="13" t="s">
        <v>1059</v>
      </c>
      <c r="C1287" s="14" t="s">
        <v>1152</v>
      </c>
      <c r="D1287" s="12"/>
      <c r="E1287" s="12">
        <v>504</v>
      </c>
      <c r="F1287" s="13" t="s">
        <v>1110</v>
      </c>
      <c r="G1287" s="12">
        <v>912</v>
      </c>
      <c r="H1287" s="12">
        <v>1995</v>
      </c>
      <c r="I1287" s="11">
        <v>1701.1379999999999</v>
      </c>
      <c r="J1287" s="11">
        <v>1694.82</v>
      </c>
      <c r="K1287" s="11">
        <v>1713.7739999999999</v>
      </c>
      <c r="L1287" s="11">
        <v>1492.066</v>
      </c>
      <c r="M1287" s="11">
        <v>1258.5640000000001</v>
      </c>
      <c r="N1287" s="11">
        <v>1110.808</v>
      </c>
      <c r="O1287" s="11">
        <v>1013.028</v>
      </c>
      <c r="P1287" s="11">
        <v>849.36199999999997</v>
      </c>
      <c r="Q1287" s="11">
        <v>642.52300000000002</v>
      </c>
      <c r="R1287" s="11">
        <v>381.98700000000002</v>
      </c>
      <c r="S1287" s="11">
        <v>333.04199999999997</v>
      </c>
      <c r="T1287" s="11">
        <v>342.38900000000001</v>
      </c>
      <c r="U1287" s="11">
        <v>316.12799999999999</v>
      </c>
      <c r="V1287" s="11">
        <v>271.517</v>
      </c>
      <c r="W1287" s="11">
        <v>171.858</v>
      </c>
      <c r="X1287" s="11">
        <v>84.817999999999998</v>
      </c>
      <c r="Y1287" s="11">
        <v>34.75</v>
      </c>
      <c r="Z1287" s="11">
        <v>11.919</v>
      </c>
      <c r="AA1287" s="11">
        <v>2.375</v>
      </c>
      <c r="AB1287" s="11">
        <v>0.20499999999999999</v>
      </c>
      <c r="AC1287" s="11">
        <v>8.0000000000000002E-3</v>
      </c>
    </row>
    <row r="1288" spans="1:29" ht="11.5">
      <c r="A1288" s="15">
        <v>1271</v>
      </c>
      <c r="B1288" s="13" t="s">
        <v>1059</v>
      </c>
      <c r="C1288" s="14" t="s">
        <v>1152</v>
      </c>
      <c r="D1288" s="12"/>
      <c r="E1288" s="12">
        <v>504</v>
      </c>
      <c r="F1288" s="13" t="s">
        <v>1110</v>
      </c>
      <c r="G1288" s="12">
        <v>912</v>
      </c>
      <c r="H1288" s="12">
        <v>2000</v>
      </c>
      <c r="I1288" s="11">
        <v>1578.1479999999999</v>
      </c>
      <c r="J1288" s="11">
        <v>1676.5250000000001</v>
      </c>
      <c r="K1288" s="11">
        <v>1678.808</v>
      </c>
      <c r="L1288" s="11">
        <v>1649.489</v>
      </c>
      <c r="M1288" s="11">
        <v>1376.298</v>
      </c>
      <c r="N1288" s="11">
        <v>1149.645</v>
      </c>
      <c r="O1288" s="11">
        <v>1020.953</v>
      </c>
      <c r="P1288" s="11">
        <v>962.20899999999995</v>
      </c>
      <c r="Q1288" s="11">
        <v>831.68100000000004</v>
      </c>
      <c r="R1288" s="11">
        <v>630.10900000000004</v>
      </c>
      <c r="S1288" s="11">
        <v>382.27</v>
      </c>
      <c r="T1288" s="11">
        <v>333.79199999999997</v>
      </c>
      <c r="U1288" s="11">
        <v>322.37599999999998</v>
      </c>
      <c r="V1288" s="11">
        <v>275.43799999999999</v>
      </c>
      <c r="W1288" s="11">
        <v>217.714</v>
      </c>
      <c r="X1288" s="11">
        <v>119.71599999999999</v>
      </c>
      <c r="Y1288" s="11">
        <v>47.045000000000002</v>
      </c>
      <c r="Z1288" s="11">
        <v>13.442</v>
      </c>
      <c r="AA1288" s="11">
        <v>2.766</v>
      </c>
      <c r="AB1288" s="11">
        <v>0.29399999999999998</v>
      </c>
      <c r="AC1288" s="11">
        <v>1.2999999999999999E-2</v>
      </c>
    </row>
    <row r="1289" spans="1:29" ht="11.5">
      <c r="A1289" s="15">
        <v>1272</v>
      </c>
      <c r="B1289" s="13" t="s">
        <v>1059</v>
      </c>
      <c r="C1289" s="14" t="s">
        <v>1152</v>
      </c>
      <c r="D1289" s="12"/>
      <c r="E1289" s="12">
        <v>504</v>
      </c>
      <c r="F1289" s="13" t="s">
        <v>1110</v>
      </c>
      <c r="G1289" s="12">
        <v>912</v>
      </c>
      <c r="H1289" s="12">
        <v>2005</v>
      </c>
      <c r="I1289" s="11">
        <v>1580.0309999999999</v>
      </c>
      <c r="J1289" s="11">
        <v>1553.5260000000001</v>
      </c>
      <c r="K1289" s="11">
        <v>1664.941</v>
      </c>
      <c r="L1289" s="11">
        <v>1598.1569999999999</v>
      </c>
      <c r="M1289" s="11">
        <v>1482.473</v>
      </c>
      <c r="N1289" s="11">
        <v>1212.682</v>
      </c>
      <c r="O1289" s="11">
        <v>1026.4749999999999</v>
      </c>
      <c r="P1289" s="11">
        <v>956.24599999999998</v>
      </c>
      <c r="Q1289" s="11">
        <v>941.23099999999999</v>
      </c>
      <c r="R1289" s="11">
        <v>820.96500000000003</v>
      </c>
      <c r="S1289" s="11">
        <v>644.77</v>
      </c>
      <c r="T1289" s="11">
        <v>421.39299999999997</v>
      </c>
      <c r="U1289" s="11">
        <v>361.57799999999997</v>
      </c>
      <c r="V1289" s="11">
        <v>308.089</v>
      </c>
      <c r="W1289" s="11">
        <v>226.2</v>
      </c>
      <c r="X1289" s="11">
        <v>157.09800000000001</v>
      </c>
      <c r="Y1289" s="11">
        <v>68.272999999999996</v>
      </c>
      <c r="Z1289" s="11">
        <v>17.841000000000001</v>
      </c>
      <c r="AA1289" s="11">
        <v>2.8149999999999999</v>
      </c>
      <c r="AB1289" s="11">
        <v>0.30199999999999999</v>
      </c>
      <c r="AC1289" s="11">
        <v>1.7999999999999999E-2</v>
      </c>
    </row>
    <row r="1290" spans="1:29" ht="11.5">
      <c r="A1290" s="15">
        <v>1273</v>
      </c>
      <c r="B1290" s="13" t="s">
        <v>1059</v>
      </c>
      <c r="C1290" s="14" t="s">
        <v>1152</v>
      </c>
      <c r="D1290" s="12"/>
      <c r="E1290" s="12">
        <v>504</v>
      </c>
      <c r="F1290" s="13" t="s">
        <v>1110</v>
      </c>
      <c r="G1290" s="12">
        <v>912</v>
      </c>
      <c r="H1290" s="12">
        <v>2010</v>
      </c>
      <c r="I1290" s="11">
        <v>1632.1469999999999</v>
      </c>
      <c r="J1290" s="11">
        <v>1555.808</v>
      </c>
      <c r="K1290" s="11">
        <v>1541.961</v>
      </c>
      <c r="L1290" s="11">
        <v>1612.1949999999999</v>
      </c>
      <c r="M1290" s="11">
        <v>1486.133</v>
      </c>
      <c r="N1290" s="11">
        <v>1362.84</v>
      </c>
      <c r="O1290" s="11">
        <v>1136.3009999999999</v>
      </c>
      <c r="P1290" s="11">
        <v>994.22699999999998</v>
      </c>
      <c r="Q1290" s="11">
        <v>937.06</v>
      </c>
      <c r="R1290" s="11">
        <v>933.34699999999998</v>
      </c>
      <c r="S1290" s="11">
        <v>819.40099999999995</v>
      </c>
      <c r="T1290" s="11">
        <v>639.92999999999995</v>
      </c>
      <c r="U1290" s="11">
        <v>410.89699999999999</v>
      </c>
      <c r="V1290" s="11">
        <v>335.411</v>
      </c>
      <c r="W1290" s="11">
        <v>262.67899999999997</v>
      </c>
      <c r="X1290" s="11">
        <v>166.90799999999999</v>
      </c>
      <c r="Y1290" s="11">
        <v>90.551000000000002</v>
      </c>
      <c r="Z1290" s="11">
        <v>25.256</v>
      </c>
      <c r="AA1290" s="11">
        <v>3.464</v>
      </c>
      <c r="AB1290" s="11">
        <v>0.28499999999999998</v>
      </c>
      <c r="AC1290" s="11">
        <v>1.7999999999999999E-2</v>
      </c>
    </row>
    <row r="1291" spans="1:29" ht="11.5">
      <c r="A1291" s="15">
        <v>1274</v>
      </c>
      <c r="B1291" s="13" t="s">
        <v>1059</v>
      </c>
      <c r="C1291" s="14" t="s">
        <v>1152</v>
      </c>
      <c r="D1291" s="12"/>
      <c r="E1291" s="12">
        <v>504</v>
      </c>
      <c r="F1291" s="13" t="s">
        <v>1110</v>
      </c>
      <c r="G1291" s="12">
        <v>912</v>
      </c>
      <c r="H1291" s="12">
        <v>2015</v>
      </c>
      <c r="I1291" s="11">
        <v>1773.421</v>
      </c>
      <c r="J1291" s="11">
        <v>1616.201</v>
      </c>
      <c r="K1291" s="11">
        <v>1545.7739999999999</v>
      </c>
      <c r="L1291" s="11">
        <v>1514.5239999999999</v>
      </c>
      <c r="M1291" s="11">
        <v>1562.3989999999999</v>
      </c>
      <c r="N1291" s="11">
        <v>1440.039</v>
      </c>
      <c r="O1291" s="11">
        <v>1335.922</v>
      </c>
      <c r="P1291" s="11">
        <v>1121.9639999999999</v>
      </c>
      <c r="Q1291" s="11">
        <v>984.322</v>
      </c>
      <c r="R1291" s="11">
        <v>927.32399999999996</v>
      </c>
      <c r="S1291" s="11">
        <v>920.42600000000004</v>
      </c>
      <c r="T1291" s="11">
        <v>801.86900000000003</v>
      </c>
      <c r="U1291" s="11">
        <v>616.49900000000002</v>
      </c>
      <c r="V1291" s="11">
        <v>383.93299999999999</v>
      </c>
      <c r="W1291" s="11">
        <v>292.31400000000002</v>
      </c>
      <c r="X1291" s="11">
        <v>201.22900000000001</v>
      </c>
      <c r="Y1291" s="11">
        <v>97.370999999999995</v>
      </c>
      <c r="Z1291" s="11">
        <v>31.155000000000001</v>
      </c>
      <c r="AA1291" s="11">
        <v>4.0759999999999996</v>
      </c>
      <c r="AB1291" s="11">
        <v>0.27</v>
      </c>
      <c r="AC1291" s="11">
        <v>7.0000000000000001E-3</v>
      </c>
    </row>
    <row r="1292" spans="1:29" ht="11.5">
      <c r="A1292" s="15">
        <v>1275</v>
      </c>
      <c r="B1292" s="13" t="s">
        <v>1059</v>
      </c>
      <c r="C1292" s="14" t="s">
        <v>1152</v>
      </c>
      <c r="D1292" s="12"/>
      <c r="E1292" s="12">
        <v>504</v>
      </c>
      <c r="F1292" s="13" t="s">
        <v>1110</v>
      </c>
      <c r="G1292" s="12">
        <v>912</v>
      </c>
      <c r="H1292" s="12">
        <v>2020</v>
      </c>
      <c r="I1292" s="11">
        <v>1706.33</v>
      </c>
      <c r="J1292" s="11">
        <v>1757.751</v>
      </c>
      <c r="K1292" s="11">
        <v>1605.973</v>
      </c>
      <c r="L1292" s="11">
        <v>1518.5129999999999</v>
      </c>
      <c r="M1292" s="11">
        <v>1465.6220000000001</v>
      </c>
      <c r="N1292" s="11">
        <v>1521.6759999999999</v>
      </c>
      <c r="O1292" s="11">
        <v>1418.44</v>
      </c>
      <c r="P1292" s="11">
        <v>1321.046</v>
      </c>
      <c r="Q1292" s="11">
        <v>1111.7529999999999</v>
      </c>
      <c r="R1292" s="11">
        <v>975.16</v>
      </c>
      <c r="S1292" s="11">
        <v>916</v>
      </c>
      <c r="T1292" s="11">
        <v>903.13</v>
      </c>
      <c r="U1292" s="11">
        <v>776.03599999999994</v>
      </c>
      <c r="V1292" s="11">
        <v>580.69200000000001</v>
      </c>
      <c r="W1292" s="11">
        <v>340.255</v>
      </c>
      <c r="X1292" s="11">
        <v>230.94499999999999</v>
      </c>
      <c r="Y1292" s="11">
        <v>124.233</v>
      </c>
      <c r="Z1292" s="11">
        <v>37.082000000000001</v>
      </c>
      <c r="AA1292" s="11">
        <v>5.86</v>
      </c>
      <c r="AB1292" s="11">
        <v>0.377</v>
      </c>
      <c r="AC1292" s="11">
        <v>1.2999999999999999E-2</v>
      </c>
    </row>
    <row r="1293" spans="1:29" ht="11.5">
      <c r="A1293" s="15">
        <v>1276</v>
      </c>
      <c r="B1293" s="13" t="s">
        <v>1059</v>
      </c>
      <c r="C1293" s="14" t="s">
        <v>1153</v>
      </c>
      <c r="D1293" s="12"/>
      <c r="E1293" s="12">
        <v>729</v>
      </c>
      <c r="F1293" s="13" t="s">
        <v>1110</v>
      </c>
      <c r="G1293" s="12">
        <v>912</v>
      </c>
      <c r="H1293" s="12">
        <v>1950</v>
      </c>
      <c r="I1293" s="11">
        <v>518.82399999999996</v>
      </c>
      <c r="J1293" s="11">
        <v>401.68299999999999</v>
      </c>
      <c r="K1293" s="11">
        <v>339.34500000000003</v>
      </c>
      <c r="L1293" s="11">
        <v>290.52</v>
      </c>
      <c r="M1293" s="11">
        <v>247.55</v>
      </c>
      <c r="N1293" s="11">
        <v>211.46899999999999</v>
      </c>
      <c r="O1293" s="11">
        <v>177.87100000000001</v>
      </c>
      <c r="P1293" s="11">
        <v>150.501</v>
      </c>
      <c r="Q1293" s="11">
        <v>124.956</v>
      </c>
      <c r="R1293" s="11">
        <v>101.29900000000001</v>
      </c>
      <c r="S1293" s="11">
        <v>83.052000000000007</v>
      </c>
      <c r="T1293" s="11">
        <v>69.335999999999999</v>
      </c>
      <c r="U1293" s="11">
        <v>57.067</v>
      </c>
      <c r="V1293" s="11">
        <v>41.841000000000001</v>
      </c>
      <c r="W1293" s="11">
        <v>27.306999999999999</v>
      </c>
      <c r="X1293" s="11">
        <v>14.723000000000001</v>
      </c>
      <c r="Y1293" s="11">
        <v>5.4370000000000003</v>
      </c>
      <c r="Z1293" s="11">
        <v>1.569</v>
      </c>
      <c r="AA1293" s="11">
        <v>0.26600000000000001</v>
      </c>
      <c r="AB1293" s="11">
        <v>2.4E-2</v>
      </c>
      <c r="AC1293" s="11">
        <v>1E-3</v>
      </c>
    </row>
    <row r="1294" spans="1:29" ht="11.5">
      <c r="A1294" s="15">
        <v>1277</v>
      </c>
      <c r="B1294" s="13" t="s">
        <v>1059</v>
      </c>
      <c r="C1294" s="14" t="s">
        <v>1153</v>
      </c>
      <c r="D1294" s="12"/>
      <c r="E1294" s="12">
        <v>729</v>
      </c>
      <c r="F1294" s="13" t="s">
        <v>1110</v>
      </c>
      <c r="G1294" s="12">
        <v>912</v>
      </c>
      <c r="H1294" s="12">
        <v>1955</v>
      </c>
      <c r="I1294" s="11">
        <v>602.35900000000004</v>
      </c>
      <c r="J1294" s="11">
        <v>469.80599999999998</v>
      </c>
      <c r="K1294" s="11">
        <v>388.77300000000002</v>
      </c>
      <c r="L1294" s="11">
        <v>330.92500000000001</v>
      </c>
      <c r="M1294" s="11">
        <v>280.76400000000001</v>
      </c>
      <c r="N1294" s="11">
        <v>237.41200000000001</v>
      </c>
      <c r="O1294" s="11">
        <v>202.40199999999999</v>
      </c>
      <c r="P1294" s="11">
        <v>169.529</v>
      </c>
      <c r="Q1294" s="11">
        <v>142.25800000000001</v>
      </c>
      <c r="R1294" s="11">
        <v>116.747</v>
      </c>
      <c r="S1294" s="11">
        <v>93.11</v>
      </c>
      <c r="T1294" s="11">
        <v>74.478999999999999</v>
      </c>
      <c r="U1294" s="11">
        <v>59.783999999999999</v>
      </c>
      <c r="V1294" s="11">
        <v>46.122</v>
      </c>
      <c r="W1294" s="11">
        <v>30.359000000000002</v>
      </c>
      <c r="X1294" s="11">
        <v>16.687999999999999</v>
      </c>
      <c r="Y1294" s="11">
        <v>6.9429999999999996</v>
      </c>
      <c r="Z1294" s="11">
        <v>1.7430000000000001</v>
      </c>
      <c r="AA1294" s="11">
        <v>0.30099999999999999</v>
      </c>
      <c r="AB1294" s="11">
        <v>2.7E-2</v>
      </c>
      <c r="AC1294" s="11">
        <v>1E-3</v>
      </c>
    </row>
    <row r="1295" spans="1:29" ht="11.5">
      <c r="A1295" s="15">
        <v>1278</v>
      </c>
      <c r="B1295" s="13" t="s">
        <v>1059</v>
      </c>
      <c r="C1295" s="14" t="s">
        <v>1153</v>
      </c>
      <c r="D1295" s="12"/>
      <c r="E1295" s="12">
        <v>729</v>
      </c>
      <c r="F1295" s="13" t="s">
        <v>1110</v>
      </c>
      <c r="G1295" s="12">
        <v>912</v>
      </c>
      <c r="H1295" s="12">
        <v>1960</v>
      </c>
      <c r="I1295" s="11">
        <v>701.78300000000002</v>
      </c>
      <c r="J1295" s="11">
        <v>552.255</v>
      </c>
      <c r="K1295" s="11">
        <v>456.36399999999998</v>
      </c>
      <c r="L1295" s="11">
        <v>380.01900000000001</v>
      </c>
      <c r="M1295" s="11">
        <v>320.71800000000002</v>
      </c>
      <c r="N1295" s="11">
        <v>270.20699999999999</v>
      </c>
      <c r="O1295" s="11">
        <v>228.072</v>
      </c>
      <c r="P1295" s="11">
        <v>193.70099999999999</v>
      </c>
      <c r="Q1295" s="11">
        <v>161.02799999999999</v>
      </c>
      <c r="R1295" s="11">
        <v>133.70400000000001</v>
      </c>
      <c r="S1295" s="11">
        <v>108.048</v>
      </c>
      <c r="T1295" s="11">
        <v>84.204999999999998</v>
      </c>
      <c r="U1295" s="11">
        <v>64.924000000000007</v>
      </c>
      <c r="V1295" s="11">
        <v>48.999000000000002</v>
      </c>
      <c r="W1295" s="11">
        <v>34.139000000000003</v>
      </c>
      <c r="X1295" s="11">
        <v>19.103999999999999</v>
      </c>
      <c r="Y1295" s="11">
        <v>8.2010000000000005</v>
      </c>
      <c r="Z1295" s="11">
        <v>2.3559999999999999</v>
      </c>
      <c r="AA1295" s="11">
        <v>0.35799999999999998</v>
      </c>
      <c r="AB1295" s="11">
        <v>3.3000000000000002E-2</v>
      </c>
      <c r="AC1295" s="11">
        <v>2E-3</v>
      </c>
    </row>
    <row r="1296" spans="1:29" ht="11.5">
      <c r="A1296" s="15">
        <v>1279</v>
      </c>
      <c r="B1296" s="13" t="s">
        <v>1059</v>
      </c>
      <c r="C1296" s="14" t="s">
        <v>1153</v>
      </c>
      <c r="D1296" s="12"/>
      <c r="E1296" s="12">
        <v>729</v>
      </c>
      <c r="F1296" s="13" t="s">
        <v>1110</v>
      </c>
      <c r="G1296" s="12">
        <v>912</v>
      </c>
      <c r="H1296" s="12">
        <v>1965</v>
      </c>
      <c r="I1296" s="11">
        <v>831.10400000000004</v>
      </c>
      <c r="J1296" s="11">
        <v>650.27200000000005</v>
      </c>
      <c r="K1296" s="11">
        <v>538.06799999999998</v>
      </c>
      <c r="L1296" s="11">
        <v>446.91699999999997</v>
      </c>
      <c r="M1296" s="11">
        <v>369.08499999999998</v>
      </c>
      <c r="N1296" s="11">
        <v>309.47500000000002</v>
      </c>
      <c r="O1296" s="11">
        <v>260.315</v>
      </c>
      <c r="P1296" s="11">
        <v>218.94900000000001</v>
      </c>
      <c r="Q1296" s="11">
        <v>184.66300000000001</v>
      </c>
      <c r="R1296" s="11">
        <v>152</v>
      </c>
      <c r="S1296" s="11">
        <v>124.33</v>
      </c>
      <c r="T1296" s="11">
        <v>98.257000000000005</v>
      </c>
      <c r="U1296" s="11">
        <v>73.914000000000001</v>
      </c>
      <c r="V1296" s="11">
        <v>53.686999999999998</v>
      </c>
      <c r="W1296" s="11">
        <v>36.729999999999997</v>
      </c>
      <c r="X1296" s="11">
        <v>21.875</v>
      </c>
      <c r="Y1296" s="11">
        <v>9.6259999999999994</v>
      </c>
      <c r="Z1296" s="11">
        <v>2.8780000000000001</v>
      </c>
      <c r="AA1296" s="11">
        <v>0.504</v>
      </c>
      <c r="AB1296" s="11">
        <v>0.04</v>
      </c>
      <c r="AC1296" s="11">
        <v>2E-3</v>
      </c>
    </row>
    <row r="1297" spans="1:29" ht="11.5">
      <c r="A1297" s="15">
        <v>1280</v>
      </c>
      <c r="B1297" s="13" t="s">
        <v>1059</v>
      </c>
      <c r="C1297" s="14" t="s">
        <v>1153</v>
      </c>
      <c r="D1297" s="12"/>
      <c r="E1297" s="12">
        <v>729</v>
      </c>
      <c r="F1297" s="13" t="s">
        <v>1110</v>
      </c>
      <c r="G1297" s="12">
        <v>912</v>
      </c>
      <c r="H1297" s="12">
        <v>1970</v>
      </c>
      <c r="I1297" s="11">
        <v>991.67100000000005</v>
      </c>
      <c r="J1297" s="11">
        <v>777.09100000000001</v>
      </c>
      <c r="K1297" s="11">
        <v>635.28200000000004</v>
      </c>
      <c r="L1297" s="11">
        <v>527.85</v>
      </c>
      <c r="M1297" s="11">
        <v>434.97199999999998</v>
      </c>
      <c r="N1297" s="11">
        <v>357.08100000000002</v>
      </c>
      <c r="O1297" s="11">
        <v>298.964</v>
      </c>
      <c r="P1297" s="11">
        <v>250.64599999999999</v>
      </c>
      <c r="Q1297" s="11">
        <v>209.45500000000001</v>
      </c>
      <c r="R1297" s="11">
        <v>175.011</v>
      </c>
      <c r="S1297" s="11">
        <v>141.96600000000001</v>
      </c>
      <c r="T1297" s="11">
        <v>113.651</v>
      </c>
      <c r="U1297" s="11">
        <v>86.817999999999998</v>
      </c>
      <c r="V1297" s="11">
        <v>61.64</v>
      </c>
      <c r="W1297" s="11">
        <v>40.728000000000002</v>
      </c>
      <c r="X1297" s="11">
        <v>23.940999999999999</v>
      </c>
      <c r="Y1297" s="11">
        <v>11.282999999999999</v>
      </c>
      <c r="Z1297" s="11">
        <v>3.4849999999999999</v>
      </c>
      <c r="AA1297" s="11">
        <v>0.64</v>
      </c>
      <c r="AB1297" s="11">
        <v>6.0999999999999999E-2</v>
      </c>
      <c r="AC1297" s="11">
        <v>3.0000000000000001E-3</v>
      </c>
    </row>
    <row r="1298" spans="1:29" ht="11.5">
      <c r="A1298" s="15">
        <v>1281</v>
      </c>
      <c r="B1298" s="13" t="s">
        <v>1059</v>
      </c>
      <c r="C1298" s="14" t="s">
        <v>1153</v>
      </c>
      <c r="D1298" s="12"/>
      <c r="E1298" s="12">
        <v>729</v>
      </c>
      <c r="F1298" s="13" t="s">
        <v>1110</v>
      </c>
      <c r="G1298" s="12">
        <v>912</v>
      </c>
      <c r="H1298" s="12">
        <v>1975</v>
      </c>
      <c r="I1298" s="11">
        <v>1179.143</v>
      </c>
      <c r="J1298" s="11">
        <v>936.32899999999995</v>
      </c>
      <c r="K1298" s="11">
        <v>762.16099999999994</v>
      </c>
      <c r="L1298" s="11">
        <v>624.84199999999998</v>
      </c>
      <c r="M1298" s="11">
        <v>515.75</v>
      </c>
      <c r="N1298" s="11">
        <v>422.72899999999998</v>
      </c>
      <c r="O1298" s="11">
        <v>346.428</v>
      </c>
      <c r="P1298" s="11">
        <v>289.12200000000001</v>
      </c>
      <c r="Q1298" s="11">
        <v>240.94800000000001</v>
      </c>
      <c r="R1298" s="11">
        <v>199.54499999999999</v>
      </c>
      <c r="S1298" s="11">
        <v>164.38900000000001</v>
      </c>
      <c r="T1298" s="11">
        <v>130.58600000000001</v>
      </c>
      <c r="U1298" s="11">
        <v>101.18300000000001</v>
      </c>
      <c r="V1298" s="11">
        <v>73.138000000000005</v>
      </c>
      <c r="W1298" s="11">
        <v>47.488999999999997</v>
      </c>
      <c r="X1298" s="11">
        <v>26.998999999999999</v>
      </c>
      <c r="Y1298" s="11">
        <v>12.775</v>
      </c>
      <c r="Z1298" s="11">
        <v>4.383</v>
      </c>
      <c r="AA1298" s="11">
        <v>0.88700000000000001</v>
      </c>
      <c r="AB1298" s="11">
        <v>9.7000000000000003E-2</v>
      </c>
      <c r="AC1298" s="11">
        <v>5.0000000000000001E-3</v>
      </c>
    </row>
    <row r="1299" spans="1:29" ht="11.5">
      <c r="A1299" s="15">
        <v>1282</v>
      </c>
      <c r="B1299" s="13" t="s">
        <v>1059</v>
      </c>
      <c r="C1299" s="14" t="s">
        <v>1153</v>
      </c>
      <c r="D1299" s="12"/>
      <c r="E1299" s="12">
        <v>729</v>
      </c>
      <c r="F1299" s="13" t="s">
        <v>1110</v>
      </c>
      <c r="G1299" s="12">
        <v>912</v>
      </c>
      <c r="H1299" s="12">
        <v>1980</v>
      </c>
      <c r="I1299" s="11">
        <v>1393.4390000000001</v>
      </c>
      <c r="J1299" s="11">
        <v>1130.395</v>
      </c>
      <c r="K1299" s="11">
        <v>930.20899999999995</v>
      </c>
      <c r="L1299" s="11">
        <v>759.11800000000005</v>
      </c>
      <c r="M1299" s="11">
        <v>618.35400000000004</v>
      </c>
      <c r="N1299" s="11">
        <v>507.77300000000002</v>
      </c>
      <c r="O1299" s="11">
        <v>415.536</v>
      </c>
      <c r="P1299" s="11">
        <v>339.536</v>
      </c>
      <c r="Q1299" s="11">
        <v>281.714</v>
      </c>
      <c r="R1299" s="11">
        <v>232.72300000000001</v>
      </c>
      <c r="S1299" s="11">
        <v>190.07499999999999</v>
      </c>
      <c r="T1299" s="11">
        <v>153.37799999999999</v>
      </c>
      <c r="U1299" s="11">
        <v>117.997</v>
      </c>
      <c r="V1299" s="11">
        <v>86.582999999999998</v>
      </c>
      <c r="W1299" s="11">
        <v>57.32</v>
      </c>
      <c r="X1299" s="11">
        <v>32.1</v>
      </c>
      <c r="Y1299" s="11">
        <v>14.77</v>
      </c>
      <c r="Z1299" s="11">
        <v>5.0780000000000003</v>
      </c>
      <c r="AA1299" s="11">
        <v>1.1379999999999999</v>
      </c>
      <c r="AB1299" s="11">
        <v>0.13700000000000001</v>
      </c>
      <c r="AC1299" s="11">
        <v>8.0000000000000002E-3</v>
      </c>
    </row>
    <row r="1300" spans="1:29" ht="11.5">
      <c r="A1300" s="15">
        <v>1283</v>
      </c>
      <c r="B1300" s="13" t="s">
        <v>1059</v>
      </c>
      <c r="C1300" s="14" t="s">
        <v>1153</v>
      </c>
      <c r="D1300" s="12"/>
      <c r="E1300" s="12">
        <v>729</v>
      </c>
      <c r="F1300" s="13" t="s">
        <v>1110</v>
      </c>
      <c r="G1300" s="12">
        <v>912</v>
      </c>
      <c r="H1300" s="12">
        <v>1985</v>
      </c>
      <c r="I1300" s="11">
        <v>1592.847</v>
      </c>
      <c r="J1300" s="11">
        <v>1338.566</v>
      </c>
      <c r="K1300" s="11">
        <v>1123.9939999999999</v>
      </c>
      <c r="L1300" s="11">
        <v>927.14400000000001</v>
      </c>
      <c r="M1300" s="11">
        <v>751.83699999999999</v>
      </c>
      <c r="N1300" s="11">
        <v>609.35500000000002</v>
      </c>
      <c r="O1300" s="11">
        <v>499.553</v>
      </c>
      <c r="P1300" s="11">
        <v>407.63400000000001</v>
      </c>
      <c r="Q1300" s="11">
        <v>331.233</v>
      </c>
      <c r="R1300" s="11">
        <v>272.44400000000002</v>
      </c>
      <c r="S1300" s="11">
        <v>221.98099999999999</v>
      </c>
      <c r="T1300" s="11">
        <v>177.648</v>
      </c>
      <c r="U1300" s="11">
        <v>138.84399999999999</v>
      </c>
      <c r="V1300" s="11">
        <v>101.209</v>
      </c>
      <c r="W1300" s="11">
        <v>68.061999999999998</v>
      </c>
      <c r="X1300" s="11">
        <v>38.905999999999999</v>
      </c>
      <c r="Y1300" s="11">
        <v>17.663</v>
      </c>
      <c r="Z1300" s="11">
        <v>5.9169999999999998</v>
      </c>
      <c r="AA1300" s="11">
        <v>1.33</v>
      </c>
      <c r="AB1300" s="11">
        <v>0.17599999999999999</v>
      </c>
      <c r="AC1300" s="11">
        <v>1.2E-2</v>
      </c>
    </row>
    <row r="1301" spans="1:29" ht="11.5">
      <c r="A1301" s="15">
        <v>1284</v>
      </c>
      <c r="B1301" s="13" t="s">
        <v>1059</v>
      </c>
      <c r="C1301" s="14" t="s">
        <v>1153</v>
      </c>
      <c r="D1301" s="12"/>
      <c r="E1301" s="12">
        <v>729</v>
      </c>
      <c r="F1301" s="13" t="s">
        <v>1110</v>
      </c>
      <c r="G1301" s="12">
        <v>912</v>
      </c>
      <c r="H1301" s="12">
        <v>1990</v>
      </c>
      <c r="I1301" s="11">
        <v>1790.3009999999999</v>
      </c>
      <c r="J1301" s="11">
        <v>1525.2929999999999</v>
      </c>
      <c r="K1301" s="11">
        <v>1324.2919999999999</v>
      </c>
      <c r="L1301" s="11">
        <v>1114.373</v>
      </c>
      <c r="M1301" s="11">
        <v>913.44</v>
      </c>
      <c r="N1301" s="11">
        <v>737.07299999999998</v>
      </c>
      <c r="O1301" s="11">
        <v>596.38699999999994</v>
      </c>
      <c r="P1301" s="11">
        <v>487.47399999999999</v>
      </c>
      <c r="Q1301" s="11">
        <v>395.62099999999998</v>
      </c>
      <c r="R1301" s="11">
        <v>318.815</v>
      </c>
      <c r="S1301" s="11">
        <v>258.67</v>
      </c>
      <c r="T1301" s="11">
        <v>206.57400000000001</v>
      </c>
      <c r="U1301" s="11">
        <v>160.21</v>
      </c>
      <c r="V1301" s="11">
        <v>118.7</v>
      </c>
      <c r="W1301" s="11">
        <v>79.414000000000001</v>
      </c>
      <c r="X1301" s="11">
        <v>46.195</v>
      </c>
      <c r="Y1301" s="11">
        <v>21.433</v>
      </c>
      <c r="Z1301" s="11">
        <v>7.1230000000000002</v>
      </c>
      <c r="AA1301" s="11">
        <v>1.571</v>
      </c>
      <c r="AB1301" s="11">
        <v>0.21099999999999999</v>
      </c>
      <c r="AC1301" s="11">
        <v>1.6E-2</v>
      </c>
    </row>
    <row r="1302" spans="1:29" ht="11.5">
      <c r="A1302" s="15">
        <v>1285</v>
      </c>
      <c r="B1302" s="13" t="s">
        <v>1059</v>
      </c>
      <c r="C1302" s="14" t="s">
        <v>1153</v>
      </c>
      <c r="D1302" s="12"/>
      <c r="E1302" s="12">
        <v>729</v>
      </c>
      <c r="F1302" s="13" t="s">
        <v>1110</v>
      </c>
      <c r="G1302" s="12">
        <v>912</v>
      </c>
      <c r="H1302" s="12">
        <v>1995</v>
      </c>
      <c r="I1302" s="11">
        <v>2117.3249999999998</v>
      </c>
      <c r="J1302" s="11">
        <v>1740.9870000000001</v>
      </c>
      <c r="K1302" s="11">
        <v>1530.2339999999999</v>
      </c>
      <c r="L1302" s="11">
        <v>1326.4659999999999</v>
      </c>
      <c r="M1302" s="11">
        <v>1105.8009999999999</v>
      </c>
      <c r="N1302" s="11">
        <v>913.37400000000002</v>
      </c>
      <c r="O1302" s="11">
        <v>746.03499999999997</v>
      </c>
      <c r="P1302" s="11">
        <v>605.29300000000001</v>
      </c>
      <c r="Q1302" s="11">
        <v>495.57600000000002</v>
      </c>
      <c r="R1302" s="11">
        <v>399.41800000000001</v>
      </c>
      <c r="S1302" s="11">
        <v>317.85300000000001</v>
      </c>
      <c r="T1302" s="11">
        <v>252.80699999999999</v>
      </c>
      <c r="U1302" s="11">
        <v>195.70400000000001</v>
      </c>
      <c r="V1302" s="11">
        <v>143.96600000000001</v>
      </c>
      <c r="W1302" s="11">
        <v>98.105000000000004</v>
      </c>
      <c r="X1302" s="11">
        <v>56.98</v>
      </c>
      <c r="Y1302" s="11">
        <v>27.254000000000001</v>
      </c>
      <c r="Z1302" s="11">
        <v>9.1389999999999993</v>
      </c>
      <c r="AA1302" s="11">
        <v>1.9410000000000001</v>
      </c>
      <c r="AB1302" s="11">
        <v>0.25800000000000001</v>
      </c>
      <c r="AC1302" s="11">
        <v>0.02</v>
      </c>
    </row>
    <row r="1303" spans="1:29" ht="11.5">
      <c r="A1303" s="15">
        <v>1286</v>
      </c>
      <c r="B1303" s="13" t="s">
        <v>1059</v>
      </c>
      <c r="C1303" s="14" t="s">
        <v>1153</v>
      </c>
      <c r="D1303" s="12"/>
      <c r="E1303" s="12">
        <v>729</v>
      </c>
      <c r="F1303" s="13" t="s">
        <v>1110</v>
      </c>
      <c r="G1303" s="12">
        <v>912</v>
      </c>
      <c r="H1303" s="12">
        <v>2000</v>
      </c>
      <c r="I1303" s="11">
        <v>2368.8589999999999</v>
      </c>
      <c r="J1303" s="11">
        <v>2002.558</v>
      </c>
      <c r="K1303" s="11">
        <v>1679.9970000000001</v>
      </c>
      <c r="L1303" s="11">
        <v>1474.9490000000001</v>
      </c>
      <c r="M1303" s="11">
        <v>1262.181</v>
      </c>
      <c r="N1303" s="11">
        <v>1039.8820000000001</v>
      </c>
      <c r="O1303" s="11">
        <v>856.44500000000005</v>
      </c>
      <c r="P1303" s="11">
        <v>696.97900000000004</v>
      </c>
      <c r="Q1303" s="11">
        <v>564.26599999999996</v>
      </c>
      <c r="R1303" s="11">
        <v>462.565</v>
      </c>
      <c r="S1303" s="11">
        <v>369.84800000000001</v>
      </c>
      <c r="T1303" s="11">
        <v>288.988</v>
      </c>
      <c r="U1303" s="11">
        <v>222.827</v>
      </c>
      <c r="V1303" s="11">
        <v>163.87799999999999</v>
      </c>
      <c r="W1303" s="11">
        <v>111.047</v>
      </c>
      <c r="X1303" s="11">
        <v>66.364000000000004</v>
      </c>
      <c r="Y1303" s="11">
        <v>31.36</v>
      </c>
      <c r="Z1303" s="11">
        <v>11.292</v>
      </c>
      <c r="AA1303" s="11">
        <v>2.5880000000000001</v>
      </c>
      <c r="AB1303" s="11">
        <v>0.33500000000000002</v>
      </c>
      <c r="AC1303" s="11">
        <v>2.5000000000000001E-2</v>
      </c>
    </row>
    <row r="1304" spans="1:29" ht="11.5">
      <c r="A1304" s="15">
        <v>1287</v>
      </c>
      <c r="B1304" s="13" t="s">
        <v>1059</v>
      </c>
      <c r="C1304" s="14" t="s">
        <v>1153</v>
      </c>
      <c r="D1304" s="12"/>
      <c r="E1304" s="12">
        <v>729</v>
      </c>
      <c r="F1304" s="13" t="s">
        <v>1110</v>
      </c>
      <c r="G1304" s="12">
        <v>912</v>
      </c>
      <c r="H1304" s="12">
        <v>2005</v>
      </c>
      <c r="I1304" s="11">
        <v>2618.444</v>
      </c>
      <c r="J1304" s="11">
        <v>2257.4110000000001</v>
      </c>
      <c r="K1304" s="11">
        <v>1940.748</v>
      </c>
      <c r="L1304" s="11">
        <v>1624.6849999999999</v>
      </c>
      <c r="M1304" s="11">
        <v>1411.46</v>
      </c>
      <c r="N1304" s="11">
        <v>1199.4870000000001</v>
      </c>
      <c r="O1304" s="11">
        <v>989.61599999999999</v>
      </c>
      <c r="P1304" s="11">
        <v>813.85799999999995</v>
      </c>
      <c r="Q1304" s="11">
        <v>657.63900000000001</v>
      </c>
      <c r="R1304" s="11">
        <v>529.25400000000002</v>
      </c>
      <c r="S1304" s="11">
        <v>430.10700000000003</v>
      </c>
      <c r="T1304" s="11">
        <v>338.47399999999999</v>
      </c>
      <c r="U1304" s="11">
        <v>256.82900000000001</v>
      </c>
      <c r="V1304" s="11">
        <v>188.44300000000001</v>
      </c>
      <c r="W1304" s="11">
        <v>127.886</v>
      </c>
      <c r="X1304" s="11">
        <v>76.272000000000006</v>
      </c>
      <c r="Y1304" s="11">
        <v>37.366999999999997</v>
      </c>
      <c r="Z1304" s="11">
        <v>13.393000000000001</v>
      </c>
      <c r="AA1304" s="11">
        <v>3.327</v>
      </c>
      <c r="AB1304" s="11">
        <v>0.47099999999999997</v>
      </c>
      <c r="AC1304" s="11">
        <v>3.4000000000000002E-2</v>
      </c>
    </row>
    <row r="1305" spans="1:29" ht="11.5">
      <c r="A1305" s="15">
        <v>1288</v>
      </c>
      <c r="B1305" s="13" t="s">
        <v>1059</v>
      </c>
      <c r="C1305" s="14" t="s">
        <v>1153</v>
      </c>
      <c r="D1305" s="12"/>
      <c r="E1305" s="12">
        <v>729</v>
      </c>
      <c r="F1305" s="13" t="s">
        <v>1110</v>
      </c>
      <c r="G1305" s="12">
        <v>912</v>
      </c>
      <c r="H1305" s="12">
        <v>2010</v>
      </c>
      <c r="I1305" s="11">
        <v>2819.6849999999999</v>
      </c>
      <c r="J1305" s="11">
        <v>2511.7109999999998</v>
      </c>
      <c r="K1305" s="11">
        <v>2194.4690000000001</v>
      </c>
      <c r="L1305" s="11">
        <v>1858.32</v>
      </c>
      <c r="M1305" s="11">
        <v>1500.9390000000001</v>
      </c>
      <c r="N1305" s="11">
        <v>1269.058</v>
      </c>
      <c r="O1305" s="11">
        <v>1062.4079999999999</v>
      </c>
      <c r="P1305" s="11">
        <v>905.24699999999996</v>
      </c>
      <c r="Q1305" s="11">
        <v>772.75699999999995</v>
      </c>
      <c r="R1305" s="11">
        <v>620.43299999999999</v>
      </c>
      <c r="S1305" s="11">
        <v>494.875</v>
      </c>
      <c r="T1305" s="11">
        <v>396.25900000000001</v>
      </c>
      <c r="U1305" s="11">
        <v>303.40499999999997</v>
      </c>
      <c r="V1305" s="11">
        <v>219.584</v>
      </c>
      <c r="W1305" s="11">
        <v>149.03899999999999</v>
      </c>
      <c r="X1305" s="11">
        <v>89.28</v>
      </c>
      <c r="Y1305" s="11">
        <v>43.807000000000002</v>
      </c>
      <c r="Z1305" s="11">
        <v>16.312999999999999</v>
      </c>
      <c r="AA1305" s="11">
        <v>4.0289999999999999</v>
      </c>
      <c r="AB1305" s="11">
        <v>0.61599999999999999</v>
      </c>
      <c r="AC1305" s="11">
        <v>4.8000000000000001E-2</v>
      </c>
    </row>
    <row r="1306" spans="1:29" ht="11.5">
      <c r="A1306" s="15">
        <v>1289</v>
      </c>
      <c r="B1306" s="13" t="s">
        <v>1059</v>
      </c>
      <c r="C1306" s="14" t="s">
        <v>1153</v>
      </c>
      <c r="D1306" s="12"/>
      <c r="E1306" s="12">
        <v>729</v>
      </c>
      <c r="F1306" s="13" t="s">
        <v>1110</v>
      </c>
      <c r="G1306" s="12">
        <v>912</v>
      </c>
      <c r="H1306" s="12">
        <v>2015</v>
      </c>
      <c r="I1306" s="11">
        <v>2998.01</v>
      </c>
      <c r="J1306" s="11">
        <v>2726.3879999999999</v>
      </c>
      <c r="K1306" s="11">
        <v>2460.154</v>
      </c>
      <c r="L1306" s="11">
        <v>2147.1759999999999</v>
      </c>
      <c r="M1306" s="11">
        <v>1800.4960000000001</v>
      </c>
      <c r="N1306" s="11">
        <v>1440.798</v>
      </c>
      <c r="O1306" s="11">
        <v>1215.5029999999999</v>
      </c>
      <c r="P1306" s="11">
        <v>1016.9589999999999</v>
      </c>
      <c r="Q1306" s="11">
        <v>863.41200000000003</v>
      </c>
      <c r="R1306" s="11">
        <v>733.072</v>
      </c>
      <c r="S1306" s="11">
        <v>583.52800000000002</v>
      </c>
      <c r="T1306" s="11">
        <v>458.78899999999999</v>
      </c>
      <c r="U1306" s="11">
        <v>357.964</v>
      </c>
      <c r="V1306" s="11">
        <v>262.03899999999999</v>
      </c>
      <c r="W1306" s="11">
        <v>176.047</v>
      </c>
      <c r="X1306" s="11">
        <v>105.989</v>
      </c>
      <c r="Y1306" s="11">
        <v>52.454999999999998</v>
      </c>
      <c r="Z1306" s="11">
        <v>19.722999999999999</v>
      </c>
      <c r="AA1306" s="11">
        <v>5.2060000000000004</v>
      </c>
      <c r="AB1306" s="11">
        <v>0.84099999999999997</v>
      </c>
      <c r="AC1306" s="11">
        <v>7.8E-2</v>
      </c>
    </row>
    <row r="1307" spans="1:29" ht="11.5">
      <c r="A1307" s="15">
        <v>1290</v>
      </c>
      <c r="B1307" s="13" t="s">
        <v>1059</v>
      </c>
      <c r="C1307" s="14" t="s">
        <v>1153</v>
      </c>
      <c r="D1307" s="12"/>
      <c r="E1307" s="12">
        <v>729</v>
      </c>
      <c r="F1307" s="13" t="s">
        <v>1110</v>
      </c>
      <c r="G1307" s="12">
        <v>912</v>
      </c>
      <c r="H1307" s="12">
        <v>2020</v>
      </c>
      <c r="I1307" s="11">
        <v>3215.817</v>
      </c>
      <c r="J1307" s="11">
        <v>2934.3939999999998</v>
      </c>
      <c r="K1307" s="11">
        <v>2696.4279999999999</v>
      </c>
      <c r="L1307" s="11">
        <v>2428.9409999999998</v>
      </c>
      <c r="M1307" s="11">
        <v>2101.0839999999998</v>
      </c>
      <c r="N1307" s="11">
        <v>1747.912</v>
      </c>
      <c r="O1307" s="11">
        <v>1393.9649999999999</v>
      </c>
      <c r="P1307" s="11">
        <v>1172.941</v>
      </c>
      <c r="Q1307" s="11">
        <v>977.60599999999999</v>
      </c>
      <c r="R1307" s="11">
        <v>826.52499999999998</v>
      </c>
      <c r="S1307" s="11">
        <v>696.75699999999995</v>
      </c>
      <c r="T1307" s="11">
        <v>547.16099999999994</v>
      </c>
      <c r="U1307" s="11">
        <v>419.49700000000001</v>
      </c>
      <c r="V1307" s="11">
        <v>313.23899999999998</v>
      </c>
      <c r="W1307" s="11">
        <v>213.08699999999999</v>
      </c>
      <c r="X1307" s="11">
        <v>126.992</v>
      </c>
      <c r="Y1307" s="11">
        <v>63.402999999999999</v>
      </c>
      <c r="Z1307" s="11">
        <v>23.989000000000001</v>
      </c>
      <c r="AA1307" s="11">
        <v>6.3540000000000001</v>
      </c>
      <c r="AB1307" s="11">
        <v>1.093</v>
      </c>
      <c r="AC1307" s="11">
        <v>0.11</v>
      </c>
    </row>
    <row r="1308" spans="1:29" ht="11.5">
      <c r="A1308" s="15">
        <v>1291</v>
      </c>
      <c r="B1308" s="13" t="s">
        <v>1059</v>
      </c>
      <c r="C1308" s="14" t="s">
        <v>1154</v>
      </c>
      <c r="D1308" s="12"/>
      <c r="E1308" s="12">
        <v>788</v>
      </c>
      <c r="F1308" s="13" t="s">
        <v>1110</v>
      </c>
      <c r="G1308" s="12">
        <v>912</v>
      </c>
      <c r="H1308" s="12">
        <v>1950</v>
      </c>
      <c r="I1308" s="11">
        <v>294.654</v>
      </c>
      <c r="J1308" s="11">
        <v>242.02500000000001</v>
      </c>
      <c r="K1308" s="11">
        <v>191.70500000000001</v>
      </c>
      <c r="L1308" s="11">
        <v>170.80600000000001</v>
      </c>
      <c r="M1308" s="11">
        <v>150.08699999999999</v>
      </c>
      <c r="N1308" s="11">
        <v>134.09100000000001</v>
      </c>
      <c r="O1308" s="11">
        <v>119.259</v>
      </c>
      <c r="P1308" s="11">
        <v>106.92</v>
      </c>
      <c r="Q1308" s="11">
        <v>87.983999999999995</v>
      </c>
      <c r="R1308" s="11">
        <v>73.275000000000006</v>
      </c>
      <c r="S1308" s="11">
        <v>60.866999999999997</v>
      </c>
      <c r="T1308" s="11">
        <v>49.947000000000003</v>
      </c>
      <c r="U1308" s="11">
        <v>39.780999999999999</v>
      </c>
      <c r="V1308" s="11">
        <v>26.295999999999999</v>
      </c>
      <c r="W1308" s="11">
        <v>21.425000000000001</v>
      </c>
      <c r="X1308" s="11">
        <v>10.646000000000001</v>
      </c>
      <c r="Y1308" s="11">
        <v>9.5679999999999996</v>
      </c>
      <c r="Z1308" s="11">
        <v>1.042</v>
      </c>
      <c r="AA1308" s="11">
        <v>0.224</v>
      </c>
      <c r="AB1308" s="11">
        <v>1.9E-2</v>
      </c>
      <c r="AC1308" s="11">
        <v>1E-3</v>
      </c>
    </row>
    <row r="1309" spans="1:29" ht="11.5">
      <c r="A1309" s="15">
        <v>1292</v>
      </c>
      <c r="B1309" s="13" t="s">
        <v>1059</v>
      </c>
      <c r="C1309" s="14" t="s">
        <v>1154</v>
      </c>
      <c r="D1309" s="12"/>
      <c r="E1309" s="12">
        <v>788</v>
      </c>
      <c r="F1309" s="13" t="s">
        <v>1110</v>
      </c>
      <c r="G1309" s="12">
        <v>912</v>
      </c>
      <c r="H1309" s="12">
        <v>1955</v>
      </c>
      <c r="I1309" s="11">
        <v>322.62700000000001</v>
      </c>
      <c r="J1309" s="11">
        <v>270.15600000000001</v>
      </c>
      <c r="K1309" s="11">
        <v>235.846</v>
      </c>
      <c r="L1309" s="11">
        <v>186.779</v>
      </c>
      <c r="M1309" s="11">
        <v>162.28700000000001</v>
      </c>
      <c r="N1309" s="11">
        <v>141.53299999999999</v>
      </c>
      <c r="O1309" s="11">
        <v>126.08199999999999</v>
      </c>
      <c r="P1309" s="11">
        <v>111.05200000000001</v>
      </c>
      <c r="Q1309" s="11">
        <v>97.475999999999999</v>
      </c>
      <c r="R1309" s="11">
        <v>80.236000000000004</v>
      </c>
      <c r="S1309" s="11">
        <v>65.707999999999998</v>
      </c>
      <c r="T1309" s="11">
        <v>52.802999999999997</v>
      </c>
      <c r="U1309" s="11">
        <v>40.969000000000001</v>
      </c>
      <c r="V1309" s="11">
        <v>30.271000000000001</v>
      </c>
      <c r="W1309" s="11">
        <v>17.821999999999999</v>
      </c>
      <c r="X1309" s="11">
        <v>12.138999999999999</v>
      </c>
      <c r="Y1309" s="11">
        <v>4.694</v>
      </c>
      <c r="Z1309" s="11">
        <v>3.0659999999999998</v>
      </c>
      <c r="AA1309" s="11">
        <v>0.15</v>
      </c>
      <c r="AB1309" s="11">
        <v>3.1E-2</v>
      </c>
      <c r="AC1309" s="11">
        <v>2E-3</v>
      </c>
    </row>
    <row r="1310" spans="1:29" ht="11.5">
      <c r="A1310" s="15">
        <v>1293</v>
      </c>
      <c r="B1310" s="13" t="s">
        <v>1059</v>
      </c>
      <c r="C1310" s="14" t="s">
        <v>1154</v>
      </c>
      <c r="D1310" s="12"/>
      <c r="E1310" s="12">
        <v>788</v>
      </c>
      <c r="F1310" s="13" t="s">
        <v>1110</v>
      </c>
      <c r="G1310" s="12">
        <v>912</v>
      </c>
      <c r="H1310" s="12">
        <v>1960</v>
      </c>
      <c r="I1310" s="11">
        <v>355.23099999999999</v>
      </c>
      <c r="J1310" s="11">
        <v>298.41899999999998</v>
      </c>
      <c r="K1310" s="11">
        <v>263.47199999999998</v>
      </c>
      <c r="L1310" s="11">
        <v>196.114</v>
      </c>
      <c r="M1310" s="11">
        <v>149.38900000000001</v>
      </c>
      <c r="N1310" s="11">
        <v>138.80600000000001</v>
      </c>
      <c r="O1310" s="11">
        <v>129.93899999999999</v>
      </c>
      <c r="P1310" s="11">
        <v>118.875</v>
      </c>
      <c r="Q1310" s="11">
        <v>97.989000000000004</v>
      </c>
      <c r="R1310" s="11">
        <v>89.126999999999995</v>
      </c>
      <c r="S1310" s="11">
        <v>72.126999999999995</v>
      </c>
      <c r="T1310" s="11">
        <v>57.527999999999999</v>
      </c>
      <c r="U1310" s="11">
        <v>44.168999999999997</v>
      </c>
      <c r="V1310" s="11">
        <v>31.863</v>
      </c>
      <c r="W1310" s="11">
        <v>20.994</v>
      </c>
      <c r="X1310" s="11">
        <v>10.355</v>
      </c>
      <c r="Y1310" s="11">
        <v>5.4950000000000001</v>
      </c>
      <c r="Z1310" s="11">
        <v>1.5329999999999999</v>
      </c>
      <c r="AA1310" s="11">
        <v>0.67200000000000004</v>
      </c>
      <c r="AB1310" s="11">
        <v>2.1999999999999999E-2</v>
      </c>
      <c r="AC1310" s="11">
        <v>3.0000000000000001E-3</v>
      </c>
    </row>
    <row r="1311" spans="1:29" ht="11.5">
      <c r="A1311" s="15">
        <v>1294</v>
      </c>
      <c r="B1311" s="13" t="s">
        <v>1059</v>
      </c>
      <c r="C1311" s="14" t="s">
        <v>1154</v>
      </c>
      <c r="D1311" s="12"/>
      <c r="E1311" s="12">
        <v>788</v>
      </c>
      <c r="F1311" s="13" t="s">
        <v>1110</v>
      </c>
      <c r="G1311" s="12">
        <v>912</v>
      </c>
      <c r="H1311" s="12">
        <v>1965</v>
      </c>
      <c r="I1311" s="11">
        <v>420.16800000000001</v>
      </c>
      <c r="J1311" s="11">
        <v>345.952</v>
      </c>
      <c r="K1311" s="11">
        <v>296.39100000000002</v>
      </c>
      <c r="L1311" s="11">
        <v>184.17400000000001</v>
      </c>
      <c r="M1311" s="11">
        <v>158.798</v>
      </c>
      <c r="N1311" s="11">
        <v>139.02500000000001</v>
      </c>
      <c r="O1311" s="11">
        <v>143.06200000000001</v>
      </c>
      <c r="P1311" s="11">
        <v>123.899</v>
      </c>
      <c r="Q1311" s="11">
        <v>105.899</v>
      </c>
      <c r="R1311" s="11">
        <v>90.69</v>
      </c>
      <c r="S1311" s="11">
        <v>81.778000000000006</v>
      </c>
      <c r="T1311" s="11">
        <v>69.385000000000005</v>
      </c>
      <c r="U1311" s="11">
        <v>47.73</v>
      </c>
      <c r="V1311" s="11">
        <v>35.436</v>
      </c>
      <c r="W1311" s="11">
        <v>20.498000000000001</v>
      </c>
      <c r="X1311" s="11">
        <v>12.305999999999999</v>
      </c>
      <c r="Y1311" s="11">
        <v>4.7789999999999999</v>
      </c>
      <c r="Z1311" s="11">
        <v>1.833</v>
      </c>
      <c r="AA1311" s="11">
        <v>0.34300000000000003</v>
      </c>
      <c r="AB1311" s="11">
        <v>9.6000000000000002E-2</v>
      </c>
      <c r="AC1311" s="11">
        <v>2E-3</v>
      </c>
    </row>
    <row r="1312" spans="1:29" ht="11.5">
      <c r="A1312" s="15">
        <v>1295</v>
      </c>
      <c r="B1312" s="13" t="s">
        <v>1059</v>
      </c>
      <c r="C1312" s="14" t="s">
        <v>1154</v>
      </c>
      <c r="D1312" s="12"/>
      <c r="E1312" s="12">
        <v>788</v>
      </c>
      <c r="F1312" s="13" t="s">
        <v>1110</v>
      </c>
      <c r="G1312" s="12">
        <v>912</v>
      </c>
      <c r="H1312" s="12">
        <v>1970</v>
      </c>
      <c r="I1312" s="11">
        <v>429.81099999999998</v>
      </c>
      <c r="J1312" s="11">
        <v>400.44299999999998</v>
      </c>
      <c r="K1312" s="11">
        <v>340.27100000000002</v>
      </c>
      <c r="L1312" s="11">
        <v>280.58199999999999</v>
      </c>
      <c r="M1312" s="11">
        <v>164.59399999999999</v>
      </c>
      <c r="N1312" s="11">
        <v>145.869</v>
      </c>
      <c r="O1312" s="11">
        <v>128.197</v>
      </c>
      <c r="P1312" s="11">
        <v>133.24</v>
      </c>
      <c r="Q1312" s="11">
        <v>115.17</v>
      </c>
      <c r="R1312" s="11">
        <v>98.712999999999994</v>
      </c>
      <c r="S1312" s="11">
        <v>83.450999999999993</v>
      </c>
      <c r="T1312" s="11">
        <v>73.221999999999994</v>
      </c>
      <c r="U1312" s="11">
        <v>59.545999999999999</v>
      </c>
      <c r="V1312" s="11">
        <v>38.308999999999997</v>
      </c>
      <c r="W1312" s="11">
        <v>25.585999999999999</v>
      </c>
      <c r="X1312" s="11">
        <v>12.531000000000001</v>
      </c>
      <c r="Y1312" s="11">
        <v>5.9109999999999996</v>
      </c>
      <c r="Z1312" s="11">
        <v>1.665</v>
      </c>
      <c r="AA1312" s="11">
        <v>0.42799999999999999</v>
      </c>
      <c r="AB1312" s="11">
        <v>5.0999999999999997E-2</v>
      </c>
      <c r="AC1312" s="11">
        <v>8.0000000000000002E-3</v>
      </c>
    </row>
    <row r="1313" spans="1:29" ht="11.5">
      <c r="A1313" s="15">
        <v>1296</v>
      </c>
      <c r="B1313" s="13" t="s">
        <v>1059</v>
      </c>
      <c r="C1313" s="14" t="s">
        <v>1154</v>
      </c>
      <c r="D1313" s="12"/>
      <c r="E1313" s="12">
        <v>788</v>
      </c>
      <c r="F1313" s="13" t="s">
        <v>1110</v>
      </c>
      <c r="G1313" s="12">
        <v>912</v>
      </c>
      <c r="H1313" s="12">
        <v>1975</v>
      </c>
      <c r="I1313" s="11">
        <v>454.56</v>
      </c>
      <c r="J1313" s="11">
        <v>415.81099999999998</v>
      </c>
      <c r="K1313" s="11">
        <v>387.81400000000002</v>
      </c>
      <c r="L1313" s="11">
        <v>323.54399999999998</v>
      </c>
      <c r="M1313" s="11">
        <v>260.81200000000001</v>
      </c>
      <c r="N1313" s="11">
        <v>148.36500000000001</v>
      </c>
      <c r="O1313" s="11">
        <v>129.506</v>
      </c>
      <c r="P1313" s="11">
        <v>135.16399999999999</v>
      </c>
      <c r="Q1313" s="11">
        <v>132.405</v>
      </c>
      <c r="R1313" s="11">
        <v>112.51300000000001</v>
      </c>
      <c r="S1313" s="11">
        <v>93.194999999999993</v>
      </c>
      <c r="T1313" s="11">
        <v>77.62</v>
      </c>
      <c r="U1313" s="11">
        <v>68.855999999999995</v>
      </c>
      <c r="V1313" s="11">
        <v>48.613999999999997</v>
      </c>
      <c r="W1313" s="11">
        <v>29</v>
      </c>
      <c r="X1313" s="11">
        <v>16.468</v>
      </c>
      <c r="Y1313" s="11">
        <v>6.4</v>
      </c>
      <c r="Z1313" s="11">
        <v>2.1989999999999998</v>
      </c>
      <c r="AA1313" s="11">
        <v>0.41499999999999998</v>
      </c>
      <c r="AB1313" s="11">
        <v>6.9000000000000006E-2</v>
      </c>
      <c r="AC1313" s="11">
        <v>5.0000000000000001E-3</v>
      </c>
    </row>
    <row r="1314" spans="1:29" ht="11.5">
      <c r="A1314" s="15">
        <v>1297</v>
      </c>
      <c r="B1314" s="13" t="s">
        <v>1059</v>
      </c>
      <c r="C1314" s="14" t="s">
        <v>1154</v>
      </c>
      <c r="D1314" s="12"/>
      <c r="E1314" s="12">
        <v>788</v>
      </c>
      <c r="F1314" s="13" t="s">
        <v>1110</v>
      </c>
      <c r="G1314" s="12">
        <v>912</v>
      </c>
      <c r="H1314" s="12">
        <v>1980</v>
      </c>
      <c r="I1314" s="11">
        <v>501.214</v>
      </c>
      <c r="J1314" s="11">
        <v>441.98599999999999</v>
      </c>
      <c r="K1314" s="11">
        <v>412.29</v>
      </c>
      <c r="L1314" s="11">
        <v>373.18299999999999</v>
      </c>
      <c r="M1314" s="11">
        <v>303.64299999999997</v>
      </c>
      <c r="N1314" s="11">
        <v>249.19499999999999</v>
      </c>
      <c r="O1314" s="11">
        <v>141.34700000000001</v>
      </c>
      <c r="P1314" s="11">
        <v>126.212</v>
      </c>
      <c r="Q1314" s="11">
        <v>133.17400000000001</v>
      </c>
      <c r="R1314" s="11">
        <v>129.38800000000001</v>
      </c>
      <c r="S1314" s="11">
        <v>108.14</v>
      </c>
      <c r="T1314" s="11">
        <v>87.501999999999995</v>
      </c>
      <c r="U1314" s="11">
        <v>70.507999999999996</v>
      </c>
      <c r="V1314" s="11">
        <v>59.222999999999999</v>
      </c>
      <c r="W1314" s="11">
        <v>36.834000000000003</v>
      </c>
      <c r="X1314" s="11">
        <v>18.806000000000001</v>
      </c>
      <c r="Y1314" s="11">
        <v>8.5980000000000008</v>
      </c>
      <c r="Z1314" s="11">
        <v>2.5049999999999999</v>
      </c>
      <c r="AA1314" s="11">
        <v>0.60099999999999998</v>
      </c>
      <c r="AB1314" s="11">
        <v>7.3999999999999996E-2</v>
      </c>
      <c r="AC1314" s="11">
        <v>8.0000000000000002E-3</v>
      </c>
    </row>
    <row r="1315" spans="1:29" ht="11.5">
      <c r="A1315" s="15">
        <v>1298</v>
      </c>
      <c r="B1315" s="13" t="s">
        <v>1059</v>
      </c>
      <c r="C1315" s="14" t="s">
        <v>1154</v>
      </c>
      <c r="D1315" s="12"/>
      <c r="E1315" s="12">
        <v>788</v>
      </c>
      <c r="F1315" s="13" t="s">
        <v>1110</v>
      </c>
      <c r="G1315" s="12">
        <v>912</v>
      </c>
      <c r="H1315" s="12">
        <v>1985</v>
      </c>
      <c r="I1315" s="11">
        <v>537.44500000000005</v>
      </c>
      <c r="J1315" s="11">
        <v>492.10199999999998</v>
      </c>
      <c r="K1315" s="11">
        <v>438.94099999999997</v>
      </c>
      <c r="L1315" s="11">
        <v>408.23500000000001</v>
      </c>
      <c r="M1315" s="11">
        <v>359.274</v>
      </c>
      <c r="N1315" s="11">
        <v>288.34500000000003</v>
      </c>
      <c r="O1315" s="11">
        <v>240.21100000000001</v>
      </c>
      <c r="P1315" s="11">
        <v>146.066</v>
      </c>
      <c r="Q1315" s="11">
        <v>131.78800000000001</v>
      </c>
      <c r="R1315" s="11">
        <v>140.11099999999999</v>
      </c>
      <c r="S1315" s="11">
        <v>136.46799999999999</v>
      </c>
      <c r="T1315" s="11">
        <v>109.23699999999999</v>
      </c>
      <c r="U1315" s="11">
        <v>90.158000000000001</v>
      </c>
      <c r="V1315" s="11">
        <v>66.022000000000006</v>
      </c>
      <c r="W1315" s="11">
        <v>56.415999999999997</v>
      </c>
      <c r="X1315" s="11">
        <v>26.254999999999999</v>
      </c>
      <c r="Y1315" s="11">
        <v>10.173999999999999</v>
      </c>
      <c r="Z1315" s="11">
        <v>3.5219999999999998</v>
      </c>
      <c r="AA1315" s="11">
        <v>0.72499999999999998</v>
      </c>
      <c r="AB1315" s="11">
        <v>0.11600000000000001</v>
      </c>
      <c r="AC1315" s="11">
        <v>8.9999999999999993E-3</v>
      </c>
    </row>
    <row r="1316" spans="1:29" ht="11.5">
      <c r="A1316" s="15">
        <v>1299</v>
      </c>
      <c r="B1316" s="13" t="s">
        <v>1059</v>
      </c>
      <c r="C1316" s="14" t="s">
        <v>1154</v>
      </c>
      <c r="D1316" s="12"/>
      <c r="E1316" s="12">
        <v>788</v>
      </c>
      <c r="F1316" s="13" t="s">
        <v>1110</v>
      </c>
      <c r="G1316" s="12">
        <v>912</v>
      </c>
      <c r="H1316" s="12">
        <v>1990</v>
      </c>
      <c r="I1316" s="11">
        <v>548.16200000000003</v>
      </c>
      <c r="J1316" s="11">
        <v>532.24400000000003</v>
      </c>
      <c r="K1316" s="11">
        <v>489.94799999999998</v>
      </c>
      <c r="L1316" s="11">
        <v>435.13499999999999</v>
      </c>
      <c r="M1316" s="11">
        <v>382.63499999999999</v>
      </c>
      <c r="N1316" s="11">
        <v>347.02300000000002</v>
      </c>
      <c r="O1316" s="11">
        <v>291.38099999999997</v>
      </c>
      <c r="P1316" s="11">
        <v>243.83500000000001</v>
      </c>
      <c r="Q1316" s="11">
        <v>151.001</v>
      </c>
      <c r="R1316" s="11">
        <v>136.917</v>
      </c>
      <c r="S1316" s="11">
        <v>145.34299999999999</v>
      </c>
      <c r="T1316" s="11">
        <v>144.34800000000001</v>
      </c>
      <c r="U1316" s="11">
        <v>107.762</v>
      </c>
      <c r="V1316" s="11">
        <v>85.424999999999997</v>
      </c>
      <c r="W1316" s="11">
        <v>51.783000000000001</v>
      </c>
      <c r="X1316" s="11">
        <v>38.381</v>
      </c>
      <c r="Y1316" s="11">
        <v>14.629</v>
      </c>
      <c r="Z1316" s="11">
        <v>4.3289999999999997</v>
      </c>
      <c r="AA1316" s="11">
        <v>1.0680000000000001</v>
      </c>
      <c r="AB1316" s="11">
        <v>0.14899999999999999</v>
      </c>
      <c r="AC1316" s="11">
        <v>1.4999999999999999E-2</v>
      </c>
    </row>
    <row r="1317" spans="1:29" ht="11.5">
      <c r="A1317" s="15">
        <v>1300</v>
      </c>
      <c r="B1317" s="13" t="s">
        <v>1059</v>
      </c>
      <c r="C1317" s="14" t="s">
        <v>1154</v>
      </c>
      <c r="D1317" s="12"/>
      <c r="E1317" s="12">
        <v>788</v>
      </c>
      <c r="F1317" s="13" t="s">
        <v>1110</v>
      </c>
      <c r="G1317" s="12">
        <v>912</v>
      </c>
      <c r="H1317" s="12">
        <v>1995</v>
      </c>
      <c r="I1317" s="11">
        <v>495.72399999999999</v>
      </c>
      <c r="J1317" s="11">
        <v>550.76199999999994</v>
      </c>
      <c r="K1317" s="11">
        <v>538.83500000000004</v>
      </c>
      <c r="L1317" s="11">
        <v>493.11900000000003</v>
      </c>
      <c r="M1317" s="11">
        <v>424.25400000000002</v>
      </c>
      <c r="N1317" s="11">
        <v>375.54199999999997</v>
      </c>
      <c r="O1317" s="11">
        <v>339.17399999999998</v>
      </c>
      <c r="P1317" s="11">
        <v>292.81799999999998</v>
      </c>
      <c r="Q1317" s="11">
        <v>248.548</v>
      </c>
      <c r="R1317" s="11">
        <v>158.88499999999999</v>
      </c>
      <c r="S1317" s="11">
        <v>141.29300000000001</v>
      </c>
      <c r="T1317" s="11">
        <v>147.535</v>
      </c>
      <c r="U1317" s="11">
        <v>150.71600000000001</v>
      </c>
      <c r="V1317" s="11">
        <v>107.812</v>
      </c>
      <c r="W1317" s="11">
        <v>78.343000000000004</v>
      </c>
      <c r="X1317" s="11">
        <v>36.817999999999998</v>
      </c>
      <c r="Y1317" s="11">
        <v>21.331</v>
      </c>
      <c r="Z1317" s="11">
        <v>5.97</v>
      </c>
      <c r="AA1317" s="11">
        <v>1.1870000000000001</v>
      </c>
      <c r="AB1317" s="11">
        <v>0.184</v>
      </c>
      <c r="AC1317" s="11">
        <v>1.4999999999999999E-2</v>
      </c>
    </row>
    <row r="1318" spans="1:29" ht="11.5">
      <c r="A1318" s="15">
        <v>1301</v>
      </c>
      <c r="B1318" s="13" t="s">
        <v>1059</v>
      </c>
      <c r="C1318" s="14" t="s">
        <v>1154</v>
      </c>
      <c r="D1318" s="12"/>
      <c r="E1318" s="12">
        <v>788</v>
      </c>
      <c r="F1318" s="13" t="s">
        <v>1110</v>
      </c>
      <c r="G1318" s="12">
        <v>912</v>
      </c>
      <c r="H1318" s="12">
        <v>2000</v>
      </c>
      <c r="I1318" s="11">
        <v>436.13499999999999</v>
      </c>
      <c r="J1318" s="11">
        <v>494.02800000000002</v>
      </c>
      <c r="K1318" s="11">
        <v>552.09900000000005</v>
      </c>
      <c r="L1318" s="11">
        <v>527.90800000000002</v>
      </c>
      <c r="M1318" s="11">
        <v>468.81700000000001</v>
      </c>
      <c r="N1318" s="11">
        <v>398.97800000000001</v>
      </c>
      <c r="O1318" s="11">
        <v>363.11</v>
      </c>
      <c r="P1318" s="11">
        <v>338.95499999999998</v>
      </c>
      <c r="Q1318" s="11">
        <v>296.69</v>
      </c>
      <c r="R1318" s="11">
        <v>250.31800000000001</v>
      </c>
      <c r="S1318" s="11">
        <v>155.78299999999999</v>
      </c>
      <c r="T1318" s="11">
        <v>138.25299999999999</v>
      </c>
      <c r="U1318" s="11">
        <v>140.476</v>
      </c>
      <c r="V1318" s="11">
        <v>138.22900000000001</v>
      </c>
      <c r="W1318" s="11">
        <v>96.194999999999993</v>
      </c>
      <c r="X1318" s="11">
        <v>60.947000000000003</v>
      </c>
      <c r="Y1318" s="11">
        <v>21.283999999999999</v>
      </c>
      <c r="Z1318" s="11">
        <v>9.0380000000000003</v>
      </c>
      <c r="AA1318" s="11">
        <v>1.6990000000000001</v>
      </c>
      <c r="AB1318" s="11">
        <v>0.20699999999999999</v>
      </c>
      <c r="AC1318" s="11">
        <v>1.9E-2</v>
      </c>
    </row>
    <row r="1319" spans="1:29" ht="11.5">
      <c r="A1319" s="15">
        <v>1302</v>
      </c>
      <c r="B1319" s="13" t="s">
        <v>1059</v>
      </c>
      <c r="C1319" s="14" t="s">
        <v>1154</v>
      </c>
      <c r="D1319" s="12"/>
      <c r="E1319" s="12">
        <v>788</v>
      </c>
      <c r="F1319" s="13" t="s">
        <v>1110</v>
      </c>
      <c r="G1319" s="12">
        <v>912</v>
      </c>
      <c r="H1319" s="12">
        <v>2005</v>
      </c>
      <c r="I1319" s="11">
        <v>413.78500000000003</v>
      </c>
      <c r="J1319" s="11">
        <v>431.44</v>
      </c>
      <c r="K1319" s="11">
        <v>491.58100000000002</v>
      </c>
      <c r="L1319" s="11">
        <v>547.42100000000005</v>
      </c>
      <c r="M1319" s="11">
        <v>515.50199999999995</v>
      </c>
      <c r="N1319" s="11">
        <v>428.12099999999998</v>
      </c>
      <c r="O1319" s="11">
        <v>361.41699999999997</v>
      </c>
      <c r="P1319" s="11">
        <v>347.40300000000002</v>
      </c>
      <c r="Q1319" s="11">
        <v>336.51799999999997</v>
      </c>
      <c r="R1319" s="11">
        <v>295.19600000000003</v>
      </c>
      <c r="S1319" s="11">
        <v>245.03</v>
      </c>
      <c r="T1319" s="11">
        <v>154.011</v>
      </c>
      <c r="U1319" s="11">
        <v>131.518</v>
      </c>
      <c r="V1319" s="11">
        <v>126.232</v>
      </c>
      <c r="W1319" s="11">
        <v>114.815</v>
      </c>
      <c r="X1319" s="11">
        <v>70.204999999999998</v>
      </c>
      <c r="Y1319" s="11">
        <v>35.902999999999999</v>
      </c>
      <c r="Z1319" s="11">
        <v>9.2439999999999998</v>
      </c>
      <c r="AA1319" s="11">
        <v>2.6309999999999998</v>
      </c>
      <c r="AB1319" s="11">
        <v>0.308</v>
      </c>
      <c r="AC1319" s="11">
        <v>2.1999999999999999E-2</v>
      </c>
    </row>
    <row r="1320" spans="1:29" ht="11.5">
      <c r="A1320" s="15">
        <v>1303</v>
      </c>
      <c r="B1320" s="13" t="s">
        <v>1059</v>
      </c>
      <c r="C1320" s="14" t="s">
        <v>1154</v>
      </c>
      <c r="D1320" s="12"/>
      <c r="E1320" s="12">
        <v>788</v>
      </c>
      <c r="F1320" s="13" t="s">
        <v>1110</v>
      </c>
      <c r="G1320" s="12">
        <v>912</v>
      </c>
      <c r="H1320" s="12">
        <v>2010</v>
      </c>
      <c r="I1320" s="11">
        <v>445.84500000000003</v>
      </c>
      <c r="J1320" s="11">
        <v>411.18400000000003</v>
      </c>
      <c r="K1320" s="11">
        <v>430.48200000000003</v>
      </c>
      <c r="L1320" s="11">
        <v>490.95</v>
      </c>
      <c r="M1320" s="11">
        <v>525.38099999999997</v>
      </c>
      <c r="N1320" s="11">
        <v>490.20400000000001</v>
      </c>
      <c r="O1320" s="11">
        <v>413.10300000000001</v>
      </c>
      <c r="P1320" s="11">
        <v>359.15899999999999</v>
      </c>
      <c r="Q1320" s="11">
        <v>351.19499999999999</v>
      </c>
      <c r="R1320" s="11">
        <v>340.21199999999999</v>
      </c>
      <c r="S1320" s="11">
        <v>291.55399999999997</v>
      </c>
      <c r="T1320" s="11">
        <v>237.76400000000001</v>
      </c>
      <c r="U1320" s="11">
        <v>146.25700000000001</v>
      </c>
      <c r="V1320" s="11">
        <v>119.988</v>
      </c>
      <c r="W1320" s="11">
        <v>104.94199999999999</v>
      </c>
      <c r="X1320" s="11">
        <v>83.972999999999999</v>
      </c>
      <c r="Y1320" s="11">
        <v>41.743000000000002</v>
      </c>
      <c r="Z1320" s="11">
        <v>15.837</v>
      </c>
      <c r="AA1320" s="11">
        <v>2.7429999999999999</v>
      </c>
      <c r="AB1320" s="11">
        <v>0.48499999999999999</v>
      </c>
      <c r="AC1320" s="11">
        <v>3.2000000000000001E-2</v>
      </c>
    </row>
    <row r="1321" spans="1:29" ht="11.5">
      <c r="A1321" s="15">
        <v>1304</v>
      </c>
      <c r="B1321" s="13" t="s">
        <v>1059</v>
      </c>
      <c r="C1321" s="14" t="s">
        <v>1154</v>
      </c>
      <c r="D1321" s="12"/>
      <c r="E1321" s="12">
        <v>788</v>
      </c>
      <c r="F1321" s="13" t="s">
        <v>1110</v>
      </c>
      <c r="G1321" s="12">
        <v>912</v>
      </c>
      <c r="H1321" s="12">
        <v>2015</v>
      </c>
      <c r="I1321" s="11">
        <v>522.86199999999997</v>
      </c>
      <c r="J1321" s="11">
        <v>442.66300000000001</v>
      </c>
      <c r="K1321" s="11">
        <v>410.26</v>
      </c>
      <c r="L1321" s="11">
        <v>429.161</v>
      </c>
      <c r="M1321" s="11">
        <v>460.04700000000003</v>
      </c>
      <c r="N1321" s="11">
        <v>452.43700000000001</v>
      </c>
      <c r="O1321" s="11">
        <v>488.27600000000001</v>
      </c>
      <c r="P1321" s="11">
        <v>411.178</v>
      </c>
      <c r="Q1321" s="11">
        <v>356.66</v>
      </c>
      <c r="R1321" s="11">
        <v>346.964</v>
      </c>
      <c r="S1321" s="11">
        <v>332.75799999999998</v>
      </c>
      <c r="T1321" s="11">
        <v>280.26499999999999</v>
      </c>
      <c r="U1321" s="11">
        <v>222.63300000000001</v>
      </c>
      <c r="V1321" s="11">
        <v>131.59</v>
      </c>
      <c r="W1321" s="11">
        <v>100.789</v>
      </c>
      <c r="X1321" s="11">
        <v>77.933000000000007</v>
      </c>
      <c r="Y1321" s="11">
        <v>50.957000000000001</v>
      </c>
      <c r="Z1321" s="11">
        <v>18.829000000000001</v>
      </c>
      <c r="AA1321" s="11">
        <v>4.7969999999999997</v>
      </c>
      <c r="AB1321" s="11">
        <v>0.51600000000000001</v>
      </c>
      <c r="AC1321" s="11">
        <v>5.0999999999999997E-2</v>
      </c>
    </row>
    <row r="1322" spans="1:29" ht="11.5">
      <c r="A1322" s="15">
        <v>1305</v>
      </c>
      <c r="B1322" s="13" t="s">
        <v>1059</v>
      </c>
      <c r="C1322" s="14" t="s">
        <v>1154</v>
      </c>
      <c r="D1322" s="12"/>
      <c r="E1322" s="12">
        <v>788</v>
      </c>
      <c r="F1322" s="13" t="s">
        <v>1110</v>
      </c>
      <c r="G1322" s="12">
        <v>912</v>
      </c>
      <c r="H1322" s="12">
        <v>2020</v>
      </c>
      <c r="I1322" s="11">
        <v>515.06299999999999</v>
      </c>
      <c r="J1322" s="11">
        <v>522.024</v>
      </c>
      <c r="K1322" s="11">
        <v>441.98899999999998</v>
      </c>
      <c r="L1322" s="11">
        <v>408.536</v>
      </c>
      <c r="M1322" s="11">
        <v>426.108</v>
      </c>
      <c r="N1322" s="11">
        <v>456.673</v>
      </c>
      <c r="O1322" s="11">
        <v>449.41399999999999</v>
      </c>
      <c r="P1322" s="11">
        <v>485.20499999999998</v>
      </c>
      <c r="Q1322" s="11">
        <v>407.87900000000002</v>
      </c>
      <c r="R1322" s="11">
        <v>352.25799999999998</v>
      </c>
      <c r="S1322" s="11">
        <v>339.69499999999999</v>
      </c>
      <c r="T1322" s="11">
        <v>320.786</v>
      </c>
      <c r="U1322" s="11">
        <v>263.858</v>
      </c>
      <c r="V1322" s="11">
        <v>202.12899999999999</v>
      </c>
      <c r="W1322" s="11">
        <v>112.16200000000001</v>
      </c>
      <c r="X1322" s="11">
        <v>76.635999999999996</v>
      </c>
      <c r="Y1322" s="11">
        <v>49.027000000000001</v>
      </c>
      <c r="Z1322" s="11">
        <v>24.187000000000001</v>
      </c>
      <c r="AA1322" s="11">
        <v>6.0860000000000003</v>
      </c>
      <c r="AB1322" s="11">
        <v>0.97599999999999998</v>
      </c>
      <c r="AC1322" s="11">
        <v>6.0999999999999999E-2</v>
      </c>
    </row>
    <row r="1323" spans="1:29" ht="11.5">
      <c r="A1323" s="15">
        <v>1306</v>
      </c>
      <c r="B1323" s="13" t="s">
        <v>1059</v>
      </c>
      <c r="C1323" s="14" t="s">
        <v>1155</v>
      </c>
      <c r="D1323" s="12"/>
      <c r="E1323" s="12">
        <v>732</v>
      </c>
      <c r="F1323" s="13" t="s">
        <v>1110</v>
      </c>
      <c r="G1323" s="12">
        <v>912</v>
      </c>
      <c r="H1323" s="12">
        <v>1950</v>
      </c>
      <c r="I1323" s="11">
        <v>1.194</v>
      </c>
      <c r="J1323" s="11">
        <v>0.93400000000000005</v>
      </c>
      <c r="K1323" s="11">
        <v>0.80400000000000005</v>
      </c>
      <c r="L1323" s="11">
        <v>0.7</v>
      </c>
      <c r="M1323" s="11">
        <v>0.60699999999999998</v>
      </c>
      <c r="N1323" s="11">
        <v>0.51800000000000002</v>
      </c>
      <c r="O1323" s="11">
        <v>0.441</v>
      </c>
      <c r="P1323" s="11">
        <v>0.375</v>
      </c>
      <c r="Q1323" s="11">
        <v>0.313</v>
      </c>
      <c r="R1323" s="11">
        <v>0.26</v>
      </c>
      <c r="S1323" s="11">
        <v>0.21</v>
      </c>
      <c r="T1323" s="11">
        <v>0.16400000000000001</v>
      </c>
      <c r="U1323" s="11">
        <v>0.122</v>
      </c>
      <c r="V1323" s="11">
        <v>8.4000000000000005E-2</v>
      </c>
      <c r="W1323" s="11">
        <v>5.0999999999999997E-2</v>
      </c>
      <c r="X1323" s="11">
        <v>2.5000000000000001E-2</v>
      </c>
      <c r="Y1323" s="11">
        <v>8.0000000000000002E-3</v>
      </c>
      <c r="Z1323" s="11">
        <v>2E-3</v>
      </c>
      <c r="AA1323" s="11">
        <v>0</v>
      </c>
      <c r="AB1323" s="11">
        <v>0</v>
      </c>
      <c r="AC1323" s="11">
        <v>0</v>
      </c>
    </row>
    <row r="1324" spans="1:29" ht="11.5">
      <c r="A1324" s="15">
        <v>1307</v>
      </c>
      <c r="B1324" s="13" t="s">
        <v>1059</v>
      </c>
      <c r="C1324" s="14" t="s">
        <v>1155</v>
      </c>
      <c r="D1324" s="12"/>
      <c r="E1324" s="12">
        <v>732</v>
      </c>
      <c r="F1324" s="13" t="s">
        <v>1110</v>
      </c>
      <c r="G1324" s="12">
        <v>912</v>
      </c>
      <c r="H1324" s="12">
        <v>1955</v>
      </c>
      <c r="I1324" s="11">
        <v>1.619</v>
      </c>
      <c r="J1324" s="11">
        <v>1.252</v>
      </c>
      <c r="K1324" s="11">
        <v>1.198</v>
      </c>
      <c r="L1324" s="11">
        <v>1.26</v>
      </c>
      <c r="M1324" s="11">
        <v>1.2769999999999999</v>
      </c>
      <c r="N1324" s="11">
        <v>1.042</v>
      </c>
      <c r="O1324" s="11">
        <v>0.77800000000000002</v>
      </c>
      <c r="P1324" s="11">
        <v>0.63700000000000001</v>
      </c>
      <c r="Q1324" s="11">
        <v>0.53500000000000003</v>
      </c>
      <c r="R1324" s="11">
        <v>0.40799999999999997</v>
      </c>
      <c r="S1324" s="11">
        <v>0.311</v>
      </c>
      <c r="T1324" s="11">
        <v>0.247</v>
      </c>
      <c r="U1324" s="11">
        <v>0.19500000000000001</v>
      </c>
      <c r="V1324" s="11">
        <v>0.14000000000000001</v>
      </c>
      <c r="W1324" s="11">
        <v>8.7999999999999995E-2</v>
      </c>
      <c r="X1324" s="11">
        <v>3.5999999999999997E-2</v>
      </c>
      <c r="Y1324" s="11">
        <v>0.01</v>
      </c>
      <c r="Z1324" s="11">
        <v>2E-3</v>
      </c>
      <c r="AA1324" s="11">
        <v>0</v>
      </c>
      <c r="AB1324" s="11">
        <v>0</v>
      </c>
      <c r="AC1324" s="11">
        <v>0</v>
      </c>
    </row>
    <row r="1325" spans="1:29" ht="11.5">
      <c r="A1325" s="15">
        <v>1308</v>
      </c>
      <c r="B1325" s="13" t="s">
        <v>1059</v>
      </c>
      <c r="C1325" s="14" t="s">
        <v>1155</v>
      </c>
      <c r="D1325" s="12"/>
      <c r="E1325" s="12">
        <v>732</v>
      </c>
      <c r="F1325" s="13" t="s">
        <v>1110</v>
      </c>
      <c r="G1325" s="12">
        <v>912</v>
      </c>
      <c r="H1325" s="12">
        <v>1960</v>
      </c>
      <c r="I1325" s="11">
        <v>2.6829999999999998</v>
      </c>
      <c r="J1325" s="11">
        <v>1.734</v>
      </c>
      <c r="K1325" s="11">
        <v>1.649</v>
      </c>
      <c r="L1325" s="11">
        <v>1.879</v>
      </c>
      <c r="M1325" s="11">
        <v>2.11</v>
      </c>
      <c r="N1325" s="11">
        <v>1.91</v>
      </c>
      <c r="O1325" s="11">
        <v>1.4159999999999999</v>
      </c>
      <c r="P1325" s="11">
        <v>1.0629999999999999</v>
      </c>
      <c r="Q1325" s="11">
        <v>0.87</v>
      </c>
      <c r="R1325" s="11">
        <v>0.66900000000000004</v>
      </c>
      <c r="S1325" s="11">
        <v>0.47499999999999998</v>
      </c>
      <c r="T1325" s="11">
        <v>0.35799999999999998</v>
      </c>
      <c r="U1325" s="11">
        <v>0.29099999999999998</v>
      </c>
      <c r="V1325" s="11">
        <v>0.22</v>
      </c>
      <c r="W1325" s="11">
        <v>0.14099999999999999</v>
      </c>
      <c r="X1325" s="11">
        <v>6.0999999999999999E-2</v>
      </c>
      <c r="Y1325" s="11">
        <v>1.6E-2</v>
      </c>
      <c r="Z1325" s="11">
        <v>3.0000000000000001E-3</v>
      </c>
      <c r="AA1325" s="11">
        <v>0</v>
      </c>
      <c r="AB1325" s="11">
        <v>0</v>
      </c>
      <c r="AC1325" s="11">
        <v>0</v>
      </c>
    </row>
    <row r="1326" spans="1:29" ht="11.5">
      <c r="A1326" s="15">
        <v>1309</v>
      </c>
      <c r="B1326" s="13" t="s">
        <v>1059</v>
      </c>
      <c r="C1326" s="14" t="s">
        <v>1155</v>
      </c>
      <c r="D1326" s="12"/>
      <c r="E1326" s="12">
        <v>732</v>
      </c>
      <c r="F1326" s="13" t="s">
        <v>1110</v>
      </c>
      <c r="G1326" s="12">
        <v>912</v>
      </c>
      <c r="H1326" s="12">
        <v>1965</v>
      </c>
      <c r="I1326" s="11">
        <v>4.3579999999999997</v>
      </c>
      <c r="J1326" s="11">
        <v>2.8580000000000001</v>
      </c>
      <c r="K1326" s="11">
        <v>2.3420000000000001</v>
      </c>
      <c r="L1326" s="11">
        <v>2.6819999999999999</v>
      </c>
      <c r="M1326" s="11">
        <v>3.1680000000000001</v>
      </c>
      <c r="N1326" s="11">
        <v>3.0649999999999999</v>
      </c>
      <c r="O1326" s="11">
        <v>2.4630000000000001</v>
      </c>
      <c r="P1326" s="11">
        <v>1.788</v>
      </c>
      <c r="Q1326" s="11">
        <v>1.381</v>
      </c>
      <c r="R1326" s="11">
        <v>1.101</v>
      </c>
      <c r="S1326" s="11">
        <v>0.78200000000000003</v>
      </c>
      <c r="T1326" s="11">
        <v>0.54800000000000004</v>
      </c>
      <c r="U1326" s="11">
        <v>0.42799999999999999</v>
      </c>
      <c r="V1326" s="11">
        <v>0.33100000000000002</v>
      </c>
      <c r="W1326" s="11">
        <v>0.223</v>
      </c>
      <c r="X1326" s="11">
        <v>9.9000000000000005E-2</v>
      </c>
      <c r="Y1326" s="11">
        <v>2.5999999999999999E-2</v>
      </c>
      <c r="Z1326" s="11">
        <v>4.0000000000000001E-3</v>
      </c>
      <c r="AA1326" s="11">
        <v>0</v>
      </c>
      <c r="AB1326" s="11">
        <v>0</v>
      </c>
      <c r="AC1326" s="11">
        <v>0</v>
      </c>
    </row>
    <row r="1327" spans="1:29" ht="11.5">
      <c r="A1327" s="15">
        <v>1310</v>
      </c>
      <c r="B1327" s="13" t="s">
        <v>1059</v>
      </c>
      <c r="C1327" s="14" t="s">
        <v>1155</v>
      </c>
      <c r="D1327" s="12"/>
      <c r="E1327" s="12">
        <v>732</v>
      </c>
      <c r="F1327" s="13" t="s">
        <v>1110</v>
      </c>
      <c r="G1327" s="12">
        <v>912</v>
      </c>
      <c r="H1327" s="12">
        <v>1970</v>
      </c>
      <c r="I1327" s="11">
        <v>6.577</v>
      </c>
      <c r="J1327" s="11">
        <v>4.9279999999999999</v>
      </c>
      <c r="K1327" s="11">
        <v>4.2460000000000004</v>
      </c>
      <c r="L1327" s="11">
        <v>3.819</v>
      </c>
      <c r="M1327" s="11">
        <v>4.0529999999999999</v>
      </c>
      <c r="N1327" s="11">
        <v>4.24</v>
      </c>
      <c r="O1327" s="11">
        <v>3.6850000000000001</v>
      </c>
      <c r="P1327" s="11">
        <v>2.9420000000000002</v>
      </c>
      <c r="Q1327" s="11">
        <v>2.2330000000000001</v>
      </c>
      <c r="R1327" s="11">
        <v>1.631</v>
      </c>
      <c r="S1327" s="11">
        <v>1.2330000000000001</v>
      </c>
      <c r="T1327" s="11">
        <v>0.874</v>
      </c>
      <c r="U1327" s="11">
        <v>0.64400000000000002</v>
      </c>
      <c r="V1327" s="11">
        <v>0.48499999999999999</v>
      </c>
      <c r="W1327" s="11">
        <v>0.33100000000000002</v>
      </c>
      <c r="X1327" s="11">
        <v>0.155</v>
      </c>
      <c r="Y1327" s="11">
        <v>4.2999999999999997E-2</v>
      </c>
      <c r="Z1327" s="11">
        <v>8.9999999999999993E-3</v>
      </c>
      <c r="AA1327" s="11">
        <v>0</v>
      </c>
      <c r="AB1327" s="11">
        <v>0</v>
      </c>
      <c r="AC1327" s="11">
        <v>0</v>
      </c>
    </row>
    <row r="1328" spans="1:29" ht="11.5">
      <c r="A1328" s="15">
        <v>1311</v>
      </c>
      <c r="B1328" s="13" t="s">
        <v>1059</v>
      </c>
      <c r="C1328" s="14" t="s">
        <v>1155</v>
      </c>
      <c r="D1328" s="12"/>
      <c r="E1328" s="12">
        <v>732</v>
      </c>
      <c r="F1328" s="13" t="s">
        <v>1110</v>
      </c>
      <c r="G1328" s="12">
        <v>912</v>
      </c>
      <c r="H1328" s="12">
        <v>1975</v>
      </c>
      <c r="I1328" s="11">
        <v>6.6230000000000002</v>
      </c>
      <c r="J1328" s="11">
        <v>5.8289999999999997</v>
      </c>
      <c r="K1328" s="11">
        <v>4.9450000000000003</v>
      </c>
      <c r="L1328" s="11">
        <v>4.641</v>
      </c>
      <c r="M1328" s="11">
        <v>3.9249999999999998</v>
      </c>
      <c r="N1328" s="11">
        <v>2.9159999999999999</v>
      </c>
      <c r="O1328" s="11">
        <v>2.29</v>
      </c>
      <c r="P1328" s="11">
        <v>1.851</v>
      </c>
      <c r="Q1328" s="11">
        <v>1.617</v>
      </c>
      <c r="R1328" s="11">
        <v>1.599</v>
      </c>
      <c r="S1328" s="11">
        <v>1.3140000000000001</v>
      </c>
      <c r="T1328" s="11">
        <v>0.98799999999999999</v>
      </c>
      <c r="U1328" s="11">
        <v>0.67600000000000005</v>
      </c>
      <c r="V1328" s="11">
        <v>0.46500000000000002</v>
      </c>
      <c r="W1328" s="11">
        <v>0.316</v>
      </c>
      <c r="X1328" s="11">
        <v>0.17799999999999999</v>
      </c>
      <c r="Y1328" s="11">
        <v>0.06</v>
      </c>
      <c r="Z1328" s="11">
        <v>1.2E-2</v>
      </c>
      <c r="AA1328" s="11">
        <v>2E-3</v>
      </c>
      <c r="AB1328" s="11">
        <v>0</v>
      </c>
      <c r="AC1328" s="11">
        <v>0</v>
      </c>
    </row>
    <row r="1329" spans="1:29" ht="11.5">
      <c r="A1329" s="15">
        <v>1312</v>
      </c>
      <c r="B1329" s="13" t="s">
        <v>1059</v>
      </c>
      <c r="C1329" s="14" t="s">
        <v>1155</v>
      </c>
      <c r="D1329" s="12"/>
      <c r="E1329" s="12">
        <v>732</v>
      </c>
      <c r="F1329" s="13" t="s">
        <v>1110</v>
      </c>
      <c r="G1329" s="12">
        <v>912</v>
      </c>
      <c r="H1329" s="12">
        <v>1980</v>
      </c>
      <c r="I1329" s="11">
        <v>11.505000000000001</v>
      </c>
      <c r="J1329" s="11">
        <v>8.2620000000000005</v>
      </c>
      <c r="K1329" s="11">
        <v>8.0370000000000008</v>
      </c>
      <c r="L1329" s="11">
        <v>8.23</v>
      </c>
      <c r="M1329" s="11">
        <v>9.0530000000000008</v>
      </c>
      <c r="N1329" s="11">
        <v>8.4320000000000004</v>
      </c>
      <c r="O1329" s="11">
        <v>6.4459999999999997</v>
      </c>
      <c r="P1329" s="11">
        <v>4.8739999999999997</v>
      </c>
      <c r="Q1329" s="11">
        <v>3.944</v>
      </c>
      <c r="R1329" s="11">
        <v>3.1589999999999998</v>
      </c>
      <c r="S1329" s="11">
        <v>2.7010000000000001</v>
      </c>
      <c r="T1329" s="11">
        <v>2.157</v>
      </c>
      <c r="U1329" s="11">
        <v>1.6639999999999999</v>
      </c>
      <c r="V1329" s="11">
        <v>1.1000000000000001</v>
      </c>
      <c r="W1329" s="11">
        <v>0.73399999999999999</v>
      </c>
      <c r="X1329" s="11">
        <v>0.47599999999999998</v>
      </c>
      <c r="Y1329" s="11">
        <v>0.22800000000000001</v>
      </c>
      <c r="Z1329" s="11">
        <v>4.2999999999999997E-2</v>
      </c>
      <c r="AA1329" s="11">
        <v>1E-3</v>
      </c>
      <c r="AB1329" s="11">
        <v>0</v>
      </c>
      <c r="AC1329" s="11">
        <v>0</v>
      </c>
    </row>
    <row r="1330" spans="1:29" ht="11.5">
      <c r="A1330" s="15">
        <v>1313</v>
      </c>
      <c r="B1330" s="13" t="s">
        <v>1059</v>
      </c>
      <c r="C1330" s="14" t="s">
        <v>1155</v>
      </c>
      <c r="D1330" s="12"/>
      <c r="E1330" s="12">
        <v>732</v>
      </c>
      <c r="F1330" s="13" t="s">
        <v>1110</v>
      </c>
      <c r="G1330" s="12">
        <v>912</v>
      </c>
      <c r="H1330" s="12">
        <v>1985</v>
      </c>
      <c r="I1330" s="11">
        <v>14.675000000000001</v>
      </c>
      <c r="J1330" s="11">
        <v>11.406000000000001</v>
      </c>
      <c r="K1330" s="11">
        <v>8.7469999999999999</v>
      </c>
      <c r="L1330" s="11">
        <v>8.4969999999999999</v>
      </c>
      <c r="M1330" s="11">
        <v>8.7989999999999995</v>
      </c>
      <c r="N1330" s="11">
        <v>9.6649999999999991</v>
      </c>
      <c r="O1330" s="11">
        <v>8.8469999999999995</v>
      </c>
      <c r="P1330" s="11">
        <v>6.6550000000000002</v>
      </c>
      <c r="Q1330" s="11">
        <v>4.9589999999999996</v>
      </c>
      <c r="R1330" s="11">
        <v>3.9540000000000002</v>
      </c>
      <c r="S1330" s="11">
        <v>3.0779999999999998</v>
      </c>
      <c r="T1330" s="11">
        <v>2.532</v>
      </c>
      <c r="U1330" s="11">
        <v>1.9239999999999999</v>
      </c>
      <c r="V1330" s="11">
        <v>1.3819999999999999</v>
      </c>
      <c r="W1330" s="11">
        <v>0.82699999999999996</v>
      </c>
      <c r="X1330" s="11">
        <v>0.47099999999999997</v>
      </c>
      <c r="Y1330" s="11">
        <v>0.24099999999999999</v>
      </c>
      <c r="Z1330" s="11">
        <v>0.08</v>
      </c>
      <c r="AA1330" s="11">
        <v>8.9999999999999993E-3</v>
      </c>
      <c r="AB1330" s="11">
        <v>0</v>
      </c>
      <c r="AC1330" s="11">
        <v>0</v>
      </c>
    </row>
    <row r="1331" spans="1:29" ht="11.5">
      <c r="A1331" s="15">
        <v>1314</v>
      </c>
      <c r="B1331" s="13" t="s">
        <v>1059</v>
      </c>
      <c r="C1331" s="14" t="s">
        <v>1155</v>
      </c>
      <c r="D1331" s="12"/>
      <c r="E1331" s="12">
        <v>732</v>
      </c>
      <c r="F1331" s="13" t="s">
        <v>1110</v>
      </c>
      <c r="G1331" s="12">
        <v>912</v>
      </c>
      <c r="H1331" s="12">
        <v>1990</v>
      </c>
      <c r="I1331" s="11">
        <v>16.010999999999999</v>
      </c>
      <c r="J1331" s="11">
        <v>14.385</v>
      </c>
      <c r="K1331" s="11">
        <v>11.871</v>
      </c>
      <c r="L1331" s="11">
        <v>10.109</v>
      </c>
      <c r="M1331" s="11">
        <v>10.333</v>
      </c>
      <c r="N1331" s="11">
        <v>10.220000000000001</v>
      </c>
      <c r="O1331" s="11">
        <v>10.592000000000001</v>
      </c>
      <c r="P1331" s="11">
        <v>9.6969999999999992</v>
      </c>
      <c r="Q1331" s="11">
        <v>6.5529999999999999</v>
      </c>
      <c r="R1331" s="11">
        <v>3.944</v>
      </c>
      <c r="S1331" s="11">
        <v>2.9279999999999999</v>
      </c>
      <c r="T1331" s="11">
        <v>2.1920000000000002</v>
      </c>
      <c r="U1331" s="11">
        <v>1.87</v>
      </c>
      <c r="V1331" s="11">
        <v>1.353</v>
      </c>
      <c r="W1331" s="11">
        <v>0.93600000000000005</v>
      </c>
      <c r="X1331" s="11">
        <v>0.52700000000000002</v>
      </c>
      <c r="Y1331" s="11">
        <v>0.23599999999999999</v>
      </c>
      <c r="Z1331" s="11">
        <v>8.5000000000000006E-2</v>
      </c>
      <c r="AA1331" s="11">
        <v>1.7999999999999999E-2</v>
      </c>
      <c r="AB1331" s="11">
        <v>0</v>
      </c>
      <c r="AC1331" s="11">
        <v>0</v>
      </c>
    </row>
    <row r="1332" spans="1:29" ht="11.5">
      <c r="A1332" s="15">
        <v>1315</v>
      </c>
      <c r="B1332" s="13" t="s">
        <v>1059</v>
      </c>
      <c r="C1332" s="14" t="s">
        <v>1155</v>
      </c>
      <c r="D1332" s="12"/>
      <c r="E1332" s="12">
        <v>732</v>
      </c>
      <c r="F1332" s="13" t="s">
        <v>1110</v>
      </c>
      <c r="G1332" s="12">
        <v>912</v>
      </c>
      <c r="H1332" s="12">
        <v>1995</v>
      </c>
      <c r="I1332" s="11">
        <v>17.433</v>
      </c>
      <c r="J1332" s="11">
        <v>16.173999999999999</v>
      </c>
      <c r="K1332" s="11">
        <v>14.99</v>
      </c>
      <c r="L1332" s="11">
        <v>13.118</v>
      </c>
      <c r="M1332" s="11">
        <v>11.744999999999999</v>
      </c>
      <c r="N1332" s="11">
        <v>11.907</v>
      </c>
      <c r="O1332" s="11">
        <v>11.465</v>
      </c>
      <c r="P1332" s="11">
        <v>11.334</v>
      </c>
      <c r="Q1332" s="11">
        <v>9.2870000000000008</v>
      </c>
      <c r="R1332" s="11">
        <v>5.399</v>
      </c>
      <c r="S1332" s="11">
        <v>3.0379999999999998</v>
      </c>
      <c r="T1332" s="11">
        <v>2.2130000000000001</v>
      </c>
      <c r="U1332" s="11">
        <v>1.607</v>
      </c>
      <c r="V1332" s="11">
        <v>1.3260000000000001</v>
      </c>
      <c r="W1332" s="11">
        <v>0.89500000000000002</v>
      </c>
      <c r="X1332" s="11">
        <v>0.57499999999999996</v>
      </c>
      <c r="Y1332" s="11">
        <v>0.27100000000000002</v>
      </c>
      <c r="Z1332" s="11">
        <v>8.5999999999999993E-2</v>
      </c>
      <c r="AA1332" s="11">
        <v>1.9E-2</v>
      </c>
      <c r="AB1332" s="11">
        <v>2E-3</v>
      </c>
      <c r="AC1332" s="11">
        <v>0</v>
      </c>
    </row>
    <row r="1333" spans="1:29" ht="11.5">
      <c r="A1333" s="15">
        <v>1316</v>
      </c>
      <c r="B1333" s="13" t="s">
        <v>1059</v>
      </c>
      <c r="C1333" s="14" t="s">
        <v>1155</v>
      </c>
      <c r="D1333" s="12"/>
      <c r="E1333" s="12">
        <v>732</v>
      </c>
      <c r="F1333" s="13" t="s">
        <v>1110</v>
      </c>
      <c r="G1333" s="12">
        <v>912</v>
      </c>
      <c r="H1333" s="12">
        <v>2000</v>
      </c>
      <c r="I1333" s="11">
        <v>19.148</v>
      </c>
      <c r="J1333" s="11">
        <v>18.847000000000001</v>
      </c>
      <c r="K1333" s="11">
        <v>17.559000000000001</v>
      </c>
      <c r="L1333" s="11">
        <v>16.628</v>
      </c>
      <c r="M1333" s="11">
        <v>15.848000000000001</v>
      </c>
      <c r="N1333" s="11">
        <v>15.249000000000001</v>
      </c>
      <c r="O1333" s="11">
        <v>14.965</v>
      </c>
      <c r="P1333" s="11">
        <v>13.664</v>
      </c>
      <c r="Q1333" s="11">
        <v>11.433</v>
      </c>
      <c r="R1333" s="11">
        <v>7.9420000000000002</v>
      </c>
      <c r="S1333" s="11">
        <v>4.4409999999999998</v>
      </c>
      <c r="T1333" s="11">
        <v>2.677</v>
      </c>
      <c r="U1333" s="11">
        <v>2.157</v>
      </c>
      <c r="V1333" s="11">
        <v>1.532</v>
      </c>
      <c r="W1333" s="11">
        <v>1.165</v>
      </c>
      <c r="X1333" s="11">
        <v>0.71599999999999997</v>
      </c>
      <c r="Y1333" s="11">
        <v>0.34100000000000003</v>
      </c>
      <c r="Z1333" s="11">
        <v>0.1</v>
      </c>
      <c r="AA1333" s="11">
        <v>0.02</v>
      </c>
      <c r="AB1333" s="11">
        <v>2E-3</v>
      </c>
      <c r="AC1333" s="11">
        <v>0</v>
      </c>
    </row>
    <row r="1334" spans="1:29" ht="11.5">
      <c r="A1334" s="15">
        <v>1317</v>
      </c>
      <c r="B1334" s="13" t="s">
        <v>1059</v>
      </c>
      <c r="C1334" s="14" t="s">
        <v>1155</v>
      </c>
      <c r="D1334" s="12"/>
      <c r="E1334" s="12">
        <v>732</v>
      </c>
      <c r="F1334" s="13" t="s">
        <v>1110</v>
      </c>
      <c r="G1334" s="12">
        <v>912</v>
      </c>
      <c r="H1334" s="12">
        <v>2005</v>
      </c>
      <c r="I1334" s="11">
        <v>23.542000000000002</v>
      </c>
      <c r="J1334" s="11">
        <v>23.076000000000001</v>
      </c>
      <c r="K1334" s="11">
        <v>22.888000000000002</v>
      </c>
      <c r="L1334" s="11">
        <v>22.364000000000001</v>
      </c>
      <c r="M1334" s="11">
        <v>23.068999999999999</v>
      </c>
      <c r="N1334" s="11">
        <v>23.331</v>
      </c>
      <c r="O1334" s="11">
        <v>21.81</v>
      </c>
      <c r="P1334" s="11">
        <v>19.376999999999999</v>
      </c>
      <c r="Q1334" s="11">
        <v>16.108000000000001</v>
      </c>
      <c r="R1334" s="11">
        <v>12.817</v>
      </c>
      <c r="S1334" s="11">
        <v>8.8140000000000001</v>
      </c>
      <c r="T1334" s="11">
        <v>4.9580000000000002</v>
      </c>
      <c r="U1334" s="11">
        <v>3.0209999999999999</v>
      </c>
      <c r="V1334" s="11">
        <v>2.3090000000000002</v>
      </c>
      <c r="W1334" s="11">
        <v>1.5069999999999999</v>
      </c>
      <c r="X1334" s="11">
        <v>0.98799999999999999</v>
      </c>
      <c r="Y1334" s="11">
        <v>0.50900000000000001</v>
      </c>
      <c r="Z1334" s="11">
        <v>0.157</v>
      </c>
      <c r="AA1334" s="11">
        <v>2.4E-2</v>
      </c>
      <c r="AB1334" s="11">
        <v>3.0000000000000001E-3</v>
      </c>
      <c r="AC1334" s="11">
        <v>0</v>
      </c>
    </row>
    <row r="1335" spans="1:29" ht="11.5">
      <c r="A1335" s="15">
        <v>1318</v>
      </c>
      <c r="B1335" s="13" t="s">
        <v>1059</v>
      </c>
      <c r="C1335" s="14" t="s">
        <v>1155</v>
      </c>
      <c r="D1335" s="12"/>
      <c r="E1335" s="12">
        <v>732</v>
      </c>
      <c r="F1335" s="13" t="s">
        <v>1110</v>
      </c>
      <c r="G1335" s="12">
        <v>912</v>
      </c>
      <c r="H1335" s="12">
        <v>2010</v>
      </c>
      <c r="I1335" s="11">
        <v>24.503</v>
      </c>
      <c r="J1335" s="11">
        <v>23.622</v>
      </c>
      <c r="K1335" s="11">
        <v>22.936</v>
      </c>
      <c r="L1335" s="11">
        <v>23.568000000000001</v>
      </c>
      <c r="M1335" s="11">
        <v>24.562000000000001</v>
      </c>
      <c r="N1335" s="11">
        <v>25.756</v>
      </c>
      <c r="O1335" s="11">
        <v>24.881</v>
      </c>
      <c r="P1335" s="11">
        <v>21.413</v>
      </c>
      <c r="Q1335" s="11">
        <v>17.768000000000001</v>
      </c>
      <c r="R1335" s="11">
        <v>14.487</v>
      </c>
      <c r="S1335" s="11">
        <v>11.605</v>
      </c>
      <c r="T1335" s="11">
        <v>7.8230000000000004</v>
      </c>
      <c r="U1335" s="11">
        <v>4.1500000000000004</v>
      </c>
      <c r="V1335" s="11">
        <v>2.355</v>
      </c>
      <c r="W1335" s="11">
        <v>1.681</v>
      </c>
      <c r="X1335" s="11">
        <v>0.99199999999999999</v>
      </c>
      <c r="Y1335" s="11">
        <v>0.53800000000000003</v>
      </c>
      <c r="Z1335" s="11">
        <v>0.19900000000000001</v>
      </c>
      <c r="AA1335" s="11">
        <v>3.6999999999999998E-2</v>
      </c>
      <c r="AB1335" s="11">
        <v>3.0000000000000001E-3</v>
      </c>
      <c r="AC1335" s="11">
        <v>0</v>
      </c>
    </row>
    <row r="1336" spans="1:29" ht="11.5">
      <c r="A1336" s="15">
        <v>1319</v>
      </c>
      <c r="B1336" s="13" t="s">
        <v>1059</v>
      </c>
      <c r="C1336" s="14" t="s">
        <v>1155</v>
      </c>
      <c r="D1336" s="12"/>
      <c r="E1336" s="12">
        <v>732</v>
      </c>
      <c r="F1336" s="13" t="s">
        <v>1110</v>
      </c>
      <c r="G1336" s="12">
        <v>912</v>
      </c>
      <c r="H1336" s="12">
        <v>2015</v>
      </c>
      <c r="I1336" s="11">
        <v>27.599</v>
      </c>
      <c r="J1336" s="11">
        <v>24.683</v>
      </c>
      <c r="K1336" s="11">
        <v>23.434999999999999</v>
      </c>
      <c r="L1336" s="11">
        <v>23.05</v>
      </c>
      <c r="M1336" s="11">
        <v>25.062999999999999</v>
      </c>
      <c r="N1336" s="11">
        <v>27.044</v>
      </c>
      <c r="O1336" s="11">
        <v>27.245000000000001</v>
      </c>
      <c r="P1336" s="11">
        <v>24.509</v>
      </c>
      <c r="Q1336" s="11">
        <v>19.837</v>
      </c>
      <c r="R1336" s="11">
        <v>16.170000000000002</v>
      </c>
      <c r="S1336" s="11">
        <v>13.275</v>
      </c>
      <c r="T1336" s="11">
        <v>10.506</v>
      </c>
      <c r="U1336" s="11">
        <v>6.7960000000000003</v>
      </c>
      <c r="V1336" s="11">
        <v>3.359</v>
      </c>
      <c r="W1336" s="11">
        <v>1.742</v>
      </c>
      <c r="X1336" s="11">
        <v>1.1319999999999999</v>
      </c>
      <c r="Y1336" s="11">
        <v>0.55300000000000005</v>
      </c>
      <c r="Z1336" s="11">
        <v>0.214</v>
      </c>
      <c r="AA1336" s="11">
        <v>4.9000000000000002E-2</v>
      </c>
      <c r="AB1336" s="11">
        <v>5.0000000000000001E-3</v>
      </c>
      <c r="AC1336" s="11">
        <v>0</v>
      </c>
    </row>
    <row r="1337" spans="1:29" ht="11.5">
      <c r="A1337" s="15">
        <v>1320</v>
      </c>
      <c r="B1337" s="13" t="s">
        <v>1059</v>
      </c>
      <c r="C1337" s="14" t="s">
        <v>1155</v>
      </c>
      <c r="D1337" s="12"/>
      <c r="E1337" s="12">
        <v>732</v>
      </c>
      <c r="F1337" s="13" t="s">
        <v>1110</v>
      </c>
      <c r="G1337" s="12">
        <v>912</v>
      </c>
      <c r="H1337" s="12">
        <v>2020</v>
      </c>
      <c r="I1337" s="11">
        <v>28.54</v>
      </c>
      <c r="J1337" s="11">
        <v>28.335999999999999</v>
      </c>
      <c r="K1337" s="11">
        <v>25.137</v>
      </c>
      <c r="L1337" s="11">
        <v>24.463000000000001</v>
      </c>
      <c r="M1337" s="11">
        <v>25.515000000000001</v>
      </c>
      <c r="N1337" s="11">
        <v>28.181000000000001</v>
      </c>
      <c r="O1337" s="11">
        <v>29.736000000000001</v>
      </c>
      <c r="P1337" s="11">
        <v>28.641999999999999</v>
      </c>
      <c r="Q1337" s="11">
        <v>24.753</v>
      </c>
      <c r="R1337" s="11">
        <v>19.788</v>
      </c>
      <c r="S1337" s="11">
        <v>15.861000000000001</v>
      </c>
      <c r="T1337" s="11">
        <v>12.711</v>
      </c>
      <c r="U1337" s="11">
        <v>9.7140000000000004</v>
      </c>
      <c r="V1337" s="11">
        <v>5.9710000000000001</v>
      </c>
      <c r="W1337" s="11">
        <v>2.726</v>
      </c>
      <c r="X1337" s="11">
        <v>1.242</v>
      </c>
      <c r="Y1337" s="11">
        <v>0.65800000000000003</v>
      </c>
      <c r="Z1337" s="11">
        <v>0.22800000000000001</v>
      </c>
      <c r="AA1337" s="11">
        <v>5.1999999999999998E-2</v>
      </c>
      <c r="AB1337" s="11">
        <v>6.0000000000000001E-3</v>
      </c>
      <c r="AC1337" s="11">
        <v>0</v>
      </c>
    </row>
    <row r="1338" spans="1:29" ht="11.5">
      <c r="A1338" s="26">
        <v>1321</v>
      </c>
      <c r="B1338" s="24" t="s">
        <v>1059</v>
      </c>
      <c r="C1338" s="32" t="s">
        <v>1156</v>
      </c>
      <c r="D1338" s="23"/>
      <c r="E1338" s="23">
        <v>922</v>
      </c>
      <c r="F1338" s="24" t="s">
        <v>1109</v>
      </c>
      <c r="G1338" s="23">
        <v>1833</v>
      </c>
      <c r="H1338" s="23">
        <v>1950</v>
      </c>
      <c r="I1338" s="22">
        <v>3941.1640000000002</v>
      </c>
      <c r="J1338" s="22">
        <v>3113.192</v>
      </c>
      <c r="K1338" s="22">
        <v>3004.0549999999998</v>
      </c>
      <c r="L1338" s="22">
        <v>2812.8440000000001</v>
      </c>
      <c r="M1338" s="22">
        <v>2398.076</v>
      </c>
      <c r="N1338" s="22">
        <v>1807.828</v>
      </c>
      <c r="O1338" s="22">
        <v>1397.59</v>
      </c>
      <c r="P1338" s="22">
        <v>1552.6859999999999</v>
      </c>
      <c r="Q1338" s="22">
        <v>1332.9570000000001</v>
      </c>
      <c r="R1338" s="22">
        <v>1166.8969999999999</v>
      </c>
      <c r="S1338" s="22">
        <v>948.37400000000002</v>
      </c>
      <c r="T1338" s="22">
        <v>677.18700000000001</v>
      </c>
      <c r="U1338" s="22">
        <v>593.37699999999995</v>
      </c>
      <c r="V1338" s="22">
        <v>408.62099999999998</v>
      </c>
      <c r="W1338" s="22">
        <v>299.53500000000003</v>
      </c>
      <c r="X1338" s="22">
        <v>157.16499999999999</v>
      </c>
      <c r="Y1338" s="22">
        <v>62.823</v>
      </c>
      <c r="Z1338" s="22">
        <v>22.263999999999999</v>
      </c>
      <c r="AA1338" s="22">
        <v>5.984</v>
      </c>
      <c r="AB1338" s="22">
        <v>0.71899999999999997</v>
      </c>
      <c r="AC1338" s="22">
        <v>6.6000000000000003E-2</v>
      </c>
    </row>
    <row r="1339" spans="1:29" ht="11.5">
      <c r="A1339" s="26">
        <v>1322</v>
      </c>
      <c r="B1339" s="24" t="s">
        <v>1059</v>
      </c>
      <c r="C1339" s="32" t="s">
        <v>1156</v>
      </c>
      <c r="D1339" s="23"/>
      <c r="E1339" s="23">
        <v>922</v>
      </c>
      <c r="F1339" s="24" t="s">
        <v>1109</v>
      </c>
      <c r="G1339" s="23">
        <v>1833</v>
      </c>
      <c r="H1339" s="23">
        <v>1955</v>
      </c>
      <c r="I1339" s="22">
        <v>4932.6970000000001</v>
      </c>
      <c r="J1339" s="22">
        <v>3605.3290000000002</v>
      </c>
      <c r="K1339" s="22">
        <v>3031.6640000000002</v>
      </c>
      <c r="L1339" s="22">
        <v>2960.9160000000002</v>
      </c>
      <c r="M1339" s="22">
        <v>2743.864</v>
      </c>
      <c r="N1339" s="22">
        <v>2319.7359999999999</v>
      </c>
      <c r="O1339" s="22">
        <v>1739.41</v>
      </c>
      <c r="P1339" s="22">
        <v>1338.82</v>
      </c>
      <c r="Q1339" s="22">
        <v>1480.086</v>
      </c>
      <c r="R1339" s="22">
        <v>1256.028</v>
      </c>
      <c r="S1339" s="22">
        <v>1078.96</v>
      </c>
      <c r="T1339" s="22">
        <v>851.79</v>
      </c>
      <c r="U1339" s="22">
        <v>584.65099999999995</v>
      </c>
      <c r="V1339" s="22">
        <v>478.95</v>
      </c>
      <c r="W1339" s="22">
        <v>296.78199999999998</v>
      </c>
      <c r="X1339" s="22">
        <v>182.602</v>
      </c>
      <c r="Y1339" s="22">
        <v>74.63</v>
      </c>
      <c r="Z1339" s="22">
        <v>20.739000000000001</v>
      </c>
      <c r="AA1339" s="22">
        <v>4.57</v>
      </c>
      <c r="AB1339" s="22">
        <v>0.77100000000000002</v>
      </c>
      <c r="AC1339" s="22">
        <v>0.06</v>
      </c>
    </row>
    <row r="1340" spans="1:29" ht="11.5">
      <c r="A1340" s="26">
        <v>1323</v>
      </c>
      <c r="B1340" s="24" t="s">
        <v>1059</v>
      </c>
      <c r="C1340" s="32" t="s">
        <v>1156</v>
      </c>
      <c r="D1340" s="23"/>
      <c r="E1340" s="23">
        <v>922</v>
      </c>
      <c r="F1340" s="24" t="s">
        <v>1109</v>
      </c>
      <c r="G1340" s="23">
        <v>1833</v>
      </c>
      <c r="H1340" s="23">
        <v>1960</v>
      </c>
      <c r="I1340" s="22">
        <v>5566.5309999999999</v>
      </c>
      <c r="J1340" s="22">
        <v>4581.8050000000003</v>
      </c>
      <c r="K1340" s="22">
        <v>3529.3879999999999</v>
      </c>
      <c r="L1340" s="22">
        <v>2991.2109999999998</v>
      </c>
      <c r="M1340" s="22">
        <v>2902.96</v>
      </c>
      <c r="N1340" s="22">
        <v>2675.1089999999999</v>
      </c>
      <c r="O1340" s="22">
        <v>2255.9479999999999</v>
      </c>
      <c r="P1340" s="22">
        <v>1681.3689999999999</v>
      </c>
      <c r="Q1340" s="22">
        <v>1285.3879999999999</v>
      </c>
      <c r="R1340" s="22">
        <v>1406.2049999999999</v>
      </c>
      <c r="S1340" s="22">
        <v>1174.3119999999999</v>
      </c>
      <c r="T1340" s="22">
        <v>980.572</v>
      </c>
      <c r="U1340" s="22">
        <v>741.70899999999995</v>
      </c>
      <c r="V1340" s="22">
        <v>477.67500000000001</v>
      </c>
      <c r="W1340" s="22">
        <v>354.84399999999999</v>
      </c>
      <c r="X1340" s="22">
        <v>186.85900000000001</v>
      </c>
      <c r="Y1340" s="22">
        <v>89.515000000000001</v>
      </c>
      <c r="Z1340" s="22">
        <v>26.471</v>
      </c>
      <c r="AA1340" s="22">
        <v>4.6900000000000004</v>
      </c>
      <c r="AB1340" s="22">
        <v>0.63900000000000001</v>
      </c>
      <c r="AC1340" s="22">
        <v>7.3999999999999996E-2</v>
      </c>
    </row>
    <row r="1341" spans="1:29" ht="11.5">
      <c r="A1341" s="26">
        <v>1324</v>
      </c>
      <c r="B1341" s="24" t="s">
        <v>1059</v>
      </c>
      <c r="C1341" s="32" t="s">
        <v>1156</v>
      </c>
      <c r="D1341" s="23"/>
      <c r="E1341" s="23">
        <v>922</v>
      </c>
      <c r="F1341" s="24" t="s">
        <v>1109</v>
      </c>
      <c r="G1341" s="23">
        <v>1833</v>
      </c>
      <c r="H1341" s="23">
        <v>1965</v>
      </c>
      <c r="I1341" s="22">
        <v>6362.73</v>
      </c>
      <c r="J1341" s="22">
        <v>5233.9719999999998</v>
      </c>
      <c r="K1341" s="22">
        <v>4507.3209999999999</v>
      </c>
      <c r="L1341" s="22">
        <v>3497.0239999999999</v>
      </c>
      <c r="M1341" s="22">
        <v>2950.9380000000001</v>
      </c>
      <c r="N1341" s="22">
        <v>2845.9470000000001</v>
      </c>
      <c r="O1341" s="22">
        <v>2606.866</v>
      </c>
      <c r="P1341" s="22">
        <v>2195.0100000000002</v>
      </c>
      <c r="Q1341" s="22">
        <v>1627.559</v>
      </c>
      <c r="R1341" s="22">
        <v>1227.0250000000001</v>
      </c>
      <c r="S1341" s="22">
        <v>1323.9010000000001</v>
      </c>
      <c r="T1341" s="22">
        <v>1077.451</v>
      </c>
      <c r="U1341" s="22">
        <v>864.09299999999996</v>
      </c>
      <c r="V1341" s="22">
        <v>613.58500000000004</v>
      </c>
      <c r="W1341" s="22">
        <v>360.41800000000001</v>
      </c>
      <c r="X1341" s="22">
        <v>227.14699999999999</v>
      </c>
      <c r="Y1341" s="22">
        <v>94.876999999999995</v>
      </c>
      <c r="Z1341" s="22">
        <v>33.005000000000003</v>
      </c>
      <c r="AA1341" s="22">
        <v>6.3090000000000002</v>
      </c>
      <c r="AB1341" s="22">
        <v>0.68200000000000005</v>
      </c>
      <c r="AC1341" s="22">
        <v>6.6000000000000003E-2</v>
      </c>
    </row>
    <row r="1342" spans="1:29" ht="11.5">
      <c r="A1342" s="26">
        <v>1325</v>
      </c>
      <c r="B1342" s="24" t="s">
        <v>1059</v>
      </c>
      <c r="C1342" s="32" t="s">
        <v>1156</v>
      </c>
      <c r="D1342" s="23"/>
      <c r="E1342" s="23">
        <v>922</v>
      </c>
      <c r="F1342" s="24" t="s">
        <v>1109</v>
      </c>
      <c r="G1342" s="23">
        <v>1833</v>
      </c>
      <c r="H1342" s="23">
        <v>1970</v>
      </c>
      <c r="I1342" s="22">
        <v>7137.9120000000003</v>
      </c>
      <c r="J1342" s="22">
        <v>6044.4219999999996</v>
      </c>
      <c r="K1342" s="22">
        <v>5157.3760000000002</v>
      </c>
      <c r="L1342" s="22">
        <v>4451.2640000000001</v>
      </c>
      <c r="M1342" s="22">
        <v>3431.3910000000001</v>
      </c>
      <c r="N1342" s="22">
        <v>2873.82</v>
      </c>
      <c r="O1342" s="22">
        <v>2770.471</v>
      </c>
      <c r="P1342" s="22">
        <v>2539.5940000000001</v>
      </c>
      <c r="Q1342" s="22">
        <v>2125.02</v>
      </c>
      <c r="R1342" s="22">
        <v>1557.0409999999999</v>
      </c>
      <c r="S1342" s="22">
        <v>1161.239</v>
      </c>
      <c r="T1342" s="22">
        <v>1217.9839999999999</v>
      </c>
      <c r="U1342" s="22">
        <v>960.053</v>
      </c>
      <c r="V1342" s="22">
        <v>726.29399999999998</v>
      </c>
      <c r="W1342" s="22">
        <v>471.09899999999999</v>
      </c>
      <c r="X1342" s="22">
        <v>238.41</v>
      </c>
      <c r="Y1342" s="22">
        <v>119.265</v>
      </c>
      <c r="Z1342" s="22">
        <v>36.085999999999999</v>
      </c>
      <c r="AA1342" s="22">
        <v>8.1760000000000002</v>
      </c>
      <c r="AB1342" s="22">
        <v>0.97899999999999998</v>
      </c>
      <c r="AC1342" s="22">
        <v>7.4999999999999997E-2</v>
      </c>
    </row>
    <row r="1343" spans="1:29" ht="11.5">
      <c r="A1343" s="26">
        <v>1326</v>
      </c>
      <c r="B1343" s="24" t="s">
        <v>1059</v>
      </c>
      <c r="C1343" s="32" t="s">
        <v>1156</v>
      </c>
      <c r="D1343" s="23"/>
      <c r="E1343" s="23">
        <v>922</v>
      </c>
      <c r="F1343" s="24" t="s">
        <v>1109</v>
      </c>
      <c r="G1343" s="23">
        <v>1833</v>
      </c>
      <c r="H1343" s="23">
        <v>1975</v>
      </c>
      <c r="I1343" s="22">
        <v>8055.83</v>
      </c>
      <c r="J1343" s="22">
        <v>6868.3159999999998</v>
      </c>
      <c r="K1343" s="22">
        <v>5960.8149999999996</v>
      </c>
      <c r="L1343" s="22">
        <v>5078.3670000000002</v>
      </c>
      <c r="M1343" s="22">
        <v>4360.6760000000004</v>
      </c>
      <c r="N1343" s="22">
        <v>3407.076</v>
      </c>
      <c r="O1343" s="22">
        <v>2846.4850000000001</v>
      </c>
      <c r="P1343" s="22">
        <v>2736.97</v>
      </c>
      <c r="Q1343" s="22">
        <v>2520.252</v>
      </c>
      <c r="R1343" s="22">
        <v>2074.0070000000001</v>
      </c>
      <c r="S1343" s="22">
        <v>1509.337</v>
      </c>
      <c r="T1343" s="22">
        <v>1091.8530000000001</v>
      </c>
      <c r="U1343" s="22">
        <v>1116.057</v>
      </c>
      <c r="V1343" s="22">
        <v>826.86400000000003</v>
      </c>
      <c r="W1343" s="22">
        <v>578.21699999999998</v>
      </c>
      <c r="X1343" s="22">
        <v>319.34699999999998</v>
      </c>
      <c r="Y1343" s="22">
        <v>129.23500000000001</v>
      </c>
      <c r="Z1343" s="22">
        <v>47.119</v>
      </c>
      <c r="AA1343" s="22">
        <v>9.3819999999999997</v>
      </c>
      <c r="AB1343" s="22">
        <v>1.3340000000000001</v>
      </c>
      <c r="AC1343" s="22">
        <v>0.114</v>
      </c>
    </row>
    <row r="1344" spans="1:29" ht="11.5">
      <c r="A1344" s="26">
        <v>1327</v>
      </c>
      <c r="B1344" s="24" t="s">
        <v>1059</v>
      </c>
      <c r="C1344" s="32" t="s">
        <v>1156</v>
      </c>
      <c r="D1344" s="23"/>
      <c r="E1344" s="23">
        <v>922</v>
      </c>
      <c r="F1344" s="24" t="s">
        <v>1109</v>
      </c>
      <c r="G1344" s="23">
        <v>1833</v>
      </c>
      <c r="H1344" s="23">
        <v>1980</v>
      </c>
      <c r="I1344" s="22">
        <v>9055.0709999999999</v>
      </c>
      <c r="J1344" s="22">
        <v>7804.5460000000003</v>
      </c>
      <c r="K1344" s="22">
        <v>6781.7510000000002</v>
      </c>
      <c r="L1344" s="22">
        <v>5909.0540000000001</v>
      </c>
      <c r="M1344" s="22">
        <v>5114.7629999999999</v>
      </c>
      <c r="N1344" s="22">
        <v>4460.5360000000001</v>
      </c>
      <c r="O1344" s="22">
        <v>3473.5369999999998</v>
      </c>
      <c r="P1344" s="22">
        <v>2849.8870000000002</v>
      </c>
      <c r="Q1344" s="22">
        <v>2702.6640000000002</v>
      </c>
      <c r="R1344" s="22">
        <v>2426.3589999999999</v>
      </c>
      <c r="S1344" s="22">
        <v>1976.2280000000001</v>
      </c>
      <c r="T1344" s="22">
        <v>1407.4290000000001</v>
      </c>
      <c r="U1344" s="22">
        <v>981.31299999999999</v>
      </c>
      <c r="V1344" s="22">
        <v>952.53399999999999</v>
      </c>
      <c r="W1344" s="22">
        <v>648.45299999999997</v>
      </c>
      <c r="X1344" s="22">
        <v>394.50700000000001</v>
      </c>
      <c r="Y1344" s="22">
        <v>173.52500000000001</v>
      </c>
      <c r="Z1344" s="22">
        <v>51.771000000000001</v>
      </c>
      <c r="AA1344" s="22">
        <v>12.504</v>
      </c>
      <c r="AB1344" s="22">
        <v>1.6020000000000001</v>
      </c>
      <c r="AC1344" s="22">
        <v>0.159</v>
      </c>
    </row>
    <row r="1345" spans="1:29" ht="11.5">
      <c r="A1345" s="26">
        <v>1328</v>
      </c>
      <c r="B1345" s="24" t="s">
        <v>1059</v>
      </c>
      <c r="C1345" s="32" t="s">
        <v>1156</v>
      </c>
      <c r="D1345" s="23"/>
      <c r="E1345" s="23">
        <v>922</v>
      </c>
      <c r="F1345" s="24" t="s">
        <v>1109</v>
      </c>
      <c r="G1345" s="23">
        <v>1833</v>
      </c>
      <c r="H1345" s="23">
        <v>1985</v>
      </c>
      <c r="I1345" s="22">
        <v>10173.909</v>
      </c>
      <c r="J1345" s="22">
        <v>8840.5319999999992</v>
      </c>
      <c r="K1345" s="22">
        <v>7725.6719999999996</v>
      </c>
      <c r="L1345" s="22">
        <v>6709.384</v>
      </c>
      <c r="M1345" s="22">
        <v>5924.317</v>
      </c>
      <c r="N1345" s="22">
        <v>5290.8419999999996</v>
      </c>
      <c r="O1345" s="22">
        <v>4599.5730000000003</v>
      </c>
      <c r="P1345" s="22">
        <v>3551.5439999999999</v>
      </c>
      <c r="Q1345" s="22">
        <v>2849.7640000000001</v>
      </c>
      <c r="R1345" s="22">
        <v>2649.1080000000002</v>
      </c>
      <c r="S1345" s="22">
        <v>2324.0770000000002</v>
      </c>
      <c r="T1345" s="22">
        <v>1820.001</v>
      </c>
      <c r="U1345" s="22">
        <v>1260.2449999999999</v>
      </c>
      <c r="V1345" s="22">
        <v>837.37699999999995</v>
      </c>
      <c r="W1345" s="22">
        <v>753.49599999999998</v>
      </c>
      <c r="X1345" s="22">
        <v>449.233</v>
      </c>
      <c r="Y1345" s="22">
        <v>217.86</v>
      </c>
      <c r="Z1345" s="22">
        <v>69.503</v>
      </c>
      <c r="AA1345" s="22">
        <v>13.709</v>
      </c>
      <c r="AB1345" s="22">
        <v>2.1179999999999999</v>
      </c>
      <c r="AC1345" s="22">
        <v>0.19800000000000001</v>
      </c>
    </row>
    <row r="1346" spans="1:29" ht="11.5">
      <c r="A1346" s="26">
        <v>1329</v>
      </c>
      <c r="B1346" s="24" t="s">
        <v>1059</v>
      </c>
      <c r="C1346" s="32" t="s">
        <v>1156</v>
      </c>
      <c r="D1346" s="23"/>
      <c r="E1346" s="23">
        <v>922</v>
      </c>
      <c r="F1346" s="24" t="s">
        <v>1109</v>
      </c>
      <c r="G1346" s="23">
        <v>1833</v>
      </c>
      <c r="H1346" s="23">
        <v>1990</v>
      </c>
      <c r="I1346" s="22">
        <v>10993.486000000001</v>
      </c>
      <c r="J1346" s="22">
        <v>10001.008</v>
      </c>
      <c r="K1346" s="22">
        <v>8761.268</v>
      </c>
      <c r="L1346" s="22">
        <v>7699.0050000000001</v>
      </c>
      <c r="M1346" s="22">
        <v>6919.6729999999998</v>
      </c>
      <c r="N1346" s="22">
        <v>6206.2950000000001</v>
      </c>
      <c r="O1346" s="22">
        <v>5343.3689999999997</v>
      </c>
      <c r="P1346" s="22">
        <v>4473.4830000000002</v>
      </c>
      <c r="Q1346" s="22">
        <v>3309.0839999999998</v>
      </c>
      <c r="R1346" s="22">
        <v>2662.7139999999999</v>
      </c>
      <c r="S1346" s="22">
        <v>2483.2080000000001</v>
      </c>
      <c r="T1346" s="22">
        <v>2161.2440000000001</v>
      </c>
      <c r="U1346" s="22">
        <v>1661.135</v>
      </c>
      <c r="V1346" s="22">
        <v>1107.3989999999999</v>
      </c>
      <c r="W1346" s="22">
        <v>672.28300000000002</v>
      </c>
      <c r="X1346" s="22">
        <v>519.94799999999998</v>
      </c>
      <c r="Y1346" s="22">
        <v>249.036</v>
      </c>
      <c r="Z1346" s="22">
        <v>87.991</v>
      </c>
      <c r="AA1346" s="22">
        <v>18.366</v>
      </c>
      <c r="AB1346" s="22">
        <v>2.3149999999999999</v>
      </c>
      <c r="AC1346" s="22">
        <v>0.23300000000000001</v>
      </c>
    </row>
    <row r="1347" spans="1:29" ht="11.5">
      <c r="A1347" s="26">
        <v>1330</v>
      </c>
      <c r="B1347" s="24" t="s">
        <v>1059</v>
      </c>
      <c r="C1347" s="32" t="s">
        <v>1156</v>
      </c>
      <c r="D1347" s="23"/>
      <c r="E1347" s="23">
        <v>922</v>
      </c>
      <c r="F1347" s="24" t="s">
        <v>1109</v>
      </c>
      <c r="G1347" s="23">
        <v>1833</v>
      </c>
      <c r="H1347" s="23">
        <v>1995</v>
      </c>
      <c r="I1347" s="22">
        <v>11398.368</v>
      </c>
      <c r="J1347" s="22">
        <v>10716.596</v>
      </c>
      <c r="K1347" s="22">
        <v>9919.8310000000001</v>
      </c>
      <c r="L1347" s="22">
        <v>8627.9429999999993</v>
      </c>
      <c r="M1347" s="22">
        <v>7537.0730000000003</v>
      </c>
      <c r="N1347" s="22">
        <v>7073.54</v>
      </c>
      <c r="O1347" s="22">
        <v>6379.9449999999997</v>
      </c>
      <c r="P1347" s="22">
        <v>5364.9290000000001</v>
      </c>
      <c r="Q1347" s="22">
        <v>4416.0619999999999</v>
      </c>
      <c r="R1347" s="22">
        <v>3191.5250000000001</v>
      </c>
      <c r="S1347" s="22">
        <v>2583.8090000000002</v>
      </c>
      <c r="T1347" s="22">
        <v>2309.8989999999999</v>
      </c>
      <c r="U1347" s="22">
        <v>1989.0060000000001</v>
      </c>
      <c r="V1347" s="22">
        <v>1456.4190000000001</v>
      </c>
      <c r="W1347" s="22">
        <v>915.56299999999999</v>
      </c>
      <c r="X1347" s="22">
        <v>518.34299999999996</v>
      </c>
      <c r="Y1347" s="22">
        <v>298.59800000000001</v>
      </c>
      <c r="Z1347" s="22">
        <v>102.386</v>
      </c>
      <c r="AA1347" s="22">
        <v>23.294</v>
      </c>
      <c r="AB1347" s="22">
        <v>3.008</v>
      </c>
      <c r="AC1347" s="22">
        <v>0.26200000000000001</v>
      </c>
    </row>
    <row r="1348" spans="1:29" ht="11.5">
      <c r="A1348" s="26">
        <v>1331</v>
      </c>
      <c r="B1348" s="24" t="s">
        <v>1059</v>
      </c>
      <c r="C1348" s="32" t="s">
        <v>1156</v>
      </c>
      <c r="D1348" s="23"/>
      <c r="E1348" s="23">
        <v>922</v>
      </c>
      <c r="F1348" s="24" t="s">
        <v>1109</v>
      </c>
      <c r="G1348" s="23">
        <v>1833</v>
      </c>
      <c r="H1348" s="23">
        <v>2000</v>
      </c>
      <c r="I1348" s="22">
        <v>11862.338</v>
      </c>
      <c r="J1348" s="22">
        <v>11281.462</v>
      </c>
      <c r="K1348" s="22">
        <v>10584.48</v>
      </c>
      <c r="L1348" s="22">
        <v>9579.973</v>
      </c>
      <c r="M1348" s="22">
        <v>8712.6360000000004</v>
      </c>
      <c r="N1348" s="22">
        <v>8029.3720000000003</v>
      </c>
      <c r="O1348" s="22">
        <v>7118.8519999999999</v>
      </c>
      <c r="P1348" s="22">
        <v>6131.8360000000002</v>
      </c>
      <c r="Q1348" s="22">
        <v>5093.1289999999999</v>
      </c>
      <c r="R1348" s="22">
        <v>4091.1329999999998</v>
      </c>
      <c r="S1348" s="22">
        <v>2909.16</v>
      </c>
      <c r="T1348" s="22">
        <v>2285.2310000000002</v>
      </c>
      <c r="U1348" s="22">
        <v>2100.6570000000002</v>
      </c>
      <c r="V1348" s="22">
        <v>1736.046</v>
      </c>
      <c r="W1348" s="22">
        <v>1165.982</v>
      </c>
      <c r="X1348" s="22">
        <v>661.26499999999999</v>
      </c>
      <c r="Y1348" s="22">
        <v>283.76299999999998</v>
      </c>
      <c r="Z1348" s="22">
        <v>120.46</v>
      </c>
      <c r="AA1348" s="22">
        <v>27.507999999999999</v>
      </c>
      <c r="AB1348" s="22">
        <v>3.8690000000000002</v>
      </c>
      <c r="AC1348" s="22">
        <v>0.33600000000000002</v>
      </c>
    </row>
    <row r="1349" spans="1:29" ht="11.5">
      <c r="A1349" s="26">
        <v>1332</v>
      </c>
      <c r="B1349" s="24" t="s">
        <v>1059</v>
      </c>
      <c r="C1349" s="32" t="s">
        <v>1156</v>
      </c>
      <c r="D1349" s="23"/>
      <c r="E1349" s="23">
        <v>922</v>
      </c>
      <c r="F1349" s="24" t="s">
        <v>1109</v>
      </c>
      <c r="G1349" s="23">
        <v>1833</v>
      </c>
      <c r="H1349" s="23">
        <v>2005</v>
      </c>
      <c r="I1349" s="22">
        <v>12238.875</v>
      </c>
      <c r="J1349" s="22">
        <v>11749.550999999999</v>
      </c>
      <c r="K1349" s="22">
        <v>11244.793</v>
      </c>
      <c r="L1349" s="22">
        <v>10493.097</v>
      </c>
      <c r="M1349" s="22">
        <v>9882.5580000000009</v>
      </c>
      <c r="N1349" s="22">
        <v>9547.8829999999998</v>
      </c>
      <c r="O1349" s="22">
        <v>8569.77</v>
      </c>
      <c r="P1349" s="22">
        <v>7258.2929999999997</v>
      </c>
      <c r="Q1349" s="22">
        <v>6143.1440000000002</v>
      </c>
      <c r="R1349" s="22">
        <v>4894.5140000000001</v>
      </c>
      <c r="S1349" s="22">
        <v>3841.509</v>
      </c>
      <c r="T1349" s="22">
        <v>2734.3890000000001</v>
      </c>
      <c r="U1349" s="22">
        <v>2153.2280000000001</v>
      </c>
      <c r="V1349" s="22">
        <v>1877.749</v>
      </c>
      <c r="W1349" s="22">
        <v>1426.453</v>
      </c>
      <c r="X1349" s="22">
        <v>838.11199999999997</v>
      </c>
      <c r="Y1349" s="22">
        <v>378.91899999999998</v>
      </c>
      <c r="Z1349" s="22">
        <v>120.322</v>
      </c>
      <c r="AA1349" s="22">
        <v>32.61</v>
      </c>
      <c r="AB1349" s="22">
        <v>4.5960000000000001</v>
      </c>
      <c r="AC1349" s="22">
        <v>0.437</v>
      </c>
    </row>
    <row r="1350" spans="1:29" ht="11.5">
      <c r="A1350" s="26">
        <v>1333</v>
      </c>
      <c r="B1350" s="24" t="s">
        <v>1059</v>
      </c>
      <c r="C1350" s="32" t="s">
        <v>1156</v>
      </c>
      <c r="D1350" s="23"/>
      <c r="E1350" s="23">
        <v>922</v>
      </c>
      <c r="F1350" s="24" t="s">
        <v>1109</v>
      </c>
      <c r="G1350" s="23">
        <v>1833</v>
      </c>
      <c r="H1350" s="23">
        <v>2010</v>
      </c>
      <c r="I1350" s="22">
        <v>13100.878000000001</v>
      </c>
      <c r="J1350" s="22">
        <v>12163.130999999999</v>
      </c>
      <c r="K1350" s="22">
        <v>11701.982</v>
      </c>
      <c r="L1350" s="22">
        <v>11182.107</v>
      </c>
      <c r="M1350" s="22">
        <v>11209.032999999999</v>
      </c>
      <c r="N1350" s="22">
        <v>11358.893</v>
      </c>
      <c r="O1350" s="22">
        <v>10822.016</v>
      </c>
      <c r="P1350" s="22">
        <v>9383.0789999999997</v>
      </c>
      <c r="Q1350" s="22">
        <v>7632.1049999999996</v>
      </c>
      <c r="R1350" s="22">
        <v>6189.1189999999997</v>
      </c>
      <c r="S1350" s="22">
        <v>4736.442</v>
      </c>
      <c r="T1350" s="22">
        <v>3637.194</v>
      </c>
      <c r="U1350" s="22">
        <v>2542.5250000000001</v>
      </c>
      <c r="V1350" s="22">
        <v>1914.356</v>
      </c>
      <c r="W1350" s="22">
        <v>1543.8520000000001</v>
      </c>
      <c r="X1350" s="22">
        <v>1036.2349999999999</v>
      </c>
      <c r="Y1350" s="22">
        <v>497.47899999999998</v>
      </c>
      <c r="Z1350" s="22">
        <v>167.202</v>
      </c>
      <c r="AA1350" s="22">
        <v>35.633000000000003</v>
      </c>
      <c r="AB1350" s="22">
        <v>5.8550000000000004</v>
      </c>
      <c r="AC1350" s="22">
        <v>0.55500000000000005</v>
      </c>
    </row>
    <row r="1351" spans="1:29" ht="11.5">
      <c r="A1351" s="26">
        <v>1334</v>
      </c>
      <c r="B1351" s="24" t="s">
        <v>1059</v>
      </c>
      <c r="C1351" s="32" t="s">
        <v>1156</v>
      </c>
      <c r="D1351" s="23"/>
      <c r="E1351" s="23">
        <v>922</v>
      </c>
      <c r="F1351" s="24" t="s">
        <v>1109</v>
      </c>
      <c r="G1351" s="23">
        <v>1833</v>
      </c>
      <c r="H1351" s="23">
        <v>2015</v>
      </c>
      <c r="I1351" s="22">
        <v>13927.657999999999</v>
      </c>
      <c r="J1351" s="22">
        <v>12857.825000000001</v>
      </c>
      <c r="K1351" s="22">
        <v>11924.409</v>
      </c>
      <c r="L1351" s="22">
        <v>11483.897000000001</v>
      </c>
      <c r="M1351" s="22">
        <v>11642.894</v>
      </c>
      <c r="N1351" s="22">
        <v>12520.471</v>
      </c>
      <c r="O1351" s="22">
        <v>12255.825999999999</v>
      </c>
      <c r="P1351" s="22">
        <v>11069.995000000001</v>
      </c>
      <c r="Q1351" s="22">
        <v>9365.9349999999995</v>
      </c>
      <c r="R1351" s="22">
        <v>7424.4480000000003</v>
      </c>
      <c r="S1351" s="22">
        <v>5984.9849999999997</v>
      </c>
      <c r="T1351" s="22">
        <v>4547.0039999999999</v>
      </c>
      <c r="U1351" s="22">
        <v>3374.1</v>
      </c>
      <c r="V1351" s="22">
        <v>2268.6970000000001</v>
      </c>
      <c r="W1351" s="22">
        <v>1611.577</v>
      </c>
      <c r="X1351" s="22">
        <v>1155.8520000000001</v>
      </c>
      <c r="Y1351" s="22">
        <v>647.298</v>
      </c>
      <c r="Z1351" s="22">
        <v>231.667</v>
      </c>
      <c r="AA1351" s="22">
        <v>53.865000000000002</v>
      </c>
      <c r="AB1351" s="22">
        <v>7.2309999999999999</v>
      </c>
      <c r="AC1351" s="22">
        <v>0.76800000000000002</v>
      </c>
    </row>
    <row r="1352" spans="1:29" ht="11.5">
      <c r="A1352" s="26">
        <v>1335</v>
      </c>
      <c r="B1352" s="24" t="s">
        <v>1059</v>
      </c>
      <c r="C1352" s="32" t="s">
        <v>1156</v>
      </c>
      <c r="D1352" s="23"/>
      <c r="E1352" s="23">
        <v>922</v>
      </c>
      <c r="F1352" s="24" t="s">
        <v>1109</v>
      </c>
      <c r="G1352" s="23">
        <v>1833</v>
      </c>
      <c r="H1352" s="23">
        <v>2020</v>
      </c>
      <c r="I1352" s="22">
        <v>13809.913</v>
      </c>
      <c r="J1352" s="22">
        <v>13743.665000000001</v>
      </c>
      <c r="K1352" s="22">
        <v>12723.351000000001</v>
      </c>
      <c r="L1352" s="22">
        <v>11711.742</v>
      </c>
      <c r="M1352" s="22">
        <v>11947.597</v>
      </c>
      <c r="N1352" s="22">
        <v>13171.8</v>
      </c>
      <c r="O1352" s="22">
        <v>13407.673000000001</v>
      </c>
      <c r="P1352" s="22">
        <v>12104.664000000001</v>
      </c>
      <c r="Q1352" s="22">
        <v>10705.357</v>
      </c>
      <c r="R1352" s="22">
        <v>8959.732</v>
      </c>
      <c r="S1352" s="22">
        <v>7093.2</v>
      </c>
      <c r="T1352" s="22">
        <v>5674.1090000000004</v>
      </c>
      <c r="U1352" s="22">
        <v>4162.3890000000001</v>
      </c>
      <c r="V1352" s="22">
        <v>2965.4540000000002</v>
      </c>
      <c r="W1352" s="22">
        <v>1904.009</v>
      </c>
      <c r="X1352" s="22">
        <v>1228.4649999999999</v>
      </c>
      <c r="Y1352" s="22">
        <v>739.32600000000002</v>
      </c>
      <c r="Z1352" s="22">
        <v>314.495</v>
      </c>
      <c r="AA1352" s="22">
        <v>77.331000000000003</v>
      </c>
      <c r="AB1352" s="22">
        <v>11.62</v>
      </c>
      <c r="AC1352" s="22">
        <v>0.96799999999999997</v>
      </c>
    </row>
    <row r="1353" spans="1:29" ht="11.5">
      <c r="A1353" s="15">
        <v>1336</v>
      </c>
      <c r="B1353" s="13" t="s">
        <v>1059</v>
      </c>
      <c r="C1353" s="14" t="s">
        <v>1157</v>
      </c>
      <c r="D1353" s="12"/>
      <c r="E1353" s="12">
        <v>51</v>
      </c>
      <c r="F1353" s="13" t="s">
        <v>1110</v>
      </c>
      <c r="G1353" s="12">
        <v>922</v>
      </c>
      <c r="H1353" s="12">
        <v>1950</v>
      </c>
      <c r="I1353" s="11">
        <v>73.040999999999997</v>
      </c>
      <c r="J1353" s="11">
        <v>51.277999999999999</v>
      </c>
      <c r="K1353" s="11">
        <v>93.709000000000003</v>
      </c>
      <c r="L1353" s="11">
        <v>76.022000000000006</v>
      </c>
      <c r="M1353" s="11">
        <v>80.195999999999998</v>
      </c>
      <c r="N1353" s="11">
        <v>36.271999999999998</v>
      </c>
      <c r="O1353" s="11">
        <v>19.875</v>
      </c>
      <c r="P1353" s="11">
        <v>31.303999999999998</v>
      </c>
      <c r="Q1353" s="11">
        <v>32.994</v>
      </c>
      <c r="R1353" s="11">
        <v>29.117000000000001</v>
      </c>
      <c r="S1353" s="11">
        <v>22.657</v>
      </c>
      <c r="T1353" s="11">
        <v>20.87</v>
      </c>
      <c r="U1353" s="11">
        <v>25.937000000000001</v>
      </c>
      <c r="V1353" s="11">
        <v>19.777000000000001</v>
      </c>
      <c r="W1353" s="11">
        <v>14.41</v>
      </c>
      <c r="X1353" s="11">
        <v>8.5459999999999994</v>
      </c>
      <c r="Y1353" s="11">
        <v>3.9129999999999998</v>
      </c>
      <c r="Z1353" s="11">
        <v>1.651</v>
      </c>
      <c r="AA1353" s="11">
        <v>0.49199999999999999</v>
      </c>
      <c r="AB1353" s="11">
        <v>9.6000000000000002E-2</v>
      </c>
      <c r="AC1353" s="11">
        <v>1.2E-2</v>
      </c>
    </row>
    <row r="1354" spans="1:29" ht="11.5">
      <c r="A1354" s="15">
        <v>1337</v>
      </c>
      <c r="B1354" s="13" t="s">
        <v>1059</v>
      </c>
      <c r="C1354" s="14" t="s">
        <v>1157</v>
      </c>
      <c r="D1354" s="12"/>
      <c r="E1354" s="12">
        <v>51</v>
      </c>
      <c r="F1354" s="13" t="s">
        <v>1110</v>
      </c>
      <c r="G1354" s="12">
        <v>922</v>
      </c>
      <c r="H1354" s="12">
        <v>1955</v>
      </c>
      <c r="I1354" s="11">
        <v>120.801</v>
      </c>
      <c r="J1354" s="11">
        <v>74.751000000000005</v>
      </c>
      <c r="K1354" s="11">
        <v>53.222999999999999</v>
      </c>
      <c r="L1354" s="11">
        <v>95.781000000000006</v>
      </c>
      <c r="M1354" s="11">
        <v>77.941000000000003</v>
      </c>
      <c r="N1354" s="11">
        <v>81.33</v>
      </c>
      <c r="O1354" s="11">
        <v>36.978000000000002</v>
      </c>
      <c r="P1354" s="11">
        <v>20.332000000000001</v>
      </c>
      <c r="Q1354" s="11">
        <v>31.295999999999999</v>
      </c>
      <c r="R1354" s="11">
        <v>32.491999999999997</v>
      </c>
      <c r="S1354" s="11">
        <v>28.207000000000001</v>
      </c>
      <c r="T1354" s="11">
        <v>21.43</v>
      </c>
      <c r="U1354" s="11">
        <v>18.835999999999999</v>
      </c>
      <c r="V1354" s="11">
        <v>21.925999999999998</v>
      </c>
      <c r="W1354" s="11">
        <v>15.247</v>
      </c>
      <c r="X1354" s="11">
        <v>9.5670000000000002</v>
      </c>
      <c r="Y1354" s="11">
        <v>4.6390000000000002</v>
      </c>
      <c r="Z1354" s="11">
        <v>1.7190000000000001</v>
      </c>
      <c r="AA1354" s="11">
        <v>0.51300000000000001</v>
      </c>
      <c r="AB1354" s="11">
        <v>9.9000000000000005E-2</v>
      </c>
      <c r="AC1354" s="11">
        <v>1.2999999999999999E-2</v>
      </c>
    </row>
    <row r="1355" spans="1:29" ht="11.5">
      <c r="A1355" s="15">
        <v>1338</v>
      </c>
      <c r="B1355" s="13" t="s">
        <v>1059</v>
      </c>
      <c r="C1355" s="14" t="s">
        <v>1157</v>
      </c>
      <c r="D1355" s="12"/>
      <c r="E1355" s="12">
        <v>51</v>
      </c>
      <c r="F1355" s="13" t="s">
        <v>1110</v>
      </c>
      <c r="G1355" s="12">
        <v>922</v>
      </c>
      <c r="H1355" s="12">
        <v>1960</v>
      </c>
      <c r="I1355" s="11">
        <v>165.32599999999999</v>
      </c>
      <c r="J1355" s="11">
        <v>123.961</v>
      </c>
      <c r="K1355" s="11">
        <v>77.349999999999994</v>
      </c>
      <c r="L1355" s="11">
        <v>55.491999999999997</v>
      </c>
      <c r="M1355" s="11">
        <v>98.012</v>
      </c>
      <c r="N1355" s="11">
        <v>80.046000000000006</v>
      </c>
      <c r="O1355" s="11">
        <v>82.641000000000005</v>
      </c>
      <c r="P1355" s="11">
        <v>37.927</v>
      </c>
      <c r="Q1355" s="11">
        <v>20.76</v>
      </c>
      <c r="R1355" s="11">
        <v>31.042000000000002</v>
      </c>
      <c r="S1355" s="11">
        <v>31.74</v>
      </c>
      <c r="T1355" s="11">
        <v>26.948</v>
      </c>
      <c r="U1355" s="11">
        <v>19.663</v>
      </c>
      <c r="V1355" s="11">
        <v>16.266999999999999</v>
      </c>
      <c r="W1355" s="11">
        <v>17.266999999999999</v>
      </c>
      <c r="X1355" s="11">
        <v>10.48</v>
      </c>
      <c r="Y1355" s="11">
        <v>5.2110000000000003</v>
      </c>
      <c r="Z1355" s="11">
        <v>2.157</v>
      </c>
      <c r="AA1355" s="11">
        <v>0.57999999999999996</v>
      </c>
      <c r="AB1355" s="11">
        <v>0.11600000000000001</v>
      </c>
      <c r="AC1355" s="11">
        <v>1.4999999999999999E-2</v>
      </c>
    </row>
    <row r="1356" spans="1:29" ht="11.5">
      <c r="A1356" s="15">
        <v>1339</v>
      </c>
      <c r="B1356" s="13" t="s">
        <v>1059</v>
      </c>
      <c r="C1356" s="14" t="s">
        <v>1157</v>
      </c>
      <c r="D1356" s="12"/>
      <c r="E1356" s="12">
        <v>51</v>
      </c>
      <c r="F1356" s="13" t="s">
        <v>1110</v>
      </c>
      <c r="G1356" s="12">
        <v>922</v>
      </c>
      <c r="H1356" s="12">
        <v>1965</v>
      </c>
      <c r="I1356" s="11">
        <v>178.1</v>
      </c>
      <c r="J1356" s="11">
        <v>169.161</v>
      </c>
      <c r="K1356" s="11">
        <v>127.499</v>
      </c>
      <c r="L1356" s="11">
        <v>79.885999999999996</v>
      </c>
      <c r="M1356" s="11">
        <v>57.473999999999997</v>
      </c>
      <c r="N1356" s="11">
        <v>99.709000000000003</v>
      </c>
      <c r="O1356" s="11">
        <v>81.879000000000005</v>
      </c>
      <c r="P1356" s="11">
        <v>83.572000000000003</v>
      </c>
      <c r="Q1356" s="11">
        <v>38.448999999999998</v>
      </c>
      <c r="R1356" s="11">
        <v>20.917000000000002</v>
      </c>
      <c r="S1356" s="11">
        <v>30.381</v>
      </c>
      <c r="T1356" s="11">
        <v>30.382000000000001</v>
      </c>
      <c r="U1356" s="11">
        <v>24.802</v>
      </c>
      <c r="V1356" s="11">
        <v>17.134</v>
      </c>
      <c r="W1356" s="11">
        <v>13.15</v>
      </c>
      <c r="X1356" s="11">
        <v>12.153</v>
      </c>
      <c r="Y1356" s="11">
        <v>5.7460000000000004</v>
      </c>
      <c r="Z1356" s="11">
        <v>2.5640000000000001</v>
      </c>
      <c r="AA1356" s="11">
        <v>0.78800000000000003</v>
      </c>
      <c r="AB1356" s="11">
        <v>0.14499999999999999</v>
      </c>
      <c r="AC1356" s="11">
        <v>0.02</v>
      </c>
    </row>
    <row r="1357" spans="1:29" ht="11.5">
      <c r="A1357" s="15">
        <v>1340</v>
      </c>
      <c r="B1357" s="13" t="s">
        <v>1059</v>
      </c>
      <c r="C1357" s="14" t="s">
        <v>1157</v>
      </c>
      <c r="D1357" s="12"/>
      <c r="E1357" s="12">
        <v>51</v>
      </c>
      <c r="F1357" s="13" t="s">
        <v>1110</v>
      </c>
      <c r="G1357" s="12">
        <v>922</v>
      </c>
      <c r="H1357" s="12">
        <v>1970</v>
      </c>
      <c r="I1357" s="11">
        <v>149.726</v>
      </c>
      <c r="J1357" s="11">
        <v>184.21600000000001</v>
      </c>
      <c r="K1357" s="11">
        <v>175.50299999999999</v>
      </c>
      <c r="L1357" s="11">
        <v>132.44300000000001</v>
      </c>
      <c r="M1357" s="11">
        <v>83.052999999999997</v>
      </c>
      <c r="N1357" s="11">
        <v>60.133000000000003</v>
      </c>
      <c r="O1357" s="11">
        <v>102.345</v>
      </c>
      <c r="P1357" s="11">
        <v>84.393000000000001</v>
      </c>
      <c r="Q1357" s="11">
        <v>85.025999999999996</v>
      </c>
      <c r="R1357" s="11">
        <v>39.145000000000003</v>
      </c>
      <c r="S1357" s="11">
        <v>21.15</v>
      </c>
      <c r="T1357" s="11">
        <v>29.632999999999999</v>
      </c>
      <c r="U1357" s="11">
        <v>28.536000000000001</v>
      </c>
      <c r="V1357" s="11">
        <v>22.071000000000002</v>
      </c>
      <c r="W1357" s="11">
        <v>14.179</v>
      </c>
      <c r="X1357" s="11">
        <v>9.6129999999999995</v>
      </c>
      <c r="Y1357" s="11">
        <v>6.64</v>
      </c>
      <c r="Z1357" s="11">
        <v>3.05</v>
      </c>
      <c r="AA1357" s="11">
        <v>1.0449999999999999</v>
      </c>
      <c r="AB1357" s="11">
        <v>0.22800000000000001</v>
      </c>
      <c r="AC1357" s="11">
        <v>0.03</v>
      </c>
    </row>
    <row r="1358" spans="1:29" ht="11.5">
      <c r="A1358" s="15">
        <v>1341</v>
      </c>
      <c r="B1358" s="13" t="s">
        <v>1059</v>
      </c>
      <c r="C1358" s="14" t="s">
        <v>1157</v>
      </c>
      <c r="D1358" s="12"/>
      <c r="E1358" s="12">
        <v>51</v>
      </c>
      <c r="F1358" s="13" t="s">
        <v>1110</v>
      </c>
      <c r="G1358" s="12">
        <v>922</v>
      </c>
      <c r="H1358" s="12">
        <v>1975</v>
      </c>
      <c r="I1358" s="11">
        <v>153.84800000000001</v>
      </c>
      <c r="J1358" s="11">
        <v>156.28200000000001</v>
      </c>
      <c r="K1358" s="11">
        <v>186.791</v>
      </c>
      <c r="L1358" s="11">
        <v>175.143</v>
      </c>
      <c r="M1358" s="11">
        <v>133.04900000000001</v>
      </c>
      <c r="N1358" s="11">
        <v>87.022999999999996</v>
      </c>
      <c r="O1358" s="11">
        <v>63.213000000000001</v>
      </c>
      <c r="P1358" s="11">
        <v>103.895</v>
      </c>
      <c r="Q1358" s="11">
        <v>84.501000000000005</v>
      </c>
      <c r="R1358" s="11">
        <v>84.251000000000005</v>
      </c>
      <c r="S1358" s="11">
        <v>38.697000000000003</v>
      </c>
      <c r="T1358" s="11">
        <v>20.916</v>
      </c>
      <c r="U1358" s="11">
        <v>28.352</v>
      </c>
      <c r="V1358" s="11">
        <v>25.1</v>
      </c>
      <c r="W1358" s="11">
        <v>17.984999999999999</v>
      </c>
      <c r="X1358" s="11">
        <v>10.555999999999999</v>
      </c>
      <c r="Y1358" s="11">
        <v>6.0069999999999997</v>
      </c>
      <c r="Z1358" s="11">
        <v>3.6949999999999998</v>
      </c>
      <c r="AA1358" s="11">
        <v>1.33</v>
      </c>
      <c r="AB1358" s="11">
        <v>0.33200000000000002</v>
      </c>
      <c r="AC1358" s="11">
        <v>5.1999999999999998E-2</v>
      </c>
    </row>
    <row r="1359" spans="1:29" ht="11.5">
      <c r="A1359" s="15">
        <v>1342</v>
      </c>
      <c r="B1359" s="13" t="s">
        <v>1059</v>
      </c>
      <c r="C1359" s="14" t="s">
        <v>1157</v>
      </c>
      <c r="D1359" s="12"/>
      <c r="E1359" s="12">
        <v>51</v>
      </c>
      <c r="F1359" s="13" t="s">
        <v>1110</v>
      </c>
      <c r="G1359" s="12">
        <v>922</v>
      </c>
      <c r="H1359" s="12">
        <v>1980</v>
      </c>
      <c r="I1359" s="11">
        <v>166.80500000000001</v>
      </c>
      <c r="J1359" s="11">
        <v>155.03</v>
      </c>
      <c r="K1359" s="11">
        <v>156.78299999999999</v>
      </c>
      <c r="L1359" s="11">
        <v>184.001</v>
      </c>
      <c r="M1359" s="11">
        <v>177.309</v>
      </c>
      <c r="N1359" s="11">
        <v>127.026</v>
      </c>
      <c r="O1359" s="11">
        <v>87.897999999999996</v>
      </c>
      <c r="P1359" s="11">
        <v>57.518999999999998</v>
      </c>
      <c r="Q1359" s="11">
        <v>100.46</v>
      </c>
      <c r="R1359" s="11">
        <v>82.292000000000002</v>
      </c>
      <c r="S1359" s="11">
        <v>83.64</v>
      </c>
      <c r="T1359" s="11">
        <v>39.968000000000004</v>
      </c>
      <c r="U1359" s="11">
        <v>19.512</v>
      </c>
      <c r="V1359" s="11">
        <v>24.42</v>
      </c>
      <c r="W1359" s="11">
        <v>20.91</v>
      </c>
      <c r="X1359" s="11">
        <v>13.711</v>
      </c>
      <c r="Y1359" s="11">
        <v>6.6420000000000003</v>
      </c>
      <c r="Z1359" s="11">
        <v>3.2509999999999999</v>
      </c>
      <c r="AA1359" s="11">
        <v>1.554</v>
      </c>
      <c r="AB1359" s="11">
        <v>0.40400000000000003</v>
      </c>
      <c r="AC1359" s="11">
        <v>7.2999999999999995E-2</v>
      </c>
    </row>
    <row r="1360" spans="1:29" ht="11.5">
      <c r="A1360" s="15">
        <v>1343</v>
      </c>
      <c r="B1360" s="13" t="s">
        <v>1059</v>
      </c>
      <c r="C1360" s="14" t="s">
        <v>1157</v>
      </c>
      <c r="D1360" s="12"/>
      <c r="E1360" s="12">
        <v>51</v>
      </c>
      <c r="F1360" s="13" t="s">
        <v>1110</v>
      </c>
      <c r="G1360" s="12">
        <v>922</v>
      </c>
      <c r="H1360" s="12">
        <v>1985</v>
      </c>
      <c r="I1360" s="11">
        <v>189.047</v>
      </c>
      <c r="J1360" s="11">
        <v>164.006</v>
      </c>
      <c r="K1360" s="11">
        <v>155.614</v>
      </c>
      <c r="L1360" s="11">
        <v>154.18199999999999</v>
      </c>
      <c r="M1360" s="11">
        <v>172.345</v>
      </c>
      <c r="N1360" s="11">
        <v>166.52600000000001</v>
      </c>
      <c r="O1360" s="11">
        <v>124.318</v>
      </c>
      <c r="P1360" s="11">
        <v>84.975999999999999</v>
      </c>
      <c r="Q1360" s="11">
        <v>56.423999999999999</v>
      </c>
      <c r="R1360" s="11">
        <v>97.649000000000001</v>
      </c>
      <c r="S1360" s="11">
        <v>79.768000000000001</v>
      </c>
      <c r="T1360" s="11">
        <v>79.548000000000002</v>
      </c>
      <c r="U1360" s="11">
        <v>36.996000000000002</v>
      </c>
      <c r="V1360" s="11">
        <v>17.202999999999999</v>
      </c>
      <c r="W1360" s="11">
        <v>20.135999999999999</v>
      </c>
      <c r="X1360" s="11">
        <v>15.403</v>
      </c>
      <c r="Y1360" s="11">
        <v>8.7230000000000008</v>
      </c>
      <c r="Z1360" s="11">
        <v>3.581</v>
      </c>
      <c r="AA1360" s="11">
        <v>1.359</v>
      </c>
      <c r="AB1360" s="11">
        <v>0.46899999999999997</v>
      </c>
      <c r="AC1360" s="11">
        <v>0.09</v>
      </c>
    </row>
    <row r="1361" spans="1:29" ht="11.5">
      <c r="A1361" s="15">
        <v>1344</v>
      </c>
      <c r="B1361" s="13" t="s">
        <v>1059</v>
      </c>
      <c r="C1361" s="14" t="s">
        <v>1157</v>
      </c>
      <c r="D1361" s="12"/>
      <c r="E1361" s="12">
        <v>51</v>
      </c>
      <c r="F1361" s="13" t="s">
        <v>1110</v>
      </c>
      <c r="G1361" s="12">
        <v>922</v>
      </c>
      <c r="H1361" s="12">
        <v>1990</v>
      </c>
      <c r="I1361" s="11">
        <v>197.35599999999999</v>
      </c>
      <c r="J1361" s="11">
        <v>182.86500000000001</v>
      </c>
      <c r="K1361" s="11">
        <v>159.10300000000001</v>
      </c>
      <c r="L1361" s="11">
        <v>144.16800000000001</v>
      </c>
      <c r="M1361" s="11">
        <v>140.71199999999999</v>
      </c>
      <c r="N1361" s="11">
        <v>161.738</v>
      </c>
      <c r="O1361" s="11">
        <v>161.05000000000001</v>
      </c>
      <c r="P1361" s="11">
        <v>120.262</v>
      </c>
      <c r="Q1361" s="11">
        <v>80.834999999999994</v>
      </c>
      <c r="R1361" s="11">
        <v>53.643000000000001</v>
      </c>
      <c r="S1361" s="11">
        <v>92.894999999999996</v>
      </c>
      <c r="T1361" s="11">
        <v>74.950999999999993</v>
      </c>
      <c r="U1361" s="11">
        <v>72.040999999999997</v>
      </c>
      <c r="V1361" s="11">
        <v>31.524000000000001</v>
      </c>
      <c r="W1361" s="11">
        <v>13.454000000000001</v>
      </c>
      <c r="X1361" s="11">
        <v>14.036</v>
      </c>
      <c r="Y1361" s="11">
        <v>8.3190000000000008</v>
      </c>
      <c r="Z1361" s="11">
        <v>4.22</v>
      </c>
      <c r="AA1361" s="11">
        <v>1.25</v>
      </c>
      <c r="AB1361" s="11">
        <v>0.314</v>
      </c>
      <c r="AC1361" s="11">
        <v>7.5999999999999998E-2</v>
      </c>
    </row>
    <row r="1362" spans="1:29" ht="11.5">
      <c r="A1362" s="15">
        <v>1345</v>
      </c>
      <c r="B1362" s="13" t="s">
        <v>1059</v>
      </c>
      <c r="C1362" s="14" t="s">
        <v>1157</v>
      </c>
      <c r="D1362" s="12"/>
      <c r="E1362" s="12">
        <v>51</v>
      </c>
      <c r="F1362" s="13" t="s">
        <v>1110</v>
      </c>
      <c r="G1362" s="12">
        <v>922</v>
      </c>
      <c r="H1362" s="12">
        <v>1995</v>
      </c>
      <c r="I1362" s="11">
        <v>149.08699999999999</v>
      </c>
      <c r="J1362" s="11">
        <v>173.44399999999999</v>
      </c>
      <c r="K1362" s="11">
        <v>153.626</v>
      </c>
      <c r="L1362" s="11">
        <v>124.431</v>
      </c>
      <c r="M1362" s="11">
        <v>106.379</v>
      </c>
      <c r="N1362" s="11">
        <v>102.637</v>
      </c>
      <c r="O1362" s="11">
        <v>127.202</v>
      </c>
      <c r="P1362" s="11">
        <v>131.209</v>
      </c>
      <c r="Q1362" s="11">
        <v>98.346999999999994</v>
      </c>
      <c r="R1362" s="11">
        <v>64.863</v>
      </c>
      <c r="S1362" s="11">
        <v>42.546999999999997</v>
      </c>
      <c r="T1362" s="11">
        <v>81.046999999999997</v>
      </c>
      <c r="U1362" s="11">
        <v>62.837000000000003</v>
      </c>
      <c r="V1362" s="11">
        <v>59.427999999999997</v>
      </c>
      <c r="W1362" s="11">
        <v>23.658000000000001</v>
      </c>
      <c r="X1362" s="11">
        <v>9.2140000000000004</v>
      </c>
      <c r="Y1362" s="11">
        <v>8.3369999999999997</v>
      </c>
      <c r="Z1362" s="11">
        <v>3.9079999999999999</v>
      </c>
      <c r="AA1362" s="11">
        <v>1.462</v>
      </c>
      <c r="AB1362" s="11">
        <v>0.29499999999999998</v>
      </c>
      <c r="AC1362" s="11">
        <v>5.6000000000000001E-2</v>
      </c>
    </row>
    <row r="1363" spans="1:29" ht="11.5">
      <c r="A1363" s="15">
        <v>1346</v>
      </c>
      <c r="B1363" s="13" t="s">
        <v>1059</v>
      </c>
      <c r="C1363" s="14" t="s">
        <v>1157</v>
      </c>
      <c r="D1363" s="12"/>
      <c r="E1363" s="12">
        <v>51</v>
      </c>
      <c r="F1363" s="13" t="s">
        <v>1110</v>
      </c>
      <c r="G1363" s="12">
        <v>922</v>
      </c>
      <c r="H1363" s="12">
        <v>2000</v>
      </c>
      <c r="I1363" s="11">
        <v>104.76600000000001</v>
      </c>
      <c r="J1363" s="11">
        <v>140.44800000000001</v>
      </c>
      <c r="K1363" s="11">
        <v>164.66</v>
      </c>
      <c r="L1363" s="11">
        <v>143.09399999999999</v>
      </c>
      <c r="M1363" s="11">
        <v>111.027</v>
      </c>
      <c r="N1363" s="11">
        <v>91.122</v>
      </c>
      <c r="O1363" s="11">
        <v>86.108000000000004</v>
      </c>
      <c r="P1363" s="11">
        <v>111.503</v>
      </c>
      <c r="Q1363" s="11">
        <v>116.01900000000001</v>
      </c>
      <c r="R1363" s="11">
        <v>86.694999999999993</v>
      </c>
      <c r="S1363" s="11">
        <v>55.527999999999999</v>
      </c>
      <c r="T1363" s="11">
        <v>35.459000000000003</v>
      </c>
      <c r="U1363" s="11">
        <v>70.024000000000001</v>
      </c>
      <c r="V1363" s="11">
        <v>50.933</v>
      </c>
      <c r="W1363" s="11">
        <v>45.899000000000001</v>
      </c>
      <c r="X1363" s="11">
        <v>16.538</v>
      </c>
      <c r="Y1363" s="11">
        <v>5.2030000000000003</v>
      </c>
      <c r="Z1363" s="11">
        <v>4.0389999999999997</v>
      </c>
      <c r="AA1363" s="11">
        <v>1.4279999999999999</v>
      </c>
      <c r="AB1363" s="11">
        <v>0.372</v>
      </c>
      <c r="AC1363" s="11">
        <v>5.5E-2</v>
      </c>
    </row>
    <row r="1364" spans="1:29" ht="11.5">
      <c r="A1364" s="15">
        <v>1347</v>
      </c>
      <c r="B1364" s="13" t="s">
        <v>1059</v>
      </c>
      <c r="C1364" s="14" t="s">
        <v>1157</v>
      </c>
      <c r="D1364" s="12"/>
      <c r="E1364" s="12">
        <v>51</v>
      </c>
      <c r="F1364" s="13" t="s">
        <v>1110</v>
      </c>
      <c r="G1364" s="12">
        <v>922</v>
      </c>
      <c r="H1364" s="12">
        <v>2005</v>
      </c>
      <c r="I1364" s="11">
        <v>100.423</v>
      </c>
      <c r="J1364" s="11">
        <v>102.003</v>
      </c>
      <c r="K1364" s="11">
        <v>133.363</v>
      </c>
      <c r="L1364" s="11">
        <v>150.357</v>
      </c>
      <c r="M1364" s="11">
        <v>127.72199999999999</v>
      </c>
      <c r="N1364" s="11">
        <v>100.884</v>
      </c>
      <c r="O1364" s="11">
        <v>84.299000000000007</v>
      </c>
      <c r="P1364" s="11">
        <v>81.259</v>
      </c>
      <c r="Q1364" s="11">
        <v>103.705</v>
      </c>
      <c r="R1364" s="11">
        <v>108.09</v>
      </c>
      <c r="S1364" s="11">
        <v>78.960999999999999</v>
      </c>
      <c r="T1364" s="11">
        <v>52.552</v>
      </c>
      <c r="U1364" s="11">
        <v>31.925000000000001</v>
      </c>
      <c r="V1364" s="11">
        <v>60.643999999999998</v>
      </c>
      <c r="W1364" s="11">
        <v>39.951000000000001</v>
      </c>
      <c r="X1364" s="11">
        <v>32.270000000000003</v>
      </c>
      <c r="Y1364" s="11">
        <v>8.8460000000000001</v>
      </c>
      <c r="Z1364" s="11">
        <v>2.6080000000000001</v>
      </c>
      <c r="AA1364" s="11">
        <v>1.55</v>
      </c>
      <c r="AB1364" s="11">
        <v>0.38600000000000001</v>
      </c>
      <c r="AC1364" s="11">
        <v>7.1999999999999995E-2</v>
      </c>
    </row>
    <row r="1365" spans="1:29" ht="11.5">
      <c r="A1365" s="15">
        <v>1348</v>
      </c>
      <c r="B1365" s="13" t="s">
        <v>1059</v>
      </c>
      <c r="C1365" s="14" t="s">
        <v>1157</v>
      </c>
      <c r="D1365" s="12"/>
      <c r="E1365" s="12">
        <v>51</v>
      </c>
      <c r="F1365" s="13" t="s">
        <v>1110</v>
      </c>
      <c r="G1365" s="12">
        <v>922</v>
      </c>
      <c r="H1365" s="12">
        <v>2010</v>
      </c>
      <c r="I1365" s="11">
        <v>107.36799999999999</v>
      </c>
      <c r="J1365" s="11">
        <v>94.093999999999994</v>
      </c>
      <c r="K1365" s="11">
        <v>97.628</v>
      </c>
      <c r="L1365" s="11">
        <v>121.279</v>
      </c>
      <c r="M1365" s="11">
        <v>130.87299999999999</v>
      </c>
      <c r="N1365" s="11">
        <v>112.3</v>
      </c>
      <c r="O1365" s="11">
        <v>90.635999999999996</v>
      </c>
      <c r="P1365" s="11">
        <v>77.275000000000006</v>
      </c>
      <c r="Q1365" s="11">
        <v>76.015000000000001</v>
      </c>
      <c r="R1365" s="11">
        <v>94.968000000000004</v>
      </c>
      <c r="S1365" s="11">
        <v>98.480999999999995</v>
      </c>
      <c r="T1365" s="11">
        <v>69.207999999999998</v>
      </c>
      <c r="U1365" s="11">
        <v>47.84</v>
      </c>
      <c r="V1365" s="11">
        <v>27.231000000000002</v>
      </c>
      <c r="W1365" s="11">
        <v>48.820999999999998</v>
      </c>
      <c r="X1365" s="11">
        <v>27.568999999999999</v>
      </c>
      <c r="Y1365" s="11">
        <v>18.68</v>
      </c>
      <c r="Z1365" s="11">
        <v>4.5350000000000001</v>
      </c>
      <c r="AA1365" s="11">
        <v>1.0329999999999999</v>
      </c>
      <c r="AB1365" s="11">
        <v>0.436</v>
      </c>
      <c r="AC1365" s="11">
        <v>8.1000000000000003E-2</v>
      </c>
    </row>
    <row r="1366" spans="1:29" ht="11.5">
      <c r="A1366" s="15">
        <v>1349</v>
      </c>
      <c r="B1366" s="13" t="s">
        <v>1059</v>
      </c>
      <c r="C1366" s="14" t="s">
        <v>1157</v>
      </c>
      <c r="D1366" s="12"/>
      <c r="E1366" s="12">
        <v>51</v>
      </c>
      <c r="F1366" s="13" t="s">
        <v>1110</v>
      </c>
      <c r="G1366" s="12">
        <v>922</v>
      </c>
      <c r="H1366" s="12">
        <v>2015</v>
      </c>
      <c r="I1366" s="11">
        <v>114.129</v>
      </c>
      <c r="J1366" s="11">
        <v>106.30200000000001</v>
      </c>
      <c r="K1366" s="11">
        <v>93.286000000000001</v>
      </c>
      <c r="L1366" s="11">
        <v>96.691000000000003</v>
      </c>
      <c r="M1366" s="11">
        <v>114.919</v>
      </c>
      <c r="N1366" s="11">
        <v>129.25299999999999</v>
      </c>
      <c r="O1366" s="11">
        <v>110.736</v>
      </c>
      <c r="P1366" s="11">
        <v>89.105000000000004</v>
      </c>
      <c r="Q1366" s="11">
        <v>75.5</v>
      </c>
      <c r="R1366" s="11">
        <v>73.578000000000003</v>
      </c>
      <c r="S1366" s="11">
        <v>90.72</v>
      </c>
      <c r="T1366" s="11">
        <v>92.162999999999997</v>
      </c>
      <c r="U1366" s="11">
        <v>62.363999999999997</v>
      </c>
      <c r="V1366" s="11">
        <v>41.189</v>
      </c>
      <c r="W1366" s="11">
        <v>21.959</v>
      </c>
      <c r="X1366" s="11">
        <v>34.957999999999998</v>
      </c>
      <c r="Y1366" s="11">
        <v>16.768999999999998</v>
      </c>
      <c r="Z1366" s="11">
        <v>9.5220000000000002</v>
      </c>
      <c r="AA1366" s="11">
        <v>1.79</v>
      </c>
      <c r="AB1366" s="11">
        <v>0.3</v>
      </c>
      <c r="AC1366" s="11">
        <v>0.1</v>
      </c>
    </row>
    <row r="1367" spans="1:29" ht="11.5">
      <c r="A1367" s="15">
        <v>1350</v>
      </c>
      <c r="B1367" s="13" t="s">
        <v>1059</v>
      </c>
      <c r="C1367" s="14" t="s">
        <v>1157</v>
      </c>
      <c r="D1367" s="12"/>
      <c r="E1367" s="12">
        <v>51</v>
      </c>
      <c r="F1367" s="13" t="s">
        <v>1110</v>
      </c>
      <c r="G1367" s="12">
        <v>922</v>
      </c>
      <c r="H1367" s="12">
        <v>2020</v>
      </c>
      <c r="I1367" s="11">
        <v>107.883</v>
      </c>
      <c r="J1367" s="11">
        <v>113.643</v>
      </c>
      <c r="K1367" s="11">
        <v>105.88800000000001</v>
      </c>
      <c r="L1367" s="11">
        <v>91.230999999999995</v>
      </c>
      <c r="M1367" s="11">
        <v>92.927000000000007</v>
      </c>
      <c r="N1367" s="11">
        <v>111.248</v>
      </c>
      <c r="O1367" s="11">
        <v>126.226</v>
      </c>
      <c r="P1367" s="11">
        <v>108.316</v>
      </c>
      <c r="Q1367" s="11">
        <v>86.905000000000001</v>
      </c>
      <c r="R1367" s="11">
        <v>73.106999999999999</v>
      </c>
      <c r="S1367" s="11">
        <v>70.400999999999996</v>
      </c>
      <c r="T1367" s="11">
        <v>85.257000000000005</v>
      </c>
      <c r="U1367" s="11">
        <v>84.195999999999998</v>
      </c>
      <c r="V1367" s="11">
        <v>54.591999999999999</v>
      </c>
      <c r="W1367" s="11">
        <v>33.795999999999999</v>
      </c>
      <c r="X1367" s="11">
        <v>15.945</v>
      </c>
      <c r="Y1367" s="11">
        <v>21.033000000000001</v>
      </c>
      <c r="Z1367" s="11">
        <v>7.8129999999999997</v>
      </c>
      <c r="AA1367" s="11">
        <v>2.9769999999999999</v>
      </c>
      <c r="AB1367" s="11">
        <v>0.32300000000000001</v>
      </c>
      <c r="AC1367" s="11">
        <v>0.04</v>
      </c>
    </row>
    <row r="1368" spans="1:29" ht="11.5">
      <c r="A1368" s="15">
        <v>1351</v>
      </c>
      <c r="B1368" s="13" t="s">
        <v>1059</v>
      </c>
      <c r="C1368" s="14" t="s">
        <v>1158</v>
      </c>
      <c r="D1368" s="12">
        <v>4</v>
      </c>
      <c r="E1368" s="12">
        <v>31</v>
      </c>
      <c r="F1368" s="13" t="s">
        <v>1110</v>
      </c>
      <c r="G1368" s="12">
        <v>922</v>
      </c>
      <c r="H1368" s="12">
        <v>1950</v>
      </c>
      <c r="I1368" s="11">
        <v>178.47800000000001</v>
      </c>
      <c r="J1368" s="11">
        <v>127.8</v>
      </c>
      <c r="K1368" s="11">
        <v>190.96100000000001</v>
      </c>
      <c r="L1368" s="11">
        <v>180.21</v>
      </c>
      <c r="M1368" s="11">
        <v>164.24199999999999</v>
      </c>
      <c r="N1368" s="11">
        <v>81.606999999999999</v>
      </c>
      <c r="O1368" s="11">
        <v>49.165999999999997</v>
      </c>
      <c r="P1368" s="11">
        <v>67.983000000000004</v>
      </c>
      <c r="Q1368" s="11">
        <v>61.56</v>
      </c>
      <c r="R1368" s="11">
        <v>50.530999999999999</v>
      </c>
      <c r="S1368" s="11">
        <v>51.558</v>
      </c>
      <c r="T1368" s="11">
        <v>37.97</v>
      </c>
      <c r="U1368" s="11">
        <v>41.944000000000003</v>
      </c>
      <c r="V1368" s="11">
        <v>34.003</v>
      </c>
      <c r="W1368" s="11">
        <v>25.663</v>
      </c>
      <c r="X1368" s="11">
        <v>15.347</v>
      </c>
      <c r="Y1368" s="11">
        <v>7.4320000000000004</v>
      </c>
      <c r="Z1368" s="11">
        <v>3.5019999999999998</v>
      </c>
      <c r="AA1368" s="11">
        <v>1.8340000000000001</v>
      </c>
      <c r="AB1368" s="11">
        <v>0.156</v>
      </c>
      <c r="AC1368" s="11">
        <v>1.7000000000000001E-2</v>
      </c>
    </row>
    <row r="1369" spans="1:29" ht="11.5">
      <c r="A1369" s="15">
        <v>1352</v>
      </c>
      <c r="B1369" s="13" t="s">
        <v>1059</v>
      </c>
      <c r="C1369" s="14" t="s">
        <v>1158</v>
      </c>
      <c r="D1369" s="12">
        <v>4</v>
      </c>
      <c r="E1369" s="12">
        <v>31</v>
      </c>
      <c r="F1369" s="13" t="s">
        <v>1110</v>
      </c>
      <c r="G1369" s="12">
        <v>922</v>
      </c>
      <c r="H1369" s="12">
        <v>1955</v>
      </c>
      <c r="I1369" s="11">
        <v>274.01900000000001</v>
      </c>
      <c r="J1369" s="11">
        <v>170.82900000000001</v>
      </c>
      <c r="K1369" s="11">
        <v>126.746</v>
      </c>
      <c r="L1369" s="11">
        <v>189.441</v>
      </c>
      <c r="M1369" s="11">
        <v>177.66200000000001</v>
      </c>
      <c r="N1369" s="11">
        <v>161.68799999999999</v>
      </c>
      <c r="O1369" s="11">
        <v>80.468000000000004</v>
      </c>
      <c r="P1369" s="11">
        <v>48.423000000000002</v>
      </c>
      <c r="Q1369" s="11">
        <v>66.664000000000001</v>
      </c>
      <c r="R1369" s="11">
        <v>59.771000000000001</v>
      </c>
      <c r="S1369" s="11">
        <v>48.281999999999996</v>
      </c>
      <c r="T1369" s="11">
        <v>48.006999999999998</v>
      </c>
      <c r="U1369" s="11">
        <v>33.868000000000002</v>
      </c>
      <c r="V1369" s="11">
        <v>35.216000000000001</v>
      </c>
      <c r="W1369" s="11">
        <v>25.972000000000001</v>
      </c>
      <c r="X1369" s="11">
        <v>16.631</v>
      </c>
      <c r="Y1369" s="11">
        <v>7.7489999999999997</v>
      </c>
      <c r="Z1369" s="11">
        <v>2.64</v>
      </c>
      <c r="AA1369" s="11">
        <v>0.79</v>
      </c>
      <c r="AB1369" s="11">
        <v>0.28599999999999998</v>
      </c>
      <c r="AC1369" s="11">
        <v>1.7999999999999999E-2</v>
      </c>
    </row>
    <row r="1370" spans="1:29" ht="11.5">
      <c r="A1370" s="15">
        <v>1353</v>
      </c>
      <c r="B1370" s="13" t="s">
        <v>1059</v>
      </c>
      <c r="C1370" s="14" t="s">
        <v>1158</v>
      </c>
      <c r="D1370" s="12">
        <v>4</v>
      </c>
      <c r="E1370" s="12">
        <v>31</v>
      </c>
      <c r="F1370" s="13" t="s">
        <v>1110</v>
      </c>
      <c r="G1370" s="12">
        <v>922</v>
      </c>
      <c r="H1370" s="12">
        <v>1960</v>
      </c>
      <c r="I1370" s="11">
        <v>358.18200000000002</v>
      </c>
      <c r="J1370" s="11">
        <v>263.81700000000001</v>
      </c>
      <c r="K1370" s="11">
        <v>169.63800000000001</v>
      </c>
      <c r="L1370" s="11">
        <v>125.889</v>
      </c>
      <c r="M1370" s="11">
        <v>187.15299999999999</v>
      </c>
      <c r="N1370" s="11">
        <v>175.29499999999999</v>
      </c>
      <c r="O1370" s="11">
        <v>159.744</v>
      </c>
      <c r="P1370" s="11">
        <v>79.411000000000001</v>
      </c>
      <c r="Q1370" s="11">
        <v>47.597000000000001</v>
      </c>
      <c r="R1370" s="11">
        <v>64.935000000000002</v>
      </c>
      <c r="S1370" s="11">
        <v>57.359000000000002</v>
      </c>
      <c r="T1370" s="11">
        <v>45.222999999999999</v>
      </c>
      <c r="U1370" s="11">
        <v>43.176000000000002</v>
      </c>
      <c r="V1370" s="11">
        <v>28.763000000000002</v>
      </c>
      <c r="W1370" s="11">
        <v>27.343</v>
      </c>
      <c r="X1370" s="11">
        <v>17.254999999999999</v>
      </c>
      <c r="Y1370" s="11">
        <v>8.7159999999999993</v>
      </c>
      <c r="Z1370" s="11">
        <v>2.91</v>
      </c>
      <c r="AA1370" s="11">
        <v>0.64400000000000002</v>
      </c>
      <c r="AB1370" s="11">
        <v>0.13400000000000001</v>
      </c>
      <c r="AC1370" s="11">
        <v>3.4000000000000002E-2</v>
      </c>
    </row>
    <row r="1371" spans="1:29" ht="11.5">
      <c r="A1371" s="15">
        <v>1354</v>
      </c>
      <c r="B1371" s="13" t="s">
        <v>1059</v>
      </c>
      <c r="C1371" s="14" t="s">
        <v>1158</v>
      </c>
      <c r="D1371" s="12">
        <v>4</v>
      </c>
      <c r="E1371" s="12">
        <v>31</v>
      </c>
      <c r="F1371" s="13" t="s">
        <v>1110</v>
      </c>
      <c r="G1371" s="12">
        <v>922</v>
      </c>
      <c r="H1371" s="12">
        <v>1965</v>
      </c>
      <c r="I1371" s="11">
        <v>429.65699999999998</v>
      </c>
      <c r="J1371" s="11">
        <v>346.572</v>
      </c>
      <c r="K1371" s="11">
        <v>262.14299999999997</v>
      </c>
      <c r="L1371" s="11">
        <v>168.6</v>
      </c>
      <c r="M1371" s="11">
        <v>124.52800000000001</v>
      </c>
      <c r="N1371" s="11">
        <v>184.88200000000001</v>
      </c>
      <c r="O1371" s="11">
        <v>173.297</v>
      </c>
      <c r="P1371" s="11">
        <v>157.684</v>
      </c>
      <c r="Q1371" s="11">
        <v>78.057000000000002</v>
      </c>
      <c r="R1371" s="11">
        <v>46.353999999999999</v>
      </c>
      <c r="S1371" s="11">
        <v>62.265999999999998</v>
      </c>
      <c r="T1371" s="11">
        <v>53.639000000000003</v>
      </c>
      <c r="U1371" s="11">
        <v>40.607999999999997</v>
      </c>
      <c r="V1371" s="11">
        <v>36.637</v>
      </c>
      <c r="W1371" s="11">
        <v>22.352</v>
      </c>
      <c r="X1371" s="11">
        <v>18.260999999999999</v>
      </c>
      <c r="Y1371" s="11">
        <v>9.2539999999999996</v>
      </c>
      <c r="Z1371" s="11">
        <v>3.411</v>
      </c>
      <c r="AA1371" s="11">
        <v>0.72699999999999998</v>
      </c>
      <c r="AB1371" s="11">
        <v>0.109</v>
      </c>
      <c r="AC1371" s="11">
        <v>1.7000000000000001E-2</v>
      </c>
    </row>
    <row r="1372" spans="1:29" ht="11.5">
      <c r="A1372" s="15">
        <v>1355</v>
      </c>
      <c r="B1372" s="13" t="s">
        <v>1059</v>
      </c>
      <c r="C1372" s="14" t="s">
        <v>1158</v>
      </c>
      <c r="D1372" s="12">
        <v>4</v>
      </c>
      <c r="E1372" s="12">
        <v>31</v>
      </c>
      <c r="F1372" s="13" t="s">
        <v>1110</v>
      </c>
      <c r="G1372" s="12">
        <v>922</v>
      </c>
      <c r="H1372" s="12">
        <v>1970</v>
      </c>
      <c r="I1372" s="11">
        <v>398.339</v>
      </c>
      <c r="J1372" s="11">
        <v>417.73</v>
      </c>
      <c r="K1372" s="11">
        <v>344.601</v>
      </c>
      <c r="L1372" s="11">
        <v>260.70999999999998</v>
      </c>
      <c r="M1372" s="11">
        <v>156.989</v>
      </c>
      <c r="N1372" s="11">
        <v>113.16200000000001</v>
      </c>
      <c r="O1372" s="11">
        <v>182.893</v>
      </c>
      <c r="P1372" s="11">
        <v>171.1</v>
      </c>
      <c r="Q1372" s="11">
        <v>154.994</v>
      </c>
      <c r="R1372" s="11">
        <v>76.007999999999996</v>
      </c>
      <c r="S1372" s="11">
        <v>44.414999999999999</v>
      </c>
      <c r="T1372" s="11">
        <v>58.137999999999998</v>
      </c>
      <c r="U1372" s="11">
        <v>48.087000000000003</v>
      </c>
      <c r="V1372" s="11">
        <v>34.426000000000002</v>
      </c>
      <c r="W1372" s="11">
        <v>28.5</v>
      </c>
      <c r="X1372" s="11">
        <v>15.01</v>
      </c>
      <c r="Y1372" s="11">
        <v>10.026</v>
      </c>
      <c r="Z1372" s="11">
        <v>3.7749999999999999</v>
      </c>
      <c r="AA1372" s="11">
        <v>0.876</v>
      </c>
      <c r="AB1372" s="11">
        <v>0.124</v>
      </c>
      <c r="AC1372" s="11">
        <v>1.2E-2</v>
      </c>
    </row>
    <row r="1373" spans="1:29" ht="11.5">
      <c r="A1373" s="15">
        <v>1356</v>
      </c>
      <c r="B1373" s="13" t="s">
        <v>1059</v>
      </c>
      <c r="C1373" s="14" t="s">
        <v>1158</v>
      </c>
      <c r="D1373" s="12">
        <v>4</v>
      </c>
      <c r="E1373" s="12">
        <v>31</v>
      </c>
      <c r="F1373" s="13" t="s">
        <v>1110</v>
      </c>
      <c r="G1373" s="12">
        <v>922</v>
      </c>
      <c r="H1373" s="12">
        <v>1975</v>
      </c>
      <c r="I1373" s="11">
        <v>360.529</v>
      </c>
      <c r="J1373" s="11">
        <v>389.572</v>
      </c>
      <c r="K1373" s="11">
        <v>415.62</v>
      </c>
      <c r="L1373" s="11">
        <v>342.93700000000001</v>
      </c>
      <c r="M1373" s="11">
        <v>244.48699999999999</v>
      </c>
      <c r="N1373" s="11">
        <v>149.99100000000001</v>
      </c>
      <c r="O1373" s="11">
        <v>113.426</v>
      </c>
      <c r="P1373" s="11">
        <v>183.04400000000001</v>
      </c>
      <c r="Q1373" s="11">
        <v>164.45699999999999</v>
      </c>
      <c r="R1373" s="11">
        <v>145.88999999999999</v>
      </c>
      <c r="S1373" s="11">
        <v>70.87</v>
      </c>
      <c r="T1373" s="11">
        <v>40.743000000000002</v>
      </c>
      <c r="U1373" s="11">
        <v>50.572000000000003</v>
      </c>
      <c r="V1373" s="11">
        <v>39.881</v>
      </c>
      <c r="W1373" s="11">
        <v>27.367000000000001</v>
      </c>
      <c r="X1373" s="11">
        <v>19.244</v>
      </c>
      <c r="Y1373" s="11">
        <v>8.4329999999999998</v>
      </c>
      <c r="Z1373" s="11">
        <v>4.2619999999999996</v>
      </c>
      <c r="AA1373" s="11">
        <v>0.996</v>
      </c>
      <c r="AB1373" s="11">
        <v>0.15</v>
      </c>
      <c r="AC1373" s="11">
        <v>1.0999999999999999E-2</v>
      </c>
    </row>
    <row r="1374" spans="1:29" ht="11.5">
      <c r="A1374" s="15">
        <v>1357</v>
      </c>
      <c r="B1374" s="13" t="s">
        <v>1059</v>
      </c>
      <c r="C1374" s="14" t="s">
        <v>1158</v>
      </c>
      <c r="D1374" s="12">
        <v>4</v>
      </c>
      <c r="E1374" s="12">
        <v>31</v>
      </c>
      <c r="F1374" s="13" t="s">
        <v>1110</v>
      </c>
      <c r="G1374" s="12">
        <v>922</v>
      </c>
      <c r="H1374" s="12">
        <v>1980</v>
      </c>
      <c r="I1374" s="11">
        <v>356.83</v>
      </c>
      <c r="J1374" s="11">
        <v>352.44400000000002</v>
      </c>
      <c r="K1374" s="11">
        <v>387.85399999999998</v>
      </c>
      <c r="L1374" s="11">
        <v>413.87400000000002</v>
      </c>
      <c r="M1374" s="11">
        <v>340.52199999999999</v>
      </c>
      <c r="N1374" s="11">
        <v>228.321</v>
      </c>
      <c r="O1374" s="11">
        <v>143.10400000000001</v>
      </c>
      <c r="P1374" s="11">
        <v>113.447</v>
      </c>
      <c r="Q1374" s="11">
        <v>182.35599999999999</v>
      </c>
      <c r="R1374" s="11">
        <v>156.36199999999999</v>
      </c>
      <c r="S1374" s="11">
        <v>134.553</v>
      </c>
      <c r="T1374" s="11">
        <v>64.06</v>
      </c>
      <c r="U1374" s="11">
        <v>35.741</v>
      </c>
      <c r="V1374" s="11">
        <v>41.326000000000001</v>
      </c>
      <c r="W1374" s="11">
        <v>30.222000000000001</v>
      </c>
      <c r="X1374" s="11">
        <v>19.117000000000001</v>
      </c>
      <c r="Y1374" s="11">
        <v>11.073</v>
      </c>
      <c r="Z1374" s="11">
        <v>3.7320000000000002</v>
      </c>
      <c r="AA1374" s="11">
        <v>1.169</v>
      </c>
      <c r="AB1374" s="11">
        <v>0.17799999999999999</v>
      </c>
      <c r="AC1374" s="11">
        <v>1.4E-2</v>
      </c>
    </row>
    <row r="1375" spans="1:29" ht="11.5">
      <c r="A1375" s="15">
        <v>1358</v>
      </c>
      <c r="B1375" s="13" t="s">
        <v>1059</v>
      </c>
      <c r="C1375" s="14" t="s">
        <v>1158</v>
      </c>
      <c r="D1375" s="12">
        <v>4</v>
      </c>
      <c r="E1375" s="12">
        <v>31</v>
      </c>
      <c r="F1375" s="13" t="s">
        <v>1110</v>
      </c>
      <c r="G1375" s="12">
        <v>922</v>
      </c>
      <c r="H1375" s="12">
        <v>1985</v>
      </c>
      <c r="I1375" s="11">
        <v>409.60399999999998</v>
      </c>
      <c r="J1375" s="11">
        <v>348.95699999999999</v>
      </c>
      <c r="K1375" s="11">
        <v>351.11599999999999</v>
      </c>
      <c r="L1375" s="11">
        <v>371.59699999999998</v>
      </c>
      <c r="M1375" s="11">
        <v>383.89600000000002</v>
      </c>
      <c r="N1375" s="11">
        <v>323.90199999999999</v>
      </c>
      <c r="O1375" s="11">
        <v>224.31299999999999</v>
      </c>
      <c r="P1375" s="11">
        <v>136.19399999999999</v>
      </c>
      <c r="Q1375" s="11">
        <v>110.675</v>
      </c>
      <c r="R1375" s="11">
        <v>176.34399999999999</v>
      </c>
      <c r="S1375" s="11">
        <v>151.214</v>
      </c>
      <c r="T1375" s="11">
        <v>123.54600000000001</v>
      </c>
      <c r="U1375" s="11">
        <v>57.045000000000002</v>
      </c>
      <c r="V1375" s="11">
        <v>30.061</v>
      </c>
      <c r="W1375" s="11">
        <v>31.9</v>
      </c>
      <c r="X1375" s="11">
        <v>20.396999999999998</v>
      </c>
      <c r="Y1375" s="11">
        <v>11.257</v>
      </c>
      <c r="Z1375" s="11">
        <v>5.0940000000000003</v>
      </c>
      <c r="AA1375" s="11">
        <v>1.0609999999999999</v>
      </c>
      <c r="AB1375" s="11">
        <v>0.215</v>
      </c>
      <c r="AC1375" s="11">
        <v>1.6E-2</v>
      </c>
    </row>
    <row r="1376" spans="1:29" ht="11.5">
      <c r="A1376" s="15">
        <v>1359</v>
      </c>
      <c r="B1376" s="13" t="s">
        <v>1059</v>
      </c>
      <c r="C1376" s="14" t="s">
        <v>1158</v>
      </c>
      <c r="D1376" s="12">
        <v>4</v>
      </c>
      <c r="E1376" s="12">
        <v>31</v>
      </c>
      <c r="F1376" s="13" t="s">
        <v>1110</v>
      </c>
      <c r="G1376" s="12">
        <v>922</v>
      </c>
      <c r="H1376" s="12">
        <v>1990</v>
      </c>
      <c r="I1376" s="11">
        <v>480.608</v>
      </c>
      <c r="J1376" s="11">
        <v>401.57299999999998</v>
      </c>
      <c r="K1376" s="11">
        <v>347.86399999999998</v>
      </c>
      <c r="L1376" s="11">
        <v>350.09</v>
      </c>
      <c r="M1376" s="11">
        <v>315.03800000000001</v>
      </c>
      <c r="N1376" s="11">
        <v>353.91399999999999</v>
      </c>
      <c r="O1376" s="11">
        <v>307.13799999999998</v>
      </c>
      <c r="P1376" s="11">
        <v>219.69</v>
      </c>
      <c r="Q1376" s="11">
        <v>128.68100000000001</v>
      </c>
      <c r="R1376" s="11">
        <v>106.86199999999999</v>
      </c>
      <c r="S1376" s="11">
        <v>167.29900000000001</v>
      </c>
      <c r="T1376" s="11">
        <v>142.041</v>
      </c>
      <c r="U1376" s="11">
        <v>108.535</v>
      </c>
      <c r="V1376" s="11">
        <v>48.079000000000001</v>
      </c>
      <c r="W1376" s="11">
        <v>23.303000000000001</v>
      </c>
      <c r="X1376" s="11">
        <v>21.527000000000001</v>
      </c>
      <c r="Y1376" s="11">
        <v>12.11</v>
      </c>
      <c r="Z1376" s="11">
        <v>5.3849999999999998</v>
      </c>
      <c r="AA1376" s="11">
        <v>1.494</v>
      </c>
      <c r="AB1376" s="11">
        <v>0.19700000000000001</v>
      </c>
      <c r="AC1376" s="11">
        <v>1.9E-2</v>
      </c>
    </row>
    <row r="1377" spans="1:29" ht="11.5">
      <c r="A1377" s="15">
        <v>1360</v>
      </c>
      <c r="B1377" s="13" t="s">
        <v>1059</v>
      </c>
      <c r="C1377" s="14" t="s">
        <v>1158</v>
      </c>
      <c r="D1377" s="12">
        <v>4</v>
      </c>
      <c r="E1377" s="12">
        <v>31</v>
      </c>
      <c r="F1377" s="13" t="s">
        <v>1110</v>
      </c>
      <c r="G1377" s="12">
        <v>922</v>
      </c>
      <c r="H1377" s="12">
        <v>1995</v>
      </c>
      <c r="I1377" s="11">
        <v>460.37299999999999</v>
      </c>
      <c r="J1377" s="11">
        <v>473.62700000000001</v>
      </c>
      <c r="K1377" s="11">
        <v>401.34300000000002</v>
      </c>
      <c r="L1377" s="11">
        <v>331.36599999999999</v>
      </c>
      <c r="M1377" s="11">
        <v>327.012</v>
      </c>
      <c r="N1377" s="11">
        <v>313.25200000000001</v>
      </c>
      <c r="O1377" s="11">
        <v>346.22</v>
      </c>
      <c r="P1377" s="11">
        <v>294.51499999999999</v>
      </c>
      <c r="Q1377" s="11">
        <v>207.441</v>
      </c>
      <c r="R1377" s="11">
        <v>120.033</v>
      </c>
      <c r="S1377" s="11">
        <v>97.293999999999997</v>
      </c>
      <c r="T1377" s="11">
        <v>148.51499999999999</v>
      </c>
      <c r="U1377" s="11">
        <v>120.654</v>
      </c>
      <c r="V1377" s="11">
        <v>85.715000000000003</v>
      </c>
      <c r="W1377" s="11">
        <v>36.296999999999997</v>
      </c>
      <c r="X1377" s="11">
        <v>15.077</v>
      </c>
      <c r="Y1377" s="11">
        <v>11.776</v>
      </c>
      <c r="Z1377" s="11">
        <v>5.1879999999999997</v>
      </c>
      <c r="AA1377" s="11">
        <v>1.391</v>
      </c>
      <c r="AB1377" s="11">
        <v>0.224</v>
      </c>
      <c r="AC1377" s="11">
        <v>1.7999999999999999E-2</v>
      </c>
    </row>
    <row r="1378" spans="1:29" ht="11.5">
      <c r="A1378" s="15">
        <v>1361</v>
      </c>
      <c r="B1378" s="13" t="s">
        <v>1059</v>
      </c>
      <c r="C1378" s="14" t="s">
        <v>1158</v>
      </c>
      <c r="D1378" s="12">
        <v>4</v>
      </c>
      <c r="E1378" s="12">
        <v>31</v>
      </c>
      <c r="F1378" s="13" t="s">
        <v>1110</v>
      </c>
      <c r="G1378" s="12">
        <v>922</v>
      </c>
      <c r="H1378" s="12">
        <v>2000</v>
      </c>
      <c r="I1378" s="11">
        <v>376.06799999999998</v>
      </c>
      <c r="J1378" s="11">
        <v>456.62700000000001</v>
      </c>
      <c r="K1378" s="11">
        <v>474.07100000000003</v>
      </c>
      <c r="L1378" s="11">
        <v>400.863</v>
      </c>
      <c r="M1378" s="11">
        <v>314.87200000000001</v>
      </c>
      <c r="N1378" s="11">
        <v>306.16699999999997</v>
      </c>
      <c r="O1378" s="11">
        <v>313.24700000000001</v>
      </c>
      <c r="P1378" s="11">
        <v>338.98099999999999</v>
      </c>
      <c r="Q1378" s="11">
        <v>280.96499999999997</v>
      </c>
      <c r="R1378" s="11">
        <v>193.166</v>
      </c>
      <c r="S1378" s="11">
        <v>109.05500000000001</v>
      </c>
      <c r="T1378" s="11">
        <v>85.394999999999996</v>
      </c>
      <c r="U1378" s="11">
        <v>126.36199999999999</v>
      </c>
      <c r="V1378" s="11">
        <v>97.078999999999994</v>
      </c>
      <c r="W1378" s="11">
        <v>61.469000000000001</v>
      </c>
      <c r="X1378" s="11">
        <v>23.399000000000001</v>
      </c>
      <c r="Y1378" s="11">
        <v>7.4640000000000004</v>
      </c>
      <c r="Z1378" s="11">
        <v>4.66</v>
      </c>
      <c r="AA1378" s="11">
        <v>1.3180000000000001</v>
      </c>
      <c r="AB1378" s="11">
        <v>0.20699999999999999</v>
      </c>
      <c r="AC1378" s="11">
        <v>0.02</v>
      </c>
    </row>
    <row r="1379" spans="1:29" ht="11.5">
      <c r="A1379" s="15">
        <v>1362</v>
      </c>
      <c r="B1379" s="13" t="s">
        <v>1059</v>
      </c>
      <c r="C1379" s="14" t="s">
        <v>1158</v>
      </c>
      <c r="D1379" s="12">
        <v>4</v>
      </c>
      <c r="E1379" s="12">
        <v>31</v>
      </c>
      <c r="F1379" s="13" t="s">
        <v>1110</v>
      </c>
      <c r="G1379" s="12">
        <v>922</v>
      </c>
      <c r="H1379" s="12">
        <v>2005</v>
      </c>
      <c r="I1379" s="11">
        <v>345.39</v>
      </c>
      <c r="J1379" s="11">
        <v>372.02</v>
      </c>
      <c r="K1379" s="11">
        <v>455.13799999999998</v>
      </c>
      <c r="L1379" s="11">
        <v>471.97699999999998</v>
      </c>
      <c r="M1379" s="11">
        <v>409.17500000000001</v>
      </c>
      <c r="N1379" s="11">
        <v>324.536</v>
      </c>
      <c r="O1379" s="11">
        <v>305.74900000000002</v>
      </c>
      <c r="P1379" s="11">
        <v>312.80700000000002</v>
      </c>
      <c r="Q1379" s="11">
        <v>336.93</v>
      </c>
      <c r="R1379" s="11">
        <v>273.77199999999999</v>
      </c>
      <c r="S1379" s="11">
        <v>184.80500000000001</v>
      </c>
      <c r="T1379" s="11">
        <v>101.857</v>
      </c>
      <c r="U1379" s="11">
        <v>76.03</v>
      </c>
      <c r="V1379" s="11">
        <v>104.629</v>
      </c>
      <c r="W1379" s="11">
        <v>74.424000000000007</v>
      </c>
      <c r="X1379" s="11">
        <v>40.435000000000002</v>
      </c>
      <c r="Y1379" s="11">
        <v>12.837</v>
      </c>
      <c r="Z1379" s="11">
        <v>2.9239999999999999</v>
      </c>
      <c r="AA1379" s="11">
        <v>1.167</v>
      </c>
      <c r="AB1379" s="11">
        <v>0.189</v>
      </c>
      <c r="AC1379" s="11">
        <v>1.7999999999999999E-2</v>
      </c>
    </row>
    <row r="1380" spans="1:29" ht="11.5">
      <c r="A1380" s="15">
        <v>1363</v>
      </c>
      <c r="B1380" s="13" t="s">
        <v>1059</v>
      </c>
      <c r="C1380" s="14" t="s">
        <v>1158</v>
      </c>
      <c r="D1380" s="12">
        <v>4</v>
      </c>
      <c r="E1380" s="12">
        <v>31</v>
      </c>
      <c r="F1380" s="13" t="s">
        <v>1110</v>
      </c>
      <c r="G1380" s="12">
        <v>922</v>
      </c>
      <c r="H1380" s="12">
        <v>2010</v>
      </c>
      <c r="I1380" s="11">
        <v>376.935</v>
      </c>
      <c r="J1380" s="11">
        <v>343.01</v>
      </c>
      <c r="K1380" s="11">
        <v>379.976</v>
      </c>
      <c r="L1380" s="11">
        <v>453.76900000000001</v>
      </c>
      <c r="M1380" s="11">
        <v>469.56599999999997</v>
      </c>
      <c r="N1380" s="11">
        <v>417.59100000000001</v>
      </c>
      <c r="O1380" s="11">
        <v>334.04700000000003</v>
      </c>
      <c r="P1380" s="11">
        <v>304.97899999999998</v>
      </c>
      <c r="Q1380" s="11">
        <v>311.75299999999999</v>
      </c>
      <c r="R1380" s="11">
        <v>333.59800000000001</v>
      </c>
      <c r="S1380" s="11">
        <v>264.19499999999999</v>
      </c>
      <c r="T1380" s="11">
        <v>172.78899999999999</v>
      </c>
      <c r="U1380" s="11">
        <v>91.707999999999998</v>
      </c>
      <c r="V1380" s="11">
        <v>64.156999999999996</v>
      </c>
      <c r="W1380" s="11">
        <v>79.400999999999996</v>
      </c>
      <c r="X1380" s="11">
        <v>49.963999999999999</v>
      </c>
      <c r="Y1380" s="11">
        <v>21.535</v>
      </c>
      <c r="Z1380" s="11">
        <v>5.1509999999999998</v>
      </c>
      <c r="AA1380" s="11">
        <v>0.76700000000000002</v>
      </c>
      <c r="AB1380" s="11">
        <v>0.18099999999999999</v>
      </c>
      <c r="AC1380" s="11">
        <v>1.7999999999999999E-2</v>
      </c>
    </row>
    <row r="1381" spans="1:29" ht="11.5">
      <c r="A1381" s="15">
        <v>1364</v>
      </c>
      <c r="B1381" s="13" t="s">
        <v>1059</v>
      </c>
      <c r="C1381" s="14" t="s">
        <v>1158</v>
      </c>
      <c r="D1381" s="12">
        <v>4</v>
      </c>
      <c r="E1381" s="12">
        <v>31</v>
      </c>
      <c r="F1381" s="13" t="s">
        <v>1110</v>
      </c>
      <c r="G1381" s="12">
        <v>922</v>
      </c>
      <c r="H1381" s="12">
        <v>2015</v>
      </c>
      <c r="I1381" s="11">
        <v>462.23399999999998</v>
      </c>
      <c r="J1381" s="11">
        <v>375.02100000000002</v>
      </c>
      <c r="K1381" s="11">
        <v>342.21899999999999</v>
      </c>
      <c r="L1381" s="11">
        <v>379.56599999999997</v>
      </c>
      <c r="M1381" s="11">
        <v>452.94600000000003</v>
      </c>
      <c r="N1381" s="11">
        <v>468.05</v>
      </c>
      <c r="O1381" s="11">
        <v>415.03300000000002</v>
      </c>
      <c r="P1381" s="11">
        <v>330.97699999999998</v>
      </c>
      <c r="Q1381" s="11">
        <v>300.96100000000001</v>
      </c>
      <c r="R1381" s="11">
        <v>305.495</v>
      </c>
      <c r="S1381" s="11">
        <v>322.60599999999999</v>
      </c>
      <c r="T1381" s="11">
        <v>249.452</v>
      </c>
      <c r="U1381" s="11">
        <v>157.815</v>
      </c>
      <c r="V1381" s="11">
        <v>79.674000000000007</v>
      </c>
      <c r="W1381" s="11">
        <v>51.313000000000002</v>
      </c>
      <c r="X1381" s="11">
        <v>55.554000000000002</v>
      </c>
      <c r="Y1381" s="11">
        <v>28.675999999999998</v>
      </c>
      <c r="Z1381" s="11">
        <v>9.2629999999999999</v>
      </c>
      <c r="AA1381" s="11">
        <v>1.5</v>
      </c>
      <c r="AB1381" s="11">
        <v>0.13900000000000001</v>
      </c>
      <c r="AC1381" s="11">
        <v>1.9E-2</v>
      </c>
    </row>
    <row r="1382" spans="1:29" ht="11.5">
      <c r="A1382" s="15">
        <v>1365</v>
      </c>
      <c r="B1382" s="13" t="s">
        <v>1059</v>
      </c>
      <c r="C1382" s="14" t="s">
        <v>1158</v>
      </c>
      <c r="D1382" s="12">
        <v>4</v>
      </c>
      <c r="E1382" s="12">
        <v>31</v>
      </c>
      <c r="F1382" s="13" t="s">
        <v>1110</v>
      </c>
      <c r="G1382" s="12">
        <v>922</v>
      </c>
      <c r="H1382" s="12">
        <v>2020</v>
      </c>
      <c r="I1382" s="11">
        <v>435.899</v>
      </c>
      <c r="J1382" s="11">
        <v>460.346</v>
      </c>
      <c r="K1382" s="11">
        <v>374.22800000000001</v>
      </c>
      <c r="L1382" s="11">
        <v>341.404</v>
      </c>
      <c r="M1382" s="11">
        <v>377.96800000000002</v>
      </c>
      <c r="N1382" s="11">
        <v>450.73200000000003</v>
      </c>
      <c r="O1382" s="11">
        <v>465.572</v>
      </c>
      <c r="P1382" s="11">
        <v>412.18200000000002</v>
      </c>
      <c r="Q1382" s="11">
        <v>327.65699999999998</v>
      </c>
      <c r="R1382" s="11">
        <v>296.10500000000002</v>
      </c>
      <c r="S1382" s="11">
        <v>297.20100000000002</v>
      </c>
      <c r="T1382" s="11">
        <v>307.86799999999999</v>
      </c>
      <c r="U1382" s="11">
        <v>230.66399999999999</v>
      </c>
      <c r="V1382" s="11">
        <v>138.744</v>
      </c>
      <c r="W1382" s="11">
        <v>64.62</v>
      </c>
      <c r="X1382" s="11">
        <v>36.503999999999998</v>
      </c>
      <c r="Y1382" s="11">
        <v>32.143000000000001</v>
      </c>
      <c r="Z1382" s="11">
        <v>12.081</v>
      </c>
      <c r="AA1382" s="11">
        <v>2.4900000000000002</v>
      </c>
      <c r="AB1382" s="11">
        <v>0.24199999999999999</v>
      </c>
      <c r="AC1382" s="11">
        <v>1.4E-2</v>
      </c>
    </row>
    <row r="1383" spans="1:29" ht="11.5">
      <c r="A1383" s="15">
        <v>1366</v>
      </c>
      <c r="B1383" s="13" t="s">
        <v>1059</v>
      </c>
      <c r="C1383" s="14" t="s">
        <v>1159</v>
      </c>
      <c r="D1383" s="12"/>
      <c r="E1383" s="12">
        <v>48</v>
      </c>
      <c r="F1383" s="13" t="s">
        <v>1110</v>
      </c>
      <c r="G1383" s="12">
        <v>922</v>
      </c>
      <c r="H1383" s="12">
        <v>1950</v>
      </c>
      <c r="I1383" s="11">
        <v>10.292999999999999</v>
      </c>
      <c r="J1383" s="11">
        <v>8.0410000000000004</v>
      </c>
      <c r="K1383" s="11">
        <v>6.5819999999999999</v>
      </c>
      <c r="L1383" s="11">
        <v>6.2110000000000003</v>
      </c>
      <c r="M1383" s="11">
        <v>6.1559999999999997</v>
      </c>
      <c r="N1383" s="11">
        <v>5.9740000000000002</v>
      </c>
      <c r="O1383" s="11">
        <v>4.5030000000000001</v>
      </c>
      <c r="P1383" s="11">
        <v>3.68</v>
      </c>
      <c r="Q1383" s="11">
        <v>2.8370000000000002</v>
      </c>
      <c r="R1383" s="11">
        <v>2.214</v>
      </c>
      <c r="S1383" s="11">
        <v>1.7430000000000001</v>
      </c>
      <c r="T1383" s="11">
        <v>1.2969999999999999</v>
      </c>
      <c r="U1383" s="11">
        <v>1.0029999999999999</v>
      </c>
      <c r="V1383" s="11">
        <v>0.70699999999999996</v>
      </c>
      <c r="W1383" s="11">
        <v>0.47299999999999998</v>
      </c>
      <c r="X1383" s="11">
        <v>0.26900000000000002</v>
      </c>
      <c r="Y1383" s="11">
        <v>9.8000000000000004E-2</v>
      </c>
      <c r="Z1383" s="11">
        <v>2.9000000000000001E-2</v>
      </c>
      <c r="AA1383" s="11">
        <v>5.0000000000000001E-3</v>
      </c>
      <c r="AB1383" s="11">
        <v>0</v>
      </c>
      <c r="AC1383" s="11">
        <v>0</v>
      </c>
    </row>
    <row r="1384" spans="1:29" ht="11.5">
      <c r="A1384" s="15">
        <v>1367</v>
      </c>
      <c r="B1384" s="13" t="s">
        <v>1059</v>
      </c>
      <c r="C1384" s="14" t="s">
        <v>1159</v>
      </c>
      <c r="D1384" s="12"/>
      <c r="E1384" s="12">
        <v>48</v>
      </c>
      <c r="F1384" s="13" t="s">
        <v>1110</v>
      </c>
      <c r="G1384" s="12">
        <v>922</v>
      </c>
      <c r="H1384" s="12">
        <v>1955</v>
      </c>
      <c r="I1384" s="11">
        <v>10.964</v>
      </c>
      <c r="J1384" s="11">
        <v>9.3650000000000002</v>
      </c>
      <c r="K1384" s="11">
        <v>7.9160000000000004</v>
      </c>
      <c r="L1384" s="11">
        <v>6.4359999999999999</v>
      </c>
      <c r="M1384" s="11">
        <v>6.3979999999999997</v>
      </c>
      <c r="N1384" s="11">
        <v>6.6390000000000002</v>
      </c>
      <c r="O1384" s="11">
        <v>6.0650000000000004</v>
      </c>
      <c r="P1384" s="11">
        <v>4.4400000000000004</v>
      </c>
      <c r="Q1384" s="11">
        <v>3.6539999999999999</v>
      </c>
      <c r="R1384" s="11">
        <v>2.6930000000000001</v>
      </c>
      <c r="S1384" s="11">
        <v>2.0470000000000002</v>
      </c>
      <c r="T1384" s="11">
        <v>1.5629999999999999</v>
      </c>
      <c r="U1384" s="11">
        <v>1.1419999999999999</v>
      </c>
      <c r="V1384" s="11">
        <v>0.874</v>
      </c>
      <c r="W1384" s="11">
        <v>0.52700000000000002</v>
      </c>
      <c r="X1384" s="11">
        <v>0.26700000000000002</v>
      </c>
      <c r="Y1384" s="11">
        <v>0.115</v>
      </c>
      <c r="Z1384" s="11">
        <v>2.8000000000000001E-2</v>
      </c>
      <c r="AA1384" s="11">
        <v>5.0000000000000001E-3</v>
      </c>
      <c r="AB1384" s="11">
        <v>0</v>
      </c>
      <c r="AC1384" s="11">
        <v>0</v>
      </c>
    </row>
    <row r="1385" spans="1:29" ht="11.5">
      <c r="A1385" s="15">
        <v>1368</v>
      </c>
      <c r="B1385" s="13" t="s">
        <v>1059</v>
      </c>
      <c r="C1385" s="14" t="s">
        <v>1159</v>
      </c>
      <c r="D1385" s="12"/>
      <c r="E1385" s="12">
        <v>48</v>
      </c>
      <c r="F1385" s="13" t="s">
        <v>1110</v>
      </c>
      <c r="G1385" s="12">
        <v>922</v>
      </c>
      <c r="H1385" s="12">
        <v>1960</v>
      </c>
      <c r="I1385" s="11">
        <v>13.821999999999999</v>
      </c>
      <c r="J1385" s="11">
        <v>10.361000000000001</v>
      </c>
      <c r="K1385" s="11">
        <v>9.4480000000000004</v>
      </c>
      <c r="L1385" s="11">
        <v>7.7949999999999999</v>
      </c>
      <c r="M1385" s="11">
        <v>7.2969999999999997</v>
      </c>
      <c r="N1385" s="11">
        <v>8.093</v>
      </c>
      <c r="O1385" s="11">
        <v>7.3220000000000001</v>
      </c>
      <c r="P1385" s="11">
        <v>6.2320000000000002</v>
      </c>
      <c r="Q1385" s="11">
        <v>4.7069999999999999</v>
      </c>
      <c r="R1385" s="11">
        <v>3.5779999999999998</v>
      </c>
      <c r="S1385" s="11">
        <v>2.5390000000000001</v>
      </c>
      <c r="T1385" s="11">
        <v>1.8740000000000001</v>
      </c>
      <c r="U1385" s="11">
        <v>1.454</v>
      </c>
      <c r="V1385" s="11">
        <v>1.204</v>
      </c>
      <c r="W1385" s="11">
        <v>0.77</v>
      </c>
      <c r="X1385" s="11">
        <v>0.311</v>
      </c>
      <c r="Y1385" s="11">
        <v>0.11700000000000001</v>
      </c>
      <c r="Z1385" s="11">
        <v>3.3000000000000002E-2</v>
      </c>
      <c r="AA1385" s="11">
        <v>5.0000000000000001E-3</v>
      </c>
      <c r="AB1385" s="11">
        <v>0</v>
      </c>
      <c r="AC1385" s="11">
        <v>0</v>
      </c>
    </row>
    <row r="1386" spans="1:29" ht="11.5">
      <c r="A1386" s="15">
        <v>1369</v>
      </c>
      <c r="B1386" s="13" t="s">
        <v>1059</v>
      </c>
      <c r="C1386" s="14" t="s">
        <v>1159</v>
      </c>
      <c r="D1386" s="12"/>
      <c r="E1386" s="12">
        <v>48</v>
      </c>
      <c r="F1386" s="13" t="s">
        <v>1110</v>
      </c>
      <c r="G1386" s="12">
        <v>922</v>
      </c>
      <c r="H1386" s="12">
        <v>1965</v>
      </c>
      <c r="I1386" s="11">
        <v>15.911</v>
      </c>
      <c r="J1386" s="11">
        <v>15.138999999999999</v>
      </c>
      <c r="K1386" s="11">
        <v>13.51</v>
      </c>
      <c r="L1386" s="11">
        <v>8.8960000000000008</v>
      </c>
      <c r="M1386" s="11">
        <v>10.489000000000001</v>
      </c>
      <c r="N1386" s="11">
        <v>9.7200000000000006</v>
      </c>
      <c r="O1386" s="11">
        <v>7.4870000000000001</v>
      </c>
      <c r="P1386" s="11">
        <v>6.2859999999999996</v>
      </c>
      <c r="Q1386" s="11">
        <v>4.4960000000000004</v>
      </c>
      <c r="R1386" s="11">
        <v>3.75</v>
      </c>
      <c r="S1386" s="11">
        <v>2.5790000000000002</v>
      </c>
      <c r="T1386" s="11">
        <v>1.4790000000000001</v>
      </c>
      <c r="U1386" s="11">
        <v>1.0629999999999999</v>
      </c>
      <c r="V1386" s="11">
        <v>0.69599999999999995</v>
      </c>
      <c r="W1386" s="11">
        <v>0.52600000000000002</v>
      </c>
      <c r="X1386" s="11">
        <v>0.317</v>
      </c>
      <c r="Y1386" s="11">
        <v>0.14899999999999999</v>
      </c>
      <c r="Z1386" s="11">
        <v>3.6999999999999998E-2</v>
      </c>
      <c r="AA1386" s="11">
        <v>6.0000000000000001E-3</v>
      </c>
      <c r="AB1386" s="11">
        <v>0</v>
      </c>
      <c r="AC1386" s="11">
        <v>0</v>
      </c>
    </row>
    <row r="1387" spans="1:29" ht="11.5">
      <c r="A1387" s="15">
        <v>1370</v>
      </c>
      <c r="B1387" s="13" t="s">
        <v>1059</v>
      </c>
      <c r="C1387" s="14" t="s">
        <v>1159</v>
      </c>
      <c r="D1387" s="12"/>
      <c r="E1387" s="12">
        <v>48</v>
      </c>
      <c r="F1387" s="13" t="s">
        <v>1110</v>
      </c>
      <c r="G1387" s="12">
        <v>922</v>
      </c>
      <c r="H1387" s="12">
        <v>1970</v>
      </c>
      <c r="I1387" s="11">
        <v>17.864000000000001</v>
      </c>
      <c r="J1387" s="11">
        <v>15.266</v>
      </c>
      <c r="K1387" s="11">
        <v>14.596</v>
      </c>
      <c r="L1387" s="11">
        <v>12.113</v>
      </c>
      <c r="M1387" s="11">
        <v>9.4139999999999997</v>
      </c>
      <c r="N1387" s="11">
        <v>9.19</v>
      </c>
      <c r="O1387" s="11">
        <v>7.7409999999999997</v>
      </c>
      <c r="P1387" s="11">
        <v>7.0350000000000001</v>
      </c>
      <c r="Q1387" s="11">
        <v>5.883</v>
      </c>
      <c r="R1387" s="11">
        <v>4.7249999999999996</v>
      </c>
      <c r="S1387" s="11">
        <v>4.0789999999999997</v>
      </c>
      <c r="T1387" s="11">
        <v>2.319</v>
      </c>
      <c r="U1387" s="11">
        <v>1.89</v>
      </c>
      <c r="V1387" s="11">
        <v>1.3460000000000001</v>
      </c>
      <c r="W1387" s="11">
        <v>0.77400000000000002</v>
      </c>
      <c r="X1387" s="11">
        <v>0.47199999999999998</v>
      </c>
      <c r="Y1387" s="11">
        <v>0.156</v>
      </c>
      <c r="Z1387" s="11">
        <v>5.1999999999999998E-2</v>
      </c>
      <c r="AA1387" s="11">
        <v>8.0000000000000002E-3</v>
      </c>
      <c r="AB1387" s="11">
        <v>0</v>
      </c>
      <c r="AC1387" s="11">
        <v>0</v>
      </c>
    </row>
    <row r="1388" spans="1:29" ht="11.5">
      <c r="A1388" s="15">
        <v>1371</v>
      </c>
      <c r="B1388" s="13" t="s">
        <v>1059</v>
      </c>
      <c r="C1388" s="14" t="s">
        <v>1159</v>
      </c>
      <c r="D1388" s="12"/>
      <c r="E1388" s="12">
        <v>48</v>
      </c>
      <c r="F1388" s="13" t="s">
        <v>1110</v>
      </c>
      <c r="G1388" s="12">
        <v>922</v>
      </c>
      <c r="H1388" s="12">
        <v>1975</v>
      </c>
      <c r="I1388" s="11">
        <v>20.332999999999998</v>
      </c>
      <c r="J1388" s="11">
        <v>17.579000000000001</v>
      </c>
      <c r="K1388" s="11">
        <v>15.175000000000001</v>
      </c>
      <c r="L1388" s="11">
        <v>17.8</v>
      </c>
      <c r="M1388" s="11">
        <v>18.343</v>
      </c>
      <c r="N1388" s="11">
        <v>13.228</v>
      </c>
      <c r="O1388" s="11">
        <v>10.913</v>
      </c>
      <c r="P1388" s="11">
        <v>8.7050000000000001</v>
      </c>
      <c r="Q1388" s="11">
        <v>7.1520000000000001</v>
      </c>
      <c r="R1388" s="11">
        <v>5.9009999999999998</v>
      </c>
      <c r="S1388" s="11">
        <v>4.5620000000000003</v>
      </c>
      <c r="T1388" s="11">
        <v>3.8119999999999998</v>
      </c>
      <c r="U1388" s="11">
        <v>2.0710000000000002</v>
      </c>
      <c r="V1388" s="11">
        <v>1.5760000000000001</v>
      </c>
      <c r="W1388" s="11">
        <v>1.028</v>
      </c>
      <c r="X1388" s="11">
        <v>0.505</v>
      </c>
      <c r="Y1388" s="11">
        <v>0.249</v>
      </c>
      <c r="Z1388" s="11">
        <v>5.8000000000000003E-2</v>
      </c>
      <c r="AA1388" s="11">
        <v>1.2999999999999999E-2</v>
      </c>
      <c r="AB1388" s="11">
        <v>0</v>
      </c>
      <c r="AC1388" s="11">
        <v>0</v>
      </c>
    </row>
    <row r="1389" spans="1:29" ht="11.5">
      <c r="A1389" s="15">
        <v>1372</v>
      </c>
      <c r="B1389" s="13" t="s">
        <v>1059</v>
      </c>
      <c r="C1389" s="14" t="s">
        <v>1159</v>
      </c>
      <c r="D1389" s="12"/>
      <c r="E1389" s="12">
        <v>48</v>
      </c>
      <c r="F1389" s="13" t="s">
        <v>1110</v>
      </c>
      <c r="G1389" s="12">
        <v>922</v>
      </c>
      <c r="H1389" s="12">
        <v>1980</v>
      </c>
      <c r="I1389" s="11">
        <v>25.488</v>
      </c>
      <c r="J1389" s="11">
        <v>20.155999999999999</v>
      </c>
      <c r="K1389" s="11">
        <v>17.504000000000001</v>
      </c>
      <c r="L1389" s="11">
        <v>17.89</v>
      </c>
      <c r="M1389" s="11">
        <v>27.018999999999998</v>
      </c>
      <c r="N1389" s="11">
        <v>30.856000000000002</v>
      </c>
      <c r="O1389" s="11">
        <v>20.972000000000001</v>
      </c>
      <c r="P1389" s="11">
        <v>14.459</v>
      </c>
      <c r="Q1389" s="11">
        <v>10.7</v>
      </c>
      <c r="R1389" s="11">
        <v>7.4359999999999999</v>
      </c>
      <c r="S1389" s="11">
        <v>5.9889999999999999</v>
      </c>
      <c r="T1389" s="11">
        <v>4.4009999999999998</v>
      </c>
      <c r="U1389" s="11">
        <v>3.4390000000000001</v>
      </c>
      <c r="V1389" s="11">
        <v>1.75</v>
      </c>
      <c r="W1389" s="11">
        <v>1.228</v>
      </c>
      <c r="X1389" s="11">
        <v>0.69099999999999995</v>
      </c>
      <c r="Y1389" s="11">
        <v>0.27200000000000002</v>
      </c>
      <c r="Z1389" s="11">
        <v>9.2999999999999999E-2</v>
      </c>
      <c r="AA1389" s="11">
        <v>1.4999999999999999E-2</v>
      </c>
      <c r="AB1389" s="11">
        <v>2E-3</v>
      </c>
      <c r="AC1389" s="11">
        <v>0</v>
      </c>
    </row>
    <row r="1390" spans="1:29" ht="11.5">
      <c r="A1390" s="15">
        <v>1373</v>
      </c>
      <c r="B1390" s="13" t="s">
        <v>1059</v>
      </c>
      <c r="C1390" s="14" t="s">
        <v>1159</v>
      </c>
      <c r="D1390" s="12"/>
      <c r="E1390" s="12">
        <v>48</v>
      </c>
      <c r="F1390" s="13" t="s">
        <v>1110</v>
      </c>
      <c r="G1390" s="12">
        <v>922</v>
      </c>
      <c r="H1390" s="12">
        <v>1985</v>
      </c>
      <c r="I1390" s="11">
        <v>29.995999999999999</v>
      </c>
      <c r="J1390" s="11">
        <v>22.995000000000001</v>
      </c>
      <c r="K1390" s="11">
        <v>19.062999999999999</v>
      </c>
      <c r="L1390" s="11">
        <v>15.339</v>
      </c>
      <c r="M1390" s="11">
        <v>20.056000000000001</v>
      </c>
      <c r="N1390" s="11">
        <v>30.146000000000001</v>
      </c>
      <c r="O1390" s="11">
        <v>31.719000000000001</v>
      </c>
      <c r="P1390" s="11">
        <v>26.225000000000001</v>
      </c>
      <c r="Q1390" s="11">
        <v>16.332000000000001</v>
      </c>
      <c r="R1390" s="11">
        <v>7.585</v>
      </c>
      <c r="S1390" s="11">
        <v>6.6859999999999999</v>
      </c>
      <c r="T1390" s="11">
        <v>4.6479999999999997</v>
      </c>
      <c r="U1390" s="11">
        <v>2.9020000000000001</v>
      </c>
      <c r="V1390" s="11">
        <v>2.4710000000000001</v>
      </c>
      <c r="W1390" s="11">
        <v>1.288</v>
      </c>
      <c r="X1390" s="11">
        <v>1.5189999999999999</v>
      </c>
      <c r="Y1390" s="11">
        <v>0.59599999999999997</v>
      </c>
      <c r="Z1390" s="11">
        <v>0.11700000000000001</v>
      </c>
      <c r="AA1390" s="11">
        <v>2.8000000000000001E-2</v>
      </c>
      <c r="AB1390" s="11">
        <v>3.0000000000000001E-3</v>
      </c>
      <c r="AC1390" s="11">
        <v>0</v>
      </c>
    </row>
    <row r="1391" spans="1:29" ht="11.5">
      <c r="A1391" s="15">
        <v>1374</v>
      </c>
      <c r="B1391" s="13" t="s">
        <v>1059</v>
      </c>
      <c r="C1391" s="14" t="s">
        <v>1159</v>
      </c>
      <c r="D1391" s="12"/>
      <c r="E1391" s="12">
        <v>48</v>
      </c>
      <c r="F1391" s="13" t="s">
        <v>1110</v>
      </c>
      <c r="G1391" s="12">
        <v>922</v>
      </c>
      <c r="H1391" s="12">
        <v>1990</v>
      </c>
      <c r="I1391" s="11">
        <v>33.811</v>
      </c>
      <c r="J1391" s="11">
        <v>27.331</v>
      </c>
      <c r="K1391" s="11">
        <v>22.18</v>
      </c>
      <c r="L1391" s="11">
        <v>19.077999999999999</v>
      </c>
      <c r="M1391" s="11">
        <v>23.923999999999999</v>
      </c>
      <c r="N1391" s="11">
        <v>35.423999999999999</v>
      </c>
      <c r="O1391" s="11">
        <v>40.072000000000003</v>
      </c>
      <c r="P1391" s="11">
        <v>32.226999999999997</v>
      </c>
      <c r="Q1391" s="11">
        <v>19.027000000000001</v>
      </c>
      <c r="R1391" s="11">
        <v>10.326000000000001</v>
      </c>
      <c r="S1391" s="11">
        <v>7.8040000000000003</v>
      </c>
      <c r="T1391" s="11">
        <v>5.0780000000000003</v>
      </c>
      <c r="U1391" s="11">
        <v>3.9969999999999999</v>
      </c>
      <c r="V1391" s="11">
        <v>2.73</v>
      </c>
      <c r="W1391" s="11">
        <v>1.2250000000000001</v>
      </c>
      <c r="X1391" s="11">
        <v>0.95199999999999996</v>
      </c>
      <c r="Y1391" s="11">
        <v>0.68200000000000005</v>
      </c>
      <c r="Z1391" s="11">
        <v>0.25900000000000001</v>
      </c>
      <c r="AA1391" s="11">
        <v>3.5999999999999997E-2</v>
      </c>
      <c r="AB1391" s="11">
        <v>5.0000000000000001E-3</v>
      </c>
      <c r="AC1391" s="11">
        <v>0</v>
      </c>
    </row>
    <row r="1392" spans="1:29" ht="11.5">
      <c r="A1392" s="15">
        <v>1375</v>
      </c>
      <c r="B1392" s="13" t="s">
        <v>1059</v>
      </c>
      <c r="C1392" s="14" t="s">
        <v>1159</v>
      </c>
      <c r="D1392" s="12"/>
      <c r="E1392" s="12">
        <v>48</v>
      </c>
      <c r="F1392" s="13" t="s">
        <v>1110</v>
      </c>
      <c r="G1392" s="12">
        <v>922</v>
      </c>
      <c r="H1392" s="12">
        <v>1995</v>
      </c>
      <c r="I1392" s="11">
        <v>31.483000000000001</v>
      </c>
      <c r="J1392" s="11">
        <v>29.183</v>
      </c>
      <c r="K1392" s="11">
        <v>26.559000000000001</v>
      </c>
      <c r="L1392" s="11">
        <v>21.303000000000001</v>
      </c>
      <c r="M1392" s="11">
        <v>28.081</v>
      </c>
      <c r="N1392" s="11">
        <v>39.353000000000002</v>
      </c>
      <c r="O1392" s="11">
        <v>42.691000000000003</v>
      </c>
      <c r="P1392" s="11">
        <v>36.725000000000001</v>
      </c>
      <c r="Q1392" s="11">
        <v>25.687000000000001</v>
      </c>
      <c r="R1392" s="11">
        <v>16.236000000000001</v>
      </c>
      <c r="S1392" s="11">
        <v>10.208</v>
      </c>
      <c r="T1392" s="11">
        <v>6.0890000000000004</v>
      </c>
      <c r="U1392" s="11">
        <v>4.16</v>
      </c>
      <c r="V1392" s="11">
        <v>3.0840000000000001</v>
      </c>
      <c r="W1392" s="11">
        <v>1.823</v>
      </c>
      <c r="X1392" s="11">
        <v>1.264</v>
      </c>
      <c r="Y1392" s="11">
        <v>0.496</v>
      </c>
      <c r="Z1392" s="11">
        <v>0.38600000000000001</v>
      </c>
      <c r="AA1392" s="11">
        <v>0.08</v>
      </c>
      <c r="AB1392" s="11">
        <v>6.0000000000000001E-3</v>
      </c>
      <c r="AC1392" s="11">
        <v>0</v>
      </c>
    </row>
    <row r="1393" spans="1:29" ht="11.5">
      <c r="A1393" s="15">
        <v>1376</v>
      </c>
      <c r="B1393" s="13" t="s">
        <v>1059</v>
      </c>
      <c r="C1393" s="14" t="s">
        <v>1159</v>
      </c>
      <c r="D1393" s="12"/>
      <c r="E1393" s="12">
        <v>48</v>
      </c>
      <c r="F1393" s="13" t="s">
        <v>1110</v>
      </c>
      <c r="G1393" s="12">
        <v>922</v>
      </c>
      <c r="H1393" s="12">
        <v>2000</v>
      </c>
      <c r="I1393" s="11">
        <v>38.219000000000001</v>
      </c>
      <c r="J1393" s="11">
        <v>36.39</v>
      </c>
      <c r="K1393" s="11">
        <v>29.123000000000001</v>
      </c>
      <c r="L1393" s="11">
        <v>26.498999999999999</v>
      </c>
      <c r="M1393" s="11">
        <v>32.709000000000003</v>
      </c>
      <c r="N1393" s="11">
        <v>41.423999999999999</v>
      </c>
      <c r="O1393" s="11">
        <v>44.807000000000002</v>
      </c>
      <c r="P1393" s="11">
        <v>39.918999999999997</v>
      </c>
      <c r="Q1393" s="11">
        <v>33.75</v>
      </c>
      <c r="R1393" s="11">
        <v>24.76</v>
      </c>
      <c r="S1393" s="11">
        <v>13.631</v>
      </c>
      <c r="T1393" s="11">
        <v>7.0359999999999996</v>
      </c>
      <c r="U1393" s="11">
        <v>4.6159999999999997</v>
      </c>
      <c r="V1393" s="11">
        <v>3.3690000000000002</v>
      </c>
      <c r="W1393" s="11">
        <v>2.3250000000000002</v>
      </c>
      <c r="X1393" s="11">
        <v>1.4510000000000001</v>
      </c>
      <c r="Y1393" s="11">
        <v>0.74099999999999999</v>
      </c>
      <c r="Z1393" s="11">
        <v>0.32200000000000001</v>
      </c>
      <c r="AA1393" s="11">
        <v>0.11799999999999999</v>
      </c>
      <c r="AB1393" s="11">
        <v>1.4999999999999999E-2</v>
      </c>
      <c r="AC1393" s="11">
        <v>1E-3</v>
      </c>
    </row>
    <row r="1394" spans="1:29" ht="11.5">
      <c r="A1394" s="15">
        <v>1377</v>
      </c>
      <c r="B1394" s="13" t="s">
        <v>1059</v>
      </c>
      <c r="C1394" s="14" t="s">
        <v>1159</v>
      </c>
      <c r="D1394" s="12"/>
      <c r="E1394" s="12">
        <v>48</v>
      </c>
      <c r="F1394" s="13" t="s">
        <v>1110</v>
      </c>
      <c r="G1394" s="12">
        <v>922</v>
      </c>
      <c r="H1394" s="12">
        <v>2005</v>
      </c>
      <c r="I1394" s="11">
        <v>41.758000000000003</v>
      </c>
      <c r="J1394" s="11">
        <v>41.619</v>
      </c>
      <c r="K1394" s="11">
        <v>35.576999999999998</v>
      </c>
      <c r="L1394" s="11">
        <v>35.558</v>
      </c>
      <c r="M1394" s="11">
        <v>56.866999999999997</v>
      </c>
      <c r="N1394" s="11">
        <v>66.998000000000005</v>
      </c>
      <c r="O1394" s="11">
        <v>63.204999999999998</v>
      </c>
      <c r="P1394" s="11">
        <v>59.56</v>
      </c>
      <c r="Q1394" s="11">
        <v>51.639000000000003</v>
      </c>
      <c r="R1394" s="11">
        <v>36.860999999999997</v>
      </c>
      <c r="S1394" s="11">
        <v>19.407</v>
      </c>
      <c r="T1394" s="11">
        <v>9.5820000000000007</v>
      </c>
      <c r="U1394" s="11">
        <v>5.4850000000000003</v>
      </c>
      <c r="V1394" s="11">
        <v>4.1669999999999998</v>
      </c>
      <c r="W1394" s="11">
        <v>2.8140000000000001</v>
      </c>
      <c r="X1394" s="11">
        <v>1.7110000000000001</v>
      </c>
      <c r="Y1394" s="11">
        <v>0.876</v>
      </c>
      <c r="Z1394" s="11">
        <v>0.33300000000000002</v>
      </c>
      <c r="AA1394" s="11">
        <v>9.8000000000000004E-2</v>
      </c>
      <c r="AB1394" s="11">
        <v>2.3E-2</v>
      </c>
      <c r="AC1394" s="11">
        <v>2E-3</v>
      </c>
    </row>
    <row r="1395" spans="1:29" ht="11.5">
      <c r="A1395" s="15">
        <v>1378</v>
      </c>
      <c r="B1395" s="13" t="s">
        <v>1059</v>
      </c>
      <c r="C1395" s="14" t="s">
        <v>1159</v>
      </c>
      <c r="D1395" s="12"/>
      <c r="E1395" s="12">
        <v>48</v>
      </c>
      <c r="F1395" s="13" t="s">
        <v>1110</v>
      </c>
      <c r="G1395" s="12">
        <v>922</v>
      </c>
      <c r="H1395" s="12">
        <v>2010</v>
      </c>
      <c r="I1395" s="11">
        <v>46.536000000000001</v>
      </c>
      <c r="J1395" s="11">
        <v>42.661999999999999</v>
      </c>
      <c r="K1395" s="11">
        <v>39.808999999999997</v>
      </c>
      <c r="L1395" s="11">
        <v>36.253999999999998</v>
      </c>
      <c r="M1395" s="11">
        <v>69.915999999999997</v>
      </c>
      <c r="N1395" s="11">
        <v>123.053</v>
      </c>
      <c r="O1395" s="11">
        <v>113.64</v>
      </c>
      <c r="P1395" s="11">
        <v>88.411000000000001</v>
      </c>
      <c r="Q1395" s="11">
        <v>73.677999999999997</v>
      </c>
      <c r="R1395" s="11">
        <v>53.707000000000001</v>
      </c>
      <c r="S1395" s="11">
        <v>39.604999999999997</v>
      </c>
      <c r="T1395" s="11">
        <v>22.420999999999999</v>
      </c>
      <c r="U1395" s="11">
        <v>11.744</v>
      </c>
      <c r="V1395" s="11">
        <v>5.43</v>
      </c>
      <c r="W1395" s="11">
        <v>3.5270000000000001</v>
      </c>
      <c r="X1395" s="11">
        <v>2.0990000000000002</v>
      </c>
      <c r="Y1395" s="11">
        <v>1.04</v>
      </c>
      <c r="Z1395" s="11">
        <v>0.39500000000000002</v>
      </c>
      <c r="AA1395" s="11">
        <v>0.10299999999999999</v>
      </c>
      <c r="AB1395" s="11">
        <v>1.9E-2</v>
      </c>
      <c r="AC1395" s="11">
        <v>2E-3</v>
      </c>
    </row>
    <row r="1396" spans="1:29" ht="11.5">
      <c r="A1396" s="15">
        <v>1379</v>
      </c>
      <c r="B1396" s="13" t="s">
        <v>1059</v>
      </c>
      <c r="C1396" s="14" t="s">
        <v>1159</v>
      </c>
      <c r="D1396" s="12"/>
      <c r="E1396" s="12">
        <v>48</v>
      </c>
      <c r="F1396" s="13" t="s">
        <v>1110</v>
      </c>
      <c r="G1396" s="12">
        <v>922</v>
      </c>
      <c r="H1396" s="12">
        <v>2015</v>
      </c>
      <c r="I1396" s="11">
        <v>54.591999999999999</v>
      </c>
      <c r="J1396" s="11">
        <v>48.697000000000003</v>
      </c>
      <c r="K1396" s="11">
        <v>43.606999999999999</v>
      </c>
      <c r="L1396" s="11">
        <v>38.472999999999999</v>
      </c>
      <c r="M1396" s="11">
        <v>64.137</v>
      </c>
      <c r="N1396" s="11">
        <v>119.086</v>
      </c>
      <c r="O1396" s="11">
        <v>132.08799999999999</v>
      </c>
      <c r="P1396" s="11">
        <v>98.260999999999996</v>
      </c>
      <c r="Q1396" s="11">
        <v>80.504999999999995</v>
      </c>
      <c r="R1396" s="11">
        <v>59.128</v>
      </c>
      <c r="S1396" s="11">
        <v>42.19</v>
      </c>
      <c r="T1396" s="11">
        <v>34.207999999999998</v>
      </c>
      <c r="U1396" s="11">
        <v>15.122</v>
      </c>
      <c r="V1396" s="11">
        <v>7.37</v>
      </c>
      <c r="W1396" s="11">
        <v>4.4320000000000004</v>
      </c>
      <c r="X1396" s="11">
        <v>2.8119999999999998</v>
      </c>
      <c r="Y1396" s="11">
        <v>1.1850000000000001</v>
      </c>
      <c r="Z1396" s="11">
        <v>0.71599999999999997</v>
      </c>
      <c r="AA1396" s="11">
        <v>0.126</v>
      </c>
      <c r="AB1396" s="11">
        <v>1.9E-2</v>
      </c>
      <c r="AC1396" s="11">
        <v>2E-3</v>
      </c>
    </row>
    <row r="1397" spans="1:29" ht="11.5">
      <c r="A1397" s="15">
        <v>1380</v>
      </c>
      <c r="B1397" s="13" t="s">
        <v>1059</v>
      </c>
      <c r="C1397" s="14" t="s">
        <v>1159</v>
      </c>
      <c r="D1397" s="12"/>
      <c r="E1397" s="12">
        <v>48</v>
      </c>
      <c r="F1397" s="13" t="s">
        <v>1110</v>
      </c>
      <c r="G1397" s="12">
        <v>922</v>
      </c>
      <c r="H1397" s="12">
        <v>2020</v>
      </c>
      <c r="I1397" s="11">
        <v>54.607999999999997</v>
      </c>
      <c r="J1397" s="11">
        <v>58.503</v>
      </c>
      <c r="K1397" s="11">
        <v>46.133000000000003</v>
      </c>
      <c r="L1397" s="11">
        <v>48.536999999999999</v>
      </c>
      <c r="M1397" s="11">
        <v>52.816000000000003</v>
      </c>
      <c r="N1397" s="11">
        <v>146.43100000000001</v>
      </c>
      <c r="O1397" s="11">
        <v>220.22399999999999</v>
      </c>
      <c r="P1397" s="11">
        <v>160.05600000000001</v>
      </c>
      <c r="Q1397" s="11">
        <v>101.279</v>
      </c>
      <c r="R1397" s="11">
        <v>73.44</v>
      </c>
      <c r="S1397" s="11">
        <v>51.982999999999997</v>
      </c>
      <c r="T1397" s="11">
        <v>34.121000000000002</v>
      </c>
      <c r="U1397" s="11">
        <v>27.655999999999999</v>
      </c>
      <c r="V1397" s="11">
        <v>12.509</v>
      </c>
      <c r="W1397" s="11">
        <v>6.141</v>
      </c>
      <c r="X1397" s="11">
        <v>3.415</v>
      </c>
      <c r="Y1397" s="11">
        <v>1.7889999999999999</v>
      </c>
      <c r="Z1397" s="11">
        <v>0.56899999999999995</v>
      </c>
      <c r="AA1397" s="11">
        <v>0.23699999999999999</v>
      </c>
      <c r="AB1397" s="11">
        <v>2.5000000000000001E-2</v>
      </c>
      <c r="AC1397" s="11">
        <v>2E-3</v>
      </c>
    </row>
    <row r="1398" spans="1:29" ht="11.5">
      <c r="A1398" s="15">
        <v>1381</v>
      </c>
      <c r="B1398" s="13" t="s">
        <v>1059</v>
      </c>
      <c r="C1398" s="14" t="s">
        <v>1160</v>
      </c>
      <c r="D1398" s="12">
        <v>5</v>
      </c>
      <c r="E1398" s="12">
        <v>196</v>
      </c>
      <c r="F1398" s="13" t="s">
        <v>1110</v>
      </c>
      <c r="G1398" s="12">
        <v>922</v>
      </c>
      <c r="H1398" s="12">
        <v>1950</v>
      </c>
      <c r="I1398" s="11">
        <v>34.340000000000003</v>
      </c>
      <c r="J1398" s="11">
        <v>26.85</v>
      </c>
      <c r="K1398" s="11">
        <v>25.87</v>
      </c>
      <c r="L1398" s="11">
        <v>22.831</v>
      </c>
      <c r="M1398" s="11">
        <v>19.89</v>
      </c>
      <c r="N1398" s="11">
        <v>17.41</v>
      </c>
      <c r="O1398" s="11">
        <v>15.531000000000001</v>
      </c>
      <c r="P1398" s="11">
        <v>14.861000000000001</v>
      </c>
      <c r="Q1398" s="11">
        <v>13.29</v>
      </c>
      <c r="R1398" s="11">
        <v>11.73</v>
      </c>
      <c r="S1398" s="11">
        <v>10.69</v>
      </c>
      <c r="T1398" s="11">
        <v>8.4809999999999999</v>
      </c>
      <c r="U1398" s="11">
        <v>7.4809999999999999</v>
      </c>
      <c r="V1398" s="11">
        <v>5.9390000000000001</v>
      </c>
      <c r="W1398" s="11">
        <v>4.4980000000000002</v>
      </c>
      <c r="X1398" s="11">
        <v>2.528</v>
      </c>
      <c r="Y1398" s="11">
        <v>0.96199999999999997</v>
      </c>
      <c r="Z1398" s="11">
        <v>0.36799999999999999</v>
      </c>
      <c r="AA1398" s="11">
        <v>7.9000000000000001E-2</v>
      </c>
      <c r="AB1398" s="11">
        <v>8.9999999999999993E-3</v>
      </c>
      <c r="AC1398" s="11">
        <v>1E-3</v>
      </c>
    </row>
    <row r="1399" spans="1:29" ht="11.5">
      <c r="A1399" s="15">
        <v>1382</v>
      </c>
      <c r="B1399" s="13" t="s">
        <v>1059</v>
      </c>
      <c r="C1399" s="14" t="s">
        <v>1160</v>
      </c>
      <c r="D1399" s="12">
        <v>5</v>
      </c>
      <c r="E1399" s="12">
        <v>196</v>
      </c>
      <c r="F1399" s="13" t="s">
        <v>1110</v>
      </c>
      <c r="G1399" s="12">
        <v>922</v>
      </c>
      <c r="H1399" s="12">
        <v>1955</v>
      </c>
      <c r="I1399" s="11">
        <v>33.323999999999998</v>
      </c>
      <c r="J1399" s="11">
        <v>33.377000000000002</v>
      </c>
      <c r="K1399" s="11">
        <v>26.132000000000001</v>
      </c>
      <c r="L1399" s="11">
        <v>23.77</v>
      </c>
      <c r="M1399" s="11">
        <v>19.91</v>
      </c>
      <c r="N1399" s="11">
        <v>17.68</v>
      </c>
      <c r="O1399" s="11">
        <v>16.248000000000001</v>
      </c>
      <c r="P1399" s="11">
        <v>14.859</v>
      </c>
      <c r="Q1399" s="11">
        <v>14.18</v>
      </c>
      <c r="R1399" s="11">
        <v>13.109</v>
      </c>
      <c r="S1399" s="11">
        <v>11.3</v>
      </c>
      <c r="T1399" s="11">
        <v>10.308</v>
      </c>
      <c r="U1399" s="11">
        <v>8.1389999999999993</v>
      </c>
      <c r="V1399" s="11">
        <v>6.81</v>
      </c>
      <c r="W1399" s="11">
        <v>5.4050000000000002</v>
      </c>
      <c r="X1399" s="11">
        <v>3.1070000000000002</v>
      </c>
      <c r="Y1399" s="11">
        <v>1.4079999999999999</v>
      </c>
      <c r="Z1399" s="11">
        <v>0.378</v>
      </c>
      <c r="AA1399" s="11">
        <v>8.8999999999999996E-2</v>
      </c>
      <c r="AB1399" s="11">
        <v>0.01</v>
      </c>
      <c r="AC1399" s="11">
        <v>1E-3</v>
      </c>
    </row>
    <row r="1400" spans="1:29" ht="11.5">
      <c r="A1400" s="15">
        <v>1383</v>
      </c>
      <c r="B1400" s="13" t="s">
        <v>1059</v>
      </c>
      <c r="C1400" s="14" t="s">
        <v>1160</v>
      </c>
      <c r="D1400" s="12">
        <v>5</v>
      </c>
      <c r="E1400" s="12">
        <v>196</v>
      </c>
      <c r="F1400" s="13" t="s">
        <v>1110</v>
      </c>
      <c r="G1400" s="12">
        <v>922</v>
      </c>
      <c r="H1400" s="12">
        <v>1960</v>
      </c>
      <c r="I1400" s="11">
        <v>38.393999999999998</v>
      </c>
      <c r="J1400" s="11">
        <v>34.859000000000002</v>
      </c>
      <c r="K1400" s="11">
        <v>34.183</v>
      </c>
      <c r="L1400" s="11">
        <v>23.4</v>
      </c>
      <c r="M1400" s="11">
        <v>22.631</v>
      </c>
      <c r="N1400" s="11">
        <v>17.780999999999999</v>
      </c>
      <c r="O1400" s="11">
        <v>16.940000000000001</v>
      </c>
      <c r="P1400" s="11">
        <v>15.448</v>
      </c>
      <c r="Q1400" s="11">
        <v>14.861000000000001</v>
      </c>
      <c r="R1400" s="11">
        <v>13.971</v>
      </c>
      <c r="S1400" s="11">
        <v>13.01</v>
      </c>
      <c r="T1400" s="11">
        <v>10.189</v>
      </c>
      <c r="U1400" s="11">
        <v>9.3770000000000007</v>
      </c>
      <c r="V1400" s="11">
        <v>5.9180000000000001</v>
      </c>
      <c r="W1400" s="11">
        <v>5.63</v>
      </c>
      <c r="X1400" s="11">
        <v>3.2</v>
      </c>
      <c r="Y1400" s="11">
        <v>1.202</v>
      </c>
      <c r="Z1400" s="11">
        <v>0.56599999999999995</v>
      </c>
      <c r="AA1400" s="11">
        <v>9.4E-2</v>
      </c>
      <c r="AB1400" s="11">
        <v>1.2E-2</v>
      </c>
      <c r="AC1400" s="11">
        <v>1E-3</v>
      </c>
    </row>
    <row r="1401" spans="1:29" ht="11.5">
      <c r="A1401" s="15">
        <v>1384</v>
      </c>
      <c r="B1401" s="13" t="s">
        <v>1059</v>
      </c>
      <c r="C1401" s="14" t="s">
        <v>1160</v>
      </c>
      <c r="D1401" s="12">
        <v>5</v>
      </c>
      <c r="E1401" s="12">
        <v>196</v>
      </c>
      <c r="F1401" s="13" t="s">
        <v>1110</v>
      </c>
      <c r="G1401" s="12">
        <v>922</v>
      </c>
      <c r="H1401" s="12">
        <v>1965</v>
      </c>
      <c r="I1401" s="11">
        <v>35.115000000000002</v>
      </c>
      <c r="J1401" s="11">
        <v>33.414999999999999</v>
      </c>
      <c r="K1401" s="11">
        <v>32.710999999999999</v>
      </c>
      <c r="L1401" s="11">
        <v>29.861000000000001</v>
      </c>
      <c r="M1401" s="11">
        <v>23.28</v>
      </c>
      <c r="N1401" s="11">
        <v>18.911999999999999</v>
      </c>
      <c r="O1401" s="11">
        <v>17</v>
      </c>
      <c r="P1401" s="11">
        <v>15.1</v>
      </c>
      <c r="Q1401" s="11">
        <v>14.997999999999999</v>
      </c>
      <c r="R1401" s="11">
        <v>12.5</v>
      </c>
      <c r="S1401" s="11">
        <v>13.500999999999999</v>
      </c>
      <c r="T1401" s="11">
        <v>11.398</v>
      </c>
      <c r="U1401" s="11">
        <v>9.8979999999999997</v>
      </c>
      <c r="V1401" s="11">
        <v>6.1959999999999997</v>
      </c>
      <c r="W1401" s="11">
        <v>5.9</v>
      </c>
      <c r="X1401" s="11">
        <v>3.274</v>
      </c>
      <c r="Y1401" s="11">
        <v>1.403</v>
      </c>
      <c r="Z1401" s="11">
        <v>0.49299999999999999</v>
      </c>
      <c r="AA1401" s="11">
        <v>0.14599999999999999</v>
      </c>
      <c r="AB1401" s="11">
        <v>1.2999999999999999E-2</v>
      </c>
      <c r="AC1401" s="11">
        <v>1E-3</v>
      </c>
    </row>
    <row r="1402" spans="1:29" ht="11.5">
      <c r="A1402" s="15">
        <v>1385</v>
      </c>
      <c r="B1402" s="13" t="s">
        <v>1059</v>
      </c>
      <c r="C1402" s="14" t="s">
        <v>1160</v>
      </c>
      <c r="D1402" s="12">
        <v>5</v>
      </c>
      <c r="E1402" s="12">
        <v>196</v>
      </c>
      <c r="F1402" s="13" t="s">
        <v>1110</v>
      </c>
      <c r="G1402" s="12">
        <v>922</v>
      </c>
      <c r="H1402" s="12">
        <v>1970</v>
      </c>
      <c r="I1402" s="11">
        <v>30.498999999999999</v>
      </c>
      <c r="J1402" s="11">
        <v>32.948999999999998</v>
      </c>
      <c r="K1402" s="11">
        <v>34.566000000000003</v>
      </c>
      <c r="L1402" s="11">
        <v>29.492999999999999</v>
      </c>
      <c r="M1402" s="11">
        <v>25.373000000000001</v>
      </c>
      <c r="N1402" s="11">
        <v>20.311</v>
      </c>
      <c r="O1402" s="11">
        <v>18.309000000000001</v>
      </c>
      <c r="P1402" s="11">
        <v>16.263000000000002</v>
      </c>
      <c r="Q1402" s="11">
        <v>15.249000000000001</v>
      </c>
      <c r="R1402" s="11">
        <v>14.228</v>
      </c>
      <c r="S1402" s="11">
        <v>13.215</v>
      </c>
      <c r="T1402" s="11">
        <v>12.199</v>
      </c>
      <c r="U1402" s="11">
        <v>12.194000000000001</v>
      </c>
      <c r="V1402" s="11">
        <v>10.162000000000001</v>
      </c>
      <c r="W1402" s="11">
        <v>8.1319999999999997</v>
      </c>
      <c r="X1402" s="11">
        <v>5.056</v>
      </c>
      <c r="Y1402" s="11">
        <v>4.282</v>
      </c>
      <c r="Z1402" s="11">
        <v>0.60099999999999998</v>
      </c>
      <c r="AA1402" s="11">
        <v>0.128</v>
      </c>
      <c r="AB1402" s="11">
        <v>2.1000000000000001E-2</v>
      </c>
      <c r="AC1402" s="11">
        <v>1E-3</v>
      </c>
    </row>
    <row r="1403" spans="1:29" ht="11.5">
      <c r="A1403" s="15">
        <v>1386</v>
      </c>
      <c r="B1403" s="13" t="s">
        <v>1059</v>
      </c>
      <c r="C1403" s="14" t="s">
        <v>1160</v>
      </c>
      <c r="D1403" s="12">
        <v>5</v>
      </c>
      <c r="E1403" s="12">
        <v>196</v>
      </c>
      <c r="F1403" s="13" t="s">
        <v>1110</v>
      </c>
      <c r="G1403" s="12">
        <v>922</v>
      </c>
      <c r="H1403" s="12">
        <v>1975</v>
      </c>
      <c r="I1403" s="11">
        <v>30.689</v>
      </c>
      <c r="J1403" s="11">
        <v>30.648</v>
      </c>
      <c r="K1403" s="11">
        <v>31.408000000000001</v>
      </c>
      <c r="L1403" s="11">
        <v>30.733000000000001</v>
      </c>
      <c r="M1403" s="11">
        <v>31.338000000000001</v>
      </c>
      <c r="N1403" s="11">
        <v>25.986999999999998</v>
      </c>
      <c r="O1403" s="11">
        <v>22.294</v>
      </c>
      <c r="P1403" s="11">
        <v>20.007000000000001</v>
      </c>
      <c r="Q1403" s="11">
        <v>17.367000000000001</v>
      </c>
      <c r="R1403" s="11">
        <v>15.561</v>
      </c>
      <c r="S1403" s="11">
        <v>14.324</v>
      </c>
      <c r="T1403" s="11">
        <v>12.802</v>
      </c>
      <c r="U1403" s="11">
        <v>12.14</v>
      </c>
      <c r="V1403" s="11">
        <v>10.231999999999999</v>
      </c>
      <c r="W1403" s="11">
        <v>8.3170000000000002</v>
      </c>
      <c r="X1403" s="11">
        <v>5.2679999999999998</v>
      </c>
      <c r="Y1403" s="11">
        <v>3.177</v>
      </c>
      <c r="Z1403" s="11">
        <v>1.8320000000000001</v>
      </c>
      <c r="AA1403" s="11">
        <v>0.157</v>
      </c>
      <c r="AB1403" s="11">
        <v>1.9E-2</v>
      </c>
      <c r="AC1403" s="11">
        <v>2E-3</v>
      </c>
    </row>
    <row r="1404" spans="1:29" ht="11.5">
      <c r="A1404" s="15">
        <v>1387</v>
      </c>
      <c r="B1404" s="13" t="s">
        <v>1059</v>
      </c>
      <c r="C1404" s="14" t="s">
        <v>1160</v>
      </c>
      <c r="D1404" s="12">
        <v>5</v>
      </c>
      <c r="E1404" s="12">
        <v>196</v>
      </c>
      <c r="F1404" s="13" t="s">
        <v>1110</v>
      </c>
      <c r="G1404" s="12">
        <v>922</v>
      </c>
      <c r="H1404" s="12">
        <v>1980</v>
      </c>
      <c r="I1404" s="11">
        <v>30.873999999999999</v>
      </c>
      <c r="J1404" s="11">
        <v>27.751000000000001</v>
      </c>
      <c r="K1404" s="11">
        <v>29.440999999999999</v>
      </c>
      <c r="L1404" s="11">
        <v>31.372</v>
      </c>
      <c r="M1404" s="11">
        <v>37.243000000000002</v>
      </c>
      <c r="N1404" s="11">
        <v>31.731000000000002</v>
      </c>
      <c r="O1404" s="11">
        <v>26.295999999999999</v>
      </c>
      <c r="P1404" s="11">
        <v>23.71</v>
      </c>
      <c r="Q1404" s="11">
        <v>19.497</v>
      </c>
      <c r="R1404" s="11">
        <v>16.887</v>
      </c>
      <c r="S1404" s="11">
        <v>15.435</v>
      </c>
      <c r="T1404" s="11">
        <v>13.404</v>
      </c>
      <c r="U1404" s="11">
        <v>12.077999999999999</v>
      </c>
      <c r="V1404" s="11">
        <v>10.303000000000001</v>
      </c>
      <c r="W1404" s="11">
        <v>8.4939999999999998</v>
      </c>
      <c r="X1404" s="11">
        <v>5.4889999999999999</v>
      </c>
      <c r="Y1404" s="11">
        <v>3.21</v>
      </c>
      <c r="Z1404" s="11">
        <v>1.3859999999999999</v>
      </c>
      <c r="AA1404" s="11">
        <v>0.504</v>
      </c>
      <c r="AB1404" s="11">
        <v>2.4E-2</v>
      </c>
      <c r="AC1404" s="11">
        <v>2E-3</v>
      </c>
    </row>
    <row r="1405" spans="1:29" ht="11.5">
      <c r="A1405" s="15">
        <v>1388</v>
      </c>
      <c r="B1405" s="13" t="s">
        <v>1059</v>
      </c>
      <c r="C1405" s="14" t="s">
        <v>1160</v>
      </c>
      <c r="D1405" s="12">
        <v>5</v>
      </c>
      <c r="E1405" s="12">
        <v>196</v>
      </c>
      <c r="F1405" s="13" t="s">
        <v>1110</v>
      </c>
      <c r="G1405" s="12">
        <v>922</v>
      </c>
      <c r="H1405" s="12">
        <v>1985</v>
      </c>
      <c r="I1405" s="11">
        <v>33.421999999999997</v>
      </c>
      <c r="J1405" s="11">
        <v>28.716000000000001</v>
      </c>
      <c r="K1405" s="11">
        <v>28.38</v>
      </c>
      <c r="L1405" s="11">
        <v>30.119</v>
      </c>
      <c r="M1405" s="11">
        <v>36.152000000000001</v>
      </c>
      <c r="N1405" s="11">
        <v>32.173999999999999</v>
      </c>
      <c r="O1405" s="11">
        <v>28.126000000000001</v>
      </c>
      <c r="P1405" s="11">
        <v>25.073</v>
      </c>
      <c r="Q1405" s="11">
        <v>21.265999999999998</v>
      </c>
      <c r="R1405" s="11">
        <v>18.437000000000001</v>
      </c>
      <c r="S1405" s="11">
        <v>16.009</v>
      </c>
      <c r="T1405" s="11">
        <v>14.02</v>
      </c>
      <c r="U1405" s="11">
        <v>11.992000000000001</v>
      </c>
      <c r="V1405" s="11">
        <v>10.872999999999999</v>
      </c>
      <c r="W1405" s="11">
        <v>9.0440000000000005</v>
      </c>
      <c r="X1405" s="11">
        <v>5.9989999999999997</v>
      </c>
      <c r="Y1405" s="11">
        <v>3.754</v>
      </c>
      <c r="Z1405" s="11">
        <v>1.43</v>
      </c>
      <c r="AA1405" s="11">
        <v>0.39100000000000001</v>
      </c>
      <c r="AB1405" s="11">
        <v>7.8E-2</v>
      </c>
      <c r="AC1405" s="11">
        <v>2E-3</v>
      </c>
    </row>
    <row r="1406" spans="1:29" ht="11.5">
      <c r="A1406" s="15">
        <v>1389</v>
      </c>
      <c r="B1406" s="13" t="s">
        <v>1059</v>
      </c>
      <c r="C1406" s="14" t="s">
        <v>1160</v>
      </c>
      <c r="D1406" s="12">
        <v>5</v>
      </c>
      <c r="E1406" s="12">
        <v>196</v>
      </c>
      <c r="F1406" s="13" t="s">
        <v>1110</v>
      </c>
      <c r="G1406" s="12">
        <v>922</v>
      </c>
      <c r="H1406" s="12">
        <v>1990</v>
      </c>
      <c r="I1406" s="11">
        <v>36.36</v>
      </c>
      <c r="J1406" s="11">
        <v>34.366999999999997</v>
      </c>
      <c r="K1406" s="11">
        <v>30.334</v>
      </c>
      <c r="L1406" s="11">
        <v>29.832999999999998</v>
      </c>
      <c r="M1406" s="11">
        <v>36.715000000000003</v>
      </c>
      <c r="N1406" s="11">
        <v>33.530999999999999</v>
      </c>
      <c r="O1406" s="11">
        <v>31.638999999999999</v>
      </c>
      <c r="P1406" s="11">
        <v>27.998000000000001</v>
      </c>
      <c r="Q1406" s="11">
        <v>24.885999999999999</v>
      </c>
      <c r="R1406" s="11">
        <v>21.786999999999999</v>
      </c>
      <c r="S1406" s="11">
        <v>18.109000000000002</v>
      </c>
      <c r="T1406" s="11">
        <v>15.605</v>
      </c>
      <c r="U1406" s="11">
        <v>13.068</v>
      </c>
      <c r="V1406" s="11">
        <v>11.573</v>
      </c>
      <c r="W1406" s="11">
        <v>9.2639999999999993</v>
      </c>
      <c r="X1406" s="11">
        <v>6.6580000000000004</v>
      </c>
      <c r="Y1406" s="11">
        <v>4.7149999999999999</v>
      </c>
      <c r="Z1406" s="11">
        <v>1.7070000000000001</v>
      </c>
      <c r="AA1406" s="11">
        <v>0.41299999999999998</v>
      </c>
      <c r="AB1406" s="11">
        <v>6.3E-2</v>
      </c>
      <c r="AC1406" s="11">
        <v>6.0000000000000001E-3</v>
      </c>
    </row>
    <row r="1407" spans="1:29" ht="11.5">
      <c r="A1407" s="15">
        <v>1390</v>
      </c>
      <c r="B1407" s="13" t="s">
        <v>1059</v>
      </c>
      <c r="C1407" s="14" t="s">
        <v>1160</v>
      </c>
      <c r="D1407" s="12">
        <v>5</v>
      </c>
      <c r="E1407" s="12">
        <v>196</v>
      </c>
      <c r="F1407" s="13" t="s">
        <v>1110</v>
      </c>
      <c r="G1407" s="12">
        <v>922</v>
      </c>
      <c r="H1407" s="12">
        <v>1995</v>
      </c>
      <c r="I1407" s="11">
        <v>36.930999999999997</v>
      </c>
      <c r="J1407" s="11">
        <v>35.832000000000001</v>
      </c>
      <c r="K1407" s="11">
        <v>34.786000000000001</v>
      </c>
      <c r="L1407" s="11">
        <v>33.106999999999999</v>
      </c>
      <c r="M1407" s="11">
        <v>38.293999999999997</v>
      </c>
      <c r="N1407" s="11">
        <v>36.042000000000002</v>
      </c>
      <c r="O1407" s="11">
        <v>34.249000000000002</v>
      </c>
      <c r="P1407" s="11">
        <v>32.762999999999998</v>
      </c>
      <c r="Q1407" s="11">
        <v>29.379000000000001</v>
      </c>
      <c r="R1407" s="11">
        <v>25.853999999999999</v>
      </c>
      <c r="S1407" s="11">
        <v>22.291</v>
      </c>
      <c r="T1407" s="11">
        <v>18.361000000000001</v>
      </c>
      <c r="U1407" s="11">
        <v>15.092000000000001</v>
      </c>
      <c r="V1407" s="11">
        <v>12.676</v>
      </c>
      <c r="W1407" s="11">
        <v>10.303000000000001</v>
      </c>
      <c r="X1407" s="11">
        <v>7.3259999999999996</v>
      </c>
      <c r="Y1407" s="11">
        <v>5.7439999999999998</v>
      </c>
      <c r="Z1407" s="11">
        <v>2.1859999999999999</v>
      </c>
      <c r="AA1407" s="11">
        <v>0.505</v>
      </c>
      <c r="AB1407" s="11">
        <v>6.7000000000000004E-2</v>
      </c>
      <c r="AC1407" s="11">
        <v>5.0000000000000001E-3</v>
      </c>
    </row>
    <row r="1408" spans="1:29" ht="11.5">
      <c r="A1408" s="15">
        <v>1391</v>
      </c>
      <c r="B1408" s="13" t="s">
        <v>1059</v>
      </c>
      <c r="C1408" s="14" t="s">
        <v>1160</v>
      </c>
      <c r="D1408" s="12">
        <v>5</v>
      </c>
      <c r="E1408" s="12">
        <v>196</v>
      </c>
      <c r="F1408" s="13" t="s">
        <v>1110</v>
      </c>
      <c r="G1408" s="12">
        <v>922</v>
      </c>
      <c r="H1408" s="12">
        <v>2000</v>
      </c>
      <c r="I1408" s="11">
        <v>34.988999999999997</v>
      </c>
      <c r="J1408" s="11">
        <v>37.390999999999998</v>
      </c>
      <c r="K1408" s="11">
        <v>36.345999999999997</v>
      </c>
      <c r="L1408" s="11">
        <v>40.017000000000003</v>
      </c>
      <c r="M1408" s="11">
        <v>44.101999999999997</v>
      </c>
      <c r="N1408" s="11">
        <v>38.518000000000001</v>
      </c>
      <c r="O1408" s="11">
        <v>35.475999999999999</v>
      </c>
      <c r="P1408" s="11">
        <v>34.959000000000003</v>
      </c>
      <c r="Q1408" s="11">
        <v>34.298999999999999</v>
      </c>
      <c r="R1408" s="11">
        <v>29.449000000000002</v>
      </c>
      <c r="S1408" s="11">
        <v>26.581</v>
      </c>
      <c r="T1408" s="11">
        <v>22.867999999999999</v>
      </c>
      <c r="U1408" s="11">
        <v>17.600999999999999</v>
      </c>
      <c r="V1408" s="11">
        <v>14.22</v>
      </c>
      <c r="W1408" s="11">
        <v>11.321</v>
      </c>
      <c r="X1408" s="11">
        <v>8.0749999999999993</v>
      </c>
      <c r="Y1408" s="11">
        <v>5.742</v>
      </c>
      <c r="Z1408" s="11">
        <v>2.7160000000000002</v>
      </c>
      <c r="AA1408" s="11">
        <v>0.66400000000000003</v>
      </c>
      <c r="AB1408" s="11">
        <v>8.6999999999999994E-2</v>
      </c>
      <c r="AC1408" s="11">
        <v>6.0000000000000001E-3</v>
      </c>
    </row>
    <row r="1409" spans="1:29" ht="11.5">
      <c r="A1409" s="15">
        <v>1392</v>
      </c>
      <c r="B1409" s="13" t="s">
        <v>1059</v>
      </c>
      <c r="C1409" s="14" t="s">
        <v>1160</v>
      </c>
      <c r="D1409" s="12">
        <v>5</v>
      </c>
      <c r="E1409" s="12">
        <v>196</v>
      </c>
      <c r="F1409" s="13" t="s">
        <v>1110</v>
      </c>
      <c r="G1409" s="12">
        <v>922</v>
      </c>
      <c r="H1409" s="12">
        <v>2005</v>
      </c>
      <c r="I1409" s="11">
        <v>31.7</v>
      </c>
      <c r="J1409" s="11">
        <v>35.706000000000003</v>
      </c>
      <c r="K1409" s="11">
        <v>38.398000000000003</v>
      </c>
      <c r="L1409" s="11">
        <v>42.851999999999997</v>
      </c>
      <c r="M1409" s="11">
        <v>52.085999999999999</v>
      </c>
      <c r="N1409" s="11">
        <v>46.037999999999997</v>
      </c>
      <c r="O1409" s="11">
        <v>39.415999999999997</v>
      </c>
      <c r="P1409" s="11">
        <v>35.954999999999998</v>
      </c>
      <c r="Q1409" s="11">
        <v>36.588000000000001</v>
      </c>
      <c r="R1409" s="11">
        <v>34.383000000000003</v>
      </c>
      <c r="S1409" s="11">
        <v>30.585000000000001</v>
      </c>
      <c r="T1409" s="11">
        <v>26.36</v>
      </c>
      <c r="U1409" s="11">
        <v>20.803000000000001</v>
      </c>
      <c r="V1409" s="11">
        <v>17.466000000000001</v>
      </c>
      <c r="W1409" s="11">
        <v>13.037000000000001</v>
      </c>
      <c r="X1409" s="11">
        <v>9.2070000000000007</v>
      </c>
      <c r="Y1409" s="11">
        <v>6.1589999999999998</v>
      </c>
      <c r="Z1409" s="11">
        <v>2.766</v>
      </c>
      <c r="AA1409" s="11">
        <v>0.84499999999999997</v>
      </c>
      <c r="AB1409" s="11">
        <v>0.11600000000000001</v>
      </c>
      <c r="AC1409" s="11">
        <v>8.0000000000000002E-3</v>
      </c>
    </row>
    <row r="1410" spans="1:29" ht="11.5">
      <c r="A1410" s="15">
        <v>1393</v>
      </c>
      <c r="B1410" s="13" t="s">
        <v>1059</v>
      </c>
      <c r="C1410" s="14" t="s">
        <v>1160</v>
      </c>
      <c r="D1410" s="12">
        <v>5</v>
      </c>
      <c r="E1410" s="12">
        <v>196</v>
      </c>
      <c r="F1410" s="13" t="s">
        <v>1110</v>
      </c>
      <c r="G1410" s="12">
        <v>922</v>
      </c>
      <c r="H1410" s="12">
        <v>2010</v>
      </c>
      <c r="I1410" s="11">
        <v>33.055999999999997</v>
      </c>
      <c r="J1410" s="11">
        <v>33.185000000000002</v>
      </c>
      <c r="K1410" s="11">
        <v>36.015000000000001</v>
      </c>
      <c r="L1410" s="11">
        <v>45.069000000000003</v>
      </c>
      <c r="M1410" s="11">
        <v>54.231999999999999</v>
      </c>
      <c r="N1410" s="11">
        <v>50.762999999999998</v>
      </c>
      <c r="O1410" s="11">
        <v>47.167000000000002</v>
      </c>
      <c r="P1410" s="11">
        <v>38.292999999999999</v>
      </c>
      <c r="Q1410" s="11">
        <v>35.258000000000003</v>
      </c>
      <c r="R1410" s="11">
        <v>35.578000000000003</v>
      </c>
      <c r="S1410" s="11">
        <v>34.137999999999998</v>
      </c>
      <c r="T1410" s="11">
        <v>30.187000000000001</v>
      </c>
      <c r="U1410" s="11">
        <v>25.37</v>
      </c>
      <c r="V1410" s="11">
        <v>19.853000000000002</v>
      </c>
      <c r="W1410" s="11">
        <v>15.739000000000001</v>
      </c>
      <c r="X1410" s="11">
        <v>10.547000000000001</v>
      </c>
      <c r="Y1410" s="11">
        <v>7.0659999999999998</v>
      </c>
      <c r="Z1410" s="11">
        <v>3.0219999999999998</v>
      </c>
      <c r="AA1410" s="11">
        <v>0.88300000000000001</v>
      </c>
      <c r="AB1410" s="11">
        <v>0.15</v>
      </c>
      <c r="AC1410" s="11">
        <v>1.0999999999999999E-2</v>
      </c>
    </row>
    <row r="1411" spans="1:29" ht="11.5">
      <c r="A1411" s="15">
        <v>1394</v>
      </c>
      <c r="B1411" s="13" t="s">
        <v>1059</v>
      </c>
      <c r="C1411" s="14" t="s">
        <v>1160</v>
      </c>
      <c r="D1411" s="12">
        <v>5</v>
      </c>
      <c r="E1411" s="12">
        <v>196</v>
      </c>
      <c r="F1411" s="13" t="s">
        <v>1110</v>
      </c>
      <c r="G1411" s="12">
        <v>922</v>
      </c>
      <c r="H1411" s="12">
        <v>2015</v>
      </c>
      <c r="I1411" s="11">
        <v>33.963999999999999</v>
      </c>
      <c r="J1411" s="11">
        <v>33.719000000000001</v>
      </c>
      <c r="K1411" s="11">
        <v>33.570999999999998</v>
      </c>
      <c r="L1411" s="11">
        <v>40.119</v>
      </c>
      <c r="M1411" s="11">
        <v>57.871000000000002</v>
      </c>
      <c r="N1411" s="11">
        <v>55.371000000000002</v>
      </c>
      <c r="O1411" s="11">
        <v>46.883000000000003</v>
      </c>
      <c r="P1411" s="11">
        <v>41.987000000000002</v>
      </c>
      <c r="Q1411" s="11">
        <v>37.838999999999999</v>
      </c>
      <c r="R1411" s="11">
        <v>36.237000000000002</v>
      </c>
      <c r="S1411" s="11">
        <v>35.978000000000002</v>
      </c>
      <c r="T1411" s="11">
        <v>32.335000000000001</v>
      </c>
      <c r="U1411" s="11">
        <v>28.169</v>
      </c>
      <c r="V1411" s="11">
        <v>23.86</v>
      </c>
      <c r="W1411" s="11">
        <v>17.785</v>
      </c>
      <c r="X1411" s="11">
        <v>12.898999999999999</v>
      </c>
      <c r="Y1411" s="11">
        <v>7.95</v>
      </c>
      <c r="Z1411" s="11">
        <v>3.64</v>
      </c>
      <c r="AA1411" s="11">
        <v>1.0309999999999999</v>
      </c>
      <c r="AB1411" s="11">
        <v>0.17199999999999999</v>
      </c>
      <c r="AC1411" s="11">
        <v>1.4999999999999999E-2</v>
      </c>
    </row>
    <row r="1412" spans="1:29" ht="11.5">
      <c r="A1412" s="15">
        <v>1395</v>
      </c>
      <c r="B1412" s="13" t="s">
        <v>1059</v>
      </c>
      <c r="C1412" s="14" t="s">
        <v>1160</v>
      </c>
      <c r="D1412" s="12">
        <v>5</v>
      </c>
      <c r="E1412" s="12">
        <v>196</v>
      </c>
      <c r="F1412" s="13" t="s">
        <v>1110</v>
      </c>
      <c r="G1412" s="12">
        <v>922</v>
      </c>
      <c r="H1412" s="12">
        <v>2020</v>
      </c>
      <c r="I1412" s="11">
        <v>33.386000000000003</v>
      </c>
      <c r="J1412" s="11">
        <v>34.761000000000003</v>
      </c>
      <c r="K1412" s="11">
        <v>34.917000000000002</v>
      </c>
      <c r="L1412" s="11">
        <v>38.438000000000002</v>
      </c>
      <c r="M1412" s="11">
        <v>49.613</v>
      </c>
      <c r="N1412" s="11">
        <v>51.892000000000003</v>
      </c>
      <c r="O1412" s="11">
        <v>49.887</v>
      </c>
      <c r="P1412" s="11">
        <v>45.302</v>
      </c>
      <c r="Q1412" s="11">
        <v>42.313000000000002</v>
      </c>
      <c r="R1412" s="11">
        <v>39.015999999999998</v>
      </c>
      <c r="S1412" s="11">
        <v>36.917999999999999</v>
      </c>
      <c r="T1412" s="11">
        <v>36.218000000000004</v>
      </c>
      <c r="U1412" s="11">
        <v>31.495000000000001</v>
      </c>
      <c r="V1412" s="11">
        <v>27.053000000000001</v>
      </c>
      <c r="W1412" s="11">
        <v>21.628</v>
      </c>
      <c r="X1412" s="11">
        <v>14.885999999999999</v>
      </c>
      <c r="Y1412" s="11">
        <v>9.9670000000000005</v>
      </c>
      <c r="Z1412" s="11">
        <v>4.2809999999999997</v>
      </c>
      <c r="AA1412" s="11">
        <v>1.3120000000000001</v>
      </c>
      <c r="AB1412" s="11">
        <v>0.21299999999999999</v>
      </c>
      <c r="AC1412" s="11">
        <v>1.7999999999999999E-2</v>
      </c>
    </row>
    <row r="1413" spans="1:29" ht="11.5">
      <c r="A1413" s="15">
        <v>1396</v>
      </c>
      <c r="B1413" s="13" t="s">
        <v>1059</v>
      </c>
      <c r="C1413" s="14" t="s">
        <v>1161</v>
      </c>
      <c r="D1413" s="12">
        <v>6</v>
      </c>
      <c r="E1413" s="12">
        <v>268</v>
      </c>
      <c r="F1413" s="13" t="s">
        <v>1110</v>
      </c>
      <c r="G1413" s="12">
        <v>922</v>
      </c>
      <c r="H1413" s="12">
        <v>1950</v>
      </c>
      <c r="I1413" s="11">
        <v>140.864</v>
      </c>
      <c r="J1413" s="11">
        <v>123.351</v>
      </c>
      <c r="K1413" s="11">
        <v>189.80699999999999</v>
      </c>
      <c r="L1413" s="11">
        <v>170.4</v>
      </c>
      <c r="M1413" s="11">
        <v>185.358</v>
      </c>
      <c r="N1413" s="11">
        <v>103.565</v>
      </c>
      <c r="O1413" s="11">
        <v>73.272000000000006</v>
      </c>
      <c r="P1413" s="11">
        <v>96.275999999999996</v>
      </c>
      <c r="Q1413" s="11">
        <v>95.14</v>
      </c>
      <c r="R1413" s="11">
        <v>86.052999999999997</v>
      </c>
      <c r="S1413" s="11">
        <v>68.823999999999998</v>
      </c>
      <c r="T1413" s="11">
        <v>70.337000000000003</v>
      </c>
      <c r="U1413" s="11">
        <v>80.846000000000004</v>
      </c>
      <c r="V1413" s="11">
        <v>60.587000000000003</v>
      </c>
      <c r="W1413" s="11">
        <v>42.598999999999997</v>
      </c>
      <c r="X1413" s="11">
        <v>24.803000000000001</v>
      </c>
      <c r="Y1413" s="11">
        <v>11.497999999999999</v>
      </c>
      <c r="Z1413" s="11">
        <v>4.33</v>
      </c>
      <c r="AA1413" s="11">
        <v>1.1100000000000001</v>
      </c>
      <c r="AB1413" s="11">
        <v>0.18099999999999999</v>
      </c>
      <c r="AC1413" s="11">
        <v>1.7999999999999999E-2</v>
      </c>
    </row>
    <row r="1414" spans="1:29" ht="11.5">
      <c r="A1414" s="15">
        <v>1397</v>
      </c>
      <c r="B1414" s="13" t="s">
        <v>1059</v>
      </c>
      <c r="C1414" s="14" t="s">
        <v>1161</v>
      </c>
      <c r="D1414" s="12">
        <v>6</v>
      </c>
      <c r="E1414" s="12">
        <v>268</v>
      </c>
      <c r="F1414" s="13" t="s">
        <v>1110</v>
      </c>
      <c r="G1414" s="12">
        <v>922</v>
      </c>
      <c r="H1414" s="12">
        <v>1955</v>
      </c>
      <c r="I1414" s="11">
        <v>195.19900000000001</v>
      </c>
      <c r="J1414" s="11">
        <v>142.542</v>
      </c>
      <c r="K1414" s="11">
        <v>124.259</v>
      </c>
      <c r="L1414" s="11">
        <v>189.64099999999999</v>
      </c>
      <c r="M1414" s="11">
        <v>170.31100000000001</v>
      </c>
      <c r="N1414" s="11">
        <v>184.464</v>
      </c>
      <c r="O1414" s="11">
        <v>103.383</v>
      </c>
      <c r="P1414" s="11">
        <v>72.052000000000007</v>
      </c>
      <c r="Q1414" s="11">
        <v>92.358999999999995</v>
      </c>
      <c r="R1414" s="11">
        <v>89.825000000000003</v>
      </c>
      <c r="S1414" s="11">
        <v>79.665999999999997</v>
      </c>
      <c r="T1414" s="11">
        <v>62.402999999999999</v>
      </c>
      <c r="U1414" s="11">
        <v>61.838999999999999</v>
      </c>
      <c r="V1414" s="11">
        <v>66.188000000000002</v>
      </c>
      <c r="W1414" s="11">
        <v>44.301000000000002</v>
      </c>
      <c r="X1414" s="11">
        <v>26.382999999999999</v>
      </c>
      <c r="Y1414" s="11">
        <v>11.848000000000001</v>
      </c>
      <c r="Z1414" s="11">
        <v>3.6139999999999999</v>
      </c>
      <c r="AA1414" s="11">
        <v>0.73799999999999999</v>
      </c>
      <c r="AB1414" s="11">
        <v>9.8000000000000004E-2</v>
      </c>
      <c r="AC1414" s="11">
        <v>8.9999999999999993E-3</v>
      </c>
    </row>
    <row r="1415" spans="1:29" ht="11.5">
      <c r="A1415" s="15">
        <v>1398</v>
      </c>
      <c r="B1415" s="13" t="s">
        <v>1059</v>
      </c>
      <c r="C1415" s="14" t="s">
        <v>1161</v>
      </c>
      <c r="D1415" s="12">
        <v>6</v>
      </c>
      <c r="E1415" s="12">
        <v>268</v>
      </c>
      <c r="F1415" s="13" t="s">
        <v>1110</v>
      </c>
      <c r="G1415" s="12">
        <v>922</v>
      </c>
      <c r="H1415" s="12">
        <v>1960</v>
      </c>
      <c r="I1415" s="11">
        <v>233.10499999999999</v>
      </c>
      <c r="J1415" s="11">
        <v>200.28399999999999</v>
      </c>
      <c r="K1415" s="11">
        <v>145.83699999999999</v>
      </c>
      <c r="L1415" s="11">
        <v>125.405</v>
      </c>
      <c r="M1415" s="11">
        <v>189.32599999999999</v>
      </c>
      <c r="N1415" s="11">
        <v>169.85400000000001</v>
      </c>
      <c r="O1415" s="11">
        <v>182.90899999999999</v>
      </c>
      <c r="P1415" s="11">
        <v>103.104</v>
      </c>
      <c r="Q1415" s="11">
        <v>70.754000000000005</v>
      </c>
      <c r="R1415" s="11">
        <v>88.052000000000007</v>
      </c>
      <c r="S1415" s="11">
        <v>83.923000000000002</v>
      </c>
      <c r="T1415" s="11">
        <v>72.819000000000003</v>
      </c>
      <c r="U1415" s="11">
        <v>55.332999999999998</v>
      </c>
      <c r="V1415" s="11">
        <v>51.454999999999998</v>
      </c>
      <c r="W1415" s="11">
        <v>49.027000000000001</v>
      </c>
      <c r="X1415" s="11">
        <v>28.010999999999999</v>
      </c>
      <c r="Y1415" s="11">
        <v>13.21</v>
      </c>
      <c r="Z1415" s="11">
        <v>3.9740000000000002</v>
      </c>
      <c r="AA1415" s="11">
        <v>0.67600000000000005</v>
      </c>
      <c r="AB1415" s="11">
        <v>7.3999999999999996E-2</v>
      </c>
      <c r="AC1415" s="11">
        <v>5.0000000000000001E-3</v>
      </c>
    </row>
    <row r="1416" spans="1:29" ht="11.5">
      <c r="A1416" s="15">
        <v>1399</v>
      </c>
      <c r="B1416" s="13" t="s">
        <v>1059</v>
      </c>
      <c r="C1416" s="14" t="s">
        <v>1161</v>
      </c>
      <c r="D1416" s="12">
        <v>6</v>
      </c>
      <c r="E1416" s="12">
        <v>268</v>
      </c>
      <c r="F1416" s="13" t="s">
        <v>1110</v>
      </c>
      <c r="G1416" s="12">
        <v>922</v>
      </c>
      <c r="H1416" s="12">
        <v>1965</v>
      </c>
      <c r="I1416" s="11">
        <v>250.482</v>
      </c>
      <c r="J1416" s="11">
        <v>241.649</v>
      </c>
      <c r="K1416" s="11">
        <v>206.934</v>
      </c>
      <c r="L1416" s="11">
        <v>150.53100000000001</v>
      </c>
      <c r="M1416" s="11">
        <v>126.387</v>
      </c>
      <c r="N1416" s="11">
        <v>188.50299999999999</v>
      </c>
      <c r="O1416" s="11">
        <v>168.697</v>
      </c>
      <c r="P1416" s="11">
        <v>180.81899999999999</v>
      </c>
      <c r="Q1416" s="11">
        <v>102.482</v>
      </c>
      <c r="R1416" s="11">
        <v>69.061000000000007</v>
      </c>
      <c r="S1416" s="11">
        <v>83.094999999999999</v>
      </c>
      <c r="T1416" s="11">
        <v>77.427000000000007</v>
      </c>
      <c r="U1416" s="11">
        <v>65.116</v>
      </c>
      <c r="V1416" s="11">
        <v>46.526000000000003</v>
      </c>
      <c r="W1416" s="11">
        <v>38.973999999999997</v>
      </c>
      <c r="X1416" s="11">
        <v>31.489000000000001</v>
      </c>
      <c r="Y1416" s="11">
        <v>14.406000000000001</v>
      </c>
      <c r="Z1416" s="11">
        <v>4.718</v>
      </c>
      <c r="AA1416" s="11">
        <v>0.81499999999999995</v>
      </c>
      <c r="AB1416" s="11">
        <v>7.4999999999999997E-2</v>
      </c>
      <c r="AC1416" s="11">
        <v>5.0000000000000001E-3</v>
      </c>
    </row>
    <row r="1417" spans="1:29" ht="11.5">
      <c r="A1417" s="15">
        <v>1400</v>
      </c>
      <c r="B1417" s="13" t="s">
        <v>1059</v>
      </c>
      <c r="C1417" s="14" t="s">
        <v>1161</v>
      </c>
      <c r="D1417" s="12">
        <v>6</v>
      </c>
      <c r="E1417" s="12">
        <v>268</v>
      </c>
      <c r="F1417" s="13" t="s">
        <v>1110</v>
      </c>
      <c r="G1417" s="12">
        <v>922</v>
      </c>
      <c r="H1417" s="12">
        <v>1970</v>
      </c>
      <c r="I1417" s="11">
        <v>233.892</v>
      </c>
      <c r="J1417" s="11">
        <v>256.42500000000001</v>
      </c>
      <c r="K1417" s="11">
        <v>249.54400000000001</v>
      </c>
      <c r="L1417" s="11">
        <v>212.178</v>
      </c>
      <c r="M1417" s="11">
        <v>153.988</v>
      </c>
      <c r="N1417" s="11">
        <v>126.669</v>
      </c>
      <c r="O1417" s="11">
        <v>186.661</v>
      </c>
      <c r="P1417" s="11">
        <v>166.59800000000001</v>
      </c>
      <c r="Q1417" s="11">
        <v>177.57900000000001</v>
      </c>
      <c r="R1417" s="11">
        <v>100.651</v>
      </c>
      <c r="S1417" s="11">
        <v>66.453999999999994</v>
      </c>
      <c r="T1417" s="11">
        <v>77.378</v>
      </c>
      <c r="U1417" s="11">
        <v>69.944000000000003</v>
      </c>
      <c r="V1417" s="11">
        <v>55.445999999999998</v>
      </c>
      <c r="W1417" s="11">
        <v>35.909999999999997</v>
      </c>
      <c r="X1417" s="11">
        <v>26.045000000000002</v>
      </c>
      <c r="Y1417" s="11">
        <v>16.736000000000001</v>
      </c>
      <c r="Z1417" s="11">
        <v>5.4569999999999999</v>
      </c>
      <c r="AA1417" s="11">
        <v>1.115</v>
      </c>
      <c r="AB1417" s="11">
        <v>0.11</v>
      </c>
      <c r="AC1417" s="11">
        <v>6.0000000000000001E-3</v>
      </c>
    </row>
    <row r="1418" spans="1:29" ht="11.5">
      <c r="A1418" s="15">
        <v>1401</v>
      </c>
      <c r="B1418" s="13" t="s">
        <v>1059</v>
      </c>
      <c r="C1418" s="14" t="s">
        <v>1161</v>
      </c>
      <c r="D1418" s="12">
        <v>6</v>
      </c>
      <c r="E1418" s="12">
        <v>268</v>
      </c>
      <c r="F1418" s="13" t="s">
        <v>1110</v>
      </c>
      <c r="G1418" s="12">
        <v>922</v>
      </c>
      <c r="H1418" s="12">
        <v>1975</v>
      </c>
      <c r="I1418" s="11">
        <v>218.27799999999999</v>
      </c>
      <c r="J1418" s="11">
        <v>227.721</v>
      </c>
      <c r="K1418" s="11">
        <v>250.52</v>
      </c>
      <c r="L1418" s="11">
        <v>236.17</v>
      </c>
      <c r="M1418" s="11">
        <v>195.19900000000001</v>
      </c>
      <c r="N1418" s="11">
        <v>144.196</v>
      </c>
      <c r="O1418" s="11">
        <v>123.291</v>
      </c>
      <c r="P1418" s="11">
        <v>184.21100000000001</v>
      </c>
      <c r="Q1418" s="11">
        <v>161.61600000000001</v>
      </c>
      <c r="R1418" s="11">
        <v>171.327</v>
      </c>
      <c r="S1418" s="11">
        <v>95.784000000000006</v>
      </c>
      <c r="T1418" s="11">
        <v>61.862000000000002</v>
      </c>
      <c r="U1418" s="11">
        <v>70.147999999999996</v>
      </c>
      <c r="V1418" s="11">
        <v>59.284999999999997</v>
      </c>
      <c r="W1418" s="11">
        <v>43.545000000000002</v>
      </c>
      <c r="X1418" s="11">
        <v>24.818999999999999</v>
      </c>
      <c r="Y1418" s="11">
        <v>15.15</v>
      </c>
      <c r="Z1418" s="11">
        <v>7.0190000000000001</v>
      </c>
      <c r="AA1418" s="11">
        <v>1.403</v>
      </c>
      <c r="AB1418" s="11">
        <v>0.17</v>
      </c>
      <c r="AC1418" s="11">
        <v>0.01</v>
      </c>
    </row>
    <row r="1419" spans="1:29" ht="11.5">
      <c r="A1419" s="15">
        <v>1402</v>
      </c>
      <c r="B1419" s="13" t="s">
        <v>1059</v>
      </c>
      <c r="C1419" s="14" t="s">
        <v>1161</v>
      </c>
      <c r="D1419" s="12">
        <v>6</v>
      </c>
      <c r="E1419" s="12">
        <v>268</v>
      </c>
      <c r="F1419" s="13" t="s">
        <v>1110</v>
      </c>
      <c r="G1419" s="12">
        <v>922</v>
      </c>
      <c r="H1419" s="12">
        <v>1980</v>
      </c>
      <c r="I1419" s="11">
        <v>216.87100000000001</v>
      </c>
      <c r="J1419" s="11">
        <v>210.029</v>
      </c>
      <c r="K1419" s="11">
        <v>222.41</v>
      </c>
      <c r="L1419" s="11">
        <v>244.62700000000001</v>
      </c>
      <c r="M1419" s="11">
        <v>222.59700000000001</v>
      </c>
      <c r="N1419" s="11">
        <v>177.917</v>
      </c>
      <c r="O1419" s="11">
        <v>134.02500000000001</v>
      </c>
      <c r="P1419" s="11">
        <v>119.583</v>
      </c>
      <c r="Q1419" s="11">
        <v>181.11</v>
      </c>
      <c r="R1419" s="11">
        <v>155.751</v>
      </c>
      <c r="S1419" s="11">
        <v>163.68100000000001</v>
      </c>
      <c r="T1419" s="11">
        <v>90.067999999999998</v>
      </c>
      <c r="U1419" s="11">
        <v>56.496000000000002</v>
      </c>
      <c r="V1419" s="11">
        <v>60.841000000000001</v>
      </c>
      <c r="W1419" s="11">
        <v>46.442999999999998</v>
      </c>
      <c r="X1419" s="11">
        <v>30.7</v>
      </c>
      <c r="Y1419" s="11">
        <v>14.673999999999999</v>
      </c>
      <c r="Z1419" s="11">
        <v>6.5780000000000003</v>
      </c>
      <c r="AA1419" s="11">
        <v>2.0249999999999999</v>
      </c>
      <c r="AB1419" s="11">
        <v>0.248</v>
      </c>
      <c r="AC1419" s="11">
        <v>1.7999999999999999E-2</v>
      </c>
    </row>
    <row r="1420" spans="1:29" ht="11.5">
      <c r="A1420" s="15">
        <v>1403</v>
      </c>
      <c r="B1420" s="13" t="s">
        <v>1059</v>
      </c>
      <c r="C1420" s="14" t="s">
        <v>1161</v>
      </c>
      <c r="D1420" s="12">
        <v>6</v>
      </c>
      <c r="E1420" s="12">
        <v>268</v>
      </c>
      <c r="F1420" s="13" t="s">
        <v>1110</v>
      </c>
      <c r="G1420" s="12">
        <v>922</v>
      </c>
      <c r="H1420" s="12">
        <v>1985</v>
      </c>
      <c r="I1420" s="11">
        <v>233.96</v>
      </c>
      <c r="J1420" s="11">
        <v>215.80799999999999</v>
      </c>
      <c r="K1420" s="11">
        <v>210.44300000000001</v>
      </c>
      <c r="L1420" s="11">
        <v>215.53200000000001</v>
      </c>
      <c r="M1420" s="11">
        <v>231.846</v>
      </c>
      <c r="N1420" s="11">
        <v>213.952</v>
      </c>
      <c r="O1420" s="11">
        <v>176.286</v>
      </c>
      <c r="P1420" s="11">
        <v>135.298</v>
      </c>
      <c r="Q1420" s="11">
        <v>119.629</v>
      </c>
      <c r="R1420" s="11">
        <v>175.852</v>
      </c>
      <c r="S1420" s="11">
        <v>146.34700000000001</v>
      </c>
      <c r="T1420" s="11">
        <v>152.541</v>
      </c>
      <c r="U1420" s="11">
        <v>81.320999999999998</v>
      </c>
      <c r="V1420" s="11">
        <v>48.009</v>
      </c>
      <c r="W1420" s="11">
        <v>47.509</v>
      </c>
      <c r="X1420" s="11">
        <v>31.553999999999998</v>
      </c>
      <c r="Y1420" s="11">
        <v>17.257000000000001</v>
      </c>
      <c r="Z1420" s="11">
        <v>6.2130000000000001</v>
      </c>
      <c r="AA1420" s="11">
        <v>1.8520000000000001</v>
      </c>
      <c r="AB1420" s="11">
        <v>0.34499999999999997</v>
      </c>
      <c r="AC1420" s="11">
        <v>2.5000000000000001E-2</v>
      </c>
    </row>
    <row r="1421" spans="1:29" ht="11.5">
      <c r="A1421" s="15">
        <v>1404</v>
      </c>
      <c r="B1421" s="13" t="s">
        <v>1059</v>
      </c>
      <c r="C1421" s="14" t="s">
        <v>1161</v>
      </c>
      <c r="D1421" s="12">
        <v>6</v>
      </c>
      <c r="E1421" s="12">
        <v>268</v>
      </c>
      <c r="F1421" s="13" t="s">
        <v>1110</v>
      </c>
      <c r="G1421" s="12">
        <v>922</v>
      </c>
      <c r="H1421" s="12">
        <v>1990</v>
      </c>
      <c r="I1421" s="11">
        <v>239.79300000000001</v>
      </c>
      <c r="J1421" s="11">
        <v>232.94800000000001</v>
      </c>
      <c r="K1421" s="11">
        <v>216.434</v>
      </c>
      <c r="L1421" s="11">
        <v>211.886</v>
      </c>
      <c r="M1421" s="11">
        <v>208.40199999999999</v>
      </c>
      <c r="N1421" s="11">
        <v>218.59299999999999</v>
      </c>
      <c r="O1421" s="11">
        <v>204.595</v>
      </c>
      <c r="P1421" s="11">
        <v>174.01300000000001</v>
      </c>
      <c r="Q1421" s="11">
        <v>135.89099999999999</v>
      </c>
      <c r="R1421" s="11">
        <v>118.765</v>
      </c>
      <c r="S1421" s="11">
        <v>168.78899999999999</v>
      </c>
      <c r="T1421" s="11">
        <v>135.42099999999999</v>
      </c>
      <c r="U1421" s="11">
        <v>139.00800000000001</v>
      </c>
      <c r="V1421" s="11">
        <v>69.933999999999997</v>
      </c>
      <c r="W1421" s="11">
        <v>37.502000000000002</v>
      </c>
      <c r="X1421" s="11">
        <v>32.764000000000003</v>
      </c>
      <c r="Y1421" s="11">
        <v>17.742000000000001</v>
      </c>
      <c r="Z1421" s="11">
        <v>7.4480000000000004</v>
      </c>
      <c r="AA1421" s="11">
        <v>1.8320000000000001</v>
      </c>
      <c r="AB1421" s="11">
        <v>0.33500000000000002</v>
      </c>
      <c r="AC1421" s="11">
        <v>3.6999999999999998E-2</v>
      </c>
    </row>
    <row r="1422" spans="1:29" ht="11.5">
      <c r="A1422" s="15">
        <v>1405</v>
      </c>
      <c r="B1422" s="13" t="s">
        <v>1059</v>
      </c>
      <c r="C1422" s="14" t="s">
        <v>1161</v>
      </c>
      <c r="D1422" s="12">
        <v>6</v>
      </c>
      <c r="E1422" s="12">
        <v>268</v>
      </c>
      <c r="F1422" s="13" t="s">
        <v>1110</v>
      </c>
      <c r="G1422" s="12">
        <v>922</v>
      </c>
      <c r="H1422" s="12">
        <v>1995</v>
      </c>
      <c r="I1422" s="11">
        <v>175.70500000000001</v>
      </c>
      <c r="J1422" s="11">
        <v>185.489</v>
      </c>
      <c r="K1422" s="11">
        <v>211.30799999999999</v>
      </c>
      <c r="L1422" s="11">
        <v>209.08699999999999</v>
      </c>
      <c r="M1422" s="11">
        <v>181.68600000000001</v>
      </c>
      <c r="N1422" s="11">
        <v>188.68899999999999</v>
      </c>
      <c r="O1422" s="11">
        <v>179.148</v>
      </c>
      <c r="P1422" s="11">
        <v>160.512</v>
      </c>
      <c r="Q1422" s="11">
        <v>156.27600000000001</v>
      </c>
      <c r="R1422" s="11">
        <v>140.66499999999999</v>
      </c>
      <c r="S1422" s="11">
        <v>141.541</v>
      </c>
      <c r="T1422" s="11">
        <v>102.506</v>
      </c>
      <c r="U1422" s="11">
        <v>109.568</v>
      </c>
      <c r="V1422" s="11">
        <v>100.121</v>
      </c>
      <c r="W1422" s="11">
        <v>44.003</v>
      </c>
      <c r="X1422" s="11">
        <v>48.442</v>
      </c>
      <c r="Y1422" s="11">
        <v>12.401999999999999</v>
      </c>
      <c r="Z1422" s="11">
        <v>5.7169999999999996</v>
      </c>
      <c r="AA1422" s="11">
        <v>2.19</v>
      </c>
      <c r="AB1422" s="11">
        <v>0.33300000000000002</v>
      </c>
      <c r="AC1422" s="11">
        <v>3.7999999999999999E-2</v>
      </c>
    </row>
    <row r="1423" spans="1:29" ht="11.5">
      <c r="A1423" s="15">
        <v>1406</v>
      </c>
      <c r="B1423" s="13" t="s">
        <v>1059</v>
      </c>
      <c r="C1423" s="14" t="s">
        <v>1161</v>
      </c>
      <c r="D1423" s="12">
        <v>6</v>
      </c>
      <c r="E1423" s="12">
        <v>268</v>
      </c>
      <c r="F1423" s="13" t="s">
        <v>1110</v>
      </c>
      <c r="G1423" s="12">
        <v>922</v>
      </c>
      <c r="H1423" s="12">
        <v>2000</v>
      </c>
      <c r="I1423" s="11">
        <v>136.376</v>
      </c>
      <c r="J1423" s="11">
        <v>153.48500000000001</v>
      </c>
      <c r="K1423" s="11">
        <v>185.94200000000001</v>
      </c>
      <c r="L1423" s="11">
        <v>183.44399999999999</v>
      </c>
      <c r="M1423" s="11">
        <v>165.56399999999999</v>
      </c>
      <c r="N1423" s="11">
        <v>155.73400000000001</v>
      </c>
      <c r="O1423" s="11">
        <v>141.51900000000001</v>
      </c>
      <c r="P1423" s="11">
        <v>154.511</v>
      </c>
      <c r="Q1423" s="11">
        <v>153.92599999999999</v>
      </c>
      <c r="R1423" s="11">
        <v>128.66200000000001</v>
      </c>
      <c r="S1423" s="11">
        <v>115.07899999999999</v>
      </c>
      <c r="T1423" s="11">
        <v>69.572999999999993</v>
      </c>
      <c r="U1423" s="11">
        <v>108.61499999999999</v>
      </c>
      <c r="V1423" s="11">
        <v>89.102999999999994</v>
      </c>
      <c r="W1423" s="11">
        <v>68.278000000000006</v>
      </c>
      <c r="X1423" s="11">
        <v>42.99</v>
      </c>
      <c r="Y1423" s="11">
        <v>14.696999999999999</v>
      </c>
      <c r="Z1423" s="11">
        <v>2.7309999999999999</v>
      </c>
      <c r="AA1423" s="11">
        <v>1.621</v>
      </c>
      <c r="AB1423" s="11">
        <v>0.35599999999999998</v>
      </c>
      <c r="AC1423" s="11">
        <v>3.3000000000000002E-2</v>
      </c>
    </row>
    <row r="1424" spans="1:29" ht="11.5">
      <c r="A1424" s="15">
        <v>1407</v>
      </c>
      <c r="B1424" s="13" t="s">
        <v>1059</v>
      </c>
      <c r="C1424" s="14" t="s">
        <v>1161</v>
      </c>
      <c r="D1424" s="12">
        <v>6</v>
      </c>
      <c r="E1424" s="12">
        <v>268</v>
      </c>
      <c r="F1424" s="13" t="s">
        <v>1110</v>
      </c>
      <c r="G1424" s="12">
        <v>922</v>
      </c>
      <c r="H1424" s="12">
        <v>2005</v>
      </c>
      <c r="I1424" s="11">
        <v>123.82599999999999</v>
      </c>
      <c r="J1424" s="11">
        <v>135.958</v>
      </c>
      <c r="K1424" s="11">
        <v>163.43299999999999</v>
      </c>
      <c r="L1424" s="11">
        <v>178.29400000000001</v>
      </c>
      <c r="M1424" s="11">
        <v>165.45</v>
      </c>
      <c r="N1424" s="11">
        <v>150.215</v>
      </c>
      <c r="O1424" s="11">
        <v>139.04300000000001</v>
      </c>
      <c r="P1424" s="11">
        <v>135.81700000000001</v>
      </c>
      <c r="Q1424" s="11">
        <v>153.25800000000001</v>
      </c>
      <c r="R1424" s="11">
        <v>139.84700000000001</v>
      </c>
      <c r="S1424" s="11">
        <v>118.05800000000001</v>
      </c>
      <c r="T1424" s="11">
        <v>89.82</v>
      </c>
      <c r="U1424" s="11">
        <v>73.388000000000005</v>
      </c>
      <c r="V1424" s="11">
        <v>97.521000000000001</v>
      </c>
      <c r="W1424" s="11">
        <v>66.713999999999999</v>
      </c>
      <c r="X1424" s="11">
        <v>51.695999999999998</v>
      </c>
      <c r="Y1424" s="11">
        <v>18.55</v>
      </c>
      <c r="Z1424" s="11">
        <v>4.8659999999999997</v>
      </c>
      <c r="AA1424" s="11">
        <v>0.74</v>
      </c>
      <c r="AB1424" s="11">
        <v>0.245</v>
      </c>
      <c r="AC1424" s="11">
        <v>3.1E-2</v>
      </c>
    </row>
    <row r="1425" spans="1:29" ht="11.5">
      <c r="A1425" s="15">
        <v>1408</v>
      </c>
      <c r="B1425" s="13" t="s">
        <v>1059</v>
      </c>
      <c r="C1425" s="14" t="s">
        <v>1161</v>
      </c>
      <c r="D1425" s="12">
        <v>6</v>
      </c>
      <c r="E1425" s="12">
        <v>268</v>
      </c>
      <c r="F1425" s="13" t="s">
        <v>1110</v>
      </c>
      <c r="G1425" s="12">
        <v>922</v>
      </c>
      <c r="H1425" s="12">
        <v>2010</v>
      </c>
      <c r="I1425" s="11">
        <v>137.92599999999999</v>
      </c>
      <c r="J1425" s="11">
        <v>119.52200000000001</v>
      </c>
      <c r="K1425" s="11">
        <v>132.25899999999999</v>
      </c>
      <c r="L1425" s="11">
        <v>154.988</v>
      </c>
      <c r="M1425" s="11">
        <v>163.93199999999999</v>
      </c>
      <c r="N1425" s="11">
        <v>150.77199999999999</v>
      </c>
      <c r="O1425" s="11">
        <v>139.63399999999999</v>
      </c>
      <c r="P1425" s="11">
        <v>132.83600000000001</v>
      </c>
      <c r="Q1425" s="11">
        <v>127.675</v>
      </c>
      <c r="R1425" s="11">
        <v>144.869</v>
      </c>
      <c r="S1425" s="11">
        <v>131.006</v>
      </c>
      <c r="T1425" s="11">
        <v>111.547</v>
      </c>
      <c r="U1425" s="11">
        <v>83.656000000000006</v>
      </c>
      <c r="V1425" s="11">
        <v>61.747999999999998</v>
      </c>
      <c r="W1425" s="11">
        <v>76.858000000000004</v>
      </c>
      <c r="X1425" s="11">
        <v>46.411000000000001</v>
      </c>
      <c r="Y1425" s="11">
        <v>28.114999999999998</v>
      </c>
      <c r="Z1425" s="11">
        <v>7.6539999999999999</v>
      </c>
      <c r="AA1425" s="11">
        <v>1.44</v>
      </c>
      <c r="AB1425" s="11">
        <v>0.13400000000000001</v>
      </c>
      <c r="AC1425" s="11">
        <v>2.8000000000000001E-2</v>
      </c>
    </row>
    <row r="1426" spans="1:29" ht="11.5">
      <c r="A1426" s="15">
        <v>1409</v>
      </c>
      <c r="B1426" s="13" t="s">
        <v>1059</v>
      </c>
      <c r="C1426" s="14" t="s">
        <v>1161</v>
      </c>
      <c r="D1426" s="12">
        <v>6</v>
      </c>
      <c r="E1426" s="12">
        <v>268</v>
      </c>
      <c r="F1426" s="13" t="s">
        <v>1110</v>
      </c>
      <c r="G1426" s="12">
        <v>922</v>
      </c>
      <c r="H1426" s="12">
        <v>2015</v>
      </c>
      <c r="I1426" s="11">
        <v>148.96799999999999</v>
      </c>
      <c r="J1426" s="11">
        <v>134.15600000000001</v>
      </c>
      <c r="K1426" s="11">
        <v>117.322</v>
      </c>
      <c r="L1426" s="11">
        <v>127.782</v>
      </c>
      <c r="M1426" s="11">
        <v>141.405</v>
      </c>
      <c r="N1426" s="11">
        <v>149.66200000000001</v>
      </c>
      <c r="O1426" s="11">
        <v>140.602</v>
      </c>
      <c r="P1426" s="11">
        <v>133.042</v>
      </c>
      <c r="Q1426" s="11">
        <v>127.956</v>
      </c>
      <c r="R1426" s="11">
        <v>122.03</v>
      </c>
      <c r="S1426" s="11">
        <v>136.637</v>
      </c>
      <c r="T1426" s="11">
        <v>122.267</v>
      </c>
      <c r="U1426" s="11">
        <v>101.83</v>
      </c>
      <c r="V1426" s="11">
        <v>73.150999999999996</v>
      </c>
      <c r="W1426" s="11">
        <v>50.149000000000001</v>
      </c>
      <c r="X1426" s="11">
        <v>54.29</v>
      </c>
      <c r="Y1426" s="11">
        <v>26.507999999999999</v>
      </c>
      <c r="Z1426" s="11">
        <v>11.763999999999999</v>
      </c>
      <c r="AA1426" s="11">
        <v>2.0139999999999998</v>
      </c>
      <c r="AB1426" s="11">
        <v>0.20100000000000001</v>
      </c>
      <c r="AC1426" s="11">
        <v>1.2E-2</v>
      </c>
    </row>
    <row r="1427" spans="1:29" ht="11.5">
      <c r="A1427" s="15">
        <v>1410</v>
      </c>
      <c r="B1427" s="13" t="s">
        <v>1059</v>
      </c>
      <c r="C1427" s="14" t="s">
        <v>1161</v>
      </c>
      <c r="D1427" s="12">
        <v>6</v>
      </c>
      <c r="E1427" s="12">
        <v>268</v>
      </c>
      <c r="F1427" s="13" t="s">
        <v>1110</v>
      </c>
      <c r="G1427" s="12">
        <v>922</v>
      </c>
      <c r="H1427" s="12">
        <v>2020</v>
      </c>
      <c r="I1427" s="11">
        <v>138.25800000000001</v>
      </c>
      <c r="J1427" s="11">
        <v>147.779</v>
      </c>
      <c r="K1427" s="11">
        <v>133.42099999999999</v>
      </c>
      <c r="L1427" s="11">
        <v>115.38800000000001</v>
      </c>
      <c r="M1427" s="11">
        <v>123.191</v>
      </c>
      <c r="N1427" s="11">
        <v>135.42099999999999</v>
      </c>
      <c r="O1427" s="11">
        <v>144</v>
      </c>
      <c r="P1427" s="11">
        <v>135.61600000000001</v>
      </c>
      <c r="Q1427" s="11">
        <v>128.334</v>
      </c>
      <c r="R1427" s="11">
        <v>122.568</v>
      </c>
      <c r="S1427" s="11">
        <v>115.229</v>
      </c>
      <c r="T1427" s="11">
        <v>126.465</v>
      </c>
      <c r="U1427" s="11">
        <v>109.571</v>
      </c>
      <c r="V1427" s="11">
        <v>87.361999999999995</v>
      </c>
      <c r="W1427" s="11">
        <v>58.298999999999999</v>
      </c>
      <c r="X1427" s="11">
        <v>34.874000000000002</v>
      </c>
      <c r="Y1427" s="11">
        <v>30.643999999999998</v>
      </c>
      <c r="Z1427" s="11">
        <v>11.225</v>
      </c>
      <c r="AA1427" s="11">
        <v>3.26</v>
      </c>
      <c r="AB1427" s="11">
        <v>0.30499999999999999</v>
      </c>
      <c r="AC1427" s="11">
        <v>1.7000000000000001E-2</v>
      </c>
    </row>
    <row r="1428" spans="1:29" ht="11.5">
      <c r="A1428" s="15">
        <v>1411</v>
      </c>
      <c r="B1428" s="13" t="s">
        <v>1059</v>
      </c>
      <c r="C1428" s="14" t="s">
        <v>1162</v>
      </c>
      <c r="D1428" s="12"/>
      <c r="E1428" s="12">
        <v>368</v>
      </c>
      <c r="F1428" s="13" t="s">
        <v>1110</v>
      </c>
      <c r="G1428" s="12">
        <v>922</v>
      </c>
      <c r="H1428" s="12">
        <v>1950</v>
      </c>
      <c r="I1428" s="11">
        <v>423.87299999999999</v>
      </c>
      <c r="J1428" s="11">
        <v>362.27300000000002</v>
      </c>
      <c r="K1428" s="11">
        <v>304.38499999999999</v>
      </c>
      <c r="L1428" s="11">
        <v>265.05900000000003</v>
      </c>
      <c r="M1428" s="11">
        <v>229.30099999999999</v>
      </c>
      <c r="N1428" s="11">
        <v>212.542</v>
      </c>
      <c r="O1428" s="11">
        <v>210.32599999999999</v>
      </c>
      <c r="P1428" s="11">
        <v>194.75399999999999</v>
      </c>
      <c r="Q1428" s="11">
        <v>179.00700000000001</v>
      </c>
      <c r="R1428" s="11">
        <v>151.03100000000001</v>
      </c>
      <c r="S1428" s="11">
        <v>115.785</v>
      </c>
      <c r="T1428" s="11">
        <v>83.906999999999996</v>
      </c>
      <c r="U1428" s="11">
        <v>45.267000000000003</v>
      </c>
      <c r="V1428" s="11">
        <v>32.098999999999997</v>
      </c>
      <c r="W1428" s="11">
        <v>22.135999999999999</v>
      </c>
      <c r="X1428" s="11">
        <v>12.836</v>
      </c>
      <c r="Y1428" s="11">
        <v>5.66</v>
      </c>
      <c r="Z1428" s="11">
        <v>1.734</v>
      </c>
      <c r="AA1428" s="11">
        <v>0.32500000000000001</v>
      </c>
      <c r="AB1428" s="11">
        <v>3.4000000000000002E-2</v>
      </c>
      <c r="AC1428" s="11">
        <v>2E-3</v>
      </c>
    </row>
    <row r="1429" spans="1:29" ht="11.5">
      <c r="A1429" s="15">
        <v>1412</v>
      </c>
      <c r="B1429" s="13" t="s">
        <v>1059</v>
      </c>
      <c r="C1429" s="14" t="s">
        <v>1162</v>
      </c>
      <c r="D1429" s="12"/>
      <c r="E1429" s="12">
        <v>368</v>
      </c>
      <c r="F1429" s="13" t="s">
        <v>1110</v>
      </c>
      <c r="G1429" s="12">
        <v>922</v>
      </c>
      <c r="H1429" s="12">
        <v>1955</v>
      </c>
      <c r="I1429" s="11">
        <v>608.58799999999997</v>
      </c>
      <c r="J1429" s="11">
        <v>381.31299999999999</v>
      </c>
      <c r="K1429" s="11">
        <v>353.697</v>
      </c>
      <c r="L1429" s="11">
        <v>297.483</v>
      </c>
      <c r="M1429" s="11">
        <v>256.22500000000002</v>
      </c>
      <c r="N1429" s="11">
        <v>219.81299999999999</v>
      </c>
      <c r="O1429" s="11">
        <v>202.803</v>
      </c>
      <c r="P1429" s="11">
        <v>199.107</v>
      </c>
      <c r="Q1429" s="11">
        <v>182.19200000000001</v>
      </c>
      <c r="R1429" s="11">
        <v>165.02699999999999</v>
      </c>
      <c r="S1429" s="11">
        <v>136.25700000000001</v>
      </c>
      <c r="T1429" s="11">
        <v>101.17700000000001</v>
      </c>
      <c r="U1429" s="11">
        <v>69.819000000000003</v>
      </c>
      <c r="V1429" s="11">
        <v>34.917000000000002</v>
      </c>
      <c r="W1429" s="11">
        <v>22.157</v>
      </c>
      <c r="X1429" s="11">
        <v>12.788</v>
      </c>
      <c r="Y1429" s="11">
        <v>5.6870000000000003</v>
      </c>
      <c r="Z1429" s="11">
        <v>1.7350000000000001</v>
      </c>
      <c r="AA1429" s="11">
        <v>0.32600000000000001</v>
      </c>
      <c r="AB1429" s="11">
        <v>3.4000000000000002E-2</v>
      </c>
      <c r="AC1429" s="11">
        <v>2E-3</v>
      </c>
    </row>
    <row r="1430" spans="1:29" ht="11.5">
      <c r="A1430" s="15">
        <v>1413</v>
      </c>
      <c r="B1430" s="13" t="s">
        <v>1059</v>
      </c>
      <c r="C1430" s="14" t="s">
        <v>1162</v>
      </c>
      <c r="D1430" s="12"/>
      <c r="E1430" s="12">
        <v>368</v>
      </c>
      <c r="F1430" s="13" t="s">
        <v>1110</v>
      </c>
      <c r="G1430" s="12">
        <v>922</v>
      </c>
      <c r="H1430" s="12">
        <v>1960</v>
      </c>
      <c r="I1430" s="11">
        <v>603.05799999999999</v>
      </c>
      <c r="J1430" s="11">
        <v>566.61800000000005</v>
      </c>
      <c r="K1430" s="11">
        <v>375.22800000000001</v>
      </c>
      <c r="L1430" s="11">
        <v>348.10599999999999</v>
      </c>
      <c r="M1430" s="11">
        <v>290.31099999999998</v>
      </c>
      <c r="N1430" s="11">
        <v>248.59399999999999</v>
      </c>
      <c r="O1430" s="11">
        <v>212.63</v>
      </c>
      <c r="P1430" s="11">
        <v>195.08099999999999</v>
      </c>
      <c r="Q1430" s="11">
        <v>189.833</v>
      </c>
      <c r="R1430" s="11">
        <v>171.59399999999999</v>
      </c>
      <c r="S1430" s="11">
        <v>152.53899999999999</v>
      </c>
      <c r="T1430" s="11">
        <v>122.42</v>
      </c>
      <c r="U1430" s="11">
        <v>86.997</v>
      </c>
      <c r="V1430" s="11">
        <v>56.113</v>
      </c>
      <c r="W1430" s="11">
        <v>25.350999999999999</v>
      </c>
      <c r="X1430" s="11">
        <v>13.669</v>
      </c>
      <c r="Y1430" s="11">
        <v>6.1630000000000003</v>
      </c>
      <c r="Z1430" s="11">
        <v>1.92</v>
      </c>
      <c r="AA1430" s="11">
        <v>0.36099999999999999</v>
      </c>
      <c r="AB1430" s="11">
        <v>3.7999999999999999E-2</v>
      </c>
      <c r="AC1430" s="11">
        <v>2E-3</v>
      </c>
    </row>
    <row r="1431" spans="1:29" ht="11.5">
      <c r="A1431" s="15">
        <v>1414</v>
      </c>
      <c r="B1431" s="13" t="s">
        <v>1059</v>
      </c>
      <c r="C1431" s="14" t="s">
        <v>1162</v>
      </c>
      <c r="D1431" s="12"/>
      <c r="E1431" s="12">
        <v>368</v>
      </c>
      <c r="F1431" s="13" t="s">
        <v>1110</v>
      </c>
      <c r="G1431" s="12">
        <v>922</v>
      </c>
      <c r="H1431" s="12">
        <v>1965</v>
      </c>
      <c r="I1431" s="11">
        <v>743.03599999999994</v>
      </c>
      <c r="J1431" s="11">
        <v>573.55799999999999</v>
      </c>
      <c r="K1431" s="11">
        <v>560.28599999999994</v>
      </c>
      <c r="L1431" s="11">
        <v>370.90899999999999</v>
      </c>
      <c r="M1431" s="11">
        <v>341.84300000000002</v>
      </c>
      <c r="N1431" s="11">
        <v>283.90600000000001</v>
      </c>
      <c r="O1431" s="11">
        <v>242.66300000000001</v>
      </c>
      <c r="P1431" s="11">
        <v>206.70400000000001</v>
      </c>
      <c r="Q1431" s="11">
        <v>188.297</v>
      </c>
      <c r="R1431" s="11">
        <v>181.26</v>
      </c>
      <c r="S1431" s="11">
        <v>161.071</v>
      </c>
      <c r="T1431" s="11">
        <v>139.45699999999999</v>
      </c>
      <c r="U1431" s="11">
        <v>107.447</v>
      </c>
      <c r="V1431" s="11">
        <v>71.736999999999995</v>
      </c>
      <c r="W1431" s="11">
        <v>42.037999999999997</v>
      </c>
      <c r="X1431" s="11">
        <v>16.286999999999999</v>
      </c>
      <c r="Y1431" s="11">
        <v>6.931</v>
      </c>
      <c r="Z1431" s="11">
        <v>2.2050000000000001</v>
      </c>
      <c r="AA1431" s="11">
        <v>0.42499999999999999</v>
      </c>
      <c r="AB1431" s="11">
        <v>4.4999999999999998E-2</v>
      </c>
      <c r="AC1431" s="11">
        <v>3.0000000000000001E-3</v>
      </c>
    </row>
    <row r="1432" spans="1:29" ht="11.5">
      <c r="A1432" s="15">
        <v>1415</v>
      </c>
      <c r="B1432" s="13" t="s">
        <v>1059</v>
      </c>
      <c r="C1432" s="14" t="s">
        <v>1162</v>
      </c>
      <c r="D1432" s="12"/>
      <c r="E1432" s="12">
        <v>368</v>
      </c>
      <c r="F1432" s="13" t="s">
        <v>1110</v>
      </c>
      <c r="G1432" s="12">
        <v>922</v>
      </c>
      <c r="H1432" s="12">
        <v>1970</v>
      </c>
      <c r="I1432" s="11">
        <v>978.64499999999998</v>
      </c>
      <c r="J1432" s="11">
        <v>717.94500000000005</v>
      </c>
      <c r="K1432" s="11">
        <v>568.58900000000006</v>
      </c>
      <c r="L1432" s="11">
        <v>554.98800000000006</v>
      </c>
      <c r="M1432" s="11">
        <v>365.00700000000001</v>
      </c>
      <c r="N1432" s="11">
        <v>335.17700000000002</v>
      </c>
      <c r="O1432" s="11">
        <v>277.99400000000003</v>
      </c>
      <c r="P1432" s="11">
        <v>236.88800000000001</v>
      </c>
      <c r="Q1432" s="11">
        <v>200.60400000000001</v>
      </c>
      <c r="R1432" s="11">
        <v>180.99799999999999</v>
      </c>
      <c r="S1432" s="11">
        <v>171.529</v>
      </c>
      <c r="T1432" s="11">
        <v>148.68199999999999</v>
      </c>
      <c r="U1432" s="11">
        <v>123.84399999999999</v>
      </c>
      <c r="V1432" s="11">
        <v>89.924000000000007</v>
      </c>
      <c r="W1432" s="11">
        <v>54.738999999999997</v>
      </c>
      <c r="X1432" s="11">
        <v>27.661999999999999</v>
      </c>
      <c r="Y1432" s="11">
        <v>8.5069999999999997</v>
      </c>
      <c r="Z1432" s="11">
        <v>2.5649999999999999</v>
      </c>
      <c r="AA1432" s="11">
        <v>0.504</v>
      </c>
      <c r="AB1432" s="11">
        <v>5.3999999999999999E-2</v>
      </c>
      <c r="AC1432" s="11">
        <v>3.0000000000000001E-3</v>
      </c>
    </row>
    <row r="1433" spans="1:29" ht="11.5">
      <c r="A1433" s="15">
        <v>1416</v>
      </c>
      <c r="B1433" s="13" t="s">
        <v>1059</v>
      </c>
      <c r="C1433" s="14" t="s">
        <v>1162</v>
      </c>
      <c r="D1433" s="12"/>
      <c r="E1433" s="12">
        <v>368</v>
      </c>
      <c r="F1433" s="13" t="s">
        <v>1110</v>
      </c>
      <c r="G1433" s="12">
        <v>922</v>
      </c>
      <c r="H1433" s="12">
        <v>1975</v>
      </c>
      <c r="I1433" s="11">
        <v>1108.68</v>
      </c>
      <c r="J1433" s="11">
        <v>953.62900000000002</v>
      </c>
      <c r="K1433" s="11">
        <v>712.52700000000004</v>
      </c>
      <c r="L1433" s="11">
        <v>563.71299999999997</v>
      </c>
      <c r="M1433" s="11">
        <v>547.13800000000003</v>
      </c>
      <c r="N1433" s="11">
        <v>358.40499999999997</v>
      </c>
      <c r="O1433" s="11">
        <v>328.84199999999998</v>
      </c>
      <c r="P1433" s="11">
        <v>271.99099999999999</v>
      </c>
      <c r="Q1433" s="11">
        <v>230.52500000000001</v>
      </c>
      <c r="R1433" s="11">
        <v>193.423</v>
      </c>
      <c r="S1433" s="11">
        <v>171.899</v>
      </c>
      <c r="T1433" s="11">
        <v>159.023</v>
      </c>
      <c r="U1433" s="11">
        <v>132.72900000000001</v>
      </c>
      <c r="V1433" s="11">
        <v>104.33799999999999</v>
      </c>
      <c r="W1433" s="11">
        <v>69.186000000000007</v>
      </c>
      <c r="X1433" s="11">
        <v>36.405999999999999</v>
      </c>
      <c r="Y1433" s="11">
        <v>14.646000000000001</v>
      </c>
      <c r="Z1433" s="11">
        <v>3.1920000000000002</v>
      </c>
      <c r="AA1433" s="11">
        <v>0.59599999999999997</v>
      </c>
      <c r="AB1433" s="11">
        <v>6.6000000000000003E-2</v>
      </c>
      <c r="AC1433" s="11">
        <v>4.0000000000000001E-3</v>
      </c>
    </row>
    <row r="1434" spans="1:29" ht="11.5">
      <c r="A1434" s="15">
        <v>1417</v>
      </c>
      <c r="B1434" s="13" t="s">
        <v>1059</v>
      </c>
      <c r="C1434" s="14" t="s">
        <v>1162</v>
      </c>
      <c r="D1434" s="12"/>
      <c r="E1434" s="12">
        <v>368</v>
      </c>
      <c r="F1434" s="13" t="s">
        <v>1110</v>
      </c>
      <c r="G1434" s="12">
        <v>922</v>
      </c>
      <c r="H1434" s="12">
        <v>1980</v>
      </c>
      <c r="I1434" s="11">
        <v>1251.2059999999999</v>
      </c>
      <c r="J1434" s="11">
        <v>1086.1500000000001</v>
      </c>
      <c r="K1434" s="11">
        <v>946.46100000000001</v>
      </c>
      <c r="L1434" s="11">
        <v>705.12800000000004</v>
      </c>
      <c r="M1434" s="11">
        <v>552.08399999999995</v>
      </c>
      <c r="N1434" s="11">
        <v>533.12</v>
      </c>
      <c r="O1434" s="11">
        <v>347.642</v>
      </c>
      <c r="P1434" s="11">
        <v>318.983</v>
      </c>
      <c r="Q1434" s="11">
        <v>262.858</v>
      </c>
      <c r="R1434" s="11">
        <v>221.12700000000001</v>
      </c>
      <c r="S1434" s="11">
        <v>183.001</v>
      </c>
      <c r="T1434" s="11">
        <v>158.977</v>
      </c>
      <c r="U1434" s="11">
        <v>141.81100000000001</v>
      </c>
      <c r="V1434" s="11">
        <v>111.81100000000001</v>
      </c>
      <c r="W1434" s="11">
        <v>80.334000000000003</v>
      </c>
      <c r="X1434" s="11">
        <v>46.08</v>
      </c>
      <c r="Y1434" s="11">
        <v>19.303000000000001</v>
      </c>
      <c r="Z1434" s="11">
        <v>5.5110000000000001</v>
      </c>
      <c r="AA1434" s="11">
        <v>0.745</v>
      </c>
      <c r="AB1434" s="11">
        <v>7.4999999999999997E-2</v>
      </c>
      <c r="AC1434" s="11">
        <v>5.0000000000000001E-3</v>
      </c>
    </row>
    <row r="1435" spans="1:29" ht="11.5">
      <c r="A1435" s="15">
        <v>1418</v>
      </c>
      <c r="B1435" s="13" t="s">
        <v>1059</v>
      </c>
      <c r="C1435" s="14" t="s">
        <v>1162</v>
      </c>
      <c r="D1435" s="12"/>
      <c r="E1435" s="12">
        <v>368</v>
      </c>
      <c r="F1435" s="13" t="s">
        <v>1110</v>
      </c>
      <c r="G1435" s="12">
        <v>922</v>
      </c>
      <c r="H1435" s="12">
        <v>1985</v>
      </c>
      <c r="I1435" s="11">
        <v>1377.2139999999999</v>
      </c>
      <c r="J1435" s="11">
        <v>1229.3869999999999</v>
      </c>
      <c r="K1435" s="11">
        <v>1075.7449999999999</v>
      </c>
      <c r="L1435" s="11">
        <v>913.26400000000001</v>
      </c>
      <c r="M1435" s="11">
        <v>634.76499999999999</v>
      </c>
      <c r="N1435" s="11">
        <v>485.71499999999997</v>
      </c>
      <c r="O1435" s="11">
        <v>477.666</v>
      </c>
      <c r="P1435" s="11">
        <v>317.529</v>
      </c>
      <c r="Q1435" s="11">
        <v>299.37</v>
      </c>
      <c r="R1435" s="11">
        <v>247.53100000000001</v>
      </c>
      <c r="S1435" s="11">
        <v>205.49199999999999</v>
      </c>
      <c r="T1435" s="11">
        <v>165.76599999999999</v>
      </c>
      <c r="U1435" s="11">
        <v>140.58500000000001</v>
      </c>
      <c r="V1435" s="11">
        <v>120.32899999999999</v>
      </c>
      <c r="W1435" s="11">
        <v>86.894999999999996</v>
      </c>
      <c r="X1435" s="11">
        <v>54.243000000000002</v>
      </c>
      <c r="Y1435" s="11">
        <v>24.850999999999999</v>
      </c>
      <c r="Z1435" s="11">
        <v>7.4189999999999996</v>
      </c>
      <c r="AA1435" s="11">
        <v>1.3029999999999999</v>
      </c>
      <c r="AB1435" s="11">
        <v>0.106</v>
      </c>
      <c r="AC1435" s="11">
        <v>7.0000000000000001E-3</v>
      </c>
    </row>
    <row r="1436" spans="1:29" ht="11.5">
      <c r="A1436" s="15">
        <v>1419</v>
      </c>
      <c r="B1436" s="13" t="s">
        <v>1059</v>
      </c>
      <c r="C1436" s="14" t="s">
        <v>1162</v>
      </c>
      <c r="D1436" s="12"/>
      <c r="E1436" s="12">
        <v>368</v>
      </c>
      <c r="F1436" s="13" t="s">
        <v>1110</v>
      </c>
      <c r="G1436" s="12">
        <v>922</v>
      </c>
      <c r="H1436" s="12">
        <v>1990</v>
      </c>
      <c r="I1436" s="11">
        <v>1533.249</v>
      </c>
      <c r="J1436" s="11">
        <v>1347.606</v>
      </c>
      <c r="K1436" s="11">
        <v>1216.0119999999999</v>
      </c>
      <c r="L1436" s="11">
        <v>1038.7729999999999</v>
      </c>
      <c r="M1436" s="11">
        <v>826.09100000000001</v>
      </c>
      <c r="N1436" s="11">
        <v>545.47</v>
      </c>
      <c r="O1436" s="11">
        <v>415.25700000000001</v>
      </c>
      <c r="P1436" s="11">
        <v>426.48099999999999</v>
      </c>
      <c r="Q1436" s="11">
        <v>285.54399999999998</v>
      </c>
      <c r="R1436" s="11">
        <v>275.73</v>
      </c>
      <c r="S1436" s="11">
        <v>228.16499999999999</v>
      </c>
      <c r="T1436" s="11">
        <v>187.98699999999999</v>
      </c>
      <c r="U1436" s="11">
        <v>147.233</v>
      </c>
      <c r="V1436" s="11">
        <v>118.125</v>
      </c>
      <c r="W1436" s="11">
        <v>93.438999999999993</v>
      </c>
      <c r="X1436" s="11">
        <v>58.878</v>
      </c>
      <c r="Y1436" s="11">
        <v>29.425000000000001</v>
      </c>
      <c r="Z1436" s="11">
        <v>9.6820000000000004</v>
      </c>
      <c r="AA1436" s="11">
        <v>1.7929999999999999</v>
      </c>
      <c r="AB1436" s="11">
        <v>0.188</v>
      </c>
      <c r="AC1436" s="11">
        <v>0.01</v>
      </c>
    </row>
    <row r="1437" spans="1:29" ht="11.5">
      <c r="A1437" s="15">
        <v>1420</v>
      </c>
      <c r="B1437" s="13" t="s">
        <v>1059</v>
      </c>
      <c r="C1437" s="14" t="s">
        <v>1162</v>
      </c>
      <c r="D1437" s="12"/>
      <c r="E1437" s="12">
        <v>368</v>
      </c>
      <c r="F1437" s="13" t="s">
        <v>1110</v>
      </c>
      <c r="G1437" s="12">
        <v>922</v>
      </c>
      <c r="H1437" s="12">
        <v>1995</v>
      </c>
      <c r="I1437" s="11">
        <v>1721.18</v>
      </c>
      <c r="J1437" s="11">
        <v>1515.5129999999999</v>
      </c>
      <c r="K1437" s="11">
        <v>1340.693</v>
      </c>
      <c r="L1437" s="11">
        <v>1199.473</v>
      </c>
      <c r="M1437" s="11">
        <v>1001.457</v>
      </c>
      <c r="N1437" s="11">
        <v>788.96</v>
      </c>
      <c r="O1437" s="11">
        <v>520.09299999999996</v>
      </c>
      <c r="P1437" s="11">
        <v>398.411</v>
      </c>
      <c r="Q1437" s="11">
        <v>413.459</v>
      </c>
      <c r="R1437" s="11">
        <v>275.63400000000001</v>
      </c>
      <c r="S1437" s="11">
        <v>264.27199999999999</v>
      </c>
      <c r="T1437" s="11">
        <v>215.054</v>
      </c>
      <c r="U1437" s="11">
        <v>171.524</v>
      </c>
      <c r="V1437" s="11">
        <v>127.188</v>
      </c>
      <c r="W1437" s="11">
        <v>94.070999999999998</v>
      </c>
      <c r="X1437" s="11">
        <v>65.144000000000005</v>
      </c>
      <c r="Y1437" s="11">
        <v>33.076999999999998</v>
      </c>
      <c r="Z1437" s="11">
        <v>11.823</v>
      </c>
      <c r="AA1437" s="11">
        <v>2.3969999999999998</v>
      </c>
      <c r="AB1437" s="11">
        <v>0.253</v>
      </c>
      <c r="AC1437" s="11">
        <v>1.7000000000000001E-2</v>
      </c>
    </row>
    <row r="1438" spans="1:29" ht="11.5">
      <c r="A1438" s="15">
        <v>1421</v>
      </c>
      <c r="B1438" s="13" t="s">
        <v>1059</v>
      </c>
      <c r="C1438" s="14" t="s">
        <v>1162</v>
      </c>
      <c r="D1438" s="12"/>
      <c r="E1438" s="12">
        <v>368</v>
      </c>
      <c r="F1438" s="13" t="s">
        <v>1110</v>
      </c>
      <c r="G1438" s="12">
        <v>922</v>
      </c>
      <c r="H1438" s="12">
        <v>2000</v>
      </c>
      <c r="I1438" s="11">
        <v>1968.9469999999999</v>
      </c>
      <c r="J1438" s="11">
        <v>1706.21</v>
      </c>
      <c r="K1438" s="11">
        <v>1510.423</v>
      </c>
      <c r="L1438" s="11">
        <v>1331.433</v>
      </c>
      <c r="M1438" s="11">
        <v>1179.807</v>
      </c>
      <c r="N1438" s="11">
        <v>982.61599999999999</v>
      </c>
      <c r="O1438" s="11">
        <v>775.33699999999999</v>
      </c>
      <c r="P1438" s="11">
        <v>511.97</v>
      </c>
      <c r="Q1438" s="11">
        <v>392.22800000000001</v>
      </c>
      <c r="R1438" s="11">
        <v>405.05099999999999</v>
      </c>
      <c r="S1438" s="11">
        <v>266.875</v>
      </c>
      <c r="T1438" s="11">
        <v>251.089</v>
      </c>
      <c r="U1438" s="11">
        <v>197.797</v>
      </c>
      <c r="V1438" s="11">
        <v>149.76900000000001</v>
      </c>
      <c r="W1438" s="11">
        <v>102.44</v>
      </c>
      <c r="X1438" s="11">
        <v>66.456000000000003</v>
      </c>
      <c r="Y1438" s="11">
        <v>37.201000000000001</v>
      </c>
      <c r="Z1438" s="11">
        <v>13.505000000000001</v>
      </c>
      <c r="AA1438" s="11">
        <v>2.9740000000000002</v>
      </c>
      <c r="AB1438" s="11">
        <v>0.33300000000000002</v>
      </c>
      <c r="AC1438" s="11">
        <v>2.3E-2</v>
      </c>
    </row>
    <row r="1439" spans="1:29" ht="11.5">
      <c r="A1439" s="15">
        <v>1422</v>
      </c>
      <c r="B1439" s="13" t="s">
        <v>1059</v>
      </c>
      <c r="C1439" s="14" t="s">
        <v>1162</v>
      </c>
      <c r="D1439" s="12"/>
      <c r="E1439" s="12">
        <v>368</v>
      </c>
      <c r="F1439" s="13" t="s">
        <v>1110</v>
      </c>
      <c r="G1439" s="12">
        <v>922</v>
      </c>
      <c r="H1439" s="12">
        <v>2005</v>
      </c>
      <c r="I1439" s="11">
        <v>2172.3510000000001</v>
      </c>
      <c r="J1439" s="11">
        <v>1947.0840000000001</v>
      </c>
      <c r="K1439" s="11">
        <v>1696.001</v>
      </c>
      <c r="L1439" s="11">
        <v>1494.626</v>
      </c>
      <c r="M1439" s="11">
        <v>1301.2180000000001</v>
      </c>
      <c r="N1439" s="11">
        <v>1144.02</v>
      </c>
      <c r="O1439" s="11">
        <v>951.60299999999995</v>
      </c>
      <c r="P1439" s="11">
        <v>750.52499999999998</v>
      </c>
      <c r="Q1439" s="11">
        <v>493.02600000000001</v>
      </c>
      <c r="R1439" s="11">
        <v>375.68700000000001</v>
      </c>
      <c r="S1439" s="11">
        <v>385.28500000000003</v>
      </c>
      <c r="T1439" s="11">
        <v>248.31700000000001</v>
      </c>
      <c r="U1439" s="11">
        <v>226.52799999999999</v>
      </c>
      <c r="V1439" s="11">
        <v>169.48099999999999</v>
      </c>
      <c r="W1439" s="11">
        <v>118.032</v>
      </c>
      <c r="X1439" s="11">
        <v>70.465000000000003</v>
      </c>
      <c r="Y1439" s="11">
        <v>36.765999999999998</v>
      </c>
      <c r="Z1439" s="11">
        <v>14.757</v>
      </c>
      <c r="AA1439" s="11">
        <v>3.3359999999999999</v>
      </c>
      <c r="AB1439" s="11">
        <v>0.40200000000000002</v>
      </c>
      <c r="AC1439" s="11">
        <v>2.7E-2</v>
      </c>
    </row>
    <row r="1440" spans="1:29" ht="11.5">
      <c r="A1440" s="15">
        <v>1423</v>
      </c>
      <c r="B1440" s="13" t="s">
        <v>1059</v>
      </c>
      <c r="C1440" s="14" t="s">
        <v>1162</v>
      </c>
      <c r="D1440" s="12"/>
      <c r="E1440" s="12">
        <v>368</v>
      </c>
      <c r="F1440" s="13" t="s">
        <v>1110</v>
      </c>
      <c r="G1440" s="12">
        <v>922</v>
      </c>
      <c r="H1440" s="12">
        <v>2010</v>
      </c>
      <c r="I1440" s="11">
        <v>2334.6590000000001</v>
      </c>
      <c r="J1440" s="11">
        <v>2129.9810000000002</v>
      </c>
      <c r="K1440" s="11">
        <v>1922.5550000000001</v>
      </c>
      <c r="L1440" s="11">
        <v>1649.886</v>
      </c>
      <c r="M1440" s="11">
        <v>1397.817</v>
      </c>
      <c r="N1440" s="11">
        <v>1183.1020000000001</v>
      </c>
      <c r="O1440" s="11">
        <v>1041.2570000000001</v>
      </c>
      <c r="P1440" s="11">
        <v>872.58399999999995</v>
      </c>
      <c r="Q1440" s="11">
        <v>691.00300000000004</v>
      </c>
      <c r="R1440" s="11">
        <v>449.197</v>
      </c>
      <c r="S1440" s="11">
        <v>339.92899999999997</v>
      </c>
      <c r="T1440" s="11">
        <v>347.05399999999997</v>
      </c>
      <c r="U1440" s="11">
        <v>215.27600000000001</v>
      </c>
      <c r="V1440" s="11">
        <v>187.40100000000001</v>
      </c>
      <c r="W1440" s="11">
        <v>128.57</v>
      </c>
      <c r="X1440" s="11">
        <v>77.61</v>
      </c>
      <c r="Y1440" s="11">
        <v>36.781999999999996</v>
      </c>
      <c r="Z1440" s="11">
        <v>13.807</v>
      </c>
      <c r="AA1440" s="11">
        <v>3.4849999999999999</v>
      </c>
      <c r="AB1440" s="11">
        <v>0.432</v>
      </c>
      <c r="AC1440" s="11">
        <v>3.2000000000000001E-2</v>
      </c>
    </row>
    <row r="1441" spans="1:29" ht="11.5">
      <c r="A1441" s="15">
        <v>1424</v>
      </c>
      <c r="B1441" s="13" t="s">
        <v>1059</v>
      </c>
      <c r="C1441" s="14" t="s">
        <v>1162</v>
      </c>
      <c r="D1441" s="12"/>
      <c r="E1441" s="12">
        <v>368</v>
      </c>
      <c r="F1441" s="13" t="s">
        <v>1110</v>
      </c>
      <c r="G1441" s="12">
        <v>922</v>
      </c>
      <c r="H1441" s="12">
        <v>2015</v>
      </c>
      <c r="I1441" s="11">
        <v>2699.3</v>
      </c>
      <c r="J1441" s="11">
        <v>2347.9450000000002</v>
      </c>
      <c r="K1441" s="11">
        <v>2136.578</v>
      </c>
      <c r="L1441" s="11">
        <v>1953.876</v>
      </c>
      <c r="M1441" s="11">
        <v>1731.873</v>
      </c>
      <c r="N1441" s="11">
        <v>1504.34</v>
      </c>
      <c r="O1441" s="11">
        <v>1274.3140000000001</v>
      </c>
      <c r="P1441" s="11">
        <v>1103.759</v>
      </c>
      <c r="Q1441" s="11">
        <v>909.51199999999994</v>
      </c>
      <c r="R1441" s="11">
        <v>708.28399999999999</v>
      </c>
      <c r="S1441" s="11">
        <v>454.79399999999998</v>
      </c>
      <c r="T1441" s="11">
        <v>334.721</v>
      </c>
      <c r="U1441" s="11">
        <v>325.233</v>
      </c>
      <c r="V1441" s="11">
        <v>191.85300000000001</v>
      </c>
      <c r="W1441" s="11">
        <v>152.46199999999999</v>
      </c>
      <c r="X1441" s="11">
        <v>91.373000000000005</v>
      </c>
      <c r="Y1441" s="11">
        <v>44.655000000000001</v>
      </c>
      <c r="Z1441" s="11">
        <v>14.951000000000001</v>
      </c>
      <c r="AA1441" s="11">
        <v>3.411</v>
      </c>
      <c r="AB1441" s="11">
        <v>0.47099999999999997</v>
      </c>
      <c r="AC1441" s="11">
        <v>3.5999999999999997E-2</v>
      </c>
    </row>
    <row r="1442" spans="1:29" ht="11.5">
      <c r="A1442" s="15">
        <v>1425</v>
      </c>
      <c r="B1442" s="13" t="s">
        <v>1059</v>
      </c>
      <c r="C1442" s="14" t="s">
        <v>1162</v>
      </c>
      <c r="D1442" s="12"/>
      <c r="E1442" s="12">
        <v>368</v>
      </c>
      <c r="F1442" s="13" t="s">
        <v>1110</v>
      </c>
      <c r="G1442" s="12">
        <v>922</v>
      </c>
      <c r="H1442" s="12">
        <v>2020</v>
      </c>
      <c r="I1442" s="11">
        <v>2768.0659999999998</v>
      </c>
      <c r="J1442" s="11">
        <v>2687.4160000000002</v>
      </c>
      <c r="K1442" s="11">
        <v>2341.0479999999998</v>
      </c>
      <c r="L1442" s="11">
        <v>2128.81</v>
      </c>
      <c r="M1442" s="11">
        <v>1941.425</v>
      </c>
      <c r="N1442" s="11">
        <v>1718.989</v>
      </c>
      <c r="O1442" s="11">
        <v>1492.575</v>
      </c>
      <c r="P1442" s="11">
        <v>1262.0989999999999</v>
      </c>
      <c r="Q1442" s="11">
        <v>1088.847</v>
      </c>
      <c r="R1442" s="11">
        <v>890.35799999999995</v>
      </c>
      <c r="S1442" s="11">
        <v>684.40899999999999</v>
      </c>
      <c r="T1442" s="11">
        <v>430.29300000000001</v>
      </c>
      <c r="U1442" s="11">
        <v>306.31799999999998</v>
      </c>
      <c r="V1442" s="11">
        <v>282.69299999999998</v>
      </c>
      <c r="W1442" s="11">
        <v>153.58199999999999</v>
      </c>
      <c r="X1442" s="11">
        <v>106.824</v>
      </c>
      <c r="Y1442" s="11">
        <v>51.695999999999998</v>
      </c>
      <c r="Z1442" s="11">
        <v>18.071999999999999</v>
      </c>
      <c r="AA1442" s="11">
        <v>3.7509999999999999</v>
      </c>
      <c r="AB1442" s="11">
        <v>0.46700000000000003</v>
      </c>
      <c r="AC1442" s="11">
        <v>0.04</v>
      </c>
    </row>
    <row r="1443" spans="1:29" ht="11.5">
      <c r="A1443" s="15">
        <v>1426</v>
      </c>
      <c r="B1443" s="13" t="s">
        <v>1059</v>
      </c>
      <c r="C1443" s="14" t="s">
        <v>1163</v>
      </c>
      <c r="D1443" s="12"/>
      <c r="E1443" s="12">
        <v>376</v>
      </c>
      <c r="F1443" s="13" t="s">
        <v>1110</v>
      </c>
      <c r="G1443" s="12">
        <v>922</v>
      </c>
      <c r="H1443" s="12">
        <v>1950</v>
      </c>
      <c r="I1443" s="11">
        <v>90.77</v>
      </c>
      <c r="J1443" s="11">
        <v>58.55</v>
      </c>
      <c r="K1443" s="11">
        <v>56.018999999999998</v>
      </c>
      <c r="L1443" s="11">
        <v>56.93</v>
      </c>
      <c r="M1443" s="11">
        <v>55.320999999999998</v>
      </c>
      <c r="N1443" s="11">
        <v>59.401000000000003</v>
      </c>
      <c r="O1443" s="11">
        <v>44.741</v>
      </c>
      <c r="P1443" s="11">
        <v>53.280999999999999</v>
      </c>
      <c r="Q1443" s="11">
        <v>49.22</v>
      </c>
      <c r="R1443" s="11">
        <v>37.569000000000003</v>
      </c>
      <c r="S1443" s="11">
        <v>28.89</v>
      </c>
      <c r="T1443" s="11">
        <v>18.78</v>
      </c>
      <c r="U1443" s="11">
        <v>14.000999999999999</v>
      </c>
      <c r="V1443" s="11">
        <v>9.9390000000000001</v>
      </c>
      <c r="W1443" s="11">
        <v>7.6890000000000001</v>
      </c>
      <c r="X1443" s="11">
        <v>3.9140000000000001</v>
      </c>
      <c r="Y1443" s="11">
        <v>1.1000000000000001</v>
      </c>
      <c r="Z1443" s="11">
        <v>0.48899999999999999</v>
      </c>
      <c r="AA1443" s="11">
        <v>0.15</v>
      </c>
      <c r="AB1443" s="11">
        <v>2.5999999999999999E-2</v>
      </c>
      <c r="AC1443" s="11">
        <v>2E-3</v>
      </c>
    </row>
    <row r="1444" spans="1:29" ht="11.5">
      <c r="A1444" s="15">
        <v>1427</v>
      </c>
      <c r="B1444" s="13" t="s">
        <v>1059</v>
      </c>
      <c r="C1444" s="14" t="s">
        <v>1163</v>
      </c>
      <c r="D1444" s="12"/>
      <c r="E1444" s="12">
        <v>376</v>
      </c>
      <c r="F1444" s="13" t="s">
        <v>1110</v>
      </c>
      <c r="G1444" s="12">
        <v>922</v>
      </c>
      <c r="H1444" s="12">
        <v>1955</v>
      </c>
      <c r="I1444" s="11">
        <v>127.07</v>
      </c>
      <c r="J1444" s="11">
        <v>104.7</v>
      </c>
      <c r="K1444" s="11">
        <v>73.100999999999999</v>
      </c>
      <c r="L1444" s="11">
        <v>69.177000000000007</v>
      </c>
      <c r="M1444" s="11">
        <v>66.370999999999995</v>
      </c>
      <c r="N1444" s="11">
        <v>61.359000000000002</v>
      </c>
      <c r="O1444" s="11">
        <v>63.847999999999999</v>
      </c>
      <c r="P1444" s="11">
        <v>49.884</v>
      </c>
      <c r="Q1444" s="11">
        <v>59.692</v>
      </c>
      <c r="R1444" s="11">
        <v>55.39</v>
      </c>
      <c r="S1444" s="11">
        <v>42.875999999999998</v>
      </c>
      <c r="T1444" s="11">
        <v>32.494</v>
      </c>
      <c r="U1444" s="11">
        <v>21.033999999999999</v>
      </c>
      <c r="V1444" s="11">
        <v>14.817</v>
      </c>
      <c r="W1444" s="11">
        <v>8.8149999999999995</v>
      </c>
      <c r="X1444" s="11">
        <v>5.8689999999999998</v>
      </c>
      <c r="Y1444" s="11">
        <v>2.95</v>
      </c>
      <c r="Z1444" s="11">
        <v>0.68</v>
      </c>
      <c r="AA1444" s="11">
        <v>0.14899999999999999</v>
      </c>
      <c r="AB1444" s="11">
        <v>2.5999999999999999E-2</v>
      </c>
      <c r="AC1444" s="11">
        <v>2E-3</v>
      </c>
    </row>
    <row r="1445" spans="1:29" ht="11.5">
      <c r="A1445" s="15">
        <v>1428</v>
      </c>
      <c r="B1445" s="13" t="s">
        <v>1059</v>
      </c>
      <c r="C1445" s="14" t="s">
        <v>1163</v>
      </c>
      <c r="D1445" s="12"/>
      <c r="E1445" s="12">
        <v>376</v>
      </c>
      <c r="F1445" s="13" t="s">
        <v>1110</v>
      </c>
      <c r="G1445" s="12">
        <v>922</v>
      </c>
      <c r="H1445" s="12">
        <v>1960</v>
      </c>
      <c r="I1445" s="11">
        <v>133.5</v>
      </c>
      <c r="J1445" s="11">
        <v>138.56399999999999</v>
      </c>
      <c r="K1445" s="11">
        <v>115.336</v>
      </c>
      <c r="L1445" s="11">
        <v>81.548000000000002</v>
      </c>
      <c r="M1445" s="11">
        <v>75.320999999999998</v>
      </c>
      <c r="N1445" s="11">
        <v>70.531000000000006</v>
      </c>
      <c r="O1445" s="11">
        <v>65.424999999999997</v>
      </c>
      <c r="P1445" s="11">
        <v>68.153999999999996</v>
      </c>
      <c r="Q1445" s="11">
        <v>54.378999999999998</v>
      </c>
      <c r="R1445" s="11">
        <v>63.853999999999999</v>
      </c>
      <c r="S1445" s="11">
        <v>58.106999999999999</v>
      </c>
      <c r="T1445" s="11">
        <v>43.747</v>
      </c>
      <c r="U1445" s="11">
        <v>31.8</v>
      </c>
      <c r="V1445" s="11">
        <v>19.504999999999999</v>
      </c>
      <c r="W1445" s="11">
        <v>12.802</v>
      </c>
      <c r="X1445" s="11">
        <v>7.1360000000000001</v>
      </c>
      <c r="Y1445" s="11">
        <v>4.0339999999999998</v>
      </c>
      <c r="Z1445" s="11">
        <v>1.4850000000000001</v>
      </c>
      <c r="AA1445" s="11">
        <v>0.219</v>
      </c>
      <c r="AB1445" s="11">
        <v>2.7E-2</v>
      </c>
      <c r="AC1445" s="11">
        <v>2E-3</v>
      </c>
    </row>
    <row r="1446" spans="1:29" ht="11.5">
      <c r="A1446" s="15">
        <v>1429</v>
      </c>
      <c r="B1446" s="13" t="s">
        <v>1059</v>
      </c>
      <c r="C1446" s="14" t="s">
        <v>1163</v>
      </c>
      <c r="D1446" s="12"/>
      <c r="E1446" s="12">
        <v>376</v>
      </c>
      <c r="F1446" s="13" t="s">
        <v>1110</v>
      </c>
      <c r="G1446" s="12">
        <v>922</v>
      </c>
      <c r="H1446" s="12">
        <v>1965</v>
      </c>
      <c r="I1446" s="11">
        <v>151.667</v>
      </c>
      <c r="J1446" s="11">
        <v>146.47900000000001</v>
      </c>
      <c r="K1446" s="11">
        <v>154.40899999999999</v>
      </c>
      <c r="L1446" s="11">
        <v>128.97800000000001</v>
      </c>
      <c r="M1446" s="11">
        <v>86.272000000000006</v>
      </c>
      <c r="N1446" s="11">
        <v>76.188999999999993</v>
      </c>
      <c r="O1446" s="11">
        <v>72.171000000000006</v>
      </c>
      <c r="P1446" s="11">
        <v>69.188999999999993</v>
      </c>
      <c r="Q1446" s="11">
        <v>73.301000000000002</v>
      </c>
      <c r="R1446" s="11">
        <v>60.067999999999998</v>
      </c>
      <c r="S1446" s="11">
        <v>68.600999999999999</v>
      </c>
      <c r="T1446" s="11">
        <v>60.741</v>
      </c>
      <c r="U1446" s="11">
        <v>44.133000000000003</v>
      </c>
      <c r="V1446" s="11">
        <v>30.606000000000002</v>
      </c>
      <c r="W1446" s="11">
        <v>16.998000000000001</v>
      </c>
      <c r="X1446" s="11">
        <v>10.147</v>
      </c>
      <c r="Y1446" s="11">
        <v>5.2949999999999999</v>
      </c>
      <c r="Z1446" s="11">
        <v>2.137</v>
      </c>
      <c r="AA1446" s="11">
        <v>0.49</v>
      </c>
      <c r="AB1446" s="11">
        <v>3.7999999999999999E-2</v>
      </c>
      <c r="AC1446" s="11">
        <v>3.0000000000000001E-3</v>
      </c>
    </row>
    <row r="1447" spans="1:29" ht="11.5">
      <c r="A1447" s="15">
        <v>1430</v>
      </c>
      <c r="B1447" s="13" t="s">
        <v>1059</v>
      </c>
      <c r="C1447" s="14" t="s">
        <v>1163</v>
      </c>
      <c r="D1447" s="12"/>
      <c r="E1447" s="12">
        <v>376</v>
      </c>
      <c r="F1447" s="13" t="s">
        <v>1110</v>
      </c>
      <c r="G1447" s="12">
        <v>922</v>
      </c>
      <c r="H1447" s="12">
        <v>1970</v>
      </c>
      <c r="I1447" s="11">
        <v>169.73500000000001</v>
      </c>
      <c r="J1447" s="11">
        <v>154.57599999999999</v>
      </c>
      <c r="K1447" s="11">
        <v>149.798</v>
      </c>
      <c r="L1447" s="11">
        <v>157.58799999999999</v>
      </c>
      <c r="M1447" s="11">
        <v>131.39599999999999</v>
      </c>
      <c r="N1447" s="11">
        <v>88.194000000000003</v>
      </c>
      <c r="O1447" s="11">
        <v>77.933000000000007</v>
      </c>
      <c r="P1447" s="11">
        <v>73.677000000000007</v>
      </c>
      <c r="Q1447" s="11">
        <v>70.088999999999999</v>
      </c>
      <c r="R1447" s="11">
        <v>73.400000000000006</v>
      </c>
      <c r="S1447" s="11">
        <v>60.037999999999997</v>
      </c>
      <c r="T1447" s="11">
        <v>67.174000000000007</v>
      </c>
      <c r="U1447" s="11">
        <v>57.56</v>
      </c>
      <c r="V1447" s="11">
        <v>39.671999999999997</v>
      </c>
      <c r="W1447" s="11">
        <v>25.24</v>
      </c>
      <c r="X1447" s="11">
        <v>13.06</v>
      </c>
      <c r="Y1447" s="11">
        <v>7.024</v>
      </c>
      <c r="Z1447" s="11">
        <v>2.7749999999999999</v>
      </c>
      <c r="AA1447" s="11">
        <v>0.71599999999999997</v>
      </c>
      <c r="AB1447" s="11">
        <v>8.7999999999999995E-2</v>
      </c>
      <c r="AC1447" s="11">
        <v>4.0000000000000001E-3</v>
      </c>
    </row>
    <row r="1448" spans="1:29" ht="11.5">
      <c r="A1448" s="15">
        <v>1431</v>
      </c>
      <c r="B1448" s="13" t="s">
        <v>1059</v>
      </c>
      <c r="C1448" s="14" t="s">
        <v>1163</v>
      </c>
      <c r="D1448" s="12"/>
      <c r="E1448" s="12">
        <v>376</v>
      </c>
      <c r="F1448" s="13" t="s">
        <v>1110</v>
      </c>
      <c r="G1448" s="12">
        <v>922</v>
      </c>
      <c r="H1448" s="12">
        <v>1975</v>
      </c>
      <c r="I1448" s="11">
        <v>213.684</v>
      </c>
      <c r="J1448" s="11">
        <v>175.964</v>
      </c>
      <c r="K1448" s="11">
        <v>162.548</v>
      </c>
      <c r="L1448" s="11">
        <v>158.99799999999999</v>
      </c>
      <c r="M1448" s="11">
        <v>162.00899999999999</v>
      </c>
      <c r="N1448" s="11">
        <v>132.28</v>
      </c>
      <c r="O1448" s="11">
        <v>90.906999999999996</v>
      </c>
      <c r="P1448" s="11">
        <v>82.713999999999999</v>
      </c>
      <c r="Q1448" s="11">
        <v>78.7</v>
      </c>
      <c r="R1448" s="11">
        <v>73.763999999999996</v>
      </c>
      <c r="S1448" s="11">
        <v>74.876999999999995</v>
      </c>
      <c r="T1448" s="11">
        <v>59.713000000000001</v>
      </c>
      <c r="U1448" s="11">
        <v>64.653000000000006</v>
      </c>
      <c r="V1448" s="11">
        <v>53.274999999999999</v>
      </c>
      <c r="W1448" s="11">
        <v>34.597000000000001</v>
      </c>
      <c r="X1448" s="11">
        <v>20.234000000000002</v>
      </c>
      <c r="Y1448" s="11">
        <v>9.4529999999999994</v>
      </c>
      <c r="Z1448" s="11">
        <v>3.8290000000000002</v>
      </c>
      <c r="AA1448" s="11">
        <v>0.94199999999999995</v>
      </c>
      <c r="AB1448" s="11">
        <v>0.13100000000000001</v>
      </c>
      <c r="AC1448" s="11">
        <v>8.9999999999999993E-3</v>
      </c>
    </row>
    <row r="1449" spans="1:29" ht="11.5">
      <c r="A1449" s="15">
        <v>1432</v>
      </c>
      <c r="B1449" s="13" t="s">
        <v>1059</v>
      </c>
      <c r="C1449" s="14" t="s">
        <v>1163</v>
      </c>
      <c r="D1449" s="12"/>
      <c r="E1449" s="12">
        <v>376</v>
      </c>
      <c r="F1449" s="13" t="s">
        <v>1110</v>
      </c>
      <c r="G1449" s="12">
        <v>922</v>
      </c>
      <c r="H1449" s="12">
        <v>1980</v>
      </c>
      <c r="I1449" s="11">
        <v>232.20500000000001</v>
      </c>
      <c r="J1449" s="11">
        <v>215.82499999999999</v>
      </c>
      <c r="K1449" s="11">
        <v>178.70400000000001</v>
      </c>
      <c r="L1449" s="11">
        <v>164.95400000000001</v>
      </c>
      <c r="M1449" s="11">
        <v>155.28800000000001</v>
      </c>
      <c r="N1449" s="11">
        <v>158.11099999999999</v>
      </c>
      <c r="O1449" s="11">
        <v>133.61799999999999</v>
      </c>
      <c r="P1449" s="11">
        <v>91.846000000000004</v>
      </c>
      <c r="Q1449" s="11">
        <v>83.152000000000001</v>
      </c>
      <c r="R1449" s="11">
        <v>78.841999999999999</v>
      </c>
      <c r="S1449" s="11">
        <v>72.820999999999998</v>
      </c>
      <c r="T1449" s="11">
        <v>73.266999999999996</v>
      </c>
      <c r="U1449" s="11">
        <v>57.478000000000002</v>
      </c>
      <c r="V1449" s="11">
        <v>59.551000000000002</v>
      </c>
      <c r="W1449" s="11">
        <v>45.707000000000001</v>
      </c>
      <c r="X1449" s="11">
        <v>26.498999999999999</v>
      </c>
      <c r="Y1449" s="11">
        <v>13.521000000000001</v>
      </c>
      <c r="Z1449" s="11">
        <v>4.931</v>
      </c>
      <c r="AA1449" s="11">
        <v>1.3169999999999999</v>
      </c>
      <c r="AB1449" s="11">
        <v>0.17499999999999999</v>
      </c>
      <c r="AC1449" s="11">
        <v>1.2999999999999999E-2</v>
      </c>
    </row>
    <row r="1450" spans="1:29" ht="11.5">
      <c r="A1450" s="15">
        <v>1433</v>
      </c>
      <c r="B1450" s="13" t="s">
        <v>1059</v>
      </c>
      <c r="C1450" s="14" t="s">
        <v>1163</v>
      </c>
      <c r="D1450" s="12"/>
      <c r="E1450" s="12">
        <v>376</v>
      </c>
      <c r="F1450" s="13" t="s">
        <v>1110</v>
      </c>
      <c r="G1450" s="12">
        <v>922</v>
      </c>
      <c r="H1450" s="12">
        <v>1985</v>
      </c>
      <c r="I1450" s="11">
        <v>232.196</v>
      </c>
      <c r="J1450" s="11">
        <v>231.8</v>
      </c>
      <c r="K1450" s="11">
        <v>215.626</v>
      </c>
      <c r="L1450" s="11">
        <v>178.36699999999999</v>
      </c>
      <c r="M1450" s="11">
        <v>164.285</v>
      </c>
      <c r="N1450" s="11">
        <v>154.643</v>
      </c>
      <c r="O1450" s="11">
        <v>157.44999999999999</v>
      </c>
      <c r="P1450" s="11">
        <v>132.88399999999999</v>
      </c>
      <c r="Q1450" s="11">
        <v>91.100999999999999</v>
      </c>
      <c r="R1450" s="11">
        <v>82.015000000000001</v>
      </c>
      <c r="S1450" s="11">
        <v>76.962000000000003</v>
      </c>
      <c r="T1450" s="11">
        <v>69.84</v>
      </c>
      <c r="U1450" s="11">
        <v>68.367000000000004</v>
      </c>
      <c r="V1450" s="11">
        <v>51.390999999999998</v>
      </c>
      <c r="W1450" s="11">
        <v>49.688000000000002</v>
      </c>
      <c r="X1450" s="11">
        <v>34.213999999999999</v>
      </c>
      <c r="Y1450" s="11">
        <v>16.922000000000001</v>
      </c>
      <c r="Z1450" s="11">
        <v>6.9180000000000001</v>
      </c>
      <c r="AA1450" s="11">
        <v>1.732</v>
      </c>
      <c r="AB1450" s="11">
        <v>0.251</v>
      </c>
      <c r="AC1450" s="11">
        <v>1.7999999999999999E-2</v>
      </c>
    </row>
    <row r="1451" spans="1:29" ht="11.5">
      <c r="A1451" s="15">
        <v>1434</v>
      </c>
      <c r="B1451" s="13" t="s">
        <v>1059</v>
      </c>
      <c r="C1451" s="14" t="s">
        <v>1163</v>
      </c>
      <c r="D1451" s="12"/>
      <c r="E1451" s="12">
        <v>376</v>
      </c>
      <c r="F1451" s="13" t="s">
        <v>1110</v>
      </c>
      <c r="G1451" s="12">
        <v>922</v>
      </c>
      <c r="H1451" s="12">
        <v>1990</v>
      </c>
      <c r="I1451" s="11">
        <v>244.36500000000001</v>
      </c>
      <c r="J1451" s="11">
        <v>234.01599999999999</v>
      </c>
      <c r="K1451" s="11">
        <v>233.82</v>
      </c>
      <c r="L1451" s="11">
        <v>216.96199999999999</v>
      </c>
      <c r="M1451" s="11">
        <v>179.08500000000001</v>
      </c>
      <c r="N1451" s="11">
        <v>165.03299999999999</v>
      </c>
      <c r="O1451" s="11">
        <v>156.26599999999999</v>
      </c>
      <c r="P1451" s="11">
        <v>159.87700000000001</v>
      </c>
      <c r="Q1451" s="11">
        <v>133.99700000000001</v>
      </c>
      <c r="R1451" s="11">
        <v>91.429000000000002</v>
      </c>
      <c r="S1451" s="11">
        <v>81.81</v>
      </c>
      <c r="T1451" s="11">
        <v>75.382999999999996</v>
      </c>
      <c r="U1451" s="11">
        <v>67.111999999999995</v>
      </c>
      <c r="V1451" s="11">
        <v>62.86</v>
      </c>
      <c r="W1451" s="11">
        <v>44.305</v>
      </c>
      <c r="X1451" s="11">
        <v>38.625</v>
      </c>
      <c r="Y1451" s="11">
        <v>22.739000000000001</v>
      </c>
      <c r="Z1451" s="11">
        <v>9.1389999999999993</v>
      </c>
      <c r="AA1451" s="11">
        <v>2.74</v>
      </c>
      <c r="AB1451" s="11">
        <v>0.45200000000000001</v>
      </c>
      <c r="AC1451" s="11">
        <v>3.9E-2</v>
      </c>
    </row>
    <row r="1452" spans="1:29" ht="11.5">
      <c r="A1452" s="15">
        <v>1435</v>
      </c>
      <c r="B1452" s="13" t="s">
        <v>1059</v>
      </c>
      <c r="C1452" s="14" t="s">
        <v>1163</v>
      </c>
      <c r="D1452" s="12"/>
      <c r="E1452" s="12">
        <v>376</v>
      </c>
      <c r="F1452" s="13" t="s">
        <v>1110</v>
      </c>
      <c r="G1452" s="12">
        <v>922</v>
      </c>
      <c r="H1452" s="12">
        <v>1995</v>
      </c>
      <c r="I1452" s="11">
        <v>267.86700000000002</v>
      </c>
      <c r="J1452" s="11">
        <v>258.15300000000002</v>
      </c>
      <c r="K1452" s="11">
        <v>257.23599999999999</v>
      </c>
      <c r="L1452" s="11">
        <v>251.46700000000001</v>
      </c>
      <c r="M1452" s="11">
        <v>226.267</v>
      </c>
      <c r="N1452" s="11">
        <v>188.96700000000001</v>
      </c>
      <c r="O1452" s="11">
        <v>176.28200000000001</v>
      </c>
      <c r="P1452" s="11">
        <v>167.203</v>
      </c>
      <c r="Q1452" s="11">
        <v>172.77799999999999</v>
      </c>
      <c r="R1452" s="11">
        <v>148.16900000000001</v>
      </c>
      <c r="S1452" s="11">
        <v>97.900999999999996</v>
      </c>
      <c r="T1452" s="11">
        <v>86.828999999999994</v>
      </c>
      <c r="U1452" s="11">
        <v>83.203000000000003</v>
      </c>
      <c r="V1452" s="11">
        <v>71.046000000000006</v>
      </c>
      <c r="W1452" s="11">
        <v>63.113999999999997</v>
      </c>
      <c r="X1452" s="11">
        <v>40.929000000000002</v>
      </c>
      <c r="Y1452" s="11">
        <v>28.614999999999998</v>
      </c>
      <c r="Z1452" s="11">
        <v>12.944000000000001</v>
      </c>
      <c r="AA1452" s="11">
        <v>3.726</v>
      </c>
      <c r="AB1452" s="11">
        <v>0.72499999999999998</v>
      </c>
      <c r="AC1452" s="11">
        <v>6.9000000000000006E-2</v>
      </c>
    </row>
    <row r="1453" spans="1:29" ht="11.5">
      <c r="A1453" s="15">
        <v>1436</v>
      </c>
      <c r="B1453" s="13" t="s">
        <v>1059</v>
      </c>
      <c r="C1453" s="14" t="s">
        <v>1163</v>
      </c>
      <c r="D1453" s="12"/>
      <c r="E1453" s="12">
        <v>376</v>
      </c>
      <c r="F1453" s="13" t="s">
        <v>1110</v>
      </c>
      <c r="G1453" s="12">
        <v>922</v>
      </c>
      <c r="H1453" s="12">
        <v>2000</v>
      </c>
      <c r="I1453" s="11">
        <v>311.904</v>
      </c>
      <c r="J1453" s="11">
        <v>277.53500000000003</v>
      </c>
      <c r="K1453" s="11">
        <v>266.78399999999999</v>
      </c>
      <c r="L1453" s="11">
        <v>268.55</v>
      </c>
      <c r="M1453" s="11">
        <v>262.06299999999999</v>
      </c>
      <c r="N1453" s="11">
        <v>231.35900000000001</v>
      </c>
      <c r="O1453" s="11">
        <v>189.33</v>
      </c>
      <c r="P1453" s="11">
        <v>177.31299999999999</v>
      </c>
      <c r="Q1453" s="11">
        <v>170.15899999999999</v>
      </c>
      <c r="R1453" s="11">
        <v>177.423</v>
      </c>
      <c r="S1453" s="11">
        <v>152.31899999999999</v>
      </c>
      <c r="T1453" s="11">
        <v>101.38</v>
      </c>
      <c r="U1453" s="11">
        <v>89.201999999999998</v>
      </c>
      <c r="V1453" s="11">
        <v>81.885999999999996</v>
      </c>
      <c r="W1453" s="11">
        <v>66.77</v>
      </c>
      <c r="X1453" s="11">
        <v>53.594000000000001</v>
      </c>
      <c r="Y1453" s="11">
        <v>29.71</v>
      </c>
      <c r="Z1453" s="11">
        <v>16.151</v>
      </c>
      <c r="AA1453" s="11">
        <v>5.258</v>
      </c>
      <c r="AB1453" s="11">
        <v>1.0229999999999999</v>
      </c>
      <c r="AC1453" s="11">
        <v>0.113</v>
      </c>
    </row>
    <row r="1454" spans="1:29" ht="11.5">
      <c r="A1454" s="15">
        <v>1437</v>
      </c>
      <c r="B1454" s="13" t="s">
        <v>1059</v>
      </c>
      <c r="C1454" s="14" t="s">
        <v>1163</v>
      </c>
      <c r="D1454" s="12"/>
      <c r="E1454" s="12">
        <v>376</v>
      </c>
      <c r="F1454" s="13" t="s">
        <v>1110</v>
      </c>
      <c r="G1454" s="12">
        <v>922</v>
      </c>
      <c r="H1454" s="12">
        <v>2005</v>
      </c>
      <c r="I1454" s="11">
        <v>338.06099999999998</v>
      </c>
      <c r="J1454" s="11">
        <v>314.44900000000001</v>
      </c>
      <c r="K1454" s="11">
        <v>280.56</v>
      </c>
      <c r="L1454" s="11">
        <v>270.02999999999997</v>
      </c>
      <c r="M1454" s="11">
        <v>271.31099999999998</v>
      </c>
      <c r="N1454" s="11">
        <v>264.90899999999999</v>
      </c>
      <c r="O1454" s="11">
        <v>233.88200000000001</v>
      </c>
      <c r="P1454" s="11">
        <v>191.089</v>
      </c>
      <c r="Q1454" s="11">
        <v>178.79900000000001</v>
      </c>
      <c r="R1454" s="11">
        <v>171.05</v>
      </c>
      <c r="S1454" s="11">
        <v>177.113</v>
      </c>
      <c r="T1454" s="11">
        <v>150.53100000000001</v>
      </c>
      <c r="U1454" s="11">
        <v>99.563000000000002</v>
      </c>
      <c r="V1454" s="11">
        <v>85.057000000000002</v>
      </c>
      <c r="W1454" s="11">
        <v>73.519000000000005</v>
      </c>
      <c r="X1454" s="11">
        <v>55.173000000000002</v>
      </c>
      <c r="Y1454" s="11">
        <v>39.460999999999999</v>
      </c>
      <c r="Z1454" s="11">
        <v>17.856999999999999</v>
      </c>
      <c r="AA1454" s="11">
        <v>6.6909999999999998</v>
      </c>
      <c r="AB1454" s="11">
        <v>1.3759999999999999</v>
      </c>
      <c r="AC1454" s="11">
        <v>0.154</v>
      </c>
    </row>
    <row r="1455" spans="1:29" ht="11.5">
      <c r="A1455" s="15">
        <v>1438</v>
      </c>
      <c r="B1455" s="13" t="s">
        <v>1059</v>
      </c>
      <c r="C1455" s="14" t="s">
        <v>1163</v>
      </c>
      <c r="D1455" s="12"/>
      <c r="E1455" s="12">
        <v>376</v>
      </c>
      <c r="F1455" s="13" t="s">
        <v>1110</v>
      </c>
      <c r="G1455" s="12">
        <v>922</v>
      </c>
      <c r="H1455" s="12">
        <v>2010</v>
      </c>
      <c r="I1455" s="11">
        <v>375.04500000000002</v>
      </c>
      <c r="J1455" s="11">
        <v>337.92399999999998</v>
      </c>
      <c r="K1455" s="11">
        <v>314.55099999999999</v>
      </c>
      <c r="L1455" s="11">
        <v>286.245</v>
      </c>
      <c r="M1455" s="11">
        <v>278.57900000000001</v>
      </c>
      <c r="N1455" s="11">
        <v>276.10000000000002</v>
      </c>
      <c r="O1455" s="11">
        <v>270.00200000000001</v>
      </c>
      <c r="P1455" s="11">
        <v>246.69300000000001</v>
      </c>
      <c r="Q1455" s="11">
        <v>207.524</v>
      </c>
      <c r="R1455" s="11">
        <v>188.643</v>
      </c>
      <c r="S1455" s="11">
        <v>176.43299999999999</v>
      </c>
      <c r="T1455" s="11">
        <v>184.04300000000001</v>
      </c>
      <c r="U1455" s="11">
        <v>156.988</v>
      </c>
      <c r="V1455" s="11">
        <v>101.251</v>
      </c>
      <c r="W1455" s="11">
        <v>80.353999999999999</v>
      </c>
      <c r="X1455" s="11">
        <v>66.171000000000006</v>
      </c>
      <c r="Y1455" s="11">
        <v>45.671999999999997</v>
      </c>
      <c r="Z1455" s="11">
        <v>25.789000000000001</v>
      </c>
      <c r="AA1455" s="11">
        <v>8.1809999999999992</v>
      </c>
      <c r="AB1455" s="11">
        <v>1.849</v>
      </c>
      <c r="AC1455" s="11">
        <v>0.21099999999999999</v>
      </c>
    </row>
    <row r="1456" spans="1:29" ht="11.5">
      <c r="A1456" s="15">
        <v>1439</v>
      </c>
      <c r="B1456" s="13" t="s">
        <v>1059</v>
      </c>
      <c r="C1456" s="14" t="s">
        <v>1163</v>
      </c>
      <c r="D1456" s="12"/>
      <c r="E1456" s="12">
        <v>376</v>
      </c>
      <c r="F1456" s="13" t="s">
        <v>1110</v>
      </c>
      <c r="G1456" s="12">
        <v>922</v>
      </c>
      <c r="H1456" s="12">
        <v>2015</v>
      </c>
      <c r="I1456" s="11">
        <v>421.94600000000003</v>
      </c>
      <c r="J1456" s="11">
        <v>378.45</v>
      </c>
      <c r="K1456" s="11">
        <v>341.46199999999999</v>
      </c>
      <c r="L1456" s="11">
        <v>317.13200000000001</v>
      </c>
      <c r="M1456" s="11">
        <v>289.20800000000003</v>
      </c>
      <c r="N1456" s="11">
        <v>282.11700000000002</v>
      </c>
      <c r="O1456" s="11">
        <v>276.69</v>
      </c>
      <c r="P1456" s="11">
        <v>269.54500000000002</v>
      </c>
      <c r="Q1456" s="11">
        <v>246.42599999999999</v>
      </c>
      <c r="R1456" s="11">
        <v>207.042</v>
      </c>
      <c r="S1456" s="11">
        <v>186.58799999999999</v>
      </c>
      <c r="T1456" s="11">
        <v>171.059</v>
      </c>
      <c r="U1456" s="11">
        <v>174.001</v>
      </c>
      <c r="V1456" s="11">
        <v>145.988</v>
      </c>
      <c r="W1456" s="11">
        <v>88.721999999999994</v>
      </c>
      <c r="X1456" s="11">
        <v>66.152000000000001</v>
      </c>
      <c r="Y1456" s="11">
        <v>49.932000000000002</v>
      </c>
      <c r="Z1456" s="11">
        <v>28.484000000000002</v>
      </c>
      <c r="AA1456" s="11">
        <v>12.534000000000001</v>
      </c>
      <c r="AB1456" s="11">
        <v>2.5409999999999999</v>
      </c>
      <c r="AC1456" s="11">
        <v>0.315</v>
      </c>
    </row>
    <row r="1457" spans="1:29" ht="11.5">
      <c r="A1457" s="15">
        <v>1440</v>
      </c>
      <c r="B1457" s="13" t="s">
        <v>1059</v>
      </c>
      <c r="C1457" s="14" t="s">
        <v>1163</v>
      </c>
      <c r="D1457" s="12"/>
      <c r="E1457" s="12">
        <v>376</v>
      </c>
      <c r="F1457" s="13" t="s">
        <v>1110</v>
      </c>
      <c r="G1457" s="12">
        <v>922</v>
      </c>
      <c r="H1457" s="12">
        <v>2020</v>
      </c>
      <c r="I1457" s="11">
        <v>434.62599999999998</v>
      </c>
      <c r="J1457" s="11">
        <v>422.77</v>
      </c>
      <c r="K1457" s="11">
        <v>378.84</v>
      </c>
      <c r="L1457" s="11">
        <v>342.69</v>
      </c>
      <c r="M1457" s="11">
        <v>320.12099999999998</v>
      </c>
      <c r="N1457" s="11">
        <v>293.13</v>
      </c>
      <c r="O1457" s="11">
        <v>285.404</v>
      </c>
      <c r="P1457" s="11">
        <v>278.73899999999998</v>
      </c>
      <c r="Q1457" s="11">
        <v>270.334</v>
      </c>
      <c r="R1457" s="11">
        <v>245.995</v>
      </c>
      <c r="S1457" s="11">
        <v>205.483</v>
      </c>
      <c r="T1457" s="11">
        <v>183.53100000000001</v>
      </c>
      <c r="U1457" s="11">
        <v>166.08600000000001</v>
      </c>
      <c r="V1457" s="11">
        <v>165.565</v>
      </c>
      <c r="W1457" s="11">
        <v>134.423</v>
      </c>
      <c r="X1457" s="11">
        <v>77.168000000000006</v>
      </c>
      <c r="Y1457" s="11">
        <v>51.896999999999998</v>
      </c>
      <c r="Z1457" s="11">
        <v>32.673000000000002</v>
      </c>
      <c r="AA1457" s="11">
        <v>14.093</v>
      </c>
      <c r="AB1457" s="11">
        <v>4.0919999999999996</v>
      </c>
      <c r="AC1457" s="11">
        <v>0.45700000000000002</v>
      </c>
    </row>
    <row r="1458" spans="1:29" ht="11.5">
      <c r="A1458" s="15">
        <v>1441</v>
      </c>
      <c r="B1458" s="13" t="s">
        <v>1059</v>
      </c>
      <c r="C1458" s="14" t="s">
        <v>1164</v>
      </c>
      <c r="D1458" s="12"/>
      <c r="E1458" s="12">
        <v>400</v>
      </c>
      <c r="F1458" s="13" t="s">
        <v>1110</v>
      </c>
      <c r="G1458" s="12">
        <v>922</v>
      </c>
      <c r="H1458" s="12">
        <v>1950</v>
      </c>
      <c r="I1458" s="11">
        <v>47.591999999999999</v>
      </c>
      <c r="J1458" s="11">
        <v>36.923000000000002</v>
      </c>
      <c r="K1458" s="11">
        <v>30.677</v>
      </c>
      <c r="L1458" s="11">
        <v>24.297999999999998</v>
      </c>
      <c r="M1458" s="11">
        <v>18.236000000000001</v>
      </c>
      <c r="N1458" s="11">
        <v>14.307</v>
      </c>
      <c r="O1458" s="11">
        <v>11.946999999999999</v>
      </c>
      <c r="P1458" s="11">
        <v>10.541</v>
      </c>
      <c r="Q1458" s="11">
        <v>10.115</v>
      </c>
      <c r="R1458" s="11">
        <v>9.109</v>
      </c>
      <c r="S1458" s="11">
        <v>8.657</v>
      </c>
      <c r="T1458" s="11">
        <v>8.31</v>
      </c>
      <c r="U1458" s="11">
        <v>6.7080000000000002</v>
      </c>
      <c r="V1458" s="11">
        <v>5.1609999999999996</v>
      </c>
      <c r="W1458" s="11">
        <v>3.9390000000000001</v>
      </c>
      <c r="X1458" s="11">
        <v>2.137</v>
      </c>
      <c r="Y1458" s="11">
        <v>0.78300000000000003</v>
      </c>
      <c r="Z1458" s="11">
        <v>0.26200000000000001</v>
      </c>
      <c r="AA1458" s="11">
        <v>5.2999999999999999E-2</v>
      </c>
      <c r="AB1458" s="11">
        <v>6.0000000000000001E-3</v>
      </c>
      <c r="AC1458" s="11">
        <v>0</v>
      </c>
    </row>
    <row r="1459" spans="1:29" ht="11.5">
      <c r="A1459" s="15">
        <v>1442</v>
      </c>
      <c r="B1459" s="13" t="s">
        <v>1059</v>
      </c>
      <c r="C1459" s="14" t="s">
        <v>1164</v>
      </c>
      <c r="D1459" s="12"/>
      <c r="E1459" s="12">
        <v>400</v>
      </c>
      <c r="F1459" s="13" t="s">
        <v>1110</v>
      </c>
      <c r="G1459" s="12">
        <v>922</v>
      </c>
      <c r="H1459" s="12">
        <v>1955</v>
      </c>
      <c r="I1459" s="11">
        <v>62.783999999999999</v>
      </c>
      <c r="J1459" s="11">
        <v>53.043999999999997</v>
      </c>
      <c r="K1459" s="11">
        <v>45.371000000000002</v>
      </c>
      <c r="L1459" s="11">
        <v>37.826000000000001</v>
      </c>
      <c r="M1459" s="11">
        <v>30.228999999999999</v>
      </c>
      <c r="N1459" s="11">
        <v>23.108000000000001</v>
      </c>
      <c r="O1459" s="11">
        <v>18.334</v>
      </c>
      <c r="P1459" s="11">
        <v>15.191000000000001</v>
      </c>
      <c r="Q1459" s="11">
        <v>13.103</v>
      </c>
      <c r="R1459" s="11">
        <v>12.122</v>
      </c>
      <c r="S1459" s="11">
        <v>10.609</v>
      </c>
      <c r="T1459" s="11">
        <v>9.6539999999999999</v>
      </c>
      <c r="U1459" s="11">
        <v>8.7899999999999991</v>
      </c>
      <c r="V1459" s="11">
        <v>6.7229999999999999</v>
      </c>
      <c r="W1459" s="11">
        <v>4.9109999999999996</v>
      </c>
      <c r="X1459" s="11">
        <v>3.004</v>
      </c>
      <c r="Y1459" s="11">
        <v>1.1000000000000001</v>
      </c>
      <c r="Z1459" s="11">
        <v>0.26200000000000001</v>
      </c>
      <c r="AA1459" s="11">
        <v>5.3999999999999999E-2</v>
      </c>
      <c r="AB1459" s="11">
        <v>6.0000000000000001E-3</v>
      </c>
      <c r="AC1459" s="11">
        <v>0</v>
      </c>
    </row>
    <row r="1460" spans="1:29" ht="11.5">
      <c r="A1460" s="15">
        <v>1443</v>
      </c>
      <c r="B1460" s="13" t="s">
        <v>1059</v>
      </c>
      <c r="C1460" s="14" t="s">
        <v>1164</v>
      </c>
      <c r="D1460" s="12"/>
      <c r="E1460" s="12">
        <v>400</v>
      </c>
      <c r="F1460" s="13" t="s">
        <v>1110</v>
      </c>
      <c r="G1460" s="12">
        <v>922</v>
      </c>
      <c r="H1460" s="12">
        <v>1960</v>
      </c>
      <c r="I1460" s="11">
        <v>89.813000000000002</v>
      </c>
      <c r="J1460" s="11">
        <v>65.875</v>
      </c>
      <c r="K1460" s="11">
        <v>61.606999999999999</v>
      </c>
      <c r="L1460" s="11">
        <v>52.985999999999997</v>
      </c>
      <c r="M1460" s="11">
        <v>44.183</v>
      </c>
      <c r="N1460" s="11">
        <v>35.674999999999997</v>
      </c>
      <c r="O1460" s="11">
        <v>27.707999999999998</v>
      </c>
      <c r="P1460" s="11">
        <v>21.95</v>
      </c>
      <c r="Q1460" s="11">
        <v>17.925999999999998</v>
      </c>
      <c r="R1460" s="11">
        <v>15.098000000000001</v>
      </c>
      <c r="S1460" s="11">
        <v>13.464</v>
      </c>
      <c r="T1460" s="11">
        <v>11.420999999999999</v>
      </c>
      <c r="U1460" s="11">
        <v>9.8740000000000006</v>
      </c>
      <c r="V1460" s="11">
        <v>8.4060000000000006</v>
      </c>
      <c r="W1460" s="11">
        <v>6.1890000000000001</v>
      </c>
      <c r="X1460" s="11">
        <v>3.6419999999999999</v>
      </c>
      <c r="Y1460" s="11">
        <v>1.514</v>
      </c>
      <c r="Z1460" s="11">
        <v>0.376</v>
      </c>
      <c r="AA1460" s="11">
        <v>5.6000000000000001E-2</v>
      </c>
      <c r="AB1460" s="11">
        <v>6.0000000000000001E-3</v>
      </c>
      <c r="AC1460" s="11">
        <v>0</v>
      </c>
    </row>
    <row r="1461" spans="1:29" ht="11.5">
      <c r="A1461" s="15">
        <v>1444</v>
      </c>
      <c r="B1461" s="13" t="s">
        <v>1059</v>
      </c>
      <c r="C1461" s="14" t="s">
        <v>1164</v>
      </c>
      <c r="D1461" s="12"/>
      <c r="E1461" s="12">
        <v>400</v>
      </c>
      <c r="F1461" s="13" t="s">
        <v>1110</v>
      </c>
      <c r="G1461" s="12">
        <v>922</v>
      </c>
      <c r="H1461" s="12">
        <v>1965</v>
      </c>
      <c r="I1461" s="11">
        <v>124.523</v>
      </c>
      <c r="J1461" s="11">
        <v>84.781000000000006</v>
      </c>
      <c r="K1461" s="11">
        <v>69.447000000000003</v>
      </c>
      <c r="L1461" s="11">
        <v>64.593000000000004</v>
      </c>
      <c r="M1461" s="11">
        <v>55.396999999999998</v>
      </c>
      <c r="N1461" s="11">
        <v>46.018000000000001</v>
      </c>
      <c r="O1461" s="11">
        <v>37.042000000000002</v>
      </c>
      <c r="P1461" s="11">
        <v>28.738</v>
      </c>
      <c r="Q1461" s="11">
        <v>22.681999999999999</v>
      </c>
      <c r="R1461" s="11">
        <v>18.155000000000001</v>
      </c>
      <c r="S1461" s="11">
        <v>14.869</v>
      </c>
      <c r="T1461" s="11">
        <v>12.862</v>
      </c>
      <c r="U1461" s="11">
        <v>10.493</v>
      </c>
      <c r="V1461" s="11">
        <v>8.7349999999999994</v>
      </c>
      <c r="W1461" s="11">
        <v>6.4359999999999999</v>
      </c>
      <c r="X1461" s="11">
        <v>4.1319999999999997</v>
      </c>
      <c r="Y1461" s="11">
        <v>2.1419999999999999</v>
      </c>
      <c r="Z1461" s="11">
        <v>0.59799999999999998</v>
      </c>
      <c r="AA1461" s="11">
        <v>8.1000000000000003E-2</v>
      </c>
      <c r="AB1461" s="11">
        <v>6.0000000000000001E-3</v>
      </c>
      <c r="AC1461" s="11">
        <v>0</v>
      </c>
    </row>
    <row r="1462" spans="1:29" ht="11.5">
      <c r="A1462" s="15">
        <v>1445</v>
      </c>
      <c r="B1462" s="13" t="s">
        <v>1059</v>
      </c>
      <c r="C1462" s="14" t="s">
        <v>1164</v>
      </c>
      <c r="D1462" s="12"/>
      <c r="E1462" s="12">
        <v>400</v>
      </c>
      <c r="F1462" s="13" t="s">
        <v>1110</v>
      </c>
      <c r="G1462" s="12">
        <v>922</v>
      </c>
      <c r="H1462" s="12">
        <v>1970</v>
      </c>
      <c r="I1462" s="11">
        <v>174.54900000000001</v>
      </c>
      <c r="J1462" s="11">
        <v>131.023</v>
      </c>
      <c r="K1462" s="11">
        <v>105.42700000000001</v>
      </c>
      <c r="L1462" s="11">
        <v>87.097999999999999</v>
      </c>
      <c r="M1462" s="11">
        <v>79.802000000000007</v>
      </c>
      <c r="N1462" s="11">
        <v>68.427999999999997</v>
      </c>
      <c r="O1462" s="11">
        <v>56.765000000000001</v>
      </c>
      <c r="P1462" s="11">
        <v>45.720999999999997</v>
      </c>
      <c r="Q1462" s="11">
        <v>35.380000000000003</v>
      </c>
      <c r="R1462" s="11">
        <v>27.565000000000001</v>
      </c>
      <c r="S1462" s="11">
        <v>21.641999999999999</v>
      </c>
      <c r="T1462" s="11">
        <v>17.239000000000001</v>
      </c>
      <c r="U1462" s="11">
        <v>14.279</v>
      </c>
      <c r="V1462" s="11">
        <v>11.026</v>
      </c>
      <c r="W1462" s="11">
        <v>8.27</v>
      </c>
      <c r="X1462" s="11">
        <v>5.13</v>
      </c>
      <c r="Y1462" s="11">
        <v>2.4169999999999998</v>
      </c>
      <c r="Z1462" s="11">
        <v>0.80400000000000005</v>
      </c>
      <c r="AA1462" s="11">
        <v>0.13300000000000001</v>
      </c>
      <c r="AB1462" s="11">
        <v>8.9999999999999993E-3</v>
      </c>
      <c r="AC1462" s="11">
        <v>0</v>
      </c>
    </row>
    <row r="1463" spans="1:29" ht="11.5">
      <c r="A1463" s="15">
        <v>1446</v>
      </c>
      <c r="B1463" s="13" t="s">
        <v>1059</v>
      </c>
      <c r="C1463" s="14" t="s">
        <v>1164</v>
      </c>
      <c r="D1463" s="12"/>
      <c r="E1463" s="12">
        <v>400</v>
      </c>
      <c r="F1463" s="13" t="s">
        <v>1110</v>
      </c>
      <c r="G1463" s="12">
        <v>922</v>
      </c>
      <c r="H1463" s="12">
        <v>1975</v>
      </c>
      <c r="I1463" s="11">
        <v>212.71700000000001</v>
      </c>
      <c r="J1463" s="11">
        <v>163.16499999999999</v>
      </c>
      <c r="K1463" s="11">
        <v>128.75700000000001</v>
      </c>
      <c r="L1463" s="11">
        <v>104.392</v>
      </c>
      <c r="M1463" s="11">
        <v>85.462999999999994</v>
      </c>
      <c r="N1463" s="11">
        <v>77.873000000000005</v>
      </c>
      <c r="O1463" s="11">
        <v>67.409000000000006</v>
      </c>
      <c r="P1463" s="11">
        <v>55.88</v>
      </c>
      <c r="Q1463" s="11">
        <v>44.857999999999997</v>
      </c>
      <c r="R1463" s="11">
        <v>34.383000000000003</v>
      </c>
      <c r="S1463" s="11">
        <v>26.469000000000001</v>
      </c>
      <c r="T1463" s="11">
        <v>20.469000000000001</v>
      </c>
      <c r="U1463" s="11">
        <v>15.762</v>
      </c>
      <c r="V1463" s="11">
        <v>12.103</v>
      </c>
      <c r="W1463" s="11">
        <v>8.7439999999999998</v>
      </c>
      <c r="X1463" s="11">
        <v>5.8460000000000001</v>
      </c>
      <c r="Y1463" s="11">
        <v>2.7679999999999998</v>
      </c>
      <c r="Z1463" s="11">
        <v>0.90300000000000002</v>
      </c>
      <c r="AA1463" s="11">
        <v>0.186</v>
      </c>
      <c r="AB1463" s="11">
        <v>1.7000000000000001E-2</v>
      </c>
      <c r="AC1463" s="11">
        <v>1E-3</v>
      </c>
    </row>
    <row r="1464" spans="1:29" ht="11.5">
      <c r="A1464" s="15">
        <v>1447</v>
      </c>
      <c r="B1464" s="13" t="s">
        <v>1059</v>
      </c>
      <c r="C1464" s="14" t="s">
        <v>1164</v>
      </c>
      <c r="D1464" s="12"/>
      <c r="E1464" s="12">
        <v>400</v>
      </c>
      <c r="F1464" s="13" t="s">
        <v>1110</v>
      </c>
      <c r="G1464" s="12">
        <v>922</v>
      </c>
      <c r="H1464" s="12">
        <v>1980</v>
      </c>
      <c r="I1464" s="11">
        <v>227.74299999999999</v>
      </c>
      <c r="J1464" s="11">
        <v>209.99100000000001</v>
      </c>
      <c r="K1464" s="11">
        <v>171.89699999999999</v>
      </c>
      <c r="L1464" s="11">
        <v>143.29</v>
      </c>
      <c r="M1464" s="11">
        <v>107.627</v>
      </c>
      <c r="N1464" s="11">
        <v>72.200999999999993</v>
      </c>
      <c r="O1464" s="11">
        <v>58.121000000000002</v>
      </c>
      <c r="P1464" s="11">
        <v>51.734000000000002</v>
      </c>
      <c r="Q1464" s="11">
        <v>47.021999999999998</v>
      </c>
      <c r="R1464" s="11">
        <v>39.853999999999999</v>
      </c>
      <c r="S1464" s="11">
        <v>32.154000000000003</v>
      </c>
      <c r="T1464" s="11">
        <v>24.61</v>
      </c>
      <c r="U1464" s="11">
        <v>18.619</v>
      </c>
      <c r="V1464" s="11">
        <v>13.946</v>
      </c>
      <c r="W1464" s="11">
        <v>10.532999999999999</v>
      </c>
      <c r="X1464" s="11">
        <v>7.577</v>
      </c>
      <c r="Y1464" s="11">
        <v>4.1040000000000001</v>
      </c>
      <c r="Z1464" s="11">
        <v>1.238</v>
      </c>
      <c r="AA1464" s="11">
        <v>0.215</v>
      </c>
      <c r="AB1464" s="11">
        <v>2.4E-2</v>
      </c>
      <c r="AC1464" s="11">
        <v>1E-3</v>
      </c>
    </row>
    <row r="1465" spans="1:29" ht="11.5">
      <c r="A1465" s="15">
        <v>1448</v>
      </c>
      <c r="B1465" s="13" t="s">
        <v>1059</v>
      </c>
      <c r="C1465" s="14" t="s">
        <v>1164</v>
      </c>
      <c r="D1465" s="12"/>
      <c r="E1465" s="12">
        <v>400</v>
      </c>
      <c r="F1465" s="13" t="s">
        <v>1110</v>
      </c>
      <c r="G1465" s="12">
        <v>922</v>
      </c>
      <c r="H1465" s="12">
        <v>1985</v>
      </c>
      <c r="I1465" s="11">
        <v>262.59399999999999</v>
      </c>
      <c r="J1465" s="11">
        <v>233.71600000000001</v>
      </c>
      <c r="K1465" s="11">
        <v>217.46600000000001</v>
      </c>
      <c r="L1465" s="11">
        <v>182.15299999999999</v>
      </c>
      <c r="M1465" s="11">
        <v>142.47499999999999</v>
      </c>
      <c r="N1465" s="11">
        <v>102.923</v>
      </c>
      <c r="O1465" s="11">
        <v>75.623000000000005</v>
      </c>
      <c r="P1465" s="11">
        <v>61.216999999999999</v>
      </c>
      <c r="Q1465" s="11">
        <v>53.402000000000001</v>
      </c>
      <c r="R1465" s="11">
        <v>48.530999999999999</v>
      </c>
      <c r="S1465" s="11">
        <v>38.762</v>
      </c>
      <c r="T1465" s="11">
        <v>30.149000000000001</v>
      </c>
      <c r="U1465" s="11">
        <v>23.588000000000001</v>
      </c>
      <c r="V1465" s="11">
        <v>16.670999999999999</v>
      </c>
      <c r="W1465" s="11">
        <v>15.54</v>
      </c>
      <c r="X1465" s="11">
        <v>13.217000000000001</v>
      </c>
      <c r="Y1465" s="11">
        <v>6.3890000000000002</v>
      </c>
      <c r="Z1465" s="11">
        <v>1.89</v>
      </c>
      <c r="AA1465" s="11">
        <v>0.30099999999999999</v>
      </c>
      <c r="AB1465" s="11">
        <v>0.03</v>
      </c>
      <c r="AC1465" s="11">
        <v>2E-3</v>
      </c>
    </row>
    <row r="1466" spans="1:29" ht="11.5">
      <c r="A1466" s="15">
        <v>1449</v>
      </c>
      <c r="B1466" s="13" t="s">
        <v>1059</v>
      </c>
      <c r="C1466" s="14" t="s">
        <v>1164</v>
      </c>
      <c r="D1466" s="12"/>
      <c r="E1466" s="12">
        <v>400</v>
      </c>
      <c r="F1466" s="13" t="s">
        <v>1110</v>
      </c>
      <c r="G1466" s="12">
        <v>922</v>
      </c>
      <c r="H1466" s="12">
        <v>1990</v>
      </c>
      <c r="I1466" s="11">
        <v>308.964</v>
      </c>
      <c r="J1466" s="11">
        <v>288.59100000000001</v>
      </c>
      <c r="K1466" s="11">
        <v>246.99600000000001</v>
      </c>
      <c r="L1466" s="11">
        <v>228.39400000000001</v>
      </c>
      <c r="M1466" s="11">
        <v>188.35900000000001</v>
      </c>
      <c r="N1466" s="11">
        <v>144.32599999999999</v>
      </c>
      <c r="O1466" s="11">
        <v>102.73399999999999</v>
      </c>
      <c r="P1466" s="11">
        <v>75.557000000000002</v>
      </c>
      <c r="Q1466" s="11">
        <v>61.161999999999999</v>
      </c>
      <c r="R1466" s="11">
        <v>52.875</v>
      </c>
      <c r="S1466" s="11">
        <v>47.442</v>
      </c>
      <c r="T1466" s="11">
        <v>37.304000000000002</v>
      </c>
      <c r="U1466" s="11">
        <v>28.317</v>
      </c>
      <c r="V1466" s="11">
        <v>21.218</v>
      </c>
      <c r="W1466" s="11">
        <v>13.827999999999999</v>
      </c>
      <c r="X1466" s="11">
        <v>11.276999999999999</v>
      </c>
      <c r="Y1466" s="11">
        <v>7.6020000000000003</v>
      </c>
      <c r="Z1466" s="11">
        <v>2.573</v>
      </c>
      <c r="AA1466" s="11">
        <v>0.46899999999999997</v>
      </c>
      <c r="AB1466" s="11">
        <v>0.04</v>
      </c>
      <c r="AC1466" s="11">
        <v>2E-3</v>
      </c>
    </row>
    <row r="1467" spans="1:29" ht="11.5">
      <c r="A1467" s="15">
        <v>1450</v>
      </c>
      <c r="B1467" s="13" t="s">
        <v>1059</v>
      </c>
      <c r="C1467" s="14" t="s">
        <v>1164</v>
      </c>
      <c r="D1467" s="12"/>
      <c r="E1467" s="12">
        <v>400</v>
      </c>
      <c r="F1467" s="13" t="s">
        <v>1110</v>
      </c>
      <c r="G1467" s="12">
        <v>922</v>
      </c>
      <c r="H1467" s="12">
        <v>1995</v>
      </c>
      <c r="I1467" s="11">
        <v>353.43</v>
      </c>
      <c r="J1467" s="11">
        <v>311.39999999999998</v>
      </c>
      <c r="K1467" s="11">
        <v>298</v>
      </c>
      <c r="L1467" s="11">
        <v>266.73700000000002</v>
      </c>
      <c r="M1467" s="11">
        <v>258.661</v>
      </c>
      <c r="N1467" s="11">
        <v>228.26900000000001</v>
      </c>
      <c r="O1467" s="11">
        <v>177.55199999999999</v>
      </c>
      <c r="P1467" s="11">
        <v>122.336</v>
      </c>
      <c r="Q1467" s="11">
        <v>88.070999999999998</v>
      </c>
      <c r="R1467" s="11">
        <v>71.212999999999994</v>
      </c>
      <c r="S1467" s="11">
        <v>62.633000000000003</v>
      </c>
      <c r="T1467" s="11">
        <v>54.895000000000003</v>
      </c>
      <c r="U1467" s="11">
        <v>41.154000000000003</v>
      </c>
      <c r="V1467" s="11">
        <v>27.920999999999999</v>
      </c>
      <c r="W1467" s="11">
        <v>17.553999999999998</v>
      </c>
      <c r="X1467" s="11">
        <v>9.8000000000000007</v>
      </c>
      <c r="Y1467" s="11">
        <v>6.4640000000000004</v>
      </c>
      <c r="Z1467" s="11">
        <v>3.117</v>
      </c>
      <c r="AA1467" s="11">
        <v>0.65100000000000002</v>
      </c>
      <c r="AB1467" s="11">
        <v>6.6000000000000003E-2</v>
      </c>
      <c r="AC1467" s="11">
        <v>3.0000000000000001E-3</v>
      </c>
    </row>
    <row r="1468" spans="1:29" ht="11.5">
      <c r="A1468" s="15">
        <v>1451</v>
      </c>
      <c r="B1468" s="13" t="s">
        <v>1059</v>
      </c>
      <c r="C1468" s="14" t="s">
        <v>1164</v>
      </c>
      <c r="D1468" s="12"/>
      <c r="E1468" s="12">
        <v>400</v>
      </c>
      <c r="F1468" s="13" t="s">
        <v>1110</v>
      </c>
      <c r="G1468" s="12">
        <v>922</v>
      </c>
      <c r="H1468" s="12">
        <v>2000</v>
      </c>
      <c r="I1468" s="11">
        <v>384.47199999999998</v>
      </c>
      <c r="J1468" s="11">
        <v>344.76100000000002</v>
      </c>
      <c r="K1468" s="11">
        <v>312.89800000000002</v>
      </c>
      <c r="L1468" s="11">
        <v>300.20699999999999</v>
      </c>
      <c r="M1468" s="11">
        <v>264.05</v>
      </c>
      <c r="N1468" s="11">
        <v>245.50200000000001</v>
      </c>
      <c r="O1468" s="11">
        <v>207.934</v>
      </c>
      <c r="P1468" s="11">
        <v>157.078</v>
      </c>
      <c r="Q1468" s="11">
        <v>106.99299999999999</v>
      </c>
      <c r="R1468" s="11">
        <v>78.805000000000007</v>
      </c>
      <c r="S1468" s="11">
        <v>65.885000000000005</v>
      </c>
      <c r="T1468" s="11">
        <v>58.848999999999997</v>
      </c>
      <c r="U1468" s="11">
        <v>50.015000000000001</v>
      </c>
      <c r="V1468" s="11">
        <v>34.820999999999998</v>
      </c>
      <c r="W1468" s="11">
        <v>21.568999999999999</v>
      </c>
      <c r="X1468" s="11">
        <v>12.096</v>
      </c>
      <c r="Y1468" s="11">
        <v>5.6150000000000002</v>
      </c>
      <c r="Z1468" s="11">
        <v>2.6840000000000002</v>
      </c>
      <c r="AA1468" s="11">
        <v>0.8</v>
      </c>
      <c r="AB1468" s="11">
        <v>9.0999999999999998E-2</v>
      </c>
      <c r="AC1468" s="11">
        <v>5.0000000000000001E-3</v>
      </c>
    </row>
    <row r="1469" spans="1:29" ht="11.5">
      <c r="A1469" s="15">
        <v>1452</v>
      </c>
      <c r="B1469" s="13" t="s">
        <v>1059</v>
      </c>
      <c r="C1469" s="14" t="s">
        <v>1164</v>
      </c>
      <c r="D1469" s="12"/>
      <c r="E1469" s="12">
        <v>400</v>
      </c>
      <c r="F1469" s="13" t="s">
        <v>1110</v>
      </c>
      <c r="G1469" s="12">
        <v>922</v>
      </c>
      <c r="H1469" s="12">
        <v>2005</v>
      </c>
      <c r="I1469" s="11">
        <v>416.60599999999999</v>
      </c>
      <c r="J1469" s="11">
        <v>372.80900000000003</v>
      </c>
      <c r="K1469" s="11">
        <v>341.11</v>
      </c>
      <c r="L1469" s="11">
        <v>313.46300000000002</v>
      </c>
      <c r="M1469" s="11">
        <v>300.19400000000002</v>
      </c>
      <c r="N1469" s="11">
        <v>262.024</v>
      </c>
      <c r="O1469" s="11">
        <v>238.85300000000001</v>
      </c>
      <c r="P1469" s="11">
        <v>197.93</v>
      </c>
      <c r="Q1469" s="11">
        <v>146.87</v>
      </c>
      <c r="R1469" s="11">
        <v>98.935000000000002</v>
      </c>
      <c r="S1469" s="11">
        <v>73.194999999999993</v>
      </c>
      <c r="T1469" s="11">
        <v>61.445</v>
      </c>
      <c r="U1469" s="11">
        <v>54.18</v>
      </c>
      <c r="V1469" s="11">
        <v>43.917999999999999</v>
      </c>
      <c r="W1469" s="11">
        <v>27.887</v>
      </c>
      <c r="X1469" s="11">
        <v>15.087999999999999</v>
      </c>
      <c r="Y1469" s="11">
        <v>6.923</v>
      </c>
      <c r="Z1469" s="11">
        <v>2.3460000000000001</v>
      </c>
      <c r="AA1469" s="11">
        <v>0.70099999999999996</v>
      </c>
      <c r="AB1469" s="11">
        <v>0.112</v>
      </c>
      <c r="AC1469" s="11">
        <v>7.0000000000000001E-3</v>
      </c>
    </row>
    <row r="1470" spans="1:29" ht="11.5">
      <c r="A1470" s="15">
        <v>1453</v>
      </c>
      <c r="B1470" s="13" t="s">
        <v>1059</v>
      </c>
      <c r="C1470" s="14" t="s">
        <v>1164</v>
      </c>
      <c r="D1470" s="12"/>
      <c r="E1470" s="12">
        <v>400</v>
      </c>
      <c r="F1470" s="13" t="s">
        <v>1110</v>
      </c>
      <c r="G1470" s="12">
        <v>922</v>
      </c>
      <c r="H1470" s="12">
        <v>2010</v>
      </c>
      <c r="I1470" s="11">
        <v>511.88600000000002</v>
      </c>
      <c r="J1470" s="11">
        <v>460.83300000000003</v>
      </c>
      <c r="K1470" s="11">
        <v>411.85399999999998</v>
      </c>
      <c r="L1470" s="11">
        <v>375.10899999999998</v>
      </c>
      <c r="M1470" s="11">
        <v>342.74400000000003</v>
      </c>
      <c r="N1470" s="11">
        <v>325.56900000000002</v>
      </c>
      <c r="O1470" s="11">
        <v>283.91300000000001</v>
      </c>
      <c r="P1470" s="11">
        <v>256.375</v>
      </c>
      <c r="Q1470" s="11">
        <v>209.995</v>
      </c>
      <c r="R1470" s="11">
        <v>154.267</v>
      </c>
      <c r="S1470" s="11">
        <v>104.711</v>
      </c>
      <c r="T1470" s="11">
        <v>76.822000000000003</v>
      </c>
      <c r="U1470" s="11">
        <v>62.140999999999998</v>
      </c>
      <c r="V1470" s="11">
        <v>52.198999999999998</v>
      </c>
      <c r="W1470" s="11">
        <v>39.009</v>
      </c>
      <c r="X1470" s="11">
        <v>22.050999999999998</v>
      </c>
      <c r="Y1470" s="11">
        <v>10.067</v>
      </c>
      <c r="Z1470" s="11">
        <v>3.2320000000000002</v>
      </c>
      <c r="AA1470" s="11">
        <v>0.622</v>
      </c>
      <c r="AB1470" s="11">
        <v>0.10100000000000001</v>
      </c>
      <c r="AC1470" s="11">
        <v>8.9999999999999993E-3</v>
      </c>
    </row>
    <row r="1471" spans="1:29" ht="11.5">
      <c r="A1471" s="15">
        <v>1454</v>
      </c>
      <c r="B1471" s="13" t="s">
        <v>1059</v>
      </c>
      <c r="C1471" s="14" t="s">
        <v>1164</v>
      </c>
      <c r="D1471" s="12"/>
      <c r="E1471" s="12">
        <v>400</v>
      </c>
      <c r="F1471" s="13" t="s">
        <v>1110</v>
      </c>
      <c r="G1471" s="12">
        <v>922</v>
      </c>
      <c r="H1471" s="12">
        <v>2015</v>
      </c>
      <c r="I1471" s="11">
        <v>588.625</v>
      </c>
      <c r="J1471" s="11">
        <v>577.15700000000004</v>
      </c>
      <c r="K1471" s="11">
        <v>524.69000000000005</v>
      </c>
      <c r="L1471" s="11">
        <v>472.19600000000003</v>
      </c>
      <c r="M1471" s="11">
        <v>431.84300000000002</v>
      </c>
      <c r="N1471" s="11">
        <v>390.74099999999999</v>
      </c>
      <c r="O1471" s="11">
        <v>362.01799999999997</v>
      </c>
      <c r="P1471" s="11">
        <v>311.745</v>
      </c>
      <c r="Q1471" s="11">
        <v>279.245</v>
      </c>
      <c r="R1471" s="11">
        <v>228.47300000000001</v>
      </c>
      <c r="S1471" s="11">
        <v>168.04900000000001</v>
      </c>
      <c r="T1471" s="11">
        <v>113.098</v>
      </c>
      <c r="U1471" s="11">
        <v>80.525999999999996</v>
      </c>
      <c r="V1471" s="11">
        <v>62.31</v>
      </c>
      <c r="W1471" s="11">
        <v>48.63</v>
      </c>
      <c r="X1471" s="11">
        <v>32.448999999999998</v>
      </c>
      <c r="Y1471" s="11">
        <v>15.647</v>
      </c>
      <c r="Z1471" s="11">
        <v>4.9800000000000004</v>
      </c>
      <c r="AA1471" s="11">
        <v>0.88600000000000001</v>
      </c>
      <c r="AB1471" s="11">
        <v>9.4E-2</v>
      </c>
      <c r="AC1471" s="11">
        <v>8.0000000000000002E-3</v>
      </c>
    </row>
    <row r="1472" spans="1:29" ht="11.5">
      <c r="A1472" s="15">
        <v>1455</v>
      </c>
      <c r="B1472" s="13" t="s">
        <v>1059</v>
      </c>
      <c r="C1472" s="14" t="s">
        <v>1164</v>
      </c>
      <c r="D1472" s="12"/>
      <c r="E1472" s="12">
        <v>400</v>
      </c>
      <c r="F1472" s="13" t="s">
        <v>1110</v>
      </c>
      <c r="G1472" s="12">
        <v>922</v>
      </c>
      <c r="H1472" s="12">
        <v>2020</v>
      </c>
      <c r="I1472" s="11">
        <v>542.51800000000003</v>
      </c>
      <c r="J1472" s="11">
        <v>588.28099999999995</v>
      </c>
      <c r="K1472" s="11">
        <v>576.779</v>
      </c>
      <c r="L1472" s="11">
        <v>525.125</v>
      </c>
      <c r="M1472" s="11">
        <v>474.13400000000001</v>
      </c>
      <c r="N1472" s="11">
        <v>434.685</v>
      </c>
      <c r="O1472" s="11">
        <v>393.06200000000001</v>
      </c>
      <c r="P1472" s="11">
        <v>363.01299999999998</v>
      </c>
      <c r="Q1472" s="11">
        <v>311.30700000000002</v>
      </c>
      <c r="R1472" s="11">
        <v>276.87900000000002</v>
      </c>
      <c r="S1472" s="11">
        <v>224.09200000000001</v>
      </c>
      <c r="T1472" s="11">
        <v>161.95099999999999</v>
      </c>
      <c r="U1472" s="11">
        <v>106.011</v>
      </c>
      <c r="V1472" s="11">
        <v>72.23</v>
      </c>
      <c r="W1472" s="11">
        <v>51.93</v>
      </c>
      <c r="X1472" s="11">
        <v>35.957000000000001</v>
      </c>
      <c r="Y1472" s="11">
        <v>19.675000000000001</v>
      </c>
      <c r="Z1472" s="11">
        <v>6.8570000000000002</v>
      </c>
      <c r="AA1472" s="11">
        <v>1.3540000000000001</v>
      </c>
      <c r="AB1472" s="11">
        <v>0.13100000000000001</v>
      </c>
      <c r="AC1472" s="11">
        <v>8.0000000000000002E-3</v>
      </c>
    </row>
    <row r="1473" spans="1:29" ht="11.5">
      <c r="A1473" s="15">
        <v>1456</v>
      </c>
      <c r="B1473" s="13" t="s">
        <v>1059</v>
      </c>
      <c r="C1473" s="14" t="s">
        <v>1165</v>
      </c>
      <c r="D1473" s="12"/>
      <c r="E1473" s="12">
        <v>414</v>
      </c>
      <c r="F1473" s="13" t="s">
        <v>1110</v>
      </c>
      <c r="G1473" s="12">
        <v>922</v>
      </c>
      <c r="H1473" s="12">
        <v>1950</v>
      </c>
      <c r="I1473" s="11">
        <v>12.250999999999999</v>
      </c>
      <c r="J1473" s="11">
        <v>9.5500000000000007</v>
      </c>
      <c r="K1473" s="11">
        <v>7.75</v>
      </c>
      <c r="L1473" s="11">
        <v>8.9499999999999993</v>
      </c>
      <c r="M1473" s="11">
        <v>11.651</v>
      </c>
      <c r="N1473" s="11">
        <v>11.4</v>
      </c>
      <c r="O1473" s="11">
        <v>8.65</v>
      </c>
      <c r="P1473" s="11">
        <v>6.6</v>
      </c>
      <c r="Q1473" s="11">
        <v>3.6509999999999998</v>
      </c>
      <c r="R1473" s="11">
        <v>3.3010000000000002</v>
      </c>
      <c r="S1473" s="11">
        <v>2.5499999999999998</v>
      </c>
      <c r="T1473" s="11">
        <v>1.5489999999999999</v>
      </c>
      <c r="U1473" s="11">
        <v>1.2</v>
      </c>
      <c r="V1473" s="11">
        <v>1.1000000000000001</v>
      </c>
      <c r="W1473" s="11">
        <v>0.70499999999999996</v>
      </c>
      <c r="X1473" s="11">
        <v>0.32500000000000001</v>
      </c>
      <c r="Y1473" s="11">
        <v>8.7999999999999995E-2</v>
      </c>
      <c r="Z1473" s="11">
        <v>2.8000000000000001E-2</v>
      </c>
      <c r="AA1473" s="11">
        <v>5.0000000000000001E-3</v>
      </c>
      <c r="AB1473" s="11">
        <v>0</v>
      </c>
      <c r="AC1473" s="11">
        <v>0</v>
      </c>
    </row>
    <row r="1474" spans="1:29" ht="11.5">
      <c r="A1474" s="15">
        <v>1457</v>
      </c>
      <c r="B1474" s="13" t="s">
        <v>1059</v>
      </c>
      <c r="C1474" s="14" t="s">
        <v>1165</v>
      </c>
      <c r="D1474" s="12"/>
      <c r="E1474" s="12">
        <v>414</v>
      </c>
      <c r="F1474" s="13" t="s">
        <v>1110</v>
      </c>
      <c r="G1474" s="12">
        <v>922</v>
      </c>
      <c r="H1474" s="12">
        <v>1955</v>
      </c>
      <c r="I1474" s="11">
        <v>15.048999999999999</v>
      </c>
      <c r="J1474" s="11">
        <v>10.353</v>
      </c>
      <c r="K1474" s="11">
        <v>7.4550000000000001</v>
      </c>
      <c r="L1474" s="11">
        <v>9.4359999999999999</v>
      </c>
      <c r="M1474" s="11">
        <v>14.869</v>
      </c>
      <c r="N1474" s="11">
        <v>15.223000000000001</v>
      </c>
      <c r="O1474" s="11">
        <v>11.804</v>
      </c>
      <c r="P1474" s="11">
        <v>8.2520000000000007</v>
      </c>
      <c r="Q1474" s="11">
        <v>6.2149999999999999</v>
      </c>
      <c r="R1474" s="11">
        <v>3.5190000000000001</v>
      </c>
      <c r="S1474" s="11">
        <v>3.2280000000000002</v>
      </c>
      <c r="T1474" s="11">
        <v>2.367</v>
      </c>
      <c r="U1474" s="11">
        <v>1.3879999999999999</v>
      </c>
      <c r="V1474" s="11">
        <v>1.012</v>
      </c>
      <c r="W1474" s="11">
        <v>0.84</v>
      </c>
      <c r="X1474" s="11">
        <v>0.45500000000000002</v>
      </c>
      <c r="Y1474" s="11">
        <v>0.16</v>
      </c>
      <c r="Z1474" s="11">
        <v>0.03</v>
      </c>
      <c r="AA1474" s="11">
        <v>5.0000000000000001E-3</v>
      </c>
      <c r="AB1474" s="11">
        <v>0</v>
      </c>
      <c r="AC1474" s="11">
        <v>0</v>
      </c>
    </row>
    <row r="1475" spans="1:29" ht="11.5">
      <c r="A1475" s="15">
        <v>1458</v>
      </c>
      <c r="B1475" s="13" t="s">
        <v>1059</v>
      </c>
      <c r="C1475" s="14" t="s">
        <v>1165</v>
      </c>
      <c r="D1475" s="12"/>
      <c r="E1475" s="12">
        <v>414</v>
      </c>
      <c r="F1475" s="13" t="s">
        <v>1110</v>
      </c>
      <c r="G1475" s="12">
        <v>922</v>
      </c>
      <c r="H1475" s="12">
        <v>1960</v>
      </c>
      <c r="I1475" s="11">
        <v>21.428999999999998</v>
      </c>
      <c r="J1475" s="11">
        <v>16.649999999999999</v>
      </c>
      <c r="K1475" s="11">
        <v>10.752000000000001</v>
      </c>
      <c r="L1475" s="11">
        <v>11.904999999999999</v>
      </c>
      <c r="M1475" s="11">
        <v>22.766999999999999</v>
      </c>
      <c r="N1475" s="11">
        <v>29.048999999999999</v>
      </c>
      <c r="O1475" s="11">
        <v>21.881</v>
      </c>
      <c r="P1475" s="11">
        <v>12.324999999999999</v>
      </c>
      <c r="Q1475" s="11">
        <v>8.5530000000000008</v>
      </c>
      <c r="R1475" s="11">
        <v>6.2569999999999997</v>
      </c>
      <c r="S1475" s="11">
        <v>3.3540000000000001</v>
      </c>
      <c r="T1475" s="11">
        <v>3.01</v>
      </c>
      <c r="U1475" s="11">
        <v>2.1240000000000001</v>
      </c>
      <c r="V1475" s="11">
        <v>1.173</v>
      </c>
      <c r="W1475" s="11">
        <v>0.77900000000000003</v>
      </c>
      <c r="X1475" s="11">
        <v>0.54800000000000004</v>
      </c>
      <c r="Y1475" s="11">
        <v>0.22900000000000001</v>
      </c>
      <c r="Z1475" s="11">
        <v>5.2999999999999999E-2</v>
      </c>
      <c r="AA1475" s="11">
        <v>5.0000000000000001E-3</v>
      </c>
      <c r="AB1475" s="11">
        <v>0</v>
      </c>
      <c r="AC1475" s="11">
        <v>0</v>
      </c>
    </row>
    <row r="1476" spans="1:29" ht="11.5">
      <c r="A1476" s="15">
        <v>1459</v>
      </c>
      <c r="B1476" s="13" t="s">
        <v>1059</v>
      </c>
      <c r="C1476" s="14" t="s">
        <v>1165</v>
      </c>
      <c r="D1476" s="12"/>
      <c r="E1476" s="12">
        <v>414</v>
      </c>
      <c r="F1476" s="13" t="s">
        <v>1110</v>
      </c>
      <c r="G1476" s="12">
        <v>922</v>
      </c>
      <c r="H1476" s="12">
        <v>1965</v>
      </c>
      <c r="I1476" s="11">
        <v>44.515999999999998</v>
      </c>
      <c r="J1476" s="11">
        <v>29.068000000000001</v>
      </c>
      <c r="K1476" s="11">
        <v>21.928999999999998</v>
      </c>
      <c r="L1476" s="11">
        <v>23.161999999999999</v>
      </c>
      <c r="M1476" s="11">
        <v>37.229999999999997</v>
      </c>
      <c r="N1476" s="11">
        <v>42.09</v>
      </c>
      <c r="O1476" s="11">
        <v>30.145</v>
      </c>
      <c r="P1476" s="11">
        <v>22.811</v>
      </c>
      <c r="Q1476" s="11">
        <v>14.284000000000001</v>
      </c>
      <c r="R1476" s="11">
        <v>8.82</v>
      </c>
      <c r="S1476" s="11">
        <v>6.7</v>
      </c>
      <c r="T1476" s="11">
        <v>3.1379999999999999</v>
      </c>
      <c r="U1476" s="11">
        <v>2.911</v>
      </c>
      <c r="V1476" s="11">
        <v>2.17</v>
      </c>
      <c r="W1476" s="11">
        <v>1.0649999999999999</v>
      </c>
      <c r="X1476" s="11">
        <v>0.51400000000000001</v>
      </c>
      <c r="Y1476" s="11">
        <v>0.28000000000000003</v>
      </c>
      <c r="Z1476" s="11">
        <v>7.5999999999999998E-2</v>
      </c>
      <c r="AA1476" s="11">
        <v>0.01</v>
      </c>
      <c r="AB1476" s="11">
        <v>0</v>
      </c>
      <c r="AC1476" s="11">
        <v>0</v>
      </c>
    </row>
    <row r="1477" spans="1:29" ht="11.5">
      <c r="A1477" s="15">
        <v>1460</v>
      </c>
      <c r="B1477" s="13" t="s">
        <v>1059</v>
      </c>
      <c r="C1477" s="14" t="s">
        <v>1165</v>
      </c>
      <c r="D1477" s="12"/>
      <c r="E1477" s="12">
        <v>414</v>
      </c>
      <c r="F1477" s="13" t="s">
        <v>1110</v>
      </c>
      <c r="G1477" s="12">
        <v>922</v>
      </c>
      <c r="H1477" s="12">
        <v>1970</v>
      </c>
      <c r="I1477" s="11">
        <v>70.725999999999999</v>
      </c>
      <c r="J1477" s="11">
        <v>56.484999999999999</v>
      </c>
      <c r="K1477" s="11">
        <v>39.101999999999997</v>
      </c>
      <c r="L1477" s="11">
        <v>31.076000000000001</v>
      </c>
      <c r="M1477" s="11">
        <v>44.68</v>
      </c>
      <c r="N1477" s="11">
        <v>45.304000000000002</v>
      </c>
      <c r="O1477" s="11">
        <v>39.164000000000001</v>
      </c>
      <c r="P1477" s="11">
        <v>31.745999999999999</v>
      </c>
      <c r="Q1477" s="11">
        <v>20.898</v>
      </c>
      <c r="R1477" s="11">
        <v>13.255000000000001</v>
      </c>
      <c r="S1477" s="11">
        <v>11.103999999999999</v>
      </c>
      <c r="T1477" s="11">
        <v>5.0309999999999997</v>
      </c>
      <c r="U1477" s="11">
        <v>4.4820000000000002</v>
      </c>
      <c r="V1477" s="11">
        <v>2.5329999999999999</v>
      </c>
      <c r="W1477" s="11">
        <v>1.8939999999999999</v>
      </c>
      <c r="X1477" s="11">
        <v>2.145</v>
      </c>
      <c r="Y1477" s="11">
        <v>0.28199999999999997</v>
      </c>
      <c r="Z1477" s="11">
        <v>9.0999999999999998E-2</v>
      </c>
      <c r="AA1477" s="11">
        <v>1.6E-2</v>
      </c>
      <c r="AB1477" s="11">
        <v>0</v>
      </c>
      <c r="AC1477" s="11">
        <v>0</v>
      </c>
    </row>
    <row r="1478" spans="1:29" ht="11.5">
      <c r="A1478" s="15">
        <v>1461</v>
      </c>
      <c r="B1478" s="13" t="s">
        <v>1059</v>
      </c>
      <c r="C1478" s="14" t="s">
        <v>1165</v>
      </c>
      <c r="D1478" s="12"/>
      <c r="E1478" s="12">
        <v>414</v>
      </c>
      <c r="F1478" s="13" t="s">
        <v>1110</v>
      </c>
      <c r="G1478" s="12">
        <v>922</v>
      </c>
      <c r="H1478" s="12">
        <v>1975</v>
      </c>
      <c r="I1478" s="11">
        <v>102.22799999999999</v>
      </c>
      <c r="J1478" s="11">
        <v>74.891999999999996</v>
      </c>
      <c r="K1478" s="11">
        <v>56.231000000000002</v>
      </c>
      <c r="L1478" s="11">
        <v>46.447000000000003</v>
      </c>
      <c r="M1478" s="11">
        <v>48.34</v>
      </c>
      <c r="N1478" s="11">
        <v>50.290999999999997</v>
      </c>
      <c r="O1478" s="11">
        <v>47.396999999999998</v>
      </c>
      <c r="P1478" s="11">
        <v>42.179000000000002</v>
      </c>
      <c r="Q1478" s="11">
        <v>29.783999999999999</v>
      </c>
      <c r="R1478" s="11">
        <v>22.443000000000001</v>
      </c>
      <c r="S1478" s="11">
        <v>12.384</v>
      </c>
      <c r="T1478" s="11">
        <v>7.41</v>
      </c>
      <c r="U1478" s="11">
        <v>6.9329999999999998</v>
      </c>
      <c r="V1478" s="11">
        <v>2.875</v>
      </c>
      <c r="W1478" s="11">
        <v>1.96</v>
      </c>
      <c r="X1478" s="11">
        <v>2.835</v>
      </c>
      <c r="Y1478" s="11">
        <v>1.1080000000000001</v>
      </c>
      <c r="Z1478" s="11">
        <v>0.10199999999999999</v>
      </c>
      <c r="AA1478" s="11">
        <v>1.9E-2</v>
      </c>
      <c r="AB1478" s="11">
        <v>2E-3</v>
      </c>
      <c r="AC1478" s="11">
        <v>0</v>
      </c>
    </row>
    <row r="1479" spans="1:29" ht="11.5">
      <c r="A1479" s="15">
        <v>1462</v>
      </c>
      <c r="B1479" s="13" t="s">
        <v>1059</v>
      </c>
      <c r="C1479" s="14" t="s">
        <v>1165</v>
      </c>
      <c r="D1479" s="12"/>
      <c r="E1479" s="12">
        <v>414</v>
      </c>
      <c r="F1479" s="13" t="s">
        <v>1110</v>
      </c>
      <c r="G1479" s="12">
        <v>922</v>
      </c>
      <c r="H1479" s="12">
        <v>1980</v>
      </c>
      <c r="I1479" s="11">
        <v>106.845</v>
      </c>
      <c r="J1479" s="11">
        <v>97.507000000000005</v>
      </c>
      <c r="K1479" s="11">
        <v>74.617999999999995</v>
      </c>
      <c r="L1479" s="11">
        <v>61.533000000000001</v>
      </c>
      <c r="M1479" s="11">
        <v>74.665000000000006</v>
      </c>
      <c r="N1479" s="11">
        <v>87.912000000000006</v>
      </c>
      <c r="O1479" s="11">
        <v>73.766999999999996</v>
      </c>
      <c r="P1479" s="11">
        <v>61.933</v>
      </c>
      <c r="Q1479" s="11">
        <v>55.033999999999999</v>
      </c>
      <c r="R1479" s="11">
        <v>32.656999999999996</v>
      </c>
      <c r="S1479" s="11">
        <v>25.152000000000001</v>
      </c>
      <c r="T1479" s="11">
        <v>12.615</v>
      </c>
      <c r="U1479" s="11">
        <v>6.9029999999999996</v>
      </c>
      <c r="V1479" s="11">
        <v>4.7640000000000002</v>
      </c>
      <c r="W1479" s="11">
        <v>2.4470000000000001</v>
      </c>
      <c r="X1479" s="11">
        <v>2.8010000000000002</v>
      </c>
      <c r="Y1479" s="11">
        <v>1.476</v>
      </c>
      <c r="Z1479" s="11">
        <v>0.36499999999999999</v>
      </c>
      <c r="AA1479" s="11">
        <v>1.7000000000000001E-2</v>
      </c>
      <c r="AB1479" s="11">
        <v>2E-3</v>
      </c>
      <c r="AC1479" s="11">
        <v>0</v>
      </c>
    </row>
    <row r="1480" spans="1:29" ht="11.5">
      <c r="A1480" s="15">
        <v>1463</v>
      </c>
      <c r="B1480" s="13" t="s">
        <v>1059</v>
      </c>
      <c r="C1480" s="14" t="s">
        <v>1165</v>
      </c>
      <c r="D1480" s="12"/>
      <c r="E1480" s="12">
        <v>414</v>
      </c>
      <c r="F1480" s="13" t="s">
        <v>1110</v>
      </c>
      <c r="G1480" s="12">
        <v>922</v>
      </c>
      <c r="H1480" s="12">
        <v>1985</v>
      </c>
      <c r="I1480" s="11">
        <v>135.17699999999999</v>
      </c>
      <c r="J1480" s="11">
        <v>102.35299999999999</v>
      </c>
      <c r="K1480" s="11">
        <v>90.22</v>
      </c>
      <c r="L1480" s="11">
        <v>74.385000000000005</v>
      </c>
      <c r="M1480" s="11">
        <v>79.710999999999999</v>
      </c>
      <c r="N1480" s="11">
        <v>113.711</v>
      </c>
      <c r="O1480" s="11">
        <v>112.76300000000001</v>
      </c>
      <c r="P1480" s="11">
        <v>86.772000000000006</v>
      </c>
      <c r="Q1480" s="11">
        <v>63.213000000000001</v>
      </c>
      <c r="R1480" s="11">
        <v>48.128999999999998</v>
      </c>
      <c r="S1480" s="11">
        <v>34.801000000000002</v>
      </c>
      <c r="T1480" s="11">
        <v>16.167999999999999</v>
      </c>
      <c r="U1480" s="11">
        <v>10.933999999999999</v>
      </c>
      <c r="V1480" s="11">
        <v>4.99</v>
      </c>
      <c r="W1480" s="11">
        <v>2.4500000000000002</v>
      </c>
      <c r="X1480" s="11">
        <v>2.9359999999999999</v>
      </c>
      <c r="Y1480" s="11">
        <v>1.4570000000000001</v>
      </c>
      <c r="Z1480" s="11">
        <v>0.48499999999999999</v>
      </c>
      <c r="AA1480" s="11">
        <v>7.4999999999999997E-2</v>
      </c>
      <c r="AB1480" s="11">
        <v>2E-3</v>
      </c>
      <c r="AC1480" s="11">
        <v>0</v>
      </c>
    </row>
    <row r="1481" spans="1:29" ht="11.5">
      <c r="A1481" s="15">
        <v>1464</v>
      </c>
      <c r="B1481" s="13" t="s">
        <v>1059</v>
      </c>
      <c r="C1481" s="14" t="s">
        <v>1165</v>
      </c>
      <c r="D1481" s="12"/>
      <c r="E1481" s="12">
        <v>414</v>
      </c>
      <c r="F1481" s="13" t="s">
        <v>1110</v>
      </c>
      <c r="G1481" s="12">
        <v>922</v>
      </c>
      <c r="H1481" s="12">
        <v>1990</v>
      </c>
      <c r="I1481" s="11">
        <v>126.375</v>
      </c>
      <c r="J1481" s="11">
        <v>133.74799999999999</v>
      </c>
      <c r="K1481" s="11">
        <v>110.57899999999999</v>
      </c>
      <c r="L1481" s="11">
        <v>89.927000000000007</v>
      </c>
      <c r="M1481" s="11">
        <v>102.053</v>
      </c>
      <c r="N1481" s="11">
        <v>141.21100000000001</v>
      </c>
      <c r="O1481" s="11">
        <v>143.06299999999999</v>
      </c>
      <c r="P1481" s="11">
        <v>109.16200000000001</v>
      </c>
      <c r="Q1481" s="11">
        <v>83.126000000000005</v>
      </c>
      <c r="R1481" s="11">
        <v>59.418999999999997</v>
      </c>
      <c r="S1481" s="11">
        <v>39.040999999999997</v>
      </c>
      <c r="T1481" s="11">
        <v>25.173999999999999</v>
      </c>
      <c r="U1481" s="11">
        <v>12.125</v>
      </c>
      <c r="V1481" s="11">
        <v>8.4250000000000007</v>
      </c>
      <c r="W1481" s="11">
        <v>3.544</v>
      </c>
      <c r="X1481" s="11">
        <v>1.5109999999999999</v>
      </c>
      <c r="Y1481" s="11">
        <v>1.526</v>
      </c>
      <c r="Z1481" s="11">
        <v>0.47899999999999998</v>
      </c>
      <c r="AA1481" s="11">
        <v>0.1</v>
      </c>
      <c r="AB1481" s="11">
        <v>8.9999999999999993E-3</v>
      </c>
      <c r="AC1481" s="11">
        <v>0</v>
      </c>
    </row>
    <row r="1482" spans="1:29" ht="11.5">
      <c r="A1482" s="15">
        <v>1465</v>
      </c>
      <c r="B1482" s="13" t="s">
        <v>1059</v>
      </c>
      <c r="C1482" s="14" t="s">
        <v>1165</v>
      </c>
      <c r="D1482" s="12"/>
      <c r="E1482" s="12">
        <v>414</v>
      </c>
      <c r="F1482" s="13" t="s">
        <v>1110</v>
      </c>
      <c r="G1482" s="12">
        <v>922</v>
      </c>
      <c r="H1482" s="12">
        <v>1995</v>
      </c>
      <c r="I1482" s="11">
        <v>90.438000000000002</v>
      </c>
      <c r="J1482" s="11">
        <v>82.052000000000007</v>
      </c>
      <c r="K1482" s="11">
        <v>81.043000000000006</v>
      </c>
      <c r="L1482" s="11">
        <v>55.283999999999999</v>
      </c>
      <c r="M1482" s="11">
        <v>67.209999999999994</v>
      </c>
      <c r="N1482" s="11">
        <v>129.035</v>
      </c>
      <c r="O1482" s="11">
        <v>125.613</v>
      </c>
      <c r="P1482" s="11">
        <v>102.973</v>
      </c>
      <c r="Q1482" s="11">
        <v>77.522000000000006</v>
      </c>
      <c r="R1482" s="11">
        <v>50.817</v>
      </c>
      <c r="S1482" s="11">
        <v>28.556000000000001</v>
      </c>
      <c r="T1482" s="11">
        <v>18.096</v>
      </c>
      <c r="U1482" s="11">
        <v>11.484999999999999</v>
      </c>
      <c r="V1482" s="11">
        <v>3.7679999999999998</v>
      </c>
      <c r="W1482" s="11">
        <v>4.7720000000000002</v>
      </c>
      <c r="X1482" s="11">
        <v>2.4449999999999998</v>
      </c>
      <c r="Y1482" s="11">
        <v>0.78600000000000003</v>
      </c>
      <c r="Z1482" s="11">
        <v>0.501</v>
      </c>
      <c r="AA1482" s="11">
        <v>9.9000000000000005E-2</v>
      </c>
      <c r="AB1482" s="11">
        <v>1.2999999999999999E-2</v>
      </c>
      <c r="AC1482" s="11">
        <v>1E-3</v>
      </c>
    </row>
    <row r="1483" spans="1:29" ht="11.5">
      <c r="A1483" s="15">
        <v>1466</v>
      </c>
      <c r="B1483" s="13" t="s">
        <v>1059</v>
      </c>
      <c r="C1483" s="14" t="s">
        <v>1165</v>
      </c>
      <c r="D1483" s="12"/>
      <c r="E1483" s="12">
        <v>414</v>
      </c>
      <c r="F1483" s="13" t="s">
        <v>1110</v>
      </c>
      <c r="G1483" s="12">
        <v>922</v>
      </c>
      <c r="H1483" s="12">
        <v>2000</v>
      </c>
      <c r="I1483" s="11">
        <v>115.95</v>
      </c>
      <c r="J1483" s="11">
        <v>100.22499999999999</v>
      </c>
      <c r="K1483" s="11">
        <v>81.884</v>
      </c>
      <c r="L1483" s="11">
        <v>88.311000000000007</v>
      </c>
      <c r="M1483" s="11">
        <v>94.95</v>
      </c>
      <c r="N1483" s="11">
        <v>109.298</v>
      </c>
      <c r="O1483" s="11">
        <v>149.696</v>
      </c>
      <c r="P1483" s="11">
        <v>137.45599999999999</v>
      </c>
      <c r="Q1483" s="11">
        <v>113.43600000000001</v>
      </c>
      <c r="R1483" s="11">
        <v>86.552999999999997</v>
      </c>
      <c r="S1483" s="11">
        <v>54.734999999999999</v>
      </c>
      <c r="T1483" s="11">
        <v>27.626999999999999</v>
      </c>
      <c r="U1483" s="11">
        <v>16.995000000000001</v>
      </c>
      <c r="V1483" s="11">
        <v>10.183</v>
      </c>
      <c r="W1483" s="11">
        <v>3.052</v>
      </c>
      <c r="X1483" s="11">
        <v>3.3069999999999999</v>
      </c>
      <c r="Y1483" s="11">
        <v>1.27</v>
      </c>
      <c r="Z1483" s="11">
        <v>0.25800000000000001</v>
      </c>
      <c r="AA1483" s="11">
        <v>0.10199999999999999</v>
      </c>
      <c r="AB1483" s="11">
        <v>1.2999999999999999E-2</v>
      </c>
      <c r="AC1483" s="11">
        <v>1E-3</v>
      </c>
    </row>
    <row r="1484" spans="1:29" ht="11.5">
      <c r="A1484" s="15">
        <v>1467</v>
      </c>
      <c r="B1484" s="13" t="s">
        <v>1059</v>
      </c>
      <c r="C1484" s="14" t="s">
        <v>1165</v>
      </c>
      <c r="D1484" s="12"/>
      <c r="E1484" s="12">
        <v>414</v>
      </c>
      <c r="F1484" s="13" t="s">
        <v>1110</v>
      </c>
      <c r="G1484" s="12">
        <v>922</v>
      </c>
      <c r="H1484" s="12">
        <v>2005</v>
      </c>
      <c r="I1484" s="11">
        <v>108.19</v>
      </c>
      <c r="J1484" s="11">
        <v>103.726</v>
      </c>
      <c r="K1484" s="11">
        <v>91.564999999999998</v>
      </c>
      <c r="L1484" s="11">
        <v>79.150999999999996</v>
      </c>
      <c r="M1484" s="11">
        <v>121.381</v>
      </c>
      <c r="N1484" s="11">
        <v>173.87700000000001</v>
      </c>
      <c r="O1484" s="11">
        <v>171.62</v>
      </c>
      <c r="P1484" s="11">
        <v>155.815</v>
      </c>
      <c r="Q1484" s="11">
        <v>112.48399999999999</v>
      </c>
      <c r="R1484" s="11">
        <v>85.739000000000004</v>
      </c>
      <c r="S1484" s="11">
        <v>57.625999999999998</v>
      </c>
      <c r="T1484" s="11">
        <v>31.033999999999999</v>
      </c>
      <c r="U1484" s="11">
        <v>19.788</v>
      </c>
      <c r="V1484" s="11">
        <v>15.859</v>
      </c>
      <c r="W1484" s="11">
        <v>8.2959999999999994</v>
      </c>
      <c r="X1484" s="11">
        <v>2.1240000000000001</v>
      </c>
      <c r="Y1484" s="11">
        <v>1.716</v>
      </c>
      <c r="Z1484" s="11">
        <v>0.41699999999999998</v>
      </c>
      <c r="AA1484" s="11">
        <v>5.1999999999999998E-2</v>
      </c>
      <c r="AB1484" s="11">
        <v>1.4E-2</v>
      </c>
      <c r="AC1484" s="11">
        <v>1E-3</v>
      </c>
    </row>
    <row r="1485" spans="1:29" ht="11.5">
      <c r="A1485" s="15">
        <v>1468</v>
      </c>
      <c r="B1485" s="13" t="s">
        <v>1059</v>
      </c>
      <c r="C1485" s="14" t="s">
        <v>1165</v>
      </c>
      <c r="D1485" s="12"/>
      <c r="E1485" s="12">
        <v>414</v>
      </c>
      <c r="F1485" s="13" t="s">
        <v>1110</v>
      </c>
      <c r="G1485" s="12">
        <v>922</v>
      </c>
      <c r="H1485" s="12">
        <v>2010</v>
      </c>
      <c r="I1485" s="11">
        <v>140.08600000000001</v>
      </c>
      <c r="J1485" s="11">
        <v>110.491</v>
      </c>
      <c r="K1485" s="11">
        <v>104.06699999999999</v>
      </c>
      <c r="L1485" s="11">
        <v>99.822999999999993</v>
      </c>
      <c r="M1485" s="11">
        <v>135.74100000000001</v>
      </c>
      <c r="N1485" s="11">
        <v>230.65700000000001</v>
      </c>
      <c r="O1485" s="11">
        <v>247.93600000000001</v>
      </c>
      <c r="P1485" s="11">
        <v>195.74199999999999</v>
      </c>
      <c r="Q1485" s="11">
        <v>168.66499999999999</v>
      </c>
      <c r="R1485" s="11">
        <v>110.76600000000001</v>
      </c>
      <c r="S1485" s="11">
        <v>77.227999999999994</v>
      </c>
      <c r="T1485" s="11">
        <v>48.701000000000001</v>
      </c>
      <c r="U1485" s="11">
        <v>25.693999999999999</v>
      </c>
      <c r="V1485" s="11">
        <v>14.965</v>
      </c>
      <c r="W1485" s="11">
        <v>11.760999999999999</v>
      </c>
      <c r="X1485" s="11">
        <v>5.79</v>
      </c>
      <c r="Y1485" s="11">
        <v>1.101</v>
      </c>
      <c r="Z1485" s="11">
        <v>0.56499999999999995</v>
      </c>
      <c r="AA1485" s="11">
        <v>8.5000000000000006E-2</v>
      </c>
      <c r="AB1485" s="11">
        <v>7.0000000000000001E-3</v>
      </c>
      <c r="AC1485" s="11">
        <v>1E-3</v>
      </c>
    </row>
    <row r="1486" spans="1:29" ht="11.5">
      <c r="A1486" s="15">
        <v>1469</v>
      </c>
      <c r="B1486" s="13" t="s">
        <v>1059</v>
      </c>
      <c r="C1486" s="14" t="s">
        <v>1165</v>
      </c>
      <c r="D1486" s="12"/>
      <c r="E1486" s="12">
        <v>414</v>
      </c>
      <c r="F1486" s="13" t="s">
        <v>1110</v>
      </c>
      <c r="G1486" s="12">
        <v>922</v>
      </c>
      <c r="H1486" s="12">
        <v>2015</v>
      </c>
      <c r="I1486" s="11">
        <v>154.839</v>
      </c>
      <c r="J1486" s="11">
        <v>144.864</v>
      </c>
      <c r="K1486" s="11">
        <v>121.843</v>
      </c>
      <c r="L1486" s="11">
        <v>113.804</v>
      </c>
      <c r="M1486" s="11">
        <v>117.88200000000001</v>
      </c>
      <c r="N1486" s="11">
        <v>186.12100000000001</v>
      </c>
      <c r="O1486" s="11">
        <v>292.28899999999999</v>
      </c>
      <c r="P1486" s="11">
        <v>314.47300000000001</v>
      </c>
      <c r="Q1486" s="11">
        <v>269.56900000000002</v>
      </c>
      <c r="R1486" s="11">
        <v>210.81</v>
      </c>
      <c r="S1486" s="11">
        <v>129.143</v>
      </c>
      <c r="T1486" s="11">
        <v>99.141999999999996</v>
      </c>
      <c r="U1486" s="11">
        <v>54.610999999999997</v>
      </c>
      <c r="V1486" s="11">
        <v>21.146000000000001</v>
      </c>
      <c r="W1486" s="11">
        <v>13.597</v>
      </c>
      <c r="X1486" s="11">
        <v>8.2669999999999995</v>
      </c>
      <c r="Y1486" s="11">
        <v>3.0920000000000001</v>
      </c>
      <c r="Z1486" s="11">
        <v>0.38200000000000001</v>
      </c>
      <c r="AA1486" s="11">
        <v>0.107</v>
      </c>
      <c r="AB1486" s="11">
        <v>8.0000000000000002E-3</v>
      </c>
      <c r="AC1486" s="11">
        <v>0</v>
      </c>
    </row>
    <row r="1487" spans="1:29" ht="11.5">
      <c r="A1487" s="15">
        <v>1470</v>
      </c>
      <c r="B1487" s="13" t="s">
        <v>1059</v>
      </c>
      <c r="C1487" s="14" t="s">
        <v>1165</v>
      </c>
      <c r="D1487" s="12"/>
      <c r="E1487" s="12">
        <v>414</v>
      </c>
      <c r="F1487" s="13" t="s">
        <v>1110</v>
      </c>
      <c r="G1487" s="12">
        <v>922</v>
      </c>
      <c r="H1487" s="12">
        <v>2020</v>
      </c>
      <c r="I1487" s="11">
        <v>148.19900000000001</v>
      </c>
      <c r="J1487" s="11">
        <v>170.63</v>
      </c>
      <c r="K1487" s="11">
        <v>172.93600000000001</v>
      </c>
      <c r="L1487" s="11">
        <v>124.29300000000001</v>
      </c>
      <c r="M1487" s="11">
        <v>113.361</v>
      </c>
      <c r="N1487" s="11">
        <v>148.35900000000001</v>
      </c>
      <c r="O1487" s="11">
        <v>226.45500000000001</v>
      </c>
      <c r="P1487" s="11">
        <v>326.22699999999998</v>
      </c>
      <c r="Q1487" s="11">
        <v>340.37700000000001</v>
      </c>
      <c r="R1487" s="11">
        <v>289.96899999999999</v>
      </c>
      <c r="S1487" s="11">
        <v>228.00800000000001</v>
      </c>
      <c r="T1487" s="11">
        <v>144.09800000000001</v>
      </c>
      <c r="U1487" s="11">
        <v>100.286</v>
      </c>
      <c r="V1487" s="11">
        <v>48.076000000000001</v>
      </c>
      <c r="W1487" s="11">
        <v>17.995000000000001</v>
      </c>
      <c r="X1487" s="11">
        <v>9.6059999999999999</v>
      </c>
      <c r="Y1487" s="11">
        <v>4.4169999999999998</v>
      </c>
      <c r="Z1487" s="11">
        <v>1.0740000000000001</v>
      </c>
      <c r="AA1487" s="11">
        <v>7.1999999999999995E-2</v>
      </c>
      <c r="AB1487" s="11">
        <v>8.0000000000000002E-3</v>
      </c>
      <c r="AC1487" s="11">
        <v>0</v>
      </c>
    </row>
    <row r="1488" spans="1:29" ht="11.5">
      <c r="A1488" s="15">
        <v>1471</v>
      </c>
      <c r="B1488" s="13" t="s">
        <v>1059</v>
      </c>
      <c r="C1488" s="14" t="s">
        <v>1166</v>
      </c>
      <c r="D1488" s="12"/>
      <c r="E1488" s="12">
        <v>422</v>
      </c>
      <c r="F1488" s="13" t="s">
        <v>1110</v>
      </c>
      <c r="G1488" s="12">
        <v>922</v>
      </c>
      <c r="H1488" s="12">
        <v>1950</v>
      </c>
      <c r="I1488" s="11">
        <v>92.652000000000001</v>
      </c>
      <c r="J1488" s="11">
        <v>68.799000000000007</v>
      </c>
      <c r="K1488" s="11">
        <v>67.075999999999993</v>
      </c>
      <c r="L1488" s="11">
        <v>67.108000000000004</v>
      </c>
      <c r="M1488" s="11">
        <v>62.451000000000001</v>
      </c>
      <c r="N1488" s="11">
        <v>49.45</v>
      </c>
      <c r="O1488" s="11">
        <v>34.892000000000003</v>
      </c>
      <c r="P1488" s="11">
        <v>42.235999999999997</v>
      </c>
      <c r="Q1488" s="11">
        <v>36.497</v>
      </c>
      <c r="R1488" s="11">
        <v>31.227</v>
      </c>
      <c r="S1488" s="11">
        <v>26.532</v>
      </c>
      <c r="T1488" s="11">
        <v>24.907</v>
      </c>
      <c r="U1488" s="11">
        <v>20.684000000000001</v>
      </c>
      <c r="V1488" s="11">
        <v>18.471</v>
      </c>
      <c r="W1488" s="11">
        <v>14.202</v>
      </c>
      <c r="X1488" s="11">
        <v>8.83</v>
      </c>
      <c r="Y1488" s="11">
        <v>3.8820000000000001</v>
      </c>
      <c r="Z1488" s="11">
        <v>1.4279999999999999</v>
      </c>
      <c r="AA1488" s="11">
        <v>0.32700000000000001</v>
      </c>
      <c r="AB1488" s="11">
        <v>0.04</v>
      </c>
      <c r="AC1488" s="11">
        <v>3.0000000000000001E-3</v>
      </c>
    </row>
    <row r="1489" spans="1:29" ht="11.5">
      <c r="A1489" s="15">
        <v>1472</v>
      </c>
      <c r="B1489" s="13" t="s">
        <v>1059</v>
      </c>
      <c r="C1489" s="14" t="s">
        <v>1166</v>
      </c>
      <c r="D1489" s="12"/>
      <c r="E1489" s="12">
        <v>422</v>
      </c>
      <c r="F1489" s="13" t="s">
        <v>1110</v>
      </c>
      <c r="G1489" s="12">
        <v>922</v>
      </c>
      <c r="H1489" s="12">
        <v>1955</v>
      </c>
      <c r="I1489" s="11">
        <v>134.363</v>
      </c>
      <c r="J1489" s="11">
        <v>89.688000000000002</v>
      </c>
      <c r="K1489" s="11">
        <v>68.209999999999994</v>
      </c>
      <c r="L1489" s="11">
        <v>66.516999999999996</v>
      </c>
      <c r="M1489" s="11">
        <v>66.239999999999995</v>
      </c>
      <c r="N1489" s="11">
        <v>61.487000000000002</v>
      </c>
      <c r="O1489" s="11">
        <v>48.664000000000001</v>
      </c>
      <c r="P1489" s="11">
        <v>34.323</v>
      </c>
      <c r="Q1489" s="11">
        <v>41.31</v>
      </c>
      <c r="R1489" s="11">
        <v>35.408999999999999</v>
      </c>
      <c r="S1489" s="11">
        <v>29.898</v>
      </c>
      <c r="T1489" s="11">
        <v>23.984000000000002</v>
      </c>
      <c r="U1489" s="11">
        <v>22.556999999999999</v>
      </c>
      <c r="V1489" s="11">
        <v>18.311</v>
      </c>
      <c r="W1489" s="11">
        <v>14.183</v>
      </c>
      <c r="X1489" s="11">
        <v>9.1780000000000008</v>
      </c>
      <c r="Y1489" s="11">
        <v>4.4770000000000003</v>
      </c>
      <c r="Z1489" s="11">
        <v>1.413</v>
      </c>
      <c r="AA1489" s="11">
        <v>0.32600000000000001</v>
      </c>
      <c r="AB1489" s="11">
        <v>4.1000000000000002E-2</v>
      </c>
      <c r="AC1489" s="11">
        <v>3.0000000000000001E-3</v>
      </c>
    </row>
    <row r="1490" spans="1:29" ht="11.5">
      <c r="A1490" s="15">
        <v>1473</v>
      </c>
      <c r="B1490" s="13" t="s">
        <v>1059</v>
      </c>
      <c r="C1490" s="14" t="s">
        <v>1166</v>
      </c>
      <c r="D1490" s="12"/>
      <c r="E1490" s="12">
        <v>422</v>
      </c>
      <c r="F1490" s="13" t="s">
        <v>1110</v>
      </c>
      <c r="G1490" s="12">
        <v>922</v>
      </c>
      <c r="H1490" s="12">
        <v>1960</v>
      </c>
      <c r="I1490" s="11">
        <v>156.613</v>
      </c>
      <c r="J1490" s="11">
        <v>134.74199999999999</v>
      </c>
      <c r="K1490" s="11">
        <v>91.314999999999998</v>
      </c>
      <c r="L1490" s="11">
        <v>69.445999999999998</v>
      </c>
      <c r="M1490" s="11">
        <v>67.302000000000007</v>
      </c>
      <c r="N1490" s="11">
        <v>66.807000000000002</v>
      </c>
      <c r="O1490" s="11">
        <v>61.921999999999997</v>
      </c>
      <c r="P1490" s="11">
        <v>48.88</v>
      </c>
      <c r="Q1490" s="11">
        <v>34.405999999999999</v>
      </c>
      <c r="R1490" s="11">
        <v>40.777999999999999</v>
      </c>
      <c r="S1490" s="11">
        <v>34.475000000000001</v>
      </c>
      <c r="T1490" s="11">
        <v>28.401</v>
      </c>
      <c r="U1490" s="11">
        <v>21.952999999999999</v>
      </c>
      <c r="V1490" s="11">
        <v>19.434999999999999</v>
      </c>
      <c r="W1490" s="11">
        <v>14.422000000000001</v>
      </c>
      <c r="X1490" s="11">
        <v>9.65</v>
      </c>
      <c r="Y1490" s="11">
        <v>4.9880000000000004</v>
      </c>
      <c r="Z1490" s="11">
        <v>1.704</v>
      </c>
      <c r="AA1490" s="11">
        <v>0.32800000000000001</v>
      </c>
      <c r="AB1490" s="11">
        <v>4.1000000000000002E-2</v>
      </c>
      <c r="AC1490" s="11">
        <v>3.0000000000000001E-3</v>
      </c>
    </row>
    <row r="1491" spans="1:29" ht="11.5">
      <c r="A1491" s="15">
        <v>1474</v>
      </c>
      <c r="B1491" s="13" t="s">
        <v>1059</v>
      </c>
      <c r="C1491" s="14" t="s">
        <v>1166</v>
      </c>
      <c r="D1491" s="12"/>
      <c r="E1491" s="12">
        <v>422</v>
      </c>
      <c r="F1491" s="13" t="s">
        <v>1110</v>
      </c>
      <c r="G1491" s="12">
        <v>922</v>
      </c>
      <c r="H1491" s="12">
        <v>1965</v>
      </c>
      <c r="I1491" s="11">
        <v>174.43100000000001</v>
      </c>
      <c r="J1491" s="11">
        <v>155.209</v>
      </c>
      <c r="K1491" s="11">
        <v>134.87799999999999</v>
      </c>
      <c r="L1491" s="11">
        <v>91.527000000000001</v>
      </c>
      <c r="M1491" s="11">
        <v>69.906999999999996</v>
      </c>
      <c r="N1491" s="11">
        <v>68.087000000000003</v>
      </c>
      <c r="O1491" s="11">
        <v>67.53</v>
      </c>
      <c r="P1491" s="11">
        <v>61.915999999999997</v>
      </c>
      <c r="Q1491" s="11">
        <v>48.237000000000002</v>
      </c>
      <c r="R1491" s="11">
        <v>33.744999999999997</v>
      </c>
      <c r="S1491" s="11">
        <v>39.273000000000003</v>
      </c>
      <c r="T1491" s="11">
        <v>32.427999999999997</v>
      </c>
      <c r="U1491" s="11">
        <v>25.748000000000001</v>
      </c>
      <c r="V1491" s="11">
        <v>18.821999999999999</v>
      </c>
      <c r="W1491" s="11">
        <v>15.228999999999999</v>
      </c>
      <c r="X1491" s="11">
        <v>9.7919999999999998</v>
      </c>
      <c r="Y1491" s="11">
        <v>5.2350000000000003</v>
      </c>
      <c r="Z1491" s="11">
        <v>1.9079999999999999</v>
      </c>
      <c r="AA1491" s="11">
        <v>0.40100000000000002</v>
      </c>
      <c r="AB1491" s="11">
        <v>4.2999999999999997E-2</v>
      </c>
      <c r="AC1491" s="11">
        <v>3.0000000000000001E-3</v>
      </c>
    </row>
    <row r="1492" spans="1:29" ht="11.5">
      <c r="A1492" s="15">
        <v>1475</v>
      </c>
      <c r="B1492" s="13" t="s">
        <v>1059</v>
      </c>
      <c r="C1492" s="14" t="s">
        <v>1166</v>
      </c>
      <c r="D1492" s="12"/>
      <c r="E1492" s="12">
        <v>422</v>
      </c>
      <c r="F1492" s="13" t="s">
        <v>1110</v>
      </c>
      <c r="G1492" s="12">
        <v>922</v>
      </c>
      <c r="H1492" s="12">
        <v>1970</v>
      </c>
      <c r="I1492" s="11">
        <v>175.06299999999999</v>
      </c>
      <c r="J1492" s="11">
        <v>165.91900000000001</v>
      </c>
      <c r="K1492" s="11">
        <v>149.79900000000001</v>
      </c>
      <c r="L1492" s="11">
        <v>128.619</v>
      </c>
      <c r="M1492" s="11">
        <v>86.710999999999999</v>
      </c>
      <c r="N1492" s="11">
        <v>68.108999999999995</v>
      </c>
      <c r="O1492" s="11">
        <v>65.891000000000005</v>
      </c>
      <c r="P1492" s="11">
        <v>65.072999999999993</v>
      </c>
      <c r="Q1492" s="11">
        <v>59.384999999999998</v>
      </c>
      <c r="R1492" s="11">
        <v>45.884</v>
      </c>
      <c r="S1492" s="11">
        <v>31.481999999999999</v>
      </c>
      <c r="T1492" s="11">
        <v>34.981000000000002</v>
      </c>
      <c r="U1492" s="11">
        <v>28.609000000000002</v>
      </c>
      <c r="V1492" s="11">
        <v>22.03</v>
      </c>
      <c r="W1492" s="11">
        <v>14.509</v>
      </c>
      <c r="X1492" s="11">
        <v>10.397</v>
      </c>
      <c r="Y1492" s="11">
        <v>5.2610000000000001</v>
      </c>
      <c r="Z1492" s="11">
        <v>2.0009999999999999</v>
      </c>
      <c r="AA1492" s="11">
        <v>0.45300000000000001</v>
      </c>
      <c r="AB1492" s="11">
        <v>5.1999999999999998E-2</v>
      </c>
      <c r="AC1492" s="11">
        <v>3.0000000000000001E-3</v>
      </c>
    </row>
    <row r="1493" spans="1:29" ht="11.5">
      <c r="A1493" s="15">
        <v>1476</v>
      </c>
      <c r="B1493" s="13" t="s">
        <v>1059</v>
      </c>
      <c r="C1493" s="14" t="s">
        <v>1166</v>
      </c>
      <c r="D1493" s="12"/>
      <c r="E1493" s="12">
        <v>422</v>
      </c>
      <c r="F1493" s="13" t="s">
        <v>1110</v>
      </c>
      <c r="G1493" s="12">
        <v>922</v>
      </c>
      <c r="H1493" s="12">
        <v>1975</v>
      </c>
      <c r="I1493" s="11">
        <v>185.429</v>
      </c>
      <c r="J1493" s="11">
        <v>172.48099999999999</v>
      </c>
      <c r="K1493" s="11">
        <v>164.477</v>
      </c>
      <c r="L1493" s="11">
        <v>148.33600000000001</v>
      </c>
      <c r="M1493" s="11">
        <v>126.93600000000001</v>
      </c>
      <c r="N1493" s="11">
        <v>85.388999999999996</v>
      </c>
      <c r="O1493" s="11">
        <v>67.034999999999997</v>
      </c>
      <c r="P1493" s="11">
        <v>64.718999999999994</v>
      </c>
      <c r="Q1493" s="11">
        <v>63.610999999999997</v>
      </c>
      <c r="R1493" s="11">
        <v>57.555</v>
      </c>
      <c r="S1493" s="11">
        <v>43.832000000000001</v>
      </c>
      <c r="T1493" s="11">
        <v>29.373000000000001</v>
      </c>
      <c r="U1493" s="11">
        <v>31.52</v>
      </c>
      <c r="V1493" s="11">
        <v>24.401</v>
      </c>
      <c r="W1493" s="11">
        <v>17.227</v>
      </c>
      <c r="X1493" s="11">
        <v>9.8670000000000009</v>
      </c>
      <c r="Y1493" s="11">
        <v>5.6630000000000003</v>
      </c>
      <c r="Z1493" s="11">
        <v>2.04</v>
      </c>
      <c r="AA1493" s="11">
        <v>0.48199999999999998</v>
      </c>
      <c r="AB1493" s="11">
        <v>5.8999999999999997E-2</v>
      </c>
      <c r="AC1493" s="11">
        <v>4.0000000000000001E-3</v>
      </c>
    </row>
    <row r="1494" spans="1:29" ht="11.5">
      <c r="A1494" s="15">
        <v>1477</v>
      </c>
      <c r="B1494" s="13" t="s">
        <v>1059</v>
      </c>
      <c r="C1494" s="14" t="s">
        <v>1166</v>
      </c>
      <c r="D1494" s="12"/>
      <c r="E1494" s="12">
        <v>422</v>
      </c>
      <c r="F1494" s="13" t="s">
        <v>1110</v>
      </c>
      <c r="G1494" s="12">
        <v>922</v>
      </c>
      <c r="H1494" s="12">
        <v>1980</v>
      </c>
      <c r="I1494" s="11">
        <v>185.42099999999999</v>
      </c>
      <c r="J1494" s="11">
        <v>171.244</v>
      </c>
      <c r="K1494" s="11">
        <v>158.28299999999999</v>
      </c>
      <c r="L1494" s="11">
        <v>144.47499999999999</v>
      </c>
      <c r="M1494" s="11">
        <v>119.976</v>
      </c>
      <c r="N1494" s="11">
        <v>100.004</v>
      </c>
      <c r="O1494" s="11">
        <v>64.709999999999994</v>
      </c>
      <c r="P1494" s="11">
        <v>50.357999999999997</v>
      </c>
      <c r="Q1494" s="11">
        <v>53.636000000000003</v>
      </c>
      <c r="R1494" s="11">
        <v>55.604999999999997</v>
      </c>
      <c r="S1494" s="11">
        <v>50.427</v>
      </c>
      <c r="T1494" s="11">
        <v>37.447000000000003</v>
      </c>
      <c r="U1494" s="11">
        <v>24.518999999999998</v>
      </c>
      <c r="V1494" s="11">
        <v>26.532</v>
      </c>
      <c r="W1494" s="11">
        <v>19.263999999999999</v>
      </c>
      <c r="X1494" s="11">
        <v>11.848000000000001</v>
      </c>
      <c r="Y1494" s="11">
        <v>5.4470000000000001</v>
      </c>
      <c r="Z1494" s="11">
        <v>2.2240000000000002</v>
      </c>
      <c r="AA1494" s="11">
        <v>0.495</v>
      </c>
      <c r="AB1494" s="11">
        <v>6.4000000000000001E-2</v>
      </c>
      <c r="AC1494" s="11">
        <v>4.0000000000000001E-3</v>
      </c>
    </row>
    <row r="1495" spans="1:29" ht="11.5">
      <c r="A1495" s="15">
        <v>1478</v>
      </c>
      <c r="B1495" s="13" t="s">
        <v>1059</v>
      </c>
      <c r="C1495" s="14" t="s">
        <v>1166</v>
      </c>
      <c r="D1495" s="12"/>
      <c r="E1495" s="12">
        <v>422</v>
      </c>
      <c r="F1495" s="13" t="s">
        <v>1110</v>
      </c>
      <c r="G1495" s="12">
        <v>922</v>
      </c>
      <c r="H1495" s="12">
        <v>1985</v>
      </c>
      <c r="I1495" s="11">
        <v>178.47200000000001</v>
      </c>
      <c r="J1495" s="11">
        <v>178.96</v>
      </c>
      <c r="K1495" s="11">
        <v>167.93899999999999</v>
      </c>
      <c r="L1495" s="11">
        <v>150.477</v>
      </c>
      <c r="M1495" s="11">
        <v>126.886</v>
      </c>
      <c r="N1495" s="11">
        <v>98.171000000000006</v>
      </c>
      <c r="O1495" s="11">
        <v>81.225999999999999</v>
      </c>
      <c r="P1495" s="11">
        <v>50.975999999999999</v>
      </c>
      <c r="Q1495" s="11">
        <v>40.697000000000003</v>
      </c>
      <c r="R1495" s="11">
        <v>46.463000000000001</v>
      </c>
      <c r="S1495" s="11">
        <v>49.674999999999997</v>
      </c>
      <c r="T1495" s="11">
        <v>44.981999999999999</v>
      </c>
      <c r="U1495" s="11">
        <v>32.457999999999998</v>
      </c>
      <c r="V1495" s="11">
        <v>20.128</v>
      </c>
      <c r="W1495" s="11">
        <v>20.395</v>
      </c>
      <c r="X1495" s="11">
        <v>12.933999999999999</v>
      </c>
      <c r="Y1495" s="11">
        <v>6.3570000000000002</v>
      </c>
      <c r="Z1495" s="11">
        <v>2.1059999999999999</v>
      </c>
      <c r="AA1495" s="11">
        <v>0.54500000000000004</v>
      </c>
      <c r="AB1495" s="11">
        <v>6.4000000000000001E-2</v>
      </c>
      <c r="AC1495" s="11">
        <v>5.0000000000000001E-3</v>
      </c>
    </row>
    <row r="1496" spans="1:29" ht="11.5">
      <c r="A1496" s="15">
        <v>1479</v>
      </c>
      <c r="B1496" s="13" t="s">
        <v>1059</v>
      </c>
      <c r="C1496" s="14" t="s">
        <v>1166</v>
      </c>
      <c r="D1496" s="12"/>
      <c r="E1496" s="12">
        <v>422</v>
      </c>
      <c r="F1496" s="13" t="s">
        <v>1110</v>
      </c>
      <c r="G1496" s="12">
        <v>922</v>
      </c>
      <c r="H1496" s="12">
        <v>1990</v>
      </c>
      <c r="I1496" s="11">
        <v>180.797</v>
      </c>
      <c r="J1496" s="11">
        <v>174.286</v>
      </c>
      <c r="K1496" s="11">
        <v>176.76900000000001</v>
      </c>
      <c r="L1496" s="11">
        <v>162.95500000000001</v>
      </c>
      <c r="M1496" s="11">
        <v>139.44200000000001</v>
      </c>
      <c r="N1496" s="11">
        <v>113.28700000000001</v>
      </c>
      <c r="O1496" s="11">
        <v>86.519000000000005</v>
      </c>
      <c r="P1496" s="11">
        <v>72.509</v>
      </c>
      <c r="Q1496" s="11">
        <v>44.872</v>
      </c>
      <c r="R1496" s="11">
        <v>36.235999999999997</v>
      </c>
      <c r="S1496" s="11">
        <v>42.524000000000001</v>
      </c>
      <c r="T1496" s="11">
        <v>45.442</v>
      </c>
      <c r="U1496" s="11">
        <v>40.158000000000001</v>
      </c>
      <c r="V1496" s="11">
        <v>27.571999999999999</v>
      </c>
      <c r="W1496" s="11">
        <v>15.706</v>
      </c>
      <c r="X1496" s="11">
        <v>14.032</v>
      </c>
      <c r="Y1496" s="11">
        <v>7.1559999999999997</v>
      </c>
      <c r="Z1496" s="11">
        <v>2.528</v>
      </c>
      <c r="AA1496" s="11">
        <v>0.52300000000000002</v>
      </c>
      <c r="AB1496" s="11">
        <v>7.3999999999999996E-2</v>
      </c>
      <c r="AC1496" s="11">
        <v>5.0000000000000001E-3</v>
      </c>
    </row>
    <row r="1497" spans="1:29" ht="11.5">
      <c r="A1497" s="15">
        <v>1480</v>
      </c>
      <c r="B1497" s="13" t="s">
        <v>1059</v>
      </c>
      <c r="C1497" s="14" t="s">
        <v>1166</v>
      </c>
      <c r="D1497" s="12"/>
      <c r="E1497" s="12">
        <v>422</v>
      </c>
      <c r="F1497" s="13" t="s">
        <v>1110</v>
      </c>
      <c r="G1497" s="12">
        <v>922</v>
      </c>
      <c r="H1497" s="12">
        <v>1995</v>
      </c>
      <c r="I1497" s="11">
        <v>219.953</v>
      </c>
      <c r="J1497" s="11">
        <v>188.74100000000001</v>
      </c>
      <c r="K1497" s="11">
        <v>178.57</v>
      </c>
      <c r="L1497" s="11">
        <v>188.68899999999999</v>
      </c>
      <c r="M1497" s="11">
        <v>191.30500000000001</v>
      </c>
      <c r="N1497" s="11">
        <v>175.386</v>
      </c>
      <c r="O1497" s="11">
        <v>144.24100000000001</v>
      </c>
      <c r="P1497" s="11">
        <v>108.93899999999999</v>
      </c>
      <c r="Q1497" s="11">
        <v>87.472999999999999</v>
      </c>
      <c r="R1497" s="11">
        <v>54.566000000000003</v>
      </c>
      <c r="S1497" s="11">
        <v>42.067</v>
      </c>
      <c r="T1497" s="11">
        <v>44.948999999999998</v>
      </c>
      <c r="U1497" s="11">
        <v>44.792999999999999</v>
      </c>
      <c r="V1497" s="11">
        <v>37.109000000000002</v>
      </c>
      <c r="W1497" s="11">
        <v>23.521000000000001</v>
      </c>
      <c r="X1497" s="11">
        <v>11.904999999999999</v>
      </c>
      <c r="Y1497" s="11">
        <v>8.5229999999999997</v>
      </c>
      <c r="Z1497" s="11">
        <v>3.0459999999999998</v>
      </c>
      <c r="AA1497" s="11">
        <v>0.64400000000000002</v>
      </c>
      <c r="AB1497" s="11">
        <v>7.0000000000000007E-2</v>
      </c>
      <c r="AC1497" s="11">
        <v>5.0000000000000001E-3</v>
      </c>
    </row>
    <row r="1498" spans="1:29" ht="11.5">
      <c r="A1498" s="15">
        <v>1481</v>
      </c>
      <c r="B1498" s="13" t="s">
        <v>1059</v>
      </c>
      <c r="C1498" s="14" t="s">
        <v>1166</v>
      </c>
      <c r="D1498" s="12"/>
      <c r="E1498" s="12">
        <v>422</v>
      </c>
      <c r="F1498" s="13" t="s">
        <v>1110</v>
      </c>
      <c r="G1498" s="12">
        <v>922</v>
      </c>
      <c r="H1498" s="12">
        <v>2000</v>
      </c>
      <c r="I1498" s="11">
        <v>213.40199999999999</v>
      </c>
      <c r="J1498" s="11">
        <v>211.51400000000001</v>
      </c>
      <c r="K1498" s="11">
        <v>187.583</v>
      </c>
      <c r="L1498" s="11">
        <v>178.523</v>
      </c>
      <c r="M1498" s="11">
        <v>186.67</v>
      </c>
      <c r="N1498" s="11">
        <v>188.55799999999999</v>
      </c>
      <c r="O1498" s="11">
        <v>173.94900000000001</v>
      </c>
      <c r="P1498" s="11">
        <v>142.47499999999999</v>
      </c>
      <c r="Q1498" s="11">
        <v>106.43</v>
      </c>
      <c r="R1498" s="11">
        <v>87.716999999999999</v>
      </c>
      <c r="S1498" s="11">
        <v>53.405999999999999</v>
      </c>
      <c r="T1498" s="11">
        <v>38.954999999999998</v>
      </c>
      <c r="U1498" s="11">
        <v>43.405000000000001</v>
      </c>
      <c r="V1498" s="11">
        <v>42.298999999999999</v>
      </c>
      <c r="W1498" s="11">
        <v>31.614999999999998</v>
      </c>
      <c r="X1498" s="11">
        <v>16.881</v>
      </c>
      <c r="Y1498" s="11">
        <v>6.7450000000000001</v>
      </c>
      <c r="Z1498" s="11">
        <v>3.6749999999999998</v>
      </c>
      <c r="AA1498" s="11">
        <v>0.81299999999999994</v>
      </c>
      <c r="AB1498" s="11">
        <v>9.0999999999999998E-2</v>
      </c>
      <c r="AC1498" s="11">
        <v>5.0000000000000001E-3</v>
      </c>
    </row>
    <row r="1499" spans="1:29" ht="11.5">
      <c r="A1499" s="15">
        <v>1482</v>
      </c>
      <c r="B1499" s="13" t="s">
        <v>1059</v>
      </c>
      <c r="C1499" s="14" t="s">
        <v>1166</v>
      </c>
      <c r="D1499" s="12"/>
      <c r="E1499" s="12">
        <v>422</v>
      </c>
      <c r="F1499" s="13" t="s">
        <v>1110</v>
      </c>
      <c r="G1499" s="12">
        <v>922</v>
      </c>
      <c r="H1499" s="12">
        <v>2005</v>
      </c>
      <c r="I1499" s="11">
        <v>214.29599999999999</v>
      </c>
      <c r="J1499" s="11">
        <v>242.01400000000001</v>
      </c>
      <c r="K1499" s="11">
        <v>253.82900000000001</v>
      </c>
      <c r="L1499" s="11">
        <v>219.93600000000001</v>
      </c>
      <c r="M1499" s="11">
        <v>200.32400000000001</v>
      </c>
      <c r="N1499" s="11">
        <v>192.55199999999999</v>
      </c>
      <c r="O1499" s="11">
        <v>182.63800000000001</v>
      </c>
      <c r="P1499" s="11">
        <v>198.09700000000001</v>
      </c>
      <c r="Q1499" s="11">
        <v>190.809</v>
      </c>
      <c r="R1499" s="11">
        <v>134.32599999999999</v>
      </c>
      <c r="S1499" s="11">
        <v>97.846999999999994</v>
      </c>
      <c r="T1499" s="11">
        <v>75.070999999999998</v>
      </c>
      <c r="U1499" s="11">
        <v>54.786999999999999</v>
      </c>
      <c r="V1499" s="11">
        <v>51.411000000000001</v>
      </c>
      <c r="W1499" s="11">
        <v>41.698</v>
      </c>
      <c r="X1499" s="11">
        <v>23.6</v>
      </c>
      <c r="Y1499" s="11">
        <v>12.069000000000001</v>
      </c>
      <c r="Z1499" s="11">
        <v>4.05</v>
      </c>
      <c r="AA1499" s="11">
        <v>1.0669999999999999</v>
      </c>
      <c r="AB1499" s="11">
        <v>0.128</v>
      </c>
      <c r="AC1499" s="11">
        <v>7.0000000000000001E-3</v>
      </c>
    </row>
    <row r="1500" spans="1:29" ht="11.5">
      <c r="A1500" s="15">
        <v>1483</v>
      </c>
      <c r="B1500" s="13" t="s">
        <v>1059</v>
      </c>
      <c r="C1500" s="14" t="s">
        <v>1166</v>
      </c>
      <c r="D1500" s="12"/>
      <c r="E1500" s="12">
        <v>422</v>
      </c>
      <c r="F1500" s="13" t="s">
        <v>1110</v>
      </c>
      <c r="G1500" s="12">
        <v>922</v>
      </c>
      <c r="H1500" s="12">
        <v>2010</v>
      </c>
      <c r="I1500" s="11">
        <v>189.89500000000001</v>
      </c>
      <c r="J1500" s="11">
        <v>213.392</v>
      </c>
      <c r="K1500" s="11">
        <v>241.465</v>
      </c>
      <c r="L1500" s="11">
        <v>252.63900000000001</v>
      </c>
      <c r="M1500" s="11">
        <v>217.45099999999999</v>
      </c>
      <c r="N1500" s="11">
        <v>197.31700000000001</v>
      </c>
      <c r="O1500" s="11">
        <v>189.904</v>
      </c>
      <c r="P1500" s="11">
        <v>180.483</v>
      </c>
      <c r="Q1500" s="11">
        <v>196.065</v>
      </c>
      <c r="R1500" s="11">
        <v>188.46</v>
      </c>
      <c r="S1500" s="11">
        <v>131.77099999999999</v>
      </c>
      <c r="T1500" s="11">
        <v>94.801000000000002</v>
      </c>
      <c r="U1500" s="11">
        <v>71.257000000000005</v>
      </c>
      <c r="V1500" s="11">
        <v>50.280999999999999</v>
      </c>
      <c r="W1500" s="11">
        <v>44.51</v>
      </c>
      <c r="X1500" s="11">
        <v>32.746000000000002</v>
      </c>
      <c r="Y1500" s="11">
        <v>15.667999999999999</v>
      </c>
      <c r="Z1500" s="11">
        <v>6.0369999999999999</v>
      </c>
      <c r="AA1500" s="11">
        <v>1.3260000000000001</v>
      </c>
      <c r="AB1500" s="11">
        <v>0.19400000000000001</v>
      </c>
      <c r="AC1500" s="11">
        <v>1.2E-2</v>
      </c>
    </row>
    <row r="1501" spans="1:29" ht="11.5">
      <c r="A1501" s="15">
        <v>1484</v>
      </c>
      <c r="B1501" s="13" t="s">
        <v>1059</v>
      </c>
      <c r="C1501" s="14" t="s">
        <v>1166</v>
      </c>
      <c r="D1501" s="12"/>
      <c r="E1501" s="12">
        <v>422</v>
      </c>
      <c r="F1501" s="13" t="s">
        <v>1110</v>
      </c>
      <c r="G1501" s="12">
        <v>922</v>
      </c>
      <c r="H1501" s="12">
        <v>2015</v>
      </c>
      <c r="I1501" s="11">
        <v>321.45</v>
      </c>
      <c r="J1501" s="11">
        <v>304.88099999999997</v>
      </c>
      <c r="K1501" s="11">
        <v>298.983</v>
      </c>
      <c r="L1501" s="11">
        <v>298.80799999999999</v>
      </c>
      <c r="M1501" s="11">
        <v>284.303</v>
      </c>
      <c r="N1501" s="11">
        <v>245.095</v>
      </c>
      <c r="O1501" s="11">
        <v>234.351</v>
      </c>
      <c r="P1501" s="11">
        <v>229.511</v>
      </c>
      <c r="Q1501" s="11">
        <v>211.791</v>
      </c>
      <c r="R1501" s="11">
        <v>218.57900000000001</v>
      </c>
      <c r="S1501" s="11">
        <v>204.42400000000001</v>
      </c>
      <c r="T1501" s="11">
        <v>141.602</v>
      </c>
      <c r="U1501" s="11">
        <v>99.786000000000001</v>
      </c>
      <c r="V1501" s="11">
        <v>72.421999999999997</v>
      </c>
      <c r="W1501" s="11">
        <v>48.783999999999999</v>
      </c>
      <c r="X1501" s="11">
        <v>38.954999999999998</v>
      </c>
      <c r="Y1501" s="11">
        <v>23.51</v>
      </c>
      <c r="Z1501" s="11">
        <v>8.2309999999999999</v>
      </c>
      <c r="AA1501" s="11">
        <v>2.077</v>
      </c>
      <c r="AB1501" s="11">
        <v>0.25800000000000001</v>
      </c>
      <c r="AC1501" s="11">
        <v>1.9E-2</v>
      </c>
    </row>
    <row r="1502" spans="1:29" ht="11.5">
      <c r="A1502" s="15">
        <v>1485</v>
      </c>
      <c r="B1502" s="13" t="s">
        <v>1059</v>
      </c>
      <c r="C1502" s="14" t="s">
        <v>1166</v>
      </c>
      <c r="D1502" s="12"/>
      <c r="E1502" s="12">
        <v>422</v>
      </c>
      <c r="F1502" s="13" t="s">
        <v>1110</v>
      </c>
      <c r="G1502" s="12">
        <v>922</v>
      </c>
      <c r="H1502" s="12">
        <v>2020</v>
      </c>
      <c r="I1502" s="11">
        <v>289.06799999999998</v>
      </c>
      <c r="J1502" s="11">
        <v>306.54399999999998</v>
      </c>
      <c r="K1502" s="11">
        <v>293.83100000000002</v>
      </c>
      <c r="L1502" s="11">
        <v>291.37099999999998</v>
      </c>
      <c r="M1502" s="11">
        <v>294.13799999999998</v>
      </c>
      <c r="N1502" s="11">
        <v>280.101</v>
      </c>
      <c r="O1502" s="11">
        <v>239.80500000000001</v>
      </c>
      <c r="P1502" s="11">
        <v>228.624</v>
      </c>
      <c r="Q1502" s="11">
        <v>224.488</v>
      </c>
      <c r="R1502" s="11">
        <v>207.15700000000001</v>
      </c>
      <c r="S1502" s="11">
        <v>213.215</v>
      </c>
      <c r="T1502" s="11">
        <v>197.62899999999999</v>
      </c>
      <c r="U1502" s="11">
        <v>134.29300000000001</v>
      </c>
      <c r="V1502" s="11">
        <v>91.716999999999999</v>
      </c>
      <c r="W1502" s="11">
        <v>62.981000000000002</v>
      </c>
      <c r="X1502" s="11">
        <v>38.67</v>
      </c>
      <c r="Y1502" s="11">
        <v>26.526</v>
      </c>
      <c r="Z1502" s="11">
        <v>12.29</v>
      </c>
      <c r="AA1502" s="11">
        <v>2.8610000000000002</v>
      </c>
      <c r="AB1502" s="11">
        <v>0.41099999999999998</v>
      </c>
      <c r="AC1502" s="11">
        <v>2.5999999999999999E-2</v>
      </c>
    </row>
    <row r="1503" spans="1:29" ht="11.5">
      <c r="A1503" s="15">
        <v>1486</v>
      </c>
      <c r="B1503" s="13" t="s">
        <v>1059</v>
      </c>
      <c r="C1503" s="14" t="s">
        <v>1167</v>
      </c>
      <c r="D1503" s="12"/>
      <c r="E1503" s="12">
        <v>512</v>
      </c>
      <c r="F1503" s="13" t="s">
        <v>1110</v>
      </c>
      <c r="G1503" s="12">
        <v>922</v>
      </c>
      <c r="H1503" s="12">
        <v>1950</v>
      </c>
      <c r="I1503" s="11">
        <v>39.790999999999997</v>
      </c>
      <c r="J1503" s="11">
        <v>31.390999999999998</v>
      </c>
      <c r="K1503" s="11">
        <v>27.081</v>
      </c>
      <c r="L1503" s="11">
        <v>23.542999999999999</v>
      </c>
      <c r="M1503" s="11">
        <v>20.227</v>
      </c>
      <c r="N1503" s="11">
        <v>17.353999999999999</v>
      </c>
      <c r="O1503" s="11">
        <v>14.811</v>
      </c>
      <c r="P1503" s="11">
        <v>12.821</v>
      </c>
      <c r="Q1503" s="11">
        <v>10.943</v>
      </c>
      <c r="R1503" s="11">
        <v>9.1720000000000006</v>
      </c>
      <c r="S1503" s="11">
        <v>7.516</v>
      </c>
      <c r="T1503" s="11">
        <v>5.7480000000000002</v>
      </c>
      <c r="U1503" s="11">
        <v>4.4210000000000003</v>
      </c>
      <c r="V1503" s="11">
        <v>3.2050000000000001</v>
      </c>
      <c r="W1503" s="11">
        <v>2.0990000000000002</v>
      </c>
      <c r="X1503" s="11">
        <v>1.1060000000000001</v>
      </c>
      <c r="Y1503" s="11">
        <v>0.35199999999999998</v>
      </c>
      <c r="Z1503" s="11">
        <v>0.08</v>
      </c>
      <c r="AA1503" s="11">
        <v>8.9999999999999993E-3</v>
      </c>
      <c r="AB1503" s="11">
        <v>0</v>
      </c>
      <c r="AC1503" s="11">
        <v>0</v>
      </c>
    </row>
    <row r="1504" spans="1:29" ht="11.5">
      <c r="A1504" s="15">
        <v>1487</v>
      </c>
      <c r="B1504" s="13" t="s">
        <v>1059</v>
      </c>
      <c r="C1504" s="14" t="s">
        <v>1167</v>
      </c>
      <c r="D1504" s="12"/>
      <c r="E1504" s="12">
        <v>512</v>
      </c>
      <c r="F1504" s="13" t="s">
        <v>1110</v>
      </c>
      <c r="G1504" s="12">
        <v>922</v>
      </c>
      <c r="H1504" s="12">
        <v>1955</v>
      </c>
      <c r="I1504" s="11">
        <v>43.19</v>
      </c>
      <c r="J1504" s="11">
        <v>34.54</v>
      </c>
      <c r="K1504" s="11">
        <v>30.41</v>
      </c>
      <c r="L1504" s="11">
        <v>26.132999999999999</v>
      </c>
      <c r="M1504" s="11">
        <v>21.85</v>
      </c>
      <c r="N1504" s="11">
        <v>17.041</v>
      </c>
      <c r="O1504" s="11">
        <v>13.835000000000001</v>
      </c>
      <c r="P1504" s="11">
        <v>12.781000000000001</v>
      </c>
      <c r="Q1504" s="11">
        <v>11.515000000000001</v>
      </c>
      <c r="R1504" s="11">
        <v>9.8330000000000002</v>
      </c>
      <c r="S1504" s="11">
        <v>8.3140000000000001</v>
      </c>
      <c r="T1504" s="11">
        <v>6.6950000000000003</v>
      </c>
      <c r="U1504" s="11">
        <v>4.8869999999999996</v>
      </c>
      <c r="V1504" s="11">
        <v>3.4649999999999999</v>
      </c>
      <c r="W1504" s="11">
        <v>2.181</v>
      </c>
      <c r="X1504" s="11">
        <v>1.127</v>
      </c>
      <c r="Y1504" s="11">
        <v>0.41599999999999998</v>
      </c>
      <c r="Z1504" s="11">
        <v>8.1000000000000003E-2</v>
      </c>
      <c r="AA1504" s="11">
        <v>8.0000000000000002E-3</v>
      </c>
      <c r="AB1504" s="11">
        <v>0</v>
      </c>
      <c r="AC1504" s="11">
        <v>0</v>
      </c>
    </row>
    <row r="1505" spans="1:29" ht="11.5">
      <c r="A1505" s="15">
        <v>1488</v>
      </c>
      <c r="B1505" s="13" t="s">
        <v>1059</v>
      </c>
      <c r="C1505" s="14" t="s">
        <v>1167</v>
      </c>
      <c r="D1505" s="12"/>
      <c r="E1505" s="12">
        <v>512</v>
      </c>
      <c r="F1505" s="13" t="s">
        <v>1110</v>
      </c>
      <c r="G1505" s="12">
        <v>922</v>
      </c>
      <c r="H1505" s="12">
        <v>1960</v>
      </c>
      <c r="I1505" s="11">
        <v>50.631</v>
      </c>
      <c r="J1505" s="11">
        <v>38.634999999999998</v>
      </c>
      <c r="K1505" s="11">
        <v>33.610999999999997</v>
      </c>
      <c r="L1505" s="11">
        <v>29.47</v>
      </c>
      <c r="M1505" s="11">
        <v>24.459</v>
      </c>
      <c r="N1505" s="11">
        <v>18.707000000000001</v>
      </c>
      <c r="O1505" s="11">
        <v>13.613</v>
      </c>
      <c r="P1505" s="11">
        <v>11.917</v>
      </c>
      <c r="Q1505" s="11">
        <v>11.545999999999999</v>
      </c>
      <c r="R1505" s="11">
        <v>10.430999999999999</v>
      </c>
      <c r="S1505" s="11">
        <v>8.98</v>
      </c>
      <c r="T1505" s="11">
        <v>7.4640000000000004</v>
      </c>
      <c r="U1505" s="11">
        <v>5.7480000000000002</v>
      </c>
      <c r="V1505" s="11">
        <v>3.8879999999999999</v>
      </c>
      <c r="W1505" s="11">
        <v>2.4129999999999998</v>
      </c>
      <c r="X1505" s="11">
        <v>1.21</v>
      </c>
      <c r="Y1505" s="11">
        <v>0.443</v>
      </c>
      <c r="Z1505" s="11">
        <v>0.1</v>
      </c>
      <c r="AA1505" s="11">
        <v>0.01</v>
      </c>
      <c r="AB1505" s="11">
        <v>0</v>
      </c>
      <c r="AC1505" s="11">
        <v>0</v>
      </c>
    </row>
    <row r="1506" spans="1:29" ht="11.5">
      <c r="A1506" s="15">
        <v>1489</v>
      </c>
      <c r="B1506" s="13" t="s">
        <v>1059</v>
      </c>
      <c r="C1506" s="14" t="s">
        <v>1167</v>
      </c>
      <c r="D1506" s="12"/>
      <c r="E1506" s="12">
        <v>512</v>
      </c>
      <c r="F1506" s="13" t="s">
        <v>1110</v>
      </c>
      <c r="G1506" s="12">
        <v>922</v>
      </c>
      <c r="H1506" s="12">
        <v>1965</v>
      </c>
      <c r="I1506" s="11">
        <v>59.222999999999999</v>
      </c>
      <c r="J1506" s="11">
        <v>46.363</v>
      </c>
      <c r="K1506" s="11">
        <v>37.744</v>
      </c>
      <c r="L1506" s="11">
        <v>32.688000000000002</v>
      </c>
      <c r="M1506" s="11">
        <v>27.803000000000001</v>
      </c>
      <c r="N1506" s="11">
        <v>21.327000000000002</v>
      </c>
      <c r="O1506" s="11">
        <v>15.29</v>
      </c>
      <c r="P1506" s="11">
        <v>11.763</v>
      </c>
      <c r="Q1506" s="11">
        <v>10.782999999999999</v>
      </c>
      <c r="R1506" s="11">
        <v>10.521000000000001</v>
      </c>
      <c r="S1506" s="11">
        <v>9.5909999999999993</v>
      </c>
      <c r="T1506" s="11">
        <v>8.1210000000000004</v>
      </c>
      <c r="U1506" s="11">
        <v>6.4720000000000004</v>
      </c>
      <c r="V1506" s="11">
        <v>4.6369999999999996</v>
      </c>
      <c r="W1506" s="11">
        <v>2.7650000000000001</v>
      </c>
      <c r="X1506" s="11">
        <v>1.381</v>
      </c>
      <c r="Y1506" s="11">
        <v>0.496</v>
      </c>
      <c r="Z1506" s="11">
        <v>0.111</v>
      </c>
      <c r="AA1506" s="11">
        <v>1.4E-2</v>
      </c>
      <c r="AB1506" s="11">
        <v>0</v>
      </c>
      <c r="AC1506" s="11">
        <v>0</v>
      </c>
    </row>
    <row r="1507" spans="1:29" ht="11.5">
      <c r="A1507" s="15">
        <v>1490</v>
      </c>
      <c r="B1507" s="13" t="s">
        <v>1059</v>
      </c>
      <c r="C1507" s="14" t="s">
        <v>1167</v>
      </c>
      <c r="D1507" s="12"/>
      <c r="E1507" s="12">
        <v>512</v>
      </c>
      <c r="F1507" s="13" t="s">
        <v>1110</v>
      </c>
      <c r="G1507" s="12">
        <v>922</v>
      </c>
      <c r="H1507" s="12">
        <v>1970</v>
      </c>
      <c r="I1507" s="11">
        <v>69.796000000000006</v>
      </c>
      <c r="J1507" s="11">
        <v>55.234000000000002</v>
      </c>
      <c r="K1507" s="11">
        <v>45.457999999999998</v>
      </c>
      <c r="L1507" s="11">
        <v>36.978000000000002</v>
      </c>
      <c r="M1507" s="11">
        <v>31.44</v>
      </c>
      <c r="N1507" s="11">
        <v>25.797000000000001</v>
      </c>
      <c r="O1507" s="11">
        <v>19.27</v>
      </c>
      <c r="P1507" s="11">
        <v>14.09</v>
      </c>
      <c r="Q1507" s="11">
        <v>10.976000000000001</v>
      </c>
      <c r="R1507" s="11">
        <v>10.036</v>
      </c>
      <c r="S1507" s="11">
        <v>9.7729999999999997</v>
      </c>
      <c r="T1507" s="11">
        <v>8.7270000000000003</v>
      </c>
      <c r="U1507" s="11">
        <v>7.0869999999999997</v>
      </c>
      <c r="V1507" s="11">
        <v>5.27</v>
      </c>
      <c r="W1507" s="11">
        <v>3.3540000000000001</v>
      </c>
      <c r="X1507" s="11">
        <v>1.6279999999999999</v>
      </c>
      <c r="Y1507" s="11">
        <v>0.59</v>
      </c>
      <c r="Z1507" s="11">
        <v>0.13300000000000001</v>
      </c>
      <c r="AA1507" s="11">
        <v>1.6E-2</v>
      </c>
      <c r="AB1507" s="11">
        <v>0</v>
      </c>
      <c r="AC1507" s="11">
        <v>0</v>
      </c>
    </row>
    <row r="1508" spans="1:29" ht="11.5">
      <c r="A1508" s="15">
        <v>1491</v>
      </c>
      <c r="B1508" s="13" t="s">
        <v>1059</v>
      </c>
      <c r="C1508" s="14" t="s">
        <v>1167</v>
      </c>
      <c r="D1508" s="12"/>
      <c r="E1508" s="12">
        <v>512</v>
      </c>
      <c r="F1508" s="13" t="s">
        <v>1110</v>
      </c>
      <c r="G1508" s="12">
        <v>922</v>
      </c>
      <c r="H1508" s="12">
        <v>1975</v>
      </c>
      <c r="I1508" s="11">
        <v>85.054000000000002</v>
      </c>
      <c r="J1508" s="11">
        <v>66.105999999999995</v>
      </c>
      <c r="K1508" s="11">
        <v>54.383000000000003</v>
      </c>
      <c r="L1508" s="11">
        <v>45.546999999999997</v>
      </c>
      <c r="M1508" s="11">
        <v>38.124000000000002</v>
      </c>
      <c r="N1508" s="11">
        <v>36.216000000000001</v>
      </c>
      <c r="O1508" s="11">
        <v>31.952999999999999</v>
      </c>
      <c r="P1508" s="11">
        <v>21.975999999999999</v>
      </c>
      <c r="Q1508" s="11">
        <v>15.015000000000001</v>
      </c>
      <c r="R1508" s="11">
        <v>11.374000000000001</v>
      </c>
      <c r="S1508" s="11">
        <v>9.6120000000000001</v>
      </c>
      <c r="T1508" s="11">
        <v>8.9390000000000001</v>
      </c>
      <c r="U1508" s="11">
        <v>7.6639999999999997</v>
      </c>
      <c r="V1508" s="11">
        <v>5.8280000000000003</v>
      </c>
      <c r="W1508" s="11">
        <v>3.8780000000000001</v>
      </c>
      <c r="X1508" s="11">
        <v>2.032</v>
      </c>
      <c r="Y1508" s="11">
        <v>0.72399999999999998</v>
      </c>
      <c r="Z1508" s="11">
        <v>0.16500000000000001</v>
      </c>
      <c r="AA1508" s="11">
        <v>0.02</v>
      </c>
      <c r="AB1508" s="11">
        <v>0</v>
      </c>
      <c r="AC1508" s="11">
        <v>0</v>
      </c>
    </row>
    <row r="1509" spans="1:29" ht="11.5">
      <c r="A1509" s="15">
        <v>1492</v>
      </c>
      <c r="B1509" s="13" t="s">
        <v>1059</v>
      </c>
      <c r="C1509" s="14" t="s">
        <v>1167</v>
      </c>
      <c r="D1509" s="12"/>
      <c r="E1509" s="12">
        <v>512</v>
      </c>
      <c r="F1509" s="13" t="s">
        <v>1110</v>
      </c>
      <c r="G1509" s="12">
        <v>922</v>
      </c>
      <c r="H1509" s="12">
        <v>1980</v>
      </c>
      <c r="I1509" s="11">
        <v>117.268</v>
      </c>
      <c r="J1509" s="11">
        <v>82.036000000000001</v>
      </c>
      <c r="K1509" s="11">
        <v>65.475999999999999</v>
      </c>
      <c r="L1509" s="11">
        <v>55.970999999999997</v>
      </c>
      <c r="M1509" s="11">
        <v>50.664000000000001</v>
      </c>
      <c r="N1509" s="11">
        <v>54.218000000000004</v>
      </c>
      <c r="O1509" s="11">
        <v>56.113999999999997</v>
      </c>
      <c r="P1509" s="11">
        <v>41.131999999999998</v>
      </c>
      <c r="Q1509" s="11">
        <v>25.690999999999999</v>
      </c>
      <c r="R1509" s="11">
        <v>17.193000000000001</v>
      </c>
      <c r="S1509" s="11">
        <v>11.361000000000001</v>
      </c>
      <c r="T1509" s="11">
        <v>8.8780000000000001</v>
      </c>
      <c r="U1509" s="11">
        <v>7.9480000000000004</v>
      </c>
      <c r="V1509" s="11">
        <v>6.3879999999999999</v>
      </c>
      <c r="W1509" s="11">
        <v>4.3840000000000003</v>
      </c>
      <c r="X1509" s="11">
        <v>2.4470000000000001</v>
      </c>
      <c r="Y1509" s="11">
        <v>0.96199999999999997</v>
      </c>
      <c r="Z1509" s="11">
        <v>0.22500000000000001</v>
      </c>
      <c r="AA1509" s="11">
        <v>2.9000000000000001E-2</v>
      </c>
      <c r="AB1509" s="11">
        <v>2E-3</v>
      </c>
      <c r="AC1509" s="11">
        <v>0</v>
      </c>
    </row>
    <row r="1510" spans="1:29" ht="11.5">
      <c r="A1510" s="15">
        <v>1493</v>
      </c>
      <c r="B1510" s="13" t="s">
        <v>1059</v>
      </c>
      <c r="C1510" s="14" t="s">
        <v>1167</v>
      </c>
      <c r="D1510" s="12"/>
      <c r="E1510" s="12">
        <v>512</v>
      </c>
      <c r="F1510" s="13" t="s">
        <v>1110</v>
      </c>
      <c r="G1510" s="12">
        <v>922</v>
      </c>
      <c r="H1510" s="12">
        <v>1985</v>
      </c>
      <c r="I1510" s="11">
        <v>151.887</v>
      </c>
      <c r="J1510" s="11">
        <v>114.61</v>
      </c>
      <c r="K1510" s="11">
        <v>81.484999999999999</v>
      </c>
      <c r="L1510" s="11">
        <v>67.227999999999994</v>
      </c>
      <c r="M1510" s="11">
        <v>61.478000000000002</v>
      </c>
      <c r="N1510" s="11">
        <v>67.831000000000003</v>
      </c>
      <c r="O1510" s="11">
        <v>75.388000000000005</v>
      </c>
      <c r="P1510" s="11">
        <v>65.67</v>
      </c>
      <c r="Q1510" s="11">
        <v>44.802</v>
      </c>
      <c r="R1510" s="11">
        <v>27.811</v>
      </c>
      <c r="S1510" s="11">
        <v>17.035</v>
      </c>
      <c r="T1510" s="11">
        <v>10.59</v>
      </c>
      <c r="U1510" s="11">
        <v>7.984</v>
      </c>
      <c r="V1510" s="11">
        <v>6.7110000000000003</v>
      </c>
      <c r="W1510" s="11">
        <v>4.9080000000000004</v>
      </c>
      <c r="X1510" s="11">
        <v>2.8769999999999998</v>
      </c>
      <c r="Y1510" s="11">
        <v>1.2290000000000001</v>
      </c>
      <c r="Z1510" s="11">
        <v>0.33100000000000002</v>
      </c>
      <c r="AA1510" s="11">
        <v>4.5999999999999999E-2</v>
      </c>
      <c r="AB1510" s="11">
        <v>3.0000000000000001E-3</v>
      </c>
      <c r="AC1510" s="11">
        <v>0</v>
      </c>
    </row>
    <row r="1511" spans="1:29" ht="11.5">
      <c r="A1511" s="15">
        <v>1494</v>
      </c>
      <c r="B1511" s="13" t="s">
        <v>1059</v>
      </c>
      <c r="C1511" s="14" t="s">
        <v>1167</v>
      </c>
      <c r="D1511" s="12"/>
      <c r="E1511" s="12">
        <v>512</v>
      </c>
      <c r="F1511" s="13" t="s">
        <v>1110</v>
      </c>
      <c r="G1511" s="12">
        <v>922</v>
      </c>
      <c r="H1511" s="12">
        <v>1990</v>
      </c>
      <c r="I1511" s="11">
        <v>165.27199999999999</v>
      </c>
      <c r="J1511" s="11">
        <v>142.33099999999999</v>
      </c>
      <c r="K1511" s="11">
        <v>110.83</v>
      </c>
      <c r="L1511" s="11">
        <v>77.125</v>
      </c>
      <c r="M1511" s="11">
        <v>78.106999999999999</v>
      </c>
      <c r="N1511" s="11">
        <v>85.358000000000004</v>
      </c>
      <c r="O1511" s="11">
        <v>89.128</v>
      </c>
      <c r="P1511" s="11">
        <v>84.156000000000006</v>
      </c>
      <c r="Q1511" s="11">
        <v>63.76</v>
      </c>
      <c r="R1511" s="11">
        <v>42.825000000000003</v>
      </c>
      <c r="S1511" s="11">
        <v>26.684000000000001</v>
      </c>
      <c r="T1511" s="11">
        <v>16.007000000000001</v>
      </c>
      <c r="U1511" s="11">
        <v>9.6229999999999993</v>
      </c>
      <c r="V1511" s="11">
        <v>6.8220000000000001</v>
      </c>
      <c r="W1511" s="11">
        <v>5.2569999999999997</v>
      </c>
      <c r="X1511" s="11">
        <v>3.335</v>
      </c>
      <c r="Y1511" s="11">
        <v>1.528</v>
      </c>
      <c r="Z1511" s="11">
        <v>0.46400000000000002</v>
      </c>
      <c r="AA1511" s="11">
        <v>7.8E-2</v>
      </c>
      <c r="AB1511" s="11">
        <v>6.0000000000000001E-3</v>
      </c>
      <c r="AC1511" s="11">
        <v>0</v>
      </c>
    </row>
    <row r="1512" spans="1:29" ht="11.5">
      <c r="A1512" s="15">
        <v>1495</v>
      </c>
      <c r="B1512" s="13" t="s">
        <v>1059</v>
      </c>
      <c r="C1512" s="14" t="s">
        <v>1167</v>
      </c>
      <c r="D1512" s="12"/>
      <c r="E1512" s="12">
        <v>512</v>
      </c>
      <c r="F1512" s="13" t="s">
        <v>1110</v>
      </c>
      <c r="G1512" s="12">
        <v>922</v>
      </c>
      <c r="H1512" s="12">
        <v>1995</v>
      </c>
      <c r="I1512" s="11">
        <v>158.14500000000001</v>
      </c>
      <c r="J1512" s="11">
        <v>151.33099999999999</v>
      </c>
      <c r="K1512" s="11">
        <v>136.63300000000001</v>
      </c>
      <c r="L1512" s="11">
        <v>103.13</v>
      </c>
      <c r="M1512" s="11">
        <v>86.863</v>
      </c>
      <c r="N1512" s="11">
        <v>142.92599999999999</v>
      </c>
      <c r="O1512" s="11">
        <v>151.24299999999999</v>
      </c>
      <c r="P1512" s="11">
        <v>123.709</v>
      </c>
      <c r="Q1512" s="11">
        <v>97.009</v>
      </c>
      <c r="R1512" s="11">
        <v>57.332999999999998</v>
      </c>
      <c r="S1512" s="11">
        <v>38.911999999999999</v>
      </c>
      <c r="T1512" s="11">
        <v>25.251000000000001</v>
      </c>
      <c r="U1512" s="11">
        <v>14.683</v>
      </c>
      <c r="V1512" s="11">
        <v>8.3140000000000001</v>
      </c>
      <c r="W1512" s="11">
        <v>5.4409999999999998</v>
      </c>
      <c r="X1512" s="11">
        <v>3.69</v>
      </c>
      <c r="Y1512" s="11">
        <v>1.865</v>
      </c>
      <c r="Z1512" s="11">
        <v>0.627</v>
      </c>
      <c r="AA1512" s="11">
        <v>0.126</v>
      </c>
      <c r="AB1512" s="11">
        <v>1.4E-2</v>
      </c>
      <c r="AC1512" s="11">
        <v>0</v>
      </c>
    </row>
    <row r="1513" spans="1:29" ht="11.5">
      <c r="A1513" s="15">
        <v>1496</v>
      </c>
      <c r="B1513" s="13" t="s">
        <v>1059</v>
      </c>
      <c r="C1513" s="14" t="s">
        <v>1167</v>
      </c>
      <c r="D1513" s="12"/>
      <c r="E1513" s="12">
        <v>512</v>
      </c>
      <c r="F1513" s="13" t="s">
        <v>1110</v>
      </c>
      <c r="G1513" s="12">
        <v>922</v>
      </c>
      <c r="H1513" s="12">
        <v>2000</v>
      </c>
      <c r="I1513" s="11">
        <v>144.80600000000001</v>
      </c>
      <c r="J1513" s="11">
        <v>147.27099999999999</v>
      </c>
      <c r="K1513" s="11">
        <v>138.77699999999999</v>
      </c>
      <c r="L1513" s="11">
        <v>125.468</v>
      </c>
      <c r="M1513" s="11">
        <v>130.23400000000001</v>
      </c>
      <c r="N1513" s="11">
        <v>126.59699999999999</v>
      </c>
      <c r="O1513" s="11">
        <v>124.343</v>
      </c>
      <c r="P1513" s="11">
        <v>100.26600000000001</v>
      </c>
      <c r="Q1513" s="11">
        <v>79.436999999999998</v>
      </c>
      <c r="R1513" s="11">
        <v>57.819000000000003</v>
      </c>
      <c r="S1513" s="11">
        <v>28.260999999999999</v>
      </c>
      <c r="T1513" s="11">
        <v>25.033999999999999</v>
      </c>
      <c r="U1513" s="11">
        <v>19.547999999999998</v>
      </c>
      <c r="V1513" s="11">
        <v>11.506</v>
      </c>
      <c r="W1513" s="11">
        <v>6.7409999999999997</v>
      </c>
      <c r="X1513" s="11">
        <v>3.9329999999999998</v>
      </c>
      <c r="Y1513" s="11">
        <v>2.1629999999999998</v>
      </c>
      <c r="Z1513" s="11">
        <v>0.82799999999999996</v>
      </c>
      <c r="AA1513" s="11">
        <v>0.19</v>
      </c>
      <c r="AB1513" s="11">
        <v>2.4E-2</v>
      </c>
      <c r="AC1513" s="11">
        <v>1E-3</v>
      </c>
    </row>
    <row r="1514" spans="1:29" ht="11.5">
      <c r="A1514" s="15">
        <v>1497</v>
      </c>
      <c r="B1514" s="13" t="s">
        <v>1059</v>
      </c>
      <c r="C1514" s="14" t="s">
        <v>1167</v>
      </c>
      <c r="D1514" s="12"/>
      <c r="E1514" s="12">
        <v>512</v>
      </c>
      <c r="F1514" s="13" t="s">
        <v>1110</v>
      </c>
      <c r="G1514" s="12">
        <v>922</v>
      </c>
      <c r="H1514" s="12">
        <v>2005</v>
      </c>
      <c r="I1514" s="11">
        <v>130.97900000000001</v>
      </c>
      <c r="J1514" s="11">
        <v>136.79499999999999</v>
      </c>
      <c r="K1514" s="11">
        <v>150.61600000000001</v>
      </c>
      <c r="L1514" s="11">
        <v>149.166</v>
      </c>
      <c r="M1514" s="11">
        <v>136.75700000000001</v>
      </c>
      <c r="N1514" s="11">
        <v>151.59700000000001</v>
      </c>
      <c r="O1514" s="11">
        <v>139.25200000000001</v>
      </c>
      <c r="P1514" s="11">
        <v>119.30200000000001</v>
      </c>
      <c r="Q1514" s="11">
        <v>95.245999999999995</v>
      </c>
      <c r="R1514" s="11">
        <v>77.152000000000001</v>
      </c>
      <c r="S1514" s="11">
        <v>52.835000000000001</v>
      </c>
      <c r="T1514" s="11">
        <v>24.169</v>
      </c>
      <c r="U1514" s="11">
        <v>22.37</v>
      </c>
      <c r="V1514" s="11">
        <v>16.283000000000001</v>
      </c>
      <c r="W1514" s="11">
        <v>9.0609999999999999</v>
      </c>
      <c r="X1514" s="11">
        <v>5.0090000000000003</v>
      </c>
      <c r="Y1514" s="11">
        <v>2.4060000000000001</v>
      </c>
      <c r="Z1514" s="11">
        <v>1.0309999999999999</v>
      </c>
      <c r="AA1514" s="11">
        <v>0.27900000000000003</v>
      </c>
      <c r="AB1514" s="11">
        <v>4.2999999999999997E-2</v>
      </c>
      <c r="AC1514" s="11">
        <v>3.0000000000000001E-3</v>
      </c>
    </row>
    <row r="1515" spans="1:29" ht="11.5">
      <c r="A1515" s="15">
        <v>1498</v>
      </c>
      <c r="B1515" s="13" t="s">
        <v>1059</v>
      </c>
      <c r="C1515" s="14" t="s">
        <v>1167</v>
      </c>
      <c r="D1515" s="12"/>
      <c r="E1515" s="12">
        <v>512</v>
      </c>
      <c r="F1515" s="13" t="s">
        <v>1110</v>
      </c>
      <c r="G1515" s="12">
        <v>922</v>
      </c>
      <c r="H1515" s="12">
        <v>2010</v>
      </c>
      <c r="I1515" s="11">
        <v>150.07400000000001</v>
      </c>
      <c r="J1515" s="11">
        <v>123.42700000000001</v>
      </c>
      <c r="K1515" s="11">
        <v>127.01300000000001</v>
      </c>
      <c r="L1515" s="11">
        <v>139.124</v>
      </c>
      <c r="M1515" s="11">
        <v>233.27600000000001</v>
      </c>
      <c r="N1515" s="11">
        <v>270.24700000000001</v>
      </c>
      <c r="O1515" s="11">
        <v>220.363</v>
      </c>
      <c r="P1515" s="11">
        <v>183.15199999999999</v>
      </c>
      <c r="Q1515" s="11">
        <v>130.61199999999999</v>
      </c>
      <c r="R1515" s="11">
        <v>81.563000000000002</v>
      </c>
      <c r="S1515" s="11">
        <v>65.525000000000006</v>
      </c>
      <c r="T1515" s="11">
        <v>45.033000000000001</v>
      </c>
      <c r="U1515" s="11">
        <v>21.245999999999999</v>
      </c>
      <c r="V1515" s="11">
        <v>18.939</v>
      </c>
      <c r="W1515" s="11">
        <v>13.179</v>
      </c>
      <c r="X1515" s="11">
        <v>6.899</v>
      </c>
      <c r="Y1515" s="11">
        <v>3.1890000000000001</v>
      </c>
      <c r="Z1515" s="11">
        <v>1.2230000000000001</v>
      </c>
      <c r="AA1515" s="11">
        <v>0.38500000000000001</v>
      </c>
      <c r="AB1515" s="11">
        <v>7.1999999999999995E-2</v>
      </c>
      <c r="AC1515" s="11">
        <v>7.0000000000000001E-3</v>
      </c>
    </row>
    <row r="1516" spans="1:29" ht="11.5">
      <c r="A1516" s="15">
        <v>1499</v>
      </c>
      <c r="B1516" s="13" t="s">
        <v>1059</v>
      </c>
      <c r="C1516" s="14" t="s">
        <v>1167</v>
      </c>
      <c r="D1516" s="12"/>
      <c r="E1516" s="12">
        <v>512</v>
      </c>
      <c r="F1516" s="13" t="s">
        <v>1110</v>
      </c>
      <c r="G1516" s="12">
        <v>922</v>
      </c>
      <c r="H1516" s="12">
        <v>2015</v>
      </c>
      <c r="I1516" s="11">
        <v>196.387</v>
      </c>
      <c r="J1516" s="11">
        <v>154.126</v>
      </c>
      <c r="K1516" s="11">
        <v>124.017</v>
      </c>
      <c r="L1516" s="11">
        <v>120.699</v>
      </c>
      <c r="M1516" s="11">
        <v>244.02600000000001</v>
      </c>
      <c r="N1516" s="11">
        <v>532.46699999999998</v>
      </c>
      <c r="O1516" s="11">
        <v>488.63600000000002</v>
      </c>
      <c r="P1516" s="11">
        <v>298.48099999999999</v>
      </c>
      <c r="Q1516" s="11">
        <v>226.27799999999999</v>
      </c>
      <c r="R1516" s="11">
        <v>138.86000000000001</v>
      </c>
      <c r="S1516" s="11">
        <v>106.651</v>
      </c>
      <c r="T1516" s="11">
        <v>70.043999999999997</v>
      </c>
      <c r="U1516" s="11">
        <v>35.953000000000003</v>
      </c>
      <c r="V1516" s="11">
        <v>14.129</v>
      </c>
      <c r="W1516" s="11">
        <v>14.981999999999999</v>
      </c>
      <c r="X1516" s="11">
        <v>10.321999999999999</v>
      </c>
      <c r="Y1516" s="11">
        <v>4.5789999999999997</v>
      </c>
      <c r="Z1516" s="11">
        <v>1.706</v>
      </c>
      <c r="AA1516" s="11">
        <v>0.48599999999999999</v>
      </c>
      <c r="AB1516" s="11">
        <v>0.104</v>
      </c>
      <c r="AC1516" s="11">
        <v>1.2999999999999999E-2</v>
      </c>
    </row>
    <row r="1517" spans="1:29" ht="11.5">
      <c r="A1517" s="15">
        <v>1500</v>
      </c>
      <c r="B1517" s="13" t="s">
        <v>1059</v>
      </c>
      <c r="C1517" s="14" t="s">
        <v>1167</v>
      </c>
      <c r="D1517" s="12"/>
      <c r="E1517" s="12">
        <v>512</v>
      </c>
      <c r="F1517" s="13" t="s">
        <v>1110</v>
      </c>
      <c r="G1517" s="12">
        <v>922</v>
      </c>
      <c r="H1517" s="12">
        <v>2020</v>
      </c>
      <c r="I1517" s="11">
        <v>231.91200000000001</v>
      </c>
      <c r="J1517" s="11">
        <v>191.62299999999999</v>
      </c>
      <c r="K1517" s="11">
        <v>165.92</v>
      </c>
      <c r="L1517" s="11">
        <v>93.682000000000002</v>
      </c>
      <c r="M1517" s="11">
        <v>200.34800000000001</v>
      </c>
      <c r="N1517" s="11">
        <v>579.65800000000002</v>
      </c>
      <c r="O1517" s="11">
        <v>668.86900000000003</v>
      </c>
      <c r="P1517" s="11">
        <v>411.483</v>
      </c>
      <c r="Q1517" s="11">
        <v>284.02300000000002</v>
      </c>
      <c r="R1517" s="11">
        <v>206.49199999999999</v>
      </c>
      <c r="S1517" s="11">
        <v>124.01</v>
      </c>
      <c r="T1517" s="11">
        <v>93.58</v>
      </c>
      <c r="U1517" s="11">
        <v>56.811</v>
      </c>
      <c r="V1517" s="11">
        <v>27.596</v>
      </c>
      <c r="W1517" s="11">
        <v>11.747</v>
      </c>
      <c r="X1517" s="11">
        <v>11.957000000000001</v>
      </c>
      <c r="Y1517" s="11">
        <v>7.0579999999999998</v>
      </c>
      <c r="Z1517" s="11">
        <v>2.5670000000000002</v>
      </c>
      <c r="AA1517" s="11">
        <v>0.72699999999999998</v>
      </c>
      <c r="AB1517" s="11">
        <v>0.14599999999999999</v>
      </c>
      <c r="AC1517" s="11">
        <v>2.1000000000000001E-2</v>
      </c>
    </row>
    <row r="1518" spans="1:29" ht="11.5">
      <c r="A1518" s="15">
        <v>1501</v>
      </c>
      <c r="B1518" s="13" t="s">
        <v>1059</v>
      </c>
      <c r="C1518" s="14" t="s">
        <v>1168</v>
      </c>
      <c r="D1518" s="12"/>
      <c r="E1518" s="12">
        <v>634</v>
      </c>
      <c r="F1518" s="13" t="s">
        <v>1110</v>
      </c>
      <c r="G1518" s="12">
        <v>922</v>
      </c>
      <c r="H1518" s="12">
        <v>1950</v>
      </c>
      <c r="I1518" s="11">
        <v>2.1949999999999998</v>
      </c>
      <c r="J1518" s="11">
        <v>1.716</v>
      </c>
      <c r="K1518" s="11">
        <v>1.4590000000000001</v>
      </c>
      <c r="L1518" s="11">
        <v>1.27</v>
      </c>
      <c r="M1518" s="11">
        <v>1.0940000000000001</v>
      </c>
      <c r="N1518" s="11">
        <v>0.93200000000000005</v>
      </c>
      <c r="O1518" s="11">
        <v>0.79400000000000004</v>
      </c>
      <c r="P1518" s="11">
        <v>0.67200000000000004</v>
      </c>
      <c r="Q1518" s="11">
        <v>0.58699999999999997</v>
      </c>
      <c r="R1518" s="11">
        <v>0.499</v>
      </c>
      <c r="S1518" s="11">
        <v>0.42399999999999999</v>
      </c>
      <c r="T1518" s="11">
        <v>0.35</v>
      </c>
      <c r="U1518" s="11">
        <v>0.27400000000000002</v>
      </c>
      <c r="V1518" s="11">
        <v>0.19500000000000001</v>
      </c>
      <c r="W1518" s="11">
        <v>0.122</v>
      </c>
      <c r="X1518" s="11">
        <v>6.2E-2</v>
      </c>
      <c r="Y1518" s="11">
        <v>1.9E-2</v>
      </c>
      <c r="Z1518" s="11">
        <v>8.0000000000000002E-3</v>
      </c>
      <c r="AA1518" s="11">
        <v>2E-3</v>
      </c>
      <c r="AB1518" s="11">
        <v>0</v>
      </c>
      <c r="AC1518" s="11">
        <v>0</v>
      </c>
    </row>
    <row r="1519" spans="1:29" ht="11.5">
      <c r="A1519" s="15">
        <v>1502</v>
      </c>
      <c r="B1519" s="13" t="s">
        <v>1059</v>
      </c>
      <c r="C1519" s="14" t="s">
        <v>1168</v>
      </c>
      <c r="D1519" s="12"/>
      <c r="E1519" s="12">
        <v>634</v>
      </c>
      <c r="F1519" s="13" t="s">
        <v>1110</v>
      </c>
      <c r="G1519" s="12">
        <v>922</v>
      </c>
      <c r="H1519" s="12">
        <v>1955</v>
      </c>
      <c r="I1519" s="11">
        <v>3.2970000000000002</v>
      </c>
      <c r="J1519" s="11">
        <v>2.3090000000000002</v>
      </c>
      <c r="K1519" s="11">
        <v>2.0179999999999998</v>
      </c>
      <c r="L1519" s="11">
        <v>1.9790000000000001</v>
      </c>
      <c r="M1519" s="11">
        <v>1.962</v>
      </c>
      <c r="N1519" s="11">
        <v>1.784</v>
      </c>
      <c r="O1519" s="11">
        <v>1.4790000000000001</v>
      </c>
      <c r="P1519" s="11">
        <v>1.179</v>
      </c>
      <c r="Q1519" s="11">
        <v>0.91500000000000004</v>
      </c>
      <c r="R1519" s="11">
        <v>0.72899999999999998</v>
      </c>
      <c r="S1519" s="11">
        <v>0.56599999999999995</v>
      </c>
      <c r="T1519" s="11">
        <v>0.439</v>
      </c>
      <c r="U1519" s="11">
        <v>0.33800000000000002</v>
      </c>
      <c r="V1519" s="11">
        <v>0.246</v>
      </c>
      <c r="W1519" s="11">
        <v>0.154</v>
      </c>
      <c r="X1519" s="11">
        <v>0.08</v>
      </c>
      <c r="Y1519" s="11">
        <v>3.4000000000000002E-2</v>
      </c>
      <c r="Z1519" s="11">
        <v>8.0000000000000002E-3</v>
      </c>
      <c r="AA1519" s="11">
        <v>2E-3</v>
      </c>
      <c r="AB1519" s="11">
        <v>0</v>
      </c>
      <c r="AC1519" s="11">
        <v>0</v>
      </c>
    </row>
    <row r="1520" spans="1:29" ht="11.5">
      <c r="A1520" s="15">
        <v>1503</v>
      </c>
      <c r="B1520" s="13" t="s">
        <v>1059</v>
      </c>
      <c r="C1520" s="14" t="s">
        <v>1168</v>
      </c>
      <c r="D1520" s="12"/>
      <c r="E1520" s="12">
        <v>634</v>
      </c>
      <c r="F1520" s="13" t="s">
        <v>1110</v>
      </c>
      <c r="G1520" s="12">
        <v>922</v>
      </c>
      <c r="H1520" s="12">
        <v>1960</v>
      </c>
      <c r="I1520" s="11">
        <v>4.2069999999999999</v>
      </c>
      <c r="J1520" s="11">
        <v>3.2690000000000001</v>
      </c>
      <c r="K1520" s="11">
        <v>2.6419999999999999</v>
      </c>
      <c r="L1520" s="11">
        <v>2.7210000000000001</v>
      </c>
      <c r="M1520" s="11">
        <v>2.8370000000000002</v>
      </c>
      <c r="N1520" s="11">
        <v>2.6429999999999998</v>
      </c>
      <c r="O1520" s="11">
        <v>2.177</v>
      </c>
      <c r="P1520" s="11">
        <v>1.7030000000000001</v>
      </c>
      <c r="Q1520" s="11">
        <v>1.2809999999999999</v>
      </c>
      <c r="R1520" s="11">
        <v>0.96399999999999997</v>
      </c>
      <c r="S1520" s="11">
        <v>0.72399999999999998</v>
      </c>
      <c r="T1520" s="11">
        <v>0.53400000000000003</v>
      </c>
      <c r="U1520" s="11">
        <v>0.40300000000000002</v>
      </c>
      <c r="V1520" s="11">
        <v>0.29499999999999998</v>
      </c>
      <c r="W1520" s="11">
        <v>0.19500000000000001</v>
      </c>
      <c r="X1520" s="11">
        <v>0.10199999999999999</v>
      </c>
      <c r="Y1520" s="11">
        <v>4.5999999999999999E-2</v>
      </c>
      <c r="Z1520" s="11">
        <v>1.6E-2</v>
      </c>
      <c r="AA1520" s="11">
        <v>3.0000000000000001E-3</v>
      </c>
      <c r="AB1520" s="11">
        <v>0</v>
      </c>
      <c r="AC1520" s="11">
        <v>0</v>
      </c>
    </row>
    <row r="1521" spans="1:29" ht="11.5">
      <c r="A1521" s="15">
        <v>1504</v>
      </c>
      <c r="B1521" s="13" t="s">
        <v>1059</v>
      </c>
      <c r="C1521" s="14" t="s">
        <v>1168</v>
      </c>
      <c r="D1521" s="12"/>
      <c r="E1521" s="12">
        <v>634</v>
      </c>
      <c r="F1521" s="13" t="s">
        <v>1110</v>
      </c>
      <c r="G1521" s="12">
        <v>922</v>
      </c>
      <c r="H1521" s="12">
        <v>1965</v>
      </c>
      <c r="I1521" s="11">
        <v>6.0449999999999999</v>
      </c>
      <c r="J1521" s="11">
        <v>4.6449999999999996</v>
      </c>
      <c r="K1521" s="11">
        <v>4.3739999999999997</v>
      </c>
      <c r="L1521" s="11">
        <v>4.7539999999999996</v>
      </c>
      <c r="M1521" s="11">
        <v>5.3979999999999997</v>
      </c>
      <c r="N1521" s="11">
        <v>5.1630000000000003</v>
      </c>
      <c r="O1521" s="11">
        <v>4.194</v>
      </c>
      <c r="P1521" s="11">
        <v>3.1669999999999998</v>
      </c>
      <c r="Q1521" s="11">
        <v>2.2509999999999999</v>
      </c>
      <c r="R1521" s="11">
        <v>1.601</v>
      </c>
      <c r="S1521" s="11">
        <v>1.089</v>
      </c>
      <c r="T1521" s="11">
        <v>0.746</v>
      </c>
      <c r="U1521" s="11">
        <v>0.53100000000000003</v>
      </c>
      <c r="V1521" s="11">
        <v>0.38100000000000001</v>
      </c>
      <c r="W1521" s="11">
        <v>0.245</v>
      </c>
      <c r="X1521" s="11">
        <v>0.13400000000000001</v>
      </c>
      <c r="Y1521" s="11">
        <v>6.0999999999999999E-2</v>
      </c>
      <c r="Z1521" s="11">
        <v>2.1999999999999999E-2</v>
      </c>
      <c r="AA1521" s="11">
        <v>6.0000000000000001E-3</v>
      </c>
      <c r="AB1521" s="11">
        <v>0</v>
      </c>
      <c r="AC1521" s="11">
        <v>0</v>
      </c>
    </row>
    <row r="1522" spans="1:29" ht="11.5">
      <c r="A1522" s="15">
        <v>1505</v>
      </c>
      <c r="B1522" s="13" t="s">
        <v>1059</v>
      </c>
      <c r="C1522" s="14" t="s">
        <v>1168</v>
      </c>
      <c r="D1522" s="12"/>
      <c r="E1522" s="12">
        <v>634</v>
      </c>
      <c r="F1522" s="13" t="s">
        <v>1110</v>
      </c>
      <c r="G1522" s="12">
        <v>922</v>
      </c>
      <c r="H1522" s="12">
        <v>1970</v>
      </c>
      <c r="I1522" s="11">
        <v>8.6639999999999997</v>
      </c>
      <c r="J1522" s="11">
        <v>6.524</v>
      </c>
      <c r="K1522" s="11">
        <v>5.3310000000000004</v>
      </c>
      <c r="L1522" s="11">
        <v>6.6509999999999998</v>
      </c>
      <c r="M1522" s="11">
        <v>9.0609999999999999</v>
      </c>
      <c r="N1522" s="11">
        <v>9.2050000000000001</v>
      </c>
      <c r="O1522" s="11">
        <v>7.4790000000000001</v>
      </c>
      <c r="P1522" s="11">
        <v>5.6710000000000003</v>
      </c>
      <c r="Q1522" s="11">
        <v>3.9870000000000001</v>
      </c>
      <c r="R1522" s="11">
        <v>2.734</v>
      </c>
      <c r="S1522" s="11">
        <v>1.7509999999999999</v>
      </c>
      <c r="T1522" s="11">
        <v>1.038</v>
      </c>
      <c r="U1522" s="11">
        <v>0.71699999999999997</v>
      </c>
      <c r="V1522" s="11">
        <v>0.46800000000000003</v>
      </c>
      <c r="W1522" s="11">
        <v>0.316</v>
      </c>
      <c r="X1522" s="11">
        <v>0.17399999999999999</v>
      </c>
      <c r="Y1522" s="11">
        <v>8.5000000000000006E-2</v>
      </c>
      <c r="Z1522" s="11">
        <v>3.2000000000000001E-2</v>
      </c>
      <c r="AA1522" s="11">
        <v>8.9999999999999993E-3</v>
      </c>
      <c r="AB1522" s="11">
        <v>2E-3</v>
      </c>
      <c r="AC1522" s="11">
        <v>0</v>
      </c>
    </row>
    <row r="1523" spans="1:29" ht="11.5">
      <c r="A1523" s="15">
        <v>1506</v>
      </c>
      <c r="B1523" s="13" t="s">
        <v>1059</v>
      </c>
      <c r="C1523" s="14" t="s">
        <v>1168</v>
      </c>
      <c r="D1523" s="12"/>
      <c r="E1523" s="12">
        <v>634</v>
      </c>
      <c r="F1523" s="13" t="s">
        <v>1110</v>
      </c>
      <c r="G1523" s="12">
        <v>922</v>
      </c>
      <c r="H1523" s="12">
        <v>1975</v>
      </c>
      <c r="I1523" s="11">
        <v>11.634</v>
      </c>
      <c r="J1523" s="11">
        <v>8.9169999999999998</v>
      </c>
      <c r="K1523" s="11">
        <v>7.8479999999999999</v>
      </c>
      <c r="L1523" s="11">
        <v>10.464</v>
      </c>
      <c r="M1523" s="11">
        <v>13.936999999999999</v>
      </c>
      <c r="N1523" s="11">
        <v>14.519</v>
      </c>
      <c r="O1523" s="11">
        <v>12.689</v>
      </c>
      <c r="P1523" s="11">
        <v>9.5559999999999992</v>
      </c>
      <c r="Q1523" s="11">
        <v>6.86</v>
      </c>
      <c r="R1523" s="11">
        <v>4.641</v>
      </c>
      <c r="S1523" s="11">
        <v>3.07</v>
      </c>
      <c r="T1523" s="11">
        <v>2.0270000000000001</v>
      </c>
      <c r="U1523" s="11">
        <v>1.228</v>
      </c>
      <c r="V1523" s="11">
        <v>0.83299999999999996</v>
      </c>
      <c r="W1523" s="11">
        <v>0.52200000000000002</v>
      </c>
      <c r="X1523" s="11">
        <v>0.28499999999999998</v>
      </c>
      <c r="Y1523" s="11">
        <v>0.125</v>
      </c>
      <c r="Z1523" s="11">
        <v>4.7E-2</v>
      </c>
      <c r="AA1523" s="11">
        <v>1.2999999999999999E-2</v>
      </c>
      <c r="AB1523" s="11">
        <v>3.0000000000000001E-3</v>
      </c>
      <c r="AC1523" s="11">
        <v>0</v>
      </c>
    </row>
    <row r="1524" spans="1:29" ht="11.5">
      <c r="A1524" s="15">
        <v>1507</v>
      </c>
      <c r="B1524" s="13" t="s">
        <v>1059</v>
      </c>
      <c r="C1524" s="14" t="s">
        <v>1168</v>
      </c>
      <c r="D1524" s="12"/>
      <c r="E1524" s="12">
        <v>634</v>
      </c>
      <c r="F1524" s="13" t="s">
        <v>1110</v>
      </c>
      <c r="G1524" s="12">
        <v>922</v>
      </c>
      <c r="H1524" s="12">
        <v>1980</v>
      </c>
      <c r="I1524" s="11">
        <v>17.181999999999999</v>
      </c>
      <c r="J1524" s="11">
        <v>12.047000000000001</v>
      </c>
      <c r="K1524" s="11">
        <v>9.3889999999999993</v>
      </c>
      <c r="L1524" s="11">
        <v>11.315</v>
      </c>
      <c r="M1524" s="11">
        <v>17.43</v>
      </c>
      <c r="N1524" s="11">
        <v>20.088000000000001</v>
      </c>
      <c r="O1524" s="11">
        <v>16.795999999999999</v>
      </c>
      <c r="P1524" s="11">
        <v>12.262</v>
      </c>
      <c r="Q1524" s="11">
        <v>8.6679999999999993</v>
      </c>
      <c r="R1524" s="11">
        <v>6.04</v>
      </c>
      <c r="S1524" s="11">
        <v>3.8780000000000001</v>
      </c>
      <c r="T1524" s="11">
        <v>2.3410000000000002</v>
      </c>
      <c r="U1524" s="11">
        <v>1.5580000000000001</v>
      </c>
      <c r="V1524" s="11">
        <v>0.79400000000000004</v>
      </c>
      <c r="W1524" s="11">
        <v>0.54400000000000004</v>
      </c>
      <c r="X1524" s="11">
        <v>0.29299999999999998</v>
      </c>
      <c r="Y1524" s="11">
        <v>0.13900000000000001</v>
      </c>
      <c r="Z1524" s="11">
        <v>6.0999999999999999E-2</v>
      </c>
      <c r="AA1524" s="11">
        <v>2.1000000000000001E-2</v>
      </c>
      <c r="AB1524" s="11">
        <v>5.0000000000000001E-3</v>
      </c>
      <c r="AC1524" s="11">
        <v>1E-3</v>
      </c>
    </row>
    <row r="1525" spans="1:29" ht="11.5">
      <c r="A1525" s="15">
        <v>1508</v>
      </c>
      <c r="B1525" s="13" t="s">
        <v>1059</v>
      </c>
      <c r="C1525" s="14" t="s">
        <v>1168</v>
      </c>
      <c r="D1525" s="12"/>
      <c r="E1525" s="12">
        <v>634</v>
      </c>
      <c r="F1525" s="13" t="s">
        <v>1110</v>
      </c>
      <c r="G1525" s="12">
        <v>922</v>
      </c>
      <c r="H1525" s="12">
        <v>1985</v>
      </c>
      <c r="I1525" s="11">
        <v>24.832999999999998</v>
      </c>
      <c r="J1525" s="11">
        <v>17.475000000000001</v>
      </c>
      <c r="K1525" s="11">
        <v>12.561999999999999</v>
      </c>
      <c r="L1525" s="11">
        <v>10.988</v>
      </c>
      <c r="M1525" s="11">
        <v>25.756</v>
      </c>
      <c r="N1525" s="11">
        <v>42.576999999999998</v>
      </c>
      <c r="O1525" s="11">
        <v>39.777999999999999</v>
      </c>
      <c r="P1525" s="11">
        <v>28.405000000000001</v>
      </c>
      <c r="Q1525" s="11">
        <v>17.741</v>
      </c>
      <c r="R1525" s="11">
        <v>12.112</v>
      </c>
      <c r="S1525" s="11">
        <v>7.1989999999999998</v>
      </c>
      <c r="T1525" s="11">
        <v>3.758</v>
      </c>
      <c r="U1525" s="11">
        <v>2.056</v>
      </c>
      <c r="V1525" s="11">
        <v>1.163</v>
      </c>
      <c r="W1525" s="11">
        <v>0.57399999999999995</v>
      </c>
      <c r="X1525" s="11">
        <v>0.40600000000000003</v>
      </c>
      <c r="Y1525" s="11">
        <v>0.39</v>
      </c>
      <c r="Z1525" s="11">
        <v>0.09</v>
      </c>
      <c r="AA1525" s="11">
        <v>2.9000000000000001E-2</v>
      </c>
      <c r="AB1525" s="11">
        <v>8.9999999999999993E-3</v>
      </c>
      <c r="AC1525" s="11">
        <v>2E-3</v>
      </c>
    </row>
    <row r="1526" spans="1:29" ht="11.5">
      <c r="A1526" s="15">
        <v>1509</v>
      </c>
      <c r="B1526" s="13" t="s">
        <v>1059</v>
      </c>
      <c r="C1526" s="14" t="s">
        <v>1168</v>
      </c>
      <c r="D1526" s="12"/>
      <c r="E1526" s="12">
        <v>634</v>
      </c>
      <c r="F1526" s="13" t="s">
        <v>1110</v>
      </c>
      <c r="G1526" s="12">
        <v>922</v>
      </c>
      <c r="H1526" s="12">
        <v>1990</v>
      </c>
      <c r="I1526" s="11">
        <v>26.395</v>
      </c>
      <c r="J1526" s="11">
        <v>24.866</v>
      </c>
      <c r="K1526" s="11">
        <v>17.702999999999999</v>
      </c>
      <c r="L1526" s="11">
        <v>17.245999999999999</v>
      </c>
      <c r="M1526" s="11">
        <v>22.863</v>
      </c>
      <c r="N1526" s="11">
        <v>37.551000000000002</v>
      </c>
      <c r="O1526" s="11">
        <v>50.302</v>
      </c>
      <c r="P1526" s="11">
        <v>45.142000000000003</v>
      </c>
      <c r="Q1526" s="11">
        <v>31.616</v>
      </c>
      <c r="R1526" s="11">
        <v>19.352</v>
      </c>
      <c r="S1526" s="11">
        <v>12.053000000000001</v>
      </c>
      <c r="T1526" s="11">
        <v>6.4790000000000001</v>
      </c>
      <c r="U1526" s="11">
        <v>3.4550000000000001</v>
      </c>
      <c r="V1526" s="11">
        <v>1.7889999999999999</v>
      </c>
      <c r="W1526" s="11">
        <v>0.92</v>
      </c>
      <c r="X1526" s="11">
        <v>0.44700000000000001</v>
      </c>
      <c r="Y1526" s="11">
        <v>0.31900000000000001</v>
      </c>
      <c r="Z1526" s="11">
        <v>0.247</v>
      </c>
      <c r="AA1526" s="11">
        <v>4.5999999999999999E-2</v>
      </c>
      <c r="AB1526" s="11">
        <v>1.2999999999999999E-2</v>
      </c>
      <c r="AC1526" s="11">
        <v>3.0000000000000001E-3</v>
      </c>
    </row>
    <row r="1527" spans="1:29" ht="11.5">
      <c r="A1527" s="15">
        <v>1510</v>
      </c>
      <c r="B1527" s="13" t="s">
        <v>1059</v>
      </c>
      <c r="C1527" s="14" t="s">
        <v>1168</v>
      </c>
      <c r="D1527" s="12"/>
      <c r="E1527" s="12">
        <v>634</v>
      </c>
      <c r="F1527" s="13" t="s">
        <v>1110</v>
      </c>
      <c r="G1527" s="12">
        <v>922</v>
      </c>
      <c r="H1527" s="12">
        <v>1995</v>
      </c>
      <c r="I1527" s="11">
        <v>25.629000000000001</v>
      </c>
      <c r="J1527" s="11">
        <v>24.826000000000001</v>
      </c>
      <c r="K1527" s="11">
        <v>21.567</v>
      </c>
      <c r="L1527" s="11">
        <v>15.653</v>
      </c>
      <c r="M1527" s="11">
        <v>30.157</v>
      </c>
      <c r="N1527" s="11">
        <v>42.707999999999998</v>
      </c>
      <c r="O1527" s="11">
        <v>45.628</v>
      </c>
      <c r="P1527" s="11">
        <v>47.598999999999997</v>
      </c>
      <c r="Q1527" s="11">
        <v>35.277000000000001</v>
      </c>
      <c r="R1527" s="11">
        <v>21.454000000000001</v>
      </c>
      <c r="S1527" s="11">
        <v>12.198</v>
      </c>
      <c r="T1527" s="11">
        <v>7.1180000000000003</v>
      </c>
      <c r="U1527" s="11">
        <v>3.9910000000000001</v>
      </c>
      <c r="V1527" s="11">
        <v>1.9950000000000001</v>
      </c>
      <c r="W1527" s="11">
        <v>1.1140000000000001</v>
      </c>
      <c r="X1527" s="11">
        <v>0.69499999999999995</v>
      </c>
      <c r="Y1527" s="11">
        <v>0.374</v>
      </c>
      <c r="Z1527" s="11">
        <v>0.20399999999999999</v>
      </c>
      <c r="AA1527" s="11">
        <v>0.13100000000000001</v>
      </c>
      <c r="AB1527" s="11">
        <v>0.02</v>
      </c>
      <c r="AC1527" s="11">
        <v>5.0000000000000001E-3</v>
      </c>
    </row>
    <row r="1528" spans="1:29" ht="11.5">
      <c r="A1528" s="15">
        <v>1511</v>
      </c>
      <c r="B1528" s="13" t="s">
        <v>1059</v>
      </c>
      <c r="C1528" s="14" t="s">
        <v>1168</v>
      </c>
      <c r="D1528" s="12"/>
      <c r="E1528" s="12">
        <v>634</v>
      </c>
      <c r="F1528" s="13" t="s">
        <v>1110</v>
      </c>
      <c r="G1528" s="12">
        <v>922</v>
      </c>
      <c r="H1528" s="12">
        <v>2000</v>
      </c>
      <c r="I1528" s="11">
        <v>28.06</v>
      </c>
      <c r="J1528" s="11">
        <v>26.571999999999999</v>
      </c>
      <c r="K1528" s="11">
        <v>24.029</v>
      </c>
      <c r="L1528" s="11">
        <v>22.504999999999999</v>
      </c>
      <c r="M1528" s="11">
        <v>23.564</v>
      </c>
      <c r="N1528" s="11">
        <v>40.503</v>
      </c>
      <c r="O1528" s="11">
        <v>50.28</v>
      </c>
      <c r="P1528" s="11">
        <v>48.944000000000003</v>
      </c>
      <c r="Q1528" s="11">
        <v>47.616999999999997</v>
      </c>
      <c r="R1528" s="11">
        <v>33.44</v>
      </c>
      <c r="S1528" s="11">
        <v>19.02</v>
      </c>
      <c r="T1528" s="11">
        <v>9.8040000000000003</v>
      </c>
      <c r="U1528" s="11">
        <v>5.35</v>
      </c>
      <c r="V1528" s="11">
        <v>3.2210000000000001</v>
      </c>
      <c r="W1528" s="11">
        <v>1.663</v>
      </c>
      <c r="X1528" s="11">
        <v>0.85499999999999998</v>
      </c>
      <c r="Y1528" s="11">
        <v>0.495</v>
      </c>
      <c r="Z1528" s="11">
        <v>0.23400000000000001</v>
      </c>
      <c r="AA1528" s="11">
        <v>0.111</v>
      </c>
      <c r="AB1528" s="11">
        <v>5.8000000000000003E-2</v>
      </c>
      <c r="AC1528" s="11">
        <v>8.0000000000000002E-3</v>
      </c>
    </row>
    <row r="1529" spans="1:29" ht="11.5">
      <c r="A1529" s="15">
        <v>1512</v>
      </c>
      <c r="B1529" s="13" t="s">
        <v>1059</v>
      </c>
      <c r="C1529" s="14" t="s">
        <v>1168</v>
      </c>
      <c r="D1529" s="12"/>
      <c r="E1529" s="12">
        <v>634</v>
      </c>
      <c r="F1529" s="13" t="s">
        <v>1110</v>
      </c>
      <c r="G1529" s="12">
        <v>922</v>
      </c>
      <c r="H1529" s="12">
        <v>2005</v>
      </c>
      <c r="I1529" s="11">
        <v>35.216000000000001</v>
      </c>
      <c r="J1529" s="11">
        <v>32.258000000000003</v>
      </c>
      <c r="K1529" s="11">
        <v>30.524000000000001</v>
      </c>
      <c r="L1529" s="11">
        <v>25.704999999999998</v>
      </c>
      <c r="M1529" s="11">
        <v>47.402999999999999</v>
      </c>
      <c r="N1529" s="11">
        <v>73.367999999999995</v>
      </c>
      <c r="O1529" s="11">
        <v>80.27</v>
      </c>
      <c r="P1529" s="11">
        <v>72.542000000000002</v>
      </c>
      <c r="Q1529" s="11">
        <v>63.691000000000003</v>
      </c>
      <c r="R1529" s="11">
        <v>54.811</v>
      </c>
      <c r="S1529" s="11">
        <v>34.340000000000003</v>
      </c>
      <c r="T1529" s="11">
        <v>19.645</v>
      </c>
      <c r="U1529" s="11">
        <v>8.0389999999999997</v>
      </c>
      <c r="V1529" s="11">
        <v>3.1480000000000001</v>
      </c>
      <c r="W1529" s="11">
        <v>2.0099999999999998</v>
      </c>
      <c r="X1529" s="11">
        <v>0.81200000000000006</v>
      </c>
      <c r="Y1529" s="11">
        <v>0.35799999999999998</v>
      </c>
      <c r="Z1529" s="11">
        <v>0.31</v>
      </c>
      <c r="AA1529" s="11">
        <v>0.126</v>
      </c>
      <c r="AB1529" s="11">
        <v>4.9000000000000002E-2</v>
      </c>
      <c r="AC1529" s="11">
        <v>2.1000000000000001E-2</v>
      </c>
    </row>
    <row r="1530" spans="1:29" ht="11.5">
      <c r="A1530" s="15">
        <v>1513</v>
      </c>
      <c r="B1530" s="13" t="s">
        <v>1059</v>
      </c>
      <c r="C1530" s="14" t="s">
        <v>1168</v>
      </c>
      <c r="D1530" s="12"/>
      <c r="E1530" s="12">
        <v>634</v>
      </c>
      <c r="F1530" s="13" t="s">
        <v>1110</v>
      </c>
      <c r="G1530" s="12">
        <v>922</v>
      </c>
      <c r="H1530" s="12">
        <v>2010</v>
      </c>
      <c r="I1530" s="11">
        <v>47.848999999999997</v>
      </c>
      <c r="J1530" s="11">
        <v>40.853000000000002</v>
      </c>
      <c r="K1530" s="11">
        <v>33.774999999999999</v>
      </c>
      <c r="L1530" s="11">
        <v>34.529000000000003</v>
      </c>
      <c r="M1530" s="11">
        <v>165.44900000000001</v>
      </c>
      <c r="N1530" s="11">
        <v>266.54500000000002</v>
      </c>
      <c r="O1530" s="11">
        <v>237.34299999999999</v>
      </c>
      <c r="P1530" s="11">
        <v>221.024</v>
      </c>
      <c r="Q1530" s="11">
        <v>162.6</v>
      </c>
      <c r="R1530" s="11">
        <v>101.97</v>
      </c>
      <c r="S1530" s="11">
        <v>58.313000000000002</v>
      </c>
      <c r="T1530" s="11">
        <v>28.719000000000001</v>
      </c>
      <c r="U1530" s="11">
        <v>13.375999999999999</v>
      </c>
      <c r="V1530" s="11">
        <v>2.7</v>
      </c>
      <c r="W1530" s="11">
        <v>1.9059999999999999</v>
      </c>
      <c r="X1530" s="11">
        <v>1.1639999999999999</v>
      </c>
      <c r="Y1530" s="11">
        <v>0.69499999999999995</v>
      </c>
      <c r="Z1530" s="11">
        <v>0.22600000000000001</v>
      </c>
      <c r="AA1530" s="11">
        <v>0.17499999999999999</v>
      </c>
      <c r="AB1530" s="11">
        <v>5.7000000000000002E-2</v>
      </c>
      <c r="AC1530" s="11">
        <v>2.1000000000000001E-2</v>
      </c>
    </row>
    <row r="1531" spans="1:29" ht="11.5">
      <c r="A1531" s="15">
        <v>1514</v>
      </c>
      <c r="B1531" s="13" t="s">
        <v>1059</v>
      </c>
      <c r="C1531" s="14" t="s">
        <v>1168</v>
      </c>
      <c r="D1531" s="12"/>
      <c r="E1531" s="12">
        <v>634</v>
      </c>
      <c r="F1531" s="13" t="s">
        <v>1110</v>
      </c>
      <c r="G1531" s="12">
        <v>922</v>
      </c>
      <c r="H1531" s="12">
        <v>2015</v>
      </c>
      <c r="I1531" s="11">
        <v>65.680999999999997</v>
      </c>
      <c r="J1531" s="11">
        <v>60.743000000000002</v>
      </c>
      <c r="K1531" s="11">
        <v>50.039000000000001</v>
      </c>
      <c r="L1531" s="11">
        <v>64.495999999999995</v>
      </c>
      <c r="M1531" s="11">
        <v>212.584</v>
      </c>
      <c r="N1531" s="11">
        <v>374.56700000000001</v>
      </c>
      <c r="O1531" s="11">
        <v>344.67500000000001</v>
      </c>
      <c r="P1531" s="11">
        <v>257.60899999999998</v>
      </c>
      <c r="Q1531" s="11">
        <v>200.74100000000001</v>
      </c>
      <c r="R1531" s="11">
        <v>135.39099999999999</v>
      </c>
      <c r="S1531" s="11">
        <v>90.203000000000003</v>
      </c>
      <c r="T1531" s="11">
        <v>51.621000000000002</v>
      </c>
      <c r="U1531" s="11">
        <v>25.594999999999999</v>
      </c>
      <c r="V1531" s="11">
        <v>10.641999999999999</v>
      </c>
      <c r="W1531" s="11">
        <v>2.665</v>
      </c>
      <c r="X1531" s="11">
        <v>1.464</v>
      </c>
      <c r="Y1531" s="11">
        <v>0.81799999999999995</v>
      </c>
      <c r="Z1531" s="11">
        <v>0.44400000000000001</v>
      </c>
      <c r="AA1531" s="11">
        <v>0.128</v>
      </c>
      <c r="AB1531" s="11">
        <v>0.08</v>
      </c>
      <c r="AC1531" s="11">
        <v>2.3E-2</v>
      </c>
    </row>
    <row r="1532" spans="1:29" ht="11.5">
      <c r="A1532" s="15">
        <v>1515</v>
      </c>
      <c r="B1532" s="13" t="s">
        <v>1059</v>
      </c>
      <c r="C1532" s="14" t="s">
        <v>1168</v>
      </c>
      <c r="D1532" s="12"/>
      <c r="E1532" s="12">
        <v>634</v>
      </c>
      <c r="F1532" s="13" t="s">
        <v>1110</v>
      </c>
      <c r="G1532" s="12">
        <v>922</v>
      </c>
      <c r="H1532" s="12">
        <v>2020</v>
      </c>
      <c r="I1532" s="11">
        <v>69.262</v>
      </c>
      <c r="J1532" s="11">
        <v>69.594999999999999</v>
      </c>
      <c r="K1532" s="11">
        <v>62.926000000000002</v>
      </c>
      <c r="L1532" s="11">
        <v>58.195999999999998</v>
      </c>
      <c r="M1532" s="11">
        <v>189.30199999999999</v>
      </c>
      <c r="N1532" s="11">
        <v>406.81599999999997</v>
      </c>
      <c r="O1532" s="11">
        <v>401.06799999999998</v>
      </c>
      <c r="P1532" s="11">
        <v>263.94400000000002</v>
      </c>
      <c r="Q1532" s="11">
        <v>196.92099999999999</v>
      </c>
      <c r="R1532" s="11">
        <v>165.00299999999999</v>
      </c>
      <c r="S1532" s="11">
        <v>124.535</v>
      </c>
      <c r="T1532" s="11">
        <v>79.3</v>
      </c>
      <c r="U1532" s="11">
        <v>43.351999999999997</v>
      </c>
      <c r="V1532" s="11">
        <v>21.908000000000001</v>
      </c>
      <c r="W1532" s="11">
        <v>9.0570000000000004</v>
      </c>
      <c r="X1532" s="11">
        <v>2.0449999999999999</v>
      </c>
      <c r="Y1532" s="11">
        <v>1.0289999999999999</v>
      </c>
      <c r="Z1532" s="11">
        <v>0.53</v>
      </c>
      <c r="AA1532" s="11">
        <v>0.25700000000000001</v>
      </c>
      <c r="AB1532" s="11">
        <v>5.8999999999999997E-2</v>
      </c>
      <c r="AC1532" s="11">
        <v>0.03</v>
      </c>
    </row>
    <row r="1533" spans="1:29" ht="11.5">
      <c r="A1533" s="15">
        <v>1516</v>
      </c>
      <c r="B1533" s="13" t="s">
        <v>1059</v>
      </c>
      <c r="C1533" s="14" t="s">
        <v>1169</v>
      </c>
      <c r="D1533" s="12"/>
      <c r="E1533" s="12">
        <v>682</v>
      </c>
      <c r="F1533" s="13" t="s">
        <v>1110</v>
      </c>
      <c r="G1533" s="12">
        <v>922</v>
      </c>
      <c r="H1533" s="12">
        <v>1950</v>
      </c>
      <c r="I1533" s="11">
        <v>272.661</v>
      </c>
      <c r="J1533" s="11">
        <v>211.886</v>
      </c>
      <c r="K1533" s="11">
        <v>181.86500000000001</v>
      </c>
      <c r="L1533" s="11">
        <v>157.905</v>
      </c>
      <c r="M1533" s="11">
        <v>135.68899999999999</v>
      </c>
      <c r="N1533" s="11">
        <v>115.399</v>
      </c>
      <c r="O1533" s="11">
        <v>98.873999999999995</v>
      </c>
      <c r="P1533" s="11">
        <v>85.745000000000005</v>
      </c>
      <c r="Q1533" s="11">
        <v>75.096000000000004</v>
      </c>
      <c r="R1533" s="11">
        <v>64.906000000000006</v>
      </c>
      <c r="S1533" s="11">
        <v>54.807000000000002</v>
      </c>
      <c r="T1533" s="11">
        <v>44.801000000000002</v>
      </c>
      <c r="U1533" s="11">
        <v>34.703000000000003</v>
      </c>
      <c r="V1533" s="11">
        <v>24.512</v>
      </c>
      <c r="W1533" s="11">
        <v>15.055999999999999</v>
      </c>
      <c r="X1533" s="11">
        <v>7.3440000000000003</v>
      </c>
      <c r="Y1533" s="11">
        <v>2.1040000000000001</v>
      </c>
      <c r="Z1533" s="11">
        <v>0.68500000000000005</v>
      </c>
      <c r="AA1533" s="11">
        <v>0.13800000000000001</v>
      </c>
      <c r="AB1533" s="11">
        <v>1.4999999999999999E-2</v>
      </c>
      <c r="AC1533" s="11">
        <v>1E-3</v>
      </c>
    </row>
    <row r="1534" spans="1:29" ht="11.5">
      <c r="A1534" s="15">
        <v>1517</v>
      </c>
      <c r="B1534" s="13" t="s">
        <v>1059</v>
      </c>
      <c r="C1534" s="14" t="s">
        <v>1169</v>
      </c>
      <c r="D1534" s="12"/>
      <c r="E1534" s="12">
        <v>682</v>
      </c>
      <c r="F1534" s="13" t="s">
        <v>1110</v>
      </c>
      <c r="G1534" s="12">
        <v>922</v>
      </c>
      <c r="H1534" s="12">
        <v>1955</v>
      </c>
      <c r="I1534" s="11">
        <v>302.40199999999999</v>
      </c>
      <c r="J1534" s="11">
        <v>249.00899999999999</v>
      </c>
      <c r="K1534" s="11">
        <v>208.441</v>
      </c>
      <c r="L1534" s="11">
        <v>178.82</v>
      </c>
      <c r="M1534" s="11">
        <v>153.75399999999999</v>
      </c>
      <c r="N1534" s="11">
        <v>131.29</v>
      </c>
      <c r="O1534" s="11">
        <v>111.639</v>
      </c>
      <c r="P1534" s="11">
        <v>95.581000000000003</v>
      </c>
      <c r="Q1534" s="11">
        <v>82.506</v>
      </c>
      <c r="R1534" s="11">
        <v>71.555999999999997</v>
      </c>
      <c r="S1534" s="11">
        <v>60.872</v>
      </c>
      <c r="T1534" s="11">
        <v>50.131999999999998</v>
      </c>
      <c r="U1534" s="11">
        <v>39.25</v>
      </c>
      <c r="V1534" s="11">
        <v>28.338000000000001</v>
      </c>
      <c r="W1534" s="11">
        <v>17.896999999999998</v>
      </c>
      <c r="X1534" s="11">
        <v>9.1210000000000004</v>
      </c>
      <c r="Y1534" s="11">
        <v>3.2480000000000002</v>
      </c>
      <c r="Z1534" s="11">
        <v>0.63</v>
      </c>
      <c r="AA1534" s="11">
        <v>0.13700000000000001</v>
      </c>
      <c r="AB1534" s="11">
        <v>1.4999999999999999E-2</v>
      </c>
      <c r="AC1534" s="11">
        <v>1E-3</v>
      </c>
    </row>
    <row r="1535" spans="1:29" ht="11.5">
      <c r="A1535" s="15">
        <v>1518</v>
      </c>
      <c r="B1535" s="13" t="s">
        <v>1059</v>
      </c>
      <c r="C1535" s="14" t="s">
        <v>1169</v>
      </c>
      <c r="D1535" s="12"/>
      <c r="E1535" s="12">
        <v>682</v>
      </c>
      <c r="F1535" s="13" t="s">
        <v>1110</v>
      </c>
      <c r="G1535" s="12">
        <v>922</v>
      </c>
      <c r="H1535" s="12">
        <v>1960</v>
      </c>
      <c r="I1535" s="11">
        <v>356.45299999999997</v>
      </c>
      <c r="J1535" s="11">
        <v>280.012</v>
      </c>
      <c r="K1535" s="11">
        <v>245.511</v>
      </c>
      <c r="L1535" s="11">
        <v>205.18199999999999</v>
      </c>
      <c r="M1535" s="11">
        <v>174.386</v>
      </c>
      <c r="N1535" s="11">
        <v>149.041</v>
      </c>
      <c r="O1535" s="11">
        <v>127.16</v>
      </c>
      <c r="P1535" s="11">
        <v>107.893</v>
      </c>
      <c r="Q1535" s="11">
        <v>91.882999999999996</v>
      </c>
      <c r="R1535" s="11">
        <v>78.608999999999995</v>
      </c>
      <c r="S1535" s="11">
        <v>67.167000000000002</v>
      </c>
      <c r="T1535" s="11">
        <v>55.713000000000001</v>
      </c>
      <c r="U1535" s="11">
        <v>43.981999999999999</v>
      </c>
      <c r="V1535" s="11">
        <v>32.183999999999997</v>
      </c>
      <c r="W1535" s="11">
        <v>20.818999999999999</v>
      </c>
      <c r="X1535" s="11">
        <v>10.946999999999999</v>
      </c>
      <c r="Y1535" s="11">
        <v>4.0999999999999996</v>
      </c>
      <c r="Z1535" s="11">
        <v>1.008</v>
      </c>
      <c r="AA1535" s="11">
        <v>0.129</v>
      </c>
      <c r="AB1535" s="11">
        <v>1.4999999999999999E-2</v>
      </c>
      <c r="AC1535" s="11">
        <v>1E-3</v>
      </c>
    </row>
    <row r="1536" spans="1:29" ht="11.5">
      <c r="A1536" s="15">
        <v>1519</v>
      </c>
      <c r="B1536" s="13" t="s">
        <v>1059</v>
      </c>
      <c r="C1536" s="14" t="s">
        <v>1169</v>
      </c>
      <c r="D1536" s="12"/>
      <c r="E1536" s="12">
        <v>682</v>
      </c>
      <c r="F1536" s="13" t="s">
        <v>1110</v>
      </c>
      <c r="G1536" s="12">
        <v>922</v>
      </c>
      <c r="H1536" s="12">
        <v>1965</v>
      </c>
      <c r="I1536" s="11">
        <v>436.351</v>
      </c>
      <c r="J1536" s="11">
        <v>340.685</v>
      </c>
      <c r="K1536" s="11">
        <v>279.90800000000002</v>
      </c>
      <c r="L1536" s="11">
        <v>247.5</v>
      </c>
      <c r="M1536" s="11">
        <v>209.334</v>
      </c>
      <c r="N1536" s="11">
        <v>179.42400000000001</v>
      </c>
      <c r="O1536" s="11">
        <v>153.25700000000001</v>
      </c>
      <c r="P1536" s="11">
        <v>129.65199999999999</v>
      </c>
      <c r="Q1536" s="11">
        <v>108.66800000000001</v>
      </c>
      <c r="R1536" s="11">
        <v>90.733999999999995</v>
      </c>
      <c r="S1536" s="11">
        <v>75.89</v>
      </c>
      <c r="T1536" s="11">
        <v>62.761000000000003</v>
      </c>
      <c r="U1536" s="11">
        <v>49.744999999999997</v>
      </c>
      <c r="V1536" s="11">
        <v>36.694000000000003</v>
      </c>
      <c r="W1536" s="11">
        <v>24.036000000000001</v>
      </c>
      <c r="X1536" s="11">
        <v>13.015000000000001</v>
      </c>
      <c r="Y1536" s="11">
        <v>5.0540000000000003</v>
      </c>
      <c r="Z1536" s="11">
        <v>1.3080000000000001</v>
      </c>
      <c r="AA1536" s="11">
        <v>0.21</v>
      </c>
      <c r="AB1536" s="11">
        <v>1.4999999999999999E-2</v>
      </c>
      <c r="AC1536" s="11">
        <v>1E-3</v>
      </c>
    </row>
    <row r="1537" spans="1:29" ht="11.5">
      <c r="A1537" s="15">
        <v>1520</v>
      </c>
      <c r="B1537" s="13" t="s">
        <v>1059</v>
      </c>
      <c r="C1537" s="14" t="s">
        <v>1169</v>
      </c>
      <c r="D1537" s="12"/>
      <c r="E1537" s="12">
        <v>682</v>
      </c>
      <c r="F1537" s="13" t="s">
        <v>1110</v>
      </c>
      <c r="G1537" s="12">
        <v>922</v>
      </c>
      <c r="H1537" s="12">
        <v>1970</v>
      </c>
      <c r="I1537" s="11">
        <v>535.18799999999999</v>
      </c>
      <c r="J1537" s="11">
        <v>421.95499999999998</v>
      </c>
      <c r="K1537" s="11">
        <v>341.387</v>
      </c>
      <c r="L1537" s="11">
        <v>288.07</v>
      </c>
      <c r="M1537" s="11">
        <v>261.66399999999999</v>
      </c>
      <c r="N1537" s="11">
        <v>223.96299999999999</v>
      </c>
      <c r="O1537" s="11">
        <v>189.691</v>
      </c>
      <c r="P1537" s="11">
        <v>159.22399999999999</v>
      </c>
      <c r="Q1537" s="11">
        <v>132.518</v>
      </c>
      <c r="R1537" s="11">
        <v>108.18899999999999</v>
      </c>
      <c r="S1537" s="11">
        <v>88.513999999999996</v>
      </c>
      <c r="T1537" s="11">
        <v>71.498000000000005</v>
      </c>
      <c r="U1537" s="11">
        <v>56.497999999999998</v>
      </c>
      <c r="V1537" s="11">
        <v>42.036999999999999</v>
      </c>
      <c r="W1537" s="11">
        <v>27.736000000000001</v>
      </c>
      <c r="X1537" s="11">
        <v>15.368</v>
      </c>
      <c r="Y1537" s="11">
        <v>6.1349999999999998</v>
      </c>
      <c r="Z1537" s="11">
        <v>1.6439999999999999</v>
      </c>
      <c r="AA1537" s="11">
        <v>0.27900000000000003</v>
      </c>
      <c r="AB1537" s="11">
        <v>2.4E-2</v>
      </c>
      <c r="AC1537" s="11">
        <v>1E-3</v>
      </c>
    </row>
    <row r="1538" spans="1:29" ht="11.5">
      <c r="A1538" s="15">
        <v>1521</v>
      </c>
      <c r="B1538" s="13" t="s">
        <v>1059</v>
      </c>
      <c r="C1538" s="14" t="s">
        <v>1169</v>
      </c>
      <c r="D1538" s="12"/>
      <c r="E1538" s="12">
        <v>682</v>
      </c>
      <c r="F1538" s="13" t="s">
        <v>1110</v>
      </c>
      <c r="G1538" s="12">
        <v>922</v>
      </c>
      <c r="H1538" s="12">
        <v>1975</v>
      </c>
      <c r="I1538" s="11">
        <v>689.50900000000001</v>
      </c>
      <c r="J1538" s="11">
        <v>533.97199999999998</v>
      </c>
      <c r="K1538" s="11">
        <v>436.78100000000001</v>
      </c>
      <c r="L1538" s="11">
        <v>373</v>
      </c>
      <c r="M1538" s="11">
        <v>338.67899999999997</v>
      </c>
      <c r="N1538" s="11">
        <v>313.86399999999998</v>
      </c>
      <c r="O1538" s="11">
        <v>262.76100000000002</v>
      </c>
      <c r="P1538" s="11">
        <v>215.38300000000001</v>
      </c>
      <c r="Q1538" s="11">
        <v>175.81</v>
      </c>
      <c r="R1538" s="11">
        <v>139.84299999999999</v>
      </c>
      <c r="S1538" s="11">
        <v>111.45099999999999</v>
      </c>
      <c r="T1538" s="11">
        <v>87.236999999999995</v>
      </c>
      <c r="U1538" s="11">
        <v>67.168000000000006</v>
      </c>
      <c r="V1538" s="11">
        <v>50.220999999999997</v>
      </c>
      <c r="W1538" s="11">
        <v>33.238</v>
      </c>
      <c r="X1538" s="11">
        <v>18.937999999999999</v>
      </c>
      <c r="Y1538" s="11">
        <v>7.8540000000000001</v>
      </c>
      <c r="Z1538" s="11">
        <v>2.133</v>
      </c>
      <c r="AA1538" s="11">
        <v>0.36699999999999999</v>
      </c>
      <c r="AB1538" s="11">
        <v>3.4000000000000002E-2</v>
      </c>
      <c r="AC1538" s="11">
        <v>2E-3</v>
      </c>
    </row>
    <row r="1539" spans="1:29" ht="11.5">
      <c r="A1539" s="15">
        <v>1522</v>
      </c>
      <c r="B1539" s="13" t="s">
        <v>1059</v>
      </c>
      <c r="C1539" s="14" t="s">
        <v>1169</v>
      </c>
      <c r="D1539" s="12"/>
      <c r="E1539" s="12">
        <v>682</v>
      </c>
      <c r="F1539" s="13" t="s">
        <v>1110</v>
      </c>
      <c r="G1539" s="12">
        <v>922</v>
      </c>
      <c r="H1539" s="12">
        <v>1980</v>
      </c>
      <c r="I1539" s="11">
        <v>886.53499999999997</v>
      </c>
      <c r="J1539" s="11">
        <v>695.43200000000002</v>
      </c>
      <c r="K1539" s="11">
        <v>556.56100000000004</v>
      </c>
      <c r="L1539" s="11">
        <v>467.85399999999998</v>
      </c>
      <c r="M1539" s="11">
        <v>455.04500000000002</v>
      </c>
      <c r="N1539" s="11">
        <v>480.12799999999999</v>
      </c>
      <c r="O1539" s="11">
        <v>431.82299999999998</v>
      </c>
      <c r="P1539" s="11">
        <v>321.17500000000001</v>
      </c>
      <c r="Q1539" s="11">
        <v>239.68299999999999</v>
      </c>
      <c r="R1539" s="11">
        <v>185.256</v>
      </c>
      <c r="S1539" s="11">
        <v>143.77600000000001</v>
      </c>
      <c r="T1539" s="11">
        <v>110.705</v>
      </c>
      <c r="U1539" s="11">
        <v>82.605000000000004</v>
      </c>
      <c r="V1539" s="11">
        <v>59.734999999999999</v>
      </c>
      <c r="W1539" s="11">
        <v>40.412999999999997</v>
      </c>
      <c r="X1539" s="11">
        <v>23.140999999999998</v>
      </c>
      <c r="Y1539" s="11">
        <v>10.239000000000001</v>
      </c>
      <c r="Z1539" s="11">
        <v>2.93</v>
      </c>
      <c r="AA1539" s="11">
        <v>0.496</v>
      </c>
      <c r="AB1539" s="11">
        <v>4.8000000000000001E-2</v>
      </c>
      <c r="AC1539" s="11">
        <v>3.0000000000000001E-3</v>
      </c>
    </row>
    <row r="1540" spans="1:29" ht="11.5">
      <c r="A1540" s="15">
        <v>1523</v>
      </c>
      <c r="B1540" s="13" t="s">
        <v>1059</v>
      </c>
      <c r="C1540" s="14" t="s">
        <v>1169</v>
      </c>
      <c r="D1540" s="12"/>
      <c r="E1540" s="12">
        <v>682</v>
      </c>
      <c r="F1540" s="13" t="s">
        <v>1110</v>
      </c>
      <c r="G1540" s="12">
        <v>922</v>
      </c>
      <c r="H1540" s="12">
        <v>1985</v>
      </c>
      <c r="I1540" s="11">
        <v>1171.9670000000001</v>
      </c>
      <c r="J1540" s="11">
        <v>899.07399999999996</v>
      </c>
      <c r="K1540" s="11">
        <v>726.36599999999999</v>
      </c>
      <c r="L1540" s="11">
        <v>612.81600000000003</v>
      </c>
      <c r="M1540" s="11">
        <v>630.33500000000004</v>
      </c>
      <c r="N1540" s="11">
        <v>712.89499999999998</v>
      </c>
      <c r="O1540" s="11">
        <v>704.51</v>
      </c>
      <c r="P1540" s="11">
        <v>564.73199999999997</v>
      </c>
      <c r="Q1540" s="11">
        <v>375.43</v>
      </c>
      <c r="R1540" s="11">
        <v>243.744</v>
      </c>
      <c r="S1540" s="11">
        <v>172.803</v>
      </c>
      <c r="T1540" s="11">
        <v>127.76</v>
      </c>
      <c r="U1540" s="11">
        <v>95.784999999999997</v>
      </c>
      <c r="V1540" s="11">
        <v>69.765000000000001</v>
      </c>
      <c r="W1540" s="11">
        <v>46.877000000000002</v>
      </c>
      <c r="X1540" s="11">
        <v>27.576000000000001</v>
      </c>
      <c r="Y1540" s="11">
        <v>12.648</v>
      </c>
      <c r="Z1540" s="11">
        <v>3.9780000000000002</v>
      </c>
      <c r="AA1540" s="11">
        <v>0.70199999999999996</v>
      </c>
      <c r="AB1540" s="11">
        <v>6.6000000000000003E-2</v>
      </c>
      <c r="AC1540" s="11">
        <v>4.0000000000000001E-3</v>
      </c>
    </row>
    <row r="1541" spans="1:29" ht="11.5">
      <c r="A1541" s="15">
        <v>1524</v>
      </c>
      <c r="B1541" s="13" t="s">
        <v>1059</v>
      </c>
      <c r="C1541" s="14" t="s">
        <v>1169</v>
      </c>
      <c r="D1541" s="12"/>
      <c r="E1541" s="12">
        <v>682</v>
      </c>
      <c r="F1541" s="13" t="s">
        <v>1110</v>
      </c>
      <c r="G1541" s="12">
        <v>922</v>
      </c>
      <c r="H1541" s="12">
        <v>1990</v>
      </c>
      <c r="I1541" s="11">
        <v>1363.9649999999999</v>
      </c>
      <c r="J1541" s="11">
        <v>1184.6610000000001</v>
      </c>
      <c r="K1541" s="11">
        <v>898.11099999999999</v>
      </c>
      <c r="L1541" s="11">
        <v>772.30399999999997</v>
      </c>
      <c r="M1541" s="11">
        <v>941.76900000000001</v>
      </c>
      <c r="N1541" s="11">
        <v>985.94299999999998</v>
      </c>
      <c r="O1541" s="11">
        <v>848.13</v>
      </c>
      <c r="P1541" s="11">
        <v>676.70899999999995</v>
      </c>
      <c r="Q1541" s="11">
        <v>424.92599999999999</v>
      </c>
      <c r="R1541" s="11">
        <v>284.86099999999999</v>
      </c>
      <c r="S1541" s="11">
        <v>199.18299999999999</v>
      </c>
      <c r="T1541" s="11">
        <v>156.483</v>
      </c>
      <c r="U1541" s="11">
        <v>130.96</v>
      </c>
      <c r="V1541" s="11">
        <v>101.378</v>
      </c>
      <c r="W1541" s="11">
        <v>63.454999999999998</v>
      </c>
      <c r="X1541" s="11">
        <v>32.665999999999997</v>
      </c>
      <c r="Y1541" s="11">
        <v>15.475</v>
      </c>
      <c r="Z1541" s="11">
        <v>5.0609999999999999</v>
      </c>
      <c r="AA1541" s="11">
        <v>0.98299999999999998</v>
      </c>
      <c r="AB1541" s="11">
        <v>9.2999999999999999E-2</v>
      </c>
      <c r="AC1541" s="11">
        <v>5.0000000000000001E-3</v>
      </c>
    </row>
    <row r="1542" spans="1:29" ht="11.5">
      <c r="A1542" s="15">
        <v>1525</v>
      </c>
      <c r="B1542" s="13" t="s">
        <v>1059</v>
      </c>
      <c r="C1542" s="14" t="s">
        <v>1169</v>
      </c>
      <c r="D1542" s="12"/>
      <c r="E1542" s="12">
        <v>682</v>
      </c>
      <c r="F1542" s="13" t="s">
        <v>1110</v>
      </c>
      <c r="G1542" s="12">
        <v>922</v>
      </c>
      <c r="H1542" s="12">
        <v>1995</v>
      </c>
      <c r="I1542" s="11">
        <v>1388.992</v>
      </c>
      <c r="J1542" s="11">
        <v>1340.1010000000001</v>
      </c>
      <c r="K1542" s="11">
        <v>1237.319</v>
      </c>
      <c r="L1542" s="11">
        <v>880.93299999999999</v>
      </c>
      <c r="M1542" s="11">
        <v>681.59</v>
      </c>
      <c r="N1542" s="11">
        <v>959.74099999999999</v>
      </c>
      <c r="O1542" s="11">
        <v>1073.7170000000001</v>
      </c>
      <c r="P1542" s="11">
        <v>891.00400000000002</v>
      </c>
      <c r="Q1542" s="11">
        <v>654.01</v>
      </c>
      <c r="R1542" s="11">
        <v>362.77600000000001</v>
      </c>
      <c r="S1542" s="11">
        <v>259.58100000000002</v>
      </c>
      <c r="T1542" s="11">
        <v>196.714</v>
      </c>
      <c r="U1542" s="11">
        <v>143.57400000000001</v>
      </c>
      <c r="V1542" s="11">
        <v>113.869</v>
      </c>
      <c r="W1542" s="11">
        <v>80.918999999999997</v>
      </c>
      <c r="X1542" s="11">
        <v>44.307000000000002</v>
      </c>
      <c r="Y1542" s="11">
        <v>18.663</v>
      </c>
      <c r="Z1542" s="11">
        <v>6.3150000000000004</v>
      </c>
      <c r="AA1542" s="11">
        <v>1.276</v>
      </c>
      <c r="AB1542" s="11">
        <v>0.13300000000000001</v>
      </c>
      <c r="AC1542" s="11">
        <v>8.0000000000000002E-3</v>
      </c>
    </row>
    <row r="1543" spans="1:29" ht="11.5">
      <c r="A1543" s="15">
        <v>1526</v>
      </c>
      <c r="B1543" s="13" t="s">
        <v>1059</v>
      </c>
      <c r="C1543" s="14" t="s">
        <v>1169</v>
      </c>
      <c r="D1543" s="12"/>
      <c r="E1543" s="12">
        <v>682</v>
      </c>
      <c r="F1543" s="13" t="s">
        <v>1110</v>
      </c>
      <c r="G1543" s="12">
        <v>922</v>
      </c>
      <c r="H1543" s="12">
        <v>2000</v>
      </c>
      <c r="I1543" s="11">
        <v>1365.671</v>
      </c>
      <c r="J1543" s="11">
        <v>1387.4659999999999</v>
      </c>
      <c r="K1543" s="11">
        <v>1255.173</v>
      </c>
      <c r="L1543" s="11">
        <v>984.27599999999995</v>
      </c>
      <c r="M1543" s="11">
        <v>922.99300000000005</v>
      </c>
      <c r="N1543" s="11">
        <v>1077.9739999999999</v>
      </c>
      <c r="O1543" s="11">
        <v>1091.0319999999999</v>
      </c>
      <c r="P1543" s="11">
        <v>952.601</v>
      </c>
      <c r="Q1543" s="11">
        <v>761.48599999999999</v>
      </c>
      <c r="R1543" s="11">
        <v>530.46799999999996</v>
      </c>
      <c r="S1543" s="11">
        <v>262.66300000000001</v>
      </c>
      <c r="T1543" s="11">
        <v>188.17500000000001</v>
      </c>
      <c r="U1543" s="11">
        <v>158.94999999999999</v>
      </c>
      <c r="V1543" s="11">
        <v>125.75700000000001</v>
      </c>
      <c r="W1543" s="11">
        <v>91.34</v>
      </c>
      <c r="X1543" s="11">
        <v>56.933</v>
      </c>
      <c r="Y1543" s="11">
        <v>25.898</v>
      </c>
      <c r="Z1543" s="11">
        <v>7.8120000000000003</v>
      </c>
      <c r="AA1543" s="11">
        <v>1.635</v>
      </c>
      <c r="AB1543" s="11">
        <v>0.17799999999999999</v>
      </c>
      <c r="AC1543" s="11">
        <v>1.0999999999999999E-2</v>
      </c>
    </row>
    <row r="1544" spans="1:29" ht="11.5">
      <c r="A1544" s="15">
        <v>1527</v>
      </c>
      <c r="B1544" s="13" t="s">
        <v>1059</v>
      </c>
      <c r="C1544" s="14" t="s">
        <v>1169</v>
      </c>
      <c r="D1544" s="12"/>
      <c r="E1544" s="12">
        <v>682</v>
      </c>
      <c r="F1544" s="13" t="s">
        <v>1110</v>
      </c>
      <c r="G1544" s="12">
        <v>922</v>
      </c>
      <c r="H1544" s="12">
        <v>2005</v>
      </c>
      <c r="I1544" s="11">
        <v>1386.874</v>
      </c>
      <c r="J1544" s="11">
        <v>1340.297</v>
      </c>
      <c r="K1544" s="11">
        <v>1357.373</v>
      </c>
      <c r="L1544" s="11">
        <v>1185.5650000000001</v>
      </c>
      <c r="M1544" s="11">
        <v>1082.4359999999999</v>
      </c>
      <c r="N1544" s="11">
        <v>1377.6679999999999</v>
      </c>
      <c r="O1544" s="11">
        <v>1425.479</v>
      </c>
      <c r="P1544" s="11">
        <v>1166.931</v>
      </c>
      <c r="Q1544" s="11">
        <v>975.36300000000006</v>
      </c>
      <c r="R1544" s="11">
        <v>708.56799999999998</v>
      </c>
      <c r="S1544" s="11">
        <v>461.45400000000001</v>
      </c>
      <c r="T1544" s="11">
        <v>246.875</v>
      </c>
      <c r="U1544" s="11">
        <v>190.03800000000001</v>
      </c>
      <c r="V1544" s="11">
        <v>142.44800000000001</v>
      </c>
      <c r="W1544" s="11">
        <v>101.355</v>
      </c>
      <c r="X1544" s="11">
        <v>64.736000000000004</v>
      </c>
      <c r="Y1544" s="11">
        <v>34.015000000000001</v>
      </c>
      <c r="Z1544" s="11">
        <v>11.115</v>
      </c>
      <c r="AA1544" s="11">
        <v>2.08</v>
      </c>
      <c r="AB1544" s="11">
        <v>0.23599999999999999</v>
      </c>
      <c r="AC1544" s="11">
        <v>1.4999999999999999E-2</v>
      </c>
    </row>
    <row r="1545" spans="1:29" ht="11.5">
      <c r="A1545" s="15">
        <v>1528</v>
      </c>
      <c r="B1545" s="13" t="s">
        <v>1059</v>
      </c>
      <c r="C1545" s="14" t="s">
        <v>1169</v>
      </c>
      <c r="D1545" s="12"/>
      <c r="E1545" s="12">
        <v>682</v>
      </c>
      <c r="F1545" s="13" t="s">
        <v>1110</v>
      </c>
      <c r="G1545" s="12">
        <v>922</v>
      </c>
      <c r="H1545" s="12">
        <v>2010</v>
      </c>
      <c r="I1545" s="11">
        <v>1480.58</v>
      </c>
      <c r="J1545" s="11">
        <v>1350.317</v>
      </c>
      <c r="K1545" s="11">
        <v>1297.9380000000001</v>
      </c>
      <c r="L1545" s="11">
        <v>1325.067</v>
      </c>
      <c r="M1545" s="11">
        <v>1272.0160000000001</v>
      </c>
      <c r="N1545" s="11">
        <v>1393.2190000000001</v>
      </c>
      <c r="O1545" s="11">
        <v>1721.867</v>
      </c>
      <c r="P1545" s="11">
        <v>1593.4639999999999</v>
      </c>
      <c r="Q1545" s="11">
        <v>1246.201</v>
      </c>
      <c r="R1545" s="11">
        <v>992.97</v>
      </c>
      <c r="S1545" s="11">
        <v>669.18499999999995</v>
      </c>
      <c r="T1545" s="11">
        <v>435.92</v>
      </c>
      <c r="U1545" s="11">
        <v>232.601</v>
      </c>
      <c r="V1545" s="11">
        <v>172.435</v>
      </c>
      <c r="W1545" s="11">
        <v>114.235</v>
      </c>
      <c r="X1545" s="11">
        <v>71.38</v>
      </c>
      <c r="Y1545" s="11">
        <v>38.762</v>
      </c>
      <c r="Z1545" s="11">
        <v>15.284000000000001</v>
      </c>
      <c r="AA1545" s="11">
        <v>3.6179999999999999</v>
      </c>
      <c r="AB1545" s="11">
        <v>0.40699999999999997</v>
      </c>
      <c r="AC1545" s="11">
        <v>2.5000000000000001E-2</v>
      </c>
    </row>
    <row r="1546" spans="1:29" ht="11.5">
      <c r="A1546" s="15">
        <v>1529</v>
      </c>
      <c r="B1546" s="13" t="s">
        <v>1059</v>
      </c>
      <c r="C1546" s="14" t="s">
        <v>1169</v>
      </c>
      <c r="D1546" s="12"/>
      <c r="E1546" s="12">
        <v>682</v>
      </c>
      <c r="F1546" s="13" t="s">
        <v>1110</v>
      </c>
      <c r="G1546" s="12">
        <v>922</v>
      </c>
      <c r="H1546" s="12">
        <v>2015</v>
      </c>
      <c r="I1546" s="11">
        <v>1513.63</v>
      </c>
      <c r="J1546" s="11">
        <v>1398.492</v>
      </c>
      <c r="K1546" s="11">
        <v>1246.1780000000001</v>
      </c>
      <c r="L1546" s="11">
        <v>1173.1410000000001</v>
      </c>
      <c r="M1546" s="11">
        <v>1310.704</v>
      </c>
      <c r="N1546" s="11">
        <v>1558.6389999999999</v>
      </c>
      <c r="O1546" s="11">
        <v>1856.277</v>
      </c>
      <c r="P1546" s="11">
        <v>2148.6680000000001</v>
      </c>
      <c r="Q1546" s="11">
        <v>1875.97</v>
      </c>
      <c r="R1546" s="11">
        <v>1372.846</v>
      </c>
      <c r="S1546" s="11">
        <v>1013.397</v>
      </c>
      <c r="T1546" s="11">
        <v>648.16499999999996</v>
      </c>
      <c r="U1546" s="11">
        <v>420.06400000000002</v>
      </c>
      <c r="V1546" s="11">
        <v>214.15799999999999</v>
      </c>
      <c r="W1546" s="11">
        <v>141.87100000000001</v>
      </c>
      <c r="X1546" s="11">
        <v>81.626000000000005</v>
      </c>
      <c r="Y1546" s="11">
        <v>43.481999999999999</v>
      </c>
      <c r="Z1546" s="11">
        <v>17.766999999999999</v>
      </c>
      <c r="AA1546" s="11">
        <v>5.0679999999999996</v>
      </c>
      <c r="AB1546" s="11">
        <v>0.748</v>
      </c>
      <c r="AC1546" s="11">
        <v>4.2000000000000003E-2</v>
      </c>
    </row>
    <row r="1547" spans="1:29" ht="11.5">
      <c r="A1547" s="15">
        <v>1530</v>
      </c>
      <c r="B1547" s="13" t="s">
        <v>1059</v>
      </c>
      <c r="C1547" s="14" t="s">
        <v>1169</v>
      </c>
      <c r="D1547" s="12"/>
      <c r="E1547" s="12">
        <v>682</v>
      </c>
      <c r="F1547" s="13" t="s">
        <v>1110</v>
      </c>
      <c r="G1547" s="12">
        <v>922</v>
      </c>
      <c r="H1547" s="12">
        <v>2020</v>
      </c>
      <c r="I1547" s="11">
        <v>1510.712</v>
      </c>
      <c r="J1547" s="11">
        <v>1510.498</v>
      </c>
      <c r="K1547" s="11">
        <v>1340.8389999999999</v>
      </c>
      <c r="L1547" s="11">
        <v>1128.96</v>
      </c>
      <c r="M1547" s="11">
        <v>1228.06</v>
      </c>
      <c r="N1547" s="11">
        <v>1663.7919999999999</v>
      </c>
      <c r="O1547" s="11">
        <v>2020.91</v>
      </c>
      <c r="P1547" s="11">
        <v>2209.6179999999999</v>
      </c>
      <c r="Q1547" s="11">
        <v>2293.87</v>
      </c>
      <c r="R1547" s="11">
        <v>1861.9079999999999</v>
      </c>
      <c r="S1547" s="11">
        <v>1284.9749999999999</v>
      </c>
      <c r="T1547" s="11">
        <v>898.452</v>
      </c>
      <c r="U1547" s="11">
        <v>532.16600000000005</v>
      </c>
      <c r="V1547" s="11">
        <v>315.25700000000001</v>
      </c>
      <c r="W1547" s="11">
        <v>151.011</v>
      </c>
      <c r="X1547" s="11">
        <v>101.58</v>
      </c>
      <c r="Y1547" s="11">
        <v>50.137</v>
      </c>
      <c r="Z1547" s="11">
        <v>20.619</v>
      </c>
      <c r="AA1547" s="11">
        <v>6.6029999999999998</v>
      </c>
      <c r="AB1547" s="11">
        <v>1.254</v>
      </c>
      <c r="AC1547" s="11">
        <v>8.6999999999999994E-2</v>
      </c>
    </row>
    <row r="1548" spans="1:29" ht="11.5">
      <c r="A1548" s="15">
        <v>1531</v>
      </c>
      <c r="B1548" s="13" t="s">
        <v>1059</v>
      </c>
      <c r="C1548" s="14" t="s">
        <v>1170</v>
      </c>
      <c r="D1548" s="12">
        <v>7</v>
      </c>
      <c r="E1548" s="12">
        <v>275</v>
      </c>
      <c r="F1548" s="13" t="s">
        <v>1110</v>
      </c>
      <c r="G1548" s="12">
        <v>922</v>
      </c>
      <c r="H1548" s="12">
        <v>1950</v>
      </c>
      <c r="I1548" s="11">
        <v>91.275999999999996</v>
      </c>
      <c r="J1548" s="11">
        <v>70.816999999999993</v>
      </c>
      <c r="K1548" s="11">
        <v>59.423999999999999</v>
      </c>
      <c r="L1548" s="11">
        <v>47.302</v>
      </c>
      <c r="M1548" s="11">
        <v>35.673000000000002</v>
      </c>
      <c r="N1548" s="11">
        <v>28.126000000000001</v>
      </c>
      <c r="O1548" s="11">
        <v>23.484999999999999</v>
      </c>
      <c r="P1548" s="11">
        <v>20.72</v>
      </c>
      <c r="Q1548" s="11">
        <v>19.401</v>
      </c>
      <c r="R1548" s="11">
        <v>17.472999999999999</v>
      </c>
      <c r="S1548" s="11">
        <v>16.77</v>
      </c>
      <c r="T1548" s="11">
        <v>16.096</v>
      </c>
      <c r="U1548" s="11">
        <v>12.996</v>
      </c>
      <c r="V1548" s="11">
        <v>9.9979999999999993</v>
      </c>
      <c r="W1548" s="11">
        <v>7.63</v>
      </c>
      <c r="X1548" s="11">
        <v>4.1399999999999997</v>
      </c>
      <c r="Y1548" s="11">
        <v>1.544</v>
      </c>
      <c r="Z1548" s="11">
        <v>0.49399999999999999</v>
      </c>
      <c r="AA1548" s="11">
        <v>9.7000000000000003E-2</v>
      </c>
      <c r="AB1548" s="11">
        <v>1.0999999999999999E-2</v>
      </c>
      <c r="AC1548" s="11">
        <v>1E-3</v>
      </c>
    </row>
    <row r="1549" spans="1:29" ht="11.5">
      <c r="A1549" s="15">
        <v>1532</v>
      </c>
      <c r="B1549" s="13" t="s">
        <v>1059</v>
      </c>
      <c r="C1549" s="14" t="s">
        <v>1170</v>
      </c>
      <c r="D1549" s="12">
        <v>7</v>
      </c>
      <c r="E1549" s="12">
        <v>275</v>
      </c>
      <c r="F1549" s="13" t="s">
        <v>1110</v>
      </c>
      <c r="G1549" s="12">
        <v>922</v>
      </c>
      <c r="H1549" s="12">
        <v>1955</v>
      </c>
      <c r="I1549" s="11">
        <v>89.198999999999998</v>
      </c>
      <c r="J1549" s="11">
        <v>79.570999999999998</v>
      </c>
      <c r="K1549" s="11">
        <v>64.638000000000005</v>
      </c>
      <c r="L1549" s="11">
        <v>54.238</v>
      </c>
      <c r="M1549" s="11">
        <v>42.737000000000002</v>
      </c>
      <c r="N1549" s="11">
        <v>31.942</v>
      </c>
      <c r="O1549" s="11">
        <v>25.093</v>
      </c>
      <c r="P1549" s="11">
        <v>20.811</v>
      </c>
      <c r="Q1549" s="11">
        <v>18.167000000000002</v>
      </c>
      <c r="R1549" s="11">
        <v>16.809000000000001</v>
      </c>
      <c r="S1549" s="11">
        <v>14.803000000000001</v>
      </c>
      <c r="T1549" s="11">
        <v>13.794</v>
      </c>
      <c r="U1549" s="11">
        <v>12.673</v>
      </c>
      <c r="V1549" s="11">
        <v>9.4920000000000009</v>
      </c>
      <c r="W1549" s="11">
        <v>6.556</v>
      </c>
      <c r="X1549" s="11">
        <v>4.2350000000000003</v>
      </c>
      <c r="Y1549" s="11">
        <v>1.7549999999999999</v>
      </c>
      <c r="Z1549" s="11">
        <v>0.46899999999999997</v>
      </c>
      <c r="AA1549" s="11">
        <v>9.7000000000000003E-2</v>
      </c>
      <c r="AB1549" s="11">
        <v>1.0999999999999999E-2</v>
      </c>
      <c r="AC1549" s="11">
        <v>1E-3</v>
      </c>
    </row>
    <row r="1550" spans="1:29" ht="11.5">
      <c r="A1550" s="15">
        <v>1533</v>
      </c>
      <c r="B1550" s="13" t="s">
        <v>1059</v>
      </c>
      <c r="C1550" s="14" t="s">
        <v>1170</v>
      </c>
      <c r="D1550" s="12">
        <v>7</v>
      </c>
      <c r="E1550" s="12">
        <v>275</v>
      </c>
      <c r="F1550" s="13" t="s">
        <v>1110</v>
      </c>
      <c r="G1550" s="12">
        <v>922</v>
      </c>
      <c r="H1550" s="12">
        <v>1960</v>
      </c>
      <c r="I1550" s="11">
        <v>100.878</v>
      </c>
      <c r="J1550" s="11">
        <v>78.311000000000007</v>
      </c>
      <c r="K1550" s="11">
        <v>73.376000000000005</v>
      </c>
      <c r="L1550" s="11">
        <v>59.326000000000001</v>
      </c>
      <c r="M1550" s="11">
        <v>49.396000000000001</v>
      </c>
      <c r="N1550" s="11">
        <v>38.645000000000003</v>
      </c>
      <c r="O1550" s="11">
        <v>28.727</v>
      </c>
      <c r="P1550" s="11">
        <v>22.427</v>
      </c>
      <c r="Q1550" s="11">
        <v>18.417000000000002</v>
      </c>
      <c r="R1550" s="11">
        <v>15.87</v>
      </c>
      <c r="S1550" s="11">
        <v>14.417999999999999</v>
      </c>
      <c r="T1550" s="11">
        <v>12.304</v>
      </c>
      <c r="U1550" s="11">
        <v>10.962999999999999</v>
      </c>
      <c r="V1550" s="11">
        <v>9.4130000000000003</v>
      </c>
      <c r="W1550" s="11">
        <v>6.3339999999999996</v>
      </c>
      <c r="X1550" s="11">
        <v>3.69</v>
      </c>
      <c r="Y1550" s="11">
        <v>1.84</v>
      </c>
      <c r="Z1550" s="11">
        <v>0.54700000000000004</v>
      </c>
      <c r="AA1550" s="11">
        <v>9.4E-2</v>
      </c>
      <c r="AB1550" s="11">
        <v>1.0999999999999999E-2</v>
      </c>
      <c r="AC1550" s="11">
        <v>1E-3</v>
      </c>
    </row>
    <row r="1551" spans="1:29" ht="11.5">
      <c r="A1551" s="15">
        <v>1534</v>
      </c>
      <c r="B1551" s="13" t="s">
        <v>1059</v>
      </c>
      <c r="C1551" s="14" t="s">
        <v>1170</v>
      </c>
      <c r="D1551" s="12">
        <v>7</v>
      </c>
      <c r="E1551" s="12">
        <v>275</v>
      </c>
      <c r="F1551" s="13" t="s">
        <v>1110</v>
      </c>
      <c r="G1551" s="12">
        <v>922</v>
      </c>
      <c r="H1551" s="12">
        <v>1965</v>
      </c>
      <c r="I1551" s="11">
        <v>124.301</v>
      </c>
      <c r="J1551" s="11">
        <v>89.197999999999993</v>
      </c>
      <c r="K1551" s="11">
        <v>71.819999999999993</v>
      </c>
      <c r="L1551" s="11">
        <v>67.545000000000002</v>
      </c>
      <c r="M1551" s="11">
        <v>53.966000000000001</v>
      </c>
      <c r="N1551" s="11">
        <v>44.741</v>
      </c>
      <c r="O1551" s="11">
        <v>34.872999999999998</v>
      </c>
      <c r="P1551" s="11">
        <v>25.722000000000001</v>
      </c>
      <c r="Q1551" s="11">
        <v>19.901</v>
      </c>
      <c r="R1551" s="11">
        <v>16.146999999999998</v>
      </c>
      <c r="S1551" s="11">
        <v>13.648</v>
      </c>
      <c r="T1551" s="11">
        <v>12.077</v>
      </c>
      <c r="U1551" s="11">
        <v>9.8350000000000009</v>
      </c>
      <c r="V1551" s="11">
        <v>8.1940000000000008</v>
      </c>
      <c r="W1551" s="11">
        <v>6.37</v>
      </c>
      <c r="X1551" s="11">
        <v>3.629</v>
      </c>
      <c r="Y1551" s="11">
        <v>1.623</v>
      </c>
      <c r="Z1551" s="11">
        <v>0.58899999999999997</v>
      </c>
      <c r="AA1551" s="11">
        <v>0.113</v>
      </c>
      <c r="AB1551" s="11">
        <v>1.0999999999999999E-2</v>
      </c>
      <c r="AC1551" s="11">
        <v>1E-3</v>
      </c>
    </row>
    <row r="1552" spans="1:29" ht="11.5">
      <c r="A1552" s="15">
        <v>1535</v>
      </c>
      <c r="B1552" s="13" t="s">
        <v>1059</v>
      </c>
      <c r="C1552" s="14" t="s">
        <v>1170</v>
      </c>
      <c r="D1552" s="12">
        <v>7</v>
      </c>
      <c r="E1552" s="12">
        <v>275</v>
      </c>
      <c r="F1552" s="13" t="s">
        <v>1110</v>
      </c>
      <c r="G1552" s="12">
        <v>922</v>
      </c>
      <c r="H1552" s="12">
        <v>1970</v>
      </c>
      <c r="I1552" s="11">
        <v>118.76600000000001</v>
      </c>
      <c r="J1552" s="11">
        <v>93.897999999999996</v>
      </c>
      <c r="K1552" s="11">
        <v>68.484999999999999</v>
      </c>
      <c r="L1552" s="11">
        <v>54.951000000000001</v>
      </c>
      <c r="M1552" s="11">
        <v>52.426000000000002</v>
      </c>
      <c r="N1552" s="11">
        <v>41.087000000000003</v>
      </c>
      <c r="O1552" s="11">
        <v>34.206000000000003</v>
      </c>
      <c r="P1552" s="11">
        <v>26.469000000000001</v>
      </c>
      <c r="Q1552" s="11">
        <v>19.221</v>
      </c>
      <c r="R1552" s="11">
        <v>14.72</v>
      </c>
      <c r="S1552" s="11">
        <v>11.743</v>
      </c>
      <c r="T1552" s="11">
        <v>9.6560000000000006</v>
      </c>
      <c r="U1552" s="11">
        <v>8.2490000000000006</v>
      </c>
      <c r="V1552" s="11">
        <v>6.2389999999999999</v>
      </c>
      <c r="W1552" s="11">
        <v>4.7249999999999996</v>
      </c>
      <c r="X1552" s="11">
        <v>3.1720000000000002</v>
      </c>
      <c r="Y1552" s="11">
        <v>1.3260000000000001</v>
      </c>
      <c r="Z1552" s="11">
        <v>0.47299999999999998</v>
      </c>
      <c r="AA1552" s="11">
        <v>0.125</v>
      </c>
      <c r="AB1552" s="11">
        <v>1.2999999999999999E-2</v>
      </c>
      <c r="AC1552" s="11">
        <v>1E-3</v>
      </c>
    </row>
    <row r="1553" spans="1:29" ht="11.5">
      <c r="A1553" s="15">
        <v>1536</v>
      </c>
      <c r="B1553" s="13" t="s">
        <v>1059</v>
      </c>
      <c r="C1553" s="14" t="s">
        <v>1170</v>
      </c>
      <c r="D1553" s="12">
        <v>7</v>
      </c>
      <c r="E1553" s="12">
        <v>275</v>
      </c>
      <c r="F1553" s="13" t="s">
        <v>1110</v>
      </c>
      <c r="G1553" s="12">
        <v>922</v>
      </c>
      <c r="H1553" s="12">
        <v>1975</v>
      </c>
      <c r="I1553" s="11">
        <v>135.25299999999999</v>
      </c>
      <c r="J1553" s="11">
        <v>112.09099999999999</v>
      </c>
      <c r="K1553" s="11">
        <v>90.561999999999998</v>
      </c>
      <c r="L1553" s="11">
        <v>65.867000000000004</v>
      </c>
      <c r="M1553" s="11">
        <v>52.512</v>
      </c>
      <c r="N1553" s="11">
        <v>50.026000000000003</v>
      </c>
      <c r="O1553" s="11">
        <v>39.061999999999998</v>
      </c>
      <c r="P1553" s="11">
        <v>32.414000000000001</v>
      </c>
      <c r="Q1553" s="11">
        <v>24.89</v>
      </c>
      <c r="R1553" s="11">
        <v>17.86</v>
      </c>
      <c r="S1553" s="11">
        <v>13.448</v>
      </c>
      <c r="T1553" s="11">
        <v>10.452</v>
      </c>
      <c r="U1553" s="11">
        <v>8.2479999999999993</v>
      </c>
      <c r="V1553" s="11">
        <v>6.625</v>
      </c>
      <c r="W1553" s="11">
        <v>4.548</v>
      </c>
      <c r="X1553" s="11">
        <v>2.9550000000000001</v>
      </c>
      <c r="Y1553" s="11">
        <v>1.5580000000000001</v>
      </c>
      <c r="Z1553" s="11">
        <v>0.46500000000000002</v>
      </c>
      <c r="AA1553" s="11">
        <v>0.104</v>
      </c>
      <c r="AB1553" s="11">
        <v>1.4999999999999999E-2</v>
      </c>
      <c r="AC1553" s="11">
        <v>1E-3</v>
      </c>
    </row>
    <row r="1554" spans="1:29" ht="11.5">
      <c r="A1554" s="15">
        <v>1537</v>
      </c>
      <c r="B1554" s="13" t="s">
        <v>1059</v>
      </c>
      <c r="C1554" s="14" t="s">
        <v>1170</v>
      </c>
      <c r="D1554" s="12">
        <v>7</v>
      </c>
      <c r="E1554" s="12">
        <v>275</v>
      </c>
      <c r="F1554" s="13" t="s">
        <v>1110</v>
      </c>
      <c r="G1554" s="12">
        <v>922</v>
      </c>
      <c r="H1554" s="12">
        <v>1980</v>
      </c>
      <c r="I1554" s="11">
        <v>153.22200000000001</v>
      </c>
      <c r="J1554" s="11">
        <v>124.619</v>
      </c>
      <c r="K1554" s="11">
        <v>104.877</v>
      </c>
      <c r="L1554" s="11">
        <v>84.66</v>
      </c>
      <c r="M1554" s="11">
        <v>61.066000000000003</v>
      </c>
      <c r="N1554" s="11">
        <v>48.515999999999998</v>
      </c>
      <c r="O1554" s="11">
        <v>46.429000000000002</v>
      </c>
      <c r="P1554" s="11">
        <v>35.975999999999999</v>
      </c>
      <c r="Q1554" s="11">
        <v>29.728000000000002</v>
      </c>
      <c r="R1554" s="11">
        <v>22.58</v>
      </c>
      <c r="S1554" s="11">
        <v>15.917</v>
      </c>
      <c r="T1554" s="11">
        <v>11.694000000000001</v>
      </c>
      <c r="U1554" s="11">
        <v>8.7439999999999998</v>
      </c>
      <c r="V1554" s="11">
        <v>6.5039999999999996</v>
      </c>
      <c r="W1554" s="11">
        <v>4.7720000000000002</v>
      </c>
      <c r="X1554" s="11">
        <v>2.8180000000000001</v>
      </c>
      <c r="Y1554" s="11">
        <v>1.4379999999999999</v>
      </c>
      <c r="Z1554" s="11">
        <v>0.55300000000000005</v>
      </c>
      <c r="AA1554" s="11">
        <v>0.106</v>
      </c>
      <c r="AB1554" s="11">
        <v>1.2999999999999999E-2</v>
      </c>
      <c r="AC1554" s="11">
        <v>1E-3</v>
      </c>
    </row>
    <row r="1555" spans="1:29" ht="11.5">
      <c r="A1555" s="15">
        <v>1538</v>
      </c>
      <c r="B1555" s="13" t="s">
        <v>1059</v>
      </c>
      <c r="C1555" s="14" t="s">
        <v>1170</v>
      </c>
      <c r="D1555" s="12">
        <v>7</v>
      </c>
      <c r="E1555" s="12">
        <v>275</v>
      </c>
      <c r="F1555" s="13" t="s">
        <v>1110</v>
      </c>
      <c r="G1555" s="12">
        <v>922</v>
      </c>
      <c r="H1555" s="12">
        <v>1985</v>
      </c>
      <c r="I1555" s="11">
        <v>173.333</v>
      </c>
      <c r="J1555" s="11">
        <v>145.43199999999999</v>
      </c>
      <c r="K1555" s="11">
        <v>119.28100000000001</v>
      </c>
      <c r="L1555" s="11">
        <v>100.32299999999999</v>
      </c>
      <c r="M1555" s="11">
        <v>80.680999999999997</v>
      </c>
      <c r="N1555" s="11">
        <v>57.948999999999998</v>
      </c>
      <c r="O1555" s="11">
        <v>45.988999999999997</v>
      </c>
      <c r="P1555" s="11">
        <v>44.057000000000002</v>
      </c>
      <c r="Q1555" s="11">
        <v>33.859000000000002</v>
      </c>
      <c r="R1555" s="11">
        <v>27.759</v>
      </c>
      <c r="S1555" s="11">
        <v>20.765000000000001</v>
      </c>
      <c r="T1555" s="11">
        <v>14.273999999999999</v>
      </c>
      <c r="U1555" s="11">
        <v>10.113</v>
      </c>
      <c r="V1555" s="11">
        <v>7.149</v>
      </c>
      <c r="W1555" s="11">
        <v>4.8609999999999998</v>
      </c>
      <c r="X1555" s="11">
        <v>3.0950000000000002</v>
      </c>
      <c r="Y1555" s="11">
        <v>1.446</v>
      </c>
      <c r="Z1555" s="11">
        <v>0.53300000000000003</v>
      </c>
      <c r="AA1555" s="11">
        <v>0.13200000000000001</v>
      </c>
      <c r="AB1555" s="11">
        <v>1.4999999999999999E-2</v>
      </c>
      <c r="AC1555" s="11">
        <v>1E-3</v>
      </c>
    </row>
    <row r="1556" spans="1:29" ht="11.5">
      <c r="A1556" s="15">
        <v>1539</v>
      </c>
      <c r="B1556" s="13" t="s">
        <v>1059</v>
      </c>
      <c r="C1556" s="14" t="s">
        <v>1170</v>
      </c>
      <c r="D1556" s="12">
        <v>7</v>
      </c>
      <c r="E1556" s="12">
        <v>275</v>
      </c>
      <c r="F1556" s="13" t="s">
        <v>1110</v>
      </c>
      <c r="G1556" s="12">
        <v>922</v>
      </c>
      <c r="H1556" s="12">
        <v>1990</v>
      </c>
      <c r="I1556" s="11">
        <v>210.511</v>
      </c>
      <c r="J1556" s="11">
        <v>168.11600000000001</v>
      </c>
      <c r="K1556" s="11">
        <v>141.88499999999999</v>
      </c>
      <c r="L1556" s="11">
        <v>116.211</v>
      </c>
      <c r="M1556" s="11">
        <v>97.441000000000003</v>
      </c>
      <c r="N1556" s="11">
        <v>78.254000000000005</v>
      </c>
      <c r="O1556" s="11">
        <v>56.116</v>
      </c>
      <c r="P1556" s="11">
        <v>44.429000000000002</v>
      </c>
      <c r="Q1556" s="11">
        <v>42.451999999999998</v>
      </c>
      <c r="R1556" s="11">
        <v>32.296999999999997</v>
      </c>
      <c r="S1556" s="11">
        <v>26.132000000000001</v>
      </c>
      <c r="T1556" s="11">
        <v>19.106999999999999</v>
      </c>
      <c r="U1556" s="11">
        <v>12.670999999999999</v>
      </c>
      <c r="V1556" s="11">
        <v>8.5060000000000002</v>
      </c>
      <c r="W1556" s="11">
        <v>5.516</v>
      </c>
      <c r="X1556" s="11">
        <v>3.2679999999999998</v>
      </c>
      <c r="Y1556" s="11">
        <v>1.6639999999999999</v>
      </c>
      <c r="Z1556" s="11">
        <v>0.55600000000000005</v>
      </c>
      <c r="AA1556" s="11">
        <v>0.129</v>
      </c>
      <c r="AB1556" s="11">
        <v>1.7000000000000001E-2</v>
      </c>
      <c r="AC1556" s="11">
        <v>1E-3</v>
      </c>
    </row>
    <row r="1557" spans="1:29" ht="11.5">
      <c r="A1557" s="15">
        <v>1540</v>
      </c>
      <c r="B1557" s="13" t="s">
        <v>1059</v>
      </c>
      <c r="C1557" s="14" t="s">
        <v>1170</v>
      </c>
      <c r="D1557" s="12">
        <v>7</v>
      </c>
      <c r="E1557" s="12">
        <v>275</v>
      </c>
      <c r="F1557" s="13" t="s">
        <v>1110</v>
      </c>
      <c r="G1557" s="12">
        <v>922</v>
      </c>
      <c r="H1557" s="12">
        <v>1995</v>
      </c>
      <c r="I1557" s="11">
        <v>267.10899999999998</v>
      </c>
      <c r="J1557" s="11">
        <v>212.18899999999999</v>
      </c>
      <c r="K1557" s="11">
        <v>170.10400000000001</v>
      </c>
      <c r="L1557" s="11">
        <v>143.36699999999999</v>
      </c>
      <c r="M1557" s="11">
        <v>117.12</v>
      </c>
      <c r="N1557" s="11">
        <v>98.06</v>
      </c>
      <c r="O1557" s="11">
        <v>78.709999999999994</v>
      </c>
      <c r="P1557" s="11">
        <v>56.387999999999998</v>
      </c>
      <c r="Q1557" s="11">
        <v>44.469000000000001</v>
      </c>
      <c r="R1557" s="11">
        <v>42.095999999999997</v>
      </c>
      <c r="S1557" s="11">
        <v>31.646999999999998</v>
      </c>
      <c r="T1557" s="11">
        <v>25.045000000000002</v>
      </c>
      <c r="U1557" s="11">
        <v>17.713000000000001</v>
      </c>
      <c r="V1557" s="11">
        <v>11.159000000000001</v>
      </c>
      <c r="W1557" s="11">
        <v>6.89</v>
      </c>
      <c r="X1557" s="11">
        <v>3.907</v>
      </c>
      <c r="Y1557" s="11">
        <v>1.87</v>
      </c>
      <c r="Z1557" s="11">
        <v>0.67400000000000004</v>
      </c>
      <c r="AA1557" s="11">
        <v>0.13800000000000001</v>
      </c>
      <c r="AB1557" s="11">
        <v>1.7000000000000001E-2</v>
      </c>
      <c r="AC1557" s="11">
        <v>1E-3</v>
      </c>
    </row>
    <row r="1558" spans="1:29" ht="11.5">
      <c r="A1558" s="15">
        <v>1541</v>
      </c>
      <c r="B1558" s="13" t="s">
        <v>1059</v>
      </c>
      <c r="C1558" s="14" t="s">
        <v>1170</v>
      </c>
      <c r="D1558" s="12">
        <v>7</v>
      </c>
      <c r="E1558" s="12">
        <v>275</v>
      </c>
      <c r="F1558" s="13" t="s">
        <v>1110</v>
      </c>
      <c r="G1558" s="12">
        <v>922</v>
      </c>
      <c r="H1558" s="12">
        <v>2000</v>
      </c>
      <c r="I1558" s="11">
        <v>298.53300000000002</v>
      </c>
      <c r="J1558" s="11">
        <v>271.91500000000002</v>
      </c>
      <c r="K1558" s="11">
        <v>216.80099999999999</v>
      </c>
      <c r="L1558" s="11">
        <v>173.673</v>
      </c>
      <c r="M1558" s="11">
        <v>145.94800000000001</v>
      </c>
      <c r="N1558" s="11">
        <v>119.151</v>
      </c>
      <c r="O1558" s="11">
        <v>99.692999999999998</v>
      </c>
      <c r="P1558" s="11">
        <v>79.879000000000005</v>
      </c>
      <c r="Q1558" s="11">
        <v>57.095999999999997</v>
      </c>
      <c r="R1558" s="11">
        <v>44.713000000000001</v>
      </c>
      <c r="S1558" s="11">
        <v>41.707000000000001</v>
      </c>
      <c r="T1558" s="11">
        <v>30.777000000000001</v>
      </c>
      <c r="U1558" s="11">
        <v>23.564</v>
      </c>
      <c r="V1558" s="11">
        <v>15.86</v>
      </c>
      <c r="W1558" s="11">
        <v>9.2210000000000001</v>
      </c>
      <c r="X1558" s="11">
        <v>4.9930000000000003</v>
      </c>
      <c r="Y1558" s="11">
        <v>2.2989999999999999</v>
      </c>
      <c r="Z1558" s="11">
        <v>0.77800000000000002</v>
      </c>
      <c r="AA1558" s="11">
        <v>0.16900000000000001</v>
      </c>
      <c r="AB1558" s="11">
        <v>1.9E-2</v>
      </c>
      <c r="AC1558" s="11">
        <v>1E-3</v>
      </c>
    </row>
    <row r="1559" spans="1:29" ht="11.5">
      <c r="A1559" s="15">
        <v>1542</v>
      </c>
      <c r="B1559" s="13" t="s">
        <v>1059</v>
      </c>
      <c r="C1559" s="14" t="s">
        <v>1170</v>
      </c>
      <c r="D1559" s="12">
        <v>7</v>
      </c>
      <c r="E1559" s="12">
        <v>275</v>
      </c>
      <c r="F1559" s="13" t="s">
        <v>1110</v>
      </c>
      <c r="G1559" s="12">
        <v>922</v>
      </c>
      <c r="H1559" s="12">
        <v>2005</v>
      </c>
      <c r="I1559" s="11">
        <v>293.91500000000002</v>
      </c>
      <c r="J1559" s="11">
        <v>281.23399999999998</v>
      </c>
      <c r="K1559" s="11">
        <v>256.96300000000002</v>
      </c>
      <c r="L1559" s="11">
        <v>204.23500000000001</v>
      </c>
      <c r="M1559" s="11">
        <v>163.184</v>
      </c>
      <c r="N1559" s="11">
        <v>137.191</v>
      </c>
      <c r="O1559" s="11">
        <v>111.89</v>
      </c>
      <c r="P1559" s="11">
        <v>93.573999999999998</v>
      </c>
      <c r="Q1559" s="11">
        <v>74.77</v>
      </c>
      <c r="R1559" s="11">
        <v>52.918999999999997</v>
      </c>
      <c r="S1559" s="11">
        <v>40.94</v>
      </c>
      <c r="T1559" s="11">
        <v>37.659999999999997</v>
      </c>
      <c r="U1559" s="11">
        <v>26.823</v>
      </c>
      <c r="V1559" s="11">
        <v>19.611000000000001</v>
      </c>
      <c r="W1559" s="11">
        <v>12.185</v>
      </c>
      <c r="X1559" s="11">
        <v>6.2210000000000001</v>
      </c>
      <c r="Y1559" s="11">
        <v>2.7040000000000002</v>
      </c>
      <c r="Z1559" s="11">
        <v>0.91200000000000003</v>
      </c>
      <c r="AA1559" s="11">
        <v>0.19900000000000001</v>
      </c>
      <c r="AB1559" s="11">
        <v>2.3E-2</v>
      </c>
      <c r="AC1559" s="11">
        <v>1E-3</v>
      </c>
    </row>
    <row r="1560" spans="1:29" ht="11.5">
      <c r="A1560" s="15">
        <v>1543</v>
      </c>
      <c r="B1560" s="13" t="s">
        <v>1059</v>
      </c>
      <c r="C1560" s="14" t="s">
        <v>1170</v>
      </c>
      <c r="D1560" s="12">
        <v>7</v>
      </c>
      <c r="E1560" s="12">
        <v>275</v>
      </c>
      <c r="F1560" s="13" t="s">
        <v>1110</v>
      </c>
      <c r="G1560" s="12">
        <v>922</v>
      </c>
      <c r="H1560" s="12">
        <v>2010</v>
      </c>
      <c r="I1560" s="11">
        <v>319.42899999999997</v>
      </c>
      <c r="J1560" s="11">
        <v>283.7</v>
      </c>
      <c r="K1560" s="11">
        <v>272.49200000000002</v>
      </c>
      <c r="L1560" s="11">
        <v>249.46199999999999</v>
      </c>
      <c r="M1560" s="11">
        <v>197.803</v>
      </c>
      <c r="N1560" s="11">
        <v>157.80799999999999</v>
      </c>
      <c r="O1560" s="11">
        <v>132.70599999999999</v>
      </c>
      <c r="P1560" s="11">
        <v>108.07</v>
      </c>
      <c r="Q1560" s="11">
        <v>90.236000000000004</v>
      </c>
      <c r="R1560" s="11">
        <v>71.756</v>
      </c>
      <c r="S1560" s="11">
        <v>50.078000000000003</v>
      </c>
      <c r="T1560" s="11">
        <v>37.920999999999999</v>
      </c>
      <c r="U1560" s="11">
        <v>33.991</v>
      </c>
      <c r="V1560" s="11">
        <v>23.079000000000001</v>
      </c>
      <c r="W1560" s="11">
        <v>15.647</v>
      </c>
      <c r="X1560" s="11">
        <v>8.5839999999999996</v>
      </c>
      <c r="Y1560" s="11">
        <v>3.544</v>
      </c>
      <c r="Z1560" s="11">
        <v>1.1160000000000001</v>
      </c>
      <c r="AA1560" s="11">
        <v>0.23699999999999999</v>
      </c>
      <c r="AB1560" s="11">
        <v>2.9000000000000001E-2</v>
      </c>
      <c r="AC1560" s="11">
        <v>2E-3</v>
      </c>
    </row>
    <row r="1561" spans="1:29" ht="11.5">
      <c r="A1561" s="15">
        <v>1544</v>
      </c>
      <c r="B1561" s="13" t="s">
        <v>1059</v>
      </c>
      <c r="C1561" s="14" t="s">
        <v>1170</v>
      </c>
      <c r="D1561" s="12">
        <v>7</v>
      </c>
      <c r="E1561" s="12">
        <v>275</v>
      </c>
      <c r="F1561" s="13" t="s">
        <v>1110</v>
      </c>
      <c r="G1561" s="12">
        <v>922</v>
      </c>
      <c r="H1561" s="12">
        <v>2015</v>
      </c>
      <c r="I1561" s="11">
        <v>346.678</v>
      </c>
      <c r="J1561" s="11">
        <v>305.14600000000002</v>
      </c>
      <c r="K1561" s="11">
        <v>271.32900000000001</v>
      </c>
      <c r="L1561" s="11">
        <v>261.95800000000003</v>
      </c>
      <c r="M1561" s="11">
        <v>240.44499999999999</v>
      </c>
      <c r="N1561" s="11">
        <v>190.30199999999999</v>
      </c>
      <c r="O1561" s="11">
        <v>151.608</v>
      </c>
      <c r="P1561" s="11">
        <v>127.43899999999999</v>
      </c>
      <c r="Q1561" s="11">
        <v>103.578</v>
      </c>
      <c r="R1561" s="11">
        <v>86.248000000000005</v>
      </c>
      <c r="S1561" s="11">
        <v>67.869</v>
      </c>
      <c r="T1561" s="11">
        <v>46.213000000000001</v>
      </c>
      <c r="U1561" s="11">
        <v>33.92</v>
      </c>
      <c r="V1561" s="11">
        <v>29.242999999999999</v>
      </c>
      <c r="W1561" s="11">
        <v>18.404</v>
      </c>
      <c r="X1561" s="11">
        <v>11.068</v>
      </c>
      <c r="Y1561" s="11">
        <v>4.931</v>
      </c>
      <c r="Z1561" s="11">
        <v>1.4750000000000001</v>
      </c>
      <c r="AA1561" s="11">
        <v>0.29499999999999998</v>
      </c>
      <c r="AB1561" s="11">
        <v>3.4000000000000002E-2</v>
      </c>
      <c r="AC1561" s="11">
        <v>2E-3</v>
      </c>
    </row>
    <row r="1562" spans="1:29" ht="11.5">
      <c r="A1562" s="15">
        <v>1545</v>
      </c>
      <c r="B1562" s="13" t="s">
        <v>1059</v>
      </c>
      <c r="C1562" s="14" t="s">
        <v>1170</v>
      </c>
      <c r="D1562" s="12">
        <v>7</v>
      </c>
      <c r="E1562" s="12">
        <v>275</v>
      </c>
      <c r="F1562" s="13" t="s">
        <v>1110</v>
      </c>
      <c r="G1562" s="12">
        <v>922</v>
      </c>
      <c r="H1562" s="12">
        <v>2020</v>
      </c>
      <c r="I1562" s="11">
        <v>354.51</v>
      </c>
      <c r="J1562" s="11">
        <v>343.36</v>
      </c>
      <c r="K1562" s="11">
        <v>302.55500000000001</v>
      </c>
      <c r="L1562" s="11">
        <v>262.81</v>
      </c>
      <c r="M1562" s="11">
        <v>253.19800000000001</v>
      </c>
      <c r="N1562" s="11">
        <v>237.804</v>
      </c>
      <c r="O1562" s="11">
        <v>188.136</v>
      </c>
      <c r="P1562" s="11">
        <v>149.72</v>
      </c>
      <c r="Q1562" s="11">
        <v>125.55200000000001</v>
      </c>
      <c r="R1562" s="11">
        <v>101.465</v>
      </c>
      <c r="S1562" s="11">
        <v>83.644000000000005</v>
      </c>
      <c r="T1562" s="11">
        <v>64.680999999999997</v>
      </c>
      <c r="U1562" s="11">
        <v>42.801000000000002</v>
      </c>
      <c r="V1562" s="11">
        <v>30.053000000000001</v>
      </c>
      <c r="W1562" s="11">
        <v>24.082000000000001</v>
      </c>
      <c r="X1562" s="11">
        <v>13.423999999999999</v>
      </c>
      <c r="Y1562" s="11">
        <v>6.6040000000000001</v>
      </c>
      <c r="Z1562" s="11">
        <v>2.1280000000000001</v>
      </c>
      <c r="AA1562" s="11">
        <v>0.39800000000000002</v>
      </c>
      <c r="AB1562" s="11">
        <v>4.2999999999999997E-2</v>
      </c>
      <c r="AC1562" s="11">
        <v>3.0000000000000001E-3</v>
      </c>
    </row>
    <row r="1563" spans="1:29" ht="11.5">
      <c r="A1563" s="15">
        <v>1546</v>
      </c>
      <c r="B1563" s="13" t="s">
        <v>1059</v>
      </c>
      <c r="C1563" s="14" t="s">
        <v>1171</v>
      </c>
      <c r="D1563" s="12"/>
      <c r="E1563" s="12">
        <v>760</v>
      </c>
      <c r="F1563" s="13" t="s">
        <v>1110</v>
      </c>
      <c r="G1563" s="12">
        <v>922</v>
      </c>
      <c r="H1563" s="12">
        <v>1950</v>
      </c>
      <c r="I1563" s="11">
        <v>285.98700000000002</v>
      </c>
      <c r="J1563" s="11">
        <v>213.93899999999999</v>
      </c>
      <c r="K1563" s="11">
        <v>186.67699999999999</v>
      </c>
      <c r="L1563" s="11">
        <v>182.93</v>
      </c>
      <c r="M1563" s="11">
        <v>167.47</v>
      </c>
      <c r="N1563" s="11">
        <v>145.33000000000001</v>
      </c>
      <c r="O1563" s="11">
        <v>108.861</v>
      </c>
      <c r="P1563" s="11">
        <v>89.849000000000004</v>
      </c>
      <c r="Q1563" s="11">
        <v>77.819000000000003</v>
      </c>
      <c r="R1563" s="11">
        <v>68.361000000000004</v>
      </c>
      <c r="S1563" s="11">
        <v>61.75</v>
      </c>
      <c r="T1563" s="11">
        <v>57.27</v>
      </c>
      <c r="U1563" s="11">
        <v>46.49</v>
      </c>
      <c r="V1563" s="11">
        <v>35.57</v>
      </c>
      <c r="W1563" s="11">
        <v>27.018000000000001</v>
      </c>
      <c r="X1563" s="11">
        <v>14.465</v>
      </c>
      <c r="Y1563" s="11">
        <v>5.0599999999999996</v>
      </c>
      <c r="Z1563" s="11">
        <v>1.778</v>
      </c>
      <c r="AA1563" s="11">
        <v>0.38600000000000001</v>
      </c>
      <c r="AB1563" s="11">
        <v>4.7E-2</v>
      </c>
      <c r="AC1563" s="11">
        <v>3.0000000000000001E-3</v>
      </c>
    </row>
    <row r="1564" spans="1:29" ht="11.5">
      <c r="A1564" s="15">
        <v>1547</v>
      </c>
      <c r="B1564" s="13" t="s">
        <v>1059</v>
      </c>
      <c r="C1564" s="14" t="s">
        <v>1171</v>
      </c>
      <c r="D1564" s="12"/>
      <c r="E1564" s="12">
        <v>760</v>
      </c>
      <c r="F1564" s="13" t="s">
        <v>1110</v>
      </c>
      <c r="G1564" s="12">
        <v>922</v>
      </c>
      <c r="H1564" s="12">
        <v>1955</v>
      </c>
      <c r="I1564" s="11">
        <v>388.95</v>
      </c>
      <c r="J1564" s="11">
        <v>266.57400000000001</v>
      </c>
      <c r="K1564" s="11">
        <v>208.91200000000001</v>
      </c>
      <c r="L1564" s="11">
        <v>180.28200000000001</v>
      </c>
      <c r="M1564" s="11">
        <v>171.114</v>
      </c>
      <c r="N1564" s="11">
        <v>153.08500000000001</v>
      </c>
      <c r="O1564" s="11">
        <v>132.16900000000001</v>
      </c>
      <c r="P1564" s="11">
        <v>98.900999999999996</v>
      </c>
      <c r="Q1564" s="11">
        <v>82.308000000000007</v>
      </c>
      <c r="R1564" s="11">
        <v>71.563999999999993</v>
      </c>
      <c r="S1564" s="11">
        <v>63.067</v>
      </c>
      <c r="T1564" s="11">
        <v>56.177</v>
      </c>
      <c r="U1564" s="11">
        <v>49.963000000000001</v>
      </c>
      <c r="V1564" s="11">
        <v>38.036999999999999</v>
      </c>
      <c r="W1564" s="11">
        <v>26.395</v>
      </c>
      <c r="X1564" s="11">
        <v>17.140999999999998</v>
      </c>
      <c r="Y1564" s="11">
        <v>7.2220000000000004</v>
      </c>
      <c r="Z1564" s="11">
        <v>1.778</v>
      </c>
      <c r="AA1564" s="11">
        <v>0.38700000000000001</v>
      </c>
      <c r="AB1564" s="11">
        <v>4.7E-2</v>
      </c>
      <c r="AC1564" s="11">
        <v>3.0000000000000001E-3</v>
      </c>
    </row>
    <row r="1565" spans="1:29" ht="11.5">
      <c r="A1565" s="15">
        <v>1548</v>
      </c>
      <c r="B1565" s="13" t="s">
        <v>1059</v>
      </c>
      <c r="C1565" s="14" t="s">
        <v>1171</v>
      </c>
      <c r="D1565" s="12"/>
      <c r="E1565" s="12">
        <v>760</v>
      </c>
      <c r="F1565" s="13" t="s">
        <v>1110</v>
      </c>
      <c r="G1565" s="12">
        <v>922</v>
      </c>
      <c r="H1565" s="12">
        <v>1960</v>
      </c>
      <c r="I1565" s="11">
        <v>450.17099999999999</v>
      </c>
      <c r="J1565" s="11">
        <v>367.62900000000002</v>
      </c>
      <c r="K1565" s="11">
        <v>261.70800000000003</v>
      </c>
      <c r="L1565" s="11">
        <v>204.50800000000001</v>
      </c>
      <c r="M1565" s="11">
        <v>174.11799999999999</v>
      </c>
      <c r="N1565" s="11">
        <v>163.80500000000001</v>
      </c>
      <c r="O1565" s="11">
        <v>146.01599999999999</v>
      </c>
      <c r="P1565" s="11">
        <v>125.83799999999999</v>
      </c>
      <c r="Q1565" s="11">
        <v>93.885000000000005</v>
      </c>
      <c r="R1565" s="11">
        <v>77.823999999999998</v>
      </c>
      <c r="S1565" s="11">
        <v>66.997</v>
      </c>
      <c r="T1565" s="11">
        <v>57.677999999999997</v>
      </c>
      <c r="U1565" s="11">
        <v>49.313000000000002</v>
      </c>
      <c r="V1565" s="11">
        <v>41.2</v>
      </c>
      <c r="W1565" s="11">
        <v>28.507999999999999</v>
      </c>
      <c r="X1565" s="11">
        <v>16.954999999999998</v>
      </c>
      <c r="Y1565" s="11">
        <v>8.6850000000000005</v>
      </c>
      <c r="Z1565" s="11">
        <v>2.5830000000000002</v>
      </c>
      <c r="AA1565" s="11">
        <v>0.39300000000000002</v>
      </c>
      <c r="AB1565" s="11">
        <v>4.9000000000000002E-2</v>
      </c>
      <c r="AC1565" s="11">
        <v>3.0000000000000001E-3</v>
      </c>
    </row>
    <row r="1566" spans="1:29" ht="11.5">
      <c r="A1566" s="15">
        <v>1549</v>
      </c>
      <c r="B1566" s="13" t="s">
        <v>1059</v>
      </c>
      <c r="C1566" s="14" t="s">
        <v>1171</v>
      </c>
      <c r="D1566" s="12"/>
      <c r="E1566" s="12">
        <v>760</v>
      </c>
      <c r="F1566" s="13" t="s">
        <v>1110</v>
      </c>
      <c r="G1566" s="12">
        <v>922</v>
      </c>
      <c r="H1566" s="12">
        <v>1965</v>
      </c>
      <c r="I1566" s="11">
        <v>522.774</v>
      </c>
      <c r="J1566" s="11">
        <v>429.84800000000001</v>
      </c>
      <c r="K1566" s="11">
        <v>362.005</v>
      </c>
      <c r="L1566" s="11">
        <v>257.01799999999997</v>
      </c>
      <c r="M1566" s="11">
        <v>198.28800000000001</v>
      </c>
      <c r="N1566" s="11">
        <v>167.18100000000001</v>
      </c>
      <c r="O1566" s="11">
        <v>156.88300000000001</v>
      </c>
      <c r="P1566" s="11">
        <v>139.69499999999999</v>
      </c>
      <c r="Q1566" s="11">
        <v>120.194</v>
      </c>
      <c r="R1566" s="11">
        <v>89.188000000000002</v>
      </c>
      <c r="S1566" s="11">
        <v>73.16</v>
      </c>
      <c r="T1566" s="11">
        <v>61.558</v>
      </c>
      <c r="U1566" s="11">
        <v>50.926000000000002</v>
      </c>
      <c r="V1566" s="11">
        <v>40.963000000000001</v>
      </c>
      <c r="W1566" s="11">
        <v>31.141999999999999</v>
      </c>
      <c r="X1566" s="11">
        <v>18.524000000000001</v>
      </c>
      <c r="Y1566" s="11">
        <v>8.7189999999999994</v>
      </c>
      <c r="Z1566" s="11">
        <v>3.157</v>
      </c>
      <c r="AA1566" s="11">
        <v>0.58199999999999996</v>
      </c>
      <c r="AB1566" s="11">
        <v>4.8000000000000001E-2</v>
      </c>
      <c r="AC1566" s="11">
        <v>3.0000000000000001E-3</v>
      </c>
    </row>
    <row r="1567" spans="1:29" ht="11.5">
      <c r="A1567" s="15">
        <v>1550</v>
      </c>
      <c r="B1567" s="13" t="s">
        <v>1059</v>
      </c>
      <c r="C1567" s="14" t="s">
        <v>1171</v>
      </c>
      <c r="D1567" s="12"/>
      <c r="E1567" s="12">
        <v>760</v>
      </c>
      <c r="F1567" s="13" t="s">
        <v>1110</v>
      </c>
      <c r="G1567" s="12">
        <v>922</v>
      </c>
      <c r="H1567" s="12">
        <v>1970</v>
      </c>
      <c r="I1567" s="11">
        <v>613.53899999999999</v>
      </c>
      <c r="J1567" s="11">
        <v>504.27600000000001</v>
      </c>
      <c r="K1567" s="11">
        <v>424.59</v>
      </c>
      <c r="L1567" s="11">
        <v>356.85599999999999</v>
      </c>
      <c r="M1567" s="11">
        <v>250.68600000000001</v>
      </c>
      <c r="N1567" s="11">
        <v>191.648</v>
      </c>
      <c r="O1567" s="11">
        <v>161.01</v>
      </c>
      <c r="P1567" s="11">
        <v>151.05500000000001</v>
      </c>
      <c r="Q1567" s="11">
        <v>134.31</v>
      </c>
      <c r="R1567" s="11">
        <v>114.94799999999999</v>
      </c>
      <c r="S1567" s="11">
        <v>84.304000000000002</v>
      </c>
      <c r="T1567" s="11">
        <v>67.622</v>
      </c>
      <c r="U1567" s="11">
        <v>54.737000000000002</v>
      </c>
      <c r="V1567" s="11">
        <v>42.680999999999997</v>
      </c>
      <c r="W1567" s="11">
        <v>31.308</v>
      </c>
      <c r="X1567" s="11">
        <v>20.527999999999999</v>
      </c>
      <c r="Y1567" s="11">
        <v>9.7029999999999994</v>
      </c>
      <c r="Z1567" s="11">
        <v>3.2360000000000002</v>
      </c>
      <c r="AA1567" s="11">
        <v>0.72499999999999998</v>
      </c>
      <c r="AB1567" s="11">
        <v>7.3999999999999996E-2</v>
      </c>
      <c r="AC1567" s="11">
        <v>4.0000000000000001E-3</v>
      </c>
    </row>
    <row r="1568" spans="1:29" ht="11.5">
      <c r="A1568" s="15">
        <v>1551</v>
      </c>
      <c r="B1568" s="13" t="s">
        <v>1059</v>
      </c>
      <c r="C1568" s="14" t="s">
        <v>1171</v>
      </c>
      <c r="D1568" s="12"/>
      <c r="E1568" s="12">
        <v>760</v>
      </c>
      <c r="F1568" s="13" t="s">
        <v>1110</v>
      </c>
      <c r="G1568" s="12">
        <v>922</v>
      </c>
      <c r="H1568" s="12">
        <v>1975</v>
      </c>
      <c r="I1568" s="11">
        <v>749.18399999999997</v>
      </c>
      <c r="J1568" s="11">
        <v>597.649</v>
      </c>
      <c r="K1568" s="11">
        <v>499.267</v>
      </c>
      <c r="L1568" s="11">
        <v>417.96499999999997</v>
      </c>
      <c r="M1568" s="11">
        <v>344.78100000000001</v>
      </c>
      <c r="N1568" s="11">
        <v>236.87700000000001</v>
      </c>
      <c r="O1568" s="11">
        <v>179.52699999999999</v>
      </c>
      <c r="P1568" s="11">
        <v>151.57300000000001</v>
      </c>
      <c r="Q1568" s="11">
        <v>143.51300000000001</v>
      </c>
      <c r="R1568" s="11">
        <v>127.503</v>
      </c>
      <c r="S1568" s="11">
        <v>108.732</v>
      </c>
      <c r="T1568" s="11">
        <v>78.53</v>
      </c>
      <c r="U1568" s="11">
        <v>60.680999999999997</v>
      </c>
      <c r="V1568" s="11">
        <v>46.418999999999997</v>
      </c>
      <c r="W1568" s="11">
        <v>33.11</v>
      </c>
      <c r="X1568" s="11">
        <v>21.027000000000001</v>
      </c>
      <c r="Y1568" s="11">
        <v>11.000999999999999</v>
      </c>
      <c r="Z1568" s="11">
        <v>3.6880000000000002</v>
      </c>
      <c r="AA1568" s="11">
        <v>0.76100000000000001</v>
      </c>
      <c r="AB1568" s="11">
        <v>9.4E-2</v>
      </c>
      <c r="AC1568" s="11">
        <v>5.0000000000000001E-3</v>
      </c>
    </row>
    <row r="1569" spans="1:29" ht="11.5">
      <c r="A1569" s="15">
        <v>1552</v>
      </c>
      <c r="B1569" s="13" t="s">
        <v>1059</v>
      </c>
      <c r="C1569" s="14" t="s">
        <v>1171</v>
      </c>
      <c r="D1569" s="12"/>
      <c r="E1569" s="12">
        <v>760</v>
      </c>
      <c r="F1569" s="13" t="s">
        <v>1110</v>
      </c>
      <c r="G1569" s="12">
        <v>922</v>
      </c>
      <c r="H1569" s="12">
        <v>1980</v>
      </c>
      <c r="I1569" s="11">
        <v>895.2</v>
      </c>
      <c r="J1569" s="11">
        <v>734.97799999999995</v>
      </c>
      <c r="K1569" s="11">
        <v>592.63900000000001</v>
      </c>
      <c r="L1569" s="11">
        <v>490.26</v>
      </c>
      <c r="M1569" s="11">
        <v>398.51600000000002</v>
      </c>
      <c r="N1569" s="11">
        <v>320.23200000000003</v>
      </c>
      <c r="O1569" s="11">
        <v>215.67500000000001</v>
      </c>
      <c r="P1569" s="11">
        <v>164.078</v>
      </c>
      <c r="Q1569" s="11">
        <v>140.80500000000001</v>
      </c>
      <c r="R1569" s="11">
        <v>134.49700000000001</v>
      </c>
      <c r="S1569" s="11">
        <v>120.378</v>
      </c>
      <c r="T1569" s="11">
        <v>101.974</v>
      </c>
      <c r="U1569" s="11">
        <v>71.084999999999994</v>
      </c>
      <c r="V1569" s="11">
        <v>52.006999999999998</v>
      </c>
      <c r="W1569" s="11">
        <v>36.462000000000003</v>
      </c>
      <c r="X1569" s="11">
        <v>22.63</v>
      </c>
      <c r="Y1569" s="11">
        <v>11.52</v>
      </c>
      <c r="Z1569" s="11">
        <v>4.2880000000000003</v>
      </c>
      <c r="AA1569" s="11">
        <v>0.88700000000000001</v>
      </c>
      <c r="AB1569" s="11">
        <v>0.10100000000000001</v>
      </c>
      <c r="AC1569" s="11">
        <v>7.0000000000000001E-3</v>
      </c>
    </row>
    <row r="1570" spans="1:29" ht="11.5">
      <c r="A1570" s="15">
        <v>1553</v>
      </c>
      <c r="B1570" s="13" t="s">
        <v>1059</v>
      </c>
      <c r="C1570" s="14" t="s">
        <v>1171</v>
      </c>
      <c r="D1570" s="12"/>
      <c r="E1570" s="12">
        <v>760</v>
      </c>
      <c r="F1570" s="13" t="s">
        <v>1110</v>
      </c>
      <c r="G1570" s="12">
        <v>922</v>
      </c>
      <c r="H1570" s="12">
        <v>1985</v>
      </c>
      <c r="I1570" s="11">
        <v>1022.724</v>
      </c>
      <c r="J1570" s="11">
        <v>884.67200000000003</v>
      </c>
      <c r="K1570" s="11">
        <v>731.17100000000005</v>
      </c>
      <c r="L1570" s="11">
        <v>587.02499999999998</v>
      </c>
      <c r="M1570" s="11">
        <v>479.15699999999998</v>
      </c>
      <c r="N1570" s="11">
        <v>384.85700000000003</v>
      </c>
      <c r="O1570" s="11">
        <v>307.99799999999999</v>
      </c>
      <c r="P1570" s="11">
        <v>206.74199999999999</v>
      </c>
      <c r="Q1570" s="11">
        <v>157.59100000000001</v>
      </c>
      <c r="R1570" s="11">
        <v>135.05000000000001</v>
      </c>
      <c r="S1570" s="11">
        <v>128.77799999999999</v>
      </c>
      <c r="T1570" s="11">
        <v>113.65</v>
      </c>
      <c r="U1570" s="11">
        <v>93.106999999999999</v>
      </c>
      <c r="V1570" s="11">
        <v>61.63</v>
      </c>
      <c r="W1570" s="11">
        <v>41.469000000000001</v>
      </c>
      <c r="X1570" s="11">
        <v>25.414000000000001</v>
      </c>
      <c r="Y1570" s="11">
        <v>12.695</v>
      </c>
      <c r="Z1570" s="11">
        <v>4.6059999999999999</v>
      </c>
      <c r="AA1570" s="11">
        <v>1.0580000000000001</v>
      </c>
      <c r="AB1570" s="11">
        <v>0.12</v>
      </c>
      <c r="AC1570" s="11">
        <v>8.0000000000000002E-3</v>
      </c>
    </row>
    <row r="1571" spans="1:29" ht="11.5">
      <c r="A1571" s="15">
        <v>1554</v>
      </c>
      <c r="B1571" s="13" t="s">
        <v>1059</v>
      </c>
      <c r="C1571" s="14" t="s">
        <v>1171</v>
      </c>
      <c r="D1571" s="12"/>
      <c r="E1571" s="12">
        <v>760</v>
      </c>
      <c r="F1571" s="13" t="s">
        <v>1110</v>
      </c>
      <c r="G1571" s="12">
        <v>922</v>
      </c>
      <c r="H1571" s="12">
        <v>1990</v>
      </c>
      <c r="I1571" s="11">
        <v>1095.4490000000001</v>
      </c>
      <c r="J1571" s="11">
        <v>1013.7809999999999</v>
      </c>
      <c r="K1571" s="11">
        <v>880.86800000000005</v>
      </c>
      <c r="L1571" s="11">
        <v>724.00900000000001</v>
      </c>
      <c r="M1571" s="11">
        <v>571.33600000000001</v>
      </c>
      <c r="N1571" s="11">
        <v>459.202</v>
      </c>
      <c r="O1571" s="11">
        <v>367.053</v>
      </c>
      <c r="P1571" s="11">
        <v>294.63299999999998</v>
      </c>
      <c r="Q1571" s="11">
        <v>197.666</v>
      </c>
      <c r="R1571" s="11">
        <v>150.315</v>
      </c>
      <c r="S1571" s="11">
        <v>129.20699999999999</v>
      </c>
      <c r="T1571" s="11">
        <v>122.254</v>
      </c>
      <c r="U1571" s="11">
        <v>104.488</v>
      </c>
      <c r="V1571" s="11">
        <v>81.460999999999999</v>
      </c>
      <c r="W1571" s="11">
        <v>49.725999999999999</v>
      </c>
      <c r="X1571" s="11">
        <v>29.353000000000002</v>
      </c>
      <c r="Y1571" s="11">
        <v>14.558</v>
      </c>
      <c r="Z1571" s="11">
        <v>5.2030000000000003</v>
      </c>
      <c r="AA1571" s="11">
        <v>1.165</v>
      </c>
      <c r="AB1571" s="11">
        <v>0.14599999999999999</v>
      </c>
      <c r="AC1571" s="11">
        <v>8.9999999999999993E-3</v>
      </c>
    </row>
    <row r="1572" spans="1:29" ht="11.5">
      <c r="A1572" s="15">
        <v>1555</v>
      </c>
      <c r="B1572" s="13" t="s">
        <v>1059</v>
      </c>
      <c r="C1572" s="14" t="s">
        <v>1171</v>
      </c>
      <c r="D1572" s="12"/>
      <c r="E1572" s="12">
        <v>760</v>
      </c>
      <c r="F1572" s="13" t="s">
        <v>1110</v>
      </c>
      <c r="G1572" s="12">
        <v>922</v>
      </c>
      <c r="H1572" s="12">
        <v>1995</v>
      </c>
      <c r="I1572" s="11">
        <v>1116.9960000000001</v>
      </c>
      <c r="J1572" s="11">
        <v>1089.0740000000001</v>
      </c>
      <c r="K1572" s="11">
        <v>1010.489</v>
      </c>
      <c r="L1572" s="11">
        <v>875.92100000000005</v>
      </c>
      <c r="M1572" s="11">
        <v>714.60699999999997</v>
      </c>
      <c r="N1572" s="11">
        <v>559.92499999999995</v>
      </c>
      <c r="O1572" s="11">
        <v>448.947</v>
      </c>
      <c r="P1572" s="11">
        <v>359.05</v>
      </c>
      <c r="Q1572" s="11">
        <v>288.13299999999998</v>
      </c>
      <c r="R1572" s="11">
        <v>191.94300000000001</v>
      </c>
      <c r="S1572" s="11">
        <v>144.86199999999999</v>
      </c>
      <c r="T1572" s="11">
        <v>122.876</v>
      </c>
      <c r="U1572" s="11">
        <v>113.139</v>
      </c>
      <c r="V1572" s="11">
        <v>92.384</v>
      </c>
      <c r="W1572" s="11">
        <v>66.658000000000001</v>
      </c>
      <c r="X1572" s="11">
        <v>35.89</v>
      </c>
      <c r="Y1572" s="11">
        <v>17.236000000000001</v>
      </c>
      <c r="Z1572" s="11">
        <v>6.1390000000000002</v>
      </c>
      <c r="AA1572" s="11">
        <v>1.355</v>
      </c>
      <c r="AB1572" s="11">
        <v>0.16400000000000001</v>
      </c>
      <c r="AC1572" s="11">
        <v>1.0999999999999999E-2</v>
      </c>
    </row>
    <row r="1573" spans="1:29" ht="11.5">
      <c r="A1573" s="15">
        <v>1556</v>
      </c>
      <c r="B1573" s="13" t="s">
        <v>1059</v>
      </c>
      <c r="C1573" s="14" t="s">
        <v>1171</v>
      </c>
      <c r="D1573" s="12"/>
      <c r="E1573" s="12">
        <v>760</v>
      </c>
      <c r="F1573" s="13" t="s">
        <v>1110</v>
      </c>
      <c r="G1573" s="12">
        <v>922</v>
      </c>
      <c r="H1573" s="12">
        <v>2000</v>
      </c>
      <c r="I1573" s="11">
        <v>1243.6030000000001</v>
      </c>
      <c r="J1573" s="11">
        <v>1111.2650000000001</v>
      </c>
      <c r="K1573" s="11">
        <v>1085.6880000000001</v>
      </c>
      <c r="L1573" s="11">
        <v>1003.723</v>
      </c>
      <c r="M1573" s="11">
        <v>861.17399999999998</v>
      </c>
      <c r="N1573" s="11">
        <v>695.84100000000001</v>
      </c>
      <c r="O1573" s="11">
        <v>543.04700000000003</v>
      </c>
      <c r="P1573" s="11">
        <v>436.13799999999998</v>
      </c>
      <c r="Q1573" s="11">
        <v>349.25900000000001</v>
      </c>
      <c r="R1573" s="11">
        <v>279.01</v>
      </c>
      <c r="S1573" s="11">
        <v>184.517</v>
      </c>
      <c r="T1573" s="11">
        <v>138.029</v>
      </c>
      <c r="U1573" s="11">
        <v>114.288</v>
      </c>
      <c r="V1573" s="11">
        <v>100.65300000000001</v>
      </c>
      <c r="W1573" s="11">
        <v>76.233000000000004</v>
      </c>
      <c r="X1573" s="11">
        <v>48.677</v>
      </c>
      <c r="Y1573" s="11">
        <v>21.402999999999999</v>
      </c>
      <c r="Z1573" s="11">
        <v>7.4139999999999997</v>
      </c>
      <c r="AA1573" s="11">
        <v>1.6379999999999999</v>
      </c>
      <c r="AB1573" s="11">
        <v>0.19700000000000001</v>
      </c>
      <c r="AC1573" s="11">
        <v>1.2999999999999999E-2</v>
      </c>
    </row>
    <row r="1574" spans="1:29" ht="11.5">
      <c r="A1574" s="15">
        <v>1557</v>
      </c>
      <c r="B1574" s="13" t="s">
        <v>1059</v>
      </c>
      <c r="C1574" s="14" t="s">
        <v>1171</v>
      </c>
      <c r="D1574" s="12"/>
      <c r="E1574" s="12">
        <v>760</v>
      </c>
      <c r="F1574" s="13" t="s">
        <v>1110</v>
      </c>
      <c r="G1574" s="12">
        <v>922</v>
      </c>
      <c r="H1574" s="12">
        <v>2005</v>
      </c>
      <c r="I1574" s="11">
        <v>1327.827</v>
      </c>
      <c r="J1574" s="11">
        <v>1255.636</v>
      </c>
      <c r="K1574" s="11">
        <v>1131.154</v>
      </c>
      <c r="L1574" s="11">
        <v>1095.261</v>
      </c>
      <c r="M1574" s="11">
        <v>992.38900000000001</v>
      </c>
      <c r="N1574" s="11">
        <v>792.77200000000005</v>
      </c>
      <c r="O1574" s="11">
        <v>605.45899999999995</v>
      </c>
      <c r="P1574" s="11">
        <v>499.31900000000002</v>
      </c>
      <c r="Q1574" s="11">
        <v>428.97699999999998</v>
      </c>
      <c r="R1574" s="11">
        <v>338.983</v>
      </c>
      <c r="S1574" s="11">
        <v>266.488</v>
      </c>
      <c r="T1574" s="11">
        <v>183.21899999999999</v>
      </c>
      <c r="U1574" s="11">
        <v>142.464</v>
      </c>
      <c r="V1574" s="11">
        <v>111.92400000000001</v>
      </c>
      <c r="W1574" s="11">
        <v>93.412000000000006</v>
      </c>
      <c r="X1574" s="11">
        <v>60.55</v>
      </c>
      <c r="Y1574" s="11">
        <v>30.067</v>
      </c>
      <c r="Z1574" s="11">
        <v>10.098000000000001</v>
      </c>
      <c r="AA1574" s="11">
        <v>2.024</v>
      </c>
      <c r="AB1574" s="11">
        <v>0.24399999999999999</v>
      </c>
      <c r="AC1574" s="11">
        <v>1.6E-2</v>
      </c>
    </row>
    <row r="1575" spans="1:29" ht="11.5">
      <c r="A1575" s="15">
        <v>1558</v>
      </c>
      <c r="B1575" s="13" t="s">
        <v>1059</v>
      </c>
      <c r="C1575" s="14" t="s">
        <v>1171</v>
      </c>
      <c r="D1575" s="12"/>
      <c r="E1575" s="12">
        <v>760</v>
      </c>
      <c r="F1575" s="13" t="s">
        <v>1110</v>
      </c>
      <c r="G1575" s="12">
        <v>922</v>
      </c>
      <c r="H1575" s="12">
        <v>2010</v>
      </c>
      <c r="I1575" s="11">
        <v>1502.298</v>
      </c>
      <c r="J1575" s="11">
        <v>1328.8820000000001</v>
      </c>
      <c r="K1575" s="11">
        <v>1255.836</v>
      </c>
      <c r="L1575" s="11">
        <v>1135.0429999999999</v>
      </c>
      <c r="M1575" s="11">
        <v>1106.1289999999999</v>
      </c>
      <c r="N1575" s="11">
        <v>1005.5410000000001</v>
      </c>
      <c r="O1575" s="11">
        <v>802.79600000000005</v>
      </c>
      <c r="P1575" s="11">
        <v>611.69399999999996</v>
      </c>
      <c r="Q1575" s="11">
        <v>501.09899999999999</v>
      </c>
      <c r="R1575" s="11">
        <v>425.95800000000003</v>
      </c>
      <c r="S1575" s="11">
        <v>331.67700000000002</v>
      </c>
      <c r="T1575" s="11">
        <v>257.14999999999998</v>
      </c>
      <c r="U1575" s="11">
        <v>173.41200000000001</v>
      </c>
      <c r="V1575" s="11">
        <v>129.06700000000001</v>
      </c>
      <c r="W1575" s="11">
        <v>94.376999999999995</v>
      </c>
      <c r="X1575" s="11">
        <v>70.052999999999997</v>
      </c>
      <c r="Y1575" s="11">
        <v>37.408999999999999</v>
      </c>
      <c r="Z1575" s="11">
        <v>13.483000000000001</v>
      </c>
      <c r="AA1575" s="11">
        <v>2.8180000000000001</v>
      </c>
      <c r="AB1575" s="11">
        <v>0.308</v>
      </c>
      <c r="AC1575" s="11">
        <v>0.02</v>
      </c>
    </row>
    <row r="1576" spans="1:29" ht="11.5">
      <c r="A1576" s="15">
        <v>1559</v>
      </c>
      <c r="B1576" s="13" t="s">
        <v>1059</v>
      </c>
      <c r="C1576" s="14" t="s">
        <v>1171</v>
      </c>
      <c r="D1576" s="12"/>
      <c r="E1576" s="12">
        <v>760</v>
      </c>
      <c r="F1576" s="13" t="s">
        <v>1110</v>
      </c>
      <c r="G1576" s="12">
        <v>922</v>
      </c>
      <c r="H1576" s="12">
        <v>2015</v>
      </c>
      <c r="I1576" s="11">
        <v>1055.296</v>
      </c>
      <c r="J1576" s="11">
        <v>1047.46</v>
      </c>
      <c r="K1576" s="11">
        <v>935.11500000000001</v>
      </c>
      <c r="L1576" s="11">
        <v>937.57</v>
      </c>
      <c r="M1576" s="11">
        <v>874.22500000000002</v>
      </c>
      <c r="N1576" s="11">
        <v>881.53300000000002</v>
      </c>
      <c r="O1576" s="11">
        <v>777.85599999999999</v>
      </c>
      <c r="P1576" s="11">
        <v>600.51599999999996</v>
      </c>
      <c r="Q1576" s="11">
        <v>458.17</v>
      </c>
      <c r="R1576" s="11">
        <v>380.83499999999998</v>
      </c>
      <c r="S1576" s="11">
        <v>326.07</v>
      </c>
      <c r="T1576" s="11">
        <v>255.49600000000001</v>
      </c>
      <c r="U1576" s="11">
        <v>199.20400000000001</v>
      </c>
      <c r="V1576" s="11">
        <v>127.488</v>
      </c>
      <c r="W1576" s="11">
        <v>89.989000000000004</v>
      </c>
      <c r="X1576" s="11">
        <v>61.061999999999998</v>
      </c>
      <c r="Y1576" s="11">
        <v>38.155999999999999</v>
      </c>
      <c r="Z1576" s="11">
        <v>15.618</v>
      </c>
      <c r="AA1576" s="11">
        <v>3.8580000000000001</v>
      </c>
      <c r="AB1576" s="11">
        <v>0.436</v>
      </c>
      <c r="AC1576" s="11">
        <v>2.5000000000000001E-2</v>
      </c>
    </row>
    <row r="1577" spans="1:29" ht="11.5">
      <c r="A1577" s="15">
        <v>1560</v>
      </c>
      <c r="B1577" s="13" t="s">
        <v>1059</v>
      </c>
      <c r="C1577" s="14" t="s">
        <v>1171</v>
      </c>
      <c r="D1577" s="12"/>
      <c r="E1577" s="12">
        <v>760</v>
      </c>
      <c r="F1577" s="13" t="s">
        <v>1110</v>
      </c>
      <c r="G1577" s="12">
        <v>922</v>
      </c>
      <c r="H1577" s="12">
        <v>2020</v>
      </c>
      <c r="I1577" s="11">
        <v>979.58799999999997</v>
      </c>
      <c r="J1577" s="11">
        <v>875.34100000000001</v>
      </c>
      <c r="K1577" s="11">
        <v>891.63900000000001</v>
      </c>
      <c r="L1577" s="11">
        <v>803.71799999999996</v>
      </c>
      <c r="M1577" s="11">
        <v>818.34299999999996</v>
      </c>
      <c r="N1577" s="11">
        <v>766.44899999999996</v>
      </c>
      <c r="O1577" s="11">
        <v>771.49199999999996</v>
      </c>
      <c r="P1577" s="11">
        <v>686.02</v>
      </c>
      <c r="Q1577" s="11">
        <v>533.14700000000005</v>
      </c>
      <c r="R1577" s="11">
        <v>405</v>
      </c>
      <c r="S1577" s="11">
        <v>333.827</v>
      </c>
      <c r="T1577" s="11">
        <v>286.46300000000002</v>
      </c>
      <c r="U1577" s="11">
        <v>222.416</v>
      </c>
      <c r="V1577" s="11">
        <v>166.71199999999999</v>
      </c>
      <c r="W1577" s="11">
        <v>98.402000000000001</v>
      </c>
      <c r="X1577" s="11">
        <v>63.206000000000003</v>
      </c>
      <c r="Y1577" s="11">
        <v>36.042000000000002</v>
      </c>
      <c r="Z1577" s="11">
        <v>17.036000000000001</v>
      </c>
      <c r="AA1577" s="11">
        <v>4.5830000000000002</v>
      </c>
      <c r="AB1577" s="11">
        <v>0.60599999999999998</v>
      </c>
      <c r="AC1577" s="11">
        <v>3.5000000000000003E-2</v>
      </c>
    </row>
    <row r="1578" spans="1:29" ht="11.5">
      <c r="A1578" s="15">
        <v>1561</v>
      </c>
      <c r="B1578" s="13" t="s">
        <v>1059</v>
      </c>
      <c r="C1578" s="14" t="s">
        <v>1172</v>
      </c>
      <c r="D1578" s="12"/>
      <c r="E1578" s="12">
        <v>792</v>
      </c>
      <c r="F1578" s="13" t="s">
        <v>1110</v>
      </c>
      <c r="G1578" s="12">
        <v>922</v>
      </c>
      <c r="H1578" s="12">
        <v>1950</v>
      </c>
      <c r="I1578" s="11">
        <v>1725.57</v>
      </c>
      <c r="J1578" s="11">
        <v>1389.6780000000001</v>
      </c>
      <c r="K1578" s="11">
        <v>1298.598</v>
      </c>
      <c r="L1578" s="11">
        <v>1281.4960000000001</v>
      </c>
      <c r="M1578" s="11">
        <v>998.81899999999996</v>
      </c>
      <c r="N1578" s="11">
        <v>733.03800000000001</v>
      </c>
      <c r="O1578" s="11">
        <v>528.33900000000006</v>
      </c>
      <c r="P1578" s="11">
        <v>693.88699999999994</v>
      </c>
      <c r="Q1578" s="11">
        <v>556.46199999999999</v>
      </c>
      <c r="R1578" s="11">
        <v>503.79</v>
      </c>
      <c r="S1578" s="11">
        <v>392.76600000000002</v>
      </c>
      <c r="T1578" s="11">
        <v>216.03399999999999</v>
      </c>
      <c r="U1578" s="11">
        <v>198.66</v>
      </c>
      <c r="V1578" s="11">
        <v>108.363</v>
      </c>
      <c r="W1578" s="11">
        <v>84.385000000000005</v>
      </c>
      <c r="X1578" s="11">
        <v>36.515999999999998</v>
      </c>
      <c r="Y1578" s="11">
        <v>13.62</v>
      </c>
      <c r="Z1578" s="11">
        <v>3.84</v>
      </c>
      <c r="AA1578" s="11">
        <v>0.628</v>
      </c>
      <c r="AB1578" s="11">
        <v>5.2999999999999999E-2</v>
      </c>
      <c r="AC1578" s="11">
        <v>2E-3</v>
      </c>
    </row>
    <row r="1579" spans="1:29" ht="11.5">
      <c r="A1579" s="15">
        <v>1562</v>
      </c>
      <c r="B1579" s="13" t="s">
        <v>1059</v>
      </c>
      <c r="C1579" s="14" t="s">
        <v>1172</v>
      </c>
      <c r="D1579" s="12"/>
      <c r="E1579" s="12">
        <v>792</v>
      </c>
      <c r="F1579" s="13" t="s">
        <v>1110</v>
      </c>
      <c r="G1579" s="12">
        <v>922</v>
      </c>
      <c r="H1579" s="12">
        <v>1955</v>
      </c>
      <c r="I1579" s="11">
        <v>2109.337</v>
      </c>
      <c r="J1579" s="11">
        <v>1551.2429999999999</v>
      </c>
      <c r="K1579" s="11">
        <v>1328.3240000000001</v>
      </c>
      <c r="L1579" s="11">
        <v>1270.6849999999999</v>
      </c>
      <c r="M1579" s="11">
        <v>1243.7550000000001</v>
      </c>
      <c r="N1579" s="11">
        <v>965.12599999999998</v>
      </c>
      <c r="O1579" s="11">
        <v>707.92</v>
      </c>
      <c r="P1579" s="11">
        <v>507.78899999999999</v>
      </c>
      <c r="Q1579" s="11">
        <v>659.48900000000003</v>
      </c>
      <c r="R1579" s="11">
        <v>519.45899999999995</v>
      </c>
      <c r="S1579" s="11">
        <v>458.78899999999999</v>
      </c>
      <c r="T1579" s="11">
        <v>344.86</v>
      </c>
      <c r="U1579" s="11">
        <v>179.60900000000001</v>
      </c>
      <c r="V1579" s="11">
        <v>152.87799999999999</v>
      </c>
      <c r="W1579" s="11">
        <v>73.97</v>
      </c>
      <c r="X1579" s="11">
        <v>47.841999999999999</v>
      </c>
      <c r="Y1579" s="11">
        <v>15.422000000000001</v>
      </c>
      <c r="Z1579" s="11">
        <v>3.7269999999999999</v>
      </c>
      <c r="AA1579" s="11">
        <v>0.60099999999999998</v>
      </c>
      <c r="AB1579" s="11">
        <v>5.2999999999999999E-2</v>
      </c>
      <c r="AC1579" s="11">
        <v>3.0000000000000001E-3</v>
      </c>
    </row>
    <row r="1580" spans="1:29" ht="11.5">
      <c r="A1580" s="15">
        <v>1563</v>
      </c>
      <c r="B1580" s="13" t="s">
        <v>1059</v>
      </c>
      <c r="C1580" s="14" t="s">
        <v>1172</v>
      </c>
      <c r="D1580" s="12"/>
      <c r="E1580" s="12">
        <v>792</v>
      </c>
      <c r="F1580" s="13" t="s">
        <v>1110</v>
      </c>
      <c r="G1580" s="12">
        <v>922</v>
      </c>
      <c r="H1580" s="12">
        <v>1960</v>
      </c>
      <c r="I1580" s="11">
        <v>2330.152</v>
      </c>
      <c r="J1580" s="11">
        <v>1908.749</v>
      </c>
      <c r="K1580" s="11">
        <v>1488.8389999999999</v>
      </c>
      <c r="L1580" s="11">
        <v>1299.951</v>
      </c>
      <c r="M1580" s="11">
        <v>1231.548</v>
      </c>
      <c r="N1580" s="11">
        <v>1201.607</v>
      </c>
      <c r="O1580" s="11">
        <v>932.77800000000002</v>
      </c>
      <c r="P1580" s="11">
        <v>681.55100000000004</v>
      </c>
      <c r="Q1580" s="11">
        <v>484.55099999999999</v>
      </c>
      <c r="R1580" s="11">
        <v>621.91</v>
      </c>
      <c r="S1580" s="11">
        <v>480.67099999999999</v>
      </c>
      <c r="T1580" s="11">
        <v>411.69200000000001</v>
      </c>
      <c r="U1580" s="11">
        <v>294.42599999999999</v>
      </c>
      <c r="V1580" s="11">
        <v>143.15600000000001</v>
      </c>
      <c r="W1580" s="11">
        <v>109.35899999999999</v>
      </c>
      <c r="X1580" s="11">
        <v>44.106000000000002</v>
      </c>
      <c r="Y1580" s="11">
        <v>21.817</v>
      </c>
      <c r="Z1580" s="11">
        <v>4.9400000000000004</v>
      </c>
      <c r="AA1580" s="11">
        <v>0.752</v>
      </c>
      <c r="AB1580" s="11">
        <v>7.0999999999999994E-2</v>
      </c>
      <c r="AC1580" s="11">
        <v>3.0000000000000001E-3</v>
      </c>
    </row>
    <row r="1581" spans="1:29" ht="11.5">
      <c r="A1581" s="15">
        <v>1564</v>
      </c>
      <c r="B1581" s="13" t="s">
        <v>1059</v>
      </c>
      <c r="C1581" s="14" t="s">
        <v>1172</v>
      </c>
      <c r="D1581" s="12"/>
      <c r="E1581" s="12">
        <v>792</v>
      </c>
      <c r="F1581" s="13" t="s">
        <v>1110</v>
      </c>
      <c r="G1581" s="12">
        <v>922</v>
      </c>
      <c r="H1581" s="12">
        <v>1965</v>
      </c>
      <c r="I1581" s="11">
        <v>2547.4169999999999</v>
      </c>
      <c r="J1581" s="11">
        <v>2134.3870000000002</v>
      </c>
      <c r="K1581" s="11">
        <v>1834.2380000000001</v>
      </c>
      <c r="L1581" s="11">
        <v>1449.4480000000001</v>
      </c>
      <c r="M1581" s="11">
        <v>1252.8579999999999</v>
      </c>
      <c r="N1581" s="11">
        <v>1189.5309999999999</v>
      </c>
      <c r="O1581" s="11">
        <v>1164.3030000000001</v>
      </c>
      <c r="P1581" s="11">
        <v>901.95</v>
      </c>
      <c r="Q1581" s="11">
        <v>653.55200000000002</v>
      </c>
      <c r="R1581" s="11">
        <v>457.63200000000001</v>
      </c>
      <c r="S1581" s="11">
        <v>579.29300000000001</v>
      </c>
      <c r="T1581" s="11">
        <v>436.48500000000001</v>
      </c>
      <c r="U1581" s="11">
        <v>357.45699999999999</v>
      </c>
      <c r="V1581" s="11">
        <v>240.84</v>
      </c>
      <c r="W1581" s="11">
        <v>105.93300000000001</v>
      </c>
      <c r="X1581" s="11">
        <v>67.986000000000004</v>
      </c>
      <c r="Y1581" s="11">
        <v>20.847000000000001</v>
      </c>
      <c r="Z1581" s="11">
        <v>7.3129999999999997</v>
      </c>
      <c r="AA1581" s="11">
        <v>1.032</v>
      </c>
      <c r="AB1581" s="11">
        <v>8.8999999999999996E-2</v>
      </c>
      <c r="AC1581" s="11">
        <v>5.0000000000000001E-3</v>
      </c>
    </row>
    <row r="1582" spans="1:29" ht="11.5">
      <c r="A1582" s="15">
        <v>1565</v>
      </c>
      <c r="B1582" s="13" t="s">
        <v>1059</v>
      </c>
      <c r="C1582" s="14" t="s">
        <v>1172</v>
      </c>
      <c r="D1582" s="12"/>
      <c r="E1582" s="12">
        <v>792</v>
      </c>
      <c r="F1582" s="13" t="s">
        <v>1110</v>
      </c>
      <c r="G1582" s="12">
        <v>922</v>
      </c>
      <c r="H1582" s="12">
        <v>1970</v>
      </c>
      <c r="I1582" s="11">
        <v>2778.8470000000002</v>
      </c>
      <c r="J1582" s="11">
        <v>2376.6509999999998</v>
      </c>
      <c r="K1582" s="11">
        <v>2067.627</v>
      </c>
      <c r="L1582" s="11">
        <v>1788.12</v>
      </c>
      <c r="M1582" s="11">
        <v>1397.5129999999999</v>
      </c>
      <c r="N1582" s="11">
        <v>1210.056</v>
      </c>
      <c r="O1582" s="11">
        <v>1153.5039999999999</v>
      </c>
      <c r="P1582" s="11">
        <v>1129.4159999999999</v>
      </c>
      <c r="Q1582" s="11">
        <v>868.86199999999997</v>
      </c>
      <c r="R1582" s="11">
        <v>620.81899999999996</v>
      </c>
      <c r="S1582" s="11">
        <v>428.43599999999998</v>
      </c>
      <c r="T1582" s="11">
        <v>531.70000000000005</v>
      </c>
      <c r="U1582" s="11">
        <v>383.77</v>
      </c>
      <c r="V1582" s="11">
        <v>297.36099999999999</v>
      </c>
      <c r="W1582" s="11">
        <v>182.279</v>
      </c>
      <c r="X1582" s="11">
        <v>67.263999999999996</v>
      </c>
      <c r="Y1582" s="11">
        <v>32.914000000000001</v>
      </c>
      <c r="Z1582" s="11">
        <v>7.048</v>
      </c>
      <c r="AA1582" s="11">
        <v>1.5049999999999999</v>
      </c>
      <c r="AB1582" s="11">
        <v>0.11799999999999999</v>
      </c>
      <c r="AC1582" s="11">
        <v>6.0000000000000001E-3</v>
      </c>
    </row>
    <row r="1583" spans="1:29" ht="11.5">
      <c r="A1583" s="15">
        <v>1566</v>
      </c>
      <c r="B1583" s="13" t="s">
        <v>1059</v>
      </c>
      <c r="C1583" s="14" t="s">
        <v>1172</v>
      </c>
      <c r="D1583" s="12"/>
      <c r="E1583" s="12">
        <v>792</v>
      </c>
      <c r="F1583" s="13" t="s">
        <v>1110</v>
      </c>
      <c r="G1583" s="12">
        <v>922</v>
      </c>
      <c r="H1583" s="12">
        <v>1975</v>
      </c>
      <c r="I1583" s="11">
        <v>3047.6439999999998</v>
      </c>
      <c r="J1583" s="11">
        <v>2629.88</v>
      </c>
      <c r="K1583" s="11">
        <v>2309.895</v>
      </c>
      <c r="L1583" s="11">
        <v>1982.873</v>
      </c>
      <c r="M1583" s="11">
        <v>1669.9929999999999</v>
      </c>
      <c r="N1583" s="11">
        <v>1342.7570000000001</v>
      </c>
      <c r="O1583" s="11">
        <v>1168.413</v>
      </c>
      <c r="P1583" s="11">
        <v>1115.6859999999999</v>
      </c>
      <c r="Q1583" s="11">
        <v>1130.8820000000001</v>
      </c>
      <c r="R1583" s="11">
        <v>854.02499999999998</v>
      </c>
      <c r="S1583" s="11">
        <v>610.91700000000003</v>
      </c>
      <c r="T1583" s="11">
        <v>411.05900000000003</v>
      </c>
      <c r="U1583" s="11">
        <v>492.863</v>
      </c>
      <c r="V1583" s="11">
        <v>335.88</v>
      </c>
      <c r="W1583" s="11">
        <v>243.13200000000001</v>
      </c>
      <c r="X1583" s="11">
        <v>121.72</v>
      </c>
      <c r="Y1583" s="11">
        <v>34.390999999999998</v>
      </c>
      <c r="Z1583" s="11">
        <v>11.36</v>
      </c>
      <c r="AA1583" s="11">
        <v>1.4670000000000001</v>
      </c>
      <c r="AB1583" s="11">
        <v>0.17100000000000001</v>
      </c>
      <c r="AC1583" s="11">
        <v>8.0000000000000002E-3</v>
      </c>
    </row>
    <row r="1584" spans="1:29" ht="11.5">
      <c r="A1584" s="15">
        <v>1567</v>
      </c>
      <c r="B1584" s="13" t="s">
        <v>1059</v>
      </c>
      <c r="C1584" s="14" t="s">
        <v>1172</v>
      </c>
      <c r="D1584" s="12"/>
      <c r="E1584" s="12">
        <v>792</v>
      </c>
      <c r="F1584" s="13" t="s">
        <v>1110</v>
      </c>
      <c r="G1584" s="12">
        <v>922</v>
      </c>
      <c r="H1584" s="12">
        <v>1980</v>
      </c>
      <c r="I1584" s="11">
        <v>3291.4479999999999</v>
      </c>
      <c r="J1584" s="11">
        <v>2915.2649999999999</v>
      </c>
      <c r="K1584" s="11">
        <v>2560.835</v>
      </c>
      <c r="L1584" s="11">
        <v>2249.04</v>
      </c>
      <c r="M1584" s="11">
        <v>1913.749</v>
      </c>
      <c r="N1584" s="11">
        <v>1614.7249999999999</v>
      </c>
      <c r="O1584" s="11">
        <v>1301.473</v>
      </c>
      <c r="P1584" s="11">
        <v>1141.825</v>
      </c>
      <c r="Q1584" s="11">
        <v>1083.9490000000001</v>
      </c>
      <c r="R1584" s="11">
        <v>1082.848</v>
      </c>
      <c r="S1584" s="11">
        <v>808.048</v>
      </c>
      <c r="T1584" s="11">
        <v>566.69799999999998</v>
      </c>
      <c r="U1584" s="11">
        <v>367.31099999999998</v>
      </c>
      <c r="V1584" s="11">
        <v>419.59100000000001</v>
      </c>
      <c r="W1584" s="11">
        <v>261.72500000000002</v>
      </c>
      <c r="X1584" s="11">
        <v>160.61600000000001</v>
      </c>
      <c r="Y1584" s="11">
        <v>61.558999999999997</v>
      </c>
      <c r="Z1584" s="11">
        <v>12.051</v>
      </c>
      <c r="AA1584" s="11">
        <v>2.3820000000000001</v>
      </c>
      <c r="AB1584" s="11">
        <v>0.16600000000000001</v>
      </c>
      <c r="AC1584" s="11">
        <v>1.2E-2</v>
      </c>
    </row>
    <row r="1585" spans="1:29" ht="11.5">
      <c r="A1585" s="15">
        <v>1568</v>
      </c>
      <c r="B1585" s="13" t="s">
        <v>1059</v>
      </c>
      <c r="C1585" s="14" t="s">
        <v>1172</v>
      </c>
      <c r="D1585" s="12"/>
      <c r="E1585" s="12">
        <v>792</v>
      </c>
      <c r="F1585" s="13" t="s">
        <v>1110</v>
      </c>
      <c r="G1585" s="12">
        <v>922</v>
      </c>
      <c r="H1585" s="12">
        <v>1985</v>
      </c>
      <c r="I1585" s="11">
        <v>3412.94</v>
      </c>
      <c r="J1585" s="11">
        <v>3162.0650000000001</v>
      </c>
      <c r="K1585" s="11">
        <v>2839.7139999999999</v>
      </c>
      <c r="L1585" s="11">
        <v>2502.152</v>
      </c>
      <c r="M1585" s="11">
        <v>2184.1579999999999</v>
      </c>
      <c r="N1585" s="11">
        <v>1860.039</v>
      </c>
      <c r="O1585" s="11">
        <v>1572.136</v>
      </c>
      <c r="P1585" s="11">
        <v>1286.8130000000001</v>
      </c>
      <c r="Q1585" s="11">
        <v>1130.069</v>
      </c>
      <c r="R1585" s="11">
        <v>1096.6679999999999</v>
      </c>
      <c r="S1585" s="11">
        <v>1051.482</v>
      </c>
      <c r="T1585" s="11">
        <v>755.06799999999998</v>
      </c>
      <c r="U1585" s="11">
        <v>511.74700000000001</v>
      </c>
      <c r="V1585" s="11">
        <v>315.83800000000002</v>
      </c>
      <c r="W1585" s="11">
        <v>331.51400000000001</v>
      </c>
      <c r="X1585" s="11">
        <v>175.89099999999999</v>
      </c>
      <c r="Y1585" s="11">
        <v>83.106999999999999</v>
      </c>
      <c r="Z1585" s="11">
        <v>21.942</v>
      </c>
      <c r="AA1585" s="11">
        <v>2.5550000000000002</v>
      </c>
      <c r="AB1585" s="11">
        <v>0.26900000000000002</v>
      </c>
      <c r="AC1585" s="11">
        <v>1.2E-2</v>
      </c>
    </row>
    <row r="1586" spans="1:29" ht="11.5">
      <c r="A1586" s="15">
        <v>1569</v>
      </c>
      <c r="B1586" s="13" t="s">
        <v>1059</v>
      </c>
      <c r="C1586" s="14" t="s">
        <v>1172</v>
      </c>
      <c r="D1586" s="12"/>
      <c r="E1586" s="12">
        <v>792</v>
      </c>
      <c r="F1586" s="13" t="s">
        <v>1110</v>
      </c>
      <c r="G1586" s="12">
        <v>922</v>
      </c>
      <c r="H1586" s="12">
        <v>1990</v>
      </c>
      <c r="I1586" s="11">
        <v>3338.4549999999999</v>
      </c>
      <c r="J1586" s="11">
        <v>3312.3960000000002</v>
      </c>
      <c r="K1586" s="11">
        <v>3104.1489999999999</v>
      </c>
      <c r="L1586" s="11">
        <v>2798.1950000000002</v>
      </c>
      <c r="M1586" s="11">
        <v>2454.2550000000001</v>
      </c>
      <c r="N1586" s="11">
        <v>2140.3960000000002</v>
      </c>
      <c r="O1586" s="11">
        <v>1822.028</v>
      </c>
      <c r="P1586" s="11">
        <v>1537.395</v>
      </c>
      <c r="Q1586" s="11">
        <v>1252.9280000000001</v>
      </c>
      <c r="R1586" s="11">
        <v>1091.8989999999999</v>
      </c>
      <c r="S1586" s="11">
        <v>1049.367</v>
      </c>
      <c r="T1586" s="11">
        <v>989.19299999999998</v>
      </c>
      <c r="U1586" s="11">
        <v>688.22500000000002</v>
      </c>
      <c r="V1586" s="11">
        <v>445.16699999999997</v>
      </c>
      <c r="W1586" s="11">
        <v>252.54400000000001</v>
      </c>
      <c r="X1586" s="11">
        <v>226.14699999999999</v>
      </c>
      <c r="Y1586" s="11">
        <v>92.664000000000001</v>
      </c>
      <c r="Z1586" s="11">
        <v>29.896000000000001</v>
      </c>
      <c r="AA1586" s="11">
        <v>4.6639999999999997</v>
      </c>
      <c r="AB1586" s="11">
        <v>0.28599999999999998</v>
      </c>
      <c r="AC1586" s="11">
        <v>1.4999999999999999E-2</v>
      </c>
    </row>
    <row r="1587" spans="1:29" ht="11.5">
      <c r="A1587" s="15">
        <v>1570</v>
      </c>
      <c r="B1587" s="13" t="s">
        <v>1059</v>
      </c>
      <c r="C1587" s="14" t="s">
        <v>1172</v>
      </c>
      <c r="D1587" s="12"/>
      <c r="E1587" s="12">
        <v>792</v>
      </c>
      <c r="F1587" s="13" t="s">
        <v>1110</v>
      </c>
      <c r="G1587" s="12">
        <v>922</v>
      </c>
      <c r="H1587" s="12">
        <v>1995</v>
      </c>
      <c r="I1587" s="11">
        <v>3271.7890000000002</v>
      </c>
      <c r="J1587" s="11">
        <v>3259.0610000000001</v>
      </c>
      <c r="K1587" s="11">
        <v>3253.9679999999998</v>
      </c>
      <c r="L1587" s="11">
        <v>3057.1129999999998</v>
      </c>
      <c r="M1587" s="11">
        <v>2745.8960000000002</v>
      </c>
      <c r="N1587" s="11">
        <v>2406.6869999999999</v>
      </c>
      <c r="O1587" s="11">
        <v>2098.2429999999999</v>
      </c>
      <c r="P1587" s="11">
        <v>1783.252</v>
      </c>
      <c r="Q1587" s="11">
        <v>1499.08</v>
      </c>
      <c r="R1587" s="11">
        <v>1213.518</v>
      </c>
      <c r="S1587" s="11">
        <v>1047.9010000000001</v>
      </c>
      <c r="T1587" s="11">
        <v>991.51300000000003</v>
      </c>
      <c r="U1587" s="11">
        <v>908.04899999999998</v>
      </c>
      <c r="V1587" s="11">
        <v>603.97500000000002</v>
      </c>
      <c r="W1587" s="11">
        <v>359.82900000000001</v>
      </c>
      <c r="X1587" s="11">
        <v>174.703</v>
      </c>
      <c r="Y1587" s="11">
        <v>121.124</v>
      </c>
      <c r="Z1587" s="11">
        <v>33.823999999999998</v>
      </c>
      <c r="AA1587" s="11">
        <v>6.3789999999999996</v>
      </c>
      <c r="AB1587" s="11">
        <v>0.51500000000000001</v>
      </c>
      <c r="AC1587" s="11">
        <v>1.9E-2</v>
      </c>
    </row>
    <row r="1588" spans="1:29" ht="11.5">
      <c r="A1588" s="15">
        <v>1571</v>
      </c>
      <c r="B1588" s="13" t="s">
        <v>1059</v>
      </c>
      <c r="C1588" s="14" t="s">
        <v>1172</v>
      </c>
      <c r="D1588" s="12"/>
      <c r="E1588" s="12">
        <v>792</v>
      </c>
      <c r="F1588" s="13" t="s">
        <v>1110</v>
      </c>
      <c r="G1588" s="12">
        <v>922</v>
      </c>
      <c r="H1588" s="12">
        <v>2000</v>
      </c>
      <c r="I1588" s="11">
        <v>3384.221</v>
      </c>
      <c r="J1588" s="11">
        <v>3221.3919999999998</v>
      </c>
      <c r="K1588" s="11">
        <v>3218.096</v>
      </c>
      <c r="L1588" s="11">
        <v>3208.944</v>
      </c>
      <c r="M1588" s="11">
        <v>3009.0549999999998</v>
      </c>
      <c r="N1588" s="11">
        <v>2701.0729999999999</v>
      </c>
      <c r="O1588" s="11">
        <v>2365.502</v>
      </c>
      <c r="P1588" s="11">
        <v>2058.4369999999999</v>
      </c>
      <c r="Q1588" s="11">
        <v>1743.271</v>
      </c>
      <c r="R1588" s="11">
        <v>1456.8030000000001</v>
      </c>
      <c r="S1588" s="11">
        <v>1169.03</v>
      </c>
      <c r="T1588" s="11">
        <v>994.66499999999996</v>
      </c>
      <c r="U1588" s="11">
        <v>916.21500000000003</v>
      </c>
      <c r="V1588" s="11">
        <v>803.72500000000002</v>
      </c>
      <c r="W1588" s="11">
        <v>493.46600000000001</v>
      </c>
      <c r="X1588" s="11">
        <v>252.45099999999999</v>
      </c>
      <c r="Y1588" s="11">
        <v>94.980999999999995</v>
      </c>
      <c r="Z1588" s="11">
        <v>44.747999999999998</v>
      </c>
      <c r="AA1588" s="11">
        <v>7.2439999999999998</v>
      </c>
      <c r="AB1588" s="11">
        <v>0.69599999999999995</v>
      </c>
      <c r="AC1588" s="11">
        <v>3.3000000000000002E-2</v>
      </c>
    </row>
    <row r="1589" spans="1:29" ht="11.5">
      <c r="A1589" s="15">
        <v>1572</v>
      </c>
      <c r="B1589" s="13" t="s">
        <v>1059</v>
      </c>
      <c r="C1589" s="14" t="s">
        <v>1172</v>
      </c>
      <c r="D1589" s="12"/>
      <c r="E1589" s="12">
        <v>792</v>
      </c>
      <c r="F1589" s="13" t="s">
        <v>1110</v>
      </c>
      <c r="G1589" s="12">
        <v>922</v>
      </c>
      <c r="H1589" s="12">
        <v>2005</v>
      </c>
      <c r="I1589" s="11">
        <v>3330.9780000000001</v>
      </c>
      <c r="J1589" s="11">
        <v>3353.0219999999999</v>
      </c>
      <c r="K1589" s="11">
        <v>3199.9989999999998</v>
      </c>
      <c r="L1589" s="11">
        <v>3192.3629999999998</v>
      </c>
      <c r="M1589" s="11">
        <v>3174.84</v>
      </c>
      <c r="N1589" s="11">
        <v>2971.1750000000002</v>
      </c>
      <c r="O1589" s="11">
        <v>2663.6039999999998</v>
      </c>
      <c r="P1589" s="11">
        <v>2328.6590000000001</v>
      </c>
      <c r="Q1589" s="11">
        <v>2021.4449999999999</v>
      </c>
      <c r="R1589" s="11">
        <v>1703.7550000000001</v>
      </c>
      <c r="S1589" s="11">
        <v>1412.3030000000001</v>
      </c>
      <c r="T1589" s="11">
        <v>1117.8230000000001</v>
      </c>
      <c r="U1589" s="11">
        <v>927.90899999999999</v>
      </c>
      <c r="V1589" s="11">
        <v>819.67499999999995</v>
      </c>
      <c r="W1589" s="11">
        <v>664.57399999999996</v>
      </c>
      <c r="X1589" s="11">
        <v>351.60500000000002</v>
      </c>
      <c r="Y1589" s="11">
        <v>139.797</v>
      </c>
      <c r="Z1589" s="11">
        <v>35.606000000000002</v>
      </c>
      <c r="AA1589" s="11">
        <v>9.6419999999999995</v>
      </c>
      <c r="AB1589" s="11">
        <v>0.78600000000000003</v>
      </c>
      <c r="AC1589" s="11">
        <v>4.3999999999999997E-2</v>
      </c>
    </row>
    <row r="1590" spans="1:29" ht="11.5">
      <c r="A1590" s="15">
        <v>1573</v>
      </c>
      <c r="B1590" s="13" t="s">
        <v>1059</v>
      </c>
      <c r="C1590" s="14" t="s">
        <v>1172</v>
      </c>
      <c r="D1590" s="12"/>
      <c r="E1590" s="12">
        <v>792</v>
      </c>
      <c r="F1590" s="13" t="s">
        <v>1110</v>
      </c>
      <c r="G1590" s="12">
        <v>922</v>
      </c>
      <c r="H1590" s="12">
        <v>2010</v>
      </c>
      <c r="I1590" s="11">
        <v>3277.268</v>
      </c>
      <c r="J1590" s="11">
        <v>3308.5810000000001</v>
      </c>
      <c r="K1590" s="11">
        <v>3335.2660000000001</v>
      </c>
      <c r="L1590" s="11">
        <v>3177.047</v>
      </c>
      <c r="M1590" s="11">
        <v>3160.386</v>
      </c>
      <c r="N1590" s="11">
        <v>3138.413</v>
      </c>
      <c r="O1590" s="11">
        <v>2934.2310000000002</v>
      </c>
      <c r="P1590" s="11">
        <v>2625.951</v>
      </c>
      <c r="Q1590" s="11">
        <v>2289.3339999999998</v>
      </c>
      <c r="R1590" s="11">
        <v>1978.4590000000001</v>
      </c>
      <c r="S1590" s="11">
        <v>1656.0050000000001</v>
      </c>
      <c r="T1590" s="11">
        <v>1355.8620000000001</v>
      </c>
      <c r="U1590" s="11">
        <v>1049.049</v>
      </c>
      <c r="V1590" s="11">
        <v>837.62099999999998</v>
      </c>
      <c r="W1590" s="11">
        <v>687.54100000000005</v>
      </c>
      <c r="X1590" s="11">
        <v>485.24</v>
      </c>
      <c r="Y1590" s="11">
        <v>202.74299999999999</v>
      </c>
      <c r="Z1590" s="11">
        <v>55.710999999999999</v>
      </c>
      <c r="AA1590" s="11">
        <v>8.3360000000000003</v>
      </c>
      <c r="AB1590" s="11">
        <v>1.149</v>
      </c>
      <c r="AC1590" s="11">
        <v>5.2999999999999999E-2</v>
      </c>
    </row>
    <row r="1591" spans="1:29" ht="11.5">
      <c r="A1591" s="15">
        <v>1574</v>
      </c>
      <c r="B1591" s="13" t="s">
        <v>1059</v>
      </c>
      <c r="C1591" s="14" t="s">
        <v>1172</v>
      </c>
      <c r="D1591" s="12"/>
      <c r="E1591" s="12">
        <v>792</v>
      </c>
      <c r="F1591" s="13" t="s">
        <v>1110</v>
      </c>
      <c r="G1591" s="12">
        <v>922</v>
      </c>
      <c r="H1591" s="12">
        <v>2015</v>
      </c>
      <c r="I1591" s="11">
        <v>3469.8490000000002</v>
      </c>
      <c r="J1591" s="11">
        <v>3388.855</v>
      </c>
      <c r="K1591" s="11">
        <v>3408.7060000000001</v>
      </c>
      <c r="L1591" s="11">
        <v>3400.1080000000002</v>
      </c>
      <c r="M1591" s="11">
        <v>3200.2339999999999</v>
      </c>
      <c r="N1591" s="11">
        <v>3177.989</v>
      </c>
      <c r="O1591" s="11">
        <v>3152.1840000000002</v>
      </c>
      <c r="P1591" s="11">
        <v>2945.1970000000001</v>
      </c>
      <c r="Q1591" s="11">
        <v>2634.2339999999999</v>
      </c>
      <c r="R1591" s="11">
        <v>2293.9940000000001</v>
      </c>
      <c r="S1591" s="11">
        <v>1977.65</v>
      </c>
      <c r="T1591" s="11">
        <v>1646.5</v>
      </c>
      <c r="U1591" s="11">
        <v>1298.6610000000001</v>
      </c>
      <c r="V1591" s="11">
        <v>972.94899999999996</v>
      </c>
      <c r="W1591" s="11">
        <v>731.39800000000002</v>
      </c>
      <c r="X1591" s="11">
        <v>532.88300000000004</v>
      </c>
      <c r="Y1591" s="11">
        <v>308.887</v>
      </c>
      <c r="Z1591" s="11">
        <v>92.531999999999996</v>
      </c>
      <c r="AA1591" s="11">
        <v>15.868</v>
      </c>
      <c r="AB1591" s="11">
        <v>1.282</v>
      </c>
      <c r="AC1591" s="11">
        <v>0.10199999999999999</v>
      </c>
    </row>
    <row r="1592" spans="1:29" ht="11.5">
      <c r="A1592" s="15">
        <v>1575</v>
      </c>
      <c r="B1592" s="13" t="s">
        <v>1059</v>
      </c>
      <c r="C1592" s="14" t="s">
        <v>1172</v>
      </c>
      <c r="D1592" s="12"/>
      <c r="E1592" s="12">
        <v>792</v>
      </c>
      <c r="F1592" s="13" t="s">
        <v>1110</v>
      </c>
      <c r="G1592" s="12">
        <v>922</v>
      </c>
      <c r="H1592" s="12">
        <v>2020</v>
      </c>
      <c r="I1592" s="11">
        <v>3356.73</v>
      </c>
      <c r="J1592" s="11">
        <v>3502.739</v>
      </c>
      <c r="K1592" s="11">
        <v>3462.1030000000001</v>
      </c>
      <c r="L1592" s="11">
        <v>3488.9630000000002</v>
      </c>
      <c r="M1592" s="11">
        <v>3449.2660000000001</v>
      </c>
      <c r="N1592" s="11">
        <v>3244.6709999999998</v>
      </c>
      <c r="O1592" s="11">
        <v>3218.5210000000002</v>
      </c>
      <c r="P1592" s="11">
        <v>3188.2510000000002</v>
      </c>
      <c r="Q1592" s="11">
        <v>2977.2060000000001</v>
      </c>
      <c r="R1592" s="11">
        <v>2661.8220000000001</v>
      </c>
      <c r="S1592" s="11">
        <v>2315.9769999999999</v>
      </c>
      <c r="T1592" s="11">
        <v>1989.4469999999999</v>
      </c>
      <c r="U1592" s="11">
        <v>1580.771</v>
      </c>
      <c r="V1592" s="11">
        <v>1212.6189999999999</v>
      </c>
      <c r="W1592" s="11">
        <v>861.88199999999995</v>
      </c>
      <c r="X1592" s="11">
        <v>583.89099999999996</v>
      </c>
      <c r="Y1592" s="11">
        <v>355.83699999999999</v>
      </c>
      <c r="Z1592" s="11">
        <v>152.90299999999999</v>
      </c>
      <c r="AA1592" s="11">
        <v>29.562999999999999</v>
      </c>
      <c r="AB1592" s="11">
        <v>2.8290000000000002</v>
      </c>
      <c r="AC1592" s="11">
        <v>0.13400000000000001</v>
      </c>
    </row>
    <row r="1593" spans="1:29" ht="11.5">
      <c r="A1593" s="15">
        <v>1576</v>
      </c>
      <c r="B1593" s="13" t="s">
        <v>1059</v>
      </c>
      <c r="C1593" s="14" t="s">
        <v>1173</v>
      </c>
      <c r="D1593" s="12"/>
      <c r="E1593" s="12">
        <v>784</v>
      </c>
      <c r="F1593" s="13" t="s">
        <v>1110</v>
      </c>
      <c r="G1593" s="12">
        <v>922</v>
      </c>
      <c r="H1593" s="12">
        <v>1950</v>
      </c>
      <c r="I1593" s="11">
        <v>6.1059999999999999</v>
      </c>
      <c r="J1593" s="11">
        <v>4.774</v>
      </c>
      <c r="K1593" s="11">
        <v>4.0629999999999997</v>
      </c>
      <c r="L1593" s="11">
        <v>3.536</v>
      </c>
      <c r="M1593" s="11">
        <v>3.0459999999999998</v>
      </c>
      <c r="N1593" s="11">
        <v>2.5979999999999999</v>
      </c>
      <c r="O1593" s="11">
        <v>2.2109999999999999</v>
      </c>
      <c r="P1593" s="11">
        <v>1.8720000000000001</v>
      </c>
      <c r="Q1593" s="11">
        <v>1.6339999999999999</v>
      </c>
      <c r="R1593" s="11">
        <v>1.389</v>
      </c>
      <c r="S1593" s="11">
        <v>1.179</v>
      </c>
      <c r="T1593" s="11">
        <v>0.97199999999999998</v>
      </c>
      <c r="U1593" s="11">
        <v>0.75900000000000001</v>
      </c>
      <c r="V1593" s="11">
        <v>0.54600000000000004</v>
      </c>
      <c r="W1593" s="11">
        <v>0.34300000000000003</v>
      </c>
      <c r="X1593" s="11">
        <v>0.17199999999999999</v>
      </c>
      <c r="Y1593" s="11">
        <v>5.2999999999999999E-2</v>
      </c>
      <c r="Z1593" s="11">
        <v>1.4999999999999999E-2</v>
      </c>
      <c r="AA1593" s="11">
        <v>3.0000000000000001E-3</v>
      </c>
      <c r="AB1593" s="11">
        <v>0</v>
      </c>
      <c r="AC1593" s="11">
        <v>0</v>
      </c>
    </row>
    <row r="1594" spans="1:29" ht="11.5">
      <c r="A1594" s="15">
        <v>1577</v>
      </c>
      <c r="B1594" s="13" t="s">
        <v>1059</v>
      </c>
      <c r="C1594" s="14" t="s">
        <v>1173</v>
      </c>
      <c r="D1594" s="12"/>
      <c r="E1594" s="12">
        <v>784</v>
      </c>
      <c r="F1594" s="13" t="s">
        <v>1110</v>
      </c>
      <c r="G1594" s="12">
        <v>922</v>
      </c>
      <c r="H1594" s="12">
        <v>1955</v>
      </c>
      <c r="I1594" s="11">
        <v>7.1310000000000002</v>
      </c>
      <c r="J1594" s="11">
        <v>5.5309999999999997</v>
      </c>
      <c r="K1594" s="11">
        <v>4.6269999999999998</v>
      </c>
      <c r="L1594" s="11">
        <v>3.96</v>
      </c>
      <c r="M1594" s="11">
        <v>3.4129999999999998</v>
      </c>
      <c r="N1594" s="11">
        <v>2.9180000000000001</v>
      </c>
      <c r="O1594" s="11">
        <v>2.4910000000000001</v>
      </c>
      <c r="P1594" s="11">
        <v>2.12</v>
      </c>
      <c r="Q1594" s="11">
        <v>1.788</v>
      </c>
      <c r="R1594" s="11">
        <v>1.544</v>
      </c>
      <c r="S1594" s="11">
        <v>1.2929999999999999</v>
      </c>
      <c r="T1594" s="11">
        <v>1.07</v>
      </c>
      <c r="U1594" s="11">
        <v>0.84099999999999997</v>
      </c>
      <c r="V1594" s="11">
        <v>0.60599999999999998</v>
      </c>
      <c r="W1594" s="11">
        <v>0.38400000000000001</v>
      </c>
      <c r="X1594" s="11">
        <v>0.19400000000000001</v>
      </c>
      <c r="Y1594" s="11">
        <v>7.2999999999999995E-2</v>
      </c>
      <c r="Z1594" s="11">
        <v>1.6E-2</v>
      </c>
      <c r="AA1594" s="11">
        <v>3.0000000000000001E-3</v>
      </c>
      <c r="AB1594" s="11">
        <v>0</v>
      </c>
      <c r="AC1594" s="11">
        <v>0</v>
      </c>
    </row>
    <row r="1595" spans="1:29" ht="11.5">
      <c r="A1595" s="15">
        <v>1578</v>
      </c>
      <c r="B1595" s="13" t="s">
        <v>1059</v>
      </c>
      <c r="C1595" s="14" t="s">
        <v>1173</v>
      </c>
      <c r="D1595" s="12"/>
      <c r="E1595" s="12">
        <v>784</v>
      </c>
      <c r="F1595" s="13" t="s">
        <v>1110</v>
      </c>
      <c r="G1595" s="12">
        <v>922</v>
      </c>
      <c r="H1595" s="12">
        <v>1960</v>
      </c>
      <c r="I1595" s="11">
        <v>8.5589999999999993</v>
      </c>
      <c r="J1595" s="11">
        <v>6.617</v>
      </c>
      <c r="K1595" s="11">
        <v>5.3979999999999997</v>
      </c>
      <c r="L1595" s="11">
        <v>4.5330000000000004</v>
      </c>
      <c r="M1595" s="11">
        <v>3.8540000000000001</v>
      </c>
      <c r="N1595" s="11">
        <v>3.306</v>
      </c>
      <c r="O1595" s="11">
        <v>2.8250000000000002</v>
      </c>
      <c r="P1595" s="11">
        <v>2.4089999999999998</v>
      </c>
      <c r="Q1595" s="11">
        <v>2.0430000000000001</v>
      </c>
      <c r="R1595" s="11">
        <v>1.7050000000000001</v>
      </c>
      <c r="S1595" s="11">
        <v>1.4470000000000001</v>
      </c>
      <c r="T1595" s="11">
        <v>1.181</v>
      </c>
      <c r="U1595" s="11">
        <v>0.93400000000000005</v>
      </c>
      <c r="V1595" s="11">
        <v>0.68</v>
      </c>
      <c r="W1595" s="11">
        <v>0.437</v>
      </c>
      <c r="X1595" s="11">
        <v>0.22700000000000001</v>
      </c>
      <c r="Y1595" s="11">
        <v>8.6999999999999994E-2</v>
      </c>
      <c r="Z1595" s="11">
        <v>2.3E-2</v>
      </c>
      <c r="AA1595" s="11">
        <v>3.0000000000000001E-3</v>
      </c>
      <c r="AB1595" s="11">
        <v>0</v>
      </c>
      <c r="AC1595" s="11">
        <v>0</v>
      </c>
    </row>
    <row r="1596" spans="1:29" ht="11.5">
      <c r="A1596" s="15">
        <v>1579</v>
      </c>
      <c r="B1596" s="13" t="s">
        <v>1059</v>
      </c>
      <c r="C1596" s="14" t="s">
        <v>1173</v>
      </c>
      <c r="D1596" s="12"/>
      <c r="E1596" s="12">
        <v>784</v>
      </c>
      <c r="F1596" s="13" t="s">
        <v>1110</v>
      </c>
      <c r="G1596" s="12">
        <v>922</v>
      </c>
      <c r="H1596" s="12">
        <v>1965</v>
      </c>
      <c r="I1596" s="11">
        <v>11.853</v>
      </c>
      <c r="J1596" s="11">
        <v>9.5109999999999992</v>
      </c>
      <c r="K1596" s="11">
        <v>8.9629999999999992</v>
      </c>
      <c r="L1596" s="11">
        <v>9.9239999999999995</v>
      </c>
      <c r="M1596" s="11">
        <v>11.513999999999999</v>
      </c>
      <c r="N1596" s="11">
        <v>9.8819999999999997</v>
      </c>
      <c r="O1596" s="11">
        <v>7.8659999999999997</v>
      </c>
      <c r="P1596" s="11">
        <v>5.9909999999999997</v>
      </c>
      <c r="Q1596" s="11">
        <v>4.2460000000000004</v>
      </c>
      <c r="R1596" s="11">
        <v>2.806</v>
      </c>
      <c r="S1596" s="11">
        <v>1.9370000000000001</v>
      </c>
      <c r="T1596" s="11">
        <v>1.2110000000000001</v>
      </c>
      <c r="U1596" s="11">
        <v>0.68700000000000006</v>
      </c>
      <c r="V1596" s="11">
        <v>0.629</v>
      </c>
      <c r="W1596" s="11">
        <v>0.503</v>
      </c>
      <c r="X1596" s="11">
        <v>0.26800000000000002</v>
      </c>
      <c r="Y1596" s="11">
        <v>0.106</v>
      </c>
      <c r="Z1596" s="11">
        <v>2.8000000000000001E-2</v>
      </c>
      <c r="AA1596" s="11">
        <v>4.0000000000000001E-3</v>
      </c>
      <c r="AB1596" s="11">
        <v>0</v>
      </c>
      <c r="AC1596" s="11">
        <v>0</v>
      </c>
    </row>
    <row r="1597" spans="1:29" ht="11.5">
      <c r="A1597" s="15">
        <v>1580</v>
      </c>
      <c r="B1597" s="13" t="s">
        <v>1059</v>
      </c>
      <c r="C1597" s="14" t="s">
        <v>1173</v>
      </c>
      <c r="D1597" s="12"/>
      <c r="E1597" s="12">
        <v>784</v>
      </c>
      <c r="F1597" s="13" t="s">
        <v>1110</v>
      </c>
      <c r="G1597" s="12">
        <v>922</v>
      </c>
      <c r="H1597" s="12">
        <v>1970</v>
      </c>
      <c r="I1597" s="11">
        <v>18.510999999999999</v>
      </c>
      <c r="J1597" s="11">
        <v>12.606</v>
      </c>
      <c r="K1597" s="11">
        <v>12.115</v>
      </c>
      <c r="L1597" s="11">
        <v>13.534000000000001</v>
      </c>
      <c r="M1597" s="11">
        <v>18.722000000000001</v>
      </c>
      <c r="N1597" s="11">
        <v>22.193000000000001</v>
      </c>
      <c r="O1597" s="11">
        <v>16.266999999999999</v>
      </c>
      <c r="P1597" s="11">
        <v>12.067</v>
      </c>
      <c r="Q1597" s="11">
        <v>8.7279999999999998</v>
      </c>
      <c r="R1597" s="11">
        <v>5.5860000000000003</v>
      </c>
      <c r="S1597" s="11">
        <v>3.5110000000000001</v>
      </c>
      <c r="T1597" s="11">
        <v>1.9119999999999999</v>
      </c>
      <c r="U1597" s="11">
        <v>1.359</v>
      </c>
      <c r="V1597" s="11">
        <v>0.64900000000000002</v>
      </c>
      <c r="W1597" s="11">
        <v>0.47499999999999998</v>
      </c>
      <c r="X1597" s="11">
        <v>0.318</v>
      </c>
      <c r="Y1597" s="11">
        <v>0.13100000000000001</v>
      </c>
      <c r="Z1597" s="11">
        <v>3.5999999999999997E-2</v>
      </c>
      <c r="AA1597" s="11">
        <v>5.0000000000000001E-3</v>
      </c>
      <c r="AB1597" s="11">
        <v>0</v>
      </c>
      <c r="AC1597" s="11">
        <v>0</v>
      </c>
    </row>
    <row r="1598" spans="1:29" ht="11.5">
      <c r="A1598" s="15">
        <v>1581</v>
      </c>
      <c r="B1598" s="13" t="s">
        <v>1059</v>
      </c>
      <c r="C1598" s="14" t="s">
        <v>1173</v>
      </c>
      <c r="D1598" s="12"/>
      <c r="E1598" s="12">
        <v>784</v>
      </c>
      <c r="F1598" s="13" t="s">
        <v>1110</v>
      </c>
      <c r="G1598" s="12">
        <v>922</v>
      </c>
      <c r="H1598" s="12">
        <v>1975</v>
      </c>
      <c r="I1598" s="11">
        <v>33.415999999999997</v>
      </c>
      <c r="J1598" s="11">
        <v>25.99</v>
      </c>
      <c r="K1598" s="11">
        <v>20.817</v>
      </c>
      <c r="L1598" s="11">
        <v>26.001000000000001</v>
      </c>
      <c r="M1598" s="11">
        <v>56.113999999999997</v>
      </c>
      <c r="N1598" s="11">
        <v>70.099000000000004</v>
      </c>
      <c r="O1598" s="11">
        <v>49.218000000000004</v>
      </c>
      <c r="P1598" s="11">
        <v>35.584000000000003</v>
      </c>
      <c r="Q1598" s="11">
        <v>24.617999999999999</v>
      </c>
      <c r="R1598" s="11">
        <v>13.861000000000001</v>
      </c>
      <c r="S1598" s="11">
        <v>11.446</v>
      </c>
      <c r="T1598" s="11">
        <v>4.3250000000000002</v>
      </c>
      <c r="U1598" s="11">
        <v>4.3630000000000004</v>
      </c>
      <c r="V1598" s="11">
        <v>3.7450000000000001</v>
      </c>
      <c r="W1598" s="11">
        <v>0.51300000000000001</v>
      </c>
      <c r="X1598" s="11">
        <v>0.31</v>
      </c>
      <c r="Y1598" s="11">
        <v>0.16200000000000001</v>
      </c>
      <c r="Z1598" s="11">
        <v>4.7E-2</v>
      </c>
      <c r="AA1598" s="11">
        <v>8.9999999999999993E-3</v>
      </c>
      <c r="AB1598" s="11">
        <v>0</v>
      </c>
      <c r="AC1598" s="11">
        <v>0</v>
      </c>
    </row>
    <row r="1599" spans="1:29" ht="11.5">
      <c r="A1599" s="15">
        <v>1582</v>
      </c>
      <c r="B1599" s="13" t="s">
        <v>1059</v>
      </c>
      <c r="C1599" s="14" t="s">
        <v>1173</v>
      </c>
      <c r="D1599" s="12"/>
      <c r="E1599" s="12">
        <v>784</v>
      </c>
      <c r="F1599" s="13" t="s">
        <v>1110</v>
      </c>
      <c r="G1599" s="12">
        <v>922</v>
      </c>
      <c r="H1599" s="12">
        <v>1980</v>
      </c>
      <c r="I1599" s="11">
        <v>66.894000000000005</v>
      </c>
      <c r="J1599" s="11">
        <v>49.002000000000002</v>
      </c>
      <c r="K1599" s="11">
        <v>30.408000000000001</v>
      </c>
      <c r="L1599" s="11">
        <v>33.643999999999998</v>
      </c>
      <c r="M1599" s="11">
        <v>89.322000000000003</v>
      </c>
      <c r="N1599" s="11">
        <v>139.44999999999999</v>
      </c>
      <c r="O1599" s="11">
        <v>112.994</v>
      </c>
      <c r="P1599" s="11">
        <v>74.465999999999994</v>
      </c>
      <c r="Q1599" s="11">
        <v>51.624000000000002</v>
      </c>
      <c r="R1599" s="11">
        <v>24.759</v>
      </c>
      <c r="S1599" s="11">
        <v>15.164999999999999</v>
      </c>
      <c r="T1599" s="11">
        <v>9.3030000000000008</v>
      </c>
      <c r="U1599" s="11">
        <v>3.1930000000000001</v>
      </c>
      <c r="V1599" s="11">
        <v>5.3010000000000002</v>
      </c>
      <c r="W1599" s="11">
        <v>2.9390000000000001</v>
      </c>
      <c r="X1599" s="11">
        <v>0.34799999999999998</v>
      </c>
      <c r="Y1599" s="11">
        <v>0.16300000000000001</v>
      </c>
      <c r="Z1599" s="11">
        <v>6.2E-2</v>
      </c>
      <c r="AA1599" s="11">
        <v>1.2999999999999999E-2</v>
      </c>
      <c r="AB1599" s="11">
        <v>0</v>
      </c>
      <c r="AC1599" s="11">
        <v>0</v>
      </c>
    </row>
    <row r="1600" spans="1:29" ht="11.5">
      <c r="A1600" s="15">
        <v>1583</v>
      </c>
      <c r="B1600" s="13" t="s">
        <v>1059</v>
      </c>
      <c r="C1600" s="14" t="s">
        <v>1173</v>
      </c>
      <c r="D1600" s="12"/>
      <c r="E1600" s="12">
        <v>784</v>
      </c>
      <c r="F1600" s="13" t="s">
        <v>1110</v>
      </c>
      <c r="G1600" s="12">
        <v>922</v>
      </c>
      <c r="H1600" s="12">
        <v>1985</v>
      </c>
      <c r="I1600" s="11">
        <v>96.393000000000001</v>
      </c>
      <c r="J1600" s="11">
        <v>76.477999999999994</v>
      </c>
      <c r="K1600" s="11">
        <v>50.258000000000003</v>
      </c>
      <c r="L1600" s="11">
        <v>36.259</v>
      </c>
      <c r="M1600" s="11">
        <v>79.343999999999994</v>
      </c>
      <c r="N1600" s="11">
        <v>142.733</v>
      </c>
      <c r="O1600" s="11">
        <v>140.11699999999999</v>
      </c>
      <c r="P1600" s="11">
        <v>106.136</v>
      </c>
      <c r="Q1600" s="11">
        <v>71.427000000000007</v>
      </c>
      <c r="R1600" s="11">
        <v>38.802</v>
      </c>
      <c r="S1600" s="11">
        <v>22.164999999999999</v>
      </c>
      <c r="T1600" s="11">
        <v>11.849</v>
      </c>
      <c r="U1600" s="11">
        <v>6.657</v>
      </c>
      <c r="V1600" s="11">
        <v>2.5750000000000002</v>
      </c>
      <c r="W1600" s="11">
        <v>4.2380000000000004</v>
      </c>
      <c r="X1600" s="11">
        <v>2.028</v>
      </c>
      <c r="Y1600" s="11">
        <v>0.20899999999999999</v>
      </c>
      <c r="Z1600" s="11">
        <v>6.6000000000000003E-2</v>
      </c>
      <c r="AA1600" s="11">
        <v>1.6E-2</v>
      </c>
      <c r="AB1600" s="11">
        <v>2E-3</v>
      </c>
      <c r="AC1600" s="11">
        <v>0</v>
      </c>
    </row>
    <row r="1601" spans="1:29" ht="11.5">
      <c r="A1601" s="15">
        <v>1584</v>
      </c>
      <c r="B1601" s="13" t="s">
        <v>1059</v>
      </c>
      <c r="C1601" s="14" t="s">
        <v>1173</v>
      </c>
      <c r="D1601" s="12"/>
      <c r="E1601" s="12">
        <v>784</v>
      </c>
      <c r="F1601" s="13" t="s">
        <v>1110</v>
      </c>
      <c r="G1601" s="12">
        <v>922</v>
      </c>
      <c r="H1601" s="12">
        <v>1990</v>
      </c>
      <c r="I1601" s="11">
        <v>117.565</v>
      </c>
      <c r="J1601" s="11">
        <v>98.471999999999994</v>
      </c>
      <c r="K1601" s="11">
        <v>74.259</v>
      </c>
      <c r="L1601" s="11">
        <v>78.769000000000005</v>
      </c>
      <c r="M1601" s="11">
        <v>101.06699999999999</v>
      </c>
      <c r="N1601" s="11">
        <v>130.46199999999999</v>
      </c>
      <c r="O1601" s="11">
        <v>174.047</v>
      </c>
      <c r="P1601" s="11">
        <v>158.60900000000001</v>
      </c>
      <c r="Q1601" s="11">
        <v>114.624</v>
      </c>
      <c r="R1601" s="11">
        <v>75.325999999999993</v>
      </c>
      <c r="S1601" s="11">
        <v>36.209000000000003</v>
      </c>
      <c r="T1601" s="11">
        <v>18.122</v>
      </c>
      <c r="U1601" s="11">
        <v>8.6750000000000007</v>
      </c>
      <c r="V1601" s="11">
        <v>5.7409999999999997</v>
      </c>
      <c r="W1601" s="11">
        <v>2.0920000000000001</v>
      </c>
      <c r="X1601" s="11">
        <v>2.9980000000000002</v>
      </c>
      <c r="Y1601" s="11">
        <v>1.1599999999999999</v>
      </c>
      <c r="Z1601" s="11">
        <v>0.1</v>
      </c>
      <c r="AA1601" s="11">
        <v>0.02</v>
      </c>
      <c r="AB1601" s="11">
        <v>3.0000000000000001E-3</v>
      </c>
      <c r="AC1601" s="11">
        <v>0</v>
      </c>
    </row>
    <row r="1602" spans="1:29" ht="11.5">
      <c r="A1602" s="15">
        <v>1585</v>
      </c>
      <c r="B1602" s="13" t="s">
        <v>1059</v>
      </c>
      <c r="C1602" s="14" t="s">
        <v>1173</v>
      </c>
      <c r="D1602" s="12"/>
      <c r="E1602" s="12">
        <v>784</v>
      </c>
      <c r="F1602" s="13" t="s">
        <v>1110</v>
      </c>
      <c r="G1602" s="12">
        <v>922</v>
      </c>
      <c r="H1602" s="12">
        <v>1995</v>
      </c>
      <c r="I1602" s="11">
        <v>118.61799999999999</v>
      </c>
      <c r="J1602" s="11">
        <v>116.75</v>
      </c>
      <c r="K1602" s="11">
        <v>103.691</v>
      </c>
      <c r="L1602" s="11">
        <v>81.697000000000003</v>
      </c>
      <c r="M1602" s="11">
        <v>139.28100000000001</v>
      </c>
      <c r="N1602" s="11">
        <v>233.09100000000001</v>
      </c>
      <c r="O1602" s="11">
        <v>230.976</v>
      </c>
      <c r="P1602" s="11">
        <v>212.875</v>
      </c>
      <c r="Q1602" s="11">
        <v>165.14500000000001</v>
      </c>
      <c r="R1602" s="11">
        <v>98.090999999999994</v>
      </c>
      <c r="S1602" s="11">
        <v>55.521999999999998</v>
      </c>
      <c r="T1602" s="11">
        <v>21.105</v>
      </c>
      <c r="U1602" s="11">
        <v>12.138</v>
      </c>
      <c r="V1602" s="11">
        <v>6.0359999999999996</v>
      </c>
      <c r="W1602" s="11">
        <v>4.74</v>
      </c>
      <c r="X1602" s="11">
        <v>1.516</v>
      </c>
      <c r="Y1602" s="11">
        <v>1.7729999999999999</v>
      </c>
      <c r="Z1602" s="11">
        <v>0.51700000000000002</v>
      </c>
      <c r="AA1602" s="11">
        <v>2.5000000000000001E-2</v>
      </c>
      <c r="AB1602" s="11">
        <v>4.0000000000000001E-3</v>
      </c>
      <c r="AC1602" s="11">
        <v>0</v>
      </c>
    </row>
    <row r="1603" spans="1:29" ht="11.5">
      <c r="A1603" s="15">
        <v>1586</v>
      </c>
      <c r="B1603" s="13" t="s">
        <v>1059</v>
      </c>
      <c r="C1603" s="14" t="s">
        <v>1173</v>
      </c>
      <c r="D1603" s="12"/>
      <c r="E1603" s="12">
        <v>784</v>
      </c>
      <c r="F1603" s="13" t="s">
        <v>1110</v>
      </c>
      <c r="G1603" s="12">
        <v>922</v>
      </c>
      <c r="H1603" s="12">
        <v>2000</v>
      </c>
      <c r="I1603" s="11">
        <v>136.697</v>
      </c>
      <c r="J1603" s="11">
        <v>147.65100000000001</v>
      </c>
      <c r="K1603" s="11">
        <v>139.608</v>
      </c>
      <c r="L1603" s="11">
        <v>111.851</v>
      </c>
      <c r="M1603" s="11">
        <v>196.17599999999999</v>
      </c>
      <c r="N1603" s="11">
        <v>305.18200000000002</v>
      </c>
      <c r="O1603" s="11">
        <v>306.17599999999999</v>
      </c>
      <c r="P1603" s="11">
        <v>285.92099999999999</v>
      </c>
      <c r="Q1603" s="11">
        <v>225.678</v>
      </c>
      <c r="R1603" s="11">
        <v>127.892</v>
      </c>
      <c r="S1603" s="11">
        <v>69.53</v>
      </c>
      <c r="T1603" s="11">
        <v>32.457000000000001</v>
      </c>
      <c r="U1603" s="11">
        <v>11.771000000000001</v>
      </c>
      <c r="V1603" s="11">
        <v>10.053000000000001</v>
      </c>
      <c r="W1603" s="11">
        <v>5.0549999999999997</v>
      </c>
      <c r="X1603" s="11">
        <v>3.508</v>
      </c>
      <c r="Y1603" s="11">
        <v>0.92500000000000004</v>
      </c>
      <c r="Z1603" s="11">
        <v>0.83</v>
      </c>
      <c r="AA1603" s="11">
        <v>0.16900000000000001</v>
      </c>
      <c r="AB1603" s="11">
        <v>5.0000000000000001E-3</v>
      </c>
      <c r="AC1603" s="11">
        <v>0</v>
      </c>
    </row>
    <row r="1604" spans="1:29" ht="11.5">
      <c r="A1604" s="15">
        <v>1587</v>
      </c>
      <c r="B1604" s="13" t="s">
        <v>1059</v>
      </c>
      <c r="C1604" s="14" t="s">
        <v>1173</v>
      </c>
      <c r="D1604" s="12"/>
      <c r="E1604" s="12">
        <v>784</v>
      </c>
      <c r="F1604" s="13" t="s">
        <v>1110</v>
      </c>
      <c r="G1604" s="12">
        <v>922</v>
      </c>
      <c r="H1604" s="12">
        <v>2005</v>
      </c>
      <c r="I1604" s="11">
        <v>153.35300000000001</v>
      </c>
      <c r="J1604" s="11">
        <v>140.54599999999999</v>
      </c>
      <c r="K1604" s="11">
        <v>141.256</v>
      </c>
      <c r="L1604" s="11">
        <v>144.261</v>
      </c>
      <c r="M1604" s="11">
        <v>313.52800000000002</v>
      </c>
      <c r="N1604" s="11">
        <v>573.80200000000002</v>
      </c>
      <c r="O1604" s="11">
        <v>580.05200000000002</v>
      </c>
      <c r="P1604" s="11">
        <v>453.06700000000001</v>
      </c>
      <c r="Q1604" s="11">
        <v>329.93900000000002</v>
      </c>
      <c r="R1604" s="11">
        <v>192.74199999999999</v>
      </c>
      <c r="S1604" s="11">
        <v>102.72199999999999</v>
      </c>
      <c r="T1604" s="11">
        <v>54.758000000000003</v>
      </c>
      <c r="U1604" s="11">
        <v>24.527999999999999</v>
      </c>
      <c r="V1604" s="11">
        <v>9.6010000000000009</v>
      </c>
      <c r="W1604" s="11">
        <v>8.5340000000000007</v>
      </c>
      <c r="X1604" s="11">
        <v>3.819</v>
      </c>
      <c r="Y1604" s="11">
        <v>2.2090000000000001</v>
      </c>
      <c r="Z1604" s="11">
        <v>0.45300000000000001</v>
      </c>
      <c r="AA1604" s="11">
        <v>0.28899999999999998</v>
      </c>
      <c r="AB1604" s="11">
        <v>3.9E-2</v>
      </c>
      <c r="AC1604" s="11">
        <v>1E-3</v>
      </c>
    </row>
    <row r="1605" spans="1:29" ht="11.5">
      <c r="A1605" s="15">
        <v>1588</v>
      </c>
      <c r="B1605" s="13" t="s">
        <v>1059</v>
      </c>
      <c r="C1605" s="14" t="s">
        <v>1173</v>
      </c>
      <c r="D1605" s="12"/>
      <c r="E1605" s="12">
        <v>784</v>
      </c>
      <c r="F1605" s="13" t="s">
        <v>1110</v>
      </c>
      <c r="G1605" s="12">
        <v>922</v>
      </c>
      <c r="H1605" s="12">
        <v>2010</v>
      </c>
      <c r="I1605" s="11">
        <v>225.23400000000001</v>
      </c>
      <c r="J1605" s="11">
        <v>180.071</v>
      </c>
      <c r="K1605" s="11">
        <v>170.011</v>
      </c>
      <c r="L1605" s="11">
        <v>173.10300000000001</v>
      </c>
      <c r="M1605" s="11">
        <v>590.97</v>
      </c>
      <c r="N1605" s="11">
        <v>1111.549</v>
      </c>
      <c r="O1605" s="11">
        <v>1285.1969999999999</v>
      </c>
      <c r="P1605" s="11">
        <v>1105.0039999999999</v>
      </c>
      <c r="Q1605" s="11">
        <v>719.31</v>
      </c>
      <c r="R1605" s="11">
        <v>444.83499999999998</v>
      </c>
      <c r="S1605" s="11">
        <v>216.19</v>
      </c>
      <c r="T1605" s="11">
        <v>89.35</v>
      </c>
      <c r="U1605" s="11">
        <v>45.36</v>
      </c>
      <c r="V1605" s="11">
        <v>21.117999999999999</v>
      </c>
      <c r="W1605" s="11">
        <v>8.2520000000000007</v>
      </c>
      <c r="X1605" s="11">
        <v>6.5709999999999997</v>
      </c>
      <c r="Y1605" s="11">
        <v>2.4729999999999999</v>
      </c>
      <c r="Z1605" s="11">
        <v>1.1240000000000001</v>
      </c>
      <c r="AA1605" s="11">
        <v>0.16700000000000001</v>
      </c>
      <c r="AB1605" s="11">
        <v>7.0999999999999994E-2</v>
      </c>
      <c r="AC1605" s="11">
        <v>6.0000000000000001E-3</v>
      </c>
    </row>
    <row r="1606" spans="1:29" ht="11.5">
      <c r="A1606" s="15">
        <v>1589</v>
      </c>
      <c r="B1606" s="13" t="s">
        <v>1059</v>
      </c>
      <c r="C1606" s="14" t="s">
        <v>1173</v>
      </c>
      <c r="D1606" s="12"/>
      <c r="E1606" s="12">
        <v>784</v>
      </c>
      <c r="F1606" s="13" t="s">
        <v>1110</v>
      </c>
      <c r="G1606" s="12">
        <v>922</v>
      </c>
      <c r="H1606" s="12">
        <v>2015</v>
      </c>
      <c r="I1606" s="11">
        <v>258.07</v>
      </c>
      <c r="J1606" s="11">
        <v>228.715</v>
      </c>
      <c r="K1606" s="11">
        <v>182.393</v>
      </c>
      <c r="L1606" s="11">
        <v>170.73099999999999</v>
      </c>
      <c r="M1606" s="11">
        <v>422.185</v>
      </c>
      <c r="N1606" s="11">
        <v>1075.635</v>
      </c>
      <c r="O1606" s="11">
        <v>1270.1489999999999</v>
      </c>
      <c r="P1606" s="11">
        <v>1056.2750000000001</v>
      </c>
      <c r="Q1606" s="11">
        <v>800.69500000000005</v>
      </c>
      <c r="R1606" s="11">
        <v>464.93700000000001</v>
      </c>
      <c r="S1606" s="11">
        <v>310.27600000000001</v>
      </c>
      <c r="T1606" s="11">
        <v>166.958</v>
      </c>
      <c r="U1606" s="11">
        <v>55.313000000000002</v>
      </c>
      <c r="V1606" s="11">
        <v>27.538</v>
      </c>
      <c r="W1606" s="11">
        <v>18.353000000000002</v>
      </c>
      <c r="X1606" s="11">
        <v>6.4660000000000002</v>
      </c>
      <c r="Y1606" s="11">
        <v>4.3680000000000003</v>
      </c>
      <c r="Z1606" s="11">
        <v>1.3069999999999999</v>
      </c>
      <c r="AA1606" s="11">
        <v>0.435</v>
      </c>
      <c r="AB1606" s="11">
        <v>4.2999999999999997E-2</v>
      </c>
      <c r="AC1606" s="11">
        <v>1.2E-2</v>
      </c>
    </row>
    <row r="1607" spans="1:29" ht="11.5">
      <c r="A1607" s="15">
        <v>1590</v>
      </c>
      <c r="B1607" s="13" t="s">
        <v>1059</v>
      </c>
      <c r="C1607" s="14" t="s">
        <v>1173</v>
      </c>
      <c r="D1607" s="12"/>
      <c r="E1607" s="12">
        <v>784</v>
      </c>
      <c r="F1607" s="13" t="s">
        <v>1110</v>
      </c>
      <c r="G1607" s="12">
        <v>922</v>
      </c>
      <c r="H1607" s="12">
        <v>2020</v>
      </c>
      <c r="I1607" s="11">
        <v>254.845</v>
      </c>
      <c r="J1607" s="11">
        <v>261.57</v>
      </c>
      <c r="K1607" s="11">
        <v>231.04300000000001</v>
      </c>
      <c r="L1607" s="11">
        <v>200.60499999999999</v>
      </c>
      <c r="M1607" s="11">
        <v>487.25</v>
      </c>
      <c r="N1607" s="11">
        <v>1082.433</v>
      </c>
      <c r="O1607" s="11">
        <v>1321.9380000000001</v>
      </c>
      <c r="P1607" s="11">
        <v>966.91899999999998</v>
      </c>
      <c r="Q1607" s="11">
        <v>677.91399999999999</v>
      </c>
      <c r="R1607" s="11">
        <v>534.173</v>
      </c>
      <c r="S1607" s="11">
        <v>335.61200000000002</v>
      </c>
      <c r="T1607" s="11">
        <v>255.27199999999999</v>
      </c>
      <c r="U1607" s="11">
        <v>143.69</v>
      </c>
      <c r="V1607" s="11">
        <v>36.817999999999998</v>
      </c>
      <c r="W1607" s="11">
        <v>24.189</v>
      </c>
      <c r="X1607" s="11">
        <v>14.618</v>
      </c>
      <c r="Y1607" s="11">
        <v>4.4050000000000002</v>
      </c>
      <c r="Z1607" s="11">
        <v>2.3940000000000001</v>
      </c>
      <c r="AA1607" s="11">
        <v>0.53100000000000003</v>
      </c>
      <c r="AB1607" s="11">
        <v>0.121</v>
      </c>
      <c r="AC1607" s="11">
        <v>8.9999999999999993E-3</v>
      </c>
    </row>
    <row r="1608" spans="1:29" ht="11.5">
      <c r="A1608" s="15">
        <v>1591</v>
      </c>
      <c r="B1608" s="13" t="s">
        <v>1059</v>
      </c>
      <c r="C1608" s="14" t="s">
        <v>1174</v>
      </c>
      <c r="D1608" s="12"/>
      <c r="E1608" s="12">
        <v>887</v>
      </c>
      <c r="F1608" s="13" t="s">
        <v>1110</v>
      </c>
      <c r="G1608" s="12">
        <v>922</v>
      </c>
      <c r="H1608" s="12">
        <v>1950</v>
      </c>
      <c r="I1608" s="11">
        <v>413.42399999999998</v>
      </c>
      <c r="J1608" s="11">
        <v>315.57600000000002</v>
      </c>
      <c r="K1608" s="11">
        <v>272.05200000000002</v>
      </c>
      <c r="L1608" s="11">
        <v>236.84299999999999</v>
      </c>
      <c r="M1608" s="11">
        <v>203.256</v>
      </c>
      <c r="N1608" s="11">
        <v>173.12299999999999</v>
      </c>
      <c r="O1608" s="11">
        <v>147.31200000000001</v>
      </c>
      <c r="P1608" s="11">
        <v>125.604</v>
      </c>
      <c r="Q1608" s="11">
        <v>106.70399999999999</v>
      </c>
      <c r="R1608" s="11">
        <v>89.424999999999997</v>
      </c>
      <c r="S1608" s="11">
        <v>75.275999999999996</v>
      </c>
      <c r="T1608" s="11">
        <v>59.508000000000003</v>
      </c>
      <c r="U1608" s="11">
        <v>50.003</v>
      </c>
      <c r="V1608" s="11">
        <v>38.448999999999998</v>
      </c>
      <c r="W1608" s="11">
        <v>26.568000000000001</v>
      </c>
      <c r="X1608" s="11">
        <v>13.824999999999999</v>
      </c>
      <c r="Y1608" s="11">
        <v>4.6550000000000002</v>
      </c>
      <c r="Z1608" s="11">
        <v>1.5429999999999999</v>
      </c>
      <c r="AA1608" s="11">
        <v>0.34100000000000003</v>
      </c>
      <c r="AB1608" s="11">
        <v>4.4999999999999998E-2</v>
      </c>
      <c r="AC1608" s="11">
        <v>4.0000000000000001E-3</v>
      </c>
    </row>
    <row r="1609" spans="1:29" ht="11.5">
      <c r="A1609" s="15">
        <v>1592</v>
      </c>
      <c r="B1609" s="13" t="s">
        <v>1059</v>
      </c>
      <c r="C1609" s="14" t="s">
        <v>1174</v>
      </c>
      <c r="D1609" s="12"/>
      <c r="E1609" s="12">
        <v>887</v>
      </c>
      <c r="F1609" s="13" t="s">
        <v>1110</v>
      </c>
      <c r="G1609" s="12">
        <v>922</v>
      </c>
      <c r="H1609" s="12">
        <v>1955</v>
      </c>
      <c r="I1609" s="11">
        <v>407.03</v>
      </c>
      <c r="J1609" s="11">
        <v>346.59</v>
      </c>
      <c r="K1609" s="11">
        <v>298.18400000000003</v>
      </c>
      <c r="L1609" s="11">
        <v>259.31099999999998</v>
      </c>
      <c r="M1609" s="11">
        <v>219.12299999999999</v>
      </c>
      <c r="N1609" s="11">
        <v>183.75899999999999</v>
      </c>
      <c r="O1609" s="11">
        <v>156.18899999999999</v>
      </c>
      <c r="P1609" s="11">
        <v>132.79499999999999</v>
      </c>
      <c r="Q1609" s="11">
        <v>112.733</v>
      </c>
      <c r="R1609" s="11">
        <v>95.177000000000007</v>
      </c>
      <c r="S1609" s="11">
        <v>78.885999999999996</v>
      </c>
      <c r="T1609" s="11">
        <v>65.236000000000004</v>
      </c>
      <c r="U1609" s="11">
        <v>49.677999999999997</v>
      </c>
      <c r="V1609" s="11">
        <v>39.094000000000001</v>
      </c>
      <c r="W1609" s="11">
        <v>26.887</v>
      </c>
      <c r="X1609" s="11">
        <v>15.613</v>
      </c>
      <c r="Y1609" s="11">
        <v>6.327</v>
      </c>
      <c r="Z1609" s="11">
        <v>1.5309999999999999</v>
      </c>
      <c r="AA1609" s="11">
        <v>0.34</v>
      </c>
      <c r="AB1609" s="11">
        <v>4.4999999999999998E-2</v>
      </c>
      <c r="AC1609" s="11">
        <v>4.0000000000000001E-3</v>
      </c>
    </row>
    <row r="1610" spans="1:29" ht="11.5">
      <c r="A1610" s="15">
        <v>1593</v>
      </c>
      <c r="B1610" s="13" t="s">
        <v>1059</v>
      </c>
      <c r="C1610" s="14" t="s">
        <v>1174</v>
      </c>
      <c r="D1610" s="12"/>
      <c r="E1610" s="12">
        <v>887</v>
      </c>
      <c r="F1610" s="13" t="s">
        <v>1110</v>
      </c>
      <c r="G1610" s="12">
        <v>922</v>
      </c>
      <c r="H1610" s="12">
        <v>1960</v>
      </c>
      <c r="I1610" s="11">
        <v>452.238</v>
      </c>
      <c r="J1610" s="11">
        <v>342.85199999999998</v>
      </c>
      <c r="K1610" s="11">
        <v>327.60899999999998</v>
      </c>
      <c r="L1610" s="11">
        <v>283.548</v>
      </c>
      <c r="M1610" s="11">
        <v>238.059</v>
      </c>
      <c r="N1610" s="11">
        <v>195.63</v>
      </c>
      <c r="O1610" s="11">
        <v>163.53</v>
      </c>
      <c r="P1610" s="11">
        <v>139.119</v>
      </c>
      <c r="Q1610" s="11">
        <v>118.006</v>
      </c>
      <c r="R1610" s="11">
        <v>99.733000000000004</v>
      </c>
      <c r="S1610" s="11">
        <v>83.397999999999996</v>
      </c>
      <c r="T1610" s="11">
        <v>67.953999999999994</v>
      </c>
      <c r="U1610" s="11">
        <v>54.189</v>
      </c>
      <c r="V1610" s="11">
        <v>38.619999999999997</v>
      </c>
      <c r="W1610" s="11">
        <v>27.199000000000002</v>
      </c>
      <c r="X1610" s="11">
        <v>15.72</v>
      </c>
      <c r="Y1610" s="11">
        <v>7.1130000000000004</v>
      </c>
      <c r="Z1610" s="11">
        <v>2.0760000000000001</v>
      </c>
      <c r="AA1610" s="11">
        <v>0.33800000000000002</v>
      </c>
      <c r="AB1610" s="11">
        <v>4.4999999999999998E-2</v>
      </c>
      <c r="AC1610" s="11">
        <v>4.0000000000000001E-3</v>
      </c>
    </row>
    <row r="1611" spans="1:29" ht="11.5">
      <c r="A1611" s="15">
        <v>1594</v>
      </c>
      <c r="B1611" s="13" t="s">
        <v>1059</v>
      </c>
      <c r="C1611" s="14" t="s">
        <v>1174</v>
      </c>
      <c r="D1611" s="12"/>
      <c r="E1611" s="12">
        <v>887</v>
      </c>
      <c r="F1611" s="13" t="s">
        <v>1110</v>
      </c>
      <c r="G1611" s="12">
        <v>922</v>
      </c>
      <c r="H1611" s="12">
        <v>1965</v>
      </c>
      <c r="I1611" s="11">
        <v>507.32799999999997</v>
      </c>
      <c r="J1611" s="11">
        <v>384.30399999999997</v>
      </c>
      <c r="K1611" s="11">
        <v>324.52300000000002</v>
      </c>
      <c r="L1611" s="11">
        <v>311.20400000000001</v>
      </c>
      <c r="M1611" s="11">
        <v>258.97000000000003</v>
      </c>
      <c r="N1611" s="11">
        <v>210.68199999999999</v>
      </c>
      <c r="O1611" s="11">
        <v>172.28899999999999</v>
      </c>
      <c r="P1611" s="11">
        <v>144.251</v>
      </c>
      <c r="Q1611" s="11">
        <v>122.681</v>
      </c>
      <c r="R1611" s="11">
        <v>103.76600000000001</v>
      </c>
      <c r="S1611" s="11">
        <v>86.956999999999994</v>
      </c>
      <c r="T1611" s="11">
        <v>71.540999999999997</v>
      </c>
      <c r="U1611" s="11">
        <v>56.220999999999997</v>
      </c>
      <c r="V1611" s="11">
        <v>41.988</v>
      </c>
      <c r="W1611" s="11">
        <v>26.756</v>
      </c>
      <c r="X1611" s="11">
        <v>15.843999999999999</v>
      </c>
      <c r="Y1611" s="11">
        <v>7.13</v>
      </c>
      <c r="Z1611" s="11">
        <v>2.33</v>
      </c>
      <c r="AA1611" s="11">
        <v>0.45900000000000002</v>
      </c>
      <c r="AB1611" s="11">
        <v>4.4999999999999998E-2</v>
      </c>
      <c r="AC1611" s="11">
        <v>4.0000000000000001E-3</v>
      </c>
    </row>
    <row r="1612" spans="1:29" ht="11.5">
      <c r="A1612" s="15">
        <v>1595</v>
      </c>
      <c r="B1612" s="13" t="s">
        <v>1059</v>
      </c>
      <c r="C1612" s="14" t="s">
        <v>1174</v>
      </c>
      <c r="D1612" s="12"/>
      <c r="E1612" s="12">
        <v>887</v>
      </c>
      <c r="F1612" s="13" t="s">
        <v>1110</v>
      </c>
      <c r="G1612" s="12">
        <v>922</v>
      </c>
      <c r="H1612" s="12">
        <v>1970</v>
      </c>
      <c r="I1612" s="11">
        <v>595.56299999999999</v>
      </c>
      <c r="J1612" s="11">
        <v>440.74400000000003</v>
      </c>
      <c r="K1612" s="11">
        <v>360.858</v>
      </c>
      <c r="L1612" s="11">
        <v>299.798</v>
      </c>
      <c r="M1612" s="11">
        <v>273.46600000000001</v>
      </c>
      <c r="N1612" s="11">
        <v>215.19399999999999</v>
      </c>
      <c r="O1612" s="11">
        <v>173.34800000000001</v>
      </c>
      <c r="P1612" s="11">
        <v>143.108</v>
      </c>
      <c r="Q1612" s="11">
        <v>121.331</v>
      </c>
      <c r="R1612" s="11">
        <v>104.15</v>
      </c>
      <c r="S1612" s="11">
        <v>88.099000000000004</v>
      </c>
      <c r="T1612" s="11">
        <v>73.057000000000002</v>
      </c>
      <c r="U1612" s="11">
        <v>58.210999999999999</v>
      </c>
      <c r="V1612" s="11">
        <v>42.953000000000003</v>
      </c>
      <c r="W1612" s="11">
        <v>28.759</v>
      </c>
      <c r="X1612" s="11">
        <v>15.368</v>
      </c>
      <c r="Y1612" s="11">
        <v>7.05</v>
      </c>
      <c r="Z1612" s="11">
        <v>2.3130000000000002</v>
      </c>
      <c r="AA1612" s="11">
        <v>0.51800000000000002</v>
      </c>
      <c r="AB1612" s="11">
        <v>6.2E-2</v>
      </c>
      <c r="AC1612" s="11">
        <v>4.0000000000000001E-3</v>
      </c>
    </row>
    <row r="1613" spans="1:29" ht="11.5">
      <c r="A1613" s="15">
        <v>1596</v>
      </c>
      <c r="B1613" s="13" t="s">
        <v>1059</v>
      </c>
      <c r="C1613" s="14" t="s">
        <v>1174</v>
      </c>
      <c r="D1613" s="12"/>
      <c r="E1613" s="12">
        <v>887</v>
      </c>
      <c r="F1613" s="13" t="s">
        <v>1110</v>
      </c>
      <c r="G1613" s="12">
        <v>922</v>
      </c>
      <c r="H1613" s="12">
        <v>1975</v>
      </c>
      <c r="I1613" s="11">
        <v>697.721</v>
      </c>
      <c r="J1613" s="11">
        <v>531.77800000000002</v>
      </c>
      <c r="K1613" s="11">
        <v>417.20800000000003</v>
      </c>
      <c r="L1613" s="11">
        <v>331.98099999999999</v>
      </c>
      <c r="M1613" s="11">
        <v>254.23400000000001</v>
      </c>
      <c r="N1613" s="11">
        <v>218.05500000000001</v>
      </c>
      <c r="O1613" s="11">
        <v>168.13499999999999</v>
      </c>
      <c r="P1613" s="11">
        <v>137.453</v>
      </c>
      <c r="Q1613" s="11">
        <v>116.093</v>
      </c>
      <c r="R1613" s="11">
        <v>100.402</v>
      </c>
      <c r="S1613" s="11">
        <v>86.962999999999994</v>
      </c>
      <c r="T1613" s="11">
        <v>73.161000000000001</v>
      </c>
      <c r="U1613" s="11">
        <v>58.962000000000003</v>
      </c>
      <c r="V1613" s="11">
        <v>44.247</v>
      </c>
      <c r="W1613" s="11">
        <v>29.32</v>
      </c>
      <c r="X1613" s="11">
        <v>16.5</v>
      </c>
      <c r="Y1613" s="11">
        <v>6.766</v>
      </c>
      <c r="Z1613" s="11">
        <v>2.282</v>
      </c>
      <c r="AA1613" s="11">
        <v>0.51700000000000002</v>
      </c>
      <c r="AB1613" s="11">
        <v>7.0999999999999994E-2</v>
      </c>
      <c r="AC1613" s="11">
        <v>5.0000000000000001E-3</v>
      </c>
    </row>
    <row r="1614" spans="1:29" ht="11.5">
      <c r="A1614" s="15">
        <v>1597</v>
      </c>
      <c r="B1614" s="13" t="s">
        <v>1059</v>
      </c>
      <c r="C1614" s="14" t="s">
        <v>1174</v>
      </c>
      <c r="D1614" s="12"/>
      <c r="E1614" s="12">
        <v>887</v>
      </c>
      <c r="F1614" s="13" t="s">
        <v>1110</v>
      </c>
      <c r="G1614" s="12">
        <v>922</v>
      </c>
      <c r="H1614" s="12">
        <v>1980</v>
      </c>
      <c r="I1614" s="11">
        <v>827.03399999999999</v>
      </c>
      <c r="J1614" s="11">
        <v>645.04</v>
      </c>
      <c r="K1614" s="11">
        <v>517.61099999999999</v>
      </c>
      <c r="L1614" s="11">
        <v>405.166</v>
      </c>
      <c r="M1614" s="11">
        <v>314.64100000000002</v>
      </c>
      <c r="N1614" s="11">
        <v>235.98</v>
      </c>
      <c r="O1614" s="11">
        <v>202.08</v>
      </c>
      <c r="P1614" s="11">
        <v>155.40100000000001</v>
      </c>
      <c r="Q1614" s="11">
        <v>126.691</v>
      </c>
      <c r="R1614" s="11">
        <v>106.373</v>
      </c>
      <c r="S1614" s="11">
        <v>90.852000000000004</v>
      </c>
      <c r="T1614" s="11">
        <v>77.019000000000005</v>
      </c>
      <c r="U1614" s="11">
        <v>62.273000000000003</v>
      </c>
      <c r="V1614" s="11">
        <v>46.97</v>
      </c>
      <c r="W1614" s="11">
        <v>31.632000000000001</v>
      </c>
      <c r="X1614" s="11">
        <v>17.701000000000001</v>
      </c>
      <c r="Y1614" s="11">
        <v>7.7830000000000004</v>
      </c>
      <c r="Z1614" s="11">
        <v>2.2919999999999998</v>
      </c>
      <c r="AA1614" s="11">
        <v>0.51400000000000001</v>
      </c>
      <c r="AB1614" s="11">
        <v>7.0999999999999994E-2</v>
      </c>
      <c r="AC1614" s="11">
        <v>5.0000000000000001E-3</v>
      </c>
    </row>
    <row r="1615" spans="1:29" ht="11.5">
      <c r="A1615" s="15">
        <v>1598</v>
      </c>
      <c r="B1615" s="13" t="s">
        <v>1059</v>
      </c>
      <c r="C1615" s="14" t="s">
        <v>1174</v>
      </c>
      <c r="D1615" s="12"/>
      <c r="E1615" s="12">
        <v>887</v>
      </c>
      <c r="F1615" s="13" t="s">
        <v>1110</v>
      </c>
      <c r="G1615" s="12">
        <v>922</v>
      </c>
      <c r="H1615" s="12">
        <v>1985</v>
      </c>
      <c r="I1615" s="11">
        <v>1038.1500000000001</v>
      </c>
      <c r="J1615" s="11">
        <v>784.02800000000002</v>
      </c>
      <c r="K1615" s="11">
        <v>633.22299999999996</v>
      </c>
      <c r="L1615" s="11">
        <v>507.178</v>
      </c>
      <c r="M1615" s="11">
        <v>390.99099999999999</v>
      </c>
      <c r="N1615" s="11">
        <v>300.09800000000001</v>
      </c>
      <c r="O1615" s="11">
        <v>224.167</v>
      </c>
      <c r="P1615" s="11">
        <v>191.845</v>
      </c>
      <c r="Q1615" s="11">
        <v>146.73599999999999</v>
      </c>
      <c r="R1615" s="11">
        <v>118.626</v>
      </c>
      <c r="S1615" s="11">
        <v>98.134</v>
      </c>
      <c r="T1615" s="11">
        <v>81.843999999999994</v>
      </c>
      <c r="U1615" s="11">
        <v>66.608000000000004</v>
      </c>
      <c r="V1615" s="11">
        <v>50.42</v>
      </c>
      <c r="W1615" s="11">
        <v>34.21</v>
      </c>
      <c r="X1615" s="11">
        <v>19.53</v>
      </c>
      <c r="Y1615" s="11">
        <v>8.5730000000000004</v>
      </c>
      <c r="Z1615" s="11">
        <v>2.7040000000000002</v>
      </c>
      <c r="AA1615" s="11">
        <v>0.52400000000000002</v>
      </c>
      <c r="AB1615" s="11">
        <v>7.0999999999999994E-2</v>
      </c>
      <c r="AC1615" s="11">
        <v>6.0000000000000001E-3</v>
      </c>
    </row>
    <row r="1616" spans="1:29" ht="11.5">
      <c r="A1616" s="15">
        <v>1599</v>
      </c>
      <c r="B1616" s="13" t="s">
        <v>1059</v>
      </c>
      <c r="C1616" s="14" t="s">
        <v>1174</v>
      </c>
      <c r="D1616" s="12"/>
      <c r="E1616" s="12">
        <v>887</v>
      </c>
      <c r="F1616" s="13" t="s">
        <v>1110</v>
      </c>
      <c r="G1616" s="12">
        <v>922</v>
      </c>
      <c r="H1616" s="12">
        <v>1990</v>
      </c>
      <c r="I1616" s="11">
        <v>1294.1959999999999</v>
      </c>
      <c r="J1616" s="11">
        <v>999.05399999999997</v>
      </c>
      <c r="K1616" s="11">
        <v>773.37199999999996</v>
      </c>
      <c r="L1616" s="11">
        <v>623.08000000000004</v>
      </c>
      <c r="M1616" s="11">
        <v>493.01400000000001</v>
      </c>
      <c r="N1616" s="11">
        <v>376.60199999999998</v>
      </c>
      <c r="O1616" s="11">
        <v>288.23200000000003</v>
      </c>
      <c r="P1616" s="11">
        <v>214.63399999999999</v>
      </c>
      <c r="Q1616" s="11">
        <v>183.09100000000001</v>
      </c>
      <c r="R1616" s="11">
        <v>138.767</v>
      </c>
      <c r="S1616" s="11">
        <v>110.495</v>
      </c>
      <c r="T1616" s="11">
        <v>89.212999999999994</v>
      </c>
      <c r="U1616" s="11">
        <v>71.444000000000003</v>
      </c>
      <c r="V1616" s="11">
        <v>54.494999999999997</v>
      </c>
      <c r="W1616" s="11">
        <v>37.203000000000003</v>
      </c>
      <c r="X1616" s="11">
        <v>21.474</v>
      </c>
      <c r="Y1616" s="11">
        <v>9.6519999999999992</v>
      </c>
      <c r="Z1616" s="11">
        <v>3.044</v>
      </c>
      <c r="AA1616" s="11">
        <v>0.63100000000000001</v>
      </c>
      <c r="AB1616" s="11">
        <v>7.3999999999999996E-2</v>
      </c>
      <c r="AC1616" s="11">
        <v>6.0000000000000001E-3</v>
      </c>
    </row>
    <row r="1617" spans="1:29" ht="11.5">
      <c r="A1617" s="15">
        <v>1600</v>
      </c>
      <c r="B1617" s="13" t="s">
        <v>1059</v>
      </c>
      <c r="C1617" s="14" t="s">
        <v>1174</v>
      </c>
      <c r="D1617" s="12"/>
      <c r="E1617" s="12">
        <v>887</v>
      </c>
      <c r="F1617" s="13" t="s">
        <v>1110</v>
      </c>
      <c r="G1617" s="12">
        <v>922</v>
      </c>
      <c r="H1617" s="12">
        <v>1995</v>
      </c>
      <c r="I1617" s="11">
        <v>1544.643</v>
      </c>
      <c r="J1617" s="11">
        <v>1269.83</v>
      </c>
      <c r="K1617" s="11">
        <v>1002.896</v>
      </c>
      <c r="L1617" s="11">
        <v>789.18499999999995</v>
      </c>
      <c r="M1617" s="11">
        <v>595.20699999999999</v>
      </c>
      <c r="N1617" s="11">
        <v>439.81200000000001</v>
      </c>
      <c r="O1617" s="11">
        <v>379.19</v>
      </c>
      <c r="P1617" s="11">
        <v>335.46600000000001</v>
      </c>
      <c r="Q1617" s="11">
        <v>276.50599999999997</v>
      </c>
      <c r="R1617" s="11">
        <v>236.26400000000001</v>
      </c>
      <c r="S1617" s="11">
        <v>183.876</v>
      </c>
      <c r="T1617" s="11">
        <v>143.93600000000001</v>
      </c>
      <c r="U1617" s="11">
        <v>111.249</v>
      </c>
      <c r="V1617" s="11">
        <v>90.631</v>
      </c>
      <c r="W1617" s="11">
        <v>70.855999999999995</v>
      </c>
      <c r="X1617" s="11">
        <v>42.088999999999999</v>
      </c>
      <c r="Y1617" s="11">
        <v>19.472999999999999</v>
      </c>
      <c r="Z1617" s="11">
        <v>5.27</v>
      </c>
      <c r="AA1617" s="11">
        <v>0.71899999999999997</v>
      </c>
      <c r="AB1617" s="11">
        <v>8.8999999999999996E-2</v>
      </c>
      <c r="AC1617" s="11">
        <v>6.0000000000000001E-3</v>
      </c>
    </row>
    <row r="1618" spans="1:29" ht="11.5">
      <c r="A1618" s="15">
        <v>1601</v>
      </c>
      <c r="B1618" s="13" t="s">
        <v>1059</v>
      </c>
      <c r="C1618" s="14" t="s">
        <v>1174</v>
      </c>
      <c r="D1618" s="12"/>
      <c r="E1618" s="12">
        <v>887</v>
      </c>
      <c r="F1618" s="13" t="s">
        <v>1110</v>
      </c>
      <c r="G1618" s="12">
        <v>922</v>
      </c>
      <c r="H1618" s="12">
        <v>2000</v>
      </c>
      <c r="I1618" s="11">
        <v>1575.654</v>
      </c>
      <c r="J1618" s="11">
        <v>1503.3440000000001</v>
      </c>
      <c r="K1618" s="11">
        <v>1256.5940000000001</v>
      </c>
      <c r="L1618" s="11">
        <v>988.59199999999998</v>
      </c>
      <c r="M1618" s="11">
        <v>767.678</v>
      </c>
      <c r="N1618" s="11">
        <v>572.75300000000004</v>
      </c>
      <c r="O1618" s="11">
        <v>421.37599999999998</v>
      </c>
      <c r="P1618" s="11">
        <v>363.48500000000001</v>
      </c>
      <c r="Q1618" s="11">
        <v>321.08</v>
      </c>
      <c r="R1618" s="11">
        <v>262.70699999999999</v>
      </c>
      <c r="S1618" s="11">
        <v>221.33799999999999</v>
      </c>
      <c r="T1618" s="11">
        <v>168.059</v>
      </c>
      <c r="U1618" s="11">
        <v>126.339</v>
      </c>
      <c r="V1618" s="11">
        <v>91.608999999999995</v>
      </c>
      <c r="W1618" s="11">
        <v>67.525000000000006</v>
      </c>
      <c r="X1618" s="11">
        <v>45.128</v>
      </c>
      <c r="Y1618" s="11">
        <v>21.210999999999999</v>
      </c>
      <c r="Z1618" s="11">
        <v>7.0750000000000002</v>
      </c>
      <c r="AA1618" s="11">
        <v>1.256</v>
      </c>
      <c r="AB1618" s="11">
        <v>0.104</v>
      </c>
      <c r="AC1618" s="11">
        <v>7.0000000000000001E-3</v>
      </c>
    </row>
    <row r="1619" spans="1:29" ht="11.5">
      <c r="A1619" s="15">
        <v>1602</v>
      </c>
      <c r="B1619" s="13" t="s">
        <v>1059</v>
      </c>
      <c r="C1619" s="14" t="s">
        <v>1174</v>
      </c>
      <c r="D1619" s="12"/>
      <c r="E1619" s="12">
        <v>887</v>
      </c>
      <c r="F1619" s="13" t="s">
        <v>1110</v>
      </c>
      <c r="G1619" s="12">
        <v>922</v>
      </c>
      <c r="H1619" s="12">
        <v>2005</v>
      </c>
      <c r="I1619" s="11">
        <v>1687.1320000000001</v>
      </c>
      <c r="J1619" s="11">
        <v>1542.375</v>
      </c>
      <c r="K1619" s="11">
        <v>1487.934</v>
      </c>
      <c r="L1619" s="11">
        <v>1240.297</v>
      </c>
      <c r="M1619" s="11">
        <v>966.29300000000001</v>
      </c>
      <c r="N1619" s="11">
        <v>744.25699999999995</v>
      </c>
      <c r="O1619" s="11">
        <v>553.45600000000002</v>
      </c>
      <c r="P1619" s="11">
        <v>406.04500000000002</v>
      </c>
      <c r="Q1619" s="11">
        <v>349.60500000000002</v>
      </c>
      <c r="R1619" s="11">
        <v>306.89400000000001</v>
      </c>
      <c r="S1619" s="11">
        <v>247.54499999999999</v>
      </c>
      <c r="T1619" s="11">
        <v>203.67099999999999</v>
      </c>
      <c r="U1619" s="11">
        <v>148.58000000000001</v>
      </c>
      <c r="V1619" s="11">
        <v>104.90600000000001</v>
      </c>
      <c r="W1619" s="11">
        <v>68.95</v>
      </c>
      <c r="X1619" s="11">
        <v>43.591000000000001</v>
      </c>
      <c r="Y1619" s="11">
        <v>23.16</v>
      </c>
      <c r="Z1619" s="11">
        <v>7.8730000000000002</v>
      </c>
      <c r="AA1619" s="11">
        <v>1.724</v>
      </c>
      <c r="AB1619" s="11">
        <v>0.185</v>
      </c>
      <c r="AC1619" s="11">
        <v>8.9999999999999993E-3</v>
      </c>
    </row>
    <row r="1620" spans="1:29" ht="11.5">
      <c r="A1620" s="15">
        <v>1603</v>
      </c>
      <c r="B1620" s="13" t="s">
        <v>1059</v>
      </c>
      <c r="C1620" s="14" t="s">
        <v>1174</v>
      </c>
      <c r="D1620" s="12"/>
      <c r="E1620" s="12">
        <v>887</v>
      </c>
      <c r="F1620" s="13" t="s">
        <v>1110</v>
      </c>
      <c r="G1620" s="12">
        <v>922</v>
      </c>
      <c r="H1620" s="12">
        <v>2010</v>
      </c>
      <c r="I1620" s="11">
        <v>1844.7539999999999</v>
      </c>
      <c r="J1620" s="11">
        <v>1662.2059999999999</v>
      </c>
      <c r="K1620" s="11">
        <v>1529.472</v>
      </c>
      <c r="L1620" s="11">
        <v>1473.671</v>
      </c>
      <c r="M1620" s="11">
        <v>1222.153</v>
      </c>
      <c r="N1620" s="11">
        <v>948.34699999999998</v>
      </c>
      <c r="O1620" s="11">
        <v>729.37699999999995</v>
      </c>
      <c r="P1620" s="11">
        <v>541.04899999999998</v>
      </c>
      <c r="Q1620" s="11">
        <v>395.08199999999999</v>
      </c>
      <c r="R1620" s="11">
        <v>337.55500000000001</v>
      </c>
      <c r="S1620" s="11">
        <v>291.97199999999998</v>
      </c>
      <c r="T1620" s="11">
        <v>229.666</v>
      </c>
      <c r="U1620" s="11">
        <v>181.816</v>
      </c>
      <c r="V1620" s="11">
        <v>124.881</v>
      </c>
      <c r="W1620" s="11">
        <v>80.165000000000006</v>
      </c>
      <c r="X1620" s="11">
        <v>45.386000000000003</v>
      </c>
      <c r="Y1620" s="11">
        <v>22.937999999999999</v>
      </c>
      <c r="Z1620" s="11">
        <v>8.8480000000000008</v>
      </c>
      <c r="AA1620" s="11">
        <v>1.972</v>
      </c>
      <c r="AB1620" s="11">
        <v>0.25900000000000001</v>
      </c>
      <c r="AC1620" s="11">
        <v>1.6E-2</v>
      </c>
    </row>
    <row r="1621" spans="1:29" ht="11.5">
      <c r="A1621" s="15">
        <v>1604</v>
      </c>
      <c r="B1621" s="13" t="s">
        <v>1059</v>
      </c>
      <c r="C1621" s="14" t="s">
        <v>1174</v>
      </c>
      <c r="D1621" s="12"/>
      <c r="E1621" s="12">
        <v>887</v>
      </c>
      <c r="F1621" s="13" t="s">
        <v>1110</v>
      </c>
      <c r="G1621" s="12">
        <v>922</v>
      </c>
      <c r="H1621" s="12">
        <v>2015</v>
      </c>
      <c r="I1621" s="11">
        <v>2022.02</v>
      </c>
      <c r="J1621" s="11">
        <v>1823.096</v>
      </c>
      <c r="K1621" s="11">
        <v>1653.0709999999999</v>
      </c>
      <c r="L1621" s="11">
        <v>1516.7470000000001</v>
      </c>
      <c r="M1621" s="11">
        <v>1452.104</v>
      </c>
      <c r="N1621" s="11">
        <v>1199.5029999999999</v>
      </c>
      <c r="O1621" s="11">
        <v>929.43700000000001</v>
      </c>
      <c r="P1621" s="11">
        <v>713.40499999999997</v>
      </c>
      <c r="Q1621" s="11">
        <v>526.96500000000003</v>
      </c>
      <c r="R1621" s="11">
        <v>381.68099999999998</v>
      </c>
      <c r="S1621" s="11">
        <v>321.74</v>
      </c>
      <c r="T1621" s="11">
        <v>271.95999999999998</v>
      </c>
      <c r="U1621" s="11">
        <v>205.93299999999999</v>
      </c>
      <c r="V1621" s="11">
        <v>153.58699999999999</v>
      </c>
      <c r="W1621" s="11">
        <v>96.081999999999994</v>
      </c>
      <c r="X1621" s="11">
        <v>53.252000000000002</v>
      </c>
      <c r="Y1621" s="11">
        <v>24.152999999999999</v>
      </c>
      <c r="Z1621" s="11">
        <v>8.8849999999999998</v>
      </c>
      <c r="AA1621" s="11">
        <v>2.2509999999999999</v>
      </c>
      <c r="AB1621" s="11">
        <v>0.30099999999999999</v>
      </c>
      <c r="AC1621" s="11">
        <v>2.3E-2</v>
      </c>
    </row>
    <row r="1622" spans="1:29" ht="11.5">
      <c r="A1622" s="15">
        <v>1605</v>
      </c>
      <c r="B1622" s="13" t="s">
        <v>1059</v>
      </c>
      <c r="C1622" s="14" t="s">
        <v>1174</v>
      </c>
      <c r="D1622" s="12"/>
      <c r="E1622" s="12">
        <v>887</v>
      </c>
      <c r="F1622" s="13" t="s">
        <v>1110</v>
      </c>
      <c r="G1622" s="12">
        <v>922</v>
      </c>
      <c r="H1622" s="12">
        <v>2020</v>
      </c>
      <c r="I1622" s="11">
        <v>2099.8429999999998</v>
      </c>
      <c r="J1622" s="11">
        <v>1998.2660000000001</v>
      </c>
      <c r="K1622" s="11">
        <v>1808.3050000000001</v>
      </c>
      <c r="L1622" s="11">
        <v>1627.521</v>
      </c>
      <c r="M1622" s="11">
        <v>1482.136</v>
      </c>
      <c r="N1622" s="11">
        <v>1419.1890000000001</v>
      </c>
      <c r="O1622" s="11">
        <v>1173.529</v>
      </c>
      <c r="P1622" s="11">
        <v>908.53499999999997</v>
      </c>
      <c r="Q1622" s="11">
        <v>694.88300000000004</v>
      </c>
      <c r="R1622" s="11">
        <v>509.27499999999998</v>
      </c>
      <c r="S1622" s="11">
        <v>363.68099999999998</v>
      </c>
      <c r="T1622" s="11">
        <v>299.483</v>
      </c>
      <c r="U1622" s="11">
        <v>243.80600000000001</v>
      </c>
      <c r="V1622" s="11">
        <v>173.95</v>
      </c>
      <c r="W1622" s="11">
        <v>118.244</v>
      </c>
      <c r="X1622" s="11">
        <v>63.895000000000003</v>
      </c>
      <c r="Y1622" s="11">
        <v>28.427</v>
      </c>
      <c r="Z1622" s="11">
        <v>9.3829999999999991</v>
      </c>
      <c r="AA1622" s="11">
        <v>2.262</v>
      </c>
      <c r="AB1622" s="11">
        <v>0.34499999999999997</v>
      </c>
      <c r="AC1622" s="11">
        <v>2.7E-2</v>
      </c>
    </row>
    <row r="1623" spans="1:29" ht="11.5">
      <c r="A1623" s="31">
        <v>1606</v>
      </c>
      <c r="B1623" s="29" t="s">
        <v>1059</v>
      </c>
      <c r="C1623" s="30" t="s">
        <v>1175</v>
      </c>
      <c r="D1623" s="28"/>
      <c r="E1623" s="28">
        <v>921</v>
      </c>
      <c r="F1623" s="29" t="s">
        <v>1107</v>
      </c>
      <c r="G1623" s="28">
        <v>1828</v>
      </c>
      <c r="H1623" s="28">
        <v>1950</v>
      </c>
      <c r="I1623" s="27">
        <v>37670.639999999999</v>
      </c>
      <c r="J1623" s="27">
        <v>31285.124</v>
      </c>
      <c r="K1623" s="27">
        <v>29331.008999999998</v>
      </c>
      <c r="L1623" s="27">
        <v>26631.838</v>
      </c>
      <c r="M1623" s="27">
        <v>24279.492999999999</v>
      </c>
      <c r="N1623" s="27">
        <v>21191.572</v>
      </c>
      <c r="O1623" s="27">
        <v>18487.797999999999</v>
      </c>
      <c r="P1623" s="27">
        <v>16171.618</v>
      </c>
      <c r="Q1623" s="27">
        <v>14186.54</v>
      </c>
      <c r="R1623" s="27">
        <v>11699.869000000001</v>
      </c>
      <c r="S1623" s="27">
        <v>9815.6659999999993</v>
      </c>
      <c r="T1623" s="27">
        <v>7200.3959999999997</v>
      </c>
      <c r="U1623" s="27">
        <v>5969.7089999999998</v>
      </c>
      <c r="V1623" s="27">
        <v>3776.97</v>
      </c>
      <c r="W1623" s="27">
        <v>2821.3090000000002</v>
      </c>
      <c r="X1623" s="27">
        <v>1664.8489999999999</v>
      </c>
      <c r="Y1623" s="27">
        <v>753.48199999999997</v>
      </c>
      <c r="Z1623" s="27">
        <v>241.35</v>
      </c>
      <c r="AA1623" s="27">
        <v>52.014000000000003</v>
      </c>
      <c r="AB1623" s="27">
        <v>8.3040000000000003</v>
      </c>
      <c r="AC1623" s="27">
        <v>8.5000000000000006E-2</v>
      </c>
    </row>
    <row r="1624" spans="1:29" ht="11.5">
      <c r="A1624" s="31">
        <v>1607</v>
      </c>
      <c r="B1624" s="29" t="s">
        <v>1059</v>
      </c>
      <c r="C1624" s="30" t="s">
        <v>1175</v>
      </c>
      <c r="D1624" s="28"/>
      <c r="E1624" s="28">
        <v>921</v>
      </c>
      <c r="F1624" s="29" t="s">
        <v>1107</v>
      </c>
      <c r="G1624" s="28">
        <v>1828</v>
      </c>
      <c r="H1624" s="28">
        <v>1955</v>
      </c>
      <c r="I1624" s="27">
        <v>46576.491000000002</v>
      </c>
      <c r="J1624" s="27">
        <v>34531.953999999998</v>
      </c>
      <c r="K1624" s="27">
        <v>30218.084999999999</v>
      </c>
      <c r="L1624" s="27">
        <v>28407.466</v>
      </c>
      <c r="M1624" s="27">
        <v>25510.623</v>
      </c>
      <c r="N1624" s="27">
        <v>23094.476999999999</v>
      </c>
      <c r="O1624" s="27">
        <v>20066.689999999999</v>
      </c>
      <c r="P1624" s="27">
        <v>17372.093000000001</v>
      </c>
      <c r="Q1624" s="27">
        <v>15034.369000000001</v>
      </c>
      <c r="R1624" s="27">
        <v>12971.583000000001</v>
      </c>
      <c r="S1624" s="27">
        <v>10434.549000000001</v>
      </c>
      <c r="T1624" s="27">
        <v>8441.5849999999991</v>
      </c>
      <c r="U1624" s="27">
        <v>5867.1059999999998</v>
      </c>
      <c r="V1624" s="27">
        <v>4480.9830000000002</v>
      </c>
      <c r="W1624" s="27">
        <v>2530.6750000000002</v>
      </c>
      <c r="X1624" s="27">
        <v>1590.82</v>
      </c>
      <c r="Y1624" s="27">
        <v>716.58500000000004</v>
      </c>
      <c r="Z1624" s="27">
        <v>216.977</v>
      </c>
      <c r="AA1624" s="27">
        <v>41.673999999999999</v>
      </c>
      <c r="AB1624" s="27">
        <v>6.32</v>
      </c>
      <c r="AC1624" s="27">
        <v>0.73899999999999999</v>
      </c>
    </row>
    <row r="1625" spans="1:29" ht="11.5">
      <c r="A1625" s="31">
        <v>1608</v>
      </c>
      <c r="B1625" s="29" t="s">
        <v>1059</v>
      </c>
      <c r="C1625" s="30" t="s">
        <v>1175</v>
      </c>
      <c r="D1625" s="28"/>
      <c r="E1625" s="28">
        <v>921</v>
      </c>
      <c r="F1625" s="29" t="s">
        <v>1107</v>
      </c>
      <c r="G1625" s="28">
        <v>1828</v>
      </c>
      <c r="H1625" s="28">
        <v>1960</v>
      </c>
      <c r="I1625" s="27">
        <v>52180.078999999998</v>
      </c>
      <c r="J1625" s="27">
        <v>43219.14</v>
      </c>
      <c r="K1625" s="27">
        <v>33556.339999999997</v>
      </c>
      <c r="L1625" s="27">
        <v>29435.058000000001</v>
      </c>
      <c r="M1625" s="27">
        <v>27439.922999999999</v>
      </c>
      <c r="N1625" s="27">
        <v>24492.946</v>
      </c>
      <c r="O1625" s="27">
        <v>22086.027999999998</v>
      </c>
      <c r="P1625" s="27">
        <v>19048.525000000001</v>
      </c>
      <c r="Q1625" s="27">
        <v>16308.273999999999</v>
      </c>
      <c r="R1625" s="27">
        <v>13893.138000000001</v>
      </c>
      <c r="S1625" s="27">
        <v>11705.88</v>
      </c>
      <c r="T1625" s="27">
        <v>9119.232</v>
      </c>
      <c r="U1625" s="27">
        <v>7007.9719999999998</v>
      </c>
      <c r="V1625" s="27">
        <v>4516.6319999999996</v>
      </c>
      <c r="W1625" s="27">
        <v>3077.8670000000002</v>
      </c>
      <c r="X1625" s="27">
        <v>1479.3530000000001</v>
      </c>
      <c r="Y1625" s="27">
        <v>719.149</v>
      </c>
      <c r="Z1625" s="27">
        <v>220.416</v>
      </c>
      <c r="AA1625" s="27">
        <v>41.768999999999998</v>
      </c>
      <c r="AB1625" s="27">
        <v>5.8440000000000003</v>
      </c>
      <c r="AC1625" s="27">
        <v>0.70799999999999996</v>
      </c>
    </row>
    <row r="1626" spans="1:29" ht="11.5">
      <c r="A1626" s="31">
        <v>1609</v>
      </c>
      <c r="B1626" s="29" t="s">
        <v>1059</v>
      </c>
      <c r="C1626" s="30" t="s">
        <v>1175</v>
      </c>
      <c r="D1626" s="28"/>
      <c r="E1626" s="28">
        <v>921</v>
      </c>
      <c r="F1626" s="29" t="s">
        <v>1107</v>
      </c>
      <c r="G1626" s="28">
        <v>1828</v>
      </c>
      <c r="H1626" s="28">
        <v>1965</v>
      </c>
      <c r="I1626" s="27">
        <v>58030.114000000001</v>
      </c>
      <c r="J1626" s="27">
        <v>48848.864999999998</v>
      </c>
      <c r="K1626" s="27">
        <v>42132.862000000001</v>
      </c>
      <c r="L1626" s="27">
        <v>32791.108</v>
      </c>
      <c r="M1626" s="27">
        <v>28593.422999999999</v>
      </c>
      <c r="N1626" s="27">
        <v>26578.984</v>
      </c>
      <c r="O1626" s="27">
        <v>23624.268</v>
      </c>
      <c r="P1626" s="27">
        <v>21156.940999999999</v>
      </c>
      <c r="Q1626" s="27">
        <v>18058.118999999999</v>
      </c>
      <c r="R1626" s="27">
        <v>15209.794</v>
      </c>
      <c r="S1626" s="27">
        <v>12665.67</v>
      </c>
      <c r="T1626" s="27">
        <v>10357.342000000001</v>
      </c>
      <c r="U1626" s="27">
        <v>7690.4480000000003</v>
      </c>
      <c r="V1626" s="27">
        <v>5480.7650000000003</v>
      </c>
      <c r="W1626" s="27">
        <v>3169.1880000000001</v>
      </c>
      <c r="X1626" s="27">
        <v>1850.5119999999999</v>
      </c>
      <c r="Y1626" s="27">
        <v>700.00400000000002</v>
      </c>
      <c r="Z1626" s="27">
        <v>235.06100000000001</v>
      </c>
      <c r="AA1626" s="27">
        <v>45.365000000000002</v>
      </c>
      <c r="AB1626" s="27">
        <v>6.359</v>
      </c>
      <c r="AC1626" s="27">
        <v>0.72399999999999998</v>
      </c>
    </row>
    <row r="1627" spans="1:29" ht="11.5">
      <c r="A1627" s="31">
        <v>1610</v>
      </c>
      <c r="B1627" s="29" t="s">
        <v>1059</v>
      </c>
      <c r="C1627" s="30" t="s">
        <v>1175</v>
      </c>
      <c r="D1627" s="28"/>
      <c r="E1627" s="28">
        <v>921</v>
      </c>
      <c r="F1627" s="29" t="s">
        <v>1107</v>
      </c>
      <c r="G1627" s="28">
        <v>1828</v>
      </c>
      <c r="H1627" s="28">
        <v>1970</v>
      </c>
      <c r="I1627" s="27">
        <v>63419.726999999999</v>
      </c>
      <c r="J1627" s="27">
        <v>54679.059000000001</v>
      </c>
      <c r="K1627" s="27">
        <v>47873.000999999997</v>
      </c>
      <c r="L1627" s="27">
        <v>41368.644999999997</v>
      </c>
      <c r="M1627" s="27">
        <v>32037.670999999998</v>
      </c>
      <c r="N1627" s="27">
        <v>27854.724999999999</v>
      </c>
      <c r="O1627" s="27">
        <v>25856.601999999999</v>
      </c>
      <c r="P1627" s="27">
        <v>22827.156999999999</v>
      </c>
      <c r="Q1627" s="27">
        <v>20242.713</v>
      </c>
      <c r="R1627" s="27">
        <v>17015.258999999998</v>
      </c>
      <c r="S1627" s="27">
        <v>14010.712</v>
      </c>
      <c r="T1627" s="27">
        <v>11328.31</v>
      </c>
      <c r="U1627" s="27">
        <v>8837.7839999999997</v>
      </c>
      <c r="V1627" s="27">
        <v>6114.1490000000003</v>
      </c>
      <c r="W1627" s="27">
        <v>3919.06</v>
      </c>
      <c r="X1627" s="27">
        <v>1952.9090000000001</v>
      </c>
      <c r="Y1627" s="27">
        <v>904.67499999999995</v>
      </c>
      <c r="Z1627" s="27">
        <v>243.005</v>
      </c>
      <c r="AA1627" s="27">
        <v>51.344999999999999</v>
      </c>
      <c r="AB1627" s="27">
        <v>7.3019999999999996</v>
      </c>
      <c r="AC1627" s="27">
        <v>0.80700000000000005</v>
      </c>
    </row>
    <row r="1628" spans="1:29" ht="11.5">
      <c r="A1628" s="31">
        <v>1611</v>
      </c>
      <c r="B1628" s="29" t="s">
        <v>1059</v>
      </c>
      <c r="C1628" s="30" t="s">
        <v>1175</v>
      </c>
      <c r="D1628" s="28"/>
      <c r="E1628" s="28">
        <v>921</v>
      </c>
      <c r="F1628" s="29" t="s">
        <v>1107</v>
      </c>
      <c r="G1628" s="28">
        <v>1828</v>
      </c>
      <c r="H1628" s="28">
        <v>1975</v>
      </c>
      <c r="I1628" s="27">
        <v>69531.476999999999</v>
      </c>
      <c r="J1628" s="27">
        <v>59926.45</v>
      </c>
      <c r="K1628" s="27">
        <v>53676.411999999997</v>
      </c>
      <c r="L1628" s="27">
        <v>46802.93</v>
      </c>
      <c r="M1628" s="27">
        <v>40272.500999999997</v>
      </c>
      <c r="N1628" s="27">
        <v>31458.096000000001</v>
      </c>
      <c r="O1628" s="27">
        <v>27400.326000000001</v>
      </c>
      <c r="P1628" s="27">
        <v>25238.374</v>
      </c>
      <c r="Q1628" s="27">
        <v>22064.249</v>
      </c>
      <c r="R1628" s="27">
        <v>19282.851999999999</v>
      </c>
      <c r="S1628" s="27">
        <v>15888.290999999999</v>
      </c>
      <c r="T1628" s="27">
        <v>12699.36</v>
      </c>
      <c r="U1628" s="27">
        <v>9790.3019999999997</v>
      </c>
      <c r="V1628" s="27">
        <v>7116.201</v>
      </c>
      <c r="W1628" s="27">
        <v>4467.5060000000003</v>
      </c>
      <c r="X1628" s="27">
        <v>2475.6660000000002</v>
      </c>
      <c r="Y1628" s="27">
        <v>996.76099999999997</v>
      </c>
      <c r="Z1628" s="27">
        <v>327.21699999999998</v>
      </c>
      <c r="AA1628" s="27">
        <v>57.081000000000003</v>
      </c>
      <c r="AB1628" s="27">
        <v>8.8580000000000005</v>
      </c>
      <c r="AC1628" s="27">
        <v>1.022</v>
      </c>
    </row>
    <row r="1629" spans="1:29" ht="11.5">
      <c r="A1629" s="31">
        <v>1612</v>
      </c>
      <c r="B1629" s="29" t="s">
        <v>1059</v>
      </c>
      <c r="C1629" s="30" t="s">
        <v>1175</v>
      </c>
      <c r="D1629" s="28"/>
      <c r="E1629" s="28">
        <v>921</v>
      </c>
      <c r="F1629" s="29" t="s">
        <v>1107</v>
      </c>
      <c r="G1629" s="28">
        <v>1828</v>
      </c>
      <c r="H1629" s="28">
        <v>1980</v>
      </c>
      <c r="I1629" s="27">
        <v>77453.293000000005</v>
      </c>
      <c r="J1629" s="27">
        <v>66432.83</v>
      </c>
      <c r="K1629" s="27">
        <v>59091.930999999997</v>
      </c>
      <c r="L1629" s="27">
        <v>53108.438000000002</v>
      </c>
      <c r="M1629" s="27">
        <v>46237.83</v>
      </c>
      <c r="N1629" s="27">
        <v>39681.245999999999</v>
      </c>
      <c r="O1629" s="27">
        <v>30805.276999999998</v>
      </c>
      <c r="P1629" s="27">
        <v>26703.577000000001</v>
      </c>
      <c r="Q1629" s="27">
        <v>24438.977999999999</v>
      </c>
      <c r="R1629" s="27">
        <v>21042.95</v>
      </c>
      <c r="S1629" s="27">
        <v>18058.253000000001</v>
      </c>
      <c r="T1629" s="27">
        <v>14464.124</v>
      </c>
      <c r="U1629" s="27">
        <v>11012.68</v>
      </c>
      <c r="V1629" s="27">
        <v>7918.3130000000001</v>
      </c>
      <c r="W1629" s="27">
        <v>5231.9549999999999</v>
      </c>
      <c r="X1629" s="27">
        <v>2863.22</v>
      </c>
      <c r="Y1629" s="27">
        <v>1284.0550000000001</v>
      </c>
      <c r="Z1629" s="27">
        <v>369.16699999999997</v>
      </c>
      <c r="AA1629" s="27">
        <v>78.025000000000006</v>
      </c>
      <c r="AB1629" s="27">
        <v>10.446999999999999</v>
      </c>
      <c r="AC1629" s="27">
        <v>1.3340000000000001</v>
      </c>
    </row>
    <row r="1630" spans="1:29" ht="11.5">
      <c r="A1630" s="31">
        <v>1613</v>
      </c>
      <c r="B1630" s="29" t="s">
        <v>1059</v>
      </c>
      <c r="C1630" s="30" t="s">
        <v>1175</v>
      </c>
      <c r="D1630" s="28"/>
      <c r="E1630" s="28">
        <v>921</v>
      </c>
      <c r="F1630" s="29" t="s">
        <v>1107</v>
      </c>
      <c r="G1630" s="28">
        <v>1828</v>
      </c>
      <c r="H1630" s="28">
        <v>1985</v>
      </c>
      <c r="I1630" s="27">
        <v>87422.614000000001</v>
      </c>
      <c r="J1630" s="27">
        <v>74483.210999999996</v>
      </c>
      <c r="K1630" s="27">
        <v>65547.432000000001</v>
      </c>
      <c r="L1630" s="27">
        <v>58521.321000000004</v>
      </c>
      <c r="M1630" s="27">
        <v>52425.546999999999</v>
      </c>
      <c r="N1630" s="27">
        <v>45610.608</v>
      </c>
      <c r="O1630" s="27">
        <v>38950.853999999999</v>
      </c>
      <c r="P1630" s="27">
        <v>30140.877</v>
      </c>
      <c r="Q1630" s="27">
        <v>25871.917000000001</v>
      </c>
      <c r="R1630" s="27">
        <v>23285.039000000001</v>
      </c>
      <c r="S1630" s="27">
        <v>19687.644</v>
      </c>
      <c r="T1630" s="27">
        <v>16429.637999999999</v>
      </c>
      <c r="U1630" s="27">
        <v>12555.518</v>
      </c>
      <c r="V1630" s="27">
        <v>8894.6010000000006</v>
      </c>
      <c r="W1630" s="27">
        <v>5831.9709999999995</v>
      </c>
      <c r="X1630" s="27">
        <v>3371.28</v>
      </c>
      <c r="Y1630" s="27">
        <v>1502.117</v>
      </c>
      <c r="Z1630" s="27">
        <v>482.33800000000002</v>
      </c>
      <c r="AA1630" s="27">
        <v>89.99</v>
      </c>
      <c r="AB1630" s="27">
        <v>14.403</v>
      </c>
      <c r="AC1630" s="27">
        <v>1.64</v>
      </c>
    </row>
    <row r="1631" spans="1:29" ht="11.5">
      <c r="A1631" s="31">
        <v>1614</v>
      </c>
      <c r="B1631" s="29" t="s">
        <v>1059</v>
      </c>
      <c r="C1631" s="30" t="s">
        <v>1175</v>
      </c>
      <c r="D1631" s="28"/>
      <c r="E1631" s="28">
        <v>921</v>
      </c>
      <c r="F1631" s="29" t="s">
        <v>1107</v>
      </c>
      <c r="G1631" s="28">
        <v>1828</v>
      </c>
      <c r="H1631" s="28">
        <v>1990</v>
      </c>
      <c r="I1631" s="27">
        <v>93486.452999999994</v>
      </c>
      <c r="J1631" s="27">
        <v>84568.31</v>
      </c>
      <c r="K1631" s="27">
        <v>73806.967999999993</v>
      </c>
      <c r="L1631" s="27">
        <v>64886.976000000002</v>
      </c>
      <c r="M1631" s="27">
        <v>57630.237000000001</v>
      </c>
      <c r="N1631" s="27">
        <v>51444.896000000001</v>
      </c>
      <c r="O1631" s="27">
        <v>44758.485000000001</v>
      </c>
      <c r="P1631" s="27">
        <v>38150.417000000001</v>
      </c>
      <c r="Q1631" s="27">
        <v>29332.991999999998</v>
      </c>
      <c r="R1631" s="27">
        <v>24840.406999999999</v>
      </c>
      <c r="S1631" s="27">
        <v>21946.106</v>
      </c>
      <c r="T1631" s="27">
        <v>18094.817999999999</v>
      </c>
      <c r="U1631" s="27">
        <v>14411.482</v>
      </c>
      <c r="V1631" s="27">
        <v>10241.135</v>
      </c>
      <c r="W1631" s="27">
        <v>6623.7939999999999</v>
      </c>
      <c r="X1631" s="27">
        <v>3810.3409999999999</v>
      </c>
      <c r="Y1631" s="27">
        <v>1780.7260000000001</v>
      </c>
      <c r="Z1631" s="27">
        <v>577.64300000000003</v>
      </c>
      <c r="AA1631" s="27">
        <v>119.87</v>
      </c>
      <c r="AB1631" s="27">
        <v>17.204000000000001</v>
      </c>
      <c r="AC1631" s="27">
        <v>2.3039999999999998</v>
      </c>
    </row>
    <row r="1632" spans="1:29" ht="11.5">
      <c r="A1632" s="31">
        <v>1615</v>
      </c>
      <c r="B1632" s="29" t="s">
        <v>1059</v>
      </c>
      <c r="C1632" s="30" t="s">
        <v>1175</v>
      </c>
      <c r="D1632" s="28"/>
      <c r="E1632" s="28">
        <v>921</v>
      </c>
      <c r="F1632" s="29" t="s">
        <v>1107</v>
      </c>
      <c r="G1632" s="28">
        <v>1828</v>
      </c>
      <c r="H1632" s="28">
        <v>1995</v>
      </c>
      <c r="I1632" s="27">
        <v>96121.426999999996</v>
      </c>
      <c r="J1632" s="27">
        <v>91252.956000000006</v>
      </c>
      <c r="K1632" s="27">
        <v>83868.205000000002</v>
      </c>
      <c r="L1632" s="27">
        <v>73092.078999999998</v>
      </c>
      <c r="M1632" s="27">
        <v>63936.906000000003</v>
      </c>
      <c r="N1632" s="27">
        <v>56650.048000000003</v>
      </c>
      <c r="O1632" s="27">
        <v>50482.260999999999</v>
      </c>
      <c r="P1632" s="27">
        <v>43792.044999999998</v>
      </c>
      <c r="Q1632" s="27">
        <v>37124.53</v>
      </c>
      <c r="R1632" s="27">
        <v>28249.505000000001</v>
      </c>
      <c r="S1632" s="27">
        <v>23524.344000000001</v>
      </c>
      <c r="T1632" s="27">
        <v>20243.990000000002</v>
      </c>
      <c r="U1632" s="27">
        <v>15996.564</v>
      </c>
      <c r="V1632" s="27">
        <v>11941.352000000001</v>
      </c>
      <c r="W1632" s="27">
        <v>7783.0749999999998</v>
      </c>
      <c r="X1632" s="27">
        <v>4439.9189999999999</v>
      </c>
      <c r="Y1632" s="27">
        <v>2089.2759999999998</v>
      </c>
      <c r="Z1632" s="27">
        <v>714.37300000000005</v>
      </c>
      <c r="AA1632" s="27">
        <v>152.297</v>
      </c>
      <c r="AB1632" s="27">
        <v>23.344999999999999</v>
      </c>
      <c r="AC1632" s="27">
        <v>2.8069999999999999</v>
      </c>
    </row>
    <row r="1633" spans="1:29" ht="11.5">
      <c r="A1633" s="31">
        <v>1616</v>
      </c>
      <c r="B1633" s="29" t="s">
        <v>1059</v>
      </c>
      <c r="C1633" s="30" t="s">
        <v>1175</v>
      </c>
      <c r="D1633" s="28"/>
      <c r="E1633" s="28">
        <v>921</v>
      </c>
      <c r="F1633" s="29" t="s">
        <v>1107</v>
      </c>
      <c r="G1633" s="28">
        <v>1828</v>
      </c>
      <c r="H1633" s="28">
        <v>2000</v>
      </c>
      <c r="I1633" s="27">
        <v>97949.648000000001</v>
      </c>
      <c r="J1633" s="27">
        <v>94024.789000000004</v>
      </c>
      <c r="K1633" s="27">
        <v>90375.744000000006</v>
      </c>
      <c r="L1633" s="27">
        <v>82974.892000000007</v>
      </c>
      <c r="M1633" s="27">
        <v>71926.990000000005</v>
      </c>
      <c r="N1633" s="27">
        <v>62696.712</v>
      </c>
      <c r="O1633" s="27">
        <v>55521.851000000002</v>
      </c>
      <c r="P1633" s="27">
        <v>49366.423000000003</v>
      </c>
      <c r="Q1633" s="27">
        <v>42587.072999999997</v>
      </c>
      <c r="R1633" s="27">
        <v>35798.487999999998</v>
      </c>
      <c r="S1633" s="27">
        <v>26826.741999999998</v>
      </c>
      <c r="T1633" s="27">
        <v>21814.143</v>
      </c>
      <c r="U1633" s="27">
        <v>18020.07</v>
      </c>
      <c r="V1633" s="27">
        <v>13412.187</v>
      </c>
      <c r="W1633" s="27">
        <v>9225.3610000000008</v>
      </c>
      <c r="X1633" s="27">
        <v>5361.6210000000001</v>
      </c>
      <c r="Y1633" s="27">
        <v>2528.9389999999999</v>
      </c>
      <c r="Z1633" s="27">
        <v>881.45500000000004</v>
      </c>
      <c r="AA1633" s="27">
        <v>198.23699999999999</v>
      </c>
      <c r="AB1633" s="27">
        <v>31.353000000000002</v>
      </c>
      <c r="AC1633" s="27">
        <v>3.96</v>
      </c>
    </row>
    <row r="1634" spans="1:29" ht="11.5">
      <c r="A1634" s="31">
        <v>1617</v>
      </c>
      <c r="B1634" s="29" t="s">
        <v>1059</v>
      </c>
      <c r="C1634" s="30" t="s">
        <v>1175</v>
      </c>
      <c r="D1634" s="28"/>
      <c r="E1634" s="28">
        <v>921</v>
      </c>
      <c r="F1634" s="29" t="s">
        <v>1107</v>
      </c>
      <c r="G1634" s="28">
        <v>1828</v>
      </c>
      <c r="H1634" s="28">
        <v>2005</v>
      </c>
      <c r="I1634" s="27">
        <v>99457.17</v>
      </c>
      <c r="J1634" s="27">
        <v>96282.676000000007</v>
      </c>
      <c r="K1634" s="27">
        <v>93282.58</v>
      </c>
      <c r="L1634" s="27">
        <v>89367.267000000007</v>
      </c>
      <c r="M1634" s="27">
        <v>81517.093999999997</v>
      </c>
      <c r="N1634" s="27">
        <v>70458.475000000006</v>
      </c>
      <c r="O1634" s="27">
        <v>61507.546999999999</v>
      </c>
      <c r="P1634" s="27">
        <v>54519.385000000002</v>
      </c>
      <c r="Q1634" s="27">
        <v>48276.947</v>
      </c>
      <c r="R1634" s="27">
        <v>41214.483999999997</v>
      </c>
      <c r="S1634" s="27">
        <v>34046.607000000004</v>
      </c>
      <c r="T1634" s="27">
        <v>24991.562000000002</v>
      </c>
      <c r="U1634" s="27">
        <v>19634.576000000001</v>
      </c>
      <c r="V1634" s="27">
        <v>15298.34</v>
      </c>
      <c r="W1634" s="27">
        <v>10537.857</v>
      </c>
      <c r="X1634" s="27">
        <v>6476.24</v>
      </c>
      <c r="Y1634" s="27">
        <v>3146.0509999999999</v>
      </c>
      <c r="Z1634" s="27">
        <v>1110.335</v>
      </c>
      <c r="AA1634" s="27">
        <v>256.67399999999998</v>
      </c>
      <c r="AB1634" s="27">
        <v>42.73</v>
      </c>
      <c r="AC1634" s="27">
        <v>5.6550000000000002</v>
      </c>
    </row>
    <row r="1635" spans="1:29" ht="11.5">
      <c r="A1635" s="31">
        <v>1618</v>
      </c>
      <c r="B1635" s="29" t="s">
        <v>1059</v>
      </c>
      <c r="C1635" s="30" t="s">
        <v>1175</v>
      </c>
      <c r="D1635" s="28"/>
      <c r="E1635" s="28">
        <v>921</v>
      </c>
      <c r="F1635" s="29" t="s">
        <v>1107</v>
      </c>
      <c r="G1635" s="28">
        <v>1828</v>
      </c>
      <c r="H1635" s="28">
        <v>2010</v>
      </c>
      <c r="I1635" s="27">
        <v>99426.21</v>
      </c>
      <c r="J1635" s="27">
        <v>98059.365999999995</v>
      </c>
      <c r="K1635" s="27">
        <v>95603.422000000006</v>
      </c>
      <c r="L1635" s="27">
        <v>92136.455000000002</v>
      </c>
      <c r="M1635" s="27">
        <v>87512.558000000005</v>
      </c>
      <c r="N1635" s="27">
        <v>79596.914999999994</v>
      </c>
      <c r="O1635" s="27">
        <v>68813.192999999999</v>
      </c>
      <c r="P1635" s="27">
        <v>59960.896000000001</v>
      </c>
      <c r="Q1635" s="27">
        <v>53003.591</v>
      </c>
      <c r="R1635" s="27">
        <v>46581.245000000003</v>
      </c>
      <c r="S1635" s="27">
        <v>39224.305</v>
      </c>
      <c r="T1635" s="27">
        <v>31734.038</v>
      </c>
      <c r="U1635" s="27">
        <v>22551.971000000001</v>
      </c>
      <c r="V1635" s="27">
        <v>16866.373</v>
      </c>
      <c r="W1635" s="27">
        <v>12183.550999999999</v>
      </c>
      <c r="X1635" s="27">
        <v>7497.924</v>
      </c>
      <c r="Y1635" s="27">
        <v>3875.8420000000001</v>
      </c>
      <c r="Z1635" s="27">
        <v>1427.5150000000001</v>
      </c>
      <c r="AA1635" s="27">
        <v>339.81799999999998</v>
      </c>
      <c r="AB1635" s="27">
        <v>58.645000000000003</v>
      </c>
      <c r="AC1635" s="27">
        <v>8.44</v>
      </c>
    </row>
    <row r="1636" spans="1:29" ht="11.5">
      <c r="A1636" s="31">
        <v>1619</v>
      </c>
      <c r="B1636" s="29" t="s">
        <v>1059</v>
      </c>
      <c r="C1636" s="30" t="s">
        <v>1175</v>
      </c>
      <c r="D1636" s="28"/>
      <c r="E1636" s="28">
        <v>921</v>
      </c>
      <c r="F1636" s="29" t="s">
        <v>1107</v>
      </c>
      <c r="G1636" s="28">
        <v>1828</v>
      </c>
      <c r="H1636" s="28">
        <v>2015</v>
      </c>
      <c r="I1636" s="27">
        <v>96108.396999999997</v>
      </c>
      <c r="J1636" s="27">
        <v>98316.97</v>
      </c>
      <c r="K1636" s="27">
        <v>97351.691999999995</v>
      </c>
      <c r="L1636" s="27">
        <v>94690.528999999995</v>
      </c>
      <c r="M1636" s="27">
        <v>90664.320000000007</v>
      </c>
      <c r="N1636" s="27">
        <v>85750.536999999997</v>
      </c>
      <c r="O1636" s="27">
        <v>77970.751999999993</v>
      </c>
      <c r="P1636" s="27">
        <v>67246.448999999993</v>
      </c>
      <c r="Q1636" s="27">
        <v>58491.237999999998</v>
      </c>
      <c r="R1636" s="27">
        <v>51367.063999999998</v>
      </c>
      <c r="S1636" s="27">
        <v>44596.722000000002</v>
      </c>
      <c r="T1636" s="27">
        <v>36837.273000000001</v>
      </c>
      <c r="U1636" s="27">
        <v>28886.678</v>
      </c>
      <c r="V1636" s="27">
        <v>19578.43</v>
      </c>
      <c r="W1636" s="27">
        <v>13656.245999999999</v>
      </c>
      <c r="X1636" s="27">
        <v>8848.4240000000009</v>
      </c>
      <c r="Y1636" s="27">
        <v>4721.2089999999998</v>
      </c>
      <c r="Z1636" s="27">
        <v>1844.376</v>
      </c>
      <c r="AA1636" s="27">
        <v>470.81799999999998</v>
      </c>
      <c r="AB1636" s="27">
        <v>85.888999999999996</v>
      </c>
      <c r="AC1636" s="27">
        <v>13.105</v>
      </c>
    </row>
    <row r="1637" spans="1:29" ht="11.5">
      <c r="A1637" s="31">
        <v>1620</v>
      </c>
      <c r="B1637" s="29" t="s">
        <v>1059</v>
      </c>
      <c r="C1637" s="30" t="s">
        <v>1175</v>
      </c>
      <c r="D1637" s="28"/>
      <c r="E1637" s="28">
        <v>921</v>
      </c>
      <c r="F1637" s="29" t="s">
        <v>1107</v>
      </c>
      <c r="G1637" s="28">
        <v>1828</v>
      </c>
      <c r="H1637" s="28">
        <v>2020</v>
      </c>
      <c r="I1637" s="27">
        <v>96340.024999999994</v>
      </c>
      <c r="J1637" s="27">
        <v>95260.895000000004</v>
      </c>
      <c r="K1637" s="27">
        <v>97791.476999999999</v>
      </c>
      <c r="L1637" s="27">
        <v>96565.349000000002</v>
      </c>
      <c r="M1637" s="27">
        <v>93427.573999999993</v>
      </c>
      <c r="N1637" s="27">
        <v>89366.637000000002</v>
      </c>
      <c r="O1637" s="27">
        <v>84540.282999999996</v>
      </c>
      <c r="P1637" s="27">
        <v>76621.929999999993</v>
      </c>
      <c r="Q1637" s="27">
        <v>65854.048999999999</v>
      </c>
      <c r="R1637" s="27">
        <v>56921.938000000002</v>
      </c>
      <c r="S1637" s="27">
        <v>49409.817999999999</v>
      </c>
      <c r="T1637" s="27">
        <v>42041.748</v>
      </c>
      <c r="U1637" s="27">
        <v>33713.231</v>
      </c>
      <c r="V1637" s="27">
        <v>25339.646000000001</v>
      </c>
      <c r="W1637" s="27">
        <v>15951.044</v>
      </c>
      <c r="X1637" s="27">
        <v>9945.2559999999994</v>
      </c>
      <c r="Y1637" s="27">
        <v>5468.8770000000004</v>
      </c>
      <c r="Z1637" s="27">
        <v>2274.6750000000002</v>
      </c>
      <c r="AA1637" s="27">
        <v>620.03099999999995</v>
      </c>
      <c r="AB1637" s="27">
        <v>122.70099999999999</v>
      </c>
      <c r="AC1637" s="27">
        <v>20.547999999999998</v>
      </c>
    </row>
    <row r="1638" spans="1:29" ht="11.5">
      <c r="A1638" s="26">
        <v>1621</v>
      </c>
      <c r="B1638" s="24" t="s">
        <v>1059</v>
      </c>
      <c r="C1638" s="32" t="s">
        <v>1176</v>
      </c>
      <c r="D1638" s="23"/>
      <c r="E1638" s="23">
        <v>5500</v>
      </c>
      <c r="F1638" s="24" t="s">
        <v>1109</v>
      </c>
      <c r="G1638" s="23">
        <v>921</v>
      </c>
      <c r="H1638" s="23">
        <v>1950</v>
      </c>
      <c r="I1638" s="22">
        <v>970.50699999999995</v>
      </c>
      <c r="J1638" s="22">
        <v>779.90499999999997</v>
      </c>
      <c r="K1638" s="22">
        <v>1127.7190000000001</v>
      </c>
      <c r="L1638" s="22">
        <v>862.17700000000002</v>
      </c>
      <c r="M1638" s="22">
        <v>947.56</v>
      </c>
      <c r="N1638" s="22">
        <v>499.22199999999998</v>
      </c>
      <c r="O1638" s="22">
        <v>349.30399999999997</v>
      </c>
      <c r="P1638" s="22">
        <v>438.05099999999999</v>
      </c>
      <c r="Q1638" s="22">
        <v>434.49599999999998</v>
      </c>
      <c r="R1638" s="22">
        <v>429.435</v>
      </c>
      <c r="S1638" s="22">
        <v>390.77199999999999</v>
      </c>
      <c r="T1638" s="22">
        <v>329.05599999999998</v>
      </c>
      <c r="U1638" s="22">
        <v>323.19</v>
      </c>
      <c r="V1638" s="22">
        <v>233.35900000000001</v>
      </c>
      <c r="W1638" s="22">
        <v>151.23400000000001</v>
      </c>
      <c r="X1638" s="22">
        <v>83.418000000000006</v>
      </c>
      <c r="Y1638" s="22">
        <v>34.463999999999999</v>
      </c>
      <c r="Z1638" s="22">
        <v>13.420999999999999</v>
      </c>
      <c r="AA1638" s="22">
        <v>3.7490000000000001</v>
      </c>
      <c r="AB1638" s="22">
        <v>0.67600000000000005</v>
      </c>
      <c r="AC1638" s="22">
        <v>6.9000000000000006E-2</v>
      </c>
    </row>
    <row r="1639" spans="1:29" ht="11.5">
      <c r="A1639" s="26">
        <v>1622</v>
      </c>
      <c r="B1639" s="24" t="s">
        <v>1059</v>
      </c>
      <c r="C1639" s="32" t="s">
        <v>1176</v>
      </c>
      <c r="D1639" s="23"/>
      <c r="E1639" s="23">
        <v>5500</v>
      </c>
      <c r="F1639" s="24" t="s">
        <v>1109</v>
      </c>
      <c r="G1639" s="23">
        <v>921</v>
      </c>
      <c r="H1639" s="23">
        <v>1955</v>
      </c>
      <c r="I1639" s="22">
        <v>1553.8720000000001</v>
      </c>
      <c r="J1639" s="22">
        <v>985.52300000000002</v>
      </c>
      <c r="K1639" s="22">
        <v>815.12699999999995</v>
      </c>
      <c r="L1639" s="22">
        <v>1164.684</v>
      </c>
      <c r="M1639" s="22">
        <v>892.18700000000001</v>
      </c>
      <c r="N1639" s="22">
        <v>961.12599999999998</v>
      </c>
      <c r="O1639" s="22">
        <v>508.245</v>
      </c>
      <c r="P1639" s="22">
        <v>354.10300000000001</v>
      </c>
      <c r="Q1639" s="22">
        <v>435.57299999999998</v>
      </c>
      <c r="R1639" s="22">
        <v>423.964</v>
      </c>
      <c r="S1639" s="22">
        <v>406.46699999999998</v>
      </c>
      <c r="T1639" s="22">
        <v>357.44600000000003</v>
      </c>
      <c r="U1639" s="22">
        <v>287.54300000000001</v>
      </c>
      <c r="V1639" s="22">
        <v>264.16899999999998</v>
      </c>
      <c r="W1639" s="22">
        <v>174.19399999999999</v>
      </c>
      <c r="X1639" s="22">
        <v>97.608000000000004</v>
      </c>
      <c r="Y1639" s="22">
        <v>43.786000000000001</v>
      </c>
      <c r="Z1639" s="22">
        <v>14.223000000000001</v>
      </c>
      <c r="AA1639" s="22">
        <v>4.1970000000000001</v>
      </c>
      <c r="AB1639" s="22">
        <v>0.85499999999999998</v>
      </c>
      <c r="AC1639" s="22">
        <v>0.115</v>
      </c>
    </row>
    <row r="1640" spans="1:29" ht="11.5">
      <c r="A1640" s="26">
        <v>1623</v>
      </c>
      <c r="B1640" s="24" t="s">
        <v>1059</v>
      </c>
      <c r="C1640" s="32" t="s">
        <v>1176</v>
      </c>
      <c r="D1640" s="23"/>
      <c r="E1640" s="23">
        <v>5500</v>
      </c>
      <c r="F1640" s="24" t="s">
        <v>1109</v>
      </c>
      <c r="G1640" s="23">
        <v>921</v>
      </c>
      <c r="H1640" s="23">
        <v>1960</v>
      </c>
      <c r="I1640" s="22">
        <v>2061.17</v>
      </c>
      <c r="J1640" s="22">
        <v>1587.6579999999999</v>
      </c>
      <c r="K1640" s="22">
        <v>1036.713</v>
      </c>
      <c r="L1640" s="22">
        <v>863.25699999999995</v>
      </c>
      <c r="M1640" s="22">
        <v>1206.232</v>
      </c>
      <c r="N1640" s="22">
        <v>926.78800000000001</v>
      </c>
      <c r="O1640" s="22">
        <v>976.97299999999996</v>
      </c>
      <c r="P1640" s="22">
        <v>521.327</v>
      </c>
      <c r="Q1640" s="22">
        <v>360.67899999999997</v>
      </c>
      <c r="R1640" s="22">
        <v>430.334</v>
      </c>
      <c r="S1640" s="22">
        <v>407.48700000000002</v>
      </c>
      <c r="T1640" s="22">
        <v>376.49</v>
      </c>
      <c r="U1640" s="22">
        <v>316.55900000000003</v>
      </c>
      <c r="V1640" s="22">
        <v>240.8</v>
      </c>
      <c r="W1640" s="22">
        <v>200.869</v>
      </c>
      <c r="X1640" s="22">
        <v>115.39700000000001</v>
      </c>
      <c r="Y1640" s="22">
        <v>51.371000000000002</v>
      </c>
      <c r="Z1640" s="22">
        <v>18.884</v>
      </c>
      <c r="AA1640" s="22">
        <v>4.694</v>
      </c>
      <c r="AB1640" s="22">
        <v>1.0229999999999999</v>
      </c>
      <c r="AC1640" s="22">
        <v>0.16400000000000001</v>
      </c>
    </row>
    <row r="1641" spans="1:29" ht="11.5">
      <c r="A1641" s="26">
        <v>1624</v>
      </c>
      <c r="B1641" s="24" t="s">
        <v>1059</v>
      </c>
      <c r="C1641" s="32" t="s">
        <v>1176</v>
      </c>
      <c r="D1641" s="23"/>
      <c r="E1641" s="23">
        <v>5500</v>
      </c>
      <c r="F1641" s="24" t="s">
        <v>1109</v>
      </c>
      <c r="G1641" s="23">
        <v>921</v>
      </c>
      <c r="H1641" s="23">
        <v>1965</v>
      </c>
      <c r="I1641" s="22">
        <v>2449.5140000000001</v>
      </c>
      <c r="J1641" s="22">
        <v>2095.2669999999998</v>
      </c>
      <c r="K1641" s="22">
        <v>1611.595</v>
      </c>
      <c r="L1641" s="22">
        <v>1058.0630000000001</v>
      </c>
      <c r="M1641" s="22">
        <v>889.22400000000005</v>
      </c>
      <c r="N1641" s="22">
        <v>1246.3589999999999</v>
      </c>
      <c r="O1641" s="22">
        <v>939.86300000000006</v>
      </c>
      <c r="P1641" s="22">
        <v>970.40700000000004</v>
      </c>
      <c r="Q1641" s="22">
        <v>520.73299999999995</v>
      </c>
      <c r="R1641" s="22">
        <v>356.36099999999999</v>
      </c>
      <c r="S1641" s="22">
        <v>414.976</v>
      </c>
      <c r="T1641" s="22">
        <v>387.25</v>
      </c>
      <c r="U1641" s="22">
        <v>341.50400000000002</v>
      </c>
      <c r="V1641" s="22">
        <v>263.41500000000002</v>
      </c>
      <c r="W1641" s="22">
        <v>184.43299999999999</v>
      </c>
      <c r="X1641" s="22">
        <v>134.90600000000001</v>
      </c>
      <c r="Y1641" s="22">
        <v>62.777000000000001</v>
      </c>
      <c r="Z1641" s="22">
        <v>23.03</v>
      </c>
      <c r="AA1641" s="22">
        <v>6.5220000000000002</v>
      </c>
      <c r="AB1641" s="22">
        <v>1.2090000000000001</v>
      </c>
      <c r="AC1641" s="22">
        <v>0.21299999999999999</v>
      </c>
    </row>
    <row r="1642" spans="1:29" ht="11.5">
      <c r="A1642" s="26">
        <v>1625</v>
      </c>
      <c r="B1642" s="24" t="s">
        <v>1059</v>
      </c>
      <c r="C1642" s="32" t="s">
        <v>1176</v>
      </c>
      <c r="D1642" s="23"/>
      <c r="E1642" s="23">
        <v>5500</v>
      </c>
      <c r="F1642" s="24" t="s">
        <v>1109</v>
      </c>
      <c r="G1642" s="23">
        <v>921</v>
      </c>
      <c r="H1642" s="23">
        <v>1970</v>
      </c>
      <c r="I1642" s="22">
        <v>2438.6849999999999</v>
      </c>
      <c r="J1642" s="22">
        <v>2468.3180000000002</v>
      </c>
      <c r="K1642" s="22">
        <v>2150.9479999999999</v>
      </c>
      <c r="L1642" s="22">
        <v>1616.3889999999999</v>
      </c>
      <c r="M1642" s="22">
        <v>1057.126</v>
      </c>
      <c r="N1642" s="22">
        <v>895.428</v>
      </c>
      <c r="O1642" s="22">
        <v>1269.848</v>
      </c>
      <c r="P1642" s="22">
        <v>935.19</v>
      </c>
      <c r="Q1642" s="22">
        <v>946.86599999999999</v>
      </c>
      <c r="R1642" s="22">
        <v>505.18799999999999</v>
      </c>
      <c r="S1642" s="22">
        <v>338.529</v>
      </c>
      <c r="T1642" s="22">
        <v>384.87599999999998</v>
      </c>
      <c r="U1642" s="22">
        <v>351.71699999999998</v>
      </c>
      <c r="V1642" s="22">
        <v>293.72300000000001</v>
      </c>
      <c r="W1642" s="22">
        <v>200.67699999999999</v>
      </c>
      <c r="X1642" s="22">
        <v>123.163</v>
      </c>
      <c r="Y1642" s="22">
        <v>70.301000000000002</v>
      </c>
      <c r="Z1642" s="22">
        <v>29.152000000000001</v>
      </c>
      <c r="AA1642" s="22">
        <v>8.23</v>
      </c>
      <c r="AB1642" s="22">
        <v>1.742</v>
      </c>
      <c r="AC1642" s="22">
        <v>0.26</v>
      </c>
    </row>
    <row r="1643" spans="1:29" ht="11.5">
      <c r="A1643" s="26">
        <v>1626</v>
      </c>
      <c r="B1643" s="24" t="s">
        <v>1059</v>
      </c>
      <c r="C1643" s="32" t="s">
        <v>1176</v>
      </c>
      <c r="D1643" s="23"/>
      <c r="E1643" s="23">
        <v>5500</v>
      </c>
      <c r="F1643" s="24" t="s">
        <v>1109</v>
      </c>
      <c r="G1643" s="23">
        <v>921</v>
      </c>
      <c r="H1643" s="23">
        <v>1975</v>
      </c>
      <c r="I1643" s="22">
        <v>2643.1280000000002</v>
      </c>
      <c r="J1643" s="22">
        <v>2392.4140000000002</v>
      </c>
      <c r="K1643" s="22">
        <v>2429.9740000000002</v>
      </c>
      <c r="L1643" s="22">
        <v>2105.5520000000001</v>
      </c>
      <c r="M1643" s="22">
        <v>1649.982</v>
      </c>
      <c r="N1643" s="22">
        <v>1076.7909999999999</v>
      </c>
      <c r="O1643" s="22">
        <v>882.64099999999996</v>
      </c>
      <c r="P1643" s="22">
        <v>1210.836</v>
      </c>
      <c r="Q1643" s="22">
        <v>883.00599999999997</v>
      </c>
      <c r="R1643" s="22">
        <v>886.18299999999999</v>
      </c>
      <c r="S1643" s="22">
        <v>472.45699999999999</v>
      </c>
      <c r="T1643" s="22">
        <v>310.84800000000001</v>
      </c>
      <c r="U1643" s="22">
        <v>341.83699999999999</v>
      </c>
      <c r="V1643" s="22">
        <v>285.43400000000003</v>
      </c>
      <c r="W1643" s="22">
        <v>229.07300000000001</v>
      </c>
      <c r="X1643" s="22">
        <v>134.55000000000001</v>
      </c>
      <c r="Y1643" s="22">
        <v>74.974000000000004</v>
      </c>
      <c r="Z1643" s="22">
        <v>32.725999999999999</v>
      </c>
      <c r="AA1643" s="22">
        <v>10.526999999999999</v>
      </c>
      <c r="AB1643" s="22">
        <v>2.2000000000000002</v>
      </c>
      <c r="AC1643" s="22">
        <v>0.36699999999999999</v>
      </c>
    </row>
    <row r="1644" spans="1:29" ht="11.5">
      <c r="A1644" s="26">
        <v>1627</v>
      </c>
      <c r="B1644" s="24" t="s">
        <v>1059</v>
      </c>
      <c r="C1644" s="32" t="s">
        <v>1176</v>
      </c>
      <c r="D1644" s="23"/>
      <c r="E1644" s="23">
        <v>5500</v>
      </c>
      <c r="F1644" s="24" t="s">
        <v>1109</v>
      </c>
      <c r="G1644" s="23">
        <v>921</v>
      </c>
      <c r="H1644" s="23">
        <v>1980</v>
      </c>
      <c r="I1644" s="22">
        <v>2891.4780000000001</v>
      </c>
      <c r="J1644" s="22">
        <v>2585.3020000000001</v>
      </c>
      <c r="K1644" s="22">
        <v>2366.895</v>
      </c>
      <c r="L1644" s="22">
        <v>2337.5949999999998</v>
      </c>
      <c r="M1644" s="22">
        <v>2016.287</v>
      </c>
      <c r="N1644" s="22">
        <v>1626.4179999999999</v>
      </c>
      <c r="O1644" s="22">
        <v>1084.252</v>
      </c>
      <c r="P1644" s="22">
        <v>813.77599999999995</v>
      </c>
      <c r="Q1644" s="22">
        <v>1146.646</v>
      </c>
      <c r="R1644" s="22">
        <v>828.15300000000002</v>
      </c>
      <c r="S1644" s="22">
        <v>832.89599999999996</v>
      </c>
      <c r="T1644" s="22">
        <v>441.05900000000003</v>
      </c>
      <c r="U1644" s="22">
        <v>273.53399999999999</v>
      </c>
      <c r="V1644" s="22">
        <v>281.40499999999997</v>
      </c>
      <c r="W1644" s="22">
        <v>219.01900000000001</v>
      </c>
      <c r="X1644" s="22">
        <v>164.136</v>
      </c>
      <c r="Y1644" s="22">
        <v>84.738</v>
      </c>
      <c r="Z1644" s="22">
        <v>34.939</v>
      </c>
      <c r="AA1644" s="22">
        <v>11.725</v>
      </c>
      <c r="AB1644" s="22">
        <v>2.8140000000000001</v>
      </c>
      <c r="AC1644" s="22">
        <v>0.46400000000000002</v>
      </c>
    </row>
    <row r="1645" spans="1:29" ht="11.5">
      <c r="A1645" s="26">
        <v>1628</v>
      </c>
      <c r="B1645" s="24" t="s">
        <v>1059</v>
      </c>
      <c r="C1645" s="32" t="s">
        <v>1176</v>
      </c>
      <c r="D1645" s="23"/>
      <c r="E1645" s="23">
        <v>5500</v>
      </c>
      <c r="F1645" s="24" t="s">
        <v>1109</v>
      </c>
      <c r="G1645" s="23">
        <v>921</v>
      </c>
      <c r="H1645" s="23">
        <v>1985</v>
      </c>
      <c r="I1645" s="22">
        <v>3289.5140000000001</v>
      </c>
      <c r="J1645" s="22">
        <v>2809.6619999999998</v>
      </c>
      <c r="K1645" s="22">
        <v>2549.8449999999998</v>
      </c>
      <c r="L1645" s="22">
        <v>2277.7109999999998</v>
      </c>
      <c r="M1645" s="22">
        <v>2284.489</v>
      </c>
      <c r="N1645" s="22">
        <v>1969.021</v>
      </c>
      <c r="O1645" s="22">
        <v>1568.056</v>
      </c>
      <c r="P1645" s="22">
        <v>1026.6880000000001</v>
      </c>
      <c r="Q1645" s="22">
        <v>776.62900000000002</v>
      </c>
      <c r="R1645" s="22">
        <v>1068.903</v>
      </c>
      <c r="S1645" s="22">
        <v>764.61900000000003</v>
      </c>
      <c r="T1645" s="22">
        <v>757.702</v>
      </c>
      <c r="U1645" s="22">
        <v>383.38200000000001</v>
      </c>
      <c r="V1645" s="22">
        <v>225.09899999999999</v>
      </c>
      <c r="W1645" s="22">
        <v>215.905</v>
      </c>
      <c r="X1645" s="22">
        <v>150.42099999999999</v>
      </c>
      <c r="Y1645" s="22">
        <v>100.289</v>
      </c>
      <c r="Z1645" s="22">
        <v>39.848999999999997</v>
      </c>
      <c r="AA1645" s="22">
        <v>12.728</v>
      </c>
      <c r="AB1645" s="22">
        <v>3.1659999999999999</v>
      </c>
      <c r="AC1645" s="22">
        <v>0.60199999999999998</v>
      </c>
    </row>
    <row r="1646" spans="1:29" ht="11.5">
      <c r="A1646" s="26">
        <v>1629</v>
      </c>
      <c r="B1646" s="24" t="s">
        <v>1059</v>
      </c>
      <c r="C1646" s="32" t="s">
        <v>1176</v>
      </c>
      <c r="D1646" s="23"/>
      <c r="E1646" s="23">
        <v>5500</v>
      </c>
      <c r="F1646" s="24" t="s">
        <v>1109</v>
      </c>
      <c r="G1646" s="23">
        <v>921</v>
      </c>
      <c r="H1646" s="23">
        <v>1990</v>
      </c>
      <c r="I1646" s="22">
        <v>3663.3989999999999</v>
      </c>
      <c r="J1646" s="22">
        <v>3165.6060000000002</v>
      </c>
      <c r="K1646" s="22">
        <v>2762.3870000000002</v>
      </c>
      <c r="L1646" s="22">
        <v>2447.4929999999999</v>
      </c>
      <c r="M1646" s="22">
        <v>2158.8919999999998</v>
      </c>
      <c r="N1646" s="22">
        <v>2155.0329999999999</v>
      </c>
      <c r="O1646" s="22">
        <v>1915.7809999999999</v>
      </c>
      <c r="P1646" s="22">
        <v>1512.6690000000001</v>
      </c>
      <c r="Q1646" s="22">
        <v>974.18899999999996</v>
      </c>
      <c r="R1646" s="22">
        <v>736.08</v>
      </c>
      <c r="S1646" s="22">
        <v>988.49599999999998</v>
      </c>
      <c r="T1646" s="22">
        <v>690.94200000000001</v>
      </c>
      <c r="U1646" s="22">
        <v>661.67200000000003</v>
      </c>
      <c r="V1646" s="22">
        <v>315.25599999999997</v>
      </c>
      <c r="W1646" s="22">
        <v>171.34200000000001</v>
      </c>
      <c r="X1646" s="22">
        <v>146.89500000000001</v>
      </c>
      <c r="Y1646" s="22">
        <v>83.451999999999998</v>
      </c>
      <c r="Z1646" s="22">
        <v>48.28</v>
      </c>
      <c r="AA1646" s="22">
        <v>14.784000000000001</v>
      </c>
      <c r="AB1646" s="22">
        <v>3.53</v>
      </c>
      <c r="AC1646" s="22">
        <v>0.70099999999999996</v>
      </c>
    </row>
    <row r="1647" spans="1:29" ht="11.5">
      <c r="A1647" s="26">
        <v>1630</v>
      </c>
      <c r="B1647" s="24" t="s">
        <v>1059</v>
      </c>
      <c r="C1647" s="32" t="s">
        <v>1176</v>
      </c>
      <c r="D1647" s="23"/>
      <c r="E1647" s="23">
        <v>5500</v>
      </c>
      <c r="F1647" s="24" t="s">
        <v>1109</v>
      </c>
      <c r="G1647" s="23">
        <v>921</v>
      </c>
      <c r="H1647" s="23">
        <v>1995</v>
      </c>
      <c r="I1647" s="22">
        <v>3502.723</v>
      </c>
      <c r="J1647" s="22">
        <v>3519.491</v>
      </c>
      <c r="K1647" s="22">
        <v>3050.8139999999999</v>
      </c>
      <c r="L1647" s="22">
        <v>2630.078</v>
      </c>
      <c r="M1647" s="22">
        <v>2313.16</v>
      </c>
      <c r="N1647" s="22">
        <v>2023.181</v>
      </c>
      <c r="O1647" s="22">
        <v>2004.461</v>
      </c>
      <c r="P1647" s="22">
        <v>1769.1479999999999</v>
      </c>
      <c r="Q1647" s="22">
        <v>1395.4860000000001</v>
      </c>
      <c r="R1647" s="22">
        <v>875.26400000000001</v>
      </c>
      <c r="S1647" s="22">
        <v>650.79200000000003</v>
      </c>
      <c r="T1647" s="22">
        <v>868.16499999999996</v>
      </c>
      <c r="U1647" s="22">
        <v>580.26599999999996</v>
      </c>
      <c r="V1647" s="22">
        <v>535.91200000000003</v>
      </c>
      <c r="W1647" s="22">
        <v>234.81200000000001</v>
      </c>
      <c r="X1647" s="22">
        <v>111.209</v>
      </c>
      <c r="Y1647" s="22">
        <v>82.650999999999996</v>
      </c>
      <c r="Z1647" s="22">
        <v>37.805</v>
      </c>
      <c r="AA1647" s="22">
        <v>16.82</v>
      </c>
      <c r="AB1647" s="22">
        <v>3.62</v>
      </c>
      <c r="AC1647" s="22">
        <v>0.65100000000000002</v>
      </c>
    </row>
    <row r="1648" spans="1:29" ht="11.5">
      <c r="A1648" s="26">
        <v>1631</v>
      </c>
      <c r="B1648" s="24" t="s">
        <v>1059</v>
      </c>
      <c r="C1648" s="32" t="s">
        <v>1176</v>
      </c>
      <c r="D1648" s="23"/>
      <c r="E1648" s="23">
        <v>5500</v>
      </c>
      <c r="F1648" s="24" t="s">
        <v>1109</v>
      </c>
      <c r="G1648" s="23">
        <v>921</v>
      </c>
      <c r="H1648" s="23">
        <v>2000</v>
      </c>
      <c r="I1648" s="22">
        <v>3006.2260000000001</v>
      </c>
      <c r="J1648" s="22">
        <v>3421.6329999999998</v>
      </c>
      <c r="K1648" s="22">
        <v>3435.404</v>
      </c>
      <c r="L1648" s="22">
        <v>2939.0340000000001</v>
      </c>
      <c r="M1648" s="22">
        <v>2483.4760000000001</v>
      </c>
      <c r="N1648" s="22">
        <v>2183.201</v>
      </c>
      <c r="O1648" s="22">
        <v>1913.146</v>
      </c>
      <c r="P1648" s="22">
        <v>1872.896</v>
      </c>
      <c r="Q1648" s="22">
        <v>1614.0630000000001</v>
      </c>
      <c r="R1648" s="22">
        <v>1260.097</v>
      </c>
      <c r="S1648" s="22">
        <v>763.81100000000004</v>
      </c>
      <c r="T1648" s="22">
        <v>559.35</v>
      </c>
      <c r="U1648" s="22">
        <v>714.85</v>
      </c>
      <c r="V1648" s="22">
        <v>449.19</v>
      </c>
      <c r="W1648" s="22">
        <v>388.50599999999997</v>
      </c>
      <c r="X1648" s="22">
        <v>151.47900000000001</v>
      </c>
      <c r="Y1648" s="22">
        <v>57.029000000000003</v>
      </c>
      <c r="Z1648" s="22">
        <v>34.664999999999999</v>
      </c>
      <c r="AA1648" s="22">
        <v>11.569000000000001</v>
      </c>
      <c r="AB1648" s="22">
        <v>3.5880000000000001</v>
      </c>
      <c r="AC1648" s="22">
        <v>0.53900000000000003</v>
      </c>
    </row>
    <row r="1649" spans="1:29" ht="11.5">
      <c r="A1649" s="26">
        <v>1632</v>
      </c>
      <c r="B1649" s="24" t="s">
        <v>1059</v>
      </c>
      <c r="C1649" s="32" t="s">
        <v>1176</v>
      </c>
      <c r="D1649" s="23"/>
      <c r="E1649" s="23">
        <v>5500</v>
      </c>
      <c r="F1649" s="24" t="s">
        <v>1109</v>
      </c>
      <c r="G1649" s="23">
        <v>921</v>
      </c>
      <c r="H1649" s="23">
        <v>2005</v>
      </c>
      <c r="I1649" s="22">
        <v>2886.7890000000002</v>
      </c>
      <c r="J1649" s="22">
        <v>2957.768</v>
      </c>
      <c r="K1649" s="22">
        <v>3399.3339999999998</v>
      </c>
      <c r="L1649" s="22">
        <v>3382.3919999999998</v>
      </c>
      <c r="M1649" s="22">
        <v>2861.4409999999998</v>
      </c>
      <c r="N1649" s="22">
        <v>2399.5590000000002</v>
      </c>
      <c r="O1649" s="22">
        <v>2110.37</v>
      </c>
      <c r="P1649" s="22">
        <v>1870.7529999999999</v>
      </c>
      <c r="Q1649" s="22">
        <v>1809.3530000000001</v>
      </c>
      <c r="R1649" s="22">
        <v>1535.0540000000001</v>
      </c>
      <c r="S1649" s="22">
        <v>1151.624</v>
      </c>
      <c r="T1649" s="22">
        <v>677.75800000000004</v>
      </c>
      <c r="U1649" s="22">
        <v>487.858</v>
      </c>
      <c r="V1649" s="22">
        <v>563.30399999999997</v>
      </c>
      <c r="W1649" s="22">
        <v>341.221</v>
      </c>
      <c r="X1649" s="22">
        <v>256.66699999999997</v>
      </c>
      <c r="Y1649" s="22">
        <v>87.888999999999996</v>
      </c>
      <c r="Z1649" s="22">
        <v>24.327999999999999</v>
      </c>
      <c r="AA1649" s="22">
        <v>10.791</v>
      </c>
      <c r="AB1649" s="22">
        <v>2.5510000000000002</v>
      </c>
      <c r="AC1649" s="22">
        <v>0.59699999999999998</v>
      </c>
    </row>
    <row r="1650" spans="1:29" ht="11.5">
      <c r="A1650" s="26">
        <v>1633</v>
      </c>
      <c r="B1650" s="24" t="s">
        <v>1059</v>
      </c>
      <c r="C1650" s="32" t="s">
        <v>1176</v>
      </c>
      <c r="D1650" s="23"/>
      <c r="E1650" s="23">
        <v>5500</v>
      </c>
      <c r="F1650" s="24" t="s">
        <v>1109</v>
      </c>
      <c r="G1650" s="23">
        <v>921</v>
      </c>
      <c r="H1650" s="23">
        <v>2010</v>
      </c>
      <c r="I1650" s="22">
        <v>3419.665</v>
      </c>
      <c r="J1650" s="22">
        <v>2838.9929999999999</v>
      </c>
      <c r="K1650" s="22">
        <v>2968.23</v>
      </c>
      <c r="L1650" s="22">
        <v>3417.0990000000002</v>
      </c>
      <c r="M1650" s="22">
        <v>3365.857</v>
      </c>
      <c r="N1650" s="22">
        <v>2775.6370000000002</v>
      </c>
      <c r="O1650" s="22">
        <v>2324.6959999999999</v>
      </c>
      <c r="P1650" s="22">
        <v>2046.8879999999999</v>
      </c>
      <c r="Q1650" s="22">
        <v>1814.4749999999999</v>
      </c>
      <c r="R1650" s="22">
        <v>1761.6569999999999</v>
      </c>
      <c r="S1650" s="22">
        <v>1430.5930000000001</v>
      </c>
      <c r="T1650" s="22">
        <v>1025.739</v>
      </c>
      <c r="U1650" s="22">
        <v>576.88499999999999</v>
      </c>
      <c r="V1650" s="22">
        <v>404.70600000000002</v>
      </c>
      <c r="W1650" s="22">
        <v>428.00799999999998</v>
      </c>
      <c r="X1650" s="22">
        <v>222.68199999999999</v>
      </c>
      <c r="Y1650" s="22">
        <v>148.74199999999999</v>
      </c>
      <c r="Z1650" s="22">
        <v>36.896999999999998</v>
      </c>
      <c r="AA1650" s="22">
        <v>7.5510000000000002</v>
      </c>
      <c r="AB1650" s="22">
        <v>2.3149999999999999</v>
      </c>
      <c r="AC1650" s="22">
        <v>0.443</v>
      </c>
    </row>
    <row r="1651" spans="1:29" ht="11.5">
      <c r="A1651" s="26">
        <v>1634</v>
      </c>
      <c r="B1651" s="24" t="s">
        <v>1059</v>
      </c>
      <c r="C1651" s="32" t="s">
        <v>1176</v>
      </c>
      <c r="D1651" s="23"/>
      <c r="E1651" s="23">
        <v>5500</v>
      </c>
      <c r="F1651" s="24" t="s">
        <v>1109</v>
      </c>
      <c r="G1651" s="23">
        <v>921</v>
      </c>
      <c r="H1651" s="23">
        <v>2015</v>
      </c>
      <c r="I1651" s="22">
        <v>4065.2809999999999</v>
      </c>
      <c r="J1651" s="22">
        <v>3409.2840000000001</v>
      </c>
      <c r="K1651" s="22">
        <v>2806.355</v>
      </c>
      <c r="L1651" s="22">
        <v>2943.6089999999999</v>
      </c>
      <c r="M1651" s="22">
        <v>3380.402</v>
      </c>
      <c r="N1651" s="22">
        <v>3326.1570000000002</v>
      </c>
      <c r="O1651" s="22">
        <v>2717.5529999999999</v>
      </c>
      <c r="P1651" s="22">
        <v>2270.9250000000002</v>
      </c>
      <c r="Q1651" s="22">
        <v>1994.422</v>
      </c>
      <c r="R1651" s="22">
        <v>1737.393</v>
      </c>
      <c r="S1651" s="22">
        <v>1695.124</v>
      </c>
      <c r="T1651" s="22">
        <v>1330.2180000000001</v>
      </c>
      <c r="U1651" s="22">
        <v>919.71500000000003</v>
      </c>
      <c r="V1651" s="22">
        <v>463.82900000000001</v>
      </c>
      <c r="W1651" s="22">
        <v>318.19799999999998</v>
      </c>
      <c r="X1651" s="22">
        <v>293.83199999999999</v>
      </c>
      <c r="Y1651" s="22">
        <v>129.876</v>
      </c>
      <c r="Z1651" s="22">
        <v>56.247</v>
      </c>
      <c r="AA1651" s="22">
        <v>8.8469999999999995</v>
      </c>
      <c r="AB1651" s="22">
        <v>1.117</v>
      </c>
      <c r="AC1651" s="22">
        <v>0.23499999999999999</v>
      </c>
    </row>
    <row r="1652" spans="1:29" ht="11.5">
      <c r="A1652" s="26">
        <v>1635</v>
      </c>
      <c r="B1652" s="24" t="s">
        <v>1059</v>
      </c>
      <c r="C1652" s="32" t="s">
        <v>1176</v>
      </c>
      <c r="D1652" s="23"/>
      <c r="E1652" s="23">
        <v>5500</v>
      </c>
      <c r="F1652" s="24" t="s">
        <v>1109</v>
      </c>
      <c r="G1652" s="23">
        <v>921</v>
      </c>
      <c r="H1652" s="23">
        <v>2020</v>
      </c>
      <c r="I1652" s="22">
        <v>4180.5209999999997</v>
      </c>
      <c r="J1652" s="22">
        <v>4046.5349999999999</v>
      </c>
      <c r="K1652" s="22">
        <v>3399.8910000000001</v>
      </c>
      <c r="L1652" s="22">
        <v>2783.9470000000001</v>
      </c>
      <c r="M1652" s="22">
        <v>2904.0030000000002</v>
      </c>
      <c r="N1652" s="22">
        <v>3333.6</v>
      </c>
      <c r="O1652" s="22">
        <v>3277.1790000000001</v>
      </c>
      <c r="P1652" s="22">
        <v>2668.636</v>
      </c>
      <c r="Q1652" s="22">
        <v>2219.663</v>
      </c>
      <c r="R1652" s="22">
        <v>1935.991</v>
      </c>
      <c r="S1652" s="22">
        <v>1667.046</v>
      </c>
      <c r="T1652" s="22">
        <v>1592.943</v>
      </c>
      <c r="U1652" s="22">
        <v>1203.55</v>
      </c>
      <c r="V1652" s="22">
        <v>786.32600000000002</v>
      </c>
      <c r="W1652" s="22">
        <v>362.65100000000001</v>
      </c>
      <c r="X1652" s="22">
        <v>216.53299999999999</v>
      </c>
      <c r="Y1652" s="22">
        <v>162.83799999999999</v>
      </c>
      <c r="Z1652" s="22">
        <v>53.055999999999997</v>
      </c>
      <c r="AA1652" s="22">
        <v>15.657</v>
      </c>
      <c r="AB1652" s="22">
        <v>1.478</v>
      </c>
      <c r="AC1652" s="22">
        <v>0.13100000000000001</v>
      </c>
    </row>
    <row r="1653" spans="1:29" ht="11.5">
      <c r="A1653" s="15">
        <v>1636</v>
      </c>
      <c r="B1653" s="13" t="s">
        <v>1059</v>
      </c>
      <c r="C1653" s="14" t="s">
        <v>1177</v>
      </c>
      <c r="D1653" s="12"/>
      <c r="E1653" s="12">
        <v>398</v>
      </c>
      <c r="F1653" s="13" t="s">
        <v>1110</v>
      </c>
      <c r="G1653" s="12">
        <v>5500</v>
      </c>
      <c r="H1653" s="12">
        <v>1950</v>
      </c>
      <c r="I1653" s="11">
        <v>382.08</v>
      </c>
      <c r="J1653" s="11">
        <v>287.42700000000002</v>
      </c>
      <c r="K1653" s="11">
        <v>514.23500000000001</v>
      </c>
      <c r="L1653" s="11">
        <v>304.19499999999999</v>
      </c>
      <c r="M1653" s="11">
        <v>366.7</v>
      </c>
      <c r="N1653" s="11">
        <v>178.38900000000001</v>
      </c>
      <c r="O1653" s="11">
        <v>139.596</v>
      </c>
      <c r="P1653" s="11">
        <v>183.251</v>
      </c>
      <c r="Q1653" s="11">
        <v>170.65100000000001</v>
      </c>
      <c r="R1653" s="11">
        <v>144.45599999999999</v>
      </c>
      <c r="S1653" s="11">
        <v>124.316</v>
      </c>
      <c r="T1653" s="11">
        <v>118.663</v>
      </c>
      <c r="U1653" s="11">
        <v>125.70699999999999</v>
      </c>
      <c r="V1653" s="11">
        <v>88.697999999999993</v>
      </c>
      <c r="W1653" s="11">
        <v>60.621000000000002</v>
      </c>
      <c r="X1653" s="11">
        <v>33.634</v>
      </c>
      <c r="Y1653" s="11">
        <v>14.782</v>
      </c>
      <c r="Z1653" s="11">
        <v>4.9649999999999999</v>
      </c>
      <c r="AA1653" s="11">
        <v>1.1830000000000001</v>
      </c>
      <c r="AB1653" s="11">
        <v>0.18</v>
      </c>
      <c r="AC1653" s="11">
        <v>1.4999999999999999E-2</v>
      </c>
    </row>
    <row r="1654" spans="1:29" ht="11.5">
      <c r="A1654" s="15">
        <v>1637</v>
      </c>
      <c r="B1654" s="13" t="s">
        <v>1059</v>
      </c>
      <c r="C1654" s="14" t="s">
        <v>1177</v>
      </c>
      <c r="D1654" s="12"/>
      <c r="E1654" s="12">
        <v>398</v>
      </c>
      <c r="F1654" s="13" t="s">
        <v>1110</v>
      </c>
      <c r="G1654" s="12">
        <v>5500</v>
      </c>
      <c r="H1654" s="12">
        <v>1955</v>
      </c>
      <c r="I1654" s="11">
        <v>564.75900000000001</v>
      </c>
      <c r="J1654" s="11">
        <v>406.56900000000002</v>
      </c>
      <c r="K1654" s="11">
        <v>315.25799999999998</v>
      </c>
      <c r="L1654" s="11">
        <v>542.10500000000002</v>
      </c>
      <c r="M1654" s="11">
        <v>328.625</v>
      </c>
      <c r="N1654" s="11">
        <v>380.52</v>
      </c>
      <c r="O1654" s="11">
        <v>188.94399999999999</v>
      </c>
      <c r="P1654" s="11">
        <v>146.31899999999999</v>
      </c>
      <c r="Q1654" s="11">
        <v>186.69499999999999</v>
      </c>
      <c r="R1654" s="11">
        <v>170.50700000000001</v>
      </c>
      <c r="S1654" s="11">
        <v>139.86799999999999</v>
      </c>
      <c r="T1654" s="11">
        <v>115.952</v>
      </c>
      <c r="U1654" s="11">
        <v>104.622</v>
      </c>
      <c r="V1654" s="11">
        <v>102.60299999999999</v>
      </c>
      <c r="W1654" s="11">
        <v>66.436000000000007</v>
      </c>
      <c r="X1654" s="11">
        <v>39.067</v>
      </c>
      <c r="Y1654" s="11">
        <v>17.158999999999999</v>
      </c>
      <c r="Z1654" s="11">
        <v>5.7910000000000004</v>
      </c>
      <c r="AA1654" s="11">
        <v>1.456</v>
      </c>
      <c r="AB1654" s="11">
        <v>0.246</v>
      </c>
      <c r="AC1654" s="11">
        <v>2.5999999999999999E-2</v>
      </c>
    </row>
    <row r="1655" spans="1:29" ht="11.5">
      <c r="A1655" s="15">
        <v>1638</v>
      </c>
      <c r="B1655" s="13" t="s">
        <v>1059</v>
      </c>
      <c r="C1655" s="14" t="s">
        <v>1177</v>
      </c>
      <c r="D1655" s="12"/>
      <c r="E1655" s="12">
        <v>398</v>
      </c>
      <c r="F1655" s="13" t="s">
        <v>1110</v>
      </c>
      <c r="G1655" s="12">
        <v>5500</v>
      </c>
      <c r="H1655" s="12">
        <v>1960</v>
      </c>
      <c r="I1655" s="11">
        <v>771.476</v>
      </c>
      <c r="J1655" s="11">
        <v>621.48900000000003</v>
      </c>
      <c r="K1655" s="11">
        <v>454.34699999999998</v>
      </c>
      <c r="L1655" s="11">
        <v>359.947</v>
      </c>
      <c r="M1655" s="11">
        <v>584.05700000000002</v>
      </c>
      <c r="N1655" s="11">
        <v>366.29</v>
      </c>
      <c r="O1655" s="11">
        <v>405.04700000000003</v>
      </c>
      <c r="P1655" s="11">
        <v>207.529</v>
      </c>
      <c r="Q1655" s="11">
        <v>158.53800000000001</v>
      </c>
      <c r="R1655" s="11">
        <v>193.12200000000001</v>
      </c>
      <c r="S1655" s="11">
        <v>171.66200000000001</v>
      </c>
      <c r="T1655" s="11">
        <v>136.166</v>
      </c>
      <c r="U1655" s="11">
        <v>107.035</v>
      </c>
      <c r="V1655" s="11">
        <v>90.566999999999993</v>
      </c>
      <c r="W1655" s="11">
        <v>80.144000000000005</v>
      </c>
      <c r="X1655" s="11">
        <v>45.267000000000003</v>
      </c>
      <c r="Y1655" s="11">
        <v>20.649000000000001</v>
      </c>
      <c r="Z1655" s="11">
        <v>7.0679999999999996</v>
      </c>
      <c r="AA1655" s="11">
        <v>1.7969999999999999</v>
      </c>
      <c r="AB1655" s="11">
        <v>0.32200000000000001</v>
      </c>
      <c r="AC1655" s="11">
        <v>3.9E-2</v>
      </c>
    </row>
    <row r="1656" spans="1:29" ht="11.5">
      <c r="A1656" s="15">
        <v>1639</v>
      </c>
      <c r="B1656" s="13" t="s">
        <v>1059</v>
      </c>
      <c r="C1656" s="14" t="s">
        <v>1177</v>
      </c>
      <c r="D1656" s="12"/>
      <c r="E1656" s="12">
        <v>398</v>
      </c>
      <c r="F1656" s="13" t="s">
        <v>1110</v>
      </c>
      <c r="G1656" s="12">
        <v>5500</v>
      </c>
      <c r="H1656" s="12">
        <v>1965</v>
      </c>
      <c r="I1656" s="11">
        <v>887.82600000000002</v>
      </c>
      <c r="J1656" s="11">
        <v>809.13599999999997</v>
      </c>
      <c r="K1656" s="11">
        <v>657.73800000000006</v>
      </c>
      <c r="L1656" s="11">
        <v>481.95499999999998</v>
      </c>
      <c r="M1656" s="11">
        <v>383.67399999999998</v>
      </c>
      <c r="N1656" s="11">
        <v>600.50300000000004</v>
      </c>
      <c r="O1656" s="11">
        <v>383.322</v>
      </c>
      <c r="P1656" s="11">
        <v>412.26299999999998</v>
      </c>
      <c r="Q1656" s="11">
        <v>213.86500000000001</v>
      </c>
      <c r="R1656" s="11">
        <v>159.87299999999999</v>
      </c>
      <c r="S1656" s="11">
        <v>186.203</v>
      </c>
      <c r="T1656" s="11">
        <v>160.11500000000001</v>
      </c>
      <c r="U1656" s="11">
        <v>120.708</v>
      </c>
      <c r="V1656" s="11">
        <v>89.251999999999995</v>
      </c>
      <c r="W1656" s="11">
        <v>69.146000000000001</v>
      </c>
      <c r="X1656" s="11">
        <v>52.761000000000003</v>
      </c>
      <c r="Y1656" s="11">
        <v>22.931999999999999</v>
      </c>
      <c r="Z1656" s="11">
        <v>8.9190000000000005</v>
      </c>
      <c r="AA1656" s="11">
        <v>2.3140000000000001</v>
      </c>
      <c r="AB1656" s="11">
        <v>0.42</v>
      </c>
      <c r="AC1656" s="11">
        <v>5.5E-2</v>
      </c>
    </row>
    <row r="1657" spans="1:29" ht="11.5">
      <c r="A1657" s="15">
        <v>1640</v>
      </c>
      <c r="B1657" s="13" t="s">
        <v>1059</v>
      </c>
      <c r="C1657" s="14" t="s">
        <v>1177</v>
      </c>
      <c r="D1657" s="12"/>
      <c r="E1657" s="12">
        <v>398</v>
      </c>
      <c r="F1657" s="13" t="s">
        <v>1110</v>
      </c>
      <c r="G1657" s="12">
        <v>5500</v>
      </c>
      <c r="H1657" s="12">
        <v>1970</v>
      </c>
      <c r="I1657" s="11">
        <v>786.20799999999997</v>
      </c>
      <c r="J1657" s="11">
        <v>886.43499999999995</v>
      </c>
      <c r="K1657" s="11">
        <v>813.68</v>
      </c>
      <c r="L1657" s="11">
        <v>660.73199999999997</v>
      </c>
      <c r="M1657" s="11">
        <v>481.41800000000001</v>
      </c>
      <c r="N1657" s="11">
        <v>381.483</v>
      </c>
      <c r="O1657" s="11">
        <v>590.44600000000003</v>
      </c>
      <c r="P1657" s="11">
        <v>376.577</v>
      </c>
      <c r="Q1657" s="11">
        <v>399.96899999999999</v>
      </c>
      <c r="R1657" s="11">
        <v>204.46899999999999</v>
      </c>
      <c r="S1657" s="11">
        <v>148.476</v>
      </c>
      <c r="T1657" s="11">
        <v>166.66</v>
      </c>
      <c r="U1657" s="11">
        <v>136.214</v>
      </c>
      <c r="V1657" s="11">
        <v>96.578000000000003</v>
      </c>
      <c r="W1657" s="11">
        <v>65.635999999999996</v>
      </c>
      <c r="X1657" s="11">
        <v>44.436999999999998</v>
      </c>
      <c r="Y1657" s="11">
        <v>25.41</v>
      </c>
      <c r="Z1657" s="11">
        <v>10.358000000000001</v>
      </c>
      <c r="AA1657" s="11">
        <v>3.0710000000000002</v>
      </c>
      <c r="AB1657" s="11">
        <v>0.56999999999999995</v>
      </c>
      <c r="AC1657" s="11">
        <v>7.5999999999999998E-2</v>
      </c>
    </row>
    <row r="1658" spans="1:29" ht="11.5">
      <c r="A1658" s="15">
        <v>1641</v>
      </c>
      <c r="B1658" s="13" t="s">
        <v>1059</v>
      </c>
      <c r="C1658" s="14" t="s">
        <v>1177</v>
      </c>
      <c r="D1658" s="12"/>
      <c r="E1658" s="12">
        <v>398</v>
      </c>
      <c r="F1658" s="13" t="s">
        <v>1110</v>
      </c>
      <c r="G1658" s="12">
        <v>5500</v>
      </c>
      <c r="H1658" s="12">
        <v>1975</v>
      </c>
      <c r="I1658" s="11">
        <v>831.61599999999999</v>
      </c>
      <c r="J1658" s="11">
        <v>773.47699999999998</v>
      </c>
      <c r="K1658" s="11">
        <v>864.928</v>
      </c>
      <c r="L1658" s="11">
        <v>800.74800000000005</v>
      </c>
      <c r="M1658" s="11">
        <v>668.49300000000005</v>
      </c>
      <c r="N1658" s="11">
        <v>484.11799999999999</v>
      </c>
      <c r="O1658" s="11">
        <v>365.36799999999999</v>
      </c>
      <c r="P1658" s="11">
        <v>550.53899999999999</v>
      </c>
      <c r="Q1658" s="11">
        <v>346.209</v>
      </c>
      <c r="R1658" s="11">
        <v>365.38400000000001</v>
      </c>
      <c r="S1658" s="11">
        <v>187.196</v>
      </c>
      <c r="T1658" s="11">
        <v>133.029</v>
      </c>
      <c r="U1658" s="11">
        <v>144.33000000000001</v>
      </c>
      <c r="V1658" s="11">
        <v>108.346</v>
      </c>
      <c r="W1658" s="11">
        <v>72.614000000000004</v>
      </c>
      <c r="X1658" s="11">
        <v>43.512</v>
      </c>
      <c r="Y1658" s="11">
        <v>25.262</v>
      </c>
      <c r="Z1658" s="11">
        <v>11.585000000000001</v>
      </c>
      <c r="AA1658" s="11">
        <v>3.6</v>
      </c>
      <c r="AB1658" s="11">
        <v>0.76500000000000001</v>
      </c>
      <c r="AC1658" s="11">
        <v>0.104</v>
      </c>
    </row>
    <row r="1659" spans="1:29" ht="11.5">
      <c r="A1659" s="15">
        <v>1642</v>
      </c>
      <c r="B1659" s="13" t="s">
        <v>1059</v>
      </c>
      <c r="C1659" s="14" t="s">
        <v>1177</v>
      </c>
      <c r="D1659" s="12"/>
      <c r="E1659" s="12">
        <v>398</v>
      </c>
      <c r="F1659" s="13" t="s">
        <v>1110</v>
      </c>
      <c r="G1659" s="12">
        <v>5500</v>
      </c>
      <c r="H1659" s="12">
        <v>1980</v>
      </c>
      <c r="I1659" s="11">
        <v>866.50699999999995</v>
      </c>
      <c r="J1659" s="11">
        <v>818.20699999999999</v>
      </c>
      <c r="K1659" s="11">
        <v>757.42899999999997</v>
      </c>
      <c r="L1659" s="11">
        <v>793.98500000000001</v>
      </c>
      <c r="M1659" s="11">
        <v>747.64400000000001</v>
      </c>
      <c r="N1659" s="11">
        <v>630.52700000000004</v>
      </c>
      <c r="O1659" s="11">
        <v>477.01900000000001</v>
      </c>
      <c r="P1659" s="11">
        <v>312.34300000000002</v>
      </c>
      <c r="Q1659" s="11">
        <v>510.99700000000001</v>
      </c>
      <c r="R1659" s="11">
        <v>314.69299999999998</v>
      </c>
      <c r="S1659" s="11">
        <v>337.36099999999999</v>
      </c>
      <c r="T1659" s="11">
        <v>174.696</v>
      </c>
      <c r="U1659" s="11">
        <v>111.31399999999999</v>
      </c>
      <c r="V1659" s="11">
        <v>113.101</v>
      </c>
      <c r="W1659" s="11">
        <v>80.911000000000001</v>
      </c>
      <c r="X1659" s="11">
        <v>49.652000000000001</v>
      </c>
      <c r="Y1659" s="11">
        <v>27.206</v>
      </c>
      <c r="Z1659" s="11">
        <v>11.457000000000001</v>
      </c>
      <c r="AA1659" s="11">
        <v>3.9889999999999999</v>
      </c>
      <c r="AB1659" s="11">
        <v>0.88300000000000001</v>
      </c>
      <c r="AC1659" s="11">
        <v>0.13700000000000001</v>
      </c>
    </row>
    <row r="1660" spans="1:29" ht="11.5">
      <c r="A1660" s="15">
        <v>1643</v>
      </c>
      <c r="B1660" s="13" t="s">
        <v>1059</v>
      </c>
      <c r="C1660" s="14" t="s">
        <v>1177</v>
      </c>
      <c r="D1660" s="12"/>
      <c r="E1660" s="12">
        <v>398</v>
      </c>
      <c r="F1660" s="13" t="s">
        <v>1110</v>
      </c>
      <c r="G1660" s="12">
        <v>5500</v>
      </c>
      <c r="H1660" s="12">
        <v>1985</v>
      </c>
      <c r="I1660" s="11">
        <v>924.46500000000003</v>
      </c>
      <c r="J1660" s="11">
        <v>838.62400000000002</v>
      </c>
      <c r="K1660" s="11">
        <v>800.74</v>
      </c>
      <c r="L1660" s="11">
        <v>720.01499999999999</v>
      </c>
      <c r="M1660" s="11">
        <v>772.34400000000005</v>
      </c>
      <c r="N1660" s="11">
        <v>717.92</v>
      </c>
      <c r="O1660" s="11">
        <v>597.70699999999999</v>
      </c>
      <c r="P1660" s="11">
        <v>446.34</v>
      </c>
      <c r="Q1660" s="11">
        <v>290.94900000000001</v>
      </c>
      <c r="R1660" s="11">
        <v>469.06299999999999</v>
      </c>
      <c r="S1660" s="11">
        <v>283.18900000000002</v>
      </c>
      <c r="T1660" s="11">
        <v>298.11200000000002</v>
      </c>
      <c r="U1660" s="11">
        <v>147.828</v>
      </c>
      <c r="V1660" s="11">
        <v>88.61</v>
      </c>
      <c r="W1660" s="11">
        <v>83.644999999999996</v>
      </c>
      <c r="X1660" s="11">
        <v>52.811</v>
      </c>
      <c r="Y1660" s="11">
        <v>27.533999999999999</v>
      </c>
      <c r="Z1660" s="11">
        <v>12.430999999999999</v>
      </c>
      <c r="AA1660" s="11">
        <v>3.9670000000000001</v>
      </c>
      <c r="AB1660" s="11">
        <v>0.98</v>
      </c>
      <c r="AC1660" s="11">
        <v>0.16</v>
      </c>
    </row>
    <row r="1661" spans="1:29" ht="11.5">
      <c r="A1661" s="15">
        <v>1644</v>
      </c>
      <c r="B1661" s="13" t="s">
        <v>1059</v>
      </c>
      <c r="C1661" s="14" t="s">
        <v>1177</v>
      </c>
      <c r="D1661" s="12"/>
      <c r="E1661" s="12">
        <v>398</v>
      </c>
      <c r="F1661" s="13" t="s">
        <v>1110</v>
      </c>
      <c r="G1661" s="12">
        <v>5500</v>
      </c>
      <c r="H1661" s="12">
        <v>1990</v>
      </c>
      <c r="I1661" s="11">
        <v>942.50800000000004</v>
      </c>
      <c r="J1661" s="11">
        <v>873.18600000000004</v>
      </c>
      <c r="K1661" s="11">
        <v>805.90700000000004</v>
      </c>
      <c r="L1661" s="11">
        <v>737.15499999999997</v>
      </c>
      <c r="M1661" s="11">
        <v>667.16899999999998</v>
      </c>
      <c r="N1661" s="11">
        <v>726.21500000000003</v>
      </c>
      <c r="O1661" s="11">
        <v>699.44899999999996</v>
      </c>
      <c r="P1661" s="11">
        <v>574.99</v>
      </c>
      <c r="Q1661" s="11">
        <v>424.69099999999997</v>
      </c>
      <c r="R1661" s="11">
        <v>274.05599999999998</v>
      </c>
      <c r="S1661" s="11">
        <v>431.56400000000002</v>
      </c>
      <c r="T1661" s="11">
        <v>252.261</v>
      </c>
      <c r="U1661" s="11">
        <v>256.012</v>
      </c>
      <c r="V1661" s="11">
        <v>119.82599999999999</v>
      </c>
      <c r="W1661" s="11">
        <v>66.225999999999999</v>
      </c>
      <c r="X1661" s="11">
        <v>55.628999999999998</v>
      </c>
      <c r="Y1661" s="11">
        <v>26.38</v>
      </c>
      <c r="Z1661" s="11">
        <v>12.856</v>
      </c>
      <c r="AA1661" s="11">
        <v>4.4130000000000003</v>
      </c>
      <c r="AB1661" s="11">
        <v>1.002</v>
      </c>
      <c r="AC1661" s="11">
        <v>0.184</v>
      </c>
    </row>
    <row r="1662" spans="1:29" ht="11.5">
      <c r="A1662" s="15">
        <v>1645</v>
      </c>
      <c r="B1662" s="13" t="s">
        <v>1059</v>
      </c>
      <c r="C1662" s="14" t="s">
        <v>1177</v>
      </c>
      <c r="D1662" s="12"/>
      <c r="E1662" s="12">
        <v>398</v>
      </c>
      <c r="F1662" s="13" t="s">
        <v>1110</v>
      </c>
      <c r="G1662" s="12">
        <v>5500</v>
      </c>
      <c r="H1662" s="12">
        <v>1995</v>
      </c>
      <c r="I1662" s="11">
        <v>741.99900000000002</v>
      </c>
      <c r="J1662" s="11">
        <v>866.31399999999996</v>
      </c>
      <c r="K1662" s="11">
        <v>791.26599999999996</v>
      </c>
      <c r="L1662" s="11">
        <v>719.88300000000004</v>
      </c>
      <c r="M1662" s="11">
        <v>663.702</v>
      </c>
      <c r="N1662" s="11">
        <v>594.048</v>
      </c>
      <c r="O1662" s="11">
        <v>637.57799999999997</v>
      </c>
      <c r="P1662" s="11">
        <v>608.351</v>
      </c>
      <c r="Q1662" s="11">
        <v>509.887</v>
      </c>
      <c r="R1662" s="11">
        <v>366.78899999999999</v>
      </c>
      <c r="S1662" s="11">
        <v>229.09800000000001</v>
      </c>
      <c r="T1662" s="11">
        <v>368.036</v>
      </c>
      <c r="U1662" s="11">
        <v>200.03200000000001</v>
      </c>
      <c r="V1662" s="11">
        <v>200.471</v>
      </c>
      <c r="W1662" s="11">
        <v>86.76</v>
      </c>
      <c r="X1662" s="11">
        <v>41.725000000000001</v>
      </c>
      <c r="Y1662" s="11">
        <v>30.619</v>
      </c>
      <c r="Z1662" s="11">
        <v>11.36</v>
      </c>
      <c r="AA1662" s="11">
        <v>4.0540000000000003</v>
      </c>
      <c r="AB1662" s="11">
        <v>0.95899999999999996</v>
      </c>
      <c r="AC1662" s="11">
        <v>0.16300000000000001</v>
      </c>
    </row>
    <row r="1663" spans="1:29" ht="11.5">
      <c r="A1663" s="15">
        <v>1646</v>
      </c>
      <c r="B1663" s="13" t="s">
        <v>1059</v>
      </c>
      <c r="C1663" s="14" t="s">
        <v>1177</v>
      </c>
      <c r="D1663" s="12"/>
      <c r="E1663" s="12">
        <v>398</v>
      </c>
      <c r="F1663" s="13" t="s">
        <v>1110</v>
      </c>
      <c r="G1663" s="12">
        <v>5500</v>
      </c>
      <c r="H1663" s="12">
        <v>2000</v>
      </c>
      <c r="I1663" s="11">
        <v>568.86500000000001</v>
      </c>
      <c r="J1663" s="11">
        <v>717.01499999999999</v>
      </c>
      <c r="K1663" s="11">
        <v>812.31500000000005</v>
      </c>
      <c r="L1663" s="11">
        <v>725.47400000000005</v>
      </c>
      <c r="M1663" s="11">
        <v>641.255</v>
      </c>
      <c r="N1663" s="11">
        <v>593.88699999999994</v>
      </c>
      <c r="O1663" s="11">
        <v>531.48900000000003</v>
      </c>
      <c r="P1663" s="11">
        <v>552.38599999999997</v>
      </c>
      <c r="Q1663" s="11">
        <v>509.358</v>
      </c>
      <c r="R1663" s="11">
        <v>428.34699999999998</v>
      </c>
      <c r="S1663" s="11">
        <v>294.88900000000001</v>
      </c>
      <c r="T1663" s="11">
        <v>177.947</v>
      </c>
      <c r="U1663" s="11">
        <v>277.57299999999998</v>
      </c>
      <c r="V1663" s="11">
        <v>134.82300000000001</v>
      </c>
      <c r="W1663" s="11">
        <v>129.607</v>
      </c>
      <c r="X1663" s="11">
        <v>49.819000000000003</v>
      </c>
      <c r="Y1663" s="11">
        <v>17.747</v>
      </c>
      <c r="Z1663" s="11">
        <v>11.035</v>
      </c>
      <c r="AA1663" s="11">
        <v>2.7010000000000001</v>
      </c>
      <c r="AB1663" s="11">
        <v>0.57999999999999996</v>
      </c>
      <c r="AC1663" s="11">
        <v>0.09</v>
      </c>
    </row>
    <row r="1664" spans="1:29" ht="11.5">
      <c r="A1664" s="15">
        <v>1647</v>
      </c>
      <c r="B1664" s="13" t="s">
        <v>1059</v>
      </c>
      <c r="C1664" s="14" t="s">
        <v>1177</v>
      </c>
      <c r="D1664" s="12"/>
      <c r="E1664" s="12">
        <v>398</v>
      </c>
      <c r="F1664" s="13" t="s">
        <v>1110</v>
      </c>
      <c r="G1664" s="12">
        <v>5500</v>
      </c>
      <c r="H1664" s="12">
        <v>2005</v>
      </c>
      <c r="I1664" s="11">
        <v>630.54399999999998</v>
      </c>
      <c r="J1664" s="11">
        <v>583.92399999999998</v>
      </c>
      <c r="K1664" s="11">
        <v>713.65</v>
      </c>
      <c r="L1664" s="11">
        <v>801.00699999999995</v>
      </c>
      <c r="M1664" s="11">
        <v>722.48</v>
      </c>
      <c r="N1664" s="11">
        <v>635.48800000000006</v>
      </c>
      <c r="O1664" s="11">
        <v>582.35699999999997</v>
      </c>
      <c r="P1664" s="11">
        <v>532.11099999999999</v>
      </c>
      <c r="Q1664" s="11">
        <v>529.94000000000005</v>
      </c>
      <c r="R1664" s="11">
        <v>480.43099999999998</v>
      </c>
      <c r="S1664" s="11">
        <v>374.01100000000002</v>
      </c>
      <c r="T1664" s="11">
        <v>259.50799999999998</v>
      </c>
      <c r="U1664" s="11">
        <v>154.78299999999999</v>
      </c>
      <c r="V1664" s="11">
        <v>204.04499999999999</v>
      </c>
      <c r="W1664" s="11">
        <v>103.413</v>
      </c>
      <c r="X1664" s="11">
        <v>78.156999999999996</v>
      </c>
      <c r="Y1664" s="11">
        <v>23.791</v>
      </c>
      <c r="Z1664" s="11">
        <v>6.36</v>
      </c>
      <c r="AA1664" s="11">
        <v>2.754</v>
      </c>
      <c r="AB1664" s="11">
        <v>0.439</v>
      </c>
      <c r="AC1664" s="11">
        <v>6.6000000000000003E-2</v>
      </c>
    </row>
    <row r="1665" spans="1:29" ht="11.5">
      <c r="A1665" s="15">
        <v>1648</v>
      </c>
      <c r="B1665" s="13" t="s">
        <v>1059</v>
      </c>
      <c r="C1665" s="14" t="s">
        <v>1177</v>
      </c>
      <c r="D1665" s="12"/>
      <c r="E1665" s="12">
        <v>398</v>
      </c>
      <c r="F1665" s="13" t="s">
        <v>1110</v>
      </c>
      <c r="G1665" s="12">
        <v>5500</v>
      </c>
      <c r="H1665" s="12">
        <v>2010</v>
      </c>
      <c r="I1665" s="11">
        <v>818.65200000000004</v>
      </c>
      <c r="J1665" s="11">
        <v>606.99699999999996</v>
      </c>
      <c r="K1665" s="11">
        <v>580.12199999999996</v>
      </c>
      <c r="L1665" s="11">
        <v>746.86300000000006</v>
      </c>
      <c r="M1665" s="11">
        <v>816.08900000000006</v>
      </c>
      <c r="N1665" s="11">
        <v>699.48099999999999</v>
      </c>
      <c r="O1665" s="11">
        <v>617.6</v>
      </c>
      <c r="P1665" s="11">
        <v>570.45299999999997</v>
      </c>
      <c r="Q1665" s="11">
        <v>510.62799999999999</v>
      </c>
      <c r="R1665" s="11">
        <v>531.274</v>
      </c>
      <c r="S1665" s="11">
        <v>430.46300000000002</v>
      </c>
      <c r="T1665" s="11">
        <v>323.524</v>
      </c>
      <c r="U1665" s="11">
        <v>209.75</v>
      </c>
      <c r="V1665" s="11">
        <v>127.496</v>
      </c>
      <c r="W1665" s="11">
        <v>153.67599999999999</v>
      </c>
      <c r="X1665" s="11">
        <v>59.567</v>
      </c>
      <c r="Y1665" s="11">
        <v>43.448</v>
      </c>
      <c r="Z1665" s="11">
        <v>7.7569999999999997</v>
      </c>
      <c r="AA1665" s="11">
        <v>1.3069999999999999</v>
      </c>
      <c r="AB1665" s="11">
        <v>0.33400000000000002</v>
      </c>
      <c r="AC1665" s="11">
        <v>3.6999999999999998E-2</v>
      </c>
    </row>
    <row r="1666" spans="1:29" ht="11.5">
      <c r="A1666" s="15">
        <v>1649</v>
      </c>
      <c r="B1666" s="13" t="s">
        <v>1059</v>
      </c>
      <c r="C1666" s="14" t="s">
        <v>1177</v>
      </c>
      <c r="D1666" s="12"/>
      <c r="E1666" s="12">
        <v>398</v>
      </c>
      <c r="F1666" s="13" t="s">
        <v>1110</v>
      </c>
      <c r="G1666" s="12">
        <v>5500</v>
      </c>
      <c r="H1666" s="12">
        <v>2015</v>
      </c>
      <c r="I1666" s="11">
        <v>1004.702</v>
      </c>
      <c r="J1666" s="11">
        <v>827.53800000000001</v>
      </c>
      <c r="K1666" s="11">
        <v>578.245</v>
      </c>
      <c r="L1666" s="11">
        <v>575.04999999999995</v>
      </c>
      <c r="M1666" s="11">
        <v>753.64099999999996</v>
      </c>
      <c r="N1666" s="11">
        <v>829.78300000000002</v>
      </c>
      <c r="O1666" s="11">
        <v>681.49599999999998</v>
      </c>
      <c r="P1666" s="11">
        <v>598.27099999999996</v>
      </c>
      <c r="Q1666" s="11">
        <v>553.51700000000005</v>
      </c>
      <c r="R1666" s="11">
        <v>481.04899999999998</v>
      </c>
      <c r="S1666" s="11">
        <v>519.34799999999996</v>
      </c>
      <c r="T1666" s="11">
        <v>392.815</v>
      </c>
      <c r="U1666" s="11">
        <v>292.197</v>
      </c>
      <c r="V1666" s="11">
        <v>150.83799999999999</v>
      </c>
      <c r="W1666" s="11">
        <v>105.387</v>
      </c>
      <c r="X1666" s="11">
        <v>109.209</v>
      </c>
      <c r="Y1666" s="11">
        <v>37.33</v>
      </c>
      <c r="Z1666" s="11">
        <v>15.522</v>
      </c>
      <c r="AA1666" s="11">
        <v>1.7609999999999999</v>
      </c>
      <c r="AB1666" s="11">
        <v>0.16600000000000001</v>
      </c>
      <c r="AC1666" s="11">
        <v>2.3E-2</v>
      </c>
    </row>
    <row r="1667" spans="1:29" ht="11.5">
      <c r="A1667" s="15">
        <v>1650</v>
      </c>
      <c r="B1667" s="13" t="s">
        <v>1059</v>
      </c>
      <c r="C1667" s="14" t="s">
        <v>1177</v>
      </c>
      <c r="D1667" s="12"/>
      <c r="E1667" s="12">
        <v>398</v>
      </c>
      <c r="F1667" s="13" t="s">
        <v>1110</v>
      </c>
      <c r="G1667" s="12">
        <v>5500</v>
      </c>
      <c r="H1667" s="12">
        <v>2020</v>
      </c>
      <c r="I1667" s="11">
        <v>990.43299999999999</v>
      </c>
      <c r="J1667" s="11">
        <v>1001.296</v>
      </c>
      <c r="K1667" s="11">
        <v>825.24</v>
      </c>
      <c r="L1667" s="11">
        <v>572.04399999999998</v>
      </c>
      <c r="M1667" s="11">
        <v>563.70899999999995</v>
      </c>
      <c r="N1667" s="11">
        <v>740.05399999999997</v>
      </c>
      <c r="O1667" s="11">
        <v>815.06100000000004</v>
      </c>
      <c r="P1667" s="11">
        <v>666.20699999999999</v>
      </c>
      <c r="Q1667" s="11">
        <v>581.17999999999995</v>
      </c>
      <c r="R1667" s="11">
        <v>533.91899999999998</v>
      </c>
      <c r="S1667" s="11">
        <v>458.68299999999999</v>
      </c>
      <c r="T1667" s="11">
        <v>485.27199999999999</v>
      </c>
      <c r="U1667" s="11">
        <v>353.476</v>
      </c>
      <c r="V1667" s="11">
        <v>247.84200000000001</v>
      </c>
      <c r="W1667" s="11">
        <v>118.75700000000001</v>
      </c>
      <c r="X1667" s="11">
        <v>73.998000000000005</v>
      </c>
      <c r="Y1667" s="11">
        <v>63.831000000000003</v>
      </c>
      <c r="Z1667" s="11">
        <v>16.87</v>
      </c>
      <c r="AA1667" s="11">
        <v>4.742</v>
      </c>
      <c r="AB1667" s="11">
        <v>0.308</v>
      </c>
      <c r="AC1667" s="11">
        <v>1.7000000000000001E-2</v>
      </c>
    </row>
    <row r="1668" spans="1:29" ht="11.5">
      <c r="A1668" s="15">
        <v>1651</v>
      </c>
      <c r="B1668" s="13" t="s">
        <v>1059</v>
      </c>
      <c r="C1668" s="14" t="s">
        <v>1178</v>
      </c>
      <c r="D1668" s="12"/>
      <c r="E1668" s="12">
        <v>417</v>
      </c>
      <c r="F1668" s="13" t="s">
        <v>1110</v>
      </c>
      <c r="G1668" s="12">
        <v>5500</v>
      </c>
      <c r="H1668" s="12">
        <v>1950</v>
      </c>
      <c r="I1668" s="11">
        <v>79.679000000000002</v>
      </c>
      <c r="J1668" s="11">
        <v>67.343999999999994</v>
      </c>
      <c r="K1668" s="11">
        <v>103.253</v>
      </c>
      <c r="L1668" s="11">
        <v>88.531999999999996</v>
      </c>
      <c r="M1668" s="11">
        <v>92.411000000000001</v>
      </c>
      <c r="N1668" s="11">
        <v>52.024000000000001</v>
      </c>
      <c r="O1668" s="11">
        <v>35.512</v>
      </c>
      <c r="P1668" s="11">
        <v>44.962000000000003</v>
      </c>
      <c r="Q1668" s="11">
        <v>42.177999999999997</v>
      </c>
      <c r="R1668" s="11">
        <v>42.576000000000001</v>
      </c>
      <c r="S1668" s="11">
        <v>38.893000000000001</v>
      </c>
      <c r="T1668" s="11">
        <v>37.003999999999998</v>
      </c>
      <c r="U1668" s="11">
        <v>38.893999999999998</v>
      </c>
      <c r="V1668" s="11">
        <v>28.748999999999999</v>
      </c>
      <c r="W1668" s="11">
        <v>19.398</v>
      </c>
      <c r="X1668" s="11">
        <v>10.644</v>
      </c>
      <c r="Y1668" s="11">
        <v>4.3440000000000003</v>
      </c>
      <c r="Z1668" s="11">
        <v>1.78</v>
      </c>
      <c r="AA1668" s="11">
        <v>0.52900000000000003</v>
      </c>
      <c r="AB1668" s="11">
        <v>0.1</v>
      </c>
      <c r="AC1668" s="11">
        <v>1.0999999999999999E-2</v>
      </c>
    </row>
    <row r="1669" spans="1:29" ht="11.5">
      <c r="A1669" s="15">
        <v>1652</v>
      </c>
      <c r="B1669" s="13" t="s">
        <v>1059</v>
      </c>
      <c r="C1669" s="14" t="s">
        <v>1178</v>
      </c>
      <c r="D1669" s="12"/>
      <c r="E1669" s="12">
        <v>417</v>
      </c>
      <c r="F1669" s="13" t="s">
        <v>1110</v>
      </c>
      <c r="G1669" s="12">
        <v>5500</v>
      </c>
      <c r="H1669" s="12">
        <v>1955</v>
      </c>
      <c r="I1669" s="11">
        <v>134.47800000000001</v>
      </c>
      <c r="J1669" s="11">
        <v>78.393000000000001</v>
      </c>
      <c r="K1669" s="11">
        <v>67.492000000000004</v>
      </c>
      <c r="L1669" s="11">
        <v>103.18899999999999</v>
      </c>
      <c r="M1669" s="11">
        <v>87.891999999999996</v>
      </c>
      <c r="N1669" s="11">
        <v>90.59</v>
      </c>
      <c r="O1669" s="11">
        <v>50.496000000000002</v>
      </c>
      <c r="P1669" s="11">
        <v>34.295999999999999</v>
      </c>
      <c r="Q1669" s="11">
        <v>42.695999999999998</v>
      </c>
      <c r="R1669" s="11">
        <v>38.997999999999998</v>
      </c>
      <c r="S1669" s="11">
        <v>38.496000000000002</v>
      </c>
      <c r="T1669" s="11">
        <v>34.295999999999999</v>
      </c>
      <c r="U1669" s="11">
        <v>31.497</v>
      </c>
      <c r="V1669" s="11">
        <v>31.096</v>
      </c>
      <c r="W1669" s="11">
        <v>20.498000000000001</v>
      </c>
      <c r="X1669" s="11">
        <v>11.798999999999999</v>
      </c>
      <c r="Y1669" s="11">
        <v>5.0709999999999997</v>
      </c>
      <c r="Z1669" s="11">
        <v>1.7989999999999999</v>
      </c>
      <c r="AA1669" s="11">
        <v>0.57799999999999996</v>
      </c>
      <c r="AB1669" s="11">
        <v>0.13200000000000001</v>
      </c>
      <c r="AC1669" s="11">
        <v>0.02</v>
      </c>
    </row>
    <row r="1670" spans="1:29" ht="11.5">
      <c r="A1670" s="15">
        <v>1653</v>
      </c>
      <c r="B1670" s="13" t="s">
        <v>1059</v>
      </c>
      <c r="C1670" s="14" t="s">
        <v>1178</v>
      </c>
      <c r="D1670" s="12"/>
      <c r="E1670" s="12">
        <v>417</v>
      </c>
      <c r="F1670" s="13" t="s">
        <v>1110</v>
      </c>
      <c r="G1670" s="12">
        <v>5500</v>
      </c>
      <c r="H1670" s="12">
        <v>1960</v>
      </c>
      <c r="I1670" s="11">
        <v>181.142</v>
      </c>
      <c r="J1670" s="11">
        <v>133.077</v>
      </c>
      <c r="K1670" s="11">
        <v>79.093999999999994</v>
      </c>
      <c r="L1670" s="11">
        <v>68.094999999999999</v>
      </c>
      <c r="M1670" s="11">
        <v>102.889</v>
      </c>
      <c r="N1670" s="11">
        <v>86.992000000000004</v>
      </c>
      <c r="O1670" s="11">
        <v>88.492999999999995</v>
      </c>
      <c r="P1670" s="11">
        <v>49.195</v>
      </c>
      <c r="Q1670" s="11">
        <v>32.896999999999998</v>
      </c>
      <c r="R1670" s="11">
        <v>39.996000000000002</v>
      </c>
      <c r="S1670" s="11">
        <v>35.796999999999997</v>
      </c>
      <c r="T1670" s="11">
        <v>34.396999999999998</v>
      </c>
      <c r="U1670" s="11">
        <v>29.597999999999999</v>
      </c>
      <c r="V1670" s="11">
        <v>25.599</v>
      </c>
      <c r="W1670" s="11">
        <v>22.498000000000001</v>
      </c>
      <c r="X1670" s="11">
        <v>12.699</v>
      </c>
      <c r="Y1670" s="11">
        <v>5.5819999999999999</v>
      </c>
      <c r="Z1670" s="11">
        <v>2.214</v>
      </c>
      <c r="AA1670" s="11">
        <v>0.61899999999999999</v>
      </c>
      <c r="AB1670" s="11">
        <v>0.153</v>
      </c>
      <c r="AC1670" s="11">
        <v>2.9000000000000001E-2</v>
      </c>
    </row>
    <row r="1671" spans="1:29" ht="11.5">
      <c r="A1671" s="15">
        <v>1654</v>
      </c>
      <c r="B1671" s="13" t="s">
        <v>1059</v>
      </c>
      <c r="C1671" s="14" t="s">
        <v>1178</v>
      </c>
      <c r="D1671" s="12"/>
      <c r="E1671" s="12">
        <v>417</v>
      </c>
      <c r="F1671" s="13" t="s">
        <v>1110</v>
      </c>
      <c r="G1671" s="12">
        <v>5500</v>
      </c>
      <c r="H1671" s="12">
        <v>1965</v>
      </c>
      <c r="I1671" s="11">
        <v>215.941</v>
      </c>
      <c r="J1671" s="11">
        <v>185.07300000000001</v>
      </c>
      <c r="K1671" s="11">
        <v>137.864</v>
      </c>
      <c r="L1671" s="11">
        <v>82.451999999999998</v>
      </c>
      <c r="M1671" s="11">
        <v>70.688000000000002</v>
      </c>
      <c r="N1671" s="11">
        <v>104.38800000000001</v>
      </c>
      <c r="O1671" s="11">
        <v>88.236999999999995</v>
      </c>
      <c r="P1671" s="11">
        <v>88.435000000000002</v>
      </c>
      <c r="Q1671" s="11">
        <v>49.052999999999997</v>
      </c>
      <c r="R1671" s="11">
        <v>32.302999999999997</v>
      </c>
      <c r="S1671" s="11">
        <v>37.985999999999997</v>
      </c>
      <c r="T1671" s="11">
        <v>33.301000000000002</v>
      </c>
      <c r="U1671" s="11">
        <v>30.808</v>
      </c>
      <c r="V1671" s="11">
        <v>25.026</v>
      </c>
      <c r="W1671" s="11">
        <v>19.442</v>
      </c>
      <c r="X1671" s="11">
        <v>14.654999999999999</v>
      </c>
      <c r="Y1671" s="11">
        <v>6.2880000000000003</v>
      </c>
      <c r="Z1671" s="11">
        <v>2.5640000000000001</v>
      </c>
      <c r="AA1671" s="11">
        <v>0.80600000000000005</v>
      </c>
      <c r="AB1671" s="11">
        <v>0.17499999999999999</v>
      </c>
      <c r="AC1671" s="11">
        <v>3.6999999999999998E-2</v>
      </c>
    </row>
    <row r="1672" spans="1:29" ht="11.5">
      <c r="A1672" s="15">
        <v>1655</v>
      </c>
      <c r="B1672" s="13" t="s">
        <v>1059</v>
      </c>
      <c r="C1672" s="14" t="s">
        <v>1178</v>
      </c>
      <c r="D1672" s="12"/>
      <c r="E1672" s="12">
        <v>417</v>
      </c>
      <c r="F1672" s="13" t="s">
        <v>1110</v>
      </c>
      <c r="G1672" s="12">
        <v>5500</v>
      </c>
      <c r="H1672" s="12">
        <v>1970</v>
      </c>
      <c r="I1672" s="11">
        <v>216.73</v>
      </c>
      <c r="J1672" s="11">
        <v>219.89</v>
      </c>
      <c r="K1672" s="11">
        <v>190.86199999999999</v>
      </c>
      <c r="L1672" s="11">
        <v>142.047</v>
      </c>
      <c r="M1672" s="11">
        <v>84.963999999999999</v>
      </c>
      <c r="N1672" s="11">
        <v>72.406999999999996</v>
      </c>
      <c r="O1672" s="11">
        <v>104.989</v>
      </c>
      <c r="P1672" s="11">
        <v>88.757999999999996</v>
      </c>
      <c r="Q1672" s="11">
        <v>87.44</v>
      </c>
      <c r="R1672" s="11">
        <v>47.984000000000002</v>
      </c>
      <c r="S1672" s="11">
        <v>31.056000000000001</v>
      </c>
      <c r="T1672" s="11">
        <v>35.265000000000001</v>
      </c>
      <c r="U1672" s="11">
        <v>29.972000000000001</v>
      </c>
      <c r="V1672" s="11">
        <v>26.175999999999998</v>
      </c>
      <c r="W1672" s="11">
        <v>19.193999999999999</v>
      </c>
      <c r="X1672" s="11">
        <v>12.904</v>
      </c>
      <c r="Y1672" s="11">
        <v>7.2290000000000001</v>
      </c>
      <c r="Z1672" s="11">
        <v>3.0219999999999998</v>
      </c>
      <c r="AA1672" s="11">
        <v>0.98299999999999998</v>
      </c>
      <c r="AB1672" s="11">
        <v>0.24</v>
      </c>
      <c r="AC1672" s="11">
        <v>4.3999999999999997E-2</v>
      </c>
    </row>
    <row r="1673" spans="1:29" ht="11.5">
      <c r="A1673" s="15">
        <v>1656</v>
      </c>
      <c r="B1673" s="13" t="s">
        <v>1059</v>
      </c>
      <c r="C1673" s="14" t="s">
        <v>1178</v>
      </c>
      <c r="D1673" s="12"/>
      <c r="E1673" s="12">
        <v>417</v>
      </c>
      <c r="F1673" s="13" t="s">
        <v>1110</v>
      </c>
      <c r="G1673" s="12">
        <v>5500</v>
      </c>
      <c r="H1673" s="12">
        <v>1975</v>
      </c>
      <c r="I1673" s="11">
        <v>232.04400000000001</v>
      </c>
      <c r="J1673" s="11">
        <v>214.922</v>
      </c>
      <c r="K1673" s="11">
        <v>216.36099999999999</v>
      </c>
      <c r="L1673" s="11">
        <v>187.96100000000001</v>
      </c>
      <c r="M1673" s="11">
        <v>141.768</v>
      </c>
      <c r="N1673" s="11">
        <v>88.49</v>
      </c>
      <c r="O1673" s="11">
        <v>70.504999999999995</v>
      </c>
      <c r="P1673" s="11">
        <v>101.729</v>
      </c>
      <c r="Q1673" s="11">
        <v>83.338999999999999</v>
      </c>
      <c r="R1673" s="11">
        <v>82.475999999999999</v>
      </c>
      <c r="S1673" s="11">
        <v>45.279000000000003</v>
      </c>
      <c r="T1673" s="11">
        <v>28.05</v>
      </c>
      <c r="U1673" s="11">
        <v>30.747</v>
      </c>
      <c r="V1673" s="11">
        <v>24.004000000000001</v>
      </c>
      <c r="W1673" s="11">
        <v>19.802</v>
      </c>
      <c r="X1673" s="11">
        <v>13.051</v>
      </c>
      <c r="Y1673" s="11">
        <v>8.09</v>
      </c>
      <c r="Z1673" s="11">
        <v>3.5089999999999999</v>
      </c>
      <c r="AA1673" s="11">
        <v>1.1719999999999999</v>
      </c>
      <c r="AB1673" s="11">
        <v>0.29599999999999999</v>
      </c>
      <c r="AC1673" s="11">
        <v>0.06</v>
      </c>
    </row>
    <row r="1674" spans="1:29" ht="11.5">
      <c r="A1674" s="15">
        <v>1657</v>
      </c>
      <c r="B1674" s="13" t="s">
        <v>1059</v>
      </c>
      <c r="C1674" s="14" t="s">
        <v>1178</v>
      </c>
      <c r="D1674" s="12"/>
      <c r="E1674" s="12">
        <v>417</v>
      </c>
      <c r="F1674" s="13" t="s">
        <v>1110</v>
      </c>
      <c r="G1674" s="12">
        <v>5500</v>
      </c>
      <c r="H1674" s="12">
        <v>1980</v>
      </c>
      <c r="I1674" s="11">
        <v>243.49600000000001</v>
      </c>
      <c r="J1674" s="11">
        <v>221.79499999999999</v>
      </c>
      <c r="K1674" s="11">
        <v>211.35599999999999</v>
      </c>
      <c r="L1674" s="11">
        <v>204.97800000000001</v>
      </c>
      <c r="M1674" s="11">
        <v>177.53700000000001</v>
      </c>
      <c r="N1674" s="11">
        <v>140.95599999999999</v>
      </c>
      <c r="O1674" s="11">
        <v>96.5</v>
      </c>
      <c r="P1674" s="11">
        <v>63.412999999999997</v>
      </c>
      <c r="Q1674" s="11">
        <v>98.150999999999996</v>
      </c>
      <c r="R1674" s="11">
        <v>78.412000000000006</v>
      </c>
      <c r="S1674" s="11">
        <v>79.471000000000004</v>
      </c>
      <c r="T1674" s="11">
        <v>43.481000000000002</v>
      </c>
      <c r="U1674" s="11">
        <v>25.038</v>
      </c>
      <c r="V1674" s="11">
        <v>25.289000000000001</v>
      </c>
      <c r="W1674" s="11">
        <v>18.381</v>
      </c>
      <c r="X1674" s="11">
        <v>13.718</v>
      </c>
      <c r="Y1674" s="11">
        <v>7.9619999999999997</v>
      </c>
      <c r="Z1674" s="11">
        <v>3.91</v>
      </c>
      <c r="AA1674" s="11">
        <v>1.349</v>
      </c>
      <c r="AB1674" s="11">
        <v>0.34899999999999998</v>
      </c>
      <c r="AC1674" s="11">
        <v>7.3999999999999996E-2</v>
      </c>
    </row>
    <row r="1675" spans="1:29" ht="11.5">
      <c r="A1675" s="15">
        <v>1658</v>
      </c>
      <c r="B1675" s="13" t="s">
        <v>1059</v>
      </c>
      <c r="C1675" s="14" t="s">
        <v>1178</v>
      </c>
      <c r="D1675" s="12"/>
      <c r="E1675" s="12">
        <v>417</v>
      </c>
      <c r="F1675" s="13" t="s">
        <v>1110</v>
      </c>
      <c r="G1675" s="12">
        <v>5500</v>
      </c>
      <c r="H1675" s="12">
        <v>1985</v>
      </c>
      <c r="I1675" s="11">
        <v>285.71300000000002</v>
      </c>
      <c r="J1675" s="11">
        <v>236.99299999999999</v>
      </c>
      <c r="K1675" s="11">
        <v>218.703</v>
      </c>
      <c r="L1675" s="11">
        <v>201.23</v>
      </c>
      <c r="M1675" s="11">
        <v>196.81</v>
      </c>
      <c r="N1675" s="11">
        <v>172.43</v>
      </c>
      <c r="O1675" s="11">
        <v>137.47499999999999</v>
      </c>
      <c r="P1675" s="11">
        <v>92.531000000000006</v>
      </c>
      <c r="Q1675" s="11">
        <v>61.302</v>
      </c>
      <c r="R1675" s="11">
        <v>92.394000000000005</v>
      </c>
      <c r="S1675" s="11">
        <v>72.763999999999996</v>
      </c>
      <c r="T1675" s="11">
        <v>72.716999999999999</v>
      </c>
      <c r="U1675" s="11">
        <v>37.82</v>
      </c>
      <c r="V1675" s="11">
        <v>20.812000000000001</v>
      </c>
      <c r="W1675" s="11">
        <v>19.609000000000002</v>
      </c>
      <c r="X1675" s="11">
        <v>12.763</v>
      </c>
      <c r="Y1675" s="11">
        <v>8.093</v>
      </c>
      <c r="Z1675" s="11">
        <v>3.8780000000000001</v>
      </c>
      <c r="AA1675" s="11">
        <v>1.514</v>
      </c>
      <c r="AB1675" s="11">
        <v>0.40400000000000003</v>
      </c>
      <c r="AC1675" s="11">
        <v>8.8999999999999996E-2</v>
      </c>
    </row>
    <row r="1676" spans="1:29" ht="11.5">
      <c r="A1676" s="15">
        <v>1659</v>
      </c>
      <c r="B1676" s="13" t="s">
        <v>1059</v>
      </c>
      <c r="C1676" s="14" t="s">
        <v>1178</v>
      </c>
      <c r="D1676" s="12"/>
      <c r="E1676" s="12">
        <v>417</v>
      </c>
      <c r="F1676" s="13" t="s">
        <v>1110</v>
      </c>
      <c r="G1676" s="12">
        <v>5500</v>
      </c>
      <c r="H1676" s="12">
        <v>1990</v>
      </c>
      <c r="I1676" s="11">
        <v>319.20299999999997</v>
      </c>
      <c r="J1676" s="11">
        <v>275.91399999999999</v>
      </c>
      <c r="K1676" s="11">
        <v>234.83099999999999</v>
      </c>
      <c r="L1676" s="11">
        <v>210.98699999999999</v>
      </c>
      <c r="M1676" s="11">
        <v>192.667</v>
      </c>
      <c r="N1676" s="11">
        <v>184.92500000000001</v>
      </c>
      <c r="O1676" s="11">
        <v>164.29599999999999</v>
      </c>
      <c r="P1676" s="11">
        <v>131.745</v>
      </c>
      <c r="Q1676" s="11">
        <v>86.563000000000002</v>
      </c>
      <c r="R1676" s="11">
        <v>56.47</v>
      </c>
      <c r="S1676" s="11">
        <v>85.271000000000001</v>
      </c>
      <c r="T1676" s="11">
        <v>65.891000000000005</v>
      </c>
      <c r="U1676" s="11">
        <v>63.94</v>
      </c>
      <c r="V1676" s="11">
        <v>30.969000000000001</v>
      </c>
      <c r="W1676" s="11">
        <v>15.558</v>
      </c>
      <c r="X1676" s="11">
        <v>13.035</v>
      </c>
      <c r="Y1676" s="11">
        <v>6.21</v>
      </c>
      <c r="Z1676" s="11">
        <v>4.0449999999999999</v>
      </c>
      <c r="AA1676" s="11">
        <v>1.5489999999999999</v>
      </c>
      <c r="AB1676" s="11">
        <v>0.46899999999999997</v>
      </c>
      <c r="AC1676" s="11">
        <v>0.105</v>
      </c>
    </row>
    <row r="1677" spans="1:29" ht="11.5">
      <c r="A1677" s="15">
        <v>1660</v>
      </c>
      <c r="B1677" s="13" t="s">
        <v>1059</v>
      </c>
      <c r="C1677" s="14" t="s">
        <v>1178</v>
      </c>
      <c r="D1677" s="12"/>
      <c r="E1677" s="12">
        <v>417</v>
      </c>
      <c r="F1677" s="13" t="s">
        <v>1110</v>
      </c>
      <c r="G1677" s="12">
        <v>5500</v>
      </c>
      <c r="H1677" s="12">
        <v>1995</v>
      </c>
      <c r="I1677" s="11">
        <v>301.93299999999999</v>
      </c>
      <c r="J1677" s="11">
        <v>304.58999999999997</v>
      </c>
      <c r="K1677" s="11">
        <v>264.54300000000001</v>
      </c>
      <c r="L1677" s="11">
        <v>224.042</v>
      </c>
      <c r="M1677" s="11">
        <v>200.17400000000001</v>
      </c>
      <c r="N1677" s="11">
        <v>180.38</v>
      </c>
      <c r="O1677" s="11">
        <v>170.661</v>
      </c>
      <c r="P1677" s="11">
        <v>149.785</v>
      </c>
      <c r="Q1677" s="11">
        <v>118.322</v>
      </c>
      <c r="R1677" s="11">
        <v>76.106999999999999</v>
      </c>
      <c r="S1677" s="11">
        <v>46.161000000000001</v>
      </c>
      <c r="T1677" s="11">
        <v>71.337999999999994</v>
      </c>
      <c r="U1677" s="11">
        <v>53.220999999999997</v>
      </c>
      <c r="V1677" s="11">
        <v>49.780999999999999</v>
      </c>
      <c r="W1677" s="11">
        <v>21.341000000000001</v>
      </c>
      <c r="X1677" s="11">
        <v>8.9190000000000005</v>
      </c>
      <c r="Y1677" s="11">
        <v>6.2859999999999996</v>
      </c>
      <c r="Z1677" s="11">
        <v>2.9140000000000001</v>
      </c>
      <c r="AA1677" s="11">
        <v>1.524</v>
      </c>
      <c r="AB1677" s="11">
        <v>0.441</v>
      </c>
      <c r="AC1677" s="11">
        <v>0.111</v>
      </c>
    </row>
    <row r="1678" spans="1:29" ht="11.5">
      <c r="A1678" s="15">
        <v>1661</v>
      </c>
      <c r="B1678" s="13" t="s">
        <v>1059</v>
      </c>
      <c r="C1678" s="14" t="s">
        <v>1178</v>
      </c>
      <c r="D1678" s="12"/>
      <c r="E1678" s="12">
        <v>417</v>
      </c>
      <c r="F1678" s="13" t="s">
        <v>1110</v>
      </c>
      <c r="G1678" s="12">
        <v>5500</v>
      </c>
      <c r="H1678" s="12">
        <v>2000</v>
      </c>
      <c r="I1678" s="11">
        <v>275.99900000000002</v>
      </c>
      <c r="J1678" s="11">
        <v>298.12099999999998</v>
      </c>
      <c r="K1678" s="11">
        <v>302.52</v>
      </c>
      <c r="L1678" s="11">
        <v>262.38799999999998</v>
      </c>
      <c r="M1678" s="11">
        <v>221.316</v>
      </c>
      <c r="N1678" s="11">
        <v>196.727</v>
      </c>
      <c r="O1678" s="11">
        <v>176.50399999999999</v>
      </c>
      <c r="P1678" s="11">
        <v>165.79400000000001</v>
      </c>
      <c r="Q1678" s="11">
        <v>143.98400000000001</v>
      </c>
      <c r="R1678" s="11">
        <v>112.239</v>
      </c>
      <c r="S1678" s="11">
        <v>70.494</v>
      </c>
      <c r="T1678" s="11">
        <v>41.485999999999997</v>
      </c>
      <c r="U1678" s="11">
        <v>61.997999999999998</v>
      </c>
      <c r="V1678" s="11">
        <v>43.31</v>
      </c>
      <c r="W1678" s="11">
        <v>37.890999999999998</v>
      </c>
      <c r="X1678" s="11">
        <v>14.457000000000001</v>
      </c>
      <c r="Y1678" s="11">
        <v>4.5750000000000002</v>
      </c>
      <c r="Z1678" s="11">
        <v>2.3050000000000002</v>
      </c>
      <c r="AA1678" s="11">
        <v>0.66100000000000003</v>
      </c>
      <c r="AB1678" s="11">
        <v>0.184</v>
      </c>
      <c r="AC1678" s="11">
        <v>3.4000000000000002E-2</v>
      </c>
    </row>
    <row r="1679" spans="1:29" ht="11.5">
      <c r="A1679" s="15">
        <v>1662</v>
      </c>
      <c r="B1679" s="13" t="s">
        <v>1059</v>
      </c>
      <c r="C1679" s="14" t="s">
        <v>1178</v>
      </c>
      <c r="D1679" s="12"/>
      <c r="E1679" s="12">
        <v>417</v>
      </c>
      <c r="F1679" s="13" t="s">
        <v>1110</v>
      </c>
      <c r="G1679" s="12">
        <v>5500</v>
      </c>
      <c r="H1679" s="12">
        <v>2005</v>
      </c>
      <c r="I1679" s="11">
        <v>246.74799999999999</v>
      </c>
      <c r="J1679" s="11">
        <v>258.18</v>
      </c>
      <c r="K1679" s="11">
        <v>294.40699999999998</v>
      </c>
      <c r="L1679" s="11">
        <v>296.99400000000003</v>
      </c>
      <c r="M1679" s="11">
        <v>248.52600000000001</v>
      </c>
      <c r="N1679" s="11">
        <v>210.43799999999999</v>
      </c>
      <c r="O1679" s="11">
        <v>186.46600000000001</v>
      </c>
      <c r="P1679" s="11">
        <v>174.69399999999999</v>
      </c>
      <c r="Q1679" s="11">
        <v>162.12700000000001</v>
      </c>
      <c r="R1679" s="11">
        <v>131.69399999999999</v>
      </c>
      <c r="S1679" s="11">
        <v>97.052000000000007</v>
      </c>
      <c r="T1679" s="11">
        <v>59.09</v>
      </c>
      <c r="U1679" s="11">
        <v>33.274999999999999</v>
      </c>
      <c r="V1679" s="11">
        <v>46.131</v>
      </c>
      <c r="W1679" s="11">
        <v>30.042999999999999</v>
      </c>
      <c r="X1679" s="11">
        <v>25.989000000000001</v>
      </c>
      <c r="Y1679" s="11">
        <v>11.593999999999999</v>
      </c>
      <c r="Z1679" s="11">
        <v>1.6719999999999999</v>
      </c>
      <c r="AA1679" s="11">
        <v>0.52</v>
      </c>
      <c r="AB1679" s="11">
        <v>7.9000000000000001E-2</v>
      </c>
      <c r="AC1679" s="11">
        <v>1.2999999999999999E-2</v>
      </c>
    </row>
    <row r="1680" spans="1:29" ht="11.5">
      <c r="A1680" s="15">
        <v>1663</v>
      </c>
      <c r="B1680" s="13" t="s">
        <v>1059</v>
      </c>
      <c r="C1680" s="14" t="s">
        <v>1178</v>
      </c>
      <c r="D1680" s="12"/>
      <c r="E1680" s="12">
        <v>417</v>
      </c>
      <c r="F1680" s="13" t="s">
        <v>1110</v>
      </c>
      <c r="G1680" s="12">
        <v>5500</v>
      </c>
      <c r="H1680" s="12">
        <v>2010</v>
      </c>
      <c r="I1680" s="11">
        <v>308.90899999999999</v>
      </c>
      <c r="J1680" s="11">
        <v>252.15799999999999</v>
      </c>
      <c r="K1680" s="11">
        <v>265.85599999999999</v>
      </c>
      <c r="L1680" s="11">
        <v>303.73200000000003</v>
      </c>
      <c r="M1680" s="11">
        <v>306.65300000000002</v>
      </c>
      <c r="N1680" s="11">
        <v>233.036</v>
      </c>
      <c r="O1680" s="11">
        <v>186.59399999999999</v>
      </c>
      <c r="P1680" s="11">
        <v>166.97800000000001</v>
      </c>
      <c r="Q1680" s="11">
        <v>160.26300000000001</v>
      </c>
      <c r="R1680" s="11">
        <v>151.922</v>
      </c>
      <c r="S1680" s="11">
        <v>116.73</v>
      </c>
      <c r="T1680" s="11">
        <v>84.293000000000006</v>
      </c>
      <c r="U1680" s="11">
        <v>45.104999999999997</v>
      </c>
      <c r="V1680" s="11">
        <v>28.231999999999999</v>
      </c>
      <c r="W1680" s="11">
        <v>33.122</v>
      </c>
      <c r="X1680" s="11">
        <v>18.681999999999999</v>
      </c>
      <c r="Y1680" s="11">
        <v>12.393000000000001</v>
      </c>
      <c r="Z1680" s="11">
        <v>4.492</v>
      </c>
      <c r="AA1680" s="11">
        <v>0.438</v>
      </c>
      <c r="AB1680" s="11">
        <v>8.3000000000000004E-2</v>
      </c>
      <c r="AC1680" s="11">
        <v>8.0000000000000002E-3</v>
      </c>
    </row>
    <row r="1681" spans="1:29" ht="11.5">
      <c r="A1681" s="15">
        <v>1664</v>
      </c>
      <c r="B1681" s="13" t="s">
        <v>1059</v>
      </c>
      <c r="C1681" s="14" t="s">
        <v>1178</v>
      </c>
      <c r="D1681" s="12"/>
      <c r="E1681" s="12">
        <v>417</v>
      </c>
      <c r="F1681" s="13" t="s">
        <v>1110</v>
      </c>
      <c r="G1681" s="12">
        <v>5500</v>
      </c>
      <c r="H1681" s="12">
        <v>2015</v>
      </c>
      <c r="I1681" s="11">
        <v>395.57400000000001</v>
      </c>
      <c r="J1681" s="11">
        <v>307.255</v>
      </c>
      <c r="K1681" s="11">
        <v>256.56</v>
      </c>
      <c r="L1681" s="11">
        <v>265.041</v>
      </c>
      <c r="M1681" s="11">
        <v>292.53500000000003</v>
      </c>
      <c r="N1681" s="11">
        <v>288.798</v>
      </c>
      <c r="O1681" s="11">
        <v>226.09899999999999</v>
      </c>
      <c r="P1681" s="11">
        <v>183.44800000000001</v>
      </c>
      <c r="Q1681" s="11">
        <v>162.65600000000001</v>
      </c>
      <c r="R1681" s="11">
        <v>147.63900000000001</v>
      </c>
      <c r="S1681" s="11">
        <v>141.643</v>
      </c>
      <c r="T1681" s="11">
        <v>108.89700000000001</v>
      </c>
      <c r="U1681" s="11">
        <v>70.924999999999997</v>
      </c>
      <c r="V1681" s="11">
        <v>39.776000000000003</v>
      </c>
      <c r="W1681" s="11">
        <v>19.774999999999999</v>
      </c>
      <c r="X1681" s="11">
        <v>22.786999999999999</v>
      </c>
      <c r="Y1681" s="11">
        <v>14.654999999999999</v>
      </c>
      <c r="Z1681" s="11">
        <v>3.7610000000000001</v>
      </c>
      <c r="AA1681" s="11">
        <v>0.63500000000000001</v>
      </c>
      <c r="AB1681" s="11">
        <v>0.03</v>
      </c>
      <c r="AC1681" s="11">
        <v>3.0000000000000001E-3</v>
      </c>
    </row>
    <row r="1682" spans="1:29" ht="11.5">
      <c r="A1682" s="15">
        <v>1665</v>
      </c>
      <c r="B1682" s="13" t="s">
        <v>1059</v>
      </c>
      <c r="C1682" s="14" t="s">
        <v>1178</v>
      </c>
      <c r="D1682" s="12"/>
      <c r="E1682" s="12">
        <v>417</v>
      </c>
      <c r="F1682" s="13" t="s">
        <v>1110</v>
      </c>
      <c r="G1682" s="12">
        <v>5500</v>
      </c>
      <c r="H1682" s="12">
        <v>2020</v>
      </c>
      <c r="I1682" s="11">
        <v>390.19200000000001</v>
      </c>
      <c r="J1682" s="11">
        <v>394.09399999999999</v>
      </c>
      <c r="K1682" s="11">
        <v>306.38299999999998</v>
      </c>
      <c r="L1682" s="11">
        <v>254.78399999999999</v>
      </c>
      <c r="M1682" s="11">
        <v>261.99700000000001</v>
      </c>
      <c r="N1682" s="11">
        <v>288.99400000000003</v>
      </c>
      <c r="O1682" s="11">
        <v>284.86099999999999</v>
      </c>
      <c r="P1682" s="11">
        <v>222.02</v>
      </c>
      <c r="Q1682" s="11">
        <v>178.983</v>
      </c>
      <c r="R1682" s="11">
        <v>157.279</v>
      </c>
      <c r="S1682" s="11">
        <v>140.916</v>
      </c>
      <c r="T1682" s="11">
        <v>132.52000000000001</v>
      </c>
      <c r="U1682" s="11">
        <v>98.498999999999995</v>
      </c>
      <c r="V1682" s="11">
        <v>61.341999999999999</v>
      </c>
      <c r="W1682" s="11">
        <v>29.818000000000001</v>
      </c>
      <c r="X1682" s="11">
        <v>10.917999999999999</v>
      </c>
      <c r="Y1682" s="11">
        <v>8.8849999999999998</v>
      </c>
      <c r="Z1682" s="11">
        <v>3.9550000000000001</v>
      </c>
      <c r="AA1682" s="11">
        <v>0.73899999999999999</v>
      </c>
      <c r="AB1682" s="11">
        <v>8.7999999999999995E-2</v>
      </c>
      <c r="AC1682" s="11">
        <v>3.0000000000000001E-3</v>
      </c>
    </row>
    <row r="1683" spans="1:29" ht="11.5">
      <c r="A1683" s="15">
        <v>1666</v>
      </c>
      <c r="B1683" s="13" t="s">
        <v>1059</v>
      </c>
      <c r="C1683" s="14" t="s">
        <v>1179</v>
      </c>
      <c r="D1683" s="12"/>
      <c r="E1683" s="12">
        <v>762</v>
      </c>
      <c r="F1683" s="13" t="s">
        <v>1110</v>
      </c>
      <c r="G1683" s="12">
        <v>5500</v>
      </c>
      <c r="H1683" s="12">
        <v>1950</v>
      </c>
      <c r="I1683" s="11">
        <v>80.703999999999994</v>
      </c>
      <c r="J1683" s="11">
        <v>77.262</v>
      </c>
      <c r="K1683" s="11">
        <v>99.968999999999994</v>
      </c>
      <c r="L1683" s="11">
        <v>85.224999999999994</v>
      </c>
      <c r="M1683" s="11">
        <v>82.963999999999999</v>
      </c>
      <c r="N1683" s="11">
        <v>46.396000000000001</v>
      </c>
      <c r="O1683" s="11">
        <v>31.652999999999999</v>
      </c>
      <c r="P1683" s="11">
        <v>38.436</v>
      </c>
      <c r="Q1683" s="11">
        <v>40.008000000000003</v>
      </c>
      <c r="R1683" s="11">
        <v>41.482999999999997</v>
      </c>
      <c r="S1683" s="11">
        <v>33.914000000000001</v>
      </c>
      <c r="T1683" s="11">
        <v>25.657</v>
      </c>
      <c r="U1683" s="11">
        <v>23.984999999999999</v>
      </c>
      <c r="V1683" s="11">
        <v>15.727</v>
      </c>
      <c r="W1683" s="11">
        <v>9.5350000000000001</v>
      </c>
      <c r="X1683" s="11">
        <v>5.1109999999999998</v>
      </c>
      <c r="Y1683" s="11">
        <v>2.0030000000000001</v>
      </c>
      <c r="Z1683" s="11">
        <v>0.83699999999999997</v>
      </c>
      <c r="AA1683" s="11">
        <v>0.255</v>
      </c>
      <c r="AB1683" s="11">
        <v>4.9000000000000002E-2</v>
      </c>
      <c r="AC1683" s="11">
        <v>5.0000000000000001E-3</v>
      </c>
    </row>
    <row r="1684" spans="1:29" ht="11.5">
      <c r="A1684" s="15">
        <v>1667</v>
      </c>
      <c r="B1684" s="13" t="s">
        <v>1059</v>
      </c>
      <c r="C1684" s="14" t="s">
        <v>1179</v>
      </c>
      <c r="D1684" s="12"/>
      <c r="E1684" s="12">
        <v>762</v>
      </c>
      <c r="F1684" s="13" t="s">
        <v>1110</v>
      </c>
      <c r="G1684" s="12">
        <v>5500</v>
      </c>
      <c r="H1684" s="12">
        <v>1955</v>
      </c>
      <c r="I1684" s="11">
        <v>149.203</v>
      </c>
      <c r="J1684" s="11">
        <v>77.944000000000003</v>
      </c>
      <c r="K1684" s="11">
        <v>78.331999999999994</v>
      </c>
      <c r="L1684" s="11">
        <v>101.682</v>
      </c>
      <c r="M1684" s="11">
        <v>86.581000000000003</v>
      </c>
      <c r="N1684" s="11">
        <v>83.801000000000002</v>
      </c>
      <c r="O1684" s="11">
        <v>46.469000000000001</v>
      </c>
      <c r="P1684" s="11">
        <v>31.643999999999998</v>
      </c>
      <c r="Q1684" s="11">
        <v>38.018000000000001</v>
      </c>
      <c r="R1684" s="11">
        <v>39.04</v>
      </c>
      <c r="S1684" s="11">
        <v>39.654000000000003</v>
      </c>
      <c r="T1684" s="11">
        <v>31.472999999999999</v>
      </c>
      <c r="U1684" s="11">
        <v>22.876999999999999</v>
      </c>
      <c r="V1684" s="11">
        <v>20.224</v>
      </c>
      <c r="W1684" s="11">
        <v>12.246</v>
      </c>
      <c r="X1684" s="11">
        <v>6.52</v>
      </c>
      <c r="Y1684" s="11">
        <v>3.319</v>
      </c>
      <c r="Z1684" s="11">
        <v>0.67400000000000004</v>
      </c>
      <c r="AA1684" s="11">
        <v>0.17899999999999999</v>
      </c>
      <c r="AB1684" s="11">
        <v>3.4000000000000002E-2</v>
      </c>
      <c r="AC1684" s="11">
        <v>4.0000000000000001E-3</v>
      </c>
    </row>
    <row r="1685" spans="1:29" ht="11.5">
      <c r="A1685" s="15">
        <v>1668</v>
      </c>
      <c r="B1685" s="13" t="s">
        <v>1059</v>
      </c>
      <c r="C1685" s="14" t="s">
        <v>1179</v>
      </c>
      <c r="D1685" s="12"/>
      <c r="E1685" s="12">
        <v>762</v>
      </c>
      <c r="F1685" s="13" t="s">
        <v>1110</v>
      </c>
      <c r="G1685" s="12">
        <v>5500</v>
      </c>
      <c r="H1685" s="12">
        <v>1960</v>
      </c>
      <c r="I1685" s="11">
        <v>195.28299999999999</v>
      </c>
      <c r="J1685" s="11">
        <v>140.93</v>
      </c>
      <c r="K1685" s="11">
        <v>76.709999999999994</v>
      </c>
      <c r="L1685" s="11">
        <v>77.192999999999998</v>
      </c>
      <c r="M1685" s="11">
        <v>100.152</v>
      </c>
      <c r="N1685" s="11">
        <v>84.772000000000006</v>
      </c>
      <c r="O1685" s="11">
        <v>81.513999999999996</v>
      </c>
      <c r="P1685" s="11">
        <v>44.99</v>
      </c>
      <c r="Q1685" s="11">
        <v>30.286999999999999</v>
      </c>
      <c r="R1685" s="11">
        <v>36.008000000000003</v>
      </c>
      <c r="S1685" s="11">
        <v>36.220999999999997</v>
      </c>
      <c r="T1685" s="11">
        <v>35.726999999999997</v>
      </c>
      <c r="U1685" s="11">
        <v>27.312000000000001</v>
      </c>
      <c r="V1685" s="11">
        <v>18.891999999999999</v>
      </c>
      <c r="W1685" s="11">
        <v>15.47</v>
      </c>
      <c r="X1685" s="11">
        <v>8.2639999999999993</v>
      </c>
      <c r="Y1685" s="11">
        <v>4.0730000000000004</v>
      </c>
      <c r="Z1685" s="11">
        <v>1.1240000000000001</v>
      </c>
      <c r="AA1685" s="11">
        <v>0.14599999999999999</v>
      </c>
      <c r="AB1685" s="11">
        <v>2.3E-2</v>
      </c>
      <c r="AC1685" s="11">
        <v>3.0000000000000001E-3</v>
      </c>
    </row>
    <row r="1686" spans="1:29" ht="11.5">
      <c r="A1686" s="15">
        <v>1669</v>
      </c>
      <c r="B1686" s="13" t="s">
        <v>1059</v>
      </c>
      <c r="C1686" s="14" t="s">
        <v>1179</v>
      </c>
      <c r="D1686" s="12"/>
      <c r="E1686" s="12">
        <v>762</v>
      </c>
      <c r="F1686" s="13" t="s">
        <v>1110</v>
      </c>
      <c r="G1686" s="12">
        <v>5500</v>
      </c>
      <c r="H1686" s="12">
        <v>1965</v>
      </c>
      <c r="I1686" s="11">
        <v>236.79900000000001</v>
      </c>
      <c r="J1686" s="11">
        <v>189.01900000000001</v>
      </c>
      <c r="K1686" s="11">
        <v>141.05600000000001</v>
      </c>
      <c r="L1686" s="11">
        <v>77.138000000000005</v>
      </c>
      <c r="M1686" s="11">
        <v>77.421999999999997</v>
      </c>
      <c r="N1686" s="11">
        <v>99.787999999999997</v>
      </c>
      <c r="O1686" s="11">
        <v>84.100999999999999</v>
      </c>
      <c r="P1686" s="11">
        <v>80.343000000000004</v>
      </c>
      <c r="Q1686" s="11">
        <v>44.005000000000003</v>
      </c>
      <c r="R1686" s="11">
        <v>29.396999999999998</v>
      </c>
      <c r="S1686" s="11">
        <v>34.219000000000001</v>
      </c>
      <c r="T1686" s="11">
        <v>33.43</v>
      </c>
      <c r="U1686" s="11">
        <v>31.835000000000001</v>
      </c>
      <c r="V1686" s="11">
        <v>23.22</v>
      </c>
      <c r="W1686" s="11">
        <v>14.898999999999999</v>
      </c>
      <c r="X1686" s="11">
        <v>10.782999999999999</v>
      </c>
      <c r="Y1686" s="11">
        <v>5.4169999999999998</v>
      </c>
      <c r="Z1686" s="11">
        <v>1.387</v>
      </c>
      <c r="AA1686" s="11">
        <v>0.24299999999999999</v>
      </c>
      <c r="AB1686" s="11">
        <v>1.9E-2</v>
      </c>
      <c r="AC1686" s="11">
        <v>2E-3</v>
      </c>
    </row>
    <row r="1687" spans="1:29" ht="11.5">
      <c r="A1687" s="15">
        <v>1670</v>
      </c>
      <c r="B1687" s="13" t="s">
        <v>1059</v>
      </c>
      <c r="C1687" s="14" t="s">
        <v>1179</v>
      </c>
      <c r="D1687" s="12"/>
      <c r="E1687" s="12">
        <v>762</v>
      </c>
      <c r="F1687" s="13" t="s">
        <v>1110</v>
      </c>
      <c r="G1687" s="12">
        <v>5500</v>
      </c>
      <c r="H1687" s="12">
        <v>1970</v>
      </c>
      <c r="I1687" s="11">
        <v>259.375</v>
      </c>
      <c r="J1687" s="11">
        <v>230.84899999999999</v>
      </c>
      <c r="K1687" s="11">
        <v>189.65299999999999</v>
      </c>
      <c r="L1687" s="11">
        <v>141.60900000000001</v>
      </c>
      <c r="M1687" s="11">
        <v>77.519000000000005</v>
      </c>
      <c r="N1687" s="11">
        <v>77.387</v>
      </c>
      <c r="O1687" s="11">
        <v>98.994</v>
      </c>
      <c r="P1687" s="11">
        <v>83.216999999999999</v>
      </c>
      <c r="Q1687" s="11">
        <v>78.766000000000005</v>
      </c>
      <c r="R1687" s="11">
        <v>42.865000000000002</v>
      </c>
      <c r="S1687" s="11">
        <v>28.077999999999999</v>
      </c>
      <c r="T1687" s="11">
        <v>31.75</v>
      </c>
      <c r="U1687" s="11">
        <v>30.042999999999999</v>
      </c>
      <c r="V1687" s="11">
        <v>27.207000000000001</v>
      </c>
      <c r="W1687" s="11">
        <v>18.457999999999998</v>
      </c>
      <c r="X1687" s="11">
        <v>10.561</v>
      </c>
      <c r="Y1687" s="11">
        <v>7.1070000000000002</v>
      </c>
      <c r="Z1687" s="11">
        <v>1.8560000000000001</v>
      </c>
      <c r="AA1687" s="11">
        <v>0.30099999999999999</v>
      </c>
      <c r="AB1687" s="11">
        <v>3.3000000000000002E-2</v>
      </c>
      <c r="AC1687" s="11">
        <v>1E-3</v>
      </c>
    </row>
    <row r="1688" spans="1:29" ht="11.5">
      <c r="A1688" s="15">
        <v>1671</v>
      </c>
      <c r="B1688" s="13" t="s">
        <v>1059</v>
      </c>
      <c r="C1688" s="14" t="s">
        <v>1179</v>
      </c>
      <c r="D1688" s="12"/>
      <c r="E1688" s="12">
        <v>762</v>
      </c>
      <c r="F1688" s="13" t="s">
        <v>1110</v>
      </c>
      <c r="G1688" s="12">
        <v>5500</v>
      </c>
      <c r="H1688" s="12">
        <v>1975</v>
      </c>
      <c r="I1688" s="11">
        <v>287.69799999999998</v>
      </c>
      <c r="J1688" s="11">
        <v>249.505</v>
      </c>
      <c r="K1688" s="11">
        <v>223.54</v>
      </c>
      <c r="L1688" s="11">
        <v>179.51499999999999</v>
      </c>
      <c r="M1688" s="11">
        <v>143.92599999999999</v>
      </c>
      <c r="N1688" s="11">
        <v>87.087999999999994</v>
      </c>
      <c r="O1688" s="11">
        <v>79.292000000000002</v>
      </c>
      <c r="P1688" s="11">
        <v>97.816999999999993</v>
      </c>
      <c r="Q1688" s="11">
        <v>78.992999999999995</v>
      </c>
      <c r="R1688" s="11">
        <v>74.730999999999995</v>
      </c>
      <c r="S1688" s="11">
        <v>41.536000000000001</v>
      </c>
      <c r="T1688" s="11">
        <v>26.132999999999999</v>
      </c>
      <c r="U1688" s="11">
        <v>29.597999999999999</v>
      </c>
      <c r="V1688" s="11">
        <v>23.934999999999999</v>
      </c>
      <c r="W1688" s="11">
        <v>21.219000000000001</v>
      </c>
      <c r="X1688" s="11">
        <v>11.877000000000001</v>
      </c>
      <c r="Y1688" s="11">
        <v>8.07</v>
      </c>
      <c r="Z1688" s="11">
        <v>2.4580000000000002</v>
      </c>
      <c r="AA1688" s="11">
        <v>0.40699999999999997</v>
      </c>
      <c r="AB1688" s="11">
        <v>3.9E-2</v>
      </c>
      <c r="AC1688" s="11">
        <v>2E-3</v>
      </c>
    </row>
    <row r="1689" spans="1:29" ht="11.5">
      <c r="A1689" s="15">
        <v>1672</v>
      </c>
      <c r="B1689" s="13" t="s">
        <v>1059</v>
      </c>
      <c r="C1689" s="14" t="s">
        <v>1179</v>
      </c>
      <c r="D1689" s="12"/>
      <c r="E1689" s="12">
        <v>762</v>
      </c>
      <c r="F1689" s="13" t="s">
        <v>1110</v>
      </c>
      <c r="G1689" s="12">
        <v>5500</v>
      </c>
      <c r="H1689" s="12">
        <v>1980</v>
      </c>
      <c r="I1689" s="11">
        <v>320.88400000000001</v>
      </c>
      <c r="J1689" s="11">
        <v>277.72399999999999</v>
      </c>
      <c r="K1689" s="11">
        <v>246.71899999999999</v>
      </c>
      <c r="L1689" s="11">
        <v>219.066</v>
      </c>
      <c r="M1689" s="11">
        <v>171.41800000000001</v>
      </c>
      <c r="N1689" s="11">
        <v>142.08799999999999</v>
      </c>
      <c r="O1689" s="11">
        <v>91.158000000000001</v>
      </c>
      <c r="P1689" s="11">
        <v>73.123999999999995</v>
      </c>
      <c r="Q1689" s="11">
        <v>95.539000000000001</v>
      </c>
      <c r="R1689" s="11">
        <v>76.826999999999998</v>
      </c>
      <c r="S1689" s="11">
        <v>72.733000000000004</v>
      </c>
      <c r="T1689" s="11">
        <v>39.5</v>
      </c>
      <c r="U1689" s="11">
        <v>24.181999999999999</v>
      </c>
      <c r="V1689" s="11">
        <v>25.01</v>
      </c>
      <c r="W1689" s="11">
        <v>19.710999999999999</v>
      </c>
      <c r="X1689" s="11">
        <v>16.170000000000002</v>
      </c>
      <c r="Y1689" s="11">
        <v>10.855</v>
      </c>
      <c r="Z1689" s="11">
        <v>2.8149999999999999</v>
      </c>
      <c r="AA1689" s="11">
        <v>0.54200000000000004</v>
      </c>
      <c r="AB1689" s="11">
        <v>5.3999999999999999E-2</v>
      </c>
      <c r="AC1689" s="11">
        <v>3.0000000000000001E-3</v>
      </c>
    </row>
    <row r="1690" spans="1:29" ht="11.5">
      <c r="A1690" s="15">
        <v>1673</v>
      </c>
      <c r="B1690" s="13" t="s">
        <v>1059</v>
      </c>
      <c r="C1690" s="14" t="s">
        <v>1179</v>
      </c>
      <c r="D1690" s="12"/>
      <c r="E1690" s="12">
        <v>762</v>
      </c>
      <c r="F1690" s="13" t="s">
        <v>1110</v>
      </c>
      <c r="G1690" s="12">
        <v>5500</v>
      </c>
      <c r="H1690" s="12">
        <v>1985</v>
      </c>
      <c r="I1690" s="11">
        <v>396.661</v>
      </c>
      <c r="J1690" s="11">
        <v>313.53699999999998</v>
      </c>
      <c r="K1690" s="11">
        <v>275.72399999999999</v>
      </c>
      <c r="L1690" s="11">
        <v>238.744</v>
      </c>
      <c r="M1690" s="11">
        <v>214.83099999999999</v>
      </c>
      <c r="N1690" s="11">
        <v>172.65299999999999</v>
      </c>
      <c r="O1690" s="11">
        <v>139.17599999999999</v>
      </c>
      <c r="P1690" s="11">
        <v>87.96</v>
      </c>
      <c r="Q1690" s="11">
        <v>70.415000000000006</v>
      </c>
      <c r="R1690" s="11">
        <v>90.554000000000002</v>
      </c>
      <c r="S1690" s="11">
        <v>72.492000000000004</v>
      </c>
      <c r="T1690" s="11">
        <v>68.043999999999997</v>
      </c>
      <c r="U1690" s="11">
        <v>35.497</v>
      </c>
      <c r="V1690" s="11">
        <v>20.722999999999999</v>
      </c>
      <c r="W1690" s="11">
        <v>19.768000000000001</v>
      </c>
      <c r="X1690" s="11">
        <v>13.901999999999999</v>
      </c>
      <c r="Y1690" s="11">
        <v>12.832000000000001</v>
      </c>
      <c r="Z1690" s="11">
        <v>3.7959999999999998</v>
      </c>
      <c r="AA1690" s="11">
        <v>0.622</v>
      </c>
      <c r="AB1690" s="11">
        <v>7.2999999999999995E-2</v>
      </c>
      <c r="AC1690" s="11">
        <v>4.0000000000000001E-3</v>
      </c>
    </row>
    <row r="1691" spans="1:29" ht="11.5">
      <c r="A1691" s="15">
        <v>1674</v>
      </c>
      <c r="B1691" s="13" t="s">
        <v>1059</v>
      </c>
      <c r="C1691" s="14" t="s">
        <v>1179</v>
      </c>
      <c r="D1691" s="12"/>
      <c r="E1691" s="12">
        <v>762</v>
      </c>
      <c r="F1691" s="13" t="s">
        <v>1110</v>
      </c>
      <c r="G1691" s="12">
        <v>5500</v>
      </c>
      <c r="H1691" s="12">
        <v>1990</v>
      </c>
      <c r="I1691" s="11">
        <v>476.05799999999999</v>
      </c>
      <c r="J1691" s="11">
        <v>385.49900000000002</v>
      </c>
      <c r="K1691" s="11">
        <v>311.33999999999997</v>
      </c>
      <c r="L1691" s="11">
        <v>268.25400000000002</v>
      </c>
      <c r="M1691" s="11">
        <v>225.57</v>
      </c>
      <c r="N1691" s="11">
        <v>202.53100000000001</v>
      </c>
      <c r="O1691" s="11">
        <v>171.38</v>
      </c>
      <c r="P1691" s="11">
        <v>134.94800000000001</v>
      </c>
      <c r="Q1691" s="11">
        <v>84.186000000000007</v>
      </c>
      <c r="R1691" s="11">
        <v>67.661000000000001</v>
      </c>
      <c r="S1691" s="11">
        <v>85.168999999999997</v>
      </c>
      <c r="T1691" s="11">
        <v>67.382000000000005</v>
      </c>
      <c r="U1691" s="11">
        <v>61.518000000000001</v>
      </c>
      <c r="V1691" s="11">
        <v>30.387</v>
      </c>
      <c r="W1691" s="11">
        <v>16.805</v>
      </c>
      <c r="X1691" s="11">
        <v>14.106</v>
      </c>
      <c r="Y1691" s="11">
        <v>10.858000000000001</v>
      </c>
      <c r="Z1691" s="11">
        <v>4.5570000000000004</v>
      </c>
      <c r="AA1691" s="11">
        <v>0.85199999999999998</v>
      </c>
      <c r="AB1691" s="11">
        <v>8.4000000000000005E-2</v>
      </c>
      <c r="AC1691" s="11">
        <v>6.0000000000000001E-3</v>
      </c>
    </row>
    <row r="1692" spans="1:29" ht="11.5">
      <c r="A1692" s="15">
        <v>1675</v>
      </c>
      <c r="B1692" s="13" t="s">
        <v>1059</v>
      </c>
      <c r="C1692" s="14" t="s">
        <v>1179</v>
      </c>
      <c r="D1692" s="12"/>
      <c r="E1692" s="12">
        <v>762</v>
      </c>
      <c r="F1692" s="13" t="s">
        <v>1110</v>
      </c>
      <c r="G1692" s="12">
        <v>5500</v>
      </c>
      <c r="H1692" s="12">
        <v>1995</v>
      </c>
      <c r="I1692" s="11">
        <v>469.56400000000002</v>
      </c>
      <c r="J1692" s="11">
        <v>452.36200000000002</v>
      </c>
      <c r="K1692" s="11">
        <v>371.827</v>
      </c>
      <c r="L1692" s="11">
        <v>296.41800000000001</v>
      </c>
      <c r="M1692" s="11">
        <v>249.655</v>
      </c>
      <c r="N1692" s="11">
        <v>207.80199999999999</v>
      </c>
      <c r="O1692" s="11">
        <v>188.43</v>
      </c>
      <c r="P1692" s="11">
        <v>158.74199999999999</v>
      </c>
      <c r="Q1692" s="11">
        <v>121.724</v>
      </c>
      <c r="R1692" s="11">
        <v>73.856999999999999</v>
      </c>
      <c r="S1692" s="11">
        <v>59.64</v>
      </c>
      <c r="T1692" s="11">
        <v>74.453000000000003</v>
      </c>
      <c r="U1692" s="11">
        <v>56.493000000000002</v>
      </c>
      <c r="V1692" s="11">
        <v>49.966000000000001</v>
      </c>
      <c r="W1692" s="11">
        <v>22.638000000000002</v>
      </c>
      <c r="X1692" s="11">
        <v>10.135999999999999</v>
      </c>
      <c r="Y1692" s="11">
        <v>7.3129999999999997</v>
      </c>
      <c r="Z1692" s="11">
        <v>3.9809999999999999</v>
      </c>
      <c r="AA1692" s="11">
        <v>1.1339999999999999</v>
      </c>
      <c r="AB1692" s="11">
        <v>0.129</v>
      </c>
      <c r="AC1692" s="11">
        <v>7.0000000000000001E-3</v>
      </c>
    </row>
    <row r="1693" spans="1:29" ht="11.5">
      <c r="A1693" s="15">
        <v>1676</v>
      </c>
      <c r="B1693" s="13" t="s">
        <v>1059</v>
      </c>
      <c r="C1693" s="14" t="s">
        <v>1179</v>
      </c>
      <c r="D1693" s="12"/>
      <c r="E1693" s="12">
        <v>762</v>
      </c>
      <c r="F1693" s="13" t="s">
        <v>1110</v>
      </c>
      <c r="G1693" s="12">
        <v>5500</v>
      </c>
      <c r="H1693" s="12">
        <v>2000</v>
      </c>
      <c r="I1693" s="11">
        <v>455.66800000000001</v>
      </c>
      <c r="J1693" s="11">
        <v>449.58499999999998</v>
      </c>
      <c r="K1693" s="11">
        <v>438.1</v>
      </c>
      <c r="L1693" s="11">
        <v>354.39</v>
      </c>
      <c r="M1693" s="11">
        <v>273.78199999999998</v>
      </c>
      <c r="N1693" s="11">
        <v>232.01900000000001</v>
      </c>
      <c r="O1693" s="11">
        <v>197.81299999999999</v>
      </c>
      <c r="P1693" s="11">
        <v>182.005</v>
      </c>
      <c r="Q1693" s="11">
        <v>141.46</v>
      </c>
      <c r="R1693" s="11">
        <v>105.411</v>
      </c>
      <c r="S1693" s="11">
        <v>64.338999999999999</v>
      </c>
      <c r="T1693" s="11">
        <v>51.66</v>
      </c>
      <c r="U1693" s="11">
        <v>61.914000000000001</v>
      </c>
      <c r="V1693" s="11">
        <v>43.981000000000002</v>
      </c>
      <c r="W1693" s="11">
        <v>37.750999999999998</v>
      </c>
      <c r="X1693" s="11">
        <v>15.118</v>
      </c>
      <c r="Y1693" s="11">
        <v>4.9169999999999998</v>
      </c>
      <c r="Z1693" s="11">
        <v>2.6720000000000002</v>
      </c>
      <c r="AA1693" s="11">
        <v>0.96499999999999997</v>
      </c>
      <c r="AB1693" s="11">
        <v>0.16300000000000001</v>
      </c>
      <c r="AC1693" s="11">
        <v>0.01</v>
      </c>
    </row>
    <row r="1694" spans="1:29" ht="11.5">
      <c r="A1694" s="15">
        <v>1677</v>
      </c>
      <c r="B1694" s="13" t="s">
        <v>1059</v>
      </c>
      <c r="C1694" s="14" t="s">
        <v>1179</v>
      </c>
      <c r="D1694" s="12"/>
      <c r="E1694" s="12">
        <v>762</v>
      </c>
      <c r="F1694" s="13" t="s">
        <v>1110</v>
      </c>
      <c r="G1694" s="12">
        <v>5500</v>
      </c>
      <c r="H1694" s="12">
        <v>2005</v>
      </c>
      <c r="I1694" s="11">
        <v>440.03300000000002</v>
      </c>
      <c r="J1694" s="11">
        <v>431.35700000000003</v>
      </c>
      <c r="K1694" s="11">
        <v>447.45400000000001</v>
      </c>
      <c r="L1694" s="11">
        <v>432.65899999999999</v>
      </c>
      <c r="M1694" s="11">
        <v>343.70699999999999</v>
      </c>
      <c r="N1694" s="11">
        <v>258.428</v>
      </c>
      <c r="O1694" s="11">
        <v>221.09</v>
      </c>
      <c r="P1694" s="11">
        <v>189.381</v>
      </c>
      <c r="Q1694" s="11">
        <v>180.35499999999999</v>
      </c>
      <c r="R1694" s="11">
        <v>138.29400000000001</v>
      </c>
      <c r="S1694" s="11">
        <v>104.136</v>
      </c>
      <c r="T1694" s="11">
        <v>55.957999999999998</v>
      </c>
      <c r="U1694" s="11">
        <v>46.965000000000003</v>
      </c>
      <c r="V1694" s="11">
        <v>51.587000000000003</v>
      </c>
      <c r="W1694" s="11">
        <v>33.125999999999998</v>
      </c>
      <c r="X1694" s="11">
        <v>26.248999999999999</v>
      </c>
      <c r="Y1694" s="11">
        <v>9.7240000000000002</v>
      </c>
      <c r="Z1694" s="11">
        <v>1.8109999999999999</v>
      </c>
      <c r="AA1694" s="11">
        <v>0.623</v>
      </c>
      <c r="AB1694" s="11">
        <v>0.13600000000000001</v>
      </c>
      <c r="AC1694" s="11">
        <v>1.2999999999999999E-2</v>
      </c>
    </row>
    <row r="1695" spans="1:29" ht="11.5">
      <c r="A1695" s="15">
        <v>1678</v>
      </c>
      <c r="B1695" s="13" t="s">
        <v>1059</v>
      </c>
      <c r="C1695" s="14" t="s">
        <v>1179</v>
      </c>
      <c r="D1695" s="12"/>
      <c r="E1695" s="12">
        <v>762</v>
      </c>
      <c r="F1695" s="13" t="s">
        <v>1110</v>
      </c>
      <c r="G1695" s="12">
        <v>5500</v>
      </c>
      <c r="H1695" s="12">
        <v>2010</v>
      </c>
      <c r="I1695" s="11">
        <v>507.91300000000001</v>
      </c>
      <c r="J1695" s="11">
        <v>424.85300000000001</v>
      </c>
      <c r="K1695" s="11">
        <v>445.62900000000002</v>
      </c>
      <c r="L1695" s="11">
        <v>438.91199999999998</v>
      </c>
      <c r="M1695" s="11">
        <v>416.84</v>
      </c>
      <c r="N1695" s="11">
        <v>323.65600000000001</v>
      </c>
      <c r="O1695" s="11">
        <v>252.18199999999999</v>
      </c>
      <c r="P1695" s="11">
        <v>214.863</v>
      </c>
      <c r="Q1695" s="11">
        <v>195.07300000000001</v>
      </c>
      <c r="R1695" s="11">
        <v>175.49600000000001</v>
      </c>
      <c r="S1695" s="11">
        <v>138.922</v>
      </c>
      <c r="T1695" s="11">
        <v>86.045000000000002</v>
      </c>
      <c r="U1695" s="11">
        <v>55.122999999999998</v>
      </c>
      <c r="V1695" s="11">
        <v>38.073999999999998</v>
      </c>
      <c r="W1695" s="11">
        <v>39.131</v>
      </c>
      <c r="X1695" s="11">
        <v>23.925999999999998</v>
      </c>
      <c r="Y1695" s="11">
        <v>16.899000000000001</v>
      </c>
      <c r="Z1695" s="11">
        <v>3.754</v>
      </c>
      <c r="AA1695" s="11">
        <v>0.44400000000000001</v>
      </c>
      <c r="AB1695" s="11">
        <v>9.0999999999999998E-2</v>
      </c>
      <c r="AC1695" s="11">
        <v>1.2E-2</v>
      </c>
    </row>
    <row r="1696" spans="1:29" ht="11.5">
      <c r="A1696" s="15">
        <v>1679</v>
      </c>
      <c r="B1696" s="13" t="s">
        <v>1059</v>
      </c>
      <c r="C1696" s="14" t="s">
        <v>1179</v>
      </c>
      <c r="D1696" s="12"/>
      <c r="E1696" s="12">
        <v>762</v>
      </c>
      <c r="F1696" s="13" t="s">
        <v>1110</v>
      </c>
      <c r="G1696" s="12">
        <v>5500</v>
      </c>
      <c r="H1696" s="12">
        <v>2015</v>
      </c>
      <c r="I1696" s="11">
        <v>629.72799999999995</v>
      </c>
      <c r="J1696" s="11">
        <v>503.94900000000001</v>
      </c>
      <c r="K1696" s="11">
        <v>422.85199999999998</v>
      </c>
      <c r="L1696" s="11">
        <v>438.00099999999998</v>
      </c>
      <c r="M1696" s="11">
        <v>425.38200000000001</v>
      </c>
      <c r="N1696" s="11">
        <v>402.94099999999997</v>
      </c>
      <c r="O1696" s="11">
        <v>311.85399999999998</v>
      </c>
      <c r="P1696" s="11">
        <v>242.465</v>
      </c>
      <c r="Q1696" s="11">
        <v>206.78</v>
      </c>
      <c r="R1696" s="11">
        <v>187.809</v>
      </c>
      <c r="S1696" s="11">
        <v>167.71100000000001</v>
      </c>
      <c r="T1696" s="11">
        <v>130.01300000000001</v>
      </c>
      <c r="U1696" s="11">
        <v>77.239999999999995</v>
      </c>
      <c r="V1696" s="11">
        <v>46.482999999999997</v>
      </c>
      <c r="W1696" s="11">
        <v>28.943999999999999</v>
      </c>
      <c r="X1696" s="11">
        <v>24.914999999999999</v>
      </c>
      <c r="Y1696" s="11">
        <v>11.444000000000001</v>
      </c>
      <c r="Z1696" s="11">
        <v>5.9429999999999996</v>
      </c>
      <c r="AA1696" s="11">
        <v>0.82199999999999995</v>
      </c>
      <c r="AB1696" s="11">
        <v>5.3999999999999999E-2</v>
      </c>
      <c r="AC1696" s="11">
        <v>6.0000000000000001E-3</v>
      </c>
    </row>
    <row r="1697" spans="1:29" ht="11.5">
      <c r="A1697" s="15">
        <v>1680</v>
      </c>
      <c r="B1697" s="13" t="s">
        <v>1059</v>
      </c>
      <c r="C1697" s="14" t="s">
        <v>1179</v>
      </c>
      <c r="D1697" s="12"/>
      <c r="E1697" s="12">
        <v>762</v>
      </c>
      <c r="F1697" s="13" t="s">
        <v>1110</v>
      </c>
      <c r="G1697" s="12">
        <v>5500</v>
      </c>
      <c r="H1697" s="12">
        <v>2020</v>
      </c>
      <c r="I1697" s="11">
        <v>697.53499999999997</v>
      </c>
      <c r="J1697" s="11">
        <v>626.64800000000002</v>
      </c>
      <c r="K1697" s="11">
        <v>502.33600000000001</v>
      </c>
      <c r="L1697" s="11">
        <v>415.923</v>
      </c>
      <c r="M1697" s="11">
        <v>425.447</v>
      </c>
      <c r="N1697" s="11">
        <v>412.512</v>
      </c>
      <c r="O1697" s="11">
        <v>391.55700000000002</v>
      </c>
      <c r="P1697" s="11">
        <v>302.351</v>
      </c>
      <c r="Q1697" s="11">
        <v>234.756</v>
      </c>
      <c r="R1697" s="11">
        <v>200.017</v>
      </c>
      <c r="S1697" s="11">
        <v>180.41300000000001</v>
      </c>
      <c r="T1697" s="11">
        <v>158.148</v>
      </c>
      <c r="U1697" s="11">
        <v>118.13500000000001</v>
      </c>
      <c r="V1697" s="11">
        <v>66.177000000000007</v>
      </c>
      <c r="W1697" s="11">
        <v>36.110999999999997</v>
      </c>
      <c r="X1697" s="11">
        <v>18.974</v>
      </c>
      <c r="Y1697" s="11">
        <v>12.86</v>
      </c>
      <c r="Z1697" s="11">
        <v>4.3049999999999997</v>
      </c>
      <c r="AA1697" s="11">
        <v>1.4179999999999999</v>
      </c>
      <c r="AB1697" s="11">
        <v>0.111</v>
      </c>
      <c r="AC1697" s="11">
        <v>4.0000000000000001E-3</v>
      </c>
    </row>
    <row r="1698" spans="1:29" ht="11.5">
      <c r="A1698" s="15">
        <v>1681</v>
      </c>
      <c r="B1698" s="13" t="s">
        <v>1059</v>
      </c>
      <c r="C1698" s="14" t="s">
        <v>1180</v>
      </c>
      <c r="D1698" s="12"/>
      <c r="E1698" s="12">
        <v>795</v>
      </c>
      <c r="F1698" s="13" t="s">
        <v>1110</v>
      </c>
      <c r="G1698" s="12">
        <v>5500</v>
      </c>
      <c r="H1698" s="12">
        <v>1950</v>
      </c>
      <c r="I1698" s="11">
        <v>72.838999999999999</v>
      </c>
      <c r="J1698" s="11">
        <v>57.155000000000001</v>
      </c>
      <c r="K1698" s="11">
        <v>75.337999999999994</v>
      </c>
      <c r="L1698" s="11">
        <v>62.948999999999998</v>
      </c>
      <c r="M1698" s="11">
        <v>61.247999999999998</v>
      </c>
      <c r="N1698" s="11">
        <v>35.070999999999998</v>
      </c>
      <c r="O1698" s="11">
        <v>26.678000000000001</v>
      </c>
      <c r="P1698" s="11">
        <v>33.372999999999998</v>
      </c>
      <c r="Q1698" s="11">
        <v>33.371000000000002</v>
      </c>
      <c r="R1698" s="11">
        <v>32.173999999999999</v>
      </c>
      <c r="S1698" s="11">
        <v>24.978999999999999</v>
      </c>
      <c r="T1698" s="11">
        <v>21.681999999999999</v>
      </c>
      <c r="U1698" s="11">
        <v>22.88</v>
      </c>
      <c r="V1698" s="11">
        <v>15.887</v>
      </c>
      <c r="W1698" s="11">
        <v>9.5920000000000005</v>
      </c>
      <c r="X1698" s="11">
        <v>5.2969999999999997</v>
      </c>
      <c r="Y1698" s="11">
        <v>1.998</v>
      </c>
      <c r="Z1698" s="11">
        <v>0.81200000000000006</v>
      </c>
      <c r="AA1698" s="11">
        <v>0.23899999999999999</v>
      </c>
      <c r="AB1698" s="11">
        <v>4.3999999999999997E-2</v>
      </c>
      <c r="AC1698" s="11">
        <v>5.0000000000000001E-3</v>
      </c>
    </row>
    <row r="1699" spans="1:29" ht="11.5">
      <c r="A1699" s="15">
        <v>1682</v>
      </c>
      <c r="B1699" s="13" t="s">
        <v>1059</v>
      </c>
      <c r="C1699" s="14" t="s">
        <v>1180</v>
      </c>
      <c r="D1699" s="12"/>
      <c r="E1699" s="12">
        <v>795</v>
      </c>
      <c r="F1699" s="13" t="s">
        <v>1110</v>
      </c>
      <c r="G1699" s="12">
        <v>5500</v>
      </c>
      <c r="H1699" s="12">
        <v>1955</v>
      </c>
      <c r="I1699" s="11">
        <v>108.705</v>
      </c>
      <c r="J1699" s="11">
        <v>70.245999999999995</v>
      </c>
      <c r="K1699" s="11">
        <v>57.173999999999999</v>
      </c>
      <c r="L1699" s="11">
        <v>75.134</v>
      </c>
      <c r="M1699" s="11">
        <v>62.462000000000003</v>
      </c>
      <c r="N1699" s="11">
        <v>60.366</v>
      </c>
      <c r="O1699" s="11">
        <v>34.424999999999997</v>
      </c>
      <c r="P1699" s="11">
        <v>25.943000000000001</v>
      </c>
      <c r="Q1699" s="11">
        <v>32.029000000000003</v>
      </c>
      <c r="R1699" s="11">
        <v>31.53</v>
      </c>
      <c r="S1699" s="11">
        <v>29.335000000000001</v>
      </c>
      <c r="T1699" s="11">
        <v>21.952000000000002</v>
      </c>
      <c r="U1699" s="11">
        <v>18.161000000000001</v>
      </c>
      <c r="V1699" s="11">
        <v>17.561</v>
      </c>
      <c r="W1699" s="11">
        <v>11.175000000000001</v>
      </c>
      <c r="X1699" s="11">
        <v>5.9870000000000001</v>
      </c>
      <c r="Y1699" s="11">
        <v>2.7389999999999999</v>
      </c>
      <c r="Z1699" s="11">
        <v>0.71399999999999997</v>
      </c>
      <c r="AA1699" s="11">
        <v>0.19900000000000001</v>
      </c>
      <c r="AB1699" s="11">
        <v>3.5000000000000003E-2</v>
      </c>
      <c r="AC1699" s="11">
        <v>4.0000000000000001E-3</v>
      </c>
    </row>
    <row r="1700" spans="1:29" ht="11.5">
      <c r="A1700" s="15">
        <v>1683</v>
      </c>
      <c r="B1700" s="13" t="s">
        <v>1059</v>
      </c>
      <c r="C1700" s="14" t="s">
        <v>1180</v>
      </c>
      <c r="D1700" s="12"/>
      <c r="E1700" s="12">
        <v>795</v>
      </c>
      <c r="F1700" s="13" t="s">
        <v>1110</v>
      </c>
      <c r="G1700" s="12">
        <v>5500</v>
      </c>
      <c r="H1700" s="12">
        <v>1960</v>
      </c>
      <c r="I1700" s="11">
        <v>144.608</v>
      </c>
      <c r="J1700" s="11">
        <v>106.544</v>
      </c>
      <c r="K1700" s="11">
        <v>71.186999999999998</v>
      </c>
      <c r="L1700" s="11">
        <v>58.088000000000001</v>
      </c>
      <c r="M1700" s="11">
        <v>75.385999999999996</v>
      </c>
      <c r="N1700" s="11">
        <v>62.588000000000001</v>
      </c>
      <c r="O1700" s="11">
        <v>60.088999999999999</v>
      </c>
      <c r="P1700" s="11">
        <v>34.094000000000001</v>
      </c>
      <c r="Q1700" s="11">
        <v>25.395</v>
      </c>
      <c r="R1700" s="11">
        <v>30.794</v>
      </c>
      <c r="S1700" s="11">
        <v>29.294</v>
      </c>
      <c r="T1700" s="11">
        <v>26.295000000000002</v>
      </c>
      <c r="U1700" s="11">
        <v>18.797000000000001</v>
      </c>
      <c r="V1700" s="11">
        <v>14.297000000000001</v>
      </c>
      <c r="W1700" s="11">
        <v>12.599</v>
      </c>
      <c r="X1700" s="11">
        <v>7.1989999999999998</v>
      </c>
      <c r="Y1700" s="11">
        <v>3.242</v>
      </c>
      <c r="Z1700" s="11">
        <v>1.0349999999999999</v>
      </c>
      <c r="AA1700" s="11">
        <v>0.187</v>
      </c>
      <c r="AB1700" s="11">
        <v>3.2000000000000001E-2</v>
      </c>
      <c r="AC1700" s="11">
        <v>4.0000000000000001E-3</v>
      </c>
    </row>
    <row r="1701" spans="1:29" ht="11.5">
      <c r="A1701" s="15">
        <v>1684</v>
      </c>
      <c r="B1701" s="13" t="s">
        <v>1059</v>
      </c>
      <c r="C1701" s="14" t="s">
        <v>1180</v>
      </c>
      <c r="D1701" s="12"/>
      <c r="E1701" s="12">
        <v>795</v>
      </c>
      <c r="F1701" s="13" t="s">
        <v>1110</v>
      </c>
      <c r="G1701" s="12">
        <v>5500</v>
      </c>
      <c r="H1701" s="12">
        <v>1965</v>
      </c>
      <c r="I1701" s="11">
        <v>173.53399999999999</v>
      </c>
      <c r="J1701" s="11">
        <v>141.84899999999999</v>
      </c>
      <c r="K1701" s="11">
        <v>107.408</v>
      </c>
      <c r="L1701" s="11">
        <v>71.872</v>
      </c>
      <c r="M1701" s="11">
        <v>58.378</v>
      </c>
      <c r="N1701" s="11">
        <v>75.072000000000003</v>
      </c>
      <c r="O1701" s="11">
        <v>62.276000000000003</v>
      </c>
      <c r="P1701" s="11">
        <v>59.079000000000001</v>
      </c>
      <c r="Q1701" s="11">
        <v>33.287999999999997</v>
      </c>
      <c r="R1701" s="11">
        <v>24.491</v>
      </c>
      <c r="S1701" s="11">
        <v>28.69</v>
      </c>
      <c r="T1701" s="11">
        <v>26.39</v>
      </c>
      <c r="U1701" s="11">
        <v>22.591999999999999</v>
      </c>
      <c r="V1701" s="11">
        <v>14.994</v>
      </c>
      <c r="W1701" s="11">
        <v>10.496</v>
      </c>
      <c r="X1701" s="11">
        <v>8.1969999999999992</v>
      </c>
      <c r="Y1701" s="11">
        <v>3.778</v>
      </c>
      <c r="Z1701" s="11">
        <v>1.2929999999999999</v>
      </c>
      <c r="AA1701" s="11">
        <v>0.28799999999999998</v>
      </c>
      <c r="AB1701" s="11">
        <v>3.4000000000000002E-2</v>
      </c>
      <c r="AC1701" s="11">
        <v>4.0000000000000001E-3</v>
      </c>
    </row>
    <row r="1702" spans="1:29" ht="11.5">
      <c r="A1702" s="15">
        <v>1685</v>
      </c>
      <c r="B1702" s="13" t="s">
        <v>1059</v>
      </c>
      <c r="C1702" s="14" t="s">
        <v>1180</v>
      </c>
      <c r="D1702" s="12"/>
      <c r="E1702" s="12">
        <v>795</v>
      </c>
      <c r="F1702" s="13" t="s">
        <v>1110</v>
      </c>
      <c r="G1702" s="12">
        <v>5500</v>
      </c>
      <c r="H1702" s="12">
        <v>1970</v>
      </c>
      <c r="I1702" s="11">
        <v>180.72800000000001</v>
      </c>
      <c r="J1702" s="11">
        <v>170.696</v>
      </c>
      <c r="K1702" s="11">
        <v>142.97399999999999</v>
      </c>
      <c r="L1702" s="11">
        <v>108.21</v>
      </c>
      <c r="M1702" s="11">
        <v>72.141000000000005</v>
      </c>
      <c r="N1702" s="11">
        <v>58.360999999999997</v>
      </c>
      <c r="O1702" s="11">
        <v>74.688000000000002</v>
      </c>
      <c r="P1702" s="11">
        <v>61.512999999999998</v>
      </c>
      <c r="Q1702" s="11">
        <v>57.709000000000003</v>
      </c>
      <c r="R1702" s="11">
        <v>32.222999999999999</v>
      </c>
      <c r="S1702" s="11">
        <v>23.03</v>
      </c>
      <c r="T1702" s="11">
        <v>25.972000000000001</v>
      </c>
      <c r="U1702" s="11">
        <v>22.89</v>
      </c>
      <c r="V1702" s="11">
        <v>18.138000000000002</v>
      </c>
      <c r="W1702" s="11">
        <v>11.069000000000001</v>
      </c>
      <c r="X1702" s="11">
        <v>6.9560000000000004</v>
      </c>
      <c r="Y1702" s="11">
        <v>4.3810000000000002</v>
      </c>
      <c r="Z1702" s="11">
        <v>1.585</v>
      </c>
      <c r="AA1702" s="11">
        <v>0.38400000000000001</v>
      </c>
      <c r="AB1702" s="11">
        <v>5.2999999999999999E-2</v>
      </c>
      <c r="AC1702" s="11">
        <v>4.0000000000000001E-3</v>
      </c>
    </row>
    <row r="1703" spans="1:29" ht="11.5">
      <c r="A1703" s="15">
        <v>1686</v>
      </c>
      <c r="B1703" s="13" t="s">
        <v>1059</v>
      </c>
      <c r="C1703" s="14" t="s">
        <v>1180</v>
      </c>
      <c r="D1703" s="12"/>
      <c r="E1703" s="12">
        <v>795</v>
      </c>
      <c r="F1703" s="13" t="s">
        <v>1110</v>
      </c>
      <c r="G1703" s="12">
        <v>5500</v>
      </c>
      <c r="H1703" s="12">
        <v>1975</v>
      </c>
      <c r="I1703" s="11">
        <v>200.74100000000001</v>
      </c>
      <c r="J1703" s="11">
        <v>180.99600000000001</v>
      </c>
      <c r="K1703" s="11">
        <v>167.953</v>
      </c>
      <c r="L1703" s="11">
        <v>141.584</v>
      </c>
      <c r="M1703" s="11">
        <v>110.072</v>
      </c>
      <c r="N1703" s="11">
        <v>73.253</v>
      </c>
      <c r="O1703" s="11">
        <v>57.241999999999997</v>
      </c>
      <c r="P1703" s="11">
        <v>72.986000000000004</v>
      </c>
      <c r="Q1703" s="11">
        <v>58.418999999999997</v>
      </c>
      <c r="R1703" s="11">
        <v>54.197000000000003</v>
      </c>
      <c r="S1703" s="11">
        <v>30.597999999999999</v>
      </c>
      <c r="T1703" s="11">
        <v>21.093</v>
      </c>
      <c r="U1703" s="11">
        <v>22.632999999999999</v>
      </c>
      <c r="V1703" s="11">
        <v>17.596</v>
      </c>
      <c r="W1703" s="11">
        <v>13.368</v>
      </c>
      <c r="X1703" s="11">
        <v>7.1040000000000001</v>
      </c>
      <c r="Y1703" s="11">
        <v>4.4349999999999996</v>
      </c>
      <c r="Z1703" s="11">
        <v>1.8839999999999999</v>
      </c>
      <c r="AA1703" s="11">
        <v>0.48299999999999998</v>
      </c>
      <c r="AB1703" s="11">
        <v>7.3999999999999996E-2</v>
      </c>
      <c r="AC1703" s="11">
        <v>7.0000000000000001E-3</v>
      </c>
    </row>
    <row r="1704" spans="1:29" ht="11.5">
      <c r="A1704" s="15">
        <v>1687</v>
      </c>
      <c r="B1704" s="13" t="s">
        <v>1059</v>
      </c>
      <c r="C1704" s="14" t="s">
        <v>1180</v>
      </c>
      <c r="D1704" s="12"/>
      <c r="E1704" s="12">
        <v>795</v>
      </c>
      <c r="F1704" s="13" t="s">
        <v>1110</v>
      </c>
      <c r="G1704" s="12">
        <v>5500</v>
      </c>
      <c r="H1704" s="12">
        <v>1980</v>
      </c>
      <c r="I1704" s="11">
        <v>226.19399999999999</v>
      </c>
      <c r="J1704" s="11">
        <v>195.95500000000001</v>
      </c>
      <c r="K1704" s="11">
        <v>180.10599999999999</v>
      </c>
      <c r="L1704" s="11">
        <v>163.11600000000001</v>
      </c>
      <c r="M1704" s="11">
        <v>143.89400000000001</v>
      </c>
      <c r="N1704" s="11">
        <v>106.85899999999999</v>
      </c>
      <c r="O1704" s="11">
        <v>73.686000000000007</v>
      </c>
      <c r="P1704" s="11">
        <v>51.093000000000004</v>
      </c>
      <c r="Q1704" s="11">
        <v>69.016000000000005</v>
      </c>
      <c r="R1704" s="11">
        <v>54.021000000000001</v>
      </c>
      <c r="S1704" s="11">
        <v>51.448999999999998</v>
      </c>
      <c r="T1704" s="11">
        <v>28.265000000000001</v>
      </c>
      <c r="U1704" s="11">
        <v>18.405999999999999</v>
      </c>
      <c r="V1704" s="11">
        <v>17.86</v>
      </c>
      <c r="W1704" s="11">
        <v>12.840999999999999</v>
      </c>
      <c r="X1704" s="11">
        <v>8.7889999999999997</v>
      </c>
      <c r="Y1704" s="11">
        <v>4.3520000000000003</v>
      </c>
      <c r="Z1704" s="11">
        <v>1.8919999999999999</v>
      </c>
      <c r="AA1704" s="11">
        <v>0.56699999999999995</v>
      </c>
      <c r="AB1704" s="11">
        <v>9.1999999999999998E-2</v>
      </c>
      <c r="AC1704" s="11">
        <v>8.9999999999999993E-3</v>
      </c>
    </row>
    <row r="1705" spans="1:29" ht="11.5">
      <c r="A1705" s="15">
        <v>1688</v>
      </c>
      <c r="B1705" s="13" t="s">
        <v>1059</v>
      </c>
      <c r="C1705" s="14" t="s">
        <v>1180</v>
      </c>
      <c r="D1705" s="12"/>
      <c r="E1705" s="12">
        <v>795</v>
      </c>
      <c r="F1705" s="13" t="s">
        <v>1110</v>
      </c>
      <c r="G1705" s="12">
        <v>5500</v>
      </c>
      <c r="H1705" s="12">
        <v>1985</v>
      </c>
      <c r="I1705" s="11">
        <v>251.11799999999999</v>
      </c>
      <c r="J1705" s="11">
        <v>220.32300000000001</v>
      </c>
      <c r="K1705" s="11">
        <v>193.42400000000001</v>
      </c>
      <c r="L1705" s="11">
        <v>175.66300000000001</v>
      </c>
      <c r="M1705" s="11">
        <v>160.97399999999999</v>
      </c>
      <c r="N1705" s="11">
        <v>138.952</v>
      </c>
      <c r="O1705" s="11">
        <v>102.413</v>
      </c>
      <c r="P1705" s="11">
        <v>68.739999999999995</v>
      </c>
      <c r="Q1705" s="11">
        <v>47.868000000000002</v>
      </c>
      <c r="R1705" s="11">
        <v>63.921999999999997</v>
      </c>
      <c r="S1705" s="11">
        <v>49.914999999999999</v>
      </c>
      <c r="T1705" s="11">
        <v>46.511000000000003</v>
      </c>
      <c r="U1705" s="11">
        <v>24.544</v>
      </c>
      <c r="V1705" s="11">
        <v>14.938000000000001</v>
      </c>
      <c r="W1705" s="11">
        <v>13.467000000000001</v>
      </c>
      <c r="X1705" s="11">
        <v>8.4600000000000009</v>
      </c>
      <c r="Y1705" s="11">
        <v>5.2140000000000004</v>
      </c>
      <c r="Z1705" s="11">
        <v>1.869</v>
      </c>
      <c r="AA1705" s="11">
        <v>0.57199999999999995</v>
      </c>
      <c r="AB1705" s="11">
        <v>0.107</v>
      </c>
      <c r="AC1705" s="11">
        <v>1.0999999999999999E-2</v>
      </c>
    </row>
    <row r="1706" spans="1:29" ht="11.5">
      <c r="A1706" s="15">
        <v>1689</v>
      </c>
      <c r="B1706" s="13" t="s">
        <v>1059</v>
      </c>
      <c r="C1706" s="14" t="s">
        <v>1180</v>
      </c>
      <c r="D1706" s="12"/>
      <c r="E1706" s="12">
        <v>795</v>
      </c>
      <c r="F1706" s="13" t="s">
        <v>1110</v>
      </c>
      <c r="G1706" s="12">
        <v>5500</v>
      </c>
      <c r="H1706" s="12">
        <v>1990</v>
      </c>
      <c r="I1706" s="11">
        <v>294.084</v>
      </c>
      <c r="J1706" s="11">
        <v>243.815</v>
      </c>
      <c r="K1706" s="11">
        <v>218.642</v>
      </c>
      <c r="L1706" s="11">
        <v>188.44499999999999</v>
      </c>
      <c r="M1706" s="11">
        <v>173.61199999999999</v>
      </c>
      <c r="N1706" s="11">
        <v>153.261</v>
      </c>
      <c r="O1706" s="11">
        <v>133.91900000000001</v>
      </c>
      <c r="P1706" s="11">
        <v>99.537999999999997</v>
      </c>
      <c r="Q1706" s="11">
        <v>65.763000000000005</v>
      </c>
      <c r="R1706" s="11">
        <v>45.746000000000002</v>
      </c>
      <c r="S1706" s="11">
        <v>59.460999999999999</v>
      </c>
      <c r="T1706" s="11">
        <v>45.457999999999998</v>
      </c>
      <c r="U1706" s="11">
        <v>40.395000000000003</v>
      </c>
      <c r="V1706" s="11">
        <v>20.18</v>
      </c>
      <c r="W1706" s="11">
        <v>11.302</v>
      </c>
      <c r="X1706" s="11">
        <v>9.1340000000000003</v>
      </c>
      <c r="Y1706" s="11">
        <v>4.827</v>
      </c>
      <c r="Z1706" s="11">
        <v>2.2189999999999999</v>
      </c>
      <c r="AA1706" s="11">
        <v>0.55500000000000005</v>
      </c>
      <c r="AB1706" s="11">
        <v>0.105</v>
      </c>
      <c r="AC1706" s="11">
        <v>1.2E-2</v>
      </c>
    </row>
    <row r="1707" spans="1:29" ht="11.5">
      <c r="A1707" s="15">
        <v>1690</v>
      </c>
      <c r="B1707" s="13" t="s">
        <v>1059</v>
      </c>
      <c r="C1707" s="14" t="s">
        <v>1180</v>
      </c>
      <c r="D1707" s="12"/>
      <c r="E1707" s="12">
        <v>795</v>
      </c>
      <c r="F1707" s="13" t="s">
        <v>1110</v>
      </c>
      <c r="G1707" s="12">
        <v>5500</v>
      </c>
      <c r="H1707" s="12">
        <v>1995</v>
      </c>
      <c r="I1707" s="11">
        <v>303.19</v>
      </c>
      <c r="J1707" s="11">
        <v>291.31799999999998</v>
      </c>
      <c r="K1707" s="11">
        <v>245.26599999999999</v>
      </c>
      <c r="L1707" s="11">
        <v>220.24799999999999</v>
      </c>
      <c r="M1707" s="11">
        <v>189.15799999999999</v>
      </c>
      <c r="N1707" s="11">
        <v>173.35400000000001</v>
      </c>
      <c r="O1707" s="11">
        <v>152.304</v>
      </c>
      <c r="P1707" s="11">
        <v>132.291</v>
      </c>
      <c r="Q1707" s="11">
        <v>97.388000000000005</v>
      </c>
      <c r="R1707" s="11">
        <v>63.441000000000003</v>
      </c>
      <c r="S1707" s="11">
        <v>43.508000000000003</v>
      </c>
      <c r="T1707" s="11">
        <v>55.011000000000003</v>
      </c>
      <c r="U1707" s="11">
        <v>40.573999999999998</v>
      </c>
      <c r="V1707" s="11">
        <v>33.832999999999998</v>
      </c>
      <c r="W1707" s="11">
        <v>15.393000000000001</v>
      </c>
      <c r="X1707" s="11">
        <v>7.5439999999999996</v>
      </c>
      <c r="Y1707" s="11">
        <v>5.22</v>
      </c>
      <c r="Z1707" s="11">
        <v>1.911</v>
      </c>
      <c r="AA1707" s="11">
        <v>0.59199999999999997</v>
      </c>
      <c r="AB1707" s="11">
        <v>9.0999999999999998E-2</v>
      </c>
      <c r="AC1707" s="11">
        <v>1.0999999999999999E-2</v>
      </c>
    </row>
    <row r="1708" spans="1:29" ht="11.5">
      <c r="A1708" s="15">
        <v>1691</v>
      </c>
      <c r="B1708" s="13" t="s">
        <v>1059</v>
      </c>
      <c r="C1708" s="14" t="s">
        <v>1180</v>
      </c>
      <c r="D1708" s="12"/>
      <c r="E1708" s="12">
        <v>795</v>
      </c>
      <c r="F1708" s="13" t="s">
        <v>1110</v>
      </c>
      <c r="G1708" s="12">
        <v>5500</v>
      </c>
      <c r="H1708" s="12">
        <v>2000</v>
      </c>
      <c r="I1708" s="11">
        <v>247.72800000000001</v>
      </c>
      <c r="J1708" s="11">
        <v>294.13900000000001</v>
      </c>
      <c r="K1708" s="11">
        <v>286.15499999999997</v>
      </c>
      <c r="L1708" s="11">
        <v>241.24199999999999</v>
      </c>
      <c r="M1708" s="11">
        <v>215.721</v>
      </c>
      <c r="N1708" s="11">
        <v>184.16200000000001</v>
      </c>
      <c r="O1708" s="11">
        <v>167.92</v>
      </c>
      <c r="P1708" s="11">
        <v>146.75399999999999</v>
      </c>
      <c r="Q1708" s="11">
        <v>126.41200000000001</v>
      </c>
      <c r="R1708" s="11">
        <v>91.721999999999994</v>
      </c>
      <c r="S1708" s="11">
        <v>58.594999999999999</v>
      </c>
      <c r="T1708" s="11">
        <v>39.018999999999998</v>
      </c>
      <c r="U1708" s="11">
        <v>47.723999999999997</v>
      </c>
      <c r="V1708" s="11">
        <v>33.197000000000003</v>
      </c>
      <c r="W1708" s="11">
        <v>25.341999999999999</v>
      </c>
      <c r="X1708" s="11">
        <v>10.081</v>
      </c>
      <c r="Y1708" s="11">
        <v>4.1189999999999998</v>
      </c>
      <c r="Z1708" s="11">
        <v>2.14</v>
      </c>
      <c r="AA1708" s="11">
        <v>0.54300000000000004</v>
      </c>
      <c r="AB1708" s="11">
        <v>0.106</v>
      </c>
      <c r="AC1708" s="11">
        <v>1.0999999999999999E-2</v>
      </c>
    </row>
    <row r="1709" spans="1:29" ht="11.5">
      <c r="A1709" s="15">
        <v>1692</v>
      </c>
      <c r="B1709" s="13" t="s">
        <v>1059</v>
      </c>
      <c r="C1709" s="14" t="s">
        <v>1180</v>
      </c>
      <c r="D1709" s="12"/>
      <c r="E1709" s="12">
        <v>795</v>
      </c>
      <c r="F1709" s="13" t="s">
        <v>1110</v>
      </c>
      <c r="G1709" s="12">
        <v>5500</v>
      </c>
      <c r="H1709" s="12">
        <v>2005</v>
      </c>
      <c r="I1709" s="11">
        <v>254.26599999999999</v>
      </c>
      <c r="J1709" s="11">
        <v>241.90199999999999</v>
      </c>
      <c r="K1709" s="11">
        <v>288.21800000000002</v>
      </c>
      <c r="L1709" s="11">
        <v>277.51499999999999</v>
      </c>
      <c r="M1709" s="11">
        <v>229.614</v>
      </c>
      <c r="N1709" s="11">
        <v>203.16800000000001</v>
      </c>
      <c r="O1709" s="11">
        <v>172.941</v>
      </c>
      <c r="P1709" s="11">
        <v>158.24299999999999</v>
      </c>
      <c r="Q1709" s="11">
        <v>137.91999999999999</v>
      </c>
      <c r="R1709" s="11">
        <v>117.30800000000001</v>
      </c>
      <c r="S1709" s="11">
        <v>83.539000000000001</v>
      </c>
      <c r="T1709" s="11">
        <v>52.097000000000001</v>
      </c>
      <c r="U1709" s="11">
        <v>33.497999999999998</v>
      </c>
      <c r="V1709" s="11">
        <v>39.045000000000002</v>
      </c>
      <c r="W1709" s="11">
        <v>24.63</v>
      </c>
      <c r="X1709" s="11">
        <v>16.838999999999999</v>
      </c>
      <c r="Y1709" s="11">
        <v>5.694</v>
      </c>
      <c r="Z1709" s="11">
        <v>1.718</v>
      </c>
      <c r="AA1709" s="11">
        <v>0.62</v>
      </c>
      <c r="AB1709" s="11">
        <v>0.1</v>
      </c>
      <c r="AC1709" s="11">
        <v>1.2999999999999999E-2</v>
      </c>
    </row>
    <row r="1710" spans="1:29" ht="11.5">
      <c r="A1710" s="15">
        <v>1693</v>
      </c>
      <c r="B1710" s="13" t="s">
        <v>1059</v>
      </c>
      <c r="C1710" s="14" t="s">
        <v>1180</v>
      </c>
      <c r="D1710" s="12"/>
      <c r="E1710" s="12">
        <v>795</v>
      </c>
      <c r="F1710" s="13" t="s">
        <v>1110</v>
      </c>
      <c r="G1710" s="12">
        <v>5500</v>
      </c>
      <c r="H1710" s="12">
        <v>2010</v>
      </c>
      <c r="I1710" s="11">
        <v>271.72899999999998</v>
      </c>
      <c r="J1710" s="11">
        <v>249.73699999999999</v>
      </c>
      <c r="K1710" s="11">
        <v>238.697</v>
      </c>
      <c r="L1710" s="11">
        <v>283.72699999999998</v>
      </c>
      <c r="M1710" s="11">
        <v>271.23</v>
      </c>
      <c r="N1710" s="11">
        <v>223.03</v>
      </c>
      <c r="O1710" s="11">
        <v>196.77500000000001</v>
      </c>
      <c r="P1710" s="11">
        <v>166.92699999999999</v>
      </c>
      <c r="Q1710" s="11">
        <v>151.86600000000001</v>
      </c>
      <c r="R1710" s="11">
        <v>130.886</v>
      </c>
      <c r="S1710" s="11">
        <v>109.465</v>
      </c>
      <c r="T1710" s="11">
        <v>76.137</v>
      </c>
      <c r="U1710" s="11">
        <v>45.524999999999999</v>
      </c>
      <c r="V1710" s="11">
        <v>27.721</v>
      </c>
      <c r="W1710" s="11">
        <v>29.550999999999998</v>
      </c>
      <c r="X1710" s="11">
        <v>16.643999999999998</v>
      </c>
      <c r="Y1710" s="11">
        <v>9.7899999999999991</v>
      </c>
      <c r="Z1710" s="11">
        <v>2.4350000000000001</v>
      </c>
      <c r="AA1710" s="11">
        <v>0.51200000000000001</v>
      </c>
      <c r="AB1710" s="11">
        <v>0.11799999999999999</v>
      </c>
      <c r="AC1710" s="11">
        <v>1.2E-2</v>
      </c>
    </row>
    <row r="1711" spans="1:29" ht="11.5">
      <c r="A1711" s="15">
        <v>1694</v>
      </c>
      <c r="B1711" s="13" t="s">
        <v>1059</v>
      </c>
      <c r="C1711" s="14" t="s">
        <v>1180</v>
      </c>
      <c r="D1711" s="12"/>
      <c r="E1711" s="12">
        <v>795</v>
      </c>
      <c r="F1711" s="13" t="s">
        <v>1110</v>
      </c>
      <c r="G1711" s="12">
        <v>5500</v>
      </c>
      <c r="H1711" s="12">
        <v>2015</v>
      </c>
      <c r="I1711" s="11">
        <v>344.43200000000002</v>
      </c>
      <c r="J1711" s="11">
        <v>267.06099999999998</v>
      </c>
      <c r="K1711" s="11">
        <v>246.86500000000001</v>
      </c>
      <c r="L1711" s="11">
        <v>235.703</v>
      </c>
      <c r="M1711" s="11">
        <v>279.64600000000002</v>
      </c>
      <c r="N1711" s="11">
        <v>266.32299999999998</v>
      </c>
      <c r="O1711" s="11">
        <v>218.07400000000001</v>
      </c>
      <c r="P1711" s="11">
        <v>191.405</v>
      </c>
      <c r="Q1711" s="11">
        <v>161.15100000000001</v>
      </c>
      <c r="R1711" s="11">
        <v>145.33500000000001</v>
      </c>
      <c r="S1711" s="11">
        <v>123.06699999999999</v>
      </c>
      <c r="T1711" s="11">
        <v>100.193</v>
      </c>
      <c r="U1711" s="11">
        <v>66.649000000000001</v>
      </c>
      <c r="V1711" s="11">
        <v>37.978000000000002</v>
      </c>
      <c r="W1711" s="11">
        <v>21</v>
      </c>
      <c r="X1711" s="11">
        <v>20.234999999999999</v>
      </c>
      <c r="Y1711" s="11">
        <v>9.7789999999999999</v>
      </c>
      <c r="Z1711" s="11">
        <v>4.3129999999999997</v>
      </c>
      <c r="AA1711" s="11">
        <v>0.746</v>
      </c>
      <c r="AB1711" s="11">
        <v>0.1</v>
      </c>
      <c r="AC1711" s="11">
        <v>1.4999999999999999E-2</v>
      </c>
    </row>
    <row r="1712" spans="1:29" ht="11.5">
      <c r="A1712" s="15">
        <v>1695</v>
      </c>
      <c r="B1712" s="13" t="s">
        <v>1059</v>
      </c>
      <c r="C1712" s="14" t="s">
        <v>1180</v>
      </c>
      <c r="D1712" s="12"/>
      <c r="E1712" s="12">
        <v>795</v>
      </c>
      <c r="F1712" s="13" t="s">
        <v>1110</v>
      </c>
      <c r="G1712" s="12">
        <v>5500</v>
      </c>
      <c r="H1712" s="12">
        <v>2020</v>
      </c>
      <c r="I1712" s="11">
        <v>335.49099999999999</v>
      </c>
      <c r="J1712" s="11">
        <v>340.57499999999999</v>
      </c>
      <c r="K1712" s="11">
        <v>265.315</v>
      </c>
      <c r="L1712" s="11">
        <v>244.97900000000001</v>
      </c>
      <c r="M1712" s="11">
        <v>233.16300000000001</v>
      </c>
      <c r="N1712" s="11">
        <v>276.03500000000003</v>
      </c>
      <c r="O1712" s="11">
        <v>262.12</v>
      </c>
      <c r="P1712" s="11">
        <v>213.45</v>
      </c>
      <c r="Q1712" s="11">
        <v>186.02500000000001</v>
      </c>
      <c r="R1712" s="11">
        <v>155.19300000000001</v>
      </c>
      <c r="S1712" s="11">
        <v>137.59200000000001</v>
      </c>
      <c r="T1712" s="11">
        <v>113.456</v>
      </c>
      <c r="U1712" s="11">
        <v>88.454999999999998</v>
      </c>
      <c r="V1712" s="11">
        <v>56.121000000000002</v>
      </c>
      <c r="W1712" s="11">
        <v>29.035</v>
      </c>
      <c r="X1712" s="11">
        <v>14.452</v>
      </c>
      <c r="Y1712" s="11">
        <v>12.092000000000001</v>
      </c>
      <c r="Z1712" s="11">
        <v>4.274</v>
      </c>
      <c r="AA1712" s="11">
        <v>1.3280000000000001</v>
      </c>
      <c r="AB1712" s="11">
        <v>0.14599999999999999</v>
      </c>
      <c r="AC1712" s="11">
        <v>1.2999999999999999E-2</v>
      </c>
    </row>
    <row r="1713" spans="1:29" ht="11.5">
      <c r="A1713" s="15">
        <v>1696</v>
      </c>
      <c r="B1713" s="13" t="s">
        <v>1059</v>
      </c>
      <c r="C1713" s="14" t="s">
        <v>1181</v>
      </c>
      <c r="D1713" s="12"/>
      <c r="E1713" s="12">
        <v>860</v>
      </c>
      <c r="F1713" s="13" t="s">
        <v>1110</v>
      </c>
      <c r="G1713" s="12">
        <v>5500</v>
      </c>
      <c r="H1713" s="12">
        <v>1950</v>
      </c>
      <c r="I1713" s="11">
        <v>355.20499999999998</v>
      </c>
      <c r="J1713" s="11">
        <v>290.71699999999998</v>
      </c>
      <c r="K1713" s="11">
        <v>334.92399999999998</v>
      </c>
      <c r="L1713" s="11">
        <v>321.27600000000001</v>
      </c>
      <c r="M1713" s="11">
        <v>344.23700000000002</v>
      </c>
      <c r="N1713" s="11">
        <v>187.34200000000001</v>
      </c>
      <c r="O1713" s="11">
        <v>115.86499999999999</v>
      </c>
      <c r="P1713" s="11">
        <v>138.029</v>
      </c>
      <c r="Q1713" s="11">
        <v>148.28800000000001</v>
      </c>
      <c r="R1713" s="11">
        <v>168.74600000000001</v>
      </c>
      <c r="S1713" s="11">
        <v>168.67</v>
      </c>
      <c r="T1713" s="11">
        <v>126.05</v>
      </c>
      <c r="U1713" s="11">
        <v>111.724</v>
      </c>
      <c r="V1713" s="11">
        <v>84.298000000000002</v>
      </c>
      <c r="W1713" s="11">
        <v>52.088000000000001</v>
      </c>
      <c r="X1713" s="11">
        <v>28.731999999999999</v>
      </c>
      <c r="Y1713" s="11">
        <v>11.337</v>
      </c>
      <c r="Z1713" s="11">
        <v>5.0270000000000001</v>
      </c>
      <c r="AA1713" s="11">
        <v>1.5429999999999999</v>
      </c>
      <c r="AB1713" s="11">
        <v>0.30299999999999999</v>
      </c>
      <c r="AC1713" s="11">
        <v>3.3000000000000002E-2</v>
      </c>
    </row>
    <row r="1714" spans="1:29" ht="11.5">
      <c r="A1714" s="15">
        <v>1697</v>
      </c>
      <c r="B1714" s="13" t="s">
        <v>1059</v>
      </c>
      <c r="C1714" s="14" t="s">
        <v>1181</v>
      </c>
      <c r="D1714" s="12"/>
      <c r="E1714" s="12">
        <v>860</v>
      </c>
      <c r="F1714" s="13" t="s">
        <v>1110</v>
      </c>
      <c r="G1714" s="12">
        <v>5500</v>
      </c>
      <c r="H1714" s="12">
        <v>1955</v>
      </c>
      <c r="I1714" s="11">
        <v>596.72699999999998</v>
      </c>
      <c r="J1714" s="11">
        <v>352.37099999999998</v>
      </c>
      <c r="K1714" s="11">
        <v>296.87099999999998</v>
      </c>
      <c r="L1714" s="11">
        <v>342.57400000000001</v>
      </c>
      <c r="M1714" s="11">
        <v>326.62700000000001</v>
      </c>
      <c r="N1714" s="11">
        <v>345.84899999999999</v>
      </c>
      <c r="O1714" s="11">
        <v>187.911</v>
      </c>
      <c r="P1714" s="11">
        <v>115.901</v>
      </c>
      <c r="Q1714" s="11">
        <v>136.13499999999999</v>
      </c>
      <c r="R1714" s="11">
        <v>143.88900000000001</v>
      </c>
      <c r="S1714" s="11">
        <v>159.114</v>
      </c>
      <c r="T1714" s="11">
        <v>153.773</v>
      </c>
      <c r="U1714" s="11">
        <v>110.386</v>
      </c>
      <c r="V1714" s="11">
        <v>92.685000000000002</v>
      </c>
      <c r="W1714" s="11">
        <v>63.838999999999999</v>
      </c>
      <c r="X1714" s="11">
        <v>34.234999999999999</v>
      </c>
      <c r="Y1714" s="11">
        <v>15.497999999999999</v>
      </c>
      <c r="Z1714" s="11">
        <v>5.2450000000000001</v>
      </c>
      <c r="AA1714" s="11">
        <v>1.7849999999999999</v>
      </c>
      <c r="AB1714" s="11">
        <v>0.40799999999999997</v>
      </c>
      <c r="AC1714" s="11">
        <v>6.0999999999999999E-2</v>
      </c>
    </row>
    <row r="1715" spans="1:29" ht="11.5">
      <c r="A1715" s="15">
        <v>1698</v>
      </c>
      <c r="B1715" s="13" t="s">
        <v>1059</v>
      </c>
      <c r="C1715" s="14" t="s">
        <v>1181</v>
      </c>
      <c r="D1715" s="12"/>
      <c r="E1715" s="12">
        <v>860</v>
      </c>
      <c r="F1715" s="13" t="s">
        <v>1110</v>
      </c>
      <c r="G1715" s="12">
        <v>5500</v>
      </c>
      <c r="H1715" s="12">
        <v>1960</v>
      </c>
      <c r="I1715" s="11">
        <v>768.66099999999994</v>
      </c>
      <c r="J1715" s="11">
        <v>585.61800000000005</v>
      </c>
      <c r="K1715" s="11">
        <v>355.375</v>
      </c>
      <c r="L1715" s="11">
        <v>299.93400000000003</v>
      </c>
      <c r="M1715" s="11">
        <v>343.74799999999999</v>
      </c>
      <c r="N1715" s="11">
        <v>326.14600000000002</v>
      </c>
      <c r="O1715" s="11">
        <v>341.83</v>
      </c>
      <c r="P1715" s="11">
        <v>185.51900000000001</v>
      </c>
      <c r="Q1715" s="11">
        <v>113.562</v>
      </c>
      <c r="R1715" s="11">
        <v>130.41399999999999</v>
      </c>
      <c r="S1715" s="11">
        <v>134.51300000000001</v>
      </c>
      <c r="T1715" s="11">
        <v>143.905</v>
      </c>
      <c r="U1715" s="11">
        <v>133.81700000000001</v>
      </c>
      <c r="V1715" s="11">
        <v>91.444999999999993</v>
      </c>
      <c r="W1715" s="11">
        <v>70.158000000000001</v>
      </c>
      <c r="X1715" s="11">
        <v>41.968000000000004</v>
      </c>
      <c r="Y1715" s="11">
        <v>17.824999999999999</v>
      </c>
      <c r="Z1715" s="11">
        <v>7.4429999999999996</v>
      </c>
      <c r="AA1715" s="11">
        <v>1.9450000000000001</v>
      </c>
      <c r="AB1715" s="11">
        <v>0.49299999999999999</v>
      </c>
      <c r="AC1715" s="11">
        <v>8.8999999999999996E-2</v>
      </c>
    </row>
    <row r="1716" spans="1:29" ht="11.5">
      <c r="A1716" s="15">
        <v>1699</v>
      </c>
      <c r="B1716" s="13" t="s">
        <v>1059</v>
      </c>
      <c r="C1716" s="14" t="s">
        <v>1181</v>
      </c>
      <c r="D1716" s="12"/>
      <c r="E1716" s="12">
        <v>860</v>
      </c>
      <c r="F1716" s="13" t="s">
        <v>1110</v>
      </c>
      <c r="G1716" s="12">
        <v>5500</v>
      </c>
      <c r="H1716" s="12">
        <v>1965</v>
      </c>
      <c r="I1716" s="11">
        <v>935.41399999999999</v>
      </c>
      <c r="J1716" s="11">
        <v>770.19</v>
      </c>
      <c r="K1716" s="11">
        <v>567.529</v>
      </c>
      <c r="L1716" s="11">
        <v>344.64600000000002</v>
      </c>
      <c r="M1716" s="11">
        <v>299.06200000000001</v>
      </c>
      <c r="N1716" s="11">
        <v>366.608</v>
      </c>
      <c r="O1716" s="11">
        <v>321.92700000000002</v>
      </c>
      <c r="P1716" s="11">
        <v>330.28699999999998</v>
      </c>
      <c r="Q1716" s="11">
        <v>180.52199999999999</v>
      </c>
      <c r="R1716" s="11">
        <v>110.297</v>
      </c>
      <c r="S1716" s="11">
        <v>127.878</v>
      </c>
      <c r="T1716" s="11">
        <v>134.01400000000001</v>
      </c>
      <c r="U1716" s="11">
        <v>135.56100000000001</v>
      </c>
      <c r="V1716" s="11">
        <v>110.923</v>
      </c>
      <c r="W1716" s="11">
        <v>70.45</v>
      </c>
      <c r="X1716" s="11">
        <v>48.51</v>
      </c>
      <c r="Y1716" s="11">
        <v>24.361999999999998</v>
      </c>
      <c r="Z1716" s="11">
        <v>8.8670000000000009</v>
      </c>
      <c r="AA1716" s="11">
        <v>2.871</v>
      </c>
      <c r="AB1716" s="11">
        <v>0.56100000000000005</v>
      </c>
      <c r="AC1716" s="11">
        <v>0.115</v>
      </c>
    </row>
    <row r="1717" spans="1:29" ht="11.5">
      <c r="A1717" s="15">
        <v>1700</v>
      </c>
      <c r="B1717" s="13" t="s">
        <v>1059</v>
      </c>
      <c r="C1717" s="14" t="s">
        <v>1181</v>
      </c>
      <c r="D1717" s="12"/>
      <c r="E1717" s="12">
        <v>860</v>
      </c>
      <c r="F1717" s="13" t="s">
        <v>1110</v>
      </c>
      <c r="G1717" s="12">
        <v>5500</v>
      </c>
      <c r="H1717" s="12">
        <v>1970</v>
      </c>
      <c r="I1717" s="11">
        <v>995.64400000000001</v>
      </c>
      <c r="J1717" s="11">
        <v>960.44799999999998</v>
      </c>
      <c r="K1717" s="11">
        <v>813.779</v>
      </c>
      <c r="L1717" s="11">
        <v>563.79100000000005</v>
      </c>
      <c r="M1717" s="11">
        <v>341.084</v>
      </c>
      <c r="N1717" s="11">
        <v>305.79000000000002</v>
      </c>
      <c r="O1717" s="11">
        <v>400.73099999999999</v>
      </c>
      <c r="P1717" s="11">
        <v>325.125</v>
      </c>
      <c r="Q1717" s="11">
        <v>322.98200000000003</v>
      </c>
      <c r="R1717" s="11">
        <v>177.64699999999999</v>
      </c>
      <c r="S1717" s="11">
        <v>107.889</v>
      </c>
      <c r="T1717" s="11">
        <v>125.229</v>
      </c>
      <c r="U1717" s="11">
        <v>132.59800000000001</v>
      </c>
      <c r="V1717" s="11">
        <v>125.624</v>
      </c>
      <c r="W1717" s="11">
        <v>86.32</v>
      </c>
      <c r="X1717" s="11">
        <v>48.305</v>
      </c>
      <c r="Y1717" s="11">
        <v>26.173999999999999</v>
      </c>
      <c r="Z1717" s="11">
        <v>12.331</v>
      </c>
      <c r="AA1717" s="11">
        <v>3.4910000000000001</v>
      </c>
      <c r="AB1717" s="11">
        <v>0.84599999999999997</v>
      </c>
      <c r="AC1717" s="11">
        <v>0.13500000000000001</v>
      </c>
    </row>
    <row r="1718" spans="1:29" ht="11.5">
      <c r="A1718" s="15">
        <v>1701</v>
      </c>
      <c r="B1718" s="13" t="s">
        <v>1059</v>
      </c>
      <c r="C1718" s="14" t="s">
        <v>1181</v>
      </c>
      <c r="D1718" s="12"/>
      <c r="E1718" s="12">
        <v>860</v>
      </c>
      <c r="F1718" s="13" t="s">
        <v>1110</v>
      </c>
      <c r="G1718" s="12">
        <v>5500</v>
      </c>
      <c r="H1718" s="12">
        <v>1975</v>
      </c>
      <c r="I1718" s="11">
        <v>1091.029</v>
      </c>
      <c r="J1718" s="11">
        <v>973.51400000000001</v>
      </c>
      <c r="K1718" s="11">
        <v>957.19200000000001</v>
      </c>
      <c r="L1718" s="11">
        <v>795.74400000000003</v>
      </c>
      <c r="M1718" s="11">
        <v>585.72299999999996</v>
      </c>
      <c r="N1718" s="11">
        <v>343.84199999999998</v>
      </c>
      <c r="O1718" s="11">
        <v>310.23399999999998</v>
      </c>
      <c r="P1718" s="11">
        <v>387.76499999999999</v>
      </c>
      <c r="Q1718" s="11">
        <v>316.04599999999999</v>
      </c>
      <c r="R1718" s="11">
        <v>309.39499999999998</v>
      </c>
      <c r="S1718" s="11">
        <v>167.84800000000001</v>
      </c>
      <c r="T1718" s="11">
        <v>102.54300000000001</v>
      </c>
      <c r="U1718" s="11">
        <v>114.529</v>
      </c>
      <c r="V1718" s="11">
        <v>111.553</v>
      </c>
      <c r="W1718" s="11">
        <v>102.07</v>
      </c>
      <c r="X1718" s="11">
        <v>59.006</v>
      </c>
      <c r="Y1718" s="11">
        <v>29.117000000000001</v>
      </c>
      <c r="Z1718" s="11">
        <v>13.29</v>
      </c>
      <c r="AA1718" s="11">
        <v>4.8650000000000002</v>
      </c>
      <c r="AB1718" s="11">
        <v>1.026</v>
      </c>
      <c r="AC1718" s="11">
        <v>0.19400000000000001</v>
      </c>
    </row>
    <row r="1719" spans="1:29" ht="11.5">
      <c r="A1719" s="15">
        <v>1702</v>
      </c>
      <c r="B1719" s="13" t="s">
        <v>1059</v>
      </c>
      <c r="C1719" s="14" t="s">
        <v>1181</v>
      </c>
      <c r="D1719" s="12"/>
      <c r="E1719" s="12">
        <v>860</v>
      </c>
      <c r="F1719" s="13" t="s">
        <v>1110</v>
      </c>
      <c r="G1719" s="12">
        <v>5500</v>
      </c>
      <c r="H1719" s="12">
        <v>1980</v>
      </c>
      <c r="I1719" s="11">
        <v>1234.3969999999999</v>
      </c>
      <c r="J1719" s="11">
        <v>1071.6210000000001</v>
      </c>
      <c r="K1719" s="11">
        <v>971.28499999999997</v>
      </c>
      <c r="L1719" s="11">
        <v>956.45</v>
      </c>
      <c r="M1719" s="11">
        <v>775.79399999999998</v>
      </c>
      <c r="N1719" s="11">
        <v>605.98800000000006</v>
      </c>
      <c r="O1719" s="11">
        <v>345.88900000000001</v>
      </c>
      <c r="P1719" s="11">
        <v>313.803</v>
      </c>
      <c r="Q1719" s="11">
        <v>372.94299999999998</v>
      </c>
      <c r="R1719" s="11">
        <v>304.2</v>
      </c>
      <c r="S1719" s="11">
        <v>291.88200000000001</v>
      </c>
      <c r="T1719" s="11">
        <v>155.11699999999999</v>
      </c>
      <c r="U1719" s="11">
        <v>94.593999999999994</v>
      </c>
      <c r="V1719" s="11">
        <v>100.145</v>
      </c>
      <c r="W1719" s="11">
        <v>87.174999999999997</v>
      </c>
      <c r="X1719" s="11">
        <v>75.807000000000002</v>
      </c>
      <c r="Y1719" s="11">
        <v>34.363</v>
      </c>
      <c r="Z1719" s="11">
        <v>14.865</v>
      </c>
      <c r="AA1719" s="11">
        <v>5.2779999999999996</v>
      </c>
      <c r="AB1719" s="11">
        <v>1.4359999999999999</v>
      </c>
      <c r="AC1719" s="11">
        <v>0.24099999999999999</v>
      </c>
    </row>
    <row r="1720" spans="1:29" ht="11.5">
      <c r="A1720" s="15">
        <v>1703</v>
      </c>
      <c r="B1720" s="13" t="s">
        <v>1059</v>
      </c>
      <c r="C1720" s="14" t="s">
        <v>1181</v>
      </c>
      <c r="D1720" s="12"/>
      <c r="E1720" s="12">
        <v>860</v>
      </c>
      <c r="F1720" s="13" t="s">
        <v>1110</v>
      </c>
      <c r="G1720" s="12">
        <v>5500</v>
      </c>
      <c r="H1720" s="12">
        <v>1985</v>
      </c>
      <c r="I1720" s="11">
        <v>1431.557</v>
      </c>
      <c r="J1720" s="11">
        <v>1200.1849999999999</v>
      </c>
      <c r="K1720" s="11">
        <v>1061.2539999999999</v>
      </c>
      <c r="L1720" s="11">
        <v>942.05899999999997</v>
      </c>
      <c r="M1720" s="11">
        <v>939.53</v>
      </c>
      <c r="N1720" s="11">
        <v>767.06600000000003</v>
      </c>
      <c r="O1720" s="11">
        <v>591.28499999999997</v>
      </c>
      <c r="P1720" s="11">
        <v>331.11700000000002</v>
      </c>
      <c r="Q1720" s="11">
        <v>306.09500000000003</v>
      </c>
      <c r="R1720" s="11">
        <v>352.97</v>
      </c>
      <c r="S1720" s="11">
        <v>286.25900000000001</v>
      </c>
      <c r="T1720" s="11">
        <v>272.31799999999998</v>
      </c>
      <c r="U1720" s="11">
        <v>137.69300000000001</v>
      </c>
      <c r="V1720" s="11">
        <v>80.016000000000005</v>
      </c>
      <c r="W1720" s="11">
        <v>79.415999999999997</v>
      </c>
      <c r="X1720" s="11">
        <v>62.484999999999999</v>
      </c>
      <c r="Y1720" s="11">
        <v>46.616</v>
      </c>
      <c r="Z1720" s="11">
        <v>17.875</v>
      </c>
      <c r="AA1720" s="11">
        <v>6.0529999999999999</v>
      </c>
      <c r="AB1720" s="11">
        <v>1.6020000000000001</v>
      </c>
      <c r="AC1720" s="11">
        <v>0.33800000000000002</v>
      </c>
    </row>
    <row r="1721" spans="1:29" ht="11.5">
      <c r="A1721" s="15">
        <v>1704</v>
      </c>
      <c r="B1721" s="13" t="s">
        <v>1059</v>
      </c>
      <c r="C1721" s="14" t="s">
        <v>1181</v>
      </c>
      <c r="D1721" s="12"/>
      <c r="E1721" s="12">
        <v>860</v>
      </c>
      <c r="F1721" s="13" t="s">
        <v>1110</v>
      </c>
      <c r="G1721" s="12">
        <v>5500</v>
      </c>
      <c r="H1721" s="12">
        <v>1990</v>
      </c>
      <c r="I1721" s="11">
        <v>1631.546</v>
      </c>
      <c r="J1721" s="11">
        <v>1387.192</v>
      </c>
      <c r="K1721" s="11">
        <v>1191.6669999999999</v>
      </c>
      <c r="L1721" s="11">
        <v>1042.652</v>
      </c>
      <c r="M1721" s="11">
        <v>899.87400000000002</v>
      </c>
      <c r="N1721" s="11">
        <v>888.101</v>
      </c>
      <c r="O1721" s="11">
        <v>746.73699999999997</v>
      </c>
      <c r="P1721" s="11">
        <v>571.44799999999998</v>
      </c>
      <c r="Q1721" s="11">
        <v>312.98599999999999</v>
      </c>
      <c r="R1721" s="11">
        <v>292.14699999999999</v>
      </c>
      <c r="S1721" s="11">
        <v>327.03100000000001</v>
      </c>
      <c r="T1721" s="11">
        <v>259.95</v>
      </c>
      <c r="U1721" s="11">
        <v>239.80699999999999</v>
      </c>
      <c r="V1721" s="11">
        <v>113.89400000000001</v>
      </c>
      <c r="W1721" s="11">
        <v>61.451000000000001</v>
      </c>
      <c r="X1721" s="11">
        <v>54.991</v>
      </c>
      <c r="Y1721" s="11">
        <v>35.177</v>
      </c>
      <c r="Z1721" s="11">
        <v>24.603000000000002</v>
      </c>
      <c r="AA1721" s="11">
        <v>7.415</v>
      </c>
      <c r="AB1721" s="11">
        <v>1.87</v>
      </c>
      <c r="AC1721" s="11">
        <v>0.39400000000000002</v>
      </c>
    </row>
    <row r="1722" spans="1:29" ht="11.5">
      <c r="A1722" s="15">
        <v>1705</v>
      </c>
      <c r="B1722" s="13" t="s">
        <v>1059</v>
      </c>
      <c r="C1722" s="14" t="s">
        <v>1181</v>
      </c>
      <c r="D1722" s="12"/>
      <c r="E1722" s="12">
        <v>860</v>
      </c>
      <c r="F1722" s="13" t="s">
        <v>1110</v>
      </c>
      <c r="G1722" s="12">
        <v>5500</v>
      </c>
      <c r="H1722" s="12">
        <v>1995</v>
      </c>
      <c r="I1722" s="11">
        <v>1686.037</v>
      </c>
      <c r="J1722" s="11">
        <v>1604.9069999999999</v>
      </c>
      <c r="K1722" s="11">
        <v>1377.912</v>
      </c>
      <c r="L1722" s="11">
        <v>1169.4870000000001</v>
      </c>
      <c r="M1722" s="11">
        <v>1010.471</v>
      </c>
      <c r="N1722" s="11">
        <v>867.59699999999998</v>
      </c>
      <c r="O1722" s="11">
        <v>855.48800000000006</v>
      </c>
      <c r="P1722" s="11">
        <v>719.97900000000004</v>
      </c>
      <c r="Q1722" s="11">
        <v>548.16499999999996</v>
      </c>
      <c r="R1722" s="11">
        <v>295.07</v>
      </c>
      <c r="S1722" s="11">
        <v>272.38499999999999</v>
      </c>
      <c r="T1722" s="11">
        <v>299.327</v>
      </c>
      <c r="U1722" s="11">
        <v>229.946</v>
      </c>
      <c r="V1722" s="11">
        <v>201.86099999999999</v>
      </c>
      <c r="W1722" s="11">
        <v>88.68</v>
      </c>
      <c r="X1722" s="11">
        <v>42.884999999999998</v>
      </c>
      <c r="Y1722" s="11">
        <v>33.213000000000001</v>
      </c>
      <c r="Z1722" s="11">
        <v>17.638999999999999</v>
      </c>
      <c r="AA1722" s="11">
        <v>9.516</v>
      </c>
      <c r="AB1722" s="11">
        <v>2</v>
      </c>
      <c r="AC1722" s="11">
        <v>0.35899999999999999</v>
      </c>
    </row>
    <row r="1723" spans="1:29" ht="11.5">
      <c r="A1723" s="15">
        <v>1706</v>
      </c>
      <c r="B1723" s="13" t="s">
        <v>1059</v>
      </c>
      <c r="C1723" s="14" t="s">
        <v>1181</v>
      </c>
      <c r="D1723" s="12"/>
      <c r="E1723" s="12">
        <v>860</v>
      </c>
      <c r="F1723" s="13" t="s">
        <v>1110</v>
      </c>
      <c r="G1723" s="12">
        <v>5500</v>
      </c>
      <c r="H1723" s="12">
        <v>2000</v>
      </c>
      <c r="I1723" s="11">
        <v>1457.9659999999999</v>
      </c>
      <c r="J1723" s="11">
        <v>1662.7729999999999</v>
      </c>
      <c r="K1723" s="11">
        <v>1596.3140000000001</v>
      </c>
      <c r="L1723" s="11">
        <v>1355.54</v>
      </c>
      <c r="M1723" s="11">
        <v>1131.402</v>
      </c>
      <c r="N1723" s="11">
        <v>976.40599999999995</v>
      </c>
      <c r="O1723" s="11">
        <v>839.42</v>
      </c>
      <c r="P1723" s="11">
        <v>825.95699999999999</v>
      </c>
      <c r="Q1723" s="11">
        <v>692.84900000000005</v>
      </c>
      <c r="R1723" s="11">
        <v>522.37800000000004</v>
      </c>
      <c r="S1723" s="11">
        <v>275.49400000000003</v>
      </c>
      <c r="T1723" s="11">
        <v>249.238</v>
      </c>
      <c r="U1723" s="11">
        <v>265.64100000000002</v>
      </c>
      <c r="V1723" s="11">
        <v>193.87899999999999</v>
      </c>
      <c r="W1723" s="11">
        <v>157.91499999999999</v>
      </c>
      <c r="X1723" s="11">
        <v>62.003999999999998</v>
      </c>
      <c r="Y1723" s="11">
        <v>25.670999999999999</v>
      </c>
      <c r="Z1723" s="11">
        <v>16.513000000000002</v>
      </c>
      <c r="AA1723" s="11">
        <v>6.6989999999999998</v>
      </c>
      <c r="AB1723" s="11">
        <v>2.5550000000000002</v>
      </c>
      <c r="AC1723" s="11">
        <v>0.39400000000000002</v>
      </c>
    </row>
    <row r="1724" spans="1:29" ht="11.5">
      <c r="A1724" s="15">
        <v>1707</v>
      </c>
      <c r="B1724" s="13" t="s">
        <v>1059</v>
      </c>
      <c r="C1724" s="14" t="s">
        <v>1181</v>
      </c>
      <c r="D1724" s="12"/>
      <c r="E1724" s="12">
        <v>860</v>
      </c>
      <c r="F1724" s="13" t="s">
        <v>1110</v>
      </c>
      <c r="G1724" s="12">
        <v>5500</v>
      </c>
      <c r="H1724" s="12">
        <v>2005</v>
      </c>
      <c r="I1724" s="11">
        <v>1315.1980000000001</v>
      </c>
      <c r="J1724" s="11">
        <v>1442.405</v>
      </c>
      <c r="K1724" s="11">
        <v>1655.605</v>
      </c>
      <c r="L1724" s="11">
        <v>1574.2170000000001</v>
      </c>
      <c r="M1724" s="11">
        <v>1317.114</v>
      </c>
      <c r="N1724" s="11">
        <v>1092.037</v>
      </c>
      <c r="O1724" s="11">
        <v>947.51599999999996</v>
      </c>
      <c r="P1724" s="11">
        <v>816.32399999999996</v>
      </c>
      <c r="Q1724" s="11">
        <v>799.01099999999997</v>
      </c>
      <c r="R1724" s="11">
        <v>667.327</v>
      </c>
      <c r="S1724" s="11">
        <v>492.88600000000002</v>
      </c>
      <c r="T1724" s="11">
        <v>251.10499999999999</v>
      </c>
      <c r="U1724" s="11">
        <v>219.33699999999999</v>
      </c>
      <c r="V1724" s="11">
        <v>222.49600000000001</v>
      </c>
      <c r="W1724" s="11">
        <v>150.00899999999999</v>
      </c>
      <c r="X1724" s="11">
        <v>109.43300000000001</v>
      </c>
      <c r="Y1724" s="11">
        <v>37.085999999999999</v>
      </c>
      <c r="Z1724" s="11">
        <v>12.766999999999999</v>
      </c>
      <c r="AA1724" s="11">
        <v>6.274</v>
      </c>
      <c r="AB1724" s="11">
        <v>1.7969999999999999</v>
      </c>
      <c r="AC1724" s="11">
        <v>0.49199999999999999</v>
      </c>
    </row>
    <row r="1725" spans="1:29" ht="11.5">
      <c r="A1725" s="15">
        <v>1708</v>
      </c>
      <c r="B1725" s="13" t="s">
        <v>1059</v>
      </c>
      <c r="C1725" s="14" t="s">
        <v>1181</v>
      </c>
      <c r="D1725" s="12"/>
      <c r="E1725" s="12">
        <v>860</v>
      </c>
      <c r="F1725" s="13" t="s">
        <v>1110</v>
      </c>
      <c r="G1725" s="12">
        <v>5500</v>
      </c>
      <c r="H1725" s="12">
        <v>2010</v>
      </c>
      <c r="I1725" s="11">
        <v>1512.462</v>
      </c>
      <c r="J1725" s="11">
        <v>1305.248</v>
      </c>
      <c r="K1725" s="11">
        <v>1437.9259999999999</v>
      </c>
      <c r="L1725" s="11">
        <v>1643.865</v>
      </c>
      <c r="M1725" s="11">
        <v>1555.0450000000001</v>
      </c>
      <c r="N1725" s="11">
        <v>1296.434</v>
      </c>
      <c r="O1725" s="11">
        <v>1071.5450000000001</v>
      </c>
      <c r="P1725" s="11">
        <v>927.66700000000003</v>
      </c>
      <c r="Q1725" s="11">
        <v>796.64499999999998</v>
      </c>
      <c r="R1725" s="11">
        <v>772.07899999999995</v>
      </c>
      <c r="S1725" s="11">
        <v>635.01300000000003</v>
      </c>
      <c r="T1725" s="11">
        <v>455.74</v>
      </c>
      <c r="U1725" s="11">
        <v>221.38200000000001</v>
      </c>
      <c r="V1725" s="11">
        <v>183.18299999999999</v>
      </c>
      <c r="W1725" s="11">
        <v>172.52799999999999</v>
      </c>
      <c r="X1725" s="11">
        <v>103.863</v>
      </c>
      <c r="Y1725" s="11">
        <v>66.212000000000003</v>
      </c>
      <c r="Z1725" s="11">
        <v>18.459</v>
      </c>
      <c r="AA1725" s="11">
        <v>4.8499999999999996</v>
      </c>
      <c r="AB1725" s="11">
        <v>1.6890000000000001</v>
      </c>
      <c r="AC1725" s="11">
        <v>0.374</v>
      </c>
    </row>
    <row r="1726" spans="1:29" ht="11.5">
      <c r="A1726" s="15">
        <v>1709</v>
      </c>
      <c r="B1726" s="13" t="s">
        <v>1059</v>
      </c>
      <c r="C1726" s="14" t="s">
        <v>1181</v>
      </c>
      <c r="D1726" s="12"/>
      <c r="E1726" s="12">
        <v>860</v>
      </c>
      <c r="F1726" s="13" t="s">
        <v>1110</v>
      </c>
      <c r="G1726" s="12">
        <v>5500</v>
      </c>
      <c r="H1726" s="12">
        <v>2015</v>
      </c>
      <c r="I1726" s="11">
        <v>1690.845</v>
      </c>
      <c r="J1726" s="11">
        <v>1503.481</v>
      </c>
      <c r="K1726" s="11">
        <v>1301.8330000000001</v>
      </c>
      <c r="L1726" s="11">
        <v>1429.8140000000001</v>
      </c>
      <c r="M1726" s="11">
        <v>1629.1980000000001</v>
      </c>
      <c r="N1726" s="11">
        <v>1538.3119999999999</v>
      </c>
      <c r="O1726" s="11">
        <v>1280.03</v>
      </c>
      <c r="P1726" s="11">
        <v>1055.336</v>
      </c>
      <c r="Q1726" s="11">
        <v>910.31799999999998</v>
      </c>
      <c r="R1726" s="11">
        <v>775.56100000000004</v>
      </c>
      <c r="S1726" s="11">
        <v>743.35500000000002</v>
      </c>
      <c r="T1726" s="11">
        <v>598.29999999999995</v>
      </c>
      <c r="U1726" s="11">
        <v>412.70400000000001</v>
      </c>
      <c r="V1726" s="11">
        <v>188.75399999999999</v>
      </c>
      <c r="W1726" s="11">
        <v>143.09200000000001</v>
      </c>
      <c r="X1726" s="11">
        <v>116.68600000000001</v>
      </c>
      <c r="Y1726" s="11">
        <v>56.667999999999999</v>
      </c>
      <c r="Z1726" s="11">
        <v>26.707999999999998</v>
      </c>
      <c r="AA1726" s="11">
        <v>4.883</v>
      </c>
      <c r="AB1726" s="11">
        <v>0.76700000000000002</v>
      </c>
      <c r="AC1726" s="11">
        <v>0.188</v>
      </c>
    </row>
    <row r="1727" spans="1:29" ht="11.5">
      <c r="A1727" s="15">
        <v>1710</v>
      </c>
      <c r="B1727" s="13" t="s">
        <v>1059</v>
      </c>
      <c r="C1727" s="14" t="s">
        <v>1181</v>
      </c>
      <c r="D1727" s="12"/>
      <c r="E1727" s="12">
        <v>860</v>
      </c>
      <c r="F1727" s="13" t="s">
        <v>1110</v>
      </c>
      <c r="G1727" s="12">
        <v>5500</v>
      </c>
      <c r="H1727" s="12">
        <v>2020</v>
      </c>
      <c r="I1727" s="11">
        <v>1766.87</v>
      </c>
      <c r="J1727" s="11">
        <v>1683.922</v>
      </c>
      <c r="K1727" s="11">
        <v>1500.617</v>
      </c>
      <c r="L1727" s="11">
        <v>1296.2170000000001</v>
      </c>
      <c r="M1727" s="11">
        <v>1419.6869999999999</v>
      </c>
      <c r="N1727" s="11">
        <v>1616.0050000000001</v>
      </c>
      <c r="O1727" s="11">
        <v>1523.58</v>
      </c>
      <c r="P1727" s="11">
        <v>1264.6079999999999</v>
      </c>
      <c r="Q1727" s="11">
        <v>1038.7190000000001</v>
      </c>
      <c r="R1727" s="11">
        <v>889.58299999999997</v>
      </c>
      <c r="S1727" s="11">
        <v>749.44200000000001</v>
      </c>
      <c r="T1727" s="11">
        <v>703.54700000000003</v>
      </c>
      <c r="U1727" s="11">
        <v>544.98500000000001</v>
      </c>
      <c r="V1727" s="11">
        <v>354.84399999999999</v>
      </c>
      <c r="W1727" s="11">
        <v>148.93</v>
      </c>
      <c r="X1727" s="11">
        <v>98.191000000000003</v>
      </c>
      <c r="Y1727" s="11">
        <v>65.17</v>
      </c>
      <c r="Z1727" s="11">
        <v>23.652000000000001</v>
      </c>
      <c r="AA1727" s="11">
        <v>7.43</v>
      </c>
      <c r="AB1727" s="11">
        <v>0.82499999999999996</v>
      </c>
      <c r="AC1727" s="11">
        <v>9.4E-2</v>
      </c>
    </row>
    <row r="1728" spans="1:29" ht="11.5">
      <c r="A1728" s="26">
        <v>1711</v>
      </c>
      <c r="B1728" s="24" t="s">
        <v>1059</v>
      </c>
      <c r="C1728" s="32" t="s">
        <v>1182</v>
      </c>
      <c r="D1728" s="23"/>
      <c r="E1728" s="23">
        <v>5501</v>
      </c>
      <c r="F1728" s="24" t="s">
        <v>1109</v>
      </c>
      <c r="G1728" s="23">
        <v>921</v>
      </c>
      <c r="H1728" s="23">
        <v>1950</v>
      </c>
      <c r="I1728" s="22">
        <v>36700.133000000002</v>
      </c>
      <c r="J1728" s="22">
        <v>30505.219000000001</v>
      </c>
      <c r="K1728" s="22">
        <v>28203.29</v>
      </c>
      <c r="L1728" s="22">
        <v>25769.661</v>
      </c>
      <c r="M1728" s="22">
        <v>23331.933000000001</v>
      </c>
      <c r="N1728" s="22">
        <v>20692.349999999999</v>
      </c>
      <c r="O1728" s="22">
        <v>18138.493999999999</v>
      </c>
      <c r="P1728" s="22">
        <v>15733.566999999999</v>
      </c>
      <c r="Q1728" s="22">
        <v>13752.044</v>
      </c>
      <c r="R1728" s="22">
        <v>11270.433999999999</v>
      </c>
      <c r="S1728" s="22">
        <v>9424.8940000000002</v>
      </c>
      <c r="T1728" s="22">
        <v>6871.34</v>
      </c>
      <c r="U1728" s="22">
        <v>5646.5190000000002</v>
      </c>
      <c r="V1728" s="22">
        <v>3543.6109999999999</v>
      </c>
      <c r="W1728" s="22">
        <v>2670.0749999999998</v>
      </c>
      <c r="X1728" s="22">
        <v>1581.431</v>
      </c>
      <c r="Y1728" s="22">
        <v>719.01800000000003</v>
      </c>
      <c r="Z1728" s="22">
        <v>227.929</v>
      </c>
      <c r="AA1728" s="22">
        <v>48.265000000000001</v>
      </c>
      <c r="AB1728" s="22">
        <v>7.6280000000000001</v>
      </c>
      <c r="AC1728" s="22">
        <v>1.6E-2</v>
      </c>
    </row>
    <row r="1729" spans="1:29" ht="11.5">
      <c r="A1729" s="26">
        <v>1712</v>
      </c>
      <c r="B1729" s="24" t="s">
        <v>1059</v>
      </c>
      <c r="C1729" s="32" t="s">
        <v>1182</v>
      </c>
      <c r="D1729" s="23"/>
      <c r="E1729" s="23">
        <v>5501</v>
      </c>
      <c r="F1729" s="24" t="s">
        <v>1109</v>
      </c>
      <c r="G1729" s="23">
        <v>921</v>
      </c>
      <c r="H1729" s="23">
        <v>1955</v>
      </c>
      <c r="I1729" s="22">
        <v>45022.618999999999</v>
      </c>
      <c r="J1729" s="22">
        <v>33546.430999999997</v>
      </c>
      <c r="K1729" s="22">
        <v>29402.957999999999</v>
      </c>
      <c r="L1729" s="22">
        <v>27242.781999999999</v>
      </c>
      <c r="M1729" s="22">
        <v>24618.436000000002</v>
      </c>
      <c r="N1729" s="22">
        <v>22133.350999999999</v>
      </c>
      <c r="O1729" s="22">
        <v>19558.445</v>
      </c>
      <c r="P1729" s="22">
        <v>17017.990000000002</v>
      </c>
      <c r="Q1729" s="22">
        <v>14598.796</v>
      </c>
      <c r="R1729" s="22">
        <v>12547.619000000001</v>
      </c>
      <c r="S1729" s="22">
        <v>10028.082</v>
      </c>
      <c r="T1729" s="22">
        <v>8084.1390000000001</v>
      </c>
      <c r="U1729" s="22">
        <v>5579.5630000000001</v>
      </c>
      <c r="V1729" s="22">
        <v>4216.8140000000003</v>
      </c>
      <c r="W1729" s="22">
        <v>2356.4810000000002</v>
      </c>
      <c r="X1729" s="22">
        <v>1493.212</v>
      </c>
      <c r="Y1729" s="22">
        <v>672.79899999999998</v>
      </c>
      <c r="Z1729" s="22">
        <v>202.75399999999999</v>
      </c>
      <c r="AA1729" s="22">
        <v>37.476999999999997</v>
      </c>
      <c r="AB1729" s="22">
        <v>5.4649999999999999</v>
      </c>
      <c r="AC1729" s="22">
        <v>0.624</v>
      </c>
    </row>
    <row r="1730" spans="1:29" ht="11.5">
      <c r="A1730" s="26">
        <v>1713</v>
      </c>
      <c r="B1730" s="24" t="s">
        <v>1059</v>
      </c>
      <c r="C1730" s="32" t="s">
        <v>1182</v>
      </c>
      <c r="D1730" s="23"/>
      <c r="E1730" s="23">
        <v>5501</v>
      </c>
      <c r="F1730" s="24" t="s">
        <v>1109</v>
      </c>
      <c r="G1730" s="23">
        <v>921</v>
      </c>
      <c r="H1730" s="23">
        <v>1960</v>
      </c>
      <c r="I1730" s="22">
        <v>50118.909</v>
      </c>
      <c r="J1730" s="22">
        <v>41631.482000000004</v>
      </c>
      <c r="K1730" s="22">
        <v>32519.627</v>
      </c>
      <c r="L1730" s="22">
        <v>28571.800999999999</v>
      </c>
      <c r="M1730" s="22">
        <v>26233.690999999999</v>
      </c>
      <c r="N1730" s="22">
        <v>23566.157999999999</v>
      </c>
      <c r="O1730" s="22">
        <v>21109.055</v>
      </c>
      <c r="P1730" s="22">
        <v>18527.198</v>
      </c>
      <c r="Q1730" s="22">
        <v>15947.594999999999</v>
      </c>
      <c r="R1730" s="22">
        <v>13462.804</v>
      </c>
      <c r="S1730" s="22">
        <v>11298.393</v>
      </c>
      <c r="T1730" s="22">
        <v>8742.7420000000002</v>
      </c>
      <c r="U1730" s="22">
        <v>6691.4129999999996</v>
      </c>
      <c r="V1730" s="22">
        <v>4275.8320000000003</v>
      </c>
      <c r="W1730" s="22">
        <v>2876.998</v>
      </c>
      <c r="X1730" s="22">
        <v>1363.9559999999999</v>
      </c>
      <c r="Y1730" s="22">
        <v>667.77800000000002</v>
      </c>
      <c r="Z1730" s="22">
        <v>201.53200000000001</v>
      </c>
      <c r="AA1730" s="22">
        <v>37.075000000000003</v>
      </c>
      <c r="AB1730" s="22">
        <v>4.8209999999999997</v>
      </c>
      <c r="AC1730" s="22">
        <v>0.54400000000000004</v>
      </c>
    </row>
    <row r="1731" spans="1:29" ht="11.5">
      <c r="A1731" s="26">
        <v>1714</v>
      </c>
      <c r="B1731" s="24" t="s">
        <v>1059</v>
      </c>
      <c r="C1731" s="32" t="s">
        <v>1182</v>
      </c>
      <c r="D1731" s="23"/>
      <c r="E1731" s="23">
        <v>5501</v>
      </c>
      <c r="F1731" s="24" t="s">
        <v>1109</v>
      </c>
      <c r="G1731" s="23">
        <v>921</v>
      </c>
      <c r="H1731" s="23">
        <v>1965</v>
      </c>
      <c r="I1731" s="22">
        <v>55580.6</v>
      </c>
      <c r="J1731" s="22">
        <v>46753.597999999998</v>
      </c>
      <c r="K1731" s="22">
        <v>40521.267</v>
      </c>
      <c r="L1731" s="22">
        <v>31733.044999999998</v>
      </c>
      <c r="M1731" s="22">
        <v>27704.199000000001</v>
      </c>
      <c r="N1731" s="22">
        <v>25332.625</v>
      </c>
      <c r="O1731" s="22">
        <v>22684.404999999999</v>
      </c>
      <c r="P1731" s="22">
        <v>20186.534</v>
      </c>
      <c r="Q1731" s="22">
        <v>17537.385999999999</v>
      </c>
      <c r="R1731" s="22">
        <v>14853.433000000001</v>
      </c>
      <c r="S1731" s="22">
        <v>12250.694</v>
      </c>
      <c r="T1731" s="22">
        <v>9970.0920000000006</v>
      </c>
      <c r="U1731" s="22">
        <v>7348.9440000000004</v>
      </c>
      <c r="V1731" s="22">
        <v>5217.3500000000004</v>
      </c>
      <c r="W1731" s="22">
        <v>2984.7550000000001</v>
      </c>
      <c r="X1731" s="22">
        <v>1715.606</v>
      </c>
      <c r="Y1731" s="22">
        <v>637.22699999999998</v>
      </c>
      <c r="Z1731" s="22">
        <v>212.03100000000001</v>
      </c>
      <c r="AA1731" s="22">
        <v>38.843000000000004</v>
      </c>
      <c r="AB1731" s="22">
        <v>5.15</v>
      </c>
      <c r="AC1731" s="22">
        <v>0.51100000000000001</v>
      </c>
    </row>
    <row r="1732" spans="1:29" ht="11.5">
      <c r="A1732" s="26">
        <v>1715</v>
      </c>
      <c r="B1732" s="24" t="s">
        <v>1059</v>
      </c>
      <c r="C1732" s="32" t="s">
        <v>1182</v>
      </c>
      <c r="D1732" s="23"/>
      <c r="E1732" s="23">
        <v>5501</v>
      </c>
      <c r="F1732" s="24" t="s">
        <v>1109</v>
      </c>
      <c r="G1732" s="23">
        <v>921</v>
      </c>
      <c r="H1732" s="23">
        <v>1970</v>
      </c>
      <c r="I1732" s="22">
        <v>60981.042000000001</v>
      </c>
      <c r="J1732" s="22">
        <v>52210.741000000002</v>
      </c>
      <c r="K1732" s="22">
        <v>45722.053</v>
      </c>
      <c r="L1732" s="22">
        <v>39752.256000000001</v>
      </c>
      <c r="M1732" s="22">
        <v>30980.544999999998</v>
      </c>
      <c r="N1732" s="22">
        <v>26959.296999999999</v>
      </c>
      <c r="O1732" s="22">
        <v>24586.754000000001</v>
      </c>
      <c r="P1732" s="22">
        <v>21891.967000000001</v>
      </c>
      <c r="Q1732" s="22">
        <v>19295.847000000002</v>
      </c>
      <c r="R1732" s="22">
        <v>16510.071</v>
      </c>
      <c r="S1732" s="22">
        <v>13672.183000000001</v>
      </c>
      <c r="T1732" s="22">
        <v>10943.433999999999</v>
      </c>
      <c r="U1732" s="22">
        <v>8486.0669999999991</v>
      </c>
      <c r="V1732" s="22">
        <v>5820.4260000000004</v>
      </c>
      <c r="W1732" s="22">
        <v>3718.3829999999998</v>
      </c>
      <c r="X1732" s="22">
        <v>1829.7460000000001</v>
      </c>
      <c r="Y1732" s="22">
        <v>834.37400000000002</v>
      </c>
      <c r="Z1732" s="22">
        <v>213.85300000000001</v>
      </c>
      <c r="AA1732" s="22">
        <v>43.115000000000002</v>
      </c>
      <c r="AB1732" s="22">
        <v>5.56</v>
      </c>
      <c r="AC1732" s="22">
        <v>0.54700000000000004</v>
      </c>
    </row>
    <row r="1733" spans="1:29" ht="11.5">
      <c r="A1733" s="26">
        <v>1716</v>
      </c>
      <c r="B1733" s="24" t="s">
        <v>1059</v>
      </c>
      <c r="C1733" s="32" t="s">
        <v>1182</v>
      </c>
      <c r="D1733" s="23"/>
      <c r="E1733" s="23">
        <v>5501</v>
      </c>
      <c r="F1733" s="24" t="s">
        <v>1109</v>
      </c>
      <c r="G1733" s="23">
        <v>921</v>
      </c>
      <c r="H1733" s="23">
        <v>1975</v>
      </c>
      <c r="I1733" s="22">
        <v>66888.349000000002</v>
      </c>
      <c r="J1733" s="22">
        <v>57534.036</v>
      </c>
      <c r="K1733" s="22">
        <v>51246.438000000002</v>
      </c>
      <c r="L1733" s="22">
        <v>44697.377999999997</v>
      </c>
      <c r="M1733" s="22">
        <v>38622.519</v>
      </c>
      <c r="N1733" s="22">
        <v>30381.305</v>
      </c>
      <c r="O1733" s="22">
        <v>26517.685000000001</v>
      </c>
      <c r="P1733" s="22">
        <v>24027.538</v>
      </c>
      <c r="Q1733" s="22">
        <v>21181.242999999999</v>
      </c>
      <c r="R1733" s="22">
        <v>18396.669000000002</v>
      </c>
      <c r="S1733" s="22">
        <v>15415.834000000001</v>
      </c>
      <c r="T1733" s="22">
        <v>12388.512000000001</v>
      </c>
      <c r="U1733" s="22">
        <v>9448.4650000000001</v>
      </c>
      <c r="V1733" s="22">
        <v>6830.7669999999998</v>
      </c>
      <c r="W1733" s="22">
        <v>4238.433</v>
      </c>
      <c r="X1733" s="22">
        <v>2341.116</v>
      </c>
      <c r="Y1733" s="22">
        <v>921.78700000000003</v>
      </c>
      <c r="Z1733" s="22">
        <v>294.49099999999999</v>
      </c>
      <c r="AA1733" s="22">
        <v>46.554000000000002</v>
      </c>
      <c r="AB1733" s="22">
        <v>6.6580000000000004</v>
      </c>
      <c r="AC1733" s="22">
        <v>0.65500000000000003</v>
      </c>
    </row>
    <row r="1734" spans="1:29" ht="11.5">
      <c r="A1734" s="26">
        <v>1717</v>
      </c>
      <c r="B1734" s="24" t="s">
        <v>1059</v>
      </c>
      <c r="C1734" s="32" t="s">
        <v>1182</v>
      </c>
      <c r="D1734" s="23"/>
      <c r="E1734" s="23">
        <v>5501</v>
      </c>
      <c r="F1734" s="24" t="s">
        <v>1109</v>
      </c>
      <c r="G1734" s="23">
        <v>921</v>
      </c>
      <c r="H1734" s="23">
        <v>1980</v>
      </c>
      <c r="I1734" s="22">
        <v>74561.815000000002</v>
      </c>
      <c r="J1734" s="22">
        <v>63847.527999999998</v>
      </c>
      <c r="K1734" s="22">
        <v>56725.036</v>
      </c>
      <c r="L1734" s="22">
        <v>50770.843000000001</v>
      </c>
      <c r="M1734" s="22">
        <v>44221.542999999998</v>
      </c>
      <c r="N1734" s="22">
        <v>38054.828000000001</v>
      </c>
      <c r="O1734" s="22">
        <v>29721.025000000001</v>
      </c>
      <c r="P1734" s="22">
        <v>25889.800999999999</v>
      </c>
      <c r="Q1734" s="22">
        <v>23292.331999999999</v>
      </c>
      <c r="R1734" s="22">
        <v>20214.796999999999</v>
      </c>
      <c r="S1734" s="22">
        <v>17225.357</v>
      </c>
      <c r="T1734" s="22">
        <v>14023.065000000001</v>
      </c>
      <c r="U1734" s="22">
        <v>10739.146000000001</v>
      </c>
      <c r="V1734" s="22">
        <v>7636.9080000000004</v>
      </c>
      <c r="W1734" s="22">
        <v>5012.9359999999997</v>
      </c>
      <c r="X1734" s="22">
        <v>2699.0839999999998</v>
      </c>
      <c r="Y1734" s="22">
        <v>1199.317</v>
      </c>
      <c r="Z1734" s="22">
        <v>334.22800000000001</v>
      </c>
      <c r="AA1734" s="22">
        <v>66.3</v>
      </c>
      <c r="AB1734" s="22">
        <v>7.633</v>
      </c>
      <c r="AC1734" s="22">
        <v>0.87</v>
      </c>
    </row>
    <row r="1735" spans="1:29" ht="11.5">
      <c r="A1735" s="26">
        <v>1718</v>
      </c>
      <c r="B1735" s="24" t="s">
        <v>1059</v>
      </c>
      <c r="C1735" s="32" t="s">
        <v>1182</v>
      </c>
      <c r="D1735" s="23"/>
      <c r="E1735" s="23">
        <v>5501</v>
      </c>
      <c r="F1735" s="24" t="s">
        <v>1109</v>
      </c>
      <c r="G1735" s="23">
        <v>921</v>
      </c>
      <c r="H1735" s="23">
        <v>1985</v>
      </c>
      <c r="I1735" s="22">
        <v>84133.1</v>
      </c>
      <c r="J1735" s="22">
        <v>71673.548999999999</v>
      </c>
      <c r="K1735" s="22">
        <v>62997.587</v>
      </c>
      <c r="L1735" s="22">
        <v>56243.61</v>
      </c>
      <c r="M1735" s="22">
        <v>50141.057999999997</v>
      </c>
      <c r="N1735" s="22">
        <v>43641.587</v>
      </c>
      <c r="O1735" s="22">
        <v>37382.798000000003</v>
      </c>
      <c r="P1735" s="22">
        <v>29114.188999999998</v>
      </c>
      <c r="Q1735" s="22">
        <v>25095.288</v>
      </c>
      <c r="R1735" s="22">
        <v>22216.135999999999</v>
      </c>
      <c r="S1735" s="22">
        <v>18923.025000000001</v>
      </c>
      <c r="T1735" s="22">
        <v>15671.936</v>
      </c>
      <c r="U1735" s="22">
        <v>12172.136</v>
      </c>
      <c r="V1735" s="22">
        <v>8669.5020000000004</v>
      </c>
      <c r="W1735" s="22">
        <v>5616.0659999999998</v>
      </c>
      <c r="X1735" s="22">
        <v>3220.8589999999999</v>
      </c>
      <c r="Y1735" s="22">
        <v>1401.828</v>
      </c>
      <c r="Z1735" s="22">
        <v>442.48899999999998</v>
      </c>
      <c r="AA1735" s="22">
        <v>77.262</v>
      </c>
      <c r="AB1735" s="22">
        <v>11.237</v>
      </c>
      <c r="AC1735" s="22">
        <v>1.038</v>
      </c>
    </row>
    <row r="1736" spans="1:29" ht="11.5">
      <c r="A1736" s="26">
        <v>1719</v>
      </c>
      <c r="B1736" s="24" t="s">
        <v>1059</v>
      </c>
      <c r="C1736" s="32" t="s">
        <v>1182</v>
      </c>
      <c r="D1736" s="23"/>
      <c r="E1736" s="23">
        <v>5501</v>
      </c>
      <c r="F1736" s="24" t="s">
        <v>1109</v>
      </c>
      <c r="G1736" s="23">
        <v>921</v>
      </c>
      <c r="H1736" s="23">
        <v>1990</v>
      </c>
      <c r="I1736" s="22">
        <v>89823.054000000004</v>
      </c>
      <c r="J1736" s="22">
        <v>81402.703999999998</v>
      </c>
      <c r="K1736" s="22">
        <v>71044.581000000006</v>
      </c>
      <c r="L1736" s="22">
        <v>62439.483</v>
      </c>
      <c r="M1736" s="22">
        <v>55471.345000000001</v>
      </c>
      <c r="N1736" s="22">
        <v>49289.862999999998</v>
      </c>
      <c r="O1736" s="22">
        <v>42842.703999999998</v>
      </c>
      <c r="P1736" s="22">
        <v>36637.748</v>
      </c>
      <c r="Q1736" s="22">
        <v>28358.803</v>
      </c>
      <c r="R1736" s="22">
        <v>24104.327000000001</v>
      </c>
      <c r="S1736" s="22">
        <v>20957.61</v>
      </c>
      <c r="T1736" s="22">
        <v>17403.876</v>
      </c>
      <c r="U1736" s="22">
        <v>13749.81</v>
      </c>
      <c r="V1736" s="22">
        <v>9925.8790000000008</v>
      </c>
      <c r="W1736" s="22">
        <v>6452.4520000000002</v>
      </c>
      <c r="X1736" s="22">
        <v>3663.4459999999999</v>
      </c>
      <c r="Y1736" s="22">
        <v>1697.2739999999999</v>
      </c>
      <c r="Z1736" s="22">
        <v>529.36300000000006</v>
      </c>
      <c r="AA1736" s="22">
        <v>105.086</v>
      </c>
      <c r="AB1736" s="22">
        <v>13.673999999999999</v>
      </c>
      <c r="AC1736" s="22">
        <v>1.603</v>
      </c>
    </row>
    <row r="1737" spans="1:29" ht="11.5">
      <c r="A1737" s="26">
        <v>1720</v>
      </c>
      <c r="B1737" s="24" t="s">
        <v>1059</v>
      </c>
      <c r="C1737" s="32" t="s">
        <v>1182</v>
      </c>
      <c r="D1737" s="23"/>
      <c r="E1737" s="23">
        <v>5501</v>
      </c>
      <c r="F1737" s="24" t="s">
        <v>1109</v>
      </c>
      <c r="G1737" s="23">
        <v>921</v>
      </c>
      <c r="H1737" s="23">
        <v>1995</v>
      </c>
      <c r="I1737" s="22">
        <v>92618.703999999998</v>
      </c>
      <c r="J1737" s="22">
        <v>87733.464999999997</v>
      </c>
      <c r="K1737" s="22">
        <v>80817.391000000003</v>
      </c>
      <c r="L1737" s="22">
        <v>70462.001000000004</v>
      </c>
      <c r="M1737" s="22">
        <v>61623.745999999999</v>
      </c>
      <c r="N1737" s="22">
        <v>54626.866999999998</v>
      </c>
      <c r="O1737" s="22">
        <v>48477.8</v>
      </c>
      <c r="P1737" s="22">
        <v>42022.896999999997</v>
      </c>
      <c r="Q1737" s="22">
        <v>35729.044000000002</v>
      </c>
      <c r="R1737" s="22">
        <v>27374.241000000002</v>
      </c>
      <c r="S1737" s="22">
        <v>22873.552</v>
      </c>
      <c r="T1737" s="22">
        <v>19375.825000000001</v>
      </c>
      <c r="U1737" s="22">
        <v>15416.298000000001</v>
      </c>
      <c r="V1737" s="22">
        <v>11405.44</v>
      </c>
      <c r="W1737" s="22">
        <v>7548.2629999999999</v>
      </c>
      <c r="X1737" s="22">
        <v>4328.71</v>
      </c>
      <c r="Y1737" s="22">
        <v>2006.625</v>
      </c>
      <c r="Z1737" s="22">
        <v>676.56799999999998</v>
      </c>
      <c r="AA1737" s="22">
        <v>135.477</v>
      </c>
      <c r="AB1737" s="22">
        <v>19.725000000000001</v>
      </c>
      <c r="AC1737" s="22">
        <v>2.1560000000000001</v>
      </c>
    </row>
    <row r="1738" spans="1:29" ht="11.5">
      <c r="A1738" s="26">
        <v>1721</v>
      </c>
      <c r="B1738" s="24" t="s">
        <v>1059</v>
      </c>
      <c r="C1738" s="32" t="s">
        <v>1182</v>
      </c>
      <c r="D1738" s="23"/>
      <c r="E1738" s="23">
        <v>5501</v>
      </c>
      <c r="F1738" s="24" t="s">
        <v>1109</v>
      </c>
      <c r="G1738" s="23">
        <v>921</v>
      </c>
      <c r="H1738" s="23">
        <v>2000</v>
      </c>
      <c r="I1738" s="22">
        <v>94943.422000000006</v>
      </c>
      <c r="J1738" s="22">
        <v>90603.156000000003</v>
      </c>
      <c r="K1738" s="22">
        <v>86940.34</v>
      </c>
      <c r="L1738" s="22">
        <v>80035.857999999993</v>
      </c>
      <c r="M1738" s="22">
        <v>69443.513999999996</v>
      </c>
      <c r="N1738" s="22">
        <v>60513.510999999999</v>
      </c>
      <c r="O1738" s="22">
        <v>53608.705000000002</v>
      </c>
      <c r="P1738" s="22">
        <v>47493.527000000002</v>
      </c>
      <c r="Q1738" s="22">
        <v>40973.01</v>
      </c>
      <c r="R1738" s="22">
        <v>34538.391000000003</v>
      </c>
      <c r="S1738" s="22">
        <v>26062.931</v>
      </c>
      <c r="T1738" s="22">
        <v>21254.793000000001</v>
      </c>
      <c r="U1738" s="22">
        <v>17305.22</v>
      </c>
      <c r="V1738" s="22">
        <v>12962.996999999999</v>
      </c>
      <c r="W1738" s="22">
        <v>8836.8549999999996</v>
      </c>
      <c r="X1738" s="22">
        <v>5210.1419999999998</v>
      </c>
      <c r="Y1738" s="22">
        <v>2471.91</v>
      </c>
      <c r="Z1738" s="22">
        <v>846.79</v>
      </c>
      <c r="AA1738" s="22">
        <v>186.66800000000001</v>
      </c>
      <c r="AB1738" s="22">
        <v>27.765000000000001</v>
      </c>
      <c r="AC1738" s="22">
        <v>3.4209999999999998</v>
      </c>
    </row>
    <row r="1739" spans="1:29" ht="11.5">
      <c r="A1739" s="26">
        <v>1722</v>
      </c>
      <c r="B1739" s="24" t="s">
        <v>1059</v>
      </c>
      <c r="C1739" s="32" t="s">
        <v>1182</v>
      </c>
      <c r="D1739" s="23"/>
      <c r="E1739" s="23">
        <v>5501</v>
      </c>
      <c r="F1739" s="24" t="s">
        <v>1109</v>
      </c>
      <c r="G1739" s="23">
        <v>921</v>
      </c>
      <c r="H1739" s="23">
        <v>2005</v>
      </c>
      <c r="I1739" s="22">
        <v>96570.380999999994</v>
      </c>
      <c r="J1739" s="22">
        <v>93324.907999999996</v>
      </c>
      <c r="K1739" s="22">
        <v>89883.245999999999</v>
      </c>
      <c r="L1739" s="22">
        <v>85984.875</v>
      </c>
      <c r="M1739" s="22">
        <v>78655.653000000006</v>
      </c>
      <c r="N1739" s="22">
        <v>68058.915999999997</v>
      </c>
      <c r="O1739" s="22">
        <v>59397.177000000003</v>
      </c>
      <c r="P1739" s="22">
        <v>52648.631999999998</v>
      </c>
      <c r="Q1739" s="22">
        <v>46467.593999999997</v>
      </c>
      <c r="R1739" s="22">
        <v>39679.43</v>
      </c>
      <c r="S1739" s="22">
        <v>32894.983</v>
      </c>
      <c r="T1739" s="22">
        <v>24313.804</v>
      </c>
      <c r="U1739" s="22">
        <v>19146.718000000001</v>
      </c>
      <c r="V1739" s="22">
        <v>14735.036</v>
      </c>
      <c r="W1739" s="22">
        <v>10196.636</v>
      </c>
      <c r="X1739" s="22">
        <v>6219.5730000000003</v>
      </c>
      <c r="Y1739" s="22">
        <v>3058.1619999999998</v>
      </c>
      <c r="Z1739" s="22">
        <v>1086.0070000000001</v>
      </c>
      <c r="AA1739" s="22">
        <v>245.88300000000001</v>
      </c>
      <c r="AB1739" s="22">
        <v>40.179000000000002</v>
      </c>
      <c r="AC1739" s="22">
        <v>5.0579999999999998</v>
      </c>
    </row>
    <row r="1740" spans="1:29" ht="11.5">
      <c r="A1740" s="26">
        <v>1723</v>
      </c>
      <c r="B1740" s="24" t="s">
        <v>1059</v>
      </c>
      <c r="C1740" s="32" t="s">
        <v>1182</v>
      </c>
      <c r="D1740" s="23"/>
      <c r="E1740" s="23">
        <v>5501</v>
      </c>
      <c r="F1740" s="24" t="s">
        <v>1109</v>
      </c>
      <c r="G1740" s="23">
        <v>921</v>
      </c>
      <c r="H1740" s="23">
        <v>2010</v>
      </c>
      <c r="I1740" s="22">
        <v>96006.544999999998</v>
      </c>
      <c r="J1740" s="22">
        <v>95220.373000000007</v>
      </c>
      <c r="K1740" s="22">
        <v>92635.191999999995</v>
      </c>
      <c r="L1740" s="22">
        <v>88719.356</v>
      </c>
      <c r="M1740" s="22">
        <v>84146.701000000001</v>
      </c>
      <c r="N1740" s="22">
        <v>76821.278000000006</v>
      </c>
      <c r="O1740" s="22">
        <v>66488.497000000003</v>
      </c>
      <c r="P1740" s="22">
        <v>57914.008000000002</v>
      </c>
      <c r="Q1740" s="22">
        <v>51189.116000000002</v>
      </c>
      <c r="R1740" s="22">
        <v>44819.588000000003</v>
      </c>
      <c r="S1740" s="22">
        <v>37793.712</v>
      </c>
      <c r="T1740" s="22">
        <v>30708.298999999999</v>
      </c>
      <c r="U1740" s="22">
        <v>21975.085999999999</v>
      </c>
      <c r="V1740" s="22">
        <v>16461.667000000001</v>
      </c>
      <c r="W1740" s="22">
        <v>11755.543</v>
      </c>
      <c r="X1740" s="22">
        <v>7275.2420000000002</v>
      </c>
      <c r="Y1740" s="22">
        <v>3727.1</v>
      </c>
      <c r="Z1740" s="22">
        <v>1390.6179999999999</v>
      </c>
      <c r="AA1740" s="22">
        <v>332.267</v>
      </c>
      <c r="AB1740" s="22">
        <v>56.33</v>
      </c>
      <c r="AC1740" s="22">
        <v>7.9969999999999999</v>
      </c>
    </row>
    <row r="1741" spans="1:29" ht="11.5">
      <c r="A1741" s="26">
        <v>1724</v>
      </c>
      <c r="B1741" s="24" t="s">
        <v>1059</v>
      </c>
      <c r="C1741" s="32" t="s">
        <v>1182</v>
      </c>
      <c r="D1741" s="23"/>
      <c r="E1741" s="23">
        <v>5501</v>
      </c>
      <c r="F1741" s="24" t="s">
        <v>1109</v>
      </c>
      <c r="G1741" s="23">
        <v>921</v>
      </c>
      <c r="H1741" s="23">
        <v>2015</v>
      </c>
      <c r="I1741" s="22">
        <v>92043.115999999995</v>
      </c>
      <c r="J1741" s="22">
        <v>94907.686000000002</v>
      </c>
      <c r="K1741" s="22">
        <v>94545.337</v>
      </c>
      <c r="L1741" s="22">
        <v>91746.92</v>
      </c>
      <c r="M1741" s="22">
        <v>87283.918000000005</v>
      </c>
      <c r="N1741" s="22">
        <v>82424.38</v>
      </c>
      <c r="O1741" s="22">
        <v>75253.198999999993</v>
      </c>
      <c r="P1741" s="22">
        <v>64975.523999999998</v>
      </c>
      <c r="Q1741" s="22">
        <v>56496.815999999999</v>
      </c>
      <c r="R1741" s="22">
        <v>49629.671000000002</v>
      </c>
      <c r="S1741" s="22">
        <v>42901.597999999998</v>
      </c>
      <c r="T1741" s="22">
        <v>35507.055</v>
      </c>
      <c r="U1741" s="22">
        <v>27966.963</v>
      </c>
      <c r="V1741" s="22">
        <v>19114.600999999999</v>
      </c>
      <c r="W1741" s="22">
        <v>13338.048000000001</v>
      </c>
      <c r="X1741" s="22">
        <v>8554.5920000000006</v>
      </c>
      <c r="Y1741" s="22">
        <v>4591.3329999999996</v>
      </c>
      <c r="Z1741" s="22">
        <v>1788.1289999999999</v>
      </c>
      <c r="AA1741" s="22">
        <v>461.971</v>
      </c>
      <c r="AB1741" s="22">
        <v>84.772000000000006</v>
      </c>
      <c r="AC1741" s="22">
        <v>12.87</v>
      </c>
    </row>
    <row r="1742" spans="1:29" ht="11.5">
      <c r="A1742" s="26">
        <v>1725</v>
      </c>
      <c r="B1742" s="24" t="s">
        <v>1059</v>
      </c>
      <c r="C1742" s="32" t="s">
        <v>1182</v>
      </c>
      <c r="D1742" s="23"/>
      <c r="E1742" s="23">
        <v>5501</v>
      </c>
      <c r="F1742" s="24" t="s">
        <v>1109</v>
      </c>
      <c r="G1742" s="23">
        <v>921</v>
      </c>
      <c r="H1742" s="23">
        <v>2020</v>
      </c>
      <c r="I1742" s="22">
        <v>92159.504000000001</v>
      </c>
      <c r="J1742" s="22">
        <v>91214.36</v>
      </c>
      <c r="K1742" s="22">
        <v>94391.585999999996</v>
      </c>
      <c r="L1742" s="22">
        <v>93781.402000000002</v>
      </c>
      <c r="M1742" s="22">
        <v>90523.570999999996</v>
      </c>
      <c r="N1742" s="22">
        <v>86033.036999999997</v>
      </c>
      <c r="O1742" s="22">
        <v>81263.104000000007</v>
      </c>
      <c r="P1742" s="22">
        <v>73953.293999999994</v>
      </c>
      <c r="Q1742" s="22">
        <v>63634.385999999999</v>
      </c>
      <c r="R1742" s="22">
        <v>54985.947</v>
      </c>
      <c r="S1742" s="22">
        <v>47742.771999999997</v>
      </c>
      <c r="T1742" s="22">
        <v>40448.805</v>
      </c>
      <c r="U1742" s="22">
        <v>32509.681</v>
      </c>
      <c r="V1742" s="22">
        <v>24553.32</v>
      </c>
      <c r="W1742" s="22">
        <v>15588.393</v>
      </c>
      <c r="X1742" s="22">
        <v>9728.723</v>
      </c>
      <c r="Y1742" s="22">
        <v>5306.0389999999998</v>
      </c>
      <c r="Z1742" s="22">
        <v>2221.6190000000001</v>
      </c>
      <c r="AA1742" s="22">
        <v>604.37400000000002</v>
      </c>
      <c r="AB1742" s="22">
        <v>121.223</v>
      </c>
      <c r="AC1742" s="22">
        <v>20.417000000000002</v>
      </c>
    </row>
    <row r="1743" spans="1:29" ht="11.5">
      <c r="A1743" s="15">
        <v>1726</v>
      </c>
      <c r="B1743" s="13" t="s">
        <v>1059</v>
      </c>
      <c r="C1743" s="14" t="s">
        <v>1183</v>
      </c>
      <c r="D1743" s="12"/>
      <c r="E1743" s="12">
        <v>4</v>
      </c>
      <c r="F1743" s="13" t="s">
        <v>1110</v>
      </c>
      <c r="G1743" s="12">
        <v>5501</v>
      </c>
      <c r="H1743" s="12">
        <v>1950</v>
      </c>
      <c r="I1743" s="11">
        <v>630.04399999999998</v>
      </c>
      <c r="J1743" s="11">
        <v>516.20600000000002</v>
      </c>
      <c r="K1743" s="11">
        <v>461.37799999999999</v>
      </c>
      <c r="L1743" s="11">
        <v>414.36900000000003</v>
      </c>
      <c r="M1743" s="11">
        <v>374.10899999999998</v>
      </c>
      <c r="N1743" s="11">
        <v>321.31099999999998</v>
      </c>
      <c r="O1743" s="11">
        <v>276.279</v>
      </c>
      <c r="P1743" s="11">
        <v>236.792</v>
      </c>
      <c r="Q1743" s="11">
        <v>200.61600000000001</v>
      </c>
      <c r="R1743" s="11">
        <v>176.52500000000001</v>
      </c>
      <c r="S1743" s="11">
        <v>147.126</v>
      </c>
      <c r="T1743" s="11">
        <v>123.896</v>
      </c>
      <c r="U1743" s="11">
        <v>94.572000000000003</v>
      </c>
      <c r="V1743" s="11">
        <v>65.057000000000002</v>
      </c>
      <c r="W1743" s="11">
        <v>37.982999999999997</v>
      </c>
      <c r="X1743" s="11">
        <v>17.012</v>
      </c>
      <c r="Y1743" s="11">
        <v>5.0229999999999997</v>
      </c>
      <c r="Z1743" s="11">
        <v>0.86299999999999999</v>
      </c>
      <c r="AA1743" s="11">
        <v>7.8E-2</v>
      </c>
      <c r="AB1743" s="11">
        <v>4.0000000000000001E-3</v>
      </c>
      <c r="AC1743" s="11">
        <v>0</v>
      </c>
    </row>
    <row r="1744" spans="1:29" ht="11.5">
      <c r="A1744" s="15">
        <v>1727</v>
      </c>
      <c r="B1744" s="13" t="s">
        <v>1059</v>
      </c>
      <c r="C1744" s="14" t="s">
        <v>1183</v>
      </c>
      <c r="D1744" s="12"/>
      <c r="E1744" s="12">
        <v>4</v>
      </c>
      <c r="F1744" s="13" t="s">
        <v>1110</v>
      </c>
      <c r="G1744" s="12">
        <v>5501</v>
      </c>
      <c r="H1744" s="12">
        <v>1955</v>
      </c>
      <c r="I1744" s="11">
        <v>685.79700000000003</v>
      </c>
      <c r="J1744" s="11">
        <v>540.97400000000005</v>
      </c>
      <c r="K1744" s="11">
        <v>497.50400000000002</v>
      </c>
      <c r="L1744" s="11">
        <v>441.67500000000001</v>
      </c>
      <c r="M1744" s="11">
        <v>388.11500000000001</v>
      </c>
      <c r="N1744" s="11">
        <v>345.81799999999998</v>
      </c>
      <c r="O1744" s="11">
        <v>294.28199999999998</v>
      </c>
      <c r="P1744" s="11">
        <v>249.21199999999999</v>
      </c>
      <c r="Q1744" s="11">
        <v>209.28899999999999</v>
      </c>
      <c r="R1744" s="11">
        <v>173.488</v>
      </c>
      <c r="S1744" s="11">
        <v>148.428</v>
      </c>
      <c r="T1744" s="11">
        <v>119.383</v>
      </c>
      <c r="U1744" s="11">
        <v>94.802000000000007</v>
      </c>
      <c r="V1744" s="11">
        <v>65.537000000000006</v>
      </c>
      <c r="W1744" s="11">
        <v>39.238</v>
      </c>
      <c r="X1744" s="11">
        <v>18.266999999999999</v>
      </c>
      <c r="Y1744" s="11">
        <v>5.8849999999999998</v>
      </c>
      <c r="Z1744" s="11">
        <v>1.131</v>
      </c>
      <c r="AA1744" s="11">
        <v>0.114</v>
      </c>
      <c r="AB1744" s="11">
        <v>6.0000000000000001E-3</v>
      </c>
      <c r="AC1744" s="11">
        <v>0</v>
      </c>
    </row>
    <row r="1745" spans="1:29" ht="11.5">
      <c r="A1745" s="15">
        <v>1728</v>
      </c>
      <c r="B1745" s="13" t="s">
        <v>1059</v>
      </c>
      <c r="C1745" s="14" t="s">
        <v>1183</v>
      </c>
      <c r="D1745" s="12"/>
      <c r="E1745" s="12">
        <v>4</v>
      </c>
      <c r="F1745" s="13" t="s">
        <v>1110</v>
      </c>
      <c r="G1745" s="12">
        <v>5501</v>
      </c>
      <c r="H1745" s="12">
        <v>1960</v>
      </c>
      <c r="I1745" s="11">
        <v>780.47</v>
      </c>
      <c r="J1745" s="11">
        <v>598.721</v>
      </c>
      <c r="K1745" s="11">
        <v>523.12199999999996</v>
      </c>
      <c r="L1745" s="11">
        <v>478.07499999999999</v>
      </c>
      <c r="M1745" s="11">
        <v>415.97</v>
      </c>
      <c r="N1745" s="11">
        <v>361.15</v>
      </c>
      <c r="O1745" s="11">
        <v>319.21600000000001</v>
      </c>
      <c r="P1745" s="11">
        <v>267.88200000000001</v>
      </c>
      <c r="Q1745" s="11">
        <v>222.625</v>
      </c>
      <c r="R1745" s="11">
        <v>183.17400000000001</v>
      </c>
      <c r="S1745" s="11">
        <v>147.80099999999999</v>
      </c>
      <c r="T1745" s="11">
        <v>122.306</v>
      </c>
      <c r="U1745" s="11">
        <v>93.052999999999997</v>
      </c>
      <c r="V1745" s="11">
        <v>67.283000000000001</v>
      </c>
      <c r="W1745" s="11">
        <v>40.747999999999998</v>
      </c>
      <c r="X1745" s="11">
        <v>19.683</v>
      </c>
      <c r="Y1745" s="11">
        <v>6.6970000000000001</v>
      </c>
      <c r="Z1745" s="11">
        <v>1.4259999999999999</v>
      </c>
      <c r="AA1745" s="11">
        <v>0.16200000000000001</v>
      </c>
      <c r="AB1745" s="11">
        <v>8.9999999999999993E-3</v>
      </c>
      <c r="AC1745" s="11">
        <v>0</v>
      </c>
    </row>
    <row r="1746" spans="1:29" ht="11.5">
      <c r="A1746" s="15">
        <v>1729</v>
      </c>
      <c r="B1746" s="13" t="s">
        <v>1059</v>
      </c>
      <c r="C1746" s="14" t="s">
        <v>1183</v>
      </c>
      <c r="D1746" s="12"/>
      <c r="E1746" s="12">
        <v>4</v>
      </c>
      <c r="F1746" s="13" t="s">
        <v>1110</v>
      </c>
      <c r="G1746" s="12">
        <v>5501</v>
      </c>
      <c r="H1746" s="12">
        <v>1965</v>
      </c>
      <c r="I1746" s="11">
        <v>897.92600000000004</v>
      </c>
      <c r="J1746" s="11">
        <v>691.77700000000004</v>
      </c>
      <c r="K1746" s="11">
        <v>580.78899999999999</v>
      </c>
      <c r="L1746" s="11">
        <v>504.43900000000002</v>
      </c>
      <c r="M1746" s="11">
        <v>452.63499999999999</v>
      </c>
      <c r="N1746" s="11">
        <v>389.56200000000001</v>
      </c>
      <c r="O1746" s="11">
        <v>335.76299999999998</v>
      </c>
      <c r="P1746" s="11">
        <v>293.11500000000001</v>
      </c>
      <c r="Q1746" s="11">
        <v>241.745</v>
      </c>
      <c r="R1746" s="11">
        <v>197.08500000000001</v>
      </c>
      <c r="S1746" s="11">
        <v>158.08500000000001</v>
      </c>
      <c r="T1746" s="11">
        <v>123.535</v>
      </c>
      <c r="U1746" s="11">
        <v>96.984999999999999</v>
      </c>
      <c r="V1746" s="11">
        <v>67.510000000000005</v>
      </c>
      <c r="W1746" s="11">
        <v>43.012999999999998</v>
      </c>
      <c r="X1746" s="11">
        <v>21.231000000000002</v>
      </c>
      <c r="Y1746" s="11">
        <v>7.6020000000000003</v>
      </c>
      <c r="Z1746" s="11">
        <v>1.732</v>
      </c>
      <c r="AA1746" s="11">
        <v>0.22</v>
      </c>
      <c r="AB1746" s="11">
        <v>1.4999999999999999E-2</v>
      </c>
      <c r="AC1746" s="11">
        <v>1E-3</v>
      </c>
    </row>
    <row r="1747" spans="1:29" ht="11.5">
      <c r="A1747" s="15">
        <v>1730</v>
      </c>
      <c r="B1747" s="13" t="s">
        <v>1059</v>
      </c>
      <c r="C1747" s="14" t="s">
        <v>1183</v>
      </c>
      <c r="D1747" s="12"/>
      <c r="E1747" s="12">
        <v>4</v>
      </c>
      <c r="F1747" s="13" t="s">
        <v>1110</v>
      </c>
      <c r="G1747" s="12">
        <v>5501</v>
      </c>
      <c r="H1747" s="12">
        <v>1970</v>
      </c>
      <c r="I1747" s="11">
        <v>1036.9770000000001</v>
      </c>
      <c r="J1747" s="11">
        <v>806.05100000000004</v>
      </c>
      <c r="K1747" s="11">
        <v>672.88499999999999</v>
      </c>
      <c r="L1747" s="11">
        <v>561.84500000000003</v>
      </c>
      <c r="M1747" s="11">
        <v>479.70699999999999</v>
      </c>
      <c r="N1747" s="11">
        <v>426.30799999999999</v>
      </c>
      <c r="O1747" s="11">
        <v>364.49</v>
      </c>
      <c r="P1747" s="11">
        <v>310.553</v>
      </c>
      <c r="Q1747" s="11">
        <v>266.88</v>
      </c>
      <c r="R1747" s="11">
        <v>216.167</v>
      </c>
      <c r="S1747" s="11">
        <v>172.01300000000001</v>
      </c>
      <c r="T1747" s="11">
        <v>133.785</v>
      </c>
      <c r="U1747" s="11">
        <v>99.402000000000001</v>
      </c>
      <c r="V1747" s="11">
        <v>71.691000000000003</v>
      </c>
      <c r="W1747" s="11">
        <v>44.188000000000002</v>
      </c>
      <c r="X1747" s="11">
        <v>23.141999999999999</v>
      </c>
      <c r="Y1747" s="11">
        <v>8.56</v>
      </c>
      <c r="Z1747" s="11">
        <v>2.0739999999999998</v>
      </c>
      <c r="AA1747" s="11">
        <v>0.28499999999999998</v>
      </c>
      <c r="AB1747" s="11">
        <v>0.02</v>
      </c>
      <c r="AC1747" s="11">
        <v>1E-3</v>
      </c>
    </row>
    <row r="1748" spans="1:29" ht="11.5">
      <c r="A1748" s="15">
        <v>1731</v>
      </c>
      <c r="B1748" s="13" t="s">
        <v>1059</v>
      </c>
      <c r="C1748" s="14" t="s">
        <v>1183</v>
      </c>
      <c r="D1748" s="12"/>
      <c r="E1748" s="12">
        <v>4</v>
      </c>
      <c r="F1748" s="13" t="s">
        <v>1110</v>
      </c>
      <c r="G1748" s="12">
        <v>5501</v>
      </c>
      <c r="H1748" s="12">
        <v>1975</v>
      </c>
      <c r="I1748" s="11">
        <v>1198.819</v>
      </c>
      <c r="J1748" s="11">
        <v>942.45699999999999</v>
      </c>
      <c r="K1748" s="11">
        <v>786.15700000000004</v>
      </c>
      <c r="L1748" s="11">
        <v>653.09400000000005</v>
      </c>
      <c r="M1748" s="11">
        <v>536.83799999999997</v>
      </c>
      <c r="N1748" s="11">
        <v>454.26600000000002</v>
      </c>
      <c r="O1748" s="11">
        <v>401.42599999999999</v>
      </c>
      <c r="P1748" s="11">
        <v>339.63499999999999</v>
      </c>
      <c r="Q1748" s="11">
        <v>285.18</v>
      </c>
      <c r="R1748" s="11">
        <v>241.048</v>
      </c>
      <c r="S1748" s="11">
        <v>190.803</v>
      </c>
      <c r="T1748" s="11">
        <v>147.38900000000001</v>
      </c>
      <c r="U1748" s="11">
        <v>109.21599999999999</v>
      </c>
      <c r="V1748" s="11">
        <v>74.84</v>
      </c>
      <c r="W1748" s="11">
        <v>48.012999999999998</v>
      </c>
      <c r="X1748" s="11">
        <v>24.52</v>
      </c>
      <c r="Y1748" s="11">
        <v>9.7240000000000002</v>
      </c>
      <c r="Z1748" s="11">
        <v>2.456</v>
      </c>
      <c r="AA1748" s="11">
        <v>0.36199999999999999</v>
      </c>
      <c r="AB1748" s="11">
        <v>2.9000000000000001E-2</v>
      </c>
      <c r="AC1748" s="11">
        <v>1E-3</v>
      </c>
    </row>
    <row r="1749" spans="1:29" ht="11.5">
      <c r="A1749" s="15">
        <v>1732</v>
      </c>
      <c r="B1749" s="13" t="s">
        <v>1059</v>
      </c>
      <c r="C1749" s="14" t="s">
        <v>1183</v>
      </c>
      <c r="D1749" s="12"/>
      <c r="E1749" s="12">
        <v>4</v>
      </c>
      <c r="F1749" s="13" t="s">
        <v>1110</v>
      </c>
      <c r="G1749" s="12">
        <v>5501</v>
      </c>
      <c r="H1749" s="12">
        <v>1980</v>
      </c>
      <c r="I1749" s="11">
        <v>1285.49</v>
      </c>
      <c r="J1749" s="11">
        <v>1016.764</v>
      </c>
      <c r="K1749" s="11">
        <v>845.38699999999994</v>
      </c>
      <c r="L1749" s="11">
        <v>703.33</v>
      </c>
      <c r="M1749" s="11">
        <v>581.12900000000002</v>
      </c>
      <c r="N1749" s="11">
        <v>477.10500000000002</v>
      </c>
      <c r="O1749" s="11">
        <v>400.29300000000001</v>
      </c>
      <c r="P1749" s="11">
        <v>345.91399999999999</v>
      </c>
      <c r="Q1749" s="11">
        <v>284.447</v>
      </c>
      <c r="R1749" s="11">
        <v>233.149</v>
      </c>
      <c r="S1749" s="11">
        <v>195.024</v>
      </c>
      <c r="T1749" s="11">
        <v>151.27500000000001</v>
      </c>
      <c r="U1749" s="11">
        <v>110.572</v>
      </c>
      <c r="V1749" s="11">
        <v>75.396000000000001</v>
      </c>
      <c r="W1749" s="11">
        <v>46.177</v>
      </c>
      <c r="X1749" s="11">
        <v>24.736999999999998</v>
      </c>
      <c r="Y1749" s="11">
        <v>8.9990000000000006</v>
      </c>
      <c r="Z1749" s="11">
        <v>2.5960000000000001</v>
      </c>
      <c r="AA1749" s="11">
        <v>0.45100000000000001</v>
      </c>
      <c r="AB1749" s="11">
        <v>3.5999999999999997E-2</v>
      </c>
      <c r="AC1749" s="11">
        <v>2E-3</v>
      </c>
    </row>
    <row r="1750" spans="1:29" ht="11.5">
      <c r="A1750" s="15">
        <v>1733</v>
      </c>
      <c r="B1750" s="13" t="s">
        <v>1059</v>
      </c>
      <c r="C1750" s="14" t="s">
        <v>1183</v>
      </c>
      <c r="D1750" s="12"/>
      <c r="E1750" s="12">
        <v>4</v>
      </c>
      <c r="F1750" s="13" t="s">
        <v>1110</v>
      </c>
      <c r="G1750" s="12">
        <v>5501</v>
      </c>
      <c r="H1750" s="12">
        <v>1985</v>
      </c>
      <c r="I1750" s="11">
        <v>1187.5619999999999</v>
      </c>
      <c r="J1750" s="11">
        <v>951.81200000000001</v>
      </c>
      <c r="K1750" s="11">
        <v>776.84900000000005</v>
      </c>
      <c r="L1750" s="11">
        <v>636.38599999999997</v>
      </c>
      <c r="M1750" s="11">
        <v>521.51400000000001</v>
      </c>
      <c r="N1750" s="11">
        <v>435.75400000000002</v>
      </c>
      <c r="O1750" s="11">
        <v>365.34800000000001</v>
      </c>
      <c r="P1750" s="11">
        <v>300.15699999999998</v>
      </c>
      <c r="Q1750" s="11">
        <v>243.21799999999999</v>
      </c>
      <c r="R1750" s="11">
        <v>184.71299999999999</v>
      </c>
      <c r="S1750" s="11">
        <v>142.75399999999999</v>
      </c>
      <c r="T1750" s="11">
        <v>121.733</v>
      </c>
      <c r="U1750" s="11">
        <v>94.635000000000005</v>
      </c>
      <c r="V1750" s="11">
        <v>62.947000000000003</v>
      </c>
      <c r="W1750" s="11">
        <v>37.566000000000003</v>
      </c>
      <c r="X1750" s="11">
        <v>19.274999999999999</v>
      </c>
      <c r="Y1750" s="11">
        <v>7.0659999999999998</v>
      </c>
      <c r="Z1750" s="11">
        <v>2.044</v>
      </c>
      <c r="AA1750" s="11">
        <v>0.50600000000000001</v>
      </c>
      <c r="AB1750" s="11">
        <v>4.8000000000000001E-2</v>
      </c>
      <c r="AC1750" s="11">
        <v>2E-3</v>
      </c>
    </row>
    <row r="1751" spans="1:29" ht="11.5">
      <c r="A1751" s="15">
        <v>1734</v>
      </c>
      <c r="B1751" s="13" t="s">
        <v>1059</v>
      </c>
      <c r="C1751" s="14" t="s">
        <v>1183</v>
      </c>
      <c r="D1751" s="12"/>
      <c r="E1751" s="12">
        <v>4</v>
      </c>
      <c r="F1751" s="13" t="s">
        <v>1110</v>
      </c>
      <c r="G1751" s="12">
        <v>5501</v>
      </c>
      <c r="H1751" s="12">
        <v>1990</v>
      </c>
      <c r="I1751" s="11">
        <v>1234.3050000000001</v>
      </c>
      <c r="J1751" s="11">
        <v>1007.595</v>
      </c>
      <c r="K1751" s="11">
        <v>839.65800000000002</v>
      </c>
      <c r="L1751" s="11">
        <v>677.505</v>
      </c>
      <c r="M1751" s="11">
        <v>544.96299999999997</v>
      </c>
      <c r="N1751" s="11">
        <v>441.63200000000001</v>
      </c>
      <c r="O1751" s="11">
        <v>371.67899999999997</v>
      </c>
      <c r="P1751" s="11">
        <v>314.48700000000002</v>
      </c>
      <c r="Q1751" s="11">
        <v>254.14599999999999</v>
      </c>
      <c r="R1751" s="11">
        <v>196.983</v>
      </c>
      <c r="S1751" s="11">
        <v>140.512</v>
      </c>
      <c r="T1751" s="11">
        <v>102.569</v>
      </c>
      <c r="U1751" s="11">
        <v>86.515000000000001</v>
      </c>
      <c r="V1751" s="11">
        <v>64.807000000000002</v>
      </c>
      <c r="W1751" s="11">
        <v>38.392000000000003</v>
      </c>
      <c r="X1751" s="11">
        <v>19.079999999999998</v>
      </c>
      <c r="Y1751" s="11">
        <v>7.298</v>
      </c>
      <c r="Z1751" s="11">
        <v>2.0139999999999998</v>
      </c>
      <c r="AA1751" s="11">
        <v>0.41699999999999998</v>
      </c>
      <c r="AB1751" s="11">
        <v>5.7000000000000002E-2</v>
      </c>
      <c r="AC1751" s="11">
        <v>3.0000000000000001E-3</v>
      </c>
    </row>
    <row r="1752" spans="1:29" ht="11.5">
      <c r="A1752" s="15">
        <v>1735</v>
      </c>
      <c r="B1752" s="13" t="s">
        <v>1059</v>
      </c>
      <c r="C1752" s="14" t="s">
        <v>1183</v>
      </c>
      <c r="D1752" s="12"/>
      <c r="E1752" s="12">
        <v>4</v>
      </c>
      <c r="F1752" s="13" t="s">
        <v>1110</v>
      </c>
      <c r="G1752" s="12">
        <v>5501</v>
      </c>
      <c r="H1752" s="12">
        <v>1995</v>
      </c>
      <c r="I1752" s="11">
        <v>1811.6020000000001</v>
      </c>
      <c r="J1752" s="11">
        <v>1463.4490000000001</v>
      </c>
      <c r="K1752" s="11">
        <v>1222.135</v>
      </c>
      <c r="L1752" s="11">
        <v>1016.028</v>
      </c>
      <c r="M1752" s="11">
        <v>820.45299999999997</v>
      </c>
      <c r="N1752" s="11">
        <v>661.56700000000001</v>
      </c>
      <c r="O1752" s="11">
        <v>538.29899999999998</v>
      </c>
      <c r="P1752" s="11">
        <v>442.65800000000002</v>
      </c>
      <c r="Q1752" s="11">
        <v>363.77</v>
      </c>
      <c r="R1752" s="11">
        <v>295.75</v>
      </c>
      <c r="S1752" s="11">
        <v>237.86199999999999</v>
      </c>
      <c r="T1752" s="11">
        <v>176.98099999999999</v>
      </c>
      <c r="U1752" s="11">
        <v>130.44499999999999</v>
      </c>
      <c r="V1752" s="11">
        <v>98.706000000000003</v>
      </c>
      <c r="W1752" s="11">
        <v>63.241</v>
      </c>
      <c r="X1752" s="11">
        <v>32.393999999999998</v>
      </c>
      <c r="Y1752" s="11">
        <v>13.538</v>
      </c>
      <c r="Z1752" s="11">
        <v>3.2709999999999999</v>
      </c>
      <c r="AA1752" s="11">
        <v>0.42499999999999999</v>
      </c>
      <c r="AB1752" s="11">
        <v>4.9000000000000002E-2</v>
      </c>
      <c r="AC1752" s="11">
        <v>4.0000000000000001E-3</v>
      </c>
    </row>
    <row r="1753" spans="1:29" ht="11.5">
      <c r="A1753" s="15">
        <v>1736</v>
      </c>
      <c r="B1753" s="13" t="s">
        <v>1059</v>
      </c>
      <c r="C1753" s="14" t="s">
        <v>1183</v>
      </c>
      <c r="D1753" s="12"/>
      <c r="E1753" s="12">
        <v>4</v>
      </c>
      <c r="F1753" s="13" t="s">
        <v>1110</v>
      </c>
      <c r="G1753" s="12">
        <v>5501</v>
      </c>
      <c r="H1753" s="12">
        <v>2000</v>
      </c>
      <c r="I1753" s="11">
        <v>2124.163</v>
      </c>
      <c r="J1753" s="11">
        <v>1688.904</v>
      </c>
      <c r="K1753" s="11">
        <v>1405.116</v>
      </c>
      <c r="L1753" s="11">
        <v>1149.7090000000001</v>
      </c>
      <c r="M1753" s="11">
        <v>921.62</v>
      </c>
      <c r="N1753" s="11">
        <v>734.77800000000002</v>
      </c>
      <c r="O1753" s="11">
        <v>599.49800000000005</v>
      </c>
      <c r="P1753" s="11">
        <v>492.82799999999997</v>
      </c>
      <c r="Q1753" s="11">
        <v>405.62299999999999</v>
      </c>
      <c r="R1753" s="11">
        <v>329.05399999999997</v>
      </c>
      <c r="S1753" s="11">
        <v>259.96899999999999</v>
      </c>
      <c r="T1753" s="11">
        <v>203.12799999999999</v>
      </c>
      <c r="U1753" s="11">
        <v>145.57</v>
      </c>
      <c r="V1753" s="11">
        <v>100.139</v>
      </c>
      <c r="W1753" s="11">
        <v>69.662999999999997</v>
      </c>
      <c r="X1753" s="11">
        <v>38.817</v>
      </c>
      <c r="Y1753" s="11">
        <v>15.536</v>
      </c>
      <c r="Z1753" s="11">
        <v>4.6310000000000002</v>
      </c>
      <c r="AA1753" s="11">
        <v>0.70799999999999996</v>
      </c>
      <c r="AB1753" s="11">
        <v>5.0999999999999997E-2</v>
      </c>
      <c r="AC1753" s="11">
        <v>3.0000000000000001E-3</v>
      </c>
    </row>
    <row r="1754" spans="1:29" ht="11.5">
      <c r="A1754" s="15">
        <v>1737</v>
      </c>
      <c r="B1754" s="13" t="s">
        <v>1059</v>
      </c>
      <c r="C1754" s="14" t="s">
        <v>1183</v>
      </c>
      <c r="D1754" s="12"/>
      <c r="E1754" s="12">
        <v>4</v>
      </c>
      <c r="F1754" s="13" t="s">
        <v>1110</v>
      </c>
      <c r="G1754" s="12">
        <v>5501</v>
      </c>
      <c r="H1754" s="12">
        <v>2005</v>
      </c>
      <c r="I1754" s="11">
        <v>2517.1970000000001</v>
      </c>
      <c r="J1754" s="11">
        <v>2092.8670000000002</v>
      </c>
      <c r="K1754" s="11">
        <v>1691.895</v>
      </c>
      <c r="L1754" s="11">
        <v>1440.3209999999999</v>
      </c>
      <c r="M1754" s="11">
        <v>1216.7180000000001</v>
      </c>
      <c r="N1754" s="11">
        <v>980.79399999999998</v>
      </c>
      <c r="O1754" s="11">
        <v>768.15</v>
      </c>
      <c r="P1754" s="11">
        <v>613.42999999999995</v>
      </c>
      <c r="Q1754" s="11">
        <v>493.70299999999997</v>
      </c>
      <c r="R1754" s="11">
        <v>399.524</v>
      </c>
      <c r="S1754" s="11">
        <v>320.97500000000002</v>
      </c>
      <c r="T1754" s="11">
        <v>246.625</v>
      </c>
      <c r="U1754" s="11">
        <v>183.70599999999999</v>
      </c>
      <c r="V1754" s="11">
        <v>125.334</v>
      </c>
      <c r="W1754" s="11">
        <v>77.260000000000005</v>
      </c>
      <c r="X1754" s="11">
        <v>44.801000000000002</v>
      </c>
      <c r="Y1754" s="11">
        <v>19.709</v>
      </c>
      <c r="Z1754" s="11">
        <v>5.5609999999999999</v>
      </c>
      <c r="AA1754" s="11">
        <v>1.0249999999999999</v>
      </c>
      <c r="AB1754" s="11">
        <v>8.5000000000000006E-2</v>
      </c>
      <c r="AC1754" s="11">
        <v>4.0000000000000001E-3</v>
      </c>
    </row>
    <row r="1755" spans="1:29" ht="11.5">
      <c r="A1755" s="15">
        <v>1738</v>
      </c>
      <c r="B1755" s="13" t="s">
        <v>1059</v>
      </c>
      <c r="C1755" s="14" t="s">
        <v>1183</v>
      </c>
      <c r="D1755" s="12"/>
      <c r="E1755" s="12">
        <v>4</v>
      </c>
      <c r="F1755" s="13" t="s">
        <v>1110</v>
      </c>
      <c r="G1755" s="12">
        <v>5501</v>
      </c>
      <c r="H1755" s="12">
        <v>2010</v>
      </c>
      <c r="I1755" s="11">
        <v>2715.07</v>
      </c>
      <c r="J1755" s="11">
        <v>2423.9630000000002</v>
      </c>
      <c r="K1755" s="11">
        <v>2053.1179999999999</v>
      </c>
      <c r="L1755" s="11">
        <v>1599.2360000000001</v>
      </c>
      <c r="M1755" s="11">
        <v>1278.489</v>
      </c>
      <c r="N1755" s="11">
        <v>1069.443</v>
      </c>
      <c r="O1755" s="11">
        <v>885.60500000000002</v>
      </c>
      <c r="P1755" s="11">
        <v>706.16200000000003</v>
      </c>
      <c r="Q1755" s="11">
        <v>569.59500000000003</v>
      </c>
      <c r="R1755" s="11">
        <v>457.35599999999999</v>
      </c>
      <c r="S1755" s="11">
        <v>360.12799999999999</v>
      </c>
      <c r="T1755" s="11">
        <v>283.23899999999998</v>
      </c>
      <c r="U1755" s="11">
        <v>212.29599999999999</v>
      </c>
      <c r="V1755" s="11">
        <v>147.19800000000001</v>
      </c>
      <c r="W1755" s="11">
        <v>92.623999999999995</v>
      </c>
      <c r="X1755" s="11">
        <v>50.444000000000003</v>
      </c>
      <c r="Y1755" s="11">
        <v>23.184000000000001</v>
      </c>
      <c r="Z1755" s="11">
        <v>7.2130000000000001</v>
      </c>
      <c r="AA1755" s="11">
        <v>1.2609999999999999</v>
      </c>
      <c r="AB1755" s="11">
        <v>0.126</v>
      </c>
      <c r="AC1755" s="11">
        <v>6.0000000000000001E-3</v>
      </c>
    </row>
    <row r="1756" spans="1:29" ht="11.5">
      <c r="A1756" s="15">
        <v>1739</v>
      </c>
      <c r="B1756" s="13" t="s">
        <v>1059</v>
      </c>
      <c r="C1756" s="14" t="s">
        <v>1183</v>
      </c>
      <c r="D1756" s="12"/>
      <c r="E1756" s="12">
        <v>4</v>
      </c>
      <c r="F1756" s="13" t="s">
        <v>1110</v>
      </c>
      <c r="G1756" s="12">
        <v>5501</v>
      </c>
      <c r="H1756" s="12">
        <v>2015</v>
      </c>
      <c r="I1756" s="11">
        <v>2819.0619999999999</v>
      </c>
      <c r="J1756" s="11">
        <v>2670.8939999999998</v>
      </c>
      <c r="K1756" s="11">
        <v>2415.683</v>
      </c>
      <c r="L1756" s="11">
        <v>2081.9870000000001</v>
      </c>
      <c r="M1756" s="11">
        <v>1669.6369999999999</v>
      </c>
      <c r="N1756" s="11">
        <v>1339.11</v>
      </c>
      <c r="O1756" s="11">
        <v>1098.3869999999999</v>
      </c>
      <c r="P1756" s="11">
        <v>894.43299999999999</v>
      </c>
      <c r="Q1756" s="11">
        <v>703.15200000000004</v>
      </c>
      <c r="R1756" s="11">
        <v>559.04600000000005</v>
      </c>
      <c r="S1756" s="11">
        <v>444.60599999999999</v>
      </c>
      <c r="T1756" s="11">
        <v>340.77100000000002</v>
      </c>
      <c r="U1756" s="11">
        <v>255.226</v>
      </c>
      <c r="V1756" s="11">
        <v>181.15100000000001</v>
      </c>
      <c r="W1756" s="11">
        <v>114.205</v>
      </c>
      <c r="X1756" s="11">
        <v>61.582999999999998</v>
      </c>
      <c r="Y1756" s="11">
        <v>26.7</v>
      </c>
      <c r="Z1756" s="11">
        <v>8.6929999999999996</v>
      </c>
      <c r="AA1756" s="11">
        <v>1.673</v>
      </c>
      <c r="AB1756" s="11">
        <v>0.158</v>
      </c>
      <c r="AC1756" s="11">
        <v>8.9999999999999993E-3</v>
      </c>
    </row>
    <row r="1757" spans="1:29" ht="11.5">
      <c r="A1757" s="15">
        <v>1740</v>
      </c>
      <c r="B1757" s="13" t="s">
        <v>1059</v>
      </c>
      <c r="C1757" s="14" t="s">
        <v>1183</v>
      </c>
      <c r="D1757" s="12"/>
      <c r="E1757" s="12">
        <v>4</v>
      </c>
      <c r="F1757" s="13" t="s">
        <v>1110</v>
      </c>
      <c r="G1757" s="12">
        <v>5501</v>
      </c>
      <c r="H1757" s="12">
        <v>2020</v>
      </c>
      <c r="I1757" s="11">
        <v>2907.4059999999999</v>
      </c>
      <c r="J1757" s="11">
        <v>2774.63</v>
      </c>
      <c r="K1757" s="11">
        <v>2651.6640000000002</v>
      </c>
      <c r="L1757" s="11">
        <v>2377.9409999999998</v>
      </c>
      <c r="M1757" s="11">
        <v>2017.279</v>
      </c>
      <c r="N1757" s="11">
        <v>1610.796</v>
      </c>
      <c r="O1757" s="11">
        <v>1299.1210000000001</v>
      </c>
      <c r="P1757" s="11">
        <v>1068.1669999999999</v>
      </c>
      <c r="Q1757" s="11">
        <v>868.02</v>
      </c>
      <c r="R1757" s="11">
        <v>677.226</v>
      </c>
      <c r="S1757" s="11">
        <v>529.18799999999999</v>
      </c>
      <c r="T1757" s="11">
        <v>411.37900000000002</v>
      </c>
      <c r="U1757" s="11">
        <v>305.08100000000002</v>
      </c>
      <c r="V1757" s="11">
        <v>215.637</v>
      </c>
      <c r="W1757" s="11">
        <v>140.25399999999999</v>
      </c>
      <c r="X1757" s="11">
        <v>76.897000000000006</v>
      </c>
      <c r="Y1757" s="11">
        <v>33.115000000000002</v>
      </c>
      <c r="Z1757" s="11">
        <v>10.185</v>
      </c>
      <c r="AA1757" s="11">
        <v>2.0529999999999999</v>
      </c>
      <c r="AB1757" s="11">
        <v>0.215</v>
      </c>
      <c r="AC1757" s="11">
        <v>1.0999999999999999E-2</v>
      </c>
    </row>
    <row r="1758" spans="1:29" ht="11.5">
      <c r="A1758" s="15">
        <v>1741</v>
      </c>
      <c r="B1758" s="13" t="s">
        <v>1059</v>
      </c>
      <c r="C1758" s="14" t="s">
        <v>1184</v>
      </c>
      <c r="D1758" s="12"/>
      <c r="E1758" s="12">
        <v>50</v>
      </c>
      <c r="F1758" s="13" t="s">
        <v>1110</v>
      </c>
      <c r="G1758" s="12">
        <v>5501</v>
      </c>
      <c r="H1758" s="12">
        <v>1950</v>
      </c>
      <c r="I1758" s="11">
        <v>3169.3209999999999</v>
      </c>
      <c r="J1758" s="11">
        <v>2574.038</v>
      </c>
      <c r="K1758" s="11">
        <v>2271.6999999999998</v>
      </c>
      <c r="L1758" s="11">
        <v>1993.49</v>
      </c>
      <c r="M1758" s="11">
        <v>1703.9590000000001</v>
      </c>
      <c r="N1758" s="11">
        <v>1486.9939999999999</v>
      </c>
      <c r="O1758" s="11">
        <v>1295.816</v>
      </c>
      <c r="P1758" s="11">
        <v>1130.4639999999999</v>
      </c>
      <c r="Q1758" s="11">
        <v>987.13800000000003</v>
      </c>
      <c r="R1758" s="11">
        <v>829.36300000000006</v>
      </c>
      <c r="S1758" s="11">
        <v>655.39</v>
      </c>
      <c r="T1758" s="11">
        <v>519.35400000000004</v>
      </c>
      <c r="U1758" s="11">
        <v>376.29300000000001</v>
      </c>
      <c r="V1758" s="11">
        <v>303.11799999999999</v>
      </c>
      <c r="W1758" s="11">
        <v>255.273</v>
      </c>
      <c r="X1758" s="11">
        <v>165.268</v>
      </c>
      <c r="Y1758" s="11">
        <v>55.762999999999998</v>
      </c>
      <c r="Z1758" s="11">
        <v>10.663</v>
      </c>
      <c r="AA1758" s="11">
        <v>1.01</v>
      </c>
      <c r="AB1758" s="11">
        <v>4.9000000000000002E-2</v>
      </c>
      <c r="AC1758" s="11">
        <v>2E-3</v>
      </c>
    </row>
    <row r="1759" spans="1:29" ht="11.5">
      <c r="A1759" s="15">
        <v>1742</v>
      </c>
      <c r="B1759" s="13" t="s">
        <v>1059</v>
      </c>
      <c r="C1759" s="14" t="s">
        <v>1184</v>
      </c>
      <c r="D1759" s="12"/>
      <c r="E1759" s="12">
        <v>50</v>
      </c>
      <c r="F1759" s="13" t="s">
        <v>1110</v>
      </c>
      <c r="G1759" s="12">
        <v>5501</v>
      </c>
      <c r="H1759" s="12">
        <v>1955</v>
      </c>
      <c r="I1759" s="11">
        <v>3479.373</v>
      </c>
      <c r="J1759" s="11">
        <v>2863.9369999999999</v>
      </c>
      <c r="K1759" s="11">
        <v>2509.7069999999999</v>
      </c>
      <c r="L1759" s="11">
        <v>2228.607</v>
      </c>
      <c r="M1759" s="11">
        <v>1946.7809999999999</v>
      </c>
      <c r="N1759" s="11">
        <v>1659.7470000000001</v>
      </c>
      <c r="O1759" s="11">
        <v>1447.047</v>
      </c>
      <c r="P1759" s="11">
        <v>1256.296</v>
      </c>
      <c r="Q1759" s="11">
        <v>1087.3420000000001</v>
      </c>
      <c r="R1759" s="11">
        <v>938.37400000000002</v>
      </c>
      <c r="S1759" s="11">
        <v>775.90899999999999</v>
      </c>
      <c r="T1759" s="11">
        <v>601.51900000000001</v>
      </c>
      <c r="U1759" s="11">
        <v>445.51499999999999</v>
      </c>
      <c r="V1759" s="11">
        <v>285.12099999999998</v>
      </c>
      <c r="W1759" s="11">
        <v>196.571</v>
      </c>
      <c r="X1759" s="11">
        <v>127.282</v>
      </c>
      <c r="Y1759" s="11">
        <v>55.764000000000003</v>
      </c>
      <c r="Z1759" s="11">
        <v>10.663</v>
      </c>
      <c r="AA1759" s="11">
        <v>1.01</v>
      </c>
      <c r="AB1759" s="11">
        <v>4.9000000000000002E-2</v>
      </c>
      <c r="AC1759" s="11">
        <v>2E-3</v>
      </c>
    </row>
    <row r="1760" spans="1:29" ht="11.5">
      <c r="A1760" s="15">
        <v>1743</v>
      </c>
      <c r="B1760" s="13" t="s">
        <v>1059</v>
      </c>
      <c r="C1760" s="14" t="s">
        <v>1184</v>
      </c>
      <c r="D1760" s="12"/>
      <c r="E1760" s="12">
        <v>50</v>
      </c>
      <c r="F1760" s="13" t="s">
        <v>1110</v>
      </c>
      <c r="G1760" s="12">
        <v>5501</v>
      </c>
      <c r="H1760" s="12">
        <v>1960</v>
      </c>
      <c r="I1760" s="11">
        <v>4276.674</v>
      </c>
      <c r="J1760" s="11">
        <v>3195.9879999999998</v>
      </c>
      <c r="K1760" s="11">
        <v>2802.2370000000001</v>
      </c>
      <c r="L1760" s="11">
        <v>2477.1930000000002</v>
      </c>
      <c r="M1760" s="11">
        <v>2193.7739999999999</v>
      </c>
      <c r="N1760" s="11">
        <v>1909.569</v>
      </c>
      <c r="O1760" s="11">
        <v>1623.8579999999999</v>
      </c>
      <c r="P1760" s="11">
        <v>1409.37</v>
      </c>
      <c r="Q1760" s="11">
        <v>1213.8889999999999</v>
      </c>
      <c r="R1760" s="11">
        <v>1038.972</v>
      </c>
      <c r="S1760" s="11">
        <v>883.72500000000002</v>
      </c>
      <c r="T1760" s="11">
        <v>717.274</v>
      </c>
      <c r="U1760" s="11">
        <v>521.96900000000005</v>
      </c>
      <c r="V1760" s="11">
        <v>344.25400000000002</v>
      </c>
      <c r="W1760" s="11">
        <v>190.12799999999999</v>
      </c>
      <c r="X1760" s="11">
        <v>102.244</v>
      </c>
      <c r="Y1760" s="11">
        <v>45.664999999999999</v>
      </c>
      <c r="Z1760" s="11">
        <v>11.637</v>
      </c>
      <c r="AA1760" s="11">
        <v>1.1279999999999999</v>
      </c>
      <c r="AB1760" s="11">
        <v>5.5E-2</v>
      </c>
      <c r="AC1760" s="11">
        <v>2E-3</v>
      </c>
    </row>
    <row r="1761" spans="1:29" ht="11.5">
      <c r="A1761" s="15">
        <v>1744</v>
      </c>
      <c r="B1761" s="13" t="s">
        <v>1059</v>
      </c>
      <c r="C1761" s="14" t="s">
        <v>1184</v>
      </c>
      <c r="D1761" s="12"/>
      <c r="E1761" s="12">
        <v>50</v>
      </c>
      <c r="F1761" s="13" t="s">
        <v>1110</v>
      </c>
      <c r="G1761" s="12">
        <v>5501</v>
      </c>
      <c r="H1761" s="12">
        <v>1965</v>
      </c>
      <c r="I1761" s="11">
        <v>5117.3280000000004</v>
      </c>
      <c r="J1761" s="11">
        <v>3973.8980000000001</v>
      </c>
      <c r="K1761" s="11">
        <v>3122.65</v>
      </c>
      <c r="L1761" s="11">
        <v>2741.0219999999999</v>
      </c>
      <c r="M1761" s="11">
        <v>2409.4209999999998</v>
      </c>
      <c r="N1761" s="11">
        <v>2133.8339999999998</v>
      </c>
      <c r="O1761" s="11">
        <v>1861.66</v>
      </c>
      <c r="P1761" s="11">
        <v>1581.49</v>
      </c>
      <c r="Q1761" s="11">
        <v>1364.7349999999999</v>
      </c>
      <c r="R1761" s="11">
        <v>1164.19</v>
      </c>
      <c r="S1761" s="11">
        <v>983.71</v>
      </c>
      <c r="T1761" s="11">
        <v>821.87900000000002</v>
      </c>
      <c r="U1761" s="11">
        <v>628.76400000000001</v>
      </c>
      <c r="V1761" s="11">
        <v>410.65800000000002</v>
      </c>
      <c r="W1761" s="11">
        <v>235.59</v>
      </c>
      <c r="X1761" s="11">
        <v>102.875</v>
      </c>
      <c r="Y1761" s="11">
        <v>38.872</v>
      </c>
      <c r="Z1761" s="11">
        <v>10.355</v>
      </c>
      <c r="AA1761" s="11">
        <v>1.369</v>
      </c>
      <c r="AB1761" s="11">
        <v>6.7000000000000004E-2</v>
      </c>
      <c r="AC1761" s="11">
        <v>2E-3</v>
      </c>
    </row>
    <row r="1762" spans="1:29" ht="11.5">
      <c r="A1762" s="15">
        <v>1745</v>
      </c>
      <c r="B1762" s="13" t="s">
        <v>1059</v>
      </c>
      <c r="C1762" s="14" t="s">
        <v>1184</v>
      </c>
      <c r="D1762" s="12"/>
      <c r="E1762" s="12">
        <v>50</v>
      </c>
      <c r="F1762" s="13" t="s">
        <v>1110</v>
      </c>
      <c r="G1762" s="12">
        <v>5501</v>
      </c>
      <c r="H1762" s="12">
        <v>1970</v>
      </c>
      <c r="I1762" s="11">
        <v>5964.7740000000003</v>
      </c>
      <c r="J1762" s="11">
        <v>4786.848</v>
      </c>
      <c r="K1762" s="11">
        <v>3893.0210000000002</v>
      </c>
      <c r="L1762" s="11">
        <v>3063.8159999999998</v>
      </c>
      <c r="M1762" s="11">
        <v>2676.4029999999998</v>
      </c>
      <c r="N1762" s="11">
        <v>2352.0349999999999</v>
      </c>
      <c r="O1762" s="11">
        <v>2087.011</v>
      </c>
      <c r="P1762" s="11">
        <v>1818.8630000000001</v>
      </c>
      <c r="Q1762" s="11">
        <v>1536.4880000000001</v>
      </c>
      <c r="R1762" s="11">
        <v>1313.817</v>
      </c>
      <c r="S1762" s="11">
        <v>1107.4459999999999</v>
      </c>
      <c r="T1762" s="11">
        <v>919.99099999999999</v>
      </c>
      <c r="U1762" s="11">
        <v>727.75199999999995</v>
      </c>
      <c r="V1762" s="11">
        <v>503.197</v>
      </c>
      <c r="W1762" s="11">
        <v>287.589</v>
      </c>
      <c r="X1762" s="11">
        <v>131.66</v>
      </c>
      <c r="Y1762" s="11">
        <v>40.872</v>
      </c>
      <c r="Z1762" s="11">
        <v>9.343</v>
      </c>
      <c r="AA1762" s="11">
        <v>1.3069999999999999</v>
      </c>
      <c r="AB1762" s="11">
        <v>8.7999999999999995E-2</v>
      </c>
      <c r="AC1762" s="11">
        <v>3.0000000000000001E-3</v>
      </c>
    </row>
    <row r="1763" spans="1:29" ht="11.5">
      <c r="A1763" s="15">
        <v>1746</v>
      </c>
      <c r="B1763" s="13" t="s">
        <v>1059</v>
      </c>
      <c r="C1763" s="14" t="s">
        <v>1184</v>
      </c>
      <c r="D1763" s="12"/>
      <c r="E1763" s="12">
        <v>50</v>
      </c>
      <c r="F1763" s="13" t="s">
        <v>1110</v>
      </c>
      <c r="G1763" s="12">
        <v>5501</v>
      </c>
      <c r="H1763" s="12">
        <v>1975</v>
      </c>
      <c r="I1763" s="11">
        <v>6176.07</v>
      </c>
      <c r="J1763" s="11">
        <v>5329.1189999999997</v>
      </c>
      <c r="K1763" s="11">
        <v>4531.527</v>
      </c>
      <c r="L1763" s="11">
        <v>3321.6419999999998</v>
      </c>
      <c r="M1763" s="11">
        <v>2407.3890000000001</v>
      </c>
      <c r="N1763" s="11">
        <v>2459.636</v>
      </c>
      <c r="O1763" s="11">
        <v>2313.9560000000001</v>
      </c>
      <c r="P1763" s="11">
        <v>2046.836</v>
      </c>
      <c r="Q1763" s="11">
        <v>1771.827</v>
      </c>
      <c r="R1763" s="11">
        <v>1481.7739999999999</v>
      </c>
      <c r="S1763" s="11">
        <v>1250.6489999999999</v>
      </c>
      <c r="T1763" s="11">
        <v>1036.183</v>
      </c>
      <c r="U1763" s="11">
        <v>819.84299999999996</v>
      </c>
      <c r="V1763" s="11">
        <v>591.41499999999996</v>
      </c>
      <c r="W1763" s="11">
        <v>359.7</v>
      </c>
      <c r="X1763" s="11">
        <v>165.452</v>
      </c>
      <c r="Y1763" s="11">
        <v>54.451999999999998</v>
      </c>
      <c r="Z1763" s="11">
        <v>10.368</v>
      </c>
      <c r="AA1763" s="11">
        <v>1.2629999999999999</v>
      </c>
      <c r="AB1763" s="11">
        <v>9.0999999999999998E-2</v>
      </c>
      <c r="AC1763" s="11">
        <v>4.0000000000000001E-3</v>
      </c>
    </row>
    <row r="1764" spans="1:29" ht="11.5">
      <c r="A1764" s="15">
        <v>1747</v>
      </c>
      <c r="B1764" s="13" t="s">
        <v>1059</v>
      </c>
      <c r="C1764" s="14" t="s">
        <v>1184</v>
      </c>
      <c r="D1764" s="12"/>
      <c r="E1764" s="12">
        <v>50</v>
      </c>
      <c r="F1764" s="13" t="s">
        <v>1110</v>
      </c>
      <c r="G1764" s="12">
        <v>5501</v>
      </c>
      <c r="H1764" s="12">
        <v>1980</v>
      </c>
      <c r="I1764" s="11">
        <v>7027.7479999999996</v>
      </c>
      <c r="J1764" s="11">
        <v>5843.1970000000001</v>
      </c>
      <c r="K1764" s="11">
        <v>5250.7280000000001</v>
      </c>
      <c r="L1764" s="11">
        <v>4490.6989999999996</v>
      </c>
      <c r="M1764" s="11">
        <v>3285.9670000000001</v>
      </c>
      <c r="N1764" s="11">
        <v>2279.7840000000001</v>
      </c>
      <c r="O1764" s="11">
        <v>2244.9209999999998</v>
      </c>
      <c r="P1764" s="11">
        <v>2216.1750000000002</v>
      </c>
      <c r="Q1764" s="11">
        <v>1987.377</v>
      </c>
      <c r="R1764" s="11">
        <v>1650.6089999999999</v>
      </c>
      <c r="S1764" s="11">
        <v>1363.873</v>
      </c>
      <c r="T1764" s="11">
        <v>1136.403</v>
      </c>
      <c r="U1764" s="11">
        <v>895.53899999999999</v>
      </c>
      <c r="V1764" s="11">
        <v>646.96900000000005</v>
      </c>
      <c r="W1764" s="11">
        <v>413.392</v>
      </c>
      <c r="X1764" s="11">
        <v>206.38300000000001</v>
      </c>
      <c r="Y1764" s="11">
        <v>70.484999999999999</v>
      </c>
      <c r="Z1764" s="11">
        <v>14.372</v>
      </c>
      <c r="AA1764" s="11">
        <v>1.4730000000000001</v>
      </c>
      <c r="AB1764" s="11">
        <v>9.2999999999999999E-2</v>
      </c>
      <c r="AC1764" s="11">
        <v>4.0000000000000001E-3</v>
      </c>
    </row>
    <row r="1765" spans="1:29" ht="11.5">
      <c r="A1765" s="15">
        <v>1748</v>
      </c>
      <c r="B1765" s="13" t="s">
        <v>1059</v>
      </c>
      <c r="C1765" s="14" t="s">
        <v>1184</v>
      </c>
      <c r="D1765" s="12"/>
      <c r="E1765" s="12">
        <v>50</v>
      </c>
      <c r="F1765" s="13" t="s">
        <v>1110</v>
      </c>
      <c r="G1765" s="12">
        <v>5501</v>
      </c>
      <c r="H1765" s="12">
        <v>1985</v>
      </c>
      <c r="I1765" s="11">
        <v>7720.87</v>
      </c>
      <c r="J1765" s="11">
        <v>6705.8119999999999</v>
      </c>
      <c r="K1765" s="11">
        <v>5767.4690000000001</v>
      </c>
      <c r="L1765" s="11">
        <v>5207.9870000000001</v>
      </c>
      <c r="M1765" s="11">
        <v>4447.2749999999996</v>
      </c>
      <c r="N1765" s="11">
        <v>3291.0770000000002</v>
      </c>
      <c r="O1765" s="11">
        <v>2330.607</v>
      </c>
      <c r="P1765" s="11">
        <v>2290.5880000000002</v>
      </c>
      <c r="Q1765" s="11">
        <v>2147.1610000000001</v>
      </c>
      <c r="R1765" s="11">
        <v>1813.3309999999999</v>
      </c>
      <c r="S1765" s="11">
        <v>1486.692</v>
      </c>
      <c r="T1765" s="11">
        <v>1213.8240000000001</v>
      </c>
      <c r="U1765" s="11">
        <v>962.82799999999997</v>
      </c>
      <c r="V1765" s="11">
        <v>693.875</v>
      </c>
      <c r="W1765" s="11">
        <v>445.96600000000001</v>
      </c>
      <c r="X1765" s="11">
        <v>237.24299999999999</v>
      </c>
      <c r="Y1765" s="11">
        <v>89.518000000000001</v>
      </c>
      <c r="Z1765" s="11">
        <v>19.033999999999999</v>
      </c>
      <c r="AA1765" s="11">
        <v>2.093</v>
      </c>
      <c r="AB1765" s="11">
        <v>0.11</v>
      </c>
      <c r="AC1765" s="11">
        <v>5.0000000000000001E-3</v>
      </c>
    </row>
    <row r="1766" spans="1:29" ht="11.5">
      <c r="A1766" s="15">
        <v>1749</v>
      </c>
      <c r="B1766" s="13" t="s">
        <v>1059</v>
      </c>
      <c r="C1766" s="14" t="s">
        <v>1184</v>
      </c>
      <c r="D1766" s="12"/>
      <c r="E1766" s="12">
        <v>50</v>
      </c>
      <c r="F1766" s="13" t="s">
        <v>1110</v>
      </c>
      <c r="G1766" s="12">
        <v>5501</v>
      </c>
      <c r="H1766" s="12">
        <v>1990</v>
      </c>
      <c r="I1766" s="11">
        <v>8086.8779999999997</v>
      </c>
      <c r="J1766" s="11">
        <v>7415.2449999999999</v>
      </c>
      <c r="K1766" s="11">
        <v>6630.9750000000004</v>
      </c>
      <c r="L1766" s="11">
        <v>5725.2510000000002</v>
      </c>
      <c r="M1766" s="11">
        <v>5162.625</v>
      </c>
      <c r="N1766" s="11">
        <v>4379.9359999999997</v>
      </c>
      <c r="O1766" s="11">
        <v>3236.9110000000001</v>
      </c>
      <c r="P1766" s="11">
        <v>2308.86</v>
      </c>
      <c r="Q1766" s="11">
        <v>2244.0940000000001</v>
      </c>
      <c r="R1766" s="11">
        <v>2073.498</v>
      </c>
      <c r="S1766" s="11">
        <v>1731.3520000000001</v>
      </c>
      <c r="T1766" s="11">
        <v>1397.3920000000001</v>
      </c>
      <c r="U1766" s="11">
        <v>1093.43</v>
      </c>
      <c r="V1766" s="11">
        <v>800.93700000000001</v>
      </c>
      <c r="W1766" s="11">
        <v>515.66300000000001</v>
      </c>
      <c r="X1766" s="11">
        <v>274.25900000000001</v>
      </c>
      <c r="Y1766" s="11">
        <v>109.054</v>
      </c>
      <c r="Z1766" s="11">
        <v>26.443999999999999</v>
      </c>
      <c r="AA1766" s="11">
        <v>3.1469999999999998</v>
      </c>
      <c r="AB1766" s="11">
        <v>0.182</v>
      </c>
      <c r="AC1766" s="11">
        <v>6.0000000000000001E-3</v>
      </c>
    </row>
    <row r="1767" spans="1:29" ht="11.5">
      <c r="A1767" s="15">
        <v>1750</v>
      </c>
      <c r="B1767" s="13" t="s">
        <v>1059</v>
      </c>
      <c r="C1767" s="14" t="s">
        <v>1184</v>
      </c>
      <c r="D1767" s="12"/>
      <c r="E1767" s="12">
        <v>50</v>
      </c>
      <c r="F1767" s="13" t="s">
        <v>1110</v>
      </c>
      <c r="G1767" s="12">
        <v>5501</v>
      </c>
      <c r="H1767" s="12">
        <v>1995</v>
      </c>
      <c r="I1767" s="11">
        <v>8191.5870000000004</v>
      </c>
      <c r="J1767" s="11">
        <v>7836.67</v>
      </c>
      <c r="K1767" s="11">
        <v>7317.6930000000002</v>
      </c>
      <c r="L1767" s="11">
        <v>6478.1639999999998</v>
      </c>
      <c r="M1767" s="11">
        <v>5556.96</v>
      </c>
      <c r="N1767" s="11">
        <v>5048.9750000000004</v>
      </c>
      <c r="O1767" s="11">
        <v>4304.82</v>
      </c>
      <c r="P1767" s="11">
        <v>3190.4920000000002</v>
      </c>
      <c r="Q1767" s="11">
        <v>2268.6170000000002</v>
      </c>
      <c r="R1767" s="11">
        <v>2183.8690000000001</v>
      </c>
      <c r="S1767" s="11">
        <v>1986.087</v>
      </c>
      <c r="T1767" s="11">
        <v>1626.616</v>
      </c>
      <c r="U1767" s="11">
        <v>1264.0239999999999</v>
      </c>
      <c r="V1767" s="11">
        <v>922.28700000000003</v>
      </c>
      <c r="W1767" s="11">
        <v>609.58900000000006</v>
      </c>
      <c r="X1767" s="11">
        <v>330.77300000000002</v>
      </c>
      <c r="Y1767" s="11">
        <v>135.18199999999999</v>
      </c>
      <c r="Z1767" s="11">
        <v>35.935000000000002</v>
      </c>
      <c r="AA1767" s="11">
        <v>5.1150000000000002</v>
      </c>
      <c r="AB1767" s="11">
        <v>0.33500000000000002</v>
      </c>
      <c r="AC1767" s="11">
        <v>1.0999999999999999E-2</v>
      </c>
    </row>
    <row r="1768" spans="1:29" ht="11.5">
      <c r="A1768" s="15">
        <v>1751</v>
      </c>
      <c r="B1768" s="13" t="s">
        <v>1059</v>
      </c>
      <c r="C1768" s="14" t="s">
        <v>1184</v>
      </c>
      <c r="D1768" s="12"/>
      <c r="E1768" s="12">
        <v>50</v>
      </c>
      <c r="F1768" s="13" t="s">
        <v>1110</v>
      </c>
      <c r="G1768" s="12">
        <v>5501</v>
      </c>
      <c r="H1768" s="12">
        <v>2000</v>
      </c>
      <c r="I1768" s="11">
        <v>8302.9449999999997</v>
      </c>
      <c r="J1768" s="11">
        <v>8005.8010000000004</v>
      </c>
      <c r="K1768" s="11">
        <v>7749.9080000000004</v>
      </c>
      <c r="L1768" s="11">
        <v>7222.8590000000004</v>
      </c>
      <c r="M1768" s="11">
        <v>6356.9480000000003</v>
      </c>
      <c r="N1768" s="11">
        <v>5434.8320000000003</v>
      </c>
      <c r="O1768" s="11">
        <v>4956.6229999999996</v>
      </c>
      <c r="P1768" s="11">
        <v>4216.9539999999997</v>
      </c>
      <c r="Q1768" s="11">
        <v>3119.232</v>
      </c>
      <c r="R1768" s="11">
        <v>2209.114</v>
      </c>
      <c r="S1768" s="11">
        <v>2093.373</v>
      </c>
      <c r="T1768" s="11">
        <v>1873.49</v>
      </c>
      <c r="U1768" s="11">
        <v>1487.11</v>
      </c>
      <c r="V1768" s="11">
        <v>1102.7809999999999</v>
      </c>
      <c r="W1768" s="11">
        <v>747.72699999999998</v>
      </c>
      <c r="X1768" s="11">
        <v>443.86399999999998</v>
      </c>
      <c r="Y1768" s="11">
        <v>201.37899999999999</v>
      </c>
      <c r="Z1768" s="11">
        <v>58.6</v>
      </c>
      <c r="AA1768" s="11">
        <v>10.404</v>
      </c>
      <c r="AB1768" s="11">
        <v>1.0109999999999999</v>
      </c>
      <c r="AC1768" s="11">
        <v>4.2999999999999997E-2</v>
      </c>
    </row>
    <row r="1769" spans="1:29" ht="11.5">
      <c r="A1769" s="15">
        <v>1752</v>
      </c>
      <c r="B1769" s="13" t="s">
        <v>1059</v>
      </c>
      <c r="C1769" s="14" t="s">
        <v>1184</v>
      </c>
      <c r="D1769" s="12"/>
      <c r="E1769" s="12">
        <v>50</v>
      </c>
      <c r="F1769" s="13" t="s">
        <v>1110</v>
      </c>
      <c r="G1769" s="12">
        <v>5501</v>
      </c>
      <c r="H1769" s="12">
        <v>2005</v>
      </c>
      <c r="I1769" s="11">
        <v>8243.8860000000004</v>
      </c>
      <c r="J1769" s="11">
        <v>8169.1859999999997</v>
      </c>
      <c r="K1769" s="11">
        <v>7955.3630000000003</v>
      </c>
      <c r="L1769" s="11">
        <v>7637.5190000000002</v>
      </c>
      <c r="M1769" s="11">
        <v>7008.5870000000004</v>
      </c>
      <c r="N1769" s="11">
        <v>6167.6670000000004</v>
      </c>
      <c r="O1769" s="11">
        <v>5282.4920000000002</v>
      </c>
      <c r="P1769" s="11">
        <v>4813.4830000000002</v>
      </c>
      <c r="Q1769" s="11">
        <v>4098.8999999999996</v>
      </c>
      <c r="R1769" s="11">
        <v>2990.3020000000001</v>
      </c>
      <c r="S1769" s="11">
        <v>2090.7629999999999</v>
      </c>
      <c r="T1769" s="11">
        <v>1961.115</v>
      </c>
      <c r="U1769" s="11">
        <v>1690.579</v>
      </c>
      <c r="V1769" s="11">
        <v>1279.623</v>
      </c>
      <c r="W1769" s="11">
        <v>890.09199999999998</v>
      </c>
      <c r="X1769" s="11">
        <v>548.59100000000001</v>
      </c>
      <c r="Y1769" s="11">
        <v>277.77699999999999</v>
      </c>
      <c r="Z1769" s="11">
        <v>94.537999999999997</v>
      </c>
      <c r="AA1769" s="11">
        <v>18.731999999999999</v>
      </c>
      <c r="AB1769" s="11">
        <v>2.2490000000000001</v>
      </c>
      <c r="AC1769" s="11">
        <v>0.15</v>
      </c>
    </row>
    <row r="1770" spans="1:29" ht="11.5">
      <c r="A1770" s="15">
        <v>1753</v>
      </c>
      <c r="B1770" s="13" t="s">
        <v>1059</v>
      </c>
      <c r="C1770" s="14" t="s">
        <v>1184</v>
      </c>
      <c r="D1770" s="12"/>
      <c r="E1770" s="12">
        <v>50</v>
      </c>
      <c r="F1770" s="13" t="s">
        <v>1110</v>
      </c>
      <c r="G1770" s="12">
        <v>5501</v>
      </c>
      <c r="H1770" s="12">
        <v>2010</v>
      </c>
      <c r="I1770" s="11">
        <v>7803.759</v>
      </c>
      <c r="J1770" s="11">
        <v>8151.8829999999998</v>
      </c>
      <c r="K1770" s="11">
        <v>8126.95</v>
      </c>
      <c r="L1770" s="11">
        <v>7742.6930000000002</v>
      </c>
      <c r="M1770" s="11">
        <v>7183.817</v>
      </c>
      <c r="N1770" s="11">
        <v>6615.1620000000003</v>
      </c>
      <c r="O1770" s="11">
        <v>5860.0789999999997</v>
      </c>
      <c r="P1770" s="11">
        <v>5007.7439999999997</v>
      </c>
      <c r="Q1770" s="11">
        <v>4610.5309999999999</v>
      </c>
      <c r="R1770" s="11">
        <v>3867.89</v>
      </c>
      <c r="S1770" s="11">
        <v>2787.277</v>
      </c>
      <c r="T1770" s="11">
        <v>1919.4849999999999</v>
      </c>
      <c r="U1770" s="11">
        <v>1722.0219999999999</v>
      </c>
      <c r="V1770" s="11">
        <v>1418.8810000000001</v>
      </c>
      <c r="W1770" s="11">
        <v>1020.31</v>
      </c>
      <c r="X1770" s="11">
        <v>655.90800000000002</v>
      </c>
      <c r="Y1770" s="11">
        <v>347.05099999999999</v>
      </c>
      <c r="Z1770" s="11">
        <v>136.4</v>
      </c>
      <c r="AA1770" s="11">
        <v>32.97</v>
      </c>
      <c r="AB1770" s="11">
        <v>4.492</v>
      </c>
      <c r="AC1770" s="11">
        <v>0.38800000000000001</v>
      </c>
    </row>
    <row r="1771" spans="1:29" ht="11.5">
      <c r="A1771" s="15">
        <v>1754</v>
      </c>
      <c r="B1771" s="13" t="s">
        <v>1059</v>
      </c>
      <c r="C1771" s="14" t="s">
        <v>1184</v>
      </c>
      <c r="D1771" s="12"/>
      <c r="E1771" s="12">
        <v>50</v>
      </c>
      <c r="F1771" s="13" t="s">
        <v>1110</v>
      </c>
      <c r="G1771" s="12">
        <v>5501</v>
      </c>
      <c r="H1771" s="12">
        <v>2015</v>
      </c>
      <c r="I1771" s="11">
        <v>7504.37</v>
      </c>
      <c r="J1771" s="11">
        <v>7744.06</v>
      </c>
      <c r="K1771" s="11">
        <v>8107.2489999999998</v>
      </c>
      <c r="L1771" s="11">
        <v>7981.8620000000001</v>
      </c>
      <c r="M1771" s="11">
        <v>7460.2629999999999</v>
      </c>
      <c r="N1771" s="11">
        <v>6933.9170000000004</v>
      </c>
      <c r="O1771" s="11">
        <v>6420.5460000000003</v>
      </c>
      <c r="P1771" s="11">
        <v>5679.3029999999999</v>
      </c>
      <c r="Q1771" s="11">
        <v>4867.3990000000003</v>
      </c>
      <c r="R1771" s="11">
        <v>4446.0749999999998</v>
      </c>
      <c r="S1771" s="11">
        <v>3690.221</v>
      </c>
      <c r="T1771" s="11">
        <v>2614.1610000000001</v>
      </c>
      <c r="U1771" s="11">
        <v>1724.453</v>
      </c>
      <c r="V1771" s="11">
        <v>1482.5889999999999</v>
      </c>
      <c r="W1771" s="11">
        <v>1150.74</v>
      </c>
      <c r="X1771" s="11">
        <v>754.90200000000004</v>
      </c>
      <c r="Y1771" s="11">
        <v>419.44099999999997</v>
      </c>
      <c r="Z1771" s="11">
        <v>175.39599999999999</v>
      </c>
      <c r="AA1771" s="11">
        <v>50.570999999999998</v>
      </c>
      <c r="AB1771" s="11">
        <v>8.7509999999999994</v>
      </c>
      <c r="AC1771" s="11">
        <v>0.88800000000000001</v>
      </c>
    </row>
    <row r="1772" spans="1:29" ht="11.5">
      <c r="A1772" s="15">
        <v>1755</v>
      </c>
      <c r="B1772" s="13" t="s">
        <v>1059</v>
      </c>
      <c r="C1772" s="14" t="s">
        <v>1184</v>
      </c>
      <c r="D1772" s="12"/>
      <c r="E1772" s="12">
        <v>50</v>
      </c>
      <c r="F1772" s="13" t="s">
        <v>1110</v>
      </c>
      <c r="G1772" s="12">
        <v>5501</v>
      </c>
      <c r="H1772" s="12">
        <v>2020</v>
      </c>
      <c r="I1772" s="11">
        <v>7320.1930000000002</v>
      </c>
      <c r="J1772" s="11">
        <v>7476.9570000000003</v>
      </c>
      <c r="K1772" s="11">
        <v>7707.4359999999997</v>
      </c>
      <c r="L1772" s="11">
        <v>7975.2939999999999</v>
      </c>
      <c r="M1772" s="11">
        <v>7742.47</v>
      </c>
      <c r="N1772" s="11">
        <v>7257.6869999999999</v>
      </c>
      <c r="O1772" s="11">
        <v>6778.96</v>
      </c>
      <c r="P1772" s="11">
        <v>6271.1769999999997</v>
      </c>
      <c r="Q1772" s="11">
        <v>5553.52</v>
      </c>
      <c r="R1772" s="11">
        <v>4718.3810000000003</v>
      </c>
      <c r="S1772" s="11">
        <v>4264.7299999999996</v>
      </c>
      <c r="T1772" s="11">
        <v>3479.4949999999999</v>
      </c>
      <c r="U1772" s="11">
        <v>2371.855</v>
      </c>
      <c r="V1772" s="11">
        <v>1489.6089999999999</v>
      </c>
      <c r="W1772" s="11">
        <v>1206.8979999999999</v>
      </c>
      <c r="X1772" s="11">
        <v>855.12099999999998</v>
      </c>
      <c r="Y1772" s="11">
        <v>487.66199999999998</v>
      </c>
      <c r="Z1772" s="11">
        <v>217.066</v>
      </c>
      <c r="AA1772" s="11">
        <v>68.177999999999997</v>
      </c>
      <c r="AB1772" s="11">
        <v>14.497999999999999</v>
      </c>
      <c r="AC1772" s="11">
        <v>1.921</v>
      </c>
    </row>
    <row r="1773" spans="1:29" ht="11.5">
      <c r="A1773" s="15">
        <v>1756</v>
      </c>
      <c r="B1773" s="13" t="s">
        <v>1059</v>
      </c>
      <c r="C1773" s="14" t="s">
        <v>1185</v>
      </c>
      <c r="D1773" s="12"/>
      <c r="E1773" s="12">
        <v>64</v>
      </c>
      <c r="F1773" s="13" t="s">
        <v>1110</v>
      </c>
      <c r="G1773" s="12">
        <v>5501</v>
      </c>
      <c r="H1773" s="12">
        <v>1950</v>
      </c>
      <c r="I1773" s="11">
        <v>16.236000000000001</v>
      </c>
      <c r="J1773" s="11">
        <v>12.667</v>
      </c>
      <c r="K1773" s="11">
        <v>10.849</v>
      </c>
      <c r="L1773" s="11">
        <v>9.3930000000000007</v>
      </c>
      <c r="M1773" s="11">
        <v>8.0570000000000004</v>
      </c>
      <c r="N1773" s="11">
        <v>6.843</v>
      </c>
      <c r="O1773" s="11">
        <v>5.7949999999999999</v>
      </c>
      <c r="P1773" s="11">
        <v>4.88</v>
      </c>
      <c r="Q1773" s="11">
        <v>4.0640000000000001</v>
      </c>
      <c r="R1773" s="11">
        <v>3.335</v>
      </c>
      <c r="S1773" s="11">
        <v>2.6840000000000002</v>
      </c>
      <c r="T1773" s="11">
        <v>2.0950000000000002</v>
      </c>
      <c r="U1773" s="11">
        <v>1.56</v>
      </c>
      <c r="V1773" s="11">
        <v>1.0760000000000001</v>
      </c>
      <c r="W1773" s="11">
        <v>0.65200000000000002</v>
      </c>
      <c r="X1773" s="11">
        <v>0.32100000000000001</v>
      </c>
      <c r="Y1773" s="11">
        <v>0.11600000000000001</v>
      </c>
      <c r="Z1773" s="11">
        <v>2.7E-2</v>
      </c>
      <c r="AA1773" s="11">
        <v>3.0000000000000001E-3</v>
      </c>
      <c r="AB1773" s="11">
        <v>0</v>
      </c>
      <c r="AC1773" s="11">
        <v>0</v>
      </c>
    </row>
    <row r="1774" spans="1:29" ht="11.5">
      <c r="A1774" s="15">
        <v>1757</v>
      </c>
      <c r="B1774" s="13" t="s">
        <v>1059</v>
      </c>
      <c r="C1774" s="14" t="s">
        <v>1185</v>
      </c>
      <c r="D1774" s="12"/>
      <c r="E1774" s="12">
        <v>64</v>
      </c>
      <c r="F1774" s="13" t="s">
        <v>1110</v>
      </c>
      <c r="G1774" s="12">
        <v>5501</v>
      </c>
      <c r="H1774" s="12">
        <v>1955</v>
      </c>
      <c r="I1774" s="11">
        <v>16.193999999999999</v>
      </c>
      <c r="J1774" s="11">
        <v>14.444000000000001</v>
      </c>
      <c r="K1774" s="11">
        <v>12.265000000000001</v>
      </c>
      <c r="L1774" s="11">
        <v>10.647</v>
      </c>
      <c r="M1774" s="11">
        <v>9.3209999999999997</v>
      </c>
      <c r="N1774" s="11">
        <v>8.0399999999999991</v>
      </c>
      <c r="O1774" s="11">
        <v>6.7709999999999999</v>
      </c>
      <c r="P1774" s="11">
        <v>5.6189999999999998</v>
      </c>
      <c r="Q1774" s="11">
        <v>4.6109999999999998</v>
      </c>
      <c r="R1774" s="11">
        <v>3.7389999999999999</v>
      </c>
      <c r="S1774" s="11">
        <v>2.9710000000000001</v>
      </c>
      <c r="T1774" s="11">
        <v>2.2909999999999999</v>
      </c>
      <c r="U1774" s="11">
        <v>1.679</v>
      </c>
      <c r="V1774" s="11">
        <v>1.137</v>
      </c>
      <c r="W1774" s="11">
        <v>0.68899999999999995</v>
      </c>
      <c r="X1774" s="11">
        <v>0.33700000000000002</v>
      </c>
      <c r="Y1774" s="11">
        <v>0.123</v>
      </c>
      <c r="Z1774" s="11">
        <v>3.1E-2</v>
      </c>
      <c r="AA1774" s="11">
        <v>4.0000000000000001E-3</v>
      </c>
      <c r="AB1774" s="11">
        <v>0</v>
      </c>
      <c r="AC1774" s="11">
        <v>0</v>
      </c>
    </row>
    <row r="1775" spans="1:29" ht="11.5">
      <c r="A1775" s="15">
        <v>1758</v>
      </c>
      <c r="B1775" s="13" t="s">
        <v>1059</v>
      </c>
      <c r="C1775" s="14" t="s">
        <v>1185</v>
      </c>
      <c r="D1775" s="12"/>
      <c r="E1775" s="12">
        <v>64</v>
      </c>
      <c r="F1775" s="13" t="s">
        <v>1110</v>
      </c>
      <c r="G1775" s="12">
        <v>5501</v>
      </c>
      <c r="H1775" s="12">
        <v>1960</v>
      </c>
      <c r="I1775" s="11">
        <v>19.210999999999999</v>
      </c>
      <c r="J1775" s="11">
        <v>14.499000000000001</v>
      </c>
      <c r="K1775" s="11">
        <v>13.999000000000001</v>
      </c>
      <c r="L1775" s="11">
        <v>12.031000000000001</v>
      </c>
      <c r="M1775" s="11">
        <v>10.537000000000001</v>
      </c>
      <c r="N1775" s="11">
        <v>9.2520000000000007</v>
      </c>
      <c r="O1775" s="11">
        <v>7.9089999999999998</v>
      </c>
      <c r="P1775" s="11">
        <v>6.5389999999999997</v>
      </c>
      <c r="Q1775" s="11">
        <v>5.3</v>
      </c>
      <c r="R1775" s="11">
        <v>4.2439999999999998</v>
      </c>
      <c r="S1775" s="11">
        <v>3.339</v>
      </c>
      <c r="T1775" s="11">
        <v>2.5499999999999998</v>
      </c>
      <c r="U1775" s="11">
        <v>1.857</v>
      </c>
      <c r="V1775" s="11">
        <v>1.248</v>
      </c>
      <c r="W1775" s="11">
        <v>0.748</v>
      </c>
      <c r="X1775" s="11">
        <v>0.372</v>
      </c>
      <c r="Y1775" s="11">
        <v>0.13700000000000001</v>
      </c>
      <c r="Z1775" s="11">
        <v>3.4000000000000002E-2</v>
      </c>
      <c r="AA1775" s="11">
        <v>5.0000000000000001E-3</v>
      </c>
      <c r="AB1775" s="11">
        <v>0</v>
      </c>
      <c r="AC1775" s="11">
        <v>0</v>
      </c>
    </row>
    <row r="1776" spans="1:29" ht="11.5">
      <c r="A1776" s="15">
        <v>1759</v>
      </c>
      <c r="B1776" s="13" t="s">
        <v>1059</v>
      </c>
      <c r="C1776" s="14" t="s">
        <v>1185</v>
      </c>
      <c r="D1776" s="12"/>
      <c r="E1776" s="12">
        <v>64</v>
      </c>
      <c r="F1776" s="13" t="s">
        <v>1110</v>
      </c>
      <c r="G1776" s="12">
        <v>5501</v>
      </c>
      <c r="H1776" s="12">
        <v>1965</v>
      </c>
      <c r="I1776" s="11">
        <v>22.408000000000001</v>
      </c>
      <c r="J1776" s="11">
        <v>17.254000000000001</v>
      </c>
      <c r="K1776" s="11">
        <v>14.037000000000001</v>
      </c>
      <c r="L1776" s="11">
        <v>13.718999999999999</v>
      </c>
      <c r="M1776" s="11">
        <v>11.888999999999999</v>
      </c>
      <c r="N1776" s="11">
        <v>10.43</v>
      </c>
      <c r="O1776" s="11">
        <v>9.0640000000000001</v>
      </c>
      <c r="P1776" s="11">
        <v>7.6070000000000002</v>
      </c>
      <c r="Q1776" s="11">
        <v>6.1559999999999997</v>
      </c>
      <c r="R1776" s="11">
        <v>4.8810000000000002</v>
      </c>
      <c r="S1776" s="11">
        <v>3.806</v>
      </c>
      <c r="T1776" s="11">
        <v>2.891</v>
      </c>
      <c r="U1776" s="11">
        <v>2.0960000000000001</v>
      </c>
      <c r="V1776" s="11">
        <v>1.4079999999999999</v>
      </c>
      <c r="W1776" s="11">
        <v>0.84499999999999997</v>
      </c>
      <c r="X1776" s="11">
        <v>0.42199999999999999</v>
      </c>
      <c r="Y1776" s="11">
        <v>0.161</v>
      </c>
      <c r="Z1776" s="11">
        <v>4.2000000000000003E-2</v>
      </c>
      <c r="AA1776" s="11">
        <v>7.0000000000000001E-3</v>
      </c>
      <c r="AB1776" s="11">
        <v>0</v>
      </c>
      <c r="AC1776" s="11">
        <v>0</v>
      </c>
    </row>
    <row r="1777" spans="1:29" ht="11.5">
      <c r="A1777" s="15">
        <v>1760</v>
      </c>
      <c r="B1777" s="13" t="s">
        <v>1059</v>
      </c>
      <c r="C1777" s="14" t="s">
        <v>1185</v>
      </c>
      <c r="D1777" s="12"/>
      <c r="E1777" s="12">
        <v>64</v>
      </c>
      <c r="F1777" s="13" t="s">
        <v>1110</v>
      </c>
      <c r="G1777" s="12">
        <v>5501</v>
      </c>
      <c r="H1777" s="12">
        <v>1970</v>
      </c>
      <c r="I1777" s="11">
        <v>26.928999999999998</v>
      </c>
      <c r="J1777" s="11">
        <v>20.436</v>
      </c>
      <c r="K1777" s="11">
        <v>16.780999999999999</v>
      </c>
      <c r="L1777" s="11">
        <v>13.948</v>
      </c>
      <c r="M1777" s="11">
        <v>13.929</v>
      </c>
      <c r="N1777" s="11">
        <v>12.224</v>
      </c>
      <c r="O1777" s="11">
        <v>10.61</v>
      </c>
      <c r="P1777" s="11">
        <v>9.0030000000000001</v>
      </c>
      <c r="Q1777" s="11">
        <v>7.3650000000000002</v>
      </c>
      <c r="R1777" s="11">
        <v>5.819</v>
      </c>
      <c r="S1777" s="11">
        <v>4.4909999999999997</v>
      </c>
      <c r="T1777" s="11">
        <v>3.3820000000000001</v>
      </c>
      <c r="U1777" s="11">
        <v>2.4470000000000001</v>
      </c>
      <c r="V1777" s="11">
        <v>1.6479999999999999</v>
      </c>
      <c r="W1777" s="11">
        <v>0.998</v>
      </c>
      <c r="X1777" s="11">
        <v>0.50700000000000001</v>
      </c>
      <c r="Y1777" s="11">
        <v>0.20100000000000001</v>
      </c>
      <c r="Z1777" s="11">
        <v>5.5E-2</v>
      </c>
      <c r="AA1777" s="11">
        <v>8.9999999999999993E-3</v>
      </c>
      <c r="AB1777" s="11">
        <v>0</v>
      </c>
      <c r="AC1777" s="11">
        <v>0</v>
      </c>
    </row>
    <row r="1778" spans="1:29" ht="11.5">
      <c r="A1778" s="15">
        <v>1761</v>
      </c>
      <c r="B1778" s="13" t="s">
        <v>1059</v>
      </c>
      <c r="C1778" s="14" t="s">
        <v>1185</v>
      </c>
      <c r="D1778" s="12"/>
      <c r="E1778" s="12">
        <v>64</v>
      </c>
      <c r="F1778" s="13" t="s">
        <v>1110</v>
      </c>
      <c r="G1778" s="12">
        <v>5501</v>
      </c>
      <c r="H1778" s="12">
        <v>1975</v>
      </c>
      <c r="I1778" s="11">
        <v>31.585999999999999</v>
      </c>
      <c r="J1778" s="11">
        <v>24.74</v>
      </c>
      <c r="K1778" s="11">
        <v>19.888000000000002</v>
      </c>
      <c r="L1778" s="11">
        <v>16.802</v>
      </c>
      <c r="M1778" s="11">
        <v>14.615</v>
      </c>
      <c r="N1778" s="11">
        <v>14.763999999999999</v>
      </c>
      <c r="O1778" s="11">
        <v>12.815</v>
      </c>
      <c r="P1778" s="11">
        <v>10.826000000000001</v>
      </c>
      <c r="Q1778" s="11">
        <v>8.9280000000000008</v>
      </c>
      <c r="R1778" s="11">
        <v>7.1139999999999999</v>
      </c>
      <c r="S1778" s="11">
        <v>5.47</v>
      </c>
      <c r="T1778" s="11">
        <v>4.0860000000000003</v>
      </c>
      <c r="U1778" s="11">
        <v>2.9409999999999998</v>
      </c>
      <c r="V1778" s="11">
        <v>1.99</v>
      </c>
      <c r="W1778" s="11">
        <v>1.214</v>
      </c>
      <c r="X1778" s="11">
        <v>0.63400000000000001</v>
      </c>
      <c r="Y1778" s="11">
        <v>0.26100000000000001</v>
      </c>
      <c r="Z1778" s="11">
        <v>7.4999999999999997E-2</v>
      </c>
      <c r="AA1778" s="11">
        <v>1.4999999999999999E-2</v>
      </c>
      <c r="AB1778" s="11">
        <v>0</v>
      </c>
      <c r="AC1778" s="11">
        <v>0</v>
      </c>
    </row>
    <row r="1779" spans="1:29" ht="11.5">
      <c r="A1779" s="15">
        <v>1762</v>
      </c>
      <c r="B1779" s="13" t="s">
        <v>1059</v>
      </c>
      <c r="C1779" s="14" t="s">
        <v>1185</v>
      </c>
      <c r="D1779" s="12"/>
      <c r="E1779" s="12">
        <v>64</v>
      </c>
      <c r="F1779" s="13" t="s">
        <v>1110</v>
      </c>
      <c r="G1779" s="12">
        <v>5501</v>
      </c>
      <c r="H1779" s="12">
        <v>1980</v>
      </c>
      <c r="I1779" s="11">
        <v>36.264000000000003</v>
      </c>
      <c r="J1779" s="11">
        <v>29.279</v>
      </c>
      <c r="K1779" s="11">
        <v>24.106999999999999</v>
      </c>
      <c r="L1779" s="11">
        <v>19.875</v>
      </c>
      <c r="M1779" s="11">
        <v>17.437000000000001</v>
      </c>
      <c r="N1779" s="11">
        <v>15.491</v>
      </c>
      <c r="O1779" s="11">
        <v>15.297000000000001</v>
      </c>
      <c r="P1779" s="11">
        <v>12.958</v>
      </c>
      <c r="Q1779" s="11">
        <v>10.677</v>
      </c>
      <c r="R1779" s="11">
        <v>8.5980000000000008</v>
      </c>
      <c r="S1779" s="11">
        <v>6.6870000000000003</v>
      </c>
      <c r="T1779" s="11">
        <v>4.9939999999999998</v>
      </c>
      <c r="U1779" s="11">
        <v>3.581</v>
      </c>
      <c r="V1779" s="11">
        <v>2.423</v>
      </c>
      <c r="W1779" s="11">
        <v>1.4970000000000001</v>
      </c>
      <c r="X1779" s="11">
        <v>0.79600000000000004</v>
      </c>
      <c r="Y1779" s="11">
        <v>0.33900000000000002</v>
      </c>
      <c r="Z1779" s="11">
        <v>0.106</v>
      </c>
      <c r="AA1779" s="11">
        <v>2.1000000000000001E-2</v>
      </c>
      <c r="AB1779" s="11">
        <v>3.0000000000000001E-3</v>
      </c>
      <c r="AC1779" s="11">
        <v>0</v>
      </c>
    </row>
    <row r="1780" spans="1:29" ht="11.5">
      <c r="A1780" s="15">
        <v>1763</v>
      </c>
      <c r="B1780" s="13" t="s">
        <v>1059</v>
      </c>
      <c r="C1780" s="14" t="s">
        <v>1185</v>
      </c>
      <c r="D1780" s="12"/>
      <c r="E1780" s="12">
        <v>64</v>
      </c>
      <c r="F1780" s="13" t="s">
        <v>1110</v>
      </c>
      <c r="G1780" s="12">
        <v>5501</v>
      </c>
      <c r="H1780" s="12">
        <v>1985</v>
      </c>
      <c r="I1780" s="11">
        <v>40.542999999999999</v>
      </c>
      <c r="J1780" s="11">
        <v>33.923000000000002</v>
      </c>
      <c r="K1780" s="11">
        <v>28.527999999999999</v>
      </c>
      <c r="L1780" s="11">
        <v>23.649000000000001</v>
      </c>
      <c r="M1780" s="11">
        <v>19.454000000000001</v>
      </c>
      <c r="N1780" s="11">
        <v>16.971</v>
      </c>
      <c r="O1780" s="11">
        <v>14.946999999999999</v>
      </c>
      <c r="P1780" s="11">
        <v>14.579000000000001</v>
      </c>
      <c r="Q1780" s="11">
        <v>12.202</v>
      </c>
      <c r="R1780" s="11">
        <v>9.9220000000000006</v>
      </c>
      <c r="S1780" s="11">
        <v>7.8609999999999998</v>
      </c>
      <c r="T1780" s="11">
        <v>5.9790000000000001</v>
      </c>
      <c r="U1780" s="11">
        <v>4.3150000000000004</v>
      </c>
      <c r="V1780" s="11">
        <v>2.931</v>
      </c>
      <c r="W1780" s="11">
        <v>1.821</v>
      </c>
      <c r="X1780" s="11">
        <v>0.98599999999999999</v>
      </c>
      <c r="Y1780" s="11">
        <v>0.42799999999999999</v>
      </c>
      <c r="Z1780" s="11">
        <v>0.14099999999999999</v>
      </c>
      <c r="AA1780" s="11">
        <v>3.2000000000000001E-2</v>
      </c>
      <c r="AB1780" s="11">
        <v>4.0000000000000001E-3</v>
      </c>
      <c r="AC1780" s="11">
        <v>0</v>
      </c>
    </row>
    <row r="1781" spans="1:29" ht="11.5">
      <c r="A1781" s="15">
        <v>1764</v>
      </c>
      <c r="B1781" s="13" t="s">
        <v>1059</v>
      </c>
      <c r="C1781" s="14" t="s">
        <v>1185</v>
      </c>
      <c r="D1781" s="12"/>
      <c r="E1781" s="12">
        <v>64</v>
      </c>
      <c r="F1781" s="13" t="s">
        <v>1110</v>
      </c>
      <c r="G1781" s="12">
        <v>5501</v>
      </c>
      <c r="H1781" s="12">
        <v>1990</v>
      </c>
      <c r="I1781" s="11">
        <v>44.941000000000003</v>
      </c>
      <c r="J1781" s="11">
        <v>38.401000000000003</v>
      </c>
      <c r="K1781" s="11">
        <v>33.186</v>
      </c>
      <c r="L1781" s="11">
        <v>28.1</v>
      </c>
      <c r="M1781" s="11">
        <v>23.312000000000001</v>
      </c>
      <c r="N1781" s="11">
        <v>19.126999999999999</v>
      </c>
      <c r="O1781" s="11">
        <v>16.556000000000001</v>
      </c>
      <c r="P1781" s="11">
        <v>14.41</v>
      </c>
      <c r="Q1781" s="11">
        <v>13.872999999999999</v>
      </c>
      <c r="R1781" s="11">
        <v>11.462</v>
      </c>
      <c r="S1781" s="11">
        <v>9.1750000000000007</v>
      </c>
      <c r="T1781" s="11">
        <v>7.1159999999999997</v>
      </c>
      <c r="U1781" s="11">
        <v>5.2439999999999998</v>
      </c>
      <c r="V1781" s="11">
        <v>3.601</v>
      </c>
      <c r="W1781" s="11">
        <v>2.2589999999999999</v>
      </c>
      <c r="X1781" s="11">
        <v>1.244</v>
      </c>
      <c r="Y1781" s="11">
        <v>0.56000000000000005</v>
      </c>
      <c r="Z1781" s="11">
        <v>0.19</v>
      </c>
      <c r="AA1781" s="11">
        <v>4.5999999999999999E-2</v>
      </c>
      <c r="AB1781" s="11">
        <v>7.0000000000000001E-3</v>
      </c>
      <c r="AC1781" s="11">
        <v>1E-3</v>
      </c>
    </row>
    <row r="1782" spans="1:29" ht="11.5">
      <c r="A1782" s="15">
        <v>1765</v>
      </c>
      <c r="B1782" s="13" t="s">
        <v>1059</v>
      </c>
      <c r="C1782" s="14" t="s">
        <v>1185</v>
      </c>
      <c r="D1782" s="12"/>
      <c r="E1782" s="12">
        <v>64</v>
      </c>
      <c r="F1782" s="13" t="s">
        <v>1110</v>
      </c>
      <c r="G1782" s="12">
        <v>5501</v>
      </c>
      <c r="H1782" s="12">
        <v>1995</v>
      </c>
      <c r="I1782" s="11">
        <v>42.156999999999996</v>
      </c>
      <c r="J1782" s="11">
        <v>39.585000000000001</v>
      </c>
      <c r="K1782" s="11">
        <v>33.982999999999997</v>
      </c>
      <c r="L1782" s="11">
        <v>28.292000000000002</v>
      </c>
      <c r="M1782" s="11">
        <v>23.266999999999999</v>
      </c>
      <c r="N1782" s="11">
        <v>20.294</v>
      </c>
      <c r="O1782" s="11">
        <v>15.85</v>
      </c>
      <c r="P1782" s="11">
        <v>13.97</v>
      </c>
      <c r="Q1782" s="11">
        <v>11.548999999999999</v>
      </c>
      <c r="R1782" s="11">
        <v>11.053000000000001</v>
      </c>
      <c r="S1782" s="11">
        <v>9.907</v>
      </c>
      <c r="T1782" s="11">
        <v>7.9619999999999997</v>
      </c>
      <c r="U1782" s="11">
        <v>6.1420000000000003</v>
      </c>
      <c r="V1782" s="11">
        <v>4.3940000000000001</v>
      </c>
      <c r="W1782" s="11">
        <v>2.8410000000000002</v>
      </c>
      <c r="X1782" s="11">
        <v>1.5940000000000001</v>
      </c>
      <c r="Y1782" s="11">
        <v>0.73899999999999999</v>
      </c>
      <c r="Z1782" s="11">
        <v>0.26300000000000001</v>
      </c>
      <c r="AA1782" s="11">
        <v>6.7000000000000004E-2</v>
      </c>
      <c r="AB1782" s="11">
        <v>1.0999999999999999E-2</v>
      </c>
      <c r="AC1782" s="11">
        <v>1E-3</v>
      </c>
    </row>
    <row r="1783" spans="1:29" ht="11.5">
      <c r="A1783" s="15">
        <v>1766</v>
      </c>
      <c r="B1783" s="13" t="s">
        <v>1059</v>
      </c>
      <c r="C1783" s="14" t="s">
        <v>1185</v>
      </c>
      <c r="D1783" s="12"/>
      <c r="E1783" s="12">
        <v>64</v>
      </c>
      <c r="F1783" s="13" t="s">
        <v>1110</v>
      </c>
      <c r="G1783" s="12">
        <v>5501</v>
      </c>
      <c r="H1783" s="12">
        <v>2000</v>
      </c>
      <c r="I1783" s="11">
        <v>39.398000000000003</v>
      </c>
      <c r="J1783" s="11">
        <v>40.767000000000003</v>
      </c>
      <c r="K1783" s="11">
        <v>39.003999999999998</v>
      </c>
      <c r="L1783" s="11">
        <v>33.603000000000002</v>
      </c>
      <c r="M1783" s="11">
        <v>27.931999999999999</v>
      </c>
      <c r="N1783" s="11">
        <v>22.876000000000001</v>
      </c>
      <c r="O1783" s="11">
        <v>19.832999999999998</v>
      </c>
      <c r="P1783" s="11">
        <v>15.369</v>
      </c>
      <c r="Q1783" s="11">
        <v>13.427</v>
      </c>
      <c r="R1783" s="11">
        <v>10.987</v>
      </c>
      <c r="S1783" s="11">
        <v>10.379</v>
      </c>
      <c r="T1783" s="11">
        <v>9.14</v>
      </c>
      <c r="U1783" s="11">
        <v>7.1580000000000004</v>
      </c>
      <c r="V1783" s="11">
        <v>5.3</v>
      </c>
      <c r="W1783" s="11">
        <v>3.5539999999999998</v>
      </c>
      <c r="X1783" s="11">
        <v>2.0760000000000001</v>
      </c>
      <c r="Y1783" s="11">
        <v>0.99399999999999999</v>
      </c>
      <c r="Z1783" s="11">
        <v>0.37</v>
      </c>
      <c r="AA1783" s="11">
        <v>9.9000000000000005E-2</v>
      </c>
      <c r="AB1783" s="11">
        <v>1.4999999999999999E-2</v>
      </c>
      <c r="AC1783" s="11">
        <v>2E-3</v>
      </c>
    </row>
    <row r="1784" spans="1:29" ht="11.5">
      <c r="A1784" s="15">
        <v>1767</v>
      </c>
      <c r="B1784" s="13" t="s">
        <v>1059</v>
      </c>
      <c r="C1784" s="14" t="s">
        <v>1185</v>
      </c>
      <c r="D1784" s="12"/>
      <c r="E1784" s="12">
        <v>64</v>
      </c>
      <c r="F1784" s="13" t="s">
        <v>1110</v>
      </c>
      <c r="G1784" s="12">
        <v>5501</v>
      </c>
      <c r="H1784" s="12">
        <v>2005</v>
      </c>
      <c r="I1784" s="11">
        <v>36.283000000000001</v>
      </c>
      <c r="J1784" s="11">
        <v>38.698</v>
      </c>
      <c r="K1784" s="11">
        <v>40.362000000000002</v>
      </c>
      <c r="L1784" s="11">
        <v>39.645000000000003</v>
      </c>
      <c r="M1784" s="11">
        <v>36.692</v>
      </c>
      <c r="N1784" s="11">
        <v>31.178000000000001</v>
      </c>
      <c r="O1784" s="11">
        <v>24.111000000000001</v>
      </c>
      <c r="P1784" s="11">
        <v>20.170000000000002</v>
      </c>
      <c r="Q1784" s="11">
        <v>15.407999999999999</v>
      </c>
      <c r="R1784" s="11">
        <v>13.226000000000001</v>
      </c>
      <c r="S1784" s="11">
        <v>10.653</v>
      </c>
      <c r="T1784" s="11">
        <v>9.8469999999999995</v>
      </c>
      <c r="U1784" s="11">
        <v>8.4239999999999995</v>
      </c>
      <c r="V1784" s="11">
        <v>6.3159999999999998</v>
      </c>
      <c r="W1784" s="11">
        <v>4.391</v>
      </c>
      <c r="X1784" s="11">
        <v>2.6869999999999998</v>
      </c>
      <c r="Y1784" s="11">
        <v>1.3560000000000001</v>
      </c>
      <c r="Z1784" s="11">
        <v>0.53100000000000003</v>
      </c>
      <c r="AA1784" s="11">
        <v>0.152</v>
      </c>
      <c r="AB1784" s="11">
        <v>2.9000000000000001E-2</v>
      </c>
      <c r="AC1784" s="11">
        <v>3.0000000000000001E-3</v>
      </c>
    </row>
    <row r="1785" spans="1:29" ht="11.5">
      <c r="A1785" s="15">
        <v>1768</v>
      </c>
      <c r="B1785" s="13" t="s">
        <v>1059</v>
      </c>
      <c r="C1785" s="14" t="s">
        <v>1185</v>
      </c>
      <c r="D1785" s="12"/>
      <c r="E1785" s="12">
        <v>64</v>
      </c>
      <c r="F1785" s="13" t="s">
        <v>1110</v>
      </c>
      <c r="G1785" s="12">
        <v>5501</v>
      </c>
      <c r="H1785" s="12">
        <v>2010</v>
      </c>
      <c r="I1785" s="11">
        <v>34.003</v>
      </c>
      <c r="J1785" s="11">
        <v>35.905999999999999</v>
      </c>
      <c r="K1785" s="11">
        <v>38.491</v>
      </c>
      <c r="L1785" s="11">
        <v>40.569000000000003</v>
      </c>
      <c r="M1785" s="11">
        <v>39.351999999999997</v>
      </c>
      <c r="N1785" s="11">
        <v>34.935000000000002</v>
      </c>
      <c r="O1785" s="11">
        <v>29.161000000000001</v>
      </c>
      <c r="P1785" s="11">
        <v>22.645</v>
      </c>
      <c r="Q1785" s="11">
        <v>19.244</v>
      </c>
      <c r="R1785" s="11">
        <v>14.858000000000001</v>
      </c>
      <c r="S1785" s="11">
        <v>12.616</v>
      </c>
      <c r="T1785" s="11">
        <v>10.019</v>
      </c>
      <c r="U1785" s="11">
        <v>9.0709999999999997</v>
      </c>
      <c r="V1785" s="11">
        <v>7.5149999999999997</v>
      </c>
      <c r="W1785" s="11">
        <v>5.359</v>
      </c>
      <c r="X1785" s="11">
        <v>3.4340000000000002</v>
      </c>
      <c r="Y1785" s="11">
        <v>1.841</v>
      </c>
      <c r="Z1785" s="11">
        <v>0.77200000000000002</v>
      </c>
      <c r="AA1785" s="11">
        <v>0.23699999999999999</v>
      </c>
      <c r="AB1785" s="11">
        <v>4.9000000000000002E-2</v>
      </c>
      <c r="AC1785" s="11">
        <v>6.0000000000000001E-3</v>
      </c>
    </row>
    <row r="1786" spans="1:29" ht="11.5">
      <c r="A1786" s="15">
        <v>1769</v>
      </c>
      <c r="B1786" s="13" t="s">
        <v>1059</v>
      </c>
      <c r="C1786" s="14" t="s">
        <v>1185</v>
      </c>
      <c r="D1786" s="12"/>
      <c r="E1786" s="12">
        <v>64</v>
      </c>
      <c r="F1786" s="13" t="s">
        <v>1110</v>
      </c>
      <c r="G1786" s="12">
        <v>5501</v>
      </c>
      <c r="H1786" s="12">
        <v>2015</v>
      </c>
      <c r="I1786" s="11">
        <v>31.661000000000001</v>
      </c>
      <c r="J1786" s="11">
        <v>33.749000000000002</v>
      </c>
      <c r="K1786" s="11">
        <v>35.734999999999999</v>
      </c>
      <c r="L1786" s="11">
        <v>38.311</v>
      </c>
      <c r="M1786" s="11">
        <v>41.298999999999999</v>
      </c>
      <c r="N1786" s="11">
        <v>40.512999999999998</v>
      </c>
      <c r="O1786" s="11">
        <v>34.994</v>
      </c>
      <c r="P1786" s="11">
        <v>28.602</v>
      </c>
      <c r="Q1786" s="11">
        <v>22.073</v>
      </c>
      <c r="R1786" s="11">
        <v>18.614999999999998</v>
      </c>
      <c r="S1786" s="11">
        <v>14.241</v>
      </c>
      <c r="T1786" s="11">
        <v>11.942</v>
      </c>
      <c r="U1786" s="11">
        <v>9.3119999999999994</v>
      </c>
      <c r="V1786" s="11">
        <v>8.1929999999999996</v>
      </c>
      <c r="W1786" s="11">
        <v>6.4790000000000001</v>
      </c>
      <c r="X1786" s="11">
        <v>4.29</v>
      </c>
      <c r="Y1786" s="11">
        <v>2.4409999999999998</v>
      </c>
      <c r="Z1786" s="11">
        <v>1.1040000000000001</v>
      </c>
      <c r="AA1786" s="11">
        <v>0.37</v>
      </c>
      <c r="AB1786" s="11">
        <v>8.2000000000000003E-2</v>
      </c>
      <c r="AC1786" s="11">
        <v>1.2E-2</v>
      </c>
    </row>
    <row r="1787" spans="1:29" ht="11.5">
      <c r="A1787" s="15">
        <v>1770</v>
      </c>
      <c r="B1787" s="13" t="s">
        <v>1059</v>
      </c>
      <c r="C1787" s="14" t="s">
        <v>1185</v>
      </c>
      <c r="D1787" s="12"/>
      <c r="E1787" s="12">
        <v>64</v>
      </c>
      <c r="F1787" s="13" t="s">
        <v>1110</v>
      </c>
      <c r="G1787" s="12">
        <v>5501</v>
      </c>
      <c r="H1787" s="12">
        <v>2020</v>
      </c>
      <c r="I1787" s="11">
        <v>32.463000000000001</v>
      </c>
      <c r="J1787" s="11">
        <v>31.475000000000001</v>
      </c>
      <c r="K1787" s="11">
        <v>33.625999999999998</v>
      </c>
      <c r="L1787" s="11">
        <v>35.6</v>
      </c>
      <c r="M1787" s="11">
        <v>39.585999999999999</v>
      </c>
      <c r="N1787" s="11">
        <v>43.615000000000002</v>
      </c>
      <c r="O1787" s="11">
        <v>41.173000000000002</v>
      </c>
      <c r="P1787" s="11">
        <v>34.365000000000002</v>
      </c>
      <c r="Q1787" s="11">
        <v>27.925999999999998</v>
      </c>
      <c r="R1787" s="11">
        <v>21.405000000000001</v>
      </c>
      <c r="S1787" s="11">
        <v>17.901</v>
      </c>
      <c r="T1787" s="11">
        <v>13.539</v>
      </c>
      <c r="U1787" s="11">
        <v>11.167</v>
      </c>
      <c r="V1787" s="11">
        <v>8.4849999999999994</v>
      </c>
      <c r="W1787" s="11">
        <v>7.1520000000000001</v>
      </c>
      <c r="X1787" s="11">
        <v>5.2779999999999996</v>
      </c>
      <c r="Y1787" s="11">
        <v>3.12</v>
      </c>
      <c r="Z1787" s="11">
        <v>1.508</v>
      </c>
      <c r="AA1787" s="11">
        <v>0.54600000000000004</v>
      </c>
      <c r="AB1787" s="11">
        <v>0.13600000000000001</v>
      </c>
      <c r="AC1787" s="11">
        <v>2.1000000000000001E-2</v>
      </c>
    </row>
    <row r="1788" spans="1:29" ht="11.5">
      <c r="A1788" s="15">
        <v>1771</v>
      </c>
      <c r="B1788" s="13" t="s">
        <v>1059</v>
      </c>
      <c r="C1788" s="14" t="s">
        <v>1186</v>
      </c>
      <c r="D1788" s="12"/>
      <c r="E1788" s="12">
        <v>356</v>
      </c>
      <c r="F1788" s="13" t="s">
        <v>1110</v>
      </c>
      <c r="G1788" s="12">
        <v>5501</v>
      </c>
      <c r="H1788" s="12">
        <v>1950</v>
      </c>
      <c r="I1788" s="11">
        <v>27332.3</v>
      </c>
      <c r="J1788" s="11">
        <v>22769.9</v>
      </c>
      <c r="K1788" s="11">
        <v>21310</v>
      </c>
      <c r="L1788" s="11">
        <v>19611.099999999999</v>
      </c>
      <c r="M1788" s="11">
        <v>17894.599999999999</v>
      </c>
      <c r="N1788" s="11">
        <v>15889</v>
      </c>
      <c r="O1788" s="11">
        <v>14062.7</v>
      </c>
      <c r="P1788" s="11">
        <v>12204.501</v>
      </c>
      <c r="Q1788" s="11">
        <v>10722.9</v>
      </c>
      <c r="R1788" s="11">
        <v>8704.2000000000007</v>
      </c>
      <c r="S1788" s="11">
        <v>7380.8</v>
      </c>
      <c r="T1788" s="11">
        <v>5174.8990000000003</v>
      </c>
      <c r="U1788" s="11">
        <v>4246.5990000000002</v>
      </c>
      <c r="V1788" s="11">
        <v>2415.6990000000001</v>
      </c>
      <c r="W1788" s="11">
        <v>1795.8</v>
      </c>
      <c r="X1788" s="11">
        <v>989</v>
      </c>
      <c r="Y1788" s="11">
        <v>430.69900000000001</v>
      </c>
      <c r="Z1788" s="11">
        <v>137.80000000000001</v>
      </c>
      <c r="AA1788" s="11">
        <v>30.201000000000001</v>
      </c>
      <c r="AB1788" s="11">
        <v>5.4</v>
      </c>
      <c r="AC1788" s="11">
        <v>0</v>
      </c>
    </row>
    <row r="1789" spans="1:29" ht="11.5">
      <c r="A1789" s="15">
        <v>1772</v>
      </c>
      <c r="B1789" s="13" t="s">
        <v>1059</v>
      </c>
      <c r="C1789" s="14" t="s">
        <v>1186</v>
      </c>
      <c r="D1789" s="12"/>
      <c r="E1789" s="12">
        <v>356</v>
      </c>
      <c r="F1789" s="13" t="s">
        <v>1110</v>
      </c>
      <c r="G1789" s="12">
        <v>5501</v>
      </c>
      <c r="H1789" s="12">
        <v>1955</v>
      </c>
      <c r="I1789" s="11">
        <v>34525.616999999998</v>
      </c>
      <c r="J1789" s="11">
        <v>25090.29</v>
      </c>
      <c r="K1789" s="11">
        <v>21909.609</v>
      </c>
      <c r="L1789" s="11">
        <v>20518.433000000001</v>
      </c>
      <c r="M1789" s="11">
        <v>18652.621999999999</v>
      </c>
      <c r="N1789" s="11">
        <v>16888.870999999999</v>
      </c>
      <c r="O1789" s="11">
        <v>14935.43</v>
      </c>
      <c r="P1789" s="11">
        <v>13118.084000000001</v>
      </c>
      <c r="Q1789" s="11">
        <v>11252.421</v>
      </c>
      <c r="R1789" s="11">
        <v>9712.8189999999995</v>
      </c>
      <c r="S1789" s="11">
        <v>7672.9139999999998</v>
      </c>
      <c r="T1789" s="11">
        <v>6258.7870000000003</v>
      </c>
      <c r="U1789" s="11">
        <v>4144.6779999999999</v>
      </c>
      <c r="V1789" s="11">
        <v>3130.9059999999999</v>
      </c>
      <c r="W1789" s="11">
        <v>1579.451</v>
      </c>
      <c r="X1789" s="11">
        <v>995.83799999999997</v>
      </c>
      <c r="Y1789" s="11">
        <v>417.52699999999999</v>
      </c>
      <c r="Z1789" s="11">
        <v>114.27500000000001</v>
      </c>
      <c r="AA1789" s="11">
        <v>18.783000000000001</v>
      </c>
      <c r="AB1789" s="11">
        <v>3.0379999999999998</v>
      </c>
      <c r="AC1789" s="11">
        <v>0.432</v>
      </c>
    </row>
    <row r="1790" spans="1:29" ht="11.5">
      <c r="A1790" s="15">
        <v>1773</v>
      </c>
      <c r="B1790" s="13" t="s">
        <v>1059</v>
      </c>
      <c r="C1790" s="14" t="s">
        <v>1186</v>
      </c>
      <c r="D1790" s="12"/>
      <c r="E1790" s="12">
        <v>356</v>
      </c>
      <c r="F1790" s="13" t="s">
        <v>1110</v>
      </c>
      <c r="G1790" s="12">
        <v>5501</v>
      </c>
      <c r="H1790" s="12">
        <v>1960</v>
      </c>
      <c r="I1790" s="11">
        <v>37677.167999999998</v>
      </c>
      <c r="J1790" s="11">
        <v>31987.421999999999</v>
      </c>
      <c r="K1790" s="11">
        <v>24284.785</v>
      </c>
      <c r="L1790" s="11">
        <v>21231.95</v>
      </c>
      <c r="M1790" s="11">
        <v>19687.761999999999</v>
      </c>
      <c r="N1790" s="11">
        <v>17784.394</v>
      </c>
      <c r="O1790" s="11">
        <v>16042.621999999999</v>
      </c>
      <c r="P1790" s="11">
        <v>14083.447</v>
      </c>
      <c r="Q1790" s="11">
        <v>12231.828</v>
      </c>
      <c r="R1790" s="11">
        <v>10313.063</v>
      </c>
      <c r="S1790" s="11">
        <v>8677.2139999999999</v>
      </c>
      <c r="T1790" s="11">
        <v>6621.5519999999997</v>
      </c>
      <c r="U1790" s="11">
        <v>5129.4579999999996</v>
      </c>
      <c r="V1790" s="11">
        <v>3146.2739999999999</v>
      </c>
      <c r="W1790" s="11">
        <v>2113.4009999999998</v>
      </c>
      <c r="X1790" s="11">
        <v>907.85400000000004</v>
      </c>
      <c r="Y1790" s="11">
        <v>443.91399999999999</v>
      </c>
      <c r="Z1790" s="11">
        <v>120.50700000000001</v>
      </c>
      <c r="AA1790" s="11">
        <v>17.667000000000002</v>
      </c>
      <c r="AB1790" s="11">
        <v>2.141</v>
      </c>
      <c r="AC1790" s="11">
        <v>0.316</v>
      </c>
    </row>
    <row r="1791" spans="1:29" ht="11.5">
      <c r="A1791" s="15">
        <v>1774</v>
      </c>
      <c r="B1791" s="13" t="s">
        <v>1059</v>
      </c>
      <c r="C1791" s="14" t="s">
        <v>1186</v>
      </c>
      <c r="D1791" s="12"/>
      <c r="E1791" s="12">
        <v>356</v>
      </c>
      <c r="F1791" s="13" t="s">
        <v>1110</v>
      </c>
      <c r="G1791" s="12">
        <v>5501</v>
      </c>
      <c r="H1791" s="12">
        <v>1965</v>
      </c>
      <c r="I1791" s="11">
        <v>41150.487999999998</v>
      </c>
      <c r="J1791" s="11">
        <v>35168.459000000003</v>
      </c>
      <c r="K1791" s="11">
        <v>31102.175999999999</v>
      </c>
      <c r="L1791" s="11">
        <v>23677.932000000001</v>
      </c>
      <c r="M1791" s="11">
        <v>20580.825000000001</v>
      </c>
      <c r="N1791" s="11">
        <v>18999.545999999998</v>
      </c>
      <c r="O1791" s="11">
        <v>17094.242999999999</v>
      </c>
      <c r="P1791" s="11">
        <v>15304.882</v>
      </c>
      <c r="Q1791" s="11">
        <v>13286.298000000001</v>
      </c>
      <c r="R1791" s="11">
        <v>11339.225</v>
      </c>
      <c r="S1791" s="11">
        <v>9320.4089999999997</v>
      </c>
      <c r="T1791" s="11">
        <v>7590.9719999999998</v>
      </c>
      <c r="U1791" s="11">
        <v>5513.6120000000001</v>
      </c>
      <c r="V1791" s="11">
        <v>3969.3490000000002</v>
      </c>
      <c r="W1791" s="11">
        <v>2178.643</v>
      </c>
      <c r="X1791" s="11">
        <v>1256.7460000000001</v>
      </c>
      <c r="Y1791" s="11">
        <v>425.32600000000002</v>
      </c>
      <c r="Z1791" s="11">
        <v>138.351</v>
      </c>
      <c r="AA1791" s="11">
        <v>20.902999999999999</v>
      </c>
      <c r="AB1791" s="11">
        <v>2.2709999999999999</v>
      </c>
      <c r="AC1791" s="11">
        <v>0.253</v>
      </c>
    </row>
    <row r="1792" spans="1:29" ht="11.5">
      <c r="A1792" s="15">
        <v>1775</v>
      </c>
      <c r="B1792" s="13" t="s">
        <v>1059</v>
      </c>
      <c r="C1792" s="14" t="s">
        <v>1186</v>
      </c>
      <c r="D1792" s="12"/>
      <c r="E1792" s="12">
        <v>356</v>
      </c>
      <c r="F1792" s="13" t="s">
        <v>1110</v>
      </c>
      <c r="G1792" s="12">
        <v>5501</v>
      </c>
      <c r="H1792" s="12">
        <v>1970</v>
      </c>
      <c r="I1792" s="11">
        <v>44482.487999999998</v>
      </c>
      <c r="J1792" s="11">
        <v>38637.167000000001</v>
      </c>
      <c r="K1792" s="11">
        <v>34360.127999999997</v>
      </c>
      <c r="L1792" s="11">
        <v>30513.129000000001</v>
      </c>
      <c r="M1792" s="11">
        <v>23140.84</v>
      </c>
      <c r="N1792" s="11">
        <v>20046.527999999998</v>
      </c>
      <c r="O1792" s="11">
        <v>18440.171999999999</v>
      </c>
      <c r="P1792" s="11">
        <v>16479.73</v>
      </c>
      <c r="Q1792" s="11">
        <v>14602.437</v>
      </c>
      <c r="R1792" s="11">
        <v>12466.753000000001</v>
      </c>
      <c r="S1792" s="11">
        <v>10381.218999999999</v>
      </c>
      <c r="T1792" s="11">
        <v>8262.7639999999992</v>
      </c>
      <c r="U1792" s="11">
        <v>6404.0590000000002</v>
      </c>
      <c r="V1792" s="11">
        <v>4330.1970000000001</v>
      </c>
      <c r="W1792" s="11">
        <v>2809.0720000000001</v>
      </c>
      <c r="X1792" s="11">
        <v>1334.7629999999999</v>
      </c>
      <c r="Y1792" s="11">
        <v>614.26499999999999</v>
      </c>
      <c r="Z1792" s="11">
        <v>141.56100000000001</v>
      </c>
      <c r="AA1792" s="11">
        <v>26.492999999999999</v>
      </c>
      <c r="AB1792" s="11">
        <v>2.9950000000000001</v>
      </c>
      <c r="AC1792" s="11">
        <v>0.28999999999999998</v>
      </c>
    </row>
    <row r="1793" spans="1:29" ht="11.5">
      <c r="A1793" s="15">
        <v>1776</v>
      </c>
      <c r="B1793" s="13" t="s">
        <v>1059</v>
      </c>
      <c r="C1793" s="14" t="s">
        <v>1186</v>
      </c>
      <c r="D1793" s="12"/>
      <c r="E1793" s="12">
        <v>356</v>
      </c>
      <c r="F1793" s="13" t="s">
        <v>1110</v>
      </c>
      <c r="G1793" s="12">
        <v>5501</v>
      </c>
      <c r="H1793" s="12">
        <v>1975</v>
      </c>
      <c r="I1793" s="11">
        <v>48845.567000000003</v>
      </c>
      <c r="J1793" s="11">
        <v>42170.83</v>
      </c>
      <c r="K1793" s="11">
        <v>38065.324999999997</v>
      </c>
      <c r="L1793" s="11">
        <v>34024.493000000002</v>
      </c>
      <c r="M1793" s="11">
        <v>30181.357</v>
      </c>
      <c r="N1793" s="11">
        <v>22895.477999999999</v>
      </c>
      <c r="O1793" s="11">
        <v>19774.845000000001</v>
      </c>
      <c r="P1793" s="11">
        <v>18051.761999999999</v>
      </c>
      <c r="Q1793" s="11">
        <v>15955.308000000001</v>
      </c>
      <c r="R1793" s="11">
        <v>13913.424999999999</v>
      </c>
      <c r="S1793" s="11">
        <v>11612.379000000001</v>
      </c>
      <c r="T1793" s="11">
        <v>9360.527</v>
      </c>
      <c r="U1793" s="11">
        <v>7078.9930000000004</v>
      </c>
      <c r="V1793" s="11">
        <v>5113.0069999999996</v>
      </c>
      <c r="W1793" s="11">
        <v>3130.9720000000002</v>
      </c>
      <c r="X1793" s="11">
        <v>1768.9949999999999</v>
      </c>
      <c r="Y1793" s="11">
        <v>677.69899999999996</v>
      </c>
      <c r="Z1793" s="11">
        <v>216.31200000000001</v>
      </c>
      <c r="AA1793" s="11">
        <v>29.422999999999998</v>
      </c>
      <c r="AB1793" s="11">
        <v>4.1630000000000003</v>
      </c>
      <c r="AC1793" s="11">
        <v>0.41499999999999998</v>
      </c>
    </row>
    <row r="1794" spans="1:29" ht="11.5">
      <c r="A1794" s="15">
        <v>1777</v>
      </c>
      <c r="B1794" s="13" t="s">
        <v>1059</v>
      </c>
      <c r="C1794" s="14" t="s">
        <v>1186</v>
      </c>
      <c r="D1794" s="12"/>
      <c r="E1794" s="12">
        <v>356</v>
      </c>
      <c r="F1794" s="13" t="s">
        <v>1110</v>
      </c>
      <c r="G1794" s="12">
        <v>5501</v>
      </c>
      <c r="H1794" s="12">
        <v>1980</v>
      </c>
      <c r="I1794" s="11">
        <v>53667.023000000001</v>
      </c>
      <c r="J1794" s="11">
        <v>46662.718999999997</v>
      </c>
      <c r="K1794" s="11">
        <v>41615.614999999998</v>
      </c>
      <c r="L1794" s="11">
        <v>37720.192000000003</v>
      </c>
      <c r="M1794" s="11">
        <v>33652.086000000003</v>
      </c>
      <c r="N1794" s="11">
        <v>29812.781999999999</v>
      </c>
      <c r="O1794" s="11">
        <v>22571.370999999999</v>
      </c>
      <c r="P1794" s="11">
        <v>19384.276999999998</v>
      </c>
      <c r="Q1794" s="11">
        <v>17527.054</v>
      </c>
      <c r="R1794" s="11">
        <v>15273.519</v>
      </c>
      <c r="S1794" s="11">
        <v>13041.86</v>
      </c>
      <c r="T1794" s="11">
        <v>10541.754999999999</v>
      </c>
      <c r="U1794" s="11">
        <v>8073.0240000000003</v>
      </c>
      <c r="V1794" s="11">
        <v>5689.308</v>
      </c>
      <c r="W1794" s="11">
        <v>3735.259</v>
      </c>
      <c r="X1794" s="11">
        <v>1999.607</v>
      </c>
      <c r="Y1794" s="11">
        <v>913.92399999999998</v>
      </c>
      <c r="Z1794" s="11">
        <v>245.596</v>
      </c>
      <c r="AA1794" s="11">
        <v>46.994</v>
      </c>
      <c r="AB1794" s="11">
        <v>4.8620000000000001</v>
      </c>
      <c r="AC1794" s="11">
        <v>0.60799999999999998</v>
      </c>
    </row>
    <row r="1795" spans="1:29" ht="11.5">
      <c r="A1795" s="15">
        <v>1778</v>
      </c>
      <c r="B1795" s="13" t="s">
        <v>1059</v>
      </c>
      <c r="C1795" s="14" t="s">
        <v>1186</v>
      </c>
      <c r="D1795" s="12"/>
      <c r="E1795" s="12">
        <v>356</v>
      </c>
      <c r="F1795" s="13" t="s">
        <v>1110</v>
      </c>
      <c r="G1795" s="12">
        <v>5501</v>
      </c>
      <c r="H1795" s="12">
        <v>1985</v>
      </c>
      <c r="I1795" s="11">
        <v>60131.805999999997</v>
      </c>
      <c r="J1795" s="11">
        <v>51659.103999999999</v>
      </c>
      <c r="K1795" s="11">
        <v>46102.845999999998</v>
      </c>
      <c r="L1795" s="11">
        <v>41258.438000000002</v>
      </c>
      <c r="M1795" s="11">
        <v>37314.197999999997</v>
      </c>
      <c r="N1795" s="11">
        <v>33237.447999999997</v>
      </c>
      <c r="O1795" s="11">
        <v>29379.598999999998</v>
      </c>
      <c r="P1795" s="11">
        <v>22140.021000000001</v>
      </c>
      <c r="Q1795" s="11">
        <v>18854.649000000001</v>
      </c>
      <c r="R1795" s="11">
        <v>16819.912</v>
      </c>
      <c r="S1795" s="11">
        <v>14354.409</v>
      </c>
      <c r="T1795" s="11">
        <v>11869.455</v>
      </c>
      <c r="U1795" s="11">
        <v>9104.7430000000004</v>
      </c>
      <c r="V1795" s="11">
        <v>6483.7060000000001</v>
      </c>
      <c r="W1795" s="11">
        <v>4166.4260000000004</v>
      </c>
      <c r="X1795" s="11">
        <v>2400.1309999999999</v>
      </c>
      <c r="Y1795" s="11">
        <v>1039.002</v>
      </c>
      <c r="Z1795" s="11">
        <v>334.39100000000002</v>
      </c>
      <c r="AA1795" s="11">
        <v>54.164999999999999</v>
      </c>
      <c r="AB1795" s="11">
        <v>7.9029999999999996</v>
      </c>
      <c r="AC1795" s="11">
        <v>0.74</v>
      </c>
    </row>
    <row r="1796" spans="1:29" ht="11.5">
      <c r="A1796" s="15">
        <v>1779</v>
      </c>
      <c r="B1796" s="13" t="s">
        <v>1059</v>
      </c>
      <c r="C1796" s="14" t="s">
        <v>1186</v>
      </c>
      <c r="D1796" s="12"/>
      <c r="E1796" s="12">
        <v>356</v>
      </c>
      <c r="F1796" s="13" t="s">
        <v>1110</v>
      </c>
      <c r="G1796" s="12">
        <v>5501</v>
      </c>
      <c r="H1796" s="12">
        <v>1990</v>
      </c>
      <c r="I1796" s="11">
        <v>63742.989000000001</v>
      </c>
      <c r="J1796" s="11">
        <v>58222.33</v>
      </c>
      <c r="K1796" s="11">
        <v>51084.031000000003</v>
      </c>
      <c r="L1796" s="11">
        <v>45708.608999999997</v>
      </c>
      <c r="M1796" s="11">
        <v>40799.118000000002</v>
      </c>
      <c r="N1796" s="11">
        <v>36822.747000000003</v>
      </c>
      <c r="O1796" s="11">
        <v>32728.429</v>
      </c>
      <c r="P1796" s="11">
        <v>28806.823</v>
      </c>
      <c r="Q1796" s="11">
        <v>21547.395</v>
      </c>
      <c r="R1796" s="11">
        <v>18115.499</v>
      </c>
      <c r="S1796" s="11">
        <v>15828.218000000001</v>
      </c>
      <c r="T1796" s="11">
        <v>13087.498</v>
      </c>
      <c r="U1796" s="11">
        <v>10274.973</v>
      </c>
      <c r="V1796" s="11">
        <v>7319.942</v>
      </c>
      <c r="W1796" s="11">
        <v>4758.1030000000001</v>
      </c>
      <c r="X1796" s="11">
        <v>2690.4929999999999</v>
      </c>
      <c r="Y1796" s="11">
        <v>1252.306</v>
      </c>
      <c r="Z1796" s="11">
        <v>382.89</v>
      </c>
      <c r="AA1796" s="11">
        <v>74.575999999999993</v>
      </c>
      <c r="AB1796" s="11">
        <v>9.2260000000000009</v>
      </c>
      <c r="AC1796" s="11">
        <v>1.1839999999999999</v>
      </c>
    </row>
    <row r="1797" spans="1:29" ht="11.5">
      <c r="A1797" s="15">
        <v>1780</v>
      </c>
      <c r="B1797" s="13" t="s">
        <v>1059</v>
      </c>
      <c r="C1797" s="14" t="s">
        <v>1186</v>
      </c>
      <c r="D1797" s="12"/>
      <c r="E1797" s="12">
        <v>356</v>
      </c>
      <c r="F1797" s="13" t="s">
        <v>1110</v>
      </c>
      <c r="G1797" s="12">
        <v>5501</v>
      </c>
      <c r="H1797" s="12">
        <v>1995</v>
      </c>
      <c r="I1797" s="11">
        <v>65665.918999999994</v>
      </c>
      <c r="J1797" s="11">
        <v>62073.847000000002</v>
      </c>
      <c r="K1797" s="11">
        <v>57650.082999999999</v>
      </c>
      <c r="L1797" s="11">
        <v>50661.214999999997</v>
      </c>
      <c r="M1797" s="11">
        <v>45195.298999999999</v>
      </c>
      <c r="N1797" s="11">
        <v>40236.118999999999</v>
      </c>
      <c r="O1797" s="11">
        <v>36234.345000000001</v>
      </c>
      <c r="P1797" s="11">
        <v>32089.491999999998</v>
      </c>
      <c r="Q1797" s="11">
        <v>28067.289000000001</v>
      </c>
      <c r="R1797" s="11">
        <v>20753.5</v>
      </c>
      <c r="S1797" s="11">
        <v>17116.399000000001</v>
      </c>
      <c r="T1797" s="11">
        <v>14528.540999999999</v>
      </c>
      <c r="U1797" s="11">
        <v>11460.723</v>
      </c>
      <c r="V1797" s="11">
        <v>8391.2639999999992</v>
      </c>
      <c r="W1797" s="11">
        <v>5482.21</v>
      </c>
      <c r="X1797" s="11">
        <v>3162.3919999999998</v>
      </c>
      <c r="Y1797" s="11">
        <v>1461.22</v>
      </c>
      <c r="Z1797" s="11">
        <v>491.18299999999999</v>
      </c>
      <c r="AA1797" s="11">
        <v>93.796999999999997</v>
      </c>
      <c r="AB1797" s="11">
        <v>14.167</v>
      </c>
      <c r="AC1797" s="11">
        <v>1.5940000000000001</v>
      </c>
    </row>
    <row r="1798" spans="1:29" ht="11.5">
      <c r="A1798" s="15">
        <v>1781</v>
      </c>
      <c r="B1798" s="13" t="s">
        <v>1059</v>
      </c>
      <c r="C1798" s="14" t="s">
        <v>1186</v>
      </c>
      <c r="D1798" s="12"/>
      <c r="E1798" s="12">
        <v>356</v>
      </c>
      <c r="F1798" s="13" t="s">
        <v>1110</v>
      </c>
      <c r="G1798" s="12">
        <v>5501</v>
      </c>
      <c r="H1798" s="12">
        <v>2000</v>
      </c>
      <c r="I1798" s="11">
        <v>67463.887000000002</v>
      </c>
      <c r="J1798" s="11">
        <v>64293.178999999996</v>
      </c>
      <c r="K1798" s="11">
        <v>61559.347999999998</v>
      </c>
      <c r="L1798" s="11">
        <v>57217.425000000003</v>
      </c>
      <c r="M1798" s="11">
        <v>50125.972000000002</v>
      </c>
      <c r="N1798" s="11">
        <v>44587.722999999998</v>
      </c>
      <c r="O1798" s="11">
        <v>39598.603999999999</v>
      </c>
      <c r="P1798" s="11">
        <v>35536.673000000003</v>
      </c>
      <c r="Q1798" s="11">
        <v>31292.29</v>
      </c>
      <c r="R1798" s="11">
        <v>27098.397000000001</v>
      </c>
      <c r="S1798" s="11">
        <v>19692.899000000001</v>
      </c>
      <c r="T1798" s="11">
        <v>15821.788</v>
      </c>
      <c r="U1798" s="11">
        <v>12877.49</v>
      </c>
      <c r="V1798" s="11">
        <v>9518.4179999999997</v>
      </c>
      <c r="W1798" s="11">
        <v>6414.933</v>
      </c>
      <c r="X1798" s="11">
        <v>3743.3049999999998</v>
      </c>
      <c r="Y1798" s="11">
        <v>1783.9480000000001</v>
      </c>
      <c r="Z1798" s="11">
        <v>607.74099999999999</v>
      </c>
      <c r="AA1798" s="11">
        <v>131.39699999999999</v>
      </c>
      <c r="AB1798" s="11">
        <v>19.763999999999999</v>
      </c>
      <c r="AC1798" s="11">
        <v>2.6829999999999998</v>
      </c>
    </row>
    <row r="1799" spans="1:29" ht="11.5">
      <c r="A1799" s="15">
        <v>1782</v>
      </c>
      <c r="B1799" s="13" t="s">
        <v>1059</v>
      </c>
      <c r="C1799" s="14" t="s">
        <v>1186</v>
      </c>
      <c r="D1799" s="12"/>
      <c r="E1799" s="12">
        <v>356</v>
      </c>
      <c r="F1799" s="13" t="s">
        <v>1110</v>
      </c>
      <c r="G1799" s="12">
        <v>5501</v>
      </c>
      <c r="H1799" s="12">
        <v>2005</v>
      </c>
      <c r="I1799" s="11">
        <v>68391.873999999996</v>
      </c>
      <c r="J1799" s="11">
        <v>66315.926000000007</v>
      </c>
      <c r="K1799" s="11">
        <v>63782.894</v>
      </c>
      <c r="L1799" s="11">
        <v>61074.04</v>
      </c>
      <c r="M1799" s="11">
        <v>56563.709000000003</v>
      </c>
      <c r="N1799" s="11">
        <v>49379.563000000002</v>
      </c>
      <c r="O1799" s="11">
        <v>43813.616999999998</v>
      </c>
      <c r="P1799" s="11">
        <v>38782.123</v>
      </c>
      <c r="Q1799" s="11">
        <v>34629.832000000002</v>
      </c>
      <c r="R1799" s="11">
        <v>30233.392</v>
      </c>
      <c r="S1799" s="11">
        <v>25782.165000000001</v>
      </c>
      <c r="T1799" s="11">
        <v>18296.223999999998</v>
      </c>
      <c r="U1799" s="11">
        <v>14157.575000000001</v>
      </c>
      <c r="V1799" s="11">
        <v>10846.358</v>
      </c>
      <c r="W1799" s="11">
        <v>7394.0230000000001</v>
      </c>
      <c r="X1799" s="11">
        <v>4462.2250000000004</v>
      </c>
      <c r="Y1799" s="11">
        <v>2167.2220000000002</v>
      </c>
      <c r="Z1799" s="11">
        <v>772.71100000000001</v>
      </c>
      <c r="AA1799" s="11">
        <v>172.85400000000001</v>
      </c>
      <c r="AB1799" s="11">
        <v>29.77</v>
      </c>
      <c r="AC1799" s="11">
        <v>4.1159999999999997</v>
      </c>
    </row>
    <row r="1800" spans="1:29" ht="11.5">
      <c r="A1800" s="15">
        <v>1783</v>
      </c>
      <c r="B1800" s="13" t="s">
        <v>1059</v>
      </c>
      <c r="C1800" s="14" t="s">
        <v>1186</v>
      </c>
      <c r="D1800" s="12"/>
      <c r="E1800" s="12">
        <v>356</v>
      </c>
      <c r="F1800" s="13" t="s">
        <v>1110</v>
      </c>
      <c r="G1800" s="12">
        <v>5501</v>
      </c>
      <c r="H1800" s="12">
        <v>2010</v>
      </c>
      <c r="I1800" s="11">
        <v>67328.203999999998</v>
      </c>
      <c r="J1800" s="11">
        <v>67487.804000000004</v>
      </c>
      <c r="K1800" s="11">
        <v>65845.111000000004</v>
      </c>
      <c r="L1800" s="11">
        <v>63304.646000000001</v>
      </c>
      <c r="M1800" s="11">
        <v>60395.85</v>
      </c>
      <c r="N1800" s="11">
        <v>55749.491000000002</v>
      </c>
      <c r="O1800" s="11">
        <v>48547.627999999997</v>
      </c>
      <c r="P1800" s="11">
        <v>42927.606</v>
      </c>
      <c r="Q1800" s="11">
        <v>37817.317999999999</v>
      </c>
      <c r="R1800" s="11">
        <v>33507.006000000001</v>
      </c>
      <c r="S1800" s="11">
        <v>28848.728999999999</v>
      </c>
      <c r="T1800" s="11">
        <v>24076.311000000002</v>
      </c>
      <c r="U1800" s="11">
        <v>16513.269</v>
      </c>
      <c r="V1800" s="11">
        <v>12099.004999999999</v>
      </c>
      <c r="W1800" s="11">
        <v>8570.1170000000002</v>
      </c>
      <c r="X1800" s="11">
        <v>5236.9189999999999</v>
      </c>
      <c r="Y1800" s="11">
        <v>2650.5050000000001</v>
      </c>
      <c r="Z1800" s="11">
        <v>976.68</v>
      </c>
      <c r="AA1800" s="11">
        <v>233.25700000000001</v>
      </c>
      <c r="AB1800" s="11">
        <v>42.04</v>
      </c>
      <c r="AC1800" s="11">
        <v>6.6849999999999996</v>
      </c>
    </row>
    <row r="1801" spans="1:29" ht="11.5">
      <c r="A1801" s="15">
        <v>1784</v>
      </c>
      <c r="B1801" s="13" t="s">
        <v>1059</v>
      </c>
      <c r="C1801" s="14" t="s">
        <v>1186</v>
      </c>
      <c r="D1801" s="12"/>
      <c r="E1801" s="12">
        <v>356</v>
      </c>
      <c r="F1801" s="13" t="s">
        <v>1110</v>
      </c>
      <c r="G1801" s="12">
        <v>5501</v>
      </c>
      <c r="H1801" s="12">
        <v>2015</v>
      </c>
      <c r="I1801" s="11">
        <v>62365.571000000004</v>
      </c>
      <c r="J1801" s="11">
        <v>66646.489000000001</v>
      </c>
      <c r="K1801" s="11">
        <v>67053.638999999996</v>
      </c>
      <c r="L1801" s="11">
        <v>65438.169000000002</v>
      </c>
      <c r="M1801" s="11">
        <v>62756.892</v>
      </c>
      <c r="N1801" s="11">
        <v>59663.745000000003</v>
      </c>
      <c r="O1801" s="11">
        <v>54918.048999999999</v>
      </c>
      <c r="P1801" s="11">
        <v>47649.720999999998</v>
      </c>
      <c r="Q1801" s="11">
        <v>41950.233</v>
      </c>
      <c r="R1801" s="11">
        <v>36685.165000000001</v>
      </c>
      <c r="S1801" s="11">
        <v>32088.187000000002</v>
      </c>
      <c r="T1801" s="11">
        <v>27051.249</v>
      </c>
      <c r="U1801" s="11">
        <v>21877.501</v>
      </c>
      <c r="V1801" s="11">
        <v>14308.182000000001</v>
      </c>
      <c r="W1801" s="11">
        <v>9711.4459999999999</v>
      </c>
      <c r="X1801" s="11">
        <v>6157.9639999999999</v>
      </c>
      <c r="Y1801" s="11">
        <v>3217.9059999999999</v>
      </c>
      <c r="Z1801" s="11">
        <v>1281.4369999999999</v>
      </c>
      <c r="AA1801" s="11">
        <v>326.72899999999998</v>
      </c>
      <c r="AB1801" s="11">
        <v>64.138000000000005</v>
      </c>
      <c r="AC1801" s="11">
        <v>10.92</v>
      </c>
    </row>
    <row r="1802" spans="1:29" ht="11.5">
      <c r="A1802" s="15">
        <v>1785</v>
      </c>
      <c r="B1802" s="13" t="s">
        <v>1059</v>
      </c>
      <c r="C1802" s="14" t="s">
        <v>1186</v>
      </c>
      <c r="D1802" s="12"/>
      <c r="E1802" s="12">
        <v>356</v>
      </c>
      <c r="F1802" s="13" t="s">
        <v>1110</v>
      </c>
      <c r="G1802" s="12">
        <v>5501</v>
      </c>
      <c r="H1802" s="12">
        <v>2020</v>
      </c>
      <c r="I1802" s="11">
        <v>61228.413999999997</v>
      </c>
      <c r="J1802" s="11">
        <v>61877.169000000002</v>
      </c>
      <c r="K1802" s="11">
        <v>66302.627999999997</v>
      </c>
      <c r="L1802" s="11">
        <v>66670.854999999996</v>
      </c>
      <c r="M1802" s="11">
        <v>64865.811000000002</v>
      </c>
      <c r="N1802" s="11">
        <v>62039.339</v>
      </c>
      <c r="O1802" s="11">
        <v>58874.887999999999</v>
      </c>
      <c r="P1802" s="11">
        <v>53993.917999999998</v>
      </c>
      <c r="Q1802" s="11">
        <v>46631.243000000002</v>
      </c>
      <c r="R1802" s="11">
        <v>40756.605000000003</v>
      </c>
      <c r="S1802" s="11">
        <v>35202.663</v>
      </c>
      <c r="T1802" s="11">
        <v>30150.272000000001</v>
      </c>
      <c r="U1802" s="11">
        <v>24694.671999999999</v>
      </c>
      <c r="V1802" s="11">
        <v>19168.129000000001</v>
      </c>
      <c r="W1802" s="11">
        <v>11627.907999999999</v>
      </c>
      <c r="X1802" s="11">
        <v>7062.9989999999998</v>
      </c>
      <c r="Y1802" s="11">
        <v>3831.4630000000002</v>
      </c>
      <c r="Z1802" s="11">
        <v>1575.5840000000001</v>
      </c>
      <c r="AA1802" s="11">
        <v>437.18799999999999</v>
      </c>
      <c r="AB1802" s="11">
        <v>91.980999999999995</v>
      </c>
      <c r="AC1802" s="11">
        <v>17.241</v>
      </c>
    </row>
    <row r="1803" spans="1:29" ht="11.5">
      <c r="A1803" s="15">
        <v>1786</v>
      </c>
      <c r="B1803" s="13" t="s">
        <v>1059</v>
      </c>
      <c r="C1803" s="14" t="s">
        <v>1187</v>
      </c>
      <c r="D1803" s="12"/>
      <c r="E1803" s="12">
        <v>364</v>
      </c>
      <c r="F1803" s="13" t="s">
        <v>1110</v>
      </c>
      <c r="G1803" s="12">
        <v>5501</v>
      </c>
      <c r="H1803" s="12">
        <v>1950</v>
      </c>
      <c r="I1803" s="11">
        <v>1276.2</v>
      </c>
      <c r="J1803" s="11">
        <v>936.899</v>
      </c>
      <c r="K1803" s="11">
        <v>919.80100000000004</v>
      </c>
      <c r="L1803" s="11">
        <v>882</v>
      </c>
      <c r="M1803" s="11">
        <v>798.09900000000005</v>
      </c>
      <c r="N1803" s="11">
        <v>742.8</v>
      </c>
      <c r="O1803" s="11">
        <v>550.00099999999998</v>
      </c>
      <c r="P1803" s="11">
        <v>482.99900000000002</v>
      </c>
      <c r="Q1803" s="11">
        <v>439.99799999999999</v>
      </c>
      <c r="R1803" s="11">
        <v>387.99900000000002</v>
      </c>
      <c r="S1803" s="11">
        <v>300</v>
      </c>
      <c r="T1803" s="11">
        <v>265.00099999999998</v>
      </c>
      <c r="U1803" s="11">
        <v>257.00200000000001</v>
      </c>
      <c r="V1803" s="11">
        <v>199.001</v>
      </c>
      <c r="W1803" s="11">
        <v>143</v>
      </c>
      <c r="X1803" s="11">
        <v>83.001000000000005</v>
      </c>
      <c r="Y1803" s="11">
        <v>33.412999999999997</v>
      </c>
      <c r="Z1803" s="11">
        <v>10.388</v>
      </c>
      <c r="AA1803" s="11">
        <v>1.974</v>
      </c>
      <c r="AB1803" s="11">
        <v>0.21</v>
      </c>
      <c r="AC1803" s="11">
        <v>1.4E-2</v>
      </c>
    </row>
    <row r="1804" spans="1:29" ht="11.5">
      <c r="A1804" s="15">
        <v>1787</v>
      </c>
      <c r="B1804" s="13" t="s">
        <v>1059</v>
      </c>
      <c r="C1804" s="14" t="s">
        <v>1187</v>
      </c>
      <c r="D1804" s="12"/>
      <c r="E1804" s="12">
        <v>364</v>
      </c>
      <c r="F1804" s="13" t="s">
        <v>1110</v>
      </c>
      <c r="G1804" s="12">
        <v>5501</v>
      </c>
      <c r="H1804" s="12">
        <v>1955</v>
      </c>
      <c r="I1804" s="11">
        <v>1790.319</v>
      </c>
      <c r="J1804" s="11">
        <v>1165.4259999999999</v>
      </c>
      <c r="K1804" s="11">
        <v>905.67100000000005</v>
      </c>
      <c r="L1804" s="11">
        <v>898.87</v>
      </c>
      <c r="M1804" s="11">
        <v>868.52499999999998</v>
      </c>
      <c r="N1804" s="11">
        <v>786.91200000000003</v>
      </c>
      <c r="O1804" s="11">
        <v>729.41399999999999</v>
      </c>
      <c r="P1804" s="11">
        <v>536.95699999999999</v>
      </c>
      <c r="Q1804" s="11">
        <v>466.06599999999997</v>
      </c>
      <c r="R1804" s="11">
        <v>416.31900000000002</v>
      </c>
      <c r="S1804" s="11">
        <v>356.995</v>
      </c>
      <c r="T1804" s="11">
        <v>264.459</v>
      </c>
      <c r="U1804" s="11">
        <v>219.005</v>
      </c>
      <c r="V1804" s="11">
        <v>194.46899999999999</v>
      </c>
      <c r="W1804" s="11">
        <v>137.21299999999999</v>
      </c>
      <c r="X1804" s="11">
        <v>85.317999999999998</v>
      </c>
      <c r="Y1804" s="11">
        <v>37.628999999999998</v>
      </c>
      <c r="Z1804" s="11">
        <v>10.387</v>
      </c>
      <c r="AA1804" s="11">
        <v>1.9730000000000001</v>
      </c>
      <c r="AB1804" s="11">
        <v>0.21</v>
      </c>
      <c r="AC1804" s="11">
        <v>1.4E-2</v>
      </c>
    </row>
    <row r="1805" spans="1:29" ht="11.5">
      <c r="A1805" s="15">
        <v>1788</v>
      </c>
      <c r="B1805" s="13" t="s">
        <v>1059</v>
      </c>
      <c r="C1805" s="14" t="s">
        <v>1187</v>
      </c>
      <c r="D1805" s="12"/>
      <c r="E1805" s="12">
        <v>364</v>
      </c>
      <c r="F1805" s="13" t="s">
        <v>1110</v>
      </c>
      <c r="G1805" s="12">
        <v>5501</v>
      </c>
      <c r="H1805" s="12">
        <v>1960</v>
      </c>
      <c r="I1805" s="11">
        <v>2020.847</v>
      </c>
      <c r="J1805" s="11">
        <v>1657.0440000000001</v>
      </c>
      <c r="K1805" s="11">
        <v>1133.4390000000001</v>
      </c>
      <c r="L1805" s="11">
        <v>887.25300000000004</v>
      </c>
      <c r="M1805" s="11">
        <v>884.76599999999996</v>
      </c>
      <c r="N1805" s="11">
        <v>855.51199999999994</v>
      </c>
      <c r="O1805" s="11">
        <v>772.25199999999995</v>
      </c>
      <c r="P1805" s="11">
        <v>712.02599999999995</v>
      </c>
      <c r="Q1805" s="11">
        <v>518.43600000000004</v>
      </c>
      <c r="R1805" s="11">
        <v>441.77100000000002</v>
      </c>
      <c r="S1805" s="11">
        <v>384.18200000000002</v>
      </c>
      <c r="T1805" s="11">
        <v>316.39699999999999</v>
      </c>
      <c r="U1805" s="11">
        <v>220.57499999999999</v>
      </c>
      <c r="V1805" s="11">
        <v>167.661</v>
      </c>
      <c r="W1805" s="11">
        <v>135.28399999999999</v>
      </c>
      <c r="X1805" s="11">
        <v>82.075999999999993</v>
      </c>
      <c r="Y1805" s="11">
        <v>38.908000000000001</v>
      </c>
      <c r="Z1805" s="11">
        <v>11.863</v>
      </c>
      <c r="AA1805" s="11">
        <v>2.004</v>
      </c>
      <c r="AB1805" s="11">
        <v>0.215</v>
      </c>
      <c r="AC1805" s="11">
        <v>1.4E-2</v>
      </c>
    </row>
    <row r="1806" spans="1:29" ht="11.5">
      <c r="A1806" s="15">
        <v>1789</v>
      </c>
      <c r="B1806" s="13" t="s">
        <v>1059</v>
      </c>
      <c r="C1806" s="14" t="s">
        <v>1187</v>
      </c>
      <c r="D1806" s="12"/>
      <c r="E1806" s="12">
        <v>364</v>
      </c>
      <c r="F1806" s="13" t="s">
        <v>1110</v>
      </c>
      <c r="G1806" s="12">
        <v>5501</v>
      </c>
      <c r="H1806" s="12">
        <v>1965</v>
      </c>
      <c r="I1806" s="11">
        <v>2245.2280000000001</v>
      </c>
      <c r="J1806" s="11">
        <v>1893.73</v>
      </c>
      <c r="K1806" s="11">
        <v>1619.4659999999999</v>
      </c>
      <c r="L1806" s="11">
        <v>1112.4280000000001</v>
      </c>
      <c r="M1806" s="11">
        <v>872.28399999999999</v>
      </c>
      <c r="N1806" s="11">
        <v>869.976</v>
      </c>
      <c r="O1806" s="11">
        <v>838.54300000000001</v>
      </c>
      <c r="P1806" s="11">
        <v>753.35400000000004</v>
      </c>
      <c r="Q1806" s="11">
        <v>687.61599999999999</v>
      </c>
      <c r="R1806" s="11">
        <v>492.05700000000002</v>
      </c>
      <c r="S1806" s="11">
        <v>408.64800000000002</v>
      </c>
      <c r="T1806" s="11">
        <v>342.08699999999999</v>
      </c>
      <c r="U1806" s="11">
        <v>266.11900000000003</v>
      </c>
      <c r="V1806" s="11">
        <v>170.66800000000001</v>
      </c>
      <c r="W1806" s="11">
        <v>117.64400000000001</v>
      </c>
      <c r="X1806" s="11">
        <v>81.545000000000002</v>
      </c>
      <c r="Y1806" s="11">
        <v>37.686999999999998</v>
      </c>
      <c r="Z1806" s="11">
        <v>12.336</v>
      </c>
      <c r="AA1806" s="11">
        <v>2.3330000000000002</v>
      </c>
      <c r="AB1806" s="11">
        <v>0.223</v>
      </c>
      <c r="AC1806" s="11">
        <v>1.4999999999999999E-2</v>
      </c>
    </row>
    <row r="1807" spans="1:29" ht="11.5">
      <c r="A1807" s="15">
        <v>1790</v>
      </c>
      <c r="B1807" s="13" t="s">
        <v>1059</v>
      </c>
      <c r="C1807" s="14" t="s">
        <v>1187</v>
      </c>
      <c r="D1807" s="12"/>
      <c r="E1807" s="12">
        <v>364</v>
      </c>
      <c r="F1807" s="13" t="s">
        <v>1110</v>
      </c>
      <c r="G1807" s="12">
        <v>5501</v>
      </c>
      <c r="H1807" s="12">
        <v>1970</v>
      </c>
      <c r="I1807" s="11">
        <v>2479.9290000000001</v>
      </c>
      <c r="J1807" s="11">
        <v>2132.154</v>
      </c>
      <c r="K1807" s="11">
        <v>1862.115</v>
      </c>
      <c r="L1807" s="11">
        <v>1596.6780000000001</v>
      </c>
      <c r="M1807" s="11">
        <v>1096.1600000000001</v>
      </c>
      <c r="N1807" s="11">
        <v>859.37199999999996</v>
      </c>
      <c r="O1807" s="11">
        <v>854.29200000000003</v>
      </c>
      <c r="P1807" s="11">
        <v>820.66399999999999</v>
      </c>
      <c r="Q1807" s="11">
        <v>730.28599999999994</v>
      </c>
      <c r="R1807" s="11">
        <v>655.178</v>
      </c>
      <c r="S1807" s="11">
        <v>457.22500000000002</v>
      </c>
      <c r="T1807" s="11">
        <v>366.02800000000002</v>
      </c>
      <c r="U1807" s="11">
        <v>290.327</v>
      </c>
      <c r="V1807" s="11">
        <v>208.29300000000001</v>
      </c>
      <c r="W1807" s="11">
        <v>120.624</v>
      </c>
      <c r="X1807" s="11">
        <v>70.850999999999999</v>
      </c>
      <c r="Y1807" s="11">
        <v>37.494999999999997</v>
      </c>
      <c r="Z1807" s="11">
        <v>12.045999999999999</v>
      </c>
      <c r="AA1807" s="11">
        <v>2.452</v>
      </c>
      <c r="AB1807" s="11">
        <v>0.26300000000000001</v>
      </c>
      <c r="AC1807" s="11">
        <v>1.6E-2</v>
      </c>
    </row>
    <row r="1808" spans="1:29" ht="11.5">
      <c r="A1808" s="15">
        <v>1791</v>
      </c>
      <c r="B1808" s="13" t="s">
        <v>1059</v>
      </c>
      <c r="C1808" s="14" t="s">
        <v>1187</v>
      </c>
      <c r="D1808" s="12"/>
      <c r="E1808" s="12">
        <v>364</v>
      </c>
      <c r="F1808" s="13" t="s">
        <v>1110</v>
      </c>
      <c r="G1808" s="12">
        <v>5501</v>
      </c>
      <c r="H1808" s="12">
        <v>1975</v>
      </c>
      <c r="I1808" s="11">
        <v>2810.1489999999999</v>
      </c>
      <c r="J1808" s="11">
        <v>2389.799</v>
      </c>
      <c r="K1808" s="11">
        <v>2105.732</v>
      </c>
      <c r="L1808" s="11">
        <v>1840.873</v>
      </c>
      <c r="M1808" s="11">
        <v>1573.521</v>
      </c>
      <c r="N1808" s="11">
        <v>1079.732</v>
      </c>
      <c r="O1808" s="11">
        <v>844.54499999999996</v>
      </c>
      <c r="P1808" s="11">
        <v>837.61800000000005</v>
      </c>
      <c r="Q1808" s="11">
        <v>797.57</v>
      </c>
      <c r="R1808" s="11">
        <v>698.428</v>
      </c>
      <c r="S1808" s="11">
        <v>611.73800000000006</v>
      </c>
      <c r="T1808" s="11">
        <v>412.81</v>
      </c>
      <c r="U1808" s="11">
        <v>314.64600000000002</v>
      </c>
      <c r="V1808" s="11">
        <v>231.35300000000001</v>
      </c>
      <c r="W1808" s="11">
        <v>149.161</v>
      </c>
      <c r="X1808" s="11">
        <v>72.941999999999993</v>
      </c>
      <c r="Y1808" s="11">
        <v>32.767000000000003</v>
      </c>
      <c r="Z1808" s="11">
        <v>12.058999999999999</v>
      </c>
      <c r="AA1808" s="11">
        <v>2.41</v>
      </c>
      <c r="AB1808" s="11">
        <v>0.28000000000000003</v>
      </c>
      <c r="AC1808" s="11">
        <v>1.9E-2</v>
      </c>
    </row>
    <row r="1809" spans="1:29" ht="11.5">
      <c r="A1809" s="15">
        <v>1792</v>
      </c>
      <c r="B1809" s="13" t="s">
        <v>1059</v>
      </c>
      <c r="C1809" s="14" t="s">
        <v>1187</v>
      </c>
      <c r="D1809" s="12"/>
      <c r="E1809" s="12">
        <v>364</v>
      </c>
      <c r="F1809" s="13" t="s">
        <v>1110</v>
      </c>
      <c r="G1809" s="12">
        <v>5501</v>
      </c>
      <c r="H1809" s="12">
        <v>1980</v>
      </c>
      <c r="I1809" s="11">
        <v>3520.2220000000002</v>
      </c>
      <c r="J1809" s="11">
        <v>2762.7660000000001</v>
      </c>
      <c r="K1809" s="11">
        <v>2389.9290000000001</v>
      </c>
      <c r="L1809" s="11">
        <v>2134.864</v>
      </c>
      <c r="M1809" s="11">
        <v>1860.2850000000001</v>
      </c>
      <c r="N1809" s="11">
        <v>1591.654</v>
      </c>
      <c r="O1809" s="11">
        <v>1069.443</v>
      </c>
      <c r="P1809" s="11">
        <v>831.62400000000002</v>
      </c>
      <c r="Q1809" s="11">
        <v>818.41200000000003</v>
      </c>
      <c r="R1809" s="11">
        <v>771.13499999999999</v>
      </c>
      <c r="S1809" s="11">
        <v>663.952</v>
      </c>
      <c r="T1809" s="11">
        <v>565.96500000000003</v>
      </c>
      <c r="U1809" s="11">
        <v>368.33800000000002</v>
      </c>
      <c r="V1809" s="11">
        <v>256.55200000000002</v>
      </c>
      <c r="W1809" s="11">
        <v>169.423</v>
      </c>
      <c r="X1809" s="11">
        <v>91.453000000000003</v>
      </c>
      <c r="Y1809" s="11">
        <v>34.612000000000002</v>
      </c>
      <c r="Z1809" s="11">
        <v>11.006</v>
      </c>
      <c r="AA1809" s="11">
        <v>2.5390000000000001</v>
      </c>
      <c r="AB1809" s="11">
        <v>0.29199999999999998</v>
      </c>
      <c r="AC1809" s="11">
        <v>2.1000000000000001E-2</v>
      </c>
    </row>
    <row r="1810" spans="1:29" ht="11.5">
      <c r="A1810" s="15">
        <v>1793</v>
      </c>
      <c r="B1810" s="13" t="s">
        <v>1059</v>
      </c>
      <c r="C1810" s="14" t="s">
        <v>1187</v>
      </c>
      <c r="D1810" s="12"/>
      <c r="E1810" s="12">
        <v>364</v>
      </c>
      <c r="F1810" s="13" t="s">
        <v>1110</v>
      </c>
      <c r="G1810" s="12">
        <v>5501</v>
      </c>
      <c r="H1810" s="12">
        <v>1985</v>
      </c>
      <c r="I1810" s="11">
        <v>4602.5839999999998</v>
      </c>
      <c r="J1810" s="11">
        <v>3581.2910000000002</v>
      </c>
      <c r="K1810" s="11">
        <v>2857.7570000000001</v>
      </c>
      <c r="L1810" s="11">
        <v>2524.0450000000001</v>
      </c>
      <c r="M1810" s="11">
        <v>2094.8879999999999</v>
      </c>
      <c r="N1810" s="11">
        <v>1827.0250000000001</v>
      </c>
      <c r="O1810" s="11">
        <v>1456.93</v>
      </c>
      <c r="P1810" s="11">
        <v>1011.375</v>
      </c>
      <c r="Q1810" s="11">
        <v>813.04100000000005</v>
      </c>
      <c r="R1810" s="11">
        <v>807.16200000000003</v>
      </c>
      <c r="S1810" s="11">
        <v>752.97299999999996</v>
      </c>
      <c r="T1810" s="11">
        <v>633.15800000000002</v>
      </c>
      <c r="U1810" s="11">
        <v>532.77200000000005</v>
      </c>
      <c r="V1810" s="11">
        <v>310.25599999999997</v>
      </c>
      <c r="W1810" s="11">
        <v>194.29499999999999</v>
      </c>
      <c r="X1810" s="11">
        <v>111.214</v>
      </c>
      <c r="Y1810" s="11">
        <v>51.301000000000002</v>
      </c>
      <c r="Z1810" s="11">
        <v>15.739000000000001</v>
      </c>
      <c r="AA1810" s="11">
        <v>3.8330000000000002</v>
      </c>
      <c r="AB1810" s="11">
        <v>0.63900000000000001</v>
      </c>
      <c r="AC1810" s="11">
        <v>5.0999999999999997E-2</v>
      </c>
    </row>
    <row r="1811" spans="1:29" ht="11.5">
      <c r="A1811" s="15">
        <v>1794</v>
      </c>
      <c r="B1811" s="13" t="s">
        <v>1059</v>
      </c>
      <c r="C1811" s="14" t="s">
        <v>1187</v>
      </c>
      <c r="D1811" s="12"/>
      <c r="E1811" s="12">
        <v>364</v>
      </c>
      <c r="F1811" s="13" t="s">
        <v>1110</v>
      </c>
      <c r="G1811" s="12">
        <v>5501</v>
      </c>
      <c r="H1811" s="12">
        <v>1990</v>
      </c>
      <c r="I1811" s="11">
        <v>4746.674</v>
      </c>
      <c r="J1811" s="11">
        <v>4575.232</v>
      </c>
      <c r="K1811" s="11">
        <v>3790.3690000000001</v>
      </c>
      <c r="L1811" s="11">
        <v>2908.3229999999999</v>
      </c>
      <c r="M1811" s="11">
        <v>2454.4789999999998</v>
      </c>
      <c r="N1811" s="11">
        <v>2010.4680000000001</v>
      </c>
      <c r="O1811" s="11">
        <v>1781.0350000000001</v>
      </c>
      <c r="P1811" s="11">
        <v>1469.2190000000001</v>
      </c>
      <c r="Q1811" s="11">
        <v>1048.268</v>
      </c>
      <c r="R1811" s="11">
        <v>795.84900000000005</v>
      </c>
      <c r="S1811" s="11">
        <v>793.32299999999998</v>
      </c>
      <c r="T1811" s="11">
        <v>779.13099999999997</v>
      </c>
      <c r="U1811" s="11">
        <v>635.149</v>
      </c>
      <c r="V1811" s="11">
        <v>463.30399999999997</v>
      </c>
      <c r="W1811" s="11">
        <v>250.15199999999999</v>
      </c>
      <c r="X1811" s="11">
        <v>140.93</v>
      </c>
      <c r="Y1811" s="11">
        <v>69.474000000000004</v>
      </c>
      <c r="Z1811" s="11">
        <v>26.033000000000001</v>
      </c>
      <c r="AA1811" s="11">
        <v>6.0469999999999997</v>
      </c>
      <c r="AB1811" s="11">
        <v>1.0309999999999999</v>
      </c>
      <c r="AC1811" s="11">
        <v>0.113</v>
      </c>
    </row>
    <row r="1812" spans="1:29" ht="11.5">
      <c r="A1812" s="15">
        <v>1795</v>
      </c>
      <c r="B1812" s="13" t="s">
        <v>1059</v>
      </c>
      <c r="C1812" s="14" t="s">
        <v>1187</v>
      </c>
      <c r="D1812" s="12"/>
      <c r="E1812" s="12">
        <v>364</v>
      </c>
      <c r="F1812" s="13" t="s">
        <v>1110</v>
      </c>
      <c r="G1812" s="12">
        <v>5501</v>
      </c>
      <c r="H1812" s="12">
        <v>1995</v>
      </c>
      <c r="I1812" s="11">
        <v>3735.9369999999999</v>
      </c>
      <c r="J1812" s="11">
        <v>4691.9650000000001</v>
      </c>
      <c r="K1812" s="11">
        <v>4544.3620000000001</v>
      </c>
      <c r="L1812" s="11">
        <v>3719.4780000000001</v>
      </c>
      <c r="M1812" s="11">
        <v>2790.8879999999999</v>
      </c>
      <c r="N1812" s="11">
        <v>2339.9540000000002</v>
      </c>
      <c r="O1812" s="11">
        <v>1921.1020000000001</v>
      </c>
      <c r="P1812" s="11">
        <v>1711.6020000000001</v>
      </c>
      <c r="Q1812" s="11">
        <v>1412.9780000000001</v>
      </c>
      <c r="R1812" s="11">
        <v>1002.16</v>
      </c>
      <c r="S1812" s="11">
        <v>752.98500000000001</v>
      </c>
      <c r="T1812" s="11">
        <v>742.423</v>
      </c>
      <c r="U1812" s="11">
        <v>715.24300000000005</v>
      </c>
      <c r="V1812" s="11">
        <v>561.13300000000004</v>
      </c>
      <c r="W1812" s="11">
        <v>372.93200000000002</v>
      </c>
      <c r="X1812" s="11">
        <v>171.059</v>
      </c>
      <c r="Y1812" s="11">
        <v>78.712999999999994</v>
      </c>
      <c r="Z1812" s="11">
        <v>30.065000000000001</v>
      </c>
      <c r="AA1812" s="11">
        <v>7.92</v>
      </c>
      <c r="AB1812" s="11">
        <v>1.1679999999999999</v>
      </c>
      <c r="AC1812" s="11">
        <v>0.126</v>
      </c>
    </row>
    <row r="1813" spans="1:29" ht="11.5">
      <c r="A1813" s="15">
        <v>1796</v>
      </c>
      <c r="B1813" s="13" t="s">
        <v>1059</v>
      </c>
      <c r="C1813" s="14" t="s">
        <v>1187</v>
      </c>
      <c r="D1813" s="12"/>
      <c r="E1813" s="12">
        <v>364</v>
      </c>
      <c r="F1813" s="13" t="s">
        <v>1110</v>
      </c>
      <c r="G1813" s="12">
        <v>5501</v>
      </c>
      <c r="H1813" s="12">
        <v>2000</v>
      </c>
      <c r="I1813" s="11">
        <v>2977.212</v>
      </c>
      <c r="J1813" s="11">
        <v>3708.578</v>
      </c>
      <c r="K1813" s="11">
        <v>4672.7839999999997</v>
      </c>
      <c r="L1813" s="11">
        <v>4509.2060000000001</v>
      </c>
      <c r="M1813" s="11">
        <v>3660.288</v>
      </c>
      <c r="N1813" s="11">
        <v>2735.5219999999999</v>
      </c>
      <c r="O1813" s="11">
        <v>2295.183</v>
      </c>
      <c r="P1813" s="11">
        <v>1884.6610000000001</v>
      </c>
      <c r="Q1813" s="11">
        <v>1676.212</v>
      </c>
      <c r="R1813" s="11">
        <v>1376.4010000000001</v>
      </c>
      <c r="S1813" s="11">
        <v>965.65899999999999</v>
      </c>
      <c r="T1813" s="11">
        <v>715.71299999999997</v>
      </c>
      <c r="U1813" s="11">
        <v>693.13800000000003</v>
      </c>
      <c r="V1813" s="11">
        <v>645.86099999999999</v>
      </c>
      <c r="W1813" s="11">
        <v>462.93900000000002</v>
      </c>
      <c r="X1813" s="11">
        <v>262.27499999999998</v>
      </c>
      <c r="Y1813" s="11">
        <v>99.313000000000002</v>
      </c>
      <c r="Z1813" s="11">
        <v>35.305</v>
      </c>
      <c r="AA1813" s="11">
        <v>9.5470000000000006</v>
      </c>
      <c r="AB1813" s="11">
        <v>1.6060000000000001</v>
      </c>
      <c r="AC1813" s="11">
        <v>0.14899999999999999</v>
      </c>
    </row>
    <row r="1814" spans="1:29" ht="11.5">
      <c r="A1814" s="15">
        <v>1797</v>
      </c>
      <c r="B1814" s="13" t="s">
        <v>1059</v>
      </c>
      <c r="C1814" s="14" t="s">
        <v>1187</v>
      </c>
      <c r="D1814" s="12"/>
      <c r="E1814" s="12">
        <v>364</v>
      </c>
      <c r="F1814" s="13" t="s">
        <v>1110</v>
      </c>
      <c r="G1814" s="12">
        <v>5501</v>
      </c>
      <c r="H1814" s="12">
        <v>2005</v>
      </c>
      <c r="I1814" s="11">
        <v>2913.6019999999999</v>
      </c>
      <c r="J1814" s="11">
        <v>2959.4270000000001</v>
      </c>
      <c r="K1814" s="11">
        <v>3684.8249999999998</v>
      </c>
      <c r="L1814" s="11">
        <v>4566.1899999999996</v>
      </c>
      <c r="M1814" s="11">
        <v>4366.4639999999999</v>
      </c>
      <c r="N1814" s="11">
        <v>3487.654</v>
      </c>
      <c r="O1814" s="11">
        <v>2691.7660000000001</v>
      </c>
      <c r="P1814" s="11">
        <v>2409.5120000000002</v>
      </c>
      <c r="Q1814" s="11">
        <v>2009.8879999999999</v>
      </c>
      <c r="R1814" s="11">
        <v>1741.5540000000001</v>
      </c>
      <c r="S1814" s="11">
        <v>1330.0129999999999</v>
      </c>
      <c r="T1814" s="11">
        <v>921.60400000000004</v>
      </c>
      <c r="U1814" s="11">
        <v>672.21400000000006</v>
      </c>
      <c r="V1814" s="11">
        <v>631.66300000000001</v>
      </c>
      <c r="W1814" s="11">
        <v>543.13900000000001</v>
      </c>
      <c r="X1814" s="11">
        <v>337.99599999999998</v>
      </c>
      <c r="Y1814" s="11">
        <v>160.58000000000001</v>
      </c>
      <c r="Z1814" s="11">
        <v>47.356000000000002</v>
      </c>
      <c r="AA1814" s="11">
        <v>11.91</v>
      </c>
      <c r="AB1814" s="11">
        <v>2.0430000000000001</v>
      </c>
      <c r="AC1814" s="11">
        <v>0.20899999999999999</v>
      </c>
    </row>
    <row r="1815" spans="1:29" ht="11.5">
      <c r="A1815" s="15">
        <v>1798</v>
      </c>
      <c r="B1815" s="13" t="s">
        <v>1059</v>
      </c>
      <c r="C1815" s="14" t="s">
        <v>1187</v>
      </c>
      <c r="D1815" s="12"/>
      <c r="E1815" s="12">
        <v>364</v>
      </c>
      <c r="F1815" s="13" t="s">
        <v>1110</v>
      </c>
      <c r="G1815" s="12">
        <v>5501</v>
      </c>
      <c r="H1815" s="12">
        <v>2010</v>
      </c>
      <c r="I1815" s="11">
        <v>3200.5709999999999</v>
      </c>
      <c r="J1815" s="11">
        <v>2901.8539999999998</v>
      </c>
      <c r="K1815" s="11">
        <v>2950.7869999999998</v>
      </c>
      <c r="L1815" s="11">
        <v>3578.66</v>
      </c>
      <c r="M1815" s="11">
        <v>4403.1610000000001</v>
      </c>
      <c r="N1815" s="11">
        <v>4169.1769999999997</v>
      </c>
      <c r="O1815" s="11">
        <v>3331.723</v>
      </c>
      <c r="P1815" s="11">
        <v>2624.732</v>
      </c>
      <c r="Q1815" s="11">
        <v>2359.297</v>
      </c>
      <c r="R1815" s="11">
        <v>1941.1120000000001</v>
      </c>
      <c r="S1815" s="11">
        <v>1662.8620000000001</v>
      </c>
      <c r="T1815" s="11">
        <v>1244.271</v>
      </c>
      <c r="U1815" s="11">
        <v>852.48</v>
      </c>
      <c r="V1815" s="11">
        <v>653.90200000000004</v>
      </c>
      <c r="W1815" s="11">
        <v>595.44899999999996</v>
      </c>
      <c r="X1815" s="11">
        <v>403.46499999999997</v>
      </c>
      <c r="Y1815" s="11">
        <v>210.572</v>
      </c>
      <c r="Z1815" s="11">
        <v>77.183999999999997</v>
      </c>
      <c r="AA1815" s="11">
        <v>16.123000000000001</v>
      </c>
      <c r="AB1815" s="11">
        <v>2.544</v>
      </c>
      <c r="AC1815" s="11">
        <v>0.26400000000000001</v>
      </c>
    </row>
    <row r="1816" spans="1:29" ht="11.5">
      <c r="A1816" s="15">
        <v>1799</v>
      </c>
      <c r="B1816" s="13" t="s">
        <v>1059</v>
      </c>
      <c r="C1816" s="14" t="s">
        <v>1187</v>
      </c>
      <c r="D1816" s="12"/>
      <c r="E1816" s="12">
        <v>364</v>
      </c>
      <c r="F1816" s="13" t="s">
        <v>1110</v>
      </c>
      <c r="G1816" s="12">
        <v>5501</v>
      </c>
      <c r="H1816" s="12">
        <v>2015</v>
      </c>
      <c r="I1816" s="11">
        <v>3576.011</v>
      </c>
      <c r="J1816" s="11">
        <v>3191.683</v>
      </c>
      <c r="K1816" s="11">
        <v>2849.788</v>
      </c>
      <c r="L1816" s="11">
        <v>2841.98</v>
      </c>
      <c r="M1816" s="11">
        <v>3427.6840000000002</v>
      </c>
      <c r="N1816" s="11">
        <v>4252.9080000000004</v>
      </c>
      <c r="O1816" s="11">
        <v>4155.1629999999996</v>
      </c>
      <c r="P1816" s="11">
        <v>3297.5819999999999</v>
      </c>
      <c r="Q1816" s="11">
        <v>2636.8560000000002</v>
      </c>
      <c r="R1816" s="11">
        <v>2362.3620000000001</v>
      </c>
      <c r="S1816" s="11">
        <v>1873.5519999999999</v>
      </c>
      <c r="T1816" s="11">
        <v>1620.316</v>
      </c>
      <c r="U1816" s="11">
        <v>1204.386</v>
      </c>
      <c r="V1816" s="11">
        <v>810.48</v>
      </c>
      <c r="W1816" s="11">
        <v>626.75900000000001</v>
      </c>
      <c r="X1816" s="11">
        <v>513.55100000000004</v>
      </c>
      <c r="Y1816" s="11">
        <v>366.90600000000001</v>
      </c>
      <c r="Z1816" s="11">
        <v>95.600999999999999</v>
      </c>
      <c r="AA1816" s="11">
        <v>23.501000000000001</v>
      </c>
      <c r="AB1816" s="11">
        <v>2.8210000000000002</v>
      </c>
      <c r="AC1816" s="11">
        <v>0.253</v>
      </c>
    </row>
    <row r="1817" spans="1:29" ht="11.5">
      <c r="A1817" s="15">
        <v>1800</v>
      </c>
      <c r="B1817" s="13" t="s">
        <v>1059</v>
      </c>
      <c r="C1817" s="14" t="s">
        <v>1187</v>
      </c>
      <c r="D1817" s="12"/>
      <c r="E1817" s="12">
        <v>364</v>
      </c>
      <c r="F1817" s="13" t="s">
        <v>1110</v>
      </c>
      <c r="G1817" s="12">
        <v>5501</v>
      </c>
      <c r="H1817" s="12">
        <v>2020</v>
      </c>
      <c r="I1817" s="11">
        <v>3913.297</v>
      </c>
      <c r="J1817" s="11">
        <v>3566.7040000000002</v>
      </c>
      <c r="K1817" s="11">
        <v>3185.8249999999998</v>
      </c>
      <c r="L1817" s="11">
        <v>2829.7449999999999</v>
      </c>
      <c r="M1817" s="11">
        <v>2801.1619999999998</v>
      </c>
      <c r="N1817" s="11">
        <v>3382.4459999999999</v>
      </c>
      <c r="O1817" s="11">
        <v>4211.84</v>
      </c>
      <c r="P1817" s="11">
        <v>4120.4049999999997</v>
      </c>
      <c r="Q1817" s="11">
        <v>3270.9560000000001</v>
      </c>
      <c r="R1817" s="11">
        <v>2608.0479999999998</v>
      </c>
      <c r="S1817" s="11">
        <v>2321.587</v>
      </c>
      <c r="T1817" s="11">
        <v>1826.123</v>
      </c>
      <c r="U1817" s="11">
        <v>1559.797</v>
      </c>
      <c r="V1817" s="11">
        <v>1128.7260000000001</v>
      </c>
      <c r="W1817" s="11">
        <v>709.93299999999999</v>
      </c>
      <c r="X1817" s="11">
        <v>471.44099999999997</v>
      </c>
      <c r="Y1817" s="11">
        <v>306.84699999999998</v>
      </c>
      <c r="Z1817" s="11">
        <v>162.12100000000001</v>
      </c>
      <c r="AA1817" s="11">
        <v>27.495000000000001</v>
      </c>
      <c r="AB1817" s="11">
        <v>3.67</v>
      </c>
      <c r="AC1817" s="11">
        <v>0.23799999999999999</v>
      </c>
    </row>
    <row r="1818" spans="1:29" ht="11.5">
      <c r="A1818" s="15">
        <v>1801</v>
      </c>
      <c r="B1818" s="13" t="s">
        <v>1059</v>
      </c>
      <c r="C1818" s="14" t="s">
        <v>1188</v>
      </c>
      <c r="D1818" s="12"/>
      <c r="E1818" s="12">
        <v>462</v>
      </c>
      <c r="F1818" s="13" t="s">
        <v>1110</v>
      </c>
      <c r="G1818" s="12">
        <v>5501</v>
      </c>
      <c r="H1818" s="12">
        <v>1950</v>
      </c>
      <c r="I1818" s="11">
        <v>5.2640000000000002</v>
      </c>
      <c r="J1818" s="11">
        <v>5.5030000000000001</v>
      </c>
      <c r="K1818" s="11">
        <v>5.28</v>
      </c>
      <c r="L1818" s="11">
        <v>4.7080000000000002</v>
      </c>
      <c r="M1818" s="11">
        <v>3.806</v>
      </c>
      <c r="N1818" s="11">
        <v>3.2930000000000001</v>
      </c>
      <c r="O1818" s="11">
        <v>2.827</v>
      </c>
      <c r="P1818" s="11">
        <v>2.403</v>
      </c>
      <c r="Q1818" s="11">
        <v>2.0369999999999999</v>
      </c>
      <c r="R1818" s="11">
        <v>1.5880000000000001</v>
      </c>
      <c r="S1818" s="11">
        <v>1.38</v>
      </c>
      <c r="T1818" s="11">
        <v>1.153</v>
      </c>
      <c r="U1818" s="11">
        <v>0.91400000000000003</v>
      </c>
      <c r="V1818" s="11">
        <v>0.66500000000000004</v>
      </c>
      <c r="W1818" s="11">
        <v>0.432</v>
      </c>
      <c r="X1818" s="11">
        <v>0.24099999999999999</v>
      </c>
      <c r="Y1818" s="11">
        <v>0.13600000000000001</v>
      </c>
      <c r="Z1818" s="11">
        <v>3.4000000000000002E-2</v>
      </c>
      <c r="AA1818" s="11">
        <v>5.0000000000000001E-3</v>
      </c>
      <c r="AB1818" s="11">
        <v>0</v>
      </c>
      <c r="AC1818" s="11">
        <v>0</v>
      </c>
    </row>
    <row r="1819" spans="1:29" ht="11.5">
      <c r="A1819" s="15">
        <v>1802</v>
      </c>
      <c r="B1819" s="13" t="s">
        <v>1059</v>
      </c>
      <c r="C1819" s="14" t="s">
        <v>1188</v>
      </c>
      <c r="D1819" s="12"/>
      <c r="E1819" s="12">
        <v>462</v>
      </c>
      <c r="F1819" s="13" t="s">
        <v>1110</v>
      </c>
      <c r="G1819" s="12">
        <v>5501</v>
      </c>
      <c r="H1819" s="12">
        <v>1955</v>
      </c>
      <c r="I1819" s="11">
        <v>5.7750000000000004</v>
      </c>
      <c r="J1819" s="11">
        <v>4.593</v>
      </c>
      <c r="K1819" s="11">
        <v>5.319</v>
      </c>
      <c r="L1819" s="11">
        <v>5.1710000000000003</v>
      </c>
      <c r="M1819" s="11">
        <v>4.59</v>
      </c>
      <c r="N1819" s="11">
        <v>3.694</v>
      </c>
      <c r="O1819" s="11">
        <v>3.1819999999999999</v>
      </c>
      <c r="P1819" s="11">
        <v>2.7109999999999999</v>
      </c>
      <c r="Q1819" s="11">
        <v>2.2719999999999998</v>
      </c>
      <c r="R1819" s="11">
        <v>1.887</v>
      </c>
      <c r="S1819" s="11">
        <v>1.431</v>
      </c>
      <c r="T1819" s="11">
        <v>1.194</v>
      </c>
      <c r="U1819" s="11">
        <v>0.94799999999999995</v>
      </c>
      <c r="V1819" s="11">
        <v>0.68500000000000005</v>
      </c>
      <c r="W1819" s="11">
        <v>0.42599999999999999</v>
      </c>
      <c r="X1819" s="11">
        <v>0.22</v>
      </c>
      <c r="Y1819" s="11">
        <v>0.09</v>
      </c>
      <c r="Z1819" s="11">
        <v>3.4000000000000002E-2</v>
      </c>
      <c r="AA1819" s="11">
        <v>5.0000000000000001E-3</v>
      </c>
      <c r="AB1819" s="11">
        <v>0</v>
      </c>
      <c r="AC1819" s="11">
        <v>0</v>
      </c>
    </row>
    <row r="1820" spans="1:29" ht="11.5">
      <c r="A1820" s="15">
        <v>1803</v>
      </c>
      <c r="B1820" s="13" t="s">
        <v>1059</v>
      </c>
      <c r="C1820" s="14" t="s">
        <v>1188</v>
      </c>
      <c r="D1820" s="12"/>
      <c r="E1820" s="12">
        <v>462</v>
      </c>
      <c r="F1820" s="13" t="s">
        <v>1110</v>
      </c>
      <c r="G1820" s="12">
        <v>5501</v>
      </c>
      <c r="H1820" s="12">
        <v>1960</v>
      </c>
      <c r="I1820" s="11">
        <v>7.9770000000000003</v>
      </c>
      <c r="J1820" s="11">
        <v>5.0510000000000002</v>
      </c>
      <c r="K1820" s="11">
        <v>4.4610000000000003</v>
      </c>
      <c r="L1820" s="11">
        <v>5.21</v>
      </c>
      <c r="M1820" s="11">
        <v>5.0270000000000001</v>
      </c>
      <c r="N1820" s="11">
        <v>4.4390000000000001</v>
      </c>
      <c r="O1820" s="11">
        <v>3.5630000000000002</v>
      </c>
      <c r="P1820" s="11">
        <v>3.0539999999999998</v>
      </c>
      <c r="Q1820" s="11">
        <v>2.5720000000000001</v>
      </c>
      <c r="R1820" s="11">
        <v>2.1190000000000002</v>
      </c>
      <c r="S1820" s="11">
        <v>1.7130000000000001</v>
      </c>
      <c r="T1820" s="11">
        <v>1.252</v>
      </c>
      <c r="U1820" s="11">
        <v>0.995</v>
      </c>
      <c r="V1820" s="11">
        <v>0.72299999999999998</v>
      </c>
      <c r="W1820" s="11">
        <v>0.44800000000000001</v>
      </c>
      <c r="X1820" s="11">
        <v>0.224</v>
      </c>
      <c r="Y1820" s="11">
        <v>8.4000000000000005E-2</v>
      </c>
      <c r="Z1820" s="11">
        <v>2.3E-2</v>
      </c>
      <c r="AA1820" s="11">
        <v>5.0000000000000001E-3</v>
      </c>
      <c r="AB1820" s="11">
        <v>0</v>
      </c>
      <c r="AC1820" s="11">
        <v>0</v>
      </c>
    </row>
    <row r="1821" spans="1:29" ht="11.5">
      <c r="A1821" s="15">
        <v>1804</v>
      </c>
      <c r="B1821" s="13" t="s">
        <v>1059</v>
      </c>
      <c r="C1821" s="14" t="s">
        <v>1188</v>
      </c>
      <c r="D1821" s="12"/>
      <c r="E1821" s="12">
        <v>462</v>
      </c>
      <c r="F1821" s="13" t="s">
        <v>1110</v>
      </c>
      <c r="G1821" s="12">
        <v>5501</v>
      </c>
      <c r="H1821" s="12">
        <v>1965</v>
      </c>
      <c r="I1821" s="11">
        <v>9.7690000000000001</v>
      </c>
      <c r="J1821" s="11">
        <v>7.1050000000000004</v>
      </c>
      <c r="K1821" s="11">
        <v>4.93</v>
      </c>
      <c r="L1821" s="11">
        <v>4.2949999999999999</v>
      </c>
      <c r="M1821" s="11">
        <v>4.9039999999999999</v>
      </c>
      <c r="N1821" s="11">
        <v>4.7270000000000003</v>
      </c>
      <c r="O1821" s="11">
        <v>4.2329999999999997</v>
      </c>
      <c r="P1821" s="11">
        <v>3.4249999999999998</v>
      </c>
      <c r="Q1821" s="11">
        <v>2.9079999999999999</v>
      </c>
      <c r="R1821" s="11">
        <v>2.415</v>
      </c>
      <c r="S1821" s="11">
        <v>1.94</v>
      </c>
      <c r="T1821" s="11">
        <v>1.5149999999999999</v>
      </c>
      <c r="U1821" s="11">
        <v>1.0629999999999999</v>
      </c>
      <c r="V1821" s="11">
        <v>0.78300000000000003</v>
      </c>
      <c r="W1821" s="11">
        <v>0.49</v>
      </c>
      <c r="X1821" s="11">
        <v>0.24399999999999999</v>
      </c>
      <c r="Y1821" s="11">
        <v>8.7999999999999995E-2</v>
      </c>
      <c r="Z1821" s="11">
        <v>2.3E-2</v>
      </c>
      <c r="AA1821" s="11">
        <v>3.0000000000000001E-3</v>
      </c>
      <c r="AB1821" s="11">
        <v>0</v>
      </c>
      <c r="AC1821" s="11">
        <v>0</v>
      </c>
    </row>
    <row r="1822" spans="1:29" ht="11.5">
      <c r="A1822" s="15">
        <v>1805</v>
      </c>
      <c r="B1822" s="13" t="s">
        <v>1059</v>
      </c>
      <c r="C1822" s="14" t="s">
        <v>1188</v>
      </c>
      <c r="D1822" s="12"/>
      <c r="E1822" s="12">
        <v>462</v>
      </c>
      <c r="F1822" s="13" t="s">
        <v>1110</v>
      </c>
      <c r="G1822" s="12">
        <v>5501</v>
      </c>
      <c r="H1822" s="12">
        <v>1970</v>
      </c>
      <c r="I1822" s="11">
        <v>11.16</v>
      </c>
      <c r="J1822" s="11">
        <v>8.8940000000000001</v>
      </c>
      <c r="K1822" s="11">
        <v>6.9630000000000001</v>
      </c>
      <c r="L1822" s="11">
        <v>4.3470000000000004</v>
      </c>
      <c r="M1822" s="11">
        <v>3.133</v>
      </c>
      <c r="N1822" s="11">
        <v>3.8889999999999998</v>
      </c>
      <c r="O1822" s="11">
        <v>4.2539999999999996</v>
      </c>
      <c r="P1822" s="11">
        <v>4.0759999999999996</v>
      </c>
      <c r="Q1822" s="11">
        <v>3.274</v>
      </c>
      <c r="R1822" s="11">
        <v>2.7469999999999999</v>
      </c>
      <c r="S1822" s="11">
        <v>2.2290000000000001</v>
      </c>
      <c r="T1822" s="11">
        <v>1.7330000000000001</v>
      </c>
      <c r="U1822" s="11">
        <v>1.302</v>
      </c>
      <c r="V1822" s="11">
        <v>0.84899999999999998</v>
      </c>
      <c r="W1822" s="11">
        <v>0.54100000000000004</v>
      </c>
      <c r="X1822" s="11">
        <v>0.27100000000000002</v>
      </c>
      <c r="Y1822" s="11">
        <v>9.8000000000000004E-2</v>
      </c>
      <c r="Z1822" s="11">
        <v>2.3E-2</v>
      </c>
      <c r="AA1822" s="11">
        <v>3.0000000000000001E-3</v>
      </c>
      <c r="AB1822" s="11">
        <v>0</v>
      </c>
      <c r="AC1822" s="11">
        <v>0</v>
      </c>
    </row>
    <row r="1823" spans="1:29" ht="11.5">
      <c r="A1823" s="15">
        <v>1806</v>
      </c>
      <c r="B1823" s="13" t="s">
        <v>1059</v>
      </c>
      <c r="C1823" s="14" t="s">
        <v>1188</v>
      </c>
      <c r="D1823" s="12"/>
      <c r="E1823" s="12">
        <v>462</v>
      </c>
      <c r="F1823" s="13" t="s">
        <v>1110</v>
      </c>
      <c r="G1823" s="12">
        <v>5501</v>
      </c>
      <c r="H1823" s="12">
        <v>1975</v>
      </c>
      <c r="I1823" s="11">
        <v>12.526999999999999</v>
      </c>
      <c r="J1823" s="11">
        <v>10.372</v>
      </c>
      <c r="K1823" s="11">
        <v>8.7449999999999992</v>
      </c>
      <c r="L1823" s="11">
        <v>6.9020000000000001</v>
      </c>
      <c r="M1823" s="11">
        <v>4.5010000000000003</v>
      </c>
      <c r="N1823" s="11">
        <v>3.5270000000000001</v>
      </c>
      <c r="O1823" s="11">
        <v>4.2430000000000003</v>
      </c>
      <c r="P1823" s="11">
        <v>4.8109999999999999</v>
      </c>
      <c r="Q1823" s="11">
        <v>4.4950000000000001</v>
      </c>
      <c r="R1823" s="11">
        <v>3.3180000000000001</v>
      </c>
      <c r="S1823" s="11">
        <v>2.6539999999999999</v>
      </c>
      <c r="T1823" s="11">
        <v>2.008</v>
      </c>
      <c r="U1823" s="11">
        <v>1.5069999999999999</v>
      </c>
      <c r="V1823" s="11">
        <v>1.054</v>
      </c>
      <c r="W1823" s="11">
        <v>0.59599999999999997</v>
      </c>
      <c r="X1823" s="11">
        <v>0.30399999999999999</v>
      </c>
      <c r="Y1823" s="11">
        <v>0.11</v>
      </c>
      <c r="Z1823" s="11">
        <v>2.5999999999999999E-2</v>
      </c>
      <c r="AA1823" s="11">
        <v>3.0000000000000001E-3</v>
      </c>
      <c r="AB1823" s="11">
        <v>0</v>
      </c>
      <c r="AC1823" s="11">
        <v>0</v>
      </c>
    </row>
    <row r="1824" spans="1:29" ht="11.5">
      <c r="A1824" s="15">
        <v>1807</v>
      </c>
      <c r="B1824" s="13" t="s">
        <v>1059</v>
      </c>
      <c r="C1824" s="14" t="s">
        <v>1188</v>
      </c>
      <c r="D1824" s="12"/>
      <c r="E1824" s="12">
        <v>462</v>
      </c>
      <c r="F1824" s="13" t="s">
        <v>1110</v>
      </c>
      <c r="G1824" s="12">
        <v>5501</v>
      </c>
      <c r="H1824" s="12">
        <v>1980</v>
      </c>
      <c r="I1824" s="11">
        <v>14.411</v>
      </c>
      <c r="J1824" s="11">
        <v>11.88</v>
      </c>
      <c r="K1824" s="11">
        <v>10.228</v>
      </c>
      <c r="L1824" s="11">
        <v>8.6829999999999998</v>
      </c>
      <c r="M1824" s="11">
        <v>6.8380000000000001</v>
      </c>
      <c r="N1824" s="11">
        <v>4.4219999999999997</v>
      </c>
      <c r="O1824" s="11">
        <v>3.427</v>
      </c>
      <c r="P1824" s="11">
        <v>4.0970000000000004</v>
      </c>
      <c r="Q1824" s="11">
        <v>4.633</v>
      </c>
      <c r="R1824" s="11">
        <v>4.2889999999999997</v>
      </c>
      <c r="S1824" s="11">
        <v>3.1030000000000002</v>
      </c>
      <c r="T1824" s="11">
        <v>2.415</v>
      </c>
      <c r="U1824" s="11">
        <v>1.7789999999999999</v>
      </c>
      <c r="V1824" s="11">
        <v>1.258</v>
      </c>
      <c r="W1824" s="11">
        <v>0.77100000000000002</v>
      </c>
      <c r="X1824" s="11">
        <v>0.35099999999999998</v>
      </c>
      <c r="Y1824" s="11">
        <v>0.129</v>
      </c>
      <c r="Z1824" s="11">
        <v>2.9000000000000001E-2</v>
      </c>
      <c r="AA1824" s="11">
        <v>4.0000000000000001E-3</v>
      </c>
      <c r="AB1824" s="11">
        <v>0</v>
      </c>
      <c r="AC1824" s="11">
        <v>0</v>
      </c>
    </row>
    <row r="1825" spans="1:29" ht="11.5">
      <c r="A1825" s="15">
        <v>1808</v>
      </c>
      <c r="B1825" s="13" t="s">
        <v>1059</v>
      </c>
      <c r="C1825" s="14" t="s">
        <v>1188</v>
      </c>
      <c r="D1825" s="12"/>
      <c r="E1825" s="12">
        <v>462</v>
      </c>
      <c r="F1825" s="13" t="s">
        <v>1110</v>
      </c>
      <c r="G1825" s="12">
        <v>5501</v>
      </c>
      <c r="H1825" s="12">
        <v>1985</v>
      </c>
      <c r="I1825" s="11">
        <v>19.085999999999999</v>
      </c>
      <c r="J1825" s="11">
        <v>13.864000000000001</v>
      </c>
      <c r="K1825" s="11">
        <v>11.752000000000001</v>
      </c>
      <c r="L1825" s="11">
        <v>10.188000000000001</v>
      </c>
      <c r="M1825" s="11">
        <v>8.6370000000000005</v>
      </c>
      <c r="N1825" s="11">
        <v>6.766</v>
      </c>
      <c r="O1825" s="11">
        <v>4.34</v>
      </c>
      <c r="P1825" s="11">
        <v>3.3340000000000001</v>
      </c>
      <c r="Q1825" s="11">
        <v>3.9670000000000001</v>
      </c>
      <c r="R1825" s="11">
        <v>4.46</v>
      </c>
      <c r="S1825" s="11">
        <v>4.0620000000000003</v>
      </c>
      <c r="T1825" s="11">
        <v>2.8839999999999999</v>
      </c>
      <c r="U1825" s="11">
        <v>2.1779999999999999</v>
      </c>
      <c r="V1825" s="11">
        <v>1.4990000000000001</v>
      </c>
      <c r="W1825" s="11">
        <v>0.94599999999999995</v>
      </c>
      <c r="X1825" s="11">
        <v>0.47299999999999998</v>
      </c>
      <c r="Y1825" s="11">
        <v>0.153</v>
      </c>
      <c r="Z1825" s="11">
        <v>3.3000000000000002E-2</v>
      </c>
      <c r="AA1825" s="11">
        <v>4.0000000000000001E-3</v>
      </c>
      <c r="AB1825" s="11">
        <v>0</v>
      </c>
      <c r="AC1825" s="11">
        <v>0</v>
      </c>
    </row>
    <row r="1826" spans="1:29" ht="11.5">
      <c r="A1826" s="15">
        <v>1809</v>
      </c>
      <c r="B1826" s="13" t="s">
        <v>1059</v>
      </c>
      <c r="C1826" s="14" t="s">
        <v>1188</v>
      </c>
      <c r="D1826" s="12"/>
      <c r="E1826" s="12">
        <v>462</v>
      </c>
      <c r="F1826" s="13" t="s">
        <v>1110</v>
      </c>
      <c r="G1826" s="12">
        <v>5501</v>
      </c>
      <c r="H1826" s="12">
        <v>1990</v>
      </c>
      <c r="I1826" s="11">
        <v>21.675999999999998</v>
      </c>
      <c r="J1826" s="11">
        <v>18.623000000000001</v>
      </c>
      <c r="K1826" s="11">
        <v>13.786</v>
      </c>
      <c r="L1826" s="11">
        <v>11.553000000000001</v>
      </c>
      <c r="M1826" s="11">
        <v>9.4870000000000001</v>
      </c>
      <c r="N1826" s="11">
        <v>7.742</v>
      </c>
      <c r="O1826" s="11">
        <v>6.0060000000000002</v>
      </c>
      <c r="P1826" s="11">
        <v>3.927</v>
      </c>
      <c r="Q1826" s="11">
        <v>3.26</v>
      </c>
      <c r="R1826" s="11">
        <v>3.85</v>
      </c>
      <c r="S1826" s="11">
        <v>4.2510000000000003</v>
      </c>
      <c r="T1826" s="11">
        <v>3.78</v>
      </c>
      <c r="U1826" s="11">
        <v>2.6110000000000002</v>
      </c>
      <c r="V1826" s="11">
        <v>1.835</v>
      </c>
      <c r="W1826" s="11">
        <v>1.131</v>
      </c>
      <c r="X1826" s="11">
        <v>0.61299999999999999</v>
      </c>
      <c r="Y1826" s="11">
        <v>0.222</v>
      </c>
      <c r="Z1826" s="11">
        <v>4.1000000000000002E-2</v>
      </c>
      <c r="AA1826" s="11">
        <v>4.0000000000000001E-3</v>
      </c>
      <c r="AB1826" s="11">
        <v>0</v>
      </c>
      <c r="AC1826" s="11">
        <v>0</v>
      </c>
    </row>
    <row r="1827" spans="1:29" ht="11.5">
      <c r="A1827" s="15">
        <v>1810</v>
      </c>
      <c r="B1827" s="13" t="s">
        <v>1059</v>
      </c>
      <c r="C1827" s="14" t="s">
        <v>1188</v>
      </c>
      <c r="D1827" s="12"/>
      <c r="E1827" s="12">
        <v>462</v>
      </c>
      <c r="F1827" s="13" t="s">
        <v>1110</v>
      </c>
      <c r="G1827" s="12">
        <v>5501</v>
      </c>
      <c r="H1827" s="12">
        <v>1995</v>
      </c>
      <c r="I1827" s="11">
        <v>20.640999999999998</v>
      </c>
      <c r="J1827" s="11">
        <v>21.308</v>
      </c>
      <c r="K1827" s="11">
        <v>18.545999999999999</v>
      </c>
      <c r="L1827" s="11">
        <v>13.198</v>
      </c>
      <c r="M1827" s="11">
        <v>10.307</v>
      </c>
      <c r="N1827" s="11">
        <v>8.5289999999999999</v>
      </c>
      <c r="O1827" s="11">
        <v>7.3479999999999999</v>
      </c>
      <c r="P1827" s="11">
        <v>5.85</v>
      </c>
      <c r="Q1827" s="11">
        <v>3.859</v>
      </c>
      <c r="R1827" s="11">
        <v>3.18</v>
      </c>
      <c r="S1827" s="11">
        <v>3.7050000000000001</v>
      </c>
      <c r="T1827" s="11">
        <v>4.0110000000000001</v>
      </c>
      <c r="U1827" s="11">
        <v>3.4540000000000002</v>
      </c>
      <c r="V1827" s="11">
        <v>2.2149999999999999</v>
      </c>
      <c r="W1827" s="11">
        <v>1.3839999999999999</v>
      </c>
      <c r="X1827" s="11">
        <v>0.73099999999999998</v>
      </c>
      <c r="Y1827" s="11">
        <v>0.29299999999999998</v>
      </c>
      <c r="Z1827" s="11">
        <v>6.4000000000000001E-2</v>
      </c>
      <c r="AA1827" s="11">
        <v>6.0000000000000001E-3</v>
      </c>
      <c r="AB1827" s="11">
        <v>0</v>
      </c>
      <c r="AC1827" s="11">
        <v>0</v>
      </c>
    </row>
    <row r="1828" spans="1:29" ht="11.5">
      <c r="A1828" s="15">
        <v>1811</v>
      </c>
      <c r="B1828" s="13" t="s">
        <v>1059</v>
      </c>
      <c r="C1828" s="14" t="s">
        <v>1188</v>
      </c>
      <c r="D1828" s="12"/>
      <c r="E1828" s="12">
        <v>462</v>
      </c>
      <c r="F1828" s="13" t="s">
        <v>1110</v>
      </c>
      <c r="G1828" s="12">
        <v>5501</v>
      </c>
      <c r="H1828" s="12">
        <v>2000</v>
      </c>
      <c r="I1828" s="11">
        <v>16.334</v>
      </c>
      <c r="J1828" s="11">
        <v>20.423999999999999</v>
      </c>
      <c r="K1828" s="11">
        <v>21.242999999999999</v>
      </c>
      <c r="L1828" s="11">
        <v>17.96</v>
      </c>
      <c r="M1828" s="11">
        <v>12.18</v>
      </c>
      <c r="N1828" s="11">
        <v>9.8390000000000004</v>
      </c>
      <c r="O1828" s="11">
        <v>8.7720000000000002</v>
      </c>
      <c r="P1828" s="11">
        <v>7.8250000000000002</v>
      </c>
      <c r="Q1828" s="11">
        <v>6.2670000000000003</v>
      </c>
      <c r="R1828" s="11">
        <v>4.0119999999999996</v>
      </c>
      <c r="S1828" s="11">
        <v>3.0819999999999999</v>
      </c>
      <c r="T1828" s="11">
        <v>3.5089999999999999</v>
      </c>
      <c r="U1828" s="11">
        <v>3.6669999999999998</v>
      </c>
      <c r="V1828" s="11">
        <v>3.0289999999999999</v>
      </c>
      <c r="W1828" s="11">
        <v>1.7450000000000001</v>
      </c>
      <c r="X1828" s="11">
        <v>0.88800000000000001</v>
      </c>
      <c r="Y1828" s="11">
        <v>0.40500000000000003</v>
      </c>
      <c r="Z1828" s="11">
        <v>0.13700000000000001</v>
      </c>
      <c r="AA1828" s="11">
        <v>2.1999999999999999E-2</v>
      </c>
      <c r="AB1828" s="11">
        <v>0</v>
      </c>
      <c r="AC1828" s="11">
        <v>0</v>
      </c>
    </row>
    <row r="1829" spans="1:29" ht="11.5">
      <c r="A1829" s="15">
        <v>1812</v>
      </c>
      <c r="B1829" s="13" t="s">
        <v>1059</v>
      </c>
      <c r="C1829" s="14" t="s">
        <v>1188</v>
      </c>
      <c r="D1829" s="12"/>
      <c r="E1829" s="12">
        <v>462</v>
      </c>
      <c r="F1829" s="13" t="s">
        <v>1110</v>
      </c>
      <c r="G1829" s="12">
        <v>5501</v>
      </c>
      <c r="H1829" s="12">
        <v>2005</v>
      </c>
      <c r="I1829" s="11">
        <v>14.74</v>
      </c>
      <c r="J1829" s="11">
        <v>16.646000000000001</v>
      </c>
      <c r="K1829" s="11">
        <v>20.62</v>
      </c>
      <c r="L1829" s="11">
        <v>22.105</v>
      </c>
      <c r="M1829" s="11">
        <v>20.116</v>
      </c>
      <c r="N1829" s="11">
        <v>14.932</v>
      </c>
      <c r="O1829" s="11">
        <v>12.198</v>
      </c>
      <c r="P1829" s="11">
        <v>10.46</v>
      </c>
      <c r="Q1829" s="11">
        <v>8.9380000000000006</v>
      </c>
      <c r="R1829" s="11">
        <v>6.9720000000000004</v>
      </c>
      <c r="S1829" s="11">
        <v>4.4340000000000002</v>
      </c>
      <c r="T1829" s="11">
        <v>3.2709999999999999</v>
      </c>
      <c r="U1829" s="11">
        <v>3.4620000000000002</v>
      </c>
      <c r="V1829" s="11">
        <v>3.4089999999999998</v>
      </c>
      <c r="W1829" s="11">
        <v>2.524</v>
      </c>
      <c r="X1829" s="11">
        <v>1.2629999999999999</v>
      </c>
      <c r="Y1829" s="11">
        <v>0.57999999999999996</v>
      </c>
      <c r="Z1829" s="11">
        <v>0.217</v>
      </c>
      <c r="AA1829" s="11">
        <v>5.5E-2</v>
      </c>
      <c r="AB1829" s="11">
        <v>6.0000000000000001E-3</v>
      </c>
      <c r="AC1829" s="11">
        <v>0</v>
      </c>
    </row>
    <row r="1830" spans="1:29" ht="11.5">
      <c r="A1830" s="15">
        <v>1813</v>
      </c>
      <c r="B1830" s="13" t="s">
        <v>1059</v>
      </c>
      <c r="C1830" s="14" t="s">
        <v>1188</v>
      </c>
      <c r="D1830" s="12"/>
      <c r="E1830" s="12">
        <v>462</v>
      </c>
      <c r="F1830" s="13" t="s">
        <v>1110</v>
      </c>
      <c r="G1830" s="12">
        <v>5501</v>
      </c>
      <c r="H1830" s="12">
        <v>2010</v>
      </c>
      <c r="I1830" s="11">
        <v>17.486999999999998</v>
      </c>
      <c r="J1830" s="11">
        <v>14.295999999999999</v>
      </c>
      <c r="K1830" s="11">
        <v>15.894</v>
      </c>
      <c r="L1830" s="11">
        <v>22.768999999999998</v>
      </c>
      <c r="M1830" s="11">
        <v>28.254999999999999</v>
      </c>
      <c r="N1830" s="11">
        <v>24.75</v>
      </c>
      <c r="O1830" s="11">
        <v>16.916</v>
      </c>
      <c r="P1830" s="11">
        <v>13.818</v>
      </c>
      <c r="Q1830" s="11">
        <v>11.43</v>
      </c>
      <c r="R1830" s="11">
        <v>9.4559999999999995</v>
      </c>
      <c r="S1830" s="11">
        <v>7.1619999999999999</v>
      </c>
      <c r="T1830" s="11">
        <v>4.3840000000000003</v>
      </c>
      <c r="U1830" s="11">
        <v>3.0760000000000001</v>
      </c>
      <c r="V1830" s="11">
        <v>3.1320000000000001</v>
      </c>
      <c r="W1830" s="11">
        <v>2.83</v>
      </c>
      <c r="X1830" s="11">
        <v>1.8280000000000001</v>
      </c>
      <c r="Y1830" s="11">
        <v>0.80600000000000005</v>
      </c>
      <c r="Z1830" s="11">
        <v>0.309</v>
      </c>
      <c r="AA1830" s="11">
        <v>8.6999999999999994E-2</v>
      </c>
      <c r="AB1830" s="11">
        <v>1.4999999999999999E-2</v>
      </c>
      <c r="AC1830" s="11">
        <v>1E-3</v>
      </c>
    </row>
    <row r="1831" spans="1:29" ht="11.5">
      <c r="A1831" s="15">
        <v>1814</v>
      </c>
      <c r="B1831" s="13" t="s">
        <v>1059</v>
      </c>
      <c r="C1831" s="14" t="s">
        <v>1188</v>
      </c>
      <c r="D1831" s="12"/>
      <c r="E1831" s="12">
        <v>462</v>
      </c>
      <c r="F1831" s="13" t="s">
        <v>1110</v>
      </c>
      <c r="G1831" s="12">
        <v>5501</v>
      </c>
      <c r="H1831" s="12">
        <v>2015</v>
      </c>
      <c r="I1831" s="11">
        <v>19.346</v>
      </c>
      <c r="J1831" s="11">
        <v>16.981000000000002</v>
      </c>
      <c r="K1831" s="11">
        <v>13.298999999999999</v>
      </c>
      <c r="L1831" s="11">
        <v>18.907</v>
      </c>
      <c r="M1831" s="11">
        <v>32.731000000000002</v>
      </c>
      <c r="N1831" s="11">
        <v>40.9</v>
      </c>
      <c r="O1831" s="11">
        <v>35.662999999999997</v>
      </c>
      <c r="P1831" s="11">
        <v>24.878</v>
      </c>
      <c r="Q1831" s="11">
        <v>19.236000000000001</v>
      </c>
      <c r="R1831" s="11">
        <v>14.994</v>
      </c>
      <c r="S1831" s="11">
        <v>11.736000000000001</v>
      </c>
      <c r="T1831" s="11">
        <v>8.5570000000000004</v>
      </c>
      <c r="U1831" s="11">
        <v>4.782</v>
      </c>
      <c r="V1831" s="11">
        <v>2.819</v>
      </c>
      <c r="W1831" s="11">
        <v>2.6669999999999998</v>
      </c>
      <c r="X1831" s="11">
        <v>2.1240000000000001</v>
      </c>
      <c r="Y1831" s="11">
        <v>1.175</v>
      </c>
      <c r="Z1831" s="11">
        <v>0.42399999999999999</v>
      </c>
      <c r="AA1831" s="11">
        <v>0.122</v>
      </c>
      <c r="AB1831" s="11">
        <v>2.3E-2</v>
      </c>
      <c r="AC1831" s="11">
        <v>3.0000000000000001E-3</v>
      </c>
    </row>
    <row r="1832" spans="1:29" ht="11.5">
      <c r="A1832" s="15">
        <v>1815</v>
      </c>
      <c r="B1832" s="13" t="s">
        <v>1059</v>
      </c>
      <c r="C1832" s="14" t="s">
        <v>1188</v>
      </c>
      <c r="D1832" s="12"/>
      <c r="E1832" s="12">
        <v>462</v>
      </c>
      <c r="F1832" s="13" t="s">
        <v>1110</v>
      </c>
      <c r="G1832" s="12">
        <v>5501</v>
      </c>
      <c r="H1832" s="12">
        <v>2020</v>
      </c>
      <c r="I1832" s="11">
        <v>18.395</v>
      </c>
      <c r="J1832" s="11">
        <v>19.317</v>
      </c>
      <c r="K1832" s="11">
        <v>16.952999999999999</v>
      </c>
      <c r="L1832" s="11">
        <v>13.523</v>
      </c>
      <c r="M1832" s="11">
        <v>36.109000000000002</v>
      </c>
      <c r="N1832" s="11">
        <v>68.578000000000003</v>
      </c>
      <c r="O1832" s="11">
        <v>60.47</v>
      </c>
      <c r="P1832" s="11">
        <v>35.545999999999999</v>
      </c>
      <c r="Q1832" s="11">
        <v>23.423999999999999</v>
      </c>
      <c r="R1832" s="11">
        <v>16.850000000000001</v>
      </c>
      <c r="S1832" s="11">
        <v>10.685</v>
      </c>
      <c r="T1832" s="11">
        <v>7.4509999999999996</v>
      </c>
      <c r="U1832" s="11">
        <v>5.6859999999999999</v>
      </c>
      <c r="V1832" s="11">
        <v>3.3039999999999998</v>
      </c>
      <c r="W1832" s="11">
        <v>2.2810000000000001</v>
      </c>
      <c r="X1832" s="11">
        <v>2.0649999999999999</v>
      </c>
      <c r="Y1832" s="11">
        <v>1.4159999999999999</v>
      </c>
      <c r="Z1832" s="11">
        <v>0.65700000000000003</v>
      </c>
      <c r="AA1832" s="11">
        <v>0.17799999999999999</v>
      </c>
      <c r="AB1832" s="11">
        <v>3.5000000000000003E-2</v>
      </c>
      <c r="AC1832" s="11">
        <v>5.0000000000000001E-3</v>
      </c>
    </row>
    <row r="1833" spans="1:29" ht="11.5">
      <c r="A1833" s="15">
        <v>1816</v>
      </c>
      <c r="B1833" s="13" t="s">
        <v>1059</v>
      </c>
      <c r="C1833" s="14" t="s">
        <v>1189</v>
      </c>
      <c r="D1833" s="12"/>
      <c r="E1833" s="12">
        <v>524</v>
      </c>
      <c r="F1833" s="13" t="s">
        <v>1110</v>
      </c>
      <c r="G1833" s="12">
        <v>5501</v>
      </c>
      <c r="H1833" s="12">
        <v>1950</v>
      </c>
      <c r="I1833" s="11">
        <v>628.26700000000005</v>
      </c>
      <c r="J1833" s="11">
        <v>546.20399999999995</v>
      </c>
      <c r="K1833" s="11">
        <v>494.96600000000001</v>
      </c>
      <c r="L1833" s="11">
        <v>440.77100000000002</v>
      </c>
      <c r="M1833" s="11">
        <v>402.09199999999998</v>
      </c>
      <c r="N1833" s="11">
        <v>349.72300000000001</v>
      </c>
      <c r="O1833" s="11">
        <v>298.226</v>
      </c>
      <c r="P1833" s="11">
        <v>255.953</v>
      </c>
      <c r="Q1833" s="11">
        <v>219.501</v>
      </c>
      <c r="R1833" s="11">
        <v>179.86099999999999</v>
      </c>
      <c r="S1833" s="11">
        <v>135.57</v>
      </c>
      <c r="T1833" s="11">
        <v>103.366</v>
      </c>
      <c r="U1833" s="11">
        <v>75.736999999999995</v>
      </c>
      <c r="V1833" s="11">
        <v>51.628999999999998</v>
      </c>
      <c r="W1833" s="11">
        <v>11.49</v>
      </c>
      <c r="X1833" s="11">
        <v>6.3010000000000002</v>
      </c>
      <c r="Y1833" s="11">
        <v>2.5910000000000002</v>
      </c>
      <c r="Z1833" s="11">
        <v>0.72499999999999998</v>
      </c>
      <c r="AA1833" s="11">
        <v>0.124</v>
      </c>
      <c r="AB1833" s="11">
        <v>1.2999999999999999E-2</v>
      </c>
      <c r="AC1833" s="11">
        <v>0</v>
      </c>
    </row>
    <row r="1834" spans="1:29" ht="11.5">
      <c r="A1834" s="15">
        <v>1817</v>
      </c>
      <c r="B1834" s="13" t="s">
        <v>1059</v>
      </c>
      <c r="C1834" s="14" t="s">
        <v>1189</v>
      </c>
      <c r="D1834" s="12"/>
      <c r="E1834" s="12">
        <v>524</v>
      </c>
      <c r="F1834" s="13" t="s">
        <v>1110</v>
      </c>
      <c r="G1834" s="12">
        <v>5501</v>
      </c>
      <c r="H1834" s="12">
        <v>1955</v>
      </c>
      <c r="I1834" s="11">
        <v>794.03300000000002</v>
      </c>
      <c r="J1834" s="11">
        <v>561.20100000000002</v>
      </c>
      <c r="K1834" s="11">
        <v>530.49699999999996</v>
      </c>
      <c r="L1834" s="11">
        <v>477.76400000000001</v>
      </c>
      <c r="M1834" s="11">
        <v>415.62</v>
      </c>
      <c r="N1834" s="11">
        <v>372.87299999999999</v>
      </c>
      <c r="O1834" s="11">
        <v>322.27100000000002</v>
      </c>
      <c r="P1834" s="11">
        <v>272.68299999999999</v>
      </c>
      <c r="Q1834" s="11">
        <v>231.26</v>
      </c>
      <c r="R1834" s="11">
        <v>195.41300000000001</v>
      </c>
      <c r="S1834" s="11">
        <v>156.41300000000001</v>
      </c>
      <c r="T1834" s="11">
        <v>113.79900000000001</v>
      </c>
      <c r="U1834" s="11">
        <v>82.165000000000006</v>
      </c>
      <c r="V1834" s="11">
        <v>55.243000000000002</v>
      </c>
      <c r="W1834" s="11">
        <v>33.28</v>
      </c>
      <c r="X1834" s="11">
        <v>5.9770000000000003</v>
      </c>
      <c r="Y1834" s="11">
        <v>2.4220000000000002</v>
      </c>
      <c r="Z1834" s="11">
        <v>0.67900000000000005</v>
      </c>
      <c r="AA1834" s="11">
        <v>0.11700000000000001</v>
      </c>
      <c r="AB1834" s="11">
        <v>1.0999999999999999E-2</v>
      </c>
      <c r="AC1834" s="11">
        <v>1E-3</v>
      </c>
    </row>
    <row r="1835" spans="1:29" ht="11.5">
      <c r="A1835" s="15">
        <v>1818</v>
      </c>
      <c r="B1835" s="13" t="s">
        <v>1059</v>
      </c>
      <c r="C1835" s="14" t="s">
        <v>1189</v>
      </c>
      <c r="D1835" s="12"/>
      <c r="E1835" s="12">
        <v>524</v>
      </c>
      <c r="F1835" s="13" t="s">
        <v>1110</v>
      </c>
      <c r="G1835" s="12">
        <v>5501</v>
      </c>
      <c r="H1835" s="12">
        <v>1960</v>
      </c>
      <c r="I1835" s="11">
        <v>835.30700000000002</v>
      </c>
      <c r="J1835" s="11">
        <v>711.07399999999996</v>
      </c>
      <c r="K1835" s="11">
        <v>545.32399999999996</v>
      </c>
      <c r="L1835" s="11">
        <v>512.09900000000005</v>
      </c>
      <c r="M1835" s="11">
        <v>450.322</v>
      </c>
      <c r="N1835" s="11">
        <v>384.76600000000002</v>
      </c>
      <c r="O1835" s="11">
        <v>343.33</v>
      </c>
      <c r="P1835" s="11">
        <v>294.64100000000002</v>
      </c>
      <c r="Q1835" s="11">
        <v>246.43600000000001</v>
      </c>
      <c r="R1835" s="11">
        <v>206.012</v>
      </c>
      <c r="S1835" s="11">
        <v>170.179</v>
      </c>
      <c r="T1835" s="11">
        <v>131.59800000000001</v>
      </c>
      <c r="U1835" s="11">
        <v>90.682000000000002</v>
      </c>
      <c r="V1835" s="11">
        <v>60.128</v>
      </c>
      <c r="W1835" s="11">
        <v>35.758000000000003</v>
      </c>
      <c r="X1835" s="11">
        <v>17.654</v>
      </c>
      <c r="Y1835" s="11">
        <v>2.302</v>
      </c>
      <c r="Z1835" s="11">
        <v>0.64100000000000001</v>
      </c>
      <c r="AA1835" s="11">
        <v>0.112</v>
      </c>
      <c r="AB1835" s="11">
        <v>1.0999999999999999E-2</v>
      </c>
      <c r="AC1835" s="11">
        <v>1E-3</v>
      </c>
    </row>
    <row r="1836" spans="1:29" ht="11.5">
      <c r="A1836" s="15">
        <v>1819</v>
      </c>
      <c r="B1836" s="13" t="s">
        <v>1059</v>
      </c>
      <c r="C1836" s="14" t="s">
        <v>1189</v>
      </c>
      <c r="D1836" s="12"/>
      <c r="E1836" s="12">
        <v>524</v>
      </c>
      <c r="F1836" s="13" t="s">
        <v>1110</v>
      </c>
      <c r="G1836" s="12">
        <v>5501</v>
      </c>
      <c r="H1836" s="12">
        <v>1965</v>
      </c>
      <c r="I1836" s="11">
        <v>887.06200000000001</v>
      </c>
      <c r="J1836" s="11">
        <v>753.91899999999998</v>
      </c>
      <c r="K1836" s="11">
        <v>692.07899999999995</v>
      </c>
      <c r="L1836" s="11">
        <v>526.13</v>
      </c>
      <c r="M1836" s="11">
        <v>481.13200000000001</v>
      </c>
      <c r="N1836" s="11">
        <v>414.88400000000001</v>
      </c>
      <c r="O1836" s="11">
        <v>352.363</v>
      </c>
      <c r="P1836" s="11">
        <v>313.10199999999998</v>
      </c>
      <c r="Q1836" s="11">
        <v>266.233</v>
      </c>
      <c r="R1836" s="11">
        <v>219.83099999999999</v>
      </c>
      <c r="S1836" s="11">
        <v>179.947</v>
      </c>
      <c r="T1836" s="11">
        <v>143.893</v>
      </c>
      <c r="U1836" s="11">
        <v>105.627</v>
      </c>
      <c r="V1836" s="11">
        <v>66.988</v>
      </c>
      <c r="W1836" s="11">
        <v>39.392000000000003</v>
      </c>
      <c r="X1836" s="11">
        <v>19.283999999999999</v>
      </c>
      <c r="Y1836" s="11">
        <v>7.1189999999999998</v>
      </c>
      <c r="Z1836" s="11">
        <v>0.69099999999999995</v>
      </c>
      <c r="AA1836" s="11">
        <v>0.108</v>
      </c>
      <c r="AB1836" s="11">
        <v>0.01</v>
      </c>
      <c r="AC1836" s="11">
        <v>1E-3</v>
      </c>
    </row>
    <row r="1837" spans="1:29" ht="11.5">
      <c r="A1837" s="15">
        <v>1820</v>
      </c>
      <c r="B1837" s="13" t="s">
        <v>1059</v>
      </c>
      <c r="C1837" s="14" t="s">
        <v>1189</v>
      </c>
      <c r="D1837" s="12"/>
      <c r="E1837" s="12">
        <v>524</v>
      </c>
      <c r="F1837" s="13" t="s">
        <v>1110</v>
      </c>
      <c r="G1837" s="12">
        <v>5501</v>
      </c>
      <c r="H1837" s="12">
        <v>1970</v>
      </c>
      <c r="I1837" s="11">
        <v>981.81899999999996</v>
      </c>
      <c r="J1837" s="11">
        <v>812.351</v>
      </c>
      <c r="K1837" s="11">
        <v>736.56</v>
      </c>
      <c r="L1837" s="11">
        <v>670.77800000000002</v>
      </c>
      <c r="M1837" s="11">
        <v>497.142</v>
      </c>
      <c r="N1837" s="11">
        <v>448.84899999999999</v>
      </c>
      <c r="O1837" s="11">
        <v>386.36200000000002</v>
      </c>
      <c r="P1837" s="11">
        <v>326.49799999999999</v>
      </c>
      <c r="Q1837" s="11">
        <v>287.39499999999998</v>
      </c>
      <c r="R1837" s="11">
        <v>241.13900000000001</v>
      </c>
      <c r="S1837" s="11">
        <v>194.93199999999999</v>
      </c>
      <c r="T1837" s="11">
        <v>154.548</v>
      </c>
      <c r="U1837" s="11">
        <v>117.563</v>
      </c>
      <c r="V1837" s="11">
        <v>79.766000000000005</v>
      </c>
      <c r="W1837" s="11">
        <v>45.069000000000003</v>
      </c>
      <c r="X1837" s="11">
        <v>22.001999999999999</v>
      </c>
      <c r="Y1837" s="11">
        <v>8.1479999999999997</v>
      </c>
      <c r="Z1837" s="11">
        <v>2.0750000000000002</v>
      </c>
      <c r="AA1837" s="11">
        <v>0.111</v>
      </c>
      <c r="AB1837" s="11">
        <v>1.0999999999999999E-2</v>
      </c>
      <c r="AC1837" s="11">
        <v>1E-3</v>
      </c>
    </row>
    <row r="1838" spans="1:29" ht="11.5">
      <c r="A1838" s="15">
        <v>1821</v>
      </c>
      <c r="B1838" s="13" t="s">
        <v>1059</v>
      </c>
      <c r="C1838" s="14" t="s">
        <v>1189</v>
      </c>
      <c r="D1838" s="12"/>
      <c r="E1838" s="12">
        <v>524</v>
      </c>
      <c r="F1838" s="13" t="s">
        <v>1110</v>
      </c>
      <c r="G1838" s="12">
        <v>5501</v>
      </c>
      <c r="H1838" s="12">
        <v>1975</v>
      </c>
      <c r="I1838" s="11">
        <v>1102.807</v>
      </c>
      <c r="J1838" s="11">
        <v>908.85900000000004</v>
      </c>
      <c r="K1838" s="11">
        <v>795.60599999999999</v>
      </c>
      <c r="L1838" s="11">
        <v>718.90899999999999</v>
      </c>
      <c r="M1838" s="11">
        <v>645.87199999999996</v>
      </c>
      <c r="N1838" s="11">
        <v>473.839</v>
      </c>
      <c r="O1838" s="11">
        <v>426.46600000000001</v>
      </c>
      <c r="P1838" s="11">
        <v>364.642</v>
      </c>
      <c r="Q1838" s="11">
        <v>304.78199999999998</v>
      </c>
      <c r="R1838" s="11">
        <v>264.60599999999999</v>
      </c>
      <c r="S1838" s="11">
        <v>217.40199999999999</v>
      </c>
      <c r="T1838" s="11">
        <v>170.309</v>
      </c>
      <c r="U1838" s="11">
        <v>128.64599999999999</v>
      </c>
      <c r="V1838" s="11">
        <v>90.784000000000006</v>
      </c>
      <c r="W1838" s="11">
        <v>55.158000000000001</v>
      </c>
      <c r="X1838" s="11">
        <v>26.093</v>
      </c>
      <c r="Y1838" s="11">
        <v>9.7710000000000008</v>
      </c>
      <c r="Z1838" s="11">
        <v>2.5049999999999999</v>
      </c>
      <c r="AA1838" s="11">
        <v>0.39100000000000001</v>
      </c>
      <c r="AB1838" s="11">
        <v>1.2E-2</v>
      </c>
      <c r="AC1838" s="11">
        <v>1E-3</v>
      </c>
    </row>
    <row r="1839" spans="1:29" ht="11.5">
      <c r="A1839" s="15">
        <v>1822</v>
      </c>
      <c r="B1839" s="13" t="s">
        <v>1059</v>
      </c>
      <c r="C1839" s="14" t="s">
        <v>1189</v>
      </c>
      <c r="D1839" s="12"/>
      <c r="E1839" s="12">
        <v>524</v>
      </c>
      <c r="F1839" s="13" t="s">
        <v>1110</v>
      </c>
      <c r="G1839" s="12">
        <v>5501</v>
      </c>
      <c r="H1839" s="12">
        <v>1980</v>
      </c>
      <c r="I1839" s="11">
        <v>1256.19</v>
      </c>
      <c r="J1839" s="11">
        <v>1031.066</v>
      </c>
      <c r="K1839" s="11">
        <v>891.97400000000005</v>
      </c>
      <c r="L1839" s="11">
        <v>777.50900000000001</v>
      </c>
      <c r="M1839" s="11">
        <v>691.95799999999997</v>
      </c>
      <c r="N1839" s="11">
        <v>615.07899999999995</v>
      </c>
      <c r="O1839" s="11">
        <v>448.60399999999998</v>
      </c>
      <c r="P1839" s="11">
        <v>402.03399999999999</v>
      </c>
      <c r="Q1839" s="11">
        <v>340.86900000000003</v>
      </c>
      <c r="R1839" s="11">
        <v>281.577</v>
      </c>
      <c r="S1839" s="11">
        <v>239.958</v>
      </c>
      <c r="T1839" s="11">
        <v>191.46299999999999</v>
      </c>
      <c r="U1839" s="11">
        <v>143.25800000000001</v>
      </c>
      <c r="V1839" s="11">
        <v>100.746</v>
      </c>
      <c r="W1839" s="11">
        <v>63.917999999999999</v>
      </c>
      <c r="X1839" s="11">
        <v>32.72</v>
      </c>
      <c r="Y1839" s="11">
        <v>11.951000000000001</v>
      </c>
      <c r="Z1839" s="11">
        <v>3.12</v>
      </c>
      <c r="AA1839" s="11">
        <v>0.49399999999999999</v>
      </c>
      <c r="AB1839" s="11">
        <v>4.3999999999999997E-2</v>
      </c>
      <c r="AC1839" s="11">
        <v>1E-3</v>
      </c>
    </row>
    <row r="1840" spans="1:29" ht="11.5">
      <c r="A1840" s="15">
        <v>1823</v>
      </c>
      <c r="B1840" s="13" t="s">
        <v>1059</v>
      </c>
      <c r="C1840" s="14" t="s">
        <v>1189</v>
      </c>
      <c r="D1840" s="12"/>
      <c r="E1840" s="12">
        <v>524</v>
      </c>
      <c r="F1840" s="13" t="s">
        <v>1110</v>
      </c>
      <c r="G1840" s="12">
        <v>5501</v>
      </c>
      <c r="H1840" s="12">
        <v>1985</v>
      </c>
      <c r="I1840" s="11">
        <v>1413.9169999999999</v>
      </c>
      <c r="J1840" s="11">
        <v>1188.8689999999999</v>
      </c>
      <c r="K1840" s="11">
        <v>1014.546</v>
      </c>
      <c r="L1840" s="11">
        <v>870.49800000000005</v>
      </c>
      <c r="M1840" s="11">
        <v>741.47199999999998</v>
      </c>
      <c r="N1840" s="11">
        <v>649.90200000000004</v>
      </c>
      <c r="O1840" s="11">
        <v>576.49300000000005</v>
      </c>
      <c r="P1840" s="11">
        <v>417.89299999999997</v>
      </c>
      <c r="Q1840" s="11">
        <v>373.53199999999998</v>
      </c>
      <c r="R1840" s="11">
        <v>314.17700000000002</v>
      </c>
      <c r="S1840" s="11">
        <v>255.45500000000001</v>
      </c>
      <c r="T1840" s="11">
        <v>212.143</v>
      </c>
      <c r="U1840" s="11">
        <v>162.15100000000001</v>
      </c>
      <c r="V1840" s="11">
        <v>113.34699999999999</v>
      </c>
      <c r="W1840" s="11">
        <v>71.911000000000001</v>
      </c>
      <c r="X1840" s="11">
        <v>38.630000000000003</v>
      </c>
      <c r="Y1840" s="11">
        <v>15.333</v>
      </c>
      <c r="Z1840" s="11">
        <v>3.93</v>
      </c>
      <c r="AA1840" s="11">
        <v>0.64</v>
      </c>
      <c r="AB1840" s="11">
        <v>5.5E-2</v>
      </c>
      <c r="AC1840" s="11">
        <v>3.0000000000000001E-3</v>
      </c>
    </row>
    <row r="1841" spans="1:29" ht="11.5">
      <c r="A1841" s="15">
        <v>1824</v>
      </c>
      <c r="B1841" s="13" t="s">
        <v>1059</v>
      </c>
      <c r="C1841" s="14" t="s">
        <v>1189</v>
      </c>
      <c r="D1841" s="12"/>
      <c r="E1841" s="12">
        <v>524</v>
      </c>
      <c r="F1841" s="13" t="s">
        <v>1110</v>
      </c>
      <c r="G1841" s="12">
        <v>5501</v>
      </c>
      <c r="H1841" s="12">
        <v>1990</v>
      </c>
      <c r="I1841" s="11">
        <v>1571.2470000000001</v>
      </c>
      <c r="J1841" s="11">
        <v>1353.846</v>
      </c>
      <c r="K1841" s="11">
        <v>1172.4960000000001</v>
      </c>
      <c r="L1841" s="11">
        <v>986.55399999999997</v>
      </c>
      <c r="M1841" s="11">
        <v>816.899</v>
      </c>
      <c r="N1841" s="11">
        <v>678.25599999999997</v>
      </c>
      <c r="O1841" s="11">
        <v>593.98699999999997</v>
      </c>
      <c r="P1841" s="11">
        <v>529.97199999999998</v>
      </c>
      <c r="Q1841" s="11">
        <v>381.90499999999997</v>
      </c>
      <c r="R1841" s="11">
        <v>341.29300000000001</v>
      </c>
      <c r="S1841" s="11">
        <v>283.89499999999998</v>
      </c>
      <c r="T1841" s="11">
        <v>225.607</v>
      </c>
      <c r="U1841" s="11">
        <v>180.26400000000001</v>
      </c>
      <c r="V1841" s="11">
        <v>129.25399999999999</v>
      </c>
      <c r="W1841" s="11">
        <v>81.790000000000006</v>
      </c>
      <c r="X1841" s="11">
        <v>44.131999999999998</v>
      </c>
      <c r="Y1841" s="11">
        <v>18.445</v>
      </c>
      <c r="Z1841" s="11">
        <v>5.18</v>
      </c>
      <c r="AA1841" s="11">
        <v>0.83699999999999997</v>
      </c>
      <c r="AB1841" s="11">
        <v>7.3999999999999996E-2</v>
      </c>
      <c r="AC1841" s="11">
        <v>4.0000000000000001E-3</v>
      </c>
    </row>
    <row r="1842" spans="1:29" ht="11.5">
      <c r="A1842" s="15">
        <v>1825</v>
      </c>
      <c r="B1842" s="13" t="s">
        <v>1059</v>
      </c>
      <c r="C1842" s="14" t="s">
        <v>1189</v>
      </c>
      <c r="D1842" s="12"/>
      <c r="E1842" s="12">
        <v>524</v>
      </c>
      <c r="F1842" s="13" t="s">
        <v>1110</v>
      </c>
      <c r="G1842" s="12">
        <v>5501</v>
      </c>
      <c r="H1842" s="12">
        <v>1995</v>
      </c>
      <c r="I1842" s="11">
        <v>1727.7919999999999</v>
      </c>
      <c r="J1842" s="11">
        <v>1516.193</v>
      </c>
      <c r="K1842" s="11">
        <v>1339.02</v>
      </c>
      <c r="L1842" s="11">
        <v>1182.0899999999999</v>
      </c>
      <c r="M1842" s="11">
        <v>1025.816</v>
      </c>
      <c r="N1842" s="11">
        <v>847.20500000000004</v>
      </c>
      <c r="O1842" s="11">
        <v>680.54300000000001</v>
      </c>
      <c r="P1842" s="11">
        <v>585.56299999999999</v>
      </c>
      <c r="Q1842" s="11">
        <v>517.11900000000003</v>
      </c>
      <c r="R1842" s="11">
        <v>368.44600000000003</v>
      </c>
      <c r="S1842" s="11">
        <v>322.93599999999998</v>
      </c>
      <c r="T1842" s="11">
        <v>261.27600000000001</v>
      </c>
      <c r="U1842" s="11">
        <v>199.16300000000001</v>
      </c>
      <c r="V1842" s="11">
        <v>149.38300000000001</v>
      </c>
      <c r="W1842" s="11">
        <v>97.311999999999998</v>
      </c>
      <c r="X1842" s="11">
        <v>52.85</v>
      </c>
      <c r="Y1842" s="11">
        <v>22.564</v>
      </c>
      <c r="Z1842" s="11">
        <v>6.6340000000000003</v>
      </c>
      <c r="AA1842" s="11">
        <v>1.1459999999999999</v>
      </c>
      <c r="AB1842" s="11">
        <v>0.10100000000000001</v>
      </c>
      <c r="AC1842" s="11">
        <v>5.0000000000000001E-3</v>
      </c>
    </row>
    <row r="1843" spans="1:29" ht="11.5">
      <c r="A1843" s="15">
        <v>1826</v>
      </c>
      <c r="B1843" s="13" t="s">
        <v>1059</v>
      </c>
      <c r="C1843" s="14" t="s">
        <v>1189</v>
      </c>
      <c r="D1843" s="12"/>
      <c r="E1843" s="12">
        <v>524</v>
      </c>
      <c r="F1843" s="13" t="s">
        <v>1110</v>
      </c>
      <c r="G1843" s="12">
        <v>5501</v>
      </c>
      <c r="H1843" s="12">
        <v>2000</v>
      </c>
      <c r="I1843" s="11">
        <v>1854.482</v>
      </c>
      <c r="J1843" s="11">
        <v>1689.9359999999999</v>
      </c>
      <c r="K1843" s="11">
        <v>1473.4269999999999</v>
      </c>
      <c r="L1843" s="11">
        <v>1251.7070000000001</v>
      </c>
      <c r="M1843" s="11">
        <v>1056.521</v>
      </c>
      <c r="N1843" s="11">
        <v>894.86900000000003</v>
      </c>
      <c r="O1843" s="11">
        <v>765.01700000000005</v>
      </c>
      <c r="P1843" s="11">
        <v>637.93899999999996</v>
      </c>
      <c r="Q1843" s="11">
        <v>547.51099999999997</v>
      </c>
      <c r="R1843" s="11">
        <v>486.24200000000002</v>
      </c>
      <c r="S1843" s="11">
        <v>349.01499999999999</v>
      </c>
      <c r="T1843" s="11">
        <v>298.327</v>
      </c>
      <c r="U1843" s="11">
        <v>232.16900000000001</v>
      </c>
      <c r="V1843" s="11">
        <v>166.77500000000001</v>
      </c>
      <c r="W1843" s="11">
        <v>114.06100000000001</v>
      </c>
      <c r="X1843" s="11">
        <v>64.085999999999999</v>
      </c>
      <c r="Y1843" s="11">
        <v>27.643000000000001</v>
      </c>
      <c r="Z1843" s="11">
        <v>8.3510000000000009</v>
      </c>
      <c r="AA1843" s="11">
        <v>1.5209999999999999</v>
      </c>
      <c r="AB1843" s="11">
        <v>0.14299999999999999</v>
      </c>
      <c r="AC1843" s="11">
        <v>7.0000000000000001E-3</v>
      </c>
    </row>
    <row r="1844" spans="1:29" ht="11.5">
      <c r="A1844" s="15">
        <v>1827</v>
      </c>
      <c r="B1844" s="13" t="s">
        <v>1059</v>
      </c>
      <c r="C1844" s="14" t="s">
        <v>1189</v>
      </c>
      <c r="D1844" s="12"/>
      <c r="E1844" s="12">
        <v>524</v>
      </c>
      <c r="F1844" s="13" t="s">
        <v>1110</v>
      </c>
      <c r="G1844" s="12">
        <v>5501</v>
      </c>
      <c r="H1844" s="12">
        <v>2005</v>
      </c>
      <c r="I1844" s="11">
        <v>1721.298</v>
      </c>
      <c r="J1844" s="11">
        <v>1826.5160000000001</v>
      </c>
      <c r="K1844" s="11">
        <v>1634.3520000000001</v>
      </c>
      <c r="L1844" s="11">
        <v>1307.3579999999999</v>
      </c>
      <c r="M1844" s="11">
        <v>1012.562</v>
      </c>
      <c r="N1844" s="11">
        <v>905.28399999999999</v>
      </c>
      <c r="O1844" s="11">
        <v>854.21400000000006</v>
      </c>
      <c r="P1844" s="11">
        <v>759.54300000000001</v>
      </c>
      <c r="Q1844" s="11">
        <v>633.55200000000002</v>
      </c>
      <c r="R1844" s="11">
        <v>511.60700000000003</v>
      </c>
      <c r="S1844" s="11">
        <v>462.45</v>
      </c>
      <c r="T1844" s="11">
        <v>343.68599999999998</v>
      </c>
      <c r="U1844" s="11">
        <v>303.75599999999997</v>
      </c>
      <c r="V1844" s="11">
        <v>229.626</v>
      </c>
      <c r="W1844" s="11">
        <v>142.69399999999999</v>
      </c>
      <c r="X1844" s="11">
        <v>88.784000000000006</v>
      </c>
      <c r="Y1844" s="11">
        <v>37.951999999999998</v>
      </c>
      <c r="Z1844" s="11">
        <v>10.528</v>
      </c>
      <c r="AA1844" s="11">
        <v>1.9690000000000001</v>
      </c>
      <c r="AB1844" s="11">
        <v>0.19500000000000001</v>
      </c>
      <c r="AC1844" s="11">
        <v>0.01</v>
      </c>
    </row>
    <row r="1845" spans="1:29" ht="11.5">
      <c r="A1845" s="15">
        <v>1828</v>
      </c>
      <c r="B1845" s="13" t="s">
        <v>1059</v>
      </c>
      <c r="C1845" s="14" t="s">
        <v>1189</v>
      </c>
      <c r="D1845" s="12"/>
      <c r="E1845" s="12">
        <v>524</v>
      </c>
      <c r="F1845" s="13" t="s">
        <v>1110</v>
      </c>
      <c r="G1845" s="12">
        <v>5501</v>
      </c>
      <c r="H1845" s="12">
        <v>2010</v>
      </c>
      <c r="I1845" s="11">
        <v>1546.8689999999999</v>
      </c>
      <c r="J1845" s="11">
        <v>1703.518</v>
      </c>
      <c r="K1845" s="11">
        <v>1763.5309999999999</v>
      </c>
      <c r="L1845" s="11">
        <v>1437.068</v>
      </c>
      <c r="M1845" s="11">
        <v>1092.692</v>
      </c>
      <c r="N1845" s="11">
        <v>929.13599999999997</v>
      </c>
      <c r="O1845" s="11">
        <v>849.05</v>
      </c>
      <c r="P1845" s="11">
        <v>766.58199999999999</v>
      </c>
      <c r="Q1845" s="11">
        <v>688.55499999999995</v>
      </c>
      <c r="R1845" s="11">
        <v>588.83299999999997</v>
      </c>
      <c r="S1845" s="11">
        <v>497.101</v>
      </c>
      <c r="T1845" s="11">
        <v>437.95100000000002</v>
      </c>
      <c r="U1845" s="11">
        <v>331.99599999999998</v>
      </c>
      <c r="V1845" s="11">
        <v>290.15300000000002</v>
      </c>
      <c r="W1845" s="11">
        <v>192.53</v>
      </c>
      <c r="X1845" s="11">
        <v>110.164</v>
      </c>
      <c r="Y1845" s="11">
        <v>53.292000000000002</v>
      </c>
      <c r="Z1845" s="11">
        <v>14.782999999999999</v>
      </c>
      <c r="AA1845" s="11">
        <v>2.5369999999999999</v>
      </c>
      <c r="AB1845" s="11">
        <v>0.255</v>
      </c>
      <c r="AC1845" s="11">
        <v>1.4E-2</v>
      </c>
    </row>
    <row r="1846" spans="1:29" ht="11.5">
      <c r="A1846" s="15">
        <v>1829</v>
      </c>
      <c r="B1846" s="13" t="s">
        <v>1059</v>
      </c>
      <c r="C1846" s="14" t="s">
        <v>1189</v>
      </c>
      <c r="D1846" s="12"/>
      <c r="E1846" s="12">
        <v>524</v>
      </c>
      <c r="F1846" s="13" t="s">
        <v>1110</v>
      </c>
      <c r="G1846" s="12">
        <v>5501</v>
      </c>
      <c r="H1846" s="12">
        <v>2015</v>
      </c>
      <c r="I1846" s="11">
        <v>1418.5450000000001</v>
      </c>
      <c r="J1846" s="11">
        <v>1490.3689999999999</v>
      </c>
      <c r="K1846" s="11">
        <v>1668.788</v>
      </c>
      <c r="L1846" s="11">
        <v>1635.827</v>
      </c>
      <c r="M1846" s="11">
        <v>1130.5329999999999</v>
      </c>
      <c r="N1846" s="11">
        <v>707.83799999999997</v>
      </c>
      <c r="O1846" s="11">
        <v>596.96</v>
      </c>
      <c r="P1846" s="11">
        <v>603.57600000000002</v>
      </c>
      <c r="Q1846" s="11">
        <v>593.74599999999998</v>
      </c>
      <c r="R1846" s="11">
        <v>565.56100000000004</v>
      </c>
      <c r="S1846" s="11">
        <v>497.27699999999999</v>
      </c>
      <c r="T1846" s="11">
        <v>423.13200000000001</v>
      </c>
      <c r="U1846" s="11">
        <v>369.83300000000003</v>
      </c>
      <c r="V1846" s="11">
        <v>268.50299999999999</v>
      </c>
      <c r="W1846" s="11">
        <v>219.14</v>
      </c>
      <c r="X1846" s="11">
        <v>126.63</v>
      </c>
      <c r="Y1846" s="11">
        <v>57.366999999999997</v>
      </c>
      <c r="Z1846" s="11">
        <v>20.332999999999998</v>
      </c>
      <c r="AA1846" s="11">
        <v>3.65</v>
      </c>
      <c r="AB1846" s="11">
        <v>0.33700000000000002</v>
      </c>
      <c r="AC1846" s="11">
        <v>1.7999999999999999E-2</v>
      </c>
    </row>
    <row r="1847" spans="1:29" ht="11.5">
      <c r="A1847" s="15">
        <v>1830</v>
      </c>
      <c r="B1847" s="13" t="s">
        <v>1059</v>
      </c>
      <c r="C1847" s="14" t="s">
        <v>1189</v>
      </c>
      <c r="D1847" s="12"/>
      <c r="E1847" s="12">
        <v>524</v>
      </c>
      <c r="F1847" s="13" t="s">
        <v>1110</v>
      </c>
      <c r="G1847" s="12">
        <v>5501</v>
      </c>
      <c r="H1847" s="12">
        <v>2020</v>
      </c>
      <c r="I1847" s="11">
        <v>1385.7080000000001</v>
      </c>
      <c r="J1847" s="11">
        <v>1385.8630000000001</v>
      </c>
      <c r="K1847" s="11">
        <v>1474.13</v>
      </c>
      <c r="L1847" s="11">
        <v>1604.8140000000001</v>
      </c>
      <c r="M1847" s="11">
        <v>1536.298</v>
      </c>
      <c r="N1847" s="11">
        <v>1135.0229999999999</v>
      </c>
      <c r="O1847" s="11">
        <v>776.20299999999997</v>
      </c>
      <c r="P1847" s="11">
        <v>603.76599999999996</v>
      </c>
      <c r="Q1847" s="11">
        <v>605.69000000000005</v>
      </c>
      <c r="R1847" s="11">
        <v>622.553</v>
      </c>
      <c r="S1847" s="11">
        <v>579.42700000000002</v>
      </c>
      <c r="T1847" s="11">
        <v>485.41300000000001</v>
      </c>
      <c r="U1847" s="11">
        <v>382.303</v>
      </c>
      <c r="V1847" s="11">
        <v>312.55900000000003</v>
      </c>
      <c r="W1847" s="11">
        <v>209.63399999999999</v>
      </c>
      <c r="X1847" s="11">
        <v>150.684</v>
      </c>
      <c r="Y1847" s="11">
        <v>69.867999999999995</v>
      </c>
      <c r="Z1847" s="11">
        <v>22.86</v>
      </c>
      <c r="AA1847" s="11">
        <v>5.1239999999999997</v>
      </c>
      <c r="AB1847" s="11">
        <v>0.49099999999999999</v>
      </c>
      <c r="AC1847" s="11">
        <v>2.4E-2</v>
      </c>
    </row>
    <row r="1848" spans="1:29" ht="11.5">
      <c r="A1848" s="15">
        <v>1831</v>
      </c>
      <c r="B1848" s="13" t="s">
        <v>1059</v>
      </c>
      <c r="C1848" s="14" t="s">
        <v>1190</v>
      </c>
      <c r="D1848" s="12"/>
      <c r="E1848" s="12">
        <v>586</v>
      </c>
      <c r="F1848" s="13" t="s">
        <v>1110</v>
      </c>
      <c r="G1848" s="12">
        <v>5501</v>
      </c>
      <c r="H1848" s="12">
        <v>1950</v>
      </c>
      <c r="I1848" s="11">
        <v>2998.3470000000002</v>
      </c>
      <c r="J1848" s="11">
        <v>2640.0169999999998</v>
      </c>
      <c r="K1848" s="11">
        <v>2296.163</v>
      </c>
      <c r="L1848" s="11">
        <v>2024.6880000000001</v>
      </c>
      <c r="M1848" s="11">
        <v>1783.229</v>
      </c>
      <c r="N1848" s="11">
        <v>1567.528</v>
      </c>
      <c r="O1848" s="11">
        <v>1366.9770000000001</v>
      </c>
      <c r="P1848" s="11">
        <v>1174.6199999999999</v>
      </c>
      <c r="Q1848" s="11">
        <v>974.35199999999998</v>
      </c>
      <c r="R1848" s="11">
        <v>817.67499999999995</v>
      </c>
      <c r="S1848" s="11">
        <v>665.19899999999996</v>
      </c>
      <c r="T1848" s="11">
        <v>561.55399999999997</v>
      </c>
      <c r="U1848" s="11">
        <v>486.97</v>
      </c>
      <c r="V1848" s="11">
        <v>400.54700000000003</v>
      </c>
      <c r="W1848" s="11">
        <v>313.32</v>
      </c>
      <c r="X1848" s="11">
        <v>225.28700000000001</v>
      </c>
      <c r="Y1848" s="11">
        <v>114.506</v>
      </c>
      <c r="Z1848" s="11">
        <v>40.905000000000001</v>
      </c>
      <c r="AA1848" s="11">
        <v>8.4440000000000008</v>
      </c>
      <c r="AB1848" s="11">
        <v>0.90700000000000003</v>
      </c>
      <c r="AC1848" s="11">
        <v>0</v>
      </c>
    </row>
    <row r="1849" spans="1:29" ht="11.5">
      <c r="A1849" s="15">
        <v>1832</v>
      </c>
      <c r="B1849" s="13" t="s">
        <v>1059</v>
      </c>
      <c r="C1849" s="14" t="s">
        <v>1190</v>
      </c>
      <c r="D1849" s="12"/>
      <c r="E1849" s="12">
        <v>586</v>
      </c>
      <c r="F1849" s="13" t="s">
        <v>1110</v>
      </c>
      <c r="G1849" s="12">
        <v>5501</v>
      </c>
      <c r="H1849" s="12">
        <v>1955</v>
      </c>
      <c r="I1849" s="11">
        <v>3017.97</v>
      </c>
      <c r="J1849" s="11">
        <v>2690.837</v>
      </c>
      <c r="K1849" s="11">
        <v>2538.6619999999998</v>
      </c>
      <c r="L1849" s="11">
        <v>2234.4760000000001</v>
      </c>
      <c r="M1849" s="11">
        <v>1950.6030000000001</v>
      </c>
      <c r="N1849" s="11">
        <v>1711.498</v>
      </c>
      <c r="O1849" s="11">
        <v>1503.519</v>
      </c>
      <c r="P1849" s="11">
        <v>1305.25</v>
      </c>
      <c r="Q1849" s="11">
        <v>1113.8910000000001</v>
      </c>
      <c r="R1849" s="11">
        <v>914.16399999999999</v>
      </c>
      <c r="S1849" s="11">
        <v>754.51499999999999</v>
      </c>
      <c r="T1849" s="11">
        <v>599.07100000000003</v>
      </c>
      <c r="U1849" s="11">
        <v>487.541</v>
      </c>
      <c r="V1849" s="11">
        <v>398.35</v>
      </c>
      <c r="W1849" s="11">
        <v>294.666</v>
      </c>
      <c r="X1849" s="11">
        <v>194.405</v>
      </c>
      <c r="Y1849" s="11">
        <v>109.083</v>
      </c>
      <c r="Z1849" s="11">
        <v>39.030999999999999</v>
      </c>
      <c r="AA1849" s="11">
        <v>9.0449999999999999</v>
      </c>
      <c r="AB1849" s="11">
        <v>1.1060000000000001</v>
      </c>
      <c r="AC1849" s="11">
        <v>7.2999999999999995E-2</v>
      </c>
    </row>
    <row r="1850" spans="1:29" ht="11.5">
      <c r="A1850" s="15">
        <v>1833</v>
      </c>
      <c r="B1850" s="13" t="s">
        <v>1059</v>
      </c>
      <c r="C1850" s="14" t="s">
        <v>1190</v>
      </c>
      <c r="D1850" s="12"/>
      <c r="E1850" s="12">
        <v>586</v>
      </c>
      <c r="F1850" s="13" t="s">
        <v>1110</v>
      </c>
      <c r="G1850" s="12">
        <v>5501</v>
      </c>
      <c r="H1850" s="12">
        <v>1960</v>
      </c>
      <c r="I1850" s="11">
        <v>3678.808</v>
      </c>
      <c r="J1850" s="11">
        <v>2779.3339999999998</v>
      </c>
      <c r="K1850" s="11">
        <v>2609.8629999999998</v>
      </c>
      <c r="L1850" s="11">
        <v>2482.538</v>
      </c>
      <c r="M1850" s="11">
        <v>2167.4380000000001</v>
      </c>
      <c r="N1850" s="11">
        <v>1885.492</v>
      </c>
      <c r="O1850" s="11">
        <v>1652.127</v>
      </c>
      <c r="P1850" s="11">
        <v>1445.663</v>
      </c>
      <c r="Q1850" s="11">
        <v>1247.2049999999999</v>
      </c>
      <c r="R1850" s="11">
        <v>1053.9739999999999</v>
      </c>
      <c r="S1850" s="11">
        <v>851.83100000000002</v>
      </c>
      <c r="T1850" s="11">
        <v>686.33199999999999</v>
      </c>
      <c r="U1850" s="11">
        <v>526.16200000000003</v>
      </c>
      <c r="V1850" s="11">
        <v>405.11</v>
      </c>
      <c r="W1850" s="11">
        <v>299.46100000000001</v>
      </c>
      <c r="X1850" s="11">
        <v>188.708</v>
      </c>
      <c r="Y1850" s="11">
        <v>98.381</v>
      </c>
      <c r="Z1850" s="11">
        <v>39.49</v>
      </c>
      <c r="AA1850" s="11">
        <v>9.3030000000000008</v>
      </c>
      <c r="AB1850" s="11">
        <v>1.3069999999999999</v>
      </c>
      <c r="AC1850" s="11">
        <v>9.7000000000000003E-2</v>
      </c>
    </row>
    <row r="1851" spans="1:29" ht="11.5">
      <c r="A1851" s="15">
        <v>1834</v>
      </c>
      <c r="B1851" s="13" t="s">
        <v>1059</v>
      </c>
      <c r="C1851" s="14" t="s">
        <v>1190</v>
      </c>
      <c r="D1851" s="12"/>
      <c r="E1851" s="12">
        <v>586</v>
      </c>
      <c r="F1851" s="13" t="s">
        <v>1110</v>
      </c>
      <c r="G1851" s="12">
        <v>5501</v>
      </c>
      <c r="H1851" s="12">
        <v>1965</v>
      </c>
      <c r="I1851" s="11">
        <v>4388.1170000000002</v>
      </c>
      <c r="J1851" s="11">
        <v>3450.1480000000001</v>
      </c>
      <c r="K1851" s="11">
        <v>2713.0010000000002</v>
      </c>
      <c r="L1851" s="11">
        <v>2558.6190000000001</v>
      </c>
      <c r="M1851" s="11">
        <v>2414.0030000000002</v>
      </c>
      <c r="N1851" s="11">
        <v>2101.1909999999998</v>
      </c>
      <c r="O1851" s="11">
        <v>1826.7059999999999</v>
      </c>
      <c r="P1851" s="11">
        <v>1595.6780000000001</v>
      </c>
      <c r="Q1851" s="11">
        <v>1388.287</v>
      </c>
      <c r="R1851" s="11">
        <v>1186.6410000000001</v>
      </c>
      <c r="S1851" s="11">
        <v>988.29300000000001</v>
      </c>
      <c r="T1851" s="11">
        <v>780.32299999999998</v>
      </c>
      <c r="U1851" s="11">
        <v>608.48199999999997</v>
      </c>
      <c r="V1851" s="11">
        <v>442.81700000000001</v>
      </c>
      <c r="W1851" s="11">
        <v>309.86</v>
      </c>
      <c r="X1851" s="11">
        <v>196.523</v>
      </c>
      <c r="Y1851" s="11">
        <v>98.637</v>
      </c>
      <c r="Z1851" s="11">
        <v>37.162999999999997</v>
      </c>
      <c r="AA1851" s="11">
        <v>9.9030000000000005</v>
      </c>
      <c r="AB1851" s="11">
        <v>1.4350000000000001</v>
      </c>
      <c r="AC1851" s="11">
        <v>0.11799999999999999</v>
      </c>
    </row>
    <row r="1852" spans="1:29" ht="11.5">
      <c r="A1852" s="15">
        <v>1835</v>
      </c>
      <c r="B1852" s="13" t="s">
        <v>1059</v>
      </c>
      <c r="C1852" s="14" t="s">
        <v>1190</v>
      </c>
      <c r="D1852" s="12"/>
      <c r="E1852" s="12">
        <v>586</v>
      </c>
      <c r="F1852" s="13" t="s">
        <v>1110</v>
      </c>
      <c r="G1852" s="12">
        <v>5501</v>
      </c>
      <c r="H1852" s="12">
        <v>1970</v>
      </c>
      <c r="I1852" s="11">
        <v>5086.0640000000003</v>
      </c>
      <c r="J1852" s="11">
        <v>4163.8090000000002</v>
      </c>
      <c r="K1852" s="11">
        <v>3384.4520000000002</v>
      </c>
      <c r="L1852" s="11">
        <v>2662.61</v>
      </c>
      <c r="M1852" s="11">
        <v>2487.3969999999999</v>
      </c>
      <c r="N1852" s="11">
        <v>2341.9749999999999</v>
      </c>
      <c r="O1852" s="11">
        <v>2039.7280000000001</v>
      </c>
      <c r="P1852" s="11">
        <v>1769.7360000000001</v>
      </c>
      <c r="Q1852" s="11">
        <v>1538.153</v>
      </c>
      <c r="R1852" s="11">
        <v>1326.8689999999999</v>
      </c>
      <c r="S1852" s="11">
        <v>1118.894</v>
      </c>
      <c r="T1852" s="11">
        <v>911.07</v>
      </c>
      <c r="U1852" s="11">
        <v>697.60799999999995</v>
      </c>
      <c r="V1852" s="11">
        <v>518.32600000000002</v>
      </c>
      <c r="W1852" s="11">
        <v>344.459</v>
      </c>
      <c r="X1852" s="11">
        <v>208.33600000000001</v>
      </c>
      <c r="Y1852" s="11">
        <v>106.176</v>
      </c>
      <c r="Z1852" s="11">
        <v>38.975999999999999</v>
      </c>
      <c r="AA1852" s="11">
        <v>9.8719999999999999</v>
      </c>
      <c r="AB1852" s="11">
        <v>1.6439999999999999</v>
      </c>
      <c r="AC1852" s="11">
        <v>0.13800000000000001</v>
      </c>
    </row>
    <row r="1853" spans="1:29" ht="11.5">
      <c r="A1853" s="15">
        <v>1836</v>
      </c>
      <c r="B1853" s="13" t="s">
        <v>1059</v>
      </c>
      <c r="C1853" s="14" t="s">
        <v>1190</v>
      </c>
      <c r="D1853" s="12"/>
      <c r="E1853" s="12">
        <v>586</v>
      </c>
      <c r="F1853" s="13" t="s">
        <v>1110</v>
      </c>
      <c r="G1853" s="12">
        <v>5501</v>
      </c>
      <c r="H1853" s="12">
        <v>1975</v>
      </c>
      <c r="I1853" s="11">
        <v>5802.7579999999998</v>
      </c>
      <c r="J1853" s="11">
        <v>4866.3729999999996</v>
      </c>
      <c r="K1853" s="11">
        <v>4103.0469999999996</v>
      </c>
      <c r="L1853" s="11">
        <v>3337.502</v>
      </c>
      <c r="M1853" s="11">
        <v>2607.085</v>
      </c>
      <c r="N1853" s="11">
        <v>2430.556</v>
      </c>
      <c r="O1853" s="11">
        <v>2287.6819999999998</v>
      </c>
      <c r="P1853" s="11">
        <v>1987.8030000000001</v>
      </c>
      <c r="Q1853" s="11">
        <v>1716.309</v>
      </c>
      <c r="R1853" s="11">
        <v>1479.79</v>
      </c>
      <c r="S1853" s="11">
        <v>1260.45</v>
      </c>
      <c r="T1853" s="11">
        <v>1040.345</v>
      </c>
      <c r="U1853" s="11">
        <v>823.18</v>
      </c>
      <c r="V1853" s="11">
        <v>602.26300000000003</v>
      </c>
      <c r="W1853" s="11">
        <v>410.22800000000001</v>
      </c>
      <c r="X1853" s="11">
        <v>236.869</v>
      </c>
      <c r="Y1853" s="11">
        <v>115.866</v>
      </c>
      <c r="Z1853" s="11">
        <v>43.420999999999999</v>
      </c>
      <c r="AA1853" s="11">
        <v>10.752000000000001</v>
      </c>
      <c r="AB1853" s="11">
        <v>1.7170000000000001</v>
      </c>
      <c r="AC1853" s="11">
        <v>0.16700000000000001</v>
      </c>
    </row>
    <row r="1854" spans="1:29" ht="11.5">
      <c r="A1854" s="15">
        <v>1837</v>
      </c>
      <c r="B1854" s="13" t="s">
        <v>1059</v>
      </c>
      <c r="C1854" s="14" t="s">
        <v>1190</v>
      </c>
      <c r="D1854" s="12"/>
      <c r="E1854" s="12">
        <v>586</v>
      </c>
      <c r="F1854" s="13" t="s">
        <v>1110</v>
      </c>
      <c r="G1854" s="12">
        <v>5501</v>
      </c>
      <c r="H1854" s="12">
        <v>1980</v>
      </c>
      <c r="I1854" s="11">
        <v>6782.8490000000002</v>
      </c>
      <c r="J1854" s="11">
        <v>5599.0940000000001</v>
      </c>
      <c r="K1854" s="11">
        <v>4819.0569999999998</v>
      </c>
      <c r="L1854" s="11">
        <v>4098.6400000000003</v>
      </c>
      <c r="M1854" s="11">
        <v>3367.8470000000002</v>
      </c>
      <c r="N1854" s="11">
        <v>2633.5949999999998</v>
      </c>
      <c r="O1854" s="11">
        <v>2425.6210000000001</v>
      </c>
      <c r="P1854" s="11">
        <v>2263.2820000000002</v>
      </c>
      <c r="Q1854" s="11">
        <v>1953.067</v>
      </c>
      <c r="R1854" s="11">
        <v>1671.152</v>
      </c>
      <c r="S1854" s="11">
        <v>1421.66</v>
      </c>
      <c r="T1854" s="11">
        <v>1184.68</v>
      </c>
      <c r="U1854" s="11">
        <v>949.71600000000001</v>
      </c>
      <c r="V1854" s="11">
        <v>717.86699999999996</v>
      </c>
      <c r="W1854" s="11">
        <v>481.94200000000001</v>
      </c>
      <c r="X1854" s="11">
        <v>285.65100000000001</v>
      </c>
      <c r="Y1854" s="11">
        <v>134.10900000000001</v>
      </c>
      <c r="Z1854" s="11">
        <v>48.052</v>
      </c>
      <c r="AA1854" s="11">
        <v>12.000999999999999</v>
      </c>
      <c r="AB1854" s="11">
        <v>1.871</v>
      </c>
      <c r="AC1854" s="11">
        <v>0.17599999999999999</v>
      </c>
    </row>
    <row r="1855" spans="1:29" ht="11.5">
      <c r="A1855" s="15">
        <v>1838</v>
      </c>
      <c r="B1855" s="13" t="s">
        <v>1059</v>
      </c>
      <c r="C1855" s="14" t="s">
        <v>1190</v>
      </c>
      <c r="D1855" s="12"/>
      <c r="E1855" s="12">
        <v>586</v>
      </c>
      <c r="F1855" s="13" t="s">
        <v>1110</v>
      </c>
      <c r="G1855" s="12">
        <v>5501</v>
      </c>
      <c r="H1855" s="12">
        <v>1985</v>
      </c>
      <c r="I1855" s="11">
        <v>8028.2079999999996</v>
      </c>
      <c r="J1855" s="11">
        <v>6585.9440000000004</v>
      </c>
      <c r="K1855" s="11">
        <v>5564.1319999999996</v>
      </c>
      <c r="L1855" s="11">
        <v>4852.8140000000003</v>
      </c>
      <c r="M1855" s="11">
        <v>4204.5290000000005</v>
      </c>
      <c r="N1855" s="11">
        <v>3458.989</v>
      </c>
      <c r="O1855" s="11">
        <v>2670.0949999999998</v>
      </c>
      <c r="P1855" s="11">
        <v>2427.547</v>
      </c>
      <c r="Q1855" s="11">
        <v>2243.6419999999998</v>
      </c>
      <c r="R1855" s="11">
        <v>1917.6679999999999</v>
      </c>
      <c r="S1855" s="11">
        <v>1618.6120000000001</v>
      </c>
      <c r="T1855" s="11">
        <v>1346.953</v>
      </c>
      <c r="U1855" s="11">
        <v>1089.942</v>
      </c>
      <c r="V1855" s="11">
        <v>834.65800000000002</v>
      </c>
      <c r="W1855" s="11">
        <v>579.32399999999996</v>
      </c>
      <c r="X1855" s="11">
        <v>338.911</v>
      </c>
      <c r="Y1855" s="11">
        <v>163.83600000000001</v>
      </c>
      <c r="Z1855" s="11">
        <v>56.246000000000002</v>
      </c>
      <c r="AA1855" s="11">
        <v>13.321999999999999</v>
      </c>
      <c r="AB1855" s="11">
        <v>2.0920000000000001</v>
      </c>
      <c r="AC1855" s="11">
        <v>0.192</v>
      </c>
    </row>
    <row r="1856" spans="1:29" ht="11.5">
      <c r="A1856" s="15">
        <v>1839</v>
      </c>
      <c r="B1856" s="13" t="s">
        <v>1059</v>
      </c>
      <c r="C1856" s="14" t="s">
        <v>1190</v>
      </c>
      <c r="D1856" s="12"/>
      <c r="E1856" s="12">
        <v>586</v>
      </c>
      <c r="F1856" s="13" t="s">
        <v>1110</v>
      </c>
      <c r="G1856" s="12">
        <v>5501</v>
      </c>
      <c r="H1856" s="12">
        <v>1990</v>
      </c>
      <c r="I1856" s="11">
        <v>9466.2389999999996</v>
      </c>
      <c r="J1856" s="11">
        <v>7792.1620000000003</v>
      </c>
      <c r="K1856" s="11">
        <v>6534.14</v>
      </c>
      <c r="L1856" s="11">
        <v>5528.9070000000002</v>
      </c>
      <c r="M1856" s="11">
        <v>4820.1660000000002</v>
      </c>
      <c r="N1856" s="11">
        <v>4168.259</v>
      </c>
      <c r="O1856" s="11">
        <v>3416.578</v>
      </c>
      <c r="P1856" s="11">
        <v>2628.3969999999999</v>
      </c>
      <c r="Q1856" s="11">
        <v>2377.355</v>
      </c>
      <c r="R1856" s="11">
        <v>2180.16</v>
      </c>
      <c r="S1856" s="11">
        <v>1841.1079999999999</v>
      </c>
      <c r="T1856" s="11">
        <v>1522.66</v>
      </c>
      <c r="U1856" s="11">
        <v>1232.431</v>
      </c>
      <c r="V1856" s="11">
        <v>953.95500000000004</v>
      </c>
      <c r="W1856" s="11">
        <v>671.70600000000002</v>
      </c>
      <c r="X1856" s="11">
        <v>406.55599999999998</v>
      </c>
      <c r="Y1856" s="11">
        <v>193.12899999999999</v>
      </c>
      <c r="Z1856" s="11">
        <v>68.552999999999997</v>
      </c>
      <c r="AA1856" s="11">
        <v>15.737</v>
      </c>
      <c r="AB1856" s="11">
        <v>2.3460000000000001</v>
      </c>
      <c r="AC1856" s="11">
        <v>0.216</v>
      </c>
    </row>
    <row r="1857" spans="1:29" ht="11.5">
      <c r="A1857" s="15">
        <v>1840</v>
      </c>
      <c r="B1857" s="13" t="s">
        <v>1059</v>
      </c>
      <c r="C1857" s="14" t="s">
        <v>1190</v>
      </c>
      <c r="D1857" s="12"/>
      <c r="E1857" s="12">
        <v>586</v>
      </c>
      <c r="F1857" s="13" t="s">
        <v>1110</v>
      </c>
      <c r="G1857" s="12">
        <v>5501</v>
      </c>
      <c r="H1857" s="12">
        <v>1995</v>
      </c>
      <c r="I1857" s="11">
        <v>10550.429</v>
      </c>
      <c r="J1857" s="11">
        <v>9191.5249999999996</v>
      </c>
      <c r="K1857" s="11">
        <v>7721.5039999999999</v>
      </c>
      <c r="L1857" s="11">
        <v>6430.2280000000001</v>
      </c>
      <c r="M1857" s="11">
        <v>5362.058</v>
      </c>
      <c r="N1857" s="11">
        <v>4662.1310000000003</v>
      </c>
      <c r="O1857" s="11">
        <v>4050.95</v>
      </c>
      <c r="P1857" s="11">
        <v>3323.6880000000001</v>
      </c>
      <c r="Q1857" s="11">
        <v>2547.1680000000001</v>
      </c>
      <c r="R1857" s="11">
        <v>2290.819</v>
      </c>
      <c r="S1857" s="11">
        <v>2079.395</v>
      </c>
      <c r="T1857" s="11">
        <v>1724.904</v>
      </c>
      <c r="U1857" s="11">
        <v>1385.6690000000001</v>
      </c>
      <c r="V1857" s="11">
        <v>1070.279</v>
      </c>
      <c r="W1857" s="11">
        <v>768.57899999999995</v>
      </c>
      <c r="X1857" s="11">
        <v>480.02800000000002</v>
      </c>
      <c r="Y1857" s="11">
        <v>239.39699999999999</v>
      </c>
      <c r="Z1857" s="11">
        <v>84.188000000000002</v>
      </c>
      <c r="AA1857" s="11">
        <v>19.280999999999999</v>
      </c>
      <c r="AB1857" s="11">
        <v>2.484</v>
      </c>
      <c r="AC1857" s="11">
        <v>0.23</v>
      </c>
    </row>
    <row r="1858" spans="1:29" ht="11.5">
      <c r="A1858" s="15">
        <v>1841</v>
      </c>
      <c r="B1858" s="13" t="s">
        <v>1059</v>
      </c>
      <c r="C1858" s="14" t="s">
        <v>1190</v>
      </c>
      <c r="D1858" s="12"/>
      <c r="E1858" s="12">
        <v>586</v>
      </c>
      <c r="F1858" s="13" t="s">
        <v>1110</v>
      </c>
      <c r="G1858" s="12">
        <v>5501</v>
      </c>
      <c r="H1858" s="12">
        <v>2000</v>
      </c>
      <c r="I1858" s="11">
        <v>11327.84</v>
      </c>
      <c r="J1858" s="11">
        <v>10315.800999999999</v>
      </c>
      <c r="K1858" s="11">
        <v>9136.4140000000007</v>
      </c>
      <c r="L1858" s="11">
        <v>7687.8239999999996</v>
      </c>
      <c r="M1858" s="11">
        <v>6412.6970000000001</v>
      </c>
      <c r="N1858" s="11">
        <v>5352.0110000000004</v>
      </c>
      <c r="O1858" s="11">
        <v>4642.0559999999996</v>
      </c>
      <c r="P1858" s="11">
        <v>4016.7759999999998</v>
      </c>
      <c r="Q1858" s="11">
        <v>3276.6860000000001</v>
      </c>
      <c r="R1858" s="11">
        <v>2490.8359999999998</v>
      </c>
      <c r="S1858" s="11">
        <v>2211.0450000000001</v>
      </c>
      <c r="T1858" s="11">
        <v>1967.7850000000001</v>
      </c>
      <c r="U1858" s="11">
        <v>1583.5619999999999</v>
      </c>
      <c r="V1858" s="11">
        <v>1212.789</v>
      </c>
      <c r="W1858" s="11">
        <v>868.55100000000004</v>
      </c>
      <c r="X1858" s="11">
        <v>553.24400000000003</v>
      </c>
      <c r="Y1858" s="11">
        <v>285.65600000000001</v>
      </c>
      <c r="Z1858" s="11">
        <v>105.18</v>
      </c>
      <c r="AA1858" s="11">
        <v>23.66</v>
      </c>
      <c r="AB1858" s="11">
        <v>3.0369999999999999</v>
      </c>
      <c r="AC1858" s="11">
        <v>0.24299999999999999</v>
      </c>
    </row>
    <row r="1859" spans="1:29" ht="11.5">
      <c r="A1859" s="15">
        <v>1842</v>
      </c>
      <c r="B1859" s="13" t="s">
        <v>1059</v>
      </c>
      <c r="C1859" s="14" t="s">
        <v>1190</v>
      </c>
      <c r="D1859" s="12"/>
      <c r="E1859" s="12">
        <v>586</v>
      </c>
      <c r="F1859" s="13" t="s">
        <v>1110</v>
      </c>
      <c r="G1859" s="12">
        <v>5501</v>
      </c>
      <c r="H1859" s="12">
        <v>2005</v>
      </c>
      <c r="I1859" s="11">
        <v>11842.242</v>
      </c>
      <c r="J1859" s="11">
        <v>11083.939</v>
      </c>
      <c r="K1859" s="11">
        <v>10243.087</v>
      </c>
      <c r="L1859" s="11">
        <v>9043.1859999999997</v>
      </c>
      <c r="M1859" s="11">
        <v>7547.3010000000004</v>
      </c>
      <c r="N1859" s="11">
        <v>6278.4110000000001</v>
      </c>
      <c r="O1859" s="11">
        <v>5247.5810000000001</v>
      </c>
      <c r="P1859" s="11">
        <v>4549.6689999999999</v>
      </c>
      <c r="Q1859" s="11">
        <v>3922.7240000000002</v>
      </c>
      <c r="R1859" s="11">
        <v>3177.643</v>
      </c>
      <c r="S1859" s="11">
        <v>2387.4949999999999</v>
      </c>
      <c r="T1859" s="11">
        <v>2081.6019999999999</v>
      </c>
      <c r="U1859" s="11">
        <v>1799.479</v>
      </c>
      <c r="V1859" s="11">
        <v>1381.5409999999999</v>
      </c>
      <c r="W1859" s="11">
        <v>981.35799999999995</v>
      </c>
      <c r="X1859" s="11">
        <v>623.26300000000003</v>
      </c>
      <c r="Y1859" s="11">
        <v>327.40100000000001</v>
      </c>
      <c r="Z1859" s="11">
        <v>124.858</v>
      </c>
      <c r="AA1859" s="11">
        <v>29.457000000000001</v>
      </c>
      <c r="AB1859" s="11">
        <v>3.6989999999999998</v>
      </c>
      <c r="AC1859" s="11">
        <v>0.29199999999999998</v>
      </c>
    </row>
    <row r="1860" spans="1:29" ht="11.5">
      <c r="A1860" s="15">
        <v>1843</v>
      </c>
      <c r="B1860" s="13" t="s">
        <v>1059</v>
      </c>
      <c r="C1860" s="14" t="s">
        <v>1190</v>
      </c>
      <c r="D1860" s="12"/>
      <c r="E1860" s="12">
        <v>586</v>
      </c>
      <c r="F1860" s="13" t="s">
        <v>1110</v>
      </c>
      <c r="G1860" s="12">
        <v>5501</v>
      </c>
      <c r="H1860" s="12">
        <v>2010</v>
      </c>
      <c r="I1860" s="11">
        <v>12456.064</v>
      </c>
      <c r="J1860" s="11">
        <v>11631.517</v>
      </c>
      <c r="K1860" s="11">
        <v>11019.453</v>
      </c>
      <c r="L1860" s="11">
        <v>10177.91</v>
      </c>
      <c r="M1860" s="11">
        <v>8948.9390000000003</v>
      </c>
      <c r="N1860" s="11">
        <v>7440.8230000000003</v>
      </c>
      <c r="O1860" s="11">
        <v>6176.0540000000001</v>
      </c>
      <c r="P1860" s="11">
        <v>5151.0420000000004</v>
      </c>
      <c r="Q1860" s="11">
        <v>4450.26</v>
      </c>
      <c r="R1860" s="11">
        <v>3812.3319999999999</v>
      </c>
      <c r="S1860" s="11">
        <v>3053.9319999999998</v>
      </c>
      <c r="T1860" s="11">
        <v>2252.654</v>
      </c>
      <c r="U1860" s="11">
        <v>1907.3320000000001</v>
      </c>
      <c r="V1860" s="11">
        <v>1572.864</v>
      </c>
      <c r="W1860" s="11">
        <v>1119.5630000000001</v>
      </c>
      <c r="X1860" s="11">
        <v>704.77700000000004</v>
      </c>
      <c r="Y1860" s="11">
        <v>369.149</v>
      </c>
      <c r="Z1860" s="11">
        <v>142.78</v>
      </c>
      <c r="AA1860" s="11">
        <v>34.652999999999999</v>
      </c>
      <c r="AB1860" s="11">
        <v>4.5380000000000003</v>
      </c>
      <c r="AC1860" s="11">
        <v>0.35299999999999998</v>
      </c>
    </row>
    <row r="1861" spans="1:29" ht="11.5">
      <c r="A1861" s="15">
        <v>1844</v>
      </c>
      <c r="B1861" s="13" t="s">
        <v>1059</v>
      </c>
      <c r="C1861" s="14" t="s">
        <v>1190</v>
      </c>
      <c r="D1861" s="12"/>
      <c r="E1861" s="12">
        <v>586</v>
      </c>
      <c r="F1861" s="13" t="s">
        <v>1110</v>
      </c>
      <c r="G1861" s="12">
        <v>5501</v>
      </c>
      <c r="H1861" s="12">
        <v>2015</v>
      </c>
      <c r="I1861" s="11">
        <v>13431.093000000001</v>
      </c>
      <c r="J1861" s="11">
        <v>12233.848</v>
      </c>
      <c r="K1861" s="11">
        <v>11548.911</v>
      </c>
      <c r="L1861" s="11">
        <v>10913.004000000001</v>
      </c>
      <c r="M1861" s="11">
        <v>10011.928</v>
      </c>
      <c r="N1861" s="11">
        <v>8760.5840000000007</v>
      </c>
      <c r="O1861" s="11">
        <v>7277.4229999999998</v>
      </c>
      <c r="P1861" s="11">
        <v>6045.759</v>
      </c>
      <c r="Q1861" s="11">
        <v>5033.5429999999997</v>
      </c>
      <c r="R1861" s="11">
        <v>4326.6490000000003</v>
      </c>
      <c r="S1861" s="11">
        <v>3671.7440000000001</v>
      </c>
      <c r="T1861" s="11">
        <v>2892.6869999999999</v>
      </c>
      <c r="U1861" s="11">
        <v>2070.4569999999999</v>
      </c>
      <c r="V1861" s="11">
        <v>1675.15</v>
      </c>
      <c r="W1861" s="11">
        <v>1287.498</v>
      </c>
      <c r="X1861" s="11">
        <v>816.88099999999997</v>
      </c>
      <c r="Y1861" s="11">
        <v>427.55700000000002</v>
      </c>
      <c r="Z1861" s="11">
        <v>167.58799999999999</v>
      </c>
      <c r="AA1861" s="11">
        <v>42.158000000000001</v>
      </c>
      <c r="AB1861" s="11">
        <v>5.7750000000000004</v>
      </c>
      <c r="AC1861" s="11">
        <v>0.45400000000000001</v>
      </c>
    </row>
    <row r="1862" spans="1:29" ht="11.5">
      <c r="A1862" s="15">
        <v>1845</v>
      </c>
      <c r="B1862" s="13" t="s">
        <v>1059</v>
      </c>
      <c r="C1862" s="14" t="s">
        <v>1190</v>
      </c>
      <c r="D1862" s="12"/>
      <c r="E1862" s="12">
        <v>586</v>
      </c>
      <c r="F1862" s="13" t="s">
        <v>1110</v>
      </c>
      <c r="G1862" s="12">
        <v>5501</v>
      </c>
      <c r="H1862" s="12">
        <v>2020</v>
      </c>
      <c r="I1862" s="11">
        <v>14509.296</v>
      </c>
      <c r="J1862" s="11">
        <v>13226.191000000001</v>
      </c>
      <c r="K1862" s="11">
        <v>12154.761</v>
      </c>
      <c r="L1862" s="11">
        <v>11443.014999999999</v>
      </c>
      <c r="M1862" s="11">
        <v>10741.968000000001</v>
      </c>
      <c r="N1862" s="11">
        <v>9820.991</v>
      </c>
      <c r="O1862" s="11">
        <v>8597.1679999999997</v>
      </c>
      <c r="P1862" s="11">
        <v>7144.3019999999997</v>
      </c>
      <c r="Q1862" s="11">
        <v>5922.9179999999997</v>
      </c>
      <c r="R1862" s="11">
        <v>4905.18</v>
      </c>
      <c r="S1862" s="11">
        <v>4176.6899999999996</v>
      </c>
      <c r="T1862" s="11">
        <v>3485.9560000000001</v>
      </c>
      <c r="U1862" s="11">
        <v>2666.009</v>
      </c>
      <c r="V1862" s="11">
        <v>1821.463</v>
      </c>
      <c r="W1862" s="11">
        <v>1372.079</v>
      </c>
      <c r="X1862" s="11">
        <v>939.57100000000003</v>
      </c>
      <c r="Y1862" s="11">
        <v>494.89400000000001</v>
      </c>
      <c r="Z1862" s="11">
        <v>193.10900000000001</v>
      </c>
      <c r="AA1862" s="11">
        <v>48.962000000000003</v>
      </c>
      <c r="AB1862" s="11">
        <v>6.9109999999999996</v>
      </c>
      <c r="AC1862" s="11">
        <v>0.57299999999999995</v>
      </c>
    </row>
    <row r="1863" spans="1:29" ht="11.5">
      <c r="A1863" s="15">
        <v>1846</v>
      </c>
      <c r="B1863" s="13" t="s">
        <v>1059</v>
      </c>
      <c r="C1863" s="14" t="s">
        <v>1191</v>
      </c>
      <c r="D1863" s="12"/>
      <c r="E1863" s="12">
        <v>144</v>
      </c>
      <c r="F1863" s="13" t="s">
        <v>1110</v>
      </c>
      <c r="G1863" s="12">
        <v>5501</v>
      </c>
      <c r="H1863" s="12">
        <v>1950</v>
      </c>
      <c r="I1863" s="11">
        <v>644.154</v>
      </c>
      <c r="J1863" s="11">
        <v>503.78500000000003</v>
      </c>
      <c r="K1863" s="11">
        <v>433.15300000000002</v>
      </c>
      <c r="L1863" s="11">
        <v>389.142</v>
      </c>
      <c r="M1863" s="11">
        <v>363.98200000000003</v>
      </c>
      <c r="N1863" s="11">
        <v>324.858</v>
      </c>
      <c r="O1863" s="11">
        <v>279.87299999999999</v>
      </c>
      <c r="P1863" s="11">
        <v>240.95500000000001</v>
      </c>
      <c r="Q1863" s="11">
        <v>201.43799999999999</v>
      </c>
      <c r="R1863" s="11">
        <v>169.88800000000001</v>
      </c>
      <c r="S1863" s="11">
        <v>136.745</v>
      </c>
      <c r="T1863" s="11">
        <v>120.02200000000001</v>
      </c>
      <c r="U1863" s="11">
        <v>106.872</v>
      </c>
      <c r="V1863" s="11">
        <v>106.819</v>
      </c>
      <c r="W1863" s="11">
        <v>112.125</v>
      </c>
      <c r="X1863" s="11">
        <v>95</v>
      </c>
      <c r="Y1863" s="11">
        <v>76.771000000000001</v>
      </c>
      <c r="Z1863" s="11">
        <v>26.524000000000001</v>
      </c>
      <c r="AA1863" s="11">
        <v>6.4260000000000002</v>
      </c>
      <c r="AB1863" s="11">
        <v>1.0449999999999999</v>
      </c>
      <c r="AC1863" s="11">
        <v>0</v>
      </c>
    </row>
    <row r="1864" spans="1:29" ht="11.5">
      <c r="A1864" s="15">
        <v>1847</v>
      </c>
      <c r="B1864" s="13" t="s">
        <v>1059</v>
      </c>
      <c r="C1864" s="14" t="s">
        <v>1191</v>
      </c>
      <c r="D1864" s="12"/>
      <c r="E1864" s="12">
        <v>144</v>
      </c>
      <c r="F1864" s="13" t="s">
        <v>1110</v>
      </c>
      <c r="G1864" s="12">
        <v>5501</v>
      </c>
      <c r="H1864" s="12">
        <v>1955</v>
      </c>
      <c r="I1864" s="11">
        <v>707.54100000000005</v>
      </c>
      <c r="J1864" s="11">
        <v>614.72900000000004</v>
      </c>
      <c r="K1864" s="11">
        <v>493.72399999999999</v>
      </c>
      <c r="L1864" s="11">
        <v>427.13900000000001</v>
      </c>
      <c r="M1864" s="11">
        <v>382.25900000000001</v>
      </c>
      <c r="N1864" s="11">
        <v>355.89800000000002</v>
      </c>
      <c r="O1864" s="11">
        <v>316.529</v>
      </c>
      <c r="P1864" s="11">
        <v>271.178</v>
      </c>
      <c r="Q1864" s="11">
        <v>231.64400000000001</v>
      </c>
      <c r="R1864" s="11">
        <v>191.416</v>
      </c>
      <c r="S1864" s="11">
        <v>158.506</v>
      </c>
      <c r="T1864" s="11">
        <v>123.636</v>
      </c>
      <c r="U1864" s="11">
        <v>103.23</v>
      </c>
      <c r="V1864" s="11">
        <v>85.366</v>
      </c>
      <c r="W1864" s="11">
        <v>74.947000000000003</v>
      </c>
      <c r="X1864" s="11">
        <v>65.567999999999998</v>
      </c>
      <c r="Y1864" s="11">
        <v>44.276000000000003</v>
      </c>
      <c r="Z1864" s="11">
        <v>26.523</v>
      </c>
      <c r="AA1864" s="11">
        <v>6.4260000000000002</v>
      </c>
      <c r="AB1864" s="11">
        <v>1.0449999999999999</v>
      </c>
      <c r="AC1864" s="11">
        <v>0.10199999999999999</v>
      </c>
    </row>
    <row r="1865" spans="1:29" ht="11.5">
      <c r="A1865" s="15">
        <v>1848</v>
      </c>
      <c r="B1865" s="13" t="s">
        <v>1059</v>
      </c>
      <c r="C1865" s="14" t="s">
        <v>1191</v>
      </c>
      <c r="D1865" s="12"/>
      <c r="E1865" s="12">
        <v>144</v>
      </c>
      <c r="F1865" s="13" t="s">
        <v>1110</v>
      </c>
      <c r="G1865" s="12">
        <v>5501</v>
      </c>
      <c r="H1865" s="12">
        <v>1960</v>
      </c>
      <c r="I1865" s="11">
        <v>822.447</v>
      </c>
      <c r="J1865" s="11">
        <v>682.34900000000005</v>
      </c>
      <c r="K1865" s="11">
        <v>602.39700000000005</v>
      </c>
      <c r="L1865" s="11">
        <v>485.452</v>
      </c>
      <c r="M1865" s="11">
        <v>418.09500000000003</v>
      </c>
      <c r="N1865" s="11">
        <v>371.584</v>
      </c>
      <c r="O1865" s="11">
        <v>344.178</v>
      </c>
      <c r="P1865" s="11">
        <v>304.57600000000002</v>
      </c>
      <c r="Q1865" s="11">
        <v>259.30399999999997</v>
      </c>
      <c r="R1865" s="11">
        <v>219.47499999999999</v>
      </c>
      <c r="S1865" s="11">
        <v>178.40899999999999</v>
      </c>
      <c r="T1865" s="11">
        <v>143.48099999999999</v>
      </c>
      <c r="U1865" s="11">
        <v>106.66200000000001</v>
      </c>
      <c r="V1865" s="11">
        <v>83.150999999999996</v>
      </c>
      <c r="W1865" s="11">
        <v>61.021999999999998</v>
      </c>
      <c r="X1865" s="11">
        <v>45.140999999999998</v>
      </c>
      <c r="Y1865" s="11">
        <v>31.69</v>
      </c>
      <c r="Z1865" s="11">
        <v>15.911</v>
      </c>
      <c r="AA1865" s="11">
        <v>6.6890000000000001</v>
      </c>
      <c r="AB1865" s="11">
        <v>1.083</v>
      </c>
      <c r="AC1865" s="11">
        <v>0.114</v>
      </c>
    </row>
    <row r="1866" spans="1:29" ht="11.5">
      <c r="A1866" s="15">
        <v>1849</v>
      </c>
      <c r="B1866" s="13" t="s">
        <v>1059</v>
      </c>
      <c r="C1866" s="14" t="s">
        <v>1191</v>
      </c>
      <c r="D1866" s="12"/>
      <c r="E1866" s="12">
        <v>144</v>
      </c>
      <c r="F1866" s="13" t="s">
        <v>1110</v>
      </c>
      <c r="G1866" s="12">
        <v>5501</v>
      </c>
      <c r="H1866" s="12">
        <v>1965</v>
      </c>
      <c r="I1866" s="11">
        <v>862.274</v>
      </c>
      <c r="J1866" s="11">
        <v>797.30799999999999</v>
      </c>
      <c r="K1866" s="11">
        <v>672.13900000000001</v>
      </c>
      <c r="L1866" s="11">
        <v>594.46100000000001</v>
      </c>
      <c r="M1866" s="11">
        <v>477.10599999999999</v>
      </c>
      <c r="N1866" s="11">
        <v>408.47500000000002</v>
      </c>
      <c r="O1866" s="11">
        <v>361.83</v>
      </c>
      <c r="P1866" s="11">
        <v>333.88099999999997</v>
      </c>
      <c r="Q1866" s="11">
        <v>293.40800000000002</v>
      </c>
      <c r="R1866" s="11">
        <v>247.108</v>
      </c>
      <c r="S1866" s="11">
        <v>205.85599999999999</v>
      </c>
      <c r="T1866" s="11">
        <v>162.99700000000001</v>
      </c>
      <c r="U1866" s="11">
        <v>126.196</v>
      </c>
      <c r="V1866" s="11">
        <v>87.168999999999997</v>
      </c>
      <c r="W1866" s="11">
        <v>59.277999999999999</v>
      </c>
      <c r="X1866" s="11">
        <v>36.735999999999997</v>
      </c>
      <c r="Y1866" s="11">
        <v>21.734999999999999</v>
      </c>
      <c r="Z1866" s="11">
        <v>11.337999999999999</v>
      </c>
      <c r="AA1866" s="11">
        <v>3.9969999999999999</v>
      </c>
      <c r="AB1866" s="11">
        <v>1.129</v>
      </c>
      <c r="AC1866" s="11">
        <v>0.121</v>
      </c>
    </row>
    <row r="1867" spans="1:29" ht="11.5">
      <c r="A1867" s="15">
        <v>1850</v>
      </c>
      <c r="B1867" s="13" t="s">
        <v>1059</v>
      </c>
      <c r="C1867" s="14" t="s">
        <v>1191</v>
      </c>
      <c r="D1867" s="12"/>
      <c r="E1867" s="12">
        <v>144</v>
      </c>
      <c r="F1867" s="13" t="s">
        <v>1110</v>
      </c>
      <c r="G1867" s="12">
        <v>5501</v>
      </c>
      <c r="H1867" s="12">
        <v>1970</v>
      </c>
      <c r="I1867" s="11">
        <v>910.90200000000004</v>
      </c>
      <c r="J1867" s="11">
        <v>843.03099999999995</v>
      </c>
      <c r="K1867" s="11">
        <v>789.14800000000002</v>
      </c>
      <c r="L1867" s="11">
        <v>665.10500000000002</v>
      </c>
      <c r="M1867" s="11">
        <v>585.83399999999995</v>
      </c>
      <c r="N1867" s="11">
        <v>468.11700000000002</v>
      </c>
      <c r="O1867" s="11">
        <v>399.83499999999998</v>
      </c>
      <c r="P1867" s="11">
        <v>352.84399999999999</v>
      </c>
      <c r="Q1867" s="11">
        <v>323.56900000000002</v>
      </c>
      <c r="R1867" s="11">
        <v>281.58199999999999</v>
      </c>
      <c r="S1867" s="11">
        <v>233.73400000000001</v>
      </c>
      <c r="T1867" s="11">
        <v>190.13300000000001</v>
      </c>
      <c r="U1867" s="11">
        <v>145.607</v>
      </c>
      <c r="V1867" s="11">
        <v>106.459</v>
      </c>
      <c r="W1867" s="11">
        <v>65.843000000000004</v>
      </c>
      <c r="X1867" s="11">
        <v>38.213999999999999</v>
      </c>
      <c r="Y1867" s="11">
        <v>18.559000000000001</v>
      </c>
      <c r="Z1867" s="11">
        <v>7.7</v>
      </c>
      <c r="AA1867" s="11">
        <v>2.5830000000000002</v>
      </c>
      <c r="AB1867" s="11">
        <v>0.53900000000000003</v>
      </c>
      <c r="AC1867" s="11">
        <v>9.8000000000000004E-2</v>
      </c>
    </row>
    <row r="1868" spans="1:29" ht="11.5">
      <c r="A1868" s="15">
        <v>1851</v>
      </c>
      <c r="B1868" s="13" t="s">
        <v>1059</v>
      </c>
      <c r="C1868" s="14" t="s">
        <v>1191</v>
      </c>
      <c r="D1868" s="12"/>
      <c r="E1868" s="12">
        <v>144</v>
      </c>
      <c r="F1868" s="13" t="s">
        <v>1110</v>
      </c>
      <c r="G1868" s="12">
        <v>5501</v>
      </c>
      <c r="H1868" s="12">
        <v>1975</v>
      </c>
      <c r="I1868" s="11">
        <v>908.06600000000003</v>
      </c>
      <c r="J1868" s="11">
        <v>891.48699999999997</v>
      </c>
      <c r="K1868" s="11">
        <v>830.41099999999994</v>
      </c>
      <c r="L1868" s="11">
        <v>777.16099999999994</v>
      </c>
      <c r="M1868" s="11">
        <v>651.34100000000001</v>
      </c>
      <c r="N1868" s="11">
        <v>569.50699999999995</v>
      </c>
      <c r="O1868" s="11">
        <v>451.70699999999999</v>
      </c>
      <c r="P1868" s="11">
        <v>383.60500000000002</v>
      </c>
      <c r="Q1868" s="11">
        <v>336.84399999999999</v>
      </c>
      <c r="R1868" s="11">
        <v>307.166</v>
      </c>
      <c r="S1868" s="11">
        <v>264.28899999999999</v>
      </c>
      <c r="T1868" s="11">
        <v>214.85499999999999</v>
      </c>
      <c r="U1868" s="11">
        <v>169.49299999999999</v>
      </c>
      <c r="V1868" s="11">
        <v>124.06100000000001</v>
      </c>
      <c r="W1868" s="11">
        <v>83.391000000000005</v>
      </c>
      <c r="X1868" s="11">
        <v>45.307000000000002</v>
      </c>
      <c r="Y1868" s="11">
        <v>21.137</v>
      </c>
      <c r="Z1868" s="11">
        <v>7.2690000000000001</v>
      </c>
      <c r="AA1868" s="11">
        <v>1.9350000000000001</v>
      </c>
      <c r="AB1868" s="11">
        <v>0.36599999999999999</v>
      </c>
      <c r="AC1868" s="11">
        <v>4.8000000000000001E-2</v>
      </c>
    </row>
    <row r="1869" spans="1:29" ht="11.5">
      <c r="A1869" s="15">
        <v>1852</v>
      </c>
      <c r="B1869" s="13" t="s">
        <v>1059</v>
      </c>
      <c r="C1869" s="14" t="s">
        <v>1191</v>
      </c>
      <c r="D1869" s="12"/>
      <c r="E1869" s="12">
        <v>144</v>
      </c>
      <c r="F1869" s="13" t="s">
        <v>1110</v>
      </c>
      <c r="G1869" s="12">
        <v>5501</v>
      </c>
      <c r="H1869" s="12">
        <v>1980</v>
      </c>
      <c r="I1869" s="11">
        <v>971.61800000000005</v>
      </c>
      <c r="J1869" s="11">
        <v>890.76300000000003</v>
      </c>
      <c r="K1869" s="11">
        <v>878.01099999999997</v>
      </c>
      <c r="L1869" s="11">
        <v>817.05100000000004</v>
      </c>
      <c r="M1869" s="11">
        <v>757.99599999999998</v>
      </c>
      <c r="N1869" s="11">
        <v>624.91600000000005</v>
      </c>
      <c r="O1869" s="11">
        <v>542.048</v>
      </c>
      <c r="P1869" s="11">
        <v>429.44</v>
      </c>
      <c r="Q1869" s="11">
        <v>365.79599999999999</v>
      </c>
      <c r="R1869" s="11">
        <v>320.76900000000001</v>
      </c>
      <c r="S1869" s="11">
        <v>289.24</v>
      </c>
      <c r="T1869" s="11">
        <v>244.11500000000001</v>
      </c>
      <c r="U1869" s="11">
        <v>193.339</v>
      </c>
      <c r="V1869" s="11">
        <v>146.38900000000001</v>
      </c>
      <c r="W1869" s="11">
        <v>100.557</v>
      </c>
      <c r="X1869" s="11">
        <v>57.386000000000003</v>
      </c>
      <c r="Y1869" s="11">
        <v>24.768999999999998</v>
      </c>
      <c r="Z1869" s="11">
        <v>9.3510000000000009</v>
      </c>
      <c r="AA1869" s="11">
        <v>2.323</v>
      </c>
      <c r="AB1869" s="11">
        <v>0.432</v>
      </c>
      <c r="AC1869" s="11">
        <v>5.8000000000000003E-2</v>
      </c>
    </row>
    <row r="1870" spans="1:29" ht="11.5">
      <c r="A1870" s="15">
        <v>1853</v>
      </c>
      <c r="B1870" s="13" t="s">
        <v>1059</v>
      </c>
      <c r="C1870" s="14" t="s">
        <v>1191</v>
      </c>
      <c r="D1870" s="12"/>
      <c r="E1870" s="12">
        <v>144</v>
      </c>
      <c r="F1870" s="13" t="s">
        <v>1110</v>
      </c>
      <c r="G1870" s="12">
        <v>5501</v>
      </c>
      <c r="H1870" s="12">
        <v>1985</v>
      </c>
      <c r="I1870" s="11">
        <v>988.524</v>
      </c>
      <c r="J1870" s="11">
        <v>952.93</v>
      </c>
      <c r="K1870" s="11">
        <v>873.70799999999997</v>
      </c>
      <c r="L1870" s="11">
        <v>859.60500000000002</v>
      </c>
      <c r="M1870" s="11">
        <v>789.09100000000001</v>
      </c>
      <c r="N1870" s="11">
        <v>717.65499999999997</v>
      </c>
      <c r="O1870" s="11">
        <v>584.43899999999996</v>
      </c>
      <c r="P1870" s="11">
        <v>508.69499999999999</v>
      </c>
      <c r="Q1870" s="11">
        <v>403.87599999999998</v>
      </c>
      <c r="R1870" s="11">
        <v>344.791</v>
      </c>
      <c r="S1870" s="11">
        <v>300.20699999999999</v>
      </c>
      <c r="T1870" s="11">
        <v>265.80700000000002</v>
      </c>
      <c r="U1870" s="11">
        <v>218.572</v>
      </c>
      <c r="V1870" s="11">
        <v>166.28299999999999</v>
      </c>
      <c r="W1870" s="11">
        <v>117.81100000000001</v>
      </c>
      <c r="X1870" s="11">
        <v>73.995999999999995</v>
      </c>
      <c r="Y1870" s="11">
        <v>35.191000000000003</v>
      </c>
      <c r="Z1870" s="11">
        <v>10.930999999999999</v>
      </c>
      <c r="AA1870" s="11">
        <v>2.6669999999999998</v>
      </c>
      <c r="AB1870" s="11">
        <v>0.38600000000000001</v>
      </c>
      <c r="AC1870" s="11">
        <v>4.4999999999999998E-2</v>
      </c>
    </row>
    <row r="1871" spans="1:29" ht="11.5">
      <c r="A1871" s="15">
        <v>1854</v>
      </c>
      <c r="B1871" s="13" t="s">
        <v>1059</v>
      </c>
      <c r="C1871" s="14" t="s">
        <v>1191</v>
      </c>
      <c r="D1871" s="12"/>
      <c r="E1871" s="12">
        <v>144</v>
      </c>
      <c r="F1871" s="13" t="s">
        <v>1110</v>
      </c>
      <c r="G1871" s="12">
        <v>5501</v>
      </c>
      <c r="H1871" s="12">
        <v>1990</v>
      </c>
      <c r="I1871" s="11">
        <v>908.10500000000002</v>
      </c>
      <c r="J1871" s="11">
        <v>979.27</v>
      </c>
      <c r="K1871" s="11">
        <v>945.94</v>
      </c>
      <c r="L1871" s="11">
        <v>864.68100000000004</v>
      </c>
      <c r="M1871" s="11">
        <v>840.29600000000005</v>
      </c>
      <c r="N1871" s="11">
        <v>761.69600000000003</v>
      </c>
      <c r="O1871" s="11">
        <v>691.52300000000002</v>
      </c>
      <c r="P1871" s="11">
        <v>561.65300000000002</v>
      </c>
      <c r="Q1871" s="11">
        <v>488.50700000000001</v>
      </c>
      <c r="R1871" s="11">
        <v>385.733</v>
      </c>
      <c r="S1871" s="11">
        <v>325.77600000000001</v>
      </c>
      <c r="T1871" s="11">
        <v>278.12299999999999</v>
      </c>
      <c r="U1871" s="11">
        <v>239.19300000000001</v>
      </c>
      <c r="V1871" s="11">
        <v>188.244</v>
      </c>
      <c r="W1871" s="11">
        <v>133.256</v>
      </c>
      <c r="X1871" s="11">
        <v>86.138999999999996</v>
      </c>
      <c r="Y1871" s="11">
        <v>46.786000000000001</v>
      </c>
      <c r="Z1871" s="11">
        <v>18.018000000000001</v>
      </c>
      <c r="AA1871" s="11">
        <v>4.2750000000000004</v>
      </c>
      <c r="AB1871" s="11">
        <v>0.751</v>
      </c>
      <c r="AC1871" s="11">
        <v>7.5999999999999998E-2</v>
      </c>
    </row>
    <row r="1872" spans="1:29" ht="11.5">
      <c r="A1872" s="15">
        <v>1855</v>
      </c>
      <c r="B1872" s="13" t="s">
        <v>1059</v>
      </c>
      <c r="C1872" s="14" t="s">
        <v>1191</v>
      </c>
      <c r="D1872" s="12"/>
      <c r="E1872" s="12">
        <v>144</v>
      </c>
      <c r="F1872" s="13" t="s">
        <v>1110</v>
      </c>
      <c r="G1872" s="12">
        <v>5501</v>
      </c>
      <c r="H1872" s="12">
        <v>1995</v>
      </c>
      <c r="I1872" s="11">
        <v>872.64</v>
      </c>
      <c r="J1872" s="11">
        <v>898.923</v>
      </c>
      <c r="K1872" s="11">
        <v>970.06500000000005</v>
      </c>
      <c r="L1872" s="11">
        <v>933.30799999999999</v>
      </c>
      <c r="M1872" s="11">
        <v>838.69799999999998</v>
      </c>
      <c r="N1872" s="11">
        <v>802.09299999999996</v>
      </c>
      <c r="O1872" s="11">
        <v>724.54300000000001</v>
      </c>
      <c r="P1872" s="11">
        <v>659.58199999999999</v>
      </c>
      <c r="Q1872" s="11">
        <v>536.69500000000005</v>
      </c>
      <c r="R1872" s="11">
        <v>465.464</v>
      </c>
      <c r="S1872" s="11">
        <v>364.27600000000001</v>
      </c>
      <c r="T1872" s="11">
        <v>303.11099999999999</v>
      </c>
      <c r="U1872" s="11">
        <v>251.435</v>
      </c>
      <c r="V1872" s="11">
        <v>205.779</v>
      </c>
      <c r="W1872" s="11">
        <v>150.17500000000001</v>
      </c>
      <c r="X1872" s="11">
        <v>96.888999999999996</v>
      </c>
      <c r="Y1872" s="11">
        <v>54.978999999999999</v>
      </c>
      <c r="Z1872" s="11">
        <v>24.965</v>
      </c>
      <c r="AA1872" s="11">
        <v>7.72</v>
      </c>
      <c r="AB1872" s="11">
        <v>1.41</v>
      </c>
      <c r="AC1872" s="11">
        <v>0.185</v>
      </c>
    </row>
    <row r="1873" spans="1:29" ht="11.5">
      <c r="A1873" s="15">
        <v>1856</v>
      </c>
      <c r="B1873" s="13" t="s">
        <v>1059</v>
      </c>
      <c r="C1873" s="14" t="s">
        <v>1191</v>
      </c>
      <c r="D1873" s="12"/>
      <c r="E1873" s="12">
        <v>144</v>
      </c>
      <c r="F1873" s="13" t="s">
        <v>1110</v>
      </c>
      <c r="G1873" s="12">
        <v>5501</v>
      </c>
      <c r="H1873" s="12">
        <v>2000</v>
      </c>
      <c r="I1873" s="11">
        <v>837.16099999999994</v>
      </c>
      <c r="J1873" s="11">
        <v>839.76599999999996</v>
      </c>
      <c r="K1873" s="11">
        <v>883.096</v>
      </c>
      <c r="L1873" s="11">
        <v>945.56500000000005</v>
      </c>
      <c r="M1873" s="11">
        <v>869.35599999999999</v>
      </c>
      <c r="N1873" s="11">
        <v>741.06100000000004</v>
      </c>
      <c r="O1873" s="11">
        <v>723.11900000000003</v>
      </c>
      <c r="P1873" s="11">
        <v>684.50199999999995</v>
      </c>
      <c r="Q1873" s="11">
        <v>635.76199999999994</v>
      </c>
      <c r="R1873" s="11">
        <v>533.34799999999996</v>
      </c>
      <c r="S1873" s="11">
        <v>477.51</v>
      </c>
      <c r="T1873" s="11">
        <v>361.91300000000001</v>
      </c>
      <c r="U1873" s="11">
        <v>275.35599999999999</v>
      </c>
      <c r="V1873" s="11">
        <v>207.905</v>
      </c>
      <c r="W1873" s="11">
        <v>153.68199999999999</v>
      </c>
      <c r="X1873" s="11">
        <v>101.587</v>
      </c>
      <c r="Y1873" s="11">
        <v>57.036000000000001</v>
      </c>
      <c r="Z1873" s="11">
        <v>26.475000000000001</v>
      </c>
      <c r="AA1873" s="11">
        <v>9.31</v>
      </c>
      <c r="AB1873" s="11">
        <v>2.1379999999999999</v>
      </c>
      <c r="AC1873" s="11">
        <v>0.29099999999999998</v>
      </c>
    </row>
    <row r="1874" spans="1:29" ht="11.5">
      <c r="A1874" s="15">
        <v>1857</v>
      </c>
      <c r="B1874" s="13" t="s">
        <v>1059</v>
      </c>
      <c r="C1874" s="14" t="s">
        <v>1191</v>
      </c>
      <c r="D1874" s="12"/>
      <c r="E1874" s="12">
        <v>144</v>
      </c>
      <c r="F1874" s="13" t="s">
        <v>1110</v>
      </c>
      <c r="G1874" s="12">
        <v>5501</v>
      </c>
      <c r="H1874" s="12">
        <v>2005</v>
      </c>
      <c r="I1874" s="11">
        <v>889.25900000000001</v>
      </c>
      <c r="J1874" s="11">
        <v>821.70299999999997</v>
      </c>
      <c r="K1874" s="11">
        <v>829.84799999999996</v>
      </c>
      <c r="L1874" s="11">
        <v>854.51099999999997</v>
      </c>
      <c r="M1874" s="11">
        <v>883.50400000000002</v>
      </c>
      <c r="N1874" s="11">
        <v>813.43299999999999</v>
      </c>
      <c r="O1874" s="11">
        <v>703.048</v>
      </c>
      <c r="P1874" s="11">
        <v>690.24199999999996</v>
      </c>
      <c r="Q1874" s="11">
        <v>654.649</v>
      </c>
      <c r="R1874" s="11">
        <v>605.21</v>
      </c>
      <c r="S1874" s="11">
        <v>506.03500000000003</v>
      </c>
      <c r="T1874" s="11">
        <v>449.83</v>
      </c>
      <c r="U1874" s="11">
        <v>327.52300000000002</v>
      </c>
      <c r="V1874" s="11">
        <v>231.166</v>
      </c>
      <c r="W1874" s="11">
        <v>161.155</v>
      </c>
      <c r="X1874" s="11">
        <v>109.96299999999999</v>
      </c>
      <c r="Y1874" s="11">
        <v>65.584999999999994</v>
      </c>
      <c r="Z1874" s="11">
        <v>29.707000000000001</v>
      </c>
      <c r="AA1874" s="11">
        <v>9.7289999999999992</v>
      </c>
      <c r="AB1874" s="11">
        <v>2.1030000000000002</v>
      </c>
      <c r="AC1874" s="11">
        <v>0.27400000000000002</v>
      </c>
    </row>
    <row r="1875" spans="1:29" ht="11.5">
      <c r="A1875" s="15">
        <v>1858</v>
      </c>
      <c r="B1875" s="13" t="s">
        <v>1059</v>
      </c>
      <c r="C1875" s="14" t="s">
        <v>1191</v>
      </c>
      <c r="D1875" s="12"/>
      <c r="E1875" s="12">
        <v>144</v>
      </c>
      <c r="F1875" s="13" t="s">
        <v>1110</v>
      </c>
      <c r="G1875" s="12">
        <v>5501</v>
      </c>
      <c r="H1875" s="12">
        <v>2010</v>
      </c>
      <c r="I1875" s="11">
        <v>904.51800000000003</v>
      </c>
      <c r="J1875" s="11">
        <v>869.63199999999995</v>
      </c>
      <c r="K1875" s="11">
        <v>821.85699999999997</v>
      </c>
      <c r="L1875" s="11">
        <v>815.80499999999995</v>
      </c>
      <c r="M1875" s="11">
        <v>776.14599999999996</v>
      </c>
      <c r="N1875" s="11">
        <v>788.36099999999999</v>
      </c>
      <c r="O1875" s="11">
        <v>792.28099999999995</v>
      </c>
      <c r="P1875" s="11">
        <v>693.67700000000002</v>
      </c>
      <c r="Q1875" s="11">
        <v>662.88599999999997</v>
      </c>
      <c r="R1875" s="11">
        <v>620.745</v>
      </c>
      <c r="S1875" s="11">
        <v>563.90499999999997</v>
      </c>
      <c r="T1875" s="11">
        <v>479.98500000000001</v>
      </c>
      <c r="U1875" s="11">
        <v>423.54399999999998</v>
      </c>
      <c r="V1875" s="11">
        <v>269.017</v>
      </c>
      <c r="W1875" s="11">
        <v>156.761</v>
      </c>
      <c r="X1875" s="11">
        <v>108.303</v>
      </c>
      <c r="Y1875" s="11">
        <v>70.7</v>
      </c>
      <c r="Z1875" s="11">
        <v>34.497</v>
      </c>
      <c r="AA1875" s="11">
        <v>11.141999999999999</v>
      </c>
      <c r="AB1875" s="11">
        <v>2.2709999999999999</v>
      </c>
      <c r="AC1875" s="11">
        <v>0.28000000000000003</v>
      </c>
    </row>
    <row r="1876" spans="1:29" ht="11.5">
      <c r="A1876" s="15">
        <v>1859</v>
      </c>
      <c r="B1876" s="13" t="s">
        <v>1059</v>
      </c>
      <c r="C1876" s="14" t="s">
        <v>1191</v>
      </c>
      <c r="D1876" s="12"/>
      <c r="E1876" s="12">
        <v>144</v>
      </c>
      <c r="F1876" s="13" t="s">
        <v>1110</v>
      </c>
      <c r="G1876" s="12">
        <v>5501</v>
      </c>
      <c r="H1876" s="12">
        <v>2015</v>
      </c>
      <c r="I1876" s="11">
        <v>877.45699999999999</v>
      </c>
      <c r="J1876" s="11">
        <v>879.61300000000006</v>
      </c>
      <c r="K1876" s="11">
        <v>852.245</v>
      </c>
      <c r="L1876" s="11">
        <v>796.87300000000005</v>
      </c>
      <c r="M1876" s="11">
        <v>752.95100000000002</v>
      </c>
      <c r="N1876" s="11">
        <v>684.86500000000001</v>
      </c>
      <c r="O1876" s="11">
        <v>716.01400000000001</v>
      </c>
      <c r="P1876" s="11">
        <v>751.67</v>
      </c>
      <c r="Q1876" s="11">
        <v>670.57799999999997</v>
      </c>
      <c r="R1876" s="11">
        <v>651.20399999999995</v>
      </c>
      <c r="S1876" s="11">
        <v>610.03399999999999</v>
      </c>
      <c r="T1876" s="11">
        <v>544.24</v>
      </c>
      <c r="U1876" s="11">
        <v>451.01299999999998</v>
      </c>
      <c r="V1876" s="11">
        <v>377.53399999999999</v>
      </c>
      <c r="W1876" s="11">
        <v>219.114</v>
      </c>
      <c r="X1876" s="11">
        <v>116.667</v>
      </c>
      <c r="Y1876" s="11">
        <v>71.84</v>
      </c>
      <c r="Z1876" s="11">
        <v>37.552999999999997</v>
      </c>
      <c r="AA1876" s="11">
        <v>13.196999999999999</v>
      </c>
      <c r="AB1876" s="11">
        <v>2.6869999999999998</v>
      </c>
      <c r="AC1876" s="11">
        <v>0.313</v>
      </c>
    </row>
    <row r="1877" spans="1:29" ht="11.5">
      <c r="A1877" s="15">
        <v>1860</v>
      </c>
      <c r="B1877" s="13" t="s">
        <v>1059</v>
      </c>
      <c r="C1877" s="14" t="s">
        <v>1191</v>
      </c>
      <c r="D1877" s="12"/>
      <c r="E1877" s="12">
        <v>144</v>
      </c>
      <c r="F1877" s="13" t="s">
        <v>1110</v>
      </c>
      <c r="G1877" s="12">
        <v>5501</v>
      </c>
      <c r="H1877" s="12">
        <v>2020</v>
      </c>
      <c r="I1877" s="11">
        <v>844.33199999999999</v>
      </c>
      <c r="J1877" s="11">
        <v>856.05399999999997</v>
      </c>
      <c r="K1877" s="11">
        <v>864.56299999999999</v>
      </c>
      <c r="L1877" s="11">
        <v>830.61500000000001</v>
      </c>
      <c r="M1877" s="11">
        <v>742.88800000000003</v>
      </c>
      <c r="N1877" s="11">
        <v>674.56200000000001</v>
      </c>
      <c r="O1877" s="11">
        <v>623.28099999999995</v>
      </c>
      <c r="P1877" s="11">
        <v>681.64800000000002</v>
      </c>
      <c r="Q1877" s="11">
        <v>730.68899999999996</v>
      </c>
      <c r="R1877" s="11">
        <v>659.69899999999996</v>
      </c>
      <c r="S1877" s="11">
        <v>639.90099999999995</v>
      </c>
      <c r="T1877" s="11">
        <v>589.17700000000002</v>
      </c>
      <c r="U1877" s="11">
        <v>513.11099999999999</v>
      </c>
      <c r="V1877" s="11">
        <v>405.40800000000002</v>
      </c>
      <c r="W1877" s="11">
        <v>312.25400000000002</v>
      </c>
      <c r="X1877" s="11">
        <v>164.667</v>
      </c>
      <c r="Y1877" s="11">
        <v>77.653999999999996</v>
      </c>
      <c r="Z1877" s="11">
        <v>38.529000000000003</v>
      </c>
      <c r="AA1877" s="11">
        <v>14.65</v>
      </c>
      <c r="AB1877" s="11">
        <v>3.286</v>
      </c>
      <c r="AC1877" s="11">
        <v>0.38300000000000001</v>
      </c>
    </row>
    <row r="1878" spans="1:29" ht="11.5">
      <c r="A1878" s="31">
        <v>1861</v>
      </c>
      <c r="B1878" s="29" t="s">
        <v>1059</v>
      </c>
      <c r="C1878" s="30" t="s">
        <v>1192</v>
      </c>
      <c r="D1878" s="28"/>
      <c r="E1878" s="28">
        <v>1832</v>
      </c>
      <c r="F1878" s="29" t="s">
        <v>1107</v>
      </c>
      <c r="G1878" s="28">
        <v>1828</v>
      </c>
      <c r="H1878" s="28">
        <v>1950</v>
      </c>
      <c r="I1878" s="27">
        <v>60828.154999999999</v>
      </c>
      <c r="J1878" s="27">
        <v>48298.697999999997</v>
      </c>
      <c r="K1878" s="27">
        <v>45939.072</v>
      </c>
      <c r="L1878" s="27">
        <v>42626.356</v>
      </c>
      <c r="M1878" s="27">
        <v>37581.345999999998</v>
      </c>
      <c r="N1878" s="27">
        <v>32420.738000000001</v>
      </c>
      <c r="O1878" s="27">
        <v>30730.064999999999</v>
      </c>
      <c r="P1878" s="27">
        <v>27885.687000000002</v>
      </c>
      <c r="Q1878" s="27">
        <v>24074.093000000001</v>
      </c>
      <c r="R1878" s="27">
        <v>21261.712</v>
      </c>
      <c r="S1878" s="27">
        <v>17380.558000000001</v>
      </c>
      <c r="T1878" s="27">
        <v>14778.888000000001</v>
      </c>
      <c r="U1878" s="27">
        <v>11202.057000000001</v>
      </c>
      <c r="V1878" s="27">
        <v>7923.6239999999998</v>
      </c>
      <c r="W1878" s="27">
        <v>4428.4560000000001</v>
      </c>
      <c r="X1878" s="27">
        <v>2185.4380000000001</v>
      </c>
      <c r="Y1878" s="27">
        <v>681.07799999999997</v>
      </c>
      <c r="Z1878" s="27">
        <v>147.86000000000001</v>
      </c>
      <c r="AA1878" s="27">
        <v>27.439</v>
      </c>
      <c r="AB1878" s="27">
        <v>3.7069999999999999</v>
      </c>
      <c r="AC1878" s="27">
        <v>0.40600000000000003</v>
      </c>
    </row>
    <row r="1879" spans="1:29" ht="11.5">
      <c r="A1879" s="31">
        <v>1862</v>
      </c>
      <c r="B1879" s="29" t="s">
        <v>1059</v>
      </c>
      <c r="C1879" s="30" t="s">
        <v>1192</v>
      </c>
      <c r="D1879" s="28"/>
      <c r="E1879" s="28">
        <v>1832</v>
      </c>
      <c r="F1879" s="29" t="s">
        <v>1107</v>
      </c>
      <c r="G1879" s="28">
        <v>1828</v>
      </c>
      <c r="H1879" s="28">
        <v>1955</v>
      </c>
      <c r="I1879" s="27">
        <v>77684.163</v>
      </c>
      <c r="J1879" s="27">
        <v>56662.072999999997</v>
      </c>
      <c r="K1879" s="27">
        <v>46810.224000000002</v>
      </c>
      <c r="L1879" s="27">
        <v>44816.635999999999</v>
      </c>
      <c r="M1879" s="27">
        <v>41387.508999999998</v>
      </c>
      <c r="N1879" s="27">
        <v>36349.9</v>
      </c>
      <c r="O1879" s="27">
        <v>31282.087</v>
      </c>
      <c r="P1879" s="27">
        <v>29473.85</v>
      </c>
      <c r="Q1879" s="27">
        <v>26369.81</v>
      </c>
      <c r="R1879" s="27">
        <v>22216.797999999999</v>
      </c>
      <c r="S1879" s="27">
        <v>19102.62</v>
      </c>
      <c r="T1879" s="27">
        <v>15062.2</v>
      </c>
      <c r="U1879" s="27">
        <v>11818.009</v>
      </c>
      <c r="V1879" s="27">
        <v>8031.5889999999999</v>
      </c>
      <c r="W1879" s="27">
        <v>4909.1419999999998</v>
      </c>
      <c r="X1879" s="27">
        <v>2183.7370000000001</v>
      </c>
      <c r="Y1879" s="27">
        <v>791.81899999999996</v>
      </c>
      <c r="Z1879" s="27">
        <v>168.42400000000001</v>
      </c>
      <c r="AA1879" s="27">
        <v>25.538</v>
      </c>
      <c r="AB1879" s="27">
        <v>3.266</v>
      </c>
      <c r="AC1879" s="27">
        <v>0.36199999999999999</v>
      </c>
    </row>
    <row r="1880" spans="1:29" ht="11.5">
      <c r="A1880" s="31">
        <v>1863</v>
      </c>
      <c r="B1880" s="29" t="s">
        <v>1059</v>
      </c>
      <c r="C1880" s="30" t="s">
        <v>1192</v>
      </c>
      <c r="D1880" s="28"/>
      <c r="E1880" s="28">
        <v>1832</v>
      </c>
      <c r="F1880" s="29" t="s">
        <v>1107</v>
      </c>
      <c r="G1880" s="28">
        <v>1828</v>
      </c>
      <c r="H1880" s="28">
        <v>1960</v>
      </c>
      <c r="I1880" s="27">
        <v>77854.748999999996</v>
      </c>
      <c r="J1880" s="27">
        <v>73046.025999999998</v>
      </c>
      <c r="K1880" s="27">
        <v>55238.205999999998</v>
      </c>
      <c r="L1880" s="27">
        <v>45715.080999999998</v>
      </c>
      <c r="M1880" s="27">
        <v>43590.05</v>
      </c>
      <c r="N1880" s="27">
        <v>40326.313999999998</v>
      </c>
      <c r="O1880" s="27">
        <v>35324.6</v>
      </c>
      <c r="P1880" s="27">
        <v>30163.792000000001</v>
      </c>
      <c r="Q1880" s="27">
        <v>28021.817999999999</v>
      </c>
      <c r="R1880" s="27">
        <v>24545.105</v>
      </c>
      <c r="S1880" s="27">
        <v>20067.547999999999</v>
      </c>
      <c r="T1880" s="27">
        <v>16399.951000000001</v>
      </c>
      <c r="U1880" s="27">
        <v>11960.5</v>
      </c>
      <c r="V1880" s="27">
        <v>8445.0409999999993</v>
      </c>
      <c r="W1880" s="27">
        <v>4886.9229999999998</v>
      </c>
      <c r="X1880" s="27">
        <v>2271.23</v>
      </c>
      <c r="Y1880" s="27">
        <v>735.971</v>
      </c>
      <c r="Z1880" s="27">
        <v>172.58199999999999</v>
      </c>
      <c r="AA1880" s="27">
        <v>25.032</v>
      </c>
      <c r="AB1880" s="27">
        <v>2.7280000000000002</v>
      </c>
      <c r="AC1880" s="27">
        <v>0.30199999999999999</v>
      </c>
    </row>
    <row r="1881" spans="1:29" ht="11.5">
      <c r="A1881" s="31">
        <v>1864</v>
      </c>
      <c r="B1881" s="29" t="s">
        <v>1059</v>
      </c>
      <c r="C1881" s="30" t="s">
        <v>1192</v>
      </c>
      <c r="D1881" s="28"/>
      <c r="E1881" s="28">
        <v>1832</v>
      </c>
      <c r="F1881" s="29" t="s">
        <v>1107</v>
      </c>
      <c r="G1881" s="28">
        <v>1828</v>
      </c>
      <c r="H1881" s="28">
        <v>1965</v>
      </c>
      <c r="I1881" s="27">
        <v>89259.275999999998</v>
      </c>
      <c r="J1881" s="27">
        <v>73280.790999999997</v>
      </c>
      <c r="K1881" s="27">
        <v>71145.335999999996</v>
      </c>
      <c r="L1881" s="27">
        <v>53996.351000000002</v>
      </c>
      <c r="M1881" s="27">
        <v>44482.718999999997</v>
      </c>
      <c r="N1881" s="27">
        <v>42415.084999999999</v>
      </c>
      <c r="O1881" s="27">
        <v>39152.091999999997</v>
      </c>
      <c r="P1881" s="27">
        <v>34102.445</v>
      </c>
      <c r="Q1881" s="27">
        <v>28733.940999999999</v>
      </c>
      <c r="R1881" s="27">
        <v>26130.188999999998</v>
      </c>
      <c r="S1881" s="27">
        <v>22228.742999999999</v>
      </c>
      <c r="T1881" s="27">
        <v>17306.613000000001</v>
      </c>
      <c r="U1881" s="27">
        <v>13139.007</v>
      </c>
      <c r="V1881" s="27">
        <v>8729.5889999999999</v>
      </c>
      <c r="W1881" s="27">
        <v>5272.9120000000003</v>
      </c>
      <c r="X1881" s="27">
        <v>2477.1840000000002</v>
      </c>
      <c r="Y1881" s="27">
        <v>885.23699999999997</v>
      </c>
      <c r="Z1881" s="27">
        <v>200.88800000000001</v>
      </c>
      <c r="AA1881" s="27">
        <v>33.317999999999998</v>
      </c>
      <c r="AB1881" s="27">
        <v>3.206</v>
      </c>
      <c r="AC1881" s="27">
        <v>0.28299999999999997</v>
      </c>
    </row>
    <row r="1882" spans="1:29" ht="11.5">
      <c r="A1882" s="31">
        <v>1865</v>
      </c>
      <c r="B1882" s="29" t="s">
        <v>1059</v>
      </c>
      <c r="C1882" s="30" t="s">
        <v>1192</v>
      </c>
      <c r="D1882" s="28"/>
      <c r="E1882" s="28">
        <v>1832</v>
      </c>
      <c r="F1882" s="29" t="s">
        <v>1107</v>
      </c>
      <c r="G1882" s="28">
        <v>1828</v>
      </c>
      <c r="H1882" s="28">
        <v>1970</v>
      </c>
      <c r="I1882" s="27">
        <v>102806.431</v>
      </c>
      <c r="J1882" s="27">
        <v>85800.887000000002</v>
      </c>
      <c r="K1882" s="27">
        <v>72431.388999999996</v>
      </c>
      <c r="L1882" s="27">
        <v>70352.365000000005</v>
      </c>
      <c r="M1882" s="27">
        <v>53180.927000000003</v>
      </c>
      <c r="N1882" s="27">
        <v>43713.148999999998</v>
      </c>
      <c r="O1882" s="27">
        <v>41638.927000000003</v>
      </c>
      <c r="P1882" s="27">
        <v>38261.777999999998</v>
      </c>
      <c r="Q1882" s="27">
        <v>33059.31</v>
      </c>
      <c r="R1882" s="27">
        <v>27528.61</v>
      </c>
      <c r="S1882" s="27">
        <v>24602.174999999999</v>
      </c>
      <c r="T1882" s="27">
        <v>20341.072</v>
      </c>
      <c r="U1882" s="27">
        <v>15002.630999999999</v>
      </c>
      <c r="V1882" s="27">
        <v>10487.516</v>
      </c>
      <c r="W1882" s="27">
        <v>6279.7449999999999</v>
      </c>
      <c r="X1882" s="27">
        <v>3242.3919999999998</v>
      </c>
      <c r="Y1882" s="27">
        <v>1209.9639999999999</v>
      </c>
      <c r="Z1882" s="27">
        <v>294.76499999999999</v>
      </c>
      <c r="AA1882" s="27">
        <v>43.460999999999999</v>
      </c>
      <c r="AB1882" s="27">
        <v>4.6280000000000001</v>
      </c>
      <c r="AC1882" s="27">
        <v>0.318</v>
      </c>
    </row>
    <row r="1883" spans="1:29" ht="11.5">
      <c r="A1883" s="31">
        <v>1866</v>
      </c>
      <c r="B1883" s="29" t="s">
        <v>1059</v>
      </c>
      <c r="C1883" s="30" t="s">
        <v>1192</v>
      </c>
      <c r="D1883" s="28"/>
      <c r="E1883" s="28">
        <v>1832</v>
      </c>
      <c r="F1883" s="29" t="s">
        <v>1107</v>
      </c>
      <c r="G1883" s="28">
        <v>1828</v>
      </c>
      <c r="H1883" s="28">
        <v>1975</v>
      </c>
      <c r="I1883" s="27">
        <v>101827.53599999999</v>
      </c>
      <c r="J1883" s="27">
        <v>100184.723</v>
      </c>
      <c r="K1883" s="27">
        <v>84888.373999999996</v>
      </c>
      <c r="L1883" s="27">
        <v>71733.025999999998</v>
      </c>
      <c r="M1883" s="27">
        <v>69588.759000000005</v>
      </c>
      <c r="N1883" s="27">
        <v>52505.373</v>
      </c>
      <c r="O1883" s="27">
        <v>43079.688999999998</v>
      </c>
      <c r="P1883" s="27">
        <v>40908.256999999998</v>
      </c>
      <c r="Q1883" s="27">
        <v>37381.756000000001</v>
      </c>
      <c r="R1883" s="27">
        <v>31973.862000000001</v>
      </c>
      <c r="S1883" s="27">
        <v>26159.361000000001</v>
      </c>
      <c r="T1883" s="27">
        <v>22727.777999999998</v>
      </c>
      <c r="U1883" s="27">
        <v>17908.59</v>
      </c>
      <c r="V1883" s="27">
        <v>12300.691999999999</v>
      </c>
      <c r="W1883" s="27">
        <v>7779.7979999999998</v>
      </c>
      <c r="X1883" s="27">
        <v>3968.9110000000001</v>
      </c>
      <c r="Y1883" s="27">
        <v>1616.9780000000001</v>
      </c>
      <c r="Z1883" s="27">
        <v>425.48099999999999</v>
      </c>
      <c r="AA1883" s="27">
        <v>67.504000000000005</v>
      </c>
      <c r="AB1883" s="27">
        <v>6.1230000000000002</v>
      </c>
      <c r="AC1883" s="27">
        <v>0.44500000000000001</v>
      </c>
    </row>
    <row r="1884" spans="1:29" ht="11.5">
      <c r="A1884" s="31">
        <v>1867</v>
      </c>
      <c r="B1884" s="29" t="s">
        <v>1059</v>
      </c>
      <c r="C1884" s="30" t="s">
        <v>1192</v>
      </c>
      <c r="D1884" s="28"/>
      <c r="E1884" s="28">
        <v>1832</v>
      </c>
      <c r="F1884" s="29" t="s">
        <v>1107</v>
      </c>
      <c r="G1884" s="28">
        <v>1828</v>
      </c>
      <c r="H1884" s="28">
        <v>1980</v>
      </c>
      <c r="I1884" s="27">
        <v>87852.623000000007</v>
      </c>
      <c r="J1884" s="27">
        <v>99820.245999999999</v>
      </c>
      <c r="K1884" s="27">
        <v>99289.024999999994</v>
      </c>
      <c r="L1884" s="27">
        <v>84127.115000000005</v>
      </c>
      <c r="M1884" s="27">
        <v>70929.566999999995</v>
      </c>
      <c r="N1884" s="27">
        <v>68692.668999999994</v>
      </c>
      <c r="O1884" s="27">
        <v>51842.750999999997</v>
      </c>
      <c r="P1884" s="27">
        <v>42377.534</v>
      </c>
      <c r="Q1884" s="27">
        <v>40073.752999999997</v>
      </c>
      <c r="R1884" s="27">
        <v>36422.337</v>
      </c>
      <c r="S1884" s="27">
        <v>30747.498</v>
      </c>
      <c r="T1884" s="27">
        <v>24597.325000000001</v>
      </c>
      <c r="U1884" s="27">
        <v>20562.967000000001</v>
      </c>
      <c r="V1884" s="27">
        <v>15208.385</v>
      </c>
      <c r="W1884" s="27">
        <v>9473.5319999999992</v>
      </c>
      <c r="X1884" s="27">
        <v>5115.3119999999999</v>
      </c>
      <c r="Y1884" s="27">
        <v>2034.9860000000001</v>
      </c>
      <c r="Z1884" s="27">
        <v>582.01499999999999</v>
      </c>
      <c r="AA1884" s="27">
        <v>104.121</v>
      </c>
      <c r="AB1884" s="27">
        <v>10.468</v>
      </c>
      <c r="AC1884" s="27">
        <v>0.61899999999999999</v>
      </c>
    </row>
    <row r="1885" spans="1:29" ht="11.5">
      <c r="A1885" s="31">
        <v>1868</v>
      </c>
      <c r="B1885" s="29" t="s">
        <v>1059</v>
      </c>
      <c r="C1885" s="30" t="s">
        <v>1192</v>
      </c>
      <c r="D1885" s="28"/>
      <c r="E1885" s="28">
        <v>1832</v>
      </c>
      <c r="F1885" s="29" t="s">
        <v>1107</v>
      </c>
      <c r="G1885" s="28">
        <v>1828</v>
      </c>
      <c r="H1885" s="28">
        <v>1985</v>
      </c>
      <c r="I1885" s="27">
        <v>90588.044999999998</v>
      </c>
      <c r="J1885" s="27">
        <v>86635.83</v>
      </c>
      <c r="K1885" s="27">
        <v>99190.425000000003</v>
      </c>
      <c r="L1885" s="27">
        <v>98715.425000000003</v>
      </c>
      <c r="M1885" s="27">
        <v>83367.39</v>
      </c>
      <c r="N1885" s="27">
        <v>70229.998000000007</v>
      </c>
      <c r="O1885" s="27">
        <v>67987.653999999995</v>
      </c>
      <c r="P1885" s="27">
        <v>51223.987999999998</v>
      </c>
      <c r="Q1885" s="27">
        <v>41687.843999999997</v>
      </c>
      <c r="R1885" s="27">
        <v>39143.313999999998</v>
      </c>
      <c r="S1885" s="27">
        <v>35131.480000000003</v>
      </c>
      <c r="T1885" s="27">
        <v>29050.221000000001</v>
      </c>
      <c r="U1885" s="27">
        <v>22435.002</v>
      </c>
      <c r="V1885" s="27">
        <v>17709.864000000001</v>
      </c>
      <c r="W1885" s="27">
        <v>11922.855</v>
      </c>
      <c r="X1885" s="27">
        <v>6362.6719999999996</v>
      </c>
      <c r="Y1885" s="27">
        <v>2721.877</v>
      </c>
      <c r="Z1885" s="27">
        <v>777.96299999999997</v>
      </c>
      <c r="AA1885" s="27">
        <v>153.285</v>
      </c>
      <c r="AB1885" s="27">
        <v>17.431000000000001</v>
      </c>
      <c r="AC1885" s="27">
        <v>1.085</v>
      </c>
    </row>
    <row r="1886" spans="1:29" ht="11.5">
      <c r="A1886" s="31">
        <v>1869</v>
      </c>
      <c r="B1886" s="29" t="s">
        <v>1059</v>
      </c>
      <c r="C1886" s="30" t="s">
        <v>1192</v>
      </c>
      <c r="D1886" s="28"/>
      <c r="E1886" s="28">
        <v>1832</v>
      </c>
      <c r="F1886" s="29" t="s">
        <v>1107</v>
      </c>
      <c r="G1886" s="28">
        <v>1828</v>
      </c>
      <c r="H1886" s="28">
        <v>1990</v>
      </c>
      <c r="I1886" s="27">
        <v>105193.69</v>
      </c>
      <c r="J1886" s="27">
        <v>89533.342000000004</v>
      </c>
      <c r="K1886" s="27">
        <v>86231.547999999995</v>
      </c>
      <c r="L1886" s="27">
        <v>98607.081000000006</v>
      </c>
      <c r="M1886" s="27">
        <v>97766.407000000007</v>
      </c>
      <c r="N1886" s="27">
        <v>82564.877999999997</v>
      </c>
      <c r="O1886" s="27">
        <v>69632.108999999997</v>
      </c>
      <c r="P1886" s="27">
        <v>67305.293000000005</v>
      </c>
      <c r="Q1886" s="27">
        <v>50510.404000000002</v>
      </c>
      <c r="R1886" s="27">
        <v>40845.517</v>
      </c>
      <c r="S1886" s="27">
        <v>37934.303999999996</v>
      </c>
      <c r="T1886" s="27">
        <v>33409.576999999997</v>
      </c>
      <c r="U1886" s="27">
        <v>26748.269</v>
      </c>
      <c r="V1886" s="27">
        <v>19603.939999999999</v>
      </c>
      <c r="W1886" s="27">
        <v>14208.718999999999</v>
      </c>
      <c r="X1886" s="27">
        <v>8195.1530000000002</v>
      </c>
      <c r="Y1886" s="27">
        <v>3475.0569999999998</v>
      </c>
      <c r="Z1886" s="27">
        <v>1089.652</v>
      </c>
      <c r="AA1886" s="27">
        <v>218.892</v>
      </c>
      <c r="AB1886" s="27">
        <v>27.728000000000002</v>
      </c>
      <c r="AC1886" s="27">
        <v>1.931</v>
      </c>
    </row>
    <row r="1887" spans="1:29" ht="11.5">
      <c r="A1887" s="31">
        <v>1870</v>
      </c>
      <c r="B1887" s="29" t="s">
        <v>1059</v>
      </c>
      <c r="C1887" s="30" t="s">
        <v>1192</v>
      </c>
      <c r="D1887" s="28"/>
      <c r="E1887" s="28">
        <v>1832</v>
      </c>
      <c r="F1887" s="29" t="s">
        <v>1107</v>
      </c>
      <c r="G1887" s="28">
        <v>1828</v>
      </c>
      <c r="H1887" s="28">
        <v>1995</v>
      </c>
      <c r="I1887" s="27">
        <v>89201.010999999999</v>
      </c>
      <c r="J1887" s="27">
        <v>104083.91499999999</v>
      </c>
      <c r="K1887" s="27">
        <v>89081.807000000001</v>
      </c>
      <c r="L1887" s="27">
        <v>85660.248000000007</v>
      </c>
      <c r="M1887" s="27">
        <v>97554.347999999998</v>
      </c>
      <c r="N1887" s="27">
        <v>96561.27</v>
      </c>
      <c r="O1887" s="27">
        <v>81578.201000000001</v>
      </c>
      <c r="P1887" s="27">
        <v>68751.660999999993</v>
      </c>
      <c r="Q1887" s="27">
        <v>66308.260999999999</v>
      </c>
      <c r="R1887" s="27">
        <v>49494.779000000002</v>
      </c>
      <c r="S1887" s="27">
        <v>39537.934999999998</v>
      </c>
      <c r="T1887" s="27">
        <v>36008.832999999999</v>
      </c>
      <c r="U1887" s="27">
        <v>30726.207999999999</v>
      </c>
      <c r="V1887" s="27">
        <v>23317.493999999999</v>
      </c>
      <c r="W1887" s="27">
        <v>15564.186</v>
      </c>
      <c r="X1887" s="27">
        <v>9751.5560000000005</v>
      </c>
      <c r="Y1887" s="27">
        <v>4628.1639999999998</v>
      </c>
      <c r="Z1887" s="27">
        <v>1471.2070000000001</v>
      </c>
      <c r="AA1887" s="27">
        <v>316.488</v>
      </c>
      <c r="AB1887" s="27">
        <v>40.930999999999997</v>
      </c>
      <c r="AC1887" s="27">
        <v>3.2120000000000002</v>
      </c>
    </row>
    <row r="1888" spans="1:29" ht="11.5">
      <c r="A1888" s="31">
        <v>1871</v>
      </c>
      <c r="B1888" s="29" t="s">
        <v>1059</v>
      </c>
      <c r="C1888" s="30" t="s">
        <v>1192</v>
      </c>
      <c r="D1888" s="28"/>
      <c r="E1888" s="28">
        <v>1832</v>
      </c>
      <c r="F1888" s="29" t="s">
        <v>1107</v>
      </c>
      <c r="G1888" s="28">
        <v>1828</v>
      </c>
      <c r="H1888" s="28">
        <v>2000</v>
      </c>
      <c r="I1888" s="27">
        <v>81772.558999999994</v>
      </c>
      <c r="J1888" s="27">
        <v>88454.929000000004</v>
      </c>
      <c r="K1888" s="27">
        <v>103701.82399999999</v>
      </c>
      <c r="L1888" s="27">
        <v>88627.248999999996</v>
      </c>
      <c r="M1888" s="27">
        <v>84464.792000000001</v>
      </c>
      <c r="N1888" s="27">
        <v>96385.805999999997</v>
      </c>
      <c r="O1888" s="27">
        <v>95646.144</v>
      </c>
      <c r="P1888" s="27">
        <v>80911.694000000003</v>
      </c>
      <c r="Q1888" s="27">
        <v>68061.213000000003</v>
      </c>
      <c r="R1888" s="27">
        <v>65267.59</v>
      </c>
      <c r="S1888" s="27">
        <v>48109.347000000002</v>
      </c>
      <c r="T1888" s="27">
        <v>37634.192999999999</v>
      </c>
      <c r="U1888" s="27">
        <v>33292.237000000001</v>
      </c>
      <c r="V1888" s="27">
        <v>26978.154999999999</v>
      </c>
      <c r="W1888" s="27">
        <v>18724.327000000001</v>
      </c>
      <c r="X1888" s="27">
        <v>10839.334999999999</v>
      </c>
      <c r="Y1888" s="27">
        <v>5593.9870000000001</v>
      </c>
      <c r="Z1888" s="27">
        <v>2057.7020000000002</v>
      </c>
      <c r="AA1888" s="27">
        <v>463.09800000000001</v>
      </c>
      <c r="AB1888" s="27">
        <v>65.73</v>
      </c>
      <c r="AC1888" s="27">
        <v>5.3239999999999998</v>
      </c>
    </row>
    <row r="1889" spans="1:29" ht="11.5">
      <c r="A1889" s="31">
        <v>1872</v>
      </c>
      <c r="B1889" s="29" t="s">
        <v>1059</v>
      </c>
      <c r="C1889" s="30" t="s">
        <v>1192</v>
      </c>
      <c r="D1889" s="28"/>
      <c r="E1889" s="28">
        <v>1832</v>
      </c>
      <c r="F1889" s="29" t="s">
        <v>1107</v>
      </c>
      <c r="G1889" s="28">
        <v>1828</v>
      </c>
      <c r="H1889" s="28">
        <v>2005</v>
      </c>
      <c r="I1889" s="27">
        <v>78842.191999999995</v>
      </c>
      <c r="J1889" s="27">
        <v>82061.731</v>
      </c>
      <c r="K1889" s="27">
        <v>88666.801999999996</v>
      </c>
      <c r="L1889" s="27">
        <v>103163.163</v>
      </c>
      <c r="M1889" s="27">
        <v>86944.69</v>
      </c>
      <c r="N1889" s="27">
        <v>83335.277000000002</v>
      </c>
      <c r="O1889" s="27">
        <v>95204.243000000002</v>
      </c>
      <c r="P1889" s="27">
        <v>94474.782999999996</v>
      </c>
      <c r="Q1889" s="27">
        <v>79594.87</v>
      </c>
      <c r="R1889" s="27">
        <v>66426.683000000005</v>
      </c>
      <c r="S1889" s="27">
        <v>63480.133000000002</v>
      </c>
      <c r="T1889" s="27">
        <v>46475.067000000003</v>
      </c>
      <c r="U1889" s="27">
        <v>35157.14</v>
      </c>
      <c r="V1889" s="27">
        <v>29447.875</v>
      </c>
      <c r="W1889" s="27">
        <v>22006.98</v>
      </c>
      <c r="X1889" s="27">
        <v>13266.508</v>
      </c>
      <c r="Y1889" s="27">
        <v>6454.9849999999997</v>
      </c>
      <c r="Z1889" s="27">
        <v>2574.0329999999999</v>
      </c>
      <c r="AA1889" s="27">
        <v>674.53399999999999</v>
      </c>
      <c r="AB1889" s="27">
        <v>101.77200000000001</v>
      </c>
      <c r="AC1889" s="27">
        <v>9.1980000000000004</v>
      </c>
    </row>
    <row r="1890" spans="1:29" ht="11.5">
      <c r="A1890" s="31">
        <v>1873</v>
      </c>
      <c r="B1890" s="29" t="s">
        <v>1059</v>
      </c>
      <c r="C1890" s="30" t="s">
        <v>1192</v>
      </c>
      <c r="D1890" s="28"/>
      <c r="E1890" s="28">
        <v>1832</v>
      </c>
      <c r="F1890" s="29" t="s">
        <v>1107</v>
      </c>
      <c r="G1890" s="28">
        <v>1828</v>
      </c>
      <c r="H1890" s="28">
        <v>2010</v>
      </c>
      <c r="I1890" s="27">
        <v>79886.489000000001</v>
      </c>
      <c r="J1890" s="27">
        <v>78940.31</v>
      </c>
      <c r="K1890" s="27">
        <v>81985.195999999996</v>
      </c>
      <c r="L1890" s="27">
        <v>87555.377999999997</v>
      </c>
      <c r="M1890" s="27">
        <v>100785.856</v>
      </c>
      <c r="N1890" s="27">
        <v>86268.107000000004</v>
      </c>
      <c r="O1890" s="27">
        <v>82403.191000000006</v>
      </c>
      <c r="P1890" s="27">
        <v>94573.566999999995</v>
      </c>
      <c r="Q1890" s="27">
        <v>93678.293999999994</v>
      </c>
      <c r="R1890" s="27">
        <v>78564.009000000005</v>
      </c>
      <c r="S1890" s="27">
        <v>65224.733</v>
      </c>
      <c r="T1890" s="27">
        <v>61174.279000000002</v>
      </c>
      <c r="U1890" s="27">
        <v>43284.51</v>
      </c>
      <c r="V1890" s="27">
        <v>31279.744999999999</v>
      </c>
      <c r="W1890" s="27">
        <v>24284.724999999999</v>
      </c>
      <c r="X1890" s="27">
        <v>15792.848</v>
      </c>
      <c r="Y1890" s="27">
        <v>8163.549</v>
      </c>
      <c r="Z1890" s="27">
        <v>3104.5309999999999</v>
      </c>
      <c r="AA1890" s="27">
        <v>871.40300000000002</v>
      </c>
      <c r="AB1890" s="27">
        <v>154.495</v>
      </c>
      <c r="AC1890" s="27">
        <v>15.178000000000001</v>
      </c>
    </row>
    <row r="1891" spans="1:29" ht="11.5">
      <c r="A1891" s="31">
        <v>1874</v>
      </c>
      <c r="B1891" s="29" t="s">
        <v>1059</v>
      </c>
      <c r="C1891" s="30" t="s">
        <v>1192</v>
      </c>
      <c r="D1891" s="28"/>
      <c r="E1891" s="28">
        <v>1832</v>
      </c>
      <c r="F1891" s="29" t="s">
        <v>1107</v>
      </c>
      <c r="G1891" s="28">
        <v>1828</v>
      </c>
      <c r="H1891" s="28">
        <v>2015</v>
      </c>
      <c r="I1891" s="27">
        <v>81595.644</v>
      </c>
      <c r="J1891" s="27">
        <v>79628.942999999999</v>
      </c>
      <c r="K1891" s="27">
        <v>78776.614000000001</v>
      </c>
      <c r="L1891" s="27">
        <v>81807.482000000004</v>
      </c>
      <c r="M1891" s="27">
        <v>86893.804999999993</v>
      </c>
      <c r="N1891" s="27">
        <v>99960.532999999996</v>
      </c>
      <c r="O1891" s="27">
        <v>85451.084000000003</v>
      </c>
      <c r="P1891" s="27">
        <v>81634.820999999996</v>
      </c>
      <c r="Q1891" s="27">
        <v>93541.399000000005</v>
      </c>
      <c r="R1891" s="27">
        <v>92271.841</v>
      </c>
      <c r="S1891" s="27">
        <v>76785.322</v>
      </c>
      <c r="T1891" s="27">
        <v>62754.463000000003</v>
      </c>
      <c r="U1891" s="27">
        <v>57457.271000000001</v>
      </c>
      <c r="V1891" s="27">
        <v>38804.936999999998</v>
      </c>
      <c r="W1891" s="27">
        <v>26083.867999999999</v>
      </c>
      <c r="X1891" s="27">
        <v>17848.069</v>
      </c>
      <c r="Y1891" s="27">
        <v>9898.0840000000007</v>
      </c>
      <c r="Z1891" s="27">
        <v>4103.0110000000004</v>
      </c>
      <c r="AA1891" s="27">
        <v>1119.73</v>
      </c>
      <c r="AB1891" s="27">
        <v>208.559</v>
      </c>
      <c r="AC1891" s="27">
        <v>23.594999999999999</v>
      </c>
    </row>
    <row r="1892" spans="1:29" ht="11.5">
      <c r="A1892" s="31">
        <v>1875</v>
      </c>
      <c r="B1892" s="29" t="s">
        <v>1059</v>
      </c>
      <c r="C1892" s="30" t="s">
        <v>1192</v>
      </c>
      <c r="D1892" s="28"/>
      <c r="E1892" s="28">
        <v>1832</v>
      </c>
      <c r="F1892" s="29" t="s">
        <v>1107</v>
      </c>
      <c r="G1892" s="28">
        <v>1828</v>
      </c>
      <c r="H1892" s="28">
        <v>2020</v>
      </c>
      <c r="I1892" s="27">
        <v>78445.801999999996</v>
      </c>
      <c r="J1892" s="27">
        <v>81312.535999999993</v>
      </c>
      <c r="K1892" s="27">
        <v>79426.870999999999</v>
      </c>
      <c r="L1892" s="27">
        <v>78434.963000000003</v>
      </c>
      <c r="M1892" s="27">
        <v>81163.668999999994</v>
      </c>
      <c r="N1892" s="27">
        <v>86142.506999999998</v>
      </c>
      <c r="O1892" s="27">
        <v>99183.868000000002</v>
      </c>
      <c r="P1892" s="27">
        <v>84709.922000000006</v>
      </c>
      <c r="Q1892" s="27">
        <v>80753.721000000005</v>
      </c>
      <c r="R1892" s="27">
        <v>92216.357999999993</v>
      </c>
      <c r="S1892" s="27">
        <v>90314.27</v>
      </c>
      <c r="T1892" s="27">
        <v>74168.960999999996</v>
      </c>
      <c r="U1892" s="27">
        <v>59234.218000000001</v>
      </c>
      <c r="V1892" s="27">
        <v>52174.841999999997</v>
      </c>
      <c r="W1892" s="27">
        <v>32968.03</v>
      </c>
      <c r="X1892" s="27">
        <v>19835.621999999999</v>
      </c>
      <c r="Y1892" s="27">
        <v>11690.478999999999</v>
      </c>
      <c r="Z1892" s="27">
        <v>5285.5330000000004</v>
      </c>
      <c r="AA1892" s="27">
        <v>1612.2249999999999</v>
      </c>
      <c r="AB1892" s="27">
        <v>297.54300000000001</v>
      </c>
      <c r="AC1892" s="27">
        <v>35.503</v>
      </c>
    </row>
    <row r="1893" spans="1:29" ht="11.5">
      <c r="A1893" s="26">
        <v>1876</v>
      </c>
      <c r="B1893" s="24" t="s">
        <v>1059</v>
      </c>
      <c r="C1893" s="32" t="s">
        <v>1193</v>
      </c>
      <c r="D1893" s="23"/>
      <c r="E1893" s="23">
        <v>906</v>
      </c>
      <c r="F1893" s="24" t="s">
        <v>1109</v>
      </c>
      <c r="G1893" s="23">
        <v>1832</v>
      </c>
      <c r="H1893" s="23">
        <v>1950</v>
      </c>
      <c r="I1893" s="22">
        <v>48614.421999999999</v>
      </c>
      <c r="J1893" s="22">
        <v>38152.803</v>
      </c>
      <c r="K1893" s="22">
        <v>36438.915000000001</v>
      </c>
      <c r="L1893" s="22">
        <v>33967.194000000003</v>
      </c>
      <c r="M1893" s="22">
        <v>30109.5</v>
      </c>
      <c r="N1893" s="22">
        <v>26072.16</v>
      </c>
      <c r="O1893" s="22">
        <v>25246.366999999998</v>
      </c>
      <c r="P1893" s="22">
        <v>22888.571</v>
      </c>
      <c r="Q1893" s="22">
        <v>19763.795999999998</v>
      </c>
      <c r="R1893" s="22">
        <v>17718.137999999999</v>
      </c>
      <c r="S1893" s="22">
        <v>14597.627</v>
      </c>
      <c r="T1893" s="22">
        <v>12582.291999999999</v>
      </c>
      <c r="U1893" s="22">
        <v>9463.9979999999996</v>
      </c>
      <c r="V1893" s="22">
        <v>6653.2839999999997</v>
      </c>
      <c r="W1893" s="22">
        <v>3585.3539999999998</v>
      </c>
      <c r="X1893" s="22">
        <v>1718.9939999999999</v>
      </c>
      <c r="Y1893" s="22">
        <v>506.47</v>
      </c>
      <c r="Z1893" s="22">
        <v>91.765000000000001</v>
      </c>
      <c r="AA1893" s="22">
        <v>15.031000000000001</v>
      </c>
      <c r="AB1893" s="22">
        <v>1.8129999999999999</v>
      </c>
      <c r="AC1893" s="22">
        <v>0.18</v>
      </c>
    </row>
    <row r="1894" spans="1:29" ht="11.5">
      <c r="A1894" s="26">
        <v>1877</v>
      </c>
      <c r="B1894" s="24" t="s">
        <v>1059</v>
      </c>
      <c r="C1894" s="32" t="s">
        <v>1193</v>
      </c>
      <c r="D1894" s="23"/>
      <c r="E1894" s="23">
        <v>906</v>
      </c>
      <c r="F1894" s="24" t="s">
        <v>1109</v>
      </c>
      <c r="G1894" s="23">
        <v>1832</v>
      </c>
      <c r="H1894" s="23">
        <v>1955</v>
      </c>
      <c r="I1894" s="22">
        <v>61953.972000000002</v>
      </c>
      <c r="J1894" s="22">
        <v>45307.739000000001</v>
      </c>
      <c r="K1894" s="22">
        <v>36909.410000000003</v>
      </c>
      <c r="L1894" s="22">
        <v>35477.148999999998</v>
      </c>
      <c r="M1894" s="22">
        <v>32924.269999999997</v>
      </c>
      <c r="N1894" s="22">
        <v>29103.907999999999</v>
      </c>
      <c r="O1894" s="22">
        <v>25153.028999999999</v>
      </c>
      <c r="P1894" s="22">
        <v>24217.723999999998</v>
      </c>
      <c r="Q1894" s="22">
        <v>21623.721000000001</v>
      </c>
      <c r="R1894" s="22">
        <v>18171.842000000001</v>
      </c>
      <c r="S1894" s="22">
        <v>15838.587</v>
      </c>
      <c r="T1894" s="22">
        <v>12563.210999999999</v>
      </c>
      <c r="U1894" s="22">
        <v>9941.1209999999992</v>
      </c>
      <c r="V1894" s="22">
        <v>6664.7529999999997</v>
      </c>
      <c r="W1894" s="22">
        <v>4015.3890000000001</v>
      </c>
      <c r="X1894" s="22">
        <v>1684.1469999999999</v>
      </c>
      <c r="Y1894" s="22">
        <v>578.54700000000003</v>
      </c>
      <c r="Z1894" s="22">
        <v>121.23699999999999</v>
      </c>
      <c r="AA1894" s="22">
        <v>15.32</v>
      </c>
      <c r="AB1894" s="22">
        <v>1.6539999999999999</v>
      </c>
      <c r="AC1894" s="22">
        <v>0.14799999999999999</v>
      </c>
    </row>
    <row r="1895" spans="1:29" ht="11.5">
      <c r="A1895" s="26">
        <v>1878</v>
      </c>
      <c r="B1895" s="24" t="s">
        <v>1059</v>
      </c>
      <c r="C1895" s="32" t="s">
        <v>1193</v>
      </c>
      <c r="D1895" s="23"/>
      <c r="E1895" s="23">
        <v>906</v>
      </c>
      <c r="F1895" s="24" t="s">
        <v>1109</v>
      </c>
      <c r="G1895" s="23">
        <v>1832</v>
      </c>
      <c r="H1895" s="23">
        <v>1960</v>
      </c>
      <c r="I1895" s="22">
        <v>58889.038</v>
      </c>
      <c r="J1895" s="22">
        <v>58180.951999999997</v>
      </c>
      <c r="K1895" s="22">
        <v>44124.307999999997</v>
      </c>
      <c r="L1895" s="22">
        <v>35968.582000000002</v>
      </c>
      <c r="M1895" s="22">
        <v>34448.512000000002</v>
      </c>
      <c r="N1895" s="22">
        <v>32092.672999999999</v>
      </c>
      <c r="O1895" s="22">
        <v>28308.544000000002</v>
      </c>
      <c r="P1895" s="22">
        <v>24271.361000000001</v>
      </c>
      <c r="Q1895" s="22">
        <v>23019.43</v>
      </c>
      <c r="R1895" s="22">
        <v>20082.992999999999</v>
      </c>
      <c r="S1895" s="22">
        <v>16331.977999999999</v>
      </c>
      <c r="T1895" s="22">
        <v>13461.964</v>
      </c>
      <c r="U1895" s="22">
        <v>9812.4539999999997</v>
      </c>
      <c r="V1895" s="22">
        <v>6950.2120000000004</v>
      </c>
      <c r="W1895" s="22">
        <v>3909.6610000000001</v>
      </c>
      <c r="X1895" s="22">
        <v>1727.2539999999999</v>
      </c>
      <c r="Y1895" s="22">
        <v>497.63099999999997</v>
      </c>
      <c r="Z1895" s="22">
        <v>110.797</v>
      </c>
      <c r="AA1895" s="22">
        <v>15.670999999999999</v>
      </c>
      <c r="AB1895" s="22">
        <v>1.2669999999999999</v>
      </c>
      <c r="AC1895" s="22">
        <v>0.105</v>
      </c>
    </row>
    <row r="1896" spans="1:29" ht="11.5">
      <c r="A1896" s="26">
        <v>1879</v>
      </c>
      <c r="B1896" s="24" t="s">
        <v>1059</v>
      </c>
      <c r="C1896" s="32" t="s">
        <v>1193</v>
      </c>
      <c r="D1896" s="23"/>
      <c r="E1896" s="23">
        <v>906</v>
      </c>
      <c r="F1896" s="24" t="s">
        <v>1109</v>
      </c>
      <c r="G1896" s="23">
        <v>1832</v>
      </c>
      <c r="H1896" s="23">
        <v>1965</v>
      </c>
      <c r="I1896" s="22">
        <v>67654.178</v>
      </c>
      <c r="J1896" s="22">
        <v>55165.406999999999</v>
      </c>
      <c r="K1896" s="22">
        <v>56552.228000000003</v>
      </c>
      <c r="L1896" s="22">
        <v>43040.182999999997</v>
      </c>
      <c r="M1896" s="22">
        <v>34944.620999999999</v>
      </c>
      <c r="N1896" s="22">
        <v>33516.269999999997</v>
      </c>
      <c r="O1896" s="22">
        <v>31168.643</v>
      </c>
      <c r="P1896" s="22">
        <v>27343.046999999999</v>
      </c>
      <c r="Q1896" s="22">
        <v>23112.473000000002</v>
      </c>
      <c r="R1896" s="22">
        <v>21416.348999999998</v>
      </c>
      <c r="S1896" s="22">
        <v>18091.162</v>
      </c>
      <c r="T1896" s="22">
        <v>13930.328</v>
      </c>
      <c r="U1896" s="22">
        <v>10593.316999999999</v>
      </c>
      <c r="V1896" s="22">
        <v>6997.6469999999999</v>
      </c>
      <c r="W1896" s="22">
        <v>4189.1559999999999</v>
      </c>
      <c r="X1896" s="22">
        <v>1872.7940000000001</v>
      </c>
      <c r="Y1896" s="22">
        <v>619.80399999999997</v>
      </c>
      <c r="Z1896" s="22">
        <v>129.47499999999999</v>
      </c>
      <c r="AA1896" s="22">
        <v>20.414999999999999</v>
      </c>
      <c r="AB1896" s="22">
        <v>1.8009999999999999</v>
      </c>
      <c r="AC1896" s="22">
        <v>9.8000000000000004E-2</v>
      </c>
    </row>
    <row r="1897" spans="1:29" ht="11.5">
      <c r="A1897" s="26">
        <v>1880</v>
      </c>
      <c r="B1897" s="24" t="s">
        <v>1059</v>
      </c>
      <c r="C1897" s="32" t="s">
        <v>1193</v>
      </c>
      <c r="D1897" s="23"/>
      <c r="E1897" s="23">
        <v>906</v>
      </c>
      <c r="F1897" s="24" t="s">
        <v>1109</v>
      </c>
      <c r="G1897" s="23">
        <v>1832</v>
      </c>
      <c r="H1897" s="23">
        <v>1970</v>
      </c>
      <c r="I1897" s="22">
        <v>78929.858999999997</v>
      </c>
      <c r="J1897" s="22">
        <v>65030.849000000002</v>
      </c>
      <c r="K1897" s="22">
        <v>54663.415999999997</v>
      </c>
      <c r="L1897" s="22">
        <v>56006.195</v>
      </c>
      <c r="M1897" s="22">
        <v>42466.531000000003</v>
      </c>
      <c r="N1897" s="22">
        <v>34434.790999999997</v>
      </c>
      <c r="O1897" s="22">
        <v>33007.137000000002</v>
      </c>
      <c r="P1897" s="22">
        <v>30564.455999999998</v>
      </c>
      <c r="Q1897" s="22">
        <v>26594.768</v>
      </c>
      <c r="R1897" s="22">
        <v>22215.670999999998</v>
      </c>
      <c r="S1897" s="22">
        <v>20224.489000000001</v>
      </c>
      <c r="T1897" s="22">
        <v>16593.05</v>
      </c>
      <c r="U1897" s="22">
        <v>12070.036</v>
      </c>
      <c r="V1897" s="22">
        <v>8423.6450000000004</v>
      </c>
      <c r="W1897" s="22">
        <v>5011.4380000000001</v>
      </c>
      <c r="X1897" s="22">
        <v>2563.893</v>
      </c>
      <c r="Y1897" s="22">
        <v>910.77200000000005</v>
      </c>
      <c r="Z1897" s="22">
        <v>210.98699999999999</v>
      </c>
      <c r="AA1897" s="22">
        <v>28.265999999999998</v>
      </c>
      <c r="AB1897" s="22">
        <v>2.633</v>
      </c>
      <c r="AC1897" s="22">
        <v>0.13700000000000001</v>
      </c>
    </row>
    <row r="1898" spans="1:29" ht="11.5">
      <c r="A1898" s="26">
        <v>1881</v>
      </c>
      <c r="B1898" s="24" t="s">
        <v>1059</v>
      </c>
      <c r="C1898" s="32" t="s">
        <v>1193</v>
      </c>
      <c r="D1898" s="23"/>
      <c r="E1898" s="23">
        <v>906</v>
      </c>
      <c r="F1898" s="24" t="s">
        <v>1109</v>
      </c>
      <c r="G1898" s="23">
        <v>1832</v>
      </c>
      <c r="H1898" s="23">
        <v>1975</v>
      </c>
      <c r="I1898" s="22">
        <v>76169.850000000006</v>
      </c>
      <c r="J1898" s="22">
        <v>77087.307000000001</v>
      </c>
      <c r="K1898" s="22">
        <v>64497.241000000002</v>
      </c>
      <c r="L1898" s="22">
        <v>54246.815999999999</v>
      </c>
      <c r="M1898" s="22">
        <v>55500.330999999998</v>
      </c>
      <c r="N1898" s="22">
        <v>42031.084000000003</v>
      </c>
      <c r="O1898" s="22">
        <v>34058.71</v>
      </c>
      <c r="P1898" s="22">
        <v>32559.575000000001</v>
      </c>
      <c r="Q1898" s="22">
        <v>30006.732</v>
      </c>
      <c r="R1898" s="22">
        <v>25859.708999999999</v>
      </c>
      <c r="S1898" s="22">
        <v>21225.788</v>
      </c>
      <c r="T1898" s="22">
        <v>18772.642</v>
      </c>
      <c r="U1898" s="22">
        <v>14675.082</v>
      </c>
      <c r="V1898" s="22">
        <v>9945.8760000000002</v>
      </c>
      <c r="W1898" s="22">
        <v>6295.12</v>
      </c>
      <c r="X1898" s="22">
        <v>3186.7370000000001</v>
      </c>
      <c r="Y1898" s="22">
        <v>1284.739</v>
      </c>
      <c r="Z1898" s="22">
        <v>331.37400000000002</v>
      </c>
      <c r="AA1898" s="22">
        <v>49.645000000000003</v>
      </c>
      <c r="AB1898" s="22">
        <v>3.9159999999999999</v>
      </c>
      <c r="AC1898" s="22">
        <v>0.20599999999999999</v>
      </c>
    </row>
    <row r="1899" spans="1:29" ht="11.5">
      <c r="A1899" s="26">
        <v>1882</v>
      </c>
      <c r="B1899" s="24" t="s">
        <v>1059</v>
      </c>
      <c r="C1899" s="32" t="s">
        <v>1193</v>
      </c>
      <c r="D1899" s="23"/>
      <c r="E1899" s="23">
        <v>906</v>
      </c>
      <c r="F1899" s="24" t="s">
        <v>1109</v>
      </c>
      <c r="G1899" s="23">
        <v>1832</v>
      </c>
      <c r="H1899" s="23">
        <v>1980</v>
      </c>
      <c r="I1899" s="22">
        <v>61066.417999999998</v>
      </c>
      <c r="J1899" s="22">
        <v>74942.212</v>
      </c>
      <c r="K1899" s="22">
        <v>76594.561000000002</v>
      </c>
      <c r="L1899" s="22">
        <v>64155.228000000003</v>
      </c>
      <c r="M1899" s="22">
        <v>53914.648000000001</v>
      </c>
      <c r="N1899" s="22">
        <v>55079.042999999998</v>
      </c>
      <c r="O1899" s="22">
        <v>41788.824000000001</v>
      </c>
      <c r="P1899" s="22">
        <v>33734.847000000002</v>
      </c>
      <c r="Q1899" s="22">
        <v>32095.977999999999</v>
      </c>
      <c r="R1899" s="22">
        <v>29436.407999999999</v>
      </c>
      <c r="S1899" s="22">
        <v>25047.258000000002</v>
      </c>
      <c r="T1899" s="22">
        <v>20108.972000000002</v>
      </c>
      <c r="U1899" s="22">
        <v>17105.509999999998</v>
      </c>
      <c r="V1899" s="22">
        <v>12552.472</v>
      </c>
      <c r="W1899" s="22">
        <v>7711.3429999999998</v>
      </c>
      <c r="X1899" s="22">
        <v>4149.7659999999996</v>
      </c>
      <c r="Y1899" s="22">
        <v>1624.9960000000001</v>
      </c>
      <c r="Z1899" s="22">
        <v>463.58600000000001</v>
      </c>
      <c r="AA1899" s="22">
        <v>81.075999999999993</v>
      </c>
      <c r="AB1899" s="22">
        <v>7.4109999999999996</v>
      </c>
      <c r="AC1899" s="22">
        <v>0.33500000000000002</v>
      </c>
    </row>
    <row r="1900" spans="1:29" ht="11.5">
      <c r="A1900" s="26">
        <v>1883</v>
      </c>
      <c r="B1900" s="24" t="s">
        <v>1059</v>
      </c>
      <c r="C1900" s="32" t="s">
        <v>1193</v>
      </c>
      <c r="D1900" s="23"/>
      <c r="E1900" s="23">
        <v>906</v>
      </c>
      <c r="F1900" s="24" t="s">
        <v>1109</v>
      </c>
      <c r="G1900" s="23">
        <v>1832</v>
      </c>
      <c r="H1900" s="23">
        <v>1985</v>
      </c>
      <c r="I1900" s="22">
        <v>62163.68</v>
      </c>
      <c r="J1900" s="22">
        <v>60406.921999999999</v>
      </c>
      <c r="K1900" s="22">
        <v>74591.460999999996</v>
      </c>
      <c r="L1900" s="22">
        <v>76307.600000000006</v>
      </c>
      <c r="M1900" s="22">
        <v>63778.415000000001</v>
      </c>
      <c r="N1900" s="22">
        <v>53583.845000000001</v>
      </c>
      <c r="O1900" s="22">
        <v>54678.483</v>
      </c>
      <c r="P1900" s="22">
        <v>41428.03</v>
      </c>
      <c r="Q1900" s="22">
        <v>33312.942000000003</v>
      </c>
      <c r="R1900" s="22">
        <v>31484.261999999999</v>
      </c>
      <c r="S1900" s="22">
        <v>28524.772000000001</v>
      </c>
      <c r="T1900" s="22">
        <v>23782.544000000002</v>
      </c>
      <c r="U1900" s="22">
        <v>18448.437999999998</v>
      </c>
      <c r="V1900" s="22">
        <v>14824.974</v>
      </c>
      <c r="W1900" s="22">
        <v>9895.6450000000004</v>
      </c>
      <c r="X1900" s="22">
        <v>5185.424</v>
      </c>
      <c r="Y1900" s="22">
        <v>2196.607</v>
      </c>
      <c r="Z1900" s="22">
        <v>623.06600000000003</v>
      </c>
      <c r="AA1900" s="22">
        <v>122.098</v>
      </c>
      <c r="AB1900" s="22">
        <v>13.308999999999999</v>
      </c>
      <c r="AC1900" s="22">
        <v>0.69</v>
      </c>
    </row>
    <row r="1901" spans="1:29" ht="11.5">
      <c r="A1901" s="26">
        <v>1884</v>
      </c>
      <c r="B1901" s="24" t="s">
        <v>1059</v>
      </c>
      <c r="C1901" s="32" t="s">
        <v>1193</v>
      </c>
      <c r="D1901" s="23"/>
      <c r="E1901" s="23">
        <v>906</v>
      </c>
      <c r="F1901" s="24" t="s">
        <v>1109</v>
      </c>
      <c r="G1901" s="23">
        <v>1832</v>
      </c>
      <c r="H1901" s="23">
        <v>1990</v>
      </c>
      <c r="I1901" s="22">
        <v>76219.323000000004</v>
      </c>
      <c r="J1901" s="22">
        <v>61539.163</v>
      </c>
      <c r="K1901" s="22">
        <v>60197.366000000002</v>
      </c>
      <c r="L1901" s="22">
        <v>74268.164999999994</v>
      </c>
      <c r="M1901" s="22">
        <v>75782.869000000006</v>
      </c>
      <c r="N1901" s="22">
        <v>63342.154000000002</v>
      </c>
      <c r="O1901" s="22">
        <v>53243.326999999997</v>
      </c>
      <c r="P1901" s="22">
        <v>54208.504000000001</v>
      </c>
      <c r="Q1901" s="22">
        <v>40930.637999999999</v>
      </c>
      <c r="R1901" s="22">
        <v>32739.437000000002</v>
      </c>
      <c r="S1901" s="22">
        <v>30640.883000000002</v>
      </c>
      <c r="T1901" s="22">
        <v>27250.971000000001</v>
      </c>
      <c r="U1901" s="22">
        <v>22001.932000000001</v>
      </c>
      <c r="V1901" s="22">
        <v>16228.531000000001</v>
      </c>
      <c r="W1901" s="22">
        <v>11976.907999999999</v>
      </c>
      <c r="X1901" s="22">
        <v>6813.098</v>
      </c>
      <c r="Y1901" s="22">
        <v>2821.9079999999999</v>
      </c>
      <c r="Z1901" s="22">
        <v>880.34699999999998</v>
      </c>
      <c r="AA1901" s="22">
        <v>173.995</v>
      </c>
      <c r="AB1901" s="22">
        <v>21.382000000000001</v>
      </c>
      <c r="AC1901" s="22">
        <v>1.3240000000000001</v>
      </c>
    </row>
    <row r="1902" spans="1:29" ht="11.5">
      <c r="A1902" s="26">
        <v>1885</v>
      </c>
      <c r="B1902" s="24" t="s">
        <v>1059</v>
      </c>
      <c r="C1902" s="32" t="s">
        <v>1193</v>
      </c>
      <c r="D1902" s="23"/>
      <c r="E1902" s="23">
        <v>906</v>
      </c>
      <c r="F1902" s="24" t="s">
        <v>1109</v>
      </c>
      <c r="G1902" s="23">
        <v>1832</v>
      </c>
      <c r="H1902" s="23">
        <v>1995</v>
      </c>
      <c r="I1902" s="22">
        <v>60191.097999999998</v>
      </c>
      <c r="J1902" s="22">
        <v>75518.171000000002</v>
      </c>
      <c r="K1902" s="22">
        <v>61310.044000000002</v>
      </c>
      <c r="L1902" s="22">
        <v>59958.044999999998</v>
      </c>
      <c r="M1902" s="22">
        <v>73845.95</v>
      </c>
      <c r="N1902" s="22">
        <v>75249.191999999995</v>
      </c>
      <c r="O1902" s="22">
        <v>62860.49</v>
      </c>
      <c r="P1902" s="22">
        <v>52751.368999999999</v>
      </c>
      <c r="Q1902" s="22">
        <v>53536.923999999999</v>
      </c>
      <c r="R1902" s="22">
        <v>40236.087</v>
      </c>
      <c r="S1902" s="22">
        <v>31846.454000000002</v>
      </c>
      <c r="T1902" s="22">
        <v>29248.001</v>
      </c>
      <c r="U1902" s="22">
        <v>25210.899000000001</v>
      </c>
      <c r="V1902" s="22">
        <v>19299.315999999999</v>
      </c>
      <c r="W1902" s="22">
        <v>12935.159</v>
      </c>
      <c r="X1902" s="22">
        <v>8218.1260000000002</v>
      </c>
      <c r="Y1902" s="22">
        <v>3852.0120000000002</v>
      </c>
      <c r="Z1902" s="22">
        <v>1201.204</v>
      </c>
      <c r="AA1902" s="22">
        <v>251.797</v>
      </c>
      <c r="AB1902" s="22">
        <v>30.984000000000002</v>
      </c>
      <c r="AC1902" s="22">
        <v>2.2000000000000002</v>
      </c>
    </row>
    <row r="1903" spans="1:29" ht="11.5">
      <c r="A1903" s="26">
        <v>1886</v>
      </c>
      <c r="B1903" s="24" t="s">
        <v>1059</v>
      </c>
      <c r="C1903" s="32" t="s">
        <v>1193</v>
      </c>
      <c r="D1903" s="23"/>
      <c r="E1903" s="23">
        <v>906</v>
      </c>
      <c r="F1903" s="24" t="s">
        <v>1109</v>
      </c>
      <c r="G1903" s="23">
        <v>1832</v>
      </c>
      <c r="H1903" s="23">
        <v>2000</v>
      </c>
      <c r="I1903" s="22">
        <v>53920.273999999998</v>
      </c>
      <c r="J1903" s="22">
        <v>59770.514999999999</v>
      </c>
      <c r="K1903" s="22">
        <v>75298.646999999997</v>
      </c>
      <c r="L1903" s="22">
        <v>61097.970999999998</v>
      </c>
      <c r="M1903" s="22">
        <v>59544.000999999997</v>
      </c>
      <c r="N1903" s="22">
        <v>73422.380999999994</v>
      </c>
      <c r="O1903" s="22">
        <v>74731.971000000005</v>
      </c>
      <c r="P1903" s="22">
        <v>62337.288999999997</v>
      </c>
      <c r="Q1903" s="22">
        <v>52168.107000000004</v>
      </c>
      <c r="R1903" s="22">
        <v>52690.235999999997</v>
      </c>
      <c r="S1903" s="22">
        <v>39207.53</v>
      </c>
      <c r="T1903" s="22">
        <v>30465.196</v>
      </c>
      <c r="U1903" s="22">
        <v>27204.758000000002</v>
      </c>
      <c r="V1903" s="22">
        <v>22280.835999999999</v>
      </c>
      <c r="W1903" s="22">
        <v>15558.207</v>
      </c>
      <c r="X1903" s="22">
        <v>9004.9840000000004</v>
      </c>
      <c r="Y1903" s="22">
        <v>4713.4579999999996</v>
      </c>
      <c r="Z1903" s="22">
        <v>1722.7360000000001</v>
      </c>
      <c r="AA1903" s="22">
        <v>377.54599999999999</v>
      </c>
      <c r="AB1903" s="22">
        <v>50.52</v>
      </c>
      <c r="AC1903" s="22">
        <v>3.6320000000000001</v>
      </c>
    </row>
    <row r="1904" spans="1:29" ht="11.5">
      <c r="A1904" s="26">
        <v>1887</v>
      </c>
      <c r="B1904" s="24" t="s">
        <v>1059</v>
      </c>
      <c r="C1904" s="32" t="s">
        <v>1193</v>
      </c>
      <c r="D1904" s="23"/>
      <c r="E1904" s="23">
        <v>906</v>
      </c>
      <c r="F1904" s="24" t="s">
        <v>1109</v>
      </c>
      <c r="G1904" s="23">
        <v>1832</v>
      </c>
      <c r="H1904" s="23">
        <v>2005</v>
      </c>
      <c r="I1904" s="22">
        <v>50612.059000000001</v>
      </c>
      <c r="J1904" s="22">
        <v>53647.692000000003</v>
      </c>
      <c r="K1904" s="22">
        <v>59622.038</v>
      </c>
      <c r="L1904" s="22">
        <v>75012.091</v>
      </c>
      <c r="M1904" s="22">
        <v>60654.091</v>
      </c>
      <c r="N1904" s="22">
        <v>59078.48</v>
      </c>
      <c r="O1904" s="22">
        <v>72834.195000000007</v>
      </c>
      <c r="P1904" s="22">
        <v>74059.831000000006</v>
      </c>
      <c r="Q1904" s="22">
        <v>61615.000999999997</v>
      </c>
      <c r="R1904" s="22">
        <v>51383.883999999998</v>
      </c>
      <c r="S1904" s="22">
        <v>51571.201999999997</v>
      </c>
      <c r="T1904" s="22">
        <v>37833.980000000003</v>
      </c>
      <c r="U1904" s="22">
        <v>28651.727999999999</v>
      </c>
      <c r="V1904" s="22">
        <v>24410.601999999999</v>
      </c>
      <c r="W1904" s="22">
        <v>18377.587</v>
      </c>
      <c r="X1904" s="22">
        <v>11142.794</v>
      </c>
      <c r="Y1904" s="22">
        <v>5369.1440000000002</v>
      </c>
      <c r="Z1904" s="22">
        <v>2179.1619999999998</v>
      </c>
      <c r="AA1904" s="22">
        <v>562.57799999999997</v>
      </c>
      <c r="AB1904" s="22">
        <v>80.837999999999994</v>
      </c>
      <c r="AC1904" s="22">
        <v>6.3639999999999999</v>
      </c>
    </row>
    <row r="1905" spans="1:29" ht="11.5">
      <c r="A1905" s="26">
        <v>1888</v>
      </c>
      <c r="B1905" s="24" t="s">
        <v>1059</v>
      </c>
      <c r="C1905" s="32" t="s">
        <v>1193</v>
      </c>
      <c r="D1905" s="23"/>
      <c r="E1905" s="23">
        <v>906</v>
      </c>
      <c r="F1905" s="24" t="s">
        <v>1109</v>
      </c>
      <c r="G1905" s="23">
        <v>1832</v>
      </c>
      <c r="H1905" s="23">
        <v>2010</v>
      </c>
      <c r="I1905" s="22">
        <v>51254.122000000003</v>
      </c>
      <c r="J1905" s="22">
        <v>50433.563999999998</v>
      </c>
      <c r="K1905" s="22">
        <v>53526.775000000001</v>
      </c>
      <c r="L1905" s="22">
        <v>59387.779000000002</v>
      </c>
      <c r="M1905" s="22">
        <v>74531.236000000004</v>
      </c>
      <c r="N1905" s="22">
        <v>60149.288</v>
      </c>
      <c r="O1905" s="22">
        <v>58571.43</v>
      </c>
      <c r="P1905" s="22">
        <v>72186.615000000005</v>
      </c>
      <c r="Q1905" s="22">
        <v>73291.138000000006</v>
      </c>
      <c r="R1905" s="22">
        <v>60766.241999999998</v>
      </c>
      <c r="S1905" s="22">
        <v>50313.277000000002</v>
      </c>
      <c r="T1905" s="22">
        <v>49872.957000000002</v>
      </c>
      <c r="U1905" s="22">
        <v>35696.866000000002</v>
      </c>
      <c r="V1905" s="22">
        <v>25835.79</v>
      </c>
      <c r="W1905" s="22">
        <v>20280.623</v>
      </c>
      <c r="X1905" s="22">
        <v>13279.337</v>
      </c>
      <c r="Y1905" s="22">
        <v>6812.1009999999997</v>
      </c>
      <c r="Z1905" s="22">
        <v>2592.6210000000001</v>
      </c>
      <c r="AA1905" s="22">
        <v>729.31299999999999</v>
      </c>
      <c r="AB1905" s="22">
        <v>124.02200000000001</v>
      </c>
      <c r="AC1905" s="22">
        <v>10.723000000000001</v>
      </c>
    </row>
    <row r="1906" spans="1:29" ht="11.5">
      <c r="A1906" s="26">
        <v>1889</v>
      </c>
      <c r="B1906" s="24" t="s">
        <v>1059</v>
      </c>
      <c r="C1906" s="32" t="s">
        <v>1193</v>
      </c>
      <c r="D1906" s="23"/>
      <c r="E1906" s="23">
        <v>906</v>
      </c>
      <c r="F1906" s="24" t="s">
        <v>1109</v>
      </c>
      <c r="G1906" s="23">
        <v>1832</v>
      </c>
      <c r="H1906" s="23">
        <v>2015</v>
      </c>
      <c r="I1906" s="22">
        <v>52110.663999999997</v>
      </c>
      <c r="J1906" s="22">
        <v>51137.527999999998</v>
      </c>
      <c r="K1906" s="22">
        <v>50309.021999999997</v>
      </c>
      <c r="L1906" s="22">
        <v>53402.442000000003</v>
      </c>
      <c r="M1906" s="22">
        <v>59120.356</v>
      </c>
      <c r="N1906" s="22">
        <v>74242.073000000004</v>
      </c>
      <c r="O1906" s="22">
        <v>59862.453000000001</v>
      </c>
      <c r="P1906" s="22">
        <v>58217.839</v>
      </c>
      <c r="Q1906" s="22">
        <v>71526.260999999999</v>
      </c>
      <c r="R1906" s="22">
        <v>72402.028000000006</v>
      </c>
      <c r="S1906" s="22">
        <v>59666.019</v>
      </c>
      <c r="T1906" s="22">
        <v>48744.728000000003</v>
      </c>
      <c r="U1906" s="22">
        <v>47177.942000000003</v>
      </c>
      <c r="V1906" s="22">
        <v>32257.941999999999</v>
      </c>
      <c r="W1906" s="22">
        <v>21679.738000000001</v>
      </c>
      <c r="X1906" s="22">
        <v>14946.54</v>
      </c>
      <c r="Y1906" s="22">
        <v>8344.9490000000005</v>
      </c>
      <c r="Z1906" s="22">
        <v>3436.0839999999998</v>
      </c>
      <c r="AA1906" s="22">
        <v>926.327</v>
      </c>
      <c r="AB1906" s="22">
        <v>167.67</v>
      </c>
      <c r="AC1906" s="22">
        <v>16.684999999999999</v>
      </c>
    </row>
    <row r="1907" spans="1:29" ht="11.5">
      <c r="A1907" s="26">
        <v>1890</v>
      </c>
      <c r="B1907" s="24" t="s">
        <v>1059</v>
      </c>
      <c r="C1907" s="32" t="s">
        <v>1193</v>
      </c>
      <c r="D1907" s="23"/>
      <c r="E1907" s="23">
        <v>906</v>
      </c>
      <c r="F1907" s="24" t="s">
        <v>1109</v>
      </c>
      <c r="G1907" s="23">
        <v>1832</v>
      </c>
      <c r="H1907" s="23">
        <v>2020</v>
      </c>
      <c r="I1907" s="22">
        <v>49699.481</v>
      </c>
      <c r="J1907" s="22">
        <v>52015.557000000001</v>
      </c>
      <c r="K1907" s="22">
        <v>51055.137999999999</v>
      </c>
      <c r="L1907" s="22">
        <v>50168.612000000001</v>
      </c>
      <c r="M1907" s="22">
        <v>53129.436000000002</v>
      </c>
      <c r="N1907" s="22">
        <v>58779.16</v>
      </c>
      <c r="O1907" s="22">
        <v>73830.255999999994</v>
      </c>
      <c r="P1907" s="22">
        <v>59499.514000000003</v>
      </c>
      <c r="Q1907" s="22">
        <v>57760.135000000002</v>
      </c>
      <c r="R1907" s="22">
        <v>70751.312000000005</v>
      </c>
      <c r="S1907" s="22">
        <v>71180.7</v>
      </c>
      <c r="T1907" s="22">
        <v>58013.264999999999</v>
      </c>
      <c r="U1907" s="22">
        <v>46379.557999999997</v>
      </c>
      <c r="V1907" s="22">
        <v>43129.364000000001</v>
      </c>
      <c r="W1907" s="22">
        <v>27580.126</v>
      </c>
      <c r="X1907" s="22">
        <v>16570.375</v>
      </c>
      <c r="Y1907" s="22">
        <v>9844.4449999999997</v>
      </c>
      <c r="Z1907" s="22">
        <v>4478.1279999999997</v>
      </c>
      <c r="AA1907" s="22">
        <v>1347.21</v>
      </c>
      <c r="AB1907" s="22">
        <v>238.607</v>
      </c>
      <c r="AC1907" s="22">
        <v>25.356999999999999</v>
      </c>
    </row>
    <row r="1908" spans="1:29" ht="11.5">
      <c r="A1908" s="15">
        <v>1891</v>
      </c>
      <c r="B1908" s="13" t="s">
        <v>1059</v>
      </c>
      <c r="C1908" s="14" t="s">
        <v>1194</v>
      </c>
      <c r="D1908" s="12">
        <v>8</v>
      </c>
      <c r="E1908" s="12">
        <v>156</v>
      </c>
      <c r="F1908" s="13" t="s">
        <v>1110</v>
      </c>
      <c r="G1908" s="12">
        <v>906</v>
      </c>
      <c r="H1908" s="12">
        <v>1950</v>
      </c>
      <c r="I1908" s="11">
        <v>39673.730000000003</v>
      </c>
      <c r="J1908" s="11">
        <v>30581.43</v>
      </c>
      <c r="K1908" s="11">
        <v>29491.632000000001</v>
      </c>
      <c r="L1908" s="11">
        <v>27805.596000000001</v>
      </c>
      <c r="M1908" s="11">
        <v>24688.583999999999</v>
      </c>
      <c r="N1908" s="11">
        <v>21732.883999999998</v>
      </c>
      <c r="O1908" s="11">
        <v>21548.42</v>
      </c>
      <c r="P1908" s="11">
        <v>19318.900000000001</v>
      </c>
      <c r="Q1908" s="11">
        <v>16548.267</v>
      </c>
      <c r="R1908" s="11">
        <v>14961.619000000001</v>
      </c>
      <c r="S1908" s="11">
        <v>12255.504999999999</v>
      </c>
      <c r="T1908" s="11">
        <v>10717.553</v>
      </c>
      <c r="U1908" s="11">
        <v>8000.4539999999997</v>
      </c>
      <c r="V1908" s="11">
        <v>5634.9309999999996</v>
      </c>
      <c r="W1908" s="11">
        <v>2926.8389999999999</v>
      </c>
      <c r="X1908" s="11">
        <v>1402.0920000000001</v>
      </c>
      <c r="Y1908" s="11">
        <v>381.17399999999998</v>
      </c>
      <c r="Z1908" s="11">
        <v>59.66</v>
      </c>
      <c r="AA1908" s="11">
        <v>9.5090000000000003</v>
      </c>
      <c r="AB1908" s="11">
        <v>1.002</v>
      </c>
      <c r="AC1908" s="11">
        <v>8.4000000000000005E-2</v>
      </c>
    </row>
    <row r="1909" spans="1:29" ht="11.5">
      <c r="A1909" s="15">
        <v>1892</v>
      </c>
      <c r="B1909" s="13" t="s">
        <v>1059</v>
      </c>
      <c r="C1909" s="14" t="s">
        <v>1194</v>
      </c>
      <c r="D1909" s="12">
        <v>8</v>
      </c>
      <c r="E1909" s="12">
        <v>156</v>
      </c>
      <c r="F1909" s="13" t="s">
        <v>1110</v>
      </c>
      <c r="G1909" s="12">
        <v>906</v>
      </c>
      <c r="H1909" s="12">
        <v>1955</v>
      </c>
      <c r="I1909" s="11">
        <v>53627.476999999999</v>
      </c>
      <c r="J1909" s="11">
        <v>36660.031000000003</v>
      </c>
      <c r="K1909" s="11">
        <v>29422.312999999998</v>
      </c>
      <c r="L1909" s="11">
        <v>28621.661</v>
      </c>
      <c r="M1909" s="11">
        <v>26928.698</v>
      </c>
      <c r="N1909" s="11">
        <v>23880.498</v>
      </c>
      <c r="O1909" s="11">
        <v>20984.848999999998</v>
      </c>
      <c r="P1909" s="11">
        <v>20671.575000000001</v>
      </c>
      <c r="Q1909" s="11">
        <v>18203.754000000001</v>
      </c>
      <c r="R1909" s="11">
        <v>15105.73</v>
      </c>
      <c r="S1909" s="11">
        <v>13259.822</v>
      </c>
      <c r="T1909" s="11">
        <v>10429.911</v>
      </c>
      <c r="U1909" s="11">
        <v>8326.36</v>
      </c>
      <c r="V1909" s="11">
        <v>5488.2169999999996</v>
      </c>
      <c r="W1909" s="11">
        <v>3277.03</v>
      </c>
      <c r="X1909" s="11">
        <v>1274.864</v>
      </c>
      <c r="Y1909" s="11">
        <v>422.04</v>
      </c>
      <c r="Z1909" s="11">
        <v>83.872</v>
      </c>
      <c r="AA1909" s="11">
        <v>9.657</v>
      </c>
      <c r="AB1909" s="11">
        <v>1.0880000000000001</v>
      </c>
      <c r="AC1909" s="11">
        <v>9.5000000000000001E-2</v>
      </c>
    </row>
    <row r="1910" spans="1:29" ht="11.5">
      <c r="A1910" s="15">
        <v>1893</v>
      </c>
      <c r="B1910" s="13" t="s">
        <v>1059</v>
      </c>
      <c r="C1910" s="14" t="s">
        <v>1194</v>
      </c>
      <c r="D1910" s="12">
        <v>8</v>
      </c>
      <c r="E1910" s="12">
        <v>156</v>
      </c>
      <c r="F1910" s="13" t="s">
        <v>1110</v>
      </c>
      <c r="G1910" s="12">
        <v>906</v>
      </c>
      <c r="H1910" s="12">
        <v>1960</v>
      </c>
      <c r="I1910" s="11">
        <v>50115.434999999998</v>
      </c>
      <c r="J1910" s="11">
        <v>49895.137999999999</v>
      </c>
      <c r="K1910" s="11">
        <v>35521.377</v>
      </c>
      <c r="L1910" s="11">
        <v>28667.181</v>
      </c>
      <c r="M1910" s="11">
        <v>27801.040000000001</v>
      </c>
      <c r="N1910" s="11">
        <v>26096.434000000001</v>
      </c>
      <c r="O1910" s="11">
        <v>23082.592000000001</v>
      </c>
      <c r="P1910" s="11">
        <v>20150.071</v>
      </c>
      <c r="Q1910" s="11">
        <v>19542.927</v>
      </c>
      <c r="R1910" s="11">
        <v>16777.809000000001</v>
      </c>
      <c r="S1910" s="11">
        <v>13428.915000000001</v>
      </c>
      <c r="T1910" s="11">
        <v>11084.421</v>
      </c>
      <c r="U1910" s="11">
        <v>7936.009</v>
      </c>
      <c r="V1910" s="11">
        <v>5625.9229999999998</v>
      </c>
      <c r="W1910" s="11">
        <v>3042.3150000000001</v>
      </c>
      <c r="X1910" s="11">
        <v>1268.0609999999999</v>
      </c>
      <c r="Y1910" s="11">
        <v>297.93299999999999</v>
      </c>
      <c r="Z1910" s="11">
        <v>59.576000000000001</v>
      </c>
      <c r="AA1910" s="11">
        <v>8.0449999999999999</v>
      </c>
      <c r="AB1910" s="11">
        <v>0.64100000000000001</v>
      </c>
      <c r="AC1910" s="11">
        <v>6.5000000000000002E-2</v>
      </c>
    </row>
    <row r="1911" spans="1:29" ht="11.5">
      <c r="A1911" s="15">
        <v>1894</v>
      </c>
      <c r="B1911" s="13" t="s">
        <v>1059</v>
      </c>
      <c r="C1911" s="14" t="s">
        <v>1194</v>
      </c>
      <c r="D1911" s="12">
        <v>8</v>
      </c>
      <c r="E1911" s="12">
        <v>156</v>
      </c>
      <c r="F1911" s="13" t="s">
        <v>1110</v>
      </c>
      <c r="G1911" s="12">
        <v>906</v>
      </c>
      <c r="H1911" s="12">
        <v>1965</v>
      </c>
      <c r="I1911" s="11">
        <v>58742.502</v>
      </c>
      <c r="J1911" s="11">
        <v>46558.428</v>
      </c>
      <c r="K1911" s="11">
        <v>48346.690999999999</v>
      </c>
      <c r="L1911" s="11">
        <v>34564.178999999996</v>
      </c>
      <c r="M1911" s="11">
        <v>27797.078000000001</v>
      </c>
      <c r="N1911" s="11">
        <v>26932.383999999998</v>
      </c>
      <c r="O1911" s="11">
        <v>25204.786</v>
      </c>
      <c r="P1911" s="11">
        <v>22133.599999999999</v>
      </c>
      <c r="Q1911" s="11">
        <v>19042.263999999999</v>
      </c>
      <c r="R1911" s="11">
        <v>18035.991999999998</v>
      </c>
      <c r="S1911" s="11">
        <v>14930.513999999999</v>
      </c>
      <c r="T1911" s="11">
        <v>11227.48</v>
      </c>
      <c r="U1911" s="11">
        <v>8484.4150000000009</v>
      </c>
      <c r="V1911" s="11">
        <v>5440.3869999999997</v>
      </c>
      <c r="W1911" s="11">
        <v>3197.261</v>
      </c>
      <c r="X1911" s="11">
        <v>1321.2719999999999</v>
      </c>
      <c r="Y1911" s="11">
        <v>394.60399999999998</v>
      </c>
      <c r="Z1911" s="11">
        <v>64.796999999999997</v>
      </c>
      <c r="AA1911" s="11">
        <v>9.6869999999999994</v>
      </c>
      <c r="AB1911" s="11">
        <v>0.90500000000000003</v>
      </c>
      <c r="AC1911" s="11">
        <v>5.7000000000000002E-2</v>
      </c>
    </row>
    <row r="1912" spans="1:29" ht="11.5">
      <c r="A1912" s="15">
        <v>1895</v>
      </c>
      <c r="B1912" s="13" t="s">
        <v>1059</v>
      </c>
      <c r="C1912" s="14" t="s">
        <v>1194</v>
      </c>
      <c r="D1912" s="12">
        <v>8</v>
      </c>
      <c r="E1912" s="12">
        <v>156</v>
      </c>
      <c r="F1912" s="13" t="s">
        <v>1110</v>
      </c>
      <c r="G1912" s="12">
        <v>906</v>
      </c>
      <c r="H1912" s="12">
        <v>1970</v>
      </c>
      <c r="I1912" s="11">
        <v>69402.971000000005</v>
      </c>
      <c r="J1912" s="11">
        <v>56156.481</v>
      </c>
      <c r="K1912" s="11">
        <v>46011.735000000001</v>
      </c>
      <c r="L1912" s="11">
        <v>47856.207000000002</v>
      </c>
      <c r="M1912" s="11">
        <v>34097.031000000003</v>
      </c>
      <c r="N1912" s="11">
        <v>27340.205999999998</v>
      </c>
      <c r="O1912" s="11">
        <v>26390.151000000002</v>
      </c>
      <c r="P1912" s="11">
        <v>24583.778999999999</v>
      </c>
      <c r="Q1912" s="11">
        <v>21412.174999999999</v>
      </c>
      <c r="R1912" s="11">
        <v>18203.789000000001</v>
      </c>
      <c r="S1912" s="11">
        <v>16951.54</v>
      </c>
      <c r="T1912" s="11">
        <v>13600.674999999999</v>
      </c>
      <c r="U1912" s="11">
        <v>9621.7119999999995</v>
      </c>
      <c r="V1912" s="11">
        <v>6643.3890000000001</v>
      </c>
      <c r="W1912" s="11">
        <v>3818.2109999999998</v>
      </c>
      <c r="X1912" s="11">
        <v>1908.6089999999999</v>
      </c>
      <c r="Y1912" s="11">
        <v>618.84500000000003</v>
      </c>
      <c r="Z1912" s="11">
        <v>132.77000000000001</v>
      </c>
      <c r="AA1912" s="11">
        <v>13.867000000000001</v>
      </c>
      <c r="AB1912" s="11">
        <v>1.2370000000000001</v>
      </c>
      <c r="AC1912" s="11">
        <v>7.5999999999999998E-2</v>
      </c>
    </row>
    <row r="1913" spans="1:29" ht="11.5">
      <c r="A1913" s="15">
        <v>1896</v>
      </c>
      <c r="B1913" s="13" t="s">
        <v>1059</v>
      </c>
      <c r="C1913" s="14" t="s">
        <v>1194</v>
      </c>
      <c r="D1913" s="12">
        <v>8</v>
      </c>
      <c r="E1913" s="12">
        <v>156</v>
      </c>
      <c r="F1913" s="13" t="s">
        <v>1110</v>
      </c>
      <c r="G1913" s="12">
        <v>906</v>
      </c>
      <c r="H1913" s="12">
        <v>1975</v>
      </c>
      <c r="I1913" s="11">
        <v>66088.241999999998</v>
      </c>
      <c r="J1913" s="11">
        <v>67624.759999999995</v>
      </c>
      <c r="K1913" s="11">
        <v>55640.913</v>
      </c>
      <c r="L1913" s="11">
        <v>45681.41</v>
      </c>
      <c r="M1913" s="11">
        <v>47430.209000000003</v>
      </c>
      <c r="N1913" s="11">
        <v>33712.124000000003</v>
      </c>
      <c r="O1913" s="11">
        <v>26985.927</v>
      </c>
      <c r="P1913" s="11">
        <v>25988.365000000002</v>
      </c>
      <c r="Q1913" s="11">
        <v>24106.75</v>
      </c>
      <c r="R1913" s="11">
        <v>20787.702000000001</v>
      </c>
      <c r="S1913" s="11">
        <v>17345.536</v>
      </c>
      <c r="T1913" s="11">
        <v>15677.617</v>
      </c>
      <c r="U1913" s="11">
        <v>11940.338</v>
      </c>
      <c r="V1913" s="11">
        <v>7840.3069999999998</v>
      </c>
      <c r="W1913" s="11">
        <v>4886.3760000000002</v>
      </c>
      <c r="X1913" s="11">
        <v>2376.2579999999998</v>
      </c>
      <c r="Y1913" s="11">
        <v>930.36400000000003</v>
      </c>
      <c r="Z1913" s="11">
        <v>216.83699999999999</v>
      </c>
      <c r="AA1913" s="11">
        <v>29.853000000000002</v>
      </c>
      <c r="AB1913" s="11">
        <v>1.841</v>
      </c>
      <c r="AC1913" s="11">
        <v>0.104</v>
      </c>
    </row>
    <row r="1914" spans="1:29" ht="11.5">
      <c r="A1914" s="15">
        <v>1897</v>
      </c>
      <c r="B1914" s="13" t="s">
        <v>1059</v>
      </c>
      <c r="C1914" s="14" t="s">
        <v>1194</v>
      </c>
      <c r="D1914" s="12">
        <v>8</v>
      </c>
      <c r="E1914" s="12">
        <v>156</v>
      </c>
      <c r="F1914" s="13" t="s">
        <v>1110</v>
      </c>
      <c r="G1914" s="12">
        <v>906</v>
      </c>
      <c r="H1914" s="12">
        <v>1980</v>
      </c>
      <c r="I1914" s="11">
        <v>52366.875</v>
      </c>
      <c r="J1914" s="11">
        <v>64958.712</v>
      </c>
      <c r="K1914" s="11">
        <v>67160.955000000002</v>
      </c>
      <c r="L1914" s="11">
        <v>55388.171000000002</v>
      </c>
      <c r="M1914" s="11">
        <v>45447.771000000001</v>
      </c>
      <c r="N1914" s="11">
        <v>47128.737999999998</v>
      </c>
      <c r="O1914" s="11">
        <v>33436.245000000003</v>
      </c>
      <c r="P1914" s="11">
        <v>26709.634999999998</v>
      </c>
      <c r="Q1914" s="11">
        <v>25626.642</v>
      </c>
      <c r="R1914" s="11">
        <v>23611.616000000002</v>
      </c>
      <c r="S1914" s="11">
        <v>20075.359</v>
      </c>
      <c r="T1914" s="11">
        <v>16367.594999999999</v>
      </c>
      <c r="U1914" s="11">
        <v>14219.735000000001</v>
      </c>
      <c r="V1914" s="11">
        <v>10125.302</v>
      </c>
      <c r="W1914" s="11">
        <v>5983.8890000000001</v>
      </c>
      <c r="X1914" s="11">
        <v>3131.3389999999999</v>
      </c>
      <c r="Y1914" s="11">
        <v>1150.7059999999999</v>
      </c>
      <c r="Z1914" s="11">
        <v>311.887</v>
      </c>
      <c r="AA1914" s="11">
        <v>48.71</v>
      </c>
      <c r="AB1914" s="11">
        <v>4.13</v>
      </c>
      <c r="AC1914" s="11">
        <v>0.157</v>
      </c>
    </row>
    <row r="1915" spans="1:29" ht="11.5">
      <c r="A1915" s="15">
        <v>1898</v>
      </c>
      <c r="B1915" s="13" t="s">
        <v>1059</v>
      </c>
      <c r="C1915" s="14" t="s">
        <v>1194</v>
      </c>
      <c r="D1915" s="12">
        <v>8</v>
      </c>
      <c r="E1915" s="12">
        <v>156</v>
      </c>
      <c r="F1915" s="13" t="s">
        <v>1110</v>
      </c>
      <c r="G1915" s="12">
        <v>906</v>
      </c>
      <c r="H1915" s="12">
        <v>1985</v>
      </c>
      <c r="I1915" s="11">
        <v>53900.673999999999</v>
      </c>
      <c r="J1915" s="11">
        <v>51732.173999999999</v>
      </c>
      <c r="K1915" s="11">
        <v>64612.633000000002</v>
      </c>
      <c r="L1915" s="11">
        <v>66883.278999999995</v>
      </c>
      <c r="M1915" s="11">
        <v>55098.392</v>
      </c>
      <c r="N1915" s="11">
        <v>45164.605000000003</v>
      </c>
      <c r="O1915" s="11">
        <v>46781.639000000003</v>
      </c>
      <c r="P1915" s="11">
        <v>33122.696000000004</v>
      </c>
      <c r="Q1915" s="11">
        <v>26363.382000000001</v>
      </c>
      <c r="R1915" s="11">
        <v>25143.913</v>
      </c>
      <c r="S1915" s="11">
        <v>22880.355</v>
      </c>
      <c r="T1915" s="11">
        <v>19049.306</v>
      </c>
      <c r="U1915" s="11">
        <v>14976.728999999999</v>
      </c>
      <c r="V1915" s="11">
        <v>12269.12</v>
      </c>
      <c r="W1915" s="11">
        <v>7883.942</v>
      </c>
      <c r="X1915" s="11">
        <v>3918.0360000000001</v>
      </c>
      <c r="Y1915" s="11">
        <v>1570.9110000000001</v>
      </c>
      <c r="Z1915" s="11">
        <v>402.89699999999999</v>
      </c>
      <c r="AA1915" s="11">
        <v>74.438000000000002</v>
      </c>
      <c r="AB1915" s="11">
        <v>7.2050000000000001</v>
      </c>
      <c r="AC1915" s="11">
        <v>0.36</v>
      </c>
    </row>
    <row r="1916" spans="1:29" ht="11.5">
      <c r="A1916" s="15">
        <v>1899</v>
      </c>
      <c r="B1916" s="13" t="s">
        <v>1059</v>
      </c>
      <c r="C1916" s="14" t="s">
        <v>1194</v>
      </c>
      <c r="D1916" s="12">
        <v>8</v>
      </c>
      <c r="E1916" s="12">
        <v>156</v>
      </c>
      <c r="F1916" s="13" t="s">
        <v>1110</v>
      </c>
      <c r="G1916" s="12">
        <v>906</v>
      </c>
      <c r="H1916" s="12">
        <v>1990</v>
      </c>
      <c r="I1916" s="11">
        <v>68872.194000000003</v>
      </c>
      <c r="J1916" s="11">
        <v>53316.561000000002</v>
      </c>
      <c r="K1916" s="11">
        <v>51489.006000000001</v>
      </c>
      <c r="L1916" s="11">
        <v>64345.913999999997</v>
      </c>
      <c r="M1916" s="11">
        <v>66518.942999999999</v>
      </c>
      <c r="N1916" s="11">
        <v>54736.019</v>
      </c>
      <c r="O1916" s="11">
        <v>44821.762999999999</v>
      </c>
      <c r="P1916" s="11">
        <v>46359.5</v>
      </c>
      <c r="Q1916" s="11">
        <v>32707.192999999999</v>
      </c>
      <c r="R1916" s="11">
        <v>25902.876</v>
      </c>
      <c r="S1916" s="11">
        <v>24462.06</v>
      </c>
      <c r="T1916" s="11">
        <v>21855.871999999999</v>
      </c>
      <c r="U1916" s="11">
        <v>17583.762999999999</v>
      </c>
      <c r="V1916" s="11">
        <v>13105.87</v>
      </c>
      <c r="W1916" s="11">
        <v>9816.3979999999992</v>
      </c>
      <c r="X1916" s="11">
        <v>5277.93</v>
      </c>
      <c r="Y1916" s="11">
        <v>2004.682</v>
      </c>
      <c r="Z1916" s="11">
        <v>571.30899999999997</v>
      </c>
      <c r="AA1916" s="11">
        <v>99.361999999999995</v>
      </c>
      <c r="AB1916" s="11">
        <v>11.587999999999999</v>
      </c>
      <c r="AC1916" s="11">
        <v>0.67200000000000004</v>
      </c>
    </row>
    <row r="1917" spans="1:29" ht="11.5">
      <c r="A1917" s="15">
        <v>1900</v>
      </c>
      <c r="B1917" s="13" t="s">
        <v>1059</v>
      </c>
      <c r="C1917" s="14" t="s">
        <v>1194</v>
      </c>
      <c r="D1917" s="12">
        <v>8</v>
      </c>
      <c r="E1917" s="12">
        <v>156</v>
      </c>
      <c r="F1917" s="13" t="s">
        <v>1110</v>
      </c>
      <c r="G1917" s="12">
        <v>906</v>
      </c>
      <c r="H1917" s="12">
        <v>1995</v>
      </c>
      <c r="I1917" s="11">
        <v>52950.487000000001</v>
      </c>
      <c r="J1917" s="11">
        <v>68195.956000000006</v>
      </c>
      <c r="K1917" s="11">
        <v>53099.62</v>
      </c>
      <c r="L1917" s="11">
        <v>51260.474000000002</v>
      </c>
      <c r="M1917" s="11">
        <v>63959.915000000001</v>
      </c>
      <c r="N1917" s="11">
        <v>66056.38</v>
      </c>
      <c r="O1917" s="11">
        <v>54300.413</v>
      </c>
      <c r="P1917" s="11">
        <v>44398.559000000001</v>
      </c>
      <c r="Q1917" s="11">
        <v>45779.667000000001</v>
      </c>
      <c r="R1917" s="11">
        <v>32142.267</v>
      </c>
      <c r="S1917" s="11">
        <v>25186.686000000002</v>
      </c>
      <c r="T1917" s="11">
        <v>23318.159</v>
      </c>
      <c r="U1917" s="11">
        <v>20157.378000000001</v>
      </c>
      <c r="V1917" s="11">
        <v>15297.697</v>
      </c>
      <c r="W1917" s="11">
        <v>10265.853999999999</v>
      </c>
      <c r="X1917" s="11">
        <v>6539.3220000000001</v>
      </c>
      <c r="Y1917" s="11">
        <v>2837.6689999999999</v>
      </c>
      <c r="Z1917" s="11">
        <v>781.80600000000004</v>
      </c>
      <c r="AA1917" s="11">
        <v>142.279</v>
      </c>
      <c r="AB1917" s="11">
        <v>15.17</v>
      </c>
      <c r="AC1917" s="11">
        <v>1.107</v>
      </c>
    </row>
    <row r="1918" spans="1:29" ht="11.5">
      <c r="A1918" s="15">
        <v>1901</v>
      </c>
      <c r="B1918" s="13" t="s">
        <v>1059</v>
      </c>
      <c r="C1918" s="14" t="s">
        <v>1194</v>
      </c>
      <c r="D1918" s="12">
        <v>8</v>
      </c>
      <c r="E1918" s="12">
        <v>156</v>
      </c>
      <c r="F1918" s="13" t="s">
        <v>1110</v>
      </c>
      <c r="G1918" s="12">
        <v>906</v>
      </c>
      <c r="H1918" s="12">
        <v>2000</v>
      </c>
      <c r="I1918" s="11">
        <v>47124.480000000003</v>
      </c>
      <c r="J1918" s="11">
        <v>52529.087</v>
      </c>
      <c r="K1918" s="11">
        <v>67972.328999999998</v>
      </c>
      <c r="L1918" s="11">
        <v>52908.19</v>
      </c>
      <c r="M1918" s="11">
        <v>50992.050999999999</v>
      </c>
      <c r="N1918" s="11">
        <v>63568.362999999998</v>
      </c>
      <c r="O1918" s="11">
        <v>65592.255999999994</v>
      </c>
      <c r="P1918" s="11">
        <v>53845.214999999997</v>
      </c>
      <c r="Q1918" s="11">
        <v>43903.89</v>
      </c>
      <c r="R1918" s="11">
        <v>45058.542999999998</v>
      </c>
      <c r="S1918" s="11">
        <v>31312.991999999998</v>
      </c>
      <c r="T1918" s="11">
        <v>24071.552</v>
      </c>
      <c r="U1918" s="11">
        <v>21644.603999999999</v>
      </c>
      <c r="V1918" s="11">
        <v>17699.638999999999</v>
      </c>
      <c r="W1918" s="11">
        <v>12096.53</v>
      </c>
      <c r="X1918" s="11">
        <v>6892.6639999999998</v>
      </c>
      <c r="Y1918" s="11">
        <v>3564.13</v>
      </c>
      <c r="Z1918" s="11">
        <v>1168.239</v>
      </c>
      <c r="AA1918" s="11">
        <v>216.42099999999999</v>
      </c>
      <c r="AB1918" s="11">
        <v>24.899000000000001</v>
      </c>
      <c r="AC1918" s="11">
        <v>1.6830000000000001</v>
      </c>
    </row>
    <row r="1919" spans="1:29" ht="11.5">
      <c r="A1919" s="15">
        <v>1902</v>
      </c>
      <c r="B1919" s="13" t="s">
        <v>1059</v>
      </c>
      <c r="C1919" s="14" t="s">
        <v>1194</v>
      </c>
      <c r="D1919" s="12">
        <v>8</v>
      </c>
      <c r="E1919" s="12">
        <v>156</v>
      </c>
      <c r="F1919" s="13" t="s">
        <v>1110</v>
      </c>
      <c r="G1919" s="12">
        <v>906</v>
      </c>
      <c r="H1919" s="12">
        <v>2005</v>
      </c>
      <c r="I1919" s="11">
        <v>44543</v>
      </c>
      <c r="J1919" s="11">
        <v>46839.404000000002</v>
      </c>
      <c r="K1919" s="11">
        <v>52376.718000000001</v>
      </c>
      <c r="L1919" s="11">
        <v>67692.585000000006</v>
      </c>
      <c r="M1919" s="11">
        <v>52514.052000000003</v>
      </c>
      <c r="N1919" s="11">
        <v>50550.036999999997</v>
      </c>
      <c r="O1919" s="11">
        <v>63015.648000000001</v>
      </c>
      <c r="P1919" s="11">
        <v>64954.637999999999</v>
      </c>
      <c r="Q1919" s="11">
        <v>53199.553999999996</v>
      </c>
      <c r="R1919" s="11">
        <v>43240.775000000001</v>
      </c>
      <c r="S1919" s="11">
        <v>44074.906000000003</v>
      </c>
      <c r="T1919" s="11">
        <v>30194.098999999998</v>
      </c>
      <c r="U1919" s="11">
        <v>22589.089</v>
      </c>
      <c r="V1919" s="11">
        <v>19307.103999999999</v>
      </c>
      <c r="W1919" s="11">
        <v>14347.328</v>
      </c>
      <c r="X1919" s="11">
        <v>8315.4989999999998</v>
      </c>
      <c r="Y1919" s="11">
        <v>3853.4879999999998</v>
      </c>
      <c r="Z1919" s="11">
        <v>1509.3720000000001</v>
      </c>
      <c r="AA1919" s="11">
        <v>327.89</v>
      </c>
      <c r="AB1919" s="11">
        <v>38.031999999999996</v>
      </c>
      <c r="AC1919" s="11">
        <v>2.6819999999999999</v>
      </c>
    </row>
    <row r="1920" spans="1:29" ht="11.5">
      <c r="A1920" s="15">
        <v>1903</v>
      </c>
      <c r="B1920" s="13" t="s">
        <v>1059</v>
      </c>
      <c r="C1920" s="14" t="s">
        <v>1194</v>
      </c>
      <c r="D1920" s="12">
        <v>8</v>
      </c>
      <c r="E1920" s="12">
        <v>156</v>
      </c>
      <c r="F1920" s="13" t="s">
        <v>1110</v>
      </c>
      <c r="G1920" s="12">
        <v>906</v>
      </c>
      <c r="H1920" s="12">
        <v>2010</v>
      </c>
      <c r="I1920" s="11">
        <v>45565.773999999998</v>
      </c>
      <c r="J1920" s="11">
        <v>44357.883999999998</v>
      </c>
      <c r="K1920" s="11">
        <v>46714.332000000002</v>
      </c>
      <c r="L1920" s="11">
        <v>52140.173000000003</v>
      </c>
      <c r="M1920" s="11">
        <v>67253.626000000004</v>
      </c>
      <c r="N1920" s="11">
        <v>52072.593999999997</v>
      </c>
      <c r="O1920" s="11">
        <v>50086.834000000003</v>
      </c>
      <c r="P1920" s="11">
        <v>62418.021999999997</v>
      </c>
      <c r="Q1920" s="11">
        <v>64228.982000000004</v>
      </c>
      <c r="R1920" s="11">
        <v>52430.521000000001</v>
      </c>
      <c r="S1920" s="11">
        <v>42333</v>
      </c>
      <c r="T1920" s="11">
        <v>42590.052000000003</v>
      </c>
      <c r="U1920" s="11">
        <v>28415.406999999999</v>
      </c>
      <c r="V1920" s="11">
        <v>20224.519</v>
      </c>
      <c r="W1920" s="11">
        <v>15743.093999999999</v>
      </c>
      <c r="X1920" s="11">
        <v>9933.0280000000002</v>
      </c>
      <c r="Y1920" s="11">
        <v>4726.6729999999998</v>
      </c>
      <c r="Z1920" s="11">
        <v>1680.1579999999999</v>
      </c>
      <c r="AA1920" s="11">
        <v>435.71100000000001</v>
      </c>
      <c r="AB1920" s="11">
        <v>59.289000000000001</v>
      </c>
      <c r="AC1920" s="11">
        <v>4.3460000000000001</v>
      </c>
    </row>
    <row r="1921" spans="1:29" ht="11.5">
      <c r="A1921" s="15">
        <v>1904</v>
      </c>
      <c r="B1921" s="13" t="s">
        <v>1059</v>
      </c>
      <c r="C1921" s="14" t="s">
        <v>1194</v>
      </c>
      <c r="D1921" s="12">
        <v>8</v>
      </c>
      <c r="E1921" s="12">
        <v>156</v>
      </c>
      <c r="F1921" s="13" t="s">
        <v>1110</v>
      </c>
      <c r="G1921" s="12">
        <v>906</v>
      </c>
      <c r="H1921" s="12">
        <v>2015</v>
      </c>
      <c r="I1921" s="11">
        <v>46437.637999999999</v>
      </c>
      <c r="J1921" s="11">
        <v>45436.987000000001</v>
      </c>
      <c r="K1921" s="11">
        <v>44264.667999999998</v>
      </c>
      <c r="L1921" s="11">
        <v>46554.38</v>
      </c>
      <c r="M1921" s="11">
        <v>51864.603999999999</v>
      </c>
      <c r="N1921" s="11">
        <v>66864.149000000005</v>
      </c>
      <c r="O1921" s="11">
        <v>51711.404999999999</v>
      </c>
      <c r="P1921" s="11">
        <v>49705.968000000001</v>
      </c>
      <c r="Q1921" s="11">
        <v>61857.54</v>
      </c>
      <c r="R1921" s="11">
        <v>63435.589</v>
      </c>
      <c r="S1921" s="11">
        <v>51414.42</v>
      </c>
      <c r="T1921" s="11">
        <v>40972.684000000001</v>
      </c>
      <c r="U1921" s="11">
        <v>40173.472999999998</v>
      </c>
      <c r="V1921" s="11">
        <v>25506.513999999999</v>
      </c>
      <c r="W1921" s="11">
        <v>16608.421999999999</v>
      </c>
      <c r="X1921" s="11">
        <v>11127.053</v>
      </c>
      <c r="Y1921" s="11">
        <v>5816.6940000000004</v>
      </c>
      <c r="Z1921" s="11">
        <v>2143.7359999999999</v>
      </c>
      <c r="AA1921" s="11">
        <v>518.05899999999997</v>
      </c>
      <c r="AB1921" s="11">
        <v>86.423000000000002</v>
      </c>
      <c r="AC1921" s="11">
        <v>7.6</v>
      </c>
    </row>
    <row r="1922" spans="1:29" ht="11.5">
      <c r="A1922" s="15">
        <v>1905</v>
      </c>
      <c r="B1922" s="13" t="s">
        <v>1059</v>
      </c>
      <c r="C1922" s="14" t="s">
        <v>1194</v>
      </c>
      <c r="D1922" s="12">
        <v>8</v>
      </c>
      <c r="E1922" s="12">
        <v>156</v>
      </c>
      <c r="F1922" s="13" t="s">
        <v>1110</v>
      </c>
      <c r="G1922" s="12">
        <v>906</v>
      </c>
      <c r="H1922" s="12">
        <v>2020</v>
      </c>
      <c r="I1922" s="11">
        <v>44456.332000000002</v>
      </c>
      <c r="J1922" s="11">
        <v>46320.144</v>
      </c>
      <c r="K1922" s="11">
        <v>45349.923000000003</v>
      </c>
      <c r="L1922" s="11">
        <v>44103.122000000003</v>
      </c>
      <c r="M1922" s="11">
        <v>46273.864999999998</v>
      </c>
      <c r="N1922" s="11">
        <v>51522.843000000001</v>
      </c>
      <c r="O1922" s="11">
        <v>66443.228000000003</v>
      </c>
      <c r="P1922" s="11">
        <v>51345.506999999998</v>
      </c>
      <c r="Q1922" s="11">
        <v>49289.358999999997</v>
      </c>
      <c r="R1922" s="11">
        <v>61173.349000000002</v>
      </c>
      <c r="S1922" s="11">
        <v>62348.02</v>
      </c>
      <c r="T1922" s="11">
        <v>49958.044999999998</v>
      </c>
      <c r="U1922" s="11">
        <v>38917.285000000003</v>
      </c>
      <c r="V1922" s="11">
        <v>36526.788</v>
      </c>
      <c r="W1922" s="11">
        <v>21425.163</v>
      </c>
      <c r="X1922" s="11">
        <v>12207.276</v>
      </c>
      <c r="Y1922" s="11">
        <v>6883.6289999999999</v>
      </c>
      <c r="Z1922" s="11">
        <v>2843.0839999999998</v>
      </c>
      <c r="AA1922" s="11">
        <v>731.22799999999995</v>
      </c>
      <c r="AB1922" s="11">
        <v>116.377</v>
      </c>
      <c r="AC1922" s="11">
        <v>12.773</v>
      </c>
    </row>
    <row r="1923" spans="1:29" ht="11.5">
      <c r="A1923" s="15">
        <v>1906</v>
      </c>
      <c r="B1923" s="13" t="s">
        <v>1059</v>
      </c>
      <c r="C1923" s="14" t="s">
        <v>1195</v>
      </c>
      <c r="D1923" s="12">
        <v>9</v>
      </c>
      <c r="E1923" s="12">
        <v>344</v>
      </c>
      <c r="F1923" s="13" t="s">
        <v>1110</v>
      </c>
      <c r="G1923" s="12">
        <v>906</v>
      </c>
      <c r="H1923" s="12">
        <v>1950</v>
      </c>
      <c r="I1923" s="11">
        <v>166.9</v>
      </c>
      <c r="J1923" s="11">
        <v>66.8</v>
      </c>
      <c r="K1923" s="11">
        <v>83.7</v>
      </c>
      <c r="L1923" s="11">
        <v>114.9</v>
      </c>
      <c r="M1923" s="11">
        <v>126.6</v>
      </c>
      <c r="N1923" s="11">
        <v>113.499</v>
      </c>
      <c r="O1923" s="11">
        <v>101.20099999999999</v>
      </c>
      <c r="P1923" s="11">
        <v>83.400999999999996</v>
      </c>
      <c r="Q1923" s="11">
        <v>59.2</v>
      </c>
      <c r="R1923" s="11">
        <v>37.6</v>
      </c>
      <c r="S1923" s="11">
        <v>24.8</v>
      </c>
      <c r="T1923" s="11">
        <v>14.5</v>
      </c>
      <c r="U1923" s="11">
        <v>8.1</v>
      </c>
      <c r="V1923" s="11">
        <v>5.9989999999999997</v>
      </c>
      <c r="W1923" s="11">
        <v>3.5009999999999999</v>
      </c>
      <c r="X1923" s="11">
        <v>2</v>
      </c>
      <c r="Y1923" s="11">
        <v>0.96299999999999997</v>
      </c>
      <c r="Z1923" s="11">
        <v>0.39200000000000002</v>
      </c>
      <c r="AA1923" s="11">
        <v>0.11700000000000001</v>
      </c>
      <c r="AB1923" s="11">
        <v>2.4E-2</v>
      </c>
      <c r="AC1923" s="11">
        <v>4.0000000000000001E-3</v>
      </c>
    </row>
    <row r="1924" spans="1:29" ht="11.5">
      <c r="A1924" s="15">
        <v>1907</v>
      </c>
      <c r="B1924" s="13" t="s">
        <v>1059</v>
      </c>
      <c r="C1924" s="14" t="s">
        <v>1195</v>
      </c>
      <c r="D1924" s="12">
        <v>9</v>
      </c>
      <c r="E1924" s="12">
        <v>344</v>
      </c>
      <c r="F1924" s="13" t="s">
        <v>1110</v>
      </c>
      <c r="G1924" s="12">
        <v>906</v>
      </c>
      <c r="H1924" s="12">
        <v>1955</v>
      </c>
      <c r="I1924" s="11">
        <v>213.85300000000001</v>
      </c>
      <c r="J1924" s="11">
        <v>171.54300000000001</v>
      </c>
      <c r="K1924" s="11">
        <v>77.301000000000002</v>
      </c>
      <c r="L1924" s="11">
        <v>91.968000000000004</v>
      </c>
      <c r="M1924" s="11">
        <v>125.943</v>
      </c>
      <c r="N1924" s="11">
        <v>132.81399999999999</v>
      </c>
      <c r="O1924" s="11">
        <v>117.974</v>
      </c>
      <c r="P1924" s="11">
        <v>103.925</v>
      </c>
      <c r="Q1924" s="11">
        <v>84.92</v>
      </c>
      <c r="R1924" s="11">
        <v>59.895000000000003</v>
      </c>
      <c r="S1924" s="11">
        <v>37.549999999999997</v>
      </c>
      <c r="T1924" s="11">
        <v>24.291</v>
      </c>
      <c r="U1924" s="11">
        <v>14.003</v>
      </c>
      <c r="V1924" s="11">
        <v>7.5570000000000004</v>
      </c>
      <c r="W1924" s="11">
        <v>4.9189999999999996</v>
      </c>
      <c r="X1924" s="11">
        <v>2.911</v>
      </c>
      <c r="Y1924" s="11">
        <v>1.0509999999999999</v>
      </c>
      <c r="Z1924" s="11">
        <v>0.28899999999999998</v>
      </c>
      <c r="AA1924" s="11">
        <v>6.3E-2</v>
      </c>
      <c r="AB1924" s="11">
        <v>8.9999999999999993E-3</v>
      </c>
      <c r="AC1924" s="11">
        <v>1E-3</v>
      </c>
    </row>
    <row r="1925" spans="1:29" ht="11.5">
      <c r="A1925" s="15">
        <v>1908</v>
      </c>
      <c r="B1925" s="13" t="s">
        <v>1059</v>
      </c>
      <c r="C1925" s="14" t="s">
        <v>1195</v>
      </c>
      <c r="D1925" s="12">
        <v>9</v>
      </c>
      <c r="E1925" s="12">
        <v>344</v>
      </c>
      <c r="F1925" s="13" t="s">
        <v>1110</v>
      </c>
      <c r="G1925" s="12">
        <v>906</v>
      </c>
      <c r="H1925" s="12">
        <v>1960</v>
      </c>
      <c r="I1925" s="11">
        <v>252.16900000000001</v>
      </c>
      <c r="J1925" s="11">
        <v>218.94900000000001</v>
      </c>
      <c r="K1925" s="11">
        <v>177.19200000000001</v>
      </c>
      <c r="L1925" s="11">
        <v>78.867000000000004</v>
      </c>
      <c r="M1925" s="11">
        <v>115.387</v>
      </c>
      <c r="N1925" s="11">
        <v>137.517</v>
      </c>
      <c r="O1925" s="11">
        <v>139.40600000000001</v>
      </c>
      <c r="P1925" s="11">
        <v>120.628</v>
      </c>
      <c r="Q1925" s="11">
        <v>105.568</v>
      </c>
      <c r="R1925" s="11">
        <v>84.073999999999998</v>
      </c>
      <c r="S1925" s="11">
        <v>57.371000000000002</v>
      </c>
      <c r="T1925" s="11">
        <v>35.371000000000002</v>
      </c>
      <c r="U1925" s="11">
        <v>22.66</v>
      </c>
      <c r="V1925" s="11">
        <v>12.603</v>
      </c>
      <c r="W1925" s="11">
        <v>7.1779999999999999</v>
      </c>
      <c r="X1925" s="11">
        <v>3.1360000000000001</v>
      </c>
      <c r="Y1925" s="11">
        <v>1.327</v>
      </c>
      <c r="Z1925" s="11">
        <v>0.34300000000000003</v>
      </c>
      <c r="AA1925" s="11">
        <v>5.1999999999999998E-2</v>
      </c>
      <c r="AB1925" s="11">
        <v>5.0000000000000001E-3</v>
      </c>
      <c r="AC1925" s="11">
        <v>0</v>
      </c>
    </row>
    <row r="1926" spans="1:29" ht="11.5">
      <c r="A1926" s="15">
        <v>1909</v>
      </c>
      <c r="B1926" s="13" t="s">
        <v>1059</v>
      </c>
      <c r="C1926" s="14" t="s">
        <v>1195</v>
      </c>
      <c r="D1926" s="12">
        <v>9</v>
      </c>
      <c r="E1926" s="12">
        <v>344</v>
      </c>
      <c r="F1926" s="13" t="s">
        <v>1110</v>
      </c>
      <c r="G1926" s="12">
        <v>906</v>
      </c>
      <c r="H1926" s="12">
        <v>1965</v>
      </c>
      <c r="I1926" s="11">
        <v>261.30900000000003</v>
      </c>
      <c r="J1926" s="11">
        <v>248.15</v>
      </c>
      <c r="K1926" s="11">
        <v>207.745</v>
      </c>
      <c r="L1926" s="11">
        <v>164.21899999999999</v>
      </c>
      <c r="M1926" s="11">
        <v>100.955</v>
      </c>
      <c r="N1926" s="11">
        <v>125.685</v>
      </c>
      <c r="O1926" s="11">
        <v>140.017</v>
      </c>
      <c r="P1926" s="11">
        <v>137.107</v>
      </c>
      <c r="Q1926" s="11">
        <v>118.008</v>
      </c>
      <c r="R1926" s="11">
        <v>99.637</v>
      </c>
      <c r="S1926" s="11">
        <v>75.728999999999999</v>
      </c>
      <c r="T1926" s="11">
        <v>50.223999999999997</v>
      </c>
      <c r="U1926" s="11">
        <v>29.893000000000001</v>
      </c>
      <c r="V1926" s="11">
        <v>17.725000000000001</v>
      </c>
      <c r="W1926" s="11">
        <v>8.0039999999999996</v>
      </c>
      <c r="X1926" s="11">
        <v>4.32</v>
      </c>
      <c r="Y1926" s="11">
        <v>1.2090000000000001</v>
      </c>
      <c r="Z1926" s="11">
        <v>0.46600000000000003</v>
      </c>
      <c r="AA1926" s="11">
        <v>6.8000000000000005E-2</v>
      </c>
      <c r="AB1926" s="11">
        <v>4.0000000000000001E-3</v>
      </c>
      <c r="AC1926" s="11">
        <v>0</v>
      </c>
    </row>
    <row r="1927" spans="1:29" ht="11.5">
      <c r="A1927" s="15">
        <v>1910</v>
      </c>
      <c r="B1927" s="13" t="s">
        <v>1059</v>
      </c>
      <c r="C1927" s="14" t="s">
        <v>1195</v>
      </c>
      <c r="D1927" s="12">
        <v>9</v>
      </c>
      <c r="E1927" s="12">
        <v>344</v>
      </c>
      <c r="F1927" s="13" t="s">
        <v>1110</v>
      </c>
      <c r="G1927" s="12">
        <v>906</v>
      </c>
      <c r="H1927" s="12">
        <v>1970</v>
      </c>
      <c r="I1927" s="11">
        <v>201.80799999999999</v>
      </c>
      <c r="J1927" s="11">
        <v>261.267</v>
      </c>
      <c r="K1927" s="11">
        <v>263.22399999999999</v>
      </c>
      <c r="L1927" s="11">
        <v>213.57499999999999</v>
      </c>
      <c r="M1927" s="11">
        <v>164.12899999999999</v>
      </c>
      <c r="N1927" s="11">
        <v>101.58</v>
      </c>
      <c r="O1927" s="11">
        <v>120.83799999999999</v>
      </c>
      <c r="P1927" s="11">
        <v>129.654</v>
      </c>
      <c r="Q1927" s="11">
        <v>132.66300000000001</v>
      </c>
      <c r="R1927" s="11">
        <v>109.488</v>
      </c>
      <c r="S1927" s="11">
        <v>98.784999999999997</v>
      </c>
      <c r="T1927" s="11">
        <v>70.975999999999999</v>
      </c>
      <c r="U1927" s="11">
        <v>49.665999999999997</v>
      </c>
      <c r="V1927" s="11">
        <v>25.981999999999999</v>
      </c>
      <c r="W1927" s="11">
        <v>16.620999999999999</v>
      </c>
      <c r="X1927" s="11">
        <v>4.9210000000000003</v>
      </c>
      <c r="Y1927" s="11">
        <v>2.1030000000000002</v>
      </c>
      <c r="Z1927" s="11">
        <v>0.46300000000000002</v>
      </c>
      <c r="AA1927" s="11">
        <v>0.104</v>
      </c>
      <c r="AB1927" s="11">
        <v>6.0000000000000001E-3</v>
      </c>
      <c r="AC1927" s="11">
        <v>0</v>
      </c>
    </row>
    <row r="1928" spans="1:29" ht="11.5">
      <c r="A1928" s="15">
        <v>1911</v>
      </c>
      <c r="B1928" s="13" t="s">
        <v>1059</v>
      </c>
      <c r="C1928" s="14" t="s">
        <v>1195</v>
      </c>
      <c r="D1928" s="12">
        <v>9</v>
      </c>
      <c r="E1928" s="12">
        <v>344</v>
      </c>
      <c r="F1928" s="13" t="s">
        <v>1110</v>
      </c>
      <c r="G1928" s="12">
        <v>906</v>
      </c>
      <c r="H1928" s="12">
        <v>1975</v>
      </c>
      <c r="I1928" s="11">
        <v>197.95699999999999</v>
      </c>
      <c r="J1928" s="11">
        <v>203.83500000000001</v>
      </c>
      <c r="K1928" s="11">
        <v>275.03300000000002</v>
      </c>
      <c r="L1928" s="11">
        <v>271.14299999999997</v>
      </c>
      <c r="M1928" s="11">
        <v>213.328</v>
      </c>
      <c r="N1928" s="11">
        <v>164.012</v>
      </c>
      <c r="O1928" s="11">
        <v>96.631</v>
      </c>
      <c r="P1928" s="11">
        <v>110.387</v>
      </c>
      <c r="Q1928" s="11">
        <v>124.642</v>
      </c>
      <c r="R1928" s="11">
        <v>123.982</v>
      </c>
      <c r="S1928" s="11">
        <v>108.31</v>
      </c>
      <c r="T1928" s="11">
        <v>93.611000000000004</v>
      </c>
      <c r="U1928" s="11">
        <v>68.759</v>
      </c>
      <c r="V1928" s="11">
        <v>43.52</v>
      </c>
      <c r="W1928" s="11">
        <v>23.321999999999999</v>
      </c>
      <c r="X1928" s="11">
        <v>12.1</v>
      </c>
      <c r="Y1928" s="11">
        <v>3</v>
      </c>
      <c r="Z1928" s="11">
        <v>0.84499999999999997</v>
      </c>
      <c r="AA1928" s="11">
        <v>0.11700000000000001</v>
      </c>
      <c r="AB1928" s="11">
        <v>1.2999999999999999E-2</v>
      </c>
      <c r="AC1928" s="11">
        <v>0</v>
      </c>
    </row>
    <row r="1929" spans="1:29" ht="11.5">
      <c r="A1929" s="15">
        <v>1912</v>
      </c>
      <c r="B1929" s="13" t="s">
        <v>1059</v>
      </c>
      <c r="C1929" s="14" t="s">
        <v>1195</v>
      </c>
      <c r="D1929" s="12">
        <v>9</v>
      </c>
      <c r="E1929" s="12">
        <v>344</v>
      </c>
      <c r="F1929" s="13" t="s">
        <v>1110</v>
      </c>
      <c r="G1929" s="12">
        <v>906</v>
      </c>
      <c r="H1929" s="12">
        <v>1980</v>
      </c>
      <c r="I1929" s="11">
        <v>199.24799999999999</v>
      </c>
      <c r="J1929" s="11">
        <v>207.309</v>
      </c>
      <c r="K1929" s="11">
        <v>228.22300000000001</v>
      </c>
      <c r="L1929" s="11">
        <v>297.52</v>
      </c>
      <c r="M1929" s="11">
        <v>301.226</v>
      </c>
      <c r="N1929" s="11">
        <v>249.97900000000001</v>
      </c>
      <c r="O1929" s="11">
        <v>207.37700000000001</v>
      </c>
      <c r="P1929" s="11">
        <v>122.16500000000001</v>
      </c>
      <c r="Q1929" s="11">
        <v>141.17400000000001</v>
      </c>
      <c r="R1929" s="11">
        <v>137.108</v>
      </c>
      <c r="S1929" s="11">
        <v>133.399</v>
      </c>
      <c r="T1929" s="11">
        <v>105.26600000000001</v>
      </c>
      <c r="U1929" s="11">
        <v>88.995000000000005</v>
      </c>
      <c r="V1929" s="11">
        <v>62.53</v>
      </c>
      <c r="W1929" s="11">
        <v>35.481000000000002</v>
      </c>
      <c r="X1929" s="11">
        <v>17.225000000000001</v>
      </c>
      <c r="Y1929" s="11">
        <v>7.3029999999999999</v>
      </c>
      <c r="Z1929" s="11">
        <v>1.2669999999999999</v>
      </c>
      <c r="AA1929" s="11">
        <v>0.22500000000000001</v>
      </c>
      <c r="AB1929" s="11">
        <v>1.4999999999999999E-2</v>
      </c>
      <c r="AC1929" s="11">
        <v>1E-3</v>
      </c>
    </row>
    <row r="1930" spans="1:29" ht="11.5">
      <c r="A1930" s="15">
        <v>1913</v>
      </c>
      <c r="B1930" s="13" t="s">
        <v>1059</v>
      </c>
      <c r="C1930" s="14" t="s">
        <v>1195</v>
      </c>
      <c r="D1930" s="12">
        <v>9</v>
      </c>
      <c r="E1930" s="12">
        <v>344</v>
      </c>
      <c r="F1930" s="13" t="s">
        <v>1110</v>
      </c>
      <c r="G1930" s="12">
        <v>906</v>
      </c>
      <c r="H1930" s="12">
        <v>1985</v>
      </c>
      <c r="I1930" s="11">
        <v>202.38300000000001</v>
      </c>
      <c r="J1930" s="11">
        <v>215.458</v>
      </c>
      <c r="K1930" s="11">
        <v>227.82499999999999</v>
      </c>
      <c r="L1930" s="11">
        <v>235.351</v>
      </c>
      <c r="M1930" s="11">
        <v>288.495</v>
      </c>
      <c r="N1930" s="11">
        <v>303.7</v>
      </c>
      <c r="O1930" s="11">
        <v>249.84399999999999</v>
      </c>
      <c r="P1930" s="11">
        <v>203.99799999999999</v>
      </c>
      <c r="Q1930" s="11">
        <v>123.77800000000001</v>
      </c>
      <c r="R1930" s="11">
        <v>140.45500000000001</v>
      </c>
      <c r="S1930" s="11">
        <v>142.214</v>
      </c>
      <c r="T1930" s="11">
        <v>125.297</v>
      </c>
      <c r="U1930" s="11">
        <v>101.718</v>
      </c>
      <c r="V1930" s="11">
        <v>74.614999999999995</v>
      </c>
      <c r="W1930" s="11">
        <v>50.508000000000003</v>
      </c>
      <c r="X1930" s="11">
        <v>25.114999999999998</v>
      </c>
      <c r="Y1930" s="11">
        <v>10.455</v>
      </c>
      <c r="Z1930" s="11">
        <v>3.5030000000000001</v>
      </c>
      <c r="AA1930" s="11">
        <v>0.40699999999999997</v>
      </c>
      <c r="AB1930" s="11">
        <v>3.9E-2</v>
      </c>
      <c r="AC1930" s="11">
        <v>1E-3</v>
      </c>
    </row>
    <row r="1931" spans="1:29" ht="11.5">
      <c r="A1931" s="15">
        <v>1914</v>
      </c>
      <c r="B1931" s="13" t="s">
        <v>1059</v>
      </c>
      <c r="C1931" s="14" t="s">
        <v>1195</v>
      </c>
      <c r="D1931" s="12">
        <v>9</v>
      </c>
      <c r="E1931" s="12">
        <v>344</v>
      </c>
      <c r="F1931" s="13" t="s">
        <v>1110</v>
      </c>
      <c r="G1931" s="12">
        <v>906</v>
      </c>
      <c r="H1931" s="12">
        <v>1990</v>
      </c>
      <c r="I1931" s="11">
        <v>190.441</v>
      </c>
      <c r="J1931" s="11">
        <v>209.62899999999999</v>
      </c>
      <c r="K1931" s="11">
        <v>215.898</v>
      </c>
      <c r="L1931" s="11">
        <v>227.90100000000001</v>
      </c>
      <c r="M1931" s="11">
        <v>246.08600000000001</v>
      </c>
      <c r="N1931" s="11">
        <v>302.86</v>
      </c>
      <c r="O1931" s="11">
        <v>315.762</v>
      </c>
      <c r="P1931" s="11">
        <v>252.756</v>
      </c>
      <c r="Q1931" s="11">
        <v>206.851</v>
      </c>
      <c r="R1931" s="11">
        <v>125.536</v>
      </c>
      <c r="S1931" s="11">
        <v>139.649</v>
      </c>
      <c r="T1931" s="11">
        <v>139.04900000000001</v>
      </c>
      <c r="U1931" s="11">
        <v>118.71599999999999</v>
      </c>
      <c r="V1931" s="11">
        <v>92.542000000000002</v>
      </c>
      <c r="W1931" s="11">
        <v>63.816000000000003</v>
      </c>
      <c r="X1931" s="11">
        <v>38.661999999999999</v>
      </c>
      <c r="Y1931" s="11">
        <v>17.34</v>
      </c>
      <c r="Z1931" s="11">
        <v>5.3079999999999998</v>
      </c>
      <c r="AA1931" s="11">
        <v>1.2050000000000001</v>
      </c>
      <c r="AB1931" s="11">
        <v>7.5999999999999998E-2</v>
      </c>
      <c r="AC1931" s="11">
        <v>3.0000000000000001E-3</v>
      </c>
    </row>
    <row r="1932" spans="1:29" ht="11.5">
      <c r="A1932" s="15">
        <v>1915</v>
      </c>
      <c r="B1932" s="13" t="s">
        <v>1059</v>
      </c>
      <c r="C1932" s="14" t="s">
        <v>1195</v>
      </c>
      <c r="D1932" s="12">
        <v>9</v>
      </c>
      <c r="E1932" s="12">
        <v>344</v>
      </c>
      <c r="F1932" s="13" t="s">
        <v>1110</v>
      </c>
      <c r="G1932" s="12">
        <v>906</v>
      </c>
      <c r="H1932" s="12">
        <v>1995</v>
      </c>
      <c r="I1932" s="11">
        <v>172.613</v>
      </c>
      <c r="J1932" s="11">
        <v>195.10400000000001</v>
      </c>
      <c r="K1932" s="11">
        <v>219.804</v>
      </c>
      <c r="L1932" s="11">
        <v>211.518</v>
      </c>
      <c r="M1932" s="11">
        <v>222.923</v>
      </c>
      <c r="N1932" s="11">
        <v>249.60499999999999</v>
      </c>
      <c r="O1932" s="11">
        <v>315.08999999999997</v>
      </c>
      <c r="P1932" s="11">
        <v>319.88200000000001</v>
      </c>
      <c r="Q1932" s="11">
        <v>256.01799999999997</v>
      </c>
      <c r="R1932" s="11">
        <v>216.55600000000001</v>
      </c>
      <c r="S1932" s="11">
        <v>130.31899999999999</v>
      </c>
      <c r="T1932" s="11">
        <v>138.56</v>
      </c>
      <c r="U1932" s="11">
        <v>132.93700000000001</v>
      </c>
      <c r="V1932" s="11">
        <v>109.827</v>
      </c>
      <c r="W1932" s="11">
        <v>77.447999999999993</v>
      </c>
      <c r="X1932" s="11">
        <v>47.232999999999997</v>
      </c>
      <c r="Y1932" s="11">
        <v>25.398</v>
      </c>
      <c r="Z1932" s="11">
        <v>9.1809999999999992</v>
      </c>
      <c r="AA1932" s="11">
        <v>1.946</v>
      </c>
      <c r="AB1932" s="11">
        <v>0.251</v>
      </c>
      <c r="AC1932" s="11">
        <v>6.0000000000000001E-3</v>
      </c>
    </row>
    <row r="1933" spans="1:29" ht="11.5">
      <c r="A1933" s="15">
        <v>1916</v>
      </c>
      <c r="B1933" s="13" t="s">
        <v>1059</v>
      </c>
      <c r="C1933" s="14" t="s">
        <v>1195</v>
      </c>
      <c r="D1933" s="12">
        <v>9</v>
      </c>
      <c r="E1933" s="12">
        <v>344</v>
      </c>
      <c r="F1933" s="13" t="s">
        <v>1110</v>
      </c>
      <c r="G1933" s="12">
        <v>906</v>
      </c>
      <c r="H1933" s="12">
        <v>2000</v>
      </c>
      <c r="I1933" s="11">
        <v>151.82499999999999</v>
      </c>
      <c r="J1933" s="11">
        <v>207.345</v>
      </c>
      <c r="K1933" s="11">
        <v>220.262</v>
      </c>
      <c r="L1933" s="11">
        <v>228.52500000000001</v>
      </c>
      <c r="M1933" s="11">
        <v>223.042</v>
      </c>
      <c r="N1933" s="11">
        <v>241.66200000000001</v>
      </c>
      <c r="O1933" s="11">
        <v>260.87400000000002</v>
      </c>
      <c r="P1933" s="11">
        <v>320.40499999999997</v>
      </c>
      <c r="Q1933" s="11">
        <v>330.71300000000002</v>
      </c>
      <c r="R1933" s="11">
        <v>256.959</v>
      </c>
      <c r="S1933" s="11">
        <v>212.44300000000001</v>
      </c>
      <c r="T1933" s="11">
        <v>125.19</v>
      </c>
      <c r="U1933" s="11">
        <v>136.13499999999999</v>
      </c>
      <c r="V1933" s="11">
        <v>125.276</v>
      </c>
      <c r="W1933" s="11">
        <v>98.347999999999999</v>
      </c>
      <c r="X1933" s="11">
        <v>60.033000000000001</v>
      </c>
      <c r="Y1933" s="11">
        <v>31.64</v>
      </c>
      <c r="Z1933" s="11">
        <v>14.628</v>
      </c>
      <c r="AA1933" s="11">
        <v>3.8639999999999999</v>
      </c>
      <c r="AB1933" s="11">
        <v>0.51500000000000001</v>
      </c>
      <c r="AC1933" s="11">
        <v>3.2000000000000001E-2</v>
      </c>
    </row>
    <row r="1934" spans="1:29" ht="11.5">
      <c r="A1934" s="15">
        <v>1917</v>
      </c>
      <c r="B1934" s="13" t="s">
        <v>1059</v>
      </c>
      <c r="C1934" s="14" t="s">
        <v>1195</v>
      </c>
      <c r="D1934" s="12">
        <v>9</v>
      </c>
      <c r="E1934" s="12">
        <v>344</v>
      </c>
      <c r="F1934" s="13" t="s">
        <v>1110</v>
      </c>
      <c r="G1934" s="12">
        <v>906</v>
      </c>
      <c r="H1934" s="12">
        <v>2005</v>
      </c>
      <c r="I1934" s="11">
        <v>115.41</v>
      </c>
      <c r="J1934" s="11">
        <v>171.35599999999999</v>
      </c>
      <c r="K1934" s="11">
        <v>216.959</v>
      </c>
      <c r="L1934" s="11">
        <v>221.61199999999999</v>
      </c>
      <c r="M1934" s="11">
        <v>221.25299999999999</v>
      </c>
      <c r="N1934" s="11">
        <v>222.84100000000001</v>
      </c>
      <c r="O1934" s="11">
        <v>240.91300000000001</v>
      </c>
      <c r="P1934" s="11">
        <v>253.07</v>
      </c>
      <c r="Q1934" s="11">
        <v>316.75900000000001</v>
      </c>
      <c r="R1934" s="11">
        <v>318.786</v>
      </c>
      <c r="S1934" s="11">
        <v>254.14699999999999</v>
      </c>
      <c r="T1934" s="11">
        <v>200.55699999999999</v>
      </c>
      <c r="U1934" s="11">
        <v>116.449</v>
      </c>
      <c r="V1934" s="11">
        <v>125.95399999999999</v>
      </c>
      <c r="W1934" s="11">
        <v>108.64700000000001</v>
      </c>
      <c r="X1934" s="11">
        <v>78.823999999999998</v>
      </c>
      <c r="Y1934" s="11">
        <v>41.036000000000001</v>
      </c>
      <c r="Z1934" s="11">
        <v>19.28</v>
      </c>
      <c r="AA1934" s="11">
        <v>6.9240000000000004</v>
      </c>
      <c r="AB1934" s="11">
        <v>1.2669999999999999</v>
      </c>
      <c r="AC1934" s="11">
        <v>9.8000000000000004E-2</v>
      </c>
    </row>
    <row r="1935" spans="1:29" ht="11.5">
      <c r="A1935" s="15">
        <v>1918</v>
      </c>
      <c r="B1935" s="13" t="s">
        <v>1059</v>
      </c>
      <c r="C1935" s="14" t="s">
        <v>1195</v>
      </c>
      <c r="D1935" s="12">
        <v>9</v>
      </c>
      <c r="E1935" s="12">
        <v>344</v>
      </c>
      <c r="F1935" s="13" t="s">
        <v>1110</v>
      </c>
      <c r="G1935" s="12">
        <v>906</v>
      </c>
      <c r="H1935" s="12">
        <v>2010</v>
      </c>
      <c r="I1935" s="11">
        <v>125.12</v>
      </c>
      <c r="J1935" s="11">
        <v>131.703</v>
      </c>
      <c r="K1935" s="11">
        <v>180.33600000000001</v>
      </c>
      <c r="L1935" s="11">
        <v>220.708</v>
      </c>
      <c r="M1935" s="11">
        <v>218.87799999999999</v>
      </c>
      <c r="N1935" s="11">
        <v>227.39699999999999</v>
      </c>
      <c r="O1935" s="11">
        <v>223.35400000000001</v>
      </c>
      <c r="P1935" s="11">
        <v>234.78399999999999</v>
      </c>
      <c r="Q1935" s="11">
        <v>247.505</v>
      </c>
      <c r="R1935" s="11">
        <v>303.75799999999998</v>
      </c>
      <c r="S1935" s="11">
        <v>307.54500000000002</v>
      </c>
      <c r="T1935" s="11">
        <v>242.61</v>
      </c>
      <c r="U1935" s="11">
        <v>192.56800000000001</v>
      </c>
      <c r="V1935" s="11">
        <v>111.49299999999999</v>
      </c>
      <c r="W1935" s="11">
        <v>119.626</v>
      </c>
      <c r="X1935" s="11">
        <v>93.399000000000001</v>
      </c>
      <c r="Y1935" s="11">
        <v>59.414000000000001</v>
      </c>
      <c r="Z1935" s="11">
        <v>25.212</v>
      </c>
      <c r="AA1935" s="11">
        <v>8.859</v>
      </c>
      <c r="AB1935" s="11">
        <v>2.052</v>
      </c>
      <c r="AC1935" s="11">
        <v>0.20599999999999999</v>
      </c>
    </row>
    <row r="1936" spans="1:29" ht="11.5">
      <c r="A1936" s="15">
        <v>1919</v>
      </c>
      <c r="B1936" s="13" t="s">
        <v>1059</v>
      </c>
      <c r="C1936" s="14" t="s">
        <v>1195</v>
      </c>
      <c r="D1936" s="12">
        <v>9</v>
      </c>
      <c r="E1936" s="12">
        <v>344</v>
      </c>
      <c r="F1936" s="13" t="s">
        <v>1110</v>
      </c>
      <c r="G1936" s="12">
        <v>906</v>
      </c>
      <c r="H1936" s="12">
        <v>2015</v>
      </c>
      <c r="I1936" s="11">
        <v>145.66499999999999</v>
      </c>
      <c r="J1936" s="11">
        <v>145.92500000000001</v>
      </c>
      <c r="K1936" s="11">
        <v>132.643</v>
      </c>
      <c r="L1936" s="11">
        <v>186.04499999999999</v>
      </c>
      <c r="M1936" s="11">
        <v>222.13499999999999</v>
      </c>
      <c r="N1936" s="11">
        <v>224.21199999999999</v>
      </c>
      <c r="O1936" s="11">
        <v>229.19900000000001</v>
      </c>
      <c r="P1936" s="11">
        <v>224.959</v>
      </c>
      <c r="Q1936" s="11">
        <v>234.233</v>
      </c>
      <c r="R1936" s="11">
        <v>245.15</v>
      </c>
      <c r="S1936" s="11">
        <v>298.88299999999998</v>
      </c>
      <c r="T1936" s="11">
        <v>300.60700000000003</v>
      </c>
      <c r="U1936" s="11">
        <v>233.63</v>
      </c>
      <c r="V1936" s="11">
        <v>181.21199999999999</v>
      </c>
      <c r="W1936" s="11">
        <v>101.672</v>
      </c>
      <c r="X1936" s="11">
        <v>102.26300000000001</v>
      </c>
      <c r="Y1936" s="11">
        <v>71.344999999999999</v>
      </c>
      <c r="Z1936" s="11">
        <v>38.195999999999998</v>
      </c>
      <c r="AA1936" s="11">
        <v>12.246</v>
      </c>
      <c r="AB1936" s="11">
        <v>2.7879999999999998</v>
      </c>
      <c r="AC1936" s="11">
        <v>0.36</v>
      </c>
    </row>
    <row r="1937" spans="1:29" ht="11.5">
      <c r="A1937" s="15">
        <v>1920</v>
      </c>
      <c r="B1937" s="13" t="s">
        <v>1059</v>
      </c>
      <c r="C1937" s="14" t="s">
        <v>1195</v>
      </c>
      <c r="D1937" s="12">
        <v>9</v>
      </c>
      <c r="E1937" s="12">
        <v>344</v>
      </c>
      <c r="F1937" s="13" t="s">
        <v>1110</v>
      </c>
      <c r="G1937" s="12">
        <v>906</v>
      </c>
      <c r="H1937" s="12">
        <v>2020</v>
      </c>
      <c r="I1937" s="11">
        <v>188.529</v>
      </c>
      <c r="J1937" s="11">
        <v>160.58500000000001</v>
      </c>
      <c r="K1937" s="11">
        <v>151</v>
      </c>
      <c r="L1937" s="11">
        <v>137.80199999999999</v>
      </c>
      <c r="M1937" s="11">
        <v>188.89599999999999</v>
      </c>
      <c r="N1937" s="11">
        <v>227.40700000000001</v>
      </c>
      <c r="O1937" s="11">
        <v>227.369</v>
      </c>
      <c r="P1937" s="11">
        <v>231.608</v>
      </c>
      <c r="Q1937" s="11">
        <v>225.68799999999999</v>
      </c>
      <c r="R1937" s="11">
        <v>233.29499999999999</v>
      </c>
      <c r="S1937" s="11">
        <v>245.20599999999999</v>
      </c>
      <c r="T1937" s="11">
        <v>295.02499999999998</v>
      </c>
      <c r="U1937" s="11">
        <v>292.2</v>
      </c>
      <c r="V1937" s="11">
        <v>223.73</v>
      </c>
      <c r="W1937" s="11">
        <v>168.06</v>
      </c>
      <c r="X1937" s="11">
        <v>89.257999999999996</v>
      </c>
      <c r="Y1937" s="11">
        <v>81.400999999999996</v>
      </c>
      <c r="Z1937" s="11">
        <v>47.987000000000002</v>
      </c>
      <c r="AA1937" s="11">
        <v>19.832999999999998</v>
      </c>
      <c r="AB1937" s="11">
        <v>4.226</v>
      </c>
      <c r="AC1937" s="11">
        <v>0.56100000000000005</v>
      </c>
    </row>
    <row r="1938" spans="1:29" ht="11.5">
      <c r="A1938" s="15">
        <v>1921</v>
      </c>
      <c r="B1938" s="13" t="s">
        <v>1059</v>
      </c>
      <c r="C1938" s="14" t="s">
        <v>1196</v>
      </c>
      <c r="D1938" s="12">
        <v>10</v>
      </c>
      <c r="E1938" s="12">
        <v>446</v>
      </c>
      <c r="F1938" s="13" t="s">
        <v>1110</v>
      </c>
      <c r="G1938" s="12">
        <v>906</v>
      </c>
      <c r="H1938" s="12">
        <v>1950</v>
      </c>
      <c r="I1938" s="11">
        <v>11.224</v>
      </c>
      <c r="J1938" s="11">
        <v>8.1750000000000007</v>
      </c>
      <c r="K1938" s="11">
        <v>8.5289999999999999</v>
      </c>
      <c r="L1938" s="11">
        <v>11.327</v>
      </c>
      <c r="M1938" s="11">
        <v>10.863</v>
      </c>
      <c r="N1938" s="11">
        <v>10.172000000000001</v>
      </c>
      <c r="O1938" s="11">
        <v>9.4789999999999992</v>
      </c>
      <c r="P1938" s="11">
        <v>8.8580000000000005</v>
      </c>
      <c r="Q1938" s="11">
        <v>6.98</v>
      </c>
      <c r="R1938" s="11">
        <v>5.3719999999999999</v>
      </c>
      <c r="S1938" s="11">
        <v>3.718</v>
      </c>
      <c r="T1938" s="11">
        <v>2.3140000000000001</v>
      </c>
      <c r="U1938" s="11">
        <v>1.304</v>
      </c>
      <c r="V1938" s="11">
        <v>0.85399999999999998</v>
      </c>
      <c r="W1938" s="11">
        <v>0.55400000000000005</v>
      </c>
      <c r="X1938" s="11">
        <v>0.34499999999999997</v>
      </c>
      <c r="Y1938" s="11">
        <v>0.191</v>
      </c>
      <c r="Z1938" s="11">
        <v>7.0000000000000007E-2</v>
      </c>
      <c r="AA1938" s="11">
        <v>1.6E-2</v>
      </c>
      <c r="AB1938" s="11">
        <v>3.0000000000000001E-3</v>
      </c>
      <c r="AC1938" s="11">
        <v>0</v>
      </c>
    </row>
    <row r="1939" spans="1:29" ht="11.5">
      <c r="A1939" s="15">
        <v>1922</v>
      </c>
      <c r="B1939" s="13" t="s">
        <v>1059</v>
      </c>
      <c r="C1939" s="14" t="s">
        <v>1196</v>
      </c>
      <c r="D1939" s="12">
        <v>10</v>
      </c>
      <c r="E1939" s="12">
        <v>446</v>
      </c>
      <c r="F1939" s="13" t="s">
        <v>1110</v>
      </c>
      <c r="G1939" s="12">
        <v>906</v>
      </c>
      <c r="H1939" s="12">
        <v>1955</v>
      </c>
      <c r="I1939" s="11">
        <v>15.269</v>
      </c>
      <c r="J1939" s="11">
        <v>10.683999999999999</v>
      </c>
      <c r="K1939" s="11">
        <v>7.98</v>
      </c>
      <c r="L1939" s="11">
        <v>6.4240000000000004</v>
      </c>
      <c r="M1939" s="11">
        <v>7.8010000000000002</v>
      </c>
      <c r="N1939" s="11">
        <v>7.61</v>
      </c>
      <c r="O1939" s="11">
        <v>7.5250000000000004</v>
      </c>
      <c r="P1939" s="11">
        <v>7.1390000000000002</v>
      </c>
      <c r="Q1939" s="11">
        <v>6.5439999999999996</v>
      </c>
      <c r="R1939" s="11">
        <v>5.24</v>
      </c>
      <c r="S1939" s="11">
        <v>3.95</v>
      </c>
      <c r="T1939" s="11">
        <v>2.8039999999999998</v>
      </c>
      <c r="U1939" s="11">
        <v>1.7909999999999999</v>
      </c>
      <c r="V1939" s="11">
        <v>1.081</v>
      </c>
      <c r="W1939" s="11">
        <v>0.69</v>
      </c>
      <c r="X1939" s="11">
        <v>0.35799999999999998</v>
      </c>
      <c r="Y1939" s="11">
        <v>0.16600000000000001</v>
      </c>
      <c r="Z1939" s="11">
        <v>5.7000000000000002E-2</v>
      </c>
      <c r="AA1939" s="11">
        <v>0.01</v>
      </c>
      <c r="AB1939" s="11">
        <v>0</v>
      </c>
      <c r="AC1939" s="11">
        <v>0</v>
      </c>
    </row>
    <row r="1940" spans="1:29" ht="11.5">
      <c r="A1940" s="15">
        <v>1923</v>
      </c>
      <c r="B1940" s="13" t="s">
        <v>1059</v>
      </c>
      <c r="C1940" s="14" t="s">
        <v>1196</v>
      </c>
      <c r="D1940" s="12">
        <v>10</v>
      </c>
      <c r="E1940" s="12">
        <v>446</v>
      </c>
      <c r="F1940" s="13" t="s">
        <v>1110</v>
      </c>
      <c r="G1940" s="12">
        <v>906</v>
      </c>
      <c r="H1940" s="12">
        <v>1960</v>
      </c>
      <c r="I1940" s="11">
        <v>12.364000000000001</v>
      </c>
      <c r="J1940" s="11">
        <v>13.552</v>
      </c>
      <c r="K1940" s="11">
        <v>10.445</v>
      </c>
      <c r="L1940" s="11">
        <v>5.9210000000000003</v>
      </c>
      <c r="M1940" s="11">
        <v>4.532</v>
      </c>
      <c r="N1940" s="11">
        <v>4.9829999999999997</v>
      </c>
      <c r="O1940" s="11">
        <v>4.9169999999999998</v>
      </c>
      <c r="P1940" s="11">
        <v>5.2009999999999996</v>
      </c>
      <c r="Q1940" s="11">
        <v>5.0259999999999998</v>
      </c>
      <c r="R1940" s="11">
        <v>4.4859999999999998</v>
      </c>
      <c r="S1940" s="11">
        <v>3.62</v>
      </c>
      <c r="T1940" s="11">
        <v>2.6640000000000001</v>
      </c>
      <c r="U1940" s="11">
        <v>1.9390000000000001</v>
      </c>
      <c r="V1940" s="11">
        <v>1.274</v>
      </c>
      <c r="W1940" s="11">
        <v>0.83099999999999996</v>
      </c>
      <c r="X1940" s="11">
        <v>0.46100000000000002</v>
      </c>
      <c r="Y1940" s="11">
        <v>0.182</v>
      </c>
      <c r="Z1940" s="11">
        <v>5.1999999999999998E-2</v>
      </c>
      <c r="AA1940" s="11">
        <v>8.9999999999999993E-3</v>
      </c>
      <c r="AB1940" s="11">
        <v>0</v>
      </c>
      <c r="AC1940" s="11">
        <v>0</v>
      </c>
    </row>
    <row r="1941" spans="1:29" ht="11.5">
      <c r="A1941" s="15">
        <v>1924</v>
      </c>
      <c r="B1941" s="13" t="s">
        <v>1059</v>
      </c>
      <c r="C1941" s="14" t="s">
        <v>1196</v>
      </c>
      <c r="D1941" s="12">
        <v>10</v>
      </c>
      <c r="E1941" s="12">
        <v>446</v>
      </c>
      <c r="F1941" s="13" t="s">
        <v>1110</v>
      </c>
      <c r="G1941" s="12">
        <v>906</v>
      </c>
      <c r="H1941" s="12">
        <v>1965</v>
      </c>
      <c r="I1941" s="11">
        <v>13.733000000000001</v>
      </c>
      <c r="J1941" s="11">
        <v>16.007999999999999</v>
      </c>
      <c r="K1941" s="11">
        <v>17.352</v>
      </c>
      <c r="L1941" s="11">
        <v>10.263999999999999</v>
      </c>
      <c r="M1941" s="11">
        <v>5.6109999999999998</v>
      </c>
      <c r="N1941" s="11">
        <v>4.1230000000000002</v>
      </c>
      <c r="O1941" s="11">
        <v>5.5579999999999998</v>
      </c>
      <c r="P1941" s="11">
        <v>5.7489999999999997</v>
      </c>
      <c r="Q1941" s="11">
        <v>5.5010000000000003</v>
      </c>
      <c r="R1941" s="11">
        <v>4.7990000000000004</v>
      </c>
      <c r="S1941" s="11">
        <v>4.2489999999999997</v>
      </c>
      <c r="T1941" s="11">
        <v>3.2919999999999998</v>
      </c>
      <c r="U1941" s="11">
        <v>2.3239999999999998</v>
      </c>
      <c r="V1941" s="11">
        <v>1.6930000000000001</v>
      </c>
      <c r="W1941" s="11">
        <v>0.90800000000000003</v>
      </c>
      <c r="X1941" s="11">
        <v>0.55200000000000005</v>
      </c>
      <c r="Y1941" s="11">
        <v>0.23699999999999999</v>
      </c>
      <c r="Z1941" s="11">
        <v>6.0999999999999999E-2</v>
      </c>
      <c r="AA1941" s="11">
        <v>8.0000000000000002E-3</v>
      </c>
      <c r="AB1941" s="11">
        <v>0</v>
      </c>
      <c r="AC1941" s="11">
        <v>0</v>
      </c>
    </row>
    <row r="1942" spans="1:29" ht="11.5">
      <c r="A1942" s="15">
        <v>1925</v>
      </c>
      <c r="B1942" s="13" t="s">
        <v>1059</v>
      </c>
      <c r="C1942" s="14" t="s">
        <v>1196</v>
      </c>
      <c r="D1942" s="12">
        <v>10</v>
      </c>
      <c r="E1942" s="12">
        <v>446</v>
      </c>
      <c r="F1942" s="13" t="s">
        <v>1110</v>
      </c>
      <c r="G1942" s="12">
        <v>906</v>
      </c>
      <c r="H1942" s="12">
        <v>1970</v>
      </c>
      <c r="I1942" s="11">
        <v>10.452</v>
      </c>
      <c r="J1942" s="11">
        <v>17.224</v>
      </c>
      <c r="K1942" s="11">
        <v>21.981999999999999</v>
      </c>
      <c r="L1942" s="11">
        <v>19.911999999999999</v>
      </c>
      <c r="M1942" s="11">
        <v>11.315</v>
      </c>
      <c r="N1942" s="11">
        <v>5.032</v>
      </c>
      <c r="O1942" s="11">
        <v>5.6630000000000003</v>
      </c>
      <c r="P1942" s="11">
        <v>6.367</v>
      </c>
      <c r="Q1942" s="11">
        <v>6.7210000000000001</v>
      </c>
      <c r="R1942" s="11">
        <v>5.76</v>
      </c>
      <c r="S1942" s="11">
        <v>4.5510000000000002</v>
      </c>
      <c r="T1942" s="11">
        <v>4.0270000000000001</v>
      </c>
      <c r="U1942" s="11">
        <v>2.98</v>
      </c>
      <c r="V1942" s="11">
        <v>2.0310000000000001</v>
      </c>
      <c r="W1942" s="11">
        <v>1.482</v>
      </c>
      <c r="X1942" s="11">
        <v>0.71599999999999997</v>
      </c>
      <c r="Y1942" s="11">
        <v>0.316</v>
      </c>
      <c r="Z1942" s="11">
        <v>8.3000000000000004E-2</v>
      </c>
      <c r="AA1942" s="11">
        <v>1.0999999999999999E-2</v>
      </c>
      <c r="AB1942" s="11">
        <v>0</v>
      </c>
      <c r="AC1942" s="11">
        <v>0</v>
      </c>
    </row>
    <row r="1943" spans="1:29" ht="11.5">
      <c r="A1943" s="15">
        <v>1926</v>
      </c>
      <c r="B1943" s="13" t="s">
        <v>1059</v>
      </c>
      <c r="C1943" s="14" t="s">
        <v>1196</v>
      </c>
      <c r="D1943" s="12">
        <v>10</v>
      </c>
      <c r="E1943" s="12">
        <v>446</v>
      </c>
      <c r="F1943" s="13" t="s">
        <v>1110</v>
      </c>
      <c r="G1943" s="12">
        <v>906</v>
      </c>
      <c r="H1943" s="12">
        <v>1975</v>
      </c>
      <c r="I1943" s="11">
        <v>8.3550000000000004</v>
      </c>
      <c r="J1943" s="11">
        <v>10.523</v>
      </c>
      <c r="K1943" s="11">
        <v>15.613</v>
      </c>
      <c r="L1943" s="11">
        <v>19.561</v>
      </c>
      <c r="M1943" s="11">
        <v>17.239999999999998</v>
      </c>
      <c r="N1943" s="11">
        <v>10.949</v>
      </c>
      <c r="O1943" s="11">
        <v>5.74</v>
      </c>
      <c r="P1943" s="11">
        <v>5.7210000000000001</v>
      </c>
      <c r="Q1943" s="11">
        <v>5.681</v>
      </c>
      <c r="R1943" s="11">
        <v>6.0359999999999996</v>
      </c>
      <c r="S1943" s="11">
        <v>5.0010000000000003</v>
      </c>
      <c r="T1943" s="11">
        <v>4.367</v>
      </c>
      <c r="U1943" s="11">
        <v>3.496</v>
      </c>
      <c r="V1943" s="11">
        <v>2.665</v>
      </c>
      <c r="W1943" s="11">
        <v>1.5149999999999999</v>
      </c>
      <c r="X1943" s="11">
        <v>1.0349999999999999</v>
      </c>
      <c r="Y1943" s="11">
        <v>0.39400000000000002</v>
      </c>
      <c r="Z1943" s="11">
        <v>0.123</v>
      </c>
      <c r="AA1943" s="11">
        <v>1.7000000000000001E-2</v>
      </c>
      <c r="AB1943" s="11">
        <v>0</v>
      </c>
      <c r="AC1943" s="11">
        <v>0</v>
      </c>
    </row>
    <row r="1944" spans="1:29" ht="11.5">
      <c r="A1944" s="15">
        <v>1927</v>
      </c>
      <c r="B1944" s="13" t="s">
        <v>1059</v>
      </c>
      <c r="C1944" s="14" t="s">
        <v>1196</v>
      </c>
      <c r="D1944" s="12">
        <v>10</v>
      </c>
      <c r="E1944" s="12">
        <v>446</v>
      </c>
      <c r="F1944" s="13" t="s">
        <v>1110</v>
      </c>
      <c r="G1944" s="12">
        <v>906</v>
      </c>
      <c r="H1944" s="12">
        <v>1980</v>
      </c>
      <c r="I1944" s="11">
        <v>8.39</v>
      </c>
      <c r="J1944" s="11">
        <v>10.305</v>
      </c>
      <c r="K1944" s="11">
        <v>10.757</v>
      </c>
      <c r="L1944" s="11">
        <v>13.824</v>
      </c>
      <c r="M1944" s="11">
        <v>16.684000000000001</v>
      </c>
      <c r="N1944" s="11">
        <v>14.414999999999999</v>
      </c>
      <c r="O1944" s="11">
        <v>10.467000000000001</v>
      </c>
      <c r="P1944" s="11">
        <v>6.3449999999999998</v>
      </c>
      <c r="Q1944" s="11">
        <v>4.8449999999999998</v>
      </c>
      <c r="R1944" s="11">
        <v>4.93</v>
      </c>
      <c r="S1944" s="11">
        <v>5.3380000000000001</v>
      </c>
      <c r="T1944" s="11">
        <v>4.2690000000000001</v>
      </c>
      <c r="U1944" s="11">
        <v>4.2359999999999998</v>
      </c>
      <c r="V1944" s="11">
        <v>2.9380000000000002</v>
      </c>
      <c r="W1944" s="11">
        <v>2.3460000000000001</v>
      </c>
      <c r="X1944" s="11">
        <v>0.98099999999999998</v>
      </c>
      <c r="Y1944" s="11">
        <v>0.73</v>
      </c>
      <c r="Z1944" s="11">
        <v>0.16900000000000001</v>
      </c>
      <c r="AA1944" s="11">
        <v>0.03</v>
      </c>
      <c r="AB1944" s="11">
        <v>2E-3</v>
      </c>
      <c r="AC1944" s="11">
        <v>0</v>
      </c>
    </row>
    <row r="1945" spans="1:29" ht="11.5">
      <c r="A1945" s="15">
        <v>1928</v>
      </c>
      <c r="B1945" s="13" t="s">
        <v>1059</v>
      </c>
      <c r="C1945" s="14" t="s">
        <v>1196</v>
      </c>
      <c r="D1945" s="12">
        <v>10</v>
      </c>
      <c r="E1945" s="12">
        <v>446</v>
      </c>
      <c r="F1945" s="13" t="s">
        <v>1110</v>
      </c>
      <c r="G1945" s="12">
        <v>906</v>
      </c>
      <c r="H1945" s="12">
        <v>1985</v>
      </c>
      <c r="I1945" s="11">
        <v>14.548</v>
      </c>
      <c r="J1945" s="11">
        <v>8.4879999999999995</v>
      </c>
      <c r="K1945" s="11">
        <v>11.208</v>
      </c>
      <c r="L1945" s="11">
        <v>11.260999999999999</v>
      </c>
      <c r="M1945" s="11">
        <v>15.632</v>
      </c>
      <c r="N1945" s="11">
        <v>19.181000000000001</v>
      </c>
      <c r="O1945" s="11">
        <v>16.34</v>
      </c>
      <c r="P1945" s="11">
        <v>11.695</v>
      </c>
      <c r="Q1945" s="11">
        <v>6.7919999999999998</v>
      </c>
      <c r="R1945" s="11">
        <v>5.173</v>
      </c>
      <c r="S1945" s="11">
        <v>5.0350000000000001</v>
      </c>
      <c r="T1945" s="11">
        <v>5.1219999999999999</v>
      </c>
      <c r="U1945" s="11">
        <v>3.9569999999999999</v>
      </c>
      <c r="V1945" s="11">
        <v>3.4780000000000002</v>
      </c>
      <c r="W1945" s="11">
        <v>2.2400000000000002</v>
      </c>
      <c r="X1945" s="11">
        <v>1.776</v>
      </c>
      <c r="Y1945" s="11">
        <v>0.59599999999999997</v>
      </c>
      <c r="Z1945" s="11">
        <v>0.33600000000000002</v>
      </c>
      <c r="AA1945" s="11">
        <v>4.4999999999999998E-2</v>
      </c>
      <c r="AB1945" s="11">
        <v>4.0000000000000001E-3</v>
      </c>
      <c r="AC1945" s="11">
        <v>0</v>
      </c>
    </row>
    <row r="1946" spans="1:29" ht="11.5">
      <c r="A1946" s="15">
        <v>1929</v>
      </c>
      <c r="B1946" s="13" t="s">
        <v>1059</v>
      </c>
      <c r="C1946" s="14" t="s">
        <v>1196</v>
      </c>
      <c r="D1946" s="12">
        <v>10</v>
      </c>
      <c r="E1946" s="12">
        <v>446</v>
      </c>
      <c r="F1946" s="13" t="s">
        <v>1110</v>
      </c>
      <c r="G1946" s="12">
        <v>906</v>
      </c>
      <c r="H1946" s="12">
        <v>1990</v>
      </c>
      <c r="I1946" s="11">
        <v>18.346</v>
      </c>
      <c r="J1946" s="11">
        <v>16.058</v>
      </c>
      <c r="K1946" s="11">
        <v>10.754</v>
      </c>
      <c r="L1946" s="11">
        <v>11.802</v>
      </c>
      <c r="M1946" s="11">
        <v>12.379</v>
      </c>
      <c r="N1946" s="11">
        <v>18.454000000000001</v>
      </c>
      <c r="O1946" s="11">
        <v>21.713999999999999</v>
      </c>
      <c r="P1946" s="11">
        <v>17.553000000000001</v>
      </c>
      <c r="Q1946" s="11">
        <v>12.337999999999999</v>
      </c>
      <c r="R1946" s="11">
        <v>6.391</v>
      </c>
      <c r="S1946" s="11">
        <v>5.4139999999999997</v>
      </c>
      <c r="T1946" s="11">
        <v>4.9470000000000001</v>
      </c>
      <c r="U1946" s="11">
        <v>4.7069999999999999</v>
      </c>
      <c r="V1946" s="11">
        <v>3.4180000000000001</v>
      </c>
      <c r="W1946" s="11">
        <v>2.677</v>
      </c>
      <c r="X1946" s="11">
        <v>1.5449999999999999</v>
      </c>
      <c r="Y1946" s="11">
        <v>0.93400000000000005</v>
      </c>
      <c r="Z1946" s="11">
        <v>0.29399999999999998</v>
      </c>
      <c r="AA1946" s="11">
        <v>0.10199999999999999</v>
      </c>
      <c r="AB1946" s="11">
        <v>6.0000000000000001E-3</v>
      </c>
      <c r="AC1946" s="11">
        <v>0</v>
      </c>
    </row>
    <row r="1947" spans="1:29" ht="11.5">
      <c r="A1947" s="15">
        <v>1930</v>
      </c>
      <c r="B1947" s="13" t="s">
        <v>1059</v>
      </c>
      <c r="C1947" s="14" t="s">
        <v>1196</v>
      </c>
      <c r="D1947" s="12">
        <v>10</v>
      </c>
      <c r="E1947" s="12">
        <v>446</v>
      </c>
      <c r="F1947" s="13" t="s">
        <v>1110</v>
      </c>
      <c r="G1947" s="12">
        <v>906</v>
      </c>
      <c r="H1947" s="12">
        <v>1995</v>
      </c>
      <c r="I1947" s="11">
        <v>15.154</v>
      </c>
      <c r="J1947" s="11">
        <v>18.760000000000002</v>
      </c>
      <c r="K1947" s="11">
        <v>16.244</v>
      </c>
      <c r="L1947" s="11">
        <v>10.926</v>
      </c>
      <c r="M1947" s="11">
        <v>12.385999999999999</v>
      </c>
      <c r="N1947" s="11">
        <v>13.343</v>
      </c>
      <c r="O1947" s="11">
        <v>19.393000000000001</v>
      </c>
      <c r="P1947" s="11">
        <v>22.38</v>
      </c>
      <c r="Q1947" s="11">
        <v>17.863</v>
      </c>
      <c r="R1947" s="11">
        <v>12.494999999999999</v>
      </c>
      <c r="S1947" s="11">
        <v>6.4569999999999999</v>
      </c>
      <c r="T1947" s="11">
        <v>5.3730000000000002</v>
      </c>
      <c r="U1947" s="11">
        <v>4.8230000000000004</v>
      </c>
      <c r="V1947" s="11">
        <v>4.4409999999999998</v>
      </c>
      <c r="W1947" s="11">
        <v>3.0289999999999999</v>
      </c>
      <c r="X1947" s="11">
        <v>2.113</v>
      </c>
      <c r="Y1947" s="11">
        <v>1.0740000000000001</v>
      </c>
      <c r="Z1947" s="11">
        <v>0.48</v>
      </c>
      <c r="AA1947" s="11">
        <v>9.6000000000000002E-2</v>
      </c>
      <c r="AB1947" s="11">
        <v>1.7000000000000001E-2</v>
      </c>
      <c r="AC1947" s="11">
        <v>1E-3</v>
      </c>
    </row>
    <row r="1948" spans="1:29" ht="11.5">
      <c r="A1948" s="15">
        <v>1931</v>
      </c>
      <c r="B1948" s="13" t="s">
        <v>1059</v>
      </c>
      <c r="C1948" s="14" t="s">
        <v>1196</v>
      </c>
      <c r="D1948" s="12">
        <v>10</v>
      </c>
      <c r="E1948" s="12">
        <v>446</v>
      </c>
      <c r="F1948" s="13" t="s">
        <v>1110</v>
      </c>
      <c r="G1948" s="12">
        <v>906</v>
      </c>
      <c r="H1948" s="12">
        <v>2000</v>
      </c>
      <c r="I1948" s="11">
        <v>11.754</v>
      </c>
      <c r="J1948" s="11">
        <v>17.782</v>
      </c>
      <c r="K1948" s="11">
        <v>20.896000000000001</v>
      </c>
      <c r="L1948" s="11">
        <v>16.471</v>
      </c>
      <c r="M1948" s="11">
        <v>11.074999999999999</v>
      </c>
      <c r="N1948" s="11">
        <v>13.771000000000001</v>
      </c>
      <c r="O1948" s="11">
        <v>14.342000000000001</v>
      </c>
      <c r="P1948" s="11">
        <v>21.077000000000002</v>
      </c>
      <c r="Q1948" s="11">
        <v>22.87</v>
      </c>
      <c r="R1948" s="11">
        <v>18.149999999999999</v>
      </c>
      <c r="S1948" s="11">
        <v>12.414</v>
      </c>
      <c r="T1948" s="11">
        <v>6.3129999999999997</v>
      </c>
      <c r="U1948" s="11">
        <v>5.0380000000000003</v>
      </c>
      <c r="V1948" s="11">
        <v>4.5250000000000004</v>
      </c>
      <c r="W1948" s="11">
        <v>3.8980000000000001</v>
      </c>
      <c r="X1948" s="11">
        <v>2.3180000000000001</v>
      </c>
      <c r="Y1948" s="11">
        <v>1.4179999999999999</v>
      </c>
      <c r="Z1948" s="11">
        <v>0.59199999999999997</v>
      </c>
      <c r="AA1948" s="11">
        <v>0.17499999999999999</v>
      </c>
      <c r="AB1948" s="11">
        <v>1.9E-2</v>
      </c>
      <c r="AC1948" s="11">
        <v>2E-3</v>
      </c>
    </row>
    <row r="1949" spans="1:29" ht="11.5">
      <c r="A1949" s="15">
        <v>1932</v>
      </c>
      <c r="B1949" s="13" t="s">
        <v>1059</v>
      </c>
      <c r="C1949" s="14" t="s">
        <v>1196</v>
      </c>
      <c r="D1949" s="12">
        <v>10</v>
      </c>
      <c r="E1949" s="12">
        <v>446</v>
      </c>
      <c r="F1949" s="13" t="s">
        <v>1110</v>
      </c>
      <c r="G1949" s="12">
        <v>906</v>
      </c>
      <c r="H1949" s="12">
        <v>2005</v>
      </c>
      <c r="I1949" s="11">
        <v>9.3010000000000002</v>
      </c>
      <c r="J1949" s="11">
        <v>13.436</v>
      </c>
      <c r="K1949" s="11">
        <v>19.385000000000002</v>
      </c>
      <c r="L1949" s="11">
        <v>22.908000000000001</v>
      </c>
      <c r="M1949" s="11">
        <v>20.167999999999999</v>
      </c>
      <c r="N1949" s="11">
        <v>15.362</v>
      </c>
      <c r="O1949" s="11">
        <v>16.193000000000001</v>
      </c>
      <c r="P1949" s="11">
        <v>16.904</v>
      </c>
      <c r="Q1949" s="11">
        <v>22.588999999999999</v>
      </c>
      <c r="R1949" s="11">
        <v>23.37</v>
      </c>
      <c r="S1949" s="11">
        <v>17.768999999999998</v>
      </c>
      <c r="T1949" s="11">
        <v>11.45</v>
      </c>
      <c r="U1949" s="11">
        <v>6.2</v>
      </c>
      <c r="V1949" s="11">
        <v>4.968</v>
      </c>
      <c r="W1949" s="11">
        <v>3.8809999999999998</v>
      </c>
      <c r="X1949" s="11">
        <v>2.8839999999999999</v>
      </c>
      <c r="Y1949" s="11">
        <v>1.5549999999999999</v>
      </c>
      <c r="Z1949" s="11">
        <v>0.81</v>
      </c>
      <c r="AA1949" s="11">
        <v>0.23</v>
      </c>
      <c r="AB1949" s="11">
        <v>3.6999999999999998E-2</v>
      </c>
      <c r="AC1949" s="11">
        <v>2E-3</v>
      </c>
    </row>
    <row r="1950" spans="1:29" ht="11.5">
      <c r="A1950" s="15">
        <v>1933</v>
      </c>
      <c r="B1950" s="13" t="s">
        <v>1059</v>
      </c>
      <c r="C1950" s="14" t="s">
        <v>1196</v>
      </c>
      <c r="D1950" s="12">
        <v>10</v>
      </c>
      <c r="E1950" s="12">
        <v>446</v>
      </c>
      <c r="F1950" s="13" t="s">
        <v>1110</v>
      </c>
      <c r="G1950" s="12">
        <v>906</v>
      </c>
      <c r="H1950" s="12">
        <v>2010</v>
      </c>
      <c r="I1950" s="11">
        <v>11.895</v>
      </c>
      <c r="J1950" s="11">
        <v>9.9060000000000006</v>
      </c>
      <c r="K1950" s="11">
        <v>14.28</v>
      </c>
      <c r="L1950" s="11">
        <v>20.535</v>
      </c>
      <c r="M1950" s="11">
        <v>27.111000000000001</v>
      </c>
      <c r="N1950" s="11">
        <v>24.312999999999999</v>
      </c>
      <c r="O1950" s="11">
        <v>18.651</v>
      </c>
      <c r="P1950" s="11">
        <v>20.204000000000001</v>
      </c>
      <c r="Q1950" s="11">
        <v>18.832000000000001</v>
      </c>
      <c r="R1950" s="11">
        <v>23.850999999999999</v>
      </c>
      <c r="S1950" s="11">
        <v>22.81</v>
      </c>
      <c r="T1950" s="11">
        <v>18.003</v>
      </c>
      <c r="U1950" s="11">
        <v>11.864000000000001</v>
      </c>
      <c r="V1950" s="11">
        <v>5.3760000000000003</v>
      </c>
      <c r="W1950" s="11">
        <v>4.2759999999999998</v>
      </c>
      <c r="X1950" s="11">
        <v>3.0190000000000001</v>
      </c>
      <c r="Y1950" s="11">
        <v>2.0960000000000001</v>
      </c>
      <c r="Z1950" s="11">
        <v>0.91700000000000004</v>
      </c>
      <c r="AA1950" s="11">
        <v>0.32800000000000001</v>
      </c>
      <c r="AB1950" s="11">
        <v>5.1999999999999998E-2</v>
      </c>
      <c r="AC1950" s="11">
        <v>4.0000000000000001E-3</v>
      </c>
    </row>
    <row r="1951" spans="1:29" ht="11.5">
      <c r="A1951" s="15">
        <v>1934</v>
      </c>
      <c r="B1951" s="13" t="s">
        <v>1059</v>
      </c>
      <c r="C1951" s="14" t="s">
        <v>1196</v>
      </c>
      <c r="D1951" s="12">
        <v>10</v>
      </c>
      <c r="E1951" s="12">
        <v>446</v>
      </c>
      <c r="F1951" s="13" t="s">
        <v>1110</v>
      </c>
      <c r="G1951" s="12">
        <v>906</v>
      </c>
      <c r="H1951" s="12">
        <v>2015</v>
      </c>
      <c r="I1951" s="11">
        <v>16.594000000000001</v>
      </c>
      <c r="J1951" s="11">
        <v>12.349</v>
      </c>
      <c r="K1951" s="11">
        <v>10.265000000000001</v>
      </c>
      <c r="L1951" s="11">
        <v>16.100000000000001</v>
      </c>
      <c r="M1951" s="11">
        <v>23.792000000000002</v>
      </c>
      <c r="N1951" s="11">
        <v>30.01</v>
      </c>
      <c r="O1951" s="11">
        <v>29.024999999999999</v>
      </c>
      <c r="P1951" s="11">
        <v>20.968</v>
      </c>
      <c r="Q1951" s="11">
        <v>21.268999999999998</v>
      </c>
      <c r="R1951" s="11">
        <v>19.420999999999999</v>
      </c>
      <c r="S1951" s="11">
        <v>24.132000000000001</v>
      </c>
      <c r="T1951" s="11">
        <v>22.83</v>
      </c>
      <c r="U1951" s="11">
        <v>17.774000000000001</v>
      </c>
      <c r="V1951" s="11">
        <v>11.430999999999999</v>
      </c>
      <c r="W1951" s="11">
        <v>5.032</v>
      </c>
      <c r="X1951" s="11">
        <v>3.7370000000000001</v>
      </c>
      <c r="Y1951" s="11">
        <v>2.347</v>
      </c>
      <c r="Z1951" s="11">
        <v>1.2809999999999999</v>
      </c>
      <c r="AA1951" s="11">
        <v>0.39500000000000002</v>
      </c>
      <c r="AB1951" s="11">
        <v>8.2000000000000003E-2</v>
      </c>
      <c r="AC1951" s="11">
        <v>7.0000000000000001E-3</v>
      </c>
    </row>
    <row r="1952" spans="1:29" ht="11.5">
      <c r="A1952" s="15">
        <v>1935</v>
      </c>
      <c r="B1952" s="13" t="s">
        <v>1059</v>
      </c>
      <c r="C1952" s="14" t="s">
        <v>1196</v>
      </c>
      <c r="D1952" s="12">
        <v>10</v>
      </c>
      <c r="E1952" s="12">
        <v>446</v>
      </c>
      <c r="F1952" s="13" t="s">
        <v>1110</v>
      </c>
      <c r="G1952" s="12">
        <v>906</v>
      </c>
      <c r="H1952" s="12">
        <v>2020</v>
      </c>
      <c r="I1952" s="11">
        <v>18.367000000000001</v>
      </c>
      <c r="J1952" s="11">
        <v>16.913</v>
      </c>
      <c r="K1952" s="11">
        <v>12.603</v>
      </c>
      <c r="L1952" s="11">
        <v>11.566000000000001</v>
      </c>
      <c r="M1952" s="11">
        <v>18.428000000000001</v>
      </c>
      <c r="N1952" s="11">
        <v>25.998000000000001</v>
      </c>
      <c r="O1952" s="11">
        <v>31.65</v>
      </c>
      <c r="P1952" s="11">
        <v>30.123999999999999</v>
      </c>
      <c r="Q1952" s="11">
        <v>21.673999999999999</v>
      </c>
      <c r="R1952" s="11">
        <v>21.655999999999999</v>
      </c>
      <c r="S1952" s="11">
        <v>19.559000000000001</v>
      </c>
      <c r="T1952" s="11">
        <v>23.956</v>
      </c>
      <c r="U1952" s="11">
        <v>22.359000000000002</v>
      </c>
      <c r="V1952" s="11">
        <v>17.088999999999999</v>
      </c>
      <c r="W1952" s="11">
        <v>10.643000000000001</v>
      </c>
      <c r="X1952" s="11">
        <v>4.4210000000000003</v>
      </c>
      <c r="Y1952" s="11">
        <v>2.93</v>
      </c>
      <c r="Z1952" s="11">
        <v>1.476</v>
      </c>
      <c r="AA1952" s="11">
        <v>0.57399999999999995</v>
      </c>
      <c r="AB1952" s="11">
        <v>0.10299999999999999</v>
      </c>
      <c r="AC1952" s="11">
        <v>1.0999999999999999E-2</v>
      </c>
    </row>
    <row r="1953" spans="1:29" ht="11.5">
      <c r="A1953" s="15">
        <v>1936</v>
      </c>
      <c r="B1953" s="13" t="s">
        <v>1059</v>
      </c>
      <c r="C1953" s="14" t="s">
        <v>1197</v>
      </c>
      <c r="D1953" s="12">
        <v>11</v>
      </c>
      <c r="E1953" s="12">
        <v>158</v>
      </c>
      <c r="F1953" s="13" t="s">
        <v>1110</v>
      </c>
      <c r="G1953" s="12">
        <v>906</v>
      </c>
      <c r="H1953" s="12">
        <v>1950</v>
      </c>
      <c r="I1953" s="11">
        <v>636.89</v>
      </c>
      <c r="J1953" s="11">
        <v>513.71600000000001</v>
      </c>
      <c r="K1953" s="11">
        <v>467.04300000000001</v>
      </c>
      <c r="L1953" s="11">
        <v>390.20600000000002</v>
      </c>
      <c r="M1953" s="11">
        <v>368.59399999999999</v>
      </c>
      <c r="N1953" s="11">
        <v>337.79899999999998</v>
      </c>
      <c r="O1953" s="11">
        <v>304.49700000000001</v>
      </c>
      <c r="P1953" s="11">
        <v>256.19099999999997</v>
      </c>
      <c r="Q1953" s="11">
        <v>193.416</v>
      </c>
      <c r="R1953" s="11">
        <v>148.459</v>
      </c>
      <c r="S1953" s="11">
        <v>104.05</v>
      </c>
      <c r="T1953" s="11">
        <v>78.006</v>
      </c>
      <c r="U1953" s="11">
        <v>52.32</v>
      </c>
      <c r="V1953" s="11">
        <v>30.49</v>
      </c>
      <c r="W1953" s="11">
        <v>16.771000000000001</v>
      </c>
      <c r="X1953" s="11">
        <v>6.3049999999999997</v>
      </c>
      <c r="Y1953" s="11">
        <v>3.1160000000000001</v>
      </c>
      <c r="Z1953" s="11">
        <v>0.26400000000000001</v>
      </c>
      <c r="AA1953" s="11">
        <v>0.02</v>
      </c>
      <c r="AB1953" s="11">
        <v>3.0000000000000001E-3</v>
      </c>
      <c r="AC1953" s="11">
        <v>0</v>
      </c>
    </row>
    <row r="1954" spans="1:29" ht="11.5">
      <c r="A1954" s="15">
        <v>1937</v>
      </c>
      <c r="B1954" s="13" t="s">
        <v>1059</v>
      </c>
      <c r="C1954" s="14" t="s">
        <v>1197</v>
      </c>
      <c r="D1954" s="12">
        <v>11</v>
      </c>
      <c r="E1954" s="12">
        <v>158</v>
      </c>
      <c r="F1954" s="13" t="s">
        <v>1110</v>
      </c>
      <c r="G1954" s="12">
        <v>906</v>
      </c>
      <c r="H1954" s="12">
        <v>1955</v>
      </c>
      <c r="I1954" s="11">
        <v>904.12</v>
      </c>
      <c r="J1954" s="11">
        <v>636.03700000000003</v>
      </c>
      <c r="K1954" s="11">
        <v>519.57500000000005</v>
      </c>
      <c r="L1954" s="11">
        <v>462.63799999999998</v>
      </c>
      <c r="M1954" s="11">
        <v>375.66199999999998</v>
      </c>
      <c r="N1954" s="11">
        <v>356.42899999999997</v>
      </c>
      <c r="O1954" s="11">
        <v>325.75599999999997</v>
      </c>
      <c r="P1954" s="11">
        <v>286.60700000000003</v>
      </c>
      <c r="Q1954" s="11">
        <v>243.904</v>
      </c>
      <c r="R1954" s="11">
        <v>191.57400000000001</v>
      </c>
      <c r="S1954" s="11">
        <v>142.65100000000001</v>
      </c>
      <c r="T1954" s="11">
        <v>100.76300000000001</v>
      </c>
      <c r="U1954" s="11">
        <v>65.305999999999997</v>
      </c>
      <c r="V1954" s="11">
        <v>39.286000000000001</v>
      </c>
      <c r="W1954" s="11">
        <v>26.881</v>
      </c>
      <c r="X1954" s="11">
        <v>11.996</v>
      </c>
      <c r="Y1954" s="11">
        <v>4.0270000000000001</v>
      </c>
      <c r="Z1954" s="11">
        <v>1.1439999999999999</v>
      </c>
      <c r="AA1954" s="11">
        <v>2.7E-2</v>
      </c>
      <c r="AB1954" s="11">
        <v>2E-3</v>
      </c>
      <c r="AC1954" s="11">
        <v>0</v>
      </c>
    </row>
    <row r="1955" spans="1:29" ht="11.5">
      <c r="A1955" s="15">
        <v>1938</v>
      </c>
      <c r="B1955" s="13" t="s">
        <v>1059</v>
      </c>
      <c r="C1955" s="14" t="s">
        <v>1197</v>
      </c>
      <c r="D1955" s="12">
        <v>11</v>
      </c>
      <c r="E1955" s="12">
        <v>158</v>
      </c>
      <c r="F1955" s="13" t="s">
        <v>1110</v>
      </c>
      <c r="G1955" s="12">
        <v>906</v>
      </c>
      <c r="H1955" s="12">
        <v>1960</v>
      </c>
      <c r="I1955" s="11">
        <v>987.04499999999996</v>
      </c>
      <c r="J1955" s="11">
        <v>891.66499999999996</v>
      </c>
      <c r="K1955" s="11">
        <v>626.66999999999996</v>
      </c>
      <c r="L1955" s="11">
        <v>511.71600000000001</v>
      </c>
      <c r="M1955" s="11">
        <v>450.21100000000001</v>
      </c>
      <c r="N1955" s="11">
        <v>370.27</v>
      </c>
      <c r="O1955" s="11">
        <v>351.947</v>
      </c>
      <c r="P1955" s="11">
        <v>320.14100000000002</v>
      </c>
      <c r="Q1955" s="11">
        <v>280.38499999999999</v>
      </c>
      <c r="R1955" s="11">
        <v>236.40199999999999</v>
      </c>
      <c r="S1955" s="11">
        <v>182.56100000000001</v>
      </c>
      <c r="T1955" s="11">
        <v>132.85900000000001</v>
      </c>
      <c r="U1955" s="11">
        <v>89.325999999999993</v>
      </c>
      <c r="V1955" s="11">
        <v>54.884</v>
      </c>
      <c r="W1955" s="11">
        <v>30.183</v>
      </c>
      <c r="X1955" s="11">
        <v>17.640999999999998</v>
      </c>
      <c r="Y1955" s="11">
        <v>6.3330000000000002</v>
      </c>
      <c r="Z1955" s="11">
        <v>1.522</v>
      </c>
      <c r="AA1955" s="11">
        <v>0.26700000000000002</v>
      </c>
      <c r="AB1955" s="11">
        <v>3.0000000000000001E-3</v>
      </c>
      <c r="AC1955" s="11">
        <v>0</v>
      </c>
    </row>
    <row r="1956" spans="1:29" ht="11.5">
      <c r="A1956" s="15">
        <v>1939</v>
      </c>
      <c r="B1956" s="13" t="s">
        <v>1059</v>
      </c>
      <c r="C1956" s="14" t="s">
        <v>1197</v>
      </c>
      <c r="D1956" s="12">
        <v>11</v>
      </c>
      <c r="E1956" s="12">
        <v>158</v>
      </c>
      <c r="F1956" s="13" t="s">
        <v>1110</v>
      </c>
      <c r="G1956" s="12">
        <v>906</v>
      </c>
      <c r="H1956" s="12">
        <v>1965</v>
      </c>
      <c r="I1956" s="11">
        <v>1052.9860000000001</v>
      </c>
      <c r="J1956" s="11">
        <v>982.22900000000004</v>
      </c>
      <c r="K1956" s="11">
        <v>901.94</v>
      </c>
      <c r="L1956" s="11">
        <v>615.66300000000001</v>
      </c>
      <c r="M1956" s="11">
        <v>469.17700000000002</v>
      </c>
      <c r="N1956" s="11">
        <v>450.43900000000002</v>
      </c>
      <c r="O1956" s="11">
        <v>405.05700000000002</v>
      </c>
      <c r="P1956" s="11">
        <v>409.74400000000003</v>
      </c>
      <c r="Q1956" s="11">
        <v>351.65600000000001</v>
      </c>
      <c r="R1956" s="11">
        <v>288.22800000000001</v>
      </c>
      <c r="S1956" s="11">
        <v>238.886</v>
      </c>
      <c r="T1956" s="11">
        <v>182.41900000000001</v>
      </c>
      <c r="U1956" s="11">
        <v>116.46</v>
      </c>
      <c r="V1956" s="11">
        <v>76.557000000000002</v>
      </c>
      <c r="W1956" s="11">
        <v>44.27</v>
      </c>
      <c r="X1956" s="11">
        <v>22.184000000000001</v>
      </c>
      <c r="Y1956" s="11">
        <v>10.507</v>
      </c>
      <c r="Z1956" s="11">
        <v>2.3849999999999998</v>
      </c>
      <c r="AA1956" s="11">
        <v>0.32200000000000001</v>
      </c>
      <c r="AB1956" s="11">
        <v>2.5000000000000001E-2</v>
      </c>
      <c r="AC1956" s="11">
        <v>0</v>
      </c>
    </row>
    <row r="1957" spans="1:29" ht="11.5">
      <c r="A1957" s="15">
        <v>1940</v>
      </c>
      <c r="B1957" s="13" t="s">
        <v>1059</v>
      </c>
      <c r="C1957" s="14" t="s">
        <v>1197</v>
      </c>
      <c r="D1957" s="12">
        <v>11</v>
      </c>
      <c r="E1957" s="12">
        <v>158</v>
      </c>
      <c r="F1957" s="13" t="s">
        <v>1110</v>
      </c>
      <c r="G1957" s="12">
        <v>906</v>
      </c>
      <c r="H1957" s="12">
        <v>1970</v>
      </c>
      <c r="I1957" s="11">
        <v>1026.7239999999999</v>
      </c>
      <c r="J1957" s="11">
        <v>1055.79</v>
      </c>
      <c r="K1957" s="11">
        <v>990.74900000000002</v>
      </c>
      <c r="L1957" s="11">
        <v>917.17600000000004</v>
      </c>
      <c r="M1957" s="11">
        <v>598.221</v>
      </c>
      <c r="N1957" s="11">
        <v>478.23899999999998</v>
      </c>
      <c r="O1957" s="11">
        <v>498.48399999999998</v>
      </c>
      <c r="P1957" s="11">
        <v>456.452</v>
      </c>
      <c r="Q1957" s="11">
        <v>450.90300000000002</v>
      </c>
      <c r="R1957" s="11">
        <v>381.041</v>
      </c>
      <c r="S1957" s="11">
        <v>287.81700000000001</v>
      </c>
      <c r="T1957" s="11">
        <v>243.26900000000001</v>
      </c>
      <c r="U1957" s="11">
        <v>170.13499999999999</v>
      </c>
      <c r="V1957" s="11">
        <v>89.945999999999998</v>
      </c>
      <c r="W1957" s="11">
        <v>50.319000000000003</v>
      </c>
      <c r="X1957" s="11">
        <v>36.953000000000003</v>
      </c>
      <c r="Y1957" s="11">
        <v>21.491</v>
      </c>
      <c r="Z1957" s="11">
        <v>3.633</v>
      </c>
      <c r="AA1957" s="11">
        <v>0.46800000000000003</v>
      </c>
      <c r="AB1957" s="11">
        <v>0.03</v>
      </c>
      <c r="AC1957" s="11">
        <v>1E-3</v>
      </c>
    </row>
    <row r="1958" spans="1:29" ht="11.5">
      <c r="A1958" s="15">
        <v>1941</v>
      </c>
      <c r="B1958" s="13" t="s">
        <v>1059</v>
      </c>
      <c r="C1958" s="14" t="s">
        <v>1197</v>
      </c>
      <c r="D1958" s="12">
        <v>11</v>
      </c>
      <c r="E1958" s="12">
        <v>158</v>
      </c>
      <c r="F1958" s="13" t="s">
        <v>1110</v>
      </c>
      <c r="G1958" s="12">
        <v>906</v>
      </c>
      <c r="H1958" s="12">
        <v>1975</v>
      </c>
      <c r="I1958" s="11">
        <v>987.11</v>
      </c>
      <c r="J1958" s="11">
        <v>1022.739</v>
      </c>
      <c r="K1958" s="11">
        <v>1055.4469999999999</v>
      </c>
      <c r="L1958" s="11">
        <v>984.74699999999996</v>
      </c>
      <c r="M1958" s="11">
        <v>901.37900000000002</v>
      </c>
      <c r="N1958" s="11">
        <v>588.33299999999997</v>
      </c>
      <c r="O1958" s="11">
        <v>474.51400000000001</v>
      </c>
      <c r="P1958" s="11">
        <v>494.27300000000002</v>
      </c>
      <c r="Q1958" s="11">
        <v>449.85700000000003</v>
      </c>
      <c r="R1958" s="11">
        <v>439.91899999999998</v>
      </c>
      <c r="S1958" s="11">
        <v>363.18799999999999</v>
      </c>
      <c r="T1958" s="11">
        <v>266.202</v>
      </c>
      <c r="U1958" s="11">
        <v>218.27199999999999</v>
      </c>
      <c r="V1958" s="11">
        <v>140.87700000000001</v>
      </c>
      <c r="W1958" s="11">
        <v>66.756</v>
      </c>
      <c r="X1958" s="11">
        <v>31.861000000000001</v>
      </c>
      <c r="Y1958" s="11">
        <v>19.263999999999999</v>
      </c>
      <c r="Z1958" s="11">
        <v>9.02</v>
      </c>
      <c r="AA1958" s="11">
        <v>1.0609999999999999</v>
      </c>
      <c r="AB1958" s="11">
        <v>7.2999999999999995E-2</v>
      </c>
      <c r="AC1958" s="11">
        <v>2E-3</v>
      </c>
    </row>
    <row r="1959" spans="1:29" ht="11.5">
      <c r="A1959" s="15">
        <v>1942</v>
      </c>
      <c r="B1959" s="13" t="s">
        <v>1059</v>
      </c>
      <c r="C1959" s="14" t="s">
        <v>1197</v>
      </c>
      <c r="D1959" s="12">
        <v>11</v>
      </c>
      <c r="E1959" s="12">
        <v>158</v>
      </c>
      <c r="F1959" s="13" t="s">
        <v>1110</v>
      </c>
      <c r="G1959" s="12">
        <v>906</v>
      </c>
      <c r="H1959" s="12">
        <v>1980</v>
      </c>
      <c r="I1959" s="11">
        <v>1008.071</v>
      </c>
      <c r="J1959" s="11">
        <v>937.54300000000001</v>
      </c>
      <c r="K1959" s="11">
        <v>991.83500000000004</v>
      </c>
      <c r="L1959" s="11">
        <v>1026.9000000000001</v>
      </c>
      <c r="M1959" s="11">
        <v>956.774</v>
      </c>
      <c r="N1959" s="11">
        <v>831.15899999999999</v>
      </c>
      <c r="O1959" s="11">
        <v>634.03</v>
      </c>
      <c r="P1959" s="11">
        <v>445.28199999999998</v>
      </c>
      <c r="Q1959" s="11">
        <v>435.46199999999999</v>
      </c>
      <c r="R1959" s="11">
        <v>476.79700000000003</v>
      </c>
      <c r="S1959" s="11">
        <v>460.22800000000001</v>
      </c>
      <c r="T1959" s="11">
        <v>386.19600000000003</v>
      </c>
      <c r="U1959" s="11">
        <v>266.45</v>
      </c>
      <c r="V1959" s="11">
        <v>208.41</v>
      </c>
      <c r="W1959" s="11">
        <v>126.991</v>
      </c>
      <c r="X1959" s="11">
        <v>59.423000000000002</v>
      </c>
      <c r="Y1959" s="11">
        <v>22.547999999999998</v>
      </c>
      <c r="Z1959" s="11">
        <v>8.5559999999999992</v>
      </c>
      <c r="AA1959" s="11">
        <v>2.9369999999999998</v>
      </c>
      <c r="AB1959" s="11">
        <v>0.24299999999999999</v>
      </c>
      <c r="AC1959" s="11">
        <v>1.0999999999999999E-2</v>
      </c>
    </row>
    <row r="1960" spans="1:29" ht="11.5">
      <c r="A1960" s="15">
        <v>1943</v>
      </c>
      <c r="B1960" s="13" t="s">
        <v>1059</v>
      </c>
      <c r="C1960" s="14" t="s">
        <v>1197</v>
      </c>
      <c r="D1960" s="12">
        <v>11</v>
      </c>
      <c r="E1960" s="12">
        <v>158</v>
      </c>
      <c r="F1960" s="13" t="s">
        <v>1110</v>
      </c>
      <c r="G1960" s="12">
        <v>906</v>
      </c>
      <c r="H1960" s="12">
        <v>1985</v>
      </c>
      <c r="I1960" s="11">
        <v>1012.376</v>
      </c>
      <c r="J1960" s="11">
        <v>1006.192</v>
      </c>
      <c r="K1960" s="11">
        <v>937.67499999999995</v>
      </c>
      <c r="L1960" s="11">
        <v>997.327</v>
      </c>
      <c r="M1960" s="11">
        <v>1008.965</v>
      </c>
      <c r="N1960" s="11">
        <v>937.91499999999996</v>
      </c>
      <c r="O1960" s="11">
        <v>816.46199999999999</v>
      </c>
      <c r="P1960" s="11">
        <v>625.13300000000004</v>
      </c>
      <c r="Q1960" s="11">
        <v>434.32400000000001</v>
      </c>
      <c r="R1960" s="11">
        <v>422.423</v>
      </c>
      <c r="S1960" s="11">
        <v>457.72300000000001</v>
      </c>
      <c r="T1960" s="11">
        <v>433.66399999999999</v>
      </c>
      <c r="U1960" s="11">
        <v>355.92700000000002</v>
      </c>
      <c r="V1960" s="11">
        <v>234.65199999999999</v>
      </c>
      <c r="W1960" s="11">
        <v>170.09200000000001</v>
      </c>
      <c r="X1960" s="11">
        <v>87.656000000000006</v>
      </c>
      <c r="Y1960" s="11">
        <v>37.640999999999998</v>
      </c>
      <c r="Z1960" s="11">
        <v>10.379</v>
      </c>
      <c r="AA1960" s="11">
        <v>2.8820000000000001</v>
      </c>
      <c r="AB1960" s="11">
        <v>0.61699999999999999</v>
      </c>
      <c r="AC1960" s="11">
        <v>2.8000000000000001E-2</v>
      </c>
    </row>
    <row r="1961" spans="1:29" ht="11.5">
      <c r="A1961" s="15">
        <v>1944</v>
      </c>
      <c r="B1961" s="13" t="s">
        <v>1059</v>
      </c>
      <c r="C1961" s="14" t="s">
        <v>1197</v>
      </c>
      <c r="D1961" s="12">
        <v>11</v>
      </c>
      <c r="E1961" s="12">
        <v>158</v>
      </c>
      <c r="F1961" s="13" t="s">
        <v>1110</v>
      </c>
      <c r="G1961" s="12">
        <v>906</v>
      </c>
      <c r="H1961" s="12">
        <v>1990</v>
      </c>
      <c r="I1961" s="11">
        <v>833.72400000000005</v>
      </c>
      <c r="J1961" s="11">
        <v>993.31899999999996</v>
      </c>
      <c r="K1961" s="11">
        <v>1051.749</v>
      </c>
      <c r="L1961" s="11">
        <v>914.39599999999996</v>
      </c>
      <c r="M1961" s="11">
        <v>965.654</v>
      </c>
      <c r="N1961" s="11">
        <v>1008.643</v>
      </c>
      <c r="O1961" s="11">
        <v>947.61099999999999</v>
      </c>
      <c r="P1961" s="11">
        <v>828.39800000000002</v>
      </c>
      <c r="Q1961" s="11">
        <v>620.19600000000003</v>
      </c>
      <c r="R1961" s="11">
        <v>430.74</v>
      </c>
      <c r="S1961" s="11">
        <v>412.07</v>
      </c>
      <c r="T1961" s="11">
        <v>428.97399999999999</v>
      </c>
      <c r="U1961" s="11">
        <v>393.214</v>
      </c>
      <c r="V1961" s="11">
        <v>315.35000000000002</v>
      </c>
      <c r="W1961" s="11">
        <v>189.85599999999999</v>
      </c>
      <c r="X1961" s="11">
        <v>121.96299999999999</v>
      </c>
      <c r="Y1961" s="11">
        <v>56.527999999999999</v>
      </c>
      <c r="Z1961" s="11">
        <v>17.326000000000001</v>
      </c>
      <c r="AA1961" s="11">
        <v>3.512</v>
      </c>
      <c r="AB1961" s="11">
        <v>0.61399999999999999</v>
      </c>
      <c r="AC1961" s="11">
        <v>6.9000000000000006E-2</v>
      </c>
    </row>
    <row r="1962" spans="1:29" ht="11.5">
      <c r="A1962" s="15">
        <v>1945</v>
      </c>
      <c r="B1962" s="13" t="s">
        <v>1059</v>
      </c>
      <c r="C1962" s="14" t="s">
        <v>1197</v>
      </c>
      <c r="D1962" s="12">
        <v>11</v>
      </c>
      <c r="E1962" s="12">
        <v>158</v>
      </c>
      <c r="F1962" s="13" t="s">
        <v>1110</v>
      </c>
      <c r="G1962" s="12">
        <v>906</v>
      </c>
      <c r="H1962" s="12">
        <v>1995</v>
      </c>
      <c r="I1962" s="11">
        <v>840.68200000000002</v>
      </c>
      <c r="J1962" s="11">
        <v>829.40700000000004</v>
      </c>
      <c r="K1962" s="11">
        <v>982.279</v>
      </c>
      <c r="L1962" s="11">
        <v>1037.912</v>
      </c>
      <c r="M1962" s="11">
        <v>891.43799999999999</v>
      </c>
      <c r="N1962" s="11">
        <v>931.71100000000001</v>
      </c>
      <c r="O1962" s="11">
        <v>993.58799999999997</v>
      </c>
      <c r="P1962" s="11">
        <v>930.74599999999998</v>
      </c>
      <c r="Q1962" s="11">
        <v>806.80200000000002</v>
      </c>
      <c r="R1962" s="11">
        <v>600.45299999999997</v>
      </c>
      <c r="S1962" s="11">
        <v>414.06099999999998</v>
      </c>
      <c r="T1962" s="11">
        <v>391.44799999999998</v>
      </c>
      <c r="U1962" s="11">
        <v>398.46600000000001</v>
      </c>
      <c r="V1962" s="11">
        <v>351.93</v>
      </c>
      <c r="W1962" s="11">
        <v>262.78500000000003</v>
      </c>
      <c r="X1962" s="11">
        <v>140.321</v>
      </c>
      <c r="Y1962" s="11">
        <v>72.992999999999995</v>
      </c>
      <c r="Z1962" s="11">
        <v>27.838999999999999</v>
      </c>
      <c r="AA1962" s="11">
        <v>6.0860000000000003</v>
      </c>
      <c r="AB1962" s="11">
        <v>0.79</v>
      </c>
      <c r="AC1962" s="11">
        <v>8.2000000000000003E-2</v>
      </c>
    </row>
    <row r="1963" spans="1:29" ht="11.5">
      <c r="A1963" s="15">
        <v>1946</v>
      </c>
      <c r="B1963" s="13" t="s">
        <v>1059</v>
      </c>
      <c r="C1963" s="14" t="s">
        <v>1197</v>
      </c>
      <c r="D1963" s="12">
        <v>11</v>
      </c>
      <c r="E1963" s="12">
        <v>158</v>
      </c>
      <c r="F1963" s="13" t="s">
        <v>1110</v>
      </c>
      <c r="G1963" s="12">
        <v>906</v>
      </c>
      <c r="H1963" s="12">
        <v>2000</v>
      </c>
      <c r="I1963" s="11">
        <v>777.15599999999995</v>
      </c>
      <c r="J1963" s="11">
        <v>832.101</v>
      </c>
      <c r="K1963" s="11">
        <v>819.00199999999995</v>
      </c>
      <c r="L1963" s="11">
        <v>966.80899999999997</v>
      </c>
      <c r="M1963" s="11">
        <v>1012.263</v>
      </c>
      <c r="N1963" s="11">
        <v>871.76099999999997</v>
      </c>
      <c r="O1963" s="11">
        <v>917.25300000000004</v>
      </c>
      <c r="P1963" s="11">
        <v>974.49099999999999</v>
      </c>
      <c r="Q1963" s="11">
        <v>912.43600000000004</v>
      </c>
      <c r="R1963" s="11">
        <v>785.88199999999995</v>
      </c>
      <c r="S1963" s="11">
        <v>569.55399999999997</v>
      </c>
      <c r="T1963" s="11">
        <v>379.3</v>
      </c>
      <c r="U1963" s="11">
        <v>354.1</v>
      </c>
      <c r="V1963" s="11">
        <v>351.11399999999998</v>
      </c>
      <c r="W1963" s="11">
        <v>296.50900000000001</v>
      </c>
      <c r="X1963" s="11">
        <v>198.977</v>
      </c>
      <c r="Y1963" s="11">
        <v>89.552000000000007</v>
      </c>
      <c r="Z1963" s="11">
        <v>38.43</v>
      </c>
      <c r="AA1963" s="11">
        <v>10.347</v>
      </c>
      <c r="AB1963" s="11">
        <v>1.4550000000000001</v>
      </c>
      <c r="AC1963" s="11">
        <v>0.11600000000000001</v>
      </c>
    </row>
    <row r="1964" spans="1:29" ht="11.5">
      <c r="A1964" s="15">
        <v>1947</v>
      </c>
      <c r="B1964" s="13" t="s">
        <v>1059</v>
      </c>
      <c r="C1964" s="14" t="s">
        <v>1197</v>
      </c>
      <c r="D1964" s="12">
        <v>11</v>
      </c>
      <c r="E1964" s="12">
        <v>158</v>
      </c>
      <c r="F1964" s="13" t="s">
        <v>1110</v>
      </c>
      <c r="G1964" s="12">
        <v>906</v>
      </c>
      <c r="H1964" s="12">
        <v>2005</v>
      </c>
      <c r="I1964" s="11">
        <v>630.99400000000003</v>
      </c>
      <c r="J1964" s="11">
        <v>781.34199999999998</v>
      </c>
      <c r="K1964" s="11">
        <v>834.60299999999995</v>
      </c>
      <c r="L1964" s="11">
        <v>822.44</v>
      </c>
      <c r="M1964" s="11">
        <v>966.29600000000005</v>
      </c>
      <c r="N1964" s="11">
        <v>1007.997</v>
      </c>
      <c r="O1964" s="11">
        <v>875.04300000000001</v>
      </c>
      <c r="P1964" s="11">
        <v>933.97799999999995</v>
      </c>
      <c r="Q1964" s="11">
        <v>969.06799999999998</v>
      </c>
      <c r="R1964" s="11">
        <v>908.11599999999999</v>
      </c>
      <c r="S1964" s="11">
        <v>766.86800000000005</v>
      </c>
      <c r="T1964" s="11">
        <v>547.101</v>
      </c>
      <c r="U1964" s="11">
        <v>362.80099999999999</v>
      </c>
      <c r="V1964" s="11">
        <v>324.03300000000002</v>
      </c>
      <c r="W1964" s="11">
        <v>312.87799999999999</v>
      </c>
      <c r="X1964" s="11">
        <v>237.63399999999999</v>
      </c>
      <c r="Y1964" s="11">
        <v>140.59</v>
      </c>
      <c r="Z1964" s="11">
        <v>52.128999999999998</v>
      </c>
      <c r="AA1964" s="11">
        <v>16.917000000000002</v>
      </c>
      <c r="AB1964" s="11">
        <v>3.0350000000000001</v>
      </c>
      <c r="AC1964" s="11">
        <v>0.246</v>
      </c>
    </row>
    <row r="1965" spans="1:29" ht="11.5">
      <c r="A1965" s="15">
        <v>1948</v>
      </c>
      <c r="B1965" s="13" t="s">
        <v>1059</v>
      </c>
      <c r="C1965" s="14" t="s">
        <v>1197</v>
      </c>
      <c r="D1965" s="12">
        <v>11</v>
      </c>
      <c r="E1965" s="12">
        <v>158</v>
      </c>
      <c r="F1965" s="13" t="s">
        <v>1110</v>
      </c>
      <c r="G1965" s="12">
        <v>906</v>
      </c>
      <c r="H1965" s="12">
        <v>2010</v>
      </c>
      <c r="I1965" s="11">
        <v>504.02300000000002</v>
      </c>
      <c r="J1965" s="11">
        <v>630.59500000000003</v>
      </c>
      <c r="K1965" s="11">
        <v>782.37</v>
      </c>
      <c r="L1965" s="11">
        <v>835.78499999999997</v>
      </c>
      <c r="M1965" s="11">
        <v>820.73299999999995</v>
      </c>
      <c r="N1965" s="11">
        <v>965.87699999999995</v>
      </c>
      <c r="O1965" s="11">
        <v>1020.502</v>
      </c>
      <c r="P1965" s="11">
        <v>890.05200000000002</v>
      </c>
      <c r="Q1965" s="11">
        <v>931.22699999999998</v>
      </c>
      <c r="R1965" s="11">
        <v>950.55700000000002</v>
      </c>
      <c r="S1965" s="11">
        <v>885.03300000000002</v>
      </c>
      <c r="T1965" s="11">
        <v>749.08900000000006</v>
      </c>
      <c r="U1965" s="11">
        <v>520.29100000000005</v>
      </c>
      <c r="V1965" s="11">
        <v>336.66199999999998</v>
      </c>
      <c r="W1965" s="11">
        <v>286.69099999999997</v>
      </c>
      <c r="X1965" s="11">
        <v>255.298</v>
      </c>
      <c r="Y1965" s="11">
        <v>173.74</v>
      </c>
      <c r="Z1965" s="11">
        <v>85.656000000000006</v>
      </c>
      <c r="AA1965" s="11">
        <v>24.175999999999998</v>
      </c>
      <c r="AB1965" s="11">
        <v>5.3410000000000002</v>
      </c>
      <c r="AC1965" s="11">
        <v>0.54</v>
      </c>
    </row>
    <row r="1966" spans="1:29" ht="11.5">
      <c r="A1966" s="15">
        <v>1949</v>
      </c>
      <c r="B1966" s="13" t="s">
        <v>1059</v>
      </c>
      <c r="C1966" s="14" t="s">
        <v>1197</v>
      </c>
      <c r="D1966" s="12">
        <v>11</v>
      </c>
      <c r="E1966" s="12">
        <v>158</v>
      </c>
      <c r="F1966" s="13" t="s">
        <v>1110</v>
      </c>
      <c r="G1966" s="12">
        <v>906</v>
      </c>
      <c r="H1966" s="12">
        <v>2015</v>
      </c>
      <c r="I1966" s="11">
        <v>532.16499999999996</v>
      </c>
      <c r="J1966" s="11">
        <v>506.64299999999997</v>
      </c>
      <c r="K1966" s="11">
        <v>631.65700000000004</v>
      </c>
      <c r="L1966" s="11">
        <v>783.01</v>
      </c>
      <c r="M1966" s="11">
        <v>834.08399999999995</v>
      </c>
      <c r="N1966" s="11">
        <v>820.51499999999999</v>
      </c>
      <c r="O1966" s="11">
        <v>971.04700000000003</v>
      </c>
      <c r="P1966" s="11">
        <v>1012.652</v>
      </c>
      <c r="Q1966" s="11">
        <v>884.72699999999998</v>
      </c>
      <c r="R1966" s="11">
        <v>913.37400000000002</v>
      </c>
      <c r="S1966" s="11">
        <v>926.75400000000002</v>
      </c>
      <c r="T1966" s="11">
        <v>857.82</v>
      </c>
      <c r="U1966" s="11">
        <v>714.57100000000003</v>
      </c>
      <c r="V1966" s="11">
        <v>483.39499999999998</v>
      </c>
      <c r="W1966" s="11">
        <v>300.43799999999999</v>
      </c>
      <c r="X1966" s="11">
        <v>240.726</v>
      </c>
      <c r="Y1966" s="11">
        <v>191.48699999999999</v>
      </c>
      <c r="Z1966" s="11">
        <v>109.971</v>
      </c>
      <c r="AA1966" s="11">
        <v>41.802999999999997</v>
      </c>
      <c r="AB1966" s="11">
        <v>8.1170000000000009</v>
      </c>
      <c r="AC1966" s="11">
        <v>1.0249999999999999</v>
      </c>
    </row>
    <row r="1967" spans="1:29" ht="11.5">
      <c r="A1967" s="15">
        <v>1950</v>
      </c>
      <c r="B1967" s="13" t="s">
        <v>1059</v>
      </c>
      <c r="C1967" s="14" t="s">
        <v>1197</v>
      </c>
      <c r="D1967" s="12">
        <v>11</v>
      </c>
      <c r="E1967" s="12">
        <v>158</v>
      </c>
      <c r="F1967" s="13" t="s">
        <v>1110</v>
      </c>
      <c r="G1967" s="12">
        <v>906</v>
      </c>
      <c r="H1967" s="12">
        <v>2020</v>
      </c>
      <c r="I1967" s="11">
        <v>523.99900000000002</v>
      </c>
      <c r="J1967" s="11">
        <v>540.94000000000005</v>
      </c>
      <c r="K1967" s="11">
        <v>506.74700000000001</v>
      </c>
      <c r="L1967" s="11">
        <v>632.322</v>
      </c>
      <c r="M1967" s="11">
        <v>781.58299999999997</v>
      </c>
      <c r="N1967" s="11">
        <v>833.60699999999997</v>
      </c>
      <c r="O1967" s="11">
        <v>825.16600000000005</v>
      </c>
      <c r="P1967" s="11">
        <v>964.22199999999998</v>
      </c>
      <c r="Q1967" s="11">
        <v>1005.619</v>
      </c>
      <c r="R1967" s="11">
        <v>869.27700000000004</v>
      </c>
      <c r="S1967" s="11">
        <v>892.48099999999999</v>
      </c>
      <c r="T1967" s="11">
        <v>900.18899999999996</v>
      </c>
      <c r="U1967" s="11">
        <v>820.90499999999997</v>
      </c>
      <c r="V1967" s="11">
        <v>667.28099999999995</v>
      </c>
      <c r="W1967" s="11">
        <v>434.53199999999998</v>
      </c>
      <c r="X1967" s="11">
        <v>255.25700000000001</v>
      </c>
      <c r="Y1967" s="11">
        <v>184.14500000000001</v>
      </c>
      <c r="Z1967" s="11">
        <v>124.43600000000001</v>
      </c>
      <c r="AA1967" s="11">
        <v>55.473999999999997</v>
      </c>
      <c r="AB1967" s="11">
        <v>14.500999999999999</v>
      </c>
      <c r="AC1967" s="11">
        <v>1.63</v>
      </c>
    </row>
    <row r="1968" spans="1:29" ht="11.5">
      <c r="A1968" s="15">
        <v>1951</v>
      </c>
      <c r="B1968" s="13" t="s">
        <v>1059</v>
      </c>
      <c r="C1968" s="14" t="s">
        <v>1198</v>
      </c>
      <c r="D1968" s="12"/>
      <c r="E1968" s="12">
        <v>408</v>
      </c>
      <c r="F1968" s="13" t="s">
        <v>1110</v>
      </c>
      <c r="G1968" s="12">
        <v>906</v>
      </c>
      <c r="H1968" s="12">
        <v>1950</v>
      </c>
      <c r="I1968" s="11">
        <v>767.15200000000004</v>
      </c>
      <c r="J1968" s="11">
        <v>756.13800000000003</v>
      </c>
      <c r="K1968" s="11">
        <v>702.91899999999998</v>
      </c>
      <c r="L1968" s="11">
        <v>507.95499999999998</v>
      </c>
      <c r="M1968" s="11">
        <v>391.69400000000002</v>
      </c>
      <c r="N1968" s="11">
        <v>322.26499999999999</v>
      </c>
      <c r="O1968" s="11">
        <v>281.99900000000002</v>
      </c>
      <c r="P1968" s="11">
        <v>259.39</v>
      </c>
      <c r="Q1968" s="11">
        <v>197.82300000000001</v>
      </c>
      <c r="R1968" s="11">
        <v>177.12700000000001</v>
      </c>
      <c r="S1968" s="11">
        <v>152.846</v>
      </c>
      <c r="T1968" s="11">
        <v>127.373</v>
      </c>
      <c r="U1968" s="11">
        <v>94.733999999999995</v>
      </c>
      <c r="V1968" s="11">
        <v>70.852000000000004</v>
      </c>
      <c r="W1968" s="11">
        <v>35.424999999999997</v>
      </c>
      <c r="X1968" s="11">
        <v>18.707999999999998</v>
      </c>
      <c r="Y1968" s="11">
        <v>5.5720000000000001</v>
      </c>
      <c r="Z1968" s="11">
        <v>1.593</v>
      </c>
      <c r="AA1968" s="11">
        <v>0.23799999999999999</v>
      </c>
      <c r="AB1968" s="11">
        <v>0.02</v>
      </c>
      <c r="AC1968" s="11">
        <v>1E-3</v>
      </c>
    </row>
    <row r="1969" spans="1:29" ht="11.5">
      <c r="A1969" s="15">
        <v>1952</v>
      </c>
      <c r="B1969" s="13" t="s">
        <v>1059</v>
      </c>
      <c r="C1969" s="14" t="s">
        <v>1198</v>
      </c>
      <c r="D1969" s="12"/>
      <c r="E1969" s="12">
        <v>408</v>
      </c>
      <c r="F1969" s="13" t="s">
        <v>1110</v>
      </c>
      <c r="G1969" s="12">
        <v>906</v>
      </c>
      <c r="H1969" s="12">
        <v>1955</v>
      </c>
      <c r="I1969" s="11">
        <v>505.92</v>
      </c>
      <c r="J1969" s="11">
        <v>686.77099999999996</v>
      </c>
      <c r="K1969" s="11">
        <v>723.40700000000004</v>
      </c>
      <c r="L1969" s="11">
        <v>658.6</v>
      </c>
      <c r="M1969" s="11">
        <v>424.63</v>
      </c>
      <c r="N1969" s="11">
        <v>291.16899999999998</v>
      </c>
      <c r="O1969" s="11">
        <v>239.18700000000001</v>
      </c>
      <c r="P1969" s="11">
        <v>220.89699999999999</v>
      </c>
      <c r="Q1969" s="11">
        <v>211.214</v>
      </c>
      <c r="R1969" s="11">
        <v>163.19800000000001</v>
      </c>
      <c r="S1969" s="11">
        <v>140.215</v>
      </c>
      <c r="T1969" s="11">
        <v>117.792</v>
      </c>
      <c r="U1969" s="11">
        <v>91.081000000000003</v>
      </c>
      <c r="V1969" s="11">
        <v>58.249000000000002</v>
      </c>
      <c r="W1969" s="11">
        <v>37.695</v>
      </c>
      <c r="X1969" s="11">
        <v>15.802</v>
      </c>
      <c r="Y1969" s="11">
        <v>6.476</v>
      </c>
      <c r="Z1969" s="11">
        <v>1.254</v>
      </c>
      <c r="AA1969" s="11">
        <v>0.23100000000000001</v>
      </c>
      <c r="AB1969" s="11">
        <v>3.4000000000000002E-2</v>
      </c>
      <c r="AC1969" s="11">
        <v>2E-3</v>
      </c>
    </row>
    <row r="1970" spans="1:29" ht="11.5">
      <c r="A1970" s="15">
        <v>1953</v>
      </c>
      <c r="B1970" s="13" t="s">
        <v>1059</v>
      </c>
      <c r="C1970" s="14" t="s">
        <v>1198</v>
      </c>
      <c r="D1970" s="12"/>
      <c r="E1970" s="12">
        <v>408</v>
      </c>
      <c r="F1970" s="13" t="s">
        <v>1110</v>
      </c>
      <c r="G1970" s="12">
        <v>906</v>
      </c>
      <c r="H1970" s="12">
        <v>1960</v>
      </c>
      <c r="I1970" s="11">
        <v>980.49099999999999</v>
      </c>
      <c r="J1970" s="11">
        <v>483.88099999999997</v>
      </c>
      <c r="K1970" s="11">
        <v>671.16800000000001</v>
      </c>
      <c r="L1970" s="11">
        <v>707.58600000000001</v>
      </c>
      <c r="M1970" s="11">
        <v>636.45100000000002</v>
      </c>
      <c r="N1970" s="11">
        <v>405.76499999999999</v>
      </c>
      <c r="O1970" s="11">
        <v>276.34699999999998</v>
      </c>
      <c r="P1970" s="11">
        <v>225.77</v>
      </c>
      <c r="Q1970" s="11">
        <v>208.02</v>
      </c>
      <c r="R1970" s="11">
        <v>197.80600000000001</v>
      </c>
      <c r="S1970" s="11">
        <v>151.13999999999999</v>
      </c>
      <c r="T1970" s="11">
        <v>124.002</v>
      </c>
      <c r="U1970" s="11">
        <v>92.858000000000004</v>
      </c>
      <c r="V1970" s="11">
        <v>61.088999999999999</v>
      </c>
      <c r="W1970" s="11">
        <v>33.247</v>
      </c>
      <c r="X1970" s="11">
        <v>16.957000000000001</v>
      </c>
      <c r="Y1970" s="11">
        <v>4.9889999999999999</v>
      </c>
      <c r="Z1970" s="11">
        <v>1.413</v>
      </c>
      <c r="AA1970" s="11">
        <v>0.17299999999999999</v>
      </c>
      <c r="AB1970" s="11">
        <v>2.1000000000000001E-2</v>
      </c>
      <c r="AC1970" s="11">
        <v>2E-3</v>
      </c>
    </row>
    <row r="1971" spans="1:29" ht="11.5">
      <c r="A1971" s="15">
        <v>1954</v>
      </c>
      <c r="B1971" s="13" t="s">
        <v>1059</v>
      </c>
      <c r="C1971" s="14" t="s">
        <v>1198</v>
      </c>
      <c r="D1971" s="12"/>
      <c r="E1971" s="12">
        <v>408</v>
      </c>
      <c r="F1971" s="13" t="s">
        <v>1110</v>
      </c>
      <c r="G1971" s="12">
        <v>906</v>
      </c>
      <c r="H1971" s="12">
        <v>1965</v>
      </c>
      <c r="I1971" s="11">
        <v>891.93299999999999</v>
      </c>
      <c r="J1971" s="11">
        <v>941.7</v>
      </c>
      <c r="K1971" s="11">
        <v>473.83699999999999</v>
      </c>
      <c r="L1971" s="11">
        <v>657.65599999999995</v>
      </c>
      <c r="M1971" s="11">
        <v>685.601</v>
      </c>
      <c r="N1971" s="11">
        <v>610.274</v>
      </c>
      <c r="O1971" s="11">
        <v>386.61599999999999</v>
      </c>
      <c r="P1971" s="11">
        <v>261.93799999999999</v>
      </c>
      <c r="Q1971" s="11">
        <v>213.459</v>
      </c>
      <c r="R1971" s="11">
        <v>195.57400000000001</v>
      </c>
      <c r="S1971" s="11">
        <v>183.91399999999999</v>
      </c>
      <c r="T1971" s="11">
        <v>134.363</v>
      </c>
      <c r="U1971" s="11">
        <v>98.558000000000007</v>
      </c>
      <c r="V1971" s="11">
        <v>63.005000000000003</v>
      </c>
      <c r="W1971" s="11">
        <v>35.363999999999997</v>
      </c>
      <c r="X1971" s="11">
        <v>15.212999999999999</v>
      </c>
      <c r="Y1971" s="11">
        <v>5.4260000000000002</v>
      </c>
      <c r="Z1971" s="11">
        <v>1.099</v>
      </c>
      <c r="AA1971" s="11">
        <v>0.19900000000000001</v>
      </c>
      <c r="AB1971" s="11">
        <v>1.4999999999999999E-2</v>
      </c>
      <c r="AC1971" s="11">
        <v>2E-3</v>
      </c>
    </row>
    <row r="1972" spans="1:29" ht="11.5">
      <c r="A1972" s="15">
        <v>1955</v>
      </c>
      <c r="B1972" s="13" t="s">
        <v>1059</v>
      </c>
      <c r="C1972" s="14" t="s">
        <v>1198</v>
      </c>
      <c r="D1972" s="12"/>
      <c r="E1972" s="12">
        <v>408</v>
      </c>
      <c r="F1972" s="13" t="s">
        <v>1110</v>
      </c>
      <c r="G1972" s="12">
        <v>906</v>
      </c>
      <c r="H1972" s="12">
        <v>1970</v>
      </c>
      <c r="I1972" s="11">
        <v>1230.393</v>
      </c>
      <c r="J1972" s="11">
        <v>869.73199999999997</v>
      </c>
      <c r="K1972" s="11">
        <v>928.26499999999999</v>
      </c>
      <c r="L1972" s="11">
        <v>467.08600000000001</v>
      </c>
      <c r="M1972" s="11">
        <v>642.97199999999998</v>
      </c>
      <c r="N1972" s="11">
        <v>665.16899999999998</v>
      </c>
      <c r="O1972" s="11">
        <v>589.31100000000004</v>
      </c>
      <c r="P1972" s="11">
        <v>371.77699999999999</v>
      </c>
      <c r="Q1972" s="11">
        <v>251.143</v>
      </c>
      <c r="R1972" s="11">
        <v>203.495</v>
      </c>
      <c r="S1972" s="11">
        <v>184.47300000000001</v>
      </c>
      <c r="T1972" s="11">
        <v>166.709</v>
      </c>
      <c r="U1972" s="11">
        <v>110.197</v>
      </c>
      <c r="V1972" s="11">
        <v>69.956000000000003</v>
      </c>
      <c r="W1972" s="11">
        <v>38.573999999999998</v>
      </c>
      <c r="X1972" s="11">
        <v>17.280999999999999</v>
      </c>
      <c r="Y1972" s="11">
        <v>5.2729999999999997</v>
      </c>
      <c r="Z1972" s="11">
        <v>1.2969999999999999</v>
      </c>
      <c r="AA1972" s="11">
        <v>0.16500000000000001</v>
      </c>
      <c r="AB1972" s="11">
        <v>1.9E-2</v>
      </c>
      <c r="AC1972" s="11">
        <v>1E-3</v>
      </c>
    </row>
    <row r="1973" spans="1:29" ht="11.5">
      <c r="A1973" s="15">
        <v>1956</v>
      </c>
      <c r="B1973" s="13" t="s">
        <v>1059</v>
      </c>
      <c r="C1973" s="14" t="s">
        <v>1198</v>
      </c>
      <c r="D1973" s="12"/>
      <c r="E1973" s="12">
        <v>408</v>
      </c>
      <c r="F1973" s="13" t="s">
        <v>1110</v>
      </c>
      <c r="G1973" s="12">
        <v>906</v>
      </c>
      <c r="H1973" s="12">
        <v>1975</v>
      </c>
      <c r="I1973" s="11">
        <v>1210.1790000000001</v>
      </c>
      <c r="J1973" s="11">
        <v>1210.1780000000001</v>
      </c>
      <c r="K1973" s="11">
        <v>861.27</v>
      </c>
      <c r="L1973" s="11">
        <v>918.98099999999999</v>
      </c>
      <c r="M1973" s="11">
        <v>459.65699999999998</v>
      </c>
      <c r="N1973" s="11">
        <v>629.22400000000005</v>
      </c>
      <c r="O1973" s="11">
        <v>648.70699999999999</v>
      </c>
      <c r="P1973" s="11">
        <v>572.822</v>
      </c>
      <c r="Q1973" s="11">
        <v>360.29700000000003</v>
      </c>
      <c r="R1973" s="11">
        <v>242.07</v>
      </c>
      <c r="S1973" s="11">
        <v>194.226</v>
      </c>
      <c r="T1973" s="11">
        <v>170.02500000000001</v>
      </c>
      <c r="U1973" s="11">
        <v>140.60499999999999</v>
      </c>
      <c r="V1973" s="11">
        <v>81.522000000000006</v>
      </c>
      <c r="W1973" s="11">
        <v>45.133000000000003</v>
      </c>
      <c r="X1973" s="11">
        <v>20.085000000000001</v>
      </c>
      <c r="Y1973" s="11">
        <v>6.4459999999999997</v>
      </c>
      <c r="Z1973" s="11">
        <v>1.357</v>
      </c>
      <c r="AA1973" s="11">
        <v>0.20899999999999999</v>
      </c>
      <c r="AB1973" s="11">
        <v>1.7000000000000001E-2</v>
      </c>
      <c r="AC1973" s="11">
        <v>1E-3</v>
      </c>
    </row>
    <row r="1974" spans="1:29" ht="11.5">
      <c r="A1974" s="15">
        <v>1957</v>
      </c>
      <c r="B1974" s="13" t="s">
        <v>1059</v>
      </c>
      <c r="C1974" s="14" t="s">
        <v>1198</v>
      </c>
      <c r="D1974" s="12"/>
      <c r="E1974" s="12">
        <v>408</v>
      </c>
      <c r="F1974" s="13" t="s">
        <v>1110</v>
      </c>
      <c r="G1974" s="12">
        <v>906</v>
      </c>
      <c r="H1974" s="12">
        <v>1980</v>
      </c>
      <c r="I1974" s="11">
        <v>860.94100000000003</v>
      </c>
      <c r="J1974" s="11">
        <v>1196.431</v>
      </c>
      <c r="K1974" s="11">
        <v>1201.7909999999999</v>
      </c>
      <c r="L1974" s="11">
        <v>854.96600000000001</v>
      </c>
      <c r="M1974" s="11">
        <v>908.17399999999998</v>
      </c>
      <c r="N1974" s="11">
        <v>452.33800000000002</v>
      </c>
      <c r="O1974" s="11">
        <v>617.59100000000001</v>
      </c>
      <c r="P1974" s="11">
        <v>635.00599999999997</v>
      </c>
      <c r="Q1974" s="11">
        <v>559.14300000000003</v>
      </c>
      <c r="R1974" s="11">
        <v>349.93099999999998</v>
      </c>
      <c r="S1974" s="11">
        <v>233.00299999999999</v>
      </c>
      <c r="T1974" s="11">
        <v>181.25</v>
      </c>
      <c r="U1974" s="11">
        <v>146.536</v>
      </c>
      <c r="V1974" s="11">
        <v>107.492</v>
      </c>
      <c r="W1974" s="11">
        <v>54.874000000000002</v>
      </c>
      <c r="X1974" s="11">
        <v>24.77</v>
      </c>
      <c r="Y1974" s="11">
        <v>7.97</v>
      </c>
      <c r="Z1974" s="11">
        <v>1.7649999999999999</v>
      </c>
      <c r="AA1974" s="11">
        <v>0.23400000000000001</v>
      </c>
      <c r="AB1974" s="11">
        <v>2.3E-2</v>
      </c>
      <c r="AC1974" s="11">
        <v>1E-3</v>
      </c>
    </row>
    <row r="1975" spans="1:29" ht="11.5">
      <c r="A1975" s="15">
        <v>1958</v>
      </c>
      <c r="B1975" s="13" t="s">
        <v>1059</v>
      </c>
      <c r="C1975" s="14" t="s">
        <v>1198</v>
      </c>
      <c r="D1975" s="12"/>
      <c r="E1975" s="12">
        <v>408</v>
      </c>
      <c r="F1975" s="13" t="s">
        <v>1110</v>
      </c>
      <c r="G1975" s="12">
        <v>906</v>
      </c>
      <c r="H1975" s="12">
        <v>1985</v>
      </c>
      <c r="I1975" s="11">
        <v>973.21799999999996</v>
      </c>
      <c r="J1975" s="11">
        <v>853.399</v>
      </c>
      <c r="K1975" s="11">
        <v>1189.8979999999999</v>
      </c>
      <c r="L1975" s="11">
        <v>1194.7349999999999</v>
      </c>
      <c r="M1975" s="11">
        <v>846.83399999999995</v>
      </c>
      <c r="N1975" s="11">
        <v>896.43100000000004</v>
      </c>
      <c r="O1975" s="11">
        <v>445.53100000000001</v>
      </c>
      <c r="P1975" s="11">
        <v>606.89300000000003</v>
      </c>
      <c r="Q1975" s="11">
        <v>622.35699999999997</v>
      </c>
      <c r="R1975" s="11">
        <v>545.44899999999996</v>
      </c>
      <c r="S1975" s="11">
        <v>338.52</v>
      </c>
      <c r="T1975" s="11">
        <v>219.09899999999999</v>
      </c>
      <c r="U1975" s="11">
        <v>158.358</v>
      </c>
      <c r="V1975" s="11">
        <v>114.43</v>
      </c>
      <c r="W1975" s="11">
        <v>74.397000000000006</v>
      </c>
      <c r="X1975" s="11">
        <v>31.189</v>
      </c>
      <c r="Y1975" s="11">
        <v>10.250999999999999</v>
      </c>
      <c r="Z1975" s="11">
        <v>2.278</v>
      </c>
      <c r="AA1975" s="11">
        <v>0.318</v>
      </c>
      <c r="AB1975" s="11">
        <v>2.5999999999999999E-2</v>
      </c>
      <c r="AC1975" s="11">
        <v>2E-3</v>
      </c>
    </row>
    <row r="1976" spans="1:29" ht="11.5">
      <c r="A1976" s="15">
        <v>1959</v>
      </c>
      <c r="B1976" s="13" t="s">
        <v>1059</v>
      </c>
      <c r="C1976" s="14" t="s">
        <v>1198</v>
      </c>
      <c r="D1976" s="12"/>
      <c r="E1976" s="12">
        <v>408</v>
      </c>
      <c r="F1976" s="13" t="s">
        <v>1110</v>
      </c>
      <c r="G1976" s="12">
        <v>906</v>
      </c>
      <c r="H1976" s="12">
        <v>1990</v>
      </c>
      <c r="I1976" s="11">
        <v>997.18</v>
      </c>
      <c r="J1976" s="11">
        <v>966.30799999999999</v>
      </c>
      <c r="K1976" s="11">
        <v>849.56100000000004</v>
      </c>
      <c r="L1976" s="11">
        <v>1184.057</v>
      </c>
      <c r="M1976" s="11">
        <v>1185.1780000000001</v>
      </c>
      <c r="N1976" s="11">
        <v>837.596</v>
      </c>
      <c r="O1976" s="11">
        <v>885.02</v>
      </c>
      <c r="P1976" s="11">
        <v>438.96800000000002</v>
      </c>
      <c r="Q1976" s="11">
        <v>596.46799999999996</v>
      </c>
      <c r="R1976" s="11">
        <v>608.98900000000003</v>
      </c>
      <c r="S1976" s="11">
        <v>529.56100000000004</v>
      </c>
      <c r="T1976" s="11">
        <v>320.09800000000001</v>
      </c>
      <c r="U1976" s="11">
        <v>193.39</v>
      </c>
      <c r="V1976" s="11">
        <v>125.67100000000001</v>
      </c>
      <c r="W1976" s="11">
        <v>80.909000000000006</v>
      </c>
      <c r="X1976" s="11">
        <v>43.456000000000003</v>
      </c>
      <c r="Y1976" s="11">
        <v>13.343</v>
      </c>
      <c r="Z1976" s="11">
        <v>3.0329999999999999</v>
      </c>
      <c r="AA1976" s="11">
        <v>0.42399999999999999</v>
      </c>
      <c r="AB1976" s="11">
        <v>3.6999999999999998E-2</v>
      </c>
      <c r="AC1976" s="11">
        <v>2E-3</v>
      </c>
    </row>
    <row r="1977" spans="1:29" ht="11.5">
      <c r="A1977" s="15">
        <v>1960</v>
      </c>
      <c r="B1977" s="13" t="s">
        <v>1059</v>
      </c>
      <c r="C1977" s="14" t="s">
        <v>1198</v>
      </c>
      <c r="D1977" s="12"/>
      <c r="E1977" s="12">
        <v>408</v>
      </c>
      <c r="F1977" s="13" t="s">
        <v>1110</v>
      </c>
      <c r="G1977" s="12">
        <v>906</v>
      </c>
      <c r="H1977" s="12">
        <v>1995</v>
      </c>
      <c r="I1977" s="11">
        <v>1061.146</v>
      </c>
      <c r="J1977" s="11">
        <v>986.18</v>
      </c>
      <c r="K1977" s="11">
        <v>963.59299999999996</v>
      </c>
      <c r="L1977" s="11">
        <v>846.85699999999997</v>
      </c>
      <c r="M1977" s="11">
        <v>1177.817</v>
      </c>
      <c r="N1977" s="11">
        <v>1176.597</v>
      </c>
      <c r="O1977" s="11">
        <v>830.51</v>
      </c>
      <c r="P1977" s="11">
        <v>876.24900000000002</v>
      </c>
      <c r="Q1977" s="11">
        <v>433.714</v>
      </c>
      <c r="R1977" s="11">
        <v>587.14499999999998</v>
      </c>
      <c r="S1977" s="11">
        <v>595.48199999999997</v>
      </c>
      <c r="T1977" s="11">
        <v>506.536</v>
      </c>
      <c r="U1977" s="11">
        <v>288.76</v>
      </c>
      <c r="V1977" s="11">
        <v>158.96199999999999</v>
      </c>
      <c r="W1977" s="11">
        <v>93.159000000000006</v>
      </c>
      <c r="X1977" s="11">
        <v>50.28</v>
      </c>
      <c r="Y1977" s="11">
        <v>20.012</v>
      </c>
      <c r="Z1977" s="11">
        <v>4.2489999999999997</v>
      </c>
      <c r="AA1977" s="11">
        <v>0.60599999999999998</v>
      </c>
      <c r="AB1977" s="11">
        <v>5.1999999999999998E-2</v>
      </c>
      <c r="AC1977" s="11">
        <v>3.0000000000000001E-3</v>
      </c>
    </row>
    <row r="1978" spans="1:29" ht="11.5">
      <c r="A1978" s="15">
        <v>1961</v>
      </c>
      <c r="B1978" s="13" t="s">
        <v>1059</v>
      </c>
      <c r="C1978" s="14" t="s">
        <v>1198</v>
      </c>
      <c r="D1978" s="12"/>
      <c r="E1978" s="12">
        <v>408</v>
      </c>
      <c r="F1978" s="13" t="s">
        <v>1110</v>
      </c>
      <c r="G1978" s="12">
        <v>906</v>
      </c>
      <c r="H1978" s="12">
        <v>2000</v>
      </c>
      <c r="I1978" s="11">
        <v>1018.798</v>
      </c>
      <c r="J1978" s="11">
        <v>1041.316</v>
      </c>
      <c r="K1978" s="11">
        <v>978.74</v>
      </c>
      <c r="L1978" s="11">
        <v>955.64200000000005</v>
      </c>
      <c r="M1978" s="11">
        <v>835.77200000000005</v>
      </c>
      <c r="N1978" s="11">
        <v>1155.904</v>
      </c>
      <c r="O1978" s="11">
        <v>1151.348</v>
      </c>
      <c r="P1978" s="11">
        <v>811.35500000000002</v>
      </c>
      <c r="Q1978" s="11">
        <v>853.82899999999995</v>
      </c>
      <c r="R1978" s="11">
        <v>420.40899999999999</v>
      </c>
      <c r="S1978" s="11">
        <v>564.08900000000006</v>
      </c>
      <c r="T1978" s="11">
        <v>554.24800000000005</v>
      </c>
      <c r="U1978" s="11">
        <v>434.61799999999999</v>
      </c>
      <c r="V1978" s="11">
        <v>219.256</v>
      </c>
      <c r="W1978" s="11">
        <v>106.057</v>
      </c>
      <c r="X1978" s="11">
        <v>50.575000000000003</v>
      </c>
      <c r="Y1978" s="11">
        <v>19.606999999999999</v>
      </c>
      <c r="Z1978" s="11">
        <v>5.3730000000000002</v>
      </c>
      <c r="AA1978" s="11">
        <v>0.72199999999999998</v>
      </c>
      <c r="AB1978" s="11">
        <v>6.6000000000000003E-2</v>
      </c>
      <c r="AC1978" s="11">
        <v>4.0000000000000001E-3</v>
      </c>
    </row>
    <row r="1979" spans="1:29" ht="11.5">
      <c r="A1979" s="15">
        <v>1962</v>
      </c>
      <c r="B1979" s="13" t="s">
        <v>1059</v>
      </c>
      <c r="C1979" s="14" t="s">
        <v>1198</v>
      </c>
      <c r="D1979" s="12"/>
      <c r="E1979" s="12">
        <v>408</v>
      </c>
      <c r="F1979" s="13" t="s">
        <v>1110</v>
      </c>
      <c r="G1979" s="12">
        <v>906</v>
      </c>
      <c r="H1979" s="12">
        <v>2005</v>
      </c>
      <c r="I1979" s="11">
        <v>973.54600000000005</v>
      </c>
      <c r="J1979" s="11">
        <v>1010.489</v>
      </c>
      <c r="K1979" s="11">
        <v>1035.9649999999999</v>
      </c>
      <c r="L1979" s="11">
        <v>972.95</v>
      </c>
      <c r="M1979" s="11">
        <v>946.673</v>
      </c>
      <c r="N1979" s="11">
        <v>823.10799999999995</v>
      </c>
      <c r="O1979" s="11">
        <v>1136.8800000000001</v>
      </c>
      <c r="P1979" s="11">
        <v>1132.134</v>
      </c>
      <c r="Q1979" s="11">
        <v>795.83199999999999</v>
      </c>
      <c r="R1979" s="11">
        <v>833.822</v>
      </c>
      <c r="S1979" s="11">
        <v>407.18900000000002</v>
      </c>
      <c r="T1979" s="11">
        <v>531.61900000000003</v>
      </c>
      <c r="U1979" s="11">
        <v>486.33600000000001</v>
      </c>
      <c r="V1979" s="11">
        <v>341.72699999999998</v>
      </c>
      <c r="W1979" s="11">
        <v>153.12700000000001</v>
      </c>
      <c r="X1979" s="11">
        <v>60.972000000000001</v>
      </c>
      <c r="Y1979" s="11">
        <v>21.216999999999999</v>
      </c>
      <c r="Z1979" s="11">
        <v>5.6890000000000001</v>
      </c>
      <c r="AA1979" s="11">
        <v>0.98099999999999998</v>
      </c>
      <c r="AB1979" s="11">
        <v>8.3000000000000004E-2</v>
      </c>
      <c r="AC1979" s="11">
        <v>5.0000000000000001E-3</v>
      </c>
    </row>
    <row r="1980" spans="1:29" ht="11.5">
      <c r="A1980" s="15">
        <v>1963</v>
      </c>
      <c r="B1980" s="13" t="s">
        <v>1059</v>
      </c>
      <c r="C1980" s="14" t="s">
        <v>1198</v>
      </c>
      <c r="D1980" s="12"/>
      <c r="E1980" s="12">
        <v>408</v>
      </c>
      <c r="F1980" s="13" t="s">
        <v>1110</v>
      </c>
      <c r="G1980" s="12">
        <v>906</v>
      </c>
      <c r="H1980" s="12">
        <v>2010</v>
      </c>
      <c r="I1980" s="11">
        <v>869.08900000000006</v>
      </c>
      <c r="J1980" s="11">
        <v>966.17499999999995</v>
      </c>
      <c r="K1980" s="11">
        <v>1005.628</v>
      </c>
      <c r="L1980" s="11">
        <v>1029.9929999999999</v>
      </c>
      <c r="M1980" s="11">
        <v>964.10900000000004</v>
      </c>
      <c r="N1980" s="11">
        <v>932.59500000000003</v>
      </c>
      <c r="O1980" s="11">
        <v>808.60900000000004</v>
      </c>
      <c r="P1980" s="11">
        <v>1118.751</v>
      </c>
      <c r="Q1980" s="11">
        <v>1111.6659999999999</v>
      </c>
      <c r="R1980" s="11">
        <v>778.01800000000003</v>
      </c>
      <c r="S1980" s="11">
        <v>808.85799999999995</v>
      </c>
      <c r="T1980" s="11">
        <v>384.548</v>
      </c>
      <c r="U1980" s="11">
        <v>468.42899999999997</v>
      </c>
      <c r="V1980" s="11">
        <v>384.952</v>
      </c>
      <c r="W1980" s="11">
        <v>240.80199999999999</v>
      </c>
      <c r="X1980" s="11">
        <v>89.043000000000006</v>
      </c>
      <c r="Y1980" s="11">
        <v>25.934999999999999</v>
      </c>
      <c r="Z1980" s="11">
        <v>6.2460000000000004</v>
      </c>
      <c r="AA1980" s="11">
        <v>1.054</v>
      </c>
      <c r="AB1980" s="11">
        <v>0.112</v>
      </c>
      <c r="AC1980" s="11">
        <v>6.0000000000000001E-3</v>
      </c>
    </row>
    <row r="1981" spans="1:29" ht="11.5">
      <c r="A1981" s="15">
        <v>1964</v>
      </c>
      <c r="B1981" s="13" t="s">
        <v>1059</v>
      </c>
      <c r="C1981" s="14" t="s">
        <v>1198</v>
      </c>
      <c r="D1981" s="12"/>
      <c r="E1981" s="12">
        <v>408</v>
      </c>
      <c r="F1981" s="13" t="s">
        <v>1110</v>
      </c>
      <c r="G1981" s="12">
        <v>906</v>
      </c>
      <c r="H1981" s="12">
        <v>2015</v>
      </c>
      <c r="I1981" s="11">
        <v>865.70899999999995</v>
      </c>
      <c r="J1981" s="11">
        <v>863.70899999999995</v>
      </c>
      <c r="K1981" s="11">
        <v>962.08100000000002</v>
      </c>
      <c r="L1981" s="11">
        <v>1000.134</v>
      </c>
      <c r="M1981" s="11">
        <v>1021.704</v>
      </c>
      <c r="N1981" s="11">
        <v>952.15599999999995</v>
      </c>
      <c r="O1981" s="11">
        <v>918.95</v>
      </c>
      <c r="P1981" s="11">
        <v>796.65599999999995</v>
      </c>
      <c r="Q1981" s="11">
        <v>1100.9179999999999</v>
      </c>
      <c r="R1981" s="11">
        <v>1089.7719999999999</v>
      </c>
      <c r="S1981" s="11">
        <v>756.91399999999999</v>
      </c>
      <c r="T1981" s="11">
        <v>770.23099999999999</v>
      </c>
      <c r="U1981" s="11">
        <v>345.34699999999998</v>
      </c>
      <c r="V1981" s="11">
        <v>383.089</v>
      </c>
      <c r="W1981" s="11">
        <v>283.26299999999998</v>
      </c>
      <c r="X1981" s="11">
        <v>149.852</v>
      </c>
      <c r="Y1981" s="11">
        <v>42.863</v>
      </c>
      <c r="Z1981" s="11">
        <v>9.1989999999999998</v>
      </c>
      <c r="AA1981" s="11">
        <v>1.52</v>
      </c>
      <c r="AB1981" s="11">
        <v>0.17100000000000001</v>
      </c>
      <c r="AC1981" s="11">
        <v>1.2E-2</v>
      </c>
    </row>
    <row r="1982" spans="1:29" ht="11.5">
      <c r="A1982" s="15">
        <v>1965</v>
      </c>
      <c r="B1982" s="13" t="s">
        <v>1059</v>
      </c>
      <c r="C1982" s="14" t="s">
        <v>1198</v>
      </c>
      <c r="D1982" s="12"/>
      <c r="E1982" s="12">
        <v>408</v>
      </c>
      <c r="F1982" s="13" t="s">
        <v>1110</v>
      </c>
      <c r="G1982" s="12">
        <v>906</v>
      </c>
      <c r="H1982" s="12">
        <v>2020</v>
      </c>
      <c r="I1982" s="11">
        <v>893.899</v>
      </c>
      <c r="J1982" s="11">
        <v>861.54200000000003</v>
      </c>
      <c r="K1982" s="11">
        <v>860.70500000000004</v>
      </c>
      <c r="L1982" s="11">
        <v>957.471</v>
      </c>
      <c r="M1982" s="11">
        <v>993.029</v>
      </c>
      <c r="N1982" s="11">
        <v>1010.436</v>
      </c>
      <c r="O1982" s="11">
        <v>939.54700000000003</v>
      </c>
      <c r="P1982" s="11">
        <v>906.83399999999995</v>
      </c>
      <c r="Q1982" s="11">
        <v>784.83199999999999</v>
      </c>
      <c r="R1982" s="11">
        <v>1080.8610000000001</v>
      </c>
      <c r="S1982" s="11">
        <v>1062.2180000000001</v>
      </c>
      <c r="T1982" s="11">
        <v>722.48400000000004</v>
      </c>
      <c r="U1982" s="11">
        <v>694.89200000000005</v>
      </c>
      <c r="V1982" s="11">
        <v>284.25900000000001</v>
      </c>
      <c r="W1982" s="11">
        <v>284.541</v>
      </c>
      <c r="X1982" s="11">
        <v>178.80699999999999</v>
      </c>
      <c r="Y1982" s="11">
        <v>73.731999999999999</v>
      </c>
      <c r="Z1982" s="11">
        <v>15.677</v>
      </c>
      <c r="AA1982" s="11">
        <v>2.3330000000000002</v>
      </c>
      <c r="AB1982" s="11">
        <v>0.26100000000000001</v>
      </c>
      <c r="AC1982" s="11">
        <v>1.9E-2</v>
      </c>
    </row>
    <row r="1983" spans="1:29" ht="11.5">
      <c r="A1983" s="15">
        <v>1966</v>
      </c>
      <c r="B1983" s="13" t="s">
        <v>1059</v>
      </c>
      <c r="C1983" s="14" t="s">
        <v>1199</v>
      </c>
      <c r="D1983" s="12"/>
      <c r="E1983" s="12">
        <v>392</v>
      </c>
      <c r="F1983" s="13" t="s">
        <v>1110</v>
      </c>
      <c r="G1983" s="12">
        <v>906</v>
      </c>
      <c r="H1983" s="12">
        <v>1950</v>
      </c>
      <c r="I1983" s="11">
        <v>5718.4889999999996</v>
      </c>
      <c r="J1983" s="11">
        <v>4786.6090000000004</v>
      </c>
      <c r="K1983" s="11">
        <v>4365.3789999999999</v>
      </c>
      <c r="L1983" s="11">
        <v>4273.2449999999999</v>
      </c>
      <c r="M1983" s="11">
        <v>3835.8159999999998</v>
      </c>
      <c r="N1983" s="11">
        <v>2821.8980000000001</v>
      </c>
      <c r="O1983" s="11">
        <v>2360.21</v>
      </c>
      <c r="P1983" s="11">
        <v>2376.1060000000002</v>
      </c>
      <c r="Q1983" s="11">
        <v>2198.9549999999999</v>
      </c>
      <c r="R1983" s="11">
        <v>1994.421</v>
      </c>
      <c r="S1983" s="11">
        <v>1700.163</v>
      </c>
      <c r="T1983" s="11">
        <v>1365.415</v>
      </c>
      <c r="U1983" s="11">
        <v>1095.616</v>
      </c>
      <c r="V1983" s="11">
        <v>788.98699999999997</v>
      </c>
      <c r="W1983" s="11">
        <v>535.76</v>
      </c>
      <c r="X1983" s="11">
        <v>263.43099999999998</v>
      </c>
      <c r="Y1983" s="11">
        <v>93.966999999999999</v>
      </c>
      <c r="Z1983" s="11">
        <v>23.773</v>
      </c>
      <c r="AA1983" s="11">
        <v>3.8380000000000001</v>
      </c>
      <c r="AB1983" s="11">
        <v>0.38700000000000001</v>
      </c>
      <c r="AC1983" s="11">
        <v>3.4000000000000002E-2</v>
      </c>
    </row>
    <row r="1984" spans="1:29" ht="11.5">
      <c r="A1984" s="15">
        <v>1967</v>
      </c>
      <c r="B1984" s="13" t="s">
        <v>1059</v>
      </c>
      <c r="C1984" s="14" t="s">
        <v>1199</v>
      </c>
      <c r="D1984" s="12"/>
      <c r="E1984" s="12">
        <v>392</v>
      </c>
      <c r="F1984" s="13" t="s">
        <v>1110</v>
      </c>
      <c r="G1984" s="12">
        <v>906</v>
      </c>
      <c r="H1984" s="12">
        <v>1955</v>
      </c>
      <c r="I1984" s="11">
        <v>4887.1329999999998</v>
      </c>
      <c r="J1984" s="11">
        <v>5598.6310000000003</v>
      </c>
      <c r="K1984" s="11">
        <v>4758.799</v>
      </c>
      <c r="L1984" s="11">
        <v>4339.4049999999997</v>
      </c>
      <c r="M1984" s="11">
        <v>4217.8209999999999</v>
      </c>
      <c r="N1984" s="11">
        <v>3767.768</v>
      </c>
      <c r="O1984" s="11">
        <v>2769.1</v>
      </c>
      <c r="P1984" s="11">
        <v>2313.4070000000002</v>
      </c>
      <c r="Q1984" s="11">
        <v>2318.2469999999998</v>
      </c>
      <c r="R1984" s="11">
        <v>2125.4</v>
      </c>
      <c r="S1984" s="11">
        <v>1896.914</v>
      </c>
      <c r="T1984" s="11">
        <v>1574.9960000000001</v>
      </c>
      <c r="U1984" s="11">
        <v>1211.192</v>
      </c>
      <c r="V1984" s="11">
        <v>905.702</v>
      </c>
      <c r="W1984" s="11">
        <v>582.62699999999995</v>
      </c>
      <c r="X1984" s="11">
        <v>337.089</v>
      </c>
      <c r="Y1984" s="11">
        <v>131.203</v>
      </c>
      <c r="Z1984" s="11">
        <v>32.813000000000002</v>
      </c>
      <c r="AA1984" s="11">
        <v>5.0659999999999998</v>
      </c>
      <c r="AB1984" s="11">
        <v>0.436</v>
      </c>
      <c r="AC1984" s="11">
        <v>2.5000000000000001E-2</v>
      </c>
    </row>
    <row r="1985" spans="1:29" ht="11.5">
      <c r="A1985" s="15">
        <v>1968</v>
      </c>
      <c r="B1985" s="13" t="s">
        <v>1059</v>
      </c>
      <c r="C1985" s="14" t="s">
        <v>1199</v>
      </c>
      <c r="D1985" s="12"/>
      <c r="E1985" s="12">
        <v>392</v>
      </c>
      <c r="F1985" s="13" t="s">
        <v>1110</v>
      </c>
      <c r="G1985" s="12">
        <v>906</v>
      </c>
      <c r="H1985" s="12">
        <v>1960</v>
      </c>
      <c r="I1985" s="11">
        <v>4087.7</v>
      </c>
      <c r="J1985" s="11">
        <v>4826.4139999999998</v>
      </c>
      <c r="K1985" s="11">
        <v>5573.3609999999999</v>
      </c>
      <c r="L1985" s="11">
        <v>4731.8140000000003</v>
      </c>
      <c r="M1985" s="11">
        <v>4287.7129999999997</v>
      </c>
      <c r="N1985" s="11">
        <v>4155.491</v>
      </c>
      <c r="O1985" s="11">
        <v>3712.3780000000002</v>
      </c>
      <c r="P1985" s="11">
        <v>2723.386</v>
      </c>
      <c r="Q1985" s="11">
        <v>2266.7890000000002</v>
      </c>
      <c r="R1985" s="11">
        <v>2252.5360000000001</v>
      </c>
      <c r="S1985" s="11">
        <v>2032.8620000000001</v>
      </c>
      <c r="T1985" s="11">
        <v>1767.9110000000001</v>
      </c>
      <c r="U1985" s="11">
        <v>1408.0519999999999</v>
      </c>
      <c r="V1985" s="11">
        <v>1014.347</v>
      </c>
      <c r="W1985" s="11">
        <v>679.73599999999999</v>
      </c>
      <c r="X1985" s="11">
        <v>368.59399999999999</v>
      </c>
      <c r="Y1985" s="11">
        <v>166.40799999999999</v>
      </c>
      <c r="Z1985" s="11">
        <v>45.972999999999999</v>
      </c>
      <c r="AA1985" s="11">
        <v>7.0129999999999999</v>
      </c>
      <c r="AB1985" s="11">
        <v>0.58599999999999997</v>
      </c>
      <c r="AC1985" s="11">
        <v>2.9000000000000001E-2</v>
      </c>
    </row>
    <row r="1986" spans="1:29" ht="11.5">
      <c r="A1986" s="15">
        <v>1969</v>
      </c>
      <c r="B1986" s="13" t="s">
        <v>1059</v>
      </c>
      <c r="C1986" s="14" t="s">
        <v>1199</v>
      </c>
      <c r="D1986" s="12"/>
      <c r="E1986" s="12">
        <v>392</v>
      </c>
      <c r="F1986" s="13" t="s">
        <v>1110</v>
      </c>
      <c r="G1986" s="12">
        <v>906</v>
      </c>
      <c r="H1986" s="12">
        <v>1965</v>
      </c>
      <c r="I1986" s="11">
        <v>4186.2489999999998</v>
      </c>
      <c r="J1986" s="11">
        <v>4057.9830000000002</v>
      </c>
      <c r="K1986" s="11">
        <v>4787.701</v>
      </c>
      <c r="L1986" s="11">
        <v>5515.5050000000001</v>
      </c>
      <c r="M1986" s="11">
        <v>4664.4870000000001</v>
      </c>
      <c r="N1986" s="11">
        <v>4247.3230000000003</v>
      </c>
      <c r="O1986" s="11">
        <v>4113.4380000000001</v>
      </c>
      <c r="P1986" s="11">
        <v>3666.7150000000001</v>
      </c>
      <c r="Q1986" s="11">
        <v>2678.5329999999999</v>
      </c>
      <c r="R1986" s="11">
        <v>2212.4540000000002</v>
      </c>
      <c r="S1986" s="11">
        <v>2168.585</v>
      </c>
      <c r="T1986" s="11">
        <v>1910.3019999999999</v>
      </c>
      <c r="U1986" s="11">
        <v>1596.4580000000001</v>
      </c>
      <c r="V1986" s="11">
        <v>1194.211</v>
      </c>
      <c r="W1986" s="11">
        <v>776.33</v>
      </c>
      <c r="X1986" s="11">
        <v>438.798</v>
      </c>
      <c r="Y1986" s="11">
        <v>182.88900000000001</v>
      </c>
      <c r="Z1986" s="11">
        <v>57.433999999999997</v>
      </c>
      <c r="AA1986" s="11">
        <v>10.000999999999999</v>
      </c>
      <c r="AB1986" s="11">
        <v>0.84699999999999998</v>
      </c>
      <c r="AC1986" s="11">
        <v>3.7999999999999999E-2</v>
      </c>
    </row>
    <row r="1987" spans="1:29" ht="11.5">
      <c r="A1987" s="15">
        <v>1970</v>
      </c>
      <c r="B1987" s="13" t="s">
        <v>1059</v>
      </c>
      <c r="C1987" s="14" t="s">
        <v>1199</v>
      </c>
      <c r="D1987" s="12"/>
      <c r="E1987" s="12">
        <v>392</v>
      </c>
      <c r="F1987" s="13" t="s">
        <v>1110</v>
      </c>
      <c r="G1987" s="12">
        <v>906</v>
      </c>
      <c r="H1987" s="12">
        <v>1970</v>
      </c>
      <c r="I1987" s="11">
        <v>4621.9520000000002</v>
      </c>
      <c r="J1987" s="11">
        <v>4229.1480000000001</v>
      </c>
      <c r="K1987" s="11">
        <v>4118.7169999999996</v>
      </c>
      <c r="L1987" s="11">
        <v>4774.8310000000001</v>
      </c>
      <c r="M1987" s="11">
        <v>5495.56</v>
      </c>
      <c r="N1987" s="11">
        <v>4669.2219999999998</v>
      </c>
      <c r="O1987" s="11">
        <v>4262.3159999999998</v>
      </c>
      <c r="P1987" s="11">
        <v>4112.4679999999998</v>
      </c>
      <c r="Q1987" s="11">
        <v>3636.009</v>
      </c>
      <c r="R1987" s="11">
        <v>2644.4789999999998</v>
      </c>
      <c r="S1987" s="11">
        <v>2161.3069999999998</v>
      </c>
      <c r="T1987" s="11">
        <v>2072.424</v>
      </c>
      <c r="U1987" s="11">
        <v>1760.0830000000001</v>
      </c>
      <c r="V1987" s="11">
        <v>1386.1859999999999</v>
      </c>
      <c r="W1987" s="11">
        <v>943.06500000000005</v>
      </c>
      <c r="X1987" s="11">
        <v>519.49699999999996</v>
      </c>
      <c r="Y1987" s="11">
        <v>230.95</v>
      </c>
      <c r="Z1987" s="11">
        <v>67.801000000000002</v>
      </c>
      <c r="AA1987" s="11">
        <v>13.311</v>
      </c>
      <c r="AB1987" s="11">
        <v>1.3340000000000001</v>
      </c>
      <c r="AC1987" s="11">
        <v>5.8999999999999997E-2</v>
      </c>
    </row>
    <row r="1988" spans="1:29" ht="11.5">
      <c r="A1988" s="15">
        <v>1971</v>
      </c>
      <c r="B1988" s="13" t="s">
        <v>1059</v>
      </c>
      <c r="C1988" s="14" t="s">
        <v>1199</v>
      </c>
      <c r="D1988" s="12"/>
      <c r="E1988" s="12">
        <v>392</v>
      </c>
      <c r="F1988" s="13" t="s">
        <v>1110</v>
      </c>
      <c r="G1988" s="12">
        <v>906</v>
      </c>
      <c r="H1988" s="12">
        <v>1975</v>
      </c>
      <c r="I1988" s="11">
        <v>5216.4359999999997</v>
      </c>
      <c r="J1988" s="11">
        <v>4615.4719999999998</v>
      </c>
      <c r="K1988" s="11">
        <v>4231.9059999999999</v>
      </c>
      <c r="L1988" s="11">
        <v>4114.7290000000003</v>
      </c>
      <c r="M1988" s="11">
        <v>4782.5039999999999</v>
      </c>
      <c r="N1988" s="11">
        <v>5524.8239999999996</v>
      </c>
      <c r="O1988" s="11">
        <v>4691.5020000000004</v>
      </c>
      <c r="P1988" s="11">
        <v>4270.3</v>
      </c>
      <c r="Q1988" s="11">
        <v>4082.0079999999998</v>
      </c>
      <c r="R1988" s="11">
        <v>3588.4140000000002</v>
      </c>
      <c r="S1988" s="11">
        <v>2590.2399999999998</v>
      </c>
      <c r="T1988" s="11">
        <v>2083.3009999999999</v>
      </c>
      <c r="U1988" s="11">
        <v>1937.5730000000001</v>
      </c>
      <c r="V1988" s="11">
        <v>1561.5719999999999</v>
      </c>
      <c r="W1988" s="11">
        <v>1127.6959999999999</v>
      </c>
      <c r="X1988" s="11">
        <v>660.20299999999997</v>
      </c>
      <c r="Y1988" s="11">
        <v>290.67399999999998</v>
      </c>
      <c r="Z1988" s="11">
        <v>92.616</v>
      </c>
      <c r="AA1988" s="11">
        <v>17.274000000000001</v>
      </c>
      <c r="AB1988" s="11">
        <v>1.9279999999999999</v>
      </c>
      <c r="AC1988" s="11">
        <v>9.9000000000000005E-2</v>
      </c>
    </row>
    <row r="1989" spans="1:29" ht="11.5">
      <c r="A1989" s="15">
        <v>1972</v>
      </c>
      <c r="B1989" s="13" t="s">
        <v>1059</v>
      </c>
      <c r="C1989" s="14" t="s">
        <v>1199</v>
      </c>
      <c r="D1989" s="12"/>
      <c r="E1989" s="12">
        <v>392</v>
      </c>
      <c r="F1989" s="13" t="s">
        <v>1110</v>
      </c>
      <c r="G1989" s="12">
        <v>906</v>
      </c>
      <c r="H1989" s="12">
        <v>1980</v>
      </c>
      <c r="I1989" s="11">
        <v>4421.0590000000002</v>
      </c>
      <c r="J1989" s="11">
        <v>5201.152</v>
      </c>
      <c r="K1989" s="11">
        <v>4619.5950000000003</v>
      </c>
      <c r="L1989" s="11">
        <v>4232.5209999999997</v>
      </c>
      <c r="M1989" s="11">
        <v>4095.8429999999998</v>
      </c>
      <c r="N1989" s="11">
        <v>4760.0259999999998</v>
      </c>
      <c r="O1989" s="11">
        <v>5496.4809999999998</v>
      </c>
      <c r="P1989" s="11">
        <v>4658.473</v>
      </c>
      <c r="Q1989" s="11">
        <v>4222.9430000000002</v>
      </c>
      <c r="R1989" s="11">
        <v>4007.55</v>
      </c>
      <c r="S1989" s="11">
        <v>3514.4960000000001</v>
      </c>
      <c r="T1989" s="11">
        <v>2507.5320000000002</v>
      </c>
      <c r="U1989" s="11">
        <v>1971.867</v>
      </c>
      <c r="V1989" s="11">
        <v>1757.5409999999999</v>
      </c>
      <c r="W1989" s="11">
        <v>1313.088</v>
      </c>
      <c r="X1989" s="11">
        <v>829.93200000000002</v>
      </c>
      <c r="Y1989" s="11">
        <v>396.52</v>
      </c>
      <c r="Z1989" s="11">
        <v>128.233</v>
      </c>
      <c r="AA1989" s="11">
        <v>26.486999999999998</v>
      </c>
      <c r="AB1989" s="11">
        <v>2.8439999999999999</v>
      </c>
      <c r="AC1989" s="11">
        <v>0.16200000000000001</v>
      </c>
    </row>
    <row r="1990" spans="1:29" ht="11.5">
      <c r="A1990" s="15">
        <v>1973</v>
      </c>
      <c r="B1990" s="13" t="s">
        <v>1059</v>
      </c>
      <c r="C1990" s="14" t="s">
        <v>1199</v>
      </c>
      <c r="D1990" s="12"/>
      <c r="E1990" s="12">
        <v>392</v>
      </c>
      <c r="F1990" s="13" t="s">
        <v>1110</v>
      </c>
      <c r="G1990" s="12">
        <v>906</v>
      </c>
      <c r="H1990" s="12">
        <v>1985</v>
      </c>
      <c r="I1990" s="11">
        <v>3920.0349999999999</v>
      </c>
      <c r="J1990" s="11">
        <v>4411.915</v>
      </c>
      <c r="K1990" s="11">
        <v>5195.5290000000005</v>
      </c>
      <c r="L1990" s="11">
        <v>4612.3280000000004</v>
      </c>
      <c r="M1990" s="11">
        <v>4219.5429999999997</v>
      </c>
      <c r="N1990" s="11">
        <v>4083.3330000000001</v>
      </c>
      <c r="O1990" s="11">
        <v>4741.942</v>
      </c>
      <c r="P1990" s="11">
        <v>5465.9920000000002</v>
      </c>
      <c r="Q1990" s="11">
        <v>4615.9089999999997</v>
      </c>
      <c r="R1990" s="11">
        <v>4158.3779999999997</v>
      </c>
      <c r="S1990" s="11">
        <v>3905.0569999999998</v>
      </c>
      <c r="T1990" s="11">
        <v>3380.4920000000002</v>
      </c>
      <c r="U1990" s="11">
        <v>2368.268</v>
      </c>
      <c r="V1990" s="11">
        <v>1800.0219999999999</v>
      </c>
      <c r="W1990" s="11">
        <v>1506.539</v>
      </c>
      <c r="X1990" s="11">
        <v>1002.645</v>
      </c>
      <c r="Y1990" s="11">
        <v>524.61599999999999</v>
      </c>
      <c r="Z1990" s="11">
        <v>189.017</v>
      </c>
      <c r="AA1990" s="11">
        <v>40.909999999999997</v>
      </c>
      <c r="AB1990" s="11">
        <v>5.0119999999999996</v>
      </c>
      <c r="AC1990" s="11">
        <v>0.28599999999999998</v>
      </c>
    </row>
    <row r="1991" spans="1:29" ht="11.5">
      <c r="A1991" s="15">
        <v>1974</v>
      </c>
      <c r="B1991" s="13" t="s">
        <v>1059</v>
      </c>
      <c r="C1991" s="14" t="s">
        <v>1199</v>
      </c>
      <c r="D1991" s="12"/>
      <c r="E1991" s="12">
        <v>392</v>
      </c>
      <c r="F1991" s="13" t="s">
        <v>1110</v>
      </c>
      <c r="G1991" s="12">
        <v>906</v>
      </c>
      <c r="H1991" s="12">
        <v>1990</v>
      </c>
      <c r="I1991" s="11">
        <v>3481.0329999999999</v>
      </c>
      <c r="J1991" s="11">
        <v>3913.0169999999998</v>
      </c>
      <c r="K1991" s="11">
        <v>4407.7669999999998</v>
      </c>
      <c r="L1991" s="11">
        <v>5167.2330000000002</v>
      </c>
      <c r="M1991" s="11">
        <v>4490.4080000000004</v>
      </c>
      <c r="N1991" s="11">
        <v>4147.8879999999999</v>
      </c>
      <c r="O1991" s="11">
        <v>4077.0419999999999</v>
      </c>
      <c r="P1991" s="11">
        <v>4710.4719999999998</v>
      </c>
      <c r="Q1991" s="11">
        <v>5416.5309999999999</v>
      </c>
      <c r="R1991" s="11">
        <v>4555.1170000000002</v>
      </c>
      <c r="S1991" s="11">
        <v>4068.3910000000001</v>
      </c>
      <c r="T1991" s="11">
        <v>3765.0630000000001</v>
      </c>
      <c r="U1991" s="11">
        <v>3200.5160000000001</v>
      </c>
      <c r="V1991" s="11">
        <v>2181.1990000000001</v>
      </c>
      <c r="W1991" s="11">
        <v>1573.6869999999999</v>
      </c>
      <c r="X1991" s="11">
        <v>1194.0840000000001</v>
      </c>
      <c r="Y1991" s="11">
        <v>666.91800000000001</v>
      </c>
      <c r="Z1991" s="11">
        <v>266.45800000000003</v>
      </c>
      <c r="AA1991" s="11">
        <v>65.366</v>
      </c>
      <c r="AB1991" s="11">
        <v>8.5429999999999993</v>
      </c>
      <c r="AC1991" s="11">
        <v>0.54300000000000004</v>
      </c>
    </row>
    <row r="1992" spans="1:29" ht="11.5">
      <c r="A1992" s="15">
        <v>1975</v>
      </c>
      <c r="B1992" s="13" t="s">
        <v>1059</v>
      </c>
      <c r="C1992" s="14" t="s">
        <v>1199</v>
      </c>
      <c r="D1992" s="12"/>
      <c r="E1992" s="12">
        <v>392</v>
      </c>
      <c r="F1992" s="13" t="s">
        <v>1110</v>
      </c>
      <c r="G1992" s="12">
        <v>906</v>
      </c>
      <c r="H1992" s="12">
        <v>1995</v>
      </c>
      <c r="I1992" s="11">
        <v>3151.3310000000001</v>
      </c>
      <c r="J1992" s="11">
        <v>3475.3919999999998</v>
      </c>
      <c r="K1992" s="11">
        <v>3909.6149999999998</v>
      </c>
      <c r="L1992" s="11">
        <v>4425.1660000000002</v>
      </c>
      <c r="M1992" s="11">
        <v>5177.6670000000004</v>
      </c>
      <c r="N1992" s="11">
        <v>4474.2879999999996</v>
      </c>
      <c r="O1992" s="11">
        <v>4132.3339999999998</v>
      </c>
      <c r="P1992" s="11">
        <v>4057.6750000000002</v>
      </c>
      <c r="Q1992" s="11">
        <v>4676.2269999999999</v>
      </c>
      <c r="R1992" s="11">
        <v>5351.0439999999999</v>
      </c>
      <c r="S1992" s="11">
        <v>4456.2309999999998</v>
      </c>
      <c r="T1992" s="11">
        <v>3933.2330000000002</v>
      </c>
      <c r="U1992" s="11">
        <v>3563.5169999999998</v>
      </c>
      <c r="V1992" s="11">
        <v>2942.9949999999999</v>
      </c>
      <c r="W1992" s="11">
        <v>1916.0060000000001</v>
      </c>
      <c r="X1992" s="11">
        <v>1266.7850000000001</v>
      </c>
      <c r="Y1992" s="11">
        <v>818.11</v>
      </c>
      <c r="Z1992" s="11">
        <v>351.1</v>
      </c>
      <c r="AA1992" s="11">
        <v>95.938999999999993</v>
      </c>
      <c r="AB1992" s="11">
        <v>14.003</v>
      </c>
      <c r="AC1992" s="11">
        <v>0.94699999999999995</v>
      </c>
    </row>
    <row r="1993" spans="1:29" ht="11.5">
      <c r="A1993" s="15">
        <v>1976</v>
      </c>
      <c r="B1993" s="13" t="s">
        <v>1059</v>
      </c>
      <c r="C1993" s="14" t="s">
        <v>1199</v>
      </c>
      <c r="D1993" s="12"/>
      <c r="E1993" s="12">
        <v>392</v>
      </c>
      <c r="F1993" s="13" t="s">
        <v>1110</v>
      </c>
      <c r="G1993" s="12">
        <v>906</v>
      </c>
      <c r="H1993" s="12">
        <v>2000</v>
      </c>
      <c r="I1993" s="11">
        <v>3057.6770000000001</v>
      </c>
      <c r="J1993" s="11">
        <v>3147.172</v>
      </c>
      <c r="K1993" s="11">
        <v>3472.8209999999999</v>
      </c>
      <c r="L1993" s="11">
        <v>3903.8670000000002</v>
      </c>
      <c r="M1993" s="11">
        <v>4314.4129999999996</v>
      </c>
      <c r="N1993" s="11">
        <v>5160.0619999999999</v>
      </c>
      <c r="O1993" s="11">
        <v>4457.3739999999998</v>
      </c>
      <c r="P1993" s="11">
        <v>4112.1679999999997</v>
      </c>
      <c r="Q1993" s="11">
        <v>4028.9059999999999</v>
      </c>
      <c r="R1993" s="11">
        <v>4622.2169999999996</v>
      </c>
      <c r="S1993" s="11">
        <v>5259.29</v>
      </c>
      <c r="T1993" s="11">
        <v>4329.6989999999996</v>
      </c>
      <c r="U1993" s="11">
        <v>3754.61</v>
      </c>
      <c r="V1993" s="11">
        <v>3298.8620000000001</v>
      </c>
      <c r="W1993" s="11">
        <v>2605.7060000000001</v>
      </c>
      <c r="X1993" s="11">
        <v>1573.008</v>
      </c>
      <c r="Y1993" s="11">
        <v>904.51800000000003</v>
      </c>
      <c r="Z1993" s="11">
        <v>460.31</v>
      </c>
      <c r="AA1993" s="11">
        <v>137.542</v>
      </c>
      <c r="AB1993" s="11">
        <v>22.626000000000001</v>
      </c>
      <c r="AC1993" s="11">
        <v>1.724</v>
      </c>
    </row>
    <row r="1994" spans="1:29" ht="11.5">
      <c r="A1994" s="15">
        <v>1977</v>
      </c>
      <c r="B1994" s="13" t="s">
        <v>1059</v>
      </c>
      <c r="C1994" s="14" t="s">
        <v>1199</v>
      </c>
      <c r="D1994" s="12"/>
      <c r="E1994" s="12">
        <v>392</v>
      </c>
      <c r="F1994" s="13" t="s">
        <v>1110</v>
      </c>
      <c r="G1994" s="12">
        <v>906</v>
      </c>
      <c r="H1994" s="12">
        <v>2005</v>
      </c>
      <c r="I1994" s="11">
        <v>2911.2550000000001</v>
      </c>
      <c r="J1994" s="11">
        <v>3054.652</v>
      </c>
      <c r="K1994" s="11">
        <v>3145.377</v>
      </c>
      <c r="L1994" s="11">
        <v>3468.6179999999999</v>
      </c>
      <c r="M1994" s="11">
        <v>3893.444</v>
      </c>
      <c r="N1994" s="11">
        <v>4300.6940000000004</v>
      </c>
      <c r="O1994" s="11">
        <v>5140.97</v>
      </c>
      <c r="P1994" s="11">
        <v>4435.6679999999997</v>
      </c>
      <c r="Q1994" s="11">
        <v>4082.93</v>
      </c>
      <c r="R1994" s="11">
        <v>3984.145</v>
      </c>
      <c r="S1994" s="11">
        <v>4567.8950000000004</v>
      </c>
      <c r="T1994" s="11">
        <v>5127.7089999999998</v>
      </c>
      <c r="U1994" s="11">
        <v>4157.768</v>
      </c>
      <c r="V1994" s="11">
        <v>3521.201</v>
      </c>
      <c r="W1994" s="11">
        <v>2962.8029999999999</v>
      </c>
      <c r="X1994" s="11">
        <v>2182.9609999999998</v>
      </c>
      <c r="Y1994" s="11">
        <v>1167.5450000000001</v>
      </c>
      <c r="Z1994" s="11">
        <v>542.15899999999999</v>
      </c>
      <c r="AA1994" s="11">
        <v>197.90100000000001</v>
      </c>
      <c r="AB1994" s="11">
        <v>36.661999999999999</v>
      </c>
      <c r="AC1994" s="11">
        <v>3.2290000000000001</v>
      </c>
    </row>
    <row r="1995" spans="1:29" ht="11.5">
      <c r="A1995" s="15">
        <v>1978</v>
      </c>
      <c r="B1995" s="13" t="s">
        <v>1059</v>
      </c>
      <c r="C1995" s="14" t="s">
        <v>1199</v>
      </c>
      <c r="D1995" s="12"/>
      <c r="E1995" s="12">
        <v>392</v>
      </c>
      <c r="F1995" s="13" t="s">
        <v>1110</v>
      </c>
      <c r="G1995" s="12">
        <v>906</v>
      </c>
      <c r="H1995" s="12">
        <v>2010</v>
      </c>
      <c r="I1995" s="11">
        <v>2852.1129999999998</v>
      </c>
      <c r="J1995" s="11">
        <v>2908.8110000000001</v>
      </c>
      <c r="K1995" s="11">
        <v>3053.1239999999998</v>
      </c>
      <c r="L1995" s="11">
        <v>3142.232</v>
      </c>
      <c r="M1995" s="11">
        <v>3460.1550000000002</v>
      </c>
      <c r="N1995" s="11">
        <v>3881.491</v>
      </c>
      <c r="O1995" s="11">
        <v>4296.1779999999999</v>
      </c>
      <c r="P1995" s="11">
        <v>5136.3149999999996</v>
      </c>
      <c r="Q1995" s="11">
        <v>4437.982</v>
      </c>
      <c r="R1995" s="11">
        <v>4084.9850000000001</v>
      </c>
      <c r="S1995" s="11">
        <v>3931.16</v>
      </c>
      <c r="T1995" s="11">
        <v>4458.607</v>
      </c>
      <c r="U1995" s="11">
        <v>4928.857</v>
      </c>
      <c r="V1995" s="11">
        <v>3913.9639999999999</v>
      </c>
      <c r="W1995" s="11">
        <v>3202.788</v>
      </c>
      <c r="X1995" s="11">
        <v>2519.3200000000002</v>
      </c>
      <c r="Y1995" s="11">
        <v>1646.5139999999999</v>
      </c>
      <c r="Z1995" s="11">
        <v>718.98599999999999</v>
      </c>
      <c r="AA1995" s="11">
        <v>240.96899999999999</v>
      </c>
      <c r="AB1995" s="11">
        <v>54.539000000000001</v>
      </c>
      <c r="AC1995" s="11">
        <v>5.4189999999999996</v>
      </c>
    </row>
    <row r="1996" spans="1:29" ht="11.5">
      <c r="A1996" s="15">
        <v>1979</v>
      </c>
      <c r="B1996" s="13" t="s">
        <v>1059</v>
      </c>
      <c r="C1996" s="14" t="s">
        <v>1199</v>
      </c>
      <c r="D1996" s="12"/>
      <c r="E1996" s="12">
        <v>392</v>
      </c>
      <c r="F1996" s="13" t="s">
        <v>1110</v>
      </c>
      <c r="G1996" s="12">
        <v>906</v>
      </c>
      <c r="H1996" s="12">
        <v>2015</v>
      </c>
      <c r="I1996" s="11">
        <v>2770.5610000000001</v>
      </c>
      <c r="J1996" s="11">
        <v>2854.5839999999998</v>
      </c>
      <c r="K1996" s="11">
        <v>2910.8290000000002</v>
      </c>
      <c r="L1996" s="11">
        <v>3068.6010000000001</v>
      </c>
      <c r="M1996" s="11">
        <v>3148.2190000000001</v>
      </c>
      <c r="N1996" s="11">
        <v>3461.3229999999999</v>
      </c>
      <c r="O1996" s="11">
        <v>3892.9479999999999</v>
      </c>
      <c r="P1996" s="11">
        <v>4317.9350000000004</v>
      </c>
      <c r="Q1996" s="11">
        <v>5118.2910000000002</v>
      </c>
      <c r="R1996" s="11">
        <v>4409.7730000000001</v>
      </c>
      <c r="S1996" s="11">
        <v>4038.3820000000001</v>
      </c>
      <c r="T1996" s="11">
        <v>3850.49</v>
      </c>
      <c r="U1996" s="11">
        <v>4305.1670000000004</v>
      </c>
      <c r="V1996" s="11">
        <v>4657.03</v>
      </c>
      <c r="W1996" s="11">
        <v>3584.1579999999999</v>
      </c>
      <c r="X1996" s="11">
        <v>2772.3270000000002</v>
      </c>
      <c r="Y1996" s="11">
        <v>1946.604</v>
      </c>
      <c r="Z1996" s="11">
        <v>1033.8800000000001</v>
      </c>
      <c r="AA1996" s="11">
        <v>322.58</v>
      </c>
      <c r="AB1996" s="11">
        <v>65.710999999999999</v>
      </c>
      <c r="AC1996" s="11">
        <v>7.3520000000000003</v>
      </c>
    </row>
    <row r="1997" spans="1:29" ht="11.5">
      <c r="A1997" s="15">
        <v>1980</v>
      </c>
      <c r="B1997" s="13" t="s">
        <v>1059</v>
      </c>
      <c r="C1997" s="14" t="s">
        <v>1199</v>
      </c>
      <c r="D1997" s="12"/>
      <c r="E1997" s="12">
        <v>392</v>
      </c>
      <c r="F1997" s="13" t="s">
        <v>1110</v>
      </c>
      <c r="G1997" s="12">
        <v>906</v>
      </c>
      <c r="H1997" s="12">
        <v>2020</v>
      </c>
      <c r="I1997" s="11">
        <v>2453.8339999999998</v>
      </c>
      <c r="J1997" s="11">
        <v>2773.482</v>
      </c>
      <c r="K1997" s="11">
        <v>2856.8879999999999</v>
      </c>
      <c r="L1997" s="11">
        <v>2926.7869999999998</v>
      </c>
      <c r="M1997" s="11">
        <v>3075.58</v>
      </c>
      <c r="N1997" s="11">
        <v>3151.556</v>
      </c>
      <c r="O1997" s="11">
        <v>3475.5259999999998</v>
      </c>
      <c r="P1997" s="11">
        <v>3918.085</v>
      </c>
      <c r="Q1997" s="11">
        <v>4307.1989999999996</v>
      </c>
      <c r="R1997" s="11">
        <v>5088.6970000000001</v>
      </c>
      <c r="S1997" s="11">
        <v>4364.7920000000004</v>
      </c>
      <c r="T1997" s="11">
        <v>3964.5569999999998</v>
      </c>
      <c r="U1997" s="11">
        <v>3733.4540000000002</v>
      </c>
      <c r="V1997" s="11">
        <v>4095.95</v>
      </c>
      <c r="W1997" s="11">
        <v>4312.4620000000004</v>
      </c>
      <c r="X1997" s="11">
        <v>3160.7640000000001</v>
      </c>
      <c r="Y1997" s="11">
        <v>2209.8409999999999</v>
      </c>
      <c r="Z1997" s="11">
        <v>1282.7929999999999</v>
      </c>
      <c r="AA1997" s="11">
        <v>495.63200000000001</v>
      </c>
      <c r="AB1997" s="11">
        <v>95.394000000000005</v>
      </c>
      <c r="AC1997" s="11">
        <v>9.7720000000000002</v>
      </c>
    </row>
    <row r="1998" spans="1:29" ht="11.5">
      <c r="A1998" s="15">
        <v>1981</v>
      </c>
      <c r="B1998" s="13" t="s">
        <v>1059</v>
      </c>
      <c r="C1998" s="14" t="s">
        <v>1200</v>
      </c>
      <c r="D1998" s="12"/>
      <c r="E1998" s="12">
        <v>496</v>
      </c>
      <c r="F1998" s="13" t="s">
        <v>1110</v>
      </c>
      <c r="G1998" s="12">
        <v>906</v>
      </c>
      <c r="H1998" s="12">
        <v>1950</v>
      </c>
      <c r="I1998" s="11">
        <v>47.634999999999998</v>
      </c>
      <c r="J1998" s="11">
        <v>40.39</v>
      </c>
      <c r="K1998" s="11">
        <v>38.531999999999996</v>
      </c>
      <c r="L1998" s="11">
        <v>35.713000000000001</v>
      </c>
      <c r="M1998" s="11">
        <v>32.627000000000002</v>
      </c>
      <c r="N1998" s="11">
        <v>29.954999999999998</v>
      </c>
      <c r="O1998" s="11">
        <v>29.13</v>
      </c>
      <c r="P1998" s="11">
        <v>25.553000000000001</v>
      </c>
      <c r="Q1998" s="11">
        <v>25.236999999999998</v>
      </c>
      <c r="R1998" s="11">
        <v>21.146000000000001</v>
      </c>
      <c r="S1998" s="11">
        <v>18.510000000000002</v>
      </c>
      <c r="T1998" s="11">
        <v>15.896000000000001</v>
      </c>
      <c r="U1998" s="11">
        <v>10.829000000000001</v>
      </c>
      <c r="V1998" s="11">
        <v>7.12</v>
      </c>
      <c r="W1998" s="11">
        <v>3.3010000000000002</v>
      </c>
      <c r="X1998" s="11">
        <v>1.133</v>
      </c>
      <c r="Y1998" s="11">
        <v>0.57499999999999996</v>
      </c>
      <c r="Z1998" s="11">
        <v>0.161</v>
      </c>
      <c r="AA1998" s="11">
        <v>2.5000000000000001E-2</v>
      </c>
      <c r="AB1998" s="11">
        <v>2E-3</v>
      </c>
      <c r="AC1998" s="11">
        <v>0</v>
      </c>
    </row>
    <row r="1999" spans="1:29" ht="11.5">
      <c r="A1999" s="15">
        <v>1982</v>
      </c>
      <c r="B1999" s="13" t="s">
        <v>1059</v>
      </c>
      <c r="C1999" s="14" t="s">
        <v>1200</v>
      </c>
      <c r="D1999" s="12"/>
      <c r="E1999" s="12">
        <v>496</v>
      </c>
      <c r="F1999" s="13" t="s">
        <v>1110</v>
      </c>
      <c r="G1999" s="12">
        <v>906</v>
      </c>
      <c r="H1999" s="12">
        <v>1955</v>
      </c>
      <c r="I1999" s="11">
        <v>62.679000000000002</v>
      </c>
      <c r="J1999" s="11">
        <v>42.661999999999999</v>
      </c>
      <c r="K1999" s="11">
        <v>39.432000000000002</v>
      </c>
      <c r="L1999" s="11">
        <v>38.118000000000002</v>
      </c>
      <c r="M1999" s="11">
        <v>35.131</v>
      </c>
      <c r="N1999" s="11">
        <v>31.992999999999999</v>
      </c>
      <c r="O1999" s="11">
        <v>29.247</v>
      </c>
      <c r="P1999" s="11">
        <v>28.248000000000001</v>
      </c>
      <c r="Q1999" s="11">
        <v>24.515000000000001</v>
      </c>
      <c r="R1999" s="11">
        <v>23.808</v>
      </c>
      <c r="S1999" s="11">
        <v>19.454999999999998</v>
      </c>
      <c r="T1999" s="11">
        <v>16.425999999999998</v>
      </c>
      <c r="U1999" s="11">
        <v>13.372</v>
      </c>
      <c r="V1999" s="11">
        <v>8.4130000000000003</v>
      </c>
      <c r="W1999" s="11">
        <v>4.8760000000000003</v>
      </c>
      <c r="X1999" s="11">
        <v>1.8180000000000001</v>
      </c>
      <c r="Y1999" s="11">
        <v>0.46500000000000002</v>
      </c>
      <c r="Z1999" s="11">
        <v>0.16200000000000001</v>
      </c>
      <c r="AA1999" s="11">
        <v>2.5000000000000001E-2</v>
      </c>
      <c r="AB1999" s="11">
        <v>2E-3</v>
      </c>
      <c r="AC1999" s="11">
        <v>0</v>
      </c>
    </row>
    <row r="2000" spans="1:29" ht="11.5">
      <c r="A2000" s="15">
        <v>1983</v>
      </c>
      <c r="B2000" s="13" t="s">
        <v>1059</v>
      </c>
      <c r="C2000" s="14" t="s">
        <v>1200</v>
      </c>
      <c r="D2000" s="12"/>
      <c r="E2000" s="12">
        <v>496</v>
      </c>
      <c r="F2000" s="13" t="s">
        <v>1110</v>
      </c>
      <c r="G2000" s="12">
        <v>906</v>
      </c>
      <c r="H2000" s="12">
        <v>1960</v>
      </c>
      <c r="I2000" s="11">
        <v>76.251999999999995</v>
      </c>
      <c r="J2000" s="11">
        <v>56.56</v>
      </c>
      <c r="K2000" s="11">
        <v>41.920999999999999</v>
      </c>
      <c r="L2000" s="11">
        <v>39.061</v>
      </c>
      <c r="M2000" s="11">
        <v>37.582000000000001</v>
      </c>
      <c r="N2000" s="11">
        <v>34.54</v>
      </c>
      <c r="O2000" s="11">
        <v>31.338000000000001</v>
      </c>
      <c r="P2000" s="11">
        <v>28.475000000000001</v>
      </c>
      <c r="Q2000" s="11">
        <v>27.231999999999999</v>
      </c>
      <c r="R2000" s="11">
        <v>23.27</v>
      </c>
      <c r="S2000" s="11">
        <v>22.07</v>
      </c>
      <c r="T2000" s="11">
        <v>17.423999999999999</v>
      </c>
      <c r="U2000" s="11">
        <v>13.971</v>
      </c>
      <c r="V2000" s="11">
        <v>10.532</v>
      </c>
      <c r="W2000" s="11">
        <v>5.8760000000000003</v>
      </c>
      <c r="X2000" s="11">
        <v>2.7919999999999998</v>
      </c>
      <c r="Y2000" s="11">
        <v>0.78700000000000003</v>
      </c>
      <c r="Z2000" s="11">
        <v>0.13600000000000001</v>
      </c>
      <c r="AA2000" s="11">
        <v>2.5999999999999999E-2</v>
      </c>
      <c r="AB2000" s="11">
        <v>2E-3</v>
      </c>
      <c r="AC2000" s="11">
        <v>0</v>
      </c>
    </row>
    <row r="2001" spans="1:29" ht="11.5">
      <c r="A2001" s="15">
        <v>1984</v>
      </c>
      <c r="B2001" s="13" t="s">
        <v>1059</v>
      </c>
      <c r="C2001" s="14" t="s">
        <v>1200</v>
      </c>
      <c r="D2001" s="12"/>
      <c r="E2001" s="12">
        <v>496</v>
      </c>
      <c r="F2001" s="13" t="s">
        <v>1110</v>
      </c>
      <c r="G2001" s="12">
        <v>906</v>
      </c>
      <c r="H2001" s="12">
        <v>1965</v>
      </c>
      <c r="I2001" s="11">
        <v>103.03400000000001</v>
      </c>
      <c r="J2001" s="11">
        <v>70.789000000000001</v>
      </c>
      <c r="K2001" s="11">
        <v>55.542000000000002</v>
      </c>
      <c r="L2001" s="11">
        <v>41.582999999999998</v>
      </c>
      <c r="M2001" s="11">
        <v>38.593000000000004</v>
      </c>
      <c r="N2001" s="11">
        <v>37.042000000000002</v>
      </c>
      <c r="O2001" s="11">
        <v>33.933999999999997</v>
      </c>
      <c r="P2001" s="11">
        <v>30.623999999999999</v>
      </c>
      <c r="Q2001" s="11">
        <v>27.58</v>
      </c>
      <c r="R2001" s="11">
        <v>26.004000000000001</v>
      </c>
      <c r="S2001" s="11">
        <v>21.734000000000002</v>
      </c>
      <c r="T2001" s="11">
        <v>19.946999999999999</v>
      </c>
      <c r="U2001" s="11">
        <v>14.99</v>
      </c>
      <c r="V2001" s="11">
        <v>11.167</v>
      </c>
      <c r="W2001" s="11">
        <v>7.4790000000000001</v>
      </c>
      <c r="X2001" s="11">
        <v>3.415</v>
      </c>
      <c r="Y2001" s="11">
        <v>1.2210000000000001</v>
      </c>
      <c r="Z2001" s="11">
        <v>0.22800000000000001</v>
      </c>
      <c r="AA2001" s="11">
        <v>2.1000000000000001E-2</v>
      </c>
      <c r="AB2001" s="11">
        <v>2E-3</v>
      </c>
      <c r="AC2001" s="11">
        <v>0</v>
      </c>
    </row>
    <row r="2002" spans="1:29" ht="11.5">
      <c r="A2002" s="15">
        <v>1985</v>
      </c>
      <c r="B2002" s="13" t="s">
        <v>1059</v>
      </c>
      <c r="C2002" s="14" t="s">
        <v>1200</v>
      </c>
      <c r="D2002" s="12"/>
      <c r="E2002" s="12">
        <v>496</v>
      </c>
      <c r="F2002" s="13" t="s">
        <v>1110</v>
      </c>
      <c r="G2002" s="12">
        <v>906</v>
      </c>
      <c r="H2002" s="12">
        <v>1970</v>
      </c>
      <c r="I2002" s="11">
        <v>114.456</v>
      </c>
      <c r="J2002" s="11">
        <v>96.894999999999996</v>
      </c>
      <c r="K2002" s="11">
        <v>69.765000000000001</v>
      </c>
      <c r="L2002" s="11">
        <v>55.158999999999999</v>
      </c>
      <c r="M2002" s="11">
        <v>41.158999999999999</v>
      </c>
      <c r="N2002" s="11">
        <v>38.119999999999997</v>
      </c>
      <c r="O2002" s="11">
        <v>36.484999999999999</v>
      </c>
      <c r="P2002" s="11">
        <v>33.268999999999998</v>
      </c>
      <c r="Q2002" s="11">
        <v>29.786000000000001</v>
      </c>
      <c r="R2002" s="11">
        <v>26.478000000000002</v>
      </c>
      <c r="S2002" s="11">
        <v>24.452999999999999</v>
      </c>
      <c r="T2002" s="11">
        <v>19.812999999999999</v>
      </c>
      <c r="U2002" s="11">
        <v>17.346</v>
      </c>
      <c r="V2002" s="11">
        <v>12.151</v>
      </c>
      <c r="W2002" s="11">
        <v>8.0830000000000002</v>
      </c>
      <c r="X2002" s="11">
        <v>4.4660000000000002</v>
      </c>
      <c r="Y2002" s="11">
        <v>1.55</v>
      </c>
      <c r="Z2002" s="11">
        <v>0.377</v>
      </c>
      <c r="AA2002" s="11">
        <v>0.04</v>
      </c>
      <c r="AB2002" s="11">
        <v>2E-3</v>
      </c>
      <c r="AC2002" s="11">
        <v>0</v>
      </c>
    </row>
    <row r="2003" spans="1:29" ht="11.5">
      <c r="A2003" s="15">
        <v>1986</v>
      </c>
      <c r="B2003" s="13" t="s">
        <v>1059</v>
      </c>
      <c r="C2003" s="14" t="s">
        <v>1200</v>
      </c>
      <c r="D2003" s="12"/>
      <c r="E2003" s="12">
        <v>496</v>
      </c>
      <c r="F2003" s="13" t="s">
        <v>1110</v>
      </c>
      <c r="G2003" s="12">
        <v>906</v>
      </c>
      <c r="H2003" s="12">
        <v>1975</v>
      </c>
      <c r="I2003" s="11">
        <v>129.75899999999999</v>
      </c>
      <c r="J2003" s="11">
        <v>108.651</v>
      </c>
      <c r="K2003" s="11">
        <v>95.738</v>
      </c>
      <c r="L2003" s="11">
        <v>69.347999999999999</v>
      </c>
      <c r="M2003" s="11">
        <v>54.671999999999997</v>
      </c>
      <c r="N2003" s="11">
        <v>40.720999999999997</v>
      </c>
      <c r="O2003" s="11">
        <v>37.622</v>
      </c>
      <c r="P2003" s="11">
        <v>35.859000000000002</v>
      </c>
      <c r="Q2003" s="11">
        <v>32.462000000000003</v>
      </c>
      <c r="R2003" s="11">
        <v>28.713999999999999</v>
      </c>
      <c r="S2003" s="11">
        <v>25.035</v>
      </c>
      <c r="T2003" s="11">
        <v>22.446999999999999</v>
      </c>
      <c r="U2003" s="11">
        <v>17.382999999999999</v>
      </c>
      <c r="V2003" s="11">
        <v>14.224</v>
      </c>
      <c r="W2003" s="11">
        <v>8.9540000000000006</v>
      </c>
      <c r="X2003" s="11">
        <v>4.984</v>
      </c>
      <c r="Y2003" s="11">
        <v>2.1269999999999998</v>
      </c>
      <c r="Z2003" s="11">
        <v>0.50900000000000001</v>
      </c>
      <c r="AA2003" s="11">
        <v>7.2999999999999995E-2</v>
      </c>
      <c r="AB2003" s="11">
        <v>4.0000000000000001E-3</v>
      </c>
      <c r="AC2003" s="11">
        <v>0</v>
      </c>
    </row>
    <row r="2004" spans="1:29" ht="11.5">
      <c r="A2004" s="15">
        <v>1987</v>
      </c>
      <c r="B2004" s="13" t="s">
        <v>1059</v>
      </c>
      <c r="C2004" s="14" t="s">
        <v>1200</v>
      </c>
      <c r="D2004" s="12"/>
      <c r="E2004" s="12">
        <v>496</v>
      </c>
      <c r="F2004" s="13" t="s">
        <v>1110</v>
      </c>
      <c r="G2004" s="12">
        <v>906</v>
      </c>
      <c r="H2004" s="12">
        <v>1980</v>
      </c>
      <c r="I2004" s="11">
        <v>137.47200000000001</v>
      </c>
      <c r="J2004" s="11">
        <v>123.343</v>
      </c>
      <c r="K2004" s="11">
        <v>107.393</v>
      </c>
      <c r="L2004" s="11">
        <v>95.174999999999997</v>
      </c>
      <c r="M2004" s="11">
        <v>68.75</v>
      </c>
      <c r="N2004" s="11">
        <v>54.101999999999997</v>
      </c>
      <c r="O2004" s="11">
        <v>40.198999999999998</v>
      </c>
      <c r="P2004" s="11">
        <v>36.99</v>
      </c>
      <c r="Q2004" s="11">
        <v>35.006999999999998</v>
      </c>
      <c r="R2004" s="11">
        <v>31.312999999999999</v>
      </c>
      <c r="S2004" s="11">
        <v>27.17</v>
      </c>
      <c r="T2004" s="11">
        <v>23.003</v>
      </c>
      <c r="U2004" s="11">
        <v>19.719000000000001</v>
      </c>
      <c r="V2004" s="11">
        <v>14.279</v>
      </c>
      <c r="W2004" s="11">
        <v>10.505000000000001</v>
      </c>
      <c r="X2004" s="11">
        <v>5.5620000000000003</v>
      </c>
      <c r="Y2004" s="11">
        <v>2.4020000000000001</v>
      </c>
      <c r="Z2004" s="11">
        <v>0.71</v>
      </c>
      <c r="AA2004" s="11">
        <v>0.10199999999999999</v>
      </c>
      <c r="AB2004" s="11">
        <v>8.0000000000000002E-3</v>
      </c>
      <c r="AC2004" s="11">
        <v>0</v>
      </c>
    </row>
    <row r="2005" spans="1:29" ht="11.5">
      <c r="A2005" s="15">
        <v>1988</v>
      </c>
      <c r="B2005" s="13" t="s">
        <v>1059</v>
      </c>
      <c r="C2005" s="14" t="s">
        <v>1200</v>
      </c>
      <c r="D2005" s="12"/>
      <c r="E2005" s="12">
        <v>496</v>
      </c>
      <c r="F2005" s="13" t="s">
        <v>1110</v>
      </c>
      <c r="G2005" s="12">
        <v>906</v>
      </c>
      <c r="H2005" s="12">
        <v>1985</v>
      </c>
      <c r="I2005" s="11">
        <v>151.30699999999999</v>
      </c>
      <c r="J2005" s="11">
        <v>130.87200000000001</v>
      </c>
      <c r="K2005" s="11">
        <v>121.96299999999999</v>
      </c>
      <c r="L2005" s="11">
        <v>106.77800000000001</v>
      </c>
      <c r="M2005" s="11">
        <v>94.375</v>
      </c>
      <c r="N2005" s="11">
        <v>68.05</v>
      </c>
      <c r="O2005" s="11">
        <v>53.427</v>
      </c>
      <c r="P2005" s="11">
        <v>39.540999999999997</v>
      </c>
      <c r="Q2005" s="11">
        <v>36.128</v>
      </c>
      <c r="R2005" s="11">
        <v>33.792000000000002</v>
      </c>
      <c r="S2005" s="11">
        <v>29.657</v>
      </c>
      <c r="T2005" s="11">
        <v>24.995999999999999</v>
      </c>
      <c r="U2005" s="11">
        <v>20.239999999999998</v>
      </c>
      <c r="V2005" s="11">
        <v>16.228999999999999</v>
      </c>
      <c r="W2005" s="11">
        <v>10.589</v>
      </c>
      <c r="X2005" s="11">
        <v>6.5549999999999997</v>
      </c>
      <c r="Y2005" s="11">
        <v>2.6960000000000002</v>
      </c>
      <c r="Z2005" s="11">
        <v>0.81</v>
      </c>
      <c r="AA2005" s="11">
        <v>0.13900000000000001</v>
      </c>
      <c r="AB2005" s="11">
        <v>0.01</v>
      </c>
      <c r="AC2005" s="11">
        <v>0</v>
      </c>
    </row>
    <row r="2006" spans="1:29" ht="11.5">
      <c r="A2006" s="15">
        <v>1989</v>
      </c>
      <c r="B2006" s="13" t="s">
        <v>1059</v>
      </c>
      <c r="C2006" s="14" t="s">
        <v>1200</v>
      </c>
      <c r="D2006" s="12"/>
      <c r="E2006" s="12">
        <v>496</v>
      </c>
      <c r="F2006" s="13" t="s">
        <v>1110</v>
      </c>
      <c r="G2006" s="12">
        <v>906</v>
      </c>
      <c r="H2006" s="12">
        <v>1990</v>
      </c>
      <c r="I2006" s="11">
        <v>166.584</v>
      </c>
      <c r="J2006" s="11">
        <v>145.15799999999999</v>
      </c>
      <c r="K2006" s="11">
        <v>129.67699999999999</v>
      </c>
      <c r="L2006" s="11">
        <v>121.357</v>
      </c>
      <c r="M2006" s="11">
        <v>106.003</v>
      </c>
      <c r="N2006" s="11">
        <v>93.543000000000006</v>
      </c>
      <c r="O2006" s="11">
        <v>67.313000000000002</v>
      </c>
      <c r="P2006" s="11">
        <v>52.661000000000001</v>
      </c>
      <c r="Q2006" s="11">
        <v>38.726999999999997</v>
      </c>
      <c r="R2006" s="11">
        <v>35.003999999999998</v>
      </c>
      <c r="S2006" s="11">
        <v>32.164999999999999</v>
      </c>
      <c r="T2006" s="11">
        <v>27.457999999999998</v>
      </c>
      <c r="U2006" s="11">
        <v>22.175000000000001</v>
      </c>
      <c r="V2006" s="11">
        <v>16.841999999999999</v>
      </c>
      <c r="W2006" s="11">
        <v>12.228</v>
      </c>
      <c r="X2006" s="11">
        <v>6.8479999999999999</v>
      </c>
      <c r="Y2006" s="11">
        <v>3.355</v>
      </c>
      <c r="Z2006" s="11">
        <v>0.96299999999999997</v>
      </c>
      <c r="AA2006" s="11">
        <v>0.17499999999999999</v>
      </c>
      <c r="AB2006" s="11">
        <v>1.4999999999999999E-2</v>
      </c>
      <c r="AC2006" s="11">
        <v>1E-3</v>
      </c>
    </row>
    <row r="2007" spans="1:29" ht="11.5">
      <c r="A2007" s="15">
        <v>1990</v>
      </c>
      <c r="B2007" s="13" t="s">
        <v>1059</v>
      </c>
      <c r="C2007" s="14" t="s">
        <v>1200</v>
      </c>
      <c r="D2007" s="12"/>
      <c r="E2007" s="12">
        <v>496</v>
      </c>
      <c r="F2007" s="13" t="s">
        <v>1110</v>
      </c>
      <c r="G2007" s="12">
        <v>906</v>
      </c>
      <c r="H2007" s="12">
        <v>1995</v>
      </c>
      <c r="I2007" s="11">
        <v>142.43600000000001</v>
      </c>
      <c r="J2007" s="11">
        <v>162.44</v>
      </c>
      <c r="K2007" s="11">
        <v>140.947</v>
      </c>
      <c r="L2007" s="11">
        <v>123.53700000000001</v>
      </c>
      <c r="M2007" s="11">
        <v>115.381</v>
      </c>
      <c r="N2007" s="11">
        <v>100.11499999999999</v>
      </c>
      <c r="O2007" s="11">
        <v>88.984999999999999</v>
      </c>
      <c r="P2007" s="11">
        <v>64.195999999999998</v>
      </c>
      <c r="Q2007" s="11">
        <v>47.878</v>
      </c>
      <c r="R2007" s="11">
        <v>33.476999999999997</v>
      </c>
      <c r="S2007" s="11">
        <v>30.488</v>
      </c>
      <c r="T2007" s="11">
        <v>27.256</v>
      </c>
      <c r="U2007" s="11">
        <v>22.498000000000001</v>
      </c>
      <c r="V2007" s="11">
        <v>16.472000000000001</v>
      </c>
      <c r="W2007" s="11">
        <v>10.956</v>
      </c>
      <c r="X2007" s="11">
        <v>7.2080000000000002</v>
      </c>
      <c r="Y2007" s="11">
        <v>3.0449999999999999</v>
      </c>
      <c r="Z2007" s="11">
        <v>0.97499999999999998</v>
      </c>
      <c r="AA2007" s="11">
        <v>0.14899999999999999</v>
      </c>
      <c r="AB2007" s="11">
        <v>1.4999999999999999E-2</v>
      </c>
      <c r="AC2007" s="11">
        <v>1E-3</v>
      </c>
    </row>
    <row r="2008" spans="1:29" ht="11.5">
      <c r="A2008" s="15">
        <v>1991</v>
      </c>
      <c r="B2008" s="13" t="s">
        <v>1059</v>
      </c>
      <c r="C2008" s="14" t="s">
        <v>1200</v>
      </c>
      <c r="D2008" s="12"/>
      <c r="E2008" s="12">
        <v>496</v>
      </c>
      <c r="F2008" s="13" t="s">
        <v>1110</v>
      </c>
      <c r="G2008" s="12">
        <v>906</v>
      </c>
      <c r="H2008" s="12">
        <v>2000</v>
      </c>
      <c r="I2008" s="11">
        <v>118.053</v>
      </c>
      <c r="J2008" s="11">
        <v>140.44200000000001</v>
      </c>
      <c r="K2008" s="11">
        <v>161.155</v>
      </c>
      <c r="L2008" s="11">
        <v>137.32499999999999</v>
      </c>
      <c r="M2008" s="11">
        <v>120.36499999999999</v>
      </c>
      <c r="N2008" s="11">
        <v>110.877</v>
      </c>
      <c r="O2008" s="11">
        <v>96.198999999999998</v>
      </c>
      <c r="P2008" s="11">
        <v>86.858000000000004</v>
      </c>
      <c r="Q2008" s="11">
        <v>62.023000000000003</v>
      </c>
      <c r="R2008" s="11">
        <v>43.917000000000002</v>
      </c>
      <c r="S2008" s="11">
        <v>29.817</v>
      </c>
      <c r="T2008" s="11">
        <v>26.873000000000001</v>
      </c>
      <c r="U2008" s="11">
        <v>22.786999999999999</v>
      </c>
      <c r="V2008" s="11">
        <v>17.216000000000001</v>
      </c>
      <c r="W2008" s="11">
        <v>11.082000000000001</v>
      </c>
      <c r="X2008" s="11">
        <v>6.391</v>
      </c>
      <c r="Y2008" s="11">
        <v>3.1709999999999998</v>
      </c>
      <c r="Z2008" s="11">
        <v>0.88500000000000001</v>
      </c>
      <c r="AA2008" s="11">
        <v>0.154</v>
      </c>
      <c r="AB2008" s="11">
        <v>1.2E-2</v>
      </c>
      <c r="AC2008" s="11">
        <v>1E-3</v>
      </c>
    </row>
    <row r="2009" spans="1:29" ht="11.5">
      <c r="A2009" s="15">
        <v>1992</v>
      </c>
      <c r="B2009" s="13" t="s">
        <v>1059</v>
      </c>
      <c r="C2009" s="14" t="s">
        <v>1200</v>
      </c>
      <c r="D2009" s="12"/>
      <c r="E2009" s="12">
        <v>496</v>
      </c>
      <c r="F2009" s="13" t="s">
        <v>1110</v>
      </c>
      <c r="G2009" s="12">
        <v>906</v>
      </c>
      <c r="H2009" s="12">
        <v>2005</v>
      </c>
      <c r="I2009" s="11">
        <v>111.983</v>
      </c>
      <c r="J2009" s="11">
        <v>116.854</v>
      </c>
      <c r="K2009" s="11">
        <v>139.93100000000001</v>
      </c>
      <c r="L2009" s="11">
        <v>160.078</v>
      </c>
      <c r="M2009" s="11">
        <v>135.45099999999999</v>
      </c>
      <c r="N2009" s="11">
        <v>118.09099999999999</v>
      </c>
      <c r="O2009" s="11">
        <v>108.288</v>
      </c>
      <c r="P2009" s="11">
        <v>93.412000000000006</v>
      </c>
      <c r="Q2009" s="11">
        <v>83.491</v>
      </c>
      <c r="R2009" s="11">
        <v>58.466999999999999</v>
      </c>
      <c r="S2009" s="11">
        <v>40.314</v>
      </c>
      <c r="T2009" s="11">
        <v>26.716000000000001</v>
      </c>
      <c r="U2009" s="11">
        <v>23.004000000000001</v>
      </c>
      <c r="V2009" s="11">
        <v>18.036999999999999</v>
      </c>
      <c r="W2009" s="11">
        <v>12.260999999999999</v>
      </c>
      <c r="X2009" s="11">
        <v>6.5720000000000001</v>
      </c>
      <c r="Y2009" s="11">
        <v>2.8660000000000001</v>
      </c>
      <c r="Z2009" s="11">
        <v>0.94499999999999995</v>
      </c>
      <c r="AA2009" s="11">
        <v>0.14499999999999999</v>
      </c>
      <c r="AB2009" s="11">
        <v>1.2999999999999999E-2</v>
      </c>
      <c r="AC2009" s="11">
        <v>1E-3</v>
      </c>
    </row>
    <row r="2010" spans="1:29" ht="11.5">
      <c r="A2010" s="15">
        <v>1993</v>
      </c>
      <c r="B2010" s="13" t="s">
        <v>1059</v>
      </c>
      <c r="C2010" s="14" t="s">
        <v>1200</v>
      </c>
      <c r="D2010" s="12"/>
      <c r="E2010" s="12">
        <v>496</v>
      </c>
      <c r="F2010" s="13" t="s">
        <v>1110</v>
      </c>
      <c r="G2010" s="12">
        <v>906</v>
      </c>
      <c r="H2010" s="12">
        <v>2010</v>
      </c>
      <c r="I2010" s="11">
        <v>143.63999999999999</v>
      </c>
      <c r="J2010" s="11">
        <v>111.133</v>
      </c>
      <c r="K2010" s="11">
        <v>116.43600000000001</v>
      </c>
      <c r="L2010" s="11">
        <v>139.07599999999999</v>
      </c>
      <c r="M2010" s="11">
        <v>158.28100000000001</v>
      </c>
      <c r="N2010" s="11">
        <v>133.15899999999999</v>
      </c>
      <c r="O2010" s="11">
        <v>115.524</v>
      </c>
      <c r="P2010" s="11">
        <v>105.273</v>
      </c>
      <c r="Q2010" s="11">
        <v>89.790999999999997</v>
      </c>
      <c r="R2010" s="11">
        <v>78.888999999999996</v>
      </c>
      <c r="S2010" s="11">
        <v>53.936</v>
      </c>
      <c r="T2010" s="11">
        <v>36.270000000000003</v>
      </c>
      <c r="U2010" s="11">
        <v>23.305</v>
      </c>
      <c r="V2010" s="11">
        <v>19.055</v>
      </c>
      <c r="W2010" s="11">
        <v>13.381</v>
      </c>
      <c r="X2010" s="11">
        <v>7.5179999999999998</v>
      </c>
      <c r="Y2010" s="11">
        <v>3.1320000000000001</v>
      </c>
      <c r="Z2010" s="11">
        <v>0.95499999999999996</v>
      </c>
      <c r="AA2010" s="11">
        <v>0.19</v>
      </c>
      <c r="AB2010" s="11">
        <v>1.4999999999999999E-2</v>
      </c>
      <c r="AC2010" s="11">
        <v>1E-3</v>
      </c>
    </row>
    <row r="2011" spans="1:29" ht="11.5">
      <c r="A2011" s="15">
        <v>1994</v>
      </c>
      <c r="B2011" s="13" t="s">
        <v>1059</v>
      </c>
      <c r="C2011" s="14" t="s">
        <v>1200</v>
      </c>
      <c r="D2011" s="12"/>
      <c r="E2011" s="12">
        <v>496</v>
      </c>
      <c r="F2011" s="13" t="s">
        <v>1110</v>
      </c>
      <c r="G2011" s="12">
        <v>906</v>
      </c>
      <c r="H2011" s="12">
        <v>2015</v>
      </c>
      <c r="I2011" s="11">
        <v>184.054</v>
      </c>
      <c r="J2011" s="11">
        <v>142.809</v>
      </c>
      <c r="K2011" s="11">
        <v>110.782</v>
      </c>
      <c r="L2011" s="11">
        <v>115.86499999999999</v>
      </c>
      <c r="M2011" s="11">
        <v>137.93799999999999</v>
      </c>
      <c r="N2011" s="11">
        <v>156.49100000000001</v>
      </c>
      <c r="O2011" s="11">
        <v>131.09200000000001</v>
      </c>
      <c r="P2011" s="11">
        <v>113.07</v>
      </c>
      <c r="Q2011" s="11">
        <v>102.16500000000001</v>
      </c>
      <c r="R2011" s="11">
        <v>85.686000000000007</v>
      </c>
      <c r="S2011" s="11">
        <v>73.349000000000004</v>
      </c>
      <c r="T2011" s="11">
        <v>48.665999999999997</v>
      </c>
      <c r="U2011" s="11">
        <v>31.588000000000001</v>
      </c>
      <c r="V2011" s="11">
        <v>19.393999999999998</v>
      </c>
      <c r="W2011" s="11">
        <v>14.561</v>
      </c>
      <c r="X2011" s="11">
        <v>8.8290000000000006</v>
      </c>
      <c r="Y2011" s="11">
        <v>4.0999999999999996</v>
      </c>
      <c r="Z2011" s="11">
        <v>1.3169999999999999</v>
      </c>
      <c r="AA2011" s="11">
        <v>0.28100000000000003</v>
      </c>
      <c r="AB2011" s="11">
        <v>3.5999999999999997E-2</v>
      </c>
      <c r="AC2011" s="11">
        <v>2E-3</v>
      </c>
    </row>
    <row r="2012" spans="1:29" ht="11.5">
      <c r="A2012" s="15">
        <v>1995</v>
      </c>
      <c r="B2012" s="13" t="s">
        <v>1059</v>
      </c>
      <c r="C2012" s="14" t="s">
        <v>1200</v>
      </c>
      <c r="D2012" s="12"/>
      <c r="E2012" s="12">
        <v>496</v>
      </c>
      <c r="F2012" s="13" t="s">
        <v>1110</v>
      </c>
      <c r="G2012" s="12">
        <v>906</v>
      </c>
      <c r="H2012" s="12">
        <v>2020</v>
      </c>
      <c r="I2012" s="11">
        <v>190.221</v>
      </c>
      <c r="J2012" s="11">
        <v>183.2</v>
      </c>
      <c r="K2012" s="11">
        <v>142.428</v>
      </c>
      <c r="L2012" s="11">
        <v>110.273</v>
      </c>
      <c r="M2012" s="11">
        <v>114.926</v>
      </c>
      <c r="N2012" s="11">
        <v>136.45400000000001</v>
      </c>
      <c r="O2012" s="11">
        <v>154.28299999999999</v>
      </c>
      <c r="P2012" s="11">
        <v>128.52099999999999</v>
      </c>
      <c r="Q2012" s="11">
        <v>109.95099999999999</v>
      </c>
      <c r="R2012" s="11">
        <v>97.754999999999995</v>
      </c>
      <c r="S2012" s="11">
        <v>79.938999999999993</v>
      </c>
      <c r="T2012" s="11">
        <v>66.435000000000002</v>
      </c>
      <c r="U2012" s="11">
        <v>42.558999999999997</v>
      </c>
      <c r="V2012" s="11">
        <v>26.405999999999999</v>
      </c>
      <c r="W2012" s="11">
        <v>14.904</v>
      </c>
      <c r="X2012" s="11">
        <v>9.6920000000000002</v>
      </c>
      <c r="Y2012" s="11">
        <v>4.8810000000000002</v>
      </c>
      <c r="Z2012" s="11">
        <v>1.754</v>
      </c>
      <c r="AA2012" s="11">
        <v>0.39700000000000002</v>
      </c>
      <c r="AB2012" s="11">
        <v>5.6000000000000001E-2</v>
      </c>
      <c r="AC2012" s="11">
        <v>4.0000000000000001E-3</v>
      </c>
    </row>
    <row r="2013" spans="1:29" ht="11.5">
      <c r="A2013" s="15">
        <v>1996</v>
      </c>
      <c r="B2013" s="13" t="s">
        <v>1059</v>
      </c>
      <c r="C2013" s="14" t="s">
        <v>1201</v>
      </c>
      <c r="D2013" s="12"/>
      <c r="E2013" s="12">
        <v>410</v>
      </c>
      <c r="F2013" s="13" t="s">
        <v>1110</v>
      </c>
      <c r="G2013" s="12">
        <v>906</v>
      </c>
      <c r="H2013" s="12">
        <v>1950</v>
      </c>
      <c r="I2013" s="11">
        <v>1592.402</v>
      </c>
      <c r="J2013" s="11">
        <v>1399.5450000000001</v>
      </c>
      <c r="K2013" s="11">
        <v>1281.181</v>
      </c>
      <c r="L2013" s="11">
        <v>828.25199999999995</v>
      </c>
      <c r="M2013" s="11">
        <v>654.72199999999998</v>
      </c>
      <c r="N2013" s="11">
        <v>703.68799999999999</v>
      </c>
      <c r="O2013" s="11">
        <v>611.43100000000004</v>
      </c>
      <c r="P2013" s="11">
        <v>560.17200000000003</v>
      </c>
      <c r="Q2013" s="11">
        <v>533.91800000000001</v>
      </c>
      <c r="R2013" s="11">
        <v>372.39400000000001</v>
      </c>
      <c r="S2013" s="11">
        <v>338.03500000000003</v>
      </c>
      <c r="T2013" s="11">
        <v>261.23500000000001</v>
      </c>
      <c r="U2013" s="11">
        <v>200.64099999999999</v>
      </c>
      <c r="V2013" s="11">
        <v>114.051</v>
      </c>
      <c r="W2013" s="11">
        <v>63.203000000000003</v>
      </c>
      <c r="X2013" s="11">
        <v>24.98</v>
      </c>
      <c r="Y2013" s="11">
        <v>20.911999999999999</v>
      </c>
      <c r="Z2013" s="11">
        <v>5.8520000000000003</v>
      </c>
      <c r="AA2013" s="11">
        <v>1.268</v>
      </c>
      <c r="AB2013" s="11">
        <v>0.372</v>
      </c>
      <c r="AC2013" s="11">
        <v>5.7000000000000002E-2</v>
      </c>
    </row>
    <row r="2014" spans="1:29" ht="11.5">
      <c r="A2014" s="15">
        <v>1997</v>
      </c>
      <c r="B2014" s="13" t="s">
        <v>1059</v>
      </c>
      <c r="C2014" s="14" t="s">
        <v>1201</v>
      </c>
      <c r="D2014" s="12"/>
      <c r="E2014" s="12">
        <v>410</v>
      </c>
      <c r="F2014" s="13" t="s">
        <v>1110</v>
      </c>
      <c r="G2014" s="12">
        <v>906</v>
      </c>
      <c r="H2014" s="12">
        <v>1955</v>
      </c>
      <c r="I2014" s="11">
        <v>1737.521</v>
      </c>
      <c r="J2014" s="11">
        <v>1501.38</v>
      </c>
      <c r="K2014" s="11">
        <v>1360.6030000000001</v>
      </c>
      <c r="L2014" s="11">
        <v>1258.335</v>
      </c>
      <c r="M2014" s="11">
        <v>808.58399999999995</v>
      </c>
      <c r="N2014" s="11">
        <v>635.62699999999995</v>
      </c>
      <c r="O2014" s="11">
        <v>679.39099999999996</v>
      </c>
      <c r="P2014" s="11">
        <v>585.92600000000004</v>
      </c>
      <c r="Q2014" s="11">
        <v>530.62300000000005</v>
      </c>
      <c r="R2014" s="11">
        <v>496.99700000000001</v>
      </c>
      <c r="S2014" s="11">
        <v>338.03</v>
      </c>
      <c r="T2014" s="11">
        <v>296.22800000000001</v>
      </c>
      <c r="U2014" s="11">
        <v>218.01599999999999</v>
      </c>
      <c r="V2014" s="11">
        <v>156.24799999999999</v>
      </c>
      <c r="W2014" s="11">
        <v>80.671000000000006</v>
      </c>
      <c r="X2014" s="11">
        <v>39.308999999999997</v>
      </c>
      <c r="Y2014" s="11">
        <v>13.119</v>
      </c>
      <c r="Z2014" s="11">
        <v>1.6459999999999999</v>
      </c>
      <c r="AA2014" s="11">
        <v>0.24099999999999999</v>
      </c>
      <c r="AB2014" s="11">
        <v>8.3000000000000004E-2</v>
      </c>
      <c r="AC2014" s="11">
        <v>2.5000000000000001E-2</v>
      </c>
    </row>
    <row r="2015" spans="1:29" ht="11.5">
      <c r="A2015" s="15">
        <v>1998</v>
      </c>
      <c r="B2015" s="13" t="s">
        <v>1059</v>
      </c>
      <c r="C2015" s="14" t="s">
        <v>1201</v>
      </c>
      <c r="D2015" s="12"/>
      <c r="E2015" s="12">
        <v>410</v>
      </c>
      <c r="F2015" s="13" t="s">
        <v>1110</v>
      </c>
      <c r="G2015" s="12">
        <v>906</v>
      </c>
      <c r="H2015" s="12">
        <v>1960</v>
      </c>
      <c r="I2015" s="11">
        <v>2377.5819999999999</v>
      </c>
      <c r="J2015" s="11">
        <v>1794.7929999999999</v>
      </c>
      <c r="K2015" s="11">
        <v>1502.174</v>
      </c>
      <c r="L2015" s="11">
        <v>1226.4359999999999</v>
      </c>
      <c r="M2015" s="11">
        <v>1115.596</v>
      </c>
      <c r="N2015" s="11">
        <v>887.673</v>
      </c>
      <c r="O2015" s="11">
        <v>709.61900000000003</v>
      </c>
      <c r="P2015" s="11">
        <v>697.68899999999996</v>
      </c>
      <c r="Q2015" s="11">
        <v>583.48299999999995</v>
      </c>
      <c r="R2015" s="11">
        <v>506.61</v>
      </c>
      <c r="S2015" s="11">
        <v>453.43900000000002</v>
      </c>
      <c r="T2015" s="11">
        <v>297.31200000000001</v>
      </c>
      <c r="U2015" s="11">
        <v>247.63900000000001</v>
      </c>
      <c r="V2015" s="11">
        <v>169.56</v>
      </c>
      <c r="W2015" s="11">
        <v>110.295</v>
      </c>
      <c r="X2015" s="11">
        <v>49.612000000000002</v>
      </c>
      <c r="Y2015" s="11">
        <v>19.672000000000001</v>
      </c>
      <c r="Z2015" s="11">
        <v>1.782</v>
      </c>
      <c r="AA2015" s="11">
        <v>8.5999999999999993E-2</v>
      </c>
      <c r="AB2015" s="11">
        <v>8.9999999999999993E-3</v>
      </c>
      <c r="AC2015" s="11">
        <v>8.9999999999999993E-3</v>
      </c>
    </row>
    <row r="2016" spans="1:29" ht="11.5">
      <c r="A2016" s="15">
        <v>1999</v>
      </c>
      <c r="B2016" s="13" t="s">
        <v>1059</v>
      </c>
      <c r="C2016" s="14" t="s">
        <v>1201</v>
      </c>
      <c r="D2016" s="12"/>
      <c r="E2016" s="12">
        <v>410</v>
      </c>
      <c r="F2016" s="13" t="s">
        <v>1110</v>
      </c>
      <c r="G2016" s="12">
        <v>906</v>
      </c>
      <c r="H2016" s="12">
        <v>1965</v>
      </c>
      <c r="I2016" s="11">
        <v>2402.4319999999998</v>
      </c>
      <c r="J2016" s="11">
        <v>2290.12</v>
      </c>
      <c r="K2016" s="11">
        <v>1761.42</v>
      </c>
      <c r="L2016" s="11">
        <v>1471.114</v>
      </c>
      <c r="M2016" s="11">
        <v>1183.1189999999999</v>
      </c>
      <c r="N2016" s="11">
        <v>1109</v>
      </c>
      <c r="O2016" s="11">
        <v>879.23699999999997</v>
      </c>
      <c r="P2016" s="11">
        <v>697.57</v>
      </c>
      <c r="Q2016" s="11">
        <v>675.47199999999998</v>
      </c>
      <c r="R2016" s="11">
        <v>553.66099999999994</v>
      </c>
      <c r="S2016" s="11">
        <v>467.55099999999999</v>
      </c>
      <c r="T2016" s="11">
        <v>402.30099999999999</v>
      </c>
      <c r="U2016" s="11">
        <v>250.21899999999999</v>
      </c>
      <c r="V2016" s="11">
        <v>192.90199999999999</v>
      </c>
      <c r="W2016" s="11">
        <v>119.54</v>
      </c>
      <c r="X2016" s="11">
        <v>67.040000000000006</v>
      </c>
      <c r="Y2016" s="11">
        <v>23.710999999999999</v>
      </c>
      <c r="Z2016" s="11">
        <v>3.0049999999999999</v>
      </c>
      <c r="AA2016" s="11">
        <v>0.109</v>
      </c>
      <c r="AB2016" s="11">
        <v>3.0000000000000001E-3</v>
      </c>
      <c r="AC2016" s="11">
        <v>1E-3</v>
      </c>
    </row>
    <row r="2017" spans="1:29" ht="11.5">
      <c r="A2017" s="15">
        <v>2000</v>
      </c>
      <c r="B2017" s="13" t="s">
        <v>1059</v>
      </c>
      <c r="C2017" s="14" t="s">
        <v>1201</v>
      </c>
      <c r="D2017" s="12"/>
      <c r="E2017" s="12">
        <v>410</v>
      </c>
      <c r="F2017" s="13" t="s">
        <v>1110</v>
      </c>
      <c r="G2017" s="12">
        <v>906</v>
      </c>
      <c r="H2017" s="12">
        <v>1970</v>
      </c>
      <c r="I2017" s="11">
        <v>2321.1030000000001</v>
      </c>
      <c r="J2017" s="11">
        <v>2344.3119999999999</v>
      </c>
      <c r="K2017" s="11">
        <v>2258.9789999999998</v>
      </c>
      <c r="L2017" s="11">
        <v>1702.249</v>
      </c>
      <c r="M2017" s="11">
        <v>1416.144</v>
      </c>
      <c r="N2017" s="11">
        <v>1137.223</v>
      </c>
      <c r="O2017" s="11">
        <v>1103.8889999999999</v>
      </c>
      <c r="P2017" s="11">
        <v>870.69</v>
      </c>
      <c r="Q2017" s="11">
        <v>675.36800000000005</v>
      </c>
      <c r="R2017" s="11">
        <v>641.14099999999996</v>
      </c>
      <c r="S2017" s="11">
        <v>511.56299999999999</v>
      </c>
      <c r="T2017" s="11">
        <v>415.15699999999998</v>
      </c>
      <c r="U2017" s="11">
        <v>337.91699999999997</v>
      </c>
      <c r="V2017" s="11">
        <v>194.00399999999999</v>
      </c>
      <c r="W2017" s="11">
        <v>135.083</v>
      </c>
      <c r="X2017" s="11">
        <v>71.45</v>
      </c>
      <c r="Y2017" s="11">
        <v>30.244</v>
      </c>
      <c r="Z2017" s="11">
        <v>4.5629999999999997</v>
      </c>
      <c r="AA2017" s="11">
        <v>0.3</v>
      </c>
      <c r="AB2017" s="11">
        <v>5.0000000000000001E-3</v>
      </c>
      <c r="AC2017" s="11">
        <v>0</v>
      </c>
    </row>
    <row r="2018" spans="1:29" ht="11.5">
      <c r="A2018" s="15">
        <v>2001</v>
      </c>
      <c r="B2018" s="13" t="s">
        <v>1059</v>
      </c>
      <c r="C2018" s="14" t="s">
        <v>1201</v>
      </c>
      <c r="D2018" s="12"/>
      <c r="E2018" s="12">
        <v>410</v>
      </c>
      <c r="F2018" s="13" t="s">
        <v>1110</v>
      </c>
      <c r="G2018" s="12">
        <v>906</v>
      </c>
      <c r="H2018" s="12">
        <v>1975</v>
      </c>
      <c r="I2018" s="11">
        <v>2331.8119999999999</v>
      </c>
      <c r="J2018" s="11">
        <v>2291.1489999999999</v>
      </c>
      <c r="K2018" s="11">
        <v>2321.3209999999999</v>
      </c>
      <c r="L2018" s="11">
        <v>2186.8969999999999</v>
      </c>
      <c r="M2018" s="11">
        <v>1641.3420000000001</v>
      </c>
      <c r="N2018" s="11">
        <v>1360.8969999999999</v>
      </c>
      <c r="O2018" s="11">
        <v>1118.067</v>
      </c>
      <c r="P2018" s="11">
        <v>1081.848</v>
      </c>
      <c r="Q2018" s="11">
        <v>845.03499999999997</v>
      </c>
      <c r="R2018" s="11">
        <v>642.87199999999996</v>
      </c>
      <c r="S2018" s="11">
        <v>594.25199999999995</v>
      </c>
      <c r="T2018" s="11">
        <v>455.072</v>
      </c>
      <c r="U2018" s="11">
        <v>348.65600000000001</v>
      </c>
      <c r="V2018" s="11">
        <v>261.18900000000002</v>
      </c>
      <c r="W2018" s="11">
        <v>135.36799999999999</v>
      </c>
      <c r="X2018" s="11">
        <v>80.210999999999999</v>
      </c>
      <c r="Y2018" s="11">
        <v>32.47</v>
      </c>
      <c r="Z2018" s="11">
        <v>10.067</v>
      </c>
      <c r="AA2018" s="11">
        <v>1.0409999999999999</v>
      </c>
      <c r="AB2018" s="11">
        <v>0.04</v>
      </c>
      <c r="AC2018" s="11">
        <v>0</v>
      </c>
    </row>
    <row r="2019" spans="1:29" ht="11.5">
      <c r="A2019" s="15">
        <v>2002</v>
      </c>
      <c r="B2019" s="13" t="s">
        <v>1059</v>
      </c>
      <c r="C2019" s="14" t="s">
        <v>1201</v>
      </c>
      <c r="D2019" s="12"/>
      <c r="E2019" s="12">
        <v>410</v>
      </c>
      <c r="F2019" s="13" t="s">
        <v>1110</v>
      </c>
      <c r="G2019" s="12">
        <v>906</v>
      </c>
      <c r="H2019" s="12">
        <v>1980</v>
      </c>
      <c r="I2019" s="11">
        <v>2064.3620000000001</v>
      </c>
      <c r="J2019" s="11">
        <v>2307.4169999999999</v>
      </c>
      <c r="K2019" s="11">
        <v>2274.0120000000002</v>
      </c>
      <c r="L2019" s="11">
        <v>2246.1509999999998</v>
      </c>
      <c r="M2019" s="11">
        <v>2119.4259999999999</v>
      </c>
      <c r="N2019" s="11">
        <v>1588.2860000000001</v>
      </c>
      <c r="O2019" s="11">
        <v>1346.434</v>
      </c>
      <c r="P2019" s="11">
        <v>1120.951</v>
      </c>
      <c r="Q2019" s="11">
        <v>1070.7619999999999</v>
      </c>
      <c r="R2019" s="11">
        <v>817.16300000000001</v>
      </c>
      <c r="S2019" s="11">
        <v>598.26499999999999</v>
      </c>
      <c r="T2019" s="11">
        <v>533.86099999999999</v>
      </c>
      <c r="U2019" s="11">
        <v>387.97199999999998</v>
      </c>
      <c r="V2019" s="11">
        <v>273.98</v>
      </c>
      <c r="W2019" s="11">
        <v>184.16900000000001</v>
      </c>
      <c r="X2019" s="11">
        <v>80.534000000000006</v>
      </c>
      <c r="Y2019" s="11">
        <v>36.817</v>
      </c>
      <c r="Z2019" s="11">
        <v>10.999000000000001</v>
      </c>
      <c r="AA2019" s="11">
        <v>2.351</v>
      </c>
      <c r="AB2019" s="11">
        <v>0.14599999999999999</v>
      </c>
      <c r="AC2019" s="11">
        <v>3.0000000000000001E-3</v>
      </c>
    </row>
    <row r="2020" spans="1:29" ht="11.5">
      <c r="A2020" s="15">
        <v>2003</v>
      </c>
      <c r="B2020" s="13" t="s">
        <v>1059</v>
      </c>
      <c r="C2020" s="14" t="s">
        <v>1201</v>
      </c>
      <c r="D2020" s="12"/>
      <c r="E2020" s="12">
        <v>410</v>
      </c>
      <c r="F2020" s="13" t="s">
        <v>1110</v>
      </c>
      <c r="G2020" s="12">
        <v>906</v>
      </c>
      <c r="H2020" s="12">
        <v>1985</v>
      </c>
      <c r="I2020" s="11">
        <v>1989.1389999999999</v>
      </c>
      <c r="J2020" s="11">
        <v>2048.424</v>
      </c>
      <c r="K2020" s="11">
        <v>2294.73</v>
      </c>
      <c r="L2020" s="11">
        <v>2266.5410000000002</v>
      </c>
      <c r="M2020" s="11">
        <v>2206.1790000000001</v>
      </c>
      <c r="N2020" s="11">
        <v>2110.63</v>
      </c>
      <c r="O2020" s="11">
        <v>1573.298</v>
      </c>
      <c r="P2020" s="11">
        <v>1352.0820000000001</v>
      </c>
      <c r="Q2020" s="11">
        <v>1110.2719999999999</v>
      </c>
      <c r="R2020" s="11">
        <v>1034.6790000000001</v>
      </c>
      <c r="S2020" s="11">
        <v>766.21100000000001</v>
      </c>
      <c r="T2020" s="11">
        <v>544.56799999999998</v>
      </c>
      <c r="U2020" s="11">
        <v>463.24099999999999</v>
      </c>
      <c r="V2020" s="11">
        <v>312.428</v>
      </c>
      <c r="W2020" s="11">
        <v>197.33799999999999</v>
      </c>
      <c r="X2020" s="11">
        <v>112.452</v>
      </c>
      <c r="Y2020" s="11">
        <v>39.441000000000003</v>
      </c>
      <c r="Z2020" s="11">
        <v>13.846</v>
      </c>
      <c r="AA2020" s="11">
        <v>2.9590000000000001</v>
      </c>
      <c r="AB2020" s="11">
        <v>0.39600000000000002</v>
      </c>
      <c r="AC2020" s="11">
        <v>1.2999999999999999E-2</v>
      </c>
    </row>
    <row r="2021" spans="1:29" ht="11.5">
      <c r="A2021" s="15">
        <v>2004</v>
      </c>
      <c r="B2021" s="13" t="s">
        <v>1059</v>
      </c>
      <c r="C2021" s="14" t="s">
        <v>1201</v>
      </c>
      <c r="D2021" s="12"/>
      <c r="E2021" s="12">
        <v>410</v>
      </c>
      <c r="F2021" s="13" t="s">
        <v>1110</v>
      </c>
      <c r="G2021" s="12">
        <v>906</v>
      </c>
      <c r="H2021" s="12">
        <v>1990</v>
      </c>
      <c r="I2021" s="11">
        <v>1659.8209999999999</v>
      </c>
      <c r="J2021" s="11">
        <v>1979.1130000000001</v>
      </c>
      <c r="K2021" s="11">
        <v>2042.954</v>
      </c>
      <c r="L2021" s="11">
        <v>2295.5050000000001</v>
      </c>
      <c r="M2021" s="11">
        <v>2258.2179999999998</v>
      </c>
      <c r="N2021" s="11">
        <v>2197.1509999999998</v>
      </c>
      <c r="O2021" s="11">
        <v>2107.1019999999999</v>
      </c>
      <c r="P2021" s="11">
        <v>1548.1959999999999</v>
      </c>
      <c r="Q2021" s="11">
        <v>1332.3340000000001</v>
      </c>
      <c r="R2021" s="11">
        <v>1074.7840000000001</v>
      </c>
      <c r="S2021" s="11">
        <v>991.57299999999998</v>
      </c>
      <c r="T2021" s="11">
        <v>709.51</v>
      </c>
      <c r="U2021" s="11">
        <v>485.45100000000002</v>
      </c>
      <c r="V2021" s="11">
        <v>387.63900000000001</v>
      </c>
      <c r="W2021" s="11">
        <v>237.33699999999999</v>
      </c>
      <c r="X2021" s="11">
        <v>128.61000000000001</v>
      </c>
      <c r="Y2021" s="11">
        <v>58.808</v>
      </c>
      <c r="Z2021" s="11">
        <v>15.656000000000001</v>
      </c>
      <c r="AA2021" s="11">
        <v>3.8490000000000002</v>
      </c>
      <c r="AB2021" s="11">
        <v>0.503</v>
      </c>
      <c r="AC2021" s="11">
        <v>3.4000000000000002E-2</v>
      </c>
    </row>
    <row r="2022" spans="1:29" ht="11.5">
      <c r="A2022" s="15">
        <v>2005</v>
      </c>
      <c r="B2022" s="13" t="s">
        <v>1059</v>
      </c>
      <c r="C2022" s="14" t="s">
        <v>1201</v>
      </c>
      <c r="D2022" s="12"/>
      <c r="E2022" s="12">
        <v>410</v>
      </c>
      <c r="F2022" s="13" t="s">
        <v>1110</v>
      </c>
      <c r="G2022" s="12">
        <v>906</v>
      </c>
      <c r="H2022" s="12">
        <v>1995</v>
      </c>
      <c r="I2022" s="11">
        <v>1857.249</v>
      </c>
      <c r="J2022" s="11">
        <v>1654.932</v>
      </c>
      <c r="K2022" s="11">
        <v>1977.942</v>
      </c>
      <c r="L2022" s="11">
        <v>2041.655</v>
      </c>
      <c r="M2022" s="11">
        <v>2288.4229999999998</v>
      </c>
      <c r="N2022" s="11">
        <v>2247.1529999999998</v>
      </c>
      <c r="O2022" s="11">
        <v>2180.1770000000001</v>
      </c>
      <c r="P2022" s="11">
        <v>2081.6819999999998</v>
      </c>
      <c r="Q2022" s="11">
        <v>1518.7550000000001</v>
      </c>
      <c r="R2022" s="11">
        <v>1292.6500000000001</v>
      </c>
      <c r="S2022" s="11">
        <v>1026.73</v>
      </c>
      <c r="T2022" s="11">
        <v>927.43600000000004</v>
      </c>
      <c r="U2022" s="11">
        <v>642.52</v>
      </c>
      <c r="V2022" s="11">
        <v>416.99200000000002</v>
      </c>
      <c r="W2022" s="11">
        <v>305.92200000000003</v>
      </c>
      <c r="X2022" s="11">
        <v>164.864</v>
      </c>
      <c r="Y2022" s="11">
        <v>73.710999999999999</v>
      </c>
      <c r="Z2022" s="11">
        <v>25.574000000000002</v>
      </c>
      <c r="AA2022" s="11">
        <v>4.6959999999999997</v>
      </c>
      <c r="AB2022" s="11">
        <v>0.68600000000000005</v>
      </c>
      <c r="AC2022" s="11">
        <v>5.2999999999999999E-2</v>
      </c>
    </row>
    <row r="2023" spans="1:29" ht="11.5">
      <c r="A2023" s="15">
        <v>2006</v>
      </c>
      <c r="B2023" s="13" t="s">
        <v>1059</v>
      </c>
      <c r="C2023" s="14" t="s">
        <v>1201</v>
      </c>
      <c r="D2023" s="12"/>
      <c r="E2023" s="12">
        <v>410</v>
      </c>
      <c r="F2023" s="13" t="s">
        <v>1110</v>
      </c>
      <c r="G2023" s="12">
        <v>906</v>
      </c>
      <c r="H2023" s="12">
        <v>2000</v>
      </c>
      <c r="I2023" s="11">
        <v>1660.5309999999999</v>
      </c>
      <c r="J2023" s="11">
        <v>1855.27</v>
      </c>
      <c r="K2023" s="11">
        <v>1653.442</v>
      </c>
      <c r="L2023" s="11">
        <v>1981.1420000000001</v>
      </c>
      <c r="M2023" s="11">
        <v>2035.02</v>
      </c>
      <c r="N2023" s="11">
        <v>2299.9810000000002</v>
      </c>
      <c r="O2023" s="11">
        <v>2242.3249999999998</v>
      </c>
      <c r="P2023" s="11">
        <v>2165.7199999999998</v>
      </c>
      <c r="Q2023" s="11">
        <v>2053.44</v>
      </c>
      <c r="R2023" s="11">
        <v>1484.1590000000001</v>
      </c>
      <c r="S2023" s="11">
        <v>1246.931</v>
      </c>
      <c r="T2023" s="11">
        <v>972.02099999999996</v>
      </c>
      <c r="U2023" s="11">
        <v>852.86599999999999</v>
      </c>
      <c r="V2023" s="11">
        <v>564.94799999999998</v>
      </c>
      <c r="W2023" s="11">
        <v>340.077</v>
      </c>
      <c r="X2023" s="11">
        <v>221.018</v>
      </c>
      <c r="Y2023" s="11">
        <v>99.421999999999997</v>
      </c>
      <c r="Z2023" s="11">
        <v>34.279000000000003</v>
      </c>
      <c r="AA2023" s="11">
        <v>8.3209999999999997</v>
      </c>
      <c r="AB2023" s="11">
        <v>0.92800000000000005</v>
      </c>
      <c r="AC2023" s="11">
        <v>7.0000000000000007E-2</v>
      </c>
    </row>
    <row r="2024" spans="1:29" ht="11.5">
      <c r="A2024" s="15">
        <v>2007</v>
      </c>
      <c r="B2024" s="13" t="s">
        <v>1059</v>
      </c>
      <c r="C2024" s="14" t="s">
        <v>1201</v>
      </c>
      <c r="D2024" s="12"/>
      <c r="E2024" s="12">
        <v>410</v>
      </c>
      <c r="F2024" s="13" t="s">
        <v>1110</v>
      </c>
      <c r="G2024" s="12">
        <v>906</v>
      </c>
      <c r="H2024" s="12">
        <v>2005</v>
      </c>
      <c r="I2024" s="11">
        <v>1316.57</v>
      </c>
      <c r="J2024" s="11">
        <v>1660.1590000000001</v>
      </c>
      <c r="K2024" s="11">
        <v>1853.1</v>
      </c>
      <c r="L2024" s="11">
        <v>1650.9</v>
      </c>
      <c r="M2024" s="11">
        <v>1956.7539999999999</v>
      </c>
      <c r="N2024" s="11">
        <v>2040.35</v>
      </c>
      <c r="O2024" s="11">
        <v>2300.2600000000002</v>
      </c>
      <c r="P2024" s="11">
        <v>2240.027</v>
      </c>
      <c r="Q2024" s="11">
        <v>2144.7779999999998</v>
      </c>
      <c r="R2024" s="11">
        <v>2016.403</v>
      </c>
      <c r="S2024" s="11">
        <v>1442.114</v>
      </c>
      <c r="T2024" s="11">
        <v>1194.729</v>
      </c>
      <c r="U2024" s="11">
        <v>910.08100000000002</v>
      </c>
      <c r="V2024" s="11">
        <v>767.57799999999997</v>
      </c>
      <c r="W2024" s="11">
        <v>476.66199999999998</v>
      </c>
      <c r="X2024" s="11">
        <v>257.44799999999998</v>
      </c>
      <c r="Y2024" s="11">
        <v>140.84700000000001</v>
      </c>
      <c r="Z2024" s="11">
        <v>48.777999999999999</v>
      </c>
      <c r="AA2024" s="11">
        <v>11.59</v>
      </c>
      <c r="AB2024" s="11">
        <v>1.7090000000000001</v>
      </c>
      <c r="AC2024" s="11">
        <v>0.10100000000000001</v>
      </c>
    </row>
    <row r="2025" spans="1:29" ht="11.5">
      <c r="A2025" s="15">
        <v>2008</v>
      </c>
      <c r="B2025" s="13" t="s">
        <v>1059</v>
      </c>
      <c r="C2025" s="14" t="s">
        <v>1201</v>
      </c>
      <c r="D2025" s="12"/>
      <c r="E2025" s="12">
        <v>410</v>
      </c>
      <c r="F2025" s="13" t="s">
        <v>1110</v>
      </c>
      <c r="G2025" s="12">
        <v>906</v>
      </c>
      <c r="H2025" s="12">
        <v>2010</v>
      </c>
      <c r="I2025" s="11">
        <v>1182.4680000000001</v>
      </c>
      <c r="J2025" s="11">
        <v>1317.357</v>
      </c>
      <c r="K2025" s="11">
        <v>1660.269</v>
      </c>
      <c r="L2025" s="11">
        <v>1859.277</v>
      </c>
      <c r="M2025" s="11">
        <v>1628.3430000000001</v>
      </c>
      <c r="N2025" s="11">
        <v>1911.8620000000001</v>
      </c>
      <c r="O2025" s="11">
        <v>2001.778</v>
      </c>
      <c r="P2025" s="11">
        <v>2263.2139999999999</v>
      </c>
      <c r="Q2025" s="11">
        <v>2225.1529999999998</v>
      </c>
      <c r="R2025" s="11">
        <v>2115.663</v>
      </c>
      <c r="S2025" s="11">
        <v>1970.9349999999999</v>
      </c>
      <c r="T2025" s="11">
        <v>1393.778</v>
      </c>
      <c r="U2025" s="11">
        <v>1136.145</v>
      </c>
      <c r="V2025" s="11">
        <v>839.76900000000001</v>
      </c>
      <c r="W2025" s="11">
        <v>669.96500000000003</v>
      </c>
      <c r="X2025" s="11">
        <v>378.71199999999999</v>
      </c>
      <c r="Y2025" s="11">
        <v>174.59700000000001</v>
      </c>
      <c r="Z2025" s="11">
        <v>74.491</v>
      </c>
      <c r="AA2025" s="11">
        <v>18.026</v>
      </c>
      <c r="AB2025" s="11">
        <v>2.6219999999999999</v>
      </c>
      <c r="AC2025" s="11">
        <v>0.20100000000000001</v>
      </c>
    </row>
    <row r="2026" spans="1:29" ht="11.5">
      <c r="A2026" s="15">
        <v>2009</v>
      </c>
      <c r="B2026" s="13" t="s">
        <v>1059</v>
      </c>
      <c r="C2026" s="14" t="s">
        <v>1201</v>
      </c>
      <c r="D2026" s="12"/>
      <c r="E2026" s="12">
        <v>410</v>
      </c>
      <c r="F2026" s="13" t="s">
        <v>1110</v>
      </c>
      <c r="G2026" s="12">
        <v>906</v>
      </c>
      <c r="H2026" s="12">
        <v>2015</v>
      </c>
      <c r="I2026" s="11">
        <v>1158.278</v>
      </c>
      <c r="J2026" s="11">
        <v>1174.5219999999999</v>
      </c>
      <c r="K2026" s="11">
        <v>1286.097</v>
      </c>
      <c r="L2026" s="11">
        <v>1678.307</v>
      </c>
      <c r="M2026" s="11">
        <v>1867.88</v>
      </c>
      <c r="N2026" s="11">
        <v>1733.2170000000001</v>
      </c>
      <c r="O2026" s="11">
        <v>1978.787</v>
      </c>
      <c r="P2026" s="11">
        <v>2025.6310000000001</v>
      </c>
      <c r="Q2026" s="11">
        <v>2207.1179999999999</v>
      </c>
      <c r="R2026" s="11">
        <v>2203.2629999999999</v>
      </c>
      <c r="S2026" s="11">
        <v>2133.1849999999999</v>
      </c>
      <c r="T2026" s="11">
        <v>1921.4</v>
      </c>
      <c r="U2026" s="11">
        <v>1356.3920000000001</v>
      </c>
      <c r="V2026" s="11">
        <v>1015.877</v>
      </c>
      <c r="W2026" s="11">
        <v>782.19200000000001</v>
      </c>
      <c r="X2026" s="11">
        <v>541.75300000000004</v>
      </c>
      <c r="Y2026" s="11">
        <v>269.50900000000001</v>
      </c>
      <c r="Z2026" s="11">
        <v>98.504000000000005</v>
      </c>
      <c r="AA2026" s="11">
        <v>29.443000000000001</v>
      </c>
      <c r="AB2026" s="11">
        <v>4.3419999999999996</v>
      </c>
      <c r="AC2026" s="11">
        <v>0.32700000000000001</v>
      </c>
    </row>
    <row r="2027" spans="1:29" ht="11.5">
      <c r="A2027" s="15">
        <v>2010</v>
      </c>
      <c r="B2027" s="13" t="s">
        <v>1059</v>
      </c>
      <c r="C2027" s="14" t="s">
        <v>1201</v>
      </c>
      <c r="D2027" s="12"/>
      <c r="E2027" s="12">
        <v>410</v>
      </c>
      <c r="F2027" s="13" t="s">
        <v>1110</v>
      </c>
      <c r="G2027" s="12">
        <v>906</v>
      </c>
      <c r="H2027" s="12">
        <v>2020</v>
      </c>
      <c r="I2027" s="11">
        <v>974.3</v>
      </c>
      <c r="J2027" s="11">
        <v>1158.751</v>
      </c>
      <c r="K2027" s="11">
        <v>1174.8440000000001</v>
      </c>
      <c r="L2027" s="11">
        <v>1289.269</v>
      </c>
      <c r="M2027" s="11">
        <v>1683.1289999999999</v>
      </c>
      <c r="N2027" s="11">
        <v>1870.8589999999999</v>
      </c>
      <c r="O2027" s="11">
        <v>1733.4870000000001</v>
      </c>
      <c r="P2027" s="11">
        <v>1974.6130000000001</v>
      </c>
      <c r="Q2027" s="11">
        <v>2015.8130000000001</v>
      </c>
      <c r="R2027" s="11">
        <v>2186.422</v>
      </c>
      <c r="S2027" s="11">
        <v>2168.4850000000001</v>
      </c>
      <c r="T2027" s="11">
        <v>2082.5740000000001</v>
      </c>
      <c r="U2027" s="11">
        <v>1855.904</v>
      </c>
      <c r="V2027" s="11">
        <v>1287.8610000000001</v>
      </c>
      <c r="W2027" s="11">
        <v>929.82100000000003</v>
      </c>
      <c r="X2027" s="11">
        <v>664.9</v>
      </c>
      <c r="Y2027" s="11">
        <v>403.88600000000002</v>
      </c>
      <c r="Z2027" s="11">
        <v>160.92099999999999</v>
      </c>
      <c r="AA2027" s="11">
        <v>41.738999999999997</v>
      </c>
      <c r="AB2027" s="11">
        <v>7.6890000000000001</v>
      </c>
      <c r="AC2027" s="11">
        <v>0.58699999999999997</v>
      </c>
    </row>
    <row r="2028" spans="1:29" ht="11.5">
      <c r="A2028" s="26">
        <v>2011</v>
      </c>
      <c r="B2028" s="24" t="s">
        <v>1059</v>
      </c>
      <c r="C2028" s="32" t="s">
        <v>1202</v>
      </c>
      <c r="D2028" s="23"/>
      <c r="E2028" s="23">
        <v>920</v>
      </c>
      <c r="F2028" s="24" t="s">
        <v>1109</v>
      </c>
      <c r="G2028" s="23">
        <v>1832</v>
      </c>
      <c r="H2028" s="23">
        <v>1950</v>
      </c>
      <c r="I2028" s="22">
        <v>12213.733</v>
      </c>
      <c r="J2028" s="22">
        <v>10145.895</v>
      </c>
      <c r="K2028" s="22">
        <v>9500.1569999999992</v>
      </c>
      <c r="L2028" s="22">
        <v>8659.1620000000003</v>
      </c>
      <c r="M2028" s="22">
        <v>7471.8459999999995</v>
      </c>
      <c r="N2028" s="22">
        <v>6348.5780000000004</v>
      </c>
      <c r="O2028" s="22">
        <v>5483.6980000000003</v>
      </c>
      <c r="P2028" s="22">
        <v>4997.116</v>
      </c>
      <c r="Q2028" s="22">
        <v>4310.2969999999996</v>
      </c>
      <c r="R2028" s="22">
        <v>3543.5740000000001</v>
      </c>
      <c r="S2028" s="22">
        <v>2782.931</v>
      </c>
      <c r="T2028" s="22">
        <v>2196.596</v>
      </c>
      <c r="U2028" s="22">
        <v>1738.059</v>
      </c>
      <c r="V2028" s="22">
        <v>1270.3399999999999</v>
      </c>
      <c r="W2028" s="22">
        <v>843.10199999999998</v>
      </c>
      <c r="X2028" s="22">
        <v>466.44400000000002</v>
      </c>
      <c r="Y2028" s="22">
        <v>174.608</v>
      </c>
      <c r="Z2028" s="22">
        <v>56.094999999999999</v>
      </c>
      <c r="AA2028" s="22">
        <v>12.407999999999999</v>
      </c>
      <c r="AB2028" s="22">
        <v>1.8939999999999999</v>
      </c>
      <c r="AC2028" s="22">
        <v>0.22600000000000001</v>
      </c>
    </row>
    <row r="2029" spans="1:29" ht="11.5">
      <c r="A2029" s="26">
        <v>2012</v>
      </c>
      <c r="B2029" s="24" t="s">
        <v>1059</v>
      </c>
      <c r="C2029" s="32" t="s">
        <v>1202</v>
      </c>
      <c r="D2029" s="23"/>
      <c r="E2029" s="23">
        <v>920</v>
      </c>
      <c r="F2029" s="24" t="s">
        <v>1109</v>
      </c>
      <c r="G2029" s="23">
        <v>1832</v>
      </c>
      <c r="H2029" s="23">
        <v>1955</v>
      </c>
      <c r="I2029" s="22">
        <v>15730.191000000001</v>
      </c>
      <c r="J2029" s="22">
        <v>11354.334000000001</v>
      </c>
      <c r="K2029" s="22">
        <v>9900.8140000000003</v>
      </c>
      <c r="L2029" s="22">
        <v>9339.4869999999992</v>
      </c>
      <c r="M2029" s="22">
        <v>8463.2389999999996</v>
      </c>
      <c r="N2029" s="22">
        <v>7245.9920000000002</v>
      </c>
      <c r="O2029" s="22">
        <v>6129.058</v>
      </c>
      <c r="P2029" s="22">
        <v>5256.1260000000002</v>
      </c>
      <c r="Q2029" s="22">
        <v>4746.0889999999999</v>
      </c>
      <c r="R2029" s="22">
        <v>4044.9560000000001</v>
      </c>
      <c r="S2029" s="22">
        <v>3264.0329999999999</v>
      </c>
      <c r="T2029" s="22">
        <v>2498.989</v>
      </c>
      <c r="U2029" s="22">
        <v>1876.8879999999999</v>
      </c>
      <c r="V2029" s="22">
        <v>1366.836</v>
      </c>
      <c r="W2029" s="22">
        <v>893.75300000000004</v>
      </c>
      <c r="X2029" s="22">
        <v>499.59</v>
      </c>
      <c r="Y2029" s="22">
        <v>213.27199999999999</v>
      </c>
      <c r="Z2029" s="22">
        <v>47.186999999999998</v>
      </c>
      <c r="AA2029" s="22">
        <v>10.218</v>
      </c>
      <c r="AB2029" s="22">
        <v>1.6120000000000001</v>
      </c>
      <c r="AC2029" s="22">
        <v>0.214</v>
      </c>
    </row>
    <row r="2030" spans="1:29" ht="11.5">
      <c r="A2030" s="26">
        <v>2013</v>
      </c>
      <c r="B2030" s="24" t="s">
        <v>1059</v>
      </c>
      <c r="C2030" s="32" t="s">
        <v>1202</v>
      </c>
      <c r="D2030" s="23"/>
      <c r="E2030" s="23">
        <v>920</v>
      </c>
      <c r="F2030" s="24" t="s">
        <v>1109</v>
      </c>
      <c r="G2030" s="23">
        <v>1832</v>
      </c>
      <c r="H2030" s="23">
        <v>1960</v>
      </c>
      <c r="I2030" s="22">
        <v>18965.710999999999</v>
      </c>
      <c r="J2030" s="22">
        <v>14865.074000000001</v>
      </c>
      <c r="K2030" s="22">
        <v>11113.897999999999</v>
      </c>
      <c r="L2030" s="22">
        <v>9746.4989999999998</v>
      </c>
      <c r="M2030" s="22">
        <v>9141.5380000000005</v>
      </c>
      <c r="N2030" s="22">
        <v>8233.6409999999996</v>
      </c>
      <c r="O2030" s="22">
        <v>7016.0559999999996</v>
      </c>
      <c r="P2030" s="22">
        <v>5892.4309999999996</v>
      </c>
      <c r="Q2030" s="22">
        <v>5002.3879999999999</v>
      </c>
      <c r="R2030" s="22">
        <v>4462.1120000000001</v>
      </c>
      <c r="S2030" s="22">
        <v>3735.57</v>
      </c>
      <c r="T2030" s="22">
        <v>2937.9870000000001</v>
      </c>
      <c r="U2030" s="22">
        <v>2148.0459999999998</v>
      </c>
      <c r="V2030" s="22">
        <v>1494.829</v>
      </c>
      <c r="W2030" s="22">
        <v>977.26199999999994</v>
      </c>
      <c r="X2030" s="22">
        <v>543.976</v>
      </c>
      <c r="Y2030" s="22">
        <v>238.34</v>
      </c>
      <c r="Z2030" s="22">
        <v>61.784999999999997</v>
      </c>
      <c r="AA2030" s="22">
        <v>9.3610000000000007</v>
      </c>
      <c r="AB2030" s="22">
        <v>1.4610000000000001</v>
      </c>
      <c r="AC2030" s="22">
        <v>0.19700000000000001</v>
      </c>
    </row>
    <row r="2031" spans="1:29" ht="11.5">
      <c r="A2031" s="26">
        <v>2014</v>
      </c>
      <c r="B2031" s="24" t="s">
        <v>1059</v>
      </c>
      <c r="C2031" s="32" t="s">
        <v>1202</v>
      </c>
      <c r="D2031" s="23"/>
      <c r="E2031" s="23">
        <v>920</v>
      </c>
      <c r="F2031" s="24" t="s">
        <v>1109</v>
      </c>
      <c r="G2031" s="23">
        <v>1832</v>
      </c>
      <c r="H2031" s="23">
        <v>1965</v>
      </c>
      <c r="I2031" s="22">
        <v>21605.098000000002</v>
      </c>
      <c r="J2031" s="22">
        <v>18115.383999999998</v>
      </c>
      <c r="K2031" s="22">
        <v>14593.108</v>
      </c>
      <c r="L2031" s="22">
        <v>10956.168</v>
      </c>
      <c r="M2031" s="22">
        <v>9538.098</v>
      </c>
      <c r="N2031" s="22">
        <v>8898.8150000000005</v>
      </c>
      <c r="O2031" s="22">
        <v>7983.4489999999996</v>
      </c>
      <c r="P2031" s="22">
        <v>6759.3980000000001</v>
      </c>
      <c r="Q2031" s="22">
        <v>5621.4679999999998</v>
      </c>
      <c r="R2031" s="22">
        <v>4713.84</v>
      </c>
      <c r="S2031" s="22">
        <v>4137.5810000000001</v>
      </c>
      <c r="T2031" s="22">
        <v>3376.2849999999999</v>
      </c>
      <c r="U2031" s="22">
        <v>2545.69</v>
      </c>
      <c r="V2031" s="22">
        <v>1731.942</v>
      </c>
      <c r="W2031" s="22">
        <v>1083.7560000000001</v>
      </c>
      <c r="X2031" s="22">
        <v>604.39</v>
      </c>
      <c r="Y2031" s="22">
        <v>265.43299999999999</v>
      </c>
      <c r="Z2031" s="22">
        <v>71.412999999999997</v>
      </c>
      <c r="AA2031" s="22">
        <v>12.903</v>
      </c>
      <c r="AB2031" s="22">
        <v>1.405</v>
      </c>
      <c r="AC2031" s="22">
        <v>0.185</v>
      </c>
    </row>
    <row r="2032" spans="1:29" ht="11.5">
      <c r="A2032" s="26">
        <v>2015</v>
      </c>
      <c r="B2032" s="24" t="s">
        <v>1059</v>
      </c>
      <c r="C2032" s="32" t="s">
        <v>1202</v>
      </c>
      <c r="D2032" s="23"/>
      <c r="E2032" s="23">
        <v>920</v>
      </c>
      <c r="F2032" s="24" t="s">
        <v>1109</v>
      </c>
      <c r="G2032" s="23">
        <v>1832</v>
      </c>
      <c r="H2032" s="23">
        <v>1970</v>
      </c>
      <c r="I2032" s="22">
        <v>23876.572</v>
      </c>
      <c r="J2032" s="22">
        <v>20770.038</v>
      </c>
      <c r="K2032" s="22">
        <v>17767.973000000002</v>
      </c>
      <c r="L2032" s="22">
        <v>14346.17</v>
      </c>
      <c r="M2032" s="22">
        <v>10714.396000000001</v>
      </c>
      <c r="N2032" s="22">
        <v>9278.3580000000002</v>
      </c>
      <c r="O2032" s="22">
        <v>8631.7900000000009</v>
      </c>
      <c r="P2032" s="22">
        <v>7697.3220000000001</v>
      </c>
      <c r="Q2032" s="22">
        <v>6464.5420000000004</v>
      </c>
      <c r="R2032" s="22">
        <v>5312.9390000000003</v>
      </c>
      <c r="S2032" s="22">
        <v>4377.6859999999997</v>
      </c>
      <c r="T2032" s="22">
        <v>3748.0219999999999</v>
      </c>
      <c r="U2032" s="22">
        <v>2932.5949999999998</v>
      </c>
      <c r="V2032" s="22">
        <v>2063.8710000000001</v>
      </c>
      <c r="W2032" s="22">
        <v>1268.307</v>
      </c>
      <c r="X2032" s="22">
        <v>678.49900000000002</v>
      </c>
      <c r="Y2032" s="22">
        <v>299.19200000000001</v>
      </c>
      <c r="Z2032" s="22">
        <v>83.778000000000006</v>
      </c>
      <c r="AA2032" s="22">
        <v>15.195</v>
      </c>
      <c r="AB2032" s="22">
        <v>1.9950000000000001</v>
      </c>
      <c r="AC2032" s="22">
        <v>0.18099999999999999</v>
      </c>
    </row>
    <row r="2033" spans="1:29" ht="11.5">
      <c r="A2033" s="26">
        <v>2016</v>
      </c>
      <c r="B2033" s="24" t="s">
        <v>1059</v>
      </c>
      <c r="C2033" s="32" t="s">
        <v>1202</v>
      </c>
      <c r="D2033" s="23"/>
      <c r="E2033" s="23">
        <v>920</v>
      </c>
      <c r="F2033" s="24" t="s">
        <v>1109</v>
      </c>
      <c r="G2033" s="23">
        <v>1832</v>
      </c>
      <c r="H2033" s="23">
        <v>1975</v>
      </c>
      <c r="I2033" s="22">
        <v>25657.686000000002</v>
      </c>
      <c r="J2033" s="22">
        <v>23097.416000000001</v>
      </c>
      <c r="K2033" s="22">
        <v>20391.133000000002</v>
      </c>
      <c r="L2033" s="22">
        <v>17486.21</v>
      </c>
      <c r="M2033" s="22">
        <v>14088.428</v>
      </c>
      <c r="N2033" s="22">
        <v>10474.289000000001</v>
      </c>
      <c r="O2033" s="22">
        <v>9020.9789999999994</v>
      </c>
      <c r="P2033" s="22">
        <v>8348.6820000000007</v>
      </c>
      <c r="Q2033" s="22">
        <v>7375.0240000000003</v>
      </c>
      <c r="R2033" s="22">
        <v>6114.1530000000002</v>
      </c>
      <c r="S2033" s="22">
        <v>4933.5730000000003</v>
      </c>
      <c r="T2033" s="22">
        <v>3955.136</v>
      </c>
      <c r="U2033" s="22">
        <v>3233.5079999999998</v>
      </c>
      <c r="V2033" s="22">
        <v>2354.8159999999998</v>
      </c>
      <c r="W2033" s="22">
        <v>1484.6780000000001</v>
      </c>
      <c r="X2033" s="22">
        <v>782.17399999999998</v>
      </c>
      <c r="Y2033" s="22">
        <v>332.23899999999998</v>
      </c>
      <c r="Z2033" s="22">
        <v>94.106999999999999</v>
      </c>
      <c r="AA2033" s="22">
        <v>17.859000000000002</v>
      </c>
      <c r="AB2033" s="22">
        <v>2.2069999999999999</v>
      </c>
      <c r="AC2033" s="22">
        <v>0.23899999999999999</v>
      </c>
    </row>
    <row r="2034" spans="1:29" ht="11.5">
      <c r="A2034" s="26">
        <v>2017</v>
      </c>
      <c r="B2034" s="24" t="s">
        <v>1059</v>
      </c>
      <c r="C2034" s="32" t="s">
        <v>1202</v>
      </c>
      <c r="D2034" s="23"/>
      <c r="E2034" s="23">
        <v>920</v>
      </c>
      <c r="F2034" s="24" t="s">
        <v>1109</v>
      </c>
      <c r="G2034" s="23">
        <v>1832</v>
      </c>
      <c r="H2034" s="23">
        <v>1980</v>
      </c>
      <c r="I2034" s="22">
        <v>26786.205000000002</v>
      </c>
      <c r="J2034" s="22">
        <v>24878.034</v>
      </c>
      <c r="K2034" s="22">
        <v>22694.464</v>
      </c>
      <c r="L2034" s="22">
        <v>19971.886999999999</v>
      </c>
      <c r="M2034" s="22">
        <v>17014.919000000002</v>
      </c>
      <c r="N2034" s="22">
        <v>13613.626</v>
      </c>
      <c r="O2034" s="22">
        <v>10053.927</v>
      </c>
      <c r="P2034" s="22">
        <v>8642.6869999999999</v>
      </c>
      <c r="Q2034" s="22">
        <v>7977.7749999999996</v>
      </c>
      <c r="R2034" s="22">
        <v>6985.9290000000001</v>
      </c>
      <c r="S2034" s="22">
        <v>5700.24</v>
      </c>
      <c r="T2034" s="22">
        <v>4488.3530000000001</v>
      </c>
      <c r="U2034" s="22">
        <v>3457.4569999999999</v>
      </c>
      <c r="V2034" s="22">
        <v>2655.913</v>
      </c>
      <c r="W2034" s="22">
        <v>1762.1890000000001</v>
      </c>
      <c r="X2034" s="22">
        <v>965.54600000000005</v>
      </c>
      <c r="Y2034" s="22">
        <v>409.99</v>
      </c>
      <c r="Z2034" s="22">
        <v>118.429</v>
      </c>
      <c r="AA2034" s="22">
        <v>23.045000000000002</v>
      </c>
      <c r="AB2034" s="22">
        <v>3.0569999999999999</v>
      </c>
      <c r="AC2034" s="22">
        <v>0.28399999999999997</v>
      </c>
    </row>
    <row r="2035" spans="1:29" ht="11.5">
      <c r="A2035" s="26">
        <v>2018</v>
      </c>
      <c r="B2035" s="24" t="s">
        <v>1059</v>
      </c>
      <c r="C2035" s="32" t="s">
        <v>1202</v>
      </c>
      <c r="D2035" s="23"/>
      <c r="E2035" s="23">
        <v>920</v>
      </c>
      <c r="F2035" s="24" t="s">
        <v>1109</v>
      </c>
      <c r="G2035" s="23">
        <v>1832</v>
      </c>
      <c r="H2035" s="23">
        <v>1985</v>
      </c>
      <c r="I2035" s="22">
        <v>28424.365000000002</v>
      </c>
      <c r="J2035" s="22">
        <v>26228.907999999999</v>
      </c>
      <c r="K2035" s="22">
        <v>24598.964</v>
      </c>
      <c r="L2035" s="22">
        <v>22407.825000000001</v>
      </c>
      <c r="M2035" s="22">
        <v>19588.974999999999</v>
      </c>
      <c r="N2035" s="22">
        <v>16646.152999999998</v>
      </c>
      <c r="O2035" s="22">
        <v>13309.171</v>
      </c>
      <c r="P2035" s="22">
        <v>9795.9580000000005</v>
      </c>
      <c r="Q2035" s="22">
        <v>8374.902</v>
      </c>
      <c r="R2035" s="22">
        <v>7659.0519999999997</v>
      </c>
      <c r="S2035" s="22">
        <v>6606.7079999999996</v>
      </c>
      <c r="T2035" s="22">
        <v>5267.6769999999997</v>
      </c>
      <c r="U2035" s="22">
        <v>3986.5639999999999</v>
      </c>
      <c r="V2035" s="22">
        <v>2884.89</v>
      </c>
      <c r="W2035" s="22">
        <v>2027.21</v>
      </c>
      <c r="X2035" s="22">
        <v>1177.248</v>
      </c>
      <c r="Y2035" s="22">
        <v>525.27</v>
      </c>
      <c r="Z2035" s="22">
        <v>154.89699999999999</v>
      </c>
      <c r="AA2035" s="22">
        <v>31.187000000000001</v>
      </c>
      <c r="AB2035" s="22">
        <v>4.1219999999999999</v>
      </c>
      <c r="AC2035" s="22">
        <v>0.39500000000000002</v>
      </c>
    </row>
    <row r="2036" spans="1:29" ht="11.5">
      <c r="A2036" s="26">
        <v>2019</v>
      </c>
      <c r="B2036" s="24" t="s">
        <v>1059</v>
      </c>
      <c r="C2036" s="32" t="s">
        <v>1202</v>
      </c>
      <c r="D2036" s="23"/>
      <c r="E2036" s="23">
        <v>920</v>
      </c>
      <c r="F2036" s="24" t="s">
        <v>1109</v>
      </c>
      <c r="G2036" s="23">
        <v>1832</v>
      </c>
      <c r="H2036" s="23">
        <v>1990</v>
      </c>
      <c r="I2036" s="22">
        <v>28974.366999999998</v>
      </c>
      <c r="J2036" s="22">
        <v>27994.179</v>
      </c>
      <c r="K2036" s="22">
        <v>26034.182000000001</v>
      </c>
      <c r="L2036" s="22">
        <v>24338.916000000001</v>
      </c>
      <c r="M2036" s="22">
        <v>21983.538</v>
      </c>
      <c r="N2036" s="22">
        <v>19222.723999999998</v>
      </c>
      <c r="O2036" s="22">
        <v>16388.781999999999</v>
      </c>
      <c r="P2036" s="22">
        <v>13096.789000000001</v>
      </c>
      <c r="Q2036" s="22">
        <v>9579.7659999999996</v>
      </c>
      <c r="R2036" s="22">
        <v>8106.08</v>
      </c>
      <c r="S2036" s="22">
        <v>7293.4210000000003</v>
      </c>
      <c r="T2036" s="22">
        <v>6158.6059999999998</v>
      </c>
      <c r="U2036" s="22">
        <v>4746.3370000000004</v>
      </c>
      <c r="V2036" s="22">
        <v>3375.4090000000001</v>
      </c>
      <c r="W2036" s="22">
        <v>2231.8110000000001</v>
      </c>
      <c r="X2036" s="22">
        <v>1382.0550000000001</v>
      </c>
      <c r="Y2036" s="22">
        <v>653.149</v>
      </c>
      <c r="Z2036" s="22">
        <v>209.30500000000001</v>
      </c>
      <c r="AA2036" s="22">
        <v>44.896999999999998</v>
      </c>
      <c r="AB2036" s="22">
        <v>6.3460000000000001</v>
      </c>
      <c r="AC2036" s="22">
        <v>0.60699999999999998</v>
      </c>
    </row>
    <row r="2037" spans="1:29" ht="11.5">
      <c r="A2037" s="26">
        <v>2020</v>
      </c>
      <c r="B2037" s="24" t="s">
        <v>1059</v>
      </c>
      <c r="C2037" s="32" t="s">
        <v>1202</v>
      </c>
      <c r="D2037" s="23"/>
      <c r="E2037" s="23">
        <v>920</v>
      </c>
      <c r="F2037" s="24" t="s">
        <v>1109</v>
      </c>
      <c r="G2037" s="23">
        <v>1832</v>
      </c>
      <c r="H2037" s="23">
        <v>1995</v>
      </c>
      <c r="I2037" s="22">
        <v>29009.913</v>
      </c>
      <c r="J2037" s="22">
        <v>28565.743999999999</v>
      </c>
      <c r="K2037" s="22">
        <v>27771.762999999999</v>
      </c>
      <c r="L2037" s="22">
        <v>25702.203000000001</v>
      </c>
      <c r="M2037" s="22">
        <v>23708.398000000001</v>
      </c>
      <c r="N2037" s="22">
        <v>21312.078000000001</v>
      </c>
      <c r="O2037" s="22">
        <v>18717.710999999999</v>
      </c>
      <c r="P2037" s="22">
        <v>16000.291999999999</v>
      </c>
      <c r="Q2037" s="22">
        <v>12771.337</v>
      </c>
      <c r="R2037" s="22">
        <v>9258.6919999999991</v>
      </c>
      <c r="S2037" s="22">
        <v>7691.4809999999998</v>
      </c>
      <c r="T2037" s="22">
        <v>6760.8320000000003</v>
      </c>
      <c r="U2037" s="22">
        <v>5515.3090000000002</v>
      </c>
      <c r="V2037" s="22">
        <v>4018.1779999999999</v>
      </c>
      <c r="W2037" s="22">
        <v>2629.027</v>
      </c>
      <c r="X2037" s="22">
        <v>1533.43</v>
      </c>
      <c r="Y2037" s="22">
        <v>776.15200000000004</v>
      </c>
      <c r="Z2037" s="22">
        <v>270.00299999999999</v>
      </c>
      <c r="AA2037" s="22">
        <v>64.691000000000003</v>
      </c>
      <c r="AB2037" s="22">
        <v>9.9469999999999992</v>
      </c>
      <c r="AC2037" s="22">
        <v>1.012</v>
      </c>
    </row>
    <row r="2038" spans="1:29" ht="11.5">
      <c r="A2038" s="26">
        <v>2021</v>
      </c>
      <c r="B2038" s="24" t="s">
        <v>1059</v>
      </c>
      <c r="C2038" s="32" t="s">
        <v>1202</v>
      </c>
      <c r="D2038" s="23"/>
      <c r="E2038" s="23">
        <v>920</v>
      </c>
      <c r="F2038" s="24" t="s">
        <v>1109</v>
      </c>
      <c r="G2038" s="23">
        <v>1832</v>
      </c>
      <c r="H2038" s="23">
        <v>2000</v>
      </c>
      <c r="I2038" s="22">
        <v>27852.285</v>
      </c>
      <c r="J2038" s="22">
        <v>28684.414000000001</v>
      </c>
      <c r="K2038" s="22">
        <v>28403.177</v>
      </c>
      <c r="L2038" s="22">
        <v>27529.277999999998</v>
      </c>
      <c r="M2038" s="22">
        <v>24920.791000000001</v>
      </c>
      <c r="N2038" s="22">
        <v>22963.424999999999</v>
      </c>
      <c r="O2038" s="22">
        <v>20914.172999999999</v>
      </c>
      <c r="P2038" s="22">
        <v>18574.404999999999</v>
      </c>
      <c r="Q2038" s="22">
        <v>15893.106</v>
      </c>
      <c r="R2038" s="22">
        <v>12577.353999999999</v>
      </c>
      <c r="S2038" s="22">
        <v>8901.8169999999991</v>
      </c>
      <c r="T2038" s="22">
        <v>7168.9970000000003</v>
      </c>
      <c r="U2038" s="22">
        <v>6087.4790000000003</v>
      </c>
      <c r="V2038" s="22">
        <v>4697.3190000000004</v>
      </c>
      <c r="W2038" s="22">
        <v>3166.12</v>
      </c>
      <c r="X2038" s="22">
        <v>1834.3510000000001</v>
      </c>
      <c r="Y2038" s="22">
        <v>880.529</v>
      </c>
      <c r="Z2038" s="22">
        <v>334.96600000000001</v>
      </c>
      <c r="AA2038" s="22">
        <v>85.552000000000007</v>
      </c>
      <c r="AB2038" s="22">
        <v>15.21</v>
      </c>
      <c r="AC2038" s="22">
        <v>1.6919999999999999</v>
      </c>
    </row>
    <row r="2039" spans="1:29" ht="11.5">
      <c r="A2039" s="26">
        <v>2022</v>
      </c>
      <c r="B2039" s="24" t="s">
        <v>1059</v>
      </c>
      <c r="C2039" s="32" t="s">
        <v>1202</v>
      </c>
      <c r="D2039" s="23"/>
      <c r="E2039" s="23">
        <v>920</v>
      </c>
      <c r="F2039" s="24" t="s">
        <v>1109</v>
      </c>
      <c r="G2039" s="23">
        <v>1832</v>
      </c>
      <c r="H2039" s="23">
        <v>2005</v>
      </c>
      <c r="I2039" s="22">
        <v>28230.133000000002</v>
      </c>
      <c r="J2039" s="22">
        <v>28414.039000000001</v>
      </c>
      <c r="K2039" s="22">
        <v>29044.763999999999</v>
      </c>
      <c r="L2039" s="22">
        <v>28151.072</v>
      </c>
      <c r="M2039" s="22">
        <v>26290.598999999998</v>
      </c>
      <c r="N2039" s="22">
        <v>24256.796999999999</v>
      </c>
      <c r="O2039" s="22">
        <v>22370.047999999999</v>
      </c>
      <c r="P2039" s="22">
        <v>20414.952000000001</v>
      </c>
      <c r="Q2039" s="22">
        <v>17979.868999999999</v>
      </c>
      <c r="R2039" s="22">
        <v>15042.799000000001</v>
      </c>
      <c r="S2039" s="22">
        <v>11908.931</v>
      </c>
      <c r="T2039" s="22">
        <v>8641.0869999999995</v>
      </c>
      <c r="U2039" s="22">
        <v>6505.4120000000003</v>
      </c>
      <c r="V2039" s="22">
        <v>5037.2730000000001</v>
      </c>
      <c r="W2039" s="22">
        <v>3629.393</v>
      </c>
      <c r="X2039" s="22">
        <v>2123.7139999999999</v>
      </c>
      <c r="Y2039" s="22">
        <v>1085.8409999999999</v>
      </c>
      <c r="Z2039" s="22">
        <v>394.87099999999998</v>
      </c>
      <c r="AA2039" s="22">
        <v>111.956</v>
      </c>
      <c r="AB2039" s="22">
        <v>20.934000000000001</v>
      </c>
      <c r="AC2039" s="22">
        <v>2.8340000000000001</v>
      </c>
    </row>
    <row r="2040" spans="1:29" ht="11.5">
      <c r="A2040" s="26">
        <v>2023</v>
      </c>
      <c r="B2040" s="24" t="s">
        <v>1059</v>
      </c>
      <c r="C2040" s="32" t="s">
        <v>1202</v>
      </c>
      <c r="D2040" s="23"/>
      <c r="E2040" s="23">
        <v>920</v>
      </c>
      <c r="F2040" s="24" t="s">
        <v>1109</v>
      </c>
      <c r="G2040" s="23">
        <v>1832</v>
      </c>
      <c r="H2040" s="23">
        <v>2010</v>
      </c>
      <c r="I2040" s="22">
        <v>28632.366999999998</v>
      </c>
      <c r="J2040" s="22">
        <v>28506.745999999999</v>
      </c>
      <c r="K2040" s="22">
        <v>28458.420999999998</v>
      </c>
      <c r="L2040" s="22">
        <v>28167.598999999998</v>
      </c>
      <c r="M2040" s="22">
        <v>26254.62</v>
      </c>
      <c r="N2040" s="22">
        <v>26118.819</v>
      </c>
      <c r="O2040" s="22">
        <v>23831.760999999999</v>
      </c>
      <c r="P2040" s="22">
        <v>22386.952000000001</v>
      </c>
      <c r="Q2040" s="22">
        <v>20387.155999999999</v>
      </c>
      <c r="R2040" s="22">
        <v>17797.767</v>
      </c>
      <c r="S2040" s="22">
        <v>14911.456</v>
      </c>
      <c r="T2040" s="22">
        <v>11301.322</v>
      </c>
      <c r="U2040" s="22">
        <v>7587.6440000000002</v>
      </c>
      <c r="V2040" s="22">
        <v>5443.9549999999999</v>
      </c>
      <c r="W2040" s="22">
        <v>4004.1019999999999</v>
      </c>
      <c r="X2040" s="22">
        <v>2513.511</v>
      </c>
      <c r="Y2040" s="22">
        <v>1351.4480000000001</v>
      </c>
      <c r="Z2040" s="22">
        <v>511.91</v>
      </c>
      <c r="AA2040" s="22">
        <v>142.09</v>
      </c>
      <c r="AB2040" s="22">
        <v>30.472999999999999</v>
      </c>
      <c r="AC2040" s="22">
        <v>4.4550000000000001</v>
      </c>
    </row>
    <row r="2041" spans="1:29" ht="11.5">
      <c r="A2041" s="26">
        <v>2024</v>
      </c>
      <c r="B2041" s="24" t="s">
        <v>1059</v>
      </c>
      <c r="C2041" s="32" t="s">
        <v>1202</v>
      </c>
      <c r="D2041" s="23"/>
      <c r="E2041" s="23">
        <v>920</v>
      </c>
      <c r="F2041" s="24" t="s">
        <v>1109</v>
      </c>
      <c r="G2041" s="23">
        <v>1832</v>
      </c>
      <c r="H2041" s="23">
        <v>2015</v>
      </c>
      <c r="I2041" s="22">
        <v>29484.98</v>
      </c>
      <c r="J2041" s="22">
        <v>28491.415000000001</v>
      </c>
      <c r="K2041" s="22">
        <v>28467.592000000001</v>
      </c>
      <c r="L2041" s="22">
        <v>28405.040000000001</v>
      </c>
      <c r="M2041" s="22">
        <v>27773.449000000001</v>
      </c>
      <c r="N2041" s="22">
        <v>25718.46</v>
      </c>
      <c r="O2041" s="22">
        <v>25588.631000000001</v>
      </c>
      <c r="P2041" s="22">
        <v>23416.982</v>
      </c>
      <c r="Q2041" s="22">
        <v>22015.137999999999</v>
      </c>
      <c r="R2041" s="22">
        <v>19869.812999999998</v>
      </c>
      <c r="S2041" s="22">
        <v>17119.303</v>
      </c>
      <c r="T2041" s="22">
        <v>14009.735000000001</v>
      </c>
      <c r="U2041" s="22">
        <v>10279.329</v>
      </c>
      <c r="V2041" s="22">
        <v>6546.9949999999999</v>
      </c>
      <c r="W2041" s="22">
        <v>4404.13</v>
      </c>
      <c r="X2041" s="22">
        <v>2901.529</v>
      </c>
      <c r="Y2041" s="22">
        <v>1553.135</v>
      </c>
      <c r="Z2041" s="22">
        <v>666.92700000000002</v>
      </c>
      <c r="AA2041" s="22">
        <v>193.40299999999999</v>
      </c>
      <c r="AB2041" s="22">
        <v>40.889000000000003</v>
      </c>
      <c r="AC2041" s="22">
        <v>6.91</v>
      </c>
    </row>
    <row r="2042" spans="1:29" ht="11.5">
      <c r="A2042" s="26">
        <v>2025</v>
      </c>
      <c r="B2042" s="24" t="s">
        <v>1059</v>
      </c>
      <c r="C2042" s="32" t="s">
        <v>1202</v>
      </c>
      <c r="D2042" s="23"/>
      <c r="E2042" s="23">
        <v>920</v>
      </c>
      <c r="F2042" s="24" t="s">
        <v>1109</v>
      </c>
      <c r="G2042" s="23">
        <v>1832</v>
      </c>
      <c r="H2042" s="23">
        <v>2020</v>
      </c>
      <c r="I2042" s="22">
        <v>28746.321</v>
      </c>
      <c r="J2042" s="22">
        <v>29296.978999999999</v>
      </c>
      <c r="K2042" s="22">
        <v>28371.733</v>
      </c>
      <c r="L2042" s="22">
        <v>28266.350999999999</v>
      </c>
      <c r="M2042" s="22">
        <v>28034.233</v>
      </c>
      <c r="N2042" s="22">
        <v>27363.347000000002</v>
      </c>
      <c r="O2042" s="22">
        <v>25353.612000000001</v>
      </c>
      <c r="P2042" s="22">
        <v>25210.407999999999</v>
      </c>
      <c r="Q2042" s="22">
        <v>22993.585999999999</v>
      </c>
      <c r="R2042" s="22">
        <v>21465.045999999998</v>
      </c>
      <c r="S2042" s="22">
        <v>19133.57</v>
      </c>
      <c r="T2042" s="22">
        <v>16155.696</v>
      </c>
      <c r="U2042" s="22">
        <v>12854.66</v>
      </c>
      <c r="V2042" s="22">
        <v>9045.4779999999992</v>
      </c>
      <c r="W2042" s="22">
        <v>5387.9040000000005</v>
      </c>
      <c r="X2042" s="22">
        <v>3265.2469999999998</v>
      </c>
      <c r="Y2042" s="22">
        <v>1846.0340000000001</v>
      </c>
      <c r="Z2042" s="22">
        <v>807.40499999999997</v>
      </c>
      <c r="AA2042" s="22">
        <v>265.01499999999999</v>
      </c>
      <c r="AB2042" s="22">
        <v>58.936</v>
      </c>
      <c r="AC2042" s="22">
        <v>10.146000000000001</v>
      </c>
    </row>
    <row r="2043" spans="1:29" ht="11.5">
      <c r="A2043" s="15">
        <v>2026</v>
      </c>
      <c r="B2043" s="13" t="s">
        <v>1059</v>
      </c>
      <c r="C2043" s="14" t="s">
        <v>1203</v>
      </c>
      <c r="D2043" s="12"/>
      <c r="E2043" s="12">
        <v>96</v>
      </c>
      <c r="F2043" s="13" t="s">
        <v>1110</v>
      </c>
      <c r="G2043" s="12">
        <v>920</v>
      </c>
      <c r="H2043" s="12">
        <v>1950</v>
      </c>
      <c r="I2043" s="11">
        <v>3.4910000000000001</v>
      </c>
      <c r="J2043" s="11">
        <v>2.9689999999999999</v>
      </c>
      <c r="K2043" s="11">
        <v>2.65</v>
      </c>
      <c r="L2043" s="11">
        <v>2.3759999999999999</v>
      </c>
      <c r="M2043" s="11">
        <v>2.129</v>
      </c>
      <c r="N2043" s="11">
        <v>1.9019999999999999</v>
      </c>
      <c r="O2043" s="11">
        <v>1.6950000000000001</v>
      </c>
      <c r="P2043" s="11">
        <v>1.504</v>
      </c>
      <c r="Q2043" s="11">
        <v>1.325</v>
      </c>
      <c r="R2043" s="11">
        <v>1.1499999999999999</v>
      </c>
      <c r="S2043" s="11">
        <v>0.97899999999999998</v>
      </c>
      <c r="T2043" s="11">
        <v>0.80500000000000005</v>
      </c>
      <c r="U2043" s="11">
        <v>0.63500000000000001</v>
      </c>
      <c r="V2043" s="11">
        <v>0.46400000000000002</v>
      </c>
      <c r="W2043" s="11">
        <v>0.308</v>
      </c>
      <c r="X2043" s="11">
        <v>0.16200000000000001</v>
      </c>
      <c r="Y2043" s="11">
        <v>0.123</v>
      </c>
      <c r="Z2043" s="11">
        <v>3.3000000000000002E-2</v>
      </c>
      <c r="AA2043" s="11">
        <v>5.0000000000000001E-3</v>
      </c>
      <c r="AB2043" s="11">
        <v>0</v>
      </c>
      <c r="AC2043" s="11">
        <v>0</v>
      </c>
    </row>
    <row r="2044" spans="1:29" ht="11.5">
      <c r="A2044" s="15">
        <v>2027</v>
      </c>
      <c r="B2044" s="13" t="s">
        <v>1059</v>
      </c>
      <c r="C2044" s="14" t="s">
        <v>1203</v>
      </c>
      <c r="D2044" s="12"/>
      <c r="E2044" s="12">
        <v>96</v>
      </c>
      <c r="F2044" s="13" t="s">
        <v>1110</v>
      </c>
      <c r="G2044" s="12">
        <v>920</v>
      </c>
      <c r="H2044" s="12">
        <v>1955</v>
      </c>
      <c r="I2044" s="11">
        <v>6.4349999999999996</v>
      </c>
      <c r="J2044" s="11">
        <v>3.5129999999999999</v>
      </c>
      <c r="K2044" s="11">
        <v>2.99</v>
      </c>
      <c r="L2044" s="11">
        <v>2.802</v>
      </c>
      <c r="M2044" s="11">
        <v>2.7010000000000001</v>
      </c>
      <c r="N2044" s="11">
        <v>2.6</v>
      </c>
      <c r="O2044" s="11">
        <v>2.302</v>
      </c>
      <c r="P2044" s="11">
        <v>2</v>
      </c>
      <c r="Q2044" s="11">
        <v>1.7010000000000001</v>
      </c>
      <c r="R2044" s="11">
        <v>1.4</v>
      </c>
      <c r="S2044" s="11">
        <v>1.2010000000000001</v>
      </c>
      <c r="T2044" s="11">
        <v>1</v>
      </c>
      <c r="U2044" s="11">
        <v>0.8</v>
      </c>
      <c r="V2044" s="11">
        <v>0.6</v>
      </c>
      <c r="W2044" s="11">
        <v>0.39900000000000002</v>
      </c>
      <c r="X2044" s="11">
        <v>0.20200000000000001</v>
      </c>
      <c r="Y2044" s="11">
        <v>6.5000000000000002E-2</v>
      </c>
      <c r="Z2044" s="11">
        <v>0.01</v>
      </c>
      <c r="AA2044" s="11">
        <v>0</v>
      </c>
      <c r="AB2044" s="11">
        <v>0</v>
      </c>
      <c r="AC2044" s="11">
        <v>0</v>
      </c>
    </row>
    <row r="2045" spans="1:29" ht="11.5">
      <c r="A2045" s="15">
        <v>2028</v>
      </c>
      <c r="B2045" s="13" t="s">
        <v>1059</v>
      </c>
      <c r="C2045" s="14" t="s">
        <v>1203</v>
      </c>
      <c r="D2045" s="12"/>
      <c r="E2045" s="12">
        <v>96</v>
      </c>
      <c r="F2045" s="13" t="s">
        <v>1110</v>
      </c>
      <c r="G2045" s="12">
        <v>920</v>
      </c>
      <c r="H2045" s="12">
        <v>1960</v>
      </c>
      <c r="I2045" s="11">
        <v>8.2249999999999996</v>
      </c>
      <c r="J2045" s="11">
        <v>6.45</v>
      </c>
      <c r="K2045" s="11">
        <v>3.6019999999999999</v>
      </c>
      <c r="L2045" s="11">
        <v>3.093</v>
      </c>
      <c r="M2045" s="11">
        <v>3.0990000000000002</v>
      </c>
      <c r="N2045" s="11">
        <v>3.2010000000000001</v>
      </c>
      <c r="O2045" s="11">
        <v>3.0009999999999999</v>
      </c>
      <c r="P2045" s="11">
        <v>2.5990000000000002</v>
      </c>
      <c r="Q2045" s="11">
        <v>2.101</v>
      </c>
      <c r="R2045" s="11">
        <v>1.8009999999999999</v>
      </c>
      <c r="S2045" s="11">
        <v>1.401</v>
      </c>
      <c r="T2045" s="11">
        <v>1.2</v>
      </c>
      <c r="U2045" s="11">
        <v>0.90100000000000002</v>
      </c>
      <c r="V2045" s="11">
        <v>0.7</v>
      </c>
      <c r="W2045" s="11">
        <v>0.4</v>
      </c>
      <c r="X2045" s="11">
        <v>0.30099999999999999</v>
      </c>
      <c r="Y2045" s="11">
        <v>8.4000000000000005E-2</v>
      </c>
      <c r="Z2045" s="11">
        <v>7.0000000000000001E-3</v>
      </c>
      <c r="AA2045" s="11">
        <v>0</v>
      </c>
      <c r="AB2045" s="11">
        <v>0</v>
      </c>
      <c r="AC2045" s="11">
        <v>0</v>
      </c>
    </row>
    <row r="2046" spans="1:29" ht="11.5">
      <c r="A2046" s="15">
        <v>2029</v>
      </c>
      <c r="B2046" s="13" t="s">
        <v>1059</v>
      </c>
      <c r="C2046" s="14" t="s">
        <v>1203</v>
      </c>
      <c r="D2046" s="12"/>
      <c r="E2046" s="12">
        <v>96</v>
      </c>
      <c r="F2046" s="13" t="s">
        <v>1110</v>
      </c>
      <c r="G2046" s="12">
        <v>920</v>
      </c>
      <c r="H2046" s="12">
        <v>1965</v>
      </c>
      <c r="I2046" s="11">
        <v>9.5579999999999998</v>
      </c>
      <c r="J2046" s="11">
        <v>8.1359999999999992</v>
      </c>
      <c r="K2046" s="11">
        <v>6.5380000000000003</v>
      </c>
      <c r="L2046" s="11">
        <v>3.7029999999999998</v>
      </c>
      <c r="M2046" s="11">
        <v>3.492</v>
      </c>
      <c r="N2046" s="11">
        <v>3.601</v>
      </c>
      <c r="O2046" s="11">
        <v>3.5990000000000002</v>
      </c>
      <c r="P2046" s="11">
        <v>3.1989999999999998</v>
      </c>
      <c r="Q2046" s="11">
        <v>2.6989999999999998</v>
      </c>
      <c r="R2046" s="11">
        <v>2.2000000000000002</v>
      </c>
      <c r="S2046" s="11">
        <v>1.7989999999999999</v>
      </c>
      <c r="T2046" s="11">
        <v>1.4</v>
      </c>
      <c r="U2046" s="11">
        <v>1.101</v>
      </c>
      <c r="V2046" s="11">
        <v>0.80100000000000005</v>
      </c>
      <c r="W2046" s="11">
        <v>0.5</v>
      </c>
      <c r="X2046" s="11">
        <v>0.30099999999999999</v>
      </c>
      <c r="Y2046" s="11">
        <v>0.17100000000000001</v>
      </c>
      <c r="Z2046" s="11">
        <v>1.7999999999999999E-2</v>
      </c>
      <c r="AA2046" s="11">
        <v>0</v>
      </c>
      <c r="AB2046" s="11">
        <v>0</v>
      </c>
      <c r="AC2046" s="11">
        <v>0</v>
      </c>
    </row>
    <row r="2047" spans="1:29" ht="11.5">
      <c r="A2047" s="15">
        <v>2030</v>
      </c>
      <c r="B2047" s="13" t="s">
        <v>1059</v>
      </c>
      <c r="C2047" s="14" t="s">
        <v>1203</v>
      </c>
      <c r="D2047" s="12"/>
      <c r="E2047" s="12">
        <v>96</v>
      </c>
      <c r="F2047" s="13" t="s">
        <v>1110</v>
      </c>
      <c r="G2047" s="12">
        <v>920</v>
      </c>
      <c r="H2047" s="12">
        <v>1970</v>
      </c>
      <c r="I2047" s="11">
        <v>10.672000000000001</v>
      </c>
      <c r="J2047" s="11">
        <v>9.6720000000000006</v>
      </c>
      <c r="K2047" s="11">
        <v>8.2260000000000009</v>
      </c>
      <c r="L2047" s="11">
        <v>6.8390000000000004</v>
      </c>
      <c r="M2047" s="11">
        <v>4.4050000000000002</v>
      </c>
      <c r="N2047" s="11">
        <v>4.391</v>
      </c>
      <c r="O2047" s="11">
        <v>4.399</v>
      </c>
      <c r="P2047" s="11">
        <v>4.0999999999999996</v>
      </c>
      <c r="Q2047" s="11">
        <v>3.6019999999999999</v>
      </c>
      <c r="R2047" s="11">
        <v>2.9</v>
      </c>
      <c r="S2047" s="11">
        <v>2.3010000000000002</v>
      </c>
      <c r="T2047" s="11">
        <v>1.8</v>
      </c>
      <c r="U2047" s="11">
        <v>1.2989999999999999</v>
      </c>
      <c r="V2047" s="11">
        <v>1.0009999999999999</v>
      </c>
      <c r="W2047" s="11">
        <v>0.6</v>
      </c>
      <c r="X2047" s="11">
        <v>0.39900000000000002</v>
      </c>
      <c r="Y2047" s="11">
        <v>0.14899999999999999</v>
      </c>
      <c r="Z2047" s="11">
        <v>3.5999999999999997E-2</v>
      </c>
      <c r="AA2047" s="11">
        <v>1E-3</v>
      </c>
      <c r="AB2047" s="11">
        <v>0</v>
      </c>
      <c r="AC2047" s="11">
        <v>0</v>
      </c>
    </row>
    <row r="2048" spans="1:29" ht="11.5">
      <c r="A2048" s="15">
        <v>2031</v>
      </c>
      <c r="B2048" s="13" t="s">
        <v>1059</v>
      </c>
      <c r="C2048" s="14" t="s">
        <v>1203</v>
      </c>
      <c r="D2048" s="12"/>
      <c r="E2048" s="12">
        <v>96</v>
      </c>
      <c r="F2048" s="13" t="s">
        <v>1110</v>
      </c>
      <c r="G2048" s="12">
        <v>920</v>
      </c>
      <c r="H2048" s="12">
        <v>1975</v>
      </c>
      <c r="I2048" s="11">
        <v>13.233000000000001</v>
      </c>
      <c r="J2048" s="11">
        <v>10.584</v>
      </c>
      <c r="K2048" s="11">
        <v>9.6630000000000003</v>
      </c>
      <c r="L2048" s="11">
        <v>8.5280000000000005</v>
      </c>
      <c r="M2048" s="11">
        <v>7.5380000000000003</v>
      </c>
      <c r="N2048" s="11">
        <v>5.4039999999999999</v>
      </c>
      <c r="O2048" s="11">
        <v>5.2910000000000004</v>
      </c>
      <c r="P2048" s="11">
        <v>5.0010000000000003</v>
      </c>
      <c r="Q2048" s="11">
        <v>4.5010000000000003</v>
      </c>
      <c r="R2048" s="11">
        <v>3.798</v>
      </c>
      <c r="S2048" s="11">
        <v>2.9990000000000001</v>
      </c>
      <c r="T2048" s="11">
        <v>2.3010000000000002</v>
      </c>
      <c r="U2048" s="11">
        <v>1.7010000000000001</v>
      </c>
      <c r="V2048" s="11">
        <v>1.2010000000000001</v>
      </c>
      <c r="W2048" s="11">
        <v>0.80100000000000005</v>
      </c>
      <c r="X2048" s="11">
        <v>0.502</v>
      </c>
      <c r="Y2048" s="11">
        <v>0.23899999999999999</v>
      </c>
      <c r="Z2048" s="11">
        <v>3.6999999999999998E-2</v>
      </c>
      <c r="AA2048" s="11">
        <v>5.0000000000000001E-3</v>
      </c>
      <c r="AB2048" s="11">
        <v>0</v>
      </c>
      <c r="AC2048" s="11">
        <v>0</v>
      </c>
    </row>
    <row r="2049" spans="1:29" ht="11.5">
      <c r="A2049" s="15">
        <v>2032</v>
      </c>
      <c r="B2049" s="13" t="s">
        <v>1059</v>
      </c>
      <c r="C2049" s="14" t="s">
        <v>1203</v>
      </c>
      <c r="D2049" s="12"/>
      <c r="E2049" s="12">
        <v>96</v>
      </c>
      <c r="F2049" s="13" t="s">
        <v>1110</v>
      </c>
      <c r="G2049" s="12">
        <v>920</v>
      </c>
      <c r="H2049" s="12">
        <v>1980</v>
      </c>
      <c r="I2049" s="11">
        <v>14.71</v>
      </c>
      <c r="J2049" s="11">
        <v>13.117000000000001</v>
      </c>
      <c r="K2049" s="11">
        <v>10.711</v>
      </c>
      <c r="L2049" s="11">
        <v>10.699</v>
      </c>
      <c r="M2049" s="11">
        <v>12.244999999999999</v>
      </c>
      <c r="N2049" s="11">
        <v>11.031000000000001</v>
      </c>
      <c r="O2049" s="11">
        <v>7.7850000000000001</v>
      </c>
      <c r="P2049" s="11">
        <v>5.51</v>
      </c>
      <c r="Q2049" s="11">
        <v>4.3970000000000002</v>
      </c>
      <c r="R2049" s="11">
        <v>3.403</v>
      </c>
      <c r="S2049" s="11">
        <v>2.859</v>
      </c>
      <c r="T2049" s="11">
        <v>2.129</v>
      </c>
      <c r="U2049" s="11">
        <v>1.6240000000000001</v>
      </c>
      <c r="V2049" s="11">
        <v>1.159</v>
      </c>
      <c r="W2049" s="11">
        <v>0.80800000000000005</v>
      </c>
      <c r="X2049" s="11">
        <v>0.51900000000000002</v>
      </c>
      <c r="Y2049" s="11">
        <v>0.308</v>
      </c>
      <c r="Z2049" s="11">
        <v>7.0000000000000007E-2</v>
      </c>
      <c r="AA2049" s="11">
        <v>5.0000000000000001E-3</v>
      </c>
      <c r="AB2049" s="11">
        <v>0</v>
      </c>
      <c r="AC2049" s="11">
        <v>0</v>
      </c>
    </row>
    <row r="2050" spans="1:29" ht="11.5">
      <c r="A2050" s="15">
        <v>2033</v>
      </c>
      <c r="B2050" s="13" t="s">
        <v>1059</v>
      </c>
      <c r="C2050" s="14" t="s">
        <v>1203</v>
      </c>
      <c r="D2050" s="12"/>
      <c r="E2050" s="12">
        <v>96</v>
      </c>
      <c r="F2050" s="13" t="s">
        <v>1110</v>
      </c>
      <c r="G2050" s="12">
        <v>920</v>
      </c>
      <c r="H2050" s="12">
        <v>1985</v>
      </c>
      <c r="I2050" s="11">
        <v>16.143999999999998</v>
      </c>
      <c r="J2050" s="11">
        <v>14.664</v>
      </c>
      <c r="K2050" s="11">
        <v>13.128</v>
      </c>
      <c r="L2050" s="11">
        <v>10.78</v>
      </c>
      <c r="M2050" s="11">
        <v>10.864000000000001</v>
      </c>
      <c r="N2050" s="11">
        <v>12.33</v>
      </c>
      <c r="O2050" s="11">
        <v>11.138</v>
      </c>
      <c r="P2050" s="11">
        <v>7.9039999999999999</v>
      </c>
      <c r="Q2050" s="11">
        <v>5.593</v>
      </c>
      <c r="R2050" s="11">
        <v>4.4009999999999998</v>
      </c>
      <c r="S2050" s="11">
        <v>3.4</v>
      </c>
      <c r="T2050" s="11">
        <v>2.798</v>
      </c>
      <c r="U2050" s="11">
        <v>2.0009999999999999</v>
      </c>
      <c r="V2050" s="11">
        <v>1.399</v>
      </c>
      <c r="W2050" s="11">
        <v>0.999</v>
      </c>
      <c r="X2050" s="11">
        <v>0.60299999999999998</v>
      </c>
      <c r="Y2050" s="11">
        <v>0.28499999999999998</v>
      </c>
      <c r="Z2050" s="11">
        <v>0.105</v>
      </c>
      <c r="AA2050" s="11">
        <v>1.4E-2</v>
      </c>
      <c r="AB2050" s="11">
        <v>0</v>
      </c>
      <c r="AC2050" s="11">
        <v>0</v>
      </c>
    </row>
    <row r="2051" spans="1:29" ht="11.5">
      <c r="A2051" s="15">
        <v>2034</v>
      </c>
      <c r="B2051" s="13" t="s">
        <v>1059</v>
      </c>
      <c r="C2051" s="14" t="s">
        <v>1203</v>
      </c>
      <c r="D2051" s="12"/>
      <c r="E2051" s="12">
        <v>96</v>
      </c>
      <c r="F2051" s="13" t="s">
        <v>1110</v>
      </c>
      <c r="G2051" s="12">
        <v>920</v>
      </c>
      <c r="H2051" s="12">
        <v>1990</v>
      </c>
      <c r="I2051" s="11">
        <v>17.472999999999999</v>
      </c>
      <c r="J2051" s="11">
        <v>15.319000000000001</v>
      </c>
      <c r="K2051" s="11">
        <v>13.234999999999999</v>
      </c>
      <c r="L2051" s="11">
        <v>12.183</v>
      </c>
      <c r="M2051" s="11">
        <v>13.07</v>
      </c>
      <c r="N2051" s="11">
        <v>14.347</v>
      </c>
      <c r="O2051" s="11">
        <v>14.346</v>
      </c>
      <c r="P2051" s="11">
        <v>11.962</v>
      </c>
      <c r="Q2051" s="11">
        <v>8.1950000000000003</v>
      </c>
      <c r="R2051" s="11">
        <v>4.8280000000000003</v>
      </c>
      <c r="S2051" s="11">
        <v>3.5609999999999999</v>
      </c>
      <c r="T2051" s="11">
        <v>2.4820000000000002</v>
      </c>
      <c r="U2051" s="11">
        <v>1.903</v>
      </c>
      <c r="V2051" s="11">
        <v>1.3779999999999999</v>
      </c>
      <c r="W2051" s="11">
        <v>0.95299999999999996</v>
      </c>
      <c r="X2051" s="11">
        <v>0.59899999999999998</v>
      </c>
      <c r="Y2051" s="11">
        <v>0.47299999999999998</v>
      </c>
      <c r="Z2051" s="11">
        <v>0.106</v>
      </c>
      <c r="AA2051" s="11">
        <v>2.4E-2</v>
      </c>
      <c r="AB2051" s="11">
        <v>2E-3</v>
      </c>
      <c r="AC2051" s="11">
        <v>0</v>
      </c>
    </row>
    <row r="2052" spans="1:29" ht="11.5">
      <c r="A2052" s="15">
        <v>2035</v>
      </c>
      <c r="B2052" s="13" t="s">
        <v>1059</v>
      </c>
      <c r="C2052" s="14" t="s">
        <v>1203</v>
      </c>
      <c r="D2052" s="12"/>
      <c r="E2052" s="12">
        <v>96</v>
      </c>
      <c r="F2052" s="13" t="s">
        <v>1110</v>
      </c>
      <c r="G2052" s="12">
        <v>920</v>
      </c>
      <c r="H2052" s="12">
        <v>1995</v>
      </c>
      <c r="I2052" s="11">
        <v>19.218</v>
      </c>
      <c r="J2052" s="11">
        <v>16.847000000000001</v>
      </c>
      <c r="K2052" s="11">
        <v>14.696999999999999</v>
      </c>
      <c r="L2052" s="11">
        <v>13.683</v>
      </c>
      <c r="M2052" s="11">
        <v>14.787000000000001</v>
      </c>
      <c r="N2052" s="11">
        <v>15.964</v>
      </c>
      <c r="O2052" s="11">
        <v>13.932</v>
      </c>
      <c r="P2052" s="11">
        <v>13.936999999999999</v>
      </c>
      <c r="Q2052" s="11">
        <v>11.205</v>
      </c>
      <c r="R2052" s="11">
        <v>7.3019999999999996</v>
      </c>
      <c r="S2052" s="11">
        <v>4.3899999999999997</v>
      </c>
      <c r="T2052" s="11">
        <v>3.093</v>
      </c>
      <c r="U2052" s="11">
        <v>2.2269999999999999</v>
      </c>
      <c r="V2052" s="11">
        <v>1.7609999999999999</v>
      </c>
      <c r="W2052" s="11">
        <v>1.1339999999999999</v>
      </c>
      <c r="X2052" s="11">
        <v>0.64700000000000002</v>
      </c>
      <c r="Y2052" s="11">
        <v>0.30099999999999999</v>
      </c>
      <c r="Z2052" s="11">
        <v>0.189</v>
      </c>
      <c r="AA2052" s="11">
        <v>2.7E-2</v>
      </c>
      <c r="AB2052" s="11">
        <v>3.0000000000000001E-3</v>
      </c>
      <c r="AC2052" s="11">
        <v>0</v>
      </c>
    </row>
    <row r="2053" spans="1:29" ht="11.5">
      <c r="A2053" s="15">
        <v>2036</v>
      </c>
      <c r="B2053" s="13" t="s">
        <v>1059</v>
      </c>
      <c r="C2053" s="14" t="s">
        <v>1203</v>
      </c>
      <c r="D2053" s="12"/>
      <c r="E2053" s="12">
        <v>96</v>
      </c>
      <c r="F2053" s="13" t="s">
        <v>1110</v>
      </c>
      <c r="G2053" s="12">
        <v>920</v>
      </c>
      <c r="H2053" s="12">
        <v>2000</v>
      </c>
      <c r="I2053" s="11">
        <v>17.89</v>
      </c>
      <c r="J2053" s="11">
        <v>17.908999999999999</v>
      </c>
      <c r="K2053" s="11">
        <v>16.542000000000002</v>
      </c>
      <c r="L2053" s="11">
        <v>14.327</v>
      </c>
      <c r="M2053" s="11">
        <v>15.343999999999999</v>
      </c>
      <c r="N2053" s="11">
        <v>18.385999999999999</v>
      </c>
      <c r="O2053" s="11">
        <v>16.564</v>
      </c>
      <c r="P2053" s="11">
        <v>14.489000000000001</v>
      </c>
      <c r="Q2053" s="11">
        <v>12.885999999999999</v>
      </c>
      <c r="R2053" s="11">
        <v>9.1920000000000002</v>
      </c>
      <c r="S2053" s="11">
        <v>5.5730000000000004</v>
      </c>
      <c r="T2053" s="11">
        <v>3.258</v>
      </c>
      <c r="U2053" s="11">
        <v>2.44</v>
      </c>
      <c r="V2053" s="11">
        <v>1.78</v>
      </c>
      <c r="W2053" s="11">
        <v>0.875</v>
      </c>
      <c r="X2053" s="11">
        <v>0.63800000000000001</v>
      </c>
      <c r="Y2053" s="11">
        <v>0.46700000000000003</v>
      </c>
      <c r="Z2053" s="11">
        <v>0.13200000000000001</v>
      </c>
      <c r="AA2053" s="11">
        <v>5.3999999999999999E-2</v>
      </c>
      <c r="AB2053" s="11">
        <v>4.0000000000000001E-3</v>
      </c>
      <c r="AC2053" s="11">
        <v>0</v>
      </c>
    </row>
    <row r="2054" spans="1:29" ht="11.5">
      <c r="A2054" s="15">
        <v>2037</v>
      </c>
      <c r="B2054" s="13" t="s">
        <v>1059</v>
      </c>
      <c r="C2054" s="14" t="s">
        <v>1203</v>
      </c>
      <c r="D2054" s="12"/>
      <c r="E2054" s="12">
        <v>96</v>
      </c>
      <c r="F2054" s="13" t="s">
        <v>1110</v>
      </c>
      <c r="G2054" s="12">
        <v>920</v>
      </c>
      <c r="H2054" s="12">
        <v>2005</v>
      </c>
      <c r="I2054" s="11">
        <v>16.908000000000001</v>
      </c>
      <c r="J2054" s="11">
        <v>17.574999999999999</v>
      </c>
      <c r="K2054" s="11">
        <v>17.602</v>
      </c>
      <c r="L2054" s="11">
        <v>15.927</v>
      </c>
      <c r="M2054" s="11">
        <v>18.004000000000001</v>
      </c>
      <c r="N2054" s="11">
        <v>19.265000000000001</v>
      </c>
      <c r="O2054" s="11">
        <v>18.521999999999998</v>
      </c>
      <c r="P2054" s="11">
        <v>15.81</v>
      </c>
      <c r="Q2054" s="11">
        <v>14.074999999999999</v>
      </c>
      <c r="R2054" s="11">
        <v>10.926</v>
      </c>
      <c r="S2054" s="11">
        <v>7.9790000000000001</v>
      </c>
      <c r="T2054" s="11">
        <v>5.2190000000000003</v>
      </c>
      <c r="U2054" s="11">
        <v>3.2949999999999999</v>
      </c>
      <c r="V2054" s="11">
        <v>2.181</v>
      </c>
      <c r="W2054" s="11">
        <v>1.3540000000000001</v>
      </c>
      <c r="X2054" s="11">
        <v>0.91800000000000004</v>
      </c>
      <c r="Y2054" s="11">
        <v>0.58499999999999996</v>
      </c>
      <c r="Z2054" s="11">
        <v>0.22800000000000001</v>
      </c>
      <c r="AA2054" s="11">
        <v>4.4999999999999998E-2</v>
      </c>
      <c r="AB2054" s="11">
        <v>1.0999999999999999E-2</v>
      </c>
      <c r="AC2054" s="11">
        <v>0</v>
      </c>
    </row>
    <row r="2055" spans="1:29" ht="11.5">
      <c r="A2055" s="15">
        <v>2038</v>
      </c>
      <c r="B2055" s="13" t="s">
        <v>1059</v>
      </c>
      <c r="C2055" s="14" t="s">
        <v>1203</v>
      </c>
      <c r="D2055" s="12"/>
      <c r="E2055" s="12">
        <v>96</v>
      </c>
      <c r="F2055" s="13" t="s">
        <v>1110</v>
      </c>
      <c r="G2055" s="12">
        <v>920</v>
      </c>
      <c r="H2055" s="12">
        <v>2010</v>
      </c>
      <c r="I2055" s="11">
        <v>16.146000000000001</v>
      </c>
      <c r="J2055" s="11">
        <v>17.407</v>
      </c>
      <c r="K2055" s="11">
        <v>18.483000000000001</v>
      </c>
      <c r="L2055" s="11">
        <v>17.957999999999998</v>
      </c>
      <c r="M2055" s="11">
        <v>20.28</v>
      </c>
      <c r="N2055" s="11">
        <v>20.72</v>
      </c>
      <c r="O2055" s="11">
        <v>18.934000000000001</v>
      </c>
      <c r="P2055" s="11">
        <v>16.971</v>
      </c>
      <c r="Q2055" s="11">
        <v>14.776</v>
      </c>
      <c r="R2055" s="11">
        <v>12.416</v>
      </c>
      <c r="S2055" s="11">
        <v>9.8450000000000006</v>
      </c>
      <c r="T2055" s="11">
        <v>6.5990000000000002</v>
      </c>
      <c r="U2055" s="11">
        <v>3.7290000000000001</v>
      </c>
      <c r="V2055" s="11">
        <v>2.427</v>
      </c>
      <c r="W2055" s="11">
        <v>1.7789999999999999</v>
      </c>
      <c r="X2055" s="11">
        <v>1.1599999999999999</v>
      </c>
      <c r="Y2055" s="11">
        <v>0.68500000000000005</v>
      </c>
      <c r="Z2055" s="11">
        <v>0.308</v>
      </c>
      <c r="AA2055" s="11">
        <v>8.5000000000000006E-2</v>
      </c>
      <c r="AB2055" s="11">
        <v>0.01</v>
      </c>
      <c r="AC2055" s="11">
        <v>1E-3</v>
      </c>
    </row>
    <row r="2056" spans="1:29" ht="11.5">
      <c r="A2056" s="15">
        <v>2039</v>
      </c>
      <c r="B2056" s="13" t="s">
        <v>1059</v>
      </c>
      <c r="C2056" s="14" t="s">
        <v>1203</v>
      </c>
      <c r="D2056" s="12"/>
      <c r="E2056" s="12">
        <v>96</v>
      </c>
      <c r="F2056" s="13" t="s">
        <v>1110</v>
      </c>
      <c r="G2056" s="12">
        <v>920</v>
      </c>
      <c r="H2056" s="12">
        <v>2015</v>
      </c>
      <c r="I2056" s="11">
        <v>17.946000000000002</v>
      </c>
      <c r="J2056" s="11">
        <v>16.158000000000001</v>
      </c>
      <c r="K2056" s="11">
        <v>17.417000000000002</v>
      </c>
      <c r="L2056" s="11">
        <v>18.594999999999999</v>
      </c>
      <c r="M2056" s="11">
        <v>18.152000000000001</v>
      </c>
      <c r="N2056" s="11">
        <v>20.434999999999999</v>
      </c>
      <c r="O2056" s="11">
        <v>20.797000000000001</v>
      </c>
      <c r="P2056" s="11">
        <v>18.934000000000001</v>
      </c>
      <c r="Q2056" s="11">
        <v>16.882999999999999</v>
      </c>
      <c r="R2056" s="11">
        <v>14.589</v>
      </c>
      <c r="S2056" s="11">
        <v>12.117000000000001</v>
      </c>
      <c r="T2056" s="11">
        <v>9.4359999999999999</v>
      </c>
      <c r="U2056" s="11">
        <v>6.1740000000000004</v>
      </c>
      <c r="V2056" s="11">
        <v>3.3849999999999998</v>
      </c>
      <c r="W2056" s="11">
        <v>2.097</v>
      </c>
      <c r="X2056" s="11">
        <v>1.407</v>
      </c>
      <c r="Y2056" s="11">
        <v>0.79200000000000004</v>
      </c>
      <c r="Z2056" s="11">
        <v>0.371</v>
      </c>
      <c r="AA2056" s="11">
        <v>0.11899999999999999</v>
      </c>
      <c r="AB2056" s="11">
        <v>2.1999999999999999E-2</v>
      </c>
      <c r="AC2056" s="11">
        <v>2E-3</v>
      </c>
    </row>
    <row r="2057" spans="1:29" ht="11.5">
      <c r="A2057" s="15">
        <v>2040</v>
      </c>
      <c r="B2057" s="13" t="s">
        <v>1059</v>
      </c>
      <c r="C2057" s="14" t="s">
        <v>1203</v>
      </c>
      <c r="D2057" s="12"/>
      <c r="E2057" s="12">
        <v>96</v>
      </c>
      <c r="F2057" s="13" t="s">
        <v>1110</v>
      </c>
      <c r="G2057" s="12">
        <v>920</v>
      </c>
      <c r="H2057" s="12">
        <v>2020</v>
      </c>
      <c r="I2057" s="11">
        <v>16.251999999999999</v>
      </c>
      <c r="J2057" s="11">
        <v>17.907</v>
      </c>
      <c r="K2057" s="11">
        <v>16.135999999999999</v>
      </c>
      <c r="L2057" s="11">
        <v>17.373999999999999</v>
      </c>
      <c r="M2057" s="11">
        <v>18.501999999999999</v>
      </c>
      <c r="N2057" s="11">
        <v>18.045999999999999</v>
      </c>
      <c r="O2057" s="11">
        <v>20.311</v>
      </c>
      <c r="P2057" s="11">
        <v>20.640999999999998</v>
      </c>
      <c r="Q2057" s="11">
        <v>18.728999999999999</v>
      </c>
      <c r="R2057" s="11">
        <v>16.597999999999999</v>
      </c>
      <c r="S2057" s="11">
        <v>14.191000000000001</v>
      </c>
      <c r="T2057" s="11">
        <v>11.583</v>
      </c>
      <c r="U2057" s="11">
        <v>8.8209999999999997</v>
      </c>
      <c r="V2057" s="11">
        <v>5.6210000000000004</v>
      </c>
      <c r="W2057" s="11">
        <v>2.9529999999999998</v>
      </c>
      <c r="X2057" s="11">
        <v>1.6879999999999999</v>
      </c>
      <c r="Y2057" s="11">
        <v>0.99</v>
      </c>
      <c r="Z2057" s="11">
        <v>0.45100000000000001</v>
      </c>
      <c r="AA2057" s="11">
        <v>0.155</v>
      </c>
      <c r="AB2057" s="11">
        <v>3.4000000000000002E-2</v>
      </c>
      <c r="AC2057" s="11">
        <v>4.0000000000000001E-3</v>
      </c>
    </row>
    <row r="2058" spans="1:29" ht="11.5">
      <c r="A2058" s="15">
        <v>2041</v>
      </c>
      <c r="B2058" s="13" t="s">
        <v>1059</v>
      </c>
      <c r="C2058" s="14" t="s">
        <v>1204</v>
      </c>
      <c r="D2058" s="12"/>
      <c r="E2058" s="12">
        <v>116</v>
      </c>
      <c r="F2058" s="13" t="s">
        <v>1110</v>
      </c>
      <c r="G2058" s="12">
        <v>920</v>
      </c>
      <c r="H2058" s="12">
        <v>1950</v>
      </c>
      <c r="I2058" s="11">
        <v>372.60599999999999</v>
      </c>
      <c r="J2058" s="11">
        <v>304.16399999999999</v>
      </c>
      <c r="K2058" s="11">
        <v>266.11900000000003</v>
      </c>
      <c r="L2058" s="11">
        <v>232.76400000000001</v>
      </c>
      <c r="M2058" s="11">
        <v>201.34800000000001</v>
      </c>
      <c r="N2058" s="11">
        <v>172.482</v>
      </c>
      <c r="O2058" s="11">
        <v>146.67599999999999</v>
      </c>
      <c r="P2058" s="11">
        <v>123.727</v>
      </c>
      <c r="Q2058" s="11">
        <v>102.61199999999999</v>
      </c>
      <c r="R2058" s="11">
        <v>84.049000000000007</v>
      </c>
      <c r="S2058" s="11">
        <v>67.013999999999996</v>
      </c>
      <c r="T2058" s="11">
        <v>51.511000000000003</v>
      </c>
      <c r="U2058" s="11">
        <v>38.045999999999999</v>
      </c>
      <c r="V2058" s="11">
        <v>24.378</v>
      </c>
      <c r="W2058" s="11">
        <v>15.811</v>
      </c>
      <c r="X2058" s="11">
        <v>8.7720000000000002</v>
      </c>
      <c r="Y2058" s="11">
        <v>3.1139999999999999</v>
      </c>
      <c r="Z2058" s="11">
        <v>0.89500000000000002</v>
      </c>
      <c r="AA2058" s="11">
        <v>0.157</v>
      </c>
      <c r="AB2058" s="11">
        <v>1.4999999999999999E-2</v>
      </c>
      <c r="AC2058" s="11">
        <v>1E-3</v>
      </c>
    </row>
    <row r="2059" spans="1:29" ht="11.5">
      <c r="A2059" s="15">
        <v>2042</v>
      </c>
      <c r="B2059" s="13" t="s">
        <v>1059</v>
      </c>
      <c r="C2059" s="14" t="s">
        <v>1204</v>
      </c>
      <c r="D2059" s="12"/>
      <c r="E2059" s="12">
        <v>116</v>
      </c>
      <c r="F2059" s="13" t="s">
        <v>1110</v>
      </c>
      <c r="G2059" s="12">
        <v>920</v>
      </c>
      <c r="H2059" s="12">
        <v>1955</v>
      </c>
      <c r="I2059" s="11">
        <v>485.34800000000001</v>
      </c>
      <c r="J2059" s="11">
        <v>343.71</v>
      </c>
      <c r="K2059" s="11">
        <v>288.82600000000002</v>
      </c>
      <c r="L2059" s="11">
        <v>253.46700000000001</v>
      </c>
      <c r="M2059" s="11">
        <v>221.482</v>
      </c>
      <c r="N2059" s="11">
        <v>190.976</v>
      </c>
      <c r="O2059" s="11">
        <v>163.02000000000001</v>
      </c>
      <c r="P2059" s="11">
        <v>137.666</v>
      </c>
      <c r="Q2059" s="11">
        <v>115.111</v>
      </c>
      <c r="R2059" s="11">
        <v>93.991</v>
      </c>
      <c r="S2059" s="11">
        <v>74.265000000000001</v>
      </c>
      <c r="T2059" s="11">
        <v>56.517000000000003</v>
      </c>
      <c r="U2059" s="11">
        <v>40.536000000000001</v>
      </c>
      <c r="V2059" s="11">
        <v>26.869</v>
      </c>
      <c r="W2059" s="11">
        <v>15.209</v>
      </c>
      <c r="X2059" s="11">
        <v>8.4640000000000004</v>
      </c>
      <c r="Y2059" s="11">
        <v>3.8420000000000001</v>
      </c>
      <c r="Z2059" s="11">
        <v>1.0109999999999999</v>
      </c>
      <c r="AA2059" s="11">
        <v>0.191</v>
      </c>
      <c r="AB2059" s="11">
        <v>0.02</v>
      </c>
      <c r="AC2059" s="11">
        <v>1E-3</v>
      </c>
    </row>
    <row r="2060" spans="1:29" ht="11.5">
      <c r="A2060" s="15">
        <v>2043</v>
      </c>
      <c r="B2060" s="13" t="s">
        <v>1059</v>
      </c>
      <c r="C2060" s="14" t="s">
        <v>1204</v>
      </c>
      <c r="D2060" s="12"/>
      <c r="E2060" s="12">
        <v>116</v>
      </c>
      <c r="F2060" s="13" t="s">
        <v>1110</v>
      </c>
      <c r="G2060" s="12">
        <v>920</v>
      </c>
      <c r="H2060" s="12">
        <v>1960</v>
      </c>
      <c r="I2060" s="11">
        <v>537.72500000000002</v>
      </c>
      <c r="J2060" s="11">
        <v>449.53399999999999</v>
      </c>
      <c r="K2060" s="11">
        <v>326.39400000000001</v>
      </c>
      <c r="L2060" s="11">
        <v>274.60300000000001</v>
      </c>
      <c r="M2060" s="11">
        <v>240.46299999999999</v>
      </c>
      <c r="N2060" s="11">
        <v>209.54499999999999</v>
      </c>
      <c r="O2060" s="11">
        <v>180.04499999999999</v>
      </c>
      <c r="P2060" s="11">
        <v>152.72999999999999</v>
      </c>
      <c r="Q2060" s="11">
        <v>128.107</v>
      </c>
      <c r="R2060" s="11">
        <v>105.666</v>
      </c>
      <c r="S2060" s="11">
        <v>83.522000000000006</v>
      </c>
      <c r="T2060" s="11">
        <v>63.09</v>
      </c>
      <c r="U2060" s="11">
        <v>44.906999999999996</v>
      </c>
      <c r="V2060" s="11">
        <v>29.116</v>
      </c>
      <c r="W2060" s="11">
        <v>17.091000000000001</v>
      </c>
      <c r="X2060" s="11">
        <v>8.3019999999999996</v>
      </c>
      <c r="Y2060" s="11">
        <v>3.7469999999999999</v>
      </c>
      <c r="Z2060" s="11">
        <v>1.248</v>
      </c>
      <c r="AA2060" s="11">
        <v>0.217</v>
      </c>
      <c r="AB2060" s="11">
        <v>2.4E-2</v>
      </c>
      <c r="AC2060" s="11">
        <v>2E-3</v>
      </c>
    </row>
    <row r="2061" spans="1:29" ht="11.5">
      <c r="A2061" s="15">
        <v>2044</v>
      </c>
      <c r="B2061" s="13" t="s">
        <v>1059</v>
      </c>
      <c r="C2061" s="14" t="s">
        <v>1204</v>
      </c>
      <c r="D2061" s="12"/>
      <c r="E2061" s="12">
        <v>116</v>
      </c>
      <c r="F2061" s="13" t="s">
        <v>1110</v>
      </c>
      <c r="G2061" s="12">
        <v>920</v>
      </c>
      <c r="H2061" s="12">
        <v>1965</v>
      </c>
      <c r="I2061" s="11">
        <v>592.51</v>
      </c>
      <c r="J2061" s="11">
        <v>498.61</v>
      </c>
      <c r="K2061" s="11">
        <v>427.04899999999998</v>
      </c>
      <c r="L2061" s="11">
        <v>309.88200000000001</v>
      </c>
      <c r="M2061" s="11">
        <v>259.81200000000001</v>
      </c>
      <c r="N2061" s="11">
        <v>226.98099999999999</v>
      </c>
      <c r="O2061" s="11">
        <v>197.08699999999999</v>
      </c>
      <c r="P2061" s="11">
        <v>168.41</v>
      </c>
      <c r="Q2061" s="11">
        <v>142.18299999999999</v>
      </c>
      <c r="R2061" s="11">
        <v>117.871</v>
      </c>
      <c r="S2061" s="11">
        <v>94.433999999999997</v>
      </c>
      <c r="T2061" s="11">
        <v>71.539000000000001</v>
      </c>
      <c r="U2061" s="11">
        <v>50.682000000000002</v>
      </c>
      <c r="V2061" s="11">
        <v>32.805</v>
      </c>
      <c r="W2061" s="11">
        <v>18.887</v>
      </c>
      <c r="X2061" s="11">
        <v>9.516</v>
      </c>
      <c r="Y2061" s="11">
        <v>3.7189999999999999</v>
      </c>
      <c r="Z2061" s="11">
        <v>1.22</v>
      </c>
      <c r="AA2061" s="11">
        <v>0.26700000000000002</v>
      </c>
      <c r="AB2061" s="11">
        <v>2.7E-2</v>
      </c>
      <c r="AC2061" s="11">
        <v>2E-3</v>
      </c>
    </row>
    <row r="2062" spans="1:29" ht="11.5">
      <c r="A2062" s="15">
        <v>2045</v>
      </c>
      <c r="B2062" s="13" t="s">
        <v>1059</v>
      </c>
      <c r="C2062" s="14" t="s">
        <v>1204</v>
      </c>
      <c r="D2062" s="12"/>
      <c r="E2062" s="12">
        <v>116</v>
      </c>
      <c r="F2062" s="13" t="s">
        <v>1110</v>
      </c>
      <c r="G2062" s="12">
        <v>920</v>
      </c>
      <c r="H2062" s="12">
        <v>1970</v>
      </c>
      <c r="I2062" s="11">
        <v>608.58199999999999</v>
      </c>
      <c r="J2062" s="11">
        <v>531.53899999999999</v>
      </c>
      <c r="K2062" s="11">
        <v>458.53100000000001</v>
      </c>
      <c r="L2062" s="11">
        <v>392.27300000000002</v>
      </c>
      <c r="M2062" s="11">
        <v>282.476</v>
      </c>
      <c r="N2062" s="11">
        <v>236.721</v>
      </c>
      <c r="O2062" s="11">
        <v>206.059</v>
      </c>
      <c r="P2062" s="11">
        <v>177.834</v>
      </c>
      <c r="Q2062" s="11">
        <v>151.35499999999999</v>
      </c>
      <c r="R2062" s="11">
        <v>126.62</v>
      </c>
      <c r="S2062" s="11">
        <v>102.256</v>
      </c>
      <c r="T2062" s="11">
        <v>78.488</v>
      </c>
      <c r="U2062" s="11">
        <v>55.802</v>
      </c>
      <c r="V2062" s="11">
        <v>36.067</v>
      </c>
      <c r="W2062" s="11">
        <v>20.728999999999999</v>
      </c>
      <c r="X2062" s="11">
        <v>9.9469999999999992</v>
      </c>
      <c r="Y2062" s="11">
        <v>4.327</v>
      </c>
      <c r="Z2062" s="11">
        <v>1.212</v>
      </c>
      <c r="AA2062" s="11">
        <v>0.26200000000000001</v>
      </c>
      <c r="AB2062" s="11">
        <v>3.4000000000000002E-2</v>
      </c>
      <c r="AC2062" s="11">
        <v>2E-3</v>
      </c>
    </row>
    <row r="2063" spans="1:29" ht="11.5">
      <c r="A2063" s="15">
        <v>2046</v>
      </c>
      <c r="B2063" s="13" t="s">
        <v>1059</v>
      </c>
      <c r="C2063" s="14" t="s">
        <v>1204</v>
      </c>
      <c r="D2063" s="12"/>
      <c r="E2063" s="12">
        <v>116</v>
      </c>
      <c r="F2063" s="13" t="s">
        <v>1110</v>
      </c>
      <c r="G2063" s="12">
        <v>920</v>
      </c>
      <c r="H2063" s="12">
        <v>1975</v>
      </c>
      <c r="I2063" s="11">
        <v>630.77599999999995</v>
      </c>
      <c r="J2063" s="11">
        <v>547.38400000000001</v>
      </c>
      <c r="K2063" s="11">
        <v>483.13499999999999</v>
      </c>
      <c r="L2063" s="11">
        <v>414.43099999999998</v>
      </c>
      <c r="M2063" s="11">
        <v>355.52100000000002</v>
      </c>
      <c r="N2063" s="11">
        <v>256.21600000000001</v>
      </c>
      <c r="O2063" s="11">
        <v>213.89699999999999</v>
      </c>
      <c r="P2063" s="11">
        <v>185.857</v>
      </c>
      <c r="Q2063" s="11">
        <v>161.09299999999999</v>
      </c>
      <c r="R2063" s="11">
        <v>136.292</v>
      </c>
      <c r="S2063" s="11">
        <v>110.999</v>
      </c>
      <c r="T2063" s="11">
        <v>85.706000000000003</v>
      </c>
      <c r="U2063" s="11">
        <v>61.554000000000002</v>
      </c>
      <c r="V2063" s="11">
        <v>39.753</v>
      </c>
      <c r="W2063" s="11">
        <v>22.643000000000001</v>
      </c>
      <c r="X2063" s="11">
        <v>10.878</v>
      </c>
      <c r="Y2063" s="11">
        <v>4.3449999999999998</v>
      </c>
      <c r="Z2063" s="11">
        <v>1.3859999999999999</v>
      </c>
      <c r="AA2063" s="11">
        <v>0.25700000000000001</v>
      </c>
      <c r="AB2063" s="11">
        <v>3.4000000000000002E-2</v>
      </c>
      <c r="AC2063" s="11">
        <v>3.0000000000000001E-3</v>
      </c>
    </row>
    <row r="2064" spans="1:29" ht="11.5">
      <c r="A2064" s="15">
        <v>2047</v>
      </c>
      <c r="B2064" s="13" t="s">
        <v>1059</v>
      </c>
      <c r="C2064" s="14" t="s">
        <v>1204</v>
      </c>
      <c r="D2064" s="12"/>
      <c r="E2064" s="12">
        <v>116</v>
      </c>
      <c r="F2064" s="13" t="s">
        <v>1110</v>
      </c>
      <c r="G2064" s="12">
        <v>920</v>
      </c>
      <c r="H2064" s="12">
        <v>1980</v>
      </c>
      <c r="I2064" s="11">
        <v>437.82499999999999</v>
      </c>
      <c r="J2064" s="11">
        <v>488.59100000000001</v>
      </c>
      <c r="K2064" s="11">
        <v>420.92500000000001</v>
      </c>
      <c r="L2064" s="11">
        <v>326.87099999999998</v>
      </c>
      <c r="M2064" s="11">
        <v>281.55900000000003</v>
      </c>
      <c r="N2064" s="11">
        <v>254.87100000000001</v>
      </c>
      <c r="O2064" s="11">
        <v>184.84299999999999</v>
      </c>
      <c r="P2064" s="11">
        <v>160.74</v>
      </c>
      <c r="Q2064" s="11">
        <v>151.77799999999999</v>
      </c>
      <c r="R2064" s="11">
        <v>133.63200000000001</v>
      </c>
      <c r="S2064" s="11">
        <v>107.913</v>
      </c>
      <c r="T2064" s="11">
        <v>81.393000000000001</v>
      </c>
      <c r="U2064" s="11">
        <v>56.213000000000001</v>
      </c>
      <c r="V2064" s="11">
        <v>33.92</v>
      </c>
      <c r="W2064" s="11">
        <v>17.260999999999999</v>
      </c>
      <c r="X2064" s="11">
        <v>7.2480000000000002</v>
      </c>
      <c r="Y2064" s="11">
        <v>2.5649999999999999</v>
      </c>
      <c r="Z2064" s="11">
        <v>0.68799999999999994</v>
      </c>
      <c r="AA2064" s="11">
        <v>0.13500000000000001</v>
      </c>
      <c r="AB2064" s="11">
        <v>1.7999999999999999E-2</v>
      </c>
      <c r="AC2064" s="11">
        <v>2E-3</v>
      </c>
    </row>
    <row r="2065" spans="1:29" ht="11.5">
      <c r="A2065" s="15">
        <v>2048</v>
      </c>
      <c r="B2065" s="13" t="s">
        <v>1059</v>
      </c>
      <c r="C2065" s="14" t="s">
        <v>1204</v>
      </c>
      <c r="D2065" s="12"/>
      <c r="E2065" s="12">
        <v>116</v>
      </c>
      <c r="F2065" s="13" t="s">
        <v>1110</v>
      </c>
      <c r="G2065" s="12">
        <v>920</v>
      </c>
      <c r="H2065" s="12">
        <v>1985</v>
      </c>
      <c r="I2065" s="11">
        <v>757.53499999999997</v>
      </c>
      <c r="J2065" s="11">
        <v>412.75900000000001</v>
      </c>
      <c r="K2065" s="11">
        <v>465.46899999999999</v>
      </c>
      <c r="L2065" s="11">
        <v>399.89</v>
      </c>
      <c r="M2065" s="11">
        <v>308.863</v>
      </c>
      <c r="N2065" s="11">
        <v>267.81400000000002</v>
      </c>
      <c r="O2065" s="11">
        <v>240.334</v>
      </c>
      <c r="P2065" s="11">
        <v>173.46</v>
      </c>
      <c r="Q2065" s="11">
        <v>150.495</v>
      </c>
      <c r="R2065" s="11">
        <v>141.38900000000001</v>
      </c>
      <c r="S2065" s="11">
        <v>122.087</v>
      </c>
      <c r="T2065" s="11">
        <v>95.492999999999995</v>
      </c>
      <c r="U2065" s="11">
        <v>68.316000000000003</v>
      </c>
      <c r="V2065" s="11">
        <v>43.777000000000001</v>
      </c>
      <c r="W2065" s="11">
        <v>23.577999999999999</v>
      </c>
      <c r="X2065" s="11">
        <v>9.8859999999999992</v>
      </c>
      <c r="Y2065" s="11">
        <v>3.375</v>
      </c>
      <c r="Z2065" s="11">
        <v>0.84599999999999997</v>
      </c>
      <c r="AA2065" s="11">
        <v>0.14699999999999999</v>
      </c>
      <c r="AB2065" s="11">
        <v>1.7000000000000001E-2</v>
      </c>
      <c r="AC2065" s="11">
        <v>1E-3</v>
      </c>
    </row>
    <row r="2066" spans="1:29" ht="11.5">
      <c r="A2066" s="15">
        <v>2049</v>
      </c>
      <c r="B2066" s="13" t="s">
        <v>1059</v>
      </c>
      <c r="C2066" s="14" t="s">
        <v>1204</v>
      </c>
      <c r="D2066" s="12"/>
      <c r="E2066" s="12">
        <v>116</v>
      </c>
      <c r="F2066" s="13" t="s">
        <v>1110</v>
      </c>
      <c r="G2066" s="12">
        <v>920</v>
      </c>
      <c r="H2066" s="12">
        <v>1990</v>
      </c>
      <c r="I2066" s="11">
        <v>871.76800000000003</v>
      </c>
      <c r="J2066" s="11">
        <v>730.12699999999995</v>
      </c>
      <c r="K2066" s="11">
        <v>395.02100000000002</v>
      </c>
      <c r="L2066" s="11">
        <v>446.77300000000002</v>
      </c>
      <c r="M2066" s="11">
        <v>382.20499999999998</v>
      </c>
      <c r="N2066" s="11">
        <v>296.322</v>
      </c>
      <c r="O2066" s="11">
        <v>254.821</v>
      </c>
      <c r="P2066" s="11">
        <v>228.22399999999999</v>
      </c>
      <c r="Q2066" s="11">
        <v>163.62799999999999</v>
      </c>
      <c r="R2066" s="11">
        <v>140.83099999999999</v>
      </c>
      <c r="S2066" s="11">
        <v>130.21600000000001</v>
      </c>
      <c r="T2066" s="11">
        <v>109.429</v>
      </c>
      <c r="U2066" s="11">
        <v>80.927000000000007</v>
      </c>
      <c r="V2066" s="11">
        <v>53.531999999999996</v>
      </c>
      <c r="W2066" s="11">
        <v>30.83</v>
      </c>
      <c r="X2066" s="11">
        <v>13.952</v>
      </c>
      <c r="Y2066" s="11">
        <v>4.7130000000000001</v>
      </c>
      <c r="Z2066" s="11">
        <v>1.153</v>
      </c>
      <c r="AA2066" s="11">
        <v>0.188</v>
      </c>
      <c r="AB2066" s="11">
        <v>1.9E-2</v>
      </c>
      <c r="AC2066" s="11">
        <v>1E-3</v>
      </c>
    </row>
    <row r="2067" spans="1:29" ht="11.5">
      <c r="A2067" s="15">
        <v>2050</v>
      </c>
      <c r="B2067" s="13" t="s">
        <v>1059</v>
      </c>
      <c r="C2067" s="14" t="s">
        <v>1204</v>
      </c>
      <c r="D2067" s="12"/>
      <c r="E2067" s="12">
        <v>116</v>
      </c>
      <c r="F2067" s="13" t="s">
        <v>1110</v>
      </c>
      <c r="G2067" s="12">
        <v>920</v>
      </c>
      <c r="H2067" s="12">
        <v>1995</v>
      </c>
      <c r="I2067" s="11">
        <v>891.43299999999999</v>
      </c>
      <c r="J2067" s="11">
        <v>870.322</v>
      </c>
      <c r="K2067" s="11">
        <v>736.33799999999997</v>
      </c>
      <c r="L2067" s="11">
        <v>404.202</v>
      </c>
      <c r="M2067" s="11">
        <v>452.23099999999999</v>
      </c>
      <c r="N2067" s="11">
        <v>384.93400000000003</v>
      </c>
      <c r="O2067" s="11">
        <v>297.39800000000002</v>
      </c>
      <c r="P2067" s="11">
        <v>253.62</v>
      </c>
      <c r="Q2067" s="11">
        <v>225.64500000000001</v>
      </c>
      <c r="R2067" s="11">
        <v>161.297</v>
      </c>
      <c r="S2067" s="11">
        <v>136.946</v>
      </c>
      <c r="T2067" s="11">
        <v>123.164</v>
      </c>
      <c r="U2067" s="11">
        <v>98.403999999999996</v>
      </c>
      <c r="V2067" s="11">
        <v>67.706999999999994</v>
      </c>
      <c r="W2067" s="11">
        <v>40.529000000000003</v>
      </c>
      <c r="X2067" s="11">
        <v>20.498000000000001</v>
      </c>
      <c r="Y2067" s="11">
        <v>6.7770000000000001</v>
      </c>
      <c r="Z2067" s="11">
        <v>1.63</v>
      </c>
      <c r="AA2067" s="11">
        <v>0.25700000000000001</v>
      </c>
      <c r="AB2067" s="11">
        <v>2.4E-2</v>
      </c>
      <c r="AC2067" s="11">
        <v>2E-3</v>
      </c>
    </row>
    <row r="2068" spans="1:29" ht="11.5">
      <c r="A2068" s="15">
        <v>2051</v>
      </c>
      <c r="B2068" s="13" t="s">
        <v>1059</v>
      </c>
      <c r="C2068" s="14" t="s">
        <v>1204</v>
      </c>
      <c r="D2068" s="12"/>
      <c r="E2068" s="12">
        <v>116</v>
      </c>
      <c r="F2068" s="13" t="s">
        <v>1110</v>
      </c>
      <c r="G2068" s="12">
        <v>920</v>
      </c>
      <c r="H2068" s="12">
        <v>2000</v>
      </c>
      <c r="I2068" s="11">
        <v>795.48800000000006</v>
      </c>
      <c r="J2068" s="11">
        <v>885.99400000000003</v>
      </c>
      <c r="K2068" s="11">
        <v>886.06299999999999</v>
      </c>
      <c r="L2068" s="11">
        <v>812.82799999999997</v>
      </c>
      <c r="M2068" s="11">
        <v>373.904</v>
      </c>
      <c r="N2068" s="11">
        <v>450.59899999999999</v>
      </c>
      <c r="O2068" s="11">
        <v>399.35700000000003</v>
      </c>
      <c r="P2068" s="11">
        <v>328.43799999999999</v>
      </c>
      <c r="Q2068" s="11">
        <v>230.899</v>
      </c>
      <c r="R2068" s="11">
        <v>210.834</v>
      </c>
      <c r="S2068" s="11">
        <v>148.10400000000001</v>
      </c>
      <c r="T2068" s="11">
        <v>121.313</v>
      </c>
      <c r="U2068" s="11">
        <v>101.351</v>
      </c>
      <c r="V2068" s="11">
        <v>77.022000000000006</v>
      </c>
      <c r="W2068" s="11">
        <v>47.892000000000003</v>
      </c>
      <c r="X2068" s="11">
        <v>24.85</v>
      </c>
      <c r="Y2068" s="11">
        <v>9.766</v>
      </c>
      <c r="Z2068" s="11">
        <v>2.37</v>
      </c>
      <c r="AA2068" s="11">
        <v>0.36299999999999999</v>
      </c>
      <c r="AB2068" s="11">
        <v>3.3000000000000002E-2</v>
      </c>
      <c r="AC2068" s="11">
        <v>2E-3</v>
      </c>
    </row>
    <row r="2069" spans="1:29" ht="11.5">
      <c r="A2069" s="15">
        <v>2052</v>
      </c>
      <c r="B2069" s="13" t="s">
        <v>1059</v>
      </c>
      <c r="C2069" s="14" t="s">
        <v>1204</v>
      </c>
      <c r="D2069" s="12"/>
      <c r="E2069" s="12">
        <v>116</v>
      </c>
      <c r="F2069" s="13" t="s">
        <v>1110</v>
      </c>
      <c r="G2069" s="12">
        <v>920</v>
      </c>
      <c r="H2069" s="12">
        <v>2005</v>
      </c>
      <c r="I2069" s="11">
        <v>773.35299999999995</v>
      </c>
      <c r="J2069" s="11">
        <v>812.01900000000001</v>
      </c>
      <c r="K2069" s="11">
        <v>915.31500000000005</v>
      </c>
      <c r="L2069" s="11">
        <v>814.38800000000003</v>
      </c>
      <c r="M2069" s="11">
        <v>787.01099999999997</v>
      </c>
      <c r="N2069" s="11">
        <v>349.28800000000001</v>
      </c>
      <c r="O2069" s="11">
        <v>419.762</v>
      </c>
      <c r="P2069" s="11">
        <v>388.71899999999999</v>
      </c>
      <c r="Q2069" s="11">
        <v>325.60599999999999</v>
      </c>
      <c r="R2069" s="11">
        <v>219.38800000000001</v>
      </c>
      <c r="S2069" s="11">
        <v>196.49600000000001</v>
      </c>
      <c r="T2069" s="11">
        <v>141.81200000000001</v>
      </c>
      <c r="U2069" s="11">
        <v>108.548</v>
      </c>
      <c r="V2069" s="11">
        <v>84.421000000000006</v>
      </c>
      <c r="W2069" s="11">
        <v>58.158999999999999</v>
      </c>
      <c r="X2069" s="11">
        <v>30.92</v>
      </c>
      <c r="Y2069" s="11">
        <v>12.667999999999999</v>
      </c>
      <c r="Z2069" s="11">
        <v>3.536</v>
      </c>
      <c r="AA2069" s="11">
        <v>0.54500000000000004</v>
      </c>
      <c r="AB2069" s="11">
        <v>4.8000000000000001E-2</v>
      </c>
      <c r="AC2069" s="11">
        <v>3.0000000000000001E-3</v>
      </c>
    </row>
    <row r="2070" spans="1:29" ht="11.5">
      <c r="A2070" s="15">
        <v>2053</v>
      </c>
      <c r="B2070" s="13" t="s">
        <v>1059</v>
      </c>
      <c r="C2070" s="14" t="s">
        <v>1204</v>
      </c>
      <c r="D2070" s="12"/>
      <c r="E2070" s="12">
        <v>116</v>
      </c>
      <c r="F2070" s="13" t="s">
        <v>1110</v>
      </c>
      <c r="G2070" s="12">
        <v>920</v>
      </c>
      <c r="H2070" s="12">
        <v>2010</v>
      </c>
      <c r="I2070" s="11">
        <v>858.24300000000005</v>
      </c>
      <c r="J2070" s="11">
        <v>758.30899999999997</v>
      </c>
      <c r="K2070" s="11">
        <v>816.32899999999995</v>
      </c>
      <c r="L2070" s="11">
        <v>863.17499999999995</v>
      </c>
      <c r="M2070" s="11">
        <v>650.92899999999997</v>
      </c>
      <c r="N2070" s="11">
        <v>848.25099999999998</v>
      </c>
      <c r="O2070" s="11">
        <v>323.00200000000001</v>
      </c>
      <c r="P2070" s="11">
        <v>412.94200000000001</v>
      </c>
      <c r="Q2070" s="11">
        <v>372.64800000000002</v>
      </c>
      <c r="R2070" s="11">
        <v>330.82400000000001</v>
      </c>
      <c r="S2070" s="11">
        <v>206.49700000000001</v>
      </c>
      <c r="T2070" s="11">
        <v>184.52699999999999</v>
      </c>
      <c r="U2070" s="11">
        <v>128.553</v>
      </c>
      <c r="V2070" s="11">
        <v>91.85</v>
      </c>
      <c r="W2070" s="11">
        <v>65.132000000000005</v>
      </c>
      <c r="X2070" s="11">
        <v>38.689</v>
      </c>
      <c r="Y2070" s="11">
        <v>16.401</v>
      </c>
      <c r="Z2070" s="11">
        <v>4.8140000000000001</v>
      </c>
      <c r="AA2070" s="11">
        <v>0.85499999999999998</v>
      </c>
      <c r="AB2070" s="11">
        <v>7.5999999999999998E-2</v>
      </c>
      <c r="AC2070" s="11">
        <v>4.0000000000000001E-3</v>
      </c>
    </row>
    <row r="2071" spans="1:29" ht="11.5">
      <c r="A2071" s="15">
        <v>2054</v>
      </c>
      <c r="B2071" s="13" t="s">
        <v>1059</v>
      </c>
      <c r="C2071" s="14" t="s">
        <v>1204</v>
      </c>
      <c r="D2071" s="12"/>
      <c r="E2071" s="12">
        <v>116</v>
      </c>
      <c r="F2071" s="13" t="s">
        <v>1110</v>
      </c>
      <c r="G2071" s="12">
        <v>920</v>
      </c>
      <c r="H2071" s="12">
        <v>2015</v>
      </c>
      <c r="I2071" s="11">
        <v>900.322</v>
      </c>
      <c r="J2071" s="11">
        <v>848.08799999999997</v>
      </c>
      <c r="K2071" s="11">
        <v>748.64300000000003</v>
      </c>
      <c r="L2071" s="11">
        <v>799.07500000000005</v>
      </c>
      <c r="M2071" s="11">
        <v>836.31399999999996</v>
      </c>
      <c r="N2071" s="11">
        <v>624.67200000000003</v>
      </c>
      <c r="O2071" s="11">
        <v>820.86199999999997</v>
      </c>
      <c r="P2071" s="11">
        <v>306.62099999999998</v>
      </c>
      <c r="Q2071" s="11">
        <v>395.70800000000003</v>
      </c>
      <c r="R2071" s="11">
        <v>356.68900000000002</v>
      </c>
      <c r="S2071" s="11">
        <v>315.589</v>
      </c>
      <c r="T2071" s="11">
        <v>193.821</v>
      </c>
      <c r="U2071" s="11">
        <v>167.035</v>
      </c>
      <c r="V2071" s="11">
        <v>109.76600000000001</v>
      </c>
      <c r="W2071" s="11">
        <v>72.382000000000005</v>
      </c>
      <c r="X2071" s="11">
        <v>44.951000000000001</v>
      </c>
      <c r="Y2071" s="11">
        <v>21.655999999999999</v>
      </c>
      <c r="Z2071" s="11">
        <v>6.7910000000000004</v>
      </c>
      <c r="AA2071" s="11">
        <v>1.3129999999999999</v>
      </c>
      <c r="AB2071" s="11">
        <v>0.13600000000000001</v>
      </c>
      <c r="AC2071" s="11">
        <v>7.0000000000000001E-3</v>
      </c>
    </row>
    <row r="2072" spans="1:29" ht="11.5">
      <c r="A2072" s="15">
        <v>2055</v>
      </c>
      <c r="B2072" s="13" t="s">
        <v>1059</v>
      </c>
      <c r="C2072" s="14" t="s">
        <v>1204</v>
      </c>
      <c r="D2072" s="12"/>
      <c r="E2072" s="12">
        <v>116</v>
      </c>
      <c r="F2072" s="13" t="s">
        <v>1110</v>
      </c>
      <c r="G2072" s="12">
        <v>920</v>
      </c>
      <c r="H2072" s="12">
        <v>2020</v>
      </c>
      <c r="I2072" s="11">
        <v>907.28700000000003</v>
      </c>
      <c r="J2072" s="11">
        <v>893.05</v>
      </c>
      <c r="K2072" s="11">
        <v>839.05100000000004</v>
      </c>
      <c r="L2072" s="11">
        <v>732.95</v>
      </c>
      <c r="M2072" s="11">
        <v>773.81799999999998</v>
      </c>
      <c r="N2072" s="11">
        <v>809.44600000000003</v>
      </c>
      <c r="O2072" s="11">
        <v>602.12800000000004</v>
      </c>
      <c r="P2072" s="11">
        <v>796.60599999999999</v>
      </c>
      <c r="Q2072" s="11">
        <v>293.03100000000001</v>
      </c>
      <c r="R2072" s="11">
        <v>380.18</v>
      </c>
      <c r="S2072" s="11">
        <v>341.43700000000001</v>
      </c>
      <c r="T2072" s="11">
        <v>298.31900000000002</v>
      </c>
      <c r="U2072" s="11">
        <v>176.80799999999999</v>
      </c>
      <c r="V2072" s="11">
        <v>144.29300000000001</v>
      </c>
      <c r="W2072" s="11">
        <v>87.757000000000005</v>
      </c>
      <c r="X2072" s="11">
        <v>50.969000000000001</v>
      </c>
      <c r="Y2072" s="11">
        <v>23.282</v>
      </c>
      <c r="Z2072" s="11">
        <v>9.6769999999999996</v>
      </c>
      <c r="AA2072" s="11">
        <v>2.09</v>
      </c>
      <c r="AB2072" s="11">
        <v>0.23599999999999999</v>
      </c>
      <c r="AC2072" s="11">
        <v>8.9999999999999993E-3</v>
      </c>
    </row>
    <row r="2073" spans="1:29" ht="11.5">
      <c r="A2073" s="15">
        <v>2056</v>
      </c>
      <c r="B2073" s="13" t="s">
        <v>1059</v>
      </c>
      <c r="C2073" s="14" t="s">
        <v>1205</v>
      </c>
      <c r="D2073" s="12"/>
      <c r="E2073" s="12">
        <v>360</v>
      </c>
      <c r="F2073" s="13" t="s">
        <v>1110</v>
      </c>
      <c r="G2073" s="12">
        <v>920</v>
      </c>
      <c r="H2073" s="12">
        <v>1950</v>
      </c>
      <c r="I2073" s="11">
        <v>4860.2</v>
      </c>
      <c r="J2073" s="11">
        <v>4280.6819999999998</v>
      </c>
      <c r="K2073" s="11">
        <v>4128.4669999999996</v>
      </c>
      <c r="L2073" s="11">
        <v>3706.9459999999999</v>
      </c>
      <c r="M2073" s="11">
        <v>3243.7139999999999</v>
      </c>
      <c r="N2073" s="11">
        <v>2658.2559999999999</v>
      </c>
      <c r="O2073" s="11">
        <v>2251.2559999999999</v>
      </c>
      <c r="P2073" s="11">
        <v>2089.413</v>
      </c>
      <c r="Q2073" s="11">
        <v>1784.79</v>
      </c>
      <c r="R2073" s="11">
        <v>1380.846</v>
      </c>
      <c r="S2073" s="11">
        <v>1084.796</v>
      </c>
      <c r="T2073" s="11">
        <v>927.58500000000004</v>
      </c>
      <c r="U2073" s="11">
        <v>781.399</v>
      </c>
      <c r="V2073" s="11">
        <v>585.28499999999997</v>
      </c>
      <c r="W2073" s="11">
        <v>401.49400000000003</v>
      </c>
      <c r="X2073" s="11">
        <v>219.983</v>
      </c>
      <c r="Y2073" s="11">
        <v>84.06</v>
      </c>
      <c r="Z2073" s="11">
        <v>23.606000000000002</v>
      </c>
      <c r="AA2073" s="11">
        <v>4.0410000000000004</v>
      </c>
      <c r="AB2073" s="11">
        <v>0.379</v>
      </c>
      <c r="AC2073" s="11">
        <v>1.7000000000000001E-2</v>
      </c>
    </row>
    <row r="2074" spans="1:29" ht="11.5">
      <c r="A2074" s="15">
        <v>2057</v>
      </c>
      <c r="B2074" s="13" t="s">
        <v>1059</v>
      </c>
      <c r="C2074" s="14" t="s">
        <v>1205</v>
      </c>
      <c r="D2074" s="12"/>
      <c r="E2074" s="12">
        <v>360</v>
      </c>
      <c r="F2074" s="13" t="s">
        <v>1110</v>
      </c>
      <c r="G2074" s="12">
        <v>920</v>
      </c>
      <c r="H2074" s="12">
        <v>1955</v>
      </c>
      <c r="I2074" s="11">
        <v>6049.9889999999996</v>
      </c>
      <c r="J2074" s="11">
        <v>4450.3829999999998</v>
      </c>
      <c r="K2074" s="11">
        <v>4189.924</v>
      </c>
      <c r="L2074" s="11">
        <v>4073.5810000000001</v>
      </c>
      <c r="M2074" s="11">
        <v>3619.4319999999998</v>
      </c>
      <c r="N2074" s="11">
        <v>3135.1570000000002</v>
      </c>
      <c r="O2074" s="11">
        <v>2560.5239999999999</v>
      </c>
      <c r="P2074" s="11">
        <v>2160.0949999999998</v>
      </c>
      <c r="Q2074" s="11">
        <v>1993.21</v>
      </c>
      <c r="R2074" s="11">
        <v>1686.9960000000001</v>
      </c>
      <c r="S2074" s="11">
        <v>1282.2239999999999</v>
      </c>
      <c r="T2074" s="11">
        <v>978.56</v>
      </c>
      <c r="U2074" s="11">
        <v>795.77200000000005</v>
      </c>
      <c r="V2074" s="11">
        <v>616.36400000000003</v>
      </c>
      <c r="W2074" s="11">
        <v>407.048</v>
      </c>
      <c r="X2074" s="11">
        <v>229.46600000000001</v>
      </c>
      <c r="Y2074" s="11">
        <v>93.296000000000006</v>
      </c>
      <c r="Z2074" s="11">
        <v>16.635000000000002</v>
      </c>
      <c r="AA2074" s="11">
        <v>2.5099999999999998</v>
      </c>
      <c r="AB2074" s="11">
        <v>0.222</v>
      </c>
      <c r="AC2074" s="11">
        <v>1.7000000000000001E-2</v>
      </c>
    </row>
    <row r="2075" spans="1:29" ht="11.5">
      <c r="A2075" s="15">
        <v>2058</v>
      </c>
      <c r="B2075" s="13" t="s">
        <v>1059</v>
      </c>
      <c r="C2075" s="14" t="s">
        <v>1205</v>
      </c>
      <c r="D2075" s="12"/>
      <c r="E2075" s="12">
        <v>360</v>
      </c>
      <c r="F2075" s="13" t="s">
        <v>1110</v>
      </c>
      <c r="G2075" s="12">
        <v>920</v>
      </c>
      <c r="H2075" s="12">
        <v>1960</v>
      </c>
      <c r="I2075" s="11">
        <v>7541.1809999999996</v>
      </c>
      <c r="J2075" s="11">
        <v>5668.1869999999999</v>
      </c>
      <c r="K2075" s="11">
        <v>4372.8450000000003</v>
      </c>
      <c r="L2075" s="11">
        <v>4139.3109999999997</v>
      </c>
      <c r="M2075" s="11">
        <v>3982.7379999999998</v>
      </c>
      <c r="N2075" s="11">
        <v>3509.5770000000002</v>
      </c>
      <c r="O2075" s="11">
        <v>3028.13</v>
      </c>
      <c r="P2075" s="11">
        <v>2457.712</v>
      </c>
      <c r="Q2075" s="11">
        <v>2054.6869999999999</v>
      </c>
      <c r="R2075" s="11">
        <v>1873.778</v>
      </c>
      <c r="S2075" s="11">
        <v>1555.441</v>
      </c>
      <c r="T2075" s="11">
        <v>1146.711</v>
      </c>
      <c r="U2075" s="11">
        <v>833.91800000000001</v>
      </c>
      <c r="V2075" s="11">
        <v>629.57100000000003</v>
      </c>
      <c r="W2075" s="11">
        <v>437.358</v>
      </c>
      <c r="X2075" s="11">
        <v>242.82300000000001</v>
      </c>
      <c r="Y2075" s="11">
        <v>105.32899999999999</v>
      </c>
      <c r="Z2075" s="11">
        <v>20.459</v>
      </c>
      <c r="AA2075" s="11">
        <v>2.0089999999999999</v>
      </c>
      <c r="AB2075" s="11">
        <v>0.157</v>
      </c>
      <c r="AC2075" s="11">
        <v>0.01</v>
      </c>
    </row>
    <row r="2076" spans="1:29" ht="11.5">
      <c r="A2076" s="15">
        <v>2059</v>
      </c>
      <c r="B2076" s="13" t="s">
        <v>1059</v>
      </c>
      <c r="C2076" s="14" t="s">
        <v>1205</v>
      </c>
      <c r="D2076" s="12"/>
      <c r="E2076" s="12">
        <v>360</v>
      </c>
      <c r="F2076" s="13" t="s">
        <v>1110</v>
      </c>
      <c r="G2076" s="12">
        <v>920</v>
      </c>
      <c r="H2076" s="12">
        <v>1965</v>
      </c>
      <c r="I2076" s="11">
        <v>8692.9050000000007</v>
      </c>
      <c r="J2076" s="11">
        <v>7172.4809999999998</v>
      </c>
      <c r="K2076" s="11">
        <v>5585.4610000000002</v>
      </c>
      <c r="L2076" s="11">
        <v>4323.1049999999996</v>
      </c>
      <c r="M2076" s="11">
        <v>4049.2139999999999</v>
      </c>
      <c r="N2076" s="11">
        <v>3866.1970000000001</v>
      </c>
      <c r="O2076" s="11">
        <v>3394.8029999999999</v>
      </c>
      <c r="P2076" s="11">
        <v>2911.8310000000001</v>
      </c>
      <c r="Q2076" s="11">
        <v>2341.777</v>
      </c>
      <c r="R2076" s="11">
        <v>1934.241</v>
      </c>
      <c r="S2076" s="11">
        <v>1730.9839999999999</v>
      </c>
      <c r="T2076" s="11">
        <v>1395.423</v>
      </c>
      <c r="U2076" s="11">
        <v>982.46900000000005</v>
      </c>
      <c r="V2076" s="11">
        <v>665.68200000000002</v>
      </c>
      <c r="W2076" s="11">
        <v>452.30700000000002</v>
      </c>
      <c r="X2076" s="11">
        <v>265.37599999999998</v>
      </c>
      <c r="Y2076" s="11">
        <v>114.51300000000001</v>
      </c>
      <c r="Z2076" s="11">
        <v>25.041</v>
      </c>
      <c r="AA2076" s="11">
        <v>2.7280000000000002</v>
      </c>
      <c r="AB2076" s="11">
        <v>0.14000000000000001</v>
      </c>
      <c r="AC2076" s="11">
        <v>7.0000000000000001E-3</v>
      </c>
    </row>
    <row r="2077" spans="1:29" ht="11.5">
      <c r="A2077" s="15">
        <v>2060</v>
      </c>
      <c r="B2077" s="13" t="s">
        <v>1059</v>
      </c>
      <c r="C2077" s="14" t="s">
        <v>1205</v>
      </c>
      <c r="D2077" s="12"/>
      <c r="E2077" s="12">
        <v>360</v>
      </c>
      <c r="F2077" s="13" t="s">
        <v>1110</v>
      </c>
      <c r="G2077" s="12">
        <v>920</v>
      </c>
      <c r="H2077" s="12">
        <v>1970</v>
      </c>
      <c r="I2077" s="11">
        <v>9740.6290000000008</v>
      </c>
      <c r="J2077" s="11">
        <v>8329.6679999999997</v>
      </c>
      <c r="K2077" s="11">
        <v>7083.0550000000003</v>
      </c>
      <c r="L2077" s="11">
        <v>5533.5420000000004</v>
      </c>
      <c r="M2077" s="11">
        <v>4246.3440000000001</v>
      </c>
      <c r="N2077" s="11">
        <v>3951.8510000000001</v>
      </c>
      <c r="O2077" s="11">
        <v>3761.21</v>
      </c>
      <c r="P2077" s="11">
        <v>3283.4290000000001</v>
      </c>
      <c r="Q2077" s="11">
        <v>2790.6439999999998</v>
      </c>
      <c r="R2077" s="11">
        <v>2216.2919999999999</v>
      </c>
      <c r="S2077" s="11">
        <v>1795.953</v>
      </c>
      <c r="T2077" s="11">
        <v>1561.1210000000001</v>
      </c>
      <c r="U2077" s="11">
        <v>1203.68</v>
      </c>
      <c r="V2077" s="11">
        <v>792.04700000000003</v>
      </c>
      <c r="W2077" s="11">
        <v>484.303</v>
      </c>
      <c r="X2077" s="11">
        <v>279.18700000000001</v>
      </c>
      <c r="Y2077" s="11">
        <v>127.80500000000001</v>
      </c>
      <c r="Z2077" s="11">
        <v>29.248000000000001</v>
      </c>
      <c r="AA2077" s="11">
        <v>3.6469999999999998</v>
      </c>
      <c r="AB2077" s="11">
        <v>0.20899999999999999</v>
      </c>
      <c r="AC2077" s="11">
        <v>7.0000000000000001E-3</v>
      </c>
    </row>
    <row r="2078" spans="1:29" ht="11.5">
      <c r="A2078" s="15">
        <v>2061</v>
      </c>
      <c r="B2078" s="13" t="s">
        <v>1059</v>
      </c>
      <c r="C2078" s="14" t="s">
        <v>1205</v>
      </c>
      <c r="D2078" s="12"/>
      <c r="E2078" s="12">
        <v>360</v>
      </c>
      <c r="F2078" s="13" t="s">
        <v>1110</v>
      </c>
      <c r="G2078" s="12">
        <v>920</v>
      </c>
      <c r="H2078" s="12">
        <v>1975</v>
      </c>
      <c r="I2078" s="11">
        <v>10527.022000000001</v>
      </c>
      <c r="J2078" s="11">
        <v>9404.3160000000007</v>
      </c>
      <c r="K2078" s="11">
        <v>8237.9220000000005</v>
      </c>
      <c r="L2078" s="11">
        <v>7021.9620000000004</v>
      </c>
      <c r="M2078" s="11">
        <v>5446.04</v>
      </c>
      <c r="N2078" s="11">
        <v>4157.3500000000004</v>
      </c>
      <c r="O2078" s="11">
        <v>3858.13</v>
      </c>
      <c r="P2078" s="11">
        <v>3652.3</v>
      </c>
      <c r="Q2078" s="11">
        <v>3160.69</v>
      </c>
      <c r="R2078" s="11">
        <v>2653.2849999999999</v>
      </c>
      <c r="S2078" s="11">
        <v>2067.826</v>
      </c>
      <c r="T2078" s="11">
        <v>1628.107</v>
      </c>
      <c r="U2078" s="11">
        <v>1354.7670000000001</v>
      </c>
      <c r="V2078" s="11">
        <v>977.78700000000003</v>
      </c>
      <c r="W2078" s="11">
        <v>581.44399999999996</v>
      </c>
      <c r="X2078" s="11">
        <v>302.62099999999998</v>
      </c>
      <c r="Y2078" s="11">
        <v>136.52600000000001</v>
      </c>
      <c r="Z2078" s="11">
        <v>34.414000000000001</v>
      </c>
      <c r="AA2078" s="11">
        <v>4.5229999999999997</v>
      </c>
      <c r="AB2078" s="11">
        <v>0.3</v>
      </c>
      <c r="AC2078" s="11">
        <v>0.01</v>
      </c>
    </row>
    <row r="2079" spans="1:29" ht="11.5">
      <c r="A2079" s="15">
        <v>2062</v>
      </c>
      <c r="B2079" s="13" t="s">
        <v>1059</v>
      </c>
      <c r="C2079" s="14" t="s">
        <v>1205</v>
      </c>
      <c r="D2079" s="12"/>
      <c r="E2079" s="12">
        <v>360</v>
      </c>
      <c r="F2079" s="13" t="s">
        <v>1110</v>
      </c>
      <c r="G2079" s="12">
        <v>920</v>
      </c>
      <c r="H2079" s="12">
        <v>1980</v>
      </c>
      <c r="I2079" s="11">
        <v>11153.136</v>
      </c>
      <c r="J2079" s="11">
        <v>10237.057000000001</v>
      </c>
      <c r="K2079" s="11">
        <v>9304.5580000000009</v>
      </c>
      <c r="L2079" s="11">
        <v>8161.9579999999996</v>
      </c>
      <c r="M2079" s="11">
        <v>6909.7870000000003</v>
      </c>
      <c r="N2079" s="11">
        <v>5334.9340000000002</v>
      </c>
      <c r="O2079" s="11">
        <v>4063.2269999999999</v>
      </c>
      <c r="P2079" s="11">
        <v>3753.5189999999998</v>
      </c>
      <c r="Q2079" s="11">
        <v>3525.788</v>
      </c>
      <c r="R2079" s="11">
        <v>3015.665</v>
      </c>
      <c r="S2079" s="11">
        <v>2485.9780000000001</v>
      </c>
      <c r="T2079" s="11">
        <v>1884.3440000000001</v>
      </c>
      <c r="U2079" s="11">
        <v>1422.0260000000001</v>
      </c>
      <c r="V2079" s="11">
        <v>1109.27</v>
      </c>
      <c r="W2079" s="11">
        <v>724.79200000000003</v>
      </c>
      <c r="X2079" s="11">
        <v>368.04500000000002</v>
      </c>
      <c r="Y2079" s="11">
        <v>150.447</v>
      </c>
      <c r="Z2079" s="11">
        <v>38.578000000000003</v>
      </c>
      <c r="AA2079" s="11">
        <v>5.6210000000000004</v>
      </c>
      <c r="AB2079" s="11">
        <v>0.39300000000000002</v>
      </c>
      <c r="AC2079" s="11">
        <v>1.6E-2</v>
      </c>
    </row>
    <row r="2080" spans="1:29" ht="11.5">
      <c r="A2080" s="15">
        <v>2063</v>
      </c>
      <c r="B2080" s="13" t="s">
        <v>1059</v>
      </c>
      <c r="C2080" s="14" t="s">
        <v>1205</v>
      </c>
      <c r="D2080" s="12"/>
      <c r="E2080" s="12">
        <v>360</v>
      </c>
      <c r="F2080" s="13" t="s">
        <v>1110</v>
      </c>
      <c r="G2080" s="12">
        <v>920</v>
      </c>
      <c r="H2080" s="12">
        <v>1985</v>
      </c>
      <c r="I2080" s="11">
        <v>11608.001</v>
      </c>
      <c r="J2080" s="11">
        <v>10926.272999999999</v>
      </c>
      <c r="K2080" s="11">
        <v>10151.395</v>
      </c>
      <c r="L2080" s="11">
        <v>9234.3639999999996</v>
      </c>
      <c r="M2080" s="11">
        <v>8050.2719999999999</v>
      </c>
      <c r="N2080" s="11">
        <v>6789.5749999999998</v>
      </c>
      <c r="O2080" s="11">
        <v>5232.2309999999998</v>
      </c>
      <c r="P2080" s="11">
        <v>3968.348</v>
      </c>
      <c r="Q2080" s="11">
        <v>3639.3530000000001</v>
      </c>
      <c r="R2080" s="11">
        <v>3380.643</v>
      </c>
      <c r="S2080" s="11">
        <v>2841.19</v>
      </c>
      <c r="T2080" s="11">
        <v>2279.692</v>
      </c>
      <c r="U2080" s="11">
        <v>1658.4839999999999</v>
      </c>
      <c r="V2080" s="11">
        <v>1176.453</v>
      </c>
      <c r="W2080" s="11">
        <v>833.93100000000004</v>
      </c>
      <c r="X2080" s="11">
        <v>467.88799999999998</v>
      </c>
      <c r="Y2080" s="11">
        <v>187.76599999999999</v>
      </c>
      <c r="Z2080" s="11">
        <v>44.000999999999998</v>
      </c>
      <c r="AA2080" s="11">
        <v>6.5190000000000001</v>
      </c>
      <c r="AB2080" s="11">
        <v>0.50700000000000001</v>
      </c>
      <c r="AC2080" s="11">
        <v>2.1000000000000001E-2</v>
      </c>
    </row>
    <row r="2081" spans="1:29" ht="11.5">
      <c r="A2081" s="15">
        <v>2064</v>
      </c>
      <c r="B2081" s="13" t="s">
        <v>1059</v>
      </c>
      <c r="C2081" s="14" t="s">
        <v>1205</v>
      </c>
      <c r="D2081" s="12"/>
      <c r="E2081" s="12">
        <v>360</v>
      </c>
      <c r="F2081" s="13" t="s">
        <v>1110</v>
      </c>
      <c r="G2081" s="12">
        <v>920</v>
      </c>
      <c r="H2081" s="12">
        <v>1990</v>
      </c>
      <c r="I2081" s="11">
        <v>11364.923000000001</v>
      </c>
      <c r="J2081" s="11">
        <v>11460.356</v>
      </c>
      <c r="K2081" s="11">
        <v>10885.679</v>
      </c>
      <c r="L2081" s="11">
        <v>10111.968000000001</v>
      </c>
      <c r="M2081" s="11">
        <v>9141.3880000000008</v>
      </c>
      <c r="N2081" s="11">
        <v>7942.2510000000002</v>
      </c>
      <c r="O2081" s="11">
        <v>6688.299</v>
      </c>
      <c r="P2081" s="11">
        <v>5133.3509999999997</v>
      </c>
      <c r="Q2081" s="11">
        <v>3866.6729999999998</v>
      </c>
      <c r="R2081" s="11">
        <v>3509.1109999999999</v>
      </c>
      <c r="S2081" s="11">
        <v>3205.5419999999999</v>
      </c>
      <c r="T2081" s="11">
        <v>2623.8159999999998</v>
      </c>
      <c r="U2081" s="11">
        <v>2022.826</v>
      </c>
      <c r="V2081" s="11">
        <v>1386.14</v>
      </c>
      <c r="W2081" s="11">
        <v>895.69799999999998</v>
      </c>
      <c r="X2081" s="11">
        <v>547.53399999999999</v>
      </c>
      <c r="Y2081" s="11">
        <v>243.98599999999999</v>
      </c>
      <c r="Z2081" s="11">
        <v>58.154000000000003</v>
      </c>
      <c r="AA2081" s="11">
        <v>8.0009999999999994</v>
      </c>
      <c r="AB2081" s="11">
        <v>0.64</v>
      </c>
      <c r="AC2081" s="11">
        <v>2.9000000000000001E-2</v>
      </c>
    </row>
    <row r="2082" spans="1:29" ht="11.5">
      <c r="A2082" s="15">
        <v>2065</v>
      </c>
      <c r="B2082" s="13" t="s">
        <v>1059</v>
      </c>
      <c r="C2082" s="14" t="s">
        <v>1205</v>
      </c>
      <c r="D2082" s="12"/>
      <c r="E2082" s="12">
        <v>360</v>
      </c>
      <c r="F2082" s="13" t="s">
        <v>1110</v>
      </c>
      <c r="G2082" s="12">
        <v>920</v>
      </c>
      <c r="H2082" s="12">
        <v>1995</v>
      </c>
      <c r="I2082" s="11">
        <v>11141.157999999999</v>
      </c>
      <c r="J2082" s="11">
        <v>11189.37</v>
      </c>
      <c r="K2082" s="11">
        <v>11366.955</v>
      </c>
      <c r="L2082" s="11">
        <v>10750.534</v>
      </c>
      <c r="M2082" s="11">
        <v>9895.6319999999996</v>
      </c>
      <c r="N2082" s="11">
        <v>8926.5840000000007</v>
      </c>
      <c r="O2082" s="11">
        <v>7752.933</v>
      </c>
      <c r="P2082" s="11">
        <v>6514.5739999999996</v>
      </c>
      <c r="Q2082" s="11">
        <v>4973.8990000000003</v>
      </c>
      <c r="R2082" s="11">
        <v>3707.3719999999998</v>
      </c>
      <c r="S2082" s="11">
        <v>3308.5949999999998</v>
      </c>
      <c r="T2082" s="11">
        <v>2946.4259999999999</v>
      </c>
      <c r="U2082" s="11">
        <v>2319.5540000000001</v>
      </c>
      <c r="V2082" s="11">
        <v>1687.8530000000001</v>
      </c>
      <c r="W2082" s="11">
        <v>1055.8869999999999</v>
      </c>
      <c r="X2082" s="11">
        <v>590.83299999999997</v>
      </c>
      <c r="Y2082" s="11">
        <v>288.375</v>
      </c>
      <c r="Z2082" s="11">
        <v>80.804000000000002</v>
      </c>
      <c r="AA2082" s="11">
        <v>11.577999999999999</v>
      </c>
      <c r="AB2082" s="11">
        <v>0.874</v>
      </c>
      <c r="AC2082" s="11">
        <v>0.04</v>
      </c>
    </row>
    <row r="2083" spans="1:29" ht="11.5">
      <c r="A2083" s="15">
        <v>2066</v>
      </c>
      <c r="B2083" s="13" t="s">
        <v>1059</v>
      </c>
      <c r="C2083" s="14" t="s">
        <v>1205</v>
      </c>
      <c r="D2083" s="12"/>
      <c r="E2083" s="12">
        <v>360</v>
      </c>
      <c r="F2083" s="13" t="s">
        <v>1110</v>
      </c>
      <c r="G2083" s="12">
        <v>920</v>
      </c>
      <c r="H2083" s="12">
        <v>2000</v>
      </c>
      <c r="I2083" s="11">
        <v>10822.002</v>
      </c>
      <c r="J2083" s="11">
        <v>11023.42</v>
      </c>
      <c r="K2083" s="11">
        <v>11129.722</v>
      </c>
      <c r="L2083" s="11">
        <v>11294.065000000001</v>
      </c>
      <c r="M2083" s="11">
        <v>10608.243</v>
      </c>
      <c r="N2083" s="11">
        <v>9726.8459999999995</v>
      </c>
      <c r="O2083" s="11">
        <v>8775.4660000000003</v>
      </c>
      <c r="P2083" s="11">
        <v>7616.6310000000003</v>
      </c>
      <c r="Q2083" s="11">
        <v>6374.5559999999996</v>
      </c>
      <c r="R2083" s="11">
        <v>4823.1409999999996</v>
      </c>
      <c r="S2083" s="11">
        <v>3539.7669999999998</v>
      </c>
      <c r="T2083" s="11">
        <v>3083.5770000000002</v>
      </c>
      <c r="U2083" s="11">
        <v>2641.8009999999999</v>
      </c>
      <c r="V2083" s="11">
        <v>1960.2550000000001</v>
      </c>
      <c r="W2083" s="11">
        <v>1301.604</v>
      </c>
      <c r="X2083" s="11">
        <v>703.40700000000004</v>
      </c>
      <c r="Y2083" s="11">
        <v>313.05099999999999</v>
      </c>
      <c r="Z2083" s="11">
        <v>98.29</v>
      </c>
      <c r="AA2083" s="11">
        <v>16.620999999999999</v>
      </c>
      <c r="AB2083" s="11">
        <v>1.306</v>
      </c>
      <c r="AC2083" s="11">
        <v>5.6000000000000001E-2</v>
      </c>
    </row>
    <row r="2084" spans="1:29" ht="11.5">
      <c r="A2084" s="15">
        <v>2067</v>
      </c>
      <c r="B2084" s="13" t="s">
        <v>1059</v>
      </c>
      <c r="C2084" s="14" t="s">
        <v>1205</v>
      </c>
      <c r="D2084" s="12"/>
      <c r="E2084" s="12">
        <v>360</v>
      </c>
      <c r="F2084" s="13" t="s">
        <v>1110</v>
      </c>
      <c r="G2084" s="12">
        <v>920</v>
      </c>
      <c r="H2084" s="12">
        <v>2005</v>
      </c>
      <c r="I2084" s="11">
        <v>11385.429</v>
      </c>
      <c r="J2084" s="11">
        <v>11578.195</v>
      </c>
      <c r="K2084" s="11">
        <v>11547.645</v>
      </c>
      <c r="L2084" s="11">
        <v>11232.554</v>
      </c>
      <c r="M2084" s="11">
        <v>10543.198</v>
      </c>
      <c r="N2084" s="11">
        <v>10304.041999999999</v>
      </c>
      <c r="O2084" s="11">
        <v>9452.0889999999999</v>
      </c>
      <c r="P2084" s="11">
        <v>8491.09</v>
      </c>
      <c r="Q2084" s="11">
        <v>7308.7150000000001</v>
      </c>
      <c r="R2084" s="11">
        <v>5837.3069999999998</v>
      </c>
      <c r="S2084" s="11">
        <v>4582.5569999999998</v>
      </c>
      <c r="T2084" s="11">
        <v>3692.8209999999999</v>
      </c>
      <c r="U2084" s="11">
        <v>2799.2179999999998</v>
      </c>
      <c r="V2084" s="11">
        <v>2115.33</v>
      </c>
      <c r="W2084" s="11">
        <v>1424.566</v>
      </c>
      <c r="X2084" s="11">
        <v>776.58399999999995</v>
      </c>
      <c r="Y2084" s="11">
        <v>387.16899999999998</v>
      </c>
      <c r="Z2084" s="11">
        <v>110.547</v>
      </c>
      <c r="AA2084" s="11">
        <v>21.257000000000001</v>
      </c>
      <c r="AB2084" s="11">
        <v>1.986</v>
      </c>
      <c r="AC2084" s="11">
        <v>8.7999999999999995E-2</v>
      </c>
    </row>
    <row r="2085" spans="1:29" ht="11.5">
      <c r="A2085" s="15">
        <v>2068</v>
      </c>
      <c r="B2085" s="13" t="s">
        <v>1059</v>
      </c>
      <c r="C2085" s="14" t="s">
        <v>1205</v>
      </c>
      <c r="D2085" s="12"/>
      <c r="E2085" s="12">
        <v>360</v>
      </c>
      <c r="F2085" s="13" t="s">
        <v>1110</v>
      </c>
      <c r="G2085" s="12">
        <v>920</v>
      </c>
      <c r="H2085" s="12">
        <v>2010</v>
      </c>
      <c r="I2085" s="11">
        <v>11908.298000000001</v>
      </c>
      <c r="J2085" s="11">
        <v>12107.489</v>
      </c>
      <c r="K2085" s="11">
        <v>11796.004000000001</v>
      </c>
      <c r="L2085" s="11">
        <v>10854.517</v>
      </c>
      <c r="M2085" s="11">
        <v>10165.368</v>
      </c>
      <c r="N2085" s="11">
        <v>10823.772000000001</v>
      </c>
      <c r="O2085" s="11">
        <v>10163.688</v>
      </c>
      <c r="P2085" s="11">
        <v>9521.598</v>
      </c>
      <c r="Q2085" s="11">
        <v>8484.6959999999999</v>
      </c>
      <c r="R2085" s="11">
        <v>7172.875</v>
      </c>
      <c r="S2085" s="11">
        <v>5964.1790000000001</v>
      </c>
      <c r="T2085" s="11">
        <v>4486.8710000000001</v>
      </c>
      <c r="U2085" s="11">
        <v>3012.7339999999999</v>
      </c>
      <c r="V2085" s="11">
        <v>2267.518</v>
      </c>
      <c r="W2085" s="11">
        <v>1569.413</v>
      </c>
      <c r="X2085" s="11">
        <v>864.89</v>
      </c>
      <c r="Y2085" s="11">
        <v>482.32600000000002</v>
      </c>
      <c r="Z2085" s="11">
        <v>145.40100000000001</v>
      </c>
      <c r="AA2085" s="11">
        <v>25.923999999999999</v>
      </c>
      <c r="AB2085" s="11">
        <v>2.798</v>
      </c>
      <c r="AC2085" s="11">
        <v>0.14599999999999999</v>
      </c>
    </row>
    <row r="2086" spans="1:29" ht="11.5">
      <c r="A2086" s="15">
        <v>2069</v>
      </c>
      <c r="B2086" s="13" t="s">
        <v>1059</v>
      </c>
      <c r="C2086" s="14" t="s">
        <v>1205</v>
      </c>
      <c r="D2086" s="12"/>
      <c r="E2086" s="12">
        <v>360</v>
      </c>
      <c r="F2086" s="13" t="s">
        <v>1110</v>
      </c>
      <c r="G2086" s="12">
        <v>920</v>
      </c>
      <c r="H2086" s="12">
        <v>2015</v>
      </c>
      <c r="I2086" s="11">
        <v>12479.287</v>
      </c>
      <c r="J2086" s="11">
        <v>11843.178</v>
      </c>
      <c r="K2086" s="11">
        <v>12068.289000000001</v>
      </c>
      <c r="L2086" s="11">
        <v>11732.561</v>
      </c>
      <c r="M2086" s="11">
        <v>10748.611000000001</v>
      </c>
      <c r="N2086" s="11">
        <v>10055.734</v>
      </c>
      <c r="O2086" s="11">
        <v>10710.063</v>
      </c>
      <c r="P2086" s="11">
        <v>10041.007</v>
      </c>
      <c r="Q2086" s="11">
        <v>9371.152</v>
      </c>
      <c r="R2086" s="11">
        <v>8288.9470000000001</v>
      </c>
      <c r="S2086" s="11">
        <v>6915.0039999999999</v>
      </c>
      <c r="T2086" s="11">
        <v>5624.5940000000001</v>
      </c>
      <c r="U2086" s="11">
        <v>4084.6759999999999</v>
      </c>
      <c r="V2086" s="11">
        <v>2592.7240000000002</v>
      </c>
      <c r="W2086" s="11">
        <v>1786.4649999999999</v>
      </c>
      <c r="X2086" s="11">
        <v>1076.248</v>
      </c>
      <c r="Y2086" s="11">
        <v>478.90499999999997</v>
      </c>
      <c r="Z2086" s="11">
        <v>193.97200000000001</v>
      </c>
      <c r="AA2086" s="11">
        <v>37.366999999999997</v>
      </c>
      <c r="AB2086" s="11">
        <v>3.8250000000000002</v>
      </c>
      <c r="AC2086" s="11">
        <v>0.23300000000000001</v>
      </c>
    </row>
    <row r="2087" spans="1:29" ht="11.5">
      <c r="A2087" s="15">
        <v>2070</v>
      </c>
      <c r="B2087" s="13" t="s">
        <v>1059</v>
      </c>
      <c r="C2087" s="14" t="s">
        <v>1205</v>
      </c>
      <c r="D2087" s="12"/>
      <c r="E2087" s="12">
        <v>360</v>
      </c>
      <c r="F2087" s="13" t="s">
        <v>1110</v>
      </c>
      <c r="G2087" s="12">
        <v>920</v>
      </c>
      <c r="H2087" s="12">
        <v>2020</v>
      </c>
      <c r="I2087" s="11">
        <v>12092.736000000001</v>
      </c>
      <c r="J2087" s="11">
        <v>12411.28</v>
      </c>
      <c r="K2087" s="11">
        <v>11809.874</v>
      </c>
      <c r="L2087" s="11">
        <v>12008.052</v>
      </c>
      <c r="M2087" s="11">
        <v>11625.762000000001</v>
      </c>
      <c r="N2087" s="11">
        <v>10640.126</v>
      </c>
      <c r="O2087" s="11">
        <v>9955.2289999999994</v>
      </c>
      <c r="P2087" s="11">
        <v>10590.213</v>
      </c>
      <c r="Q2087" s="11">
        <v>9893.5220000000008</v>
      </c>
      <c r="R2087" s="11">
        <v>9169.0939999999991</v>
      </c>
      <c r="S2087" s="11">
        <v>8007.9350000000004</v>
      </c>
      <c r="T2087" s="11">
        <v>6540.1890000000003</v>
      </c>
      <c r="U2087" s="11">
        <v>5149.357</v>
      </c>
      <c r="V2087" s="11">
        <v>3560.471</v>
      </c>
      <c r="W2087" s="11">
        <v>2092.0549999999998</v>
      </c>
      <c r="X2087" s="11">
        <v>1271.922</v>
      </c>
      <c r="Y2087" s="11">
        <v>629.423</v>
      </c>
      <c r="Z2087" s="11">
        <v>208.33799999999999</v>
      </c>
      <c r="AA2087" s="11">
        <v>55.561999999999998</v>
      </c>
      <c r="AB2087" s="11">
        <v>6.3470000000000004</v>
      </c>
      <c r="AC2087" s="11">
        <v>0.374</v>
      </c>
    </row>
    <row r="2088" spans="1:29" ht="11.5">
      <c r="A2088" s="15">
        <v>2071</v>
      </c>
      <c r="B2088" s="13" t="s">
        <v>1059</v>
      </c>
      <c r="C2088" s="14" t="s">
        <v>1206</v>
      </c>
      <c r="D2088" s="12"/>
      <c r="E2088" s="12">
        <v>418</v>
      </c>
      <c r="F2088" s="13" t="s">
        <v>1110</v>
      </c>
      <c r="G2088" s="12">
        <v>920</v>
      </c>
      <c r="H2088" s="12">
        <v>1950</v>
      </c>
      <c r="I2088" s="11">
        <v>133.102</v>
      </c>
      <c r="J2088" s="11">
        <v>105.768</v>
      </c>
      <c r="K2088" s="11">
        <v>94.284999999999997</v>
      </c>
      <c r="L2088" s="11">
        <v>84.134</v>
      </c>
      <c r="M2088" s="11">
        <v>76.052999999999997</v>
      </c>
      <c r="N2088" s="11">
        <v>67.305999999999997</v>
      </c>
      <c r="O2088" s="11">
        <v>58.93</v>
      </c>
      <c r="P2088" s="11">
        <v>50.48</v>
      </c>
      <c r="Q2088" s="11">
        <v>41.604999999999997</v>
      </c>
      <c r="R2088" s="11">
        <v>34.854999999999997</v>
      </c>
      <c r="S2088" s="11">
        <v>26.925999999999998</v>
      </c>
      <c r="T2088" s="11">
        <v>20.431999999999999</v>
      </c>
      <c r="U2088" s="11">
        <v>14.087999999999999</v>
      </c>
      <c r="V2088" s="11">
        <v>9.1940000000000008</v>
      </c>
      <c r="W2088" s="11">
        <v>6.2750000000000004</v>
      </c>
      <c r="X2088" s="11">
        <v>3.577</v>
      </c>
      <c r="Y2088" s="11">
        <v>1.556</v>
      </c>
      <c r="Z2088" s="11">
        <v>0.45700000000000002</v>
      </c>
      <c r="AA2088" s="11">
        <v>8.2000000000000003E-2</v>
      </c>
      <c r="AB2088" s="11">
        <v>8.9999999999999993E-3</v>
      </c>
      <c r="AC2088" s="11">
        <v>1E-3</v>
      </c>
    </row>
    <row r="2089" spans="1:29" ht="11.5">
      <c r="A2089" s="15">
        <v>2072</v>
      </c>
      <c r="B2089" s="13" t="s">
        <v>1059</v>
      </c>
      <c r="C2089" s="14" t="s">
        <v>1206</v>
      </c>
      <c r="D2089" s="12"/>
      <c r="E2089" s="12">
        <v>418</v>
      </c>
      <c r="F2089" s="13" t="s">
        <v>1110</v>
      </c>
      <c r="G2089" s="12">
        <v>920</v>
      </c>
      <c r="H2089" s="12">
        <v>1955</v>
      </c>
      <c r="I2089" s="11">
        <v>160.78100000000001</v>
      </c>
      <c r="J2089" s="11">
        <v>121.626</v>
      </c>
      <c r="K2089" s="11">
        <v>103.282</v>
      </c>
      <c r="L2089" s="11">
        <v>91.921000000000006</v>
      </c>
      <c r="M2089" s="11">
        <v>81.055999999999997</v>
      </c>
      <c r="N2089" s="11">
        <v>72.597999999999999</v>
      </c>
      <c r="O2089" s="11">
        <v>63.905999999999999</v>
      </c>
      <c r="P2089" s="11">
        <v>55.460999999999999</v>
      </c>
      <c r="Q2089" s="11">
        <v>46.893999999999998</v>
      </c>
      <c r="R2089" s="11">
        <v>38.051000000000002</v>
      </c>
      <c r="S2089" s="11">
        <v>31.157</v>
      </c>
      <c r="T2089" s="11">
        <v>23.28</v>
      </c>
      <c r="U2089" s="11">
        <v>16.786000000000001</v>
      </c>
      <c r="V2089" s="11">
        <v>10.693</v>
      </c>
      <c r="W2089" s="11">
        <v>6.2190000000000003</v>
      </c>
      <c r="X2089" s="11">
        <v>3.5289999999999999</v>
      </c>
      <c r="Y2089" s="11">
        <v>1.5309999999999999</v>
      </c>
      <c r="Z2089" s="11">
        <v>0.45800000000000002</v>
      </c>
      <c r="AA2089" s="11">
        <v>8.2000000000000003E-2</v>
      </c>
      <c r="AB2089" s="11">
        <v>8.9999999999999993E-3</v>
      </c>
      <c r="AC2089" s="11">
        <v>1E-3</v>
      </c>
    </row>
    <row r="2090" spans="1:29" ht="11.5">
      <c r="A2090" s="15">
        <v>2073</v>
      </c>
      <c r="B2090" s="13" t="s">
        <v>1059</v>
      </c>
      <c r="C2090" s="14" t="s">
        <v>1206</v>
      </c>
      <c r="D2090" s="12"/>
      <c r="E2090" s="12">
        <v>418</v>
      </c>
      <c r="F2090" s="13" t="s">
        <v>1110</v>
      </c>
      <c r="G2090" s="12">
        <v>920</v>
      </c>
      <c r="H2090" s="12">
        <v>1960</v>
      </c>
      <c r="I2090" s="11">
        <v>177.25899999999999</v>
      </c>
      <c r="J2090" s="11">
        <v>147.934</v>
      </c>
      <c r="K2090" s="11">
        <v>118.95399999999999</v>
      </c>
      <c r="L2090" s="11">
        <v>100.85299999999999</v>
      </c>
      <c r="M2090" s="11">
        <v>88.766000000000005</v>
      </c>
      <c r="N2090" s="11">
        <v>77.603999999999999</v>
      </c>
      <c r="O2090" s="11">
        <v>69.165999999999997</v>
      </c>
      <c r="P2090" s="11">
        <v>60.38</v>
      </c>
      <c r="Q2090" s="11">
        <v>51.76</v>
      </c>
      <c r="R2090" s="11">
        <v>43.113</v>
      </c>
      <c r="S2090" s="11">
        <v>34.218000000000004</v>
      </c>
      <c r="T2090" s="11">
        <v>27.122</v>
      </c>
      <c r="U2090" s="11">
        <v>19.283000000000001</v>
      </c>
      <c r="V2090" s="11">
        <v>12.872999999999999</v>
      </c>
      <c r="W2090" s="11">
        <v>7.327</v>
      </c>
      <c r="X2090" s="11">
        <v>3.56</v>
      </c>
      <c r="Y2090" s="11">
        <v>1.544</v>
      </c>
      <c r="Z2090" s="11">
        <v>0.46100000000000002</v>
      </c>
      <c r="AA2090" s="11">
        <v>8.4000000000000005E-2</v>
      </c>
      <c r="AB2090" s="11">
        <v>8.9999999999999993E-3</v>
      </c>
      <c r="AC2090" s="11">
        <v>1E-3</v>
      </c>
    </row>
    <row r="2091" spans="1:29" ht="11.5">
      <c r="A2091" s="15">
        <v>2074</v>
      </c>
      <c r="B2091" s="13" t="s">
        <v>1059</v>
      </c>
      <c r="C2091" s="14" t="s">
        <v>1206</v>
      </c>
      <c r="D2091" s="12"/>
      <c r="E2091" s="12">
        <v>418</v>
      </c>
      <c r="F2091" s="13" t="s">
        <v>1110</v>
      </c>
      <c r="G2091" s="12">
        <v>920</v>
      </c>
      <c r="H2091" s="12">
        <v>1965</v>
      </c>
      <c r="I2091" s="11">
        <v>198.33500000000001</v>
      </c>
      <c r="J2091" s="11">
        <v>164.16900000000001</v>
      </c>
      <c r="K2091" s="11">
        <v>144.90199999999999</v>
      </c>
      <c r="L2091" s="11">
        <v>116.33799999999999</v>
      </c>
      <c r="M2091" s="11">
        <v>97.61</v>
      </c>
      <c r="N2091" s="11">
        <v>85.227000000000004</v>
      </c>
      <c r="O2091" s="11">
        <v>74.176000000000002</v>
      </c>
      <c r="P2091" s="11">
        <v>65.596000000000004</v>
      </c>
      <c r="Q2091" s="11">
        <v>56.598999999999997</v>
      </c>
      <c r="R2091" s="11">
        <v>47.823999999999998</v>
      </c>
      <c r="S2091" s="11">
        <v>38.991</v>
      </c>
      <c r="T2091" s="11">
        <v>29.984000000000002</v>
      </c>
      <c r="U2091" s="11">
        <v>22.643000000000001</v>
      </c>
      <c r="V2091" s="11">
        <v>14.936999999999999</v>
      </c>
      <c r="W2091" s="11">
        <v>8.9329999999999998</v>
      </c>
      <c r="X2091" s="11">
        <v>4.2610000000000001</v>
      </c>
      <c r="Y2091" s="11">
        <v>1.591</v>
      </c>
      <c r="Z2091" s="11">
        <v>0.47899999999999998</v>
      </c>
      <c r="AA2091" s="11">
        <v>8.7999999999999995E-2</v>
      </c>
      <c r="AB2091" s="11">
        <v>8.9999999999999993E-3</v>
      </c>
      <c r="AC2091" s="11">
        <v>1E-3</v>
      </c>
    </row>
    <row r="2092" spans="1:29" ht="11.5">
      <c r="A2092" s="15">
        <v>2075</v>
      </c>
      <c r="B2092" s="13" t="s">
        <v>1059</v>
      </c>
      <c r="C2092" s="14" t="s">
        <v>1206</v>
      </c>
      <c r="D2092" s="12"/>
      <c r="E2092" s="12">
        <v>418</v>
      </c>
      <c r="F2092" s="13" t="s">
        <v>1110</v>
      </c>
      <c r="G2092" s="12">
        <v>920</v>
      </c>
      <c r="H2092" s="12">
        <v>1970</v>
      </c>
      <c r="I2092" s="11">
        <v>226.46600000000001</v>
      </c>
      <c r="J2092" s="11">
        <v>184.83699999999999</v>
      </c>
      <c r="K2092" s="11">
        <v>161.03700000000001</v>
      </c>
      <c r="L2092" s="11">
        <v>141.92400000000001</v>
      </c>
      <c r="M2092" s="11">
        <v>112.828</v>
      </c>
      <c r="N2092" s="11">
        <v>93.965000000000003</v>
      </c>
      <c r="O2092" s="11">
        <v>81.709000000000003</v>
      </c>
      <c r="P2092" s="11">
        <v>70.599999999999994</v>
      </c>
      <c r="Q2092" s="11">
        <v>61.75</v>
      </c>
      <c r="R2092" s="11">
        <v>52.545000000000002</v>
      </c>
      <c r="S2092" s="11">
        <v>43.488</v>
      </c>
      <c r="T2092" s="11">
        <v>34.381</v>
      </c>
      <c r="U2092" s="11">
        <v>25.219000000000001</v>
      </c>
      <c r="V2092" s="11">
        <v>17.704000000000001</v>
      </c>
      <c r="W2092" s="11">
        <v>10.484999999999999</v>
      </c>
      <c r="X2092" s="11">
        <v>5.2759999999999998</v>
      </c>
      <c r="Y2092" s="11">
        <v>1.944</v>
      </c>
      <c r="Z2092" s="11">
        <v>0.504</v>
      </c>
      <c r="AA2092" s="11">
        <v>9.2999999999999999E-2</v>
      </c>
      <c r="AB2092" s="11">
        <v>8.9999999999999993E-3</v>
      </c>
      <c r="AC2092" s="11">
        <v>1E-3</v>
      </c>
    </row>
    <row r="2093" spans="1:29" ht="11.5">
      <c r="A2093" s="15">
        <v>2076</v>
      </c>
      <c r="B2093" s="13" t="s">
        <v>1059</v>
      </c>
      <c r="C2093" s="14" t="s">
        <v>1206</v>
      </c>
      <c r="D2093" s="12"/>
      <c r="E2093" s="12">
        <v>418</v>
      </c>
      <c r="F2093" s="13" t="s">
        <v>1110</v>
      </c>
      <c r="G2093" s="12">
        <v>920</v>
      </c>
      <c r="H2093" s="12">
        <v>1975</v>
      </c>
      <c r="I2093" s="11">
        <v>261.803</v>
      </c>
      <c r="J2093" s="11">
        <v>212.38200000000001</v>
      </c>
      <c r="K2093" s="11">
        <v>181.57900000000001</v>
      </c>
      <c r="L2093" s="11">
        <v>157.96100000000001</v>
      </c>
      <c r="M2093" s="11">
        <v>137.917</v>
      </c>
      <c r="N2093" s="11">
        <v>108.892</v>
      </c>
      <c r="O2093" s="11">
        <v>90.346000000000004</v>
      </c>
      <c r="P2093" s="11">
        <v>78.03</v>
      </c>
      <c r="Q2093" s="11">
        <v>66.721999999999994</v>
      </c>
      <c r="R2093" s="11">
        <v>57.582999999999998</v>
      </c>
      <c r="S2093" s="11">
        <v>48.03</v>
      </c>
      <c r="T2093" s="11">
        <v>38.578000000000003</v>
      </c>
      <c r="U2093" s="11">
        <v>29.122</v>
      </c>
      <c r="V2093" s="11">
        <v>19.896000000000001</v>
      </c>
      <c r="W2093" s="11">
        <v>12.565</v>
      </c>
      <c r="X2093" s="11">
        <v>6.2830000000000004</v>
      </c>
      <c r="Y2093" s="11">
        <v>2.4510000000000001</v>
      </c>
      <c r="Z2093" s="11">
        <v>0.63</v>
      </c>
      <c r="AA2093" s="11">
        <v>0.10199999999999999</v>
      </c>
      <c r="AB2093" s="11">
        <v>0.01</v>
      </c>
      <c r="AC2093" s="11">
        <v>1E-3</v>
      </c>
    </row>
    <row r="2094" spans="1:29" ht="11.5">
      <c r="A2094" s="15">
        <v>2077</v>
      </c>
      <c r="B2094" s="13" t="s">
        <v>1059</v>
      </c>
      <c r="C2094" s="14" t="s">
        <v>1206</v>
      </c>
      <c r="D2094" s="12"/>
      <c r="E2094" s="12">
        <v>418</v>
      </c>
      <c r="F2094" s="13" t="s">
        <v>1110</v>
      </c>
      <c r="G2094" s="12">
        <v>920</v>
      </c>
      <c r="H2094" s="12">
        <v>1980</v>
      </c>
      <c r="I2094" s="11">
        <v>286.702</v>
      </c>
      <c r="J2094" s="11">
        <v>242.583</v>
      </c>
      <c r="K2094" s="11">
        <v>204.56</v>
      </c>
      <c r="L2094" s="11">
        <v>171.773</v>
      </c>
      <c r="M2094" s="11">
        <v>138.809</v>
      </c>
      <c r="N2094" s="11">
        <v>112.416</v>
      </c>
      <c r="O2094" s="11">
        <v>84.004999999999995</v>
      </c>
      <c r="P2094" s="11">
        <v>71.894000000000005</v>
      </c>
      <c r="Q2094" s="11">
        <v>67.605999999999995</v>
      </c>
      <c r="R2094" s="11">
        <v>60.398000000000003</v>
      </c>
      <c r="S2094" s="11">
        <v>52.865000000000002</v>
      </c>
      <c r="T2094" s="11">
        <v>42.822000000000003</v>
      </c>
      <c r="U2094" s="11">
        <v>32.875</v>
      </c>
      <c r="V2094" s="11">
        <v>23.146999999999998</v>
      </c>
      <c r="W2094" s="11">
        <v>14.25</v>
      </c>
      <c r="X2094" s="11">
        <v>7.6180000000000003</v>
      </c>
      <c r="Y2094" s="11">
        <v>2.9630000000000001</v>
      </c>
      <c r="Z2094" s="11">
        <v>0.80700000000000005</v>
      </c>
      <c r="AA2094" s="11">
        <v>0.128</v>
      </c>
      <c r="AB2094" s="11">
        <v>1.0999999999999999E-2</v>
      </c>
      <c r="AC2094" s="11">
        <v>1E-3</v>
      </c>
    </row>
    <row r="2095" spans="1:29" ht="11.5">
      <c r="A2095" s="15">
        <v>2078</v>
      </c>
      <c r="B2095" s="13" t="s">
        <v>1059</v>
      </c>
      <c r="C2095" s="14" t="s">
        <v>1206</v>
      </c>
      <c r="D2095" s="12"/>
      <c r="E2095" s="12">
        <v>418</v>
      </c>
      <c r="F2095" s="13" t="s">
        <v>1110</v>
      </c>
      <c r="G2095" s="12">
        <v>920</v>
      </c>
      <c r="H2095" s="12">
        <v>1985</v>
      </c>
      <c r="I2095" s="11">
        <v>323.44200000000001</v>
      </c>
      <c r="J2095" s="11">
        <v>271.10500000000002</v>
      </c>
      <c r="K2095" s="11">
        <v>238.155</v>
      </c>
      <c r="L2095" s="11">
        <v>199.99600000000001</v>
      </c>
      <c r="M2095" s="11">
        <v>164.839</v>
      </c>
      <c r="N2095" s="11">
        <v>130.82400000000001</v>
      </c>
      <c r="O2095" s="11">
        <v>104.896</v>
      </c>
      <c r="P2095" s="11">
        <v>78.08</v>
      </c>
      <c r="Q2095" s="11">
        <v>67.266000000000005</v>
      </c>
      <c r="R2095" s="11">
        <v>63.149000000000001</v>
      </c>
      <c r="S2095" s="11">
        <v>55.67</v>
      </c>
      <c r="T2095" s="11">
        <v>47.345999999999997</v>
      </c>
      <c r="U2095" s="11">
        <v>36.683</v>
      </c>
      <c r="V2095" s="11">
        <v>26.298999999999999</v>
      </c>
      <c r="W2095" s="11">
        <v>16.712</v>
      </c>
      <c r="X2095" s="11">
        <v>8.7279999999999998</v>
      </c>
      <c r="Y2095" s="11">
        <v>3.6379999999999999</v>
      </c>
      <c r="Z2095" s="11">
        <v>0.99</v>
      </c>
      <c r="AA2095" s="11">
        <v>0.16600000000000001</v>
      </c>
      <c r="AB2095" s="11">
        <v>1.4999999999999999E-2</v>
      </c>
      <c r="AC2095" s="11">
        <v>1E-3</v>
      </c>
    </row>
    <row r="2096" spans="1:29" ht="11.5">
      <c r="A2096" s="15">
        <v>2079</v>
      </c>
      <c r="B2096" s="13" t="s">
        <v>1059</v>
      </c>
      <c r="C2096" s="14" t="s">
        <v>1206</v>
      </c>
      <c r="D2096" s="12"/>
      <c r="E2096" s="12">
        <v>418</v>
      </c>
      <c r="F2096" s="13" t="s">
        <v>1110</v>
      </c>
      <c r="G2096" s="12">
        <v>920</v>
      </c>
      <c r="H2096" s="12">
        <v>1990</v>
      </c>
      <c r="I2096" s="11">
        <v>381.29500000000002</v>
      </c>
      <c r="J2096" s="11">
        <v>309.25700000000001</v>
      </c>
      <c r="K2096" s="11">
        <v>267.53500000000003</v>
      </c>
      <c r="L2096" s="11">
        <v>234.65700000000001</v>
      </c>
      <c r="M2096" s="11">
        <v>195.56399999999999</v>
      </c>
      <c r="N2096" s="11">
        <v>160.35300000000001</v>
      </c>
      <c r="O2096" s="11">
        <v>126.922</v>
      </c>
      <c r="P2096" s="11">
        <v>101.223</v>
      </c>
      <c r="Q2096" s="11">
        <v>74.695999999999998</v>
      </c>
      <c r="R2096" s="11">
        <v>63.578000000000003</v>
      </c>
      <c r="S2096" s="11">
        <v>58.594000000000001</v>
      </c>
      <c r="T2096" s="11">
        <v>50.228999999999999</v>
      </c>
      <c r="U2096" s="11">
        <v>40.909999999999997</v>
      </c>
      <c r="V2096" s="11">
        <v>29.661999999999999</v>
      </c>
      <c r="W2096" s="11">
        <v>19.236999999999998</v>
      </c>
      <c r="X2096" s="11">
        <v>10.411</v>
      </c>
      <c r="Y2096" s="11">
        <v>4.258</v>
      </c>
      <c r="Z2096" s="11">
        <v>1.246</v>
      </c>
      <c r="AA2096" s="11">
        <v>0.21</v>
      </c>
      <c r="AB2096" s="11">
        <v>1.9E-2</v>
      </c>
      <c r="AC2096" s="11">
        <v>1E-3</v>
      </c>
    </row>
    <row r="2097" spans="1:29" ht="11.5">
      <c r="A2097" s="15">
        <v>2080</v>
      </c>
      <c r="B2097" s="13" t="s">
        <v>1059</v>
      </c>
      <c r="C2097" s="14" t="s">
        <v>1206</v>
      </c>
      <c r="D2097" s="12"/>
      <c r="E2097" s="12">
        <v>418</v>
      </c>
      <c r="F2097" s="13" t="s">
        <v>1110</v>
      </c>
      <c r="G2097" s="12">
        <v>920</v>
      </c>
      <c r="H2097" s="12">
        <v>1995</v>
      </c>
      <c r="I2097" s="11">
        <v>424.08300000000003</v>
      </c>
      <c r="J2097" s="11">
        <v>364.66800000000001</v>
      </c>
      <c r="K2097" s="11">
        <v>303.87700000000001</v>
      </c>
      <c r="L2097" s="11">
        <v>260.27699999999999</v>
      </c>
      <c r="M2097" s="11">
        <v>221.83799999999999</v>
      </c>
      <c r="N2097" s="11">
        <v>181.50299999999999</v>
      </c>
      <c r="O2097" s="11">
        <v>147.99299999999999</v>
      </c>
      <c r="P2097" s="11">
        <v>117.255</v>
      </c>
      <c r="Q2097" s="11">
        <v>94.722999999999999</v>
      </c>
      <c r="R2097" s="11">
        <v>70.072999999999993</v>
      </c>
      <c r="S2097" s="11">
        <v>59.237000000000002</v>
      </c>
      <c r="T2097" s="11">
        <v>53.113</v>
      </c>
      <c r="U2097" s="11">
        <v>43.640999999999998</v>
      </c>
      <c r="V2097" s="11">
        <v>33.307000000000002</v>
      </c>
      <c r="W2097" s="11">
        <v>21.879000000000001</v>
      </c>
      <c r="X2097" s="11">
        <v>12.114000000000001</v>
      </c>
      <c r="Y2097" s="11">
        <v>5.15</v>
      </c>
      <c r="Z2097" s="11">
        <v>1.48</v>
      </c>
      <c r="AA2097" s="11">
        <v>0.26700000000000002</v>
      </c>
      <c r="AB2097" s="11">
        <v>2.4E-2</v>
      </c>
      <c r="AC2097" s="11">
        <v>1E-3</v>
      </c>
    </row>
    <row r="2098" spans="1:29" ht="11.5">
      <c r="A2098" s="15">
        <v>2081</v>
      </c>
      <c r="B2098" s="13" t="s">
        <v>1059</v>
      </c>
      <c r="C2098" s="14" t="s">
        <v>1206</v>
      </c>
      <c r="D2098" s="12"/>
      <c r="E2098" s="12">
        <v>418</v>
      </c>
      <c r="F2098" s="13" t="s">
        <v>1110</v>
      </c>
      <c r="G2098" s="12">
        <v>920</v>
      </c>
      <c r="H2098" s="12">
        <v>2000</v>
      </c>
      <c r="I2098" s="11">
        <v>404.78199999999998</v>
      </c>
      <c r="J2098" s="11">
        <v>407.46100000000001</v>
      </c>
      <c r="K2098" s="11">
        <v>357.67</v>
      </c>
      <c r="L2098" s="11">
        <v>294.40499999999997</v>
      </c>
      <c r="M2098" s="11">
        <v>243.39</v>
      </c>
      <c r="N2098" s="11">
        <v>201.154</v>
      </c>
      <c r="O2098" s="11">
        <v>161.36699999999999</v>
      </c>
      <c r="P2098" s="11">
        <v>132.76900000000001</v>
      </c>
      <c r="Q2098" s="11">
        <v>108.316</v>
      </c>
      <c r="R2098" s="11">
        <v>88.85</v>
      </c>
      <c r="S2098" s="11">
        <v>65.757999999999996</v>
      </c>
      <c r="T2098" s="11">
        <v>54.134999999999998</v>
      </c>
      <c r="U2098" s="11">
        <v>46.594000000000001</v>
      </c>
      <c r="V2098" s="11">
        <v>35.96</v>
      </c>
      <c r="W2098" s="11">
        <v>24.933</v>
      </c>
      <c r="X2098" s="11">
        <v>14.044</v>
      </c>
      <c r="Y2098" s="11">
        <v>6.1360000000000001</v>
      </c>
      <c r="Z2098" s="11">
        <v>1.8380000000000001</v>
      </c>
      <c r="AA2098" s="11">
        <v>0.32700000000000001</v>
      </c>
      <c r="AB2098" s="11">
        <v>3.2000000000000001E-2</v>
      </c>
      <c r="AC2098" s="11">
        <v>2E-3</v>
      </c>
    </row>
    <row r="2099" spans="1:29" ht="11.5">
      <c r="A2099" s="15">
        <v>2082</v>
      </c>
      <c r="B2099" s="13" t="s">
        <v>1059</v>
      </c>
      <c r="C2099" s="14" t="s">
        <v>1206</v>
      </c>
      <c r="D2099" s="12"/>
      <c r="E2099" s="12">
        <v>418</v>
      </c>
      <c r="F2099" s="13" t="s">
        <v>1110</v>
      </c>
      <c r="G2099" s="12">
        <v>920</v>
      </c>
      <c r="H2099" s="12">
        <v>2005</v>
      </c>
      <c r="I2099" s="11">
        <v>383.99799999999999</v>
      </c>
      <c r="J2099" s="11">
        <v>389.67399999999998</v>
      </c>
      <c r="K2099" s="11">
        <v>398.91800000000001</v>
      </c>
      <c r="L2099" s="11">
        <v>346.48500000000001</v>
      </c>
      <c r="M2099" s="11">
        <v>272.43099999999998</v>
      </c>
      <c r="N2099" s="11">
        <v>214.251</v>
      </c>
      <c r="O2099" s="11">
        <v>177.518</v>
      </c>
      <c r="P2099" s="11">
        <v>148.672</v>
      </c>
      <c r="Q2099" s="11">
        <v>126.152</v>
      </c>
      <c r="R2099" s="11">
        <v>102.992</v>
      </c>
      <c r="S2099" s="11">
        <v>83.941000000000003</v>
      </c>
      <c r="T2099" s="11">
        <v>60.56</v>
      </c>
      <c r="U2099" s="11">
        <v>47.927999999999997</v>
      </c>
      <c r="V2099" s="11">
        <v>38.835999999999999</v>
      </c>
      <c r="W2099" s="11">
        <v>27.3</v>
      </c>
      <c r="X2099" s="11">
        <v>16.297000000000001</v>
      </c>
      <c r="Y2099" s="11">
        <v>7.2779999999999996</v>
      </c>
      <c r="Z2099" s="11">
        <v>2.2480000000000002</v>
      </c>
      <c r="AA2099" s="11">
        <v>0.41799999999999998</v>
      </c>
      <c r="AB2099" s="11">
        <v>0.04</v>
      </c>
      <c r="AC2099" s="11">
        <v>2E-3</v>
      </c>
    </row>
    <row r="2100" spans="1:29" ht="11.5">
      <c r="A2100" s="15">
        <v>2083</v>
      </c>
      <c r="B2100" s="13" t="s">
        <v>1059</v>
      </c>
      <c r="C2100" s="14" t="s">
        <v>1206</v>
      </c>
      <c r="D2100" s="12"/>
      <c r="E2100" s="12">
        <v>418</v>
      </c>
      <c r="F2100" s="13" t="s">
        <v>1110</v>
      </c>
      <c r="G2100" s="12">
        <v>920</v>
      </c>
      <c r="H2100" s="12">
        <v>2010</v>
      </c>
      <c r="I2100" s="11">
        <v>399.41899999999998</v>
      </c>
      <c r="J2100" s="11">
        <v>373.25299999999999</v>
      </c>
      <c r="K2100" s="11">
        <v>381.91800000000001</v>
      </c>
      <c r="L2100" s="11">
        <v>383.649</v>
      </c>
      <c r="M2100" s="11">
        <v>327.44600000000003</v>
      </c>
      <c r="N2100" s="11">
        <v>257.97500000000002</v>
      </c>
      <c r="O2100" s="11">
        <v>206.03200000000001</v>
      </c>
      <c r="P2100" s="11">
        <v>172.90700000000001</v>
      </c>
      <c r="Q2100" s="11">
        <v>144.584</v>
      </c>
      <c r="R2100" s="11">
        <v>121.846</v>
      </c>
      <c r="S2100" s="11">
        <v>97.944000000000003</v>
      </c>
      <c r="T2100" s="11">
        <v>77.899000000000001</v>
      </c>
      <c r="U2100" s="11">
        <v>54.107999999999997</v>
      </c>
      <c r="V2100" s="11">
        <v>40.411000000000001</v>
      </c>
      <c r="W2100" s="11">
        <v>29.905999999999999</v>
      </c>
      <c r="X2100" s="11">
        <v>18.178000000000001</v>
      </c>
      <c r="Y2100" s="11">
        <v>8.6440000000000001</v>
      </c>
      <c r="Z2100" s="11">
        <v>2.734</v>
      </c>
      <c r="AA2100" s="11">
        <v>0.52200000000000002</v>
      </c>
      <c r="AB2100" s="11">
        <v>5.2999999999999999E-2</v>
      </c>
      <c r="AC2100" s="11">
        <v>3.0000000000000001E-3</v>
      </c>
    </row>
    <row r="2101" spans="1:29" ht="11.5">
      <c r="A2101" s="15">
        <v>2084</v>
      </c>
      <c r="B2101" s="13" t="s">
        <v>1059</v>
      </c>
      <c r="C2101" s="14" t="s">
        <v>1206</v>
      </c>
      <c r="D2101" s="12"/>
      <c r="E2101" s="12">
        <v>418</v>
      </c>
      <c r="F2101" s="13" t="s">
        <v>1110</v>
      </c>
      <c r="G2101" s="12">
        <v>920</v>
      </c>
      <c r="H2101" s="12">
        <v>2015</v>
      </c>
      <c r="I2101" s="11">
        <v>398</v>
      </c>
      <c r="J2101" s="11">
        <v>388.50099999999998</v>
      </c>
      <c r="K2101" s="11">
        <v>365.46199999999999</v>
      </c>
      <c r="L2101" s="11">
        <v>360.87099999999998</v>
      </c>
      <c r="M2101" s="11">
        <v>349.58199999999999</v>
      </c>
      <c r="N2101" s="11">
        <v>307.35500000000002</v>
      </c>
      <c r="O2101" s="11">
        <v>252.96</v>
      </c>
      <c r="P2101" s="11">
        <v>212.017</v>
      </c>
      <c r="Q2101" s="11">
        <v>183.137</v>
      </c>
      <c r="R2101" s="11">
        <v>149.22200000000001</v>
      </c>
      <c r="S2101" s="11">
        <v>126.322</v>
      </c>
      <c r="T2101" s="11">
        <v>101.176</v>
      </c>
      <c r="U2101" s="11">
        <v>74.673000000000002</v>
      </c>
      <c r="V2101" s="11">
        <v>46.094000000000001</v>
      </c>
      <c r="W2101" s="11">
        <v>31.516999999999999</v>
      </c>
      <c r="X2101" s="11">
        <v>20.245000000000001</v>
      </c>
      <c r="Y2101" s="11">
        <v>9.8379999999999992</v>
      </c>
      <c r="Z2101" s="11">
        <v>3.32</v>
      </c>
      <c r="AA2101" s="11">
        <v>0.65</v>
      </c>
      <c r="AB2101" s="11">
        <v>6.7000000000000004E-2</v>
      </c>
      <c r="AC2101" s="11">
        <v>4.0000000000000001E-3</v>
      </c>
    </row>
    <row r="2102" spans="1:29" ht="11.5">
      <c r="A2102" s="15">
        <v>2085</v>
      </c>
      <c r="B2102" s="13" t="s">
        <v>1059</v>
      </c>
      <c r="C2102" s="14" t="s">
        <v>1206</v>
      </c>
      <c r="D2102" s="12"/>
      <c r="E2102" s="12">
        <v>418</v>
      </c>
      <c r="F2102" s="13" t="s">
        <v>1110</v>
      </c>
      <c r="G2102" s="12">
        <v>920</v>
      </c>
      <c r="H2102" s="12">
        <v>2020</v>
      </c>
      <c r="I2102" s="11">
        <v>406.33600000000001</v>
      </c>
      <c r="J2102" s="11">
        <v>392.01299999999998</v>
      </c>
      <c r="K2102" s="11">
        <v>385.18400000000003</v>
      </c>
      <c r="L2102" s="11">
        <v>359.01</v>
      </c>
      <c r="M2102" s="11">
        <v>348.86</v>
      </c>
      <c r="N2102" s="11">
        <v>336.79500000000002</v>
      </c>
      <c r="O2102" s="11">
        <v>298.072</v>
      </c>
      <c r="P2102" s="11">
        <v>247.30600000000001</v>
      </c>
      <c r="Q2102" s="11">
        <v>207.91900000000001</v>
      </c>
      <c r="R2102" s="11">
        <v>178.44</v>
      </c>
      <c r="S2102" s="11">
        <v>143.37100000000001</v>
      </c>
      <c r="T2102" s="11">
        <v>118.663</v>
      </c>
      <c r="U2102" s="11">
        <v>91.760999999999996</v>
      </c>
      <c r="V2102" s="11">
        <v>64.168999999999997</v>
      </c>
      <c r="W2102" s="11">
        <v>36.347000000000001</v>
      </c>
      <c r="X2102" s="11">
        <v>21.643999999999998</v>
      </c>
      <c r="Y2102" s="11">
        <v>11.154999999999999</v>
      </c>
      <c r="Z2102" s="11">
        <v>3.8540000000000001</v>
      </c>
      <c r="AA2102" s="11">
        <v>0.80600000000000005</v>
      </c>
      <c r="AB2102" s="11">
        <v>8.4000000000000005E-2</v>
      </c>
      <c r="AC2102" s="11">
        <v>5.0000000000000001E-3</v>
      </c>
    </row>
    <row r="2103" spans="1:29" ht="11.5">
      <c r="A2103" s="15">
        <v>2086</v>
      </c>
      <c r="B2103" s="13" t="s">
        <v>1059</v>
      </c>
      <c r="C2103" s="14" t="s">
        <v>1207</v>
      </c>
      <c r="D2103" s="12">
        <v>12</v>
      </c>
      <c r="E2103" s="12">
        <v>458</v>
      </c>
      <c r="F2103" s="13" t="s">
        <v>1110</v>
      </c>
      <c r="G2103" s="12">
        <v>920</v>
      </c>
      <c r="H2103" s="12">
        <v>1950</v>
      </c>
      <c r="I2103" s="11">
        <v>508.5</v>
      </c>
      <c r="J2103" s="11">
        <v>379.1</v>
      </c>
      <c r="K2103" s="11">
        <v>368.7</v>
      </c>
      <c r="L2103" s="11">
        <v>286.99900000000002</v>
      </c>
      <c r="M2103" s="11">
        <v>262.20100000000002</v>
      </c>
      <c r="N2103" s="11">
        <v>221.29900000000001</v>
      </c>
      <c r="O2103" s="11">
        <v>208.6</v>
      </c>
      <c r="P2103" s="11">
        <v>185.7</v>
      </c>
      <c r="Q2103" s="11">
        <v>176.7</v>
      </c>
      <c r="R2103" s="11">
        <v>131.69900000000001</v>
      </c>
      <c r="S2103" s="11">
        <v>107.099</v>
      </c>
      <c r="T2103" s="11">
        <v>73.498999999999995</v>
      </c>
      <c r="U2103" s="11">
        <v>72</v>
      </c>
      <c r="V2103" s="11">
        <v>59.000999999999998</v>
      </c>
      <c r="W2103" s="11">
        <v>51.500999999999998</v>
      </c>
      <c r="X2103" s="11">
        <v>32.4</v>
      </c>
      <c r="Y2103" s="11">
        <v>13.15</v>
      </c>
      <c r="Z2103" s="11">
        <v>4.7510000000000003</v>
      </c>
      <c r="AA2103" s="11">
        <v>1.1919999999999999</v>
      </c>
      <c r="AB2103" s="11">
        <v>0.192</v>
      </c>
      <c r="AC2103" s="11">
        <v>2.1000000000000001E-2</v>
      </c>
    </row>
    <row r="2104" spans="1:29" ht="11.5">
      <c r="A2104" s="15">
        <v>2087</v>
      </c>
      <c r="B2104" s="13" t="s">
        <v>1059</v>
      </c>
      <c r="C2104" s="14" t="s">
        <v>1207</v>
      </c>
      <c r="D2104" s="12">
        <v>12</v>
      </c>
      <c r="E2104" s="12">
        <v>458</v>
      </c>
      <c r="F2104" s="13" t="s">
        <v>1110</v>
      </c>
      <c r="G2104" s="12">
        <v>920</v>
      </c>
      <c r="H2104" s="12">
        <v>1955</v>
      </c>
      <c r="I2104" s="11">
        <v>651.69200000000001</v>
      </c>
      <c r="J2104" s="11">
        <v>487.83100000000002</v>
      </c>
      <c r="K2104" s="11">
        <v>368.07</v>
      </c>
      <c r="L2104" s="11">
        <v>361.82799999999997</v>
      </c>
      <c r="M2104" s="11">
        <v>279.36200000000002</v>
      </c>
      <c r="N2104" s="11">
        <v>253.92599999999999</v>
      </c>
      <c r="O2104" s="11">
        <v>213.44399999999999</v>
      </c>
      <c r="P2104" s="11">
        <v>200.00200000000001</v>
      </c>
      <c r="Q2104" s="11">
        <v>176.21600000000001</v>
      </c>
      <c r="R2104" s="11">
        <v>165.446</v>
      </c>
      <c r="S2104" s="11">
        <v>120.57899999999999</v>
      </c>
      <c r="T2104" s="11">
        <v>95.394000000000005</v>
      </c>
      <c r="U2104" s="11">
        <v>62.576000000000001</v>
      </c>
      <c r="V2104" s="11">
        <v>54.866</v>
      </c>
      <c r="W2104" s="11">
        <v>44.363999999999997</v>
      </c>
      <c r="X2104" s="11">
        <v>34.18</v>
      </c>
      <c r="Y2104" s="11">
        <v>15.045999999999999</v>
      </c>
      <c r="Z2104" s="11">
        <v>3.5609999999999999</v>
      </c>
      <c r="AA2104" s="11">
        <v>0.73499999999999999</v>
      </c>
      <c r="AB2104" s="11">
        <v>9.7000000000000003E-2</v>
      </c>
      <c r="AC2104" s="11">
        <v>0.01</v>
      </c>
    </row>
    <row r="2105" spans="1:29" ht="11.5">
      <c r="A2105" s="15">
        <v>2088</v>
      </c>
      <c r="B2105" s="13" t="s">
        <v>1059</v>
      </c>
      <c r="C2105" s="14" t="s">
        <v>1207</v>
      </c>
      <c r="D2105" s="12">
        <v>12</v>
      </c>
      <c r="E2105" s="12">
        <v>458</v>
      </c>
      <c r="F2105" s="13" t="s">
        <v>1110</v>
      </c>
      <c r="G2105" s="12">
        <v>920</v>
      </c>
      <c r="H2105" s="12">
        <v>1960</v>
      </c>
      <c r="I2105" s="11">
        <v>756.24400000000003</v>
      </c>
      <c r="J2105" s="11">
        <v>634.76800000000003</v>
      </c>
      <c r="K2105" s="11">
        <v>476.09800000000001</v>
      </c>
      <c r="L2105" s="11">
        <v>361.96499999999997</v>
      </c>
      <c r="M2105" s="11">
        <v>353.88299999999998</v>
      </c>
      <c r="N2105" s="11">
        <v>271.67899999999997</v>
      </c>
      <c r="O2105" s="11">
        <v>246.30099999999999</v>
      </c>
      <c r="P2105" s="11">
        <v>205.755</v>
      </c>
      <c r="Q2105" s="11">
        <v>191.24299999999999</v>
      </c>
      <c r="R2105" s="11">
        <v>166.33099999999999</v>
      </c>
      <c r="S2105" s="11">
        <v>153.34399999999999</v>
      </c>
      <c r="T2105" s="11">
        <v>108.447</v>
      </c>
      <c r="U2105" s="11">
        <v>82.284000000000006</v>
      </c>
      <c r="V2105" s="11">
        <v>50.448999999999998</v>
      </c>
      <c r="W2105" s="11">
        <v>41.774999999999999</v>
      </c>
      <c r="X2105" s="11">
        <v>29.210999999999999</v>
      </c>
      <c r="Y2105" s="11">
        <v>16.460999999999999</v>
      </c>
      <c r="Z2105" s="11">
        <v>4.3419999999999996</v>
      </c>
      <c r="AA2105" s="11">
        <v>0.59499999999999997</v>
      </c>
      <c r="AB2105" s="11">
        <v>6.4000000000000001E-2</v>
      </c>
      <c r="AC2105" s="11">
        <v>5.0000000000000001E-3</v>
      </c>
    </row>
    <row r="2106" spans="1:29" ht="11.5">
      <c r="A2106" s="15">
        <v>2089</v>
      </c>
      <c r="B2106" s="13" t="s">
        <v>1059</v>
      </c>
      <c r="C2106" s="14" t="s">
        <v>1207</v>
      </c>
      <c r="D2106" s="12">
        <v>12</v>
      </c>
      <c r="E2106" s="12">
        <v>458</v>
      </c>
      <c r="F2106" s="13" t="s">
        <v>1110</v>
      </c>
      <c r="G2106" s="12">
        <v>920</v>
      </c>
      <c r="H2106" s="12">
        <v>1965</v>
      </c>
      <c r="I2106" s="11">
        <v>878.39499999999998</v>
      </c>
      <c r="J2106" s="11">
        <v>741.57100000000003</v>
      </c>
      <c r="K2106" s="11">
        <v>622.673</v>
      </c>
      <c r="L2106" s="11">
        <v>469.54500000000002</v>
      </c>
      <c r="M2106" s="11">
        <v>355.05799999999999</v>
      </c>
      <c r="N2106" s="11">
        <v>345.87799999999999</v>
      </c>
      <c r="O2106" s="11">
        <v>264.53399999999999</v>
      </c>
      <c r="P2106" s="11">
        <v>238.857</v>
      </c>
      <c r="Q2106" s="11">
        <v>197.982</v>
      </c>
      <c r="R2106" s="11">
        <v>182.07499999999999</v>
      </c>
      <c r="S2106" s="11">
        <v>155.584</v>
      </c>
      <c r="T2106" s="11">
        <v>139.702</v>
      </c>
      <c r="U2106" s="11">
        <v>94.57</v>
      </c>
      <c r="V2106" s="11">
        <v>67.457999999999998</v>
      </c>
      <c r="W2106" s="11">
        <v>37.582000000000001</v>
      </c>
      <c r="X2106" s="11">
        <v>28.783999999999999</v>
      </c>
      <c r="Y2106" s="11">
        <v>14.907</v>
      </c>
      <c r="Z2106" s="11">
        <v>5.3410000000000002</v>
      </c>
      <c r="AA2106" s="11">
        <v>0.85499999999999998</v>
      </c>
      <c r="AB2106" s="11">
        <v>6.6000000000000003E-2</v>
      </c>
      <c r="AC2106" s="11">
        <v>4.0000000000000001E-3</v>
      </c>
    </row>
    <row r="2107" spans="1:29" ht="11.5">
      <c r="A2107" s="15">
        <v>2090</v>
      </c>
      <c r="B2107" s="13" t="s">
        <v>1059</v>
      </c>
      <c r="C2107" s="14" t="s">
        <v>1207</v>
      </c>
      <c r="D2107" s="12">
        <v>12</v>
      </c>
      <c r="E2107" s="12">
        <v>458</v>
      </c>
      <c r="F2107" s="13" t="s">
        <v>1110</v>
      </c>
      <c r="G2107" s="12">
        <v>920</v>
      </c>
      <c r="H2107" s="12">
        <v>1970</v>
      </c>
      <c r="I2107" s="11">
        <v>873.15300000000002</v>
      </c>
      <c r="J2107" s="11">
        <v>860.85500000000002</v>
      </c>
      <c r="K2107" s="11">
        <v>703.48800000000006</v>
      </c>
      <c r="L2107" s="11">
        <v>595.10299999999995</v>
      </c>
      <c r="M2107" s="11">
        <v>458.50799999999998</v>
      </c>
      <c r="N2107" s="11">
        <v>352.37599999999998</v>
      </c>
      <c r="O2107" s="11">
        <v>340.1</v>
      </c>
      <c r="P2107" s="11">
        <v>256.68400000000003</v>
      </c>
      <c r="Q2107" s="11">
        <v>231.11600000000001</v>
      </c>
      <c r="R2107" s="11">
        <v>189.261</v>
      </c>
      <c r="S2107" s="11">
        <v>170.601</v>
      </c>
      <c r="T2107" s="11">
        <v>140.45599999999999</v>
      </c>
      <c r="U2107" s="11">
        <v>120.471</v>
      </c>
      <c r="V2107" s="11">
        <v>77.875</v>
      </c>
      <c r="W2107" s="11">
        <v>54.537999999999997</v>
      </c>
      <c r="X2107" s="11">
        <v>28.329000000000001</v>
      </c>
      <c r="Y2107" s="11">
        <v>16.140999999999998</v>
      </c>
      <c r="Z2107" s="11">
        <v>5.21</v>
      </c>
      <c r="AA2107" s="11">
        <v>1.1639999999999999</v>
      </c>
      <c r="AB2107" s="11">
        <v>0.105</v>
      </c>
      <c r="AC2107" s="11">
        <v>5.0000000000000001E-3</v>
      </c>
    </row>
    <row r="2108" spans="1:29" ht="11.5">
      <c r="A2108" s="15">
        <v>2091</v>
      </c>
      <c r="B2108" s="13" t="s">
        <v>1059</v>
      </c>
      <c r="C2108" s="14" t="s">
        <v>1207</v>
      </c>
      <c r="D2108" s="12">
        <v>12</v>
      </c>
      <c r="E2108" s="12">
        <v>458</v>
      </c>
      <c r="F2108" s="13" t="s">
        <v>1110</v>
      </c>
      <c r="G2108" s="12">
        <v>920</v>
      </c>
      <c r="H2108" s="12">
        <v>1975</v>
      </c>
      <c r="I2108" s="11">
        <v>926.71500000000003</v>
      </c>
      <c r="J2108" s="11">
        <v>863.952</v>
      </c>
      <c r="K2108" s="11">
        <v>823.12099999999998</v>
      </c>
      <c r="L2108" s="11">
        <v>660.83500000000004</v>
      </c>
      <c r="M2108" s="11">
        <v>561.71400000000006</v>
      </c>
      <c r="N2108" s="11">
        <v>450.90600000000001</v>
      </c>
      <c r="O2108" s="11">
        <v>360.209</v>
      </c>
      <c r="P2108" s="11">
        <v>344.37700000000001</v>
      </c>
      <c r="Q2108" s="11">
        <v>254.893</v>
      </c>
      <c r="R2108" s="11">
        <v>225.416</v>
      </c>
      <c r="S2108" s="11">
        <v>179.99</v>
      </c>
      <c r="T2108" s="11">
        <v>155.357</v>
      </c>
      <c r="U2108" s="11">
        <v>121.078</v>
      </c>
      <c r="V2108" s="11">
        <v>97.41</v>
      </c>
      <c r="W2108" s="11">
        <v>58.93</v>
      </c>
      <c r="X2108" s="11">
        <v>38.941000000000003</v>
      </c>
      <c r="Y2108" s="11">
        <v>17.401</v>
      </c>
      <c r="Z2108" s="11">
        <v>5.74</v>
      </c>
      <c r="AA2108" s="11">
        <v>1.1499999999999999</v>
      </c>
      <c r="AB2108" s="11">
        <v>0.14199999999999999</v>
      </c>
      <c r="AC2108" s="11">
        <v>7.0000000000000001E-3</v>
      </c>
    </row>
    <row r="2109" spans="1:29" ht="11.5">
      <c r="A2109" s="15">
        <v>2092</v>
      </c>
      <c r="B2109" s="13" t="s">
        <v>1059</v>
      </c>
      <c r="C2109" s="14" t="s">
        <v>1207</v>
      </c>
      <c r="D2109" s="12">
        <v>12</v>
      </c>
      <c r="E2109" s="12">
        <v>458</v>
      </c>
      <c r="F2109" s="13" t="s">
        <v>1110</v>
      </c>
      <c r="G2109" s="12">
        <v>920</v>
      </c>
      <c r="H2109" s="12">
        <v>1980</v>
      </c>
      <c r="I2109" s="11">
        <v>1015.702</v>
      </c>
      <c r="J2109" s="11">
        <v>921.92899999999997</v>
      </c>
      <c r="K2109" s="11">
        <v>856.72699999999998</v>
      </c>
      <c r="L2109" s="11">
        <v>816.98099999999999</v>
      </c>
      <c r="M2109" s="11">
        <v>653.53300000000002</v>
      </c>
      <c r="N2109" s="11">
        <v>554.46299999999997</v>
      </c>
      <c r="O2109" s="11">
        <v>444.31200000000001</v>
      </c>
      <c r="P2109" s="11">
        <v>353.851</v>
      </c>
      <c r="Q2109" s="11">
        <v>336.63499999999999</v>
      </c>
      <c r="R2109" s="11">
        <v>247.30199999999999</v>
      </c>
      <c r="S2109" s="11">
        <v>215.74199999999999</v>
      </c>
      <c r="T2109" s="11">
        <v>168.37799999999999</v>
      </c>
      <c r="U2109" s="11">
        <v>140.12899999999999</v>
      </c>
      <c r="V2109" s="11">
        <v>103.173</v>
      </c>
      <c r="W2109" s="11">
        <v>76.903999999999996</v>
      </c>
      <c r="X2109" s="11">
        <v>40.914999999999999</v>
      </c>
      <c r="Y2109" s="11">
        <v>20.193000000000001</v>
      </c>
      <c r="Z2109" s="11">
        <v>6.4359999999999999</v>
      </c>
      <c r="AA2109" s="11">
        <v>1.3340000000000001</v>
      </c>
      <c r="AB2109" s="11">
        <v>0.15</v>
      </c>
      <c r="AC2109" s="11">
        <v>0.01</v>
      </c>
    </row>
    <row r="2110" spans="1:29" ht="11.5">
      <c r="A2110" s="15">
        <v>2093</v>
      </c>
      <c r="B2110" s="13" t="s">
        <v>1059</v>
      </c>
      <c r="C2110" s="14" t="s">
        <v>1207</v>
      </c>
      <c r="D2110" s="12">
        <v>12</v>
      </c>
      <c r="E2110" s="12">
        <v>458</v>
      </c>
      <c r="F2110" s="13" t="s">
        <v>1110</v>
      </c>
      <c r="G2110" s="12">
        <v>920</v>
      </c>
      <c r="H2110" s="12">
        <v>1985</v>
      </c>
      <c r="I2110" s="11">
        <v>1145.422</v>
      </c>
      <c r="J2110" s="11">
        <v>1009.7910000000001</v>
      </c>
      <c r="K2110" s="11">
        <v>913.01499999999999</v>
      </c>
      <c r="L2110" s="11">
        <v>847.79100000000005</v>
      </c>
      <c r="M2110" s="11">
        <v>805.94899999999996</v>
      </c>
      <c r="N2110" s="11">
        <v>643.54399999999998</v>
      </c>
      <c r="O2110" s="11">
        <v>545.00699999999995</v>
      </c>
      <c r="P2110" s="11">
        <v>435.24900000000002</v>
      </c>
      <c r="Q2110" s="11">
        <v>344.78699999999998</v>
      </c>
      <c r="R2110" s="11">
        <v>325.69099999999997</v>
      </c>
      <c r="S2110" s="11">
        <v>235.75299999999999</v>
      </c>
      <c r="T2110" s="11">
        <v>200.626</v>
      </c>
      <c r="U2110" s="11">
        <v>150.34899999999999</v>
      </c>
      <c r="V2110" s="11">
        <v>117.65</v>
      </c>
      <c r="W2110" s="11">
        <v>79.653999999999996</v>
      </c>
      <c r="X2110" s="11">
        <v>53.582999999999998</v>
      </c>
      <c r="Y2110" s="11">
        <v>22.827999999999999</v>
      </c>
      <c r="Z2110" s="11">
        <v>7.6379999999999999</v>
      </c>
      <c r="AA2110" s="11">
        <v>1.5249999999999999</v>
      </c>
      <c r="AB2110" s="11">
        <v>0.17599999999999999</v>
      </c>
      <c r="AC2110" s="11">
        <v>1.0999999999999999E-2</v>
      </c>
    </row>
    <row r="2111" spans="1:29" ht="11.5">
      <c r="A2111" s="15">
        <v>2094</v>
      </c>
      <c r="B2111" s="13" t="s">
        <v>1059</v>
      </c>
      <c r="C2111" s="14" t="s">
        <v>1207</v>
      </c>
      <c r="D2111" s="12">
        <v>12</v>
      </c>
      <c r="E2111" s="12">
        <v>458</v>
      </c>
      <c r="F2111" s="13" t="s">
        <v>1110</v>
      </c>
      <c r="G2111" s="12">
        <v>920</v>
      </c>
      <c r="H2111" s="12">
        <v>1990</v>
      </c>
      <c r="I2111" s="11">
        <v>1253.8309999999999</v>
      </c>
      <c r="J2111" s="11">
        <v>1151.6759999999999</v>
      </c>
      <c r="K2111" s="11">
        <v>1019.7619999999999</v>
      </c>
      <c r="L2111" s="11">
        <v>930.94899999999996</v>
      </c>
      <c r="M2111" s="11">
        <v>820.69899999999996</v>
      </c>
      <c r="N2111" s="11">
        <v>811.59500000000003</v>
      </c>
      <c r="O2111" s="11">
        <v>698.46199999999999</v>
      </c>
      <c r="P2111" s="11">
        <v>606.64599999999996</v>
      </c>
      <c r="Q2111" s="11">
        <v>469.93799999999999</v>
      </c>
      <c r="R2111" s="11">
        <v>355.36200000000002</v>
      </c>
      <c r="S2111" s="11">
        <v>318.78399999999999</v>
      </c>
      <c r="T2111" s="11">
        <v>227.73699999999999</v>
      </c>
      <c r="U2111" s="11">
        <v>186.67400000000001</v>
      </c>
      <c r="V2111" s="11">
        <v>126.215</v>
      </c>
      <c r="W2111" s="11">
        <v>93.813999999999993</v>
      </c>
      <c r="X2111" s="11">
        <v>58.686999999999998</v>
      </c>
      <c r="Y2111" s="11">
        <v>30.233000000000001</v>
      </c>
      <c r="Z2111" s="11">
        <v>8.9190000000000005</v>
      </c>
      <c r="AA2111" s="11">
        <v>1.8759999999999999</v>
      </c>
      <c r="AB2111" s="11">
        <v>0.20599999999999999</v>
      </c>
      <c r="AC2111" s="11">
        <v>1.2999999999999999E-2</v>
      </c>
    </row>
    <row r="2112" spans="1:29" ht="11.5">
      <c r="A2112" s="15">
        <v>2095</v>
      </c>
      <c r="B2112" s="13" t="s">
        <v>1059</v>
      </c>
      <c r="C2112" s="14" t="s">
        <v>1207</v>
      </c>
      <c r="D2112" s="12">
        <v>12</v>
      </c>
      <c r="E2112" s="12">
        <v>458</v>
      </c>
      <c r="F2112" s="13" t="s">
        <v>1110</v>
      </c>
      <c r="G2112" s="12">
        <v>920</v>
      </c>
      <c r="H2112" s="12">
        <v>1995</v>
      </c>
      <c r="I2112" s="11">
        <v>1332.85</v>
      </c>
      <c r="J2112" s="11">
        <v>1259.6679999999999</v>
      </c>
      <c r="K2112" s="11">
        <v>1149.165</v>
      </c>
      <c r="L2112" s="11">
        <v>1021.744</v>
      </c>
      <c r="M2112" s="11">
        <v>939.17899999999997</v>
      </c>
      <c r="N2112" s="11">
        <v>838.50599999999997</v>
      </c>
      <c r="O2112" s="11">
        <v>833.274</v>
      </c>
      <c r="P2112" s="11">
        <v>717.25300000000004</v>
      </c>
      <c r="Q2112" s="11">
        <v>617.97500000000002</v>
      </c>
      <c r="R2112" s="11">
        <v>474.34899999999999</v>
      </c>
      <c r="S2112" s="11">
        <v>352.52</v>
      </c>
      <c r="T2112" s="11">
        <v>306.22699999999998</v>
      </c>
      <c r="U2112" s="11">
        <v>209.00700000000001</v>
      </c>
      <c r="V2112" s="11">
        <v>160.197</v>
      </c>
      <c r="W2112" s="11">
        <v>100.85899999999999</v>
      </c>
      <c r="X2112" s="11">
        <v>67.177000000000007</v>
      </c>
      <c r="Y2112" s="11">
        <v>32.920999999999999</v>
      </c>
      <c r="Z2112" s="11">
        <v>12.788</v>
      </c>
      <c r="AA2112" s="11">
        <v>2.4380000000000002</v>
      </c>
      <c r="AB2112" s="11">
        <v>0.28899999999999998</v>
      </c>
      <c r="AC2112" s="11">
        <v>1.7000000000000001E-2</v>
      </c>
    </row>
    <row r="2113" spans="1:29" ht="11.5">
      <c r="A2113" s="15">
        <v>2096</v>
      </c>
      <c r="B2113" s="13" t="s">
        <v>1059</v>
      </c>
      <c r="C2113" s="14" t="s">
        <v>1207</v>
      </c>
      <c r="D2113" s="12">
        <v>12</v>
      </c>
      <c r="E2113" s="12">
        <v>458</v>
      </c>
      <c r="F2113" s="13" t="s">
        <v>1110</v>
      </c>
      <c r="G2113" s="12">
        <v>920</v>
      </c>
      <c r="H2113" s="12">
        <v>2000</v>
      </c>
      <c r="I2113" s="11">
        <v>1381.0150000000001</v>
      </c>
      <c r="J2113" s="11">
        <v>1329.5609999999999</v>
      </c>
      <c r="K2113" s="11">
        <v>1260.3130000000001</v>
      </c>
      <c r="L2113" s="11">
        <v>1155.7260000000001</v>
      </c>
      <c r="M2113" s="11">
        <v>1039.741</v>
      </c>
      <c r="N2113" s="11">
        <v>978.03</v>
      </c>
      <c r="O2113" s="11">
        <v>888.75900000000001</v>
      </c>
      <c r="P2113" s="11">
        <v>875.67499999999995</v>
      </c>
      <c r="Q2113" s="11">
        <v>744.48</v>
      </c>
      <c r="R2113" s="11">
        <v>630.49800000000005</v>
      </c>
      <c r="S2113" s="11">
        <v>474.642</v>
      </c>
      <c r="T2113" s="11">
        <v>341.495</v>
      </c>
      <c r="U2113" s="11">
        <v>281.48200000000003</v>
      </c>
      <c r="V2113" s="11">
        <v>178.46899999999999</v>
      </c>
      <c r="W2113" s="11">
        <v>127.92100000000001</v>
      </c>
      <c r="X2113" s="11">
        <v>72.802999999999997</v>
      </c>
      <c r="Y2113" s="11">
        <v>38.618000000000002</v>
      </c>
      <c r="Z2113" s="11">
        <v>14.606</v>
      </c>
      <c r="AA2113" s="11">
        <v>3.7360000000000002</v>
      </c>
      <c r="AB2113" s="11">
        <v>0.40799999999999997</v>
      </c>
      <c r="AC2113" s="11">
        <v>2.7E-2</v>
      </c>
    </row>
    <row r="2114" spans="1:29" ht="11.5">
      <c r="A2114" s="15">
        <v>2097</v>
      </c>
      <c r="B2114" s="13" t="s">
        <v>1059</v>
      </c>
      <c r="C2114" s="14" t="s">
        <v>1207</v>
      </c>
      <c r="D2114" s="12">
        <v>12</v>
      </c>
      <c r="E2114" s="12">
        <v>458</v>
      </c>
      <c r="F2114" s="13" t="s">
        <v>1110</v>
      </c>
      <c r="G2114" s="12">
        <v>920</v>
      </c>
      <c r="H2114" s="12">
        <v>2005</v>
      </c>
      <c r="I2114" s="11">
        <v>1302.5219999999999</v>
      </c>
      <c r="J2114" s="11">
        <v>1388.7049999999999</v>
      </c>
      <c r="K2114" s="11">
        <v>1324.479</v>
      </c>
      <c r="L2114" s="11">
        <v>1311.3109999999999</v>
      </c>
      <c r="M2114" s="11">
        <v>1244.1410000000001</v>
      </c>
      <c r="N2114" s="11">
        <v>1190.7929999999999</v>
      </c>
      <c r="O2114" s="11">
        <v>1020.223</v>
      </c>
      <c r="P2114" s="11">
        <v>924.10599999999999</v>
      </c>
      <c r="Q2114" s="11">
        <v>809.88199999999995</v>
      </c>
      <c r="R2114" s="11">
        <v>719.024</v>
      </c>
      <c r="S2114" s="11">
        <v>590.73400000000004</v>
      </c>
      <c r="T2114" s="11">
        <v>444.334</v>
      </c>
      <c r="U2114" s="11">
        <v>349.65600000000001</v>
      </c>
      <c r="V2114" s="11">
        <v>224.477</v>
      </c>
      <c r="W2114" s="11">
        <v>164.96299999999999</v>
      </c>
      <c r="X2114" s="11">
        <v>92.611999999999995</v>
      </c>
      <c r="Y2114" s="11">
        <v>42.933999999999997</v>
      </c>
      <c r="Z2114" s="11">
        <v>17.638999999999999</v>
      </c>
      <c r="AA2114" s="11">
        <v>4.6840000000000002</v>
      </c>
      <c r="AB2114" s="11">
        <v>0.78100000000000003</v>
      </c>
      <c r="AC2114" s="11">
        <v>5.1999999999999998E-2</v>
      </c>
    </row>
    <row r="2115" spans="1:29" ht="11.5">
      <c r="A2115" s="15">
        <v>2098</v>
      </c>
      <c r="B2115" s="13" t="s">
        <v>1059</v>
      </c>
      <c r="C2115" s="14" t="s">
        <v>1207</v>
      </c>
      <c r="D2115" s="12">
        <v>12</v>
      </c>
      <c r="E2115" s="12">
        <v>458</v>
      </c>
      <c r="F2115" s="13" t="s">
        <v>1110</v>
      </c>
      <c r="G2115" s="12">
        <v>920</v>
      </c>
      <c r="H2115" s="12">
        <v>2010</v>
      </c>
      <c r="I2115" s="11">
        <v>1254.53</v>
      </c>
      <c r="J2115" s="11">
        <v>1363.5709999999999</v>
      </c>
      <c r="K2115" s="11">
        <v>1440.586</v>
      </c>
      <c r="L2115" s="11">
        <v>1451.432</v>
      </c>
      <c r="M2115" s="11">
        <v>1480.8119999999999</v>
      </c>
      <c r="N2115" s="11">
        <v>1423.34</v>
      </c>
      <c r="O2115" s="11">
        <v>1108.7719999999999</v>
      </c>
      <c r="P2115" s="11">
        <v>992.899</v>
      </c>
      <c r="Q2115" s="11">
        <v>877.19100000000003</v>
      </c>
      <c r="R2115" s="11">
        <v>821.11900000000003</v>
      </c>
      <c r="S2115" s="11">
        <v>691.66600000000005</v>
      </c>
      <c r="T2115" s="11">
        <v>546.38400000000001</v>
      </c>
      <c r="U2115" s="11">
        <v>417.88600000000002</v>
      </c>
      <c r="V2115" s="11">
        <v>268.666</v>
      </c>
      <c r="W2115" s="11">
        <v>202.31700000000001</v>
      </c>
      <c r="X2115" s="11">
        <v>122.16800000000001</v>
      </c>
      <c r="Y2115" s="11">
        <v>56.372999999999998</v>
      </c>
      <c r="Z2115" s="11">
        <v>22.084</v>
      </c>
      <c r="AA2115" s="11">
        <v>6.88</v>
      </c>
      <c r="AB2115" s="11">
        <v>1.306</v>
      </c>
      <c r="AC2115" s="11">
        <v>0.14499999999999999</v>
      </c>
    </row>
    <row r="2116" spans="1:29" ht="11.5">
      <c r="A2116" s="15">
        <v>2099</v>
      </c>
      <c r="B2116" s="13" t="s">
        <v>1059</v>
      </c>
      <c r="C2116" s="14" t="s">
        <v>1207</v>
      </c>
      <c r="D2116" s="12">
        <v>12</v>
      </c>
      <c r="E2116" s="12">
        <v>458</v>
      </c>
      <c r="F2116" s="13" t="s">
        <v>1110</v>
      </c>
      <c r="G2116" s="12">
        <v>920</v>
      </c>
      <c r="H2116" s="12">
        <v>2015</v>
      </c>
      <c r="I2116" s="11">
        <v>1288.9880000000001</v>
      </c>
      <c r="J2116" s="11">
        <v>1256.692</v>
      </c>
      <c r="K2116" s="11">
        <v>1364.6079999999999</v>
      </c>
      <c r="L2116" s="11">
        <v>1451.8330000000001</v>
      </c>
      <c r="M2116" s="11">
        <v>1472.1479999999999</v>
      </c>
      <c r="N2116" s="11">
        <v>1500.4960000000001</v>
      </c>
      <c r="O2116" s="11">
        <v>1434.559</v>
      </c>
      <c r="P2116" s="11">
        <v>1111.8499999999999</v>
      </c>
      <c r="Q2116" s="11">
        <v>988.68299999999999</v>
      </c>
      <c r="R2116" s="11">
        <v>865.47400000000005</v>
      </c>
      <c r="S2116" s="11">
        <v>798.82399999999996</v>
      </c>
      <c r="T2116" s="11">
        <v>660.72</v>
      </c>
      <c r="U2116" s="11">
        <v>509.34199999999998</v>
      </c>
      <c r="V2116" s="11">
        <v>374.27300000000002</v>
      </c>
      <c r="W2116" s="11">
        <v>224.69800000000001</v>
      </c>
      <c r="X2116" s="11">
        <v>154.33099999999999</v>
      </c>
      <c r="Y2116" s="11">
        <v>82.677000000000007</v>
      </c>
      <c r="Z2116" s="11">
        <v>32.072000000000003</v>
      </c>
      <c r="AA2116" s="11">
        <v>10.127000000000001</v>
      </c>
      <c r="AB2116" s="11">
        <v>2.4260000000000002</v>
      </c>
      <c r="AC2116" s="11">
        <v>0.34599999999999997</v>
      </c>
    </row>
    <row r="2117" spans="1:29" ht="11.5">
      <c r="A2117" s="15">
        <v>2100</v>
      </c>
      <c r="B2117" s="13" t="s">
        <v>1059</v>
      </c>
      <c r="C2117" s="14" t="s">
        <v>1207</v>
      </c>
      <c r="D2117" s="12">
        <v>12</v>
      </c>
      <c r="E2117" s="12">
        <v>458</v>
      </c>
      <c r="F2117" s="13" t="s">
        <v>1110</v>
      </c>
      <c r="G2117" s="12">
        <v>920</v>
      </c>
      <c r="H2117" s="12">
        <v>2020</v>
      </c>
      <c r="I2117" s="11">
        <v>1356.48</v>
      </c>
      <c r="J2117" s="11">
        <v>1291.4739999999999</v>
      </c>
      <c r="K2117" s="11">
        <v>1258.164</v>
      </c>
      <c r="L2117" s="11">
        <v>1376.5930000000001</v>
      </c>
      <c r="M2117" s="11">
        <v>1473.7639999999999</v>
      </c>
      <c r="N2117" s="11">
        <v>1493.4960000000001</v>
      </c>
      <c r="O2117" s="11">
        <v>1512.7670000000001</v>
      </c>
      <c r="P2117" s="11">
        <v>1435.4359999999999</v>
      </c>
      <c r="Q2117" s="11">
        <v>1106.6379999999999</v>
      </c>
      <c r="R2117" s="11">
        <v>974.17499999999995</v>
      </c>
      <c r="S2117" s="11">
        <v>840.52</v>
      </c>
      <c r="T2117" s="11">
        <v>762.36699999999996</v>
      </c>
      <c r="U2117" s="11">
        <v>617.47500000000002</v>
      </c>
      <c r="V2117" s="11">
        <v>459.29899999999998</v>
      </c>
      <c r="W2117" s="11">
        <v>314.84300000000002</v>
      </c>
      <c r="X2117" s="11">
        <v>174.51</v>
      </c>
      <c r="Y2117" s="11">
        <v>109.584</v>
      </c>
      <c r="Z2117" s="11">
        <v>51.234999999999999</v>
      </c>
      <c r="AA2117" s="11">
        <v>16.812000000000001</v>
      </c>
      <c r="AB2117" s="11">
        <v>4.3220000000000001</v>
      </c>
      <c r="AC2117" s="11">
        <v>0.85899999999999999</v>
      </c>
    </row>
    <row r="2118" spans="1:29" ht="11.5">
      <c r="A2118" s="15">
        <v>2101</v>
      </c>
      <c r="B2118" s="13" t="s">
        <v>1059</v>
      </c>
      <c r="C2118" s="14" t="s">
        <v>1208</v>
      </c>
      <c r="D2118" s="12"/>
      <c r="E2118" s="12">
        <v>104</v>
      </c>
      <c r="F2118" s="13" t="s">
        <v>1110</v>
      </c>
      <c r="G2118" s="12">
        <v>920</v>
      </c>
      <c r="H2118" s="12">
        <v>1950</v>
      </c>
      <c r="I2118" s="11">
        <v>1263.7429999999999</v>
      </c>
      <c r="J2118" s="11">
        <v>1009.4160000000001</v>
      </c>
      <c r="K2118" s="11">
        <v>953.66700000000003</v>
      </c>
      <c r="L2118" s="11">
        <v>935.01499999999999</v>
      </c>
      <c r="M2118" s="11">
        <v>847.7</v>
      </c>
      <c r="N2118" s="11">
        <v>740.65899999999999</v>
      </c>
      <c r="O2118" s="11">
        <v>670.43600000000004</v>
      </c>
      <c r="P2118" s="11">
        <v>557.90599999999995</v>
      </c>
      <c r="Q2118" s="11">
        <v>481.65100000000001</v>
      </c>
      <c r="R2118" s="11">
        <v>412.41</v>
      </c>
      <c r="S2118" s="11">
        <v>324.42399999999998</v>
      </c>
      <c r="T2118" s="11">
        <v>251.75200000000001</v>
      </c>
      <c r="U2118" s="11">
        <v>186.05</v>
      </c>
      <c r="V2118" s="11">
        <v>124.794</v>
      </c>
      <c r="W2118" s="11">
        <v>74.831000000000003</v>
      </c>
      <c r="X2118" s="11">
        <v>37.195999999999998</v>
      </c>
      <c r="Y2118" s="11">
        <v>13.09</v>
      </c>
      <c r="Z2118" s="11">
        <v>3.508</v>
      </c>
      <c r="AA2118" s="11">
        <v>0.56200000000000006</v>
      </c>
      <c r="AB2118" s="11">
        <v>5.1999999999999998E-2</v>
      </c>
      <c r="AC2118" s="11">
        <v>3.0000000000000001E-3</v>
      </c>
    </row>
    <row r="2119" spans="1:29" ht="11.5">
      <c r="A2119" s="15">
        <v>2102</v>
      </c>
      <c r="B2119" s="13" t="s">
        <v>1059</v>
      </c>
      <c r="C2119" s="14" t="s">
        <v>1208</v>
      </c>
      <c r="D2119" s="12"/>
      <c r="E2119" s="12">
        <v>104</v>
      </c>
      <c r="F2119" s="13" t="s">
        <v>1110</v>
      </c>
      <c r="G2119" s="12">
        <v>920</v>
      </c>
      <c r="H2119" s="12">
        <v>1955</v>
      </c>
      <c r="I2119" s="11">
        <v>1584.5170000000001</v>
      </c>
      <c r="J2119" s="11">
        <v>1125.616</v>
      </c>
      <c r="K2119" s="11">
        <v>977.88199999999995</v>
      </c>
      <c r="L2119" s="11">
        <v>925.07600000000002</v>
      </c>
      <c r="M2119" s="11">
        <v>894.44500000000005</v>
      </c>
      <c r="N2119" s="11">
        <v>801.86599999999999</v>
      </c>
      <c r="O2119" s="11">
        <v>695.95299999999997</v>
      </c>
      <c r="P2119" s="11">
        <v>623.33799999999997</v>
      </c>
      <c r="Q2119" s="11">
        <v>510.92399999999998</v>
      </c>
      <c r="R2119" s="11">
        <v>433.40499999999997</v>
      </c>
      <c r="S2119" s="11">
        <v>361.83100000000002</v>
      </c>
      <c r="T2119" s="11">
        <v>274.51400000000001</v>
      </c>
      <c r="U2119" s="11">
        <v>201.56299999999999</v>
      </c>
      <c r="V2119" s="11">
        <v>136.654</v>
      </c>
      <c r="W2119" s="11">
        <v>81.028999999999996</v>
      </c>
      <c r="X2119" s="11">
        <v>39.822000000000003</v>
      </c>
      <c r="Y2119" s="11">
        <v>14.78</v>
      </c>
      <c r="Z2119" s="11">
        <v>3.508</v>
      </c>
      <c r="AA2119" s="11">
        <v>0.56100000000000005</v>
      </c>
      <c r="AB2119" s="11">
        <v>5.1999999999999998E-2</v>
      </c>
      <c r="AC2119" s="11">
        <v>3.0000000000000001E-3</v>
      </c>
    </row>
    <row r="2120" spans="1:29" ht="11.5">
      <c r="A2120" s="15">
        <v>2103</v>
      </c>
      <c r="B2120" s="13" t="s">
        <v>1059</v>
      </c>
      <c r="C2120" s="14" t="s">
        <v>1208</v>
      </c>
      <c r="D2120" s="12"/>
      <c r="E2120" s="12">
        <v>104</v>
      </c>
      <c r="F2120" s="13" t="s">
        <v>1110</v>
      </c>
      <c r="G2120" s="12">
        <v>920</v>
      </c>
      <c r="H2120" s="12">
        <v>1960</v>
      </c>
      <c r="I2120" s="11">
        <v>1787.8589999999999</v>
      </c>
      <c r="J2120" s="11">
        <v>1446.22</v>
      </c>
      <c r="K2120" s="11">
        <v>1094.82</v>
      </c>
      <c r="L2120" s="11">
        <v>951.93899999999996</v>
      </c>
      <c r="M2120" s="11">
        <v>889.44399999999996</v>
      </c>
      <c r="N2120" s="11">
        <v>851.58299999999997</v>
      </c>
      <c r="O2120" s="11">
        <v>759.09400000000005</v>
      </c>
      <c r="P2120" s="11">
        <v>652.70600000000002</v>
      </c>
      <c r="Q2120" s="11">
        <v>576.71299999999997</v>
      </c>
      <c r="R2120" s="11">
        <v>465.12099999999998</v>
      </c>
      <c r="S2120" s="11">
        <v>385.36500000000001</v>
      </c>
      <c r="T2120" s="11">
        <v>310.92</v>
      </c>
      <c r="U2120" s="11">
        <v>223.88300000000001</v>
      </c>
      <c r="V2120" s="11">
        <v>151.571</v>
      </c>
      <c r="W2120" s="11">
        <v>91.39</v>
      </c>
      <c r="X2120" s="11">
        <v>44.872</v>
      </c>
      <c r="Y2120" s="11">
        <v>16.686</v>
      </c>
      <c r="Z2120" s="11">
        <v>4.2279999999999998</v>
      </c>
      <c r="AA2120" s="11">
        <v>0.60599999999999998</v>
      </c>
      <c r="AB2120" s="11">
        <v>5.5E-2</v>
      </c>
      <c r="AC2120" s="11">
        <v>3.0000000000000001E-3</v>
      </c>
    </row>
    <row r="2121" spans="1:29" ht="11.5">
      <c r="A2121" s="15">
        <v>2104</v>
      </c>
      <c r="B2121" s="13" t="s">
        <v>1059</v>
      </c>
      <c r="C2121" s="14" t="s">
        <v>1208</v>
      </c>
      <c r="D2121" s="12"/>
      <c r="E2121" s="12">
        <v>104</v>
      </c>
      <c r="F2121" s="13" t="s">
        <v>1110</v>
      </c>
      <c r="G2121" s="12">
        <v>920</v>
      </c>
      <c r="H2121" s="12">
        <v>1965</v>
      </c>
      <c r="I2121" s="11">
        <v>1972.607</v>
      </c>
      <c r="J2121" s="11">
        <v>1652.107</v>
      </c>
      <c r="K2121" s="11">
        <v>1410.5139999999999</v>
      </c>
      <c r="L2121" s="11">
        <v>1068.4449999999999</v>
      </c>
      <c r="M2121" s="11">
        <v>918.52499999999998</v>
      </c>
      <c r="N2121" s="11">
        <v>850.67200000000003</v>
      </c>
      <c r="O2121" s="11">
        <v>810.35799999999995</v>
      </c>
      <c r="P2121" s="11">
        <v>716.25099999999998</v>
      </c>
      <c r="Q2121" s="11">
        <v>608.20500000000004</v>
      </c>
      <c r="R2121" s="11">
        <v>529.26599999999996</v>
      </c>
      <c r="S2121" s="11">
        <v>417.42099999999999</v>
      </c>
      <c r="T2121" s="11">
        <v>334.70299999999997</v>
      </c>
      <c r="U2121" s="11">
        <v>256.83300000000003</v>
      </c>
      <c r="V2121" s="11">
        <v>171.10599999999999</v>
      </c>
      <c r="W2121" s="11">
        <v>103.438</v>
      </c>
      <c r="X2121" s="11">
        <v>51.993000000000002</v>
      </c>
      <c r="Y2121" s="11">
        <v>19.486999999999998</v>
      </c>
      <c r="Z2121" s="11">
        <v>4.9870000000000001</v>
      </c>
      <c r="AA2121" s="11">
        <v>0.76800000000000002</v>
      </c>
      <c r="AB2121" s="11">
        <v>6.3E-2</v>
      </c>
      <c r="AC2121" s="11">
        <v>4.0000000000000001E-3</v>
      </c>
    </row>
    <row r="2122" spans="1:29" ht="11.5">
      <c r="A2122" s="15">
        <v>2105</v>
      </c>
      <c r="B2122" s="13" t="s">
        <v>1059</v>
      </c>
      <c r="C2122" s="14" t="s">
        <v>1208</v>
      </c>
      <c r="D2122" s="12"/>
      <c r="E2122" s="12">
        <v>104</v>
      </c>
      <c r="F2122" s="13" t="s">
        <v>1110</v>
      </c>
      <c r="G2122" s="12">
        <v>920</v>
      </c>
      <c r="H2122" s="12">
        <v>1970</v>
      </c>
      <c r="I2122" s="11">
        <v>2239.373</v>
      </c>
      <c r="J2122" s="11">
        <v>1858.2940000000001</v>
      </c>
      <c r="K2122" s="11">
        <v>1614.4549999999999</v>
      </c>
      <c r="L2122" s="11">
        <v>1378.68</v>
      </c>
      <c r="M2122" s="11">
        <v>1033.2809999999999</v>
      </c>
      <c r="N2122" s="11">
        <v>881.024</v>
      </c>
      <c r="O2122" s="11">
        <v>812.178</v>
      </c>
      <c r="P2122" s="11">
        <v>767.57</v>
      </c>
      <c r="Q2122" s="11">
        <v>670.43899999999996</v>
      </c>
      <c r="R2122" s="11">
        <v>561.03800000000001</v>
      </c>
      <c r="S2122" s="11">
        <v>477.78399999999999</v>
      </c>
      <c r="T2122" s="11">
        <v>364.99900000000002</v>
      </c>
      <c r="U2122" s="11">
        <v>278.709</v>
      </c>
      <c r="V2122" s="11">
        <v>198.297</v>
      </c>
      <c r="W2122" s="11">
        <v>118.255</v>
      </c>
      <c r="X2122" s="11">
        <v>59.844000000000001</v>
      </c>
      <c r="Y2122" s="11">
        <v>23.08</v>
      </c>
      <c r="Z2122" s="11">
        <v>5.9790000000000001</v>
      </c>
      <c r="AA2122" s="11">
        <v>0.93300000000000005</v>
      </c>
      <c r="AB2122" s="11">
        <v>8.3000000000000004E-2</v>
      </c>
      <c r="AC2122" s="11">
        <v>4.0000000000000001E-3</v>
      </c>
    </row>
    <row r="2123" spans="1:29" ht="11.5">
      <c r="A2123" s="15">
        <v>2106</v>
      </c>
      <c r="B2123" s="13" t="s">
        <v>1059</v>
      </c>
      <c r="C2123" s="14" t="s">
        <v>1208</v>
      </c>
      <c r="D2123" s="12"/>
      <c r="E2123" s="12">
        <v>104</v>
      </c>
      <c r="F2123" s="13" t="s">
        <v>1110</v>
      </c>
      <c r="G2123" s="12">
        <v>920</v>
      </c>
      <c r="H2123" s="12">
        <v>1975</v>
      </c>
      <c r="I2123" s="11">
        <v>2434.8620000000001</v>
      </c>
      <c r="J2123" s="11">
        <v>2126.3739999999998</v>
      </c>
      <c r="K2123" s="11">
        <v>1819.7159999999999</v>
      </c>
      <c r="L2123" s="11">
        <v>1581.0530000000001</v>
      </c>
      <c r="M2123" s="11">
        <v>1336.933</v>
      </c>
      <c r="N2123" s="11">
        <v>994.53399999999999</v>
      </c>
      <c r="O2123" s="11">
        <v>844.49599999999998</v>
      </c>
      <c r="P2123" s="11">
        <v>772.85299999999995</v>
      </c>
      <c r="Q2123" s="11">
        <v>722.37599999999998</v>
      </c>
      <c r="R2123" s="11">
        <v>622.24900000000002</v>
      </c>
      <c r="S2123" s="11">
        <v>510.041</v>
      </c>
      <c r="T2123" s="11">
        <v>421.16199999999998</v>
      </c>
      <c r="U2123" s="11">
        <v>306.875</v>
      </c>
      <c r="V2123" s="11">
        <v>217.815</v>
      </c>
      <c r="W2123" s="11">
        <v>139.12799999999999</v>
      </c>
      <c r="X2123" s="11">
        <v>69.790999999999997</v>
      </c>
      <c r="Y2123" s="11">
        <v>27.263000000000002</v>
      </c>
      <c r="Z2123" s="11">
        <v>7.3029999999999999</v>
      </c>
      <c r="AA2123" s="11">
        <v>1.1579999999999999</v>
      </c>
      <c r="AB2123" s="11">
        <v>0.104</v>
      </c>
      <c r="AC2123" s="11">
        <v>6.0000000000000001E-3</v>
      </c>
    </row>
    <row r="2124" spans="1:29" ht="11.5">
      <c r="A2124" s="15">
        <v>2107</v>
      </c>
      <c r="B2124" s="13" t="s">
        <v>1059</v>
      </c>
      <c r="C2124" s="14" t="s">
        <v>1208</v>
      </c>
      <c r="D2124" s="12"/>
      <c r="E2124" s="12">
        <v>104</v>
      </c>
      <c r="F2124" s="13" t="s">
        <v>1110</v>
      </c>
      <c r="G2124" s="12">
        <v>920</v>
      </c>
      <c r="H2124" s="12">
        <v>1980</v>
      </c>
      <c r="I2124" s="11">
        <v>2610.154</v>
      </c>
      <c r="J2124" s="11">
        <v>2327.2660000000001</v>
      </c>
      <c r="K2124" s="11">
        <v>2085.8240000000001</v>
      </c>
      <c r="L2124" s="11">
        <v>1784.8140000000001</v>
      </c>
      <c r="M2124" s="11">
        <v>1536.3889999999999</v>
      </c>
      <c r="N2124" s="11">
        <v>1290.194</v>
      </c>
      <c r="O2124" s="11">
        <v>956.154</v>
      </c>
      <c r="P2124" s="11">
        <v>806.40800000000002</v>
      </c>
      <c r="Q2124" s="11">
        <v>730.37699999999995</v>
      </c>
      <c r="R2124" s="11">
        <v>673.63099999999997</v>
      </c>
      <c r="S2124" s="11">
        <v>568.75300000000004</v>
      </c>
      <c r="T2124" s="11">
        <v>452.41699999999997</v>
      </c>
      <c r="U2124" s="11">
        <v>356.73700000000002</v>
      </c>
      <c r="V2124" s="11">
        <v>242.07599999999999</v>
      </c>
      <c r="W2124" s="11">
        <v>154.59</v>
      </c>
      <c r="X2124" s="11">
        <v>83.355000000000004</v>
      </c>
      <c r="Y2124" s="11">
        <v>32.42</v>
      </c>
      <c r="Z2124" s="11">
        <v>8.827</v>
      </c>
      <c r="AA2124" s="11">
        <v>1.4530000000000001</v>
      </c>
      <c r="AB2124" s="11">
        <v>0.13100000000000001</v>
      </c>
      <c r="AC2124" s="11">
        <v>7.0000000000000001E-3</v>
      </c>
    </row>
    <row r="2125" spans="1:29" ht="11.5">
      <c r="A2125" s="15">
        <v>2108</v>
      </c>
      <c r="B2125" s="13" t="s">
        <v>1059</v>
      </c>
      <c r="C2125" s="14" t="s">
        <v>1208</v>
      </c>
      <c r="D2125" s="12"/>
      <c r="E2125" s="12">
        <v>104</v>
      </c>
      <c r="F2125" s="13" t="s">
        <v>1110</v>
      </c>
      <c r="G2125" s="12">
        <v>920</v>
      </c>
      <c r="H2125" s="12">
        <v>1985</v>
      </c>
      <c r="I2125" s="11">
        <v>2745.9560000000001</v>
      </c>
      <c r="J2125" s="11">
        <v>2508.9479999999999</v>
      </c>
      <c r="K2125" s="11">
        <v>2286.5169999999998</v>
      </c>
      <c r="L2125" s="11">
        <v>2045.2470000000001</v>
      </c>
      <c r="M2125" s="11">
        <v>1730.7850000000001</v>
      </c>
      <c r="N2125" s="11">
        <v>1479.5740000000001</v>
      </c>
      <c r="O2125" s="11">
        <v>1238.694</v>
      </c>
      <c r="P2125" s="11">
        <v>912.42899999999997</v>
      </c>
      <c r="Q2125" s="11">
        <v>762.721</v>
      </c>
      <c r="R2125" s="11">
        <v>682.60699999999997</v>
      </c>
      <c r="S2125" s="11">
        <v>617.90499999999997</v>
      </c>
      <c r="T2125" s="11">
        <v>506.90800000000002</v>
      </c>
      <c r="U2125" s="11">
        <v>385.54199999999997</v>
      </c>
      <c r="V2125" s="11">
        <v>283.66199999999998</v>
      </c>
      <c r="W2125" s="11">
        <v>173.51400000000001</v>
      </c>
      <c r="X2125" s="11">
        <v>93.813999999999993</v>
      </c>
      <c r="Y2125" s="11">
        <v>39.289000000000001</v>
      </c>
      <c r="Z2125" s="11">
        <v>10.715999999999999</v>
      </c>
      <c r="AA2125" s="11">
        <v>1.794</v>
      </c>
      <c r="AB2125" s="11">
        <v>0.16700000000000001</v>
      </c>
      <c r="AC2125" s="11">
        <v>8.9999999999999993E-3</v>
      </c>
    </row>
    <row r="2126" spans="1:29" ht="11.5">
      <c r="A2126" s="15">
        <v>2109</v>
      </c>
      <c r="B2126" s="13" t="s">
        <v>1059</v>
      </c>
      <c r="C2126" s="14" t="s">
        <v>1208</v>
      </c>
      <c r="D2126" s="12"/>
      <c r="E2126" s="12">
        <v>104</v>
      </c>
      <c r="F2126" s="13" t="s">
        <v>1110</v>
      </c>
      <c r="G2126" s="12">
        <v>920</v>
      </c>
      <c r="H2126" s="12">
        <v>1990</v>
      </c>
      <c r="I2126" s="11">
        <v>2647.1210000000001</v>
      </c>
      <c r="J2126" s="11">
        <v>2652.2759999999998</v>
      </c>
      <c r="K2126" s="11">
        <v>2468.3560000000002</v>
      </c>
      <c r="L2126" s="11">
        <v>2239.8690000000001</v>
      </c>
      <c r="M2126" s="11">
        <v>1977.74</v>
      </c>
      <c r="N2126" s="11">
        <v>1661.9380000000001</v>
      </c>
      <c r="O2126" s="11">
        <v>1418.1780000000001</v>
      </c>
      <c r="P2126" s="11">
        <v>1182.4280000000001</v>
      </c>
      <c r="Q2126" s="11">
        <v>863.71</v>
      </c>
      <c r="R2126" s="11">
        <v>714.18</v>
      </c>
      <c r="S2126" s="11">
        <v>628.173</v>
      </c>
      <c r="T2126" s="11">
        <v>553.30200000000002</v>
      </c>
      <c r="U2126" s="11">
        <v>434.63</v>
      </c>
      <c r="V2126" s="11">
        <v>309.04399999999998</v>
      </c>
      <c r="W2126" s="11">
        <v>205.411</v>
      </c>
      <c r="X2126" s="11">
        <v>106.699</v>
      </c>
      <c r="Y2126" s="11">
        <v>44.994</v>
      </c>
      <c r="Z2126" s="11">
        <v>13.269</v>
      </c>
      <c r="AA2126" s="11">
        <v>2.2290000000000001</v>
      </c>
      <c r="AB2126" s="11">
        <v>0.21199999999999999</v>
      </c>
      <c r="AC2126" s="11">
        <v>1.2E-2</v>
      </c>
    </row>
    <row r="2127" spans="1:29" ht="11.5">
      <c r="A2127" s="15">
        <v>2110</v>
      </c>
      <c r="B2127" s="13" t="s">
        <v>1059</v>
      </c>
      <c r="C2127" s="14" t="s">
        <v>1208</v>
      </c>
      <c r="D2127" s="12"/>
      <c r="E2127" s="12">
        <v>104</v>
      </c>
      <c r="F2127" s="13" t="s">
        <v>1110</v>
      </c>
      <c r="G2127" s="12">
        <v>920</v>
      </c>
      <c r="H2127" s="12">
        <v>1995</v>
      </c>
      <c r="I2127" s="11">
        <v>2532.96</v>
      </c>
      <c r="J2127" s="11">
        <v>2562.2750000000001</v>
      </c>
      <c r="K2127" s="11">
        <v>2608.078</v>
      </c>
      <c r="L2127" s="11">
        <v>2395.2629999999999</v>
      </c>
      <c r="M2127" s="11">
        <v>2123.63</v>
      </c>
      <c r="N2127" s="11">
        <v>1859.961</v>
      </c>
      <c r="O2127" s="11">
        <v>1564.0740000000001</v>
      </c>
      <c r="P2127" s="11">
        <v>1335.259</v>
      </c>
      <c r="Q2127" s="11">
        <v>1109.1079999999999</v>
      </c>
      <c r="R2127" s="11">
        <v>801.84100000000001</v>
      </c>
      <c r="S2127" s="11">
        <v>653.23699999999997</v>
      </c>
      <c r="T2127" s="11">
        <v>560.72500000000002</v>
      </c>
      <c r="U2127" s="11">
        <v>474.29399999999998</v>
      </c>
      <c r="V2127" s="11">
        <v>349.07900000000001</v>
      </c>
      <c r="W2127" s="11">
        <v>224.55600000000001</v>
      </c>
      <c r="X2127" s="11">
        <v>126.998</v>
      </c>
      <c r="Y2127" s="11">
        <v>51.384999999999998</v>
      </c>
      <c r="Z2127" s="11">
        <v>15.452999999999999</v>
      </c>
      <c r="AA2127" s="11">
        <v>2.81</v>
      </c>
      <c r="AB2127" s="11">
        <v>0.26600000000000001</v>
      </c>
      <c r="AC2127" s="11">
        <v>1.4999999999999999E-2</v>
      </c>
    </row>
    <row r="2128" spans="1:29" ht="11.5">
      <c r="A2128" s="15">
        <v>2111</v>
      </c>
      <c r="B2128" s="13" t="s">
        <v>1059</v>
      </c>
      <c r="C2128" s="14" t="s">
        <v>1208</v>
      </c>
      <c r="D2128" s="12"/>
      <c r="E2128" s="12">
        <v>104</v>
      </c>
      <c r="F2128" s="13" t="s">
        <v>1110</v>
      </c>
      <c r="G2128" s="12">
        <v>920</v>
      </c>
      <c r="H2128" s="12">
        <v>2000</v>
      </c>
      <c r="I2128" s="11">
        <v>2618.9270000000001</v>
      </c>
      <c r="J2128" s="11">
        <v>2466.4029999999998</v>
      </c>
      <c r="K2128" s="11">
        <v>2524.64</v>
      </c>
      <c r="L2128" s="11">
        <v>2535.1329999999998</v>
      </c>
      <c r="M2128" s="11">
        <v>2276.5830000000001</v>
      </c>
      <c r="N2128" s="11">
        <v>2003.412</v>
      </c>
      <c r="O2128" s="11">
        <v>1758.52</v>
      </c>
      <c r="P2128" s="11">
        <v>1479.0340000000001</v>
      </c>
      <c r="Q2128" s="11">
        <v>1258.8420000000001</v>
      </c>
      <c r="R2128" s="11">
        <v>1037.3889999999999</v>
      </c>
      <c r="S2128" s="11">
        <v>737.47199999999998</v>
      </c>
      <c r="T2128" s="11">
        <v>586.01400000000001</v>
      </c>
      <c r="U2128" s="11">
        <v>483.40499999999997</v>
      </c>
      <c r="V2128" s="11">
        <v>383.92899999999997</v>
      </c>
      <c r="W2128" s="11">
        <v>256.14499999999998</v>
      </c>
      <c r="X2128" s="11">
        <v>140.55500000000001</v>
      </c>
      <c r="Y2128" s="11">
        <v>61.695</v>
      </c>
      <c r="Z2128" s="11">
        <v>17.949000000000002</v>
      </c>
      <c r="AA2128" s="11">
        <v>3.331</v>
      </c>
      <c r="AB2128" s="11">
        <v>0.34100000000000003</v>
      </c>
      <c r="AC2128" s="11">
        <v>1.9E-2</v>
      </c>
    </row>
    <row r="2129" spans="1:29" ht="11.5">
      <c r="A2129" s="15">
        <v>2112</v>
      </c>
      <c r="B2129" s="13" t="s">
        <v>1059</v>
      </c>
      <c r="C2129" s="14" t="s">
        <v>1208</v>
      </c>
      <c r="D2129" s="12"/>
      <c r="E2129" s="12">
        <v>104</v>
      </c>
      <c r="F2129" s="13" t="s">
        <v>1110</v>
      </c>
      <c r="G2129" s="12">
        <v>920</v>
      </c>
      <c r="H2129" s="12">
        <v>2005</v>
      </c>
      <c r="I2129" s="11">
        <v>2683.1309999999999</v>
      </c>
      <c r="J2129" s="11">
        <v>2549.7060000000001</v>
      </c>
      <c r="K2129" s="11">
        <v>2425.194</v>
      </c>
      <c r="L2129" s="11">
        <v>2425.3609999999999</v>
      </c>
      <c r="M2129" s="11">
        <v>2364.4540000000002</v>
      </c>
      <c r="N2129" s="11">
        <v>2106.3359999999998</v>
      </c>
      <c r="O2129" s="11">
        <v>1864.39</v>
      </c>
      <c r="P2129" s="11">
        <v>1645.616</v>
      </c>
      <c r="Q2129" s="11">
        <v>1383.943</v>
      </c>
      <c r="R2129" s="11">
        <v>1172.338</v>
      </c>
      <c r="S2129" s="11">
        <v>953.60900000000004</v>
      </c>
      <c r="T2129" s="11">
        <v>660.66099999999994</v>
      </c>
      <c r="U2129" s="11">
        <v>505.03800000000001</v>
      </c>
      <c r="V2129" s="11">
        <v>392.05900000000003</v>
      </c>
      <c r="W2129" s="11">
        <v>283.03800000000001</v>
      </c>
      <c r="X2129" s="11">
        <v>161.464</v>
      </c>
      <c r="Y2129" s="11">
        <v>69.337999999999994</v>
      </c>
      <c r="Z2129" s="11">
        <v>21.917000000000002</v>
      </c>
      <c r="AA2129" s="11">
        <v>3.9350000000000001</v>
      </c>
      <c r="AB2129" s="11">
        <v>0.41199999999999998</v>
      </c>
      <c r="AC2129" s="11">
        <v>2.5000000000000001E-2</v>
      </c>
    </row>
    <row r="2130" spans="1:29" ht="11.5">
      <c r="A2130" s="15">
        <v>2113</v>
      </c>
      <c r="B2130" s="13" t="s">
        <v>1059</v>
      </c>
      <c r="C2130" s="14" t="s">
        <v>1208</v>
      </c>
      <c r="D2130" s="12"/>
      <c r="E2130" s="12">
        <v>104</v>
      </c>
      <c r="F2130" s="13" t="s">
        <v>1110</v>
      </c>
      <c r="G2130" s="12">
        <v>920</v>
      </c>
      <c r="H2130" s="12">
        <v>2010</v>
      </c>
      <c r="I2130" s="11">
        <v>2495.5050000000001</v>
      </c>
      <c r="J2130" s="11">
        <v>2628.7919999999999</v>
      </c>
      <c r="K2130" s="11">
        <v>2515.0369999999998</v>
      </c>
      <c r="L2130" s="11">
        <v>2340.9870000000001</v>
      </c>
      <c r="M2130" s="11">
        <v>2194.9789999999998</v>
      </c>
      <c r="N2130" s="11">
        <v>2108.3249999999998</v>
      </c>
      <c r="O2130" s="11">
        <v>1982.2170000000001</v>
      </c>
      <c r="P2130" s="11">
        <v>1761.6220000000001</v>
      </c>
      <c r="Q2130" s="11">
        <v>1554.6010000000001</v>
      </c>
      <c r="R2130" s="11">
        <v>1299.2270000000001</v>
      </c>
      <c r="S2130" s="11">
        <v>1086.03</v>
      </c>
      <c r="T2130" s="11">
        <v>862.54200000000003</v>
      </c>
      <c r="U2130" s="11">
        <v>573.84699999999998</v>
      </c>
      <c r="V2130" s="11">
        <v>412.64299999999997</v>
      </c>
      <c r="W2130" s="11">
        <v>291.36099999999999</v>
      </c>
      <c r="X2130" s="11">
        <v>180.39</v>
      </c>
      <c r="Y2130" s="11">
        <v>80.131</v>
      </c>
      <c r="Z2130" s="11">
        <v>24.893999999999998</v>
      </c>
      <c r="AA2130" s="11">
        <v>4.8579999999999997</v>
      </c>
      <c r="AB2130" s="11">
        <v>0.49</v>
      </c>
      <c r="AC2130" s="11">
        <v>0.03</v>
      </c>
    </row>
    <row r="2131" spans="1:29" ht="11.5">
      <c r="A2131" s="15">
        <v>2114</v>
      </c>
      <c r="B2131" s="13" t="s">
        <v>1059</v>
      </c>
      <c r="C2131" s="14" t="s">
        <v>1208</v>
      </c>
      <c r="D2131" s="12"/>
      <c r="E2131" s="12">
        <v>104</v>
      </c>
      <c r="F2131" s="13" t="s">
        <v>1110</v>
      </c>
      <c r="G2131" s="12">
        <v>920</v>
      </c>
      <c r="H2131" s="12">
        <v>2015</v>
      </c>
      <c r="I2131" s="11">
        <v>2305.7939999999999</v>
      </c>
      <c r="J2131" s="11">
        <v>2457.625</v>
      </c>
      <c r="K2131" s="11">
        <v>2604.5859999999998</v>
      </c>
      <c r="L2131" s="11">
        <v>2475.9520000000002</v>
      </c>
      <c r="M2131" s="11">
        <v>2279.7179999999998</v>
      </c>
      <c r="N2131" s="11">
        <v>2101.6689999999999</v>
      </c>
      <c r="O2131" s="11">
        <v>2001.4169999999999</v>
      </c>
      <c r="P2131" s="11">
        <v>1872.498</v>
      </c>
      <c r="Q2131" s="11">
        <v>1701.604</v>
      </c>
      <c r="R2131" s="11">
        <v>1489.3</v>
      </c>
      <c r="S2131" s="11">
        <v>1225.7619999999999</v>
      </c>
      <c r="T2131" s="11">
        <v>999.60299999999995</v>
      </c>
      <c r="U2131" s="11">
        <v>763.69799999999998</v>
      </c>
      <c r="V2131" s="11">
        <v>478.55500000000001</v>
      </c>
      <c r="W2131" s="11">
        <v>313.62099999999998</v>
      </c>
      <c r="X2131" s="11">
        <v>190.81700000000001</v>
      </c>
      <c r="Y2131" s="11">
        <v>93.513999999999996</v>
      </c>
      <c r="Z2131" s="11">
        <v>29.524999999999999</v>
      </c>
      <c r="AA2131" s="11">
        <v>5.665</v>
      </c>
      <c r="AB2131" s="11">
        <v>0.61799999999999999</v>
      </c>
      <c r="AC2131" s="11">
        <v>3.5999999999999997E-2</v>
      </c>
    </row>
    <row r="2132" spans="1:29" ht="11.5">
      <c r="A2132" s="15">
        <v>2115</v>
      </c>
      <c r="B2132" s="13" t="s">
        <v>1059</v>
      </c>
      <c r="C2132" s="14" t="s">
        <v>1208</v>
      </c>
      <c r="D2132" s="12"/>
      <c r="E2132" s="12">
        <v>104</v>
      </c>
      <c r="F2132" s="13" t="s">
        <v>1110</v>
      </c>
      <c r="G2132" s="12">
        <v>920</v>
      </c>
      <c r="H2132" s="12">
        <v>2020</v>
      </c>
      <c r="I2132" s="11">
        <v>2276.58</v>
      </c>
      <c r="J2132" s="11">
        <v>2271.6439999999998</v>
      </c>
      <c r="K2132" s="11">
        <v>2432.6990000000001</v>
      </c>
      <c r="L2132" s="11">
        <v>2540.64</v>
      </c>
      <c r="M2132" s="11">
        <v>2366.5259999999998</v>
      </c>
      <c r="N2132" s="11">
        <v>2170.4810000000002</v>
      </c>
      <c r="O2132" s="11">
        <v>2011.88</v>
      </c>
      <c r="P2132" s="11">
        <v>1925.3620000000001</v>
      </c>
      <c r="Q2132" s="11">
        <v>1801.758</v>
      </c>
      <c r="R2132" s="11">
        <v>1628.4449999999999</v>
      </c>
      <c r="S2132" s="11">
        <v>1407.402</v>
      </c>
      <c r="T2132" s="11">
        <v>1132.4949999999999</v>
      </c>
      <c r="U2132" s="11">
        <v>890.61800000000005</v>
      </c>
      <c r="V2132" s="11">
        <v>642.95399999999995</v>
      </c>
      <c r="W2132" s="11">
        <v>367.99299999999999</v>
      </c>
      <c r="X2132" s="11">
        <v>208.61199999999999</v>
      </c>
      <c r="Y2132" s="11">
        <v>100.973</v>
      </c>
      <c r="Z2132" s="11">
        <v>35.433</v>
      </c>
      <c r="AA2132" s="11">
        <v>6.9109999999999996</v>
      </c>
      <c r="AB2132" s="11">
        <v>0.73799999999999999</v>
      </c>
      <c r="AC2132" s="11">
        <v>4.5999999999999999E-2</v>
      </c>
    </row>
    <row r="2133" spans="1:29" ht="11.5">
      <c r="A2133" s="15">
        <v>2116</v>
      </c>
      <c r="B2133" s="13" t="s">
        <v>1059</v>
      </c>
      <c r="C2133" s="14" t="s">
        <v>1209</v>
      </c>
      <c r="D2133" s="12"/>
      <c r="E2133" s="12">
        <v>608</v>
      </c>
      <c r="F2133" s="13" t="s">
        <v>1110</v>
      </c>
      <c r="G2133" s="12">
        <v>920</v>
      </c>
      <c r="H2133" s="12">
        <v>1950</v>
      </c>
      <c r="I2133" s="11">
        <v>1684.329</v>
      </c>
      <c r="J2133" s="11">
        <v>1354.518</v>
      </c>
      <c r="K2133" s="11">
        <v>1118.9760000000001</v>
      </c>
      <c r="L2133" s="11">
        <v>964.28200000000004</v>
      </c>
      <c r="M2133" s="11">
        <v>716.88099999999997</v>
      </c>
      <c r="N2133" s="11">
        <v>636.21199999999999</v>
      </c>
      <c r="O2133" s="11">
        <v>550.60400000000004</v>
      </c>
      <c r="P2133" s="11">
        <v>518.596</v>
      </c>
      <c r="Q2133" s="11">
        <v>466.70800000000003</v>
      </c>
      <c r="R2133" s="11">
        <v>361.06299999999999</v>
      </c>
      <c r="S2133" s="11">
        <v>282.95400000000001</v>
      </c>
      <c r="T2133" s="11">
        <v>191.97499999999999</v>
      </c>
      <c r="U2133" s="11">
        <v>143.232</v>
      </c>
      <c r="V2133" s="11">
        <v>107.417</v>
      </c>
      <c r="W2133" s="11">
        <v>75.09</v>
      </c>
      <c r="X2133" s="11">
        <v>43.82</v>
      </c>
      <c r="Y2133" s="11">
        <v>16.34</v>
      </c>
      <c r="Z2133" s="11">
        <v>5.298</v>
      </c>
      <c r="AA2133" s="11">
        <v>1.0669999999999999</v>
      </c>
      <c r="AB2133" s="11">
        <v>0.11799999999999999</v>
      </c>
      <c r="AC2133" s="11">
        <v>6.0000000000000001E-3</v>
      </c>
    </row>
    <row r="2134" spans="1:29" ht="11.5">
      <c r="A2134" s="15">
        <v>2117</v>
      </c>
      <c r="B2134" s="13" t="s">
        <v>1059</v>
      </c>
      <c r="C2134" s="14" t="s">
        <v>1209</v>
      </c>
      <c r="D2134" s="12"/>
      <c r="E2134" s="12">
        <v>608</v>
      </c>
      <c r="F2134" s="13" t="s">
        <v>1110</v>
      </c>
      <c r="G2134" s="12">
        <v>920</v>
      </c>
      <c r="H2134" s="12">
        <v>1955</v>
      </c>
      <c r="I2134" s="11">
        <v>2251.0500000000002</v>
      </c>
      <c r="J2134" s="11">
        <v>1628.1369999999999</v>
      </c>
      <c r="K2134" s="11">
        <v>1334.7760000000001</v>
      </c>
      <c r="L2134" s="11">
        <v>1104.617</v>
      </c>
      <c r="M2134" s="11">
        <v>944.96100000000001</v>
      </c>
      <c r="N2134" s="11">
        <v>699.697</v>
      </c>
      <c r="O2134" s="11">
        <v>620.20799999999997</v>
      </c>
      <c r="P2134" s="11">
        <v>534.86099999999999</v>
      </c>
      <c r="Q2134" s="11">
        <v>500.36799999999999</v>
      </c>
      <c r="R2134" s="11">
        <v>445.59199999999998</v>
      </c>
      <c r="S2134" s="11">
        <v>338.93799999999999</v>
      </c>
      <c r="T2134" s="11">
        <v>258.49799999999999</v>
      </c>
      <c r="U2134" s="11">
        <v>168.15600000000001</v>
      </c>
      <c r="V2134" s="11">
        <v>117.779</v>
      </c>
      <c r="W2134" s="11">
        <v>79.957999999999998</v>
      </c>
      <c r="X2134" s="11">
        <v>47.667999999999999</v>
      </c>
      <c r="Y2134" s="11">
        <v>22.039000000000001</v>
      </c>
      <c r="Z2134" s="11">
        <v>4.5510000000000002</v>
      </c>
      <c r="AA2134" s="11">
        <v>0.85099999999999998</v>
      </c>
      <c r="AB2134" s="11">
        <v>9.0999999999999998E-2</v>
      </c>
      <c r="AC2134" s="11">
        <v>6.0000000000000001E-3</v>
      </c>
    </row>
    <row r="2135" spans="1:29" ht="11.5">
      <c r="A2135" s="15">
        <v>2118</v>
      </c>
      <c r="B2135" s="13" t="s">
        <v>1059</v>
      </c>
      <c r="C2135" s="14" t="s">
        <v>1209</v>
      </c>
      <c r="D2135" s="12"/>
      <c r="E2135" s="12">
        <v>608</v>
      </c>
      <c r="F2135" s="13" t="s">
        <v>1110</v>
      </c>
      <c r="G2135" s="12">
        <v>920</v>
      </c>
      <c r="H2135" s="12">
        <v>1960</v>
      </c>
      <c r="I2135" s="11">
        <v>2548.3609999999999</v>
      </c>
      <c r="J2135" s="11">
        <v>2185.9899999999998</v>
      </c>
      <c r="K2135" s="11">
        <v>1607.212</v>
      </c>
      <c r="L2135" s="11">
        <v>1319.461</v>
      </c>
      <c r="M2135" s="11">
        <v>1084.7909999999999</v>
      </c>
      <c r="N2135" s="11">
        <v>924.55700000000002</v>
      </c>
      <c r="O2135" s="11">
        <v>683.63</v>
      </c>
      <c r="P2135" s="11">
        <v>603.721</v>
      </c>
      <c r="Q2135" s="11">
        <v>517.09199999999998</v>
      </c>
      <c r="R2135" s="11">
        <v>478.66500000000002</v>
      </c>
      <c r="S2135" s="11">
        <v>419.17</v>
      </c>
      <c r="T2135" s="11">
        <v>310.49599999999998</v>
      </c>
      <c r="U2135" s="11">
        <v>227.29</v>
      </c>
      <c r="V2135" s="11">
        <v>138.94499999999999</v>
      </c>
      <c r="W2135" s="11">
        <v>88.320999999999998</v>
      </c>
      <c r="X2135" s="11">
        <v>51.34</v>
      </c>
      <c r="Y2135" s="11">
        <v>24.242999999999999</v>
      </c>
      <c r="Z2135" s="11">
        <v>6.09</v>
      </c>
      <c r="AA2135" s="11">
        <v>0.70699999999999996</v>
      </c>
      <c r="AB2135" s="11">
        <v>6.9000000000000006E-2</v>
      </c>
      <c r="AC2135" s="11">
        <v>5.0000000000000001E-3</v>
      </c>
    </row>
    <row r="2136" spans="1:29" ht="11.5">
      <c r="A2136" s="15">
        <v>2119</v>
      </c>
      <c r="B2136" s="13" t="s">
        <v>1059</v>
      </c>
      <c r="C2136" s="14" t="s">
        <v>1209</v>
      </c>
      <c r="D2136" s="12"/>
      <c r="E2136" s="12">
        <v>608</v>
      </c>
      <c r="F2136" s="13" t="s">
        <v>1110</v>
      </c>
      <c r="G2136" s="12">
        <v>920</v>
      </c>
      <c r="H2136" s="12">
        <v>1965</v>
      </c>
      <c r="I2136" s="11">
        <v>2868.7939999999999</v>
      </c>
      <c r="J2136" s="11">
        <v>2484.7890000000002</v>
      </c>
      <c r="K2136" s="11">
        <v>2161.0889999999999</v>
      </c>
      <c r="L2136" s="11">
        <v>1590.7070000000001</v>
      </c>
      <c r="M2136" s="11">
        <v>1298.297</v>
      </c>
      <c r="N2136" s="11">
        <v>1063.7249999999999</v>
      </c>
      <c r="O2136" s="11">
        <v>905.2</v>
      </c>
      <c r="P2136" s="11">
        <v>666.75300000000004</v>
      </c>
      <c r="Q2136" s="11">
        <v>584.798</v>
      </c>
      <c r="R2136" s="11">
        <v>495.625</v>
      </c>
      <c r="S2136" s="11">
        <v>451.22300000000001</v>
      </c>
      <c r="T2136" s="11">
        <v>385.04700000000003</v>
      </c>
      <c r="U2136" s="11">
        <v>274.029</v>
      </c>
      <c r="V2136" s="11">
        <v>188.68199999999999</v>
      </c>
      <c r="W2136" s="11">
        <v>104.925</v>
      </c>
      <c r="X2136" s="11">
        <v>57.317999999999998</v>
      </c>
      <c r="Y2136" s="11">
        <v>26.373999999999999</v>
      </c>
      <c r="Z2136" s="11">
        <v>6.8550000000000004</v>
      </c>
      <c r="AA2136" s="11">
        <v>0.96599999999999997</v>
      </c>
      <c r="AB2136" s="11">
        <v>5.8999999999999997E-2</v>
      </c>
      <c r="AC2136" s="11">
        <v>4.0000000000000001E-3</v>
      </c>
    </row>
    <row r="2137" spans="1:29" ht="11.5">
      <c r="A2137" s="15">
        <v>2120</v>
      </c>
      <c r="B2137" s="13" t="s">
        <v>1059</v>
      </c>
      <c r="C2137" s="14" t="s">
        <v>1209</v>
      </c>
      <c r="D2137" s="12"/>
      <c r="E2137" s="12">
        <v>608</v>
      </c>
      <c r="F2137" s="13" t="s">
        <v>1110</v>
      </c>
      <c r="G2137" s="12">
        <v>920</v>
      </c>
      <c r="H2137" s="12">
        <v>1970</v>
      </c>
      <c r="I2137" s="11">
        <v>3172.819</v>
      </c>
      <c r="J2137" s="11">
        <v>2804.05</v>
      </c>
      <c r="K2137" s="11">
        <v>2456.8910000000001</v>
      </c>
      <c r="L2137" s="11">
        <v>2125.2069999999999</v>
      </c>
      <c r="M2137" s="11">
        <v>1538.46</v>
      </c>
      <c r="N2137" s="11">
        <v>1246.9079999999999</v>
      </c>
      <c r="O2137" s="11">
        <v>1021.4640000000001</v>
      </c>
      <c r="P2137" s="11">
        <v>869.05499999999995</v>
      </c>
      <c r="Q2137" s="11">
        <v>636.66700000000003</v>
      </c>
      <c r="R2137" s="11">
        <v>554.45299999999997</v>
      </c>
      <c r="S2137" s="11">
        <v>463.08</v>
      </c>
      <c r="T2137" s="11">
        <v>411.72699999999998</v>
      </c>
      <c r="U2137" s="11">
        <v>338.02499999999998</v>
      </c>
      <c r="V2137" s="11">
        <v>226.32300000000001</v>
      </c>
      <c r="W2137" s="11">
        <v>141.922</v>
      </c>
      <c r="X2137" s="11">
        <v>67.912000000000006</v>
      </c>
      <c r="Y2137" s="11">
        <v>29.125</v>
      </c>
      <c r="Z2137" s="11">
        <v>8.0259999999999998</v>
      </c>
      <c r="AA2137" s="11">
        <v>1.212</v>
      </c>
      <c r="AB2137" s="11">
        <v>9.1999999999999998E-2</v>
      </c>
      <c r="AC2137" s="11">
        <v>3.0000000000000001E-3</v>
      </c>
    </row>
    <row r="2138" spans="1:29" ht="11.5">
      <c r="A2138" s="15">
        <v>2121</v>
      </c>
      <c r="B2138" s="13" t="s">
        <v>1059</v>
      </c>
      <c r="C2138" s="14" t="s">
        <v>1209</v>
      </c>
      <c r="D2138" s="12"/>
      <c r="E2138" s="12">
        <v>608</v>
      </c>
      <c r="F2138" s="13" t="s">
        <v>1110</v>
      </c>
      <c r="G2138" s="12">
        <v>920</v>
      </c>
      <c r="H2138" s="12">
        <v>1975</v>
      </c>
      <c r="I2138" s="11">
        <v>3510.8960000000002</v>
      </c>
      <c r="J2138" s="11">
        <v>3111.9009999999998</v>
      </c>
      <c r="K2138" s="11">
        <v>2776.1579999999999</v>
      </c>
      <c r="L2138" s="11">
        <v>2421.9209999999998</v>
      </c>
      <c r="M2138" s="11">
        <v>2069.9560000000001</v>
      </c>
      <c r="N2138" s="11">
        <v>1486.576</v>
      </c>
      <c r="O2138" s="11">
        <v>1203.644</v>
      </c>
      <c r="P2138" s="11">
        <v>984.38</v>
      </c>
      <c r="Q2138" s="11">
        <v>834.07500000000005</v>
      </c>
      <c r="R2138" s="11">
        <v>604.95699999999999</v>
      </c>
      <c r="S2138" s="11">
        <v>518.82000000000005</v>
      </c>
      <c r="T2138" s="11">
        <v>422.65300000000002</v>
      </c>
      <c r="U2138" s="11">
        <v>361.54399999999998</v>
      </c>
      <c r="V2138" s="11">
        <v>279.52600000000001</v>
      </c>
      <c r="W2138" s="11">
        <v>170.78399999999999</v>
      </c>
      <c r="X2138" s="11">
        <v>92.66</v>
      </c>
      <c r="Y2138" s="11">
        <v>35.018999999999998</v>
      </c>
      <c r="Z2138" s="11">
        <v>9.6170000000000009</v>
      </c>
      <c r="AA2138" s="11">
        <v>1.603</v>
      </c>
      <c r="AB2138" s="11">
        <v>0.13300000000000001</v>
      </c>
      <c r="AC2138" s="11">
        <v>6.0000000000000001E-3</v>
      </c>
    </row>
    <row r="2139" spans="1:29" ht="11.5">
      <c r="A2139" s="15">
        <v>2122</v>
      </c>
      <c r="B2139" s="13" t="s">
        <v>1059</v>
      </c>
      <c r="C2139" s="14" t="s">
        <v>1209</v>
      </c>
      <c r="D2139" s="12"/>
      <c r="E2139" s="12">
        <v>608</v>
      </c>
      <c r="F2139" s="13" t="s">
        <v>1110</v>
      </c>
      <c r="G2139" s="12">
        <v>920</v>
      </c>
      <c r="H2139" s="12">
        <v>1980</v>
      </c>
      <c r="I2139" s="11">
        <v>3920.223</v>
      </c>
      <c r="J2139" s="11">
        <v>3441.6819999999998</v>
      </c>
      <c r="K2139" s="11">
        <v>3083.096</v>
      </c>
      <c r="L2139" s="11">
        <v>2735.6779999999999</v>
      </c>
      <c r="M2139" s="11">
        <v>2355.6770000000001</v>
      </c>
      <c r="N2139" s="11">
        <v>2001.4469999999999</v>
      </c>
      <c r="O2139" s="11">
        <v>1432.6569999999999</v>
      </c>
      <c r="P2139" s="11">
        <v>1158.135</v>
      </c>
      <c r="Q2139" s="11">
        <v>943.26700000000005</v>
      </c>
      <c r="R2139" s="11">
        <v>792.53200000000004</v>
      </c>
      <c r="S2139" s="11">
        <v>564.97</v>
      </c>
      <c r="T2139" s="11">
        <v>472.73899999999998</v>
      </c>
      <c r="U2139" s="11">
        <v>370.40800000000002</v>
      </c>
      <c r="V2139" s="11">
        <v>298.52499999999998</v>
      </c>
      <c r="W2139" s="11">
        <v>211.05500000000001</v>
      </c>
      <c r="X2139" s="11">
        <v>111.946</v>
      </c>
      <c r="Y2139" s="11">
        <v>48.16</v>
      </c>
      <c r="Z2139" s="11">
        <v>12.505000000000001</v>
      </c>
      <c r="AA2139" s="11">
        <v>2.165</v>
      </c>
      <c r="AB2139" s="11">
        <v>0.20599999999999999</v>
      </c>
      <c r="AC2139" s="11">
        <v>0.01</v>
      </c>
    </row>
    <row r="2140" spans="1:29" ht="11.5">
      <c r="A2140" s="15">
        <v>2123</v>
      </c>
      <c r="B2140" s="13" t="s">
        <v>1059</v>
      </c>
      <c r="C2140" s="14" t="s">
        <v>1209</v>
      </c>
      <c r="D2140" s="12"/>
      <c r="E2140" s="12">
        <v>608</v>
      </c>
      <c r="F2140" s="13" t="s">
        <v>1110</v>
      </c>
      <c r="G2140" s="12">
        <v>920</v>
      </c>
      <c r="H2140" s="12">
        <v>1985</v>
      </c>
      <c r="I2140" s="11">
        <v>4342.2740000000003</v>
      </c>
      <c r="J2140" s="11">
        <v>3855.0740000000001</v>
      </c>
      <c r="K2140" s="11">
        <v>3414.9639999999999</v>
      </c>
      <c r="L2140" s="11">
        <v>3051.3449999999998</v>
      </c>
      <c r="M2140" s="11">
        <v>2684.1019999999999</v>
      </c>
      <c r="N2140" s="11">
        <v>2300.1689999999999</v>
      </c>
      <c r="O2140" s="11">
        <v>1951.143</v>
      </c>
      <c r="P2140" s="11">
        <v>1391.2550000000001</v>
      </c>
      <c r="Q2140" s="11">
        <v>1118.425</v>
      </c>
      <c r="R2140" s="11">
        <v>901.76400000000001</v>
      </c>
      <c r="S2140" s="11">
        <v>744.57299999999998</v>
      </c>
      <c r="T2140" s="11">
        <v>516.87</v>
      </c>
      <c r="U2140" s="11">
        <v>415.72300000000001</v>
      </c>
      <c r="V2140" s="11">
        <v>306.57900000000001</v>
      </c>
      <c r="W2140" s="11">
        <v>226.072</v>
      </c>
      <c r="X2140" s="11">
        <v>139.20500000000001</v>
      </c>
      <c r="Y2140" s="11">
        <v>58.947000000000003</v>
      </c>
      <c r="Z2140" s="11">
        <v>17.725999999999999</v>
      </c>
      <c r="AA2140" s="11">
        <v>2.9289999999999998</v>
      </c>
      <c r="AB2140" s="11">
        <v>0.29399999999999998</v>
      </c>
      <c r="AC2140" s="11">
        <v>1.6E-2</v>
      </c>
    </row>
    <row r="2141" spans="1:29" ht="11.5">
      <c r="A2141" s="15">
        <v>2124</v>
      </c>
      <c r="B2141" s="13" t="s">
        <v>1059</v>
      </c>
      <c r="C2141" s="14" t="s">
        <v>1209</v>
      </c>
      <c r="D2141" s="12"/>
      <c r="E2141" s="12">
        <v>608</v>
      </c>
      <c r="F2141" s="13" t="s">
        <v>1110</v>
      </c>
      <c r="G2141" s="12">
        <v>920</v>
      </c>
      <c r="H2141" s="12">
        <v>1990</v>
      </c>
      <c r="I2141" s="11">
        <v>4833.22</v>
      </c>
      <c r="J2141" s="11">
        <v>4287.9009999999998</v>
      </c>
      <c r="K2141" s="11">
        <v>3827.5010000000002</v>
      </c>
      <c r="L2141" s="11">
        <v>3376.0479999999998</v>
      </c>
      <c r="M2141" s="11">
        <v>2985.5619999999999</v>
      </c>
      <c r="N2141" s="11">
        <v>2612.982</v>
      </c>
      <c r="O2141" s="11">
        <v>2236.364</v>
      </c>
      <c r="P2141" s="11">
        <v>1892.7070000000001</v>
      </c>
      <c r="Q2141" s="11">
        <v>1341.2570000000001</v>
      </c>
      <c r="R2141" s="11">
        <v>1067.5940000000001</v>
      </c>
      <c r="S2141" s="11">
        <v>845.72900000000004</v>
      </c>
      <c r="T2141" s="11">
        <v>680.39</v>
      </c>
      <c r="U2141" s="11">
        <v>453.69799999999998</v>
      </c>
      <c r="V2141" s="11">
        <v>343.55399999999997</v>
      </c>
      <c r="W2141" s="11">
        <v>232.065</v>
      </c>
      <c r="X2141" s="11">
        <v>149.53299999999999</v>
      </c>
      <c r="Y2141" s="11">
        <v>73.683000000000007</v>
      </c>
      <c r="Z2141" s="11">
        <v>23.077999999999999</v>
      </c>
      <c r="AA2141" s="11">
        <v>4.54</v>
      </c>
      <c r="AB2141" s="11">
        <v>0.44800000000000001</v>
      </c>
      <c r="AC2141" s="11">
        <v>2.5999999999999999E-2</v>
      </c>
    </row>
    <row r="2142" spans="1:29" ht="11.5">
      <c r="A2142" s="15">
        <v>2125</v>
      </c>
      <c r="B2142" s="13" t="s">
        <v>1059</v>
      </c>
      <c r="C2142" s="14" t="s">
        <v>1209</v>
      </c>
      <c r="D2142" s="12"/>
      <c r="E2142" s="12">
        <v>608</v>
      </c>
      <c r="F2142" s="13" t="s">
        <v>1110</v>
      </c>
      <c r="G2142" s="12">
        <v>920</v>
      </c>
      <c r="H2142" s="12">
        <v>1995</v>
      </c>
      <c r="I2142" s="11">
        <v>5151.9260000000004</v>
      </c>
      <c r="J2142" s="11">
        <v>4777.5129999999999</v>
      </c>
      <c r="K2142" s="11">
        <v>4259.3940000000002</v>
      </c>
      <c r="L2142" s="11">
        <v>3775.5410000000002</v>
      </c>
      <c r="M2142" s="11">
        <v>3286.2930000000001</v>
      </c>
      <c r="N2142" s="11">
        <v>2890.03</v>
      </c>
      <c r="O2142" s="11">
        <v>2528.5360000000001</v>
      </c>
      <c r="P2142" s="11">
        <v>2161.5210000000002</v>
      </c>
      <c r="Q2142" s="11">
        <v>1822.1320000000001</v>
      </c>
      <c r="R2142" s="11">
        <v>1277.3969999999999</v>
      </c>
      <c r="S2142" s="11">
        <v>998.96600000000001</v>
      </c>
      <c r="T2142" s="11">
        <v>771.06600000000003</v>
      </c>
      <c r="U2142" s="11">
        <v>596.44399999999996</v>
      </c>
      <c r="V2142" s="11">
        <v>374.15199999999999</v>
      </c>
      <c r="W2142" s="11">
        <v>259.923</v>
      </c>
      <c r="X2142" s="11">
        <v>153.83699999999999</v>
      </c>
      <c r="Y2142" s="11">
        <v>79.382000000000005</v>
      </c>
      <c r="Z2142" s="11">
        <v>30.175999999999998</v>
      </c>
      <c r="AA2142" s="11">
        <v>6.2439999999999998</v>
      </c>
      <c r="AB2142" s="11">
        <v>0.73799999999999999</v>
      </c>
      <c r="AC2142" s="11">
        <v>4.2999999999999997E-2</v>
      </c>
    </row>
    <row r="2143" spans="1:29" ht="11.5">
      <c r="A2143" s="15">
        <v>2126</v>
      </c>
      <c r="B2143" s="13" t="s">
        <v>1059</v>
      </c>
      <c r="C2143" s="14" t="s">
        <v>1209</v>
      </c>
      <c r="D2143" s="12"/>
      <c r="E2143" s="12">
        <v>608</v>
      </c>
      <c r="F2143" s="13" t="s">
        <v>1110</v>
      </c>
      <c r="G2143" s="12">
        <v>920</v>
      </c>
      <c r="H2143" s="12">
        <v>2000</v>
      </c>
      <c r="I2143" s="11">
        <v>5504.9560000000001</v>
      </c>
      <c r="J2143" s="11">
        <v>5098.433</v>
      </c>
      <c r="K2143" s="11">
        <v>4747.0649999999996</v>
      </c>
      <c r="L2143" s="11">
        <v>4194.67</v>
      </c>
      <c r="M2143" s="11">
        <v>3661.5770000000002</v>
      </c>
      <c r="N2143" s="11">
        <v>3167.2460000000001</v>
      </c>
      <c r="O2143" s="11">
        <v>2786.7820000000002</v>
      </c>
      <c r="P2143" s="11">
        <v>2438.556</v>
      </c>
      <c r="Q2143" s="11">
        <v>2078.5230000000001</v>
      </c>
      <c r="R2143" s="11">
        <v>1737.3689999999999</v>
      </c>
      <c r="S2143" s="11">
        <v>1195.6400000000001</v>
      </c>
      <c r="T2143" s="11">
        <v>911.59400000000005</v>
      </c>
      <c r="U2143" s="11">
        <v>677.26</v>
      </c>
      <c r="V2143" s="11">
        <v>494.35700000000003</v>
      </c>
      <c r="W2143" s="11">
        <v>285.27100000000002</v>
      </c>
      <c r="X2143" s="11">
        <v>174.89699999999999</v>
      </c>
      <c r="Y2143" s="11">
        <v>83.587000000000003</v>
      </c>
      <c r="Z2143" s="11">
        <v>33.436</v>
      </c>
      <c r="AA2143" s="11">
        <v>8.48</v>
      </c>
      <c r="AB2143" s="11">
        <v>1.0609999999999999</v>
      </c>
      <c r="AC2143" s="11">
        <v>7.3999999999999996E-2</v>
      </c>
    </row>
    <row r="2144" spans="1:29" ht="11.5">
      <c r="A2144" s="15">
        <v>2127</v>
      </c>
      <c r="B2144" s="13" t="s">
        <v>1059</v>
      </c>
      <c r="C2144" s="14" t="s">
        <v>1209</v>
      </c>
      <c r="D2144" s="12"/>
      <c r="E2144" s="12">
        <v>608</v>
      </c>
      <c r="F2144" s="13" t="s">
        <v>1110</v>
      </c>
      <c r="G2144" s="12">
        <v>920</v>
      </c>
      <c r="H2144" s="12">
        <v>2005</v>
      </c>
      <c r="I2144" s="11">
        <v>5855.7160000000003</v>
      </c>
      <c r="J2144" s="11">
        <v>5450.9070000000002</v>
      </c>
      <c r="K2144" s="11">
        <v>5065.6589999999997</v>
      </c>
      <c r="L2144" s="11">
        <v>4661.6639999999998</v>
      </c>
      <c r="M2144" s="11">
        <v>4042.1849999999999</v>
      </c>
      <c r="N2144" s="11">
        <v>3503.9079999999999</v>
      </c>
      <c r="O2144" s="11">
        <v>3033.8919999999998</v>
      </c>
      <c r="P2144" s="11">
        <v>2674.0790000000002</v>
      </c>
      <c r="Q2144" s="11">
        <v>2336.9450000000002</v>
      </c>
      <c r="R2144" s="11">
        <v>1976.825</v>
      </c>
      <c r="S2144" s="11">
        <v>1624.998</v>
      </c>
      <c r="T2144" s="11">
        <v>1088.925</v>
      </c>
      <c r="U2144" s="11">
        <v>799.22500000000002</v>
      </c>
      <c r="V2144" s="11">
        <v>560.35699999999997</v>
      </c>
      <c r="W2144" s="11">
        <v>377.29599999999999</v>
      </c>
      <c r="X2144" s="11">
        <v>192.505</v>
      </c>
      <c r="Y2144" s="11">
        <v>95.471999999999994</v>
      </c>
      <c r="Z2144" s="11">
        <v>35.161000000000001</v>
      </c>
      <c r="AA2144" s="11">
        <v>9.3940000000000001</v>
      </c>
      <c r="AB2144" s="11">
        <v>1.4330000000000001</v>
      </c>
      <c r="AC2144" s="11">
        <v>0.106</v>
      </c>
    </row>
    <row r="2145" spans="1:29" ht="11.5">
      <c r="A2145" s="15">
        <v>2128</v>
      </c>
      <c r="B2145" s="13" t="s">
        <v>1059</v>
      </c>
      <c r="C2145" s="14" t="s">
        <v>1209</v>
      </c>
      <c r="D2145" s="12"/>
      <c r="E2145" s="12">
        <v>608</v>
      </c>
      <c r="F2145" s="13" t="s">
        <v>1110</v>
      </c>
      <c r="G2145" s="12">
        <v>920</v>
      </c>
      <c r="H2145" s="12">
        <v>2010</v>
      </c>
      <c r="I2145" s="11">
        <v>5641.7740000000003</v>
      </c>
      <c r="J2145" s="11">
        <v>5471.09</v>
      </c>
      <c r="K2145" s="11">
        <v>5317.1549999999997</v>
      </c>
      <c r="L2145" s="11">
        <v>4981.152</v>
      </c>
      <c r="M2145" s="11">
        <v>4340.8959999999997</v>
      </c>
      <c r="N2145" s="11">
        <v>3809.7350000000001</v>
      </c>
      <c r="O2145" s="11">
        <v>3468.15</v>
      </c>
      <c r="P2145" s="11">
        <v>3073.27</v>
      </c>
      <c r="Q2145" s="11">
        <v>2774.6909999999998</v>
      </c>
      <c r="R2145" s="11">
        <v>2369.5929999999998</v>
      </c>
      <c r="S2145" s="11">
        <v>1957.2739999999999</v>
      </c>
      <c r="T2145" s="11">
        <v>1496.413</v>
      </c>
      <c r="U2145" s="11">
        <v>1057.9059999999999</v>
      </c>
      <c r="V2145" s="11">
        <v>687.40499999999997</v>
      </c>
      <c r="W2145" s="11">
        <v>489.90100000000001</v>
      </c>
      <c r="X2145" s="11">
        <v>288.154</v>
      </c>
      <c r="Y2145" s="11">
        <v>121.14100000000001</v>
      </c>
      <c r="Z2145" s="11">
        <v>40.340000000000003</v>
      </c>
      <c r="AA2145" s="11">
        <v>9.9320000000000004</v>
      </c>
      <c r="AB2145" s="11">
        <v>1.591</v>
      </c>
      <c r="AC2145" s="11">
        <v>0.14299999999999999</v>
      </c>
    </row>
    <row r="2146" spans="1:29" ht="11.5">
      <c r="A2146" s="15">
        <v>2129</v>
      </c>
      <c r="B2146" s="13" t="s">
        <v>1059</v>
      </c>
      <c r="C2146" s="14" t="s">
        <v>1209</v>
      </c>
      <c r="D2146" s="12"/>
      <c r="E2146" s="12">
        <v>608</v>
      </c>
      <c r="F2146" s="13" t="s">
        <v>1110</v>
      </c>
      <c r="G2146" s="12">
        <v>920</v>
      </c>
      <c r="H2146" s="12">
        <v>2015</v>
      </c>
      <c r="I2146" s="11">
        <v>5889.335</v>
      </c>
      <c r="J2146" s="11">
        <v>5599.4960000000001</v>
      </c>
      <c r="K2146" s="11">
        <v>5447.5550000000003</v>
      </c>
      <c r="L2146" s="11">
        <v>5265.1090000000004</v>
      </c>
      <c r="M2146" s="11">
        <v>4886.3440000000001</v>
      </c>
      <c r="N2146" s="11">
        <v>4236.8950000000004</v>
      </c>
      <c r="O2146" s="11">
        <v>3713.6750000000002</v>
      </c>
      <c r="P2146" s="11">
        <v>3375.7820000000002</v>
      </c>
      <c r="Q2146" s="11">
        <v>2979.0880000000002</v>
      </c>
      <c r="R2146" s="11">
        <v>2663.9380000000001</v>
      </c>
      <c r="S2146" s="11">
        <v>2232.9679999999998</v>
      </c>
      <c r="T2146" s="11">
        <v>1796.5440000000001</v>
      </c>
      <c r="U2146" s="11">
        <v>1321.9570000000001</v>
      </c>
      <c r="V2146" s="11">
        <v>882.32299999999998</v>
      </c>
      <c r="W2146" s="11">
        <v>530.46</v>
      </c>
      <c r="X2146" s="11">
        <v>337.315</v>
      </c>
      <c r="Y2146" s="11">
        <v>163.261</v>
      </c>
      <c r="Z2146" s="11">
        <v>52.845999999999997</v>
      </c>
      <c r="AA2146" s="11">
        <v>11.913</v>
      </c>
      <c r="AB2146" s="11">
        <v>1.784</v>
      </c>
      <c r="AC2146" s="11">
        <v>0.17199999999999999</v>
      </c>
    </row>
    <row r="2147" spans="1:29" ht="11.5">
      <c r="A2147" s="15">
        <v>2130</v>
      </c>
      <c r="B2147" s="13" t="s">
        <v>1059</v>
      </c>
      <c r="C2147" s="14" t="s">
        <v>1209</v>
      </c>
      <c r="D2147" s="12"/>
      <c r="E2147" s="12">
        <v>608</v>
      </c>
      <c r="F2147" s="13" t="s">
        <v>1110</v>
      </c>
      <c r="G2147" s="12">
        <v>920</v>
      </c>
      <c r="H2147" s="12">
        <v>2020</v>
      </c>
      <c r="I2147" s="11">
        <v>5450.6329999999998</v>
      </c>
      <c r="J2147" s="11">
        <v>5846.0720000000001</v>
      </c>
      <c r="K2147" s="11">
        <v>5578.2510000000002</v>
      </c>
      <c r="L2147" s="11">
        <v>5407.6589999999997</v>
      </c>
      <c r="M2147" s="11">
        <v>5191.7550000000001</v>
      </c>
      <c r="N2147" s="11">
        <v>4807.6109999999999</v>
      </c>
      <c r="O2147" s="11">
        <v>4166.7780000000002</v>
      </c>
      <c r="P2147" s="11">
        <v>3644.549</v>
      </c>
      <c r="Q2147" s="11">
        <v>3297.3409999999999</v>
      </c>
      <c r="R2147" s="11">
        <v>2883.7220000000002</v>
      </c>
      <c r="S2147" s="11">
        <v>2538.9430000000002</v>
      </c>
      <c r="T2147" s="11">
        <v>2075.8620000000001</v>
      </c>
      <c r="U2147" s="11">
        <v>1614.771</v>
      </c>
      <c r="V2147" s="11">
        <v>1137.0170000000001</v>
      </c>
      <c r="W2147" s="11">
        <v>709.61599999999999</v>
      </c>
      <c r="X2147" s="11">
        <v>381.08</v>
      </c>
      <c r="Y2147" s="11">
        <v>202.363</v>
      </c>
      <c r="Z2147" s="11">
        <v>75.334999999999994</v>
      </c>
      <c r="AA2147" s="11">
        <v>16.873000000000001</v>
      </c>
      <c r="AB2147" s="11">
        <v>2.375</v>
      </c>
      <c r="AC2147" s="11">
        <v>0.219</v>
      </c>
    </row>
    <row r="2148" spans="1:29" ht="11.5">
      <c r="A2148" s="15">
        <v>2131</v>
      </c>
      <c r="B2148" s="13" t="s">
        <v>1059</v>
      </c>
      <c r="C2148" s="14" t="s">
        <v>1210</v>
      </c>
      <c r="D2148" s="12"/>
      <c r="E2148" s="12">
        <v>702</v>
      </c>
      <c r="F2148" s="13" t="s">
        <v>1110</v>
      </c>
      <c r="G2148" s="12">
        <v>920</v>
      </c>
      <c r="H2148" s="12">
        <v>1950</v>
      </c>
      <c r="I2148" s="11">
        <v>84.900999999999996</v>
      </c>
      <c r="J2148" s="11">
        <v>66.998999999999995</v>
      </c>
      <c r="K2148" s="11">
        <v>57.801000000000002</v>
      </c>
      <c r="L2148" s="11">
        <v>49.2</v>
      </c>
      <c r="M2148" s="11">
        <v>44.000999999999998</v>
      </c>
      <c r="N2148" s="11">
        <v>43.801000000000002</v>
      </c>
      <c r="O2148" s="11">
        <v>45.5</v>
      </c>
      <c r="P2148" s="11">
        <v>41</v>
      </c>
      <c r="Q2148" s="11">
        <v>33.5</v>
      </c>
      <c r="R2148" s="11">
        <v>25.2</v>
      </c>
      <c r="S2148" s="11">
        <v>14.699</v>
      </c>
      <c r="T2148" s="11">
        <v>7.4009999999999998</v>
      </c>
      <c r="U2148" s="11">
        <v>5.9</v>
      </c>
      <c r="V2148" s="11">
        <v>4.2</v>
      </c>
      <c r="W2148" s="11">
        <v>2</v>
      </c>
      <c r="X2148" s="11">
        <v>1.7</v>
      </c>
      <c r="Y2148" s="11">
        <v>0.97299999999999998</v>
      </c>
      <c r="Z2148" s="11">
        <v>0.38900000000000001</v>
      </c>
      <c r="AA2148" s="11">
        <v>0.113</v>
      </c>
      <c r="AB2148" s="11">
        <v>2.3E-2</v>
      </c>
      <c r="AC2148" s="11">
        <v>3.0000000000000001E-3</v>
      </c>
    </row>
    <row r="2149" spans="1:29" ht="11.5">
      <c r="A2149" s="15">
        <v>2132</v>
      </c>
      <c r="B2149" s="13" t="s">
        <v>1059</v>
      </c>
      <c r="C2149" s="14" t="s">
        <v>1210</v>
      </c>
      <c r="D2149" s="12"/>
      <c r="E2149" s="12">
        <v>702</v>
      </c>
      <c r="F2149" s="13" t="s">
        <v>1110</v>
      </c>
      <c r="G2149" s="12">
        <v>920</v>
      </c>
      <c r="H2149" s="12">
        <v>1955</v>
      </c>
      <c r="I2149" s="11">
        <v>121.164</v>
      </c>
      <c r="J2149" s="11">
        <v>86.393000000000001</v>
      </c>
      <c r="K2149" s="11">
        <v>69.819999999999993</v>
      </c>
      <c r="L2149" s="11">
        <v>64.700999999999993</v>
      </c>
      <c r="M2149" s="11">
        <v>58.698999999999998</v>
      </c>
      <c r="N2149" s="11">
        <v>53.298999999999999</v>
      </c>
      <c r="O2149" s="11">
        <v>50.098999999999997</v>
      </c>
      <c r="P2149" s="11">
        <v>48.6</v>
      </c>
      <c r="Q2149" s="11">
        <v>42.8</v>
      </c>
      <c r="R2149" s="11">
        <v>34.299999999999997</v>
      </c>
      <c r="S2149" s="11">
        <v>24.597999999999999</v>
      </c>
      <c r="T2149" s="11">
        <v>14.002000000000001</v>
      </c>
      <c r="U2149" s="11">
        <v>6.7990000000000004</v>
      </c>
      <c r="V2149" s="11">
        <v>5.0999999999999996</v>
      </c>
      <c r="W2149" s="11">
        <v>2.8</v>
      </c>
      <c r="X2149" s="11">
        <v>1.8</v>
      </c>
      <c r="Y2149" s="11">
        <v>1.0680000000000001</v>
      </c>
      <c r="Z2149" s="11">
        <v>0.32200000000000001</v>
      </c>
      <c r="AA2149" s="11">
        <v>8.5000000000000006E-2</v>
      </c>
      <c r="AB2149" s="11">
        <v>1.4999999999999999E-2</v>
      </c>
      <c r="AC2149" s="11">
        <v>2E-3</v>
      </c>
    </row>
    <row r="2150" spans="1:29" ht="11.5">
      <c r="A2150" s="15">
        <v>2133</v>
      </c>
      <c r="B2150" s="13" t="s">
        <v>1059</v>
      </c>
      <c r="C2150" s="14" t="s">
        <v>1210</v>
      </c>
      <c r="D2150" s="12"/>
      <c r="E2150" s="12">
        <v>702</v>
      </c>
      <c r="F2150" s="13" t="s">
        <v>1110</v>
      </c>
      <c r="G2150" s="12">
        <v>920</v>
      </c>
      <c r="H2150" s="12">
        <v>1960</v>
      </c>
      <c r="I2150" s="11">
        <v>155.798</v>
      </c>
      <c r="J2150" s="11">
        <v>120.456</v>
      </c>
      <c r="K2150" s="11">
        <v>87.628</v>
      </c>
      <c r="L2150" s="11">
        <v>74.722999999999999</v>
      </c>
      <c r="M2150" s="11">
        <v>71.900999999999996</v>
      </c>
      <c r="N2150" s="11">
        <v>65.899000000000001</v>
      </c>
      <c r="O2150" s="11">
        <v>57.899000000000001</v>
      </c>
      <c r="P2150" s="11">
        <v>52.000999999999998</v>
      </c>
      <c r="Q2150" s="11">
        <v>49.3</v>
      </c>
      <c r="R2150" s="11">
        <v>42.7</v>
      </c>
      <c r="S2150" s="11">
        <v>33.000999999999998</v>
      </c>
      <c r="T2150" s="11">
        <v>23.1</v>
      </c>
      <c r="U2150" s="11">
        <v>12.701000000000001</v>
      </c>
      <c r="V2150" s="11">
        <v>5.8979999999999997</v>
      </c>
      <c r="W2150" s="11">
        <v>3.9</v>
      </c>
      <c r="X2150" s="11">
        <v>2.1</v>
      </c>
      <c r="Y2150" s="11">
        <v>0.98199999999999998</v>
      </c>
      <c r="Z2150" s="11">
        <v>0.28100000000000003</v>
      </c>
      <c r="AA2150" s="11">
        <v>4.5999999999999999E-2</v>
      </c>
      <c r="AB2150" s="11">
        <v>7.0000000000000001E-3</v>
      </c>
      <c r="AC2150" s="11">
        <v>1E-3</v>
      </c>
    </row>
    <row r="2151" spans="1:29" ht="11.5">
      <c r="A2151" s="15">
        <v>2134</v>
      </c>
      <c r="B2151" s="13" t="s">
        <v>1059</v>
      </c>
      <c r="C2151" s="14" t="s">
        <v>1210</v>
      </c>
      <c r="D2151" s="12"/>
      <c r="E2151" s="12">
        <v>702</v>
      </c>
      <c r="F2151" s="13" t="s">
        <v>1110</v>
      </c>
      <c r="G2151" s="12">
        <v>920</v>
      </c>
      <c r="H2151" s="12">
        <v>1965</v>
      </c>
      <c r="I2151" s="11">
        <v>144.89599999999999</v>
      </c>
      <c r="J2151" s="11">
        <v>153.256</v>
      </c>
      <c r="K2151" s="11">
        <v>123.1</v>
      </c>
      <c r="L2151" s="11">
        <v>97.632999999999996</v>
      </c>
      <c r="M2151" s="11">
        <v>69.322000000000003</v>
      </c>
      <c r="N2151" s="11">
        <v>69.299000000000007</v>
      </c>
      <c r="O2151" s="11">
        <v>62.298999999999999</v>
      </c>
      <c r="P2151" s="11">
        <v>55.098999999999997</v>
      </c>
      <c r="Q2151" s="11">
        <v>45.398000000000003</v>
      </c>
      <c r="R2151" s="11">
        <v>42.399000000000001</v>
      </c>
      <c r="S2151" s="11">
        <v>38.4</v>
      </c>
      <c r="T2151" s="11">
        <v>27.701000000000001</v>
      </c>
      <c r="U2151" s="11">
        <v>19.3</v>
      </c>
      <c r="V2151" s="11">
        <v>10.500999999999999</v>
      </c>
      <c r="W2151" s="11">
        <v>5.5979999999999999</v>
      </c>
      <c r="X2151" s="11">
        <v>2.8</v>
      </c>
      <c r="Y2151" s="11">
        <v>1.1259999999999999</v>
      </c>
      <c r="Z2151" s="11">
        <v>0.249</v>
      </c>
      <c r="AA2151" s="11">
        <v>3.7999999999999999E-2</v>
      </c>
      <c r="AB2151" s="11">
        <v>3.0000000000000001E-3</v>
      </c>
      <c r="AC2151" s="11">
        <v>0</v>
      </c>
    </row>
    <row r="2152" spans="1:29" ht="11.5">
      <c r="A2152" s="15">
        <v>2135</v>
      </c>
      <c r="B2152" s="13" t="s">
        <v>1059</v>
      </c>
      <c r="C2152" s="14" t="s">
        <v>1210</v>
      </c>
      <c r="D2152" s="12"/>
      <c r="E2152" s="12">
        <v>702</v>
      </c>
      <c r="F2152" s="13" t="s">
        <v>1110</v>
      </c>
      <c r="G2152" s="12">
        <v>920</v>
      </c>
      <c r="H2152" s="12">
        <v>1970</v>
      </c>
      <c r="I2152" s="11">
        <v>120.96</v>
      </c>
      <c r="J2152" s="11">
        <v>143.33699999999999</v>
      </c>
      <c r="K2152" s="11">
        <v>148.49799999999999</v>
      </c>
      <c r="L2152" s="11">
        <v>126.11199999999999</v>
      </c>
      <c r="M2152" s="11">
        <v>103.233</v>
      </c>
      <c r="N2152" s="11">
        <v>66.521000000000001</v>
      </c>
      <c r="O2152" s="11">
        <v>68.498999999999995</v>
      </c>
      <c r="P2152" s="11">
        <v>58.399000000000001</v>
      </c>
      <c r="Q2152" s="11">
        <v>53.999000000000002</v>
      </c>
      <c r="R2152" s="11">
        <v>44.097000000000001</v>
      </c>
      <c r="S2152" s="11">
        <v>37.798999999999999</v>
      </c>
      <c r="T2152" s="11">
        <v>34</v>
      </c>
      <c r="U2152" s="11">
        <v>25</v>
      </c>
      <c r="V2152" s="11">
        <v>16.498999999999999</v>
      </c>
      <c r="W2152" s="11">
        <v>8.2989999999999995</v>
      </c>
      <c r="X2152" s="11">
        <v>3.9020000000000001</v>
      </c>
      <c r="Y2152" s="11">
        <v>1.4159999999999999</v>
      </c>
      <c r="Z2152" s="11">
        <v>0.318</v>
      </c>
      <c r="AA2152" s="11">
        <v>4.4999999999999998E-2</v>
      </c>
      <c r="AB2152" s="11">
        <v>4.0000000000000001E-3</v>
      </c>
      <c r="AC2152" s="11">
        <v>0</v>
      </c>
    </row>
    <row r="2153" spans="1:29" ht="11.5">
      <c r="A2153" s="15">
        <v>2136</v>
      </c>
      <c r="B2153" s="13" t="s">
        <v>1059</v>
      </c>
      <c r="C2153" s="14" t="s">
        <v>1210</v>
      </c>
      <c r="D2153" s="12"/>
      <c r="E2153" s="12">
        <v>702</v>
      </c>
      <c r="F2153" s="13" t="s">
        <v>1110</v>
      </c>
      <c r="G2153" s="12">
        <v>920</v>
      </c>
      <c r="H2153" s="12">
        <v>1975</v>
      </c>
      <c r="I2153" s="11">
        <v>115.33799999999999</v>
      </c>
      <c r="J2153" s="11">
        <v>120.28100000000001</v>
      </c>
      <c r="K2153" s="11">
        <v>145.19800000000001</v>
      </c>
      <c r="L2153" s="11">
        <v>150.41499999999999</v>
      </c>
      <c r="M2153" s="11">
        <v>127.31399999999999</v>
      </c>
      <c r="N2153" s="11">
        <v>105.033</v>
      </c>
      <c r="O2153" s="11">
        <v>67.522999999999996</v>
      </c>
      <c r="P2153" s="11">
        <v>67.498999999999995</v>
      </c>
      <c r="Q2153" s="11">
        <v>56.6</v>
      </c>
      <c r="R2153" s="11">
        <v>51.499000000000002</v>
      </c>
      <c r="S2153" s="11">
        <v>40.997999999999998</v>
      </c>
      <c r="T2153" s="11">
        <v>34.5</v>
      </c>
      <c r="U2153" s="11">
        <v>29.8</v>
      </c>
      <c r="V2153" s="11">
        <v>21.701000000000001</v>
      </c>
      <c r="W2153" s="11">
        <v>12.1</v>
      </c>
      <c r="X2153" s="11">
        <v>5.8</v>
      </c>
      <c r="Y2153" s="11">
        <v>2.3570000000000002</v>
      </c>
      <c r="Z2153" s="11">
        <v>0.40100000000000002</v>
      </c>
      <c r="AA2153" s="11">
        <v>4.9000000000000002E-2</v>
      </c>
      <c r="AB2153" s="11">
        <v>3.0000000000000001E-3</v>
      </c>
      <c r="AC2153" s="11">
        <v>0</v>
      </c>
    </row>
    <row r="2154" spans="1:29" ht="11.5">
      <c r="A2154" s="15">
        <v>2137</v>
      </c>
      <c r="B2154" s="13" t="s">
        <v>1059</v>
      </c>
      <c r="C2154" s="14" t="s">
        <v>1210</v>
      </c>
      <c r="D2154" s="12"/>
      <c r="E2154" s="12">
        <v>702</v>
      </c>
      <c r="F2154" s="13" t="s">
        <v>1110</v>
      </c>
      <c r="G2154" s="12">
        <v>920</v>
      </c>
      <c r="H2154" s="12">
        <v>1980</v>
      </c>
      <c r="I2154" s="11">
        <v>100.839</v>
      </c>
      <c r="J2154" s="11">
        <v>115.383</v>
      </c>
      <c r="K2154" s="11">
        <v>120.78100000000001</v>
      </c>
      <c r="L2154" s="11">
        <v>147.654</v>
      </c>
      <c r="M2154" s="11">
        <v>152.852</v>
      </c>
      <c r="N2154" s="11">
        <v>129.15100000000001</v>
      </c>
      <c r="O2154" s="11">
        <v>107.46299999999999</v>
      </c>
      <c r="P2154" s="11">
        <v>68.843999999999994</v>
      </c>
      <c r="Q2154" s="11">
        <v>66.513999999999996</v>
      </c>
      <c r="R2154" s="11">
        <v>54.715000000000003</v>
      </c>
      <c r="S2154" s="11">
        <v>48.311</v>
      </c>
      <c r="T2154" s="11">
        <v>37.006999999999998</v>
      </c>
      <c r="U2154" s="11">
        <v>29.81</v>
      </c>
      <c r="V2154" s="11">
        <v>23.704999999999998</v>
      </c>
      <c r="W2154" s="11">
        <v>16.073</v>
      </c>
      <c r="X2154" s="11">
        <v>7.12</v>
      </c>
      <c r="Y2154" s="11">
        <v>3.0979999999999999</v>
      </c>
      <c r="Z2154" s="11">
        <v>0.79600000000000004</v>
      </c>
      <c r="AA2154" s="11">
        <v>8.5000000000000006E-2</v>
      </c>
      <c r="AB2154" s="11">
        <v>5.0000000000000001E-3</v>
      </c>
      <c r="AC2154" s="11">
        <v>0</v>
      </c>
    </row>
    <row r="2155" spans="1:29" ht="11.5">
      <c r="A2155" s="15">
        <v>2138</v>
      </c>
      <c r="B2155" s="13" t="s">
        <v>1059</v>
      </c>
      <c r="C2155" s="14" t="s">
        <v>1210</v>
      </c>
      <c r="D2155" s="12"/>
      <c r="E2155" s="12">
        <v>702</v>
      </c>
      <c r="F2155" s="13" t="s">
        <v>1110</v>
      </c>
      <c r="G2155" s="12">
        <v>920</v>
      </c>
      <c r="H2155" s="12">
        <v>1985</v>
      </c>
      <c r="I2155" s="11">
        <v>110.873</v>
      </c>
      <c r="J2155" s="11">
        <v>106.917</v>
      </c>
      <c r="K2155" s="11">
        <v>121.824</v>
      </c>
      <c r="L2155" s="11">
        <v>128.07900000000001</v>
      </c>
      <c r="M2155" s="11">
        <v>155.32</v>
      </c>
      <c r="N2155" s="11">
        <v>160.512</v>
      </c>
      <c r="O2155" s="11">
        <v>135.91999999999999</v>
      </c>
      <c r="P2155" s="11">
        <v>112.73399999999999</v>
      </c>
      <c r="Q2155" s="11">
        <v>72.626999999999995</v>
      </c>
      <c r="R2155" s="11">
        <v>69</v>
      </c>
      <c r="S2155" s="11">
        <v>56.1</v>
      </c>
      <c r="T2155" s="11">
        <v>47.999000000000002</v>
      </c>
      <c r="U2155" s="11">
        <v>35.497</v>
      </c>
      <c r="V2155" s="11">
        <v>27.199000000000002</v>
      </c>
      <c r="W2155" s="11">
        <v>19.798999999999999</v>
      </c>
      <c r="X2155" s="11">
        <v>11.901</v>
      </c>
      <c r="Y2155" s="11">
        <v>4.1959999999999997</v>
      </c>
      <c r="Z2155" s="11">
        <v>1.1599999999999999</v>
      </c>
      <c r="AA2155" s="11">
        <v>0.187</v>
      </c>
      <c r="AB2155" s="11">
        <v>1.2E-2</v>
      </c>
      <c r="AC2155" s="11">
        <v>0</v>
      </c>
    </row>
    <row r="2156" spans="1:29" ht="11.5">
      <c r="A2156" s="15">
        <v>2139</v>
      </c>
      <c r="B2156" s="13" t="s">
        <v>1059</v>
      </c>
      <c r="C2156" s="14" t="s">
        <v>1210</v>
      </c>
      <c r="D2156" s="12"/>
      <c r="E2156" s="12">
        <v>702</v>
      </c>
      <c r="F2156" s="13" t="s">
        <v>1110</v>
      </c>
      <c r="G2156" s="12">
        <v>920</v>
      </c>
      <c r="H2156" s="12">
        <v>1990</v>
      </c>
      <c r="I2156" s="11">
        <v>118.202</v>
      </c>
      <c r="J2156" s="11">
        <v>109.776</v>
      </c>
      <c r="K2156" s="11">
        <v>107.267</v>
      </c>
      <c r="L2156" s="11">
        <v>128.684</v>
      </c>
      <c r="M2156" s="11">
        <v>152.91200000000001</v>
      </c>
      <c r="N2156" s="11">
        <v>172.14400000000001</v>
      </c>
      <c r="O2156" s="11">
        <v>169.982</v>
      </c>
      <c r="P2156" s="11">
        <v>142.58699999999999</v>
      </c>
      <c r="Q2156" s="11">
        <v>113.30200000000001</v>
      </c>
      <c r="R2156" s="11">
        <v>69.83</v>
      </c>
      <c r="S2156" s="11">
        <v>62.366</v>
      </c>
      <c r="T2156" s="11">
        <v>51.484999999999999</v>
      </c>
      <c r="U2156" s="11">
        <v>42.069000000000003</v>
      </c>
      <c r="V2156" s="11">
        <v>29.975999999999999</v>
      </c>
      <c r="W2156" s="11">
        <v>20.861999999999998</v>
      </c>
      <c r="X2156" s="11">
        <v>14.135999999999999</v>
      </c>
      <c r="Y2156" s="11">
        <v>7.694</v>
      </c>
      <c r="Z2156" s="11">
        <v>2.097</v>
      </c>
      <c r="AA2156" s="11">
        <v>0.41899999999999998</v>
      </c>
      <c r="AB2156" s="11">
        <v>4.2999999999999997E-2</v>
      </c>
      <c r="AC2156" s="11">
        <v>1E-3</v>
      </c>
    </row>
    <row r="2157" spans="1:29" ht="11.5">
      <c r="A2157" s="15">
        <v>2140</v>
      </c>
      <c r="B2157" s="13" t="s">
        <v>1059</v>
      </c>
      <c r="C2157" s="14" t="s">
        <v>1210</v>
      </c>
      <c r="D2157" s="12"/>
      <c r="E2157" s="12">
        <v>702</v>
      </c>
      <c r="F2157" s="13" t="s">
        <v>1110</v>
      </c>
      <c r="G2157" s="12">
        <v>920</v>
      </c>
      <c r="H2157" s="12">
        <v>1995</v>
      </c>
      <c r="I2157" s="11">
        <v>134.381</v>
      </c>
      <c r="J2157" s="11">
        <v>125.252</v>
      </c>
      <c r="K2157" s="11">
        <v>114.06</v>
      </c>
      <c r="L2157" s="11">
        <v>127.699</v>
      </c>
      <c r="M2157" s="11">
        <v>147.08799999999999</v>
      </c>
      <c r="N2157" s="11">
        <v>162.59200000000001</v>
      </c>
      <c r="O2157" s="11">
        <v>191.81399999999999</v>
      </c>
      <c r="P2157" s="11">
        <v>192.55099999999999</v>
      </c>
      <c r="Q2157" s="11">
        <v>163.88300000000001</v>
      </c>
      <c r="R2157" s="11">
        <v>130.13</v>
      </c>
      <c r="S2157" s="11">
        <v>79.373999999999995</v>
      </c>
      <c r="T2157" s="11">
        <v>71.272999999999996</v>
      </c>
      <c r="U2157" s="11">
        <v>57.710999999999999</v>
      </c>
      <c r="V2157" s="11">
        <v>38.006999999999998</v>
      </c>
      <c r="W2157" s="11">
        <v>24.763999999999999</v>
      </c>
      <c r="X2157" s="11">
        <v>15.186</v>
      </c>
      <c r="Y2157" s="11">
        <v>8.94</v>
      </c>
      <c r="Z2157" s="11">
        <v>4.5190000000000001</v>
      </c>
      <c r="AA2157" s="11">
        <v>0.99199999999999999</v>
      </c>
      <c r="AB2157" s="11">
        <v>0.127</v>
      </c>
      <c r="AC2157" s="11">
        <v>8.0000000000000002E-3</v>
      </c>
    </row>
    <row r="2158" spans="1:29" ht="11.5">
      <c r="A2158" s="15">
        <v>2141</v>
      </c>
      <c r="B2158" s="13" t="s">
        <v>1059</v>
      </c>
      <c r="C2158" s="14" t="s">
        <v>1210</v>
      </c>
      <c r="D2158" s="12"/>
      <c r="E2158" s="12">
        <v>702</v>
      </c>
      <c r="F2158" s="13" t="s">
        <v>1110</v>
      </c>
      <c r="G2158" s="12">
        <v>920</v>
      </c>
      <c r="H2158" s="12">
        <v>2000</v>
      </c>
      <c r="I2158" s="11">
        <v>122.685</v>
      </c>
      <c r="J2158" s="11">
        <v>138.91800000000001</v>
      </c>
      <c r="K2158" s="11">
        <v>127.815</v>
      </c>
      <c r="L2158" s="11">
        <v>147.09</v>
      </c>
      <c r="M2158" s="11">
        <v>143.37299999999999</v>
      </c>
      <c r="N2158" s="11">
        <v>174.441</v>
      </c>
      <c r="O2158" s="11">
        <v>191.37100000000001</v>
      </c>
      <c r="P2158" s="11">
        <v>218.64099999999999</v>
      </c>
      <c r="Q2158" s="11">
        <v>212.72</v>
      </c>
      <c r="R2158" s="11">
        <v>178.73599999999999</v>
      </c>
      <c r="S2158" s="11">
        <v>140.03100000000001</v>
      </c>
      <c r="T2158" s="11">
        <v>83.537000000000006</v>
      </c>
      <c r="U2158" s="11">
        <v>72.896000000000001</v>
      </c>
      <c r="V2158" s="11">
        <v>45.37</v>
      </c>
      <c r="W2158" s="11">
        <v>33.497999999999998</v>
      </c>
      <c r="X2158" s="11">
        <v>18.948</v>
      </c>
      <c r="Y2158" s="11">
        <v>9.5489999999999995</v>
      </c>
      <c r="Z2158" s="11">
        <v>4.5640000000000001</v>
      </c>
      <c r="AA2158" s="11">
        <v>1.716</v>
      </c>
      <c r="AB2158" s="11">
        <v>0.25800000000000001</v>
      </c>
      <c r="AC2158" s="11">
        <v>1.9E-2</v>
      </c>
    </row>
    <row r="2159" spans="1:29" ht="11.5">
      <c r="A2159" s="15">
        <v>2142</v>
      </c>
      <c r="B2159" s="13" t="s">
        <v>1059</v>
      </c>
      <c r="C2159" s="14" t="s">
        <v>1210</v>
      </c>
      <c r="D2159" s="12"/>
      <c r="E2159" s="12">
        <v>702</v>
      </c>
      <c r="F2159" s="13" t="s">
        <v>1110</v>
      </c>
      <c r="G2159" s="12">
        <v>920</v>
      </c>
      <c r="H2159" s="12">
        <v>2005</v>
      </c>
      <c r="I2159" s="11">
        <v>108.657</v>
      </c>
      <c r="J2159" s="11">
        <v>129.458</v>
      </c>
      <c r="K2159" s="11">
        <v>140.69900000000001</v>
      </c>
      <c r="L2159" s="11">
        <v>160.23400000000001</v>
      </c>
      <c r="M2159" s="11">
        <v>146.61099999999999</v>
      </c>
      <c r="N2159" s="11">
        <v>156.71100000000001</v>
      </c>
      <c r="O2159" s="11">
        <v>187.48699999999999</v>
      </c>
      <c r="P2159" s="11">
        <v>194.98599999999999</v>
      </c>
      <c r="Q2159" s="11">
        <v>214.70699999999999</v>
      </c>
      <c r="R2159" s="11">
        <v>205.9</v>
      </c>
      <c r="S2159" s="11">
        <v>169.90799999999999</v>
      </c>
      <c r="T2159" s="11">
        <v>130.667</v>
      </c>
      <c r="U2159" s="11">
        <v>75.896000000000001</v>
      </c>
      <c r="V2159" s="11">
        <v>52.332000000000001</v>
      </c>
      <c r="W2159" s="11">
        <v>37.844999999999999</v>
      </c>
      <c r="X2159" s="11">
        <v>23.646999999999998</v>
      </c>
      <c r="Y2159" s="11">
        <v>11.974</v>
      </c>
      <c r="Z2159" s="11">
        <v>5.6580000000000004</v>
      </c>
      <c r="AA2159" s="11">
        <v>2.105</v>
      </c>
      <c r="AB2159" s="11">
        <v>0.52900000000000003</v>
      </c>
      <c r="AC2159" s="11">
        <v>4.9000000000000002E-2</v>
      </c>
    </row>
    <row r="2160" spans="1:29" ht="11.5">
      <c r="A2160" s="15">
        <v>2143</v>
      </c>
      <c r="B2160" s="13" t="s">
        <v>1059</v>
      </c>
      <c r="C2160" s="14" t="s">
        <v>1210</v>
      </c>
      <c r="D2160" s="12"/>
      <c r="E2160" s="12">
        <v>702</v>
      </c>
      <c r="F2160" s="13" t="s">
        <v>1110</v>
      </c>
      <c r="G2160" s="12">
        <v>920</v>
      </c>
      <c r="H2160" s="12">
        <v>2010</v>
      </c>
      <c r="I2160" s="11">
        <v>108.64100000000001</v>
      </c>
      <c r="J2160" s="11">
        <v>122.018</v>
      </c>
      <c r="K2160" s="11">
        <v>138.21600000000001</v>
      </c>
      <c r="L2160" s="11">
        <v>210.423</v>
      </c>
      <c r="M2160" s="11">
        <v>192.27600000000001</v>
      </c>
      <c r="N2160" s="11">
        <v>205.51599999999999</v>
      </c>
      <c r="O2160" s="11">
        <v>224.13900000000001</v>
      </c>
      <c r="P2160" s="11">
        <v>243.66</v>
      </c>
      <c r="Q2160" s="11">
        <v>237.62100000000001</v>
      </c>
      <c r="R2160" s="11">
        <v>253.066</v>
      </c>
      <c r="S2160" s="11">
        <v>236.488</v>
      </c>
      <c r="T2160" s="11">
        <v>193.309</v>
      </c>
      <c r="U2160" s="11">
        <v>146.84399999999999</v>
      </c>
      <c r="V2160" s="11">
        <v>57.387</v>
      </c>
      <c r="W2160" s="11">
        <v>47.000999999999998</v>
      </c>
      <c r="X2160" s="11">
        <v>30.873000000000001</v>
      </c>
      <c r="Y2160" s="11">
        <v>16.986999999999998</v>
      </c>
      <c r="Z2160" s="11">
        <v>7.1440000000000001</v>
      </c>
      <c r="AA2160" s="11">
        <v>2.661</v>
      </c>
      <c r="AB2160" s="11">
        <v>0.749</v>
      </c>
      <c r="AC2160" s="11">
        <v>0.122</v>
      </c>
    </row>
    <row r="2161" spans="1:29" ht="11.5">
      <c r="A2161" s="15">
        <v>2144</v>
      </c>
      <c r="B2161" s="13" t="s">
        <v>1059</v>
      </c>
      <c r="C2161" s="14" t="s">
        <v>1210</v>
      </c>
      <c r="D2161" s="12"/>
      <c r="E2161" s="12">
        <v>702</v>
      </c>
      <c r="F2161" s="13" t="s">
        <v>1110</v>
      </c>
      <c r="G2161" s="12">
        <v>920</v>
      </c>
      <c r="H2161" s="12">
        <v>2015</v>
      </c>
      <c r="I2161" s="11">
        <v>111.764</v>
      </c>
      <c r="J2161" s="11">
        <v>121.483</v>
      </c>
      <c r="K2161" s="11">
        <v>128.89500000000001</v>
      </c>
      <c r="L2161" s="11">
        <v>205.07599999999999</v>
      </c>
      <c r="M2161" s="11">
        <v>224.655</v>
      </c>
      <c r="N2161" s="11">
        <v>220.30199999999999</v>
      </c>
      <c r="O2161" s="11">
        <v>231.04900000000001</v>
      </c>
      <c r="P2161" s="11">
        <v>241.45</v>
      </c>
      <c r="Q2161" s="11">
        <v>258.17399999999998</v>
      </c>
      <c r="R2161" s="11">
        <v>249.24</v>
      </c>
      <c r="S2161" s="11">
        <v>263.54899999999998</v>
      </c>
      <c r="T2161" s="11">
        <v>245.62299999999999</v>
      </c>
      <c r="U2161" s="11">
        <v>198.78899999999999</v>
      </c>
      <c r="V2161" s="11">
        <v>98.040999999999997</v>
      </c>
      <c r="W2161" s="11">
        <v>51.103999999999999</v>
      </c>
      <c r="X2161" s="11">
        <v>39.356999999999999</v>
      </c>
      <c r="Y2161" s="11">
        <v>22.768999999999998</v>
      </c>
      <c r="Z2161" s="11">
        <v>10.795</v>
      </c>
      <c r="AA2161" s="11">
        <v>3.42</v>
      </c>
      <c r="AB2161" s="11">
        <v>0.81899999999999995</v>
      </c>
      <c r="AC2161" s="11">
        <v>0.13</v>
      </c>
    </row>
    <row r="2162" spans="1:29" ht="11.5">
      <c r="A2162" s="15">
        <v>2145</v>
      </c>
      <c r="B2162" s="13" t="s">
        <v>1059</v>
      </c>
      <c r="C2162" s="14" t="s">
        <v>1210</v>
      </c>
      <c r="D2162" s="12"/>
      <c r="E2162" s="12">
        <v>702</v>
      </c>
      <c r="F2162" s="13" t="s">
        <v>1110</v>
      </c>
      <c r="G2162" s="12">
        <v>920</v>
      </c>
      <c r="H2162" s="12">
        <v>2020</v>
      </c>
      <c r="I2162" s="11">
        <v>134.065</v>
      </c>
      <c r="J2162" s="11">
        <v>113.785</v>
      </c>
      <c r="K2162" s="11">
        <v>123.017</v>
      </c>
      <c r="L2162" s="11">
        <v>136.87200000000001</v>
      </c>
      <c r="M2162" s="11">
        <v>219.32</v>
      </c>
      <c r="N2162" s="11">
        <v>238.24799999999999</v>
      </c>
      <c r="O2162" s="11">
        <v>230.476</v>
      </c>
      <c r="P2162" s="11">
        <v>237.81399999999999</v>
      </c>
      <c r="Q2162" s="11">
        <v>245.43100000000001</v>
      </c>
      <c r="R2162" s="11">
        <v>259.745</v>
      </c>
      <c r="S2162" s="11">
        <v>248.65299999999999</v>
      </c>
      <c r="T2162" s="11">
        <v>259.89299999999997</v>
      </c>
      <c r="U2162" s="11">
        <v>238.77699999999999</v>
      </c>
      <c r="V2162" s="11">
        <v>189.39500000000001</v>
      </c>
      <c r="W2162" s="11">
        <v>90.150999999999996</v>
      </c>
      <c r="X2162" s="11">
        <v>44.139000000000003</v>
      </c>
      <c r="Y2162" s="11">
        <v>30.745000000000001</v>
      </c>
      <c r="Z2162" s="11">
        <v>15.018000000000001</v>
      </c>
      <c r="AA2162" s="11">
        <v>5.4340000000000002</v>
      </c>
      <c r="AB2162" s="11">
        <v>1.1259999999999999</v>
      </c>
      <c r="AC2162" s="11">
        <v>0.153</v>
      </c>
    </row>
    <row r="2163" spans="1:29" ht="11.5">
      <c r="A2163" s="15">
        <v>2146</v>
      </c>
      <c r="B2163" s="13" t="s">
        <v>1059</v>
      </c>
      <c r="C2163" s="14" t="s">
        <v>1211</v>
      </c>
      <c r="D2163" s="12"/>
      <c r="E2163" s="12">
        <v>764</v>
      </c>
      <c r="F2163" s="13" t="s">
        <v>1110</v>
      </c>
      <c r="G2163" s="12">
        <v>920</v>
      </c>
      <c r="H2163" s="12">
        <v>1950</v>
      </c>
      <c r="I2163" s="11">
        <v>1729.471</v>
      </c>
      <c r="J2163" s="11">
        <v>1393.9649999999999</v>
      </c>
      <c r="K2163" s="11">
        <v>1302.2860000000001</v>
      </c>
      <c r="L2163" s="11">
        <v>1118.002</v>
      </c>
      <c r="M2163" s="11">
        <v>968.399</v>
      </c>
      <c r="N2163" s="11">
        <v>769.827</v>
      </c>
      <c r="O2163" s="11">
        <v>637.67499999999995</v>
      </c>
      <c r="P2163" s="11">
        <v>562.41</v>
      </c>
      <c r="Q2163" s="11">
        <v>479.87799999999999</v>
      </c>
      <c r="R2163" s="11">
        <v>401.67700000000002</v>
      </c>
      <c r="S2163" s="11">
        <v>324.04199999999997</v>
      </c>
      <c r="T2163" s="11">
        <v>235.23099999999999</v>
      </c>
      <c r="U2163" s="11">
        <v>170.41</v>
      </c>
      <c r="V2163" s="11">
        <v>133.488</v>
      </c>
      <c r="W2163" s="11">
        <v>78.421000000000006</v>
      </c>
      <c r="X2163" s="11">
        <v>50.146999999999998</v>
      </c>
      <c r="Y2163" s="11">
        <v>20.221</v>
      </c>
      <c r="Z2163" s="11">
        <v>9.14</v>
      </c>
      <c r="AA2163" s="11">
        <v>3.169</v>
      </c>
      <c r="AB2163" s="11">
        <v>0.77</v>
      </c>
      <c r="AC2163" s="11">
        <v>0.13800000000000001</v>
      </c>
    </row>
    <row r="2164" spans="1:29" ht="11.5">
      <c r="A2164" s="15">
        <v>2147</v>
      </c>
      <c r="B2164" s="13" t="s">
        <v>1059</v>
      </c>
      <c r="C2164" s="14" t="s">
        <v>1211</v>
      </c>
      <c r="D2164" s="12"/>
      <c r="E2164" s="12">
        <v>764</v>
      </c>
      <c r="F2164" s="13" t="s">
        <v>1110</v>
      </c>
      <c r="G2164" s="12">
        <v>920</v>
      </c>
      <c r="H2164" s="12">
        <v>1955</v>
      </c>
      <c r="I2164" s="11">
        <v>2027.925</v>
      </c>
      <c r="J2164" s="11">
        <v>1618.527</v>
      </c>
      <c r="K2164" s="11">
        <v>1350.377</v>
      </c>
      <c r="L2164" s="11">
        <v>1275.3150000000001</v>
      </c>
      <c r="M2164" s="11">
        <v>1095.7650000000001</v>
      </c>
      <c r="N2164" s="11">
        <v>943.85900000000004</v>
      </c>
      <c r="O2164" s="11">
        <v>747.33199999999999</v>
      </c>
      <c r="P2164" s="11">
        <v>614.43299999999999</v>
      </c>
      <c r="Q2164" s="11">
        <v>536.65200000000004</v>
      </c>
      <c r="R2164" s="11">
        <v>452.12200000000001</v>
      </c>
      <c r="S2164" s="11">
        <v>371.70699999999999</v>
      </c>
      <c r="T2164" s="11">
        <v>294.70600000000002</v>
      </c>
      <c r="U2164" s="11">
        <v>207.25700000000001</v>
      </c>
      <c r="V2164" s="11">
        <v>141.86099999999999</v>
      </c>
      <c r="W2164" s="11">
        <v>100.765</v>
      </c>
      <c r="X2164" s="11">
        <v>52.045000000000002</v>
      </c>
      <c r="Y2164" s="11">
        <v>28.4</v>
      </c>
      <c r="Z2164" s="11">
        <v>9.141</v>
      </c>
      <c r="AA2164" s="11">
        <v>3.1680000000000001</v>
      </c>
      <c r="AB2164" s="11">
        <v>0.77</v>
      </c>
      <c r="AC2164" s="11">
        <v>0.13800000000000001</v>
      </c>
    </row>
    <row r="2165" spans="1:29" ht="11.5">
      <c r="A2165" s="15">
        <v>2148</v>
      </c>
      <c r="B2165" s="13" t="s">
        <v>1059</v>
      </c>
      <c r="C2165" s="14" t="s">
        <v>1211</v>
      </c>
      <c r="D2165" s="12"/>
      <c r="E2165" s="12">
        <v>764</v>
      </c>
      <c r="F2165" s="13" t="s">
        <v>1110</v>
      </c>
      <c r="G2165" s="12">
        <v>920</v>
      </c>
      <c r="H2165" s="12">
        <v>1960</v>
      </c>
      <c r="I2165" s="11">
        <v>2422.7629999999999</v>
      </c>
      <c r="J2165" s="11">
        <v>1918.903</v>
      </c>
      <c r="K2165" s="11">
        <v>1572.366</v>
      </c>
      <c r="L2165" s="11">
        <v>1325.934</v>
      </c>
      <c r="M2165" s="11">
        <v>1253.5709999999999</v>
      </c>
      <c r="N2165" s="11">
        <v>1073.51</v>
      </c>
      <c r="O2165" s="11">
        <v>921.34</v>
      </c>
      <c r="P2165" s="11">
        <v>724.37599999999998</v>
      </c>
      <c r="Q2165" s="11">
        <v>589.44299999999998</v>
      </c>
      <c r="R2165" s="11">
        <v>507.46</v>
      </c>
      <c r="S2165" s="11">
        <v>419.83600000000001</v>
      </c>
      <c r="T2165" s="11">
        <v>337.54399999999998</v>
      </c>
      <c r="U2165" s="11">
        <v>259.029</v>
      </c>
      <c r="V2165" s="11">
        <v>172.691</v>
      </c>
      <c r="W2165" s="11">
        <v>107.07899999999999</v>
      </c>
      <c r="X2165" s="11">
        <v>66.873000000000005</v>
      </c>
      <c r="Y2165" s="11">
        <v>29.474</v>
      </c>
      <c r="Z2165" s="11">
        <v>12.837</v>
      </c>
      <c r="AA2165" s="11">
        <v>3.1680000000000001</v>
      </c>
      <c r="AB2165" s="11">
        <v>0.77</v>
      </c>
      <c r="AC2165" s="11">
        <v>0.13800000000000001</v>
      </c>
    </row>
    <row r="2166" spans="1:29" ht="11.5">
      <c r="A2166" s="15">
        <v>2149</v>
      </c>
      <c r="B2166" s="13" t="s">
        <v>1059</v>
      </c>
      <c r="C2166" s="14" t="s">
        <v>1211</v>
      </c>
      <c r="D2166" s="12"/>
      <c r="E2166" s="12">
        <v>764</v>
      </c>
      <c r="F2166" s="13" t="s">
        <v>1110</v>
      </c>
      <c r="G2166" s="12">
        <v>920</v>
      </c>
      <c r="H2166" s="12">
        <v>1965</v>
      </c>
      <c r="I2166" s="11">
        <v>2837.4960000000001</v>
      </c>
      <c r="J2166" s="11">
        <v>2317.1060000000002</v>
      </c>
      <c r="K2166" s="11">
        <v>1871.104</v>
      </c>
      <c r="L2166" s="11">
        <v>1545.7619999999999</v>
      </c>
      <c r="M2166" s="11">
        <v>1305.5139999999999</v>
      </c>
      <c r="N2166" s="11">
        <v>1231.182</v>
      </c>
      <c r="O2166" s="11">
        <v>1051.1600000000001</v>
      </c>
      <c r="P2166" s="11">
        <v>895.75400000000002</v>
      </c>
      <c r="Q2166" s="11">
        <v>697.13800000000003</v>
      </c>
      <c r="R2166" s="11">
        <v>559.61099999999999</v>
      </c>
      <c r="S2166" s="11">
        <v>472.58600000000001</v>
      </c>
      <c r="T2166" s="11">
        <v>381.87</v>
      </c>
      <c r="U2166" s="11">
        <v>295.86399999999998</v>
      </c>
      <c r="V2166" s="11">
        <v>215.73599999999999</v>
      </c>
      <c r="W2166" s="11">
        <v>132.64699999999999</v>
      </c>
      <c r="X2166" s="11">
        <v>72.376000000000005</v>
      </c>
      <c r="Y2166" s="11">
        <v>37.874000000000002</v>
      </c>
      <c r="Z2166" s="11">
        <v>13.327999999999999</v>
      </c>
      <c r="AA2166" s="11">
        <v>4.4530000000000003</v>
      </c>
      <c r="AB2166" s="11">
        <v>0.76900000000000002</v>
      </c>
      <c r="AC2166" s="11">
        <v>0.13700000000000001</v>
      </c>
    </row>
    <row r="2167" spans="1:29" ht="11.5">
      <c r="A2167" s="15">
        <v>2150</v>
      </c>
      <c r="B2167" s="13" t="s">
        <v>1059</v>
      </c>
      <c r="C2167" s="14" t="s">
        <v>1211</v>
      </c>
      <c r="D2167" s="12"/>
      <c r="E2167" s="12">
        <v>764</v>
      </c>
      <c r="F2167" s="13" t="s">
        <v>1110</v>
      </c>
      <c r="G2167" s="12">
        <v>920</v>
      </c>
      <c r="H2167" s="12">
        <v>1970</v>
      </c>
      <c r="I2167" s="11">
        <v>3218.7550000000001</v>
      </c>
      <c r="J2167" s="11">
        <v>2740.17</v>
      </c>
      <c r="K2167" s="11">
        <v>2267.9360000000001</v>
      </c>
      <c r="L2167" s="11">
        <v>1842.7</v>
      </c>
      <c r="M2167" s="11">
        <v>1521.2</v>
      </c>
      <c r="N2167" s="11">
        <v>1281.2719999999999</v>
      </c>
      <c r="O2167" s="11">
        <v>1205.635</v>
      </c>
      <c r="P2167" s="11">
        <v>1023.211</v>
      </c>
      <c r="Q2167" s="11">
        <v>863.82799999999997</v>
      </c>
      <c r="R2167" s="11">
        <v>663.73199999999997</v>
      </c>
      <c r="S2167" s="11">
        <v>523.35400000000004</v>
      </c>
      <c r="T2167" s="11">
        <v>431.48500000000001</v>
      </c>
      <c r="U2167" s="11">
        <v>335.82299999999998</v>
      </c>
      <c r="V2167" s="11">
        <v>246.857</v>
      </c>
      <c r="W2167" s="11">
        <v>165.67699999999999</v>
      </c>
      <c r="X2167" s="11">
        <v>89.628</v>
      </c>
      <c r="Y2167" s="11">
        <v>41.255000000000003</v>
      </c>
      <c r="Z2167" s="11">
        <v>17.308</v>
      </c>
      <c r="AA2167" s="11">
        <v>4.6289999999999996</v>
      </c>
      <c r="AB2167" s="11">
        <v>1.08</v>
      </c>
      <c r="AC2167" s="11">
        <v>0.13600000000000001</v>
      </c>
    </row>
    <row r="2168" spans="1:29" ht="11.5">
      <c r="A2168" s="15">
        <v>2151</v>
      </c>
      <c r="B2168" s="13" t="s">
        <v>1059</v>
      </c>
      <c r="C2168" s="14" t="s">
        <v>1211</v>
      </c>
      <c r="D2168" s="12"/>
      <c r="E2168" s="12">
        <v>764</v>
      </c>
      <c r="F2168" s="13" t="s">
        <v>1110</v>
      </c>
      <c r="G2168" s="12">
        <v>920</v>
      </c>
      <c r="H2168" s="12">
        <v>1975</v>
      </c>
      <c r="I2168" s="11">
        <v>3270.2420000000002</v>
      </c>
      <c r="J2168" s="11">
        <v>3155.5889999999999</v>
      </c>
      <c r="K2168" s="11">
        <v>2703.672</v>
      </c>
      <c r="L2168" s="11">
        <v>2278.2080000000001</v>
      </c>
      <c r="M2168" s="11">
        <v>1885.347</v>
      </c>
      <c r="N2168" s="11">
        <v>1529.5170000000001</v>
      </c>
      <c r="O2168" s="11">
        <v>1253.981</v>
      </c>
      <c r="P2168" s="11">
        <v>1174.999</v>
      </c>
      <c r="Q2168" s="11">
        <v>989.38300000000004</v>
      </c>
      <c r="R2168" s="11">
        <v>825.24099999999999</v>
      </c>
      <c r="S2168" s="11">
        <v>623.01900000000001</v>
      </c>
      <c r="T2168" s="11">
        <v>480.30799999999999</v>
      </c>
      <c r="U2168" s="11">
        <v>382.04199999999997</v>
      </c>
      <c r="V2168" s="11">
        <v>281.61200000000002</v>
      </c>
      <c r="W2168" s="11">
        <v>190.072</v>
      </c>
      <c r="X2168" s="11">
        <v>112.60299999999999</v>
      </c>
      <c r="Y2168" s="11">
        <v>51.457000000000001</v>
      </c>
      <c r="Z2168" s="11">
        <v>18.949000000000002</v>
      </c>
      <c r="AA2168" s="11">
        <v>6.0229999999999997</v>
      </c>
      <c r="AB2168" s="11">
        <v>1.1200000000000001</v>
      </c>
      <c r="AC2168" s="11">
        <v>0.18099999999999999</v>
      </c>
    </row>
    <row r="2169" spans="1:29" ht="11.5">
      <c r="A2169" s="15">
        <v>2152</v>
      </c>
      <c r="B2169" s="13" t="s">
        <v>1059</v>
      </c>
      <c r="C2169" s="14" t="s">
        <v>1211</v>
      </c>
      <c r="D2169" s="12"/>
      <c r="E2169" s="12">
        <v>764</v>
      </c>
      <c r="F2169" s="13" t="s">
        <v>1110</v>
      </c>
      <c r="G2169" s="12">
        <v>920</v>
      </c>
      <c r="H2169" s="12">
        <v>1980</v>
      </c>
      <c r="I2169" s="11">
        <v>3132.8040000000001</v>
      </c>
      <c r="J2169" s="11">
        <v>3236.2130000000002</v>
      </c>
      <c r="K2169" s="11">
        <v>3130.002</v>
      </c>
      <c r="L2169" s="11">
        <v>2681.9830000000002</v>
      </c>
      <c r="M2169" s="11">
        <v>2285.1610000000001</v>
      </c>
      <c r="N2169" s="11">
        <v>1882.569</v>
      </c>
      <c r="O2169" s="11">
        <v>1496.9829999999999</v>
      </c>
      <c r="P2169" s="11">
        <v>1222.3040000000001</v>
      </c>
      <c r="Q2169" s="11">
        <v>1137.5170000000001</v>
      </c>
      <c r="R2169" s="11">
        <v>947.93700000000001</v>
      </c>
      <c r="S2169" s="11">
        <v>778.86300000000006</v>
      </c>
      <c r="T2169" s="11">
        <v>576.44200000000001</v>
      </c>
      <c r="U2169" s="11">
        <v>429.90899999999999</v>
      </c>
      <c r="V2169" s="11">
        <v>325.92200000000003</v>
      </c>
      <c r="W2169" s="11">
        <v>223.46199999999999</v>
      </c>
      <c r="X2169" s="11">
        <v>135.50200000000001</v>
      </c>
      <c r="Y2169" s="11">
        <v>67.772000000000006</v>
      </c>
      <c r="Z2169" s="11">
        <v>24.341000000000001</v>
      </c>
      <c r="AA2169" s="11">
        <v>6.77</v>
      </c>
      <c r="AB2169" s="11">
        <v>1.446</v>
      </c>
      <c r="AC2169" s="11">
        <v>0.184</v>
      </c>
    </row>
    <row r="2170" spans="1:29" ht="11.5">
      <c r="A2170" s="15">
        <v>2153</v>
      </c>
      <c r="B2170" s="13" t="s">
        <v>1059</v>
      </c>
      <c r="C2170" s="14" t="s">
        <v>1211</v>
      </c>
      <c r="D2170" s="12"/>
      <c r="E2170" s="12">
        <v>764</v>
      </c>
      <c r="F2170" s="13" t="s">
        <v>1110</v>
      </c>
      <c r="G2170" s="12">
        <v>920</v>
      </c>
      <c r="H2170" s="12">
        <v>1985</v>
      </c>
      <c r="I2170" s="11">
        <v>2925.125</v>
      </c>
      <c r="J2170" s="11">
        <v>3089.1959999999999</v>
      </c>
      <c r="K2170" s="11">
        <v>3201.1959999999999</v>
      </c>
      <c r="L2170" s="11">
        <v>3072.549</v>
      </c>
      <c r="M2170" s="11">
        <v>2598.8470000000002</v>
      </c>
      <c r="N2170" s="11">
        <v>2234.4</v>
      </c>
      <c r="O2170" s="11">
        <v>1867.711</v>
      </c>
      <c r="P2170" s="11">
        <v>1486.6980000000001</v>
      </c>
      <c r="Q2170" s="11">
        <v>1214.4680000000001</v>
      </c>
      <c r="R2170" s="11">
        <v>1120.7080000000001</v>
      </c>
      <c r="S2170" s="11">
        <v>925.26499999999999</v>
      </c>
      <c r="T2170" s="11">
        <v>750.13499999999999</v>
      </c>
      <c r="U2170" s="11">
        <v>530.11599999999999</v>
      </c>
      <c r="V2170" s="11">
        <v>369.95100000000002</v>
      </c>
      <c r="W2170" s="11">
        <v>262.11399999999998</v>
      </c>
      <c r="X2170" s="11">
        <v>163.80500000000001</v>
      </c>
      <c r="Y2170" s="11">
        <v>82.867999999999995</v>
      </c>
      <c r="Z2170" s="11">
        <v>32.090000000000003</v>
      </c>
      <c r="AA2170" s="11">
        <v>8.7289999999999992</v>
      </c>
      <c r="AB2170" s="11">
        <v>1.607</v>
      </c>
      <c r="AC2170" s="11">
        <v>0.224</v>
      </c>
    </row>
    <row r="2171" spans="1:29" ht="11.5">
      <c r="A2171" s="15">
        <v>2154</v>
      </c>
      <c r="B2171" s="13" t="s">
        <v>1059</v>
      </c>
      <c r="C2171" s="14" t="s">
        <v>1211</v>
      </c>
      <c r="D2171" s="12"/>
      <c r="E2171" s="12">
        <v>764</v>
      </c>
      <c r="F2171" s="13" t="s">
        <v>1110</v>
      </c>
      <c r="G2171" s="12">
        <v>920</v>
      </c>
      <c r="H2171" s="12">
        <v>1990</v>
      </c>
      <c r="I2171" s="11">
        <v>2730.069</v>
      </c>
      <c r="J2171" s="11">
        <v>2897.366</v>
      </c>
      <c r="K2171" s="11">
        <v>3068.096</v>
      </c>
      <c r="L2171" s="11">
        <v>3126.7660000000001</v>
      </c>
      <c r="M2171" s="11">
        <v>2951.8719999999998</v>
      </c>
      <c r="N2171" s="11">
        <v>2529.268</v>
      </c>
      <c r="O2171" s="11">
        <v>2220.0569999999998</v>
      </c>
      <c r="P2171" s="11">
        <v>1871.6469999999999</v>
      </c>
      <c r="Q2171" s="11">
        <v>1492.394</v>
      </c>
      <c r="R2171" s="11">
        <v>1222.269</v>
      </c>
      <c r="S2171" s="11">
        <v>1116.8309999999999</v>
      </c>
      <c r="T2171" s="11">
        <v>914.40700000000004</v>
      </c>
      <c r="U2171" s="11">
        <v>730.327</v>
      </c>
      <c r="V2171" s="11">
        <v>484.185</v>
      </c>
      <c r="W2171" s="11">
        <v>307.14</v>
      </c>
      <c r="X2171" s="11">
        <v>198.821</v>
      </c>
      <c r="Y2171" s="11">
        <v>102.10299999999999</v>
      </c>
      <c r="Z2171" s="11">
        <v>39.877000000000002</v>
      </c>
      <c r="AA2171" s="11">
        <v>12.298999999999999</v>
      </c>
      <c r="AB2171" s="11">
        <v>2.3119999999999998</v>
      </c>
      <c r="AC2171" s="11">
        <v>0.29199999999999998</v>
      </c>
    </row>
    <row r="2172" spans="1:29" ht="11.5">
      <c r="A2172" s="15">
        <v>2155</v>
      </c>
      <c r="B2172" s="13" t="s">
        <v>1059</v>
      </c>
      <c r="C2172" s="14" t="s">
        <v>1211</v>
      </c>
      <c r="D2172" s="12"/>
      <c r="E2172" s="12">
        <v>764</v>
      </c>
      <c r="F2172" s="13" t="s">
        <v>1110</v>
      </c>
      <c r="G2172" s="12">
        <v>920</v>
      </c>
      <c r="H2172" s="12">
        <v>1995</v>
      </c>
      <c r="I2172" s="11">
        <v>2621.8629999999998</v>
      </c>
      <c r="J2172" s="11">
        <v>2710.74</v>
      </c>
      <c r="K2172" s="11">
        <v>2880.0990000000002</v>
      </c>
      <c r="L2172" s="11">
        <v>3016.471</v>
      </c>
      <c r="M2172" s="11">
        <v>2978.9490000000001</v>
      </c>
      <c r="N2172" s="11">
        <v>2791.6770000000001</v>
      </c>
      <c r="O2172" s="11">
        <v>2445.9830000000002</v>
      </c>
      <c r="P2172" s="11">
        <v>2189.4650000000001</v>
      </c>
      <c r="Q2172" s="11">
        <v>1871.097</v>
      </c>
      <c r="R2172" s="11">
        <v>1480.394</v>
      </c>
      <c r="S2172" s="11">
        <v>1179.596</v>
      </c>
      <c r="T2172" s="11">
        <v>1053.6959999999999</v>
      </c>
      <c r="U2172" s="11">
        <v>841.81100000000004</v>
      </c>
      <c r="V2172" s="11">
        <v>646.61</v>
      </c>
      <c r="W2172" s="11">
        <v>403.39</v>
      </c>
      <c r="X2172" s="11">
        <v>233.864</v>
      </c>
      <c r="Y2172" s="11">
        <v>123.872</v>
      </c>
      <c r="Z2172" s="11">
        <v>49.134</v>
      </c>
      <c r="AA2172" s="11">
        <v>15.28</v>
      </c>
      <c r="AB2172" s="11">
        <v>3.2559999999999998</v>
      </c>
      <c r="AC2172" s="11">
        <v>0.41499999999999998</v>
      </c>
    </row>
    <row r="2173" spans="1:29" ht="11.5">
      <c r="A2173" s="15">
        <v>2156</v>
      </c>
      <c r="B2173" s="13" t="s">
        <v>1059</v>
      </c>
      <c r="C2173" s="14" t="s">
        <v>1211</v>
      </c>
      <c r="D2173" s="12"/>
      <c r="E2173" s="12">
        <v>764</v>
      </c>
      <c r="F2173" s="13" t="s">
        <v>1110</v>
      </c>
      <c r="G2173" s="12">
        <v>920</v>
      </c>
      <c r="H2173" s="12">
        <v>2000</v>
      </c>
      <c r="I2173" s="11">
        <v>2412.779</v>
      </c>
      <c r="J2173" s="11">
        <v>2608.5189999999998</v>
      </c>
      <c r="K2173" s="11">
        <v>2695.9940000000001</v>
      </c>
      <c r="L2173" s="11">
        <v>2775.085</v>
      </c>
      <c r="M2173" s="11">
        <v>2686.3820000000001</v>
      </c>
      <c r="N2173" s="11">
        <v>2679.498</v>
      </c>
      <c r="O2173" s="11">
        <v>2747.9279999999999</v>
      </c>
      <c r="P2173" s="11">
        <v>2588.2289999999998</v>
      </c>
      <c r="Q2173" s="11">
        <v>2421.6909999999998</v>
      </c>
      <c r="R2173" s="11">
        <v>2034.5419999999999</v>
      </c>
      <c r="S2173" s="11">
        <v>1492.7860000000001</v>
      </c>
      <c r="T2173" s="11">
        <v>1116.7929999999999</v>
      </c>
      <c r="U2173" s="11">
        <v>975.82899999999995</v>
      </c>
      <c r="V2173" s="11">
        <v>752.57799999999997</v>
      </c>
      <c r="W2173" s="11">
        <v>548.04600000000005</v>
      </c>
      <c r="X2173" s="11">
        <v>314.54000000000002</v>
      </c>
      <c r="Y2173" s="11">
        <v>154.16999999999999</v>
      </c>
      <c r="Z2173" s="11">
        <v>64.656000000000006</v>
      </c>
      <c r="AA2173" s="11">
        <v>19.699000000000002</v>
      </c>
      <c r="AB2173" s="11">
        <v>4.1420000000000003</v>
      </c>
      <c r="AC2173" s="11">
        <v>0.57399999999999995</v>
      </c>
    </row>
    <row r="2174" spans="1:29" ht="11.5">
      <c r="A2174" s="15">
        <v>2157</v>
      </c>
      <c r="B2174" s="13" t="s">
        <v>1059</v>
      </c>
      <c r="C2174" s="14" t="s">
        <v>1211</v>
      </c>
      <c r="D2174" s="12"/>
      <c r="E2174" s="12">
        <v>764</v>
      </c>
      <c r="F2174" s="13" t="s">
        <v>1110</v>
      </c>
      <c r="G2174" s="12">
        <v>920</v>
      </c>
      <c r="H2174" s="12">
        <v>2005</v>
      </c>
      <c r="I2174" s="11">
        <v>2176.5639999999999</v>
      </c>
      <c r="J2174" s="11">
        <v>2384.107</v>
      </c>
      <c r="K2174" s="11">
        <v>2565.7550000000001</v>
      </c>
      <c r="L2174" s="11">
        <v>2583.212</v>
      </c>
      <c r="M2174" s="11">
        <v>2659.4490000000001</v>
      </c>
      <c r="N2174" s="11">
        <v>2658.8090000000002</v>
      </c>
      <c r="O2174" s="11">
        <v>2720.2440000000001</v>
      </c>
      <c r="P2174" s="11">
        <v>2793.7489999999998</v>
      </c>
      <c r="Q2174" s="11">
        <v>2612.1750000000002</v>
      </c>
      <c r="R2174" s="11">
        <v>2385.3420000000001</v>
      </c>
      <c r="S2174" s="11">
        <v>1925.1310000000001</v>
      </c>
      <c r="T2174" s="11">
        <v>1395.174</v>
      </c>
      <c r="U2174" s="11">
        <v>1044.348</v>
      </c>
      <c r="V2174" s="11">
        <v>875.77599999999995</v>
      </c>
      <c r="W2174" s="11">
        <v>638.55600000000004</v>
      </c>
      <c r="X2174" s="11">
        <v>426.86799999999999</v>
      </c>
      <c r="Y2174" s="11">
        <v>211.90600000000001</v>
      </c>
      <c r="Z2174" s="11">
        <v>83.909000000000006</v>
      </c>
      <c r="AA2174" s="11">
        <v>26.456</v>
      </c>
      <c r="AB2174" s="11">
        <v>5.4240000000000004</v>
      </c>
      <c r="AC2174" s="11">
        <v>0.73799999999999999</v>
      </c>
    </row>
    <row r="2175" spans="1:29" ht="11.5">
      <c r="A2175" s="15">
        <v>2158</v>
      </c>
      <c r="B2175" s="13" t="s">
        <v>1059</v>
      </c>
      <c r="C2175" s="14" t="s">
        <v>1211</v>
      </c>
      <c r="D2175" s="12"/>
      <c r="E2175" s="12">
        <v>764</v>
      </c>
      <c r="F2175" s="13" t="s">
        <v>1110</v>
      </c>
      <c r="G2175" s="12">
        <v>920</v>
      </c>
      <c r="H2175" s="12">
        <v>2010</v>
      </c>
      <c r="I2175" s="11">
        <v>2076.56</v>
      </c>
      <c r="J2175" s="11">
        <v>2167.7919999999999</v>
      </c>
      <c r="K2175" s="11">
        <v>2373.509</v>
      </c>
      <c r="L2175" s="11">
        <v>2470.6570000000002</v>
      </c>
      <c r="M2175" s="11">
        <v>2378.8209999999999</v>
      </c>
      <c r="N2175" s="11">
        <v>2532.62</v>
      </c>
      <c r="O2175" s="11">
        <v>2676.8009999999999</v>
      </c>
      <c r="P2175" s="11">
        <v>2774.2020000000002</v>
      </c>
      <c r="Q2175" s="11">
        <v>2825.386</v>
      </c>
      <c r="R2175" s="11">
        <v>2614.3530000000001</v>
      </c>
      <c r="S2175" s="11">
        <v>2322.277</v>
      </c>
      <c r="T2175" s="11">
        <v>1789.6559999999999</v>
      </c>
      <c r="U2175" s="11">
        <v>1275.277</v>
      </c>
      <c r="V2175" s="11">
        <v>947.32399999999996</v>
      </c>
      <c r="W2175" s="11">
        <v>746.572</v>
      </c>
      <c r="X2175" s="11">
        <v>500.37200000000001</v>
      </c>
      <c r="Y2175" s="11">
        <v>293.13</v>
      </c>
      <c r="Z2175" s="11">
        <v>120.095</v>
      </c>
      <c r="AA2175" s="11">
        <v>36.692</v>
      </c>
      <c r="AB2175" s="11">
        <v>8.0790000000000006</v>
      </c>
      <c r="AC2175" s="11">
        <v>1.1040000000000001</v>
      </c>
    </row>
    <row r="2176" spans="1:29" ht="11.5">
      <c r="A2176" s="15">
        <v>2159</v>
      </c>
      <c r="B2176" s="13" t="s">
        <v>1059</v>
      </c>
      <c r="C2176" s="14" t="s">
        <v>1211</v>
      </c>
      <c r="D2176" s="12"/>
      <c r="E2176" s="12">
        <v>764</v>
      </c>
      <c r="F2176" s="13" t="s">
        <v>1110</v>
      </c>
      <c r="G2176" s="12">
        <v>920</v>
      </c>
      <c r="H2176" s="12">
        <v>2015</v>
      </c>
      <c r="I2176" s="11">
        <v>1977.6690000000001</v>
      </c>
      <c r="J2176" s="11">
        <v>2120.3690000000001</v>
      </c>
      <c r="K2176" s="11">
        <v>2252.866</v>
      </c>
      <c r="L2176" s="11">
        <v>2463.3760000000002</v>
      </c>
      <c r="M2176" s="11">
        <v>2438.0929999999998</v>
      </c>
      <c r="N2176" s="11">
        <v>2246.721</v>
      </c>
      <c r="O2176" s="11">
        <v>2392.0309999999999</v>
      </c>
      <c r="P2176" s="11">
        <v>2633.6869999999999</v>
      </c>
      <c r="Q2176" s="11">
        <v>2756.0329999999999</v>
      </c>
      <c r="R2176" s="11">
        <v>2756.5810000000001</v>
      </c>
      <c r="S2176" s="11">
        <v>2522.4589999999998</v>
      </c>
      <c r="T2176" s="11">
        <v>2174.7689999999998</v>
      </c>
      <c r="U2176" s="11">
        <v>1631.6130000000001</v>
      </c>
      <c r="V2176" s="11">
        <v>1152.876</v>
      </c>
      <c r="W2176" s="11">
        <v>838.26800000000003</v>
      </c>
      <c r="X2176" s="11">
        <v>605.12599999999998</v>
      </c>
      <c r="Y2176" s="11">
        <v>355.64400000000001</v>
      </c>
      <c r="Z2176" s="11">
        <v>174.29</v>
      </c>
      <c r="AA2176" s="11">
        <v>53.707999999999998</v>
      </c>
      <c r="AB2176" s="11">
        <v>11.563000000000001</v>
      </c>
      <c r="AC2176" s="11">
        <v>1.726</v>
      </c>
    </row>
    <row r="2177" spans="1:29" ht="11.5">
      <c r="A2177" s="15">
        <v>2160</v>
      </c>
      <c r="B2177" s="13" t="s">
        <v>1059</v>
      </c>
      <c r="C2177" s="14" t="s">
        <v>1211</v>
      </c>
      <c r="D2177" s="12"/>
      <c r="E2177" s="12">
        <v>764</v>
      </c>
      <c r="F2177" s="13" t="s">
        <v>1110</v>
      </c>
      <c r="G2177" s="12">
        <v>920</v>
      </c>
      <c r="H2177" s="12">
        <v>2020</v>
      </c>
      <c r="I2177" s="11">
        <v>1850.4169999999999</v>
      </c>
      <c r="J2177" s="11">
        <v>1976.67</v>
      </c>
      <c r="K2177" s="11">
        <v>2117.2359999999999</v>
      </c>
      <c r="L2177" s="11">
        <v>2244.846</v>
      </c>
      <c r="M2177" s="11">
        <v>2449.9110000000001</v>
      </c>
      <c r="N2177" s="11">
        <v>2427.1950000000002</v>
      </c>
      <c r="O2177" s="11">
        <v>2231.7220000000002</v>
      </c>
      <c r="P2177" s="11">
        <v>2361.7730000000001</v>
      </c>
      <c r="Q2177" s="11">
        <v>2580.3519999999999</v>
      </c>
      <c r="R2177" s="11">
        <v>2680.3020000000001</v>
      </c>
      <c r="S2177" s="11">
        <v>2658.634</v>
      </c>
      <c r="T2177" s="11">
        <v>2405.8090000000002</v>
      </c>
      <c r="U2177" s="11">
        <v>2039.0419999999999</v>
      </c>
      <c r="V2177" s="11">
        <v>1493.0329999999999</v>
      </c>
      <c r="W2177" s="11">
        <v>1012.908</v>
      </c>
      <c r="X2177" s="11">
        <v>682.76800000000003</v>
      </c>
      <c r="Y2177" s="11">
        <v>437.18099999999998</v>
      </c>
      <c r="Z2177" s="11">
        <v>214.39500000000001</v>
      </c>
      <c r="AA2177" s="11">
        <v>81.177999999999997</v>
      </c>
      <c r="AB2177" s="11">
        <v>17.978000000000002</v>
      </c>
      <c r="AC2177" s="11">
        <v>2.71</v>
      </c>
    </row>
    <row r="2178" spans="1:29" ht="11.5">
      <c r="A2178" s="15">
        <v>2161</v>
      </c>
      <c r="B2178" s="13" t="s">
        <v>1059</v>
      </c>
      <c r="C2178" s="14" t="s">
        <v>1212</v>
      </c>
      <c r="D2178" s="12"/>
      <c r="E2178" s="12">
        <v>626</v>
      </c>
      <c r="F2178" s="13" t="s">
        <v>1110</v>
      </c>
      <c r="G2178" s="12">
        <v>920</v>
      </c>
      <c r="H2178" s="12">
        <v>1950</v>
      </c>
      <c r="I2178" s="11">
        <v>37.9</v>
      </c>
      <c r="J2178" s="11">
        <v>29.306999999999999</v>
      </c>
      <c r="K2178" s="11">
        <v>25.353999999999999</v>
      </c>
      <c r="L2178" s="11">
        <v>20.25</v>
      </c>
      <c r="M2178" s="11">
        <v>18.63</v>
      </c>
      <c r="N2178" s="11">
        <v>15.84</v>
      </c>
      <c r="O2178" s="11">
        <v>14.308999999999999</v>
      </c>
      <c r="P2178" s="11">
        <v>11.521000000000001</v>
      </c>
      <c r="Q2178" s="11">
        <v>9.81</v>
      </c>
      <c r="R2178" s="11">
        <v>8.01</v>
      </c>
      <c r="S2178" s="11">
        <v>5.6680000000000001</v>
      </c>
      <c r="T2178" s="11">
        <v>3.6909999999999998</v>
      </c>
      <c r="U2178" s="11">
        <v>3.9609999999999999</v>
      </c>
      <c r="V2178" s="11">
        <v>2.79</v>
      </c>
      <c r="W2178" s="11">
        <v>1.71</v>
      </c>
      <c r="X2178" s="11">
        <v>0.81100000000000005</v>
      </c>
      <c r="Y2178" s="11">
        <v>0.27</v>
      </c>
      <c r="Z2178" s="11">
        <v>0.09</v>
      </c>
      <c r="AA2178" s="11">
        <v>0</v>
      </c>
      <c r="AB2178" s="11">
        <v>0</v>
      </c>
      <c r="AC2178" s="11">
        <v>0</v>
      </c>
    </row>
    <row r="2179" spans="1:29" ht="11.5">
      <c r="A2179" s="15">
        <v>2162</v>
      </c>
      <c r="B2179" s="13" t="s">
        <v>1059</v>
      </c>
      <c r="C2179" s="14" t="s">
        <v>1212</v>
      </c>
      <c r="D2179" s="12"/>
      <c r="E2179" s="12">
        <v>626</v>
      </c>
      <c r="F2179" s="13" t="s">
        <v>1110</v>
      </c>
      <c r="G2179" s="12">
        <v>920</v>
      </c>
      <c r="H2179" s="12">
        <v>1955</v>
      </c>
      <c r="I2179" s="11">
        <v>33.506999999999998</v>
      </c>
      <c r="J2179" s="11">
        <v>33.03</v>
      </c>
      <c r="K2179" s="11">
        <v>28.202000000000002</v>
      </c>
      <c r="L2179" s="11">
        <v>24.440999999999999</v>
      </c>
      <c r="M2179" s="11">
        <v>19.199000000000002</v>
      </c>
      <c r="N2179" s="11">
        <v>17.422999999999998</v>
      </c>
      <c r="O2179" s="11">
        <v>14.689</v>
      </c>
      <c r="P2179" s="11">
        <v>13.103999999999999</v>
      </c>
      <c r="Q2179" s="11">
        <v>10.362</v>
      </c>
      <c r="R2179" s="11">
        <v>8.6479999999999997</v>
      </c>
      <c r="S2179" s="11">
        <v>6.8620000000000001</v>
      </c>
      <c r="T2179" s="11">
        <v>4.6680000000000001</v>
      </c>
      <c r="U2179" s="11">
        <v>2.859</v>
      </c>
      <c r="V2179" s="11">
        <v>2.7879999999999998</v>
      </c>
      <c r="W2179" s="11">
        <v>1.7170000000000001</v>
      </c>
      <c r="X2179" s="11">
        <v>0.84599999999999997</v>
      </c>
      <c r="Y2179" s="11">
        <v>0.29099999999999998</v>
      </c>
      <c r="Z2179" s="11">
        <v>6.4000000000000001E-2</v>
      </c>
      <c r="AA2179" s="11">
        <v>1.4E-2</v>
      </c>
      <c r="AB2179" s="11">
        <v>0</v>
      </c>
      <c r="AC2179" s="11">
        <v>0</v>
      </c>
    </row>
    <row r="2180" spans="1:29" ht="11.5">
      <c r="A2180" s="15">
        <v>2163</v>
      </c>
      <c r="B2180" s="13" t="s">
        <v>1059</v>
      </c>
      <c r="C2180" s="14" t="s">
        <v>1212</v>
      </c>
      <c r="D2180" s="12"/>
      <c r="E2180" s="12">
        <v>626</v>
      </c>
      <c r="F2180" s="13" t="s">
        <v>1110</v>
      </c>
      <c r="G2180" s="12">
        <v>920</v>
      </c>
      <c r="H2180" s="12">
        <v>1960</v>
      </c>
      <c r="I2180" s="11">
        <v>37.738</v>
      </c>
      <c r="J2180" s="11">
        <v>29.622</v>
      </c>
      <c r="K2180" s="11">
        <v>31.89</v>
      </c>
      <c r="L2180" s="11">
        <v>27.27</v>
      </c>
      <c r="M2180" s="11">
        <v>23.274000000000001</v>
      </c>
      <c r="N2180" s="11">
        <v>18.056999999999999</v>
      </c>
      <c r="O2180" s="11">
        <v>16.263000000000002</v>
      </c>
      <c r="P2180" s="11">
        <v>13.554</v>
      </c>
      <c r="Q2180" s="11">
        <v>11.891999999999999</v>
      </c>
      <c r="R2180" s="11">
        <v>9.2289999999999992</v>
      </c>
      <c r="S2180" s="11">
        <v>7.4980000000000002</v>
      </c>
      <c r="T2180" s="11">
        <v>5.7279999999999998</v>
      </c>
      <c r="U2180" s="11">
        <v>3.6760000000000002</v>
      </c>
      <c r="V2180" s="11">
        <v>2.056</v>
      </c>
      <c r="W2180" s="11">
        <v>1.762</v>
      </c>
      <c r="X2180" s="11">
        <v>0.88100000000000001</v>
      </c>
      <c r="Y2180" s="11">
        <v>0.32100000000000001</v>
      </c>
      <c r="Z2180" s="11">
        <v>7.3999999999999996E-2</v>
      </c>
      <c r="AA2180" s="11">
        <v>0.01</v>
      </c>
      <c r="AB2180" s="11">
        <v>0</v>
      </c>
      <c r="AC2180" s="11">
        <v>0</v>
      </c>
    </row>
    <row r="2181" spans="1:29" ht="11.5">
      <c r="A2181" s="15">
        <v>2164</v>
      </c>
      <c r="B2181" s="13" t="s">
        <v>1059</v>
      </c>
      <c r="C2181" s="14" t="s">
        <v>1212</v>
      </c>
      <c r="D2181" s="12"/>
      <c r="E2181" s="12">
        <v>626</v>
      </c>
      <c r="F2181" s="13" t="s">
        <v>1110</v>
      </c>
      <c r="G2181" s="12">
        <v>920</v>
      </c>
      <c r="H2181" s="12">
        <v>1965</v>
      </c>
      <c r="I2181" s="11">
        <v>42.697000000000003</v>
      </c>
      <c r="J2181" s="11">
        <v>33.814999999999998</v>
      </c>
      <c r="K2181" s="11">
        <v>28.693999999999999</v>
      </c>
      <c r="L2181" s="11">
        <v>30.928999999999998</v>
      </c>
      <c r="M2181" s="11">
        <v>26.081</v>
      </c>
      <c r="N2181" s="11">
        <v>22.01</v>
      </c>
      <c r="O2181" s="11">
        <v>16.963000000000001</v>
      </c>
      <c r="P2181" s="11">
        <v>15.117000000000001</v>
      </c>
      <c r="Q2181" s="11">
        <v>12.407999999999999</v>
      </c>
      <c r="R2181" s="11">
        <v>10.695</v>
      </c>
      <c r="S2181" s="11">
        <v>8.0909999999999993</v>
      </c>
      <c r="T2181" s="11">
        <v>6.3410000000000002</v>
      </c>
      <c r="U2181" s="11">
        <v>4.5839999999999996</v>
      </c>
      <c r="V2181" s="11">
        <v>2.698</v>
      </c>
      <c r="W2181" s="11">
        <v>1.3340000000000001</v>
      </c>
      <c r="X2181" s="11">
        <v>0.93700000000000006</v>
      </c>
      <c r="Y2181" s="11">
        <v>0.34799999999999998</v>
      </c>
      <c r="Z2181" s="11">
        <v>8.5999999999999993E-2</v>
      </c>
      <c r="AA2181" s="11">
        <v>1.2E-2</v>
      </c>
      <c r="AB2181" s="11">
        <v>0</v>
      </c>
      <c r="AC2181" s="11">
        <v>0</v>
      </c>
    </row>
    <row r="2182" spans="1:29" ht="11.5">
      <c r="A2182" s="15">
        <v>2165</v>
      </c>
      <c r="B2182" s="13" t="s">
        <v>1059</v>
      </c>
      <c r="C2182" s="14" t="s">
        <v>1212</v>
      </c>
      <c r="D2182" s="12"/>
      <c r="E2182" s="12">
        <v>626</v>
      </c>
      <c r="F2182" s="13" t="s">
        <v>1110</v>
      </c>
      <c r="G2182" s="12">
        <v>920</v>
      </c>
      <c r="H2182" s="12">
        <v>1970</v>
      </c>
      <c r="I2182" s="11">
        <v>46.39</v>
      </c>
      <c r="J2182" s="11">
        <v>38.722999999999999</v>
      </c>
      <c r="K2182" s="11">
        <v>32.853000000000002</v>
      </c>
      <c r="L2182" s="11">
        <v>27.907</v>
      </c>
      <c r="M2182" s="11">
        <v>29.699000000000002</v>
      </c>
      <c r="N2182" s="11">
        <v>24.791</v>
      </c>
      <c r="O2182" s="11">
        <v>20.797999999999998</v>
      </c>
      <c r="P2182" s="11">
        <v>15.875</v>
      </c>
      <c r="Q2182" s="11">
        <v>13.95</v>
      </c>
      <c r="R2182" s="11">
        <v>11.260999999999999</v>
      </c>
      <c r="S2182" s="11">
        <v>9.4770000000000003</v>
      </c>
      <c r="T2182" s="11">
        <v>6.9269999999999996</v>
      </c>
      <c r="U2182" s="11">
        <v>5.1479999999999997</v>
      </c>
      <c r="V2182" s="11">
        <v>3.4249999999999998</v>
      </c>
      <c r="W2182" s="11">
        <v>1.79</v>
      </c>
      <c r="X2182" s="11">
        <v>0.73</v>
      </c>
      <c r="Y2182" s="11">
        <v>0.38800000000000001</v>
      </c>
      <c r="Z2182" s="11">
        <v>9.9000000000000005E-2</v>
      </c>
      <c r="AA2182" s="11">
        <v>1.4999999999999999E-2</v>
      </c>
      <c r="AB2182" s="11">
        <v>0</v>
      </c>
      <c r="AC2182" s="11">
        <v>0</v>
      </c>
    </row>
    <row r="2183" spans="1:29" ht="11.5">
      <c r="A2183" s="15">
        <v>2166</v>
      </c>
      <c r="B2183" s="13" t="s">
        <v>1059</v>
      </c>
      <c r="C2183" s="14" t="s">
        <v>1212</v>
      </c>
      <c r="D2183" s="12"/>
      <c r="E2183" s="12">
        <v>626</v>
      </c>
      <c r="F2183" s="13" t="s">
        <v>1110</v>
      </c>
      <c r="G2183" s="12">
        <v>920</v>
      </c>
      <c r="H2183" s="12">
        <v>1975</v>
      </c>
      <c r="I2183" s="11">
        <v>49.619</v>
      </c>
      <c r="J2183" s="11">
        <v>42.512999999999998</v>
      </c>
      <c r="K2183" s="11">
        <v>37.723999999999997</v>
      </c>
      <c r="L2183" s="11">
        <v>32.033000000000001</v>
      </c>
      <c r="M2183" s="11">
        <v>26.890999999999998</v>
      </c>
      <c r="N2183" s="11">
        <v>28.353999999999999</v>
      </c>
      <c r="O2183" s="11">
        <v>23.544</v>
      </c>
      <c r="P2183" s="11">
        <v>19.579000000000001</v>
      </c>
      <c r="Q2183" s="11">
        <v>14.75</v>
      </c>
      <c r="R2183" s="11">
        <v>12.763</v>
      </c>
      <c r="S2183" s="11">
        <v>10.071</v>
      </c>
      <c r="T2183" s="11">
        <v>8.1959999999999997</v>
      </c>
      <c r="U2183" s="11">
        <v>5.6920000000000002</v>
      </c>
      <c r="V2183" s="11">
        <v>3.9089999999999998</v>
      </c>
      <c r="W2183" s="11">
        <v>2.3199999999999998</v>
      </c>
      <c r="X2183" s="11">
        <v>1.008</v>
      </c>
      <c r="Y2183" s="11">
        <v>0.313</v>
      </c>
      <c r="Z2183" s="11">
        <v>0.114</v>
      </c>
      <c r="AA2183" s="11">
        <v>1.7000000000000001E-2</v>
      </c>
      <c r="AB2183" s="11">
        <v>0</v>
      </c>
      <c r="AC2183" s="11">
        <v>0</v>
      </c>
    </row>
    <row r="2184" spans="1:29" ht="11.5">
      <c r="A2184" s="15">
        <v>2167</v>
      </c>
      <c r="B2184" s="13" t="s">
        <v>1059</v>
      </c>
      <c r="C2184" s="14" t="s">
        <v>1212</v>
      </c>
      <c r="D2184" s="12"/>
      <c r="E2184" s="12">
        <v>626</v>
      </c>
      <c r="F2184" s="13" t="s">
        <v>1110</v>
      </c>
      <c r="G2184" s="12">
        <v>920</v>
      </c>
      <c r="H2184" s="12">
        <v>1980</v>
      </c>
      <c r="I2184" s="11">
        <v>38.731999999999999</v>
      </c>
      <c r="J2184" s="11">
        <v>42.261000000000003</v>
      </c>
      <c r="K2184" s="11">
        <v>40.302999999999997</v>
      </c>
      <c r="L2184" s="11">
        <v>35.170999999999999</v>
      </c>
      <c r="M2184" s="11">
        <v>28.122</v>
      </c>
      <c r="N2184" s="11">
        <v>21.108000000000001</v>
      </c>
      <c r="O2184" s="11">
        <v>21.655999999999999</v>
      </c>
      <c r="P2184" s="11">
        <v>18.215</v>
      </c>
      <c r="Q2184" s="11">
        <v>15.364000000000001</v>
      </c>
      <c r="R2184" s="11">
        <v>11.53</v>
      </c>
      <c r="S2184" s="11">
        <v>9.9879999999999995</v>
      </c>
      <c r="T2184" s="11">
        <v>7.6950000000000003</v>
      </c>
      <c r="U2184" s="11">
        <v>5.984</v>
      </c>
      <c r="V2184" s="11">
        <v>3.7919999999999998</v>
      </c>
      <c r="W2184" s="11">
        <v>2.2829999999999999</v>
      </c>
      <c r="X2184" s="11">
        <v>1.0820000000000001</v>
      </c>
      <c r="Y2184" s="11">
        <v>0.33100000000000002</v>
      </c>
      <c r="Z2184" s="11">
        <v>7.0000000000000007E-2</v>
      </c>
      <c r="AA2184" s="11">
        <v>1.4999999999999999E-2</v>
      </c>
      <c r="AB2184" s="11">
        <v>0</v>
      </c>
      <c r="AC2184" s="11">
        <v>0</v>
      </c>
    </row>
    <row r="2185" spans="1:29" ht="11.5">
      <c r="A2185" s="15">
        <v>2168</v>
      </c>
      <c r="B2185" s="13" t="s">
        <v>1059</v>
      </c>
      <c r="C2185" s="14" t="s">
        <v>1212</v>
      </c>
      <c r="D2185" s="12"/>
      <c r="E2185" s="12">
        <v>626</v>
      </c>
      <c r="F2185" s="13" t="s">
        <v>1110</v>
      </c>
      <c r="G2185" s="12">
        <v>920</v>
      </c>
      <c r="H2185" s="12">
        <v>1985</v>
      </c>
      <c r="I2185" s="11">
        <v>50.24</v>
      </c>
      <c r="J2185" s="11">
        <v>35.488999999999997</v>
      </c>
      <c r="K2185" s="11">
        <v>41.168999999999997</v>
      </c>
      <c r="L2185" s="11">
        <v>39.292000000000002</v>
      </c>
      <c r="M2185" s="11">
        <v>33.889000000000003</v>
      </c>
      <c r="N2185" s="11">
        <v>26.847000000000001</v>
      </c>
      <c r="O2185" s="11">
        <v>20.045999999999999</v>
      </c>
      <c r="P2185" s="11">
        <v>20.384</v>
      </c>
      <c r="Q2185" s="11">
        <v>16.925000000000001</v>
      </c>
      <c r="R2185" s="11">
        <v>14.054</v>
      </c>
      <c r="S2185" s="11">
        <v>10.31</v>
      </c>
      <c r="T2185" s="11">
        <v>8.6379999999999999</v>
      </c>
      <c r="U2185" s="11">
        <v>6.3239999999999998</v>
      </c>
      <c r="V2185" s="11">
        <v>4.5439999999999996</v>
      </c>
      <c r="W2185" s="11">
        <v>2.5680000000000001</v>
      </c>
      <c r="X2185" s="11">
        <v>1.286</v>
      </c>
      <c r="Y2185" s="11">
        <v>0.46500000000000002</v>
      </c>
      <c r="Z2185" s="11">
        <v>9.8000000000000004E-2</v>
      </c>
      <c r="AA2185" s="11">
        <v>1.2999999999999999E-2</v>
      </c>
      <c r="AB2185" s="11">
        <v>2E-3</v>
      </c>
      <c r="AC2185" s="11">
        <v>0</v>
      </c>
    </row>
    <row r="2186" spans="1:29" ht="11.5">
      <c r="A2186" s="15">
        <v>2169</v>
      </c>
      <c r="B2186" s="13" t="s">
        <v>1059</v>
      </c>
      <c r="C2186" s="14" t="s">
        <v>1212</v>
      </c>
      <c r="D2186" s="12"/>
      <c r="E2186" s="12">
        <v>626</v>
      </c>
      <c r="F2186" s="13" t="s">
        <v>1110</v>
      </c>
      <c r="G2186" s="12">
        <v>920</v>
      </c>
      <c r="H2186" s="12">
        <v>1990</v>
      </c>
      <c r="I2186" s="11">
        <v>60.021000000000001</v>
      </c>
      <c r="J2186" s="11">
        <v>47.078000000000003</v>
      </c>
      <c r="K2186" s="11">
        <v>34.777999999999999</v>
      </c>
      <c r="L2186" s="11">
        <v>40.357999999999997</v>
      </c>
      <c r="M2186" s="11">
        <v>38.154000000000003</v>
      </c>
      <c r="N2186" s="11">
        <v>32.673999999999999</v>
      </c>
      <c r="O2186" s="11">
        <v>25.785</v>
      </c>
      <c r="P2186" s="11">
        <v>19.117999999999999</v>
      </c>
      <c r="Q2186" s="11">
        <v>19.236000000000001</v>
      </c>
      <c r="R2186" s="11">
        <v>15.756</v>
      </c>
      <c r="S2186" s="11">
        <v>12.823</v>
      </c>
      <c r="T2186" s="11">
        <v>9.125</v>
      </c>
      <c r="U2186" s="11">
        <v>7.2990000000000004</v>
      </c>
      <c r="V2186" s="11">
        <v>4.9710000000000001</v>
      </c>
      <c r="W2186" s="11">
        <v>3.214</v>
      </c>
      <c r="X2186" s="11">
        <v>1.53</v>
      </c>
      <c r="Y2186" s="11">
        <v>0.59299999999999997</v>
      </c>
      <c r="Z2186" s="11">
        <v>0.14899999999999999</v>
      </c>
      <c r="AA2186" s="11">
        <v>1.9E-2</v>
      </c>
      <c r="AB2186" s="11">
        <v>0</v>
      </c>
      <c r="AC2186" s="11">
        <v>0</v>
      </c>
    </row>
    <row r="2187" spans="1:29" ht="11.5">
      <c r="A2187" s="15">
        <v>2170</v>
      </c>
      <c r="B2187" s="13" t="s">
        <v>1059</v>
      </c>
      <c r="C2187" s="14" t="s">
        <v>1212</v>
      </c>
      <c r="D2187" s="12"/>
      <c r="E2187" s="12">
        <v>626</v>
      </c>
      <c r="F2187" s="13" t="s">
        <v>1110</v>
      </c>
      <c r="G2187" s="12">
        <v>920</v>
      </c>
      <c r="H2187" s="12">
        <v>1995</v>
      </c>
      <c r="I2187" s="11">
        <v>73.177000000000007</v>
      </c>
      <c r="J2187" s="11">
        <v>57.07</v>
      </c>
      <c r="K2187" s="11">
        <v>46.311999999999998</v>
      </c>
      <c r="L2187" s="11">
        <v>34.207999999999998</v>
      </c>
      <c r="M2187" s="11">
        <v>39.363999999999997</v>
      </c>
      <c r="N2187" s="11">
        <v>36.997999999999998</v>
      </c>
      <c r="O2187" s="11">
        <v>31.584</v>
      </c>
      <c r="P2187" s="11">
        <v>24.777999999999999</v>
      </c>
      <c r="Q2187" s="11">
        <v>18.204000000000001</v>
      </c>
      <c r="R2187" s="11">
        <v>18.088000000000001</v>
      </c>
      <c r="S2187" s="11">
        <v>14.537000000000001</v>
      </c>
      <c r="T2187" s="11">
        <v>11.497</v>
      </c>
      <c r="U2187" s="11">
        <v>7.8289999999999997</v>
      </c>
      <c r="V2187" s="11">
        <v>5.8479999999999999</v>
      </c>
      <c r="W2187" s="11">
        <v>3.5960000000000001</v>
      </c>
      <c r="X2187" s="11">
        <v>1.9730000000000001</v>
      </c>
      <c r="Y2187" s="11">
        <v>0.73399999999999999</v>
      </c>
      <c r="Z2187" s="11">
        <v>0.19900000000000001</v>
      </c>
      <c r="AA2187" s="11">
        <v>3.1E-2</v>
      </c>
      <c r="AB2187" s="11">
        <v>2E-3</v>
      </c>
      <c r="AC2187" s="11">
        <v>0</v>
      </c>
    </row>
    <row r="2188" spans="1:29" ht="11.5">
      <c r="A2188" s="15">
        <v>2171</v>
      </c>
      <c r="B2188" s="13" t="s">
        <v>1059</v>
      </c>
      <c r="C2188" s="14" t="s">
        <v>1212</v>
      </c>
      <c r="D2188" s="12"/>
      <c r="E2188" s="12">
        <v>626</v>
      </c>
      <c r="F2188" s="13" t="s">
        <v>1110</v>
      </c>
      <c r="G2188" s="12">
        <v>920</v>
      </c>
      <c r="H2188" s="12">
        <v>2000</v>
      </c>
      <c r="I2188" s="11">
        <v>77.346000000000004</v>
      </c>
      <c r="J2188" s="11">
        <v>69.061000000000007</v>
      </c>
      <c r="K2188" s="11">
        <v>54.84</v>
      </c>
      <c r="L2188" s="11">
        <v>44.137999999999998</v>
      </c>
      <c r="M2188" s="11">
        <v>30.408000000000001</v>
      </c>
      <c r="N2188" s="11">
        <v>32.591000000000001</v>
      </c>
      <c r="O2188" s="11">
        <v>29.091999999999999</v>
      </c>
      <c r="P2188" s="11">
        <v>24.902000000000001</v>
      </c>
      <c r="Q2188" s="11">
        <v>19.7</v>
      </c>
      <c r="R2188" s="11">
        <v>14.428000000000001</v>
      </c>
      <c r="S2188" s="11">
        <v>15.099</v>
      </c>
      <c r="T2188" s="11">
        <v>12.122</v>
      </c>
      <c r="U2188" s="11">
        <v>9.3810000000000002</v>
      </c>
      <c r="V2188" s="11">
        <v>6.0410000000000004</v>
      </c>
      <c r="W2188" s="11">
        <v>4.1619999999999999</v>
      </c>
      <c r="X2188" s="11">
        <v>2.2069999999999999</v>
      </c>
      <c r="Y2188" s="11">
        <v>0.95399999999999996</v>
      </c>
      <c r="Z2188" s="11">
        <v>0.255</v>
      </c>
      <c r="AA2188" s="11">
        <v>4.3999999999999997E-2</v>
      </c>
      <c r="AB2188" s="11">
        <v>4.0000000000000001E-3</v>
      </c>
      <c r="AC2188" s="11">
        <v>0</v>
      </c>
    </row>
    <row r="2189" spans="1:29" ht="11.5">
      <c r="A2189" s="15">
        <v>2172</v>
      </c>
      <c r="B2189" s="13" t="s">
        <v>1059</v>
      </c>
      <c r="C2189" s="14" t="s">
        <v>1212</v>
      </c>
      <c r="D2189" s="12"/>
      <c r="E2189" s="12">
        <v>626</v>
      </c>
      <c r="F2189" s="13" t="s">
        <v>1110</v>
      </c>
      <c r="G2189" s="12">
        <v>920</v>
      </c>
      <c r="H2189" s="12">
        <v>2005</v>
      </c>
      <c r="I2189" s="11">
        <v>84.375</v>
      </c>
      <c r="J2189" s="11">
        <v>73.986999999999995</v>
      </c>
      <c r="K2189" s="11">
        <v>67.138000000000005</v>
      </c>
      <c r="L2189" s="11">
        <v>52.59</v>
      </c>
      <c r="M2189" s="11">
        <v>40.469000000000001</v>
      </c>
      <c r="N2189" s="11">
        <v>27.54</v>
      </c>
      <c r="O2189" s="11">
        <v>31.216000000000001</v>
      </c>
      <c r="P2189" s="11">
        <v>27.902999999999999</v>
      </c>
      <c r="Q2189" s="11">
        <v>23.838000000000001</v>
      </c>
      <c r="R2189" s="11">
        <v>18.721</v>
      </c>
      <c r="S2189" s="11">
        <v>13.513</v>
      </c>
      <c r="T2189" s="11">
        <v>13.86</v>
      </c>
      <c r="U2189" s="11">
        <v>10.722</v>
      </c>
      <c r="V2189" s="11">
        <v>7.8310000000000004</v>
      </c>
      <c r="W2189" s="11">
        <v>4.5990000000000002</v>
      </c>
      <c r="X2189" s="11">
        <v>2.7349999999999999</v>
      </c>
      <c r="Y2189" s="11">
        <v>1.1519999999999999</v>
      </c>
      <c r="Z2189" s="11">
        <v>0.35499999999999998</v>
      </c>
      <c r="AA2189" s="11">
        <v>5.8999999999999997E-2</v>
      </c>
      <c r="AB2189" s="11">
        <v>6.0000000000000001E-3</v>
      </c>
      <c r="AC2189" s="11">
        <v>0</v>
      </c>
    </row>
    <row r="2190" spans="1:29" ht="11.5">
      <c r="A2190" s="15">
        <v>2173</v>
      </c>
      <c r="B2190" s="13" t="s">
        <v>1059</v>
      </c>
      <c r="C2190" s="14" t="s">
        <v>1212</v>
      </c>
      <c r="D2190" s="12"/>
      <c r="E2190" s="12">
        <v>626</v>
      </c>
      <c r="F2190" s="13" t="s">
        <v>1110</v>
      </c>
      <c r="G2190" s="12">
        <v>920</v>
      </c>
      <c r="H2190" s="12">
        <v>2010</v>
      </c>
      <c r="I2190" s="11">
        <v>81.807000000000002</v>
      </c>
      <c r="J2190" s="11">
        <v>81.870999999999995</v>
      </c>
      <c r="K2190" s="11">
        <v>72.406000000000006</v>
      </c>
      <c r="L2190" s="11">
        <v>64.578999999999994</v>
      </c>
      <c r="M2190" s="11">
        <v>49.218000000000004</v>
      </c>
      <c r="N2190" s="11">
        <v>37.29</v>
      </c>
      <c r="O2190" s="11">
        <v>24.87</v>
      </c>
      <c r="P2190" s="11">
        <v>29.123000000000001</v>
      </c>
      <c r="Q2190" s="11">
        <v>26.308</v>
      </c>
      <c r="R2190" s="11">
        <v>22.54</v>
      </c>
      <c r="S2190" s="11">
        <v>17.576000000000001</v>
      </c>
      <c r="T2190" s="11">
        <v>12.45</v>
      </c>
      <c r="U2190" s="11">
        <v>12.445</v>
      </c>
      <c r="V2190" s="11">
        <v>9.1199999999999992</v>
      </c>
      <c r="W2190" s="11">
        <v>6.0880000000000001</v>
      </c>
      <c r="X2190" s="11">
        <v>3.0739999999999998</v>
      </c>
      <c r="Y2190" s="11">
        <v>1.4510000000000001</v>
      </c>
      <c r="Z2190" s="11">
        <v>0.434</v>
      </c>
      <c r="AA2190" s="11">
        <v>8.4000000000000005E-2</v>
      </c>
      <c r="AB2190" s="11">
        <v>8.0000000000000002E-3</v>
      </c>
      <c r="AC2190" s="11">
        <v>0</v>
      </c>
    </row>
    <row r="2191" spans="1:29" ht="11.5">
      <c r="A2191" s="15">
        <v>2174</v>
      </c>
      <c r="B2191" s="13" t="s">
        <v>1059</v>
      </c>
      <c r="C2191" s="14" t="s">
        <v>1212</v>
      </c>
      <c r="D2191" s="12"/>
      <c r="E2191" s="12">
        <v>626</v>
      </c>
      <c r="F2191" s="13" t="s">
        <v>1110</v>
      </c>
      <c r="G2191" s="12">
        <v>920</v>
      </c>
      <c r="H2191" s="12">
        <v>2015</v>
      </c>
      <c r="I2191" s="11">
        <v>80.171999999999997</v>
      </c>
      <c r="J2191" s="11">
        <v>79.540999999999997</v>
      </c>
      <c r="K2191" s="11">
        <v>80.296000000000006</v>
      </c>
      <c r="L2191" s="11">
        <v>69.549000000000007</v>
      </c>
      <c r="M2191" s="11">
        <v>60.835999999999999</v>
      </c>
      <c r="N2191" s="11">
        <v>46.704999999999998</v>
      </c>
      <c r="O2191" s="11">
        <v>35.966999999999999</v>
      </c>
      <c r="P2191" s="11">
        <v>24.029</v>
      </c>
      <c r="Q2191" s="11">
        <v>28.323</v>
      </c>
      <c r="R2191" s="11">
        <v>25.501999999999999</v>
      </c>
      <c r="S2191" s="11">
        <v>21.629000000000001</v>
      </c>
      <c r="T2191" s="11">
        <v>16.53</v>
      </c>
      <c r="U2191" s="11">
        <v>11.308999999999999</v>
      </c>
      <c r="V2191" s="11">
        <v>10.71</v>
      </c>
      <c r="W2191" s="11">
        <v>7.173</v>
      </c>
      <c r="X2191" s="11">
        <v>4.133</v>
      </c>
      <c r="Y2191" s="11">
        <v>1.661</v>
      </c>
      <c r="Z2191" s="11">
        <v>0.55700000000000005</v>
      </c>
      <c r="AA2191" s="11">
        <v>0.104</v>
      </c>
      <c r="AB2191" s="11">
        <v>1.2E-2</v>
      </c>
      <c r="AC2191" s="11">
        <v>1E-3</v>
      </c>
    </row>
    <row r="2192" spans="1:29" ht="11.5">
      <c r="A2192" s="15">
        <v>2175</v>
      </c>
      <c r="B2192" s="13" t="s">
        <v>1059</v>
      </c>
      <c r="C2192" s="14" t="s">
        <v>1212</v>
      </c>
      <c r="D2192" s="12"/>
      <c r="E2192" s="12">
        <v>626</v>
      </c>
      <c r="F2192" s="13" t="s">
        <v>1110</v>
      </c>
      <c r="G2192" s="12">
        <v>920</v>
      </c>
      <c r="H2192" s="12">
        <v>2020</v>
      </c>
      <c r="I2192" s="11">
        <v>90.692999999999998</v>
      </c>
      <c r="J2192" s="11">
        <v>78.325000000000003</v>
      </c>
      <c r="K2192" s="11">
        <v>78.084999999999994</v>
      </c>
      <c r="L2192" s="11">
        <v>77.507999999999996</v>
      </c>
      <c r="M2192" s="11">
        <v>65.831999999999994</v>
      </c>
      <c r="N2192" s="11">
        <v>58.281999999999996</v>
      </c>
      <c r="O2192" s="11">
        <v>45.34</v>
      </c>
      <c r="P2192" s="11">
        <v>35.045000000000002</v>
      </c>
      <c r="Q2192" s="11">
        <v>23.326000000000001</v>
      </c>
      <c r="R2192" s="11">
        <v>27.513999999999999</v>
      </c>
      <c r="S2192" s="11">
        <v>24.538</v>
      </c>
      <c r="T2192" s="11">
        <v>20.416</v>
      </c>
      <c r="U2192" s="11">
        <v>15.086</v>
      </c>
      <c r="V2192" s="11">
        <v>9.77</v>
      </c>
      <c r="W2192" s="11">
        <v>8.4789999999999992</v>
      </c>
      <c r="X2192" s="11">
        <v>4.92</v>
      </c>
      <c r="Y2192" s="11">
        <v>2.2709999999999999</v>
      </c>
      <c r="Z2192" s="11">
        <v>0.65600000000000003</v>
      </c>
      <c r="AA2192" s="11">
        <v>0.14000000000000001</v>
      </c>
      <c r="AB2192" s="11">
        <v>1.4999999999999999E-2</v>
      </c>
      <c r="AC2192" s="11">
        <v>1E-3</v>
      </c>
    </row>
    <row r="2193" spans="1:29" ht="11.5">
      <c r="A2193" s="15">
        <v>2176</v>
      </c>
      <c r="B2193" s="13" t="s">
        <v>1059</v>
      </c>
      <c r="C2193" s="14" t="s">
        <v>1213</v>
      </c>
      <c r="D2193" s="12"/>
      <c r="E2193" s="12">
        <v>704</v>
      </c>
      <c r="F2193" s="13" t="s">
        <v>1110</v>
      </c>
      <c r="G2193" s="12">
        <v>920</v>
      </c>
      <c r="H2193" s="12">
        <v>1950</v>
      </c>
      <c r="I2193" s="11">
        <v>1535.49</v>
      </c>
      <c r="J2193" s="11">
        <v>1219.0070000000001</v>
      </c>
      <c r="K2193" s="11">
        <v>1181.8520000000001</v>
      </c>
      <c r="L2193" s="11">
        <v>1259.194</v>
      </c>
      <c r="M2193" s="11">
        <v>1090.79</v>
      </c>
      <c r="N2193" s="11">
        <v>1020.994</v>
      </c>
      <c r="O2193" s="11">
        <v>898.01700000000005</v>
      </c>
      <c r="P2193" s="11">
        <v>854.85900000000004</v>
      </c>
      <c r="Q2193" s="11">
        <v>731.71799999999996</v>
      </c>
      <c r="R2193" s="11">
        <v>702.61500000000001</v>
      </c>
      <c r="S2193" s="11">
        <v>544.33000000000004</v>
      </c>
      <c r="T2193" s="11">
        <v>432.714</v>
      </c>
      <c r="U2193" s="11">
        <v>322.33800000000002</v>
      </c>
      <c r="V2193" s="11">
        <v>219.32900000000001</v>
      </c>
      <c r="W2193" s="11">
        <v>135.661</v>
      </c>
      <c r="X2193" s="11">
        <v>67.876000000000005</v>
      </c>
      <c r="Y2193" s="11">
        <v>21.710999999999999</v>
      </c>
      <c r="Z2193" s="11">
        <v>7.9279999999999999</v>
      </c>
      <c r="AA2193" s="11">
        <v>2.02</v>
      </c>
      <c r="AB2193" s="11">
        <v>0.33600000000000002</v>
      </c>
      <c r="AC2193" s="11">
        <v>3.5999999999999997E-2</v>
      </c>
    </row>
    <row r="2194" spans="1:29" ht="11.5">
      <c r="A2194" s="15">
        <v>2177</v>
      </c>
      <c r="B2194" s="13" t="s">
        <v>1059</v>
      </c>
      <c r="C2194" s="14" t="s">
        <v>1213</v>
      </c>
      <c r="D2194" s="12"/>
      <c r="E2194" s="12">
        <v>704</v>
      </c>
      <c r="F2194" s="13" t="s">
        <v>1110</v>
      </c>
      <c r="G2194" s="12">
        <v>920</v>
      </c>
      <c r="H2194" s="12">
        <v>1955</v>
      </c>
      <c r="I2194" s="11">
        <v>2357.7829999999999</v>
      </c>
      <c r="J2194" s="11">
        <v>1455.568</v>
      </c>
      <c r="K2194" s="11">
        <v>1186.665</v>
      </c>
      <c r="L2194" s="11">
        <v>1161.7380000000001</v>
      </c>
      <c r="M2194" s="11">
        <v>1246.1369999999999</v>
      </c>
      <c r="N2194" s="11">
        <v>1074.5909999999999</v>
      </c>
      <c r="O2194" s="11">
        <v>997.58100000000002</v>
      </c>
      <c r="P2194" s="11">
        <v>866.56600000000003</v>
      </c>
      <c r="Q2194" s="11">
        <v>811.851</v>
      </c>
      <c r="R2194" s="11">
        <v>685.005</v>
      </c>
      <c r="S2194" s="11">
        <v>650.67100000000005</v>
      </c>
      <c r="T2194" s="11">
        <v>497.85</v>
      </c>
      <c r="U2194" s="11">
        <v>373.78399999999999</v>
      </c>
      <c r="V2194" s="11">
        <v>253.262</v>
      </c>
      <c r="W2194" s="11">
        <v>154.245</v>
      </c>
      <c r="X2194" s="11">
        <v>81.567999999999998</v>
      </c>
      <c r="Y2194" s="11">
        <v>32.914000000000001</v>
      </c>
      <c r="Z2194" s="11">
        <v>7.9260000000000002</v>
      </c>
      <c r="AA2194" s="11">
        <v>2.0209999999999999</v>
      </c>
      <c r="AB2194" s="11">
        <v>0.33600000000000002</v>
      </c>
      <c r="AC2194" s="11">
        <v>3.5999999999999997E-2</v>
      </c>
    </row>
    <row r="2195" spans="1:29" ht="11.5">
      <c r="A2195" s="15">
        <v>2178</v>
      </c>
      <c r="B2195" s="13" t="s">
        <v>1059</v>
      </c>
      <c r="C2195" s="14" t="s">
        <v>1213</v>
      </c>
      <c r="D2195" s="12"/>
      <c r="E2195" s="12">
        <v>704</v>
      </c>
      <c r="F2195" s="13" t="s">
        <v>1110</v>
      </c>
      <c r="G2195" s="12">
        <v>920</v>
      </c>
      <c r="H2195" s="12">
        <v>1960</v>
      </c>
      <c r="I2195" s="11">
        <v>2992.558</v>
      </c>
      <c r="J2195" s="11">
        <v>2257.0100000000002</v>
      </c>
      <c r="K2195" s="11">
        <v>1422.0889999999999</v>
      </c>
      <c r="L2195" s="11">
        <v>1167.347</v>
      </c>
      <c r="M2195" s="11">
        <v>1149.6079999999999</v>
      </c>
      <c r="N2195" s="11">
        <v>1228.4290000000001</v>
      </c>
      <c r="O2195" s="11">
        <v>1051.1869999999999</v>
      </c>
      <c r="P2195" s="11">
        <v>966.89700000000005</v>
      </c>
      <c r="Q2195" s="11">
        <v>830.05</v>
      </c>
      <c r="R2195" s="11">
        <v>768.24800000000005</v>
      </c>
      <c r="S2195" s="11">
        <v>642.774</v>
      </c>
      <c r="T2195" s="11">
        <v>603.62900000000002</v>
      </c>
      <c r="U2195" s="11">
        <v>440.17399999999998</v>
      </c>
      <c r="V2195" s="11">
        <v>300.959</v>
      </c>
      <c r="W2195" s="11">
        <v>180.85900000000001</v>
      </c>
      <c r="X2195" s="11">
        <v>93.712999999999994</v>
      </c>
      <c r="Y2195" s="11">
        <v>39.469000000000001</v>
      </c>
      <c r="Z2195" s="11">
        <v>11.757999999999999</v>
      </c>
      <c r="AA2195" s="11">
        <v>1.919</v>
      </c>
      <c r="AB2195" s="11">
        <v>0.30599999999999999</v>
      </c>
      <c r="AC2195" s="11">
        <v>3.2000000000000001E-2</v>
      </c>
    </row>
    <row r="2196" spans="1:29" ht="11.5">
      <c r="A2196" s="15">
        <v>2179</v>
      </c>
      <c r="B2196" s="13" t="s">
        <v>1059</v>
      </c>
      <c r="C2196" s="14" t="s">
        <v>1213</v>
      </c>
      <c r="D2196" s="12"/>
      <c r="E2196" s="12">
        <v>704</v>
      </c>
      <c r="F2196" s="13" t="s">
        <v>1110</v>
      </c>
      <c r="G2196" s="12">
        <v>920</v>
      </c>
      <c r="H2196" s="12">
        <v>1965</v>
      </c>
      <c r="I2196" s="11">
        <v>3366.9050000000002</v>
      </c>
      <c r="J2196" s="11">
        <v>2889.3440000000001</v>
      </c>
      <c r="K2196" s="11">
        <v>2211.9839999999999</v>
      </c>
      <c r="L2196" s="11">
        <v>1400.1189999999999</v>
      </c>
      <c r="M2196" s="11">
        <v>1155.173</v>
      </c>
      <c r="N2196" s="11">
        <v>1134.0429999999999</v>
      </c>
      <c r="O2196" s="11">
        <v>1203.27</v>
      </c>
      <c r="P2196" s="11">
        <v>1022.5309999999999</v>
      </c>
      <c r="Q2196" s="11">
        <v>932.28099999999995</v>
      </c>
      <c r="R2196" s="11">
        <v>792.03300000000002</v>
      </c>
      <c r="S2196" s="11">
        <v>728.06799999999998</v>
      </c>
      <c r="T2196" s="11">
        <v>602.57500000000005</v>
      </c>
      <c r="U2196" s="11">
        <v>543.61500000000001</v>
      </c>
      <c r="V2196" s="11">
        <v>361.536</v>
      </c>
      <c r="W2196" s="11">
        <v>217.60499999999999</v>
      </c>
      <c r="X2196" s="11">
        <v>110.72799999999999</v>
      </c>
      <c r="Y2196" s="11">
        <v>45.323</v>
      </c>
      <c r="Z2196" s="11">
        <v>13.808999999999999</v>
      </c>
      <c r="AA2196" s="11">
        <v>2.7280000000000002</v>
      </c>
      <c r="AB2196" s="11">
        <v>0.26900000000000002</v>
      </c>
      <c r="AC2196" s="11">
        <v>2.5999999999999999E-2</v>
      </c>
    </row>
    <row r="2197" spans="1:29" ht="11.5">
      <c r="A2197" s="15">
        <v>2180</v>
      </c>
      <c r="B2197" s="13" t="s">
        <v>1059</v>
      </c>
      <c r="C2197" s="14" t="s">
        <v>1213</v>
      </c>
      <c r="D2197" s="12"/>
      <c r="E2197" s="12">
        <v>704</v>
      </c>
      <c r="F2197" s="13" t="s">
        <v>1110</v>
      </c>
      <c r="G2197" s="12">
        <v>920</v>
      </c>
      <c r="H2197" s="12">
        <v>1970</v>
      </c>
      <c r="I2197" s="11">
        <v>3618.7730000000001</v>
      </c>
      <c r="J2197" s="11">
        <v>3268.893</v>
      </c>
      <c r="K2197" s="11">
        <v>2833.0030000000002</v>
      </c>
      <c r="L2197" s="11">
        <v>2175.8829999999998</v>
      </c>
      <c r="M2197" s="11">
        <v>1383.962</v>
      </c>
      <c r="N2197" s="11">
        <v>1138.538</v>
      </c>
      <c r="O2197" s="11">
        <v>1109.739</v>
      </c>
      <c r="P2197" s="11">
        <v>1170.5650000000001</v>
      </c>
      <c r="Q2197" s="11">
        <v>987.19200000000001</v>
      </c>
      <c r="R2197" s="11">
        <v>890.74</v>
      </c>
      <c r="S2197" s="11">
        <v>751.59299999999996</v>
      </c>
      <c r="T2197" s="11">
        <v>682.63800000000003</v>
      </c>
      <c r="U2197" s="11">
        <v>543.41899999999998</v>
      </c>
      <c r="V2197" s="11">
        <v>447.77600000000001</v>
      </c>
      <c r="W2197" s="11">
        <v>261.709</v>
      </c>
      <c r="X2197" s="11">
        <v>133.345</v>
      </c>
      <c r="Y2197" s="11">
        <v>53.561999999999998</v>
      </c>
      <c r="Z2197" s="11">
        <v>15.837999999999999</v>
      </c>
      <c r="AA2197" s="11">
        <v>3.194</v>
      </c>
      <c r="AB2197" s="11">
        <v>0.379</v>
      </c>
      <c r="AC2197" s="11">
        <v>2.3E-2</v>
      </c>
    </row>
    <row r="2198" spans="1:29" ht="11.5">
      <c r="A2198" s="15">
        <v>2181</v>
      </c>
      <c r="B2198" s="13" t="s">
        <v>1059</v>
      </c>
      <c r="C2198" s="14" t="s">
        <v>1213</v>
      </c>
      <c r="D2198" s="12"/>
      <c r="E2198" s="12">
        <v>704</v>
      </c>
      <c r="F2198" s="13" t="s">
        <v>1110</v>
      </c>
      <c r="G2198" s="12">
        <v>920</v>
      </c>
      <c r="H2198" s="12">
        <v>1975</v>
      </c>
      <c r="I2198" s="11">
        <v>3917.18</v>
      </c>
      <c r="J2198" s="11">
        <v>3502.14</v>
      </c>
      <c r="K2198" s="11">
        <v>3173.2449999999999</v>
      </c>
      <c r="L2198" s="11">
        <v>2758.8629999999998</v>
      </c>
      <c r="M2198" s="11">
        <v>2133.2570000000001</v>
      </c>
      <c r="N2198" s="11">
        <v>1351.5070000000001</v>
      </c>
      <c r="O2198" s="11">
        <v>1099.9179999999999</v>
      </c>
      <c r="P2198" s="11">
        <v>1063.807</v>
      </c>
      <c r="Q2198" s="11">
        <v>1109.941</v>
      </c>
      <c r="R2198" s="11">
        <v>921.07</v>
      </c>
      <c r="S2198" s="11">
        <v>820.78</v>
      </c>
      <c r="T2198" s="11">
        <v>678.26800000000003</v>
      </c>
      <c r="U2198" s="11">
        <v>579.33299999999997</v>
      </c>
      <c r="V2198" s="11">
        <v>414.20600000000002</v>
      </c>
      <c r="W2198" s="11">
        <v>293.89100000000002</v>
      </c>
      <c r="X2198" s="11">
        <v>141.08699999999999</v>
      </c>
      <c r="Y2198" s="11">
        <v>54.868000000000002</v>
      </c>
      <c r="Z2198" s="11">
        <v>15.516</v>
      </c>
      <c r="AA2198" s="11">
        <v>2.972</v>
      </c>
      <c r="AB2198" s="11">
        <v>0.36099999999999999</v>
      </c>
      <c r="AC2198" s="11">
        <v>2.5000000000000001E-2</v>
      </c>
    </row>
    <row r="2199" spans="1:29" ht="11.5">
      <c r="A2199" s="15">
        <v>2182</v>
      </c>
      <c r="B2199" s="13" t="s">
        <v>1059</v>
      </c>
      <c r="C2199" s="14" t="s">
        <v>1213</v>
      </c>
      <c r="D2199" s="12"/>
      <c r="E2199" s="12">
        <v>704</v>
      </c>
      <c r="F2199" s="13" t="s">
        <v>1110</v>
      </c>
      <c r="G2199" s="12">
        <v>920</v>
      </c>
      <c r="H2199" s="12">
        <v>1980</v>
      </c>
      <c r="I2199" s="11">
        <v>4075.3780000000002</v>
      </c>
      <c r="J2199" s="11">
        <v>3811.9520000000002</v>
      </c>
      <c r="K2199" s="11">
        <v>3436.9769999999999</v>
      </c>
      <c r="L2199" s="11">
        <v>3098.3049999999998</v>
      </c>
      <c r="M2199" s="11">
        <v>2660.7849999999999</v>
      </c>
      <c r="N2199" s="11">
        <v>2021.442</v>
      </c>
      <c r="O2199" s="11">
        <v>1254.8420000000001</v>
      </c>
      <c r="P2199" s="11">
        <v>1023.2670000000001</v>
      </c>
      <c r="Q2199" s="11">
        <v>998.53200000000004</v>
      </c>
      <c r="R2199" s="11">
        <v>1045.184</v>
      </c>
      <c r="S2199" s="11">
        <v>863.99800000000005</v>
      </c>
      <c r="T2199" s="11">
        <v>762.98699999999997</v>
      </c>
      <c r="U2199" s="11">
        <v>611.74199999999996</v>
      </c>
      <c r="V2199" s="11">
        <v>491.22399999999999</v>
      </c>
      <c r="W2199" s="11">
        <v>320.71100000000001</v>
      </c>
      <c r="X2199" s="11">
        <v>202.196</v>
      </c>
      <c r="Y2199" s="11">
        <v>81.733000000000004</v>
      </c>
      <c r="Z2199" s="11">
        <v>25.311</v>
      </c>
      <c r="AA2199" s="11">
        <v>5.3339999999999996</v>
      </c>
      <c r="AB2199" s="11">
        <v>0.69699999999999995</v>
      </c>
      <c r="AC2199" s="11">
        <v>5.3999999999999999E-2</v>
      </c>
    </row>
    <row r="2200" spans="1:29" ht="11.5">
      <c r="A2200" s="15">
        <v>2183</v>
      </c>
      <c r="B2200" s="13" t="s">
        <v>1059</v>
      </c>
      <c r="C2200" s="14" t="s">
        <v>1213</v>
      </c>
      <c r="D2200" s="12"/>
      <c r="E2200" s="12">
        <v>704</v>
      </c>
      <c r="F2200" s="13" t="s">
        <v>1110</v>
      </c>
      <c r="G2200" s="12">
        <v>920</v>
      </c>
      <c r="H2200" s="12">
        <v>1985</v>
      </c>
      <c r="I2200" s="11">
        <v>4399.3530000000001</v>
      </c>
      <c r="J2200" s="11">
        <v>3998.692</v>
      </c>
      <c r="K2200" s="11">
        <v>3752.1320000000001</v>
      </c>
      <c r="L2200" s="11">
        <v>3378.4920000000002</v>
      </c>
      <c r="M2200" s="11">
        <v>3045.2449999999999</v>
      </c>
      <c r="N2200" s="11">
        <v>2600.5639999999999</v>
      </c>
      <c r="O2200" s="11">
        <v>1962.0509999999999</v>
      </c>
      <c r="P2200" s="11">
        <v>1209.4169999999999</v>
      </c>
      <c r="Q2200" s="11">
        <v>982.24199999999996</v>
      </c>
      <c r="R2200" s="11">
        <v>955.64599999999996</v>
      </c>
      <c r="S2200" s="11">
        <v>994.45500000000004</v>
      </c>
      <c r="T2200" s="11">
        <v>811.17200000000003</v>
      </c>
      <c r="U2200" s="11">
        <v>697.529</v>
      </c>
      <c r="V2200" s="11">
        <v>527.37699999999995</v>
      </c>
      <c r="W2200" s="11">
        <v>388.26900000000001</v>
      </c>
      <c r="X2200" s="11">
        <v>226.54900000000001</v>
      </c>
      <c r="Y2200" s="11">
        <v>121.613</v>
      </c>
      <c r="Z2200" s="11">
        <v>39.527000000000001</v>
      </c>
      <c r="AA2200" s="11">
        <v>9.1639999999999997</v>
      </c>
      <c r="AB2200" s="11">
        <v>1.325</v>
      </c>
      <c r="AC2200" s="11">
        <v>0.112</v>
      </c>
    </row>
    <row r="2201" spans="1:29" ht="11.5">
      <c r="A2201" s="15">
        <v>2184</v>
      </c>
      <c r="B2201" s="13" t="s">
        <v>1059</v>
      </c>
      <c r="C2201" s="14" t="s">
        <v>1213</v>
      </c>
      <c r="D2201" s="12"/>
      <c r="E2201" s="12">
        <v>704</v>
      </c>
      <c r="F2201" s="13" t="s">
        <v>1110</v>
      </c>
      <c r="G2201" s="12">
        <v>920</v>
      </c>
      <c r="H2201" s="12">
        <v>1990</v>
      </c>
      <c r="I2201" s="11">
        <v>4696.4440000000004</v>
      </c>
      <c r="J2201" s="11">
        <v>4333.0469999999996</v>
      </c>
      <c r="K2201" s="11">
        <v>3946.9520000000002</v>
      </c>
      <c r="L2201" s="11">
        <v>3690.6610000000001</v>
      </c>
      <c r="M2201" s="11">
        <v>3324.3719999999998</v>
      </c>
      <c r="N2201" s="11">
        <v>2988.85</v>
      </c>
      <c r="O2201" s="11">
        <v>2535.5659999999998</v>
      </c>
      <c r="P2201" s="11">
        <v>1906.896</v>
      </c>
      <c r="Q2201" s="11">
        <v>1166.7370000000001</v>
      </c>
      <c r="R2201" s="11">
        <v>942.74099999999999</v>
      </c>
      <c r="S2201" s="11">
        <v>910.80200000000002</v>
      </c>
      <c r="T2201" s="11">
        <v>936.20399999999995</v>
      </c>
      <c r="U2201" s="11">
        <v>745.07399999999996</v>
      </c>
      <c r="V2201" s="11">
        <v>606.75199999999995</v>
      </c>
      <c r="W2201" s="11">
        <v>422.58699999999999</v>
      </c>
      <c r="X2201" s="11">
        <v>280.15300000000002</v>
      </c>
      <c r="Y2201" s="11">
        <v>140.41900000000001</v>
      </c>
      <c r="Z2201" s="11">
        <v>61.256999999999998</v>
      </c>
      <c r="AA2201" s="11">
        <v>15.092000000000001</v>
      </c>
      <c r="AB2201" s="11">
        <v>2.4449999999999998</v>
      </c>
      <c r="AC2201" s="11">
        <v>0.23200000000000001</v>
      </c>
    </row>
    <row r="2202" spans="1:29" ht="11.5">
      <c r="A2202" s="15">
        <v>2185</v>
      </c>
      <c r="B2202" s="13" t="s">
        <v>1059</v>
      </c>
      <c r="C2202" s="14" t="s">
        <v>1213</v>
      </c>
      <c r="D2202" s="12"/>
      <c r="E2202" s="12">
        <v>704</v>
      </c>
      <c r="F2202" s="13" t="s">
        <v>1110</v>
      </c>
      <c r="G2202" s="12">
        <v>920</v>
      </c>
      <c r="H2202" s="12">
        <v>1995</v>
      </c>
      <c r="I2202" s="11">
        <v>4686.8639999999996</v>
      </c>
      <c r="J2202" s="11">
        <v>4632.0190000000002</v>
      </c>
      <c r="K2202" s="11">
        <v>4292.7879999999996</v>
      </c>
      <c r="L2202" s="11">
        <v>3902.5810000000001</v>
      </c>
      <c r="M2202" s="11">
        <v>3609.4070000000002</v>
      </c>
      <c r="N2202" s="11">
        <v>3223.3290000000002</v>
      </c>
      <c r="O2202" s="11">
        <v>2910.19</v>
      </c>
      <c r="P2202" s="11">
        <v>2480.0790000000002</v>
      </c>
      <c r="Q2202" s="11">
        <v>1863.4659999999999</v>
      </c>
      <c r="R2202" s="11">
        <v>1130.4490000000001</v>
      </c>
      <c r="S2202" s="11">
        <v>904.08299999999997</v>
      </c>
      <c r="T2202" s="11">
        <v>860.55200000000002</v>
      </c>
      <c r="U2202" s="11">
        <v>864.38699999999994</v>
      </c>
      <c r="V2202" s="11">
        <v>653.65700000000004</v>
      </c>
      <c r="W2202" s="11">
        <v>492.51</v>
      </c>
      <c r="X2202" s="11">
        <v>310.303</v>
      </c>
      <c r="Y2202" s="11">
        <v>178.315</v>
      </c>
      <c r="Z2202" s="11">
        <v>73.631</v>
      </c>
      <c r="AA2202" s="11">
        <v>24.766999999999999</v>
      </c>
      <c r="AB2202" s="11">
        <v>4.3440000000000003</v>
      </c>
      <c r="AC2202" s="11">
        <v>0.47099999999999997</v>
      </c>
    </row>
    <row r="2203" spans="1:29" ht="11.5">
      <c r="A2203" s="15">
        <v>2186</v>
      </c>
      <c r="B2203" s="13" t="s">
        <v>1059</v>
      </c>
      <c r="C2203" s="14" t="s">
        <v>1213</v>
      </c>
      <c r="D2203" s="12"/>
      <c r="E2203" s="12">
        <v>704</v>
      </c>
      <c r="F2203" s="13" t="s">
        <v>1110</v>
      </c>
      <c r="G2203" s="12">
        <v>920</v>
      </c>
      <c r="H2203" s="12">
        <v>2000</v>
      </c>
      <c r="I2203" s="11">
        <v>3694.415</v>
      </c>
      <c r="J2203" s="11">
        <v>4638.7349999999997</v>
      </c>
      <c r="K2203" s="11">
        <v>4602.5129999999999</v>
      </c>
      <c r="L2203" s="11">
        <v>4261.8109999999997</v>
      </c>
      <c r="M2203" s="11">
        <v>3841.846</v>
      </c>
      <c r="N2203" s="11">
        <v>3531.2220000000002</v>
      </c>
      <c r="O2203" s="11">
        <v>3158.9670000000001</v>
      </c>
      <c r="P2203" s="11">
        <v>2857.0410000000002</v>
      </c>
      <c r="Q2203" s="11">
        <v>2430.4929999999999</v>
      </c>
      <c r="R2203" s="11">
        <v>1812.375</v>
      </c>
      <c r="S2203" s="11">
        <v>1086.9449999999999</v>
      </c>
      <c r="T2203" s="11">
        <v>855.15899999999999</v>
      </c>
      <c r="U2203" s="11">
        <v>795.04</v>
      </c>
      <c r="V2203" s="11">
        <v>761.55799999999999</v>
      </c>
      <c r="W2203" s="11">
        <v>535.77300000000002</v>
      </c>
      <c r="X2203" s="11">
        <v>367.46199999999999</v>
      </c>
      <c r="Y2203" s="11">
        <v>202.536</v>
      </c>
      <c r="Z2203" s="11">
        <v>96.87</v>
      </c>
      <c r="AA2203" s="11">
        <v>31.181000000000001</v>
      </c>
      <c r="AB2203" s="11">
        <v>7.6210000000000004</v>
      </c>
      <c r="AC2203" s="11">
        <v>0.91900000000000004</v>
      </c>
    </row>
    <row r="2204" spans="1:29" ht="11.5">
      <c r="A2204" s="15">
        <v>2187</v>
      </c>
      <c r="B2204" s="13" t="s">
        <v>1059</v>
      </c>
      <c r="C2204" s="14" t="s">
        <v>1213</v>
      </c>
      <c r="D2204" s="12"/>
      <c r="E2204" s="12">
        <v>704</v>
      </c>
      <c r="F2204" s="13" t="s">
        <v>1110</v>
      </c>
      <c r="G2204" s="12">
        <v>920</v>
      </c>
      <c r="H2204" s="12">
        <v>2005</v>
      </c>
      <c r="I2204" s="11">
        <v>3459.48</v>
      </c>
      <c r="J2204" s="11">
        <v>3639.7060000000001</v>
      </c>
      <c r="K2204" s="11">
        <v>4576.3599999999997</v>
      </c>
      <c r="L2204" s="11">
        <v>4547.3459999999995</v>
      </c>
      <c r="M2204" s="11">
        <v>4172.6459999999997</v>
      </c>
      <c r="N2204" s="11">
        <v>3725.8539999999998</v>
      </c>
      <c r="O2204" s="11">
        <v>3444.7049999999999</v>
      </c>
      <c r="P2204" s="11">
        <v>3110.2220000000002</v>
      </c>
      <c r="Q2204" s="11">
        <v>2823.8310000000001</v>
      </c>
      <c r="R2204" s="11">
        <v>2394.0360000000001</v>
      </c>
      <c r="S2204" s="11">
        <v>1760.0650000000001</v>
      </c>
      <c r="T2204" s="11">
        <v>1007.054</v>
      </c>
      <c r="U2204" s="11">
        <v>761.53800000000001</v>
      </c>
      <c r="V2204" s="11">
        <v>683.673</v>
      </c>
      <c r="W2204" s="11">
        <v>611.71699999999998</v>
      </c>
      <c r="X2204" s="11">
        <v>399.16399999999999</v>
      </c>
      <c r="Y2204" s="11">
        <v>245.36500000000001</v>
      </c>
      <c r="Z2204" s="11">
        <v>113.673</v>
      </c>
      <c r="AA2204" s="11">
        <v>43.058</v>
      </c>
      <c r="AB2204" s="11">
        <v>10.263999999999999</v>
      </c>
      <c r="AC2204" s="11">
        <v>1.7709999999999999</v>
      </c>
    </row>
    <row r="2205" spans="1:29" ht="11.5">
      <c r="A2205" s="15">
        <v>2188</v>
      </c>
      <c r="B2205" s="13" t="s">
        <v>1059</v>
      </c>
      <c r="C2205" s="14" t="s">
        <v>1213</v>
      </c>
      <c r="D2205" s="12"/>
      <c r="E2205" s="12">
        <v>704</v>
      </c>
      <c r="F2205" s="13" t="s">
        <v>1110</v>
      </c>
      <c r="G2205" s="12">
        <v>920</v>
      </c>
      <c r="H2205" s="12">
        <v>2010</v>
      </c>
      <c r="I2205" s="11">
        <v>3791.444</v>
      </c>
      <c r="J2205" s="11">
        <v>3415.154</v>
      </c>
      <c r="K2205" s="11">
        <v>3588.7779999999998</v>
      </c>
      <c r="L2205" s="11">
        <v>4529.07</v>
      </c>
      <c r="M2205" s="11">
        <v>4453.5950000000003</v>
      </c>
      <c r="N2205" s="11">
        <v>4051.2750000000001</v>
      </c>
      <c r="O2205" s="11">
        <v>3635.1559999999999</v>
      </c>
      <c r="P2205" s="11">
        <v>3387.7579999999998</v>
      </c>
      <c r="Q2205" s="11">
        <v>3074.654</v>
      </c>
      <c r="R2205" s="11">
        <v>2779.9079999999999</v>
      </c>
      <c r="S2205" s="11">
        <v>2321.6799999999998</v>
      </c>
      <c r="T2205" s="11">
        <v>1644.672</v>
      </c>
      <c r="U2205" s="11">
        <v>904.31500000000005</v>
      </c>
      <c r="V2205" s="11">
        <v>659.20399999999995</v>
      </c>
      <c r="W2205" s="11">
        <v>554.63199999999995</v>
      </c>
      <c r="X2205" s="11">
        <v>465.56299999999999</v>
      </c>
      <c r="Y2205" s="11">
        <v>274.17899999999997</v>
      </c>
      <c r="Z2205" s="11">
        <v>143.66200000000001</v>
      </c>
      <c r="AA2205" s="11">
        <v>53.597000000000001</v>
      </c>
      <c r="AB2205" s="11">
        <v>15.313000000000001</v>
      </c>
      <c r="AC2205" s="11">
        <v>2.7570000000000001</v>
      </c>
    </row>
    <row r="2206" spans="1:29" ht="11.5">
      <c r="A2206" s="15">
        <v>2189</v>
      </c>
      <c r="B2206" s="13" t="s">
        <v>1059</v>
      </c>
      <c r="C2206" s="14" t="s">
        <v>1213</v>
      </c>
      <c r="D2206" s="12"/>
      <c r="E2206" s="12">
        <v>704</v>
      </c>
      <c r="F2206" s="13" t="s">
        <v>1110</v>
      </c>
      <c r="G2206" s="12">
        <v>920</v>
      </c>
      <c r="H2206" s="12">
        <v>2015</v>
      </c>
      <c r="I2206" s="11">
        <v>4035.703</v>
      </c>
      <c r="J2206" s="11">
        <v>3760.2840000000001</v>
      </c>
      <c r="K2206" s="11">
        <v>3388.9749999999999</v>
      </c>
      <c r="L2206" s="11">
        <v>3563.0430000000001</v>
      </c>
      <c r="M2206" s="11">
        <v>4458.9960000000001</v>
      </c>
      <c r="N2206" s="11">
        <v>4357.4759999999997</v>
      </c>
      <c r="O2206" s="11">
        <v>3975.2510000000002</v>
      </c>
      <c r="P2206" s="11">
        <v>3579.107</v>
      </c>
      <c r="Q2206" s="11">
        <v>3336.3530000000001</v>
      </c>
      <c r="R2206" s="11">
        <v>3010.3310000000001</v>
      </c>
      <c r="S2206" s="11">
        <v>2685.08</v>
      </c>
      <c r="T2206" s="11">
        <v>2186.9189999999999</v>
      </c>
      <c r="U2206" s="11">
        <v>1510.0630000000001</v>
      </c>
      <c r="V2206" s="11">
        <v>798.24800000000005</v>
      </c>
      <c r="W2206" s="11">
        <v>546.34500000000003</v>
      </c>
      <c r="X2206" s="11">
        <v>427.59899999999999</v>
      </c>
      <c r="Y2206" s="11">
        <v>322.41800000000001</v>
      </c>
      <c r="Z2206" s="11">
        <v>162.38800000000001</v>
      </c>
      <c r="AA2206" s="11">
        <v>69.016999999999996</v>
      </c>
      <c r="AB2206" s="11">
        <v>19.617000000000001</v>
      </c>
      <c r="AC2206" s="11">
        <v>4.2530000000000001</v>
      </c>
    </row>
    <row r="2207" spans="1:29" ht="11.5">
      <c r="A2207" s="15">
        <v>2190</v>
      </c>
      <c r="B2207" s="13" t="s">
        <v>1059</v>
      </c>
      <c r="C2207" s="14" t="s">
        <v>1213</v>
      </c>
      <c r="D2207" s="12"/>
      <c r="E2207" s="12">
        <v>704</v>
      </c>
      <c r="F2207" s="13" t="s">
        <v>1110</v>
      </c>
      <c r="G2207" s="12">
        <v>920</v>
      </c>
      <c r="H2207" s="12">
        <v>2020</v>
      </c>
      <c r="I2207" s="11">
        <v>4164.8419999999996</v>
      </c>
      <c r="J2207" s="11">
        <v>4004.759</v>
      </c>
      <c r="K2207" s="11">
        <v>3734.0360000000001</v>
      </c>
      <c r="L2207" s="11">
        <v>3364.8470000000002</v>
      </c>
      <c r="M2207" s="11">
        <v>3500.183</v>
      </c>
      <c r="N2207" s="11">
        <v>4363.6210000000001</v>
      </c>
      <c r="O2207" s="11">
        <v>4278.9089999999997</v>
      </c>
      <c r="P2207" s="11">
        <v>3915.663</v>
      </c>
      <c r="Q2207" s="11">
        <v>3525.5390000000002</v>
      </c>
      <c r="R2207" s="11">
        <v>3266.8310000000001</v>
      </c>
      <c r="S2207" s="11">
        <v>2907.9459999999999</v>
      </c>
      <c r="T2207" s="11">
        <v>2530.1</v>
      </c>
      <c r="U2207" s="11">
        <v>2012.144</v>
      </c>
      <c r="V2207" s="11">
        <v>1339.4559999999999</v>
      </c>
      <c r="W2207" s="11">
        <v>664.80200000000002</v>
      </c>
      <c r="X2207" s="11">
        <v>422.995</v>
      </c>
      <c r="Y2207" s="11">
        <v>298.06700000000001</v>
      </c>
      <c r="Z2207" s="11">
        <v>193.01300000000001</v>
      </c>
      <c r="AA2207" s="11">
        <v>79.054000000000002</v>
      </c>
      <c r="AB2207" s="11">
        <v>25.681000000000001</v>
      </c>
      <c r="AC2207" s="11">
        <v>5.766</v>
      </c>
    </row>
    <row r="2208" spans="1:29" ht="11.5">
      <c r="A2208" s="31">
        <v>2191</v>
      </c>
      <c r="B2208" s="29" t="s">
        <v>1059</v>
      </c>
      <c r="C2208" s="30" t="s">
        <v>1214</v>
      </c>
      <c r="D2208" s="28"/>
      <c r="E2208" s="28">
        <v>1830</v>
      </c>
      <c r="F2208" s="29" t="s">
        <v>1107</v>
      </c>
      <c r="G2208" s="28">
        <v>1828</v>
      </c>
      <c r="H2208" s="28">
        <v>1950</v>
      </c>
      <c r="I2208" s="27">
        <v>13742.556</v>
      </c>
      <c r="J2208" s="27">
        <v>11071.795</v>
      </c>
      <c r="K2208" s="27">
        <v>9717.0840000000007</v>
      </c>
      <c r="L2208" s="27">
        <v>8471.616</v>
      </c>
      <c r="M2208" s="27">
        <v>7615.1409999999996</v>
      </c>
      <c r="N2208" s="27">
        <v>6433.0259999999998</v>
      </c>
      <c r="O2208" s="27">
        <v>5363.9160000000002</v>
      </c>
      <c r="P2208" s="27">
        <v>4852.9809999999998</v>
      </c>
      <c r="Q2208" s="27">
        <v>4136.9960000000001</v>
      </c>
      <c r="R2208" s="27">
        <v>3494.2919999999999</v>
      </c>
      <c r="S2208" s="27">
        <v>2866.7910000000002</v>
      </c>
      <c r="T2208" s="27">
        <v>2203.0619999999999</v>
      </c>
      <c r="U2208" s="27">
        <v>1692.6189999999999</v>
      </c>
      <c r="V2208" s="27">
        <v>1197.4269999999999</v>
      </c>
      <c r="W2208" s="27">
        <v>781.649</v>
      </c>
      <c r="X2208" s="27">
        <v>437.721</v>
      </c>
      <c r="Y2208" s="27">
        <v>188.34</v>
      </c>
      <c r="Z2208" s="27">
        <v>84.915000000000006</v>
      </c>
      <c r="AA2208" s="27">
        <v>33.200000000000003</v>
      </c>
      <c r="AB2208" s="27">
        <v>12.509</v>
      </c>
      <c r="AC2208" s="27">
        <v>4.851</v>
      </c>
    </row>
    <row r="2209" spans="1:29" ht="11.5">
      <c r="A2209" s="31">
        <v>2192</v>
      </c>
      <c r="B2209" s="29" t="s">
        <v>1059</v>
      </c>
      <c r="C2209" s="30" t="s">
        <v>1214</v>
      </c>
      <c r="D2209" s="28"/>
      <c r="E2209" s="28">
        <v>1830</v>
      </c>
      <c r="F2209" s="29" t="s">
        <v>1107</v>
      </c>
      <c r="G2209" s="28">
        <v>1828</v>
      </c>
      <c r="H2209" s="28">
        <v>1955</v>
      </c>
      <c r="I2209" s="27">
        <v>16485.918000000001</v>
      </c>
      <c r="J2209" s="27">
        <v>12985.325000000001</v>
      </c>
      <c r="K2209" s="27">
        <v>10872.300999999999</v>
      </c>
      <c r="L2209" s="27">
        <v>9518.3189999999995</v>
      </c>
      <c r="M2209" s="27">
        <v>8232.0190000000002</v>
      </c>
      <c r="N2209" s="27">
        <v>7369.8</v>
      </c>
      <c r="O2209" s="27">
        <v>6218.3450000000003</v>
      </c>
      <c r="P2209" s="27">
        <v>5185.2560000000003</v>
      </c>
      <c r="Q2209" s="27">
        <v>4635.4260000000004</v>
      </c>
      <c r="R2209" s="27">
        <v>3926.5770000000002</v>
      </c>
      <c r="S2209" s="27">
        <v>3253.768</v>
      </c>
      <c r="T2209" s="27">
        <v>2596.2809999999999</v>
      </c>
      <c r="U2209" s="27">
        <v>1925.8</v>
      </c>
      <c r="V2209" s="27">
        <v>1389.16</v>
      </c>
      <c r="W2209" s="27">
        <v>897.49800000000005</v>
      </c>
      <c r="X2209" s="27">
        <v>503.69600000000003</v>
      </c>
      <c r="Y2209" s="27">
        <v>222.40899999999999</v>
      </c>
      <c r="Z2209" s="27">
        <v>67.817999999999998</v>
      </c>
      <c r="AA2209" s="27">
        <v>20.355</v>
      </c>
      <c r="AB2209" s="27">
        <v>4.84</v>
      </c>
      <c r="AC2209" s="27">
        <v>1.379</v>
      </c>
    </row>
    <row r="2210" spans="1:29" ht="11.5">
      <c r="A2210" s="31">
        <v>2193</v>
      </c>
      <c r="B2210" s="29" t="s">
        <v>1059</v>
      </c>
      <c r="C2210" s="30" t="s">
        <v>1214</v>
      </c>
      <c r="D2210" s="28"/>
      <c r="E2210" s="28">
        <v>1830</v>
      </c>
      <c r="F2210" s="29" t="s">
        <v>1107</v>
      </c>
      <c r="G2210" s="28">
        <v>1828</v>
      </c>
      <c r="H2210" s="28">
        <v>1960</v>
      </c>
      <c r="I2210" s="27">
        <v>18832.940999999999</v>
      </c>
      <c r="J2210" s="27">
        <v>15699.441000000001</v>
      </c>
      <c r="K2210" s="27">
        <v>12776.125</v>
      </c>
      <c r="L2210" s="27">
        <v>10632.581</v>
      </c>
      <c r="M2210" s="27">
        <v>9210.1569999999992</v>
      </c>
      <c r="N2210" s="27">
        <v>7937.6440000000002</v>
      </c>
      <c r="O2210" s="27">
        <v>7112.37</v>
      </c>
      <c r="P2210" s="27">
        <v>6000.6239999999998</v>
      </c>
      <c r="Q2210" s="27">
        <v>4962.4129999999996</v>
      </c>
      <c r="R2210" s="27">
        <v>4414.1989999999996</v>
      </c>
      <c r="S2210" s="27">
        <v>3666.4169999999999</v>
      </c>
      <c r="T2210" s="27">
        <v>2964.33</v>
      </c>
      <c r="U2210" s="27">
        <v>2285.2269999999999</v>
      </c>
      <c r="V2210" s="27">
        <v>1599.1369999999999</v>
      </c>
      <c r="W2210" s="27">
        <v>1060.9659999999999</v>
      </c>
      <c r="X2210" s="27">
        <v>598.13</v>
      </c>
      <c r="Y2210" s="27">
        <v>269.79599999999999</v>
      </c>
      <c r="Z2210" s="27">
        <v>87.834000000000003</v>
      </c>
      <c r="AA2210" s="27">
        <v>19.327000000000002</v>
      </c>
      <c r="AB2210" s="27">
        <v>3.843</v>
      </c>
      <c r="AC2210" s="27">
        <v>0.67400000000000004</v>
      </c>
    </row>
    <row r="2211" spans="1:29" ht="11.5">
      <c r="A2211" s="31">
        <v>2194</v>
      </c>
      <c r="B2211" s="29" t="s">
        <v>1059</v>
      </c>
      <c r="C2211" s="30" t="s">
        <v>1214</v>
      </c>
      <c r="D2211" s="28"/>
      <c r="E2211" s="28">
        <v>1830</v>
      </c>
      <c r="F2211" s="29" t="s">
        <v>1107</v>
      </c>
      <c r="G2211" s="28">
        <v>1828</v>
      </c>
      <c r="H2211" s="28">
        <v>1965</v>
      </c>
      <c r="I2211" s="27">
        <v>21379.698</v>
      </c>
      <c r="J2211" s="27">
        <v>18028.742999999999</v>
      </c>
      <c r="K2211" s="27">
        <v>15420.624</v>
      </c>
      <c r="L2211" s="27">
        <v>12480.825000000001</v>
      </c>
      <c r="M2211" s="27">
        <v>10306.138999999999</v>
      </c>
      <c r="N2211" s="27">
        <v>8900.3410000000003</v>
      </c>
      <c r="O2211" s="27">
        <v>7676.6279999999997</v>
      </c>
      <c r="P2211" s="27">
        <v>6879.018</v>
      </c>
      <c r="Q2211" s="27">
        <v>5768.5540000000001</v>
      </c>
      <c r="R2211" s="27">
        <v>4735.7780000000002</v>
      </c>
      <c r="S2211" s="27">
        <v>4140.1620000000003</v>
      </c>
      <c r="T2211" s="27">
        <v>3363.4560000000001</v>
      </c>
      <c r="U2211" s="27">
        <v>2626.5349999999999</v>
      </c>
      <c r="V2211" s="27">
        <v>1914.4829999999999</v>
      </c>
      <c r="W2211" s="27">
        <v>1234.915</v>
      </c>
      <c r="X2211" s="27">
        <v>719.88699999999994</v>
      </c>
      <c r="Y2211" s="27">
        <v>329.61799999999999</v>
      </c>
      <c r="Z2211" s="27">
        <v>110.97799999999999</v>
      </c>
      <c r="AA2211" s="27">
        <v>25.402000000000001</v>
      </c>
      <c r="AB2211" s="27">
        <v>4.0110000000000001</v>
      </c>
      <c r="AC2211" s="27">
        <v>0.59899999999999998</v>
      </c>
    </row>
    <row r="2212" spans="1:29" ht="11.5">
      <c r="A2212" s="31">
        <v>2195</v>
      </c>
      <c r="B2212" s="29" t="s">
        <v>1059</v>
      </c>
      <c r="C2212" s="30" t="s">
        <v>1214</v>
      </c>
      <c r="D2212" s="28"/>
      <c r="E2212" s="28">
        <v>1830</v>
      </c>
      <c r="F2212" s="29" t="s">
        <v>1107</v>
      </c>
      <c r="G2212" s="28">
        <v>1828</v>
      </c>
      <c r="H2212" s="28">
        <v>1970</v>
      </c>
      <c r="I2212" s="27">
        <v>23048.802</v>
      </c>
      <c r="J2212" s="27">
        <v>20595.061000000002</v>
      </c>
      <c r="K2212" s="27">
        <v>17728.705000000002</v>
      </c>
      <c r="L2212" s="27">
        <v>15068.628000000001</v>
      </c>
      <c r="M2212" s="27">
        <v>12074.406000000001</v>
      </c>
      <c r="N2212" s="27">
        <v>9935.6309999999994</v>
      </c>
      <c r="O2212" s="27">
        <v>8610.7160000000003</v>
      </c>
      <c r="P2212" s="27">
        <v>7433.7719999999999</v>
      </c>
      <c r="Q2212" s="27">
        <v>6633.2060000000001</v>
      </c>
      <c r="R2212" s="27">
        <v>5513.8519999999999</v>
      </c>
      <c r="S2212" s="27">
        <v>4459.3860000000004</v>
      </c>
      <c r="T2212" s="27">
        <v>3810.8939999999998</v>
      </c>
      <c r="U2212" s="27">
        <v>2995.4929999999999</v>
      </c>
      <c r="V2212" s="27">
        <v>2223.355</v>
      </c>
      <c r="W2212" s="27">
        <v>1491.1279999999999</v>
      </c>
      <c r="X2212" s="27">
        <v>847.55899999999997</v>
      </c>
      <c r="Y2212" s="27">
        <v>405.06400000000002</v>
      </c>
      <c r="Z2212" s="27">
        <v>139.05600000000001</v>
      </c>
      <c r="AA2212" s="27">
        <v>33.655000000000001</v>
      </c>
      <c r="AB2212" s="27">
        <v>5.2160000000000002</v>
      </c>
      <c r="AC2212" s="27">
        <v>0.65700000000000003</v>
      </c>
    </row>
    <row r="2213" spans="1:29" ht="11.5">
      <c r="A2213" s="31">
        <v>2196</v>
      </c>
      <c r="B2213" s="29" t="s">
        <v>1059</v>
      </c>
      <c r="C2213" s="30" t="s">
        <v>1214</v>
      </c>
      <c r="D2213" s="28"/>
      <c r="E2213" s="28">
        <v>1830</v>
      </c>
      <c r="F2213" s="29" t="s">
        <v>1107</v>
      </c>
      <c r="G2213" s="28">
        <v>1828</v>
      </c>
      <c r="H2213" s="28">
        <v>1975</v>
      </c>
      <c r="I2213" s="27">
        <v>24487.207999999999</v>
      </c>
      <c r="J2213" s="27">
        <v>22346.332999999999</v>
      </c>
      <c r="K2213" s="27">
        <v>20273.276000000002</v>
      </c>
      <c r="L2213" s="27">
        <v>17328.553</v>
      </c>
      <c r="M2213" s="27">
        <v>14571.525</v>
      </c>
      <c r="N2213" s="27">
        <v>11638.42</v>
      </c>
      <c r="O2213" s="27">
        <v>9595.5120000000006</v>
      </c>
      <c r="P2213" s="27">
        <v>8353.5830000000005</v>
      </c>
      <c r="Q2213" s="27">
        <v>7175.0540000000001</v>
      </c>
      <c r="R2213" s="27">
        <v>6348.7879999999996</v>
      </c>
      <c r="S2213" s="27">
        <v>5199.1980000000003</v>
      </c>
      <c r="T2213" s="27">
        <v>4114.9930000000004</v>
      </c>
      <c r="U2213" s="27">
        <v>3402.6039999999998</v>
      </c>
      <c r="V2213" s="27">
        <v>2542.8820000000001</v>
      </c>
      <c r="W2213" s="27">
        <v>1745.932</v>
      </c>
      <c r="X2213" s="27">
        <v>1037.951</v>
      </c>
      <c r="Y2213" s="27">
        <v>482.39400000000001</v>
      </c>
      <c r="Z2213" s="27">
        <v>176.37200000000001</v>
      </c>
      <c r="AA2213" s="27">
        <v>43.884</v>
      </c>
      <c r="AB2213" s="27">
        <v>7.43</v>
      </c>
      <c r="AC2213" s="27">
        <v>0.83</v>
      </c>
    </row>
    <row r="2214" spans="1:29" ht="11.5">
      <c r="A2214" s="31">
        <v>2197</v>
      </c>
      <c r="B2214" s="29" t="s">
        <v>1059</v>
      </c>
      <c r="C2214" s="30" t="s">
        <v>1214</v>
      </c>
      <c r="D2214" s="28"/>
      <c r="E2214" s="28">
        <v>1830</v>
      </c>
      <c r="F2214" s="29" t="s">
        <v>1107</v>
      </c>
      <c r="G2214" s="28">
        <v>1828</v>
      </c>
      <c r="H2214" s="28">
        <v>1980</v>
      </c>
      <c r="I2214" s="27">
        <v>26388.601999999999</v>
      </c>
      <c r="J2214" s="27">
        <v>23864.638999999999</v>
      </c>
      <c r="K2214" s="27">
        <v>21981.219000000001</v>
      </c>
      <c r="L2214" s="27">
        <v>19796.916000000001</v>
      </c>
      <c r="M2214" s="27">
        <v>16669.531999999999</v>
      </c>
      <c r="N2214" s="27">
        <v>14025.321</v>
      </c>
      <c r="O2214" s="27">
        <v>11270.374</v>
      </c>
      <c r="P2214" s="27">
        <v>9308.1329999999998</v>
      </c>
      <c r="Q2214" s="27">
        <v>8068.2190000000001</v>
      </c>
      <c r="R2214" s="27">
        <v>6890.2359999999999</v>
      </c>
      <c r="S2214" s="27">
        <v>6012.848</v>
      </c>
      <c r="T2214" s="27">
        <v>4827.1260000000002</v>
      </c>
      <c r="U2214" s="27">
        <v>3699.3209999999999</v>
      </c>
      <c r="V2214" s="27">
        <v>2920.9549999999999</v>
      </c>
      <c r="W2214" s="27">
        <v>2025.1220000000001</v>
      </c>
      <c r="X2214" s="27">
        <v>1244.722</v>
      </c>
      <c r="Y2214" s="27">
        <v>620.87800000000004</v>
      </c>
      <c r="Z2214" s="27">
        <v>216.059</v>
      </c>
      <c r="AA2214" s="27">
        <v>58.256999999999998</v>
      </c>
      <c r="AB2214" s="27">
        <v>10.182</v>
      </c>
      <c r="AC2214" s="27">
        <v>1.2689999999999999</v>
      </c>
    </row>
    <row r="2215" spans="1:29" ht="11.5">
      <c r="A2215" s="31">
        <v>2198</v>
      </c>
      <c r="B2215" s="29" t="s">
        <v>1059</v>
      </c>
      <c r="C2215" s="30" t="s">
        <v>1214</v>
      </c>
      <c r="D2215" s="28"/>
      <c r="E2215" s="28">
        <v>1830</v>
      </c>
      <c r="F2215" s="29" t="s">
        <v>1107</v>
      </c>
      <c r="G2215" s="28">
        <v>1828</v>
      </c>
      <c r="H2215" s="28">
        <v>1985</v>
      </c>
      <c r="I2215" s="27">
        <v>27918.111000000001</v>
      </c>
      <c r="J2215" s="27">
        <v>25832.145</v>
      </c>
      <c r="K2215" s="27">
        <v>23435.394</v>
      </c>
      <c r="L2215" s="27">
        <v>21404.456999999999</v>
      </c>
      <c r="M2215" s="27">
        <v>19116.851999999999</v>
      </c>
      <c r="N2215" s="27">
        <v>16063.325000000001</v>
      </c>
      <c r="O2215" s="27">
        <v>13587.118</v>
      </c>
      <c r="P2215" s="27">
        <v>10942.076999999999</v>
      </c>
      <c r="Q2215" s="27">
        <v>9016.3439999999991</v>
      </c>
      <c r="R2215" s="27">
        <v>7757.1009999999997</v>
      </c>
      <c r="S2215" s="27">
        <v>6540.8320000000003</v>
      </c>
      <c r="T2215" s="27">
        <v>5603.0550000000003</v>
      </c>
      <c r="U2215" s="27">
        <v>4353.3010000000004</v>
      </c>
      <c r="V2215" s="27">
        <v>3184.3389999999999</v>
      </c>
      <c r="W2215" s="27">
        <v>2337.8040000000001</v>
      </c>
      <c r="X2215" s="27">
        <v>1465.72</v>
      </c>
      <c r="Y2215" s="27">
        <v>758.29300000000001</v>
      </c>
      <c r="Z2215" s="27">
        <v>289.42099999999999</v>
      </c>
      <c r="AA2215" s="27">
        <v>73.593000000000004</v>
      </c>
      <c r="AB2215" s="27">
        <v>14.141</v>
      </c>
      <c r="AC2215" s="27">
        <v>1.8129999999999999</v>
      </c>
    </row>
    <row r="2216" spans="1:29" ht="11.5">
      <c r="A2216" s="31">
        <v>2199</v>
      </c>
      <c r="B2216" s="29" t="s">
        <v>1059</v>
      </c>
      <c r="C2216" s="30" t="s">
        <v>1214</v>
      </c>
      <c r="D2216" s="28"/>
      <c r="E2216" s="28">
        <v>1830</v>
      </c>
      <c r="F2216" s="29" t="s">
        <v>1107</v>
      </c>
      <c r="G2216" s="28">
        <v>1828</v>
      </c>
      <c r="H2216" s="28">
        <v>1990</v>
      </c>
      <c r="I2216" s="27">
        <v>28670.435000000001</v>
      </c>
      <c r="J2216" s="27">
        <v>27415.353999999999</v>
      </c>
      <c r="K2216" s="27">
        <v>25451.079000000002</v>
      </c>
      <c r="L2216" s="27">
        <v>22879.983</v>
      </c>
      <c r="M2216" s="27">
        <v>20627.999</v>
      </c>
      <c r="N2216" s="27">
        <v>18429.204000000002</v>
      </c>
      <c r="O2216" s="27">
        <v>15543.665000000001</v>
      </c>
      <c r="P2216" s="27">
        <v>13224.03</v>
      </c>
      <c r="Q2216" s="27">
        <v>10636.731</v>
      </c>
      <c r="R2216" s="27">
        <v>8697.0840000000007</v>
      </c>
      <c r="S2216" s="27">
        <v>7387.866</v>
      </c>
      <c r="T2216" s="27">
        <v>6110.8559999999998</v>
      </c>
      <c r="U2216" s="27">
        <v>5073.9859999999999</v>
      </c>
      <c r="V2216" s="27">
        <v>3768.8980000000001</v>
      </c>
      <c r="W2216" s="27">
        <v>2574.6759999999999</v>
      </c>
      <c r="X2216" s="27">
        <v>1716.9349999999999</v>
      </c>
      <c r="Y2216" s="27">
        <v>908.90800000000002</v>
      </c>
      <c r="Z2216" s="27">
        <v>366.16300000000001</v>
      </c>
      <c r="AA2216" s="27">
        <v>103.322</v>
      </c>
      <c r="AB2216" s="27">
        <v>18.472000000000001</v>
      </c>
      <c r="AC2216" s="27">
        <v>2.645</v>
      </c>
    </row>
    <row r="2217" spans="1:29" ht="11.5">
      <c r="A2217" s="31">
        <v>2200</v>
      </c>
      <c r="B2217" s="29" t="s">
        <v>1059</v>
      </c>
      <c r="C2217" s="30" t="s">
        <v>1214</v>
      </c>
      <c r="D2217" s="28"/>
      <c r="E2217" s="28">
        <v>1830</v>
      </c>
      <c r="F2217" s="29" t="s">
        <v>1107</v>
      </c>
      <c r="G2217" s="28">
        <v>1828</v>
      </c>
      <c r="H2217" s="28">
        <v>1995</v>
      </c>
      <c r="I2217" s="27">
        <v>28972.753000000001</v>
      </c>
      <c r="J2217" s="27">
        <v>28279.069</v>
      </c>
      <c r="K2217" s="27">
        <v>27114.153999999999</v>
      </c>
      <c r="L2217" s="27">
        <v>24689.343000000001</v>
      </c>
      <c r="M2217" s="27">
        <v>21835.863000000001</v>
      </c>
      <c r="N2217" s="27">
        <v>19861.421999999999</v>
      </c>
      <c r="O2217" s="27">
        <v>17944.937000000002</v>
      </c>
      <c r="P2217" s="27">
        <v>15140.873</v>
      </c>
      <c r="Q2217" s="27">
        <v>12859.706</v>
      </c>
      <c r="R2217" s="27">
        <v>10284.492</v>
      </c>
      <c r="S2217" s="27">
        <v>8323.9539999999997</v>
      </c>
      <c r="T2217" s="27">
        <v>6940.8630000000003</v>
      </c>
      <c r="U2217" s="27">
        <v>5579.7560000000003</v>
      </c>
      <c r="V2217" s="27">
        <v>4432.5330000000004</v>
      </c>
      <c r="W2217" s="27">
        <v>3094.1869999999999</v>
      </c>
      <c r="X2217" s="27">
        <v>1916.9590000000001</v>
      </c>
      <c r="Y2217" s="27">
        <v>1093.924</v>
      </c>
      <c r="Z2217" s="27">
        <v>452.83300000000003</v>
      </c>
      <c r="AA2217" s="27">
        <v>135.05099999999999</v>
      </c>
      <c r="AB2217" s="27">
        <v>26.414000000000001</v>
      </c>
      <c r="AC2217" s="27">
        <v>3.411</v>
      </c>
    </row>
    <row r="2218" spans="1:29" ht="11.5">
      <c r="A2218" s="31">
        <v>2201</v>
      </c>
      <c r="B2218" s="29" t="s">
        <v>1059</v>
      </c>
      <c r="C2218" s="30" t="s">
        <v>1214</v>
      </c>
      <c r="D2218" s="28"/>
      <c r="E2218" s="28">
        <v>1830</v>
      </c>
      <c r="F2218" s="29" t="s">
        <v>1107</v>
      </c>
      <c r="G2218" s="28">
        <v>1828</v>
      </c>
      <c r="H2218" s="28">
        <v>2000</v>
      </c>
      <c r="I2218" s="27">
        <v>28913.901000000002</v>
      </c>
      <c r="J2218" s="27">
        <v>28646.924999999999</v>
      </c>
      <c r="K2218" s="27">
        <v>27843.702000000001</v>
      </c>
      <c r="L2218" s="27">
        <v>26454.221000000001</v>
      </c>
      <c r="M2218" s="27">
        <v>23777.85</v>
      </c>
      <c r="N2218" s="27">
        <v>21142.577000000001</v>
      </c>
      <c r="O2218" s="27">
        <v>19273.374</v>
      </c>
      <c r="P2218" s="27">
        <v>17470.54</v>
      </c>
      <c r="Q2218" s="27">
        <v>14735.581</v>
      </c>
      <c r="R2218" s="27">
        <v>12446.227999999999</v>
      </c>
      <c r="S2218" s="27">
        <v>9861.6830000000009</v>
      </c>
      <c r="T2218" s="27">
        <v>7837.973</v>
      </c>
      <c r="U2218" s="27">
        <v>6368.5929999999998</v>
      </c>
      <c r="V2218" s="27">
        <v>4920.0129999999999</v>
      </c>
      <c r="W2218" s="27">
        <v>3680.0129999999999</v>
      </c>
      <c r="X2218" s="27">
        <v>2342.6979999999999</v>
      </c>
      <c r="Y2218" s="27">
        <v>1258.671</v>
      </c>
      <c r="Z2218" s="27">
        <v>576.70000000000005</v>
      </c>
      <c r="AA2218" s="27">
        <v>179.43199999999999</v>
      </c>
      <c r="AB2218" s="27">
        <v>37.299999999999997</v>
      </c>
      <c r="AC2218" s="27">
        <v>4.649</v>
      </c>
    </row>
    <row r="2219" spans="1:29" ht="11.5">
      <c r="A2219" s="31">
        <v>2202</v>
      </c>
      <c r="B2219" s="29" t="s">
        <v>1059</v>
      </c>
      <c r="C2219" s="30" t="s">
        <v>1214</v>
      </c>
      <c r="D2219" s="28"/>
      <c r="E2219" s="28">
        <v>1830</v>
      </c>
      <c r="F2219" s="29" t="s">
        <v>1107</v>
      </c>
      <c r="G2219" s="28">
        <v>1828</v>
      </c>
      <c r="H2219" s="28">
        <v>2005</v>
      </c>
      <c r="I2219" s="27">
        <v>28119.048999999999</v>
      </c>
      <c r="J2219" s="27">
        <v>28565.617999999999</v>
      </c>
      <c r="K2219" s="27">
        <v>28332.397000000001</v>
      </c>
      <c r="L2219" s="27">
        <v>27072.576000000001</v>
      </c>
      <c r="M2219" s="27">
        <v>25470.281999999999</v>
      </c>
      <c r="N2219" s="27">
        <v>22959.238000000001</v>
      </c>
      <c r="O2219" s="27">
        <v>20583.151000000002</v>
      </c>
      <c r="P2219" s="27">
        <v>18787.611000000001</v>
      </c>
      <c r="Q2219" s="27">
        <v>17014.133000000002</v>
      </c>
      <c r="R2219" s="27">
        <v>14271.423000000001</v>
      </c>
      <c r="S2219" s="27">
        <v>11961.746999999999</v>
      </c>
      <c r="T2219" s="27">
        <v>9316.8179999999993</v>
      </c>
      <c r="U2219" s="27">
        <v>7250.2179999999998</v>
      </c>
      <c r="V2219" s="27">
        <v>5681.5230000000001</v>
      </c>
      <c r="W2219" s="27">
        <v>4146.21</v>
      </c>
      <c r="X2219" s="27">
        <v>2847.279</v>
      </c>
      <c r="Y2219" s="27">
        <v>1577.2729999999999</v>
      </c>
      <c r="Z2219" s="27">
        <v>688.65599999999995</v>
      </c>
      <c r="AA2219" s="27">
        <v>240.727</v>
      </c>
      <c r="AB2219" s="27">
        <v>52.161999999999999</v>
      </c>
      <c r="AC2219" s="27">
        <v>6.9009999999999998</v>
      </c>
    </row>
    <row r="2220" spans="1:29" ht="11.5">
      <c r="A2220" s="31">
        <v>2203</v>
      </c>
      <c r="B2220" s="29" t="s">
        <v>1059</v>
      </c>
      <c r="C2220" s="30" t="s">
        <v>1214</v>
      </c>
      <c r="D2220" s="28"/>
      <c r="E2220" s="28">
        <v>1830</v>
      </c>
      <c r="F2220" s="29" t="s">
        <v>1107</v>
      </c>
      <c r="G2220" s="28">
        <v>1828</v>
      </c>
      <c r="H2220" s="28">
        <v>2010</v>
      </c>
      <c r="I2220" s="27">
        <v>27171.043000000001</v>
      </c>
      <c r="J2220" s="27">
        <v>27898.914000000001</v>
      </c>
      <c r="K2220" s="27">
        <v>28366.536</v>
      </c>
      <c r="L2220" s="27">
        <v>28032.572</v>
      </c>
      <c r="M2220" s="27">
        <v>26405.436000000002</v>
      </c>
      <c r="N2220" s="27">
        <v>24754.409</v>
      </c>
      <c r="O2220" s="27">
        <v>22351.635999999999</v>
      </c>
      <c r="P2220" s="27">
        <v>20077.036</v>
      </c>
      <c r="Q2220" s="27">
        <v>18303.629000000001</v>
      </c>
      <c r="R2220" s="27">
        <v>16511.316999999999</v>
      </c>
      <c r="S2220" s="27">
        <v>13737.319</v>
      </c>
      <c r="T2220" s="27">
        <v>11337.75</v>
      </c>
      <c r="U2220" s="27">
        <v>8649.0630000000001</v>
      </c>
      <c r="V2220" s="27">
        <v>6504.375</v>
      </c>
      <c r="W2220" s="27">
        <v>4831.8609999999999</v>
      </c>
      <c r="X2220" s="27">
        <v>3249.7310000000002</v>
      </c>
      <c r="Y2220" s="27">
        <v>1964.4459999999999</v>
      </c>
      <c r="Z2220" s="27">
        <v>887.93299999999999</v>
      </c>
      <c r="AA2220" s="27">
        <v>298.30799999999999</v>
      </c>
      <c r="AB2220" s="27">
        <v>73.247</v>
      </c>
      <c r="AC2220" s="27">
        <v>9.7609999999999904</v>
      </c>
    </row>
    <row r="2221" spans="1:29" ht="11.5">
      <c r="A2221" s="31">
        <v>2204</v>
      </c>
      <c r="B2221" s="29" t="s">
        <v>1059</v>
      </c>
      <c r="C2221" s="30" t="s">
        <v>1214</v>
      </c>
      <c r="D2221" s="28"/>
      <c r="E2221" s="28">
        <v>1830</v>
      </c>
      <c r="F2221" s="29" t="s">
        <v>1107</v>
      </c>
      <c r="G2221" s="28">
        <v>1828</v>
      </c>
      <c r="H2221" s="28">
        <v>2015</v>
      </c>
      <c r="I2221" s="27">
        <v>26907.156999999999</v>
      </c>
      <c r="J2221" s="27">
        <v>27014.330999999998</v>
      </c>
      <c r="K2221" s="27">
        <v>27746.127</v>
      </c>
      <c r="L2221" s="27">
        <v>27983.435000000001</v>
      </c>
      <c r="M2221" s="27">
        <v>27390.850999999999</v>
      </c>
      <c r="N2221" s="27">
        <v>25734.21</v>
      </c>
      <c r="O2221" s="27">
        <v>24207.544000000002</v>
      </c>
      <c r="P2221" s="27">
        <v>21883.766</v>
      </c>
      <c r="Q2221" s="27">
        <v>19623.55</v>
      </c>
      <c r="R2221" s="27">
        <v>17818.34</v>
      </c>
      <c r="S2221" s="27">
        <v>15938.004000000001</v>
      </c>
      <c r="T2221" s="27">
        <v>13094.191000000001</v>
      </c>
      <c r="U2221" s="27">
        <v>10597.029</v>
      </c>
      <c r="V2221" s="27">
        <v>7820.0159999999996</v>
      </c>
      <c r="W2221" s="27">
        <v>5590.04</v>
      </c>
      <c r="X2221" s="27">
        <v>3854.4549999999999</v>
      </c>
      <c r="Y2221" s="27">
        <v>2291.7820000000002</v>
      </c>
      <c r="Z2221" s="27">
        <v>1135.1610000000001</v>
      </c>
      <c r="AA2221" s="27">
        <v>398.29500000000002</v>
      </c>
      <c r="AB2221" s="27">
        <v>94.126000000000005</v>
      </c>
      <c r="AC2221" s="27">
        <v>14.279</v>
      </c>
    </row>
    <row r="2222" spans="1:29" ht="11.5">
      <c r="A2222" s="31">
        <v>2205</v>
      </c>
      <c r="B2222" s="29" t="s">
        <v>1059</v>
      </c>
      <c r="C2222" s="30" t="s">
        <v>1214</v>
      </c>
      <c r="D2222" s="28"/>
      <c r="E2222" s="28">
        <v>1830</v>
      </c>
      <c r="F2222" s="29" t="s">
        <v>1107</v>
      </c>
      <c r="G2222" s="28">
        <v>1828</v>
      </c>
      <c r="H2222" s="28">
        <v>2020</v>
      </c>
      <c r="I2222" s="27">
        <v>26420.328000000001</v>
      </c>
      <c r="J2222" s="27">
        <v>26644.307000000001</v>
      </c>
      <c r="K2222" s="27">
        <v>26680.944</v>
      </c>
      <c r="L2222" s="27">
        <v>27197.960999999999</v>
      </c>
      <c r="M2222" s="27">
        <v>27229.684000000001</v>
      </c>
      <c r="N2222" s="27">
        <v>26751.138999999999</v>
      </c>
      <c r="O2222" s="27">
        <v>25330.999</v>
      </c>
      <c r="P2222" s="27">
        <v>23887.830999999998</v>
      </c>
      <c r="Q2222" s="27">
        <v>21580.026000000002</v>
      </c>
      <c r="R2222" s="27">
        <v>19263.945</v>
      </c>
      <c r="S2222" s="27">
        <v>17335.373</v>
      </c>
      <c r="T2222" s="27">
        <v>15284.916999999999</v>
      </c>
      <c r="U2222" s="27">
        <v>12296.883</v>
      </c>
      <c r="V2222" s="27">
        <v>9636.01</v>
      </c>
      <c r="W2222" s="27">
        <v>6779.2839999999997</v>
      </c>
      <c r="X2222" s="27">
        <v>4499.3059999999996</v>
      </c>
      <c r="Y2222" s="27">
        <v>2762.49</v>
      </c>
      <c r="Z2222" s="27">
        <v>1365.7850000000001</v>
      </c>
      <c r="AA2222" s="27">
        <v>529.86900000000003</v>
      </c>
      <c r="AB2222" s="27">
        <v>131.815</v>
      </c>
      <c r="AC2222" s="27">
        <v>19.858000000000001</v>
      </c>
    </row>
    <row r="2223" spans="1:29" ht="11.5">
      <c r="A2223" s="26">
        <v>2206</v>
      </c>
      <c r="B2223" s="24" t="s">
        <v>1059</v>
      </c>
      <c r="C2223" s="32" t="s">
        <v>1215</v>
      </c>
      <c r="D2223" s="23"/>
      <c r="E2223" s="23">
        <v>915</v>
      </c>
      <c r="F2223" s="24" t="s">
        <v>1109</v>
      </c>
      <c r="G2223" s="23">
        <v>1830</v>
      </c>
      <c r="H2223" s="23">
        <v>1950</v>
      </c>
      <c r="I2223" s="22">
        <v>1298.239</v>
      </c>
      <c r="J2223" s="22">
        <v>1112.279</v>
      </c>
      <c r="K2223" s="22">
        <v>995.03300000000002</v>
      </c>
      <c r="L2223" s="22">
        <v>843.51400000000001</v>
      </c>
      <c r="M2223" s="22">
        <v>716.58199999999999</v>
      </c>
      <c r="N2223" s="22">
        <v>624.495</v>
      </c>
      <c r="O2223" s="22">
        <v>565.45600000000002</v>
      </c>
      <c r="P2223" s="22">
        <v>528.19299999999998</v>
      </c>
      <c r="Q2223" s="22">
        <v>451.90600000000001</v>
      </c>
      <c r="R2223" s="22">
        <v>395.70800000000003</v>
      </c>
      <c r="S2223" s="22">
        <v>302.82400000000001</v>
      </c>
      <c r="T2223" s="22">
        <v>220.25899999999999</v>
      </c>
      <c r="U2223" s="22">
        <v>190.69499999999999</v>
      </c>
      <c r="V2223" s="22">
        <v>136.18299999999999</v>
      </c>
      <c r="W2223" s="22">
        <v>92.265000000000001</v>
      </c>
      <c r="X2223" s="22">
        <v>55.363999999999997</v>
      </c>
      <c r="Y2223" s="22">
        <v>25.227</v>
      </c>
      <c r="Z2223" s="22">
        <v>10.096</v>
      </c>
      <c r="AA2223" s="22">
        <v>2.9420000000000002</v>
      </c>
      <c r="AB2223" s="22">
        <v>0.61399999999999999</v>
      </c>
      <c r="AC2223" s="22">
        <v>0.104</v>
      </c>
    </row>
    <row r="2224" spans="1:29" ht="11.5">
      <c r="A2224" s="26">
        <v>2207</v>
      </c>
      <c r="B2224" s="24" t="s">
        <v>1059</v>
      </c>
      <c r="C2224" s="32" t="s">
        <v>1215</v>
      </c>
      <c r="D2224" s="23"/>
      <c r="E2224" s="23">
        <v>915</v>
      </c>
      <c r="F2224" s="24" t="s">
        <v>1109</v>
      </c>
      <c r="G2224" s="23">
        <v>1830</v>
      </c>
      <c r="H2224" s="23">
        <v>1955</v>
      </c>
      <c r="I2224" s="22">
        <v>1491.885</v>
      </c>
      <c r="J2224" s="22">
        <v>1201.9549999999999</v>
      </c>
      <c r="K2224" s="22">
        <v>1071.7909999999999</v>
      </c>
      <c r="L2224" s="22">
        <v>934.21699999999998</v>
      </c>
      <c r="M2224" s="22">
        <v>777.495</v>
      </c>
      <c r="N2224" s="22">
        <v>661.97</v>
      </c>
      <c r="O2224" s="22">
        <v>584.26400000000001</v>
      </c>
      <c r="P2224" s="22">
        <v>543.80700000000002</v>
      </c>
      <c r="Q2224" s="22">
        <v>482.63900000000001</v>
      </c>
      <c r="R2224" s="22">
        <v>430.52100000000002</v>
      </c>
      <c r="S2224" s="22">
        <v>368.33300000000003</v>
      </c>
      <c r="T2224" s="22">
        <v>270.39800000000002</v>
      </c>
      <c r="U2224" s="22">
        <v>198.245</v>
      </c>
      <c r="V2224" s="22">
        <v>160.059</v>
      </c>
      <c r="W2224" s="22">
        <v>105.733</v>
      </c>
      <c r="X2224" s="22">
        <v>60.225999999999999</v>
      </c>
      <c r="Y2224" s="22">
        <v>29.87</v>
      </c>
      <c r="Z2224" s="22">
        <v>9.7309999999999999</v>
      </c>
      <c r="AA2224" s="22">
        <v>2.7389999999999999</v>
      </c>
      <c r="AB2224" s="22">
        <v>0.53700000000000003</v>
      </c>
      <c r="AC2224" s="22">
        <v>8.2000000000000003E-2</v>
      </c>
    </row>
    <row r="2225" spans="1:29" ht="11.5">
      <c r="A2225" s="26">
        <v>2208</v>
      </c>
      <c r="B2225" s="24" t="s">
        <v>1059</v>
      </c>
      <c r="C2225" s="32" t="s">
        <v>1215</v>
      </c>
      <c r="D2225" s="23"/>
      <c r="E2225" s="23">
        <v>915</v>
      </c>
      <c r="F2225" s="24" t="s">
        <v>1109</v>
      </c>
      <c r="G2225" s="23">
        <v>1830</v>
      </c>
      <c r="H2225" s="23">
        <v>1960</v>
      </c>
      <c r="I2225" s="22">
        <v>1633.057</v>
      </c>
      <c r="J2225" s="22">
        <v>1414.431</v>
      </c>
      <c r="K2225" s="22">
        <v>1174.0740000000001</v>
      </c>
      <c r="L2225" s="22">
        <v>1002.384</v>
      </c>
      <c r="M2225" s="22">
        <v>844.36800000000005</v>
      </c>
      <c r="N2225" s="22">
        <v>708.55600000000004</v>
      </c>
      <c r="O2225" s="22">
        <v>619.68799999999999</v>
      </c>
      <c r="P2225" s="22">
        <v>560.20699999999999</v>
      </c>
      <c r="Q2225" s="22">
        <v>507.87799999999999</v>
      </c>
      <c r="R2225" s="22">
        <v>465.45600000000002</v>
      </c>
      <c r="S2225" s="22">
        <v>399.71300000000002</v>
      </c>
      <c r="T2225" s="22">
        <v>332.97800000000001</v>
      </c>
      <c r="U2225" s="22">
        <v>242.72499999999999</v>
      </c>
      <c r="V2225" s="22">
        <v>167.17699999999999</v>
      </c>
      <c r="W2225" s="22">
        <v>125.642</v>
      </c>
      <c r="X2225" s="22">
        <v>72.2</v>
      </c>
      <c r="Y2225" s="22">
        <v>32.393000000000001</v>
      </c>
      <c r="Z2225" s="22">
        <v>12.163</v>
      </c>
      <c r="AA2225" s="22">
        <v>2.7719999999999998</v>
      </c>
      <c r="AB2225" s="22">
        <v>0.54100000000000004</v>
      </c>
      <c r="AC2225" s="22">
        <v>7.6999999999999999E-2</v>
      </c>
    </row>
    <row r="2226" spans="1:29" ht="11.5">
      <c r="A2226" s="26">
        <v>2209</v>
      </c>
      <c r="B2226" s="24" t="s">
        <v>1059</v>
      </c>
      <c r="C2226" s="32" t="s">
        <v>1215</v>
      </c>
      <c r="D2226" s="23"/>
      <c r="E2226" s="23">
        <v>915</v>
      </c>
      <c r="F2226" s="24" t="s">
        <v>1109</v>
      </c>
      <c r="G2226" s="23">
        <v>1830</v>
      </c>
      <c r="H2226" s="23">
        <v>1965</v>
      </c>
      <c r="I2226" s="22">
        <v>1909.462</v>
      </c>
      <c r="J2226" s="22">
        <v>1537.377</v>
      </c>
      <c r="K2226" s="22">
        <v>1341.722</v>
      </c>
      <c r="L2226" s="22">
        <v>1077.316</v>
      </c>
      <c r="M2226" s="22">
        <v>922.36099999999999</v>
      </c>
      <c r="N2226" s="22">
        <v>784.47</v>
      </c>
      <c r="O2226" s="22">
        <v>673.11</v>
      </c>
      <c r="P2226" s="22">
        <v>595.85199999999998</v>
      </c>
      <c r="Q2226" s="22">
        <v>535.36</v>
      </c>
      <c r="R2226" s="22">
        <v>488.202</v>
      </c>
      <c r="S2226" s="22">
        <v>435.065</v>
      </c>
      <c r="T2226" s="22">
        <v>369.976</v>
      </c>
      <c r="U2226" s="22">
        <v>300.565</v>
      </c>
      <c r="V2226" s="22">
        <v>207.24299999999999</v>
      </c>
      <c r="W2226" s="22">
        <v>134.75800000000001</v>
      </c>
      <c r="X2226" s="22">
        <v>88.195999999999998</v>
      </c>
      <c r="Y2226" s="22">
        <v>40.606000000000002</v>
      </c>
      <c r="Z2226" s="22">
        <v>13.567</v>
      </c>
      <c r="AA2226" s="22">
        <v>3.718</v>
      </c>
      <c r="AB2226" s="22">
        <v>0.56000000000000005</v>
      </c>
      <c r="AC2226" s="22">
        <v>7.8E-2</v>
      </c>
    </row>
    <row r="2227" spans="1:29" ht="11.5">
      <c r="A2227" s="26">
        <v>2210</v>
      </c>
      <c r="B2227" s="24" t="s">
        <v>1059</v>
      </c>
      <c r="C2227" s="32" t="s">
        <v>1215</v>
      </c>
      <c r="D2227" s="23"/>
      <c r="E2227" s="23">
        <v>915</v>
      </c>
      <c r="F2227" s="24" t="s">
        <v>1109</v>
      </c>
      <c r="G2227" s="23">
        <v>1830</v>
      </c>
      <c r="H2227" s="23">
        <v>1970</v>
      </c>
      <c r="I2227" s="22">
        <v>1903.008</v>
      </c>
      <c r="J2227" s="22">
        <v>1819.5530000000001</v>
      </c>
      <c r="K2227" s="22">
        <v>1480.578</v>
      </c>
      <c r="L2227" s="22">
        <v>1247.557</v>
      </c>
      <c r="M2227" s="22">
        <v>988.25</v>
      </c>
      <c r="N2227" s="22">
        <v>852.09</v>
      </c>
      <c r="O2227" s="22">
        <v>734.44399999999996</v>
      </c>
      <c r="P2227" s="22">
        <v>638.80200000000002</v>
      </c>
      <c r="Q2227" s="22">
        <v>569.822</v>
      </c>
      <c r="R2227" s="22">
        <v>508.90300000000002</v>
      </c>
      <c r="S2227" s="22">
        <v>460.46499999999997</v>
      </c>
      <c r="T2227" s="22">
        <v>404.67899999999997</v>
      </c>
      <c r="U2227" s="22">
        <v>338.45699999999999</v>
      </c>
      <c r="V2227" s="22">
        <v>265.34100000000001</v>
      </c>
      <c r="W2227" s="22">
        <v>166.92</v>
      </c>
      <c r="X2227" s="22">
        <v>93.754999999999995</v>
      </c>
      <c r="Y2227" s="22">
        <v>51.252000000000002</v>
      </c>
      <c r="Z2227" s="22">
        <v>17.689</v>
      </c>
      <c r="AA2227" s="22">
        <v>4.226</v>
      </c>
      <c r="AB2227" s="22">
        <v>0.80700000000000005</v>
      </c>
      <c r="AC2227" s="22">
        <v>8.3000000000000004E-2</v>
      </c>
    </row>
    <row r="2228" spans="1:29" ht="11.5">
      <c r="A2228" s="26">
        <v>2211</v>
      </c>
      <c r="B2228" s="24" t="s">
        <v>1059</v>
      </c>
      <c r="C2228" s="32" t="s">
        <v>1215</v>
      </c>
      <c r="D2228" s="23"/>
      <c r="E2228" s="23">
        <v>915</v>
      </c>
      <c r="F2228" s="24" t="s">
        <v>1109</v>
      </c>
      <c r="G2228" s="23">
        <v>1830</v>
      </c>
      <c r="H2228" s="23">
        <v>1975</v>
      </c>
      <c r="I2228" s="22">
        <v>1906.9</v>
      </c>
      <c r="J2228" s="22">
        <v>1849.585</v>
      </c>
      <c r="K2228" s="22">
        <v>1774.559</v>
      </c>
      <c r="L2228" s="22">
        <v>1410.0250000000001</v>
      </c>
      <c r="M2228" s="22">
        <v>1163.462</v>
      </c>
      <c r="N2228" s="22">
        <v>928.63499999999999</v>
      </c>
      <c r="O2228" s="22">
        <v>814.71100000000001</v>
      </c>
      <c r="P2228" s="22">
        <v>705.77800000000002</v>
      </c>
      <c r="Q2228" s="22">
        <v>610.72500000000002</v>
      </c>
      <c r="R2228" s="22">
        <v>543.62400000000002</v>
      </c>
      <c r="S2228" s="22">
        <v>478.07600000000002</v>
      </c>
      <c r="T2228" s="22">
        <v>426.20499999999998</v>
      </c>
      <c r="U2228" s="22">
        <v>367.12200000000001</v>
      </c>
      <c r="V2228" s="22">
        <v>292.791</v>
      </c>
      <c r="W2228" s="22">
        <v>212.32</v>
      </c>
      <c r="X2228" s="22">
        <v>116.54900000000001</v>
      </c>
      <c r="Y2228" s="22">
        <v>51.265999999999998</v>
      </c>
      <c r="Z2228" s="22">
        <v>24.113</v>
      </c>
      <c r="AA2228" s="22">
        <v>6.04</v>
      </c>
      <c r="AB2228" s="22">
        <v>0.99099999999999999</v>
      </c>
      <c r="AC2228" s="22">
        <v>0.129</v>
      </c>
    </row>
    <row r="2229" spans="1:29" ht="11.5">
      <c r="A2229" s="26">
        <v>2212</v>
      </c>
      <c r="B2229" s="24" t="s">
        <v>1059</v>
      </c>
      <c r="C2229" s="32" t="s">
        <v>1215</v>
      </c>
      <c r="D2229" s="23"/>
      <c r="E2229" s="23">
        <v>915</v>
      </c>
      <c r="F2229" s="24" t="s">
        <v>1109</v>
      </c>
      <c r="G2229" s="23">
        <v>1830</v>
      </c>
      <c r="H2229" s="23">
        <v>1980</v>
      </c>
      <c r="I2229" s="22">
        <v>1814.8820000000001</v>
      </c>
      <c r="J2229" s="22">
        <v>1856.8679999999999</v>
      </c>
      <c r="K2229" s="22">
        <v>1811.0060000000001</v>
      </c>
      <c r="L2229" s="22">
        <v>1698.0309999999999</v>
      </c>
      <c r="M2229" s="22">
        <v>1285.616</v>
      </c>
      <c r="N2229" s="22">
        <v>1083.931</v>
      </c>
      <c r="O2229" s="22">
        <v>901.61</v>
      </c>
      <c r="P2229" s="22">
        <v>798.01700000000005</v>
      </c>
      <c r="Q2229" s="22">
        <v>689.33299999999997</v>
      </c>
      <c r="R2229" s="22">
        <v>589.99400000000003</v>
      </c>
      <c r="S2229" s="22">
        <v>516.41800000000001</v>
      </c>
      <c r="T2229" s="22">
        <v>450.82</v>
      </c>
      <c r="U2229" s="22">
        <v>393.74200000000002</v>
      </c>
      <c r="V2229" s="22">
        <v>328.73399999999998</v>
      </c>
      <c r="W2229" s="22">
        <v>244.03200000000001</v>
      </c>
      <c r="X2229" s="22">
        <v>160.28200000000001</v>
      </c>
      <c r="Y2229" s="22">
        <v>81.010999999999996</v>
      </c>
      <c r="Z2229" s="22">
        <v>25.286000000000001</v>
      </c>
      <c r="AA2229" s="22">
        <v>9.2949999999999999</v>
      </c>
      <c r="AB2229" s="22">
        <v>1.6319999999999999</v>
      </c>
      <c r="AC2229" s="22">
        <v>0.187</v>
      </c>
    </row>
    <row r="2230" spans="1:29" ht="11.5">
      <c r="A2230" s="26">
        <v>2213</v>
      </c>
      <c r="B2230" s="24" t="s">
        <v>1059</v>
      </c>
      <c r="C2230" s="32" t="s">
        <v>1215</v>
      </c>
      <c r="D2230" s="23"/>
      <c r="E2230" s="23">
        <v>915</v>
      </c>
      <c r="F2230" s="24" t="s">
        <v>1109</v>
      </c>
      <c r="G2230" s="23">
        <v>1830</v>
      </c>
      <c r="H2230" s="23">
        <v>1985</v>
      </c>
      <c r="I2230" s="22">
        <v>1938.607</v>
      </c>
      <c r="J2230" s="22">
        <v>1760.0640000000001</v>
      </c>
      <c r="K2230" s="22">
        <v>1823.8340000000001</v>
      </c>
      <c r="L2230" s="22">
        <v>1739.146</v>
      </c>
      <c r="M2230" s="22">
        <v>1572.8920000000001</v>
      </c>
      <c r="N2230" s="22">
        <v>1200.0730000000001</v>
      </c>
      <c r="O2230" s="22">
        <v>1038.7760000000001</v>
      </c>
      <c r="P2230" s="22">
        <v>858.95600000000002</v>
      </c>
      <c r="Q2230" s="22">
        <v>768.64499999999998</v>
      </c>
      <c r="R2230" s="22">
        <v>663.46699999999998</v>
      </c>
      <c r="S2230" s="22">
        <v>561.43200000000002</v>
      </c>
      <c r="T2230" s="22">
        <v>488.32299999999998</v>
      </c>
      <c r="U2230" s="22">
        <v>414.85700000000003</v>
      </c>
      <c r="V2230" s="22">
        <v>350.00799999999998</v>
      </c>
      <c r="W2230" s="22">
        <v>268.99299999999999</v>
      </c>
      <c r="X2230" s="22">
        <v>186.05500000000001</v>
      </c>
      <c r="Y2230" s="22">
        <v>104.892</v>
      </c>
      <c r="Z2230" s="22">
        <v>41.399000000000001</v>
      </c>
      <c r="AA2230" s="22">
        <v>9.5980000000000008</v>
      </c>
      <c r="AB2230" s="22">
        <v>2.6259999999999999</v>
      </c>
      <c r="AC2230" s="22">
        <v>0.313</v>
      </c>
    </row>
    <row r="2231" spans="1:29" ht="11.5">
      <c r="A2231" s="26">
        <v>2214</v>
      </c>
      <c r="B2231" s="24" t="s">
        <v>1059</v>
      </c>
      <c r="C2231" s="32" t="s">
        <v>1215</v>
      </c>
      <c r="D2231" s="23"/>
      <c r="E2231" s="23">
        <v>915</v>
      </c>
      <c r="F2231" s="24" t="s">
        <v>1109</v>
      </c>
      <c r="G2231" s="23">
        <v>1830</v>
      </c>
      <c r="H2231" s="23">
        <v>1990</v>
      </c>
      <c r="I2231" s="22">
        <v>2010.0139999999999</v>
      </c>
      <c r="J2231" s="22">
        <v>1884.415</v>
      </c>
      <c r="K2231" s="22">
        <v>1724.65</v>
      </c>
      <c r="L2231" s="22">
        <v>1751.674</v>
      </c>
      <c r="M2231" s="22">
        <v>1615.7339999999999</v>
      </c>
      <c r="N2231" s="22">
        <v>1489.595</v>
      </c>
      <c r="O2231" s="22">
        <v>1154.672</v>
      </c>
      <c r="P2231" s="22">
        <v>1004.2140000000001</v>
      </c>
      <c r="Q2231" s="22">
        <v>842.87099999999998</v>
      </c>
      <c r="R2231" s="22">
        <v>747.01300000000003</v>
      </c>
      <c r="S2231" s="22">
        <v>636.04499999999996</v>
      </c>
      <c r="T2231" s="22">
        <v>529.69299999999998</v>
      </c>
      <c r="U2231" s="22">
        <v>450.50900000000001</v>
      </c>
      <c r="V2231" s="22">
        <v>372.19</v>
      </c>
      <c r="W2231" s="22">
        <v>290.20400000000001</v>
      </c>
      <c r="X2231" s="22">
        <v>206.453</v>
      </c>
      <c r="Y2231" s="22">
        <v>121.658</v>
      </c>
      <c r="Z2231" s="22">
        <v>54.228999999999999</v>
      </c>
      <c r="AA2231" s="22">
        <v>16.18</v>
      </c>
      <c r="AB2231" s="22">
        <v>2.6930000000000001</v>
      </c>
      <c r="AC2231" s="22">
        <v>0.54600000000000004</v>
      </c>
    </row>
    <row r="2232" spans="1:29" ht="11.5">
      <c r="A2232" s="26">
        <v>2215</v>
      </c>
      <c r="B2232" s="24" t="s">
        <v>1059</v>
      </c>
      <c r="C2232" s="32" t="s">
        <v>1215</v>
      </c>
      <c r="D2232" s="23"/>
      <c r="E2232" s="23">
        <v>915</v>
      </c>
      <c r="F2232" s="24" t="s">
        <v>1109</v>
      </c>
      <c r="G2232" s="23">
        <v>1830</v>
      </c>
      <c r="H2232" s="23">
        <v>1995</v>
      </c>
      <c r="I2232" s="22">
        <v>1979.8920000000001</v>
      </c>
      <c r="J2232" s="22">
        <v>1964.1010000000001</v>
      </c>
      <c r="K2232" s="22">
        <v>1840.817</v>
      </c>
      <c r="L2232" s="22">
        <v>1663.1510000000001</v>
      </c>
      <c r="M2232" s="22">
        <v>1640.1769999999999</v>
      </c>
      <c r="N2232" s="22">
        <v>1522.0709999999999</v>
      </c>
      <c r="O2232" s="22">
        <v>1424.634</v>
      </c>
      <c r="P2232" s="22">
        <v>1116.1220000000001</v>
      </c>
      <c r="Q2232" s="22">
        <v>976.95600000000002</v>
      </c>
      <c r="R2232" s="22">
        <v>818.471</v>
      </c>
      <c r="S2232" s="22">
        <v>723.471</v>
      </c>
      <c r="T2232" s="22">
        <v>604.81700000000001</v>
      </c>
      <c r="U2232" s="22">
        <v>493.16199999999998</v>
      </c>
      <c r="V2232" s="22">
        <v>402.61099999999999</v>
      </c>
      <c r="W2232" s="22">
        <v>311.673</v>
      </c>
      <c r="X2232" s="22">
        <v>219.93799999999999</v>
      </c>
      <c r="Y2232" s="22">
        <v>137.27699999999999</v>
      </c>
      <c r="Z2232" s="22">
        <v>63.619</v>
      </c>
      <c r="AA2232" s="22">
        <v>21.475999999999999</v>
      </c>
      <c r="AB2232" s="22">
        <v>4.601</v>
      </c>
      <c r="AC2232" s="22">
        <v>0.60599999999999998</v>
      </c>
    </row>
    <row r="2233" spans="1:29" ht="11.5">
      <c r="A2233" s="26">
        <v>2216</v>
      </c>
      <c r="B2233" s="24" t="s">
        <v>1059</v>
      </c>
      <c r="C2233" s="32" t="s">
        <v>1215</v>
      </c>
      <c r="D2233" s="23"/>
      <c r="E2233" s="23">
        <v>915</v>
      </c>
      <c r="F2233" s="24" t="s">
        <v>1109</v>
      </c>
      <c r="G2233" s="23">
        <v>1830</v>
      </c>
      <c r="H2233" s="23">
        <v>2000</v>
      </c>
      <c r="I2233" s="22">
        <v>1949.9549999999999</v>
      </c>
      <c r="J2233" s="22">
        <v>1940.499</v>
      </c>
      <c r="K2233" s="22">
        <v>1932.068</v>
      </c>
      <c r="L2233" s="22">
        <v>1771.239</v>
      </c>
      <c r="M2233" s="22">
        <v>1540.5820000000001</v>
      </c>
      <c r="N2233" s="22">
        <v>1539.874</v>
      </c>
      <c r="O2233" s="22">
        <v>1464.12</v>
      </c>
      <c r="P2233" s="22">
        <v>1381.5930000000001</v>
      </c>
      <c r="Q2233" s="22">
        <v>1080.191</v>
      </c>
      <c r="R2233" s="22">
        <v>943.48800000000006</v>
      </c>
      <c r="S2233" s="22">
        <v>791.23900000000003</v>
      </c>
      <c r="T2233" s="22">
        <v>681.55600000000004</v>
      </c>
      <c r="U2233" s="22">
        <v>561.37699999999995</v>
      </c>
      <c r="V2233" s="22">
        <v>442.08699999999999</v>
      </c>
      <c r="W2233" s="22">
        <v>340.29700000000003</v>
      </c>
      <c r="X2233" s="22">
        <v>239.715</v>
      </c>
      <c r="Y2233" s="22">
        <v>150.80500000000001</v>
      </c>
      <c r="Z2233" s="22">
        <v>74.444000000000003</v>
      </c>
      <c r="AA2233" s="22">
        <v>26.506</v>
      </c>
      <c r="AB2233" s="22">
        <v>6.51</v>
      </c>
      <c r="AC2233" s="22">
        <v>1.036</v>
      </c>
    </row>
    <row r="2234" spans="1:29" ht="11.5">
      <c r="A2234" s="26">
        <v>2217</v>
      </c>
      <c r="B2234" s="24" t="s">
        <v>1059</v>
      </c>
      <c r="C2234" s="32" t="s">
        <v>1215</v>
      </c>
      <c r="D2234" s="23"/>
      <c r="E2234" s="23">
        <v>915</v>
      </c>
      <c r="F2234" s="24" t="s">
        <v>1109</v>
      </c>
      <c r="G2234" s="23">
        <v>1830</v>
      </c>
      <c r="H2234" s="23">
        <v>2005</v>
      </c>
      <c r="I2234" s="22">
        <v>1887.0519999999999</v>
      </c>
      <c r="J2234" s="22">
        <v>1918.171</v>
      </c>
      <c r="K2234" s="22">
        <v>1901.664</v>
      </c>
      <c r="L2234" s="22">
        <v>1880.038</v>
      </c>
      <c r="M2234" s="22">
        <v>1676.941</v>
      </c>
      <c r="N2234" s="22">
        <v>1459.604</v>
      </c>
      <c r="O2234" s="22">
        <v>1475.482</v>
      </c>
      <c r="P2234" s="22">
        <v>1414.135</v>
      </c>
      <c r="Q2234" s="22">
        <v>1331.444</v>
      </c>
      <c r="R2234" s="22">
        <v>1029.9570000000001</v>
      </c>
      <c r="S2234" s="22">
        <v>909.36800000000005</v>
      </c>
      <c r="T2234" s="22">
        <v>739.17899999999997</v>
      </c>
      <c r="U2234" s="22">
        <v>631.58199999999999</v>
      </c>
      <c r="V2234" s="22">
        <v>501.48700000000002</v>
      </c>
      <c r="W2234" s="22">
        <v>370.97500000000002</v>
      </c>
      <c r="X2234" s="22">
        <v>262.59800000000001</v>
      </c>
      <c r="Y2234" s="22">
        <v>161.251</v>
      </c>
      <c r="Z2234" s="22">
        <v>83.24</v>
      </c>
      <c r="AA2234" s="22">
        <v>31.683</v>
      </c>
      <c r="AB2234" s="22">
        <v>8.2279999999999998</v>
      </c>
      <c r="AC2234" s="22">
        <v>1.5429999999999999</v>
      </c>
    </row>
    <row r="2235" spans="1:29" ht="11.5">
      <c r="A2235" s="26">
        <v>2218</v>
      </c>
      <c r="B2235" s="24" t="s">
        <v>1059</v>
      </c>
      <c r="C2235" s="32" t="s">
        <v>1215</v>
      </c>
      <c r="D2235" s="23"/>
      <c r="E2235" s="23">
        <v>915</v>
      </c>
      <c r="F2235" s="24" t="s">
        <v>1109</v>
      </c>
      <c r="G2235" s="23">
        <v>1830</v>
      </c>
      <c r="H2235" s="23">
        <v>2010</v>
      </c>
      <c r="I2235" s="22">
        <v>1839.6320000000001</v>
      </c>
      <c r="J2235" s="22">
        <v>1849.67</v>
      </c>
      <c r="K2235" s="22">
        <v>1888.548</v>
      </c>
      <c r="L2235" s="22">
        <v>1862.421</v>
      </c>
      <c r="M2235" s="22">
        <v>1786.9490000000001</v>
      </c>
      <c r="N2235" s="22">
        <v>1596.521</v>
      </c>
      <c r="O2235" s="22">
        <v>1370.306</v>
      </c>
      <c r="P2235" s="22">
        <v>1409.973</v>
      </c>
      <c r="Q2235" s="22">
        <v>1360.086</v>
      </c>
      <c r="R2235" s="22">
        <v>1281.7270000000001</v>
      </c>
      <c r="S2235" s="22">
        <v>994.678</v>
      </c>
      <c r="T2235" s="22">
        <v>852.96699999999998</v>
      </c>
      <c r="U2235" s="22">
        <v>693.61</v>
      </c>
      <c r="V2235" s="22">
        <v>564.84900000000005</v>
      </c>
      <c r="W2235" s="22">
        <v>424.79899999999998</v>
      </c>
      <c r="X2235" s="22">
        <v>289.70800000000003</v>
      </c>
      <c r="Y2235" s="22">
        <v>182.18899999999999</v>
      </c>
      <c r="Z2235" s="22">
        <v>92.364999999999995</v>
      </c>
      <c r="AA2235" s="22">
        <v>37.427</v>
      </c>
      <c r="AB2235" s="22">
        <v>10.452</v>
      </c>
      <c r="AC2235" s="22">
        <v>1.819</v>
      </c>
    </row>
    <row r="2236" spans="1:29" ht="11.5">
      <c r="A2236" s="26">
        <v>2219</v>
      </c>
      <c r="B2236" s="24" t="s">
        <v>1059</v>
      </c>
      <c r="C2236" s="32" t="s">
        <v>1215</v>
      </c>
      <c r="D2236" s="23"/>
      <c r="E2236" s="23">
        <v>915</v>
      </c>
      <c r="F2236" s="24" t="s">
        <v>1109</v>
      </c>
      <c r="G2236" s="23">
        <v>1830</v>
      </c>
      <c r="H2236" s="23">
        <v>2015</v>
      </c>
      <c r="I2236" s="22">
        <v>1824.9259999999999</v>
      </c>
      <c r="J2236" s="22">
        <v>1810.0239999999999</v>
      </c>
      <c r="K2236" s="22">
        <v>1826.0630000000001</v>
      </c>
      <c r="L2236" s="22">
        <v>1835.3579999999999</v>
      </c>
      <c r="M2236" s="22">
        <v>1768.7349999999999</v>
      </c>
      <c r="N2236" s="22">
        <v>1701.5229999999999</v>
      </c>
      <c r="O2236" s="22">
        <v>1526.98</v>
      </c>
      <c r="P2236" s="22">
        <v>1306.325</v>
      </c>
      <c r="Q2236" s="22">
        <v>1360.4190000000001</v>
      </c>
      <c r="R2236" s="22">
        <v>1317.577</v>
      </c>
      <c r="S2236" s="22">
        <v>1234.268</v>
      </c>
      <c r="T2236" s="22">
        <v>944.803</v>
      </c>
      <c r="U2236" s="22">
        <v>793.61599999999999</v>
      </c>
      <c r="V2236" s="22">
        <v>626.50900000000001</v>
      </c>
      <c r="W2236" s="22">
        <v>485.54500000000002</v>
      </c>
      <c r="X2236" s="22">
        <v>337.87599999999998</v>
      </c>
      <c r="Y2236" s="22">
        <v>204.46299999999999</v>
      </c>
      <c r="Z2236" s="22">
        <v>107.417</v>
      </c>
      <c r="AA2236" s="22">
        <v>42.997999999999998</v>
      </c>
      <c r="AB2236" s="22">
        <v>12.808999999999999</v>
      </c>
      <c r="AC2236" s="22">
        <v>2.3580000000000001</v>
      </c>
    </row>
    <row r="2237" spans="1:29" ht="11.5">
      <c r="A2237" s="26">
        <v>2220</v>
      </c>
      <c r="B2237" s="24" t="s">
        <v>1059</v>
      </c>
      <c r="C2237" s="32" t="s">
        <v>1215</v>
      </c>
      <c r="D2237" s="23"/>
      <c r="E2237" s="23">
        <v>915</v>
      </c>
      <c r="F2237" s="24" t="s">
        <v>1109</v>
      </c>
      <c r="G2237" s="23">
        <v>1830</v>
      </c>
      <c r="H2237" s="23">
        <v>2020</v>
      </c>
      <c r="I2237" s="22">
        <v>1739.3679999999999</v>
      </c>
      <c r="J2237" s="22">
        <v>1793.249</v>
      </c>
      <c r="K2237" s="22">
        <v>1785.4079999999999</v>
      </c>
      <c r="L2237" s="22">
        <v>1760.0530000000001</v>
      </c>
      <c r="M2237" s="22">
        <v>1721.884</v>
      </c>
      <c r="N2237" s="22">
        <v>1658.9110000000001</v>
      </c>
      <c r="O2237" s="22">
        <v>1612.3689999999999</v>
      </c>
      <c r="P2237" s="22">
        <v>1455.9290000000001</v>
      </c>
      <c r="Q2237" s="22">
        <v>1253.55</v>
      </c>
      <c r="R2237" s="22">
        <v>1311.68</v>
      </c>
      <c r="S2237" s="22">
        <v>1266.5160000000001</v>
      </c>
      <c r="T2237" s="22">
        <v>1173.127</v>
      </c>
      <c r="U2237" s="22">
        <v>879.05700000000002</v>
      </c>
      <c r="V2237" s="22">
        <v>716.95100000000002</v>
      </c>
      <c r="W2237" s="22">
        <v>542.05399999999997</v>
      </c>
      <c r="X2237" s="22">
        <v>390.11900000000003</v>
      </c>
      <c r="Y2237" s="22">
        <v>240.75700000000001</v>
      </c>
      <c r="Z2237" s="22">
        <v>123.283</v>
      </c>
      <c r="AA2237" s="22">
        <v>51.517000000000003</v>
      </c>
      <c r="AB2237" s="22">
        <v>15.334</v>
      </c>
      <c r="AC2237" s="22">
        <v>3.1</v>
      </c>
    </row>
    <row r="2238" spans="1:29" ht="11.5">
      <c r="A2238" s="15">
        <v>2221</v>
      </c>
      <c r="B2238" s="13" t="s">
        <v>1059</v>
      </c>
      <c r="C2238" s="14" t="s">
        <v>1216</v>
      </c>
      <c r="D2238" s="12"/>
      <c r="E2238" s="12">
        <v>28</v>
      </c>
      <c r="F2238" s="13" t="s">
        <v>1110</v>
      </c>
      <c r="G2238" s="12">
        <v>915</v>
      </c>
      <c r="H2238" s="12">
        <v>1950</v>
      </c>
      <c r="I2238" s="11">
        <v>3.5529999999999999</v>
      </c>
      <c r="J2238" s="11">
        <v>3.2290000000000001</v>
      </c>
      <c r="K2238" s="11">
        <v>2.802</v>
      </c>
      <c r="L2238" s="11">
        <v>2.016</v>
      </c>
      <c r="M2238" s="11">
        <v>1.5209999999999999</v>
      </c>
      <c r="N2238" s="11">
        <v>1.3069999999999999</v>
      </c>
      <c r="O2238" s="11">
        <v>1.44</v>
      </c>
      <c r="P2238" s="11">
        <v>1.111</v>
      </c>
      <c r="Q2238" s="11">
        <v>1.1259999999999999</v>
      </c>
      <c r="R2238" s="11">
        <v>1.0900000000000001</v>
      </c>
      <c r="S2238" s="11">
        <v>0.78400000000000003</v>
      </c>
      <c r="T2238" s="11">
        <v>0.42099999999999999</v>
      </c>
      <c r="U2238" s="11">
        <v>0.3</v>
      </c>
      <c r="V2238" s="11">
        <v>0.20399999999999999</v>
      </c>
      <c r="W2238" s="11">
        <v>0.14699999999999999</v>
      </c>
      <c r="X2238" s="11">
        <v>8.4000000000000005E-2</v>
      </c>
      <c r="Y2238" s="11">
        <v>5.5E-2</v>
      </c>
      <c r="Z2238" s="11">
        <v>0.03</v>
      </c>
      <c r="AA2238" s="11">
        <v>8.9999999999999993E-3</v>
      </c>
      <c r="AB2238" s="11">
        <v>0</v>
      </c>
      <c r="AC2238" s="11">
        <v>0</v>
      </c>
    </row>
    <row r="2239" spans="1:29" ht="11.5">
      <c r="A2239" s="15">
        <v>2222</v>
      </c>
      <c r="B2239" s="13" t="s">
        <v>1059</v>
      </c>
      <c r="C2239" s="14" t="s">
        <v>1216</v>
      </c>
      <c r="D2239" s="12"/>
      <c r="E2239" s="12">
        <v>28</v>
      </c>
      <c r="F2239" s="13" t="s">
        <v>1110</v>
      </c>
      <c r="G2239" s="12">
        <v>915</v>
      </c>
      <c r="H2239" s="12">
        <v>1955</v>
      </c>
      <c r="I2239" s="11">
        <v>3.8620000000000001</v>
      </c>
      <c r="J2239" s="11">
        <v>3.57</v>
      </c>
      <c r="K2239" s="11">
        <v>3.1469999999999998</v>
      </c>
      <c r="L2239" s="11">
        <v>2.2789999999999999</v>
      </c>
      <c r="M2239" s="11">
        <v>1.7030000000000001</v>
      </c>
      <c r="N2239" s="11">
        <v>1.383</v>
      </c>
      <c r="O2239" s="11">
        <v>1.415</v>
      </c>
      <c r="P2239" s="11">
        <v>1.1619999999999999</v>
      </c>
      <c r="Q2239" s="11">
        <v>1.173</v>
      </c>
      <c r="R2239" s="11">
        <v>1.1539999999999999</v>
      </c>
      <c r="S2239" s="11">
        <v>0.86699999999999999</v>
      </c>
      <c r="T2239" s="11">
        <v>0.50900000000000001</v>
      </c>
      <c r="U2239" s="11">
        <v>0.36799999999999999</v>
      </c>
      <c r="V2239" s="11">
        <v>0.24099999999999999</v>
      </c>
      <c r="W2239" s="11">
        <v>0.16400000000000001</v>
      </c>
      <c r="X2239" s="11">
        <v>9.7000000000000003E-2</v>
      </c>
      <c r="Y2239" s="11">
        <v>6.2E-2</v>
      </c>
      <c r="Z2239" s="11">
        <v>1.7999999999999999E-2</v>
      </c>
      <c r="AA2239" s="11">
        <v>7.0000000000000001E-3</v>
      </c>
      <c r="AB2239" s="11">
        <v>0</v>
      </c>
      <c r="AC2239" s="11">
        <v>0</v>
      </c>
    </row>
    <row r="2240" spans="1:29" ht="11.5">
      <c r="A2240" s="15">
        <v>2223</v>
      </c>
      <c r="B2240" s="13" t="s">
        <v>1059</v>
      </c>
      <c r="C2240" s="14" t="s">
        <v>1216</v>
      </c>
      <c r="D2240" s="12"/>
      <c r="E2240" s="12">
        <v>28</v>
      </c>
      <c r="F2240" s="13" t="s">
        <v>1110</v>
      </c>
      <c r="G2240" s="12">
        <v>915</v>
      </c>
      <c r="H2240" s="12">
        <v>1960</v>
      </c>
      <c r="I2240" s="11">
        <v>4.1849999999999996</v>
      </c>
      <c r="J2240" s="11">
        <v>3.931</v>
      </c>
      <c r="K2240" s="11">
        <v>3.5289999999999999</v>
      </c>
      <c r="L2240" s="11">
        <v>2.5640000000000001</v>
      </c>
      <c r="M2240" s="11">
        <v>1.901</v>
      </c>
      <c r="N2240" s="11">
        <v>1.46</v>
      </c>
      <c r="O2240" s="11">
        <v>1.3859999999999999</v>
      </c>
      <c r="P2240" s="11">
        <v>1.208</v>
      </c>
      <c r="Q2240" s="11">
        <v>1.2170000000000001</v>
      </c>
      <c r="R2240" s="11">
        <v>1.224</v>
      </c>
      <c r="S2240" s="11">
        <v>0.95299999999999996</v>
      </c>
      <c r="T2240" s="11">
        <v>0.61799999999999999</v>
      </c>
      <c r="U2240" s="11">
        <v>0.44900000000000001</v>
      </c>
      <c r="V2240" s="11">
        <v>0.28000000000000003</v>
      </c>
      <c r="W2240" s="11">
        <v>0.18099999999999999</v>
      </c>
      <c r="X2240" s="11">
        <v>0.112</v>
      </c>
      <c r="Y2240" s="11">
        <v>7.2999999999999995E-2</v>
      </c>
      <c r="Z2240" s="11">
        <v>0.02</v>
      </c>
      <c r="AA2240" s="11">
        <v>4.0000000000000001E-3</v>
      </c>
      <c r="AB2240" s="11">
        <v>0</v>
      </c>
      <c r="AC2240" s="11">
        <v>0</v>
      </c>
    </row>
    <row r="2241" spans="1:29" ht="11.5">
      <c r="A2241" s="15">
        <v>2224</v>
      </c>
      <c r="B2241" s="13" t="s">
        <v>1059</v>
      </c>
      <c r="C2241" s="14" t="s">
        <v>1216</v>
      </c>
      <c r="D2241" s="12"/>
      <c r="E2241" s="12">
        <v>28</v>
      </c>
      <c r="F2241" s="13" t="s">
        <v>1110</v>
      </c>
      <c r="G2241" s="12">
        <v>915</v>
      </c>
      <c r="H2241" s="12">
        <v>1965</v>
      </c>
      <c r="I2241" s="11">
        <v>4.4770000000000003</v>
      </c>
      <c r="J2241" s="11">
        <v>4.3620000000000001</v>
      </c>
      <c r="K2241" s="11">
        <v>4.0789999999999997</v>
      </c>
      <c r="L2241" s="11">
        <v>3.0019999999999998</v>
      </c>
      <c r="M2241" s="11">
        <v>2.173</v>
      </c>
      <c r="N2241" s="11">
        <v>1.4730000000000001</v>
      </c>
      <c r="O2241" s="11">
        <v>1.175</v>
      </c>
      <c r="P2241" s="11">
        <v>1.1779999999999999</v>
      </c>
      <c r="Q2241" s="11">
        <v>1.1739999999999999</v>
      </c>
      <c r="R2241" s="11">
        <v>1.2390000000000001</v>
      </c>
      <c r="S2241" s="11">
        <v>1.06</v>
      </c>
      <c r="T2241" s="11">
        <v>0.85599999999999998</v>
      </c>
      <c r="U2241" s="11">
        <v>0.63400000000000001</v>
      </c>
      <c r="V2241" s="11">
        <v>0.36299999999999999</v>
      </c>
      <c r="W2241" s="11">
        <v>0.19800000000000001</v>
      </c>
      <c r="X2241" s="11">
        <v>0.14199999999999999</v>
      </c>
      <c r="Y2241" s="11">
        <v>9.1999999999999998E-2</v>
      </c>
      <c r="Z2241" s="11">
        <v>2.7E-2</v>
      </c>
      <c r="AA2241" s="11">
        <v>5.0000000000000001E-3</v>
      </c>
      <c r="AB2241" s="11">
        <v>0</v>
      </c>
      <c r="AC2241" s="11">
        <v>0</v>
      </c>
    </row>
    <row r="2242" spans="1:29" ht="11.5">
      <c r="A2242" s="15">
        <v>2225</v>
      </c>
      <c r="B2242" s="13" t="s">
        <v>1059</v>
      </c>
      <c r="C2242" s="14" t="s">
        <v>1216</v>
      </c>
      <c r="D2242" s="12"/>
      <c r="E2242" s="12">
        <v>28</v>
      </c>
      <c r="F2242" s="13" t="s">
        <v>1110</v>
      </c>
      <c r="G2242" s="12">
        <v>915</v>
      </c>
      <c r="H2242" s="12">
        <v>1970</v>
      </c>
      <c r="I2242" s="11">
        <v>4.79</v>
      </c>
      <c r="J2242" s="11">
        <v>4.8380000000000001</v>
      </c>
      <c r="K2242" s="11">
        <v>4.7130000000000001</v>
      </c>
      <c r="L2242" s="11">
        <v>3.51</v>
      </c>
      <c r="M2242" s="11">
        <v>2.4940000000000002</v>
      </c>
      <c r="N2242" s="11">
        <v>1.478</v>
      </c>
      <c r="O2242" s="11">
        <v>0.998</v>
      </c>
      <c r="P2242" s="11">
        <v>1.1479999999999999</v>
      </c>
      <c r="Q2242" s="11">
        <v>1.135</v>
      </c>
      <c r="R2242" s="11">
        <v>1.254</v>
      </c>
      <c r="S2242" s="11">
        <v>1.177</v>
      </c>
      <c r="T2242" s="11">
        <v>1.1870000000000001</v>
      </c>
      <c r="U2242" s="11">
        <v>0.89500000000000002</v>
      </c>
      <c r="V2242" s="11">
        <v>0.46700000000000003</v>
      </c>
      <c r="W2242" s="11">
        <v>0.221</v>
      </c>
      <c r="X2242" s="11">
        <v>0.17799999999999999</v>
      </c>
      <c r="Y2242" s="11">
        <v>0.11799999999999999</v>
      </c>
      <c r="Z2242" s="11">
        <v>3.6999999999999998E-2</v>
      </c>
      <c r="AA2242" s="11">
        <v>7.0000000000000001E-3</v>
      </c>
      <c r="AB2242" s="11">
        <v>0</v>
      </c>
      <c r="AC2242" s="11">
        <v>0</v>
      </c>
    </row>
    <row r="2243" spans="1:29" ht="11.5">
      <c r="A2243" s="15">
        <v>2226</v>
      </c>
      <c r="B2243" s="13" t="s">
        <v>1059</v>
      </c>
      <c r="C2243" s="14" t="s">
        <v>1216</v>
      </c>
      <c r="D2243" s="12"/>
      <c r="E2243" s="12">
        <v>28</v>
      </c>
      <c r="F2243" s="13" t="s">
        <v>1110</v>
      </c>
      <c r="G2243" s="12">
        <v>915</v>
      </c>
      <c r="H2243" s="12">
        <v>1975</v>
      </c>
      <c r="I2243" s="11">
        <v>4.3540000000000001</v>
      </c>
      <c r="J2243" s="11">
        <v>4.3730000000000002</v>
      </c>
      <c r="K2243" s="11">
        <v>4.2510000000000003</v>
      </c>
      <c r="L2243" s="11">
        <v>3.3239999999999998</v>
      </c>
      <c r="M2243" s="11">
        <v>2.617</v>
      </c>
      <c r="N2243" s="11">
        <v>1.738</v>
      </c>
      <c r="O2243" s="11">
        <v>1.248</v>
      </c>
      <c r="P2243" s="11">
        <v>1.304</v>
      </c>
      <c r="Q2243" s="11">
        <v>1.232</v>
      </c>
      <c r="R2243" s="11">
        <v>1.2470000000000001</v>
      </c>
      <c r="S2243" s="11">
        <v>1.117</v>
      </c>
      <c r="T2243" s="11">
        <v>1.0880000000000001</v>
      </c>
      <c r="U2243" s="11">
        <v>0.871</v>
      </c>
      <c r="V2243" s="11">
        <v>0.53100000000000003</v>
      </c>
      <c r="W2243" s="11">
        <v>0.28699999999999998</v>
      </c>
      <c r="X2243" s="11">
        <v>0.22600000000000001</v>
      </c>
      <c r="Y2243" s="11">
        <v>0.13900000000000001</v>
      </c>
      <c r="Z2243" s="11">
        <v>5.0999999999999997E-2</v>
      </c>
      <c r="AA2243" s="11">
        <v>1.0999999999999999E-2</v>
      </c>
      <c r="AB2243" s="11">
        <v>0</v>
      </c>
      <c r="AC2243" s="11">
        <v>0</v>
      </c>
    </row>
    <row r="2244" spans="1:29" ht="11.5">
      <c r="A2244" s="15">
        <v>2227</v>
      </c>
      <c r="B2244" s="13" t="s">
        <v>1059</v>
      </c>
      <c r="C2244" s="14" t="s">
        <v>1216</v>
      </c>
      <c r="D2244" s="12"/>
      <c r="E2244" s="12">
        <v>28</v>
      </c>
      <c r="F2244" s="13" t="s">
        <v>1110</v>
      </c>
      <c r="G2244" s="12">
        <v>915</v>
      </c>
      <c r="H2244" s="12">
        <v>1980</v>
      </c>
      <c r="I2244" s="11">
        <v>3.9660000000000002</v>
      </c>
      <c r="J2244" s="11">
        <v>3.9510000000000001</v>
      </c>
      <c r="K2244" s="11">
        <v>3.835</v>
      </c>
      <c r="L2244" s="11">
        <v>3.1459999999999999</v>
      </c>
      <c r="M2244" s="11">
        <v>2.746</v>
      </c>
      <c r="N2244" s="11">
        <v>2.0409999999999999</v>
      </c>
      <c r="O2244" s="11">
        <v>1.573</v>
      </c>
      <c r="P2244" s="11">
        <v>1.4750000000000001</v>
      </c>
      <c r="Q2244" s="11">
        <v>1.337</v>
      </c>
      <c r="R2244" s="11">
        <v>1.24</v>
      </c>
      <c r="S2244" s="11">
        <v>1.0620000000000001</v>
      </c>
      <c r="T2244" s="11">
        <v>0.999</v>
      </c>
      <c r="U2244" s="11">
        <v>0.84799999999999998</v>
      </c>
      <c r="V2244" s="11">
        <v>0.60599999999999998</v>
      </c>
      <c r="W2244" s="11">
        <v>0.372</v>
      </c>
      <c r="X2244" s="11">
        <v>0.28799999999999998</v>
      </c>
      <c r="Y2244" s="11">
        <v>0.16400000000000001</v>
      </c>
      <c r="Z2244" s="11">
        <v>6.2E-2</v>
      </c>
      <c r="AA2244" s="11">
        <v>1.4999999999999999E-2</v>
      </c>
      <c r="AB2244" s="11">
        <v>2E-3</v>
      </c>
      <c r="AC2244" s="11">
        <v>0</v>
      </c>
    </row>
    <row r="2245" spans="1:29" ht="11.5">
      <c r="A2245" s="15">
        <v>2228</v>
      </c>
      <c r="B2245" s="13" t="s">
        <v>1059</v>
      </c>
      <c r="C2245" s="14" t="s">
        <v>1216</v>
      </c>
      <c r="D2245" s="12"/>
      <c r="E2245" s="12">
        <v>28</v>
      </c>
      <c r="F2245" s="13" t="s">
        <v>1110</v>
      </c>
      <c r="G2245" s="12">
        <v>915</v>
      </c>
      <c r="H2245" s="12">
        <v>1985</v>
      </c>
      <c r="I2245" s="11">
        <v>3.6070000000000002</v>
      </c>
      <c r="J2245" s="11">
        <v>3.5750000000000002</v>
      </c>
      <c r="K2245" s="11">
        <v>3.4590000000000001</v>
      </c>
      <c r="L2245" s="11">
        <v>2.9780000000000002</v>
      </c>
      <c r="M2245" s="11">
        <v>2.88</v>
      </c>
      <c r="N2245" s="11">
        <v>2.3940000000000001</v>
      </c>
      <c r="O2245" s="11">
        <v>1.9770000000000001</v>
      </c>
      <c r="P2245" s="11">
        <v>1.679</v>
      </c>
      <c r="Q2245" s="11">
        <v>1.4470000000000001</v>
      </c>
      <c r="R2245" s="11">
        <v>1.234</v>
      </c>
      <c r="S2245" s="11">
        <v>1.0069999999999999</v>
      </c>
      <c r="T2245" s="11">
        <v>0.91800000000000004</v>
      </c>
      <c r="U2245" s="11">
        <v>0.82399999999999995</v>
      </c>
      <c r="V2245" s="11">
        <v>0.69</v>
      </c>
      <c r="W2245" s="11">
        <v>0.48799999999999999</v>
      </c>
      <c r="X2245" s="11">
        <v>0.36599999999999999</v>
      </c>
      <c r="Y2245" s="11">
        <v>0.19500000000000001</v>
      </c>
      <c r="Z2245" s="11">
        <v>7.8E-2</v>
      </c>
      <c r="AA2245" s="11">
        <v>2.1000000000000001E-2</v>
      </c>
      <c r="AB2245" s="11">
        <v>3.0000000000000001E-3</v>
      </c>
      <c r="AC2245" s="11">
        <v>0</v>
      </c>
    </row>
    <row r="2246" spans="1:29" ht="11.5">
      <c r="A2246" s="15">
        <v>2229</v>
      </c>
      <c r="B2246" s="13" t="s">
        <v>1059</v>
      </c>
      <c r="C2246" s="14" t="s">
        <v>1216</v>
      </c>
      <c r="D2246" s="12"/>
      <c r="E2246" s="12">
        <v>28</v>
      </c>
      <c r="F2246" s="13" t="s">
        <v>1110</v>
      </c>
      <c r="G2246" s="12">
        <v>915</v>
      </c>
      <c r="H2246" s="12">
        <v>1990</v>
      </c>
      <c r="I2246" s="11">
        <v>3.274</v>
      </c>
      <c r="J2246" s="11">
        <v>3.2280000000000002</v>
      </c>
      <c r="K2246" s="11">
        <v>3.1259999999999999</v>
      </c>
      <c r="L2246" s="11">
        <v>2.82</v>
      </c>
      <c r="M2246" s="11">
        <v>3.024</v>
      </c>
      <c r="N2246" s="11">
        <v>2.8069999999999999</v>
      </c>
      <c r="O2246" s="11">
        <v>2.4809999999999999</v>
      </c>
      <c r="P2246" s="11">
        <v>1.9039999999999999</v>
      </c>
      <c r="Q2246" s="11">
        <v>1.5760000000000001</v>
      </c>
      <c r="R2246" s="11">
        <v>1.224</v>
      </c>
      <c r="S2246" s="11">
        <v>0.95799999999999996</v>
      </c>
      <c r="T2246" s="11">
        <v>0.84099999999999997</v>
      </c>
      <c r="U2246" s="11">
        <v>0.80300000000000005</v>
      </c>
      <c r="V2246" s="11">
        <v>0.78600000000000003</v>
      </c>
      <c r="W2246" s="11">
        <v>0.63300000000000001</v>
      </c>
      <c r="X2246" s="11">
        <v>0.46899999999999997</v>
      </c>
      <c r="Y2246" s="11">
        <v>0.23200000000000001</v>
      </c>
      <c r="Z2246" s="11">
        <v>9.6000000000000002E-2</v>
      </c>
      <c r="AA2246" s="11">
        <v>2.7E-2</v>
      </c>
      <c r="AB2246" s="11">
        <v>5.0000000000000001E-3</v>
      </c>
      <c r="AC2246" s="11">
        <v>0</v>
      </c>
    </row>
    <row r="2247" spans="1:29" ht="11.5">
      <c r="A2247" s="15">
        <v>2230</v>
      </c>
      <c r="B2247" s="13" t="s">
        <v>1059</v>
      </c>
      <c r="C2247" s="14" t="s">
        <v>1216</v>
      </c>
      <c r="D2247" s="12"/>
      <c r="E2247" s="12">
        <v>28</v>
      </c>
      <c r="F2247" s="13" t="s">
        <v>1110</v>
      </c>
      <c r="G2247" s="12">
        <v>915</v>
      </c>
      <c r="H2247" s="12">
        <v>1995</v>
      </c>
      <c r="I2247" s="11">
        <v>3.4940000000000002</v>
      </c>
      <c r="J2247" s="11">
        <v>3.4630000000000001</v>
      </c>
      <c r="K2247" s="11">
        <v>3.2639999999999998</v>
      </c>
      <c r="L2247" s="11">
        <v>2.89</v>
      </c>
      <c r="M2247" s="11">
        <v>2.9420000000000002</v>
      </c>
      <c r="N2247" s="11">
        <v>2.867</v>
      </c>
      <c r="O2247" s="11">
        <v>2.778</v>
      </c>
      <c r="P2247" s="11">
        <v>2.399</v>
      </c>
      <c r="Q2247" s="11">
        <v>1.9670000000000001</v>
      </c>
      <c r="R2247" s="11">
        <v>1.5469999999999999</v>
      </c>
      <c r="S2247" s="11">
        <v>1.1850000000000001</v>
      </c>
      <c r="T2247" s="11">
        <v>0.93300000000000005</v>
      </c>
      <c r="U2247" s="11">
        <v>0.81200000000000006</v>
      </c>
      <c r="V2247" s="11">
        <v>0.74199999999999999</v>
      </c>
      <c r="W2247" s="11">
        <v>0.60499999999999998</v>
      </c>
      <c r="X2247" s="11">
        <v>0.46700000000000003</v>
      </c>
      <c r="Y2247" s="11">
        <v>0.26600000000000001</v>
      </c>
      <c r="Z2247" s="11">
        <v>0.122</v>
      </c>
      <c r="AA2247" s="11">
        <v>3.5999999999999997E-2</v>
      </c>
      <c r="AB2247" s="11">
        <v>7.0000000000000001E-3</v>
      </c>
      <c r="AC2247" s="11">
        <v>1E-3</v>
      </c>
    </row>
    <row r="2248" spans="1:29" ht="11.5">
      <c r="A2248" s="15">
        <v>2231</v>
      </c>
      <c r="B2248" s="13" t="s">
        <v>1059</v>
      </c>
      <c r="C2248" s="14" t="s">
        <v>1216</v>
      </c>
      <c r="D2248" s="12"/>
      <c r="E2248" s="12">
        <v>28</v>
      </c>
      <c r="F2248" s="13" t="s">
        <v>1110</v>
      </c>
      <c r="G2248" s="12">
        <v>915</v>
      </c>
      <c r="H2248" s="12">
        <v>2000</v>
      </c>
      <c r="I2248" s="11">
        <v>3.7309999999999999</v>
      </c>
      <c r="J2248" s="11">
        <v>3.7170000000000001</v>
      </c>
      <c r="K2248" s="11">
        <v>3.4060000000000001</v>
      </c>
      <c r="L2248" s="11">
        <v>2.9510000000000001</v>
      </c>
      <c r="M2248" s="11">
        <v>2.8690000000000002</v>
      </c>
      <c r="N2248" s="11">
        <v>2.9249999999999998</v>
      </c>
      <c r="O2248" s="11">
        <v>3.11</v>
      </c>
      <c r="P2248" s="11">
        <v>3.0190000000000001</v>
      </c>
      <c r="Q2248" s="11">
        <v>2.456</v>
      </c>
      <c r="R2248" s="11">
        <v>1.954</v>
      </c>
      <c r="S2248" s="11">
        <v>1.478</v>
      </c>
      <c r="T2248" s="11">
        <v>1.0269999999999999</v>
      </c>
      <c r="U2248" s="11">
        <v>0.82299999999999995</v>
      </c>
      <c r="V2248" s="11">
        <v>0.69599999999999995</v>
      </c>
      <c r="W2248" s="11">
        <v>0.57799999999999996</v>
      </c>
      <c r="X2248" s="11">
        <v>0.46500000000000002</v>
      </c>
      <c r="Y2248" s="11">
        <v>0.30499999999999999</v>
      </c>
      <c r="Z2248" s="11">
        <v>0.14399999999999999</v>
      </c>
      <c r="AA2248" s="11">
        <v>4.5999999999999999E-2</v>
      </c>
      <c r="AB2248" s="11">
        <v>8.9999999999999993E-3</v>
      </c>
      <c r="AC2248" s="11">
        <v>1E-3</v>
      </c>
    </row>
    <row r="2249" spans="1:29" ht="11.5">
      <c r="A2249" s="15">
        <v>2232</v>
      </c>
      <c r="B2249" s="13" t="s">
        <v>1059</v>
      </c>
      <c r="C2249" s="14" t="s">
        <v>1216</v>
      </c>
      <c r="D2249" s="12"/>
      <c r="E2249" s="12">
        <v>28</v>
      </c>
      <c r="F2249" s="13" t="s">
        <v>1110</v>
      </c>
      <c r="G2249" s="12">
        <v>915</v>
      </c>
      <c r="H2249" s="12">
        <v>2005</v>
      </c>
      <c r="I2249" s="11">
        <v>3.6320000000000001</v>
      </c>
      <c r="J2249" s="11">
        <v>3.5819999999999999</v>
      </c>
      <c r="K2249" s="11">
        <v>3.6080000000000001</v>
      </c>
      <c r="L2249" s="11">
        <v>3.2810000000000001</v>
      </c>
      <c r="M2249" s="11">
        <v>3.0840000000000001</v>
      </c>
      <c r="N2249" s="11">
        <v>3.09</v>
      </c>
      <c r="O2249" s="11">
        <v>3.173</v>
      </c>
      <c r="P2249" s="11">
        <v>3.101</v>
      </c>
      <c r="Q2249" s="11">
        <v>2.802</v>
      </c>
      <c r="R2249" s="11">
        <v>2.391</v>
      </c>
      <c r="S2249" s="11">
        <v>1.893</v>
      </c>
      <c r="T2249" s="11">
        <v>1.347</v>
      </c>
      <c r="U2249" s="11">
        <v>1.069</v>
      </c>
      <c r="V2249" s="11">
        <v>0.86599999999999999</v>
      </c>
      <c r="W2249" s="11">
        <v>0.64100000000000001</v>
      </c>
      <c r="X2249" s="11">
        <v>0.504</v>
      </c>
      <c r="Y2249" s="11">
        <v>0.32400000000000001</v>
      </c>
      <c r="Z2249" s="11">
        <v>0.16900000000000001</v>
      </c>
      <c r="AA2249" s="11">
        <v>5.8000000000000003E-2</v>
      </c>
      <c r="AB2249" s="11">
        <v>1.2999999999999999E-2</v>
      </c>
      <c r="AC2249" s="11">
        <v>2E-3</v>
      </c>
    </row>
    <row r="2250" spans="1:29" ht="11.5">
      <c r="A2250" s="15">
        <v>2233</v>
      </c>
      <c r="B2250" s="13" t="s">
        <v>1059</v>
      </c>
      <c r="C2250" s="14" t="s">
        <v>1216</v>
      </c>
      <c r="D2250" s="12"/>
      <c r="E2250" s="12">
        <v>28</v>
      </c>
      <c r="F2250" s="13" t="s">
        <v>1110</v>
      </c>
      <c r="G2250" s="12">
        <v>915</v>
      </c>
      <c r="H2250" s="12">
        <v>2010</v>
      </c>
      <c r="I2250" s="11">
        <v>3.5430000000000001</v>
      </c>
      <c r="J2250" s="11">
        <v>3.45</v>
      </c>
      <c r="K2250" s="11">
        <v>3.827</v>
      </c>
      <c r="L2250" s="11">
        <v>3.6520000000000001</v>
      </c>
      <c r="M2250" s="11">
        <v>3.3159999999999998</v>
      </c>
      <c r="N2250" s="11">
        <v>3.2589999999999999</v>
      </c>
      <c r="O2250" s="11">
        <v>3.2450000000000001</v>
      </c>
      <c r="P2250" s="11">
        <v>3.1829999999999998</v>
      </c>
      <c r="Q2250" s="11">
        <v>3.1989999999999998</v>
      </c>
      <c r="R2250" s="11">
        <v>2.9249999999999998</v>
      </c>
      <c r="S2250" s="11">
        <v>2.4249999999999998</v>
      </c>
      <c r="T2250" s="11">
        <v>1.7609999999999999</v>
      </c>
      <c r="U2250" s="11">
        <v>1.397</v>
      </c>
      <c r="V2250" s="11">
        <v>1.073</v>
      </c>
      <c r="W2250" s="11">
        <v>0.71199999999999997</v>
      </c>
      <c r="X2250" s="11">
        <v>0.54500000000000004</v>
      </c>
      <c r="Y2250" s="11">
        <v>0.34399999999999997</v>
      </c>
      <c r="Z2250" s="11">
        <v>0.17799999999999999</v>
      </c>
      <c r="AA2250" s="11">
        <v>6.7000000000000004E-2</v>
      </c>
      <c r="AB2250" s="11">
        <v>1.4999999999999999E-2</v>
      </c>
      <c r="AC2250" s="11">
        <v>2E-3</v>
      </c>
    </row>
    <row r="2251" spans="1:29" ht="11.5">
      <c r="A2251" s="15">
        <v>2234</v>
      </c>
      <c r="B2251" s="13" t="s">
        <v>1059</v>
      </c>
      <c r="C2251" s="14" t="s">
        <v>1216</v>
      </c>
      <c r="D2251" s="12"/>
      <c r="E2251" s="12">
        <v>28</v>
      </c>
      <c r="F2251" s="13" t="s">
        <v>1110</v>
      </c>
      <c r="G2251" s="12">
        <v>915</v>
      </c>
      <c r="H2251" s="12">
        <v>2015</v>
      </c>
      <c r="I2251" s="11">
        <v>3.673</v>
      </c>
      <c r="J2251" s="11">
        <v>3.4489999999999998</v>
      </c>
      <c r="K2251" s="11">
        <v>3.569</v>
      </c>
      <c r="L2251" s="11">
        <v>3.8439999999999999</v>
      </c>
      <c r="M2251" s="11">
        <v>3.661</v>
      </c>
      <c r="N2251" s="11">
        <v>3.3929999999999998</v>
      </c>
      <c r="O2251" s="11">
        <v>3.3279999999999998</v>
      </c>
      <c r="P2251" s="11">
        <v>3.24</v>
      </c>
      <c r="Q2251" s="11">
        <v>3.218</v>
      </c>
      <c r="R2251" s="11">
        <v>3.2349999999999999</v>
      </c>
      <c r="S2251" s="11">
        <v>2.899</v>
      </c>
      <c r="T2251" s="11">
        <v>2.3010000000000002</v>
      </c>
      <c r="U2251" s="11">
        <v>1.7210000000000001</v>
      </c>
      <c r="V2251" s="11">
        <v>1.325</v>
      </c>
      <c r="W2251" s="11">
        <v>0.91500000000000004</v>
      </c>
      <c r="X2251" s="11">
        <v>0.58899999999999997</v>
      </c>
      <c r="Y2251" s="11">
        <v>0.379</v>
      </c>
      <c r="Z2251" s="11">
        <v>0.19400000000000001</v>
      </c>
      <c r="AA2251" s="11">
        <v>7.2999999999999995E-2</v>
      </c>
      <c r="AB2251" s="11">
        <v>1.9E-2</v>
      </c>
      <c r="AC2251" s="11">
        <v>3.0000000000000001E-3</v>
      </c>
    </row>
    <row r="2252" spans="1:29" ht="11.5">
      <c r="A2252" s="15">
        <v>2235</v>
      </c>
      <c r="B2252" s="13" t="s">
        <v>1059</v>
      </c>
      <c r="C2252" s="14" t="s">
        <v>1216</v>
      </c>
      <c r="D2252" s="12"/>
      <c r="E2252" s="12">
        <v>28</v>
      </c>
      <c r="F2252" s="13" t="s">
        <v>1110</v>
      </c>
      <c r="G2252" s="12">
        <v>915</v>
      </c>
      <c r="H2252" s="12">
        <v>2020</v>
      </c>
      <c r="I2252" s="11">
        <v>3.73</v>
      </c>
      <c r="J2252" s="11">
        <v>3.6680000000000001</v>
      </c>
      <c r="K2252" s="11">
        <v>3.4449999999999998</v>
      </c>
      <c r="L2252" s="11">
        <v>3.5630000000000002</v>
      </c>
      <c r="M2252" s="11">
        <v>3.827</v>
      </c>
      <c r="N2252" s="11">
        <v>3.6429999999999998</v>
      </c>
      <c r="O2252" s="11">
        <v>3.375</v>
      </c>
      <c r="P2252" s="11">
        <v>3.306</v>
      </c>
      <c r="Q2252" s="11">
        <v>3.2090000000000001</v>
      </c>
      <c r="R2252" s="11">
        <v>3.17</v>
      </c>
      <c r="S2252" s="11">
        <v>3.1589999999999998</v>
      </c>
      <c r="T2252" s="11">
        <v>2.786</v>
      </c>
      <c r="U2252" s="11">
        <v>2.1669999999999998</v>
      </c>
      <c r="V2252" s="11">
        <v>1.5780000000000001</v>
      </c>
      <c r="W2252" s="11">
        <v>1.163</v>
      </c>
      <c r="X2252" s="11">
        <v>0.74099999999999999</v>
      </c>
      <c r="Y2252" s="11">
        <v>0.41799999999999998</v>
      </c>
      <c r="Z2252" s="11">
        <v>0.217</v>
      </c>
      <c r="AA2252" s="11">
        <v>8.1000000000000003E-2</v>
      </c>
      <c r="AB2252" s="11">
        <v>0.02</v>
      </c>
      <c r="AC2252" s="11">
        <v>3.0000000000000001E-3</v>
      </c>
    </row>
    <row r="2253" spans="1:29" ht="11.5">
      <c r="A2253" s="15">
        <v>2236</v>
      </c>
      <c r="B2253" s="13" t="s">
        <v>1059</v>
      </c>
      <c r="C2253" s="14" t="s">
        <v>1217</v>
      </c>
      <c r="D2253" s="12">
        <v>13</v>
      </c>
      <c r="E2253" s="12">
        <v>533</v>
      </c>
      <c r="F2253" s="13" t="s">
        <v>1110</v>
      </c>
      <c r="G2253" s="12">
        <v>915</v>
      </c>
      <c r="H2253" s="12">
        <v>1950</v>
      </c>
      <c r="I2253" s="11">
        <v>3.327</v>
      </c>
      <c r="J2253" s="11">
        <v>2.5840000000000001</v>
      </c>
      <c r="K2253" s="11">
        <v>2.1709999999999998</v>
      </c>
      <c r="L2253" s="11">
        <v>1.7390000000000001</v>
      </c>
      <c r="M2253" s="11">
        <v>1.4950000000000001</v>
      </c>
      <c r="N2253" s="11">
        <v>1.4039999999999999</v>
      </c>
      <c r="O2253" s="11">
        <v>1.32</v>
      </c>
      <c r="P2253" s="11">
        <v>1.276</v>
      </c>
      <c r="Q2253" s="11">
        <v>1.212</v>
      </c>
      <c r="R2253" s="11">
        <v>0.71699999999999997</v>
      </c>
      <c r="S2253" s="11">
        <v>0.443</v>
      </c>
      <c r="T2253" s="11">
        <v>0.27700000000000002</v>
      </c>
      <c r="U2253" s="11">
        <v>0.17699999999999999</v>
      </c>
      <c r="V2253" s="11">
        <v>0.109</v>
      </c>
      <c r="W2253" s="11">
        <v>5.8999999999999997E-2</v>
      </c>
      <c r="X2253" s="11">
        <v>4.7E-2</v>
      </c>
      <c r="Y2253" s="11">
        <v>2.7E-2</v>
      </c>
      <c r="Z2253" s="11">
        <v>8.9999999999999993E-3</v>
      </c>
      <c r="AA2253" s="11">
        <v>2E-3</v>
      </c>
      <c r="AB2253" s="11">
        <v>0</v>
      </c>
      <c r="AC2253" s="11">
        <v>0</v>
      </c>
    </row>
    <row r="2254" spans="1:29" ht="11.5">
      <c r="A2254" s="15">
        <v>2237</v>
      </c>
      <c r="B2254" s="13" t="s">
        <v>1059</v>
      </c>
      <c r="C2254" s="14" t="s">
        <v>1217</v>
      </c>
      <c r="D2254" s="12">
        <v>13</v>
      </c>
      <c r="E2254" s="12">
        <v>533</v>
      </c>
      <c r="F2254" s="13" t="s">
        <v>1110</v>
      </c>
      <c r="G2254" s="12">
        <v>915</v>
      </c>
      <c r="H2254" s="12">
        <v>1955</v>
      </c>
      <c r="I2254" s="11">
        <v>4.1139999999999999</v>
      </c>
      <c r="J2254" s="11">
        <v>3.0289999999999999</v>
      </c>
      <c r="K2254" s="11">
        <v>2.423</v>
      </c>
      <c r="L2254" s="11">
        <v>2.0699999999999998</v>
      </c>
      <c r="M2254" s="11">
        <v>1.6759999999999999</v>
      </c>
      <c r="N2254" s="11">
        <v>1.4379999999999999</v>
      </c>
      <c r="O2254" s="11">
        <v>1.331</v>
      </c>
      <c r="P2254" s="11">
        <v>1.2390000000000001</v>
      </c>
      <c r="Q2254" s="11">
        <v>1.1910000000000001</v>
      </c>
      <c r="R2254" s="11">
        <v>1.1319999999999999</v>
      </c>
      <c r="S2254" s="11">
        <v>0.66500000000000004</v>
      </c>
      <c r="T2254" s="11">
        <v>0.40600000000000003</v>
      </c>
      <c r="U2254" s="11">
        <v>0.247</v>
      </c>
      <c r="V2254" s="11">
        <v>0.14699999999999999</v>
      </c>
      <c r="W2254" s="11">
        <v>8.3000000000000004E-2</v>
      </c>
      <c r="X2254" s="11">
        <v>3.9E-2</v>
      </c>
      <c r="Y2254" s="11">
        <v>2.5999999999999999E-2</v>
      </c>
      <c r="Z2254" s="11">
        <v>8.9999999999999993E-3</v>
      </c>
      <c r="AA2254" s="11">
        <v>1E-3</v>
      </c>
      <c r="AB2254" s="11">
        <v>0</v>
      </c>
      <c r="AC2254" s="11">
        <v>0</v>
      </c>
    </row>
    <row r="2255" spans="1:29" ht="11.5">
      <c r="A2255" s="15">
        <v>2238</v>
      </c>
      <c r="B2255" s="13" t="s">
        <v>1059</v>
      </c>
      <c r="C2255" s="14" t="s">
        <v>1217</v>
      </c>
      <c r="D2255" s="12">
        <v>13</v>
      </c>
      <c r="E2255" s="12">
        <v>533</v>
      </c>
      <c r="F2255" s="13" t="s">
        <v>1110</v>
      </c>
      <c r="G2255" s="12">
        <v>915</v>
      </c>
      <c r="H2255" s="12">
        <v>1960</v>
      </c>
      <c r="I2255" s="11">
        <v>4.4539999999999997</v>
      </c>
      <c r="J2255" s="11">
        <v>4.1059999999999999</v>
      </c>
      <c r="K2255" s="11">
        <v>3.3109999999999999</v>
      </c>
      <c r="L2255" s="11">
        <v>2.6320000000000001</v>
      </c>
      <c r="M2255" s="11">
        <v>2.1259999999999999</v>
      </c>
      <c r="N2255" s="11">
        <v>1.7110000000000001</v>
      </c>
      <c r="O2255" s="11">
        <v>1.458</v>
      </c>
      <c r="P2255" s="11">
        <v>1.383</v>
      </c>
      <c r="Q2255" s="11">
        <v>1.31</v>
      </c>
      <c r="R2255" s="11">
        <v>1.2170000000000001</v>
      </c>
      <c r="S2255" s="11">
        <v>1.159</v>
      </c>
      <c r="T2255" s="11">
        <v>0.72499999999999998</v>
      </c>
      <c r="U2255" s="11">
        <v>0.441</v>
      </c>
      <c r="V2255" s="11">
        <v>0.25900000000000001</v>
      </c>
      <c r="W2255" s="11">
        <v>0.14299999999999999</v>
      </c>
      <c r="X2255" s="11">
        <v>7.8E-2</v>
      </c>
      <c r="Y2255" s="11">
        <v>4.2999999999999997E-2</v>
      </c>
      <c r="Z2255" s="11">
        <v>1.6E-2</v>
      </c>
      <c r="AA2255" s="11">
        <v>1E-3</v>
      </c>
      <c r="AB2255" s="11">
        <v>0</v>
      </c>
      <c r="AC2255" s="11">
        <v>0</v>
      </c>
    </row>
    <row r="2256" spans="1:29" ht="11.5">
      <c r="A2256" s="15">
        <v>2239</v>
      </c>
      <c r="B2256" s="13" t="s">
        <v>1059</v>
      </c>
      <c r="C2256" s="14" t="s">
        <v>1217</v>
      </c>
      <c r="D2256" s="12">
        <v>13</v>
      </c>
      <c r="E2256" s="12">
        <v>533</v>
      </c>
      <c r="F2256" s="13" t="s">
        <v>1110</v>
      </c>
      <c r="G2256" s="12">
        <v>915</v>
      </c>
      <c r="H2256" s="12">
        <v>1965</v>
      </c>
      <c r="I2256" s="11">
        <v>4.2880000000000003</v>
      </c>
      <c r="J2256" s="11">
        <v>4.0339999999999998</v>
      </c>
      <c r="K2256" s="11">
        <v>3.6349999999999998</v>
      </c>
      <c r="L2256" s="11">
        <v>2.8860000000000001</v>
      </c>
      <c r="M2256" s="11">
        <v>2.355</v>
      </c>
      <c r="N2256" s="11">
        <v>1.954</v>
      </c>
      <c r="O2256" s="11">
        <v>1.6220000000000001</v>
      </c>
      <c r="P2256" s="11">
        <v>1.3839999999999999</v>
      </c>
      <c r="Q2256" s="11">
        <v>1.276</v>
      </c>
      <c r="R2256" s="11">
        <v>1.1779999999999999</v>
      </c>
      <c r="S2256" s="11">
        <v>1.0780000000000001</v>
      </c>
      <c r="T2256" s="11">
        <v>1.0269999999999999</v>
      </c>
      <c r="U2256" s="11">
        <v>0.63200000000000001</v>
      </c>
      <c r="V2256" s="11">
        <v>0.375</v>
      </c>
      <c r="W2256" s="11">
        <v>0.20599999999999999</v>
      </c>
      <c r="X2256" s="11">
        <v>9.7000000000000003E-2</v>
      </c>
      <c r="Y2256" s="11">
        <v>4.2999999999999997E-2</v>
      </c>
      <c r="Z2256" s="11">
        <v>1.7000000000000001E-2</v>
      </c>
      <c r="AA2256" s="11">
        <v>4.0000000000000001E-3</v>
      </c>
      <c r="AB2256" s="11">
        <v>0</v>
      </c>
      <c r="AC2256" s="11">
        <v>0</v>
      </c>
    </row>
    <row r="2257" spans="1:29" ht="11.5">
      <c r="A2257" s="15">
        <v>2240</v>
      </c>
      <c r="B2257" s="13" t="s">
        <v>1059</v>
      </c>
      <c r="C2257" s="14" t="s">
        <v>1217</v>
      </c>
      <c r="D2257" s="12">
        <v>13</v>
      </c>
      <c r="E2257" s="12">
        <v>533</v>
      </c>
      <c r="F2257" s="13" t="s">
        <v>1110</v>
      </c>
      <c r="G2257" s="12">
        <v>915</v>
      </c>
      <c r="H2257" s="12">
        <v>1970</v>
      </c>
      <c r="I2257" s="11">
        <v>3.5779999999999998</v>
      </c>
      <c r="J2257" s="11">
        <v>3.9430000000000001</v>
      </c>
      <c r="K2257" s="11">
        <v>3.7069999999999999</v>
      </c>
      <c r="L2257" s="11">
        <v>3.2410000000000001</v>
      </c>
      <c r="M2257" s="11">
        <v>2.5270000000000001</v>
      </c>
      <c r="N2257" s="11">
        <v>2.121</v>
      </c>
      <c r="O2257" s="11">
        <v>1.81</v>
      </c>
      <c r="P2257" s="11">
        <v>1.5449999999999999</v>
      </c>
      <c r="Q2257" s="11">
        <v>1.3160000000000001</v>
      </c>
      <c r="R2257" s="11">
        <v>1.175</v>
      </c>
      <c r="S2257" s="11">
        <v>1.056</v>
      </c>
      <c r="T2257" s="11">
        <v>0.94399999999999995</v>
      </c>
      <c r="U2257" s="11">
        <v>0.88700000000000001</v>
      </c>
      <c r="V2257" s="11">
        <v>0.52400000000000002</v>
      </c>
      <c r="W2257" s="11">
        <v>0.29499999999999998</v>
      </c>
      <c r="X2257" s="11">
        <v>0.14399999999999999</v>
      </c>
      <c r="Y2257" s="11">
        <v>5.3999999999999999E-2</v>
      </c>
      <c r="Z2257" s="11">
        <v>1.7000000000000001E-2</v>
      </c>
      <c r="AA2257" s="11">
        <v>4.0000000000000001E-3</v>
      </c>
      <c r="AB2257" s="11">
        <v>0</v>
      </c>
      <c r="AC2257" s="11">
        <v>0</v>
      </c>
    </row>
    <row r="2258" spans="1:29" ht="11.5">
      <c r="A2258" s="15">
        <v>2241</v>
      </c>
      <c r="B2258" s="13" t="s">
        <v>1059</v>
      </c>
      <c r="C2258" s="14" t="s">
        <v>1217</v>
      </c>
      <c r="D2258" s="12">
        <v>13</v>
      </c>
      <c r="E2258" s="12">
        <v>533</v>
      </c>
      <c r="F2258" s="13" t="s">
        <v>1110</v>
      </c>
      <c r="G2258" s="12">
        <v>915</v>
      </c>
      <c r="H2258" s="12">
        <v>1975</v>
      </c>
      <c r="I2258" s="11">
        <v>3.085</v>
      </c>
      <c r="J2258" s="11">
        <v>3.056</v>
      </c>
      <c r="K2258" s="11">
        <v>3.629</v>
      </c>
      <c r="L2258" s="11">
        <v>3.383</v>
      </c>
      <c r="M2258" s="11">
        <v>2.7730000000000001</v>
      </c>
      <c r="N2258" s="11">
        <v>2.39</v>
      </c>
      <c r="O2258" s="11">
        <v>2.2090000000000001</v>
      </c>
      <c r="P2258" s="11">
        <v>1.8169999999999999</v>
      </c>
      <c r="Q2258" s="11">
        <v>1.575</v>
      </c>
      <c r="R2258" s="11">
        <v>1.2569999999999999</v>
      </c>
      <c r="S2258" s="11">
        <v>1.0229999999999999</v>
      </c>
      <c r="T2258" s="11">
        <v>0.91500000000000004</v>
      </c>
      <c r="U2258" s="11">
        <v>0.80800000000000005</v>
      </c>
      <c r="V2258" s="11">
        <v>0.76700000000000002</v>
      </c>
      <c r="W2258" s="11">
        <v>0.44700000000000001</v>
      </c>
      <c r="X2258" s="11">
        <v>0.23599999999999999</v>
      </c>
      <c r="Y2258" s="11">
        <v>0.105</v>
      </c>
      <c r="Z2258" s="11">
        <v>2.5999999999999999E-2</v>
      </c>
      <c r="AA2258" s="11">
        <v>4.0000000000000001E-3</v>
      </c>
      <c r="AB2258" s="11">
        <v>0</v>
      </c>
      <c r="AC2258" s="11">
        <v>0</v>
      </c>
    </row>
    <row r="2259" spans="1:29" ht="11.5">
      <c r="A2259" s="15">
        <v>2242</v>
      </c>
      <c r="B2259" s="13" t="s">
        <v>1059</v>
      </c>
      <c r="C2259" s="14" t="s">
        <v>1217</v>
      </c>
      <c r="D2259" s="12">
        <v>13</v>
      </c>
      <c r="E2259" s="12">
        <v>533</v>
      </c>
      <c r="F2259" s="13" t="s">
        <v>1110</v>
      </c>
      <c r="G2259" s="12">
        <v>915</v>
      </c>
      <c r="H2259" s="12">
        <v>1980</v>
      </c>
      <c r="I2259" s="11">
        <v>2.7040000000000002</v>
      </c>
      <c r="J2259" s="11">
        <v>2.44</v>
      </c>
      <c r="K2259" s="11">
        <v>3.0169999999999999</v>
      </c>
      <c r="L2259" s="11">
        <v>3.54</v>
      </c>
      <c r="M2259" s="11">
        <v>3.0979999999999999</v>
      </c>
      <c r="N2259" s="11">
        <v>2.444</v>
      </c>
      <c r="O2259" s="11">
        <v>2.2440000000000002</v>
      </c>
      <c r="P2259" s="11">
        <v>1.992</v>
      </c>
      <c r="Q2259" s="11">
        <v>1.641</v>
      </c>
      <c r="R2259" s="11">
        <v>1.55</v>
      </c>
      <c r="S2259" s="11">
        <v>1.147</v>
      </c>
      <c r="T2259" s="11">
        <v>0.87</v>
      </c>
      <c r="U2259" s="11">
        <v>0.80100000000000005</v>
      </c>
      <c r="V2259" s="11">
        <v>0.67200000000000004</v>
      </c>
      <c r="W2259" s="11">
        <v>0.58799999999999997</v>
      </c>
      <c r="X2259" s="11">
        <v>0.32400000000000001</v>
      </c>
      <c r="Y2259" s="11">
        <v>0.16300000000000001</v>
      </c>
      <c r="Z2259" s="11">
        <v>4.8000000000000001E-2</v>
      </c>
      <c r="AA2259" s="11">
        <v>8.0000000000000002E-3</v>
      </c>
      <c r="AB2259" s="11">
        <v>0</v>
      </c>
      <c r="AC2259" s="11">
        <v>0</v>
      </c>
    </row>
    <row r="2260" spans="1:29" ht="11.5">
      <c r="A2260" s="15">
        <v>2243</v>
      </c>
      <c r="B2260" s="13" t="s">
        <v>1059</v>
      </c>
      <c r="C2260" s="14" t="s">
        <v>1217</v>
      </c>
      <c r="D2260" s="12">
        <v>13</v>
      </c>
      <c r="E2260" s="12">
        <v>533</v>
      </c>
      <c r="F2260" s="13" t="s">
        <v>1110</v>
      </c>
      <c r="G2260" s="12">
        <v>915</v>
      </c>
      <c r="H2260" s="12">
        <v>1985</v>
      </c>
      <c r="I2260" s="11">
        <v>3.2949999999999999</v>
      </c>
      <c r="J2260" s="11">
        <v>2.403</v>
      </c>
      <c r="K2260" s="11">
        <v>2.2330000000000001</v>
      </c>
      <c r="L2260" s="11">
        <v>2.887</v>
      </c>
      <c r="M2260" s="11">
        <v>3.379</v>
      </c>
      <c r="N2260" s="11">
        <v>3.0979999999999999</v>
      </c>
      <c r="O2260" s="11">
        <v>2.5409999999999999</v>
      </c>
      <c r="P2260" s="11">
        <v>2.238</v>
      </c>
      <c r="Q2260" s="11">
        <v>1.8680000000000001</v>
      </c>
      <c r="R2260" s="11">
        <v>1.5109999999999999</v>
      </c>
      <c r="S2260" s="11">
        <v>1.4750000000000001</v>
      </c>
      <c r="T2260" s="11">
        <v>1.0509999999999999</v>
      </c>
      <c r="U2260" s="11">
        <v>0.76600000000000001</v>
      </c>
      <c r="V2260" s="11">
        <v>0.69299999999999995</v>
      </c>
      <c r="W2260" s="11">
        <v>0.53500000000000003</v>
      </c>
      <c r="X2260" s="11">
        <v>0.44600000000000001</v>
      </c>
      <c r="Y2260" s="11">
        <v>0.218</v>
      </c>
      <c r="Z2260" s="11">
        <v>7.1999999999999995E-2</v>
      </c>
      <c r="AA2260" s="11">
        <v>1.2999999999999999E-2</v>
      </c>
      <c r="AB2260" s="11">
        <v>0</v>
      </c>
      <c r="AC2260" s="11">
        <v>0</v>
      </c>
    </row>
    <row r="2261" spans="1:29" ht="11.5">
      <c r="A2261" s="15">
        <v>2244</v>
      </c>
      <c r="B2261" s="13" t="s">
        <v>1059</v>
      </c>
      <c r="C2261" s="14" t="s">
        <v>1217</v>
      </c>
      <c r="D2261" s="12">
        <v>13</v>
      </c>
      <c r="E2261" s="12">
        <v>533</v>
      </c>
      <c r="F2261" s="13" t="s">
        <v>1110</v>
      </c>
      <c r="G2261" s="12">
        <v>915</v>
      </c>
      <c r="H2261" s="12">
        <v>1990</v>
      </c>
      <c r="I2261" s="11">
        <v>2.9470000000000001</v>
      </c>
      <c r="J2261" s="11">
        <v>2.7690000000000001</v>
      </c>
      <c r="K2261" s="11">
        <v>2.2999999999999998</v>
      </c>
      <c r="L2261" s="11">
        <v>2.274</v>
      </c>
      <c r="M2261" s="11">
        <v>2.2909999999999999</v>
      </c>
      <c r="N2261" s="11">
        <v>2.6869999999999998</v>
      </c>
      <c r="O2261" s="11">
        <v>3.0830000000000002</v>
      </c>
      <c r="P2261" s="11">
        <v>2.637</v>
      </c>
      <c r="Q2261" s="11">
        <v>2.1059999999999999</v>
      </c>
      <c r="R2261" s="11">
        <v>1.6819999999999999</v>
      </c>
      <c r="S2261" s="11">
        <v>1.5329999999999999</v>
      </c>
      <c r="T2261" s="11">
        <v>1.4750000000000001</v>
      </c>
      <c r="U2261" s="11">
        <v>0.85599999999999998</v>
      </c>
      <c r="V2261" s="11">
        <v>0.64100000000000001</v>
      </c>
      <c r="W2261" s="11">
        <v>0.57199999999999995</v>
      </c>
      <c r="X2261" s="11">
        <v>0.378</v>
      </c>
      <c r="Y2261" s="11">
        <v>0.29799999999999999</v>
      </c>
      <c r="Z2261" s="11">
        <v>0.111</v>
      </c>
      <c r="AA2261" s="11">
        <v>1.7000000000000001E-2</v>
      </c>
      <c r="AB2261" s="11">
        <v>2E-3</v>
      </c>
      <c r="AC2261" s="11">
        <v>0</v>
      </c>
    </row>
    <row r="2262" spans="1:29" ht="11.5">
      <c r="A2262" s="15">
        <v>2245</v>
      </c>
      <c r="B2262" s="13" t="s">
        <v>1059</v>
      </c>
      <c r="C2262" s="14" t="s">
        <v>1217</v>
      </c>
      <c r="D2262" s="12">
        <v>13</v>
      </c>
      <c r="E2262" s="12">
        <v>533</v>
      </c>
      <c r="F2262" s="13" t="s">
        <v>1110</v>
      </c>
      <c r="G2262" s="12">
        <v>915</v>
      </c>
      <c r="H2262" s="12">
        <v>1995</v>
      </c>
      <c r="I2262" s="11">
        <v>3.3639999999999999</v>
      </c>
      <c r="J2262" s="11">
        <v>3.18</v>
      </c>
      <c r="K2262" s="11">
        <v>2.9830000000000001</v>
      </c>
      <c r="L2262" s="11">
        <v>2.5449999999999999</v>
      </c>
      <c r="M2262" s="11">
        <v>2.6819999999999999</v>
      </c>
      <c r="N2262" s="11">
        <v>3.5059999999999998</v>
      </c>
      <c r="O2262" s="11">
        <v>4.0140000000000002</v>
      </c>
      <c r="P2262" s="11">
        <v>3.8559999999999999</v>
      </c>
      <c r="Q2262" s="11">
        <v>3.3109999999999999</v>
      </c>
      <c r="R2262" s="11">
        <v>2.6379999999999999</v>
      </c>
      <c r="S2262" s="11">
        <v>2.09</v>
      </c>
      <c r="T2262" s="11">
        <v>1.6919999999999999</v>
      </c>
      <c r="U2262" s="11">
        <v>1.3029999999999999</v>
      </c>
      <c r="V2262" s="11">
        <v>0.91800000000000004</v>
      </c>
      <c r="W2262" s="11">
        <v>0.64500000000000002</v>
      </c>
      <c r="X2262" s="11">
        <v>0.40500000000000003</v>
      </c>
      <c r="Y2262" s="11">
        <v>0.30399999999999999</v>
      </c>
      <c r="Z2262" s="11">
        <v>0.14699999999999999</v>
      </c>
      <c r="AA2262" s="11">
        <v>0.03</v>
      </c>
      <c r="AB2262" s="11">
        <v>3.0000000000000001E-3</v>
      </c>
      <c r="AC2262" s="11">
        <v>0</v>
      </c>
    </row>
    <row r="2263" spans="1:29" ht="11.5">
      <c r="A2263" s="15">
        <v>2246</v>
      </c>
      <c r="B2263" s="13" t="s">
        <v>1059</v>
      </c>
      <c r="C2263" s="14" t="s">
        <v>1217</v>
      </c>
      <c r="D2263" s="12">
        <v>13</v>
      </c>
      <c r="E2263" s="12">
        <v>533</v>
      </c>
      <c r="F2263" s="13" t="s">
        <v>1110</v>
      </c>
      <c r="G2263" s="12">
        <v>915</v>
      </c>
      <c r="H2263" s="12">
        <v>2000</v>
      </c>
      <c r="I2263" s="11">
        <v>3.5649999999999999</v>
      </c>
      <c r="J2263" s="11">
        <v>3.7160000000000002</v>
      </c>
      <c r="K2263" s="11">
        <v>3.395</v>
      </c>
      <c r="L2263" s="11">
        <v>3.0710000000000002</v>
      </c>
      <c r="M2263" s="11">
        <v>2.4430000000000001</v>
      </c>
      <c r="N2263" s="11">
        <v>3.0339999999999998</v>
      </c>
      <c r="O2263" s="11">
        <v>3.794</v>
      </c>
      <c r="P2263" s="11">
        <v>4.3760000000000003</v>
      </c>
      <c r="Q2263" s="11">
        <v>3.968</v>
      </c>
      <c r="R2263" s="11">
        <v>3.2770000000000001</v>
      </c>
      <c r="S2263" s="11">
        <v>2.6070000000000002</v>
      </c>
      <c r="T2263" s="11">
        <v>1.9910000000000001</v>
      </c>
      <c r="U2263" s="11">
        <v>1.6259999999999999</v>
      </c>
      <c r="V2263" s="11">
        <v>1.194</v>
      </c>
      <c r="W2263" s="11">
        <v>0.80100000000000005</v>
      </c>
      <c r="X2263" s="11">
        <v>0.51500000000000001</v>
      </c>
      <c r="Y2263" s="11">
        <v>0.309</v>
      </c>
      <c r="Z2263" s="11">
        <v>0.122</v>
      </c>
      <c r="AA2263" s="11">
        <v>3.9E-2</v>
      </c>
      <c r="AB2263" s="11">
        <v>4.0000000000000001E-3</v>
      </c>
      <c r="AC2263" s="11">
        <v>0</v>
      </c>
    </row>
    <row r="2264" spans="1:29" ht="11.5">
      <c r="A2264" s="15">
        <v>2247</v>
      </c>
      <c r="B2264" s="13" t="s">
        <v>1059</v>
      </c>
      <c r="C2264" s="14" t="s">
        <v>1217</v>
      </c>
      <c r="D2264" s="12">
        <v>13</v>
      </c>
      <c r="E2264" s="12">
        <v>533</v>
      </c>
      <c r="F2264" s="13" t="s">
        <v>1110</v>
      </c>
      <c r="G2264" s="12">
        <v>915</v>
      </c>
      <c r="H2264" s="12">
        <v>2005</v>
      </c>
      <c r="I2264" s="11">
        <v>3.2050000000000001</v>
      </c>
      <c r="J2264" s="11">
        <v>3.69</v>
      </c>
      <c r="K2264" s="11">
        <v>3.887</v>
      </c>
      <c r="L2264" s="11">
        <v>3.4780000000000002</v>
      </c>
      <c r="M2264" s="11">
        <v>3.0979999999999999</v>
      </c>
      <c r="N2264" s="11">
        <v>2.6909999999999998</v>
      </c>
      <c r="O2264" s="11">
        <v>3.36</v>
      </c>
      <c r="P2264" s="11">
        <v>4.048</v>
      </c>
      <c r="Q2264" s="11">
        <v>4.6189999999999998</v>
      </c>
      <c r="R2264" s="11">
        <v>4.0839999999999996</v>
      </c>
      <c r="S2264" s="11">
        <v>3.26</v>
      </c>
      <c r="T2264" s="11">
        <v>2.524</v>
      </c>
      <c r="U2264" s="11">
        <v>1.907</v>
      </c>
      <c r="V2264" s="11">
        <v>1.5169999999999999</v>
      </c>
      <c r="W2264" s="11">
        <v>1.0409999999999999</v>
      </c>
      <c r="X2264" s="11">
        <v>0.60399999999999998</v>
      </c>
      <c r="Y2264" s="11">
        <v>0.36499999999999999</v>
      </c>
      <c r="Z2264" s="11">
        <v>0.157</v>
      </c>
      <c r="AA2264" s="11">
        <v>3.3000000000000002E-2</v>
      </c>
      <c r="AB2264" s="11">
        <v>6.0000000000000001E-3</v>
      </c>
      <c r="AC2264" s="11">
        <v>0</v>
      </c>
    </row>
    <row r="2265" spans="1:29" ht="11.5">
      <c r="A2265" s="15">
        <v>2248</v>
      </c>
      <c r="B2265" s="13" t="s">
        <v>1059</v>
      </c>
      <c r="C2265" s="14" t="s">
        <v>1217</v>
      </c>
      <c r="D2265" s="12">
        <v>13</v>
      </c>
      <c r="E2265" s="12">
        <v>533</v>
      </c>
      <c r="F2265" s="13" t="s">
        <v>1110</v>
      </c>
      <c r="G2265" s="12">
        <v>915</v>
      </c>
      <c r="H2265" s="12">
        <v>2010</v>
      </c>
      <c r="I2265" s="11">
        <v>3.4020000000000001</v>
      </c>
      <c r="J2265" s="11">
        <v>3.613</v>
      </c>
      <c r="K2265" s="11">
        <v>3.8010000000000002</v>
      </c>
      <c r="L2265" s="11">
        <v>3.7810000000000001</v>
      </c>
      <c r="M2265" s="11">
        <v>2.6560000000000001</v>
      </c>
      <c r="N2265" s="11">
        <v>2.6040000000000001</v>
      </c>
      <c r="O2265" s="11">
        <v>2.964</v>
      </c>
      <c r="P2265" s="11">
        <v>3.4580000000000002</v>
      </c>
      <c r="Q2265" s="11">
        <v>3.819</v>
      </c>
      <c r="R2265" s="11">
        <v>4.399</v>
      </c>
      <c r="S2265" s="11">
        <v>3.867</v>
      </c>
      <c r="T2265" s="11">
        <v>3.1560000000000001</v>
      </c>
      <c r="U2265" s="11">
        <v>2.484</v>
      </c>
      <c r="V2265" s="11">
        <v>1.7450000000000001</v>
      </c>
      <c r="W2265" s="11">
        <v>1.2749999999999999</v>
      </c>
      <c r="X2265" s="11">
        <v>0.81599999999999995</v>
      </c>
      <c r="Y2265" s="11">
        <v>0.41199999999999998</v>
      </c>
      <c r="Z2265" s="11">
        <v>0.16700000000000001</v>
      </c>
      <c r="AA2265" s="11">
        <v>4.1000000000000002E-2</v>
      </c>
      <c r="AB2265" s="11">
        <v>5.0000000000000001E-3</v>
      </c>
      <c r="AC2265" s="11">
        <v>0</v>
      </c>
    </row>
    <row r="2266" spans="1:29" ht="11.5">
      <c r="A2266" s="15">
        <v>2249</v>
      </c>
      <c r="B2266" s="13" t="s">
        <v>1059</v>
      </c>
      <c r="C2266" s="14" t="s">
        <v>1217</v>
      </c>
      <c r="D2266" s="12">
        <v>13</v>
      </c>
      <c r="E2266" s="12">
        <v>533</v>
      </c>
      <c r="F2266" s="13" t="s">
        <v>1110</v>
      </c>
      <c r="G2266" s="12">
        <v>915</v>
      </c>
      <c r="H2266" s="12">
        <v>2015</v>
      </c>
      <c r="I2266" s="11">
        <v>2.8740000000000001</v>
      </c>
      <c r="J2266" s="11">
        <v>3.423</v>
      </c>
      <c r="K2266" s="11">
        <v>3.6429999999999998</v>
      </c>
      <c r="L2266" s="11">
        <v>3.8109999999999999</v>
      </c>
      <c r="M2266" s="11">
        <v>3.7759999999999998</v>
      </c>
      <c r="N2266" s="11">
        <v>2.6970000000000001</v>
      </c>
      <c r="O2266" s="11">
        <v>2.661</v>
      </c>
      <c r="P2266" s="11">
        <v>3.0030000000000001</v>
      </c>
      <c r="Q2266" s="11">
        <v>3.488</v>
      </c>
      <c r="R2266" s="11">
        <v>3.806</v>
      </c>
      <c r="S2266" s="11">
        <v>4.3159999999999998</v>
      </c>
      <c r="T2266" s="11">
        <v>3.7250000000000001</v>
      </c>
      <c r="U2266" s="11">
        <v>2.9649999999999999</v>
      </c>
      <c r="V2266" s="11">
        <v>2.2410000000000001</v>
      </c>
      <c r="W2266" s="11">
        <v>1.4690000000000001</v>
      </c>
      <c r="X2266" s="11">
        <v>0.95099999999999996</v>
      </c>
      <c r="Y2266" s="11">
        <v>0.50900000000000001</v>
      </c>
      <c r="Z2266" s="11">
        <v>0.187</v>
      </c>
      <c r="AA2266" s="11">
        <v>4.5999999999999999E-2</v>
      </c>
      <c r="AB2266" s="11">
        <v>6.0000000000000001E-3</v>
      </c>
      <c r="AC2266" s="11">
        <v>0</v>
      </c>
    </row>
    <row r="2267" spans="1:29" ht="11.5">
      <c r="A2267" s="15">
        <v>2250</v>
      </c>
      <c r="B2267" s="13" t="s">
        <v>1059</v>
      </c>
      <c r="C2267" s="14" t="s">
        <v>1217</v>
      </c>
      <c r="D2267" s="12">
        <v>13</v>
      </c>
      <c r="E2267" s="12">
        <v>533</v>
      </c>
      <c r="F2267" s="13" t="s">
        <v>1110</v>
      </c>
      <c r="G2267" s="12">
        <v>915</v>
      </c>
      <c r="H2267" s="12">
        <v>2020</v>
      </c>
      <c r="I2267" s="11">
        <v>3.1070000000000002</v>
      </c>
      <c r="J2267" s="11">
        <v>2.89</v>
      </c>
      <c r="K2267" s="11">
        <v>3.4470000000000001</v>
      </c>
      <c r="L2267" s="11">
        <v>3.6509999999999998</v>
      </c>
      <c r="M2267" s="11">
        <v>3.806</v>
      </c>
      <c r="N2267" s="11">
        <v>3.802</v>
      </c>
      <c r="O2267" s="11">
        <v>2.742</v>
      </c>
      <c r="P2267" s="11">
        <v>2.6949999999999998</v>
      </c>
      <c r="Q2267" s="11">
        <v>3.028</v>
      </c>
      <c r="R2267" s="11">
        <v>3.4769999999999999</v>
      </c>
      <c r="S2267" s="11">
        <v>3.7389999999999999</v>
      </c>
      <c r="T2267" s="11">
        <v>4.1660000000000004</v>
      </c>
      <c r="U2267" s="11">
        <v>3.51</v>
      </c>
      <c r="V2267" s="11">
        <v>2.6850000000000001</v>
      </c>
      <c r="W2267" s="11">
        <v>1.8959999999999999</v>
      </c>
      <c r="X2267" s="11">
        <v>1.107</v>
      </c>
      <c r="Y2267" s="11">
        <v>0.6</v>
      </c>
      <c r="Z2267" s="11">
        <v>0.23499999999999999</v>
      </c>
      <c r="AA2267" s="11">
        <v>5.2999999999999999E-2</v>
      </c>
      <c r="AB2267" s="11">
        <v>6.0000000000000001E-3</v>
      </c>
      <c r="AC2267" s="11">
        <v>0</v>
      </c>
    </row>
    <row r="2268" spans="1:29" ht="11.5">
      <c r="A2268" s="15">
        <v>2251</v>
      </c>
      <c r="B2268" s="13" t="s">
        <v>1059</v>
      </c>
      <c r="C2268" s="14" t="s">
        <v>1218</v>
      </c>
      <c r="D2268" s="12"/>
      <c r="E2268" s="12">
        <v>44</v>
      </c>
      <c r="F2268" s="13" t="s">
        <v>1110</v>
      </c>
      <c r="G2268" s="12">
        <v>915</v>
      </c>
      <c r="H2268" s="12">
        <v>1950</v>
      </c>
      <c r="I2268" s="11">
        <v>5.9820000000000002</v>
      </c>
      <c r="J2268" s="11">
        <v>5.0330000000000004</v>
      </c>
      <c r="K2268" s="11">
        <v>4.51</v>
      </c>
      <c r="L2268" s="11">
        <v>3.391</v>
      </c>
      <c r="M2268" s="11">
        <v>3</v>
      </c>
      <c r="N2268" s="11">
        <v>2.7309999999999999</v>
      </c>
      <c r="O2268" s="11">
        <v>2.2989999999999999</v>
      </c>
      <c r="P2268" s="11">
        <v>2.2839999999999998</v>
      </c>
      <c r="Q2268" s="11">
        <v>1.8420000000000001</v>
      </c>
      <c r="R2268" s="11">
        <v>1.419</v>
      </c>
      <c r="S2268" s="11">
        <v>1.1120000000000001</v>
      </c>
      <c r="T2268" s="11">
        <v>0.89400000000000002</v>
      </c>
      <c r="U2268" s="11">
        <v>0.754</v>
      </c>
      <c r="V2268" s="11">
        <v>0.6</v>
      </c>
      <c r="W2268" s="11">
        <v>0.42799999999999999</v>
      </c>
      <c r="X2268" s="11">
        <v>0.27500000000000002</v>
      </c>
      <c r="Y2268" s="11">
        <v>0.114</v>
      </c>
      <c r="Z2268" s="11">
        <v>4.1000000000000002E-2</v>
      </c>
      <c r="AA2268" s="11">
        <v>8.0000000000000002E-3</v>
      </c>
      <c r="AB2268" s="11">
        <v>0</v>
      </c>
      <c r="AC2268" s="11">
        <v>0</v>
      </c>
    </row>
    <row r="2269" spans="1:29" ht="11.5">
      <c r="A2269" s="15">
        <v>2252</v>
      </c>
      <c r="B2269" s="13" t="s">
        <v>1059</v>
      </c>
      <c r="C2269" s="14" t="s">
        <v>1218</v>
      </c>
      <c r="D2269" s="12"/>
      <c r="E2269" s="12">
        <v>44</v>
      </c>
      <c r="F2269" s="13" t="s">
        <v>1110</v>
      </c>
      <c r="G2269" s="12">
        <v>915</v>
      </c>
      <c r="H2269" s="12">
        <v>1955</v>
      </c>
      <c r="I2269" s="11">
        <v>6.82</v>
      </c>
      <c r="J2269" s="11">
        <v>5.9749999999999996</v>
      </c>
      <c r="K2269" s="11">
        <v>4.9749999999999996</v>
      </c>
      <c r="L2269" s="11">
        <v>4.1429999999999998</v>
      </c>
      <c r="M2269" s="11">
        <v>2.9169999999999998</v>
      </c>
      <c r="N2269" s="11">
        <v>2.8340000000000001</v>
      </c>
      <c r="O2269" s="11">
        <v>2.5190000000000001</v>
      </c>
      <c r="P2269" s="11">
        <v>2.3660000000000001</v>
      </c>
      <c r="Q2269" s="11">
        <v>2.4390000000000001</v>
      </c>
      <c r="R2269" s="11">
        <v>1.766</v>
      </c>
      <c r="S2269" s="11">
        <v>1.298</v>
      </c>
      <c r="T2269" s="11">
        <v>0.94499999999999995</v>
      </c>
      <c r="U2269" s="11">
        <v>0.746</v>
      </c>
      <c r="V2269" s="11">
        <v>0.63500000000000001</v>
      </c>
      <c r="W2269" s="11">
        <v>0.46200000000000002</v>
      </c>
      <c r="X2269" s="11">
        <v>0.28599999999999998</v>
      </c>
      <c r="Y2269" s="11">
        <v>0.13700000000000001</v>
      </c>
      <c r="Z2269" s="11">
        <v>4.3999999999999997E-2</v>
      </c>
      <c r="AA2269" s="11">
        <v>0.01</v>
      </c>
      <c r="AB2269" s="11">
        <v>0</v>
      </c>
      <c r="AC2269" s="11">
        <v>0</v>
      </c>
    </row>
    <row r="2270" spans="1:29" ht="11.5">
      <c r="A2270" s="15">
        <v>2253</v>
      </c>
      <c r="B2270" s="13" t="s">
        <v>1059</v>
      </c>
      <c r="C2270" s="14" t="s">
        <v>1218</v>
      </c>
      <c r="D2270" s="12"/>
      <c r="E2270" s="12">
        <v>44</v>
      </c>
      <c r="F2270" s="13" t="s">
        <v>1110</v>
      </c>
      <c r="G2270" s="12">
        <v>915</v>
      </c>
      <c r="H2270" s="12">
        <v>1960</v>
      </c>
      <c r="I2270" s="11">
        <v>8.8249999999999993</v>
      </c>
      <c r="J2270" s="11">
        <v>7.8879999999999999</v>
      </c>
      <c r="K2270" s="11">
        <v>6.4989999999999997</v>
      </c>
      <c r="L2270" s="11">
        <v>4.8259999999999996</v>
      </c>
      <c r="M2270" s="11">
        <v>4.117</v>
      </c>
      <c r="N2270" s="11">
        <v>3.4780000000000002</v>
      </c>
      <c r="O2270" s="11">
        <v>3.2949999999999999</v>
      </c>
      <c r="P2270" s="11">
        <v>2.9670000000000001</v>
      </c>
      <c r="Q2270" s="11">
        <v>2.5459999999999998</v>
      </c>
      <c r="R2270" s="11">
        <v>2.3319999999999999</v>
      </c>
      <c r="S2270" s="11">
        <v>1.776</v>
      </c>
      <c r="T2270" s="11">
        <v>1.2649999999999999</v>
      </c>
      <c r="U2270" s="11">
        <v>0.88200000000000001</v>
      </c>
      <c r="V2270" s="11">
        <v>0.70499999999999996</v>
      </c>
      <c r="W2270" s="11">
        <v>0.495</v>
      </c>
      <c r="X2270" s="11">
        <v>0.27400000000000002</v>
      </c>
      <c r="Y2270" s="11">
        <v>0.14799999999999999</v>
      </c>
      <c r="Z2270" s="11">
        <v>5.3999999999999999E-2</v>
      </c>
      <c r="AA2270" s="11">
        <v>1.2E-2</v>
      </c>
      <c r="AB2270" s="11">
        <v>2E-3</v>
      </c>
      <c r="AC2270" s="11">
        <v>0</v>
      </c>
    </row>
    <row r="2271" spans="1:29" ht="11.5">
      <c r="A2271" s="15">
        <v>2254</v>
      </c>
      <c r="B2271" s="13" t="s">
        <v>1059</v>
      </c>
      <c r="C2271" s="14" t="s">
        <v>1218</v>
      </c>
      <c r="D2271" s="12"/>
      <c r="E2271" s="12">
        <v>44</v>
      </c>
      <c r="F2271" s="13" t="s">
        <v>1110</v>
      </c>
      <c r="G2271" s="12">
        <v>915</v>
      </c>
      <c r="H2271" s="12">
        <v>1965</v>
      </c>
      <c r="I2271" s="11">
        <v>11.457000000000001</v>
      </c>
      <c r="J2271" s="11">
        <v>10.685</v>
      </c>
      <c r="K2271" s="11">
        <v>8.3550000000000004</v>
      </c>
      <c r="L2271" s="11">
        <v>6.2779999999999996</v>
      </c>
      <c r="M2271" s="11">
        <v>5.2249999999999996</v>
      </c>
      <c r="N2271" s="11">
        <v>5.1689999999999996</v>
      </c>
      <c r="O2271" s="11">
        <v>4.2229999999999999</v>
      </c>
      <c r="P2271" s="11">
        <v>3.7650000000000001</v>
      </c>
      <c r="Q2271" s="11">
        <v>3.1629999999999998</v>
      </c>
      <c r="R2271" s="11">
        <v>2.6779999999999999</v>
      </c>
      <c r="S2271" s="11">
        <v>2.6070000000000002</v>
      </c>
      <c r="T2271" s="11">
        <v>1.796</v>
      </c>
      <c r="U2271" s="11">
        <v>1.133</v>
      </c>
      <c r="V2271" s="11">
        <v>0.84199999999999997</v>
      </c>
      <c r="W2271" s="11">
        <v>0.54400000000000004</v>
      </c>
      <c r="X2271" s="11">
        <v>0.28399999999999997</v>
      </c>
      <c r="Y2271" s="11">
        <v>0.17299999999999999</v>
      </c>
      <c r="Z2271" s="11">
        <v>6.0999999999999999E-2</v>
      </c>
      <c r="AA2271" s="11">
        <v>1.4999999999999999E-2</v>
      </c>
      <c r="AB2271" s="11">
        <v>2E-3</v>
      </c>
      <c r="AC2271" s="11">
        <v>0</v>
      </c>
    </row>
    <row r="2272" spans="1:29" ht="11.5">
      <c r="A2272" s="15">
        <v>2255</v>
      </c>
      <c r="B2272" s="13" t="s">
        <v>1059</v>
      </c>
      <c r="C2272" s="14" t="s">
        <v>1218</v>
      </c>
      <c r="D2272" s="12"/>
      <c r="E2272" s="12">
        <v>44</v>
      </c>
      <c r="F2272" s="13" t="s">
        <v>1110</v>
      </c>
      <c r="G2272" s="12">
        <v>915</v>
      </c>
      <c r="H2272" s="12">
        <v>1970</v>
      </c>
      <c r="I2272" s="11">
        <v>11.824</v>
      </c>
      <c r="J2272" s="11">
        <v>13.576000000000001</v>
      </c>
      <c r="K2272" s="11">
        <v>10.798</v>
      </c>
      <c r="L2272" s="11">
        <v>7.9930000000000003</v>
      </c>
      <c r="M2272" s="11">
        <v>6.3319999999999999</v>
      </c>
      <c r="N2272" s="11">
        <v>6.1230000000000002</v>
      </c>
      <c r="O2272" s="11">
        <v>6.1239999999999997</v>
      </c>
      <c r="P2272" s="11">
        <v>4.7480000000000002</v>
      </c>
      <c r="Q2272" s="11">
        <v>4.0119999999999996</v>
      </c>
      <c r="R2272" s="11">
        <v>3.234</v>
      </c>
      <c r="S2272" s="11">
        <v>2.706</v>
      </c>
      <c r="T2272" s="11">
        <v>2.4900000000000002</v>
      </c>
      <c r="U2272" s="11">
        <v>1.629</v>
      </c>
      <c r="V2272" s="11">
        <v>1.0609999999999999</v>
      </c>
      <c r="W2272" s="11">
        <v>0.63500000000000001</v>
      </c>
      <c r="X2272" s="11">
        <v>0.32200000000000001</v>
      </c>
      <c r="Y2272" s="11">
        <v>0.20100000000000001</v>
      </c>
      <c r="Z2272" s="11">
        <v>7.4999999999999997E-2</v>
      </c>
      <c r="AA2272" s="11">
        <v>1.7999999999999999E-2</v>
      </c>
      <c r="AB2272" s="11">
        <v>3.0000000000000001E-3</v>
      </c>
      <c r="AC2272" s="11">
        <v>0</v>
      </c>
    </row>
    <row r="2273" spans="1:29" ht="11.5">
      <c r="A2273" s="15">
        <v>2256</v>
      </c>
      <c r="B2273" s="13" t="s">
        <v>1059</v>
      </c>
      <c r="C2273" s="14" t="s">
        <v>1218</v>
      </c>
      <c r="D2273" s="12"/>
      <c r="E2273" s="12">
        <v>44</v>
      </c>
      <c r="F2273" s="13" t="s">
        <v>1110</v>
      </c>
      <c r="G2273" s="12">
        <v>915</v>
      </c>
      <c r="H2273" s="12">
        <v>1975</v>
      </c>
      <c r="I2273" s="11">
        <v>12.773999999999999</v>
      </c>
      <c r="J2273" s="11">
        <v>12.808</v>
      </c>
      <c r="K2273" s="11">
        <v>12.823</v>
      </c>
      <c r="L2273" s="11">
        <v>9.6129999999999995</v>
      </c>
      <c r="M2273" s="11">
        <v>8.02</v>
      </c>
      <c r="N2273" s="11">
        <v>7.2519999999999998</v>
      </c>
      <c r="O2273" s="11">
        <v>6.274</v>
      </c>
      <c r="P2273" s="11">
        <v>5.3460000000000001</v>
      </c>
      <c r="Q2273" s="11">
        <v>4.1260000000000003</v>
      </c>
      <c r="R2273" s="11">
        <v>3.5659999999999998</v>
      </c>
      <c r="S2273" s="11">
        <v>2.9750000000000001</v>
      </c>
      <c r="T2273" s="11">
        <v>2.343</v>
      </c>
      <c r="U2273" s="11">
        <v>1.907</v>
      </c>
      <c r="V2273" s="11">
        <v>1.2849999999999999</v>
      </c>
      <c r="W2273" s="11">
        <v>0.79300000000000004</v>
      </c>
      <c r="X2273" s="11">
        <v>0.41799999999999998</v>
      </c>
      <c r="Y2273" s="11">
        <v>0.224</v>
      </c>
      <c r="Z2273" s="11">
        <v>8.6999999999999994E-2</v>
      </c>
      <c r="AA2273" s="11">
        <v>2.1000000000000001E-2</v>
      </c>
      <c r="AB2273" s="11">
        <v>3.0000000000000001E-3</v>
      </c>
      <c r="AC2273" s="11">
        <v>0</v>
      </c>
    </row>
    <row r="2274" spans="1:29" ht="11.5">
      <c r="A2274" s="15">
        <v>2257</v>
      </c>
      <c r="B2274" s="13" t="s">
        <v>1059</v>
      </c>
      <c r="C2274" s="14" t="s">
        <v>1218</v>
      </c>
      <c r="D2274" s="12"/>
      <c r="E2274" s="12">
        <v>44</v>
      </c>
      <c r="F2274" s="13" t="s">
        <v>1110</v>
      </c>
      <c r="G2274" s="12">
        <v>915</v>
      </c>
      <c r="H2274" s="12">
        <v>1980</v>
      </c>
      <c r="I2274" s="11">
        <v>12.853</v>
      </c>
      <c r="J2274" s="11">
        <v>13.811999999999999</v>
      </c>
      <c r="K2274" s="11">
        <v>13.042</v>
      </c>
      <c r="L2274" s="11">
        <v>13.523</v>
      </c>
      <c r="M2274" s="11">
        <v>10.798999999999999</v>
      </c>
      <c r="N2274" s="11">
        <v>8.3520000000000003</v>
      </c>
      <c r="O2274" s="11">
        <v>6.6929999999999996</v>
      </c>
      <c r="P2274" s="11">
        <v>5.5590000000000002</v>
      </c>
      <c r="Q2274" s="11">
        <v>4.9509999999999996</v>
      </c>
      <c r="R2274" s="11">
        <v>3.7210000000000001</v>
      </c>
      <c r="S2274" s="11">
        <v>3.161</v>
      </c>
      <c r="T2274" s="11">
        <v>2.4319999999999999</v>
      </c>
      <c r="U2274" s="11">
        <v>1.9139999999999999</v>
      </c>
      <c r="V2274" s="11">
        <v>1.7310000000000001</v>
      </c>
      <c r="W2274" s="11">
        <v>1.0609999999999999</v>
      </c>
      <c r="X2274" s="11">
        <v>0.56299999999999994</v>
      </c>
      <c r="Y2274" s="11">
        <v>0.27500000000000002</v>
      </c>
      <c r="Z2274" s="11">
        <v>9.1999999999999998E-2</v>
      </c>
      <c r="AA2274" s="11">
        <v>2.5000000000000001E-2</v>
      </c>
      <c r="AB2274" s="11">
        <v>4.0000000000000001E-3</v>
      </c>
      <c r="AC2274" s="11">
        <v>0</v>
      </c>
    </row>
    <row r="2275" spans="1:29" ht="11.5">
      <c r="A2275" s="15">
        <v>2258</v>
      </c>
      <c r="B2275" s="13" t="s">
        <v>1059</v>
      </c>
      <c r="C2275" s="14" t="s">
        <v>1218</v>
      </c>
      <c r="D2275" s="12"/>
      <c r="E2275" s="12">
        <v>44</v>
      </c>
      <c r="F2275" s="13" t="s">
        <v>1110</v>
      </c>
      <c r="G2275" s="12">
        <v>915</v>
      </c>
      <c r="H2275" s="12">
        <v>1985</v>
      </c>
      <c r="I2275" s="11">
        <v>15.021000000000001</v>
      </c>
      <c r="J2275" s="11">
        <v>13.012</v>
      </c>
      <c r="K2275" s="11">
        <v>13.789</v>
      </c>
      <c r="L2275" s="11">
        <v>12.994</v>
      </c>
      <c r="M2275" s="11">
        <v>13.414</v>
      </c>
      <c r="N2275" s="11">
        <v>10.657999999999999</v>
      </c>
      <c r="O2275" s="11">
        <v>8.2059999999999995</v>
      </c>
      <c r="P2275" s="11">
        <v>6.5439999999999996</v>
      </c>
      <c r="Q2275" s="11">
        <v>5.3780000000000001</v>
      </c>
      <c r="R2275" s="11">
        <v>4.7290000000000001</v>
      </c>
      <c r="S2275" s="11">
        <v>3.4980000000000002</v>
      </c>
      <c r="T2275" s="11">
        <v>2.8940000000000001</v>
      </c>
      <c r="U2275" s="11">
        <v>2.15</v>
      </c>
      <c r="V2275" s="11">
        <v>1.603</v>
      </c>
      <c r="W2275" s="11">
        <v>1.339</v>
      </c>
      <c r="X2275" s="11">
        <v>0.72799999999999998</v>
      </c>
      <c r="Y2275" s="11">
        <v>0.315</v>
      </c>
      <c r="Z2275" s="11">
        <v>0.114</v>
      </c>
      <c r="AA2275" s="11">
        <v>2.5999999999999999E-2</v>
      </c>
      <c r="AB2275" s="11">
        <v>4.0000000000000001E-3</v>
      </c>
      <c r="AC2275" s="11">
        <v>0</v>
      </c>
    </row>
    <row r="2276" spans="1:29" ht="11.5">
      <c r="A2276" s="15">
        <v>2259</v>
      </c>
      <c r="B2276" s="13" t="s">
        <v>1059</v>
      </c>
      <c r="C2276" s="14" t="s">
        <v>1218</v>
      </c>
      <c r="D2276" s="12"/>
      <c r="E2276" s="12">
        <v>44</v>
      </c>
      <c r="F2276" s="13" t="s">
        <v>1110</v>
      </c>
      <c r="G2276" s="12">
        <v>915</v>
      </c>
      <c r="H2276" s="12">
        <v>1990</v>
      </c>
      <c r="I2276" s="11">
        <v>14.467000000000001</v>
      </c>
      <c r="J2276" s="11">
        <v>14.839</v>
      </c>
      <c r="K2276" s="11">
        <v>12.977</v>
      </c>
      <c r="L2276" s="11">
        <v>13.742000000000001</v>
      </c>
      <c r="M2276" s="11">
        <v>12.898</v>
      </c>
      <c r="N2276" s="11">
        <v>13.24</v>
      </c>
      <c r="O2276" s="11">
        <v>10.474</v>
      </c>
      <c r="P2276" s="11">
        <v>8.0549999999999997</v>
      </c>
      <c r="Q2276" s="11">
        <v>6.375</v>
      </c>
      <c r="R2276" s="11">
        <v>5.1740000000000004</v>
      </c>
      <c r="S2276" s="11">
        <v>4.484</v>
      </c>
      <c r="T2276" s="11">
        <v>3.2290000000000001</v>
      </c>
      <c r="U2276" s="11">
        <v>2.589</v>
      </c>
      <c r="V2276" s="11">
        <v>1.8260000000000001</v>
      </c>
      <c r="W2276" s="11">
        <v>1.2549999999999999</v>
      </c>
      <c r="X2276" s="11">
        <v>0.93100000000000005</v>
      </c>
      <c r="Y2276" s="11">
        <v>0.39400000000000002</v>
      </c>
      <c r="Z2276" s="11">
        <v>0.14399999999999999</v>
      </c>
      <c r="AA2276" s="11">
        <v>3.5999999999999997E-2</v>
      </c>
      <c r="AB2276" s="11">
        <v>5.0000000000000001E-3</v>
      </c>
      <c r="AC2276" s="11">
        <v>0</v>
      </c>
    </row>
    <row r="2277" spans="1:29" ht="11.5">
      <c r="A2277" s="15">
        <v>2260</v>
      </c>
      <c r="B2277" s="13" t="s">
        <v>1059</v>
      </c>
      <c r="C2277" s="14" t="s">
        <v>1218</v>
      </c>
      <c r="D2277" s="12"/>
      <c r="E2277" s="12">
        <v>44</v>
      </c>
      <c r="F2277" s="13" t="s">
        <v>1110</v>
      </c>
      <c r="G2277" s="12">
        <v>915</v>
      </c>
      <c r="H2277" s="12">
        <v>1995</v>
      </c>
      <c r="I2277" s="11">
        <v>15.597</v>
      </c>
      <c r="J2277" s="11">
        <v>14.295999999999999</v>
      </c>
      <c r="K2277" s="11">
        <v>14.788</v>
      </c>
      <c r="L2277" s="11">
        <v>12.893000000000001</v>
      </c>
      <c r="M2277" s="11">
        <v>13.557</v>
      </c>
      <c r="N2277" s="11">
        <v>12.5</v>
      </c>
      <c r="O2277" s="11">
        <v>12.619</v>
      </c>
      <c r="P2277" s="11">
        <v>10.023</v>
      </c>
      <c r="Q2277" s="11">
        <v>7.8639999999999999</v>
      </c>
      <c r="R2277" s="11">
        <v>6.3479999999999999</v>
      </c>
      <c r="S2277" s="11">
        <v>5.1369999999999996</v>
      </c>
      <c r="T2277" s="11">
        <v>4.3479999999999999</v>
      </c>
      <c r="U2277" s="11">
        <v>3.036</v>
      </c>
      <c r="V2277" s="11">
        <v>2.3010000000000002</v>
      </c>
      <c r="W2277" s="11">
        <v>1.472</v>
      </c>
      <c r="X2277" s="11">
        <v>0.88900000000000001</v>
      </c>
      <c r="Y2277" s="11">
        <v>0.49399999999999999</v>
      </c>
      <c r="Z2277" s="11">
        <v>0.20599999999999999</v>
      </c>
      <c r="AA2277" s="11">
        <v>5.5E-2</v>
      </c>
      <c r="AB2277" s="11">
        <v>8.9999999999999993E-3</v>
      </c>
      <c r="AC2277" s="11">
        <v>1E-3</v>
      </c>
    </row>
    <row r="2278" spans="1:29" ht="11.5">
      <c r="A2278" s="15">
        <v>2261</v>
      </c>
      <c r="B2278" s="13" t="s">
        <v>1059</v>
      </c>
      <c r="C2278" s="14" t="s">
        <v>1218</v>
      </c>
      <c r="D2278" s="12"/>
      <c r="E2278" s="12">
        <v>44</v>
      </c>
      <c r="F2278" s="13" t="s">
        <v>1110</v>
      </c>
      <c r="G2278" s="12">
        <v>915</v>
      </c>
      <c r="H2278" s="12">
        <v>2000</v>
      </c>
      <c r="I2278" s="11">
        <v>14.273</v>
      </c>
      <c r="J2278" s="11">
        <v>15.406000000000001</v>
      </c>
      <c r="K2278" s="11">
        <v>14.317</v>
      </c>
      <c r="L2278" s="11">
        <v>13.961</v>
      </c>
      <c r="M2278" s="11">
        <v>11.629</v>
      </c>
      <c r="N2278" s="11">
        <v>12.595000000000001</v>
      </c>
      <c r="O2278" s="11">
        <v>11.766999999999999</v>
      </c>
      <c r="P2278" s="11">
        <v>12.106</v>
      </c>
      <c r="Q2278" s="11">
        <v>9.8179999999999996</v>
      </c>
      <c r="R2278" s="11">
        <v>7.8979999999999997</v>
      </c>
      <c r="S2278" s="11">
        <v>6.24</v>
      </c>
      <c r="T2278" s="11">
        <v>4.742</v>
      </c>
      <c r="U2278" s="11">
        <v>3.8479999999999999</v>
      </c>
      <c r="V2278" s="11">
        <v>2.5880000000000001</v>
      </c>
      <c r="W2278" s="11">
        <v>1.802</v>
      </c>
      <c r="X2278" s="11">
        <v>1.125</v>
      </c>
      <c r="Y2278" s="11">
        <v>0.67400000000000004</v>
      </c>
      <c r="Z2278" s="11">
        <v>0.28100000000000003</v>
      </c>
      <c r="AA2278" s="11">
        <v>8.7999999999999995E-2</v>
      </c>
      <c r="AB2278" s="11">
        <v>1.4999999999999999E-2</v>
      </c>
      <c r="AC2278" s="11">
        <v>2E-3</v>
      </c>
    </row>
    <row r="2279" spans="1:29" ht="11.5">
      <c r="A2279" s="15">
        <v>2262</v>
      </c>
      <c r="B2279" s="13" t="s">
        <v>1059</v>
      </c>
      <c r="C2279" s="14" t="s">
        <v>1218</v>
      </c>
      <c r="D2279" s="12"/>
      <c r="E2279" s="12">
        <v>44</v>
      </c>
      <c r="F2279" s="13" t="s">
        <v>1110</v>
      </c>
      <c r="G2279" s="12">
        <v>915</v>
      </c>
      <c r="H2279" s="12">
        <v>2005</v>
      </c>
      <c r="I2279" s="11">
        <v>14.938000000000001</v>
      </c>
      <c r="J2279" s="11">
        <v>15.647</v>
      </c>
      <c r="K2279" s="11">
        <v>15.22</v>
      </c>
      <c r="L2279" s="11">
        <v>14.896000000000001</v>
      </c>
      <c r="M2279" s="11">
        <v>12.451000000000001</v>
      </c>
      <c r="N2279" s="11">
        <v>12.667</v>
      </c>
      <c r="O2279" s="11">
        <v>12.502000000000001</v>
      </c>
      <c r="P2279" s="11">
        <v>13.082000000000001</v>
      </c>
      <c r="Q2279" s="11">
        <v>11.205</v>
      </c>
      <c r="R2279" s="11">
        <v>9.8149999999999995</v>
      </c>
      <c r="S2279" s="11">
        <v>7.5529999999999999</v>
      </c>
      <c r="T2279" s="11">
        <v>5.5890000000000004</v>
      </c>
      <c r="U2279" s="11">
        <v>4.3010000000000002</v>
      </c>
      <c r="V2279" s="11">
        <v>3.1139999999999999</v>
      </c>
      <c r="W2279" s="11">
        <v>2.1829999999999998</v>
      </c>
      <c r="X2279" s="11">
        <v>1.327</v>
      </c>
      <c r="Y2279" s="11">
        <v>0.77700000000000002</v>
      </c>
      <c r="Z2279" s="11">
        <v>0.36599999999999999</v>
      </c>
      <c r="AA2279" s="11">
        <v>0.113</v>
      </c>
      <c r="AB2279" s="11">
        <v>2.4E-2</v>
      </c>
      <c r="AC2279" s="11">
        <v>3.0000000000000001E-3</v>
      </c>
    </row>
    <row r="2280" spans="1:29" ht="11.5">
      <c r="A2280" s="15">
        <v>2263</v>
      </c>
      <c r="B2280" s="13" t="s">
        <v>1059</v>
      </c>
      <c r="C2280" s="14" t="s">
        <v>1218</v>
      </c>
      <c r="D2280" s="12"/>
      <c r="E2280" s="12">
        <v>44</v>
      </c>
      <c r="F2280" s="13" t="s">
        <v>1110</v>
      </c>
      <c r="G2280" s="12">
        <v>915</v>
      </c>
      <c r="H2280" s="12">
        <v>2010</v>
      </c>
      <c r="I2280" s="11">
        <v>15.590999999999999</v>
      </c>
      <c r="J2280" s="11">
        <v>15.935</v>
      </c>
      <c r="K2280" s="11">
        <v>16.148</v>
      </c>
      <c r="L2280" s="11">
        <v>15.906000000000001</v>
      </c>
      <c r="M2280" s="11">
        <v>13.313000000000001</v>
      </c>
      <c r="N2280" s="11">
        <v>12.79</v>
      </c>
      <c r="O2280" s="11">
        <v>13.254</v>
      </c>
      <c r="P2280" s="11">
        <v>14.127000000000001</v>
      </c>
      <c r="Q2280" s="11">
        <v>12.803000000000001</v>
      </c>
      <c r="R2280" s="11">
        <v>12.193</v>
      </c>
      <c r="S2280" s="11">
        <v>9.1430000000000007</v>
      </c>
      <c r="T2280" s="11">
        <v>6.5860000000000003</v>
      </c>
      <c r="U2280" s="11">
        <v>4.8090000000000002</v>
      </c>
      <c r="V2280" s="11">
        <v>3.7469999999999999</v>
      </c>
      <c r="W2280" s="11">
        <v>2.6429999999999998</v>
      </c>
      <c r="X2280" s="11">
        <v>1.5649999999999999</v>
      </c>
      <c r="Y2280" s="11">
        <v>0.89600000000000002</v>
      </c>
      <c r="Z2280" s="11">
        <v>0.39500000000000002</v>
      </c>
      <c r="AA2280" s="11">
        <v>0.13300000000000001</v>
      </c>
      <c r="AB2280" s="11">
        <v>2.5999999999999999E-2</v>
      </c>
      <c r="AC2280" s="11">
        <v>4.0000000000000001E-3</v>
      </c>
    </row>
    <row r="2281" spans="1:29" ht="11.5">
      <c r="A2281" s="15">
        <v>2264</v>
      </c>
      <c r="B2281" s="13" t="s">
        <v>1059</v>
      </c>
      <c r="C2281" s="14" t="s">
        <v>1218</v>
      </c>
      <c r="D2281" s="12"/>
      <c r="E2281" s="12">
        <v>44</v>
      </c>
      <c r="F2281" s="13" t="s">
        <v>1110</v>
      </c>
      <c r="G2281" s="12">
        <v>915</v>
      </c>
      <c r="H2281" s="12">
        <v>2015</v>
      </c>
      <c r="I2281" s="11">
        <v>13.602</v>
      </c>
      <c r="J2281" s="11">
        <v>15.627000000000001</v>
      </c>
      <c r="K2281" s="11">
        <v>15.961</v>
      </c>
      <c r="L2281" s="11">
        <v>16.356999999999999</v>
      </c>
      <c r="M2281" s="11">
        <v>16.256</v>
      </c>
      <c r="N2281" s="11">
        <v>13.635999999999999</v>
      </c>
      <c r="O2281" s="11">
        <v>12.993</v>
      </c>
      <c r="P2281" s="11">
        <v>13.308</v>
      </c>
      <c r="Q2281" s="11">
        <v>14.015000000000001</v>
      </c>
      <c r="R2281" s="11">
        <v>12.547000000000001</v>
      </c>
      <c r="S2281" s="11">
        <v>11.752000000000001</v>
      </c>
      <c r="T2281" s="11">
        <v>8.6219999999999999</v>
      </c>
      <c r="U2281" s="11">
        <v>6.0279999999999996</v>
      </c>
      <c r="V2281" s="11">
        <v>4.2229999999999999</v>
      </c>
      <c r="W2281" s="11">
        <v>3.093</v>
      </c>
      <c r="X2281" s="11">
        <v>1.974</v>
      </c>
      <c r="Y2281" s="11">
        <v>0.998</v>
      </c>
      <c r="Z2281" s="11">
        <v>0.44600000000000001</v>
      </c>
      <c r="AA2281" s="11">
        <v>0.13800000000000001</v>
      </c>
      <c r="AB2281" s="11">
        <v>2.9000000000000001E-2</v>
      </c>
      <c r="AC2281" s="11">
        <v>3.0000000000000001E-3</v>
      </c>
    </row>
    <row r="2282" spans="1:29" ht="11.5">
      <c r="A2282" s="15">
        <v>2265</v>
      </c>
      <c r="B2282" s="13" t="s">
        <v>1059</v>
      </c>
      <c r="C2282" s="14" t="s">
        <v>1218</v>
      </c>
      <c r="D2282" s="12"/>
      <c r="E2282" s="12">
        <v>44</v>
      </c>
      <c r="F2282" s="13" t="s">
        <v>1110</v>
      </c>
      <c r="G2282" s="12">
        <v>915</v>
      </c>
      <c r="H2282" s="12">
        <v>2020</v>
      </c>
      <c r="I2282" s="11">
        <v>13.896000000000001</v>
      </c>
      <c r="J2282" s="11">
        <v>13.648999999999999</v>
      </c>
      <c r="K2282" s="11">
        <v>15.659000000000001</v>
      </c>
      <c r="L2282" s="11">
        <v>16.178000000000001</v>
      </c>
      <c r="M2282" s="11">
        <v>16.718</v>
      </c>
      <c r="N2282" s="11">
        <v>16.567</v>
      </c>
      <c r="O2282" s="11">
        <v>13.846</v>
      </c>
      <c r="P2282" s="11">
        <v>13.07</v>
      </c>
      <c r="Q2282" s="11">
        <v>13.237</v>
      </c>
      <c r="R2282" s="11">
        <v>13.763999999999999</v>
      </c>
      <c r="S2282" s="11">
        <v>12.14</v>
      </c>
      <c r="T2282" s="11">
        <v>11.138</v>
      </c>
      <c r="U2282" s="11">
        <v>7.9560000000000004</v>
      </c>
      <c r="V2282" s="11">
        <v>5.3579999999999997</v>
      </c>
      <c r="W2282" s="11">
        <v>3.5430000000000001</v>
      </c>
      <c r="X2282" s="11">
        <v>2.3620000000000001</v>
      </c>
      <c r="Y2282" s="11">
        <v>1.2969999999999999</v>
      </c>
      <c r="Z2282" s="11">
        <v>0.51800000000000002</v>
      </c>
      <c r="AA2282" s="11">
        <v>0.16300000000000001</v>
      </c>
      <c r="AB2282" s="11">
        <v>0.03</v>
      </c>
      <c r="AC2282" s="11">
        <v>4.0000000000000001E-3</v>
      </c>
    </row>
    <row r="2283" spans="1:29" ht="11.5">
      <c r="A2283" s="15">
        <v>2266</v>
      </c>
      <c r="B2283" s="13" t="s">
        <v>1059</v>
      </c>
      <c r="C2283" s="14" t="s">
        <v>1219</v>
      </c>
      <c r="D2283" s="12"/>
      <c r="E2283" s="12">
        <v>52</v>
      </c>
      <c r="F2283" s="13" t="s">
        <v>1110</v>
      </c>
      <c r="G2283" s="12">
        <v>915</v>
      </c>
      <c r="H2283" s="12">
        <v>1950</v>
      </c>
      <c r="I2283" s="11">
        <v>13</v>
      </c>
      <c r="J2283" s="11">
        <v>11</v>
      </c>
      <c r="K2283" s="11">
        <v>11</v>
      </c>
      <c r="L2283" s="11">
        <v>10</v>
      </c>
      <c r="M2283" s="11">
        <v>8.0009999999999994</v>
      </c>
      <c r="N2283" s="11">
        <v>7</v>
      </c>
      <c r="O2283" s="11">
        <v>7.9989999999999997</v>
      </c>
      <c r="P2283" s="11">
        <v>7</v>
      </c>
      <c r="Q2283" s="11">
        <v>6</v>
      </c>
      <c r="R2283" s="11">
        <v>5.0010000000000003</v>
      </c>
      <c r="S2283" s="11">
        <v>4.0010000000000003</v>
      </c>
      <c r="T2283" s="11">
        <v>2.0019999999999998</v>
      </c>
      <c r="U2283" s="11">
        <v>2</v>
      </c>
      <c r="V2283" s="11">
        <v>1</v>
      </c>
      <c r="W2283" s="11">
        <v>0.85</v>
      </c>
      <c r="X2283" s="11">
        <v>0.69899999999999995</v>
      </c>
      <c r="Y2283" s="11">
        <v>0.31</v>
      </c>
      <c r="Z2283" s="11">
        <v>0.109</v>
      </c>
      <c r="AA2283" s="11">
        <v>2.4E-2</v>
      </c>
      <c r="AB2283" s="11">
        <v>3.0000000000000001E-3</v>
      </c>
      <c r="AC2283" s="11">
        <v>0</v>
      </c>
    </row>
    <row r="2284" spans="1:29" ht="11.5">
      <c r="A2284" s="15">
        <v>2267</v>
      </c>
      <c r="B2284" s="13" t="s">
        <v>1059</v>
      </c>
      <c r="C2284" s="14" t="s">
        <v>1219</v>
      </c>
      <c r="D2284" s="12"/>
      <c r="E2284" s="12">
        <v>52</v>
      </c>
      <c r="F2284" s="13" t="s">
        <v>1110</v>
      </c>
      <c r="G2284" s="12">
        <v>915</v>
      </c>
      <c r="H2284" s="12">
        <v>1955</v>
      </c>
      <c r="I2284" s="11">
        <v>15.395</v>
      </c>
      <c r="J2284" s="11">
        <v>13.343999999999999</v>
      </c>
      <c r="K2284" s="11">
        <v>10.16</v>
      </c>
      <c r="L2284" s="11">
        <v>9.1989999999999998</v>
      </c>
      <c r="M2284" s="11">
        <v>8.202</v>
      </c>
      <c r="N2284" s="11">
        <v>7.0979999999999999</v>
      </c>
      <c r="O2284" s="11">
        <v>6.0979999999999999</v>
      </c>
      <c r="P2284" s="11">
        <v>7.101</v>
      </c>
      <c r="Q2284" s="11">
        <v>6.1</v>
      </c>
      <c r="R2284" s="11">
        <v>6.0990000000000002</v>
      </c>
      <c r="S2284" s="11">
        <v>5.0979999999999999</v>
      </c>
      <c r="T2284" s="11">
        <v>3</v>
      </c>
      <c r="U2284" s="11">
        <v>2</v>
      </c>
      <c r="V2284" s="11">
        <v>2.0019999999999998</v>
      </c>
      <c r="W2284" s="11">
        <v>1.002</v>
      </c>
      <c r="X2284" s="11">
        <v>1.0009999999999999</v>
      </c>
      <c r="Y2284" s="11">
        <v>0.73199999999999998</v>
      </c>
      <c r="Z2284" s="11">
        <v>9.1999999999999998E-2</v>
      </c>
      <c r="AA2284" s="11">
        <v>1.4999999999999999E-2</v>
      </c>
      <c r="AB2284" s="11">
        <v>2E-3</v>
      </c>
      <c r="AC2284" s="11">
        <v>0</v>
      </c>
    </row>
    <row r="2285" spans="1:29" ht="11.5">
      <c r="A2285" s="15">
        <v>2268</v>
      </c>
      <c r="B2285" s="13" t="s">
        <v>1059</v>
      </c>
      <c r="C2285" s="14" t="s">
        <v>1219</v>
      </c>
      <c r="D2285" s="12"/>
      <c r="E2285" s="12">
        <v>52</v>
      </c>
      <c r="F2285" s="13" t="s">
        <v>1110</v>
      </c>
      <c r="G2285" s="12">
        <v>915</v>
      </c>
      <c r="H2285" s="12">
        <v>1960</v>
      </c>
      <c r="I2285" s="11">
        <v>15.894</v>
      </c>
      <c r="J2285" s="11">
        <v>14.034000000000001</v>
      </c>
      <c r="K2285" s="11">
        <v>12.811</v>
      </c>
      <c r="L2285" s="11">
        <v>9.2629999999999999</v>
      </c>
      <c r="M2285" s="11">
        <v>6.899</v>
      </c>
      <c r="N2285" s="11">
        <v>5.7009999999999996</v>
      </c>
      <c r="O2285" s="11">
        <v>5.5979999999999999</v>
      </c>
      <c r="P2285" s="11">
        <v>5.2</v>
      </c>
      <c r="Q2285" s="11">
        <v>5.601</v>
      </c>
      <c r="R2285" s="11">
        <v>5.3010000000000002</v>
      </c>
      <c r="S2285" s="11">
        <v>5.1989999999999998</v>
      </c>
      <c r="T2285" s="11">
        <v>4.4989999999999997</v>
      </c>
      <c r="U2285" s="11">
        <v>2.9</v>
      </c>
      <c r="V2285" s="11">
        <v>1.798</v>
      </c>
      <c r="W2285" s="11">
        <v>1.2010000000000001</v>
      </c>
      <c r="X2285" s="11">
        <v>0.86499999999999999</v>
      </c>
      <c r="Y2285" s="11">
        <v>0.39400000000000002</v>
      </c>
      <c r="Z2285" s="11">
        <v>0.218</v>
      </c>
      <c r="AA2285" s="11">
        <v>1.4E-2</v>
      </c>
      <c r="AB2285" s="11">
        <v>2E-3</v>
      </c>
      <c r="AC2285" s="11">
        <v>0</v>
      </c>
    </row>
    <row r="2286" spans="1:29" ht="11.5">
      <c r="A2286" s="15">
        <v>2269</v>
      </c>
      <c r="B2286" s="13" t="s">
        <v>1059</v>
      </c>
      <c r="C2286" s="14" t="s">
        <v>1219</v>
      </c>
      <c r="D2286" s="12"/>
      <c r="E2286" s="12">
        <v>52</v>
      </c>
      <c r="F2286" s="13" t="s">
        <v>1110</v>
      </c>
      <c r="G2286" s="12">
        <v>915</v>
      </c>
      <c r="H2286" s="12">
        <v>1965</v>
      </c>
      <c r="I2286" s="11">
        <v>16.317</v>
      </c>
      <c r="J2286" s="11">
        <v>15.477</v>
      </c>
      <c r="K2286" s="11">
        <v>13.675000000000001</v>
      </c>
      <c r="L2286" s="11">
        <v>11.91</v>
      </c>
      <c r="M2286" s="11">
        <v>6.782</v>
      </c>
      <c r="N2286" s="11">
        <v>5.516</v>
      </c>
      <c r="O2286" s="11">
        <v>4.8029999999999999</v>
      </c>
      <c r="P2286" s="11">
        <v>4.9930000000000003</v>
      </c>
      <c r="Q2286" s="11">
        <v>4.6710000000000003</v>
      </c>
      <c r="R2286" s="11">
        <v>5.1340000000000003</v>
      </c>
      <c r="S2286" s="11">
        <v>4.9589999999999996</v>
      </c>
      <c r="T2286" s="11">
        <v>4.7290000000000001</v>
      </c>
      <c r="U2286" s="11">
        <v>3.9769999999999999</v>
      </c>
      <c r="V2286" s="11">
        <v>2.4460000000000002</v>
      </c>
      <c r="W2286" s="11">
        <v>1.373</v>
      </c>
      <c r="X2286" s="11">
        <v>0.82</v>
      </c>
      <c r="Y2286" s="11">
        <v>0.442</v>
      </c>
      <c r="Z2286" s="11">
        <v>0.128</v>
      </c>
      <c r="AA2286" s="11">
        <v>4.1000000000000002E-2</v>
      </c>
      <c r="AB2286" s="11">
        <v>0</v>
      </c>
      <c r="AC2286" s="11">
        <v>0</v>
      </c>
    </row>
    <row r="2287" spans="1:29" ht="11.5">
      <c r="A2287" s="15">
        <v>2270</v>
      </c>
      <c r="B2287" s="13" t="s">
        <v>1059</v>
      </c>
      <c r="C2287" s="14" t="s">
        <v>1219</v>
      </c>
      <c r="D2287" s="12"/>
      <c r="E2287" s="12">
        <v>52</v>
      </c>
      <c r="F2287" s="13" t="s">
        <v>1110</v>
      </c>
      <c r="G2287" s="12">
        <v>915</v>
      </c>
      <c r="H2287" s="12">
        <v>1970</v>
      </c>
      <c r="I2287" s="11">
        <v>13.288</v>
      </c>
      <c r="J2287" s="11">
        <v>16.004999999999999</v>
      </c>
      <c r="K2287" s="11">
        <v>15.221</v>
      </c>
      <c r="L2287" s="11">
        <v>13.031000000000001</v>
      </c>
      <c r="M2287" s="11">
        <v>10.036</v>
      </c>
      <c r="N2287" s="11">
        <v>5.7729999999999997</v>
      </c>
      <c r="O2287" s="11">
        <v>4.8789999999999996</v>
      </c>
      <c r="P2287" s="11">
        <v>4.359</v>
      </c>
      <c r="Q2287" s="11">
        <v>4.6059999999999999</v>
      </c>
      <c r="R2287" s="11">
        <v>4.3650000000000002</v>
      </c>
      <c r="S2287" s="11">
        <v>4.859</v>
      </c>
      <c r="T2287" s="11">
        <v>4.5330000000000004</v>
      </c>
      <c r="U2287" s="11">
        <v>4.2610000000000001</v>
      </c>
      <c r="V2287" s="11">
        <v>3.4550000000000001</v>
      </c>
      <c r="W2287" s="11">
        <v>1.9630000000000001</v>
      </c>
      <c r="X2287" s="11">
        <v>0.94099999999999995</v>
      </c>
      <c r="Y2287" s="11">
        <v>0.45200000000000001</v>
      </c>
      <c r="Z2287" s="11">
        <v>0.158</v>
      </c>
      <c r="AA2287" s="11">
        <v>2.8000000000000001E-2</v>
      </c>
      <c r="AB2287" s="11">
        <v>5.0000000000000001E-3</v>
      </c>
      <c r="AC2287" s="11">
        <v>0</v>
      </c>
    </row>
    <row r="2288" spans="1:29" ht="11.5">
      <c r="A2288" s="15">
        <v>2271</v>
      </c>
      <c r="B2288" s="13" t="s">
        <v>1059</v>
      </c>
      <c r="C2288" s="14" t="s">
        <v>1219</v>
      </c>
      <c r="D2288" s="12"/>
      <c r="E2288" s="12">
        <v>52</v>
      </c>
      <c r="F2288" s="13" t="s">
        <v>1110</v>
      </c>
      <c r="G2288" s="12">
        <v>915</v>
      </c>
      <c r="H2288" s="12">
        <v>1975</v>
      </c>
      <c r="I2288" s="11">
        <v>11.217000000000001</v>
      </c>
      <c r="J2288" s="11">
        <v>12.263999999999999</v>
      </c>
      <c r="K2288" s="11">
        <v>16.161000000000001</v>
      </c>
      <c r="L2288" s="11">
        <v>13.297000000000001</v>
      </c>
      <c r="M2288" s="11">
        <v>12.083</v>
      </c>
      <c r="N2288" s="11">
        <v>8.2929999999999993</v>
      </c>
      <c r="O2288" s="11">
        <v>5.7910000000000004</v>
      </c>
      <c r="P2288" s="11">
        <v>5.4210000000000003</v>
      </c>
      <c r="Q2288" s="11">
        <v>4.09</v>
      </c>
      <c r="R2288" s="11">
        <v>5.4180000000000001</v>
      </c>
      <c r="S2288" s="11">
        <v>3.8919999999999999</v>
      </c>
      <c r="T2288" s="11">
        <v>5.0060000000000002</v>
      </c>
      <c r="U2288" s="11">
        <v>4.609</v>
      </c>
      <c r="V2288" s="11">
        <v>4.8070000000000004</v>
      </c>
      <c r="W2288" s="11">
        <v>3.1989999999999998</v>
      </c>
      <c r="X2288" s="11">
        <v>1.0720000000000001</v>
      </c>
      <c r="Y2288" s="11">
        <v>0.77100000000000002</v>
      </c>
      <c r="Z2288" s="11">
        <v>0.182</v>
      </c>
      <c r="AA2288" s="11">
        <v>4.2000000000000003E-2</v>
      </c>
      <c r="AB2288" s="11">
        <v>4.0000000000000001E-3</v>
      </c>
      <c r="AC2288" s="11">
        <v>0</v>
      </c>
    </row>
    <row r="2289" spans="1:29" ht="11.5">
      <c r="A2289" s="15">
        <v>2272</v>
      </c>
      <c r="B2289" s="13" t="s">
        <v>1059</v>
      </c>
      <c r="C2289" s="14" t="s">
        <v>1219</v>
      </c>
      <c r="D2289" s="12"/>
      <c r="E2289" s="12">
        <v>52</v>
      </c>
      <c r="F2289" s="13" t="s">
        <v>1110</v>
      </c>
      <c r="G2289" s="12">
        <v>915</v>
      </c>
      <c r="H2289" s="12">
        <v>1980</v>
      </c>
      <c r="I2289" s="11">
        <v>11.144</v>
      </c>
      <c r="J2289" s="11">
        <v>13.246</v>
      </c>
      <c r="K2289" s="11">
        <v>13.436</v>
      </c>
      <c r="L2289" s="11">
        <v>14.178000000000001</v>
      </c>
      <c r="M2289" s="11">
        <v>12.864000000000001</v>
      </c>
      <c r="N2289" s="11">
        <v>10.398999999999999</v>
      </c>
      <c r="O2289" s="11">
        <v>8.0340000000000007</v>
      </c>
      <c r="P2289" s="11">
        <v>5.1859999999999999</v>
      </c>
      <c r="Q2289" s="11">
        <v>4.5460000000000003</v>
      </c>
      <c r="R2289" s="11">
        <v>4.0119999999999996</v>
      </c>
      <c r="S2289" s="11">
        <v>4.22</v>
      </c>
      <c r="T2289" s="11">
        <v>3.8050000000000002</v>
      </c>
      <c r="U2289" s="11">
        <v>3.9609999999999999</v>
      </c>
      <c r="V2289" s="11">
        <v>3.9620000000000002</v>
      </c>
      <c r="W2289" s="11">
        <v>3.294</v>
      </c>
      <c r="X2289" s="11">
        <v>2.161</v>
      </c>
      <c r="Y2289" s="11">
        <v>0.83599999999999997</v>
      </c>
      <c r="Z2289" s="11">
        <v>0.35499999999999998</v>
      </c>
      <c r="AA2289" s="11">
        <v>5.8000000000000003E-2</v>
      </c>
      <c r="AB2289" s="11">
        <v>8.0000000000000002E-3</v>
      </c>
      <c r="AC2289" s="11">
        <v>0</v>
      </c>
    </row>
    <row r="2290" spans="1:29" ht="11.5">
      <c r="A2290" s="15">
        <v>2273</v>
      </c>
      <c r="B2290" s="13" t="s">
        <v>1059</v>
      </c>
      <c r="C2290" s="14" t="s">
        <v>1219</v>
      </c>
      <c r="D2290" s="12"/>
      <c r="E2290" s="12">
        <v>52</v>
      </c>
      <c r="F2290" s="13" t="s">
        <v>1110</v>
      </c>
      <c r="G2290" s="12">
        <v>915</v>
      </c>
      <c r="H2290" s="12">
        <v>1985</v>
      </c>
      <c r="I2290" s="11">
        <v>10.706</v>
      </c>
      <c r="J2290" s="11">
        <v>10.968999999999999</v>
      </c>
      <c r="K2290" s="11">
        <v>12.994999999999999</v>
      </c>
      <c r="L2290" s="11">
        <v>13.01</v>
      </c>
      <c r="M2290" s="11">
        <v>13.673999999999999</v>
      </c>
      <c r="N2290" s="11">
        <v>12.362</v>
      </c>
      <c r="O2290" s="11">
        <v>9.9580000000000002</v>
      </c>
      <c r="P2290" s="11">
        <v>7.702</v>
      </c>
      <c r="Q2290" s="11">
        <v>4.9370000000000003</v>
      </c>
      <c r="R2290" s="11">
        <v>4.3419999999999996</v>
      </c>
      <c r="S2290" s="11">
        <v>3.79</v>
      </c>
      <c r="T2290" s="11">
        <v>3.9279999999999999</v>
      </c>
      <c r="U2290" s="11">
        <v>3.4340000000000002</v>
      </c>
      <c r="V2290" s="11">
        <v>3.3959999999999999</v>
      </c>
      <c r="W2290" s="11">
        <v>3.1560000000000001</v>
      </c>
      <c r="X2290" s="11">
        <v>2.3220000000000001</v>
      </c>
      <c r="Y2290" s="11">
        <v>1.163</v>
      </c>
      <c r="Z2290" s="11">
        <v>0.39800000000000002</v>
      </c>
      <c r="AA2290" s="11">
        <v>0.115</v>
      </c>
      <c r="AB2290" s="11">
        <v>1.0999999999999999E-2</v>
      </c>
      <c r="AC2290" s="11">
        <v>1E-3</v>
      </c>
    </row>
    <row r="2291" spans="1:29" ht="11.5">
      <c r="A2291" s="15">
        <v>2274</v>
      </c>
      <c r="B2291" s="13" t="s">
        <v>1059</v>
      </c>
      <c r="C2291" s="14" t="s">
        <v>1219</v>
      </c>
      <c r="D2291" s="12"/>
      <c r="E2291" s="12">
        <v>52</v>
      </c>
      <c r="F2291" s="13" t="s">
        <v>1110</v>
      </c>
      <c r="G2291" s="12">
        <v>915</v>
      </c>
      <c r="H2291" s="12">
        <v>1990</v>
      </c>
      <c r="I2291" s="11">
        <v>10.413</v>
      </c>
      <c r="J2291" s="11">
        <v>10.62</v>
      </c>
      <c r="K2291" s="11">
        <v>10.782999999999999</v>
      </c>
      <c r="L2291" s="11">
        <v>12.747999999999999</v>
      </c>
      <c r="M2291" s="11">
        <v>12.585000000000001</v>
      </c>
      <c r="N2291" s="11">
        <v>13.172000000000001</v>
      </c>
      <c r="O2291" s="11">
        <v>11.86</v>
      </c>
      <c r="P2291" s="11">
        <v>9.516</v>
      </c>
      <c r="Q2291" s="11">
        <v>7.3710000000000004</v>
      </c>
      <c r="R2291" s="11">
        <v>4.6870000000000003</v>
      </c>
      <c r="S2291" s="11">
        <v>4.1319999999999997</v>
      </c>
      <c r="T2291" s="11">
        <v>3.573</v>
      </c>
      <c r="U2291" s="11">
        <v>3.6360000000000001</v>
      </c>
      <c r="V2291" s="11">
        <v>3.06</v>
      </c>
      <c r="W2291" s="11">
        <v>2.831</v>
      </c>
      <c r="X2291" s="11">
        <v>2.351</v>
      </c>
      <c r="Y2291" s="11">
        <v>1.4079999999999999</v>
      </c>
      <c r="Z2291" s="11">
        <v>0.61299999999999999</v>
      </c>
      <c r="AA2291" s="11">
        <v>0.14899999999999999</v>
      </c>
      <c r="AB2291" s="11">
        <v>2.9000000000000001E-2</v>
      </c>
      <c r="AC2291" s="11">
        <v>2E-3</v>
      </c>
    </row>
    <row r="2292" spans="1:29" ht="11.5">
      <c r="A2292" s="15">
        <v>2275</v>
      </c>
      <c r="B2292" s="13" t="s">
        <v>1059</v>
      </c>
      <c r="C2292" s="14" t="s">
        <v>1219</v>
      </c>
      <c r="D2292" s="12"/>
      <c r="E2292" s="12">
        <v>52</v>
      </c>
      <c r="F2292" s="13" t="s">
        <v>1110</v>
      </c>
      <c r="G2292" s="12">
        <v>915</v>
      </c>
      <c r="H2292" s="12">
        <v>1995</v>
      </c>
      <c r="I2292" s="11">
        <v>9.9670000000000005</v>
      </c>
      <c r="J2292" s="11">
        <v>10.32</v>
      </c>
      <c r="K2292" s="11">
        <v>10.422000000000001</v>
      </c>
      <c r="L2292" s="11">
        <v>10.294</v>
      </c>
      <c r="M2292" s="11">
        <v>11.666</v>
      </c>
      <c r="N2292" s="11">
        <v>11.488</v>
      </c>
      <c r="O2292" s="11">
        <v>12.057</v>
      </c>
      <c r="P2292" s="11">
        <v>11.069000000000001</v>
      </c>
      <c r="Q2292" s="11">
        <v>9.077</v>
      </c>
      <c r="R2292" s="11">
        <v>7.3040000000000003</v>
      </c>
      <c r="S2292" s="11">
        <v>4.6909999999999998</v>
      </c>
      <c r="T2292" s="11">
        <v>4.2030000000000003</v>
      </c>
      <c r="U2292" s="11">
        <v>3.7509999999999999</v>
      </c>
      <c r="V2292" s="11">
        <v>3.5470000000000002</v>
      </c>
      <c r="W2292" s="11">
        <v>2.774</v>
      </c>
      <c r="X2292" s="11">
        <v>2.3220000000000001</v>
      </c>
      <c r="Y2292" s="11">
        <v>1.825</v>
      </c>
      <c r="Z2292" s="11">
        <v>0.84299999999999997</v>
      </c>
      <c r="AA2292" s="11">
        <v>0.28100000000000003</v>
      </c>
      <c r="AB2292" s="11">
        <v>4.9000000000000002E-2</v>
      </c>
      <c r="AC2292" s="11">
        <v>6.0000000000000001E-3</v>
      </c>
    </row>
    <row r="2293" spans="1:29" ht="11.5">
      <c r="A2293" s="15">
        <v>2276</v>
      </c>
      <c r="B2293" s="13" t="s">
        <v>1059</v>
      </c>
      <c r="C2293" s="14" t="s">
        <v>1219</v>
      </c>
      <c r="D2293" s="12"/>
      <c r="E2293" s="12">
        <v>52</v>
      </c>
      <c r="F2293" s="13" t="s">
        <v>1110</v>
      </c>
      <c r="G2293" s="12">
        <v>915</v>
      </c>
      <c r="H2293" s="12">
        <v>2000</v>
      </c>
      <c r="I2293" s="11">
        <v>9.51</v>
      </c>
      <c r="J2293" s="11">
        <v>10.285</v>
      </c>
      <c r="K2293" s="11">
        <v>10.218</v>
      </c>
      <c r="L2293" s="11">
        <v>10.228999999999999</v>
      </c>
      <c r="M2293" s="11">
        <v>9.8059999999999992</v>
      </c>
      <c r="N2293" s="11">
        <v>10.582000000000001</v>
      </c>
      <c r="O2293" s="11">
        <v>10.388999999999999</v>
      </c>
      <c r="P2293" s="11">
        <v>10.941000000000001</v>
      </c>
      <c r="Q2293" s="11">
        <v>10.278</v>
      </c>
      <c r="R2293" s="11">
        <v>8.6340000000000003</v>
      </c>
      <c r="S2293" s="11">
        <v>7.1529999999999996</v>
      </c>
      <c r="T2293" s="11">
        <v>4.6909999999999998</v>
      </c>
      <c r="U2293" s="11">
        <v>4.274</v>
      </c>
      <c r="V2293" s="11">
        <v>3.9289999999999998</v>
      </c>
      <c r="W2293" s="11">
        <v>3.4540000000000002</v>
      </c>
      <c r="X2293" s="11">
        <v>2.492</v>
      </c>
      <c r="Y2293" s="11">
        <v>1.835</v>
      </c>
      <c r="Z2293" s="11">
        <v>1.1919999999999999</v>
      </c>
      <c r="AA2293" s="11">
        <v>0.438</v>
      </c>
      <c r="AB2293" s="11">
        <v>0.108</v>
      </c>
      <c r="AC2293" s="11">
        <v>1.4E-2</v>
      </c>
    </row>
    <row r="2294" spans="1:29" ht="11.5">
      <c r="A2294" s="15">
        <v>2277</v>
      </c>
      <c r="B2294" s="13" t="s">
        <v>1059</v>
      </c>
      <c r="C2294" s="14" t="s">
        <v>1219</v>
      </c>
      <c r="D2294" s="12"/>
      <c r="E2294" s="12">
        <v>52</v>
      </c>
      <c r="F2294" s="13" t="s">
        <v>1110</v>
      </c>
      <c r="G2294" s="12">
        <v>915</v>
      </c>
      <c r="H2294" s="12">
        <v>2005</v>
      </c>
      <c r="I2294" s="11">
        <v>9.2539999999999996</v>
      </c>
      <c r="J2294" s="11">
        <v>9.6389999999999993</v>
      </c>
      <c r="K2294" s="11">
        <v>9.9280000000000008</v>
      </c>
      <c r="L2294" s="11">
        <v>9.6959999999999997</v>
      </c>
      <c r="M2294" s="11">
        <v>9.8279999999999994</v>
      </c>
      <c r="N2294" s="11">
        <v>9.6020000000000003</v>
      </c>
      <c r="O2294" s="11">
        <v>10.295</v>
      </c>
      <c r="P2294" s="11">
        <v>10.087999999999999</v>
      </c>
      <c r="Q2294" s="11">
        <v>10.53</v>
      </c>
      <c r="R2294" s="11">
        <v>9.8680000000000003</v>
      </c>
      <c r="S2294" s="11">
        <v>8.2780000000000005</v>
      </c>
      <c r="T2294" s="11">
        <v>6.7969999999999997</v>
      </c>
      <c r="U2294" s="11">
        <v>4.6020000000000003</v>
      </c>
      <c r="V2294" s="11">
        <v>4.0490000000000004</v>
      </c>
      <c r="W2294" s="11">
        <v>3.403</v>
      </c>
      <c r="X2294" s="11">
        <v>2.726</v>
      </c>
      <c r="Y2294" s="11">
        <v>1.9630000000000001</v>
      </c>
      <c r="Z2294" s="11">
        <v>1.238</v>
      </c>
      <c r="AA2294" s="11">
        <v>0.64800000000000002</v>
      </c>
      <c r="AB2294" s="11">
        <v>0.18099999999999999</v>
      </c>
      <c r="AC2294" s="11">
        <v>3.3000000000000002E-2</v>
      </c>
    </row>
    <row r="2295" spans="1:29" ht="11.5">
      <c r="A2295" s="15">
        <v>2278</v>
      </c>
      <c r="B2295" s="13" t="s">
        <v>1059</v>
      </c>
      <c r="C2295" s="14" t="s">
        <v>1219</v>
      </c>
      <c r="D2295" s="12"/>
      <c r="E2295" s="12">
        <v>52</v>
      </c>
      <c r="F2295" s="13" t="s">
        <v>1110</v>
      </c>
      <c r="G2295" s="12">
        <v>915</v>
      </c>
      <c r="H2295" s="12">
        <v>2010</v>
      </c>
      <c r="I2295" s="11">
        <v>8.9640000000000004</v>
      </c>
      <c r="J2295" s="11">
        <v>9.81</v>
      </c>
      <c r="K2295" s="11">
        <v>9.6660000000000004</v>
      </c>
      <c r="L2295" s="11">
        <v>9.5749999999999993</v>
      </c>
      <c r="M2295" s="11">
        <v>9.1709999999999994</v>
      </c>
      <c r="N2295" s="11">
        <v>9.4290000000000003</v>
      </c>
      <c r="O2295" s="11">
        <v>9.3979999999999997</v>
      </c>
      <c r="P2295" s="11">
        <v>10.007</v>
      </c>
      <c r="Q2295" s="11">
        <v>9.7889999999999997</v>
      </c>
      <c r="R2295" s="11">
        <v>10.118</v>
      </c>
      <c r="S2295" s="11">
        <v>9.4589999999999996</v>
      </c>
      <c r="T2295" s="11">
        <v>7.9029999999999996</v>
      </c>
      <c r="U2295" s="11">
        <v>6.4359999999999999</v>
      </c>
      <c r="V2295" s="11">
        <v>4.516</v>
      </c>
      <c r="W2295" s="11">
        <v>3.8239999999999998</v>
      </c>
      <c r="X2295" s="11">
        <v>2.8809999999999998</v>
      </c>
      <c r="Y2295" s="11">
        <v>2.1320000000000001</v>
      </c>
      <c r="Z2295" s="11">
        <v>1.32</v>
      </c>
      <c r="AA2295" s="11">
        <v>0.66600000000000004</v>
      </c>
      <c r="AB2295" s="11">
        <v>0.26400000000000001</v>
      </c>
      <c r="AC2295" s="11">
        <v>5.8000000000000003E-2</v>
      </c>
    </row>
    <row r="2296" spans="1:29" ht="11.5">
      <c r="A2296" s="15">
        <v>2279</v>
      </c>
      <c r="B2296" s="13" t="s">
        <v>1059</v>
      </c>
      <c r="C2296" s="14" t="s">
        <v>1219</v>
      </c>
      <c r="D2296" s="12"/>
      <c r="E2296" s="12">
        <v>52</v>
      </c>
      <c r="F2296" s="13" t="s">
        <v>1110</v>
      </c>
      <c r="G2296" s="12">
        <v>915</v>
      </c>
      <c r="H2296" s="12">
        <v>2015</v>
      </c>
      <c r="I2296" s="11">
        <v>7.8959999999999999</v>
      </c>
      <c r="J2296" s="11">
        <v>8.9380000000000006</v>
      </c>
      <c r="K2296" s="11">
        <v>9.7919999999999998</v>
      </c>
      <c r="L2296" s="11">
        <v>9.6210000000000004</v>
      </c>
      <c r="M2296" s="11">
        <v>9.49</v>
      </c>
      <c r="N2296" s="11">
        <v>9.0879999999999992</v>
      </c>
      <c r="O2296" s="11">
        <v>9.3520000000000003</v>
      </c>
      <c r="P2296" s="11">
        <v>9.3179999999999996</v>
      </c>
      <c r="Q2296" s="11">
        <v>9.9</v>
      </c>
      <c r="R2296" s="11">
        <v>9.6329999999999991</v>
      </c>
      <c r="S2296" s="11">
        <v>9.859</v>
      </c>
      <c r="T2296" s="11">
        <v>9.0549999999999997</v>
      </c>
      <c r="U2296" s="11">
        <v>7.4379999999999997</v>
      </c>
      <c r="V2296" s="11">
        <v>5.9950000000000001</v>
      </c>
      <c r="W2296" s="11">
        <v>4.1219999999999999</v>
      </c>
      <c r="X2296" s="11">
        <v>3.3090000000000002</v>
      </c>
      <c r="Y2296" s="11">
        <v>2.2549999999999999</v>
      </c>
      <c r="Z2296" s="11">
        <v>1.4279999999999999</v>
      </c>
      <c r="AA2296" s="11">
        <v>0.70699999999999996</v>
      </c>
      <c r="AB2296" s="11">
        <v>0.26700000000000002</v>
      </c>
      <c r="AC2296" s="11">
        <v>8.5000000000000006E-2</v>
      </c>
    </row>
    <row r="2297" spans="1:29" ht="11.5">
      <c r="A2297" s="15">
        <v>2280</v>
      </c>
      <c r="B2297" s="13" t="s">
        <v>1059</v>
      </c>
      <c r="C2297" s="14" t="s">
        <v>1219</v>
      </c>
      <c r="D2297" s="12"/>
      <c r="E2297" s="12">
        <v>52</v>
      </c>
      <c r="F2297" s="13" t="s">
        <v>1110</v>
      </c>
      <c r="G2297" s="12">
        <v>915</v>
      </c>
      <c r="H2297" s="12">
        <v>2020</v>
      </c>
      <c r="I2297" s="11">
        <v>7.6859999999999999</v>
      </c>
      <c r="J2297" s="11">
        <v>7.875</v>
      </c>
      <c r="K2297" s="11">
        <v>8.923</v>
      </c>
      <c r="L2297" s="11">
        <v>9.7469999999999999</v>
      </c>
      <c r="M2297" s="11">
        <v>9.5389999999999997</v>
      </c>
      <c r="N2297" s="11">
        <v>9.407</v>
      </c>
      <c r="O2297" s="11">
        <v>9.0150000000000006</v>
      </c>
      <c r="P2297" s="11">
        <v>9.2739999999999991</v>
      </c>
      <c r="Q2297" s="11">
        <v>9.2200000000000006</v>
      </c>
      <c r="R2297" s="11">
        <v>9.7479999999999993</v>
      </c>
      <c r="S2297" s="11">
        <v>9.3940000000000001</v>
      </c>
      <c r="T2297" s="11">
        <v>9.4529999999999994</v>
      </c>
      <c r="U2297" s="11">
        <v>8.5399999999999991</v>
      </c>
      <c r="V2297" s="11">
        <v>6.94</v>
      </c>
      <c r="W2297" s="11">
        <v>5.4820000000000002</v>
      </c>
      <c r="X2297" s="11">
        <v>3.5760000000000001</v>
      </c>
      <c r="Y2297" s="11">
        <v>2.601</v>
      </c>
      <c r="Z2297" s="11">
        <v>1.518</v>
      </c>
      <c r="AA2297" s="11">
        <v>0.76900000000000002</v>
      </c>
      <c r="AB2297" s="11">
        <v>0.28399999999999997</v>
      </c>
      <c r="AC2297" s="11">
        <v>9.2999999999999999E-2</v>
      </c>
    </row>
    <row r="2298" spans="1:29" ht="11.5">
      <c r="A2298" s="15">
        <v>2281</v>
      </c>
      <c r="B2298" s="13" t="s">
        <v>1059</v>
      </c>
      <c r="C2298" s="14" t="s">
        <v>1220</v>
      </c>
      <c r="D2298" s="12"/>
      <c r="E2298" s="12">
        <v>192</v>
      </c>
      <c r="F2298" s="13" t="s">
        <v>1110</v>
      </c>
      <c r="G2298" s="12">
        <v>915</v>
      </c>
      <c r="H2298" s="12">
        <v>1950</v>
      </c>
      <c r="I2298" s="11">
        <v>397.27699999999999</v>
      </c>
      <c r="J2298" s="11">
        <v>364.70499999999998</v>
      </c>
      <c r="K2298" s="11">
        <v>335.09100000000001</v>
      </c>
      <c r="L2298" s="11">
        <v>287.95400000000001</v>
      </c>
      <c r="M2298" s="11">
        <v>254.60300000000001</v>
      </c>
      <c r="N2298" s="11">
        <v>224.691</v>
      </c>
      <c r="O2298" s="11">
        <v>208.64699999999999</v>
      </c>
      <c r="P2298" s="11">
        <v>198.398</v>
      </c>
      <c r="Q2298" s="11">
        <v>182.934</v>
      </c>
      <c r="R2298" s="11">
        <v>166.33</v>
      </c>
      <c r="S2298" s="11">
        <v>121.508</v>
      </c>
      <c r="T2298" s="11">
        <v>89.269000000000005</v>
      </c>
      <c r="U2298" s="11">
        <v>85.128</v>
      </c>
      <c r="V2298" s="11">
        <v>60.529000000000003</v>
      </c>
      <c r="W2298" s="11">
        <v>39.399000000000001</v>
      </c>
      <c r="X2298" s="11">
        <v>22.823</v>
      </c>
      <c r="Y2298" s="11">
        <v>11.662000000000001</v>
      </c>
      <c r="Z2298" s="11">
        <v>4.625</v>
      </c>
      <c r="AA2298" s="11">
        <v>1.2829999999999999</v>
      </c>
      <c r="AB2298" s="11">
        <v>0.23699999999999999</v>
      </c>
      <c r="AC2298" s="11">
        <v>3.1E-2</v>
      </c>
    </row>
    <row r="2299" spans="1:29" ht="11.5">
      <c r="A2299" s="15">
        <v>2282</v>
      </c>
      <c r="B2299" s="13" t="s">
        <v>1059</v>
      </c>
      <c r="C2299" s="14" t="s">
        <v>1220</v>
      </c>
      <c r="D2299" s="12"/>
      <c r="E2299" s="12">
        <v>192</v>
      </c>
      <c r="F2299" s="13" t="s">
        <v>1110</v>
      </c>
      <c r="G2299" s="12">
        <v>915</v>
      </c>
      <c r="H2299" s="12">
        <v>1955</v>
      </c>
      <c r="I2299" s="11">
        <v>453.01799999999997</v>
      </c>
      <c r="J2299" s="11">
        <v>384.53399999999999</v>
      </c>
      <c r="K2299" s="11">
        <v>360.65300000000002</v>
      </c>
      <c r="L2299" s="11">
        <v>330.28100000000001</v>
      </c>
      <c r="M2299" s="11">
        <v>281.69200000000001</v>
      </c>
      <c r="N2299" s="11">
        <v>247.916</v>
      </c>
      <c r="O2299" s="11">
        <v>218.191</v>
      </c>
      <c r="P2299" s="11">
        <v>201.81399999999999</v>
      </c>
      <c r="Q2299" s="11">
        <v>190.77799999999999</v>
      </c>
      <c r="R2299" s="11">
        <v>174.45699999999999</v>
      </c>
      <c r="S2299" s="11">
        <v>156.75899999999999</v>
      </c>
      <c r="T2299" s="11">
        <v>112.583</v>
      </c>
      <c r="U2299" s="11">
        <v>80.747</v>
      </c>
      <c r="V2299" s="11">
        <v>73.471000000000004</v>
      </c>
      <c r="W2299" s="11">
        <v>47.79</v>
      </c>
      <c r="X2299" s="11">
        <v>25.934999999999999</v>
      </c>
      <c r="Y2299" s="11">
        <v>11.411</v>
      </c>
      <c r="Z2299" s="11">
        <v>4.4909999999999997</v>
      </c>
      <c r="AA2299" s="11">
        <v>1.26</v>
      </c>
      <c r="AB2299" s="11">
        <v>0.24</v>
      </c>
      <c r="AC2299" s="11">
        <v>3.3000000000000002E-2</v>
      </c>
    </row>
    <row r="2300" spans="1:29" ht="11.5">
      <c r="A2300" s="15">
        <v>2283</v>
      </c>
      <c r="B2300" s="13" t="s">
        <v>1059</v>
      </c>
      <c r="C2300" s="14" t="s">
        <v>1220</v>
      </c>
      <c r="D2300" s="12"/>
      <c r="E2300" s="12">
        <v>192</v>
      </c>
      <c r="F2300" s="13" t="s">
        <v>1110</v>
      </c>
      <c r="G2300" s="12">
        <v>915</v>
      </c>
      <c r="H2300" s="12">
        <v>1960</v>
      </c>
      <c r="I2300" s="11">
        <v>452.87900000000002</v>
      </c>
      <c r="J2300" s="11">
        <v>441.23</v>
      </c>
      <c r="K2300" s="11">
        <v>380.12599999999998</v>
      </c>
      <c r="L2300" s="11">
        <v>354.65</v>
      </c>
      <c r="M2300" s="11">
        <v>322.53100000000001</v>
      </c>
      <c r="N2300" s="11">
        <v>273.85599999999999</v>
      </c>
      <c r="O2300" s="11">
        <v>240.32900000000001</v>
      </c>
      <c r="P2300" s="11">
        <v>210.70099999999999</v>
      </c>
      <c r="Q2300" s="11">
        <v>194.01300000000001</v>
      </c>
      <c r="R2300" s="11">
        <v>182.25800000000001</v>
      </c>
      <c r="S2300" s="11">
        <v>165.02500000000001</v>
      </c>
      <c r="T2300" s="11">
        <v>146.32599999999999</v>
      </c>
      <c r="U2300" s="11">
        <v>102.905</v>
      </c>
      <c r="V2300" s="11">
        <v>70.513000000000005</v>
      </c>
      <c r="W2300" s="11">
        <v>58.968000000000004</v>
      </c>
      <c r="X2300" s="11">
        <v>32.527999999999999</v>
      </c>
      <c r="Y2300" s="11">
        <v>13.619</v>
      </c>
      <c r="Z2300" s="11">
        <v>4.4870000000000001</v>
      </c>
      <c r="AA2300" s="11">
        <v>1.23</v>
      </c>
      <c r="AB2300" s="11">
        <v>0.23300000000000001</v>
      </c>
      <c r="AC2300" s="11">
        <v>3.3000000000000002E-2</v>
      </c>
    </row>
    <row r="2301" spans="1:29" ht="11.5">
      <c r="A2301" s="15">
        <v>2284</v>
      </c>
      <c r="B2301" s="13" t="s">
        <v>1059</v>
      </c>
      <c r="C2301" s="14" t="s">
        <v>1220</v>
      </c>
      <c r="D2301" s="12"/>
      <c r="E2301" s="12">
        <v>192</v>
      </c>
      <c r="F2301" s="13" t="s">
        <v>1110</v>
      </c>
      <c r="G2301" s="12">
        <v>915</v>
      </c>
      <c r="H2301" s="12">
        <v>1965</v>
      </c>
      <c r="I2301" s="11">
        <v>630.41999999999996</v>
      </c>
      <c r="J2301" s="11">
        <v>436.76499999999999</v>
      </c>
      <c r="K2301" s="11">
        <v>427.69299999999998</v>
      </c>
      <c r="L2301" s="11">
        <v>372.61599999999999</v>
      </c>
      <c r="M2301" s="11">
        <v>347.45699999999999</v>
      </c>
      <c r="N2301" s="11">
        <v>300.56400000000002</v>
      </c>
      <c r="O2301" s="11">
        <v>253.63</v>
      </c>
      <c r="P2301" s="11">
        <v>221.96899999999999</v>
      </c>
      <c r="Q2301" s="11">
        <v>197.44</v>
      </c>
      <c r="R2301" s="11">
        <v>185.36799999999999</v>
      </c>
      <c r="S2301" s="11">
        <v>172.685</v>
      </c>
      <c r="T2301" s="11">
        <v>154.202</v>
      </c>
      <c r="U2301" s="11">
        <v>135.06700000000001</v>
      </c>
      <c r="V2301" s="11">
        <v>90.858000000000004</v>
      </c>
      <c r="W2301" s="11">
        <v>57.47</v>
      </c>
      <c r="X2301" s="11">
        <v>41.396999999999998</v>
      </c>
      <c r="Y2301" s="11">
        <v>17.858000000000001</v>
      </c>
      <c r="Z2301" s="11">
        <v>5.4729999999999999</v>
      </c>
      <c r="AA2301" s="11">
        <v>1.238</v>
      </c>
      <c r="AB2301" s="11">
        <v>0.224</v>
      </c>
      <c r="AC2301" s="11">
        <v>3.1E-2</v>
      </c>
    </row>
    <row r="2302" spans="1:29" ht="11.5">
      <c r="A2302" s="15">
        <v>2285</v>
      </c>
      <c r="B2302" s="13" t="s">
        <v>1059</v>
      </c>
      <c r="C2302" s="14" t="s">
        <v>1220</v>
      </c>
      <c r="D2302" s="12"/>
      <c r="E2302" s="12">
        <v>192</v>
      </c>
      <c r="F2302" s="13" t="s">
        <v>1110</v>
      </c>
      <c r="G2302" s="12">
        <v>915</v>
      </c>
      <c r="H2302" s="12">
        <v>1970</v>
      </c>
      <c r="I2302" s="11">
        <v>610.79600000000005</v>
      </c>
      <c r="J2302" s="11">
        <v>603.11300000000006</v>
      </c>
      <c r="K2302" s="11">
        <v>410.16500000000002</v>
      </c>
      <c r="L2302" s="11">
        <v>400.01400000000001</v>
      </c>
      <c r="M2302" s="11">
        <v>358.37700000000001</v>
      </c>
      <c r="N2302" s="11">
        <v>333.57400000000001</v>
      </c>
      <c r="O2302" s="11">
        <v>282.423</v>
      </c>
      <c r="P2302" s="11">
        <v>237.648</v>
      </c>
      <c r="Q2302" s="11">
        <v>215.33500000000001</v>
      </c>
      <c r="R2302" s="11">
        <v>191.86199999999999</v>
      </c>
      <c r="S2302" s="11">
        <v>179.17699999999999</v>
      </c>
      <c r="T2302" s="11">
        <v>164.41800000000001</v>
      </c>
      <c r="U2302" s="11">
        <v>143.71799999999999</v>
      </c>
      <c r="V2302" s="11">
        <v>120.56</v>
      </c>
      <c r="W2302" s="11">
        <v>75.174000000000007</v>
      </c>
      <c r="X2302" s="11">
        <v>41.58</v>
      </c>
      <c r="Y2302" s="11">
        <v>23.710999999999999</v>
      </c>
      <c r="Z2302" s="11">
        <v>7.3369999999999997</v>
      </c>
      <c r="AA2302" s="11">
        <v>1.5229999999999999</v>
      </c>
      <c r="AB2302" s="11">
        <v>0.224</v>
      </c>
      <c r="AC2302" s="11">
        <v>2.9000000000000001E-2</v>
      </c>
    </row>
    <row r="2303" spans="1:29" ht="11.5">
      <c r="A2303" s="15">
        <v>2286</v>
      </c>
      <c r="B2303" s="13" t="s">
        <v>1059</v>
      </c>
      <c r="C2303" s="14" t="s">
        <v>1220</v>
      </c>
      <c r="D2303" s="12"/>
      <c r="E2303" s="12">
        <v>192</v>
      </c>
      <c r="F2303" s="13" t="s">
        <v>1110</v>
      </c>
      <c r="G2303" s="12">
        <v>915</v>
      </c>
      <c r="H2303" s="12">
        <v>1975</v>
      </c>
      <c r="I2303" s="11">
        <v>586.43100000000004</v>
      </c>
      <c r="J2303" s="11">
        <v>601.49099999999999</v>
      </c>
      <c r="K2303" s="11">
        <v>595.39300000000003</v>
      </c>
      <c r="L2303" s="11">
        <v>397.80700000000002</v>
      </c>
      <c r="M2303" s="11">
        <v>385.30599999999998</v>
      </c>
      <c r="N2303" s="11">
        <v>344.101</v>
      </c>
      <c r="O2303" s="11">
        <v>319.74099999999999</v>
      </c>
      <c r="P2303" s="11">
        <v>269.57400000000001</v>
      </c>
      <c r="Q2303" s="11">
        <v>226.006</v>
      </c>
      <c r="R2303" s="11">
        <v>204.29900000000001</v>
      </c>
      <c r="S2303" s="11">
        <v>181.06899999999999</v>
      </c>
      <c r="T2303" s="11">
        <v>168.74600000000001</v>
      </c>
      <c r="U2303" s="11">
        <v>153.75299999999999</v>
      </c>
      <c r="V2303" s="11">
        <v>128.97999999999999</v>
      </c>
      <c r="W2303" s="11">
        <v>101.33799999999999</v>
      </c>
      <c r="X2303" s="11">
        <v>56.634</v>
      </c>
      <c r="Y2303" s="11">
        <v>25.655000000000001</v>
      </c>
      <c r="Z2303" s="11">
        <v>10.743</v>
      </c>
      <c r="AA2303" s="11">
        <v>2.3149999999999999</v>
      </c>
      <c r="AB2303" s="11">
        <v>0.31900000000000001</v>
      </c>
      <c r="AC2303" s="11">
        <v>3.3000000000000002E-2</v>
      </c>
    </row>
    <row r="2304" spans="1:29" ht="11.5">
      <c r="A2304" s="15">
        <v>2287</v>
      </c>
      <c r="B2304" s="13" t="s">
        <v>1059</v>
      </c>
      <c r="C2304" s="14" t="s">
        <v>1220</v>
      </c>
      <c r="D2304" s="12"/>
      <c r="E2304" s="12">
        <v>192</v>
      </c>
      <c r="F2304" s="13" t="s">
        <v>1110</v>
      </c>
      <c r="G2304" s="12">
        <v>915</v>
      </c>
      <c r="H2304" s="12">
        <v>1980</v>
      </c>
      <c r="I2304" s="11">
        <v>415.47199999999998</v>
      </c>
      <c r="J2304" s="11">
        <v>579.00800000000004</v>
      </c>
      <c r="K2304" s="11">
        <v>595.00699999999995</v>
      </c>
      <c r="L2304" s="11">
        <v>584.39700000000005</v>
      </c>
      <c r="M2304" s="11">
        <v>385.53</v>
      </c>
      <c r="N2304" s="11">
        <v>373.11200000000002</v>
      </c>
      <c r="O2304" s="11">
        <v>332.43099999999998</v>
      </c>
      <c r="P2304" s="11">
        <v>308.59399999999999</v>
      </c>
      <c r="Q2304" s="11">
        <v>259.24700000000001</v>
      </c>
      <c r="R2304" s="11">
        <v>216.12</v>
      </c>
      <c r="S2304" s="11">
        <v>194.14400000000001</v>
      </c>
      <c r="T2304" s="11">
        <v>171.03700000000001</v>
      </c>
      <c r="U2304" s="11">
        <v>157.65799999999999</v>
      </c>
      <c r="V2304" s="11">
        <v>138.13800000000001</v>
      </c>
      <c r="W2304" s="11">
        <v>109.66200000000001</v>
      </c>
      <c r="X2304" s="11">
        <v>78.942999999999998</v>
      </c>
      <c r="Y2304" s="11">
        <v>37.691000000000003</v>
      </c>
      <c r="Z2304" s="11">
        <v>13.358000000000001</v>
      </c>
      <c r="AA2304" s="11">
        <v>4.1760000000000002</v>
      </c>
      <c r="AB2304" s="11">
        <v>0.64100000000000001</v>
      </c>
      <c r="AC2304" s="11">
        <v>6.3E-2</v>
      </c>
    </row>
    <row r="2305" spans="1:29" ht="11.5">
      <c r="A2305" s="15">
        <v>2288</v>
      </c>
      <c r="B2305" s="13" t="s">
        <v>1059</v>
      </c>
      <c r="C2305" s="14" t="s">
        <v>1220</v>
      </c>
      <c r="D2305" s="12"/>
      <c r="E2305" s="12">
        <v>192</v>
      </c>
      <c r="F2305" s="13" t="s">
        <v>1110</v>
      </c>
      <c r="G2305" s="12">
        <v>915</v>
      </c>
      <c r="H2305" s="12">
        <v>1985</v>
      </c>
      <c r="I2305" s="11">
        <v>402.56799999999998</v>
      </c>
      <c r="J2305" s="11">
        <v>405.30799999999999</v>
      </c>
      <c r="K2305" s="11">
        <v>569.07899999999995</v>
      </c>
      <c r="L2305" s="11">
        <v>577.18399999999997</v>
      </c>
      <c r="M2305" s="11">
        <v>562.50900000000001</v>
      </c>
      <c r="N2305" s="11">
        <v>365.18400000000003</v>
      </c>
      <c r="O2305" s="11">
        <v>353.73500000000001</v>
      </c>
      <c r="P2305" s="11">
        <v>314.67099999999999</v>
      </c>
      <c r="Q2305" s="11">
        <v>292.428</v>
      </c>
      <c r="R2305" s="11">
        <v>244.441</v>
      </c>
      <c r="S2305" s="11">
        <v>202.334</v>
      </c>
      <c r="T2305" s="11">
        <v>181.881</v>
      </c>
      <c r="U2305" s="11">
        <v>160.22</v>
      </c>
      <c r="V2305" s="11">
        <v>142.5</v>
      </c>
      <c r="W2305" s="11">
        <v>118.408</v>
      </c>
      <c r="X2305" s="11">
        <v>86.391999999999996</v>
      </c>
      <c r="Y2305" s="11">
        <v>53.49</v>
      </c>
      <c r="Z2305" s="11">
        <v>20.12</v>
      </c>
      <c r="AA2305" s="11">
        <v>5.359</v>
      </c>
      <c r="AB2305" s="11">
        <v>1.2</v>
      </c>
      <c r="AC2305" s="11">
        <v>0.13100000000000001</v>
      </c>
    </row>
    <row r="2306" spans="1:29" ht="11.5">
      <c r="A2306" s="15">
        <v>2289</v>
      </c>
      <c r="B2306" s="13" t="s">
        <v>1059</v>
      </c>
      <c r="C2306" s="14" t="s">
        <v>1220</v>
      </c>
      <c r="D2306" s="12"/>
      <c r="E2306" s="12">
        <v>192</v>
      </c>
      <c r="F2306" s="13" t="s">
        <v>1110</v>
      </c>
      <c r="G2306" s="12">
        <v>915</v>
      </c>
      <c r="H2306" s="12">
        <v>1990</v>
      </c>
      <c r="I2306" s="11">
        <v>461.39</v>
      </c>
      <c r="J2306" s="11">
        <v>399.358</v>
      </c>
      <c r="K2306" s="11">
        <v>402.60899999999998</v>
      </c>
      <c r="L2306" s="11">
        <v>563.63900000000001</v>
      </c>
      <c r="M2306" s="11">
        <v>569.73400000000004</v>
      </c>
      <c r="N2306" s="11">
        <v>554.72</v>
      </c>
      <c r="O2306" s="11">
        <v>358.87599999999998</v>
      </c>
      <c r="P2306" s="11">
        <v>347.435</v>
      </c>
      <c r="Q2306" s="11">
        <v>308.22300000000001</v>
      </c>
      <c r="R2306" s="11">
        <v>285.01600000000002</v>
      </c>
      <c r="S2306" s="11">
        <v>236.13499999999999</v>
      </c>
      <c r="T2306" s="11">
        <v>193.13200000000001</v>
      </c>
      <c r="U2306" s="11">
        <v>170.321</v>
      </c>
      <c r="V2306" s="11">
        <v>144.64500000000001</v>
      </c>
      <c r="W2306" s="11">
        <v>121.941</v>
      </c>
      <c r="X2306" s="11">
        <v>93.063000000000002</v>
      </c>
      <c r="Y2306" s="11">
        <v>58.454999999999998</v>
      </c>
      <c r="Z2306" s="11">
        <v>28.655999999999999</v>
      </c>
      <c r="AA2306" s="11">
        <v>8.1479999999999997</v>
      </c>
      <c r="AB2306" s="11">
        <v>1.5649999999999999</v>
      </c>
      <c r="AC2306" s="11">
        <v>0.254</v>
      </c>
    </row>
    <row r="2307" spans="1:29" ht="11.5">
      <c r="A2307" s="15">
        <v>2290</v>
      </c>
      <c r="B2307" s="13" t="s">
        <v>1059</v>
      </c>
      <c r="C2307" s="14" t="s">
        <v>1220</v>
      </c>
      <c r="D2307" s="12"/>
      <c r="E2307" s="12">
        <v>192</v>
      </c>
      <c r="F2307" s="13" t="s">
        <v>1110</v>
      </c>
      <c r="G2307" s="12">
        <v>915</v>
      </c>
      <c r="H2307" s="12">
        <v>1995</v>
      </c>
      <c r="I2307" s="11">
        <v>401.46899999999999</v>
      </c>
      <c r="J2307" s="11">
        <v>455.86799999999999</v>
      </c>
      <c r="K2307" s="11">
        <v>389.35599999999999</v>
      </c>
      <c r="L2307" s="11">
        <v>392.13799999999998</v>
      </c>
      <c r="M2307" s="11">
        <v>550.67600000000004</v>
      </c>
      <c r="N2307" s="11">
        <v>556.476</v>
      </c>
      <c r="O2307" s="11">
        <v>543.346</v>
      </c>
      <c r="P2307" s="11">
        <v>351.87400000000002</v>
      </c>
      <c r="Q2307" s="11">
        <v>341.31799999999998</v>
      </c>
      <c r="R2307" s="11">
        <v>301.20100000000002</v>
      </c>
      <c r="S2307" s="11">
        <v>276.25599999999997</v>
      </c>
      <c r="T2307" s="11">
        <v>225.803</v>
      </c>
      <c r="U2307" s="11">
        <v>180.46899999999999</v>
      </c>
      <c r="V2307" s="11">
        <v>153.41499999999999</v>
      </c>
      <c r="W2307" s="11">
        <v>123.5</v>
      </c>
      <c r="X2307" s="11">
        <v>95.611000000000004</v>
      </c>
      <c r="Y2307" s="11">
        <v>62.847999999999999</v>
      </c>
      <c r="Z2307" s="11">
        <v>31.376000000000001</v>
      </c>
      <c r="AA2307" s="11">
        <v>11.68</v>
      </c>
      <c r="AB2307" s="11">
        <v>2.4060000000000001</v>
      </c>
      <c r="AC2307" s="11">
        <v>0.35299999999999998</v>
      </c>
    </row>
    <row r="2308" spans="1:29" ht="11.5">
      <c r="A2308" s="15">
        <v>2291</v>
      </c>
      <c r="B2308" s="13" t="s">
        <v>1059</v>
      </c>
      <c r="C2308" s="14" t="s">
        <v>1220</v>
      </c>
      <c r="D2308" s="12"/>
      <c r="E2308" s="12">
        <v>192</v>
      </c>
      <c r="F2308" s="13" t="s">
        <v>1110</v>
      </c>
      <c r="G2308" s="12">
        <v>915</v>
      </c>
      <c r="H2308" s="12">
        <v>2000</v>
      </c>
      <c r="I2308" s="11">
        <v>384.49799999999999</v>
      </c>
      <c r="J2308" s="11">
        <v>397.04700000000003</v>
      </c>
      <c r="K2308" s="11">
        <v>448.245</v>
      </c>
      <c r="L2308" s="11">
        <v>379.07100000000003</v>
      </c>
      <c r="M2308" s="11">
        <v>377.339</v>
      </c>
      <c r="N2308" s="11">
        <v>535.65599999999995</v>
      </c>
      <c r="O2308" s="11">
        <v>543.404</v>
      </c>
      <c r="P2308" s="11">
        <v>531.27599999999995</v>
      </c>
      <c r="Q2308" s="11">
        <v>341.97300000000001</v>
      </c>
      <c r="R2308" s="11">
        <v>330.91300000000001</v>
      </c>
      <c r="S2308" s="11">
        <v>290.33199999999999</v>
      </c>
      <c r="T2308" s="11">
        <v>263.517</v>
      </c>
      <c r="U2308" s="11">
        <v>211.376</v>
      </c>
      <c r="V2308" s="11">
        <v>163.65700000000001</v>
      </c>
      <c r="W2308" s="11">
        <v>132.38900000000001</v>
      </c>
      <c r="X2308" s="11">
        <v>98.471999999999994</v>
      </c>
      <c r="Y2308" s="11">
        <v>66.11</v>
      </c>
      <c r="Z2308" s="11">
        <v>34.601999999999997</v>
      </c>
      <c r="AA2308" s="11">
        <v>13.137</v>
      </c>
      <c r="AB2308" s="11">
        <v>3.5379999999999998</v>
      </c>
      <c r="AC2308" s="11">
        <v>0.54600000000000004</v>
      </c>
    </row>
    <row r="2309" spans="1:29" ht="11.5">
      <c r="A2309" s="15">
        <v>2292</v>
      </c>
      <c r="B2309" s="13" t="s">
        <v>1059</v>
      </c>
      <c r="C2309" s="14" t="s">
        <v>1220</v>
      </c>
      <c r="D2309" s="12"/>
      <c r="E2309" s="12">
        <v>192</v>
      </c>
      <c r="F2309" s="13" t="s">
        <v>1110</v>
      </c>
      <c r="G2309" s="12">
        <v>915</v>
      </c>
      <c r="H2309" s="12">
        <v>2005</v>
      </c>
      <c r="I2309" s="11">
        <v>345.798</v>
      </c>
      <c r="J2309" s="11">
        <v>380.084</v>
      </c>
      <c r="K2309" s="11">
        <v>386.97</v>
      </c>
      <c r="L2309" s="11">
        <v>437.18099999999998</v>
      </c>
      <c r="M2309" s="11">
        <v>369.37099999999998</v>
      </c>
      <c r="N2309" s="11">
        <v>367.49799999999999</v>
      </c>
      <c r="O2309" s="11">
        <v>524.23699999999997</v>
      </c>
      <c r="P2309" s="11">
        <v>532.31799999999998</v>
      </c>
      <c r="Q2309" s="11">
        <v>519.69299999999998</v>
      </c>
      <c r="R2309" s="11">
        <v>333.52100000000002</v>
      </c>
      <c r="S2309" s="11">
        <v>320.65600000000001</v>
      </c>
      <c r="T2309" s="11">
        <v>278.16000000000003</v>
      </c>
      <c r="U2309" s="11">
        <v>248.12299999999999</v>
      </c>
      <c r="V2309" s="11">
        <v>193.38800000000001</v>
      </c>
      <c r="W2309" s="11">
        <v>142.72900000000001</v>
      </c>
      <c r="X2309" s="11">
        <v>106.94199999999999</v>
      </c>
      <c r="Y2309" s="11">
        <v>69.415000000000006</v>
      </c>
      <c r="Z2309" s="11">
        <v>37.284999999999997</v>
      </c>
      <c r="AA2309" s="11">
        <v>14.907</v>
      </c>
      <c r="AB2309" s="11">
        <v>4.1059999999999999</v>
      </c>
      <c r="AC2309" s="11">
        <v>0.83299999999999996</v>
      </c>
    </row>
    <row r="2310" spans="1:29" ht="11.5">
      <c r="A2310" s="15">
        <v>2293</v>
      </c>
      <c r="B2310" s="13" t="s">
        <v>1059</v>
      </c>
      <c r="C2310" s="14" t="s">
        <v>1220</v>
      </c>
      <c r="D2310" s="12"/>
      <c r="E2310" s="12">
        <v>192</v>
      </c>
      <c r="F2310" s="13" t="s">
        <v>1110</v>
      </c>
      <c r="G2310" s="12">
        <v>915</v>
      </c>
      <c r="H2310" s="12">
        <v>2010</v>
      </c>
      <c r="I2310" s="11">
        <v>313.31900000000002</v>
      </c>
      <c r="J2310" s="11">
        <v>338.279</v>
      </c>
      <c r="K2310" s="11">
        <v>372.08199999999999</v>
      </c>
      <c r="L2310" s="11">
        <v>382.995</v>
      </c>
      <c r="M2310" s="11">
        <v>433.71</v>
      </c>
      <c r="N2310" s="11">
        <v>362.88600000000002</v>
      </c>
      <c r="O2310" s="11">
        <v>332.68599999999998</v>
      </c>
      <c r="P2310" s="11">
        <v>494.39</v>
      </c>
      <c r="Q2310" s="11">
        <v>510.20499999999998</v>
      </c>
      <c r="R2310" s="11">
        <v>500.315</v>
      </c>
      <c r="S2310" s="11">
        <v>321.14499999999998</v>
      </c>
      <c r="T2310" s="11">
        <v>307.57</v>
      </c>
      <c r="U2310" s="11">
        <v>261.95</v>
      </c>
      <c r="V2310" s="11">
        <v>226.56399999999999</v>
      </c>
      <c r="W2310" s="11">
        <v>168.68299999999999</v>
      </c>
      <c r="X2310" s="11">
        <v>115.90300000000001</v>
      </c>
      <c r="Y2310" s="11">
        <v>76.477999999999994</v>
      </c>
      <c r="Z2310" s="11">
        <v>41.18</v>
      </c>
      <c r="AA2310" s="11">
        <v>17.381</v>
      </c>
      <c r="AB2310" s="11">
        <v>5.093</v>
      </c>
      <c r="AC2310" s="11">
        <v>0.80400000000000005</v>
      </c>
    </row>
    <row r="2311" spans="1:29" ht="11.5">
      <c r="A2311" s="15">
        <v>2294</v>
      </c>
      <c r="B2311" s="13" t="s">
        <v>1059</v>
      </c>
      <c r="C2311" s="14" t="s">
        <v>1220</v>
      </c>
      <c r="D2311" s="12"/>
      <c r="E2311" s="12">
        <v>192</v>
      </c>
      <c r="F2311" s="13" t="s">
        <v>1110</v>
      </c>
      <c r="G2311" s="12">
        <v>915</v>
      </c>
      <c r="H2311" s="12">
        <v>2015</v>
      </c>
      <c r="I2311" s="11">
        <v>323.99400000000003</v>
      </c>
      <c r="J2311" s="11">
        <v>311.56799999999998</v>
      </c>
      <c r="K2311" s="11">
        <v>335.00200000000001</v>
      </c>
      <c r="L2311" s="11">
        <v>368.16800000000001</v>
      </c>
      <c r="M2311" s="11">
        <v>380.49700000000001</v>
      </c>
      <c r="N2311" s="11">
        <v>430.26600000000002</v>
      </c>
      <c r="O2311" s="11">
        <v>357.476</v>
      </c>
      <c r="P2311" s="11">
        <v>317.61200000000002</v>
      </c>
      <c r="Q2311" s="11">
        <v>481.79</v>
      </c>
      <c r="R2311" s="11">
        <v>501.47899999999998</v>
      </c>
      <c r="S2311" s="11">
        <v>487.95800000000003</v>
      </c>
      <c r="T2311" s="11">
        <v>309.15600000000001</v>
      </c>
      <c r="U2311" s="11">
        <v>290.56599999999997</v>
      </c>
      <c r="V2311" s="11">
        <v>239.87299999999999</v>
      </c>
      <c r="W2311" s="11">
        <v>198.33500000000001</v>
      </c>
      <c r="X2311" s="11">
        <v>137.74700000000001</v>
      </c>
      <c r="Y2311" s="11">
        <v>83.661000000000001</v>
      </c>
      <c r="Z2311" s="11">
        <v>45.994</v>
      </c>
      <c r="AA2311" s="11">
        <v>19.555</v>
      </c>
      <c r="AB2311" s="11">
        <v>6.07</v>
      </c>
      <c r="AC2311" s="11">
        <v>0.98299999999999998</v>
      </c>
    </row>
    <row r="2312" spans="1:29" ht="11.5">
      <c r="A2312" s="15">
        <v>2295</v>
      </c>
      <c r="B2312" s="13" t="s">
        <v>1059</v>
      </c>
      <c r="C2312" s="14" t="s">
        <v>1220</v>
      </c>
      <c r="D2312" s="12"/>
      <c r="E2312" s="12">
        <v>192</v>
      </c>
      <c r="F2312" s="13" t="s">
        <v>1110</v>
      </c>
      <c r="G2312" s="12">
        <v>915</v>
      </c>
      <c r="H2312" s="12">
        <v>2020</v>
      </c>
      <c r="I2312" s="11">
        <v>293.5</v>
      </c>
      <c r="J2312" s="11">
        <v>322.66000000000003</v>
      </c>
      <c r="K2312" s="11">
        <v>310.48099999999999</v>
      </c>
      <c r="L2312" s="11">
        <v>330.60399999999998</v>
      </c>
      <c r="M2312" s="11">
        <v>360.18400000000003</v>
      </c>
      <c r="N2312" s="11">
        <v>372.47899999999998</v>
      </c>
      <c r="O2312" s="11">
        <v>423.33100000000002</v>
      </c>
      <c r="P2312" s="11">
        <v>351.94900000000001</v>
      </c>
      <c r="Q2312" s="11">
        <v>312.68099999999998</v>
      </c>
      <c r="R2312" s="11">
        <v>473.88499999999999</v>
      </c>
      <c r="S2312" s="11">
        <v>489.48399999999998</v>
      </c>
      <c r="T2312" s="11">
        <v>470.45299999999997</v>
      </c>
      <c r="U2312" s="11">
        <v>292.245</v>
      </c>
      <c r="V2312" s="11">
        <v>266.286</v>
      </c>
      <c r="W2312" s="11">
        <v>210.22800000000001</v>
      </c>
      <c r="X2312" s="11">
        <v>162.32300000000001</v>
      </c>
      <c r="Y2312" s="11">
        <v>99.844999999999999</v>
      </c>
      <c r="Z2312" s="11">
        <v>50.686999999999998</v>
      </c>
      <c r="AA2312" s="11">
        <v>22.061</v>
      </c>
      <c r="AB2312" s="11">
        <v>6.9109999999999996</v>
      </c>
      <c r="AC2312" s="11">
        <v>1.1910000000000001</v>
      </c>
    </row>
    <row r="2313" spans="1:29" ht="11.5">
      <c r="A2313" s="15">
        <v>2296</v>
      </c>
      <c r="B2313" s="13" t="s">
        <v>1059</v>
      </c>
      <c r="C2313" s="14" t="s">
        <v>1221</v>
      </c>
      <c r="D2313" s="12">
        <v>13</v>
      </c>
      <c r="E2313" s="12">
        <v>531</v>
      </c>
      <c r="F2313" s="13" t="s">
        <v>1110</v>
      </c>
      <c r="G2313" s="12">
        <v>915</v>
      </c>
      <c r="H2313" s="12">
        <v>1950</v>
      </c>
      <c r="I2313" s="11">
        <v>7.6360000000000001</v>
      </c>
      <c r="J2313" s="11">
        <v>5.9589999999999996</v>
      </c>
      <c r="K2313" s="11">
        <v>4.9740000000000002</v>
      </c>
      <c r="L2313" s="11">
        <v>4.6079999999999997</v>
      </c>
      <c r="M2313" s="11">
        <v>4.3390000000000004</v>
      </c>
      <c r="N2313" s="11">
        <v>4.0060000000000002</v>
      </c>
      <c r="O2313" s="11">
        <v>3.7810000000000001</v>
      </c>
      <c r="P2313" s="11">
        <v>3.327</v>
      </c>
      <c r="Q2313" s="11">
        <v>3.2589999999999999</v>
      </c>
      <c r="R2313" s="11">
        <v>2.3940000000000001</v>
      </c>
      <c r="S2313" s="11">
        <v>1.57</v>
      </c>
      <c r="T2313" s="11">
        <v>1.258</v>
      </c>
      <c r="U2313" s="11">
        <v>0.873</v>
      </c>
      <c r="V2313" s="11">
        <v>0.73899999999999999</v>
      </c>
      <c r="W2313" s="11">
        <v>0.65900000000000003</v>
      </c>
      <c r="X2313" s="11">
        <v>0.4</v>
      </c>
      <c r="Y2313" s="11">
        <v>0.14199999999999999</v>
      </c>
      <c r="Z2313" s="11">
        <v>6.3E-2</v>
      </c>
      <c r="AA2313" s="11">
        <v>0.02</v>
      </c>
      <c r="AB2313" s="11">
        <v>7.0000000000000001E-3</v>
      </c>
      <c r="AC2313" s="11">
        <v>1E-3</v>
      </c>
    </row>
    <row r="2314" spans="1:29" ht="11.5">
      <c r="A2314" s="15">
        <v>2297</v>
      </c>
      <c r="B2314" s="13" t="s">
        <v>1059</v>
      </c>
      <c r="C2314" s="14" t="s">
        <v>1221</v>
      </c>
      <c r="D2314" s="12">
        <v>13</v>
      </c>
      <c r="E2314" s="12">
        <v>531</v>
      </c>
      <c r="F2314" s="13" t="s">
        <v>1110</v>
      </c>
      <c r="G2314" s="12">
        <v>915</v>
      </c>
      <c r="H2314" s="12">
        <v>1955</v>
      </c>
      <c r="I2314" s="11">
        <v>9.5310000000000006</v>
      </c>
      <c r="J2314" s="11">
        <v>7.556</v>
      </c>
      <c r="K2314" s="11">
        <v>6.17</v>
      </c>
      <c r="L2314" s="11">
        <v>5.1360000000000001</v>
      </c>
      <c r="M2314" s="11">
        <v>4.63</v>
      </c>
      <c r="N2314" s="11">
        <v>4.2939999999999996</v>
      </c>
      <c r="O2314" s="11">
        <v>3.9460000000000002</v>
      </c>
      <c r="P2314" s="11">
        <v>3.7130000000000001</v>
      </c>
      <c r="Q2314" s="11">
        <v>3.3290000000000002</v>
      </c>
      <c r="R2314" s="11">
        <v>3.2120000000000002</v>
      </c>
      <c r="S2314" s="11">
        <v>2.3290000000000002</v>
      </c>
      <c r="T2314" s="11">
        <v>1.546</v>
      </c>
      <c r="U2314" s="11">
        <v>1.169</v>
      </c>
      <c r="V2314" s="11">
        <v>0.79900000000000004</v>
      </c>
      <c r="W2314" s="11">
        <v>0.59199999999999997</v>
      </c>
      <c r="X2314" s="11">
        <v>0.47399999999999998</v>
      </c>
      <c r="Y2314" s="11">
        <v>0.23899999999999999</v>
      </c>
      <c r="Z2314" s="11">
        <v>6.7000000000000004E-2</v>
      </c>
      <c r="AA2314" s="11">
        <v>2.1000000000000001E-2</v>
      </c>
      <c r="AB2314" s="11">
        <v>5.0000000000000001E-3</v>
      </c>
      <c r="AC2314" s="11">
        <v>1E-3</v>
      </c>
    </row>
    <row r="2315" spans="1:29" ht="11.5">
      <c r="A2315" s="15">
        <v>2298</v>
      </c>
      <c r="B2315" s="13" t="s">
        <v>1059</v>
      </c>
      <c r="C2315" s="14" t="s">
        <v>1221</v>
      </c>
      <c r="D2315" s="12">
        <v>13</v>
      </c>
      <c r="E2315" s="12">
        <v>531</v>
      </c>
      <c r="F2315" s="13" t="s">
        <v>1110</v>
      </c>
      <c r="G2315" s="12">
        <v>915</v>
      </c>
      <c r="H2315" s="12">
        <v>1960</v>
      </c>
      <c r="I2315" s="11">
        <v>10.343</v>
      </c>
      <c r="J2315" s="11">
        <v>8.9350000000000005</v>
      </c>
      <c r="K2315" s="11">
        <v>7.3109999999999999</v>
      </c>
      <c r="L2315" s="11">
        <v>5.7629999999999999</v>
      </c>
      <c r="M2315" s="11">
        <v>4.6269999999999998</v>
      </c>
      <c r="N2315" s="11">
        <v>4.0709999999999997</v>
      </c>
      <c r="O2315" s="11">
        <v>3.831</v>
      </c>
      <c r="P2315" s="11">
        <v>3.6850000000000001</v>
      </c>
      <c r="Q2315" s="11">
        <v>3.468</v>
      </c>
      <c r="R2315" s="11">
        <v>3.09</v>
      </c>
      <c r="S2315" s="11">
        <v>2.9420000000000002</v>
      </c>
      <c r="T2315" s="11">
        <v>1.895</v>
      </c>
      <c r="U2315" s="11">
        <v>1.302</v>
      </c>
      <c r="V2315" s="11">
        <v>0.93200000000000005</v>
      </c>
      <c r="W2315" s="11">
        <v>0.59199999999999997</v>
      </c>
      <c r="X2315" s="11">
        <v>0.40100000000000002</v>
      </c>
      <c r="Y2315" s="11">
        <v>0.28499999999999998</v>
      </c>
      <c r="Z2315" s="11">
        <v>0.11799999999999999</v>
      </c>
      <c r="AA2315" s="11">
        <v>2.5000000000000001E-2</v>
      </c>
      <c r="AB2315" s="11">
        <v>7.0000000000000001E-3</v>
      </c>
      <c r="AC2315" s="11">
        <v>1E-3</v>
      </c>
    </row>
    <row r="2316" spans="1:29" ht="11.5">
      <c r="A2316" s="15">
        <v>2299</v>
      </c>
      <c r="B2316" s="13" t="s">
        <v>1059</v>
      </c>
      <c r="C2316" s="14" t="s">
        <v>1221</v>
      </c>
      <c r="D2316" s="12">
        <v>13</v>
      </c>
      <c r="E2316" s="12">
        <v>531</v>
      </c>
      <c r="F2316" s="13" t="s">
        <v>1110</v>
      </c>
      <c r="G2316" s="12">
        <v>915</v>
      </c>
      <c r="H2316" s="12">
        <v>1965</v>
      </c>
      <c r="I2316" s="11">
        <v>9.4250000000000007</v>
      </c>
      <c r="J2316" s="11">
        <v>10.050000000000001</v>
      </c>
      <c r="K2316" s="11">
        <v>8.4190000000000005</v>
      </c>
      <c r="L2316" s="11">
        <v>6.4690000000000003</v>
      </c>
      <c r="M2316" s="11">
        <v>5.4119999999999999</v>
      </c>
      <c r="N2316" s="11">
        <v>4.069</v>
      </c>
      <c r="O2316" s="11">
        <v>3.782</v>
      </c>
      <c r="P2316" s="11">
        <v>3.5790000000000002</v>
      </c>
      <c r="Q2316" s="11">
        <v>3.2959999999999998</v>
      </c>
      <c r="R2316" s="11">
        <v>2.9809999999999999</v>
      </c>
      <c r="S2316" s="11">
        <v>2.5790000000000002</v>
      </c>
      <c r="T2316" s="11">
        <v>2.4</v>
      </c>
      <c r="U2316" s="11">
        <v>1.335</v>
      </c>
      <c r="V2316" s="11">
        <v>0.89300000000000002</v>
      </c>
      <c r="W2316" s="11">
        <v>0.56799999999999995</v>
      </c>
      <c r="X2316" s="11">
        <v>0.35699999999999998</v>
      </c>
      <c r="Y2316" s="11">
        <v>0.186</v>
      </c>
      <c r="Z2316" s="11">
        <v>0.14399999999999999</v>
      </c>
      <c r="AA2316" s="11">
        <v>4.4999999999999998E-2</v>
      </c>
      <c r="AB2316" s="11">
        <v>7.0000000000000001E-3</v>
      </c>
      <c r="AC2316" s="11">
        <v>1E-3</v>
      </c>
    </row>
    <row r="2317" spans="1:29" ht="11.5">
      <c r="A2317" s="15">
        <v>2300</v>
      </c>
      <c r="B2317" s="13" t="s">
        <v>1059</v>
      </c>
      <c r="C2317" s="14" t="s">
        <v>1221</v>
      </c>
      <c r="D2317" s="12">
        <v>13</v>
      </c>
      <c r="E2317" s="12">
        <v>531</v>
      </c>
      <c r="F2317" s="13" t="s">
        <v>1110</v>
      </c>
      <c r="G2317" s="12">
        <v>915</v>
      </c>
      <c r="H2317" s="12">
        <v>1970</v>
      </c>
      <c r="I2317" s="11">
        <v>9.4879999999999995</v>
      </c>
      <c r="J2317" s="11">
        <v>9.4489999999999998</v>
      </c>
      <c r="K2317" s="11">
        <v>10.132</v>
      </c>
      <c r="L2317" s="11">
        <v>7.8739999999999997</v>
      </c>
      <c r="M2317" s="11">
        <v>5.72</v>
      </c>
      <c r="N2317" s="11">
        <v>5.0220000000000002</v>
      </c>
      <c r="O2317" s="11">
        <v>3.7010000000000001</v>
      </c>
      <c r="P2317" s="11">
        <v>3.488</v>
      </c>
      <c r="Q2317" s="11">
        <v>3.2509999999999999</v>
      </c>
      <c r="R2317" s="11">
        <v>2.8860000000000001</v>
      </c>
      <c r="S2317" s="11">
        <v>2.5939999999999999</v>
      </c>
      <c r="T2317" s="11">
        <v>2.1219999999999999</v>
      </c>
      <c r="U2317" s="11">
        <v>1.984</v>
      </c>
      <c r="V2317" s="11">
        <v>1.2889999999999999</v>
      </c>
      <c r="W2317" s="11">
        <v>0.81200000000000006</v>
      </c>
      <c r="X2317" s="11">
        <v>0.49299999999999999</v>
      </c>
      <c r="Y2317" s="11">
        <v>0.23599999999999999</v>
      </c>
      <c r="Z2317" s="11">
        <v>9.5000000000000001E-2</v>
      </c>
      <c r="AA2317" s="11">
        <v>5.6000000000000001E-2</v>
      </c>
      <c r="AB2317" s="11">
        <v>1.2999999999999999E-2</v>
      </c>
      <c r="AC2317" s="11">
        <v>1E-3</v>
      </c>
    </row>
    <row r="2318" spans="1:29" ht="11.5">
      <c r="A2318" s="15">
        <v>2301</v>
      </c>
      <c r="B2318" s="13" t="s">
        <v>1059</v>
      </c>
      <c r="C2318" s="14" t="s">
        <v>1221</v>
      </c>
      <c r="D2318" s="12">
        <v>13</v>
      </c>
      <c r="E2318" s="12">
        <v>531</v>
      </c>
      <c r="F2318" s="13" t="s">
        <v>1110</v>
      </c>
      <c r="G2318" s="12">
        <v>915</v>
      </c>
      <c r="H2318" s="12">
        <v>1975</v>
      </c>
      <c r="I2318" s="11">
        <v>8.2460000000000004</v>
      </c>
      <c r="J2318" s="11">
        <v>9.7050000000000001</v>
      </c>
      <c r="K2318" s="11">
        <v>9.92</v>
      </c>
      <c r="L2318" s="11">
        <v>9.452</v>
      </c>
      <c r="M2318" s="11">
        <v>6.6840000000000002</v>
      </c>
      <c r="N2318" s="11">
        <v>5.0469999999999997</v>
      </c>
      <c r="O2318" s="11">
        <v>4.7519999999999998</v>
      </c>
      <c r="P2318" s="11">
        <v>3.72</v>
      </c>
      <c r="Q2318" s="11">
        <v>3.0990000000000002</v>
      </c>
      <c r="R2318" s="11">
        <v>2.859</v>
      </c>
      <c r="S2318" s="11">
        <v>2.5569999999999999</v>
      </c>
      <c r="T2318" s="11">
        <v>2.1389999999999998</v>
      </c>
      <c r="U2318" s="11">
        <v>1.8049999999999999</v>
      </c>
      <c r="V2318" s="11">
        <v>1.569</v>
      </c>
      <c r="W2318" s="11">
        <v>0.95</v>
      </c>
      <c r="X2318" s="11">
        <v>0.59</v>
      </c>
      <c r="Y2318" s="11">
        <v>0.29099999999999998</v>
      </c>
      <c r="Z2318" s="11">
        <v>0.124</v>
      </c>
      <c r="AA2318" s="11">
        <v>3.9E-2</v>
      </c>
      <c r="AB2318" s="11">
        <v>1.4999999999999999E-2</v>
      </c>
      <c r="AC2318" s="11">
        <v>2E-3</v>
      </c>
    </row>
    <row r="2319" spans="1:29" ht="11.5">
      <c r="A2319" s="15">
        <v>2302</v>
      </c>
      <c r="B2319" s="13" t="s">
        <v>1059</v>
      </c>
      <c r="C2319" s="14" t="s">
        <v>1221</v>
      </c>
      <c r="D2319" s="12">
        <v>13</v>
      </c>
      <c r="E2319" s="12">
        <v>531</v>
      </c>
      <c r="F2319" s="13" t="s">
        <v>1110</v>
      </c>
      <c r="G2319" s="12">
        <v>915</v>
      </c>
      <c r="H2319" s="12">
        <v>1980</v>
      </c>
      <c r="I2319" s="11">
        <v>7.1440000000000001</v>
      </c>
      <c r="J2319" s="11">
        <v>7.8680000000000003</v>
      </c>
      <c r="K2319" s="11">
        <v>8.4619999999999997</v>
      </c>
      <c r="L2319" s="11">
        <v>9.2219999999999995</v>
      </c>
      <c r="M2319" s="11">
        <v>7.7</v>
      </c>
      <c r="N2319" s="11">
        <v>5.5220000000000002</v>
      </c>
      <c r="O2319" s="11">
        <v>4.8159999999999998</v>
      </c>
      <c r="P2319" s="11">
        <v>4.1660000000000004</v>
      </c>
      <c r="Q2319" s="11">
        <v>3.4820000000000002</v>
      </c>
      <c r="R2319" s="11">
        <v>2.956</v>
      </c>
      <c r="S2319" s="11">
        <v>2.7309999999999999</v>
      </c>
      <c r="T2319" s="11">
        <v>2.3559999999999999</v>
      </c>
      <c r="U2319" s="11">
        <v>1.8320000000000001</v>
      </c>
      <c r="V2319" s="11">
        <v>1.5289999999999999</v>
      </c>
      <c r="W2319" s="11">
        <v>1.2330000000000001</v>
      </c>
      <c r="X2319" s="11">
        <v>0.63600000000000001</v>
      </c>
      <c r="Y2319" s="11">
        <v>0.309</v>
      </c>
      <c r="Z2319" s="11">
        <v>0.156</v>
      </c>
      <c r="AA2319" s="11">
        <v>0.05</v>
      </c>
      <c r="AB2319" s="11">
        <v>1.0999999999999999E-2</v>
      </c>
      <c r="AC2319" s="11">
        <v>3.0000000000000001E-3</v>
      </c>
    </row>
    <row r="2320" spans="1:29" ht="11.5">
      <c r="A2320" s="15">
        <v>2303</v>
      </c>
      <c r="B2320" s="13" t="s">
        <v>1059</v>
      </c>
      <c r="C2320" s="14" t="s">
        <v>1221</v>
      </c>
      <c r="D2320" s="12">
        <v>13</v>
      </c>
      <c r="E2320" s="12">
        <v>531</v>
      </c>
      <c r="F2320" s="13" t="s">
        <v>1110</v>
      </c>
      <c r="G2320" s="12">
        <v>915</v>
      </c>
      <c r="H2320" s="12">
        <v>1985</v>
      </c>
      <c r="I2320" s="11">
        <v>7.008</v>
      </c>
      <c r="J2320" s="11">
        <v>6.8479999999999999</v>
      </c>
      <c r="K2320" s="11">
        <v>7.3739999999999997</v>
      </c>
      <c r="L2320" s="11">
        <v>8.1199999999999992</v>
      </c>
      <c r="M2320" s="11">
        <v>7.7009999999999996</v>
      </c>
      <c r="N2320" s="11">
        <v>6.9050000000000002</v>
      </c>
      <c r="O2320" s="11">
        <v>5.3630000000000004</v>
      </c>
      <c r="P2320" s="11">
        <v>4.5709999999999997</v>
      </c>
      <c r="Q2320" s="11">
        <v>4.0010000000000003</v>
      </c>
      <c r="R2320" s="11">
        <v>3.3660000000000001</v>
      </c>
      <c r="S2320" s="11">
        <v>2.7610000000000001</v>
      </c>
      <c r="T2320" s="11">
        <v>2.4889999999999999</v>
      </c>
      <c r="U2320" s="11">
        <v>2.16</v>
      </c>
      <c r="V2320" s="11">
        <v>1.508</v>
      </c>
      <c r="W2320" s="11">
        <v>1.224</v>
      </c>
      <c r="X2320" s="11">
        <v>0.91</v>
      </c>
      <c r="Y2320" s="11">
        <v>0.35699999999999998</v>
      </c>
      <c r="Z2320" s="11">
        <v>0.17100000000000001</v>
      </c>
      <c r="AA2320" s="11">
        <v>6.5000000000000002E-2</v>
      </c>
      <c r="AB2320" s="11">
        <v>1.4999999999999999E-2</v>
      </c>
      <c r="AC2320" s="11">
        <v>2E-3</v>
      </c>
    </row>
    <row r="2321" spans="1:29" ht="11.5">
      <c r="A2321" s="15">
        <v>2304</v>
      </c>
      <c r="B2321" s="13" t="s">
        <v>1059</v>
      </c>
      <c r="C2321" s="14" t="s">
        <v>1221</v>
      </c>
      <c r="D2321" s="12">
        <v>13</v>
      </c>
      <c r="E2321" s="12">
        <v>531</v>
      </c>
      <c r="F2321" s="13" t="s">
        <v>1110</v>
      </c>
      <c r="G2321" s="12">
        <v>915</v>
      </c>
      <c r="H2321" s="12">
        <v>1990</v>
      </c>
      <c r="I2321" s="11">
        <v>7.2210000000000001</v>
      </c>
      <c r="J2321" s="11">
        <v>6.702</v>
      </c>
      <c r="K2321" s="11">
        <v>6.4889999999999999</v>
      </c>
      <c r="L2321" s="11">
        <v>6.3550000000000004</v>
      </c>
      <c r="M2321" s="11">
        <v>5.68</v>
      </c>
      <c r="N2321" s="11">
        <v>6.2779999999999996</v>
      </c>
      <c r="O2321" s="11">
        <v>6.0430000000000001</v>
      </c>
      <c r="P2321" s="11">
        <v>5.1440000000000001</v>
      </c>
      <c r="Q2321" s="11">
        <v>4.3230000000000004</v>
      </c>
      <c r="R2321" s="11">
        <v>3.6240000000000001</v>
      </c>
      <c r="S2321" s="11">
        <v>3.129</v>
      </c>
      <c r="T2321" s="11">
        <v>2.4750000000000001</v>
      </c>
      <c r="U2321" s="11">
        <v>2.194</v>
      </c>
      <c r="V2321" s="11">
        <v>1.823</v>
      </c>
      <c r="W2321" s="11">
        <v>1.171</v>
      </c>
      <c r="X2321" s="11">
        <v>0.873</v>
      </c>
      <c r="Y2321" s="11">
        <v>0.56299999999999994</v>
      </c>
      <c r="Z2321" s="11">
        <v>0.19900000000000001</v>
      </c>
      <c r="AA2321" s="11">
        <v>7.2999999999999995E-2</v>
      </c>
      <c r="AB2321" s="11">
        <v>0.02</v>
      </c>
      <c r="AC2321" s="11">
        <v>3.0000000000000001E-3</v>
      </c>
    </row>
    <row r="2322" spans="1:29" ht="11.5">
      <c r="A2322" s="15">
        <v>2305</v>
      </c>
      <c r="B2322" s="13" t="s">
        <v>1059</v>
      </c>
      <c r="C2322" s="14" t="s">
        <v>1221</v>
      </c>
      <c r="D2322" s="12">
        <v>13</v>
      </c>
      <c r="E2322" s="12">
        <v>531</v>
      </c>
      <c r="F2322" s="13" t="s">
        <v>1110</v>
      </c>
      <c r="G2322" s="12">
        <v>915</v>
      </c>
      <c r="H2322" s="12">
        <v>1995</v>
      </c>
      <c r="I2322" s="11">
        <v>6.4370000000000003</v>
      </c>
      <c r="J2322" s="11">
        <v>6.9269999999999996</v>
      </c>
      <c r="K2322" s="11">
        <v>6.3520000000000003</v>
      </c>
      <c r="L2322" s="11">
        <v>5.7160000000000002</v>
      </c>
      <c r="M2322" s="11">
        <v>3.956</v>
      </c>
      <c r="N2322" s="11">
        <v>4.0839999999999996</v>
      </c>
      <c r="O2322" s="11">
        <v>5.7590000000000003</v>
      </c>
      <c r="P2322" s="11">
        <v>5.9329999999999998</v>
      </c>
      <c r="Q2322" s="11">
        <v>4.99</v>
      </c>
      <c r="R2322" s="11">
        <v>4.149</v>
      </c>
      <c r="S2322" s="11">
        <v>3.3620000000000001</v>
      </c>
      <c r="T2322" s="11">
        <v>2.9609999999999999</v>
      </c>
      <c r="U2322" s="11">
        <v>2.2570000000000001</v>
      </c>
      <c r="V2322" s="11">
        <v>1.952</v>
      </c>
      <c r="W2322" s="11">
        <v>1.4910000000000001</v>
      </c>
      <c r="X2322" s="11">
        <v>0.86</v>
      </c>
      <c r="Y2322" s="11">
        <v>0.54300000000000004</v>
      </c>
      <c r="Z2322" s="11">
        <v>0.30499999999999999</v>
      </c>
      <c r="AA2322" s="11">
        <v>0.08</v>
      </c>
      <c r="AB2322" s="11">
        <v>0.02</v>
      </c>
      <c r="AC2322" s="11">
        <v>4.0000000000000001E-3</v>
      </c>
    </row>
    <row r="2323" spans="1:29" ht="11.5">
      <c r="A2323" s="15">
        <v>2306</v>
      </c>
      <c r="B2323" s="13" t="s">
        <v>1059</v>
      </c>
      <c r="C2323" s="14" t="s">
        <v>1221</v>
      </c>
      <c r="D2323" s="12">
        <v>13</v>
      </c>
      <c r="E2323" s="12">
        <v>531</v>
      </c>
      <c r="F2323" s="13" t="s">
        <v>1110</v>
      </c>
      <c r="G2323" s="12">
        <v>915</v>
      </c>
      <c r="H2323" s="12">
        <v>2000</v>
      </c>
      <c r="I2323" s="11">
        <v>4.76</v>
      </c>
      <c r="J2323" s="11">
        <v>6.0670000000000002</v>
      </c>
      <c r="K2323" s="11">
        <v>6.0490000000000004</v>
      </c>
      <c r="L2323" s="11">
        <v>5.3630000000000004</v>
      </c>
      <c r="M2323" s="11">
        <v>2.9449999999999998</v>
      </c>
      <c r="N2323" s="11">
        <v>3.14</v>
      </c>
      <c r="O2323" s="11">
        <v>3.8370000000000002</v>
      </c>
      <c r="P2323" s="11">
        <v>5.1970000000000001</v>
      </c>
      <c r="Q2323" s="11">
        <v>5.1710000000000003</v>
      </c>
      <c r="R2323" s="11">
        <v>4.5439999999999996</v>
      </c>
      <c r="S2323" s="11">
        <v>3.823</v>
      </c>
      <c r="T2323" s="11">
        <v>2.9710000000000001</v>
      </c>
      <c r="U2323" s="11">
        <v>2.4950000000000001</v>
      </c>
      <c r="V2323" s="11">
        <v>1.97</v>
      </c>
      <c r="W2323" s="11">
        <v>1.556</v>
      </c>
      <c r="X2323" s="11">
        <v>1.1160000000000001</v>
      </c>
      <c r="Y2323" s="11">
        <v>0.58899999999999997</v>
      </c>
      <c r="Z2323" s="11">
        <v>0.29899999999999999</v>
      </c>
      <c r="AA2323" s="11">
        <v>0.127</v>
      </c>
      <c r="AB2323" s="11">
        <v>2.3E-2</v>
      </c>
      <c r="AC2323" s="11">
        <v>4.0000000000000001E-3</v>
      </c>
    </row>
    <row r="2324" spans="1:29" ht="11.5">
      <c r="A2324" s="15">
        <v>2307</v>
      </c>
      <c r="B2324" s="13" t="s">
        <v>1059</v>
      </c>
      <c r="C2324" s="14" t="s">
        <v>1221</v>
      </c>
      <c r="D2324" s="12">
        <v>13</v>
      </c>
      <c r="E2324" s="12">
        <v>531</v>
      </c>
      <c r="F2324" s="13" t="s">
        <v>1110</v>
      </c>
      <c r="G2324" s="12">
        <v>915</v>
      </c>
      <c r="H2324" s="12">
        <v>2005</v>
      </c>
      <c r="I2324" s="11">
        <v>4.407</v>
      </c>
      <c r="J2324" s="11">
        <v>4.4829999999999997</v>
      </c>
      <c r="K2324" s="11">
        <v>5.484</v>
      </c>
      <c r="L2324" s="11">
        <v>5.1379999999999999</v>
      </c>
      <c r="M2324" s="11">
        <v>3.5110000000000001</v>
      </c>
      <c r="N2324" s="11">
        <v>3.1840000000000002</v>
      </c>
      <c r="O2324" s="11">
        <v>3.605</v>
      </c>
      <c r="P2324" s="11">
        <v>4.4119999999999999</v>
      </c>
      <c r="Q2324" s="11">
        <v>4.42</v>
      </c>
      <c r="R2324" s="11">
        <v>4.8339999999999996</v>
      </c>
      <c r="S2324" s="11">
        <v>4.5350000000000001</v>
      </c>
      <c r="T2324" s="11">
        <v>3.5529999999999999</v>
      </c>
      <c r="U2324" s="11">
        <v>2.92</v>
      </c>
      <c r="V2324" s="11">
        <v>2.3420000000000001</v>
      </c>
      <c r="W2324" s="11">
        <v>1.589</v>
      </c>
      <c r="X2324" s="11">
        <v>1.24</v>
      </c>
      <c r="Y2324" s="11">
        <v>0.84799999999999998</v>
      </c>
      <c r="Z2324" s="11">
        <v>0.32600000000000001</v>
      </c>
      <c r="AA2324" s="11">
        <v>0.125</v>
      </c>
      <c r="AB2324" s="11">
        <v>3.7999999999999999E-2</v>
      </c>
      <c r="AC2324" s="11">
        <v>5.0000000000000001E-3</v>
      </c>
    </row>
    <row r="2325" spans="1:29" ht="11.5">
      <c r="A2325" s="15">
        <v>2308</v>
      </c>
      <c r="B2325" s="13" t="s">
        <v>1059</v>
      </c>
      <c r="C2325" s="14" t="s">
        <v>1221</v>
      </c>
      <c r="D2325" s="12">
        <v>13</v>
      </c>
      <c r="E2325" s="12">
        <v>531</v>
      </c>
      <c r="F2325" s="13" t="s">
        <v>1110</v>
      </c>
      <c r="G2325" s="12">
        <v>915</v>
      </c>
      <c r="H2325" s="12">
        <v>2010</v>
      </c>
      <c r="I2325" s="11">
        <v>4.9880000000000004</v>
      </c>
      <c r="J2325" s="11">
        <v>5.3710000000000004</v>
      </c>
      <c r="K2325" s="11">
        <v>5.4550000000000001</v>
      </c>
      <c r="L2325" s="11">
        <v>5.657</v>
      </c>
      <c r="M2325" s="11">
        <v>3.9049999999999998</v>
      </c>
      <c r="N2325" s="11">
        <v>3.4740000000000002</v>
      </c>
      <c r="O2325" s="11">
        <v>3.359</v>
      </c>
      <c r="P2325" s="11">
        <v>4.2089999999999996</v>
      </c>
      <c r="Q2325" s="11">
        <v>4.9729999999999999</v>
      </c>
      <c r="R2325" s="11">
        <v>5.6310000000000002</v>
      </c>
      <c r="S2325" s="11">
        <v>5.1360000000000001</v>
      </c>
      <c r="T2325" s="11">
        <v>4.6100000000000003</v>
      </c>
      <c r="U2325" s="11">
        <v>3.62</v>
      </c>
      <c r="V2325" s="11">
        <v>2.9340000000000002</v>
      </c>
      <c r="W2325" s="11">
        <v>2.2189999999999999</v>
      </c>
      <c r="X2325" s="11">
        <v>1.3979999999999999</v>
      </c>
      <c r="Y2325" s="11">
        <v>0.93200000000000005</v>
      </c>
      <c r="Z2325" s="11">
        <v>0.48799999999999999</v>
      </c>
      <c r="AA2325" s="11">
        <v>0.14399999999999999</v>
      </c>
      <c r="AB2325" s="11">
        <v>3.9E-2</v>
      </c>
      <c r="AC2325" s="11">
        <v>8.0000000000000002E-3</v>
      </c>
    </row>
    <row r="2326" spans="1:29" ht="11.5">
      <c r="A2326" s="15">
        <v>2309</v>
      </c>
      <c r="B2326" s="13" t="s">
        <v>1059</v>
      </c>
      <c r="C2326" s="14" t="s">
        <v>1221</v>
      </c>
      <c r="D2326" s="12">
        <v>13</v>
      </c>
      <c r="E2326" s="12">
        <v>531</v>
      </c>
      <c r="F2326" s="13" t="s">
        <v>1110</v>
      </c>
      <c r="G2326" s="12">
        <v>915</v>
      </c>
      <c r="H2326" s="12">
        <v>2015</v>
      </c>
      <c r="I2326" s="11">
        <v>5.2350000000000003</v>
      </c>
      <c r="J2326" s="11">
        <v>5.3019999999999996</v>
      </c>
      <c r="K2326" s="11">
        <v>5.6289999999999996</v>
      </c>
      <c r="L2326" s="11">
        <v>5.4029999999999996</v>
      </c>
      <c r="M2326" s="11">
        <v>4.516</v>
      </c>
      <c r="N2326" s="11">
        <v>3.9670000000000001</v>
      </c>
      <c r="O2326" s="11">
        <v>3.911</v>
      </c>
      <c r="P2326" s="11">
        <v>3.8479999999999999</v>
      </c>
      <c r="Q2326" s="11">
        <v>4.8419999999999996</v>
      </c>
      <c r="R2326" s="11">
        <v>5.1749999999999998</v>
      </c>
      <c r="S2326" s="11">
        <v>5.7039999999999997</v>
      </c>
      <c r="T2326" s="11">
        <v>5.0609999999999999</v>
      </c>
      <c r="U2326" s="11">
        <v>4.3710000000000004</v>
      </c>
      <c r="V2326" s="11">
        <v>3.806</v>
      </c>
      <c r="W2326" s="11">
        <v>2.5649999999999999</v>
      </c>
      <c r="X2326" s="11">
        <v>1.895</v>
      </c>
      <c r="Y2326" s="11">
        <v>1.151</v>
      </c>
      <c r="Z2326" s="11">
        <v>0.56399999999999995</v>
      </c>
      <c r="AA2326" s="11">
        <v>0.22900000000000001</v>
      </c>
      <c r="AB2326" s="11">
        <v>4.8000000000000001E-2</v>
      </c>
      <c r="AC2326" s="11">
        <v>8.9999999999999993E-3</v>
      </c>
    </row>
    <row r="2327" spans="1:29" ht="11.5">
      <c r="A2327" s="15">
        <v>2310</v>
      </c>
      <c r="B2327" s="13" t="s">
        <v>1059</v>
      </c>
      <c r="C2327" s="14" t="s">
        <v>1221</v>
      </c>
      <c r="D2327" s="12">
        <v>13</v>
      </c>
      <c r="E2327" s="12">
        <v>531</v>
      </c>
      <c r="F2327" s="13" t="s">
        <v>1110</v>
      </c>
      <c r="G2327" s="12">
        <v>915</v>
      </c>
      <c r="H2327" s="12">
        <v>2020</v>
      </c>
      <c r="I2327" s="11">
        <v>4.5990000000000002</v>
      </c>
      <c r="J2327" s="11">
        <v>5.2930000000000001</v>
      </c>
      <c r="K2327" s="11">
        <v>5.3460000000000001</v>
      </c>
      <c r="L2327" s="11">
        <v>5.6669999999999998</v>
      </c>
      <c r="M2327" s="11">
        <v>4.8620000000000001</v>
      </c>
      <c r="N2327" s="11">
        <v>4.9189999999999996</v>
      </c>
      <c r="O2327" s="11">
        <v>4.2690000000000001</v>
      </c>
      <c r="P2327" s="11">
        <v>4.1120000000000001</v>
      </c>
      <c r="Q2327" s="11">
        <v>3.9689999999999999</v>
      </c>
      <c r="R2327" s="11">
        <v>4.883</v>
      </c>
      <c r="S2327" s="11">
        <v>5.1369999999999996</v>
      </c>
      <c r="T2327" s="11">
        <v>5.5640000000000001</v>
      </c>
      <c r="U2327" s="11">
        <v>4.8390000000000004</v>
      </c>
      <c r="V2327" s="11">
        <v>4.0590000000000002</v>
      </c>
      <c r="W2327" s="11">
        <v>3.371</v>
      </c>
      <c r="X2327" s="11">
        <v>2.1139999999999999</v>
      </c>
      <c r="Y2327" s="11">
        <v>1.3959999999999999</v>
      </c>
      <c r="Z2327" s="11">
        <v>0.71099999999999997</v>
      </c>
      <c r="AA2327" s="11">
        <v>0.27</v>
      </c>
      <c r="AB2327" s="11">
        <v>7.8E-2</v>
      </c>
      <c r="AC2327" s="11">
        <v>1.0999999999999999E-2</v>
      </c>
    </row>
    <row r="2328" spans="1:29" ht="11.5">
      <c r="A2328" s="15">
        <v>2311</v>
      </c>
      <c r="B2328" s="13" t="s">
        <v>1059</v>
      </c>
      <c r="C2328" s="14" t="s">
        <v>1222</v>
      </c>
      <c r="D2328" s="12"/>
      <c r="E2328" s="12">
        <v>214</v>
      </c>
      <c r="F2328" s="13" t="s">
        <v>1110</v>
      </c>
      <c r="G2328" s="12">
        <v>915</v>
      </c>
      <c r="H2328" s="12">
        <v>1950</v>
      </c>
      <c r="I2328" s="11">
        <v>222.667</v>
      </c>
      <c r="J2328" s="11">
        <v>167.33</v>
      </c>
      <c r="K2328" s="11">
        <v>150.81</v>
      </c>
      <c r="L2328" s="11">
        <v>128.517</v>
      </c>
      <c r="M2328" s="11">
        <v>104.309</v>
      </c>
      <c r="N2328" s="11">
        <v>85.224999999999994</v>
      </c>
      <c r="O2328" s="11">
        <v>71.141999999999996</v>
      </c>
      <c r="P2328" s="11">
        <v>59.893999999999998</v>
      </c>
      <c r="Q2328" s="11">
        <v>50.398000000000003</v>
      </c>
      <c r="R2328" s="11">
        <v>41.91</v>
      </c>
      <c r="S2328" s="11">
        <v>34.223999999999997</v>
      </c>
      <c r="T2328" s="11">
        <v>27.227</v>
      </c>
      <c r="U2328" s="11">
        <v>20.803999999999998</v>
      </c>
      <c r="V2328" s="11">
        <v>14.826000000000001</v>
      </c>
      <c r="W2328" s="11">
        <v>9.4629999999999992</v>
      </c>
      <c r="X2328" s="11">
        <v>5.1070000000000002</v>
      </c>
      <c r="Y2328" s="11">
        <v>2.3420000000000001</v>
      </c>
      <c r="Z2328" s="11">
        <v>0.84299999999999997</v>
      </c>
      <c r="AA2328" s="11">
        <v>0.223</v>
      </c>
      <c r="AB2328" s="11">
        <v>4.2000000000000003E-2</v>
      </c>
      <c r="AC2328" s="11">
        <v>6.0000000000000001E-3</v>
      </c>
    </row>
    <row r="2329" spans="1:29" ht="11.5">
      <c r="A2329" s="15">
        <v>2312</v>
      </c>
      <c r="B2329" s="13" t="s">
        <v>1059</v>
      </c>
      <c r="C2329" s="14" t="s">
        <v>1222</v>
      </c>
      <c r="D2329" s="12"/>
      <c r="E2329" s="12">
        <v>214</v>
      </c>
      <c r="F2329" s="13" t="s">
        <v>1110</v>
      </c>
      <c r="G2329" s="12">
        <v>915</v>
      </c>
      <c r="H2329" s="12">
        <v>1955</v>
      </c>
      <c r="I2329" s="11">
        <v>285.56299999999999</v>
      </c>
      <c r="J2329" s="11">
        <v>204.20500000000001</v>
      </c>
      <c r="K2329" s="11">
        <v>161.239</v>
      </c>
      <c r="L2329" s="11">
        <v>141.084</v>
      </c>
      <c r="M2329" s="11">
        <v>121.06100000000001</v>
      </c>
      <c r="N2329" s="11">
        <v>101.661</v>
      </c>
      <c r="O2329" s="11">
        <v>84.914000000000001</v>
      </c>
      <c r="P2329" s="11">
        <v>70.671000000000006</v>
      </c>
      <c r="Q2329" s="11">
        <v>58.710999999999999</v>
      </c>
      <c r="R2329" s="11">
        <v>48.404000000000003</v>
      </c>
      <c r="S2329" s="11">
        <v>39.47</v>
      </c>
      <c r="T2329" s="11">
        <v>31.344999999999999</v>
      </c>
      <c r="U2329" s="11">
        <v>23.881</v>
      </c>
      <c r="V2329" s="11">
        <v>17.068999999999999</v>
      </c>
      <c r="W2329" s="11">
        <v>10.882999999999999</v>
      </c>
      <c r="X2329" s="11">
        <v>5.77</v>
      </c>
      <c r="Y2329" s="11">
        <v>2.4359999999999999</v>
      </c>
      <c r="Z2329" s="11">
        <v>0.86799999999999999</v>
      </c>
      <c r="AA2329" s="11">
        <v>0.23</v>
      </c>
      <c r="AB2329" s="11">
        <v>4.3999999999999997E-2</v>
      </c>
      <c r="AC2329" s="11">
        <v>6.0000000000000001E-3</v>
      </c>
    </row>
    <row r="2330" spans="1:29" ht="11.5">
      <c r="A2330" s="15">
        <v>2313</v>
      </c>
      <c r="B2330" s="13" t="s">
        <v>1059</v>
      </c>
      <c r="C2330" s="14" t="s">
        <v>1222</v>
      </c>
      <c r="D2330" s="12"/>
      <c r="E2330" s="12">
        <v>214</v>
      </c>
      <c r="F2330" s="13" t="s">
        <v>1110</v>
      </c>
      <c r="G2330" s="12">
        <v>915</v>
      </c>
      <c r="H2330" s="12">
        <v>1960</v>
      </c>
      <c r="I2330" s="11">
        <v>341.41699999999997</v>
      </c>
      <c r="J2330" s="11">
        <v>266.44400000000002</v>
      </c>
      <c r="K2330" s="11">
        <v>195.47399999999999</v>
      </c>
      <c r="L2330" s="11">
        <v>149.92400000000001</v>
      </c>
      <c r="M2330" s="11">
        <v>132.20099999999999</v>
      </c>
      <c r="N2330" s="11">
        <v>116.95399999999999</v>
      </c>
      <c r="O2330" s="11">
        <v>100.42</v>
      </c>
      <c r="P2330" s="11">
        <v>84.393000000000001</v>
      </c>
      <c r="Q2330" s="11">
        <v>69.935000000000002</v>
      </c>
      <c r="R2330" s="11">
        <v>57.183999999999997</v>
      </c>
      <c r="S2330" s="11">
        <v>46.042999999999999</v>
      </c>
      <c r="T2330" s="11">
        <v>36.587000000000003</v>
      </c>
      <c r="U2330" s="11">
        <v>27.725000000000001</v>
      </c>
      <c r="V2330" s="11">
        <v>19.689</v>
      </c>
      <c r="W2330" s="11">
        <v>12.659000000000001</v>
      </c>
      <c r="X2330" s="11">
        <v>6.774</v>
      </c>
      <c r="Y2330" s="11">
        <v>2.8849999999999998</v>
      </c>
      <c r="Z2330" s="11">
        <v>0.95299999999999996</v>
      </c>
      <c r="AA2330" s="11">
        <v>0.255</v>
      </c>
      <c r="AB2330" s="11">
        <v>0.05</v>
      </c>
      <c r="AC2330" s="11">
        <v>7.0000000000000001E-3</v>
      </c>
    </row>
    <row r="2331" spans="1:29" ht="11.5">
      <c r="A2331" s="15">
        <v>2314</v>
      </c>
      <c r="B2331" s="13" t="s">
        <v>1059</v>
      </c>
      <c r="C2331" s="14" t="s">
        <v>1222</v>
      </c>
      <c r="D2331" s="12"/>
      <c r="E2331" s="12">
        <v>214</v>
      </c>
      <c r="F2331" s="13" t="s">
        <v>1110</v>
      </c>
      <c r="G2331" s="12">
        <v>915</v>
      </c>
      <c r="H2331" s="12">
        <v>1965</v>
      </c>
      <c r="I2331" s="11">
        <v>383.67399999999998</v>
      </c>
      <c r="J2331" s="11">
        <v>322.97699999999998</v>
      </c>
      <c r="K2331" s="11">
        <v>254.815</v>
      </c>
      <c r="L2331" s="11">
        <v>182.86699999999999</v>
      </c>
      <c r="M2331" s="11">
        <v>140.03899999999999</v>
      </c>
      <c r="N2331" s="11">
        <v>127.797</v>
      </c>
      <c r="O2331" s="11">
        <v>115.39400000000001</v>
      </c>
      <c r="P2331" s="11">
        <v>99.656999999999996</v>
      </c>
      <c r="Q2331" s="11">
        <v>83.593000000000004</v>
      </c>
      <c r="R2331" s="11">
        <v>68.617999999999995</v>
      </c>
      <c r="S2331" s="11">
        <v>54.915999999999997</v>
      </c>
      <c r="T2331" s="11">
        <v>43.06</v>
      </c>
      <c r="U2331" s="11">
        <v>32.631999999999998</v>
      </c>
      <c r="V2331" s="11">
        <v>23</v>
      </c>
      <c r="W2331" s="11">
        <v>14.747999999999999</v>
      </c>
      <c r="X2331" s="11">
        <v>8.0310000000000006</v>
      </c>
      <c r="Y2331" s="11">
        <v>3.5379999999999998</v>
      </c>
      <c r="Z2331" s="11">
        <v>1.1879999999999999</v>
      </c>
      <c r="AA2331" s="11">
        <v>0.3</v>
      </c>
      <c r="AB2331" s="11">
        <v>6.0999999999999999E-2</v>
      </c>
      <c r="AC2331" s="11">
        <v>8.9999999999999993E-3</v>
      </c>
    </row>
    <row r="2332" spans="1:29" ht="11.5">
      <c r="A2332" s="15">
        <v>2315</v>
      </c>
      <c r="B2332" s="13" t="s">
        <v>1059</v>
      </c>
      <c r="C2332" s="14" t="s">
        <v>1222</v>
      </c>
      <c r="D2332" s="12"/>
      <c r="E2332" s="12">
        <v>214</v>
      </c>
      <c r="F2332" s="13" t="s">
        <v>1110</v>
      </c>
      <c r="G2332" s="12">
        <v>915</v>
      </c>
      <c r="H2332" s="12">
        <v>1970</v>
      </c>
      <c r="I2332" s="11">
        <v>410.25299999999999</v>
      </c>
      <c r="J2332" s="11">
        <v>366.92099999999999</v>
      </c>
      <c r="K2332" s="11">
        <v>310.512</v>
      </c>
      <c r="L2332" s="11">
        <v>239.589</v>
      </c>
      <c r="M2332" s="11">
        <v>171.51400000000001</v>
      </c>
      <c r="N2332" s="11">
        <v>135.113</v>
      </c>
      <c r="O2332" s="11">
        <v>126.485</v>
      </c>
      <c r="P2332" s="11">
        <v>114.89400000000001</v>
      </c>
      <c r="Q2332" s="11">
        <v>98.709000000000003</v>
      </c>
      <c r="R2332" s="11">
        <v>82.316999999999993</v>
      </c>
      <c r="S2332" s="11">
        <v>66.201999999999998</v>
      </c>
      <c r="T2332" s="11">
        <v>51.612000000000002</v>
      </c>
      <c r="U2332" s="11">
        <v>38.683999999999997</v>
      </c>
      <c r="V2332" s="11">
        <v>27.25</v>
      </c>
      <c r="W2332" s="11">
        <v>17.436</v>
      </c>
      <c r="X2332" s="11">
        <v>9.5489999999999995</v>
      </c>
      <c r="Y2332" s="11">
        <v>4.3049999999999997</v>
      </c>
      <c r="Z2332" s="11">
        <v>1.5289999999999999</v>
      </c>
      <c r="AA2332" s="11">
        <v>0.39800000000000002</v>
      </c>
      <c r="AB2332" s="11">
        <v>7.8E-2</v>
      </c>
      <c r="AC2332" s="11">
        <v>1.2999999999999999E-2</v>
      </c>
    </row>
    <row r="2333" spans="1:29" ht="11.5">
      <c r="A2333" s="15">
        <v>2316</v>
      </c>
      <c r="B2333" s="13" t="s">
        <v>1059</v>
      </c>
      <c r="C2333" s="14" t="s">
        <v>1222</v>
      </c>
      <c r="D2333" s="12"/>
      <c r="E2333" s="12">
        <v>214</v>
      </c>
      <c r="F2333" s="13" t="s">
        <v>1110</v>
      </c>
      <c r="G2333" s="12">
        <v>915</v>
      </c>
      <c r="H2333" s="12">
        <v>1975</v>
      </c>
      <c r="I2333" s="11">
        <v>430.65899999999999</v>
      </c>
      <c r="J2333" s="11">
        <v>397.08100000000002</v>
      </c>
      <c r="K2333" s="11">
        <v>354.04199999999997</v>
      </c>
      <c r="L2333" s="11">
        <v>293.61200000000002</v>
      </c>
      <c r="M2333" s="11">
        <v>224.94800000000001</v>
      </c>
      <c r="N2333" s="11">
        <v>164.68199999999999</v>
      </c>
      <c r="O2333" s="11">
        <v>132.84100000000001</v>
      </c>
      <c r="P2333" s="11">
        <v>126.02</v>
      </c>
      <c r="Q2333" s="11">
        <v>114.108</v>
      </c>
      <c r="R2333" s="11">
        <v>96.861999999999995</v>
      </c>
      <c r="S2333" s="11">
        <v>79.450999999999993</v>
      </c>
      <c r="T2333" s="11">
        <v>62.36</v>
      </c>
      <c r="U2333" s="11">
        <v>46.588000000000001</v>
      </c>
      <c r="V2333" s="11">
        <v>32.566000000000003</v>
      </c>
      <c r="W2333" s="11">
        <v>20.916</v>
      </c>
      <c r="X2333" s="11">
        <v>11.542</v>
      </c>
      <c r="Y2333" s="11">
        <v>5.2789999999999999</v>
      </c>
      <c r="Z2333" s="11">
        <v>1.9490000000000001</v>
      </c>
      <c r="AA2333" s="11">
        <v>0.54400000000000004</v>
      </c>
      <c r="AB2333" s="11">
        <v>0.11</v>
      </c>
      <c r="AC2333" s="11">
        <v>1.7999999999999999E-2</v>
      </c>
    </row>
    <row r="2334" spans="1:29" ht="11.5">
      <c r="A2334" s="15">
        <v>2317</v>
      </c>
      <c r="B2334" s="13" t="s">
        <v>1059</v>
      </c>
      <c r="C2334" s="14" t="s">
        <v>1222</v>
      </c>
      <c r="D2334" s="12"/>
      <c r="E2334" s="12">
        <v>214</v>
      </c>
      <c r="F2334" s="13" t="s">
        <v>1110</v>
      </c>
      <c r="G2334" s="12">
        <v>915</v>
      </c>
      <c r="H2334" s="12">
        <v>1980</v>
      </c>
      <c r="I2334" s="11">
        <v>450.13400000000001</v>
      </c>
      <c r="J2334" s="11">
        <v>421.50299999999999</v>
      </c>
      <c r="K2334" s="11">
        <v>384.07799999999997</v>
      </c>
      <c r="L2334" s="11">
        <v>336.71600000000001</v>
      </c>
      <c r="M2334" s="11">
        <v>276.69600000000003</v>
      </c>
      <c r="N2334" s="11">
        <v>214.40899999999999</v>
      </c>
      <c r="O2334" s="11">
        <v>160.68799999999999</v>
      </c>
      <c r="P2334" s="11">
        <v>131.49100000000001</v>
      </c>
      <c r="Q2334" s="11">
        <v>125.038</v>
      </c>
      <c r="R2334" s="11">
        <v>111.852</v>
      </c>
      <c r="S2334" s="11">
        <v>93.308000000000007</v>
      </c>
      <c r="T2334" s="11">
        <v>74.953000000000003</v>
      </c>
      <c r="U2334" s="11">
        <v>56.427</v>
      </c>
      <c r="V2334" s="11">
        <v>39.521000000000001</v>
      </c>
      <c r="W2334" s="11">
        <v>25.347999999999999</v>
      </c>
      <c r="X2334" s="11">
        <v>14.164</v>
      </c>
      <c r="Y2334" s="11">
        <v>6.6040000000000001</v>
      </c>
      <c r="Z2334" s="11">
        <v>2.4980000000000002</v>
      </c>
      <c r="AA2334" s="11">
        <v>0.73499999999999999</v>
      </c>
      <c r="AB2334" s="11">
        <v>0.161</v>
      </c>
      <c r="AC2334" s="11">
        <v>2.7E-2</v>
      </c>
    </row>
    <row r="2335" spans="1:29" ht="11.5">
      <c r="A2335" s="15">
        <v>2318</v>
      </c>
      <c r="B2335" s="13" t="s">
        <v>1059</v>
      </c>
      <c r="C2335" s="14" t="s">
        <v>1222</v>
      </c>
      <c r="D2335" s="12"/>
      <c r="E2335" s="12">
        <v>214</v>
      </c>
      <c r="F2335" s="13" t="s">
        <v>1110</v>
      </c>
      <c r="G2335" s="12">
        <v>915</v>
      </c>
      <c r="H2335" s="12">
        <v>1985</v>
      </c>
      <c r="I2335" s="11">
        <v>472.93599999999998</v>
      </c>
      <c r="J2335" s="11">
        <v>443.05900000000003</v>
      </c>
      <c r="K2335" s="11">
        <v>407.39800000000002</v>
      </c>
      <c r="L2335" s="11">
        <v>364.83800000000002</v>
      </c>
      <c r="M2335" s="11">
        <v>316.63</v>
      </c>
      <c r="N2335" s="11">
        <v>261.41500000000002</v>
      </c>
      <c r="O2335" s="11">
        <v>206.226</v>
      </c>
      <c r="P2335" s="11">
        <v>157.77199999999999</v>
      </c>
      <c r="Q2335" s="11">
        <v>129.96799999999999</v>
      </c>
      <c r="R2335" s="11">
        <v>122.515</v>
      </c>
      <c r="S2335" s="11">
        <v>107.81100000000001</v>
      </c>
      <c r="T2335" s="11">
        <v>88.003</v>
      </c>
      <c r="U2335" s="11">
        <v>68.058000000000007</v>
      </c>
      <c r="V2335" s="11">
        <v>48.328000000000003</v>
      </c>
      <c r="W2335" s="11">
        <v>31.222999999999999</v>
      </c>
      <c r="X2335" s="11">
        <v>17.562999999999999</v>
      </c>
      <c r="Y2335" s="11">
        <v>8.359</v>
      </c>
      <c r="Z2335" s="11">
        <v>3.2610000000000001</v>
      </c>
      <c r="AA2335" s="11">
        <v>0.995</v>
      </c>
      <c r="AB2335" s="11">
        <v>0.23200000000000001</v>
      </c>
      <c r="AC2335" s="11">
        <v>4.2999999999999997E-2</v>
      </c>
    </row>
    <row r="2336" spans="1:29" ht="11.5">
      <c r="A2336" s="15">
        <v>2319</v>
      </c>
      <c r="B2336" s="13" t="s">
        <v>1059</v>
      </c>
      <c r="C2336" s="14" t="s">
        <v>1222</v>
      </c>
      <c r="D2336" s="12"/>
      <c r="E2336" s="12">
        <v>214</v>
      </c>
      <c r="F2336" s="13" t="s">
        <v>1110</v>
      </c>
      <c r="G2336" s="12">
        <v>915</v>
      </c>
      <c r="H2336" s="12">
        <v>1990</v>
      </c>
      <c r="I2336" s="11">
        <v>493.44299999999998</v>
      </c>
      <c r="J2336" s="11">
        <v>466.83800000000002</v>
      </c>
      <c r="K2336" s="11">
        <v>430.02699999999999</v>
      </c>
      <c r="L2336" s="11">
        <v>388.50799999999998</v>
      </c>
      <c r="M2336" s="11">
        <v>343.846</v>
      </c>
      <c r="N2336" s="11">
        <v>298.61700000000002</v>
      </c>
      <c r="O2336" s="11">
        <v>250.251</v>
      </c>
      <c r="P2336" s="11">
        <v>199.94499999999999</v>
      </c>
      <c r="Q2336" s="11">
        <v>154.74600000000001</v>
      </c>
      <c r="R2336" s="11">
        <v>127.003</v>
      </c>
      <c r="S2336" s="11">
        <v>118.155</v>
      </c>
      <c r="T2336" s="11">
        <v>101.708</v>
      </c>
      <c r="U2336" s="11">
        <v>80.158000000000001</v>
      </c>
      <c r="V2336" s="11">
        <v>58.573</v>
      </c>
      <c r="W2336" s="11">
        <v>38.603999999999999</v>
      </c>
      <c r="X2336" s="11">
        <v>22.111000000000001</v>
      </c>
      <c r="Y2336" s="11">
        <v>10.72</v>
      </c>
      <c r="Z2336" s="11">
        <v>4.298</v>
      </c>
      <c r="AA2336" s="11">
        <v>1.3660000000000001</v>
      </c>
      <c r="AB2336" s="11">
        <v>0.33400000000000002</v>
      </c>
      <c r="AC2336" s="11">
        <v>6.7000000000000004E-2</v>
      </c>
    </row>
    <row r="2337" spans="1:29" ht="11.5">
      <c r="A2337" s="15">
        <v>2320</v>
      </c>
      <c r="B2337" s="13" t="s">
        <v>1059</v>
      </c>
      <c r="C2337" s="14" t="s">
        <v>1222</v>
      </c>
      <c r="D2337" s="12"/>
      <c r="E2337" s="12">
        <v>214</v>
      </c>
      <c r="F2337" s="13" t="s">
        <v>1110</v>
      </c>
      <c r="G2337" s="12">
        <v>915</v>
      </c>
      <c r="H2337" s="12">
        <v>1995</v>
      </c>
      <c r="I2337" s="11">
        <v>515.06200000000001</v>
      </c>
      <c r="J2337" s="11">
        <v>488.10399999999998</v>
      </c>
      <c r="K2337" s="11">
        <v>454.84399999999999</v>
      </c>
      <c r="L2337" s="11">
        <v>412.15199999999999</v>
      </c>
      <c r="M2337" s="11">
        <v>367.44200000000001</v>
      </c>
      <c r="N2337" s="11">
        <v>324.91500000000002</v>
      </c>
      <c r="O2337" s="11">
        <v>284.512</v>
      </c>
      <c r="P2337" s="11">
        <v>240.80699999999999</v>
      </c>
      <c r="Q2337" s="11">
        <v>193.75399999999999</v>
      </c>
      <c r="R2337" s="11">
        <v>150.65199999999999</v>
      </c>
      <c r="S2337" s="11">
        <v>122.38500000000001</v>
      </c>
      <c r="T2337" s="11">
        <v>111.913</v>
      </c>
      <c r="U2337" s="11">
        <v>92.826999999999998</v>
      </c>
      <c r="V2337" s="11">
        <v>69.480999999999995</v>
      </c>
      <c r="W2337" s="11">
        <v>47.305999999999997</v>
      </c>
      <c r="X2337" s="11">
        <v>27.925999999999998</v>
      </c>
      <c r="Y2337" s="11">
        <v>13.9</v>
      </c>
      <c r="Z2337" s="11">
        <v>5.734</v>
      </c>
      <c r="AA2337" s="11">
        <v>1.89</v>
      </c>
      <c r="AB2337" s="11">
        <v>0.48299999999999998</v>
      </c>
      <c r="AC2337" s="11">
        <v>0.10299999999999999</v>
      </c>
    </row>
    <row r="2338" spans="1:29" ht="11.5">
      <c r="A2338" s="15">
        <v>2321</v>
      </c>
      <c r="B2338" s="13" t="s">
        <v>1059</v>
      </c>
      <c r="C2338" s="14" t="s">
        <v>1222</v>
      </c>
      <c r="D2338" s="12"/>
      <c r="E2338" s="12">
        <v>214</v>
      </c>
      <c r="F2338" s="13" t="s">
        <v>1110</v>
      </c>
      <c r="G2338" s="12">
        <v>915</v>
      </c>
      <c r="H2338" s="12">
        <v>2000</v>
      </c>
      <c r="I2338" s="11">
        <v>513.54200000000003</v>
      </c>
      <c r="J2338" s="11">
        <v>510.17099999999999</v>
      </c>
      <c r="K2338" s="11">
        <v>477.86</v>
      </c>
      <c r="L2338" s="11">
        <v>438.66500000000002</v>
      </c>
      <c r="M2338" s="11">
        <v>391.02100000000002</v>
      </c>
      <c r="N2338" s="11">
        <v>347.53199999999998</v>
      </c>
      <c r="O2338" s="11">
        <v>307.82</v>
      </c>
      <c r="P2338" s="11">
        <v>273.08999999999997</v>
      </c>
      <c r="Q2338" s="11">
        <v>232.84100000000001</v>
      </c>
      <c r="R2338" s="11">
        <v>187.095</v>
      </c>
      <c r="S2338" s="11">
        <v>144.69200000000001</v>
      </c>
      <c r="T2338" s="11">
        <v>115.749</v>
      </c>
      <c r="U2338" s="11">
        <v>102.465</v>
      </c>
      <c r="V2338" s="11">
        <v>81.034999999999997</v>
      </c>
      <c r="W2338" s="11">
        <v>56.828000000000003</v>
      </c>
      <c r="X2338" s="11">
        <v>34.944000000000003</v>
      </c>
      <c r="Y2338" s="11">
        <v>18.071000000000002</v>
      </c>
      <c r="Z2338" s="11">
        <v>7.72</v>
      </c>
      <c r="AA2338" s="11">
        <v>2.64</v>
      </c>
      <c r="AB2338" s="11">
        <v>0.70599999999999996</v>
      </c>
      <c r="AC2338" s="11">
        <v>0.16</v>
      </c>
    </row>
    <row r="2339" spans="1:29" ht="11.5">
      <c r="A2339" s="15">
        <v>2322</v>
      </c>
      <c r="B2339" s="13" t="s">
        <v>1059</v>
      </c>
      <c r="C2339" s="14" t="s">
        <v>1222</v>
      </c>
      <c r="D2339" s="12"/>
      <c r="E2339" s="12">
        <v>214</v>
      </c>
      <c r="F2339" s="13" t="s">
        <v>1110</v>
      </c>
      <c r="G2339" s="12">
        <v>915</v>
      </c>
      <c r="H2339" s="12">
        <v>2005</v>
      </c>
      <c r="I2339" s="11">
        <v>507.36</v>
      </c>
      <c r="J2339" s="11">
        <v>510.99799999999999</v>
      </c>
      <c r="K2339" s="11">
        <v>507.07499999999999</v>
      </c>
      <c r="L2339" s="11">
        <v>468.601</v>
      </c>
      <c r="M2339" s="11">
        <v>424.56900000000002</v>
      </c>
      <c r="N2339" s="11">
        <v>376.38</v>
      </c>
      <c r="O2339" s="11">
        <v>334.93799999999999</v>
      </c>
      <c r="P2339" s="11">
        <v>296.803</v>
      </c>
      <c r="Q2339" s="11">
        <v>263.24099999999999</v>
      </c>
      <c r="R2339" s="11">
        <v>223.953</v>
      </c>
      <c r="S2339" s="11">
        <v>179.53700000000001</v>
      </c>
      <c r="T2339" s="11">
        <v>137.01900000000001</v>
      </c>
      <c r="U2339" s="11">
        <v>106.416</v>
      </c>
      <c r="V2339" s="11">
        <v>90.177000000000007</v>
      </c>
      <c r="W2339" s="11">
        <v>67.090999999999994</v>
      </c>
      <c r="X2339" s="11">
        <v>42.814999999999998</v>
      </c>
      <c r="Y2339" s="11">
        <v>23.277999999999999</v>
      </c>
      <c r="Z2339" s="11">
        <v>10.41</v>
      </c>
      <c r="AA2339" s="11">
        <v>3.718</v>
      </c>
      <c r="AB2339" s="11">
        <v>1.0389999999999999</v>
      </c>
      <c r="AC2339" s="11">
        <v>0.249</v>
      </c>
    </row>
    <row r="2340" spans="1:29" ht="11.5">
      <c r="A2340" s="15">
        <v>2323</v>
      </c>
      <c r="B2340" s="13" t="s">
        <v>1059</v>
      </c>
      <c r="C2340" s="14" t="s">
        <v>1222</v>
      </c>
      <c r="D2340" s="12"/>
      <c r="E2340" s="12">
        <v>214</v>
      </c>
      <c r="F2340" s="13" t="s">
        <v>1110</v>
      </c>
      <c r="G2340" s="12">
        <v>915</v>
      </c>
      <c r="H2340" s="12">
        <v>2010</v>
      </c>
      <c r="I2340" s="11">
        <v>504.85399999999998</v>
      </c>
      <c r="J2340" s="11">
        <v>501.101</v>
      </c>
      <c r="K2340" s="11">
        <v>505.98</v>
      </c>
      <c r="L2340" s="11">
        <v>498.73599999999999</v>
      </c>
      <c r="M2340" s="11">
        <v>447.40300000000002</v>
      </c>
      <c r="N2340" s="11">
        <v>403.74099999999999</v>
      </c>
      <c r="O2340" s="11">
        <v>357.61099999999999</v>
      </c>
      <c r="P2340" s="11">
        <v>321.74200000000002</v>
      </c>
      <c r="Q2340" s="11">
        <v>286.68</v>
      </c>
      <c r="R2340" s="11">
        <v>253.74700000000001</v>
      </c>
      <c r="S2340" s="11">
        <v>215.36600000000001</v>
      </c>
      <c r="T2340" s="11">
        <v>170.40700000000001</v>
      </c>
      <c r="U2340" s="11">
        <v>126.553</v>
      </c>
      <c r="V2340" s="11">
        <v>94.41</v>
      </c>
      <c r="W2340" s="11">
        <v>75.619</v>
      </c>
      <c r="X2340" s="11">
        <v>51.597999999999999</v>
      </c>
      <c r="Y2340" s="11">
        <v>29.332000000000001</v>
      </c>
      <c r="Z2340" s="11">
        <v>13.888999999999999</v>
      </c>
      <c r="AA2340" s="11">
        <v>5.2309999999999999</v>
      </c>
      <c r="AB2340" s="11">
        <v>1.536</v>
      </c>
      <c r="AC2340" s="11">
        <v>0.38800000000000001</v>
      </c>
    </row>
    <row r="2341" spans="1:29" ht="11.5">
      <c r="A2341" s="15">
        <v>2324</v>
      </c>
      <c r="B2341" s="13" t="s">
        <v>1059</v>
      </c>
      <c r="C2341" s="14" t="s">
        <v>1222</v>
      </c>
      <c r="D2341" s="12"/>
      <c r="E2341" s="12">
        <v>214</v>
      </c>
      <c r="F2341" s="13" t="s">
        <v>1110</v>
      </c>
      <c r="G2341" s="12">
        <v>915</v>
      </c>
      <c r="H2341" s="12">
        <v>2015</v>
      </c>
      <c r="I2341" s="11">
        <v>512.12900000000002</v>
      </c>
      <c r="J2341" s="11">
        <v>500.9</v>
      </c>
      <c r="K2341" s="11">
        <v>498.38900000000001</v>
      </c>
      <c r="L2341" s="11">
        <v>495.99299999999999</v>
      </c>
      <c r="M2341" s="11">
        <v>478.577</v>
      </c>
      <c r="N2341" s="11">
        <v>426.79500000000002</v>
      </c>
      <c r="O2341" s="11">
        <v>386.51299999999998</v>
      </c>
      <c r="P2341" s="11">
        <v>343.57900000000001</v>
      </c>
      <c r="Q2341" s="11">
        <v>309.90899999999999</v>
      </c>
      <c r="R2341" s="11">
        <v>275.56400000000002</v>
      </c>
      <c r="S2341" s="11">
        <v>242.602</v>
      </c>
      <c r="T2341" s="11">
        <v>203.41200000000001</v>
      </c>
      <c r="U2341" s="11">
        <v>157.18600000000001</v>
      </c>
      <c r="V2341" s="11">
        <v>112.57299999999999</v>
      </c>
      <c r="W2341" s="11">
        <v>79.772000000000006</v>
      </c>
      <c r="X2341" s="11">
        <v>59.076000000000001</v>
      </c>
      <c r="Y2341" s="11">
        <v>36.158999999999999</v>
      </c>
      <c r="Z2341" s="11">
        <v>18.106000000000002</v>
      </c>
      <c r="AA2341" s="11">
        <v>7.2670000000000003</v>
      </c>
      <c r="AB2341" s="11">
        <v>2.2599999999999998</v>
      </c>
      <c r="AC2341" s="11">
        <v>0.60599999999999998</v>
      </c>
    </row>
    <row r="2342" spans="1:29" ht="11.5">
      <c r="A2342" s="15">
        <v>2325</v>
      </c>
      <c r="B2342" s="13" t="s">
        <v>1059</v>
      </c>
      <c r="C2342" s="14" t="s">
        <v>1222</v>
      </c>
      <c r="D2342" s="12"/>
      <c r="E2342" s="12">
        <v>214</v>
      </c>
      <c r="F2342" s="13" t="s">
        <v>1110</v>
      </c>
      <c r="G2342" s="12">
        <v>915</v>
      </c>
      <c r="H2342" s="12">
        <v>2020</v>
      </c>
      <c r="I2342" s="11">
        <v>511.78800000000001</v>
      </c>
      <c r="J2342" s="11">
        <v>508.23500000000001</v>
      </c>
      <c r="K2342" s="11">
        <v>498.25700000000001</v>
      </c>
      <c r="L2342" s="11">
        <v>488.57299999999998</v>
      </c>
      <c r="M2342" s="11">
        <v>477.21300000000002</v>
      </c>
      <c r="N2342" s="11">
        <v>458.49400000000003</v>
      </c>
      <c r="O2342" s="11">
        <v>409.65699999999998</v>
      </c>
      <c r="P2342" s="11">
        <v>372.387</v>
      </c>
      <c r="Q2342" s="11">
        <v>331.702</v>
      </c>
      <c r="R2342" s="11">
        <v>298.59800000000001</v>
      </c>
      <c r="S2342" s="11">
        <v>264.09899999999999</v>
      </c>
      <c r="T2342" s="11">
        <v>229.80099999999999</v>
      </c>
      <c r="U2342" s="11">
        <v>188.64599999999999</v>
      </c>
      <c r="V2342" s="11">
        <v>141.08799999999999</v>
      </c>
      <c r="W2342" s="11">
        <v>96.39</v>
      </c>
      <c r="X2342" s="11">
        <v>63.588000000000001</v>
      </c>
      <c r="Y2342" s="11">
        <v>42.55</v>
      </c>
      <c r="Z2342" s="11">
        <v>23.065000000000001</v>
      </c>
      <c r="AA2342" s="11">
        <v>9.85</v>
      </c>
      <c r="AB2342" s="11">
        <v>3.282</v>
      </c>
      <c r="AC2342" s="11">
        <v>0.94299999999999995</v>
      </c>
    </row>
    <row r="2343" spans="1:29" ht="11.5">
      <c r="A2343" s="15">
        <v>2326</v>
      </c>
      <c r="B2343" s="13" t="s">
        <v>1059</v>
      </c>
      <c r="C2343" s="14" t="s">
        <v>1223</v>
      </c>
      <c r="D2343" s="12"/>
      <c r="E2343" s="12">
        <v>308</v>
      </c>
      <c r="F2343" s="13" t="s">
        <v>1110</v>
      </c>
      <c r="G2343" s="12">
        <v>915</v>
      </c>
      <c r="H2343" s="12">
        <v>1950</v>
      </c>
      <c r="I2343" s="11">
        <v>7.5449999999999999</v>
      </c>
      <c r="J2343" s="11">
        <v>6.0259999999999998</v>
      </c>
      <c r="K2343" s="11">
        <v>4.6260000000000003</v>
      </c>
      <c r="L2343" s="11">
        <v>3.2320000000000002</v>
      </c>
      <c r="M2343" s="11">
        <v>2.379</v>
      </c>
      <c r="N2343" s="11">
        <v>1.7729999999999999</v>
      </c>
      <c r="O2343" s="11">
        <v>1.6180000000000001</v>
      </c>
      <c r="P2343" s="11">
        <v>1.337</v>
      </c>
      <c r="Q2343" s="11">
        <v>1.228</v>
      </c>
      <c r="R2343" s="11">
        <v>1.2669999999999999</v>
      </c>
      <c r="S2343" s="11">
        <v>1.2450000000000001</v>
      </c>
      <c r="T2343" s="11">
        <v>0.85499999999999998</v>
      </c>
      <c r="U2343" s="11">
        <v>0.70299999999999996</v>
      </c>
      <c r="V2343" s="11">
        <v>0.48699999999999999</v>
      </c>
      <c r="W2343" s="11">
        <v>0.36299999999999999</v>
      </c>
      <c r="X2343" s="11">
        <v>0.214</v>
      </c>
      <c r="Y2343" s="11">
        <v>0.159</v>
      </c>
      <c r="Z2343" s="11">
        <v>0.08</v>
      </c>
      <c r="AA2343" s="11">
        <v>1.7000000000000001E-2</v>
      </c>
      <c r="AB2343" s="11">
        <v>2E-3</v>
      </c>
      <c r="AC2343" s="11">
        <v>0</v>
      </c>
    </row>
    <row r="2344" spans="1:29" ht="11.5">
      <c r="A2344" s="15">
        <v>2327</v>
      </c>
      <c r="B2344" s="13" t="s">
        <v>1059</v>
      </c>
      <c r="C2344" s="14" t="s">
        <v>1223</v>
      </c>
      <c r="D2344" s="12"/>
      <c r="E2344" s="12">
        <v>308</v>
      </c>
      <c r="F2344" s="13" t="s">
        <v>1110</v>
      </c>
      <c r="G2344" s="12">
        <v>915</v>
      </c>
      <c r="H2344" s="12">
        <v>1955</v>
      </c>
      <c r="I2344" s="11">
        <v>7.3639999999999999</v>
      </c>
      <c r="J2344" s="11">
        <v>6.6070000000000002</v>
      </c>
      <c r="K2344" s="11">
        <v>4.657</v>
      </c>
      <c r="L2344" s="11">
        <v>3.7370000000000001</v>
      </c>
      <c r="M2344" s="11">
        <v>2.585</v>
      </c>
      <c r="N2344" s="11">
        <v>2.0979999999999999</v>
      </c>
      <c r="O2344" s="11">
        <v>1.6919999999999999</v>
      </c>
      <c r="P2344" s="11">
        <v>1.5680000000000001</v>
      </c>
      <c r="Q2344" s="11">
        <v>1.2969999999999999</v>
      </c>
      <c r="R2344" s="11">
        <v>1.181</v>
      </c>
      <c r="S2344" s="11">
        <v>1.202</v>
      </c>
      <c r="T2344" s="11">
        <v>1.153</v>
      </c>
      <c r="U2344" s="11">
        <v>0.75900000000000001</v>
      </c>
      <c r="V2344" s="11">
        <v>0.59099999999999997</v>
      </c>
      <c r="W2344" s="11">
        <v>0.373</v>
      </c>
      <c r="X2344" s="11">
        <v>0.24099999999999999</v>
      </c>
      <c r="Y2344" s="11">
        <v>0.14399999999999999</v>
      </c>
      <c r="Z2344" s="11">
        <v>5.5E-2</v>
      </c>
      <c r="AA2344" s="11">
        <v>1.7999999999999999E-2</v>
      </c>
      <c r="AB2344" s="11">
        <v>2E-3</v>
      </c>
      <c r="AC2344" s="11">
        <v>0</v>
      </c>
    </row>
    <row r="2345" spans="1:29" ht="11.5">
      <c r="A2345" s="15">
        <v>2328</v>
      </c>
      <c r="B2345" s="13" t="s">
        <v>1059</v>
      </c>
      <c r="C2345" s="14" t="s">
        <v>1223</v>
      </c>
      <c r="D2345" s="12"/>
      <c r="E2345" s="12">
        <v>308</v>
      </c>
      <c r="F2345" s="13" t="s">
        <v>1110</v>
      </c>
      <c r="G2345" s="12">
        <v>915</v>
      </c>
      <c r="H2345" s="12">
        <v>1960</v>
      </c>
      <c r="I2345" s="11">
        <v>9.2490000000000006</v>
      </c>
      <c r="J2345" s="11">
        <v>7.2619999999999996</v>
      </c>
      <c r="K2345" s="11">
        <v>5.6970000000000001</v>
      </c>
      <c r="L2345" s="11">
        <v>3.5390000000000001</v>
      </c>
      <c r="M2345" s="11">
        <v>3.03</v>
      </c>
      <c r="N2345" s="11">
        <v>1.9410000000000001</v>
      </c>
      <c r="O2345" s="11">
        <v>1.823</v>
      </c>
      <c r="P2345" s="11">
        <v>1.605</v>
      </c>
      <c r="Q2345" s="11">
        <v>1.51</v>
      </c>
      <c r="R2345" s="11">
        <v>1.2490000000000001</v>
      </c>
      <c r="S2345" s="11">
        <v>1.125</v>
      </c>
      <c r="T2345" s="11">
        <v>1.1120000000000001</v>
      </c>
      <c r="U2345" s="11">
        <v>1.0229999999999999</v>
      </c>
      <c r="V2345" s="11">
        <v>0.63600000000000001</v>
      </c>
      <c r="W2345" s="11">
        <v>0.45200000000000001</v>
      </c>
      <c r="X2345" s="11">
        <v>0.246</v>
      </c>
      <c r="Y2345" s="11">
        <v>0.14599999999999999</v>
      </c>
      <c r="Z2345" s="11">
        <v>5.1999999999999998E-2</v>
      </c>
      <c r="AA2345" s="11">
        <v>1.2999999999999999E-2</v>
      </c>
      <c r="AB2345" s="11">
        <v>2E-3</v>
      </c>
      <c r="AC2345" s="11">
        <v>0</v>
      </c>
    </row>
    <row r="2346" spans="1:29" ht="11.5">
      <c r="A2346" s="15">
        <v>2329</v>
      </c>
      <c r="B2346" s="13" t="s">
        <v>1059</v>
      </c>
      <c r="C2346" s="14" t="s">
        <v>1223</v>
      </c>
      <c r="D2346" s="12"/>
      <c r="E2346" s="12">
        <v>308</v>
      </c>
      <c r="F2346" s="13" t="s">
        <v>1110</v>
      </c>
      <c r="G2346" s="12">
        <v>915</v>
      </c>
      <c r="H2346" s="12">
        <v>1965</v>
      </c>
      <c r="I2346" s="11">
        <v>8.9359999999999999</v>
      </c>
      <c r="J2346" s="11">
        <v>8.6120000000000001</v>
      </c>
      <c r="K2346" s="11">
        <v>6.0060000000000002</v>
      </c>
      <c r="L2346" s="11">
        <v>4.423</v>
      </c>
      <c r="M2346" s="11">
        <v>2.7549999999999999</v>
      </c>
      <c r="N2346" s="11">
        <v>2.4550000000000001</v>
      </c>
      <c r="O2346" s="11">
        <v>1.5680000000000001</v>
      </c>
      <c r="P2346" s="11">
        <v>1.8009999999999999</v>
      </c>
      <c r="Q2346" s="11">
        <v>1.49</v>
      </c>
      <c r="R2346" s="11">
        <v>1.353</v>
      </c>
      <c r="S2346" s="11">
        <v>1.1910000000000001</v>
      </c>
      <c r="T2346" s="11">
        <v>1.159</v>
      </c>
      <c r="U2346" s="11">
        <v>0.999</v>
      </c>
      <c r="V2346" s="11">
        <v>0.72599999999999998</v>
      </c>
      <c r="W2346" s="11">
        <v>0.434</v>
      </c>
      <c r="X2346" s="11">
        <v>0.30099999999999999</v>
      </c>
      <c r="Y2346" s="11">
        <v>0.14799999999999999</v>
      </c>
      <c r="Z2346" s="11">
        <v>5.3999999999999999E-2</v>
      </c>
      <c r="AA2346" s="11">
        <v>1.2E-2</v>
      </c>
      <c r="AB2346" s="11">
        <v>2E-3</v>
      </c>
      <c r="AC2346" s="11">
        <v>0</v>
      </c>
    </row>
    <row r="2347" spans="1:29" ht="11.5">
      <c r="A2347" s="15">
        <v>2330</v>
      </c>
      <c r="B2347" s="13" t="s">
        <v>1059</v>
      </c>
      <c r="C2347" s="14" t="s">
        <v>1223</v>
      </c>
      <c r="D2347" s="12"/>
      <c r="E2347" s="12">
        <v>308</v>
      </c>
      <c r="F2347" s="13" t="s">
        <v>1110</v>
      </c>
      <c r="G2347" s="12">
        <v>915</v>
      </c>
      <c r="H2347" s="12">
        <v>1970</v>
      </c>
      <c r="I2347" s="11">
        <v>6.5030000000000001</v>
      </c>
      <c r="J2347" s="11">
        <v>8.8170000000000002</v>
      </c>
      <c r="K2347" s="11">
        <v>8.0229999999999997</v>
      </c>
      <c r="L2347" s="11">
        <v>4.7850000000000001</v>
      </c>
      <c r="M2347" s="11">
        <v>3.1349999999999998</v>
      </c>
      <c r="N2347" s="11">
        <v>1.98</v>
      </c>
      <c r="O2347" s="11">
        <v>1.889</v>
      </c>
      <c r="P2347" s="11">
        <v>1.2010000000000001</v>
      </c>
      <c r="Q2347" s="11">
        <v>1.7709999999999999</v>
      </c>
      <c r="R2347" s="11">
        <v>1.3660000000000001</v>
      </c>
      <c r="S2347" s="11">
        <v>1.1830000000000001</v>
      </c>
      <c r="T2347" s="11">
        <v>1.113</v>
      </c>
      <c r="U2347" s="11">
        <v>1.153</v>
      </c>
      <c r="V2347" s="11">
        <v>0.84699999999999998</v>
      </c>
      <c r="W2347" s="11">
        <v>0.42899999999999999</v>
      </c>
      <c r="X2347" s="11">
        <v>0.24299999999999999</v>
      </c>
      <c r="Y2347" s="11">
        <v>0.17499999999999999</v>
      </c>
      <c r="Z2347" s="11">
        <v>5.6000000000000001E-2</v>
      </c>
      <c r="AA2347" s="11">
        <v>1.2999999999999999E-2</v>
      </c>
      <c r="AB2347" s="11">
        <v>2E-3</v>
      </c>
      <c r="AC2347" s="11">
        <v>0</v>
      </c>
    </row>
    <row r="2348" spans="1:29" ht="11.5">
      <c r="A2348" s="15">
        <v>2331</v>
      </c>
      <c r="B2348" s="13" t="s">
        <v>1059</v>
      </c>
      <c r="C2348" s="14" t="s">
        <v>1223</v>
      </c>
      <c r="D2348" s="12"/>
      <c r="E2348" s="12">
        <v>308</v>
      </c>
      <c r="F2348" s="13" t="s">
        <v>1110</v>
      </c>
      <c r="G2348" s="12">
        <v>915</v>
      </c>
      <c r="H2348" s="12">
        <v>1975</v>
      </c>
      <c r="I2348" s="11">
        <v>6.4489999999999998</v>
      </c>
      <c r="J2348" s="11">
        <v>6.0339999999999998</v>
      </c>
      <c r="K2348" s="11">
        <v>7.3390000000000004</v>
      </c>
      <c r="L2348" s="11">
        <v>6.0789999999999997</v>
      </c>
      <c r="M2348" s="11">
        <v>3.8010000000000002</v>
      </c>
      <c r="N2348" s="11">
        <v>2.665</v>
      </c>
      <c r="O2348" s="11">
        <v>1.518</v>
      </c>
      <c r="P2348" s="11">
        <v>1.609</v>
      </c>
      <c r="Q2348" s="11">
        <v>1.2230000000000001</v>
      </c>
      <c r="R2348" s="11">
        <v>1.8260000000000001</v>
      </c>
      <c r="S2348" s="11">
        <v>1.226</v>
      </c>
      <c r="T2348" s="11">
        <v>1.101</v>
      </c>
      <c r="U2348" s="11">
        <v>1.0620000000000001</v>
      </c>
      <c r="V2348" s="11">
        <v>1.018</v>
      </c>
      <c r="W2348" s="11">
        <v>0.65300000000000002</v>
      </c>
      <c r="X2348" s="11">
        <v>0.308</v>
      </c>
      <c r="Y2348" s="11">
        <v>0.156</v>
      </c>
      <c r="Z2348" s="11">
        <v>6.6000000000000003E-2</v>
      </c>
      <c r="AA2348" s="11">
        <v>1.2999999999999999E-2</v>
      </c>
      <c r="AB2348" s="11">
        <v>2E-3</v>
      </c>
      <c r="AC2348" s="11">
        <v>0</v>
      </c>
    </row>
    <row r="2349" spans="1:29" ht="11.5">
      <c r="A2349" s="15">
        <v>2332</v>
      </c>
      <c r="B2349" s="13" t="s">
        <v>1059</v>
      </c>
      <c r="C2349" s="14" t="s">
        <v>1223</v>
      </c>
      <c r="D2349" s="12"/>
      <c r="E2349" s="12">
        <v>308</v>
      </c>
      <c r="F2349" s="13" t="s">
        <v>1110</v>
      </c>
      <c r="G2349" s="12">
        <v>915</v>
      </c>
      <c r="H2349" s="12">
        <v>1980</v>
      </c>
      <c r="I2349" s="11">
        <v>5.9470000000000001</v>
      </c>
      <c r="J2349" s="11">
        <v>6.1109999999999998</v>
      </c>
      <c r="K2349" s="11">
        <v>5.9649999999999999</v>
      </c>
      <c r="L2349" s="11">
        <v>5.7309999999999999</v>
      </c>
      <c r="M2349" s="11">
        <v>4.085</v>
      </c>
      <c r="N2349" s="11">
        <v>2.9369999999999998</v>
      </c>
      <c r="O2349" s="11">
        <v>2.1309999999999998</v>
      </c>
      <c r="P2349" s="11">
        <v>1.1990000000000001</v>
      </c>
      <c r="Q2349" s="11">
        <v>1.5489999999999999</v>
      </c>
      <c r="R2349" s="11">
        <v>1.1919999999999999</v>
      </c>
      <c r="S2349" s="11">
        <v>1.621</v>
      </c>
      <c r="T2349" s="11">
        <v>0.94799999999999995</v>
      </c>
      <c r="U2349" s="11">
        <v>1.018</v>
      </c>
      <c r="V2349" s="11">
        <v>0.96899999999999997</v>
      </c>
      <c r="W2349" s="11">
        <v>0.83099999999999996</v>
      </c>
      <c r="X2349" s="11">
        <v>0.435</v>
      </c>
      <c r="Y2349" s="11">
        <v>0.247</v>
      </c>
      <c r="Z2349" s="11">
        <v>0.06</v>
      </c>
      <c r="AA2349" s="11">
        <v>1.7000000000000001E-2</v>
      </c>
      <c r="AB2349" s="11">
        <v>2E-3</v>
      </c>
      <c r="AC2349" s="11">
        <v>0</v>
      </c>
    </row>
    <row r="2350" spans="1:29" ht="11.5">
      <c r="A2350" s="15">
        <v>2333</v>
      </c>
      <c r="B2350" s="13" t="s">
        <v>1059</v>
      </c>
      <c r="C2350" s="14" t="s">
        <v>1223</v>
      </c>
      <c r="D2350" s="12"/>
      <c r="E2350" s="12">
        <v>308</v>
      </c>
      <c r="F2350" s="13" t="s">
        <v>1110</v>
      </c>
      <c r="G2350" s="12">
        <v>915</v>
      </c>
      <c r="H2350" s="12">
        <v>1985</v>
      </c>
      <c r="I2350" s="11">
        <v>7.3940000000000001</v>
      </c>
      <c r="J2350" s="11">
        <v>5.8739999999999997</v>
      </c>
      <c r="K2350" s="11">
        <v>6.0730000000000004</v>
      </c>
      <c r="L2350" s="11">
        <v>5.9279999999999999</v>
      </c>
      <c r="M2350" s="11">
        <v>5.67</v>
      </c>
      <c r="N2350" s="11">
        <v>4.0339999999999998</v>
      </c>
      <c r="O2350" s="11">
        <v>2.8980000000000001</v>
      </c>
      <c r="P2350" s="11">
        <v>2.097</v>
      </c>
      <c r="Q2350" s="11">
        <v>1.1739999999999999</v>
      </c>
      <c r="R2350" s="11">
        <v>1.504</v>
      </c>
      <c r="S2350" s="11">
        <v>1.141</v>
      </c>
      <c r="T2350" s="11">
        <v>1.514</v>
      </c>
      <c r="U2350" s="11">
        <v>0.85199999999999998</v>
      </c>
      <c r="V2350" s="11">
        <v>0.86699999999999999</v>
      </c>
      <c r="W2350" s="11">
        <v>0.754</v>
      </c>
      <c r="X2350" s="11">
        <v>0.56000000000000005</v>
      </c>
      <c r="Y2350" s="11">
        <v>0.24399999999999999</v>
      </c>
      <c r="Z2350" s="11">
        <v>9.9000000000000005E-2</v>
      </c>
      <c r="AA2350" s="11">
        <v>1.6E-2</v>
      </c>
      <c r="AB2350" s="11">
        <v>3.0000000000000001E-3</v>
      </c>
      <c r="AC2350" s="11">
        <v>0</v>
      </c>
    </row>
    <row r="2351" spans="1:29" ht="11.5">
      <c r="A2351" s="15">
        <v>2334</v>
      </c>
      <c r="B2351" s="13" t="s">
        <v>1059</v>
      </c>
      <c r="C2351" s="14" t="s">
        <v>1223</v>
      </c>
      <c r="D2351" s="12"/>
      <c r="E2351" s="12">
        <v>308</v>
      </c>
      <c r="F2351" s="13" t="s">
        <v>1110</v>
      </c>
      <c r="G2351" s="12">
        <v>915</v>
      </c>
      <c r="H2351" s="12">
        <v>1990</v>
      </c>
      <c r="I2351" s="11">
        <v>7.5529999999999999</v>
      </c>
      <c r="J2351" s="11">
        <v>6.5590000000000002</v>
      </c>
      <c r="K2351" s="11">
        <v>4.9240000000000004</v>
      </c>
      <c r="L2351" s="11">
        <v>5.1029999999999998</v>
      </c>
      <c r="M2351" s="11">
        <v>3.7970000000000002</v>
      </c>
      <c r="N2351" s="11">
        <v>3.597</v>
      </c>
      <c r="O2351" s="11">
        <v>3.0950000000000002</v>
      </c>
      <c r="P2351" s="11">
        <v>2.5670000000000002</v>
      </c>
      <c r="Q2351" s="11">
        <v>1.8049999999999999</v>
      </c>
      <c r="R2351" s="11">
        <v>1.2290000000000001</v>
      </c>
      <c r="S2351" s="11">
        <v>1.633</v>
      </c>
      <c r="T2351" s="11">
        <v>1.167</v>
      </c>
      <c r="U2351" s="11">
        <v>1.49</v>
      </c>
      <c r="V2351" s="11">
        <v>1.0820000000000001</v>
      </c>
      <c r="W2351" s="11">
        <v>0.94699999999999995</v>
      </c>
      <c r="X2351" s="11">
        <v>0.51800000000000002</v>
      </c>
      <c r="Y2351" s="11">
        <v>0.314</v>
      </c>
      <c r="Z2351" s="11">
        <v>9.9000000000000005E-2</v>
      </c>
      <c r="AA2351" s="11">
        <v>2.7E-2</v>
      </c>
      <c r="AB2351" s="11">
        <v>2E-3</v>
      </c>
      <c r="AC2351" s="11">
        <v>0</v>
      </c>
    </row>
    <row r="2352" spans="1:29" ht="11.5">
      <c r="A2352" s="15">
        <v>2335</v>
      </c>
      <c r="B2352" s="13" t="s">
        <v>1059</v>
      </c>
      <c r="C2352" s="14" t="s">
        <v>1223</v>
      </c>
      <c r="D2352" s="12"/>
      <c r="E2352" s="12">
        <v>308</v>
      </c>
      <c r="F2352" s="13" t="s">
        <v>1110</v>
      </c>
      <c r="G2352" s="12">
        <v>915</v>
      </c>
      <c r="H2352" s="12">
        <v>1995</v>
      </c>
      <c r="I2352" s="11">
        <v>6.2279999999999998</v>
      </c>
      <c r="J2352" s="11">
        <v>7.024</v>
      </c>
      <c r="K2352" s="11">
        <v>6.02</v>
      </c>
      <c r="L2352" s="11">
        <v>4.3470000000000004</v>
      </c>
      <c r="M2352" s="11">
        <v>4.1760000000000002</v>
      </c>
      <c r="N2352" s="11">
        <v>3.5249999999999999</v>
      </c>
      <c r="O2352" s="11">
        <v>3.63</v>
      </c>
      <c r="P2352" s="11">
        <v>3.234</v>
      </c>
      <c r="Q2352" s="11">
        <v>2.5390000000000001</v>
      </c>
      <c r="R2352" s="11">
        <v>1.792</v>
      </c>
      <c r="S2352" s="11">
        <v>1.2390000000000001</v>
      </c>
      <c r="T2352" s="11">
        <v>1.5429999999999999</v>
      </c>
      <c r="U2352" s="11">
        <v>1.2969999999999999</v>
      </c>
      <c r="V2352" s="11">
        <v>1.288</v>
      </c>
      <c r="W2352" s="11">
        <v>0.86199999999999999</v>
      </c>
      <c r="X2352" s="11">
        <v>0.56699999999999995</v>
      </c>
      <c r="Y2352" s="11">
        <v>0.29799999999999999</v>
      </c>
      <c r="Z2352" s="11">
        <v>0.13200000000000001</v>
      </c>
      <c r="AA2352" s="11">
        <v>2.8000000000000001E-2</v>
      </c>
      <c r="AB2352" s="11">
        <v>4.0000000000000001E-3</v>
      </c>
      <c r="AC2352" s="11">
        <v>0</v>
      </c>
    </row>
    <row r="2353" spans="1:29" ht="11.5">
      <c r="A2353" s="15">
        <v>2336</v>
      </c>
      <c r="B2353" s="13" t="s">
        <v>1059</v>
      </c>
      <c r="C2353" s="14" t="s">
        <v>1223</v>
      </c>
      <c r="D2353" s="12"/>
      <c r="E2353" s="12">
        <v>308</v>
      </c>
      <c r="F2353" s="13" t="s">
        <v>1110</v>
      </c>
      <c r="G2353" s="12">
        <v>915</v>
      </c>
      <c r="H2353" s="12">
        <v>2000</v>
      </c>
      <c r="I2353" s="11">
        <v>5.1340000000000003</v>
      </c>
      <c r="J2353" s="11">
        <v>5.6210000000000004</v>
      </c>
      <c r="K2353" s="11">
        <v>6.5309999999999997</v>
      </c>
      <c r="L2353" s="11">
        <v>5.5250000000000004</v>
      </c>
      <c r="M2353" s="11">
        <v>3.8359999999999999</v>
      </c>
      <c r="N2353" s="11">
        <v>3.4180000000000001</v>
      </c>
      <c r="O2353" s="11">
        <v>3.2749999999999999</v>
      </c>
      <c r="P2353" s="11">
        <v>3.661</v>
      </c>
      <c r="Q2353" s="11">
        <v>3.379</v>
      </c>
      <c r="R2353" s="11">
        <v>2.5150000000000001</v>
      </c>
      <c r="S2353" s="11">
        <v>1.782</v>
      </c>
      <c r="T2353" s="11">
        <v>1.248</v>
      </c>
      <c r="U2353" s="11">
        <v>1.4590000000000001</v>
      </c>
      <c r="V2353" s="11">
        <v>1.4419999999999999</v>
      </c>
      <c r="W2353" s="11">
        <v>1.1140000000000001</v>
      </c>
      <c r="X2353" s="11">
        <v>0.68799999999999994</v>
      </c>
      <c r="Y2353" s="11">
        <v>0.34</v>
      </c>
      <c r="Z2353" s="11">
        <v>0.13100000000000001</v>
      </c>
      <c r="AA2353" s="11">
        <v>3.9E-2</v>
      </c>
      <c r="AB2353" s="11">
        <v>5.0000000000000001E-3</v>
      </c>
      <c r="AC2353" s="11">
        <v>0</v>
      </c>
    </row>
    <row r="2354" spans="1:29" ht="11.5">
      <c r="A2354" s="15">
        <v>2337</v>
      </c>
      <c r="B2354" s="13" t="s">
        <v>1059</v>
      </c>
      <c r="C2354" s="14" t="s">
        <v>1223</v>
      </c>
      <c r="D2354" s="12"/>
      <c r="E2354" s="12">
        <v>308</v>
      </c>
      <c r="F2354" s="13" t="s">
        <v>1110</v>
      </c>
      <c r="G2354" s="12">
        <v>915</v>
      </c>
      <c r="H2354" s="12">
        <v>2005</v>
      </c>
      <c r="I2354" s="11">
        <v>4.7709999999999999</v>
      </c>
      <c r="J2354" s="11">
        <v>4.8339999999999996</v>
      </c>
      <c r="K2354" s="11">
        <v>5.327</v>
      </c>
      <c r="L2354" s="11">
        <v>5.7</v>
      </c>
      <c r="M2354" s="11">
        <v>5.0410000000000004</v>
      </c>
      <c r="N2354" s="11">
        <v>3.625</v>
      </c>
      <c r="O2354" s="11">
        <v>3.4279999999999999</v>
      </c>
      <c r="P2354" s="11">
        <v>3.254</v>
      </c>
      <c r="Q2354" s="11">
        <v>3.5459999999999998</v>
      </c>
      <c r="R2354" s="11">
        <v>3.3140000000000001</v>
      </c>
      <c r="S2354" s="11">
        <v>2.4660000000000002</v>
      </c>
      <c r="T2354" s="11">
        <v>1.831</v>
      </c>
      <c r="U2354" s="11">
        <v>1.347</v>
      </c>
      <c r="V2354" s="11">
        <v>1.395</v>
      </c>
      <c r="W2354" s="11">
        <v>1.1970000000000001</v>
      </c>
      <c r="X2354" s="11">
        <v>0.78500000000000003</v>
      </c>
      <c r="Y2354" s="11">
        <v>0.436</v>
      </c>
      <c r="Z2354" s="11">
        <v>0.152</v>
      </c>
      <c r="AA2354" s="11">
        <v>3.6999999999999998E-2</v>
      </c>
      <c r="AB2354" s="11">
        <v>7.0000000000000001E-3</v>
      </c>
      <c r="AC2354" s="11">
        <v>0</v>
      </c>
    </row>
    <row r="2355" spans="1:29" ht="11.5">
      <c r="A2355" s="15">
        <v>2338</v>
      </c>
      <c r="B2355" s="13" t="s">
        <v>1059</v>
      </c>
      <c r="C2355" s="14" t="s">
        <v>1223</v>
      </c>
      <c r="D2355" s="12"/>
      <c r="E2355" s="12">
        <v>308</v>
      </c>
      <c r="F2355" s="13" t="s">
        <v>1110</v>
      </c>
      <c r="G2355" s="12">
        <v>915</v>
      </c>
      <c r="H2355" s="12">
        <v>2010</v>
      </c>
      <c r="I2355" s="11">
        <v>4.4749999999999996</v>
      </c>
      <c r="J2355" s="11">
        <v>3.919</v>
      </c>
      <c r="K2355" s="11">
        <v>4.5949999999999998</v>
      </c>
      <c r="L2355" s="11">
        <v>5.0999999999999996</v>
      </c>
      <c r="M2355" s="11">
        <v>5.0250000000000004</v>
      </c>
      <c r="N2355" s="11">
        <v>4.6429999999999998</v>
      </c>
      <c r="O2355" s="11">
        <v>3.4590000000000001</v>
      </c>
      <c r="P2355" s="11">
        <v>3.47</v>
      </c>
      <c r="Q2355" s="11">
        <v>3.266</v>
      </c>
      <c r="R2355" s="11">
        <v>3.4670000000000001</v>
      </c>
      <c r="S2355" s="11">
        <v>3.2829999999999999</v>
      </c>
      <c r="T2355" s="11">
        <v>2.4420000000000002</v>
      </c>
      <c r="U2355" s="11">
        <v>1.9</v>
      </c>
      <c r="V2355" s="11">
        <v>1.468</v>
      </c>
      <c r="W2355" s="11">
        <v>1.345</v>
      </c>
      <c r="X2355" s="11">
        <v>1.0029999999999999</v>
      </c>
      <c r="Y2355" s="11">
        <v>0.55900000000000005</v>
      </c>
      <c r="Z2355" s="11">
        <v>0.19500000000000001</v>
      </c>
      <c r="AA2355" s="11">
        <v>4.4999999999999998E-2</v>
      </c>
      <c r="AB2355" s="11">
        <v>7.0000000000000001E-3</v>
      </c>
      <c r="AC2355" s="11">
        <v>1E-3</v>
      </c>
    </row>
    <row r="2356" spans="1:29" ht="11.5">
      <c r="A2356" s="15">
        <v>2339</v>
      </c>
      <c r="B2356" s="13" t="s">
        <v>1059</v>
      </c>
      <c r="C2356" s="14" t="s">
        <v>1223</v>
      </c>
      <c r="D2356" s="12"/>
      <c r="E2356" s="12">
        <v>308</v>
      </c>
      <c r="F2356" s="13" t="s">
        <v>1110</v>
      </c>
      <c r="G2356" s="12">
        <v>915</v>
      </c>
      <c r="H2356" s="12">
        <v>2015</v>
      </c>
      <c r="I2356" s="11">
        <v>4.6879999999999997</v>
      </c>
      <c r="J2356" s="11">
        <v>4.4530000000000003</v>
      </c>
      <c r="K2356" s="11">
        <v>3.903</v>
      </c>
      <c r="L2356" s="11">
        <v>4.5279999999999996</v>
      </c>
      <c r="M2356" s="11">
        <v>4.9720000000000004</v>
      </c>
      <c r="N2356" s="11">
        <v>4.8970000000000002</v>
      </c>
      <c r="O2356" s="11">
        <v>4.5369999999999999</v>
      </c>
      <c r="P2356" s="11">
        <v>3.375</v>
      </c>
      <c r="Q2356" s="11">
        <v>3.3879999999999999</v>
      </c>
      <c r="R2356" s="11">
        <v>3.1760000000000002</v>
      </c>
      <c r="S2356" s="11">
        <v>3.335</v>
      </c>
      <c r="T2356" s="11">
        <v>3.0979999999999999</v>
      </c>
      <c r="U2356" s="11">
        <v>2.234</v>
      </c>
      <c r="V2356" s="11">
        <v>1.6539999999999999</v>
      </c>
      <c r="W2356" s="11">
        <v>1.1830000000000001</v>
      </c>
      <c r="X2356" s="11">
        <v>0.96099999999999997</v>
      </c>
      <c r="Y2356" s="11">
        <v>0.59299999999999997</v>
      </c>
      <c r="Z2356" s="11">
        <v>0.247</v>
      </c>
      <c r="AA2356" s="11">
        <v>5.7000000000000002E-2</v>
      </c>
      <c r="AB2356" s="11">
        <v>8.9999999999999993E-3</v>
      </c>
      <c r="AC2356" s="11">
        <v>1E-3</v>
      </c>
    </row>
    <row r="2357" spans="1:29" ht="11.5">
      <c r="A2357" s="15">
        <v>2340</v>
      </c>
      <c r="B2357" s="13" t="s">
        <v>1059</v>
      </c>
      <c r="C2357" s="14" t="s">
        <v>1223</v>
      </c>
      <c r="D2357" s="12"/>
      <c r="E2357" s="12">
        <v>308</v>
      </c>
      <c r="F2357" s="13" t="s">
        <v>1110</v>
      </c>
      <c r="G2357" s="12">
        <v>915</v>
      </c>
      <c r="H2357" s="12">
        <v>2020</v>
      </c>
      <c r="I2357" s="11">
        <v>4.6100000000000003</v>
      </c>
      <c r="J2357" s="11">
        <v>4.665</v>
      </c>
      <c r="K2357" s="11">
        <v>4.4349999999999996</v>
      </c>
      <c r="L2357" s="11">
        <v>3.8359999999999999</v>
      </c>
      <c r="M2357" s="11">
        <v>4.4059999999999997</v>
      </c>
      <c r="N2357" s="11">
        <v>4.843</v>
      </c>
      <c r="O2357" s="11">
        <v>4.7869999999999999</v>
      </c>
      <c r="P2357" s="11">
        <v>4.4420000000000002</v>
      </c>
      <c r="Q2357" s="11">
        <v>3.2959999999999998</v>
      </c>
      <c r="R2357" s="11">
        <v>3.294</v>
      </c>
      <c r="S2357" s="11">
        <v>3.052</v>
      </c>
      <c r="T2357" s="11">
        <v>3.1469999999999998</v>
      </c>
      <c r="U2357" s="11">
        <v>2.8340000000000001</v>
      </c>
      <c r="V2357" s="11">
        <v>1.9430000000000001</v>
      </c>
      <c r="W2357" s="11">
        <v>1.329</v>
      </c>
      <c r="X2357" s="11">
        <v>0.84</v>
      </c>
      <c r="Y2357" s="11">
        <v>0.56399999999999995</v>
      </c>
      <c r="Z2357" s="11">
        <v>0.26100000000000001</v>
      </c>
      <c r="AA2357" s="11">
        <v>7.0999999999999994E-2</v>
      </c>
      <c r="AB2357" s="11">
        <v>0.01</v>
      </c>
      <c r="AC2357" s="11">
        <v>1E-3</v>
      </c>
    </row>
    <row r="2358" spans="1:29" ht="11.5">
      <c r="A2358" s="15">
        <v>2341</v>
      </c>
      <c r="B2358" s="13" t="s">
        <v>1059</v>
      </c>
      <c r="C2358" s="14" t="s">
        <v>1224</v>
      </c>
      <c r="D2358" s="12">
        <v>2</v>
      </c>
      <c r="E2358" s="12">
        <v>312</v>
      </c>
      <c r="F2358" s="13" t="s">
        <v>1110</v>
      </c>
      <c r="G2358" s="12">
        <v>915</v>
      </c>
      <c r="H2358" s="12">
        <v>1950</v>
      </c>
      <c r="I2358" s="11">
        <v>17.983000000000001</v>
      </c>
      <c r="J2358" s="11">
        <v>12.987</v>
      </c>
      <c r="K2358" s="11">
        <v>10.989000000000001</v>
      </c>
      <c r="L2358" s="11">
        <v>8.9920000000000009</v>
      </c>
      <c r="M2358" s="11">
        <v>7.9930000000000003</v>
      </c>
      <c r="N2358" s="11">
        <v>7.992</v>
      </c>
      <c r="O2358" s="11">
        <v>6.9939999999999998</v>
      </c>
      <c r="P2358" s="11">
        <v>6.9930000000000003</v>
      </c>
      <c r="Q2358" s="11">
        <v>4.9939999999999998</v>
      </c>
      <c r="R2358" s="11">
        <v>3.996</v>
      </c>
      <c r="S2358" s="11">
        <v>2.996</v>
      </c>
      <c r="T2358" s="11">
        <v>2.9980000000000002</v>
      </c>
      <c r="U2358" s="11">
        <v>1.9990000000000001</v>
      </c>
      <c r="V2358" s="11">
        <v>0.999</v>
      </c>
      <c r="W2358" s="11">
        <v>0.999</v>
      </c>
      <c r="X2358" s="11">
        <v>0.999</v>
      </c>
      <c r="Y2358" s="11">
        <v>8.5000000000000006E-2</v>
      </c>
      <c r="Z2358" s="11">
        <v>1.4E-2</v>
      </c>
      <c r="AA2358" s="11">
        <v>0</v>
      </c>
      <c r="AB2358" s="11">
        <v>0</v>
      </c>
      <c r="AC2358" s="11">
        <v>0</v>
      </c>
    </row>
    <row r="2359" spans="1:29" ht="11.5">
      <c r="A2359" s="15">
        <v>2342</v>
      </c>
      <c r="B2359" s="13" t="s">
        <v>1059</v>
      </c>
      <c r="C2359" s="14" t="s">
        <v>1224</v>
      </c>
      <c r="D2359" s="12">
        <v>2</v>
      </c>
      <c r="E2359" s="12">
        <v>312</v>
      </c>
      <c r="F2359" s="13" t="s">
        <v>1110</v>
      </c>
      <c r="G2359" s="12">
        <v>915</v>
      </c>
      <c r="H2359" s="12">
        <v>1955</v>
      </c>
      <c r="I2359" s="11">
        <v>20.045999999999999</v>
      </c>
      <c r="J2359" s="11">
        <v>16.882999999999999</v>
      </c>
      <c r="K2359" s="11">
        <v>11.949</v>
      </c>
      <c r="L2359" s="11">
        <v>10.013999999999999</v>
      </c>
      <c r="M2359" s="11">
        <v>8.9960000000000004</v>
      </c>
      <c r="N2359" s="11">
        <v>7.9960000000000004</v>
      </c>
      <c r="O2359" s="11">
        <v>7.9950000000000001</v>
      </c>
      <c r="P2359" s="11">
        <v>6.9969999999999999</v>
      </c>
      <c r="Q2359" s="11">
        <v>5.9950000000000001</v>
      </c>
      <c r="R2359" s="11">
        <v>4.9950000000000001</v>
      </c>
      <c r="S2359" s="11">
        <v>3.9969999999999999</v>
      </c>
      <c r="T2359" s="11">
        <v>2.9980000000000002</v>
      </c>
      <c r="U2359" s="11">
        <v>2.0009999999999999</v>
      </c>
      <c r="V2359" s="11">
        <v>1.9970000000000001</v>
      </c>
      <c r="W2359" s="11">
        <v>0.999</v>
      </c>
      <c r="X2359" s="11">
        <v>0.59899999999999998</v>
      </c>
      <c r="Y2359" s="11">
        <v>0.47299999999999998</v>
      </c>
      <c r="Z2359" s="11">
        <v>3.9E-2</v>
      </c>
      <c r="AA2359" s="11">
        <v>0</v>
      </c>
      <c r="AB2359" s="11">
        <v>0</v>
      </c>
      <c r="AC2359" s="11">
        <v>0</v>
      </c>
    </row>
    <row r="2360" spans="1:29" ht="11.5">
      <c r="A2360" s="15">
        <v>2343</v>
      </c>
      <c r="B2360" s="13" t="s">
        <v>1059</v>
      </c>
      <c r="C2360" s="14" t="s">
        <v>1224</v>
      </c>
      <c r="D2360" s="12">
        <v>2</v>
      </c>
      <c r="E2360" s="12">
        <v>312</v>
      </c>
      <c r="F2360" s="13" t="s">
        <v>1110</v>
      </c>
      <c r="G2360" s="12">
        <v>915</v>
      </c>
      <c r="H2360" s="12">
        <v>1960</v>
      </c>
      <c r="I2360" s="11">
        <v>23.331</v>
      </c>
      <c r="J2360" s="11">
        <v>20.175999999999998</v>
      </c>
      <c r="K2360" s="11">
        <v>16.847999999999999</v>
      </c>
      <c r="L2360" s="11">
        <v>11.064</v>
      </c>
      <c r="M2360" s="11">
        <v>9.1170000000000009</v>
      </c>
      <c r="N2360" s="11">
        <v>8.1</v>
      </c>
      <c r="O2360" s="11">
        <v>8.0990000000000002</v>
      </c>
      <c r="P2360" s="11">
        <v>8.1</v>
      </c>
      <c r="Q2360" s="11">
        <v>6.9980000000000002</v>
      </c>
      <c r="R2360" s="11">
        <v>5.9980000000000002</v>
      </c>
      <c r="S2360" s="11">
        <v>5</v>
      </c>
      <c r="T2360" s="11">
        <v>4</v>
      </c>
      <c r="U2360" s="11">
        <v>3.0019999999999998</v>
      </c>
      <c r="V2360" s="11">
        <v>1.998</v>
      </c>
      <c r="W2360" s="11">
        <v>1.9950000000000001</v>
      </c>
      <c r="X2360" s="11">
        <v>0.874</v>
      </c>
      <c r="Y2360" s="11">
        <v>0.30199999999999999</v>
      </c>
      <c r="Z2360" s="11">
        <v>0.17899999999999999</v>
      </c>
      <c r="AA2360" s="11">
        <v>0</v>
      </c>
      <c r="AB2360" s="11">
        <v>0</v>
      </c>
      <c r="AC2360" s="11">
        <v>0</v>
      </c>
    </row>
    <row r="2361" spans="1:29" ht="11.5">
      <c r="A2361" s="15">
        <v>2344</v>
      </c>
      <c r="B2361" s="13" t="s">
        <v>1059</v>
      </c>
      <c r="C2361" s="14" t="s">
        <v>1224</v>
      </c>
      <c r="D2361" s="12">
        <v>2</v>
      </c>
      <c r="E2361" s="12">
        <v>312</v>
      </c>
      <c r="F2361" s="13" t="s">
        <v>1110</v>
      </c>
      <c r="G2361" s="12">
        <v>915</v>
      </c>
      <c r="H2361" s="12">
        <v>1965</v>
      </c>
      <c r="I2361" s="11">
        <v>23.632000000000001</v>
      </c>
      <c r="J2361" s="11">
        <v>24.077000000000002</v>
      </c>
      <c r="K2361" s="11">
        <v>20.146000000000001</v>
      </c>
      <c r="L2361" s="11">
        <v>16.257999999999999</v>
      </c>
      <c r="M2361" s="11">
        <v>11.565</v>
      </c>
      <c r="N2361" s="11">
        <v>7.7160000000000002</v>
      </c>
      <c r="O2361" s="11">
        <v>6.8019999999999996</v>
      </c>
      <c r="P2361" s="11">
        <v>6.8010000000000002</v>
      </c>
      <c r="Q2361" s="11">
        <v>6.7969999999999997</v>
      </c>
      <c r="R2361" s="11">
        <v>5.7990000000000004</v>
      </c>
      <c r="S2361" s="11">
        <v>4.7990000000000004</v>
      </c>
      <c r="T2361" s="11">
        <v>4.798</v>
      </c>
      <c r="U2361" s="11">
        <v>2.9009999999999998</v>
      </c>
      <c r="V2361" s="11">
        <v>1.8979999999999999</v>
      </c>
      <c r="W2361" s="11">
        <v>0.995</v>
      </c>
      <c r="X2361" s="11">
        <v>0.996</v>
      </c>
      <c r="Y2361" s="11">
        <v>0.53400000000000003</v>
      </c>
      <c r="Z2361" s="11">
        <v>0.122</v>
      </c>
      <c r="AA2361" s="11">
        <v>5.1999999999999998E-2</v>
      </c>
      <c r="AB2361" s="11">
        <v>0</v>
      </c>
      <c r="AC2361" s="11">
        <v>0</v>
      </c>
    </row>
    <row r="2362" spans="1:29" ht="11.5">
      <c r="A2362" s="15">
        <v>2345</v>
      </c>
      <c r="B2362" s="13" t="s">
        <v>1059</v>
      </c>
      <c r="C2362" s="14" t="s">
        <v>1224</v>
      </c>
      <c r="D2362" s="12">
        <v>2</v>
      </c>
      <c r="E2362" s="12">
        <v>312</v>
      </c>
      <c r="F2362" s="13" t="s">
        <v>1110</v>
      </c>
      <c r="G2362" s="12">
        <v>915</v>
      </c>
      <c r="H2362" s="12">
        <v>1970</v>
      </c>
      <c r="I2362" s="11">
        <v>23.661000000000001</v>
      </c>
      <c r="J2362" s="11">
        <v>24.35</v>
      </c>
      <c r="K2362" s="11">
        <v>22.527999999999999</v>
      </c>
      <c r="L2362" s="11">
        <v>18.526</v>
      </c>
      <c r="M2362" s="11">
        <v>11.613</v>
      </c>
      <c r="N2362" s="11">
        <v>8.6890000000000001</v>
      </c>
      <c r="O2362" s="11">
        <v>5.9240000000000004</v>
      </c>
      <c r="P2362" s="11">
        <v>7.4169999999999998</v>
      </c>
      <c r="Q2362" s="11">
        <v>6.9290000000000003</v>
      </c>
      <c r="R2362" s="11">
        <v>5.8540000000000001</v>
      </c>
      <c r="S2362" s="11">
        <v>6.7270000000000003</v>
      </c>
      <c r="T2362" s="11">
        <v>4.548</v>
      </c>
      <c r="U2362" s="11">
        <v>4.0529999999999999</v>
      </c>
      <c r="V2362" s="11">
        <v>2.1419999999999999</v>
      </c>
      <c r="W2362" s="11">
        <v>2.0449999999999999</v>
      </c>
      <c r="X2362" s="11">
        <v>1.5029999999999999</v>
      </c>
      <c r="Y2362" s="11">
        <v>0.49199999999999999</v>
      </c>
      <c r="Z2362" s="11">
        <v>0.23100000000000001</v>
      </c>
      <c r="AA2362" s="11">
        <v>3.7999999999999999E-2</v>
      </c>
      <c r="AB2362" s="11">
        <v>0.01</v>
      </c>
      <c r="AC2362" s="11">
        <v>0</v>
      </c>
    </row>
    <row r="2363" spans="1:29" ht="11.5">
      <c r="A2363" s="15">
        <v>2346</v>
      </c>
      <c r="B2363" s="13" t="s">
        <v>1059</v>
      </c>
      <c r="C2363" s="14" t="s">
        <v>1224</v>
      </c>
      <c r="D2363" s="12">
        <v>2</v>
      </c>
      <c r="E2363" s="12">
        <v>312</v>
      </c>
      <c r="F2363" s="13" t="s">
        <v>1110</v>
      </c>
      <c r="G2363" s="12">
        <v>915</v>
      </c>
      <c r="H2363" s="12">
        <v>1975</v>
      </c>
      <c r="I2363" s="11">
        <v>21.925999999999998</v>
      </c>
      <c r="J2363" s="11">
        <v>21.957999999999998</v>
      </c>
      <c r="K2363" s="11">
        <v>24.23</v>
      </c>
      <c r="L2363" s="11">
        <v>20.324000000000002</v>
      </c>
      <c r="M2363" s="11">
        <v>11.627000000000001</v>
      </c>
      <c r="N2363" s="11">
        <v>7.0419999999999998</v>
      </c>
      <c r="O2363" s="11">
        <v>8.4700000000000006</v>
      </c>
      <c r="P2363" s="11">
        <v>6.5439999999999996</v>
      </c>
      <c r="Q2363" s="11">
        <v>7.6909999999999998</v>
      </c>
      <c r="R2363" s="11">
        <v>6.8179999999999996</v>
      </c>
      <c r="S2363" s="11">
        <v>5.5090000000000003</v>
      </c>
      <c r="T2363" s="11">
        <v>5.7389999999999999</v>
      </c>
      <c r="U2363" s="11">
        <v>4.367</v>
      </c>
      <c r="V2363" s="11">
        <v>3.4279999999999999</v>
      </c>
      <c r="W2363" s="11">
        <v>1.597</v>
      </c>
      <c r="X2363" s="11">
        <v>1.4</v>
      </c>
      <c r="Y2363" s="11">
        <v>1.1919999999999999</v>
      </c>
      <c r="Z2363" s="11">
        <v>0.22600000000000001</v>
      </c>
      <c r="AA2363" s="11">
        <v>7.6999999999999999E-2</v>
      </c>
      <c r="AB2363" s="11">
        <v>8.9999999999999993E-3</v>
      </c>
      <c r="AC2363" s="11">
        <v>1E-3</v>
      </c>
    </row>
    <row r="2364" spans="1:29" ht="11.5">
      <c r="A2364" s="15">
        <v>2347</v>
      </c>
      <c r="B2364" s="13" t="s">
        <v>1059</v>
      </c>
      <c r="C2364" s="14" t="s">
        <v>1224</v>
      </c>
      <c r="D2364" s="12">
        <v>2</v>
      </c>
      <c r="E2364" s="12">
        <v>312</v>
      </c>
      <c r="F2364" s="13" t="s">
        <v>1110</v>
      </c>
      <c r="G2364" s="12">
        <v>915</v>
      </c>
      <c r="H2364" s="12">
        <v>1980</v>
      </c>
      <c r="I2364" s="11">
        <v>16.885000000000002</v>
      </c>
      <c r="J2364" s="11">
        <v>19.387</v>
      </c>
      <c r="K2364" s="11">
        <v>22.367999999999999</v>
      </c>
      <c r="L2364" s="11">
        <v>22.388999999999999</v>
      </c>
      <c r="M2364" s="11">
        <v>14.595000000000001</v>
      </c>
      <c r="N2364" s="11">
        <v>9.6669999999999998</v>
      </c>
      <c r="O2364" s="11">
        <v>9.9689999999999994</v>
      </c>
      <c r="P2364" s="11">
        <v>8.5570000000000004</v>
      </c>
      <c r="Q2364" s="11">
        <v>6.9560000000000004</v>
      </c>
      <c r="R2364" s="11">
        <v>7.4390000000000001</v>
      </c>
      <c r="S2364" s="11">
        <v>5.6580000000000004</v>
      </c>
      <c r="T2364" s="11">
        <v>5.8869999999999996</v>
      </c>
      <c r="U2364" s="11">
        <v>5.2080000000000002</v>
      </c>
      <c r="V2364" s="11">
        <v>3.3889999999999998</v>
      </c>
      <c r="W2364" s="11">
        <v>3.0339999999999998</v>
      </c>
      <c r="X2364" s="11">
        <v>1.59</v>
      </c>
      <c r="Y2364" s="11">
        <v>0.83</v>
      </c>
      <c r="Z2364" s="11">
        <v>0.57899999999999996</v>
      </c>
      <c r="AA2364" s="11">
        <v>8.1000000000000003E-2</v>
      </c>
      <c r="AB2364" s="11">
        <v>1.9E-2</v>
      </c>
      <c r="AC2364" s="11">
        <v>1E-3</v>
      </c>
    </row>
    <row r="2365" spans="1:29" ht="11.5">
      <c r="A2365" s="15">
        <v>2348</v>
      </c>
      <c r="B2365" s="13" t="s">
        <v>1059</v>
      </c>
      <c r="C2365" s="14" t="s">
        <v>1224</v>
      </c>
      <c r="D2365" s="12">
        <v>2</v>
      </c>
      <c r="E2365" s="12">
        <v>312</v>
      </c>
      <c r="F2365" s="13" t="s">
        <v>1110</v>
      </c>
      <c r="G2365" s="12">
        <v>915</v>
      </c>
      <c r="H2365" s="12">
        <v>1985</v>
      </c>
      <c r="I2365" s="11">
        <v>14.573</v>
      </c>
      <c r="J2365" s="11">
        <v>14.896000000000001</v>
      </c>
      <c r="K2365" s="11">
        <v>19.722000000000001</v>
      </c>
      <c r="L2365" s="11">
        <v>20.890999999999998</v>
      </c>
      <c r="M2365" s="11">
        <v>17.768000000000001</v>
      </c>
      <c r="N2365" s="11">
        <v>12.973000000000001</v>
      </c>
      <c r="O2365" s="11">
        <v>11.956</v>
      </c>
      <c r="P2365" s="11">
        <v>9.9949999999999992</v>
      </c>
      <c r="Q2365" s="11">
        <v>8.8249999999999993</v>
      </c>
      <c r="R2365" s="11">
        <v>6.7560000000000002</v>
      </c>
      <c r="S2365" s="11">
        <v>6.45</v>
      </c>
      <c r="T2365" s="11">
        <v>5.9130000000000003</v>
      </c>
      <c r="U2365" s="11">
        <v>5.3890000000000002</v>
      </c>
      <c r="V2365" s="11">
        <v>4.2510000000000003</v>
      </c>
      <c r="W2365" s="11">
        <v>3.0019999999999998</v>
      </c>
      <c r="X2365" s="11">
        <v>2.5960000000000001</v>
      </c>
      <c r="Y2365" s="11">
        <v>0.99199999999999999</v>
      </c>
      <c r="Z2365" s="11">
        <v>0.42599999999999999</v>
      </c>
      <c r="AA2365" s="11">
        <v>0.222</v>
      </c>
      <c r="AB2365" s="11">
        <v>2.1000000000000001E-2</v>
      </c>
      <c r="AC2365" s="11">
        <v>3.0000000000000001E-3</v>
      </c>
    </row>
    <row r="2366" spans="1:29" ht="11.5">
      <c r="A2366" s="15">
        <v>2349</v>
      </c>
      <c r="B2366" s="13" t="s">
        <v>1059</v>
      </c>
      <c r="C2366" s="14" t="s">
        <v>1224</v>
      </c>
      <c r="D2366" s="12">
        <v>2</v>
      </c>
      <c r="E2366" s="12">
        <v>312</v>
      </c>
      <c r="F2366" s="13" t="s">
        <v>1110</v>
      </c>
      <c r="G2366" s="12">
        <v>915</v>
      </c>
      <c r="H2366" s="12">
        <v>1990</v>
      </c>
      <c r="I2366" s="11">
        <v>16.378</v>
      </c>
      <c r="J2366" s="11">
        <v>15.526</v>
      </c>
      <c r="K2366" s="11">
        <v>16.73</v>
      </c>
      <c r="L2366" s="11">
        <v>21.672000000000001</v>
      </c>
      <c r="M2366" s="11">
        <v>17.387</v>
      </c>
      <c r="N2366" s="11">
        <v>17.91</v>
      </c>
      <c r="O2366" s="11">
        <v>16.343</v>
      </c>
      <c r="P2366" s="11">
        <v>13.151999999999999</v>
      </c>
      <c r="Q2366" s="11">
        <v>11.641999999999999</v>
      </c>
      <c r="R2366" s="11">
        <v>9.048</v>
      </c>
      <c r="S2366" s="11">
        <v>7.702</v>
      </c>
      <c r="T2366" s="11">
        <v>6.8259999999999996</v>
      </c>
      <c r="U2366" s="11">
        <v>5.7569999999999997</v>
      </c>
      <c r="V2366" s="11">
        <v>5.29</v>
      </c>
      <c r="W2366" s="11">
        <v>3.8330000000000002</v>
      </c>
      <c r="X2366" s="11">
        <v>2.6749999999999998</v>
      </c>
      <c r="Y2366" s="11">
        <v>1.66</v>
      </c>
      <c r="Z2366" s="11">
        <v>0.53500000000000003</v>
      </c>
      <c r="AA2366" s="11">
        <v>0.17199999999999999</v>
      </c>
      <c r="AB2366" s="11">
        <v>6.4000000000000001E-2</v>
      </c>
      <c r="AC2366" s="11">
        <v>4.0000000000000001E-3</v>
      </c>
    </row>
    <row r="2367" spans="1:29" ht="11.5">
      <c r="A2367" s="15">
        <v>2350</v>
      </c>
      <c r="B2367" s="13" t="s">
        <v>1059</v>
      </c>
      <c r="C2367" s="14" t="s">
        <v>1224</v>
      </c>
      <c r="D2367" s="12">
        <v>2</v>
      </c>
      <c r="E2367" s="12">
        <v>312</v>
      </c>
      <c r="F2367" s="13" t="s">
        <v>1110</v>
      </c>
      <c r="G2367" s="12">
        <v>915</v>
      </c>
      <c r="H2367" s="12">
        <v>1995</v>
      </c>
      <c r="I2367" s="11">
        <v>16.303000000000001</v>
      </c>
      <c r="J2367" s="11">
        <v>16.577999999999999</v>
      </c>
      <c r="K2367" s="11">
        <v>17.094999999999999</v>
      </c>
      <c r="L2367" s="11">
        <v>18.279</v>
      </c>
      <c r="M2367" s="11">
        <v>14.62</v>
      </c>
      <c r="N2367" s="11">
        <v>16.613</v>
      </c>
      <c r="O2367" s="11">
        <v>18.033000000000001</v>
      </c>
      <c r="P2367" s="11">
        <v>15.196</v>
      </c>
      <c r="Q2367" s="11">
        <v>13.214</v>
      </c>
      <c r="R2367" s="11">
        <v>10.893000000000001</v>
      </c>
      <c r="S2367" s="11">
        <v>9.3190000000000008</v>
      </c>
      <c r="T2367" s="11">
        <v>6.69</v>
      </c>
      <c r="U2367" s="11">
        <v>6.9859999999999998</v>
      </c>
      <c r="V2367" s="11">
        <v>4.9740000000000002</v>
      </c>
      <c r="W2367" s="11">
        <v>4.7549999999999999</v>
      </c>
      <c r="X2367" s="11">
        <v>3.1190000000000002</v>
      </c>
      <c r="Y2367" s="11">
        <v>2.073</v>
      </c>
      <c r="Z2367" s="11">
        <v>0.93400000000000005</v>
      </c>
      <c r="AA2367" s="11">
        <v>0.22900000000000001</v>
      </c>
      <c r="AB2367" s="11">
        <v>5.1999999999999998E-2</v>
      </c>
      <c r="AC2367" s="11">
        <v>1.2E-2</v>
      </c>
    </row>
    <row r="2368" spans="1:29" ht="11.5">
      <c r="A2368" s="15">
        <v>2351</v>
      </c>
      <c r="B2368" s="13" t="s">
        <v>1059</v>
      </c>
      <c r="C2368" s="14" t="s">
        <v>1224</v>
      </c>
      <c r="D2368" s="12">
        <v>2</v>
      </c>
      <c r="E2368" s="12">
        <v>312</v>
      </c>
      <c r="F2368" s="13" t="s">
        <v>1110</v>
      </c>
      <c r="G2368" s="12">
        <v>915</v>
      </c>
      <c r="H2368" s="12">
        <v>2000</v>
      </c>
      <c r="I2368" s="11">
        <v>16.454999999999998</v>
      </c>
      <c r="J2368" s="11">
        <v>17.797999999999998</v>
      </c>
      <c r="K2368" s="11">
        <v>18.849</v>
      </c>
      <c r="L2368" s="11">
        <v>18.181000000000001</v>
      </c>
      <c r="M2368" s="11">
        <v>13.035</v>
      </c>
      <c r="N2368" s="11">
        <v>14.337999999999999</v>
      </c>
      <c r="O2368" s="11">
        <v>16.637</v>
      </c>
      <c r="P2368" s="11">
        <v>17.183</v>
      </c>
      <c r="Q2368" s="11">
        <v>15.186</v>
      </c>
      <c r="R2368" s="11">
        <v>12.459</v>
      </c>
      <c r="S2368" s="11">
        <v>10.824999999999999</v>
      </c>
      <c r="T2368" s="11">
        <v>8.2129999999999992</v>
      </c>
      <c r="U2368" s="11">
        <v>6.66</v>
      </c>
      <c r="V2368" s="11">
        <v>6.0289999999999999</v>
      </c>
      <c r="W2368" s="11">
        <v>4.4589999999999996</v>
      </c>
      <c r="X2368" s="11">
        <v>3.847</v>
      </c>
      <c r="Y2368" s="11">
        <v>2.33</v>
      </c>
      <c r="Z2368" s="11">
        <v>1.216</v>
      </c>
      <c r="AA2368" s="11">
        <v>0.42499999999999999</v>
      </c>
      <c r="AB2368" s="11">
        <v>7.3999999999999996E-2</v>
      </c>
      <c r="AC2368" s="11">
        <v>1.2E-2</v>
      </c>
    </row>
    <row r="2369" spans="1:29" ht="11.5">
      <c r="A2369" s="15">
        <v>2352</v>
      </c>
      <c r="B2369" s="13" t="s">
        <v>1059</v>
      </c>
      <c r="C2369" s="14" t="s">
        <v>1224</v>
      </c>
      <c r="D2369" s="12">
        <v>2</v>
      </c>
      <c r="E2369" s="12">
        <v>312</v>
      </c>
      <c r="F2369" s="13" t="s">
        <v>1110</v>
      </c>
      <c r="G2369" s="12">
        <v>915</v>
      </c>
      <c r="H2369" s="12">
        <v>2005</v>
      </c>
      <c r="I2369" s="11">
        <v>14.733000000000001</v>
      </c>
      <c r="J2369" s="11">
        <v>16.196999999999999</v>
      </c>
      <c r="K2369" s="11">
        <v>17.236000000000001</v>
      </c>
      <c r="L2369" s="11">
        <v>16.611000000000001</v>
      </c>
      <c r="M2369" s="11">
        <v>10.47</v>
      </c>
      <c r="N2369" s="11">
        <v>9.08</v>
      </c>
      <c r="O2369" s="11">
        <v>13.214</v>
      </c>
      <c r="P2369" s="11">
        <v>13.967000000000001</v>
      </c>
      <c r="Q2369" s="11">
        <v>15.403</v>
      </c>
      <c r="R2369" s="11">
        <v>13.52</v>
      </c>
      <c r="S2369" s="11">
        <v>11.111000000000001</v>
      </c>
      <c r="T2369" s="11">
        <v>10.147</v>
      </c>
      <c r="U2369" s="11">
        <v>7.9660000000000002</v>
      </c>
      <c r="V2369" s="11">
        <v>6.5449999999999999</v>
      </c>
      <c r="W2369" s="11">
        <v>5.4770000000000003</v>
      </c>
      <c r="X2369" s="11">
        <v>3.6669999999999998</v>
      </c>
      <c r="Y2369" s="11">
        <v>2.6019999999999999</v>
      </c>
      <c r="Z2369" s="11">
        <v>1.4179999999999999</v>
      </c>
      <c r="AA2369" s="11">
        <v>0.58199999999999996</v>
      </c>
      <c r="AB2369" s="11">
        <v>0.14599999999999999</v>
      </c>
      <c r="AC2369" s="11">
        <v>1.7999999999999999E-2</v>
      </c>
    </row>
    <row r="2370" spans="1:29" ht="11.5">
      <c r="A2370" s="15">
        <v>2353</v>
      </c>
      <c r="B2370" s="13" t="s">
        <v>1059</v>
      </c>
      <c r="C2370" s="14" t="s">
        <v>1224</v>
      </c>
      <c r="D2370" s="12">
        <v>2</v>
      </c>
      <c r="E2370" s="12">
        <v>312</v>
      </c>
      <c r="F2370" s="13" t="s">
        <v>1110</v>
      </c>
      <c r="G2370" s="12">
        <v>915</v>
      </c>
      <c r="H2370" s="12">
        <v>2010</v>
      </c>
      <c r="I2370" s="11">
        <v>14.307</v>
      </c>
      <c r="J2370" s="11">
        <v>15.81</v>
      </c>
      <c r="K2370" s="11">
        <v>16.594000000000001</v>
      </c>
      <c r="L2370" s="11">
        <v>16.268999999999998</v>
      </c>
      <c r="M2370" s="11">
        <v>9.9830000000000005</v>
      </c>
      <c r="N2370" s="11">
        <v>7.6239999999999997</v>
      </c>
      <c r="O2370" s="11">
        <v>9.0030000000000001</v>
      </c>
      <c r="P2370" s="11">
        <v>12.061999999999999</v>
      </c>
      <c r="Q2370" s="11">
        <v>13.565</v>
      </c>
      <c r="R2370" s="11">
        <v>14.957000000000001</v>
      </c>
      <c r="S2370" s="11">
        <v>13.173999999999999</v>
      </c>
      <c r="T2370" s="11">
        <v>11.372999999999999</v>
      </c>
      <c r="U2370" s="11">
        <v>10.069000000000001</v>
      </c>
      <c r="V2370" s="11">
        <v>7.4459999999999997</v>
      </c>
      <c r="W2370" s="11">
        <v>6.1820000000000004</v>
      </c>
      <c r="X2370" s="11">
        <v>4.3570000000000002</v>
      </c>
      <c r="Y2370" s="11">
        <v>3.1819999999999999</v>
      </c>
      <c r="Z2370" s="11">
        <v>1.6419999999999999</v>
      </c>
      <c r="AA2370" s="11">
        <v>0.71</v>
      </c>
      <c r="AB2370" s="11">
        <v>0.21099999999999999</v>
      </c>
      <c r="AC2370" s="11">
        <v>3.5999999999999997E-2</v>
      </c>
    </row>
    <row r="2371" spans="1:29" ht="11.5">
      <c r="A2371" s="15">
        <v>2354</v>
      </c>
      <c r="B2371" s="13" t="s">
        <v>1059</v>
      </c>
      <c r="C2371" s="14" t="s">
        <v>1224</v>
      </c>
      <c r="D2371" s="12">
        <v>2</v>
      </c>
      <c r="E2371" s="12">
        <v>312</v>
      </c>
      <c r="F2371" s="13" t="s">
        <v>1110</v>
      </c>
      <c r="G2371" s="12">
        <v>915</v>
      </c>
      <c r="H2371" s="12">
        <v>2015</v>
      </c>
      <c r="I2371" s="11">
        <v>11.342000000000001</v>
      </c>
      <c r="J2371" s="11">
        <v>14.903</v>
      </c>
      <c r="K2371" s="11">
        <v>15.566000000000001</v>
      </c>
      <c r="L2371" s="11">
        <v>15.048</v>
      </c>
      <c r="M2371" s="11">
        <v>10.532999999999999</v>
      </c>
      <c r="N2371" s="11">
        <v>7.7439999999999998</v>
      </c>
      <c r="O2371" s="11">
        <v>7.2149999999999999</v>
      </c>
      <c r="P2371" s="11">
        <v>9.0960000000000001</v>
      </c>
      <c r="Q2371" s="11">
        <v>12.263</v>
      </c>
      <c r="R2371" s="11">
        <v>14.137</v>
      </c>
      <c r="S2371" s="11">
        <v>14.855</v>
      </c>
      <c r="T2371" s="11">
        <v>13.077</v>
      </c>
      <c r="U2371" s="11">
        <v>11.23</v>
      </c>
      <c r="V2371" s="11">
        <v>9.7829999999999995</v>
      </c>
      <c r="W2371" s="11">
        <v>6.7480000000000002</v>
      </c>
      <c r="X2371" s="11">
        <v>5.2119999999999997</v>
      </c>
      <c r="Y2371" s="11">
        <v>3.4159999999999999</v>
      </c>
      <c r="Z2371" s="11">
        <v>2.0630000000000002</v>
      </c>
      <c r="AA2371" s="11">
        <v>0.85299999999999998</v>
      </c>
      <c r="AB2371" s="11">
        <v>0.27100000000000002</v>
      </c>
      <c r="AC2371" s="11">
        <v>5.6000000000000001E-2</v>
      </c>
    </row>
    <row r="2372" spans="1:29" ht="11.5">
      <c r="A2372" s="15">
        <v>2355</v>
      </c>
      <c r="B2372" s="13" t="s">
        <v>1059</v>
      </c>
      <c r="C2372" s="14" t="s">
        <v>1224</v>
      </c>
      <c r="D2372" s="12">
        <v>2</v>
      </c>
      <c r="E2372" s="12">
        <v>312</v>
      </c>
      <c r="F2372" s="13" t="s">
        <v>1110</v>
      </c>
      <c r="G2372" s="12">
        <v>915</v>
      </c>
      <c r="H2372" s="12">
        <v>2020</v>
      </c>
      <c r="I2372" s="11">
        <v>11.637</v>
      </c>
      <c r="J2372" s="11">
        <v>11.225</v>
      </c>
      <c r="K2372" s="11">
        <v>14.801</v>
      </c>
      <c r="L2372" s="11">
        <v>15.101000000000001</v>
      </c>
      <c r="M2372" s="11">
        <v>14.206</v>
      </c>
      <c r="N2372" s="11">
        <v>9.718</v>
      </c>
      <c r="O2372" s="11">
        <v>7.1150000000000002</v>
      </c>
      <c r="P2372" s="11">
        <v>6.7619999999999996</v>
      </c>
      <c r="Q2372" s="11">
        <v>8.7469999999999999</v>
      </c>
      <c r="R2372" s="11">
        <v>11.923</v>
      </c>
      <c r="S2372" s="11">
        <v>13.736000000000001</v>
      </c>
      <c r="T2372" s="11">
        <v>14.337999999999999</v>
      </c>
      <c r="U2372" s="11">
        <v>12.435</v>
      </c>
      <c r="V2372" s="11">
        <v>10.452999999999999</v>
      </c>
      <c r="W2372" s="11">
        <v>8.8010000000000002</v>
      </c>
      <c r="X2372" s="11">
        <v>5.7169999999999996</v>
      </c>
      <c r="Y2372" s="11">
        <v>4.0179999999999998</v>
      </c>
      <c r="Z2372" s="11">
        <v>2.286</v>
      </c>
      <c r="AA2372" s="11">
        <v>1.117</v>
      </c>
      <c r="AB2372" s="11">
        <v>0.34100000000000003</v>
      </c>
      <c r="AC2372" s="11">
        <v>7.9000000000000001E-2</v>
      </c>
    </row>
    <row r="2373" spans="1:29" ht="11.5">
      <c r="A2373" s="15">
        <v>2356</v>
      </c>
      <c r="B2373" s="13" t="s">
        <v>1059</v>
      </c>
      <c r="C2373" s="14" t="s">
        <v>1225</v>
      </c>
      <c r="D2373" s="12"/>
      <c r="E2373" s="12">
        <v>332</v>
      </c>
      <c r="F2373" s="13" t="s">
        <v>1110</v>
      </c>
      <c r="G2373" s="12">
        <v>915</v>
      </c>
      <c r="H2373" s="12">
        <v>1950</v>
      </c>
      <c r="I2373" s="11">
        <v>240.71299999999999</v>
      </c>
      <c r="J2373" s="11">
        <v>210.71199999999999</v>
      </c>
      <c r="K2373" s="11">
        <v>189.846</v>
      </c>
      <c r="L2373" s="11">
        <v>160.10900000000001</v>
      </c>
      <c r="M2373" s="11">
        <v>133.35</v>
      </c>
      <c r="N2373" s="11">
        <v>117.496</v>
      </c>
      <c r="O2373" s="11">
        <v>105.34699999999999</v>
      </c>
      <c r="P2373" s="11">
        <v>94.662999999999997</v>
      </c>
      <c r="Q2373" s="11">
        <v>81.786000000000001</v>
      </c>
      <c r="R2373" s="11">
        <v>69.251999999999995</v>
      </c>
      <c r="S2373" s="11">
        <v>52.814999999999998</v>
      </c>
      <c r="T2373" s="11">
        <v>36.548000000000002</v>
      </c>
      <c r="U2373" s="11">
        <v>28.074000000000002</v>
      </c>
      <c r="V2373" s="11">
        <v>19.856000000000002</v>
      </c>
      <c r="W2373" s="11">
        <v>14.99</v>
      </c>
      <c r="X2373" s="11">
        <v>9.52</v>
      </c>
      <c r="Y2373" s="11">
        <v>4.5519999999999996</v>
      </c>
      <c r="Z2373" s="11">
        <v>1.665</v>
      </c>
      <c r="AA2373" s="11">
        <v>0.443</v>
      </c>
      <c r="AB2373" s="11">
        <v>8.4000000000000005E-2</v>
      </c>
      <c r="AC2373" s="11">
        <v>1.2999999999999999E-2</v>
      </c>
    </row>
    <row r="2374" spans="1:29" ht="11.5">
      <c r="A2374" s="15">
        <v>2357</v>
      </c>
      <c r="B2374" s="13" t="s">
        <v>1059</v>
      </c>
      <c r="C2374" s="14" t="s">
        <v>1225</v>
      </c>
      <c r="D2374" s="12"/>
      <c r="E2374" s="12">
        <v>332</v>
      </c>
      <c r="F2374" s="13" t="s">
        <v>1110</v>
      </c>
      <c r="G2374" s="12">
        <v>915</v>
      </c>
      <c r="H2374" s="12">
        <v>1955</v>
      </c>
      <c r="I2374" s="11">
        <v>284.96300000000002</v>
      </c>
      <c r="J2374" s="11">
        <v>213.447</v>
      </c>
      <c r="K2374" s="11">
        <v>202.21899999999999</v>
      </c>
      <c r="L2374" s="11">
        <v>180.53399999999999</v>
      </c>
      <c r="M2374" s="11">
        <v>148.60599999999999</v>
      </c>
      <c r="N2374" s="11">
        <v>123.876</v>
      </c>
      <c r="O2374" s="11">
        <v>109.654</v>
      </c>
      <c r="P2374" s="11">
        <v>98.456000000000003</v>
      </c>
      <c r="Q2374" s="11">
        <v>88.299000000000007</v>
      </c>
      <c r="R2374" s="11">
        <v>75.924999999999997</v>
      </c>
      <c r="S2374" s="11">
        <v>63.225999999999999</v>
      </c>
      <c r="T2374" s="11">
        <v>46.881999999999998</v>
      </c>
      <c r="U2374" s="11">
        <v>31.151</v>
      </c>
      <c r="V2374" s="11">
        <v>22.535</v>
      </c>
      <c r="W2374" s="11">
        <v>14.266</v>
      </c>
      <c r="X2374" s="11">
        <v>9.0719999999999992</v>
      </c>
      <c r="Y2374" s="11">
        <v>4.5679999999999996</v>
      </c>
      <c r="Z2374" s="11">
        <v>1.595</v>
      </c>
      <c r="AA2374" s="11">
        <v>0.4</v>
      </c>
      <c r="AB2374" s="11">
        <v>6.8000000000000005E-2</v>
      </c>
      <c r="AC2374" s="11">
        <v>8.0000000000000002E-3</v>
      </c>
    </row>
    <row r="2375" spans="1:29" ht="11.5">
      <c r="A2375" s="15">
        <v>2358</v>
      </c>
      <c r="B2375" s="13" t="s">
        <v>1059</v>
      </c>
      <c r="C2375" s="14" t="s">
        <v>1225</v>
      </c>
      <c r="D2375" s="12"/>
      <c r="E2375" s="12">
        <v>332</v>
      </c>
      <c r="F2375" s="13" t="s">
        <v>1110</v>
      </c>
      <c r="G2375" s="12">
        <v>915</v>
      </c>
      <c r="H2375" s="12">
        <v>1960</v>
      </c>
      <c r="I2375" s="11">
        <v>318.31200000000001</v>
      </c>
      <c r="J2375" s="11">
        <v>257.65499999999997</v>
      </c>
      <c r="K2375" s="11">
        <v>205.50899999999999</v>
      </c>
      <c r="L2375" s="11">
        <v>193.76</v>
      </c>
      <c r="M2375" s="11">
        <v>168.73500000000001</v>
      </c>
      <c r="N2375" s="11">
        <v>138.916</v>
      </c>
      <c r="O2375" s="11">
        <v>115.706</v>
      </c>
      <c r="P2375" s="11">
        <v>102.17</v>
      </c>
      <c r="Q2375" s="11">
        <v>92.177000000000007</v>
      </c>
      <c r="R2375" s="11">
        <v>82.16</v>
      </c>
      <c r="S2375" s="11">
        <v>69.45</v>
      </c>
      <c r="T2375" s="11">
        <v>56.261000000000003</v>
      </c>
      <c r="U2375" s="11">
        <v>40.084000000000003</v>
      </c>
      <c r="V2375" s="11">
        <v>25.053999999999998</v>
      </c>
      <c r="W2375" s="11">
        <v>16.268999999999998</v>
      </c>
      <c r="X2375" s="11">
        <v>8.7080000000000002</v>
      </c>
      <c r="Y2375" s="11">
        <v>4.4130000000000003</v>
      </c>
      <c r="Z2375" s="11">
        <v>1.6379999999999999</v>
      </c>
      <c r="AA2375" s="11">
        <v>0.39300000000000002</v>
      </c>
      <c r="AB2375" s="11">
        <v>6.4000000000000001E-2</v>
      </c>
      <c r="AC2375" s="11">
        <v>7.0000000000000001E-3</v>
      </c>
    </row>
    <row r="2376" spans="1:29" ht="11.5">
      <c r="A2376" s="15">
        <v>2359</v>
      </c>
      <c r="B2376" s="13" t="s">
        <v>1059</v>
      </c>
      <c r="C2376" s="14" t="s">
        <v>1225</v>
      </c>
      <c r="D2376" s="12"/>
      <c r="E2376" s="12">
        <v>332</v>
      </c>
      <c r="F2376" s="13" t="s">
        <v>1110</v>
      </c>
      <c r="G2376" s="12">
        <v>915</v>
      </c>
      <c r="H2376" s="12">
        <v>1965</v>
      </c>
      <c r="I2376" s="11">
        <v>348.56799999999998</v>
      </c>
      <c r="J2376" s="11">
        <v>290.19400000000002</v>
      </c>
      <c r="K2376" s="11">
        <v>249.17699999999999</v>
      </c>
      <c r="L2376" s="11">
        <v>196.066</v>
      </c>
      <c r="M2376" s="11">
        <v>181.47300000000001</v>
      </c>
      <c r="N2376" s="11">
        <v>155.72399999999999</v>
      </c>
      <c r="O2376" s="11">
        <v>129.20400000000001</v>
      </c>
      <c r="P2376" s="11">
        <v>108.133</v>
      </c>
      <c r="Q2376" s="11">
        <v>95.491</v>
      </c>
      <c r="R2376" s="11">
        <v>85.783000000000001</v>
      </c>
      <c r="S2376" s="11">
        <v>75.162999999999997</v>
      </c>
      <c r="T2376" s="11">
        <v>61.905000000000001</v>
      </c>
      <c r="U2376" s="11">
        <v>48.206000000000003</v>
      </c>
      <c r="V2376" s="11">
        <v>32.296999999999997</v>
      </c>
      <c r="W2376" s="11">
        <v>18.167999999999999</v>
      </c>
      <c r="X2376" s="11">
        <v>10.016</v>
      </c>
      <c r="Y2376" s="11">
        <v>4.2949999999999999</v>
      </c>
      <c r="Z2376" s="11">
        <v>1.615</v>
      </c>
      <c r="AA2376" s="11">
        <v>0.41599999999999998</v>
      </c>
      <c r="AB2376" s="11">
        <v>6.5000000000000002E-2</v>
      </c>
      <c r="AC2376" s="11">
        <v>7.0000000000000001E-3</v>
      </c>
    </row>
    <row r="2377" spans="1:29" ht="11.5">
      <c r="A2377" s="15">
        <v>2360</v>
      </c>
      <c r="B2377" s="13" t="s">
        <v>1059</v>
      </c>
      <c r="C2377" s="14" t="s">
        <v>1225</v>
      </c>
      <c r="D2377" s="12"/>
      <c r="E2377" s="12">
        <v>332</v>
      </c>
      <c r="F2377" s="13" t="s">
        <v>1110</v>
      </c>
      <c r="G2377" s="12">
        <v>915</v>
      </c>
      <c r="H2377" s="12">
        <v>1970</v>
      </c>
      <c r="I2377" s="11">
        <v>369.00700000000001</v>
      </c>
      <c r="J2377" s="11">
        <v>321.27800000000002</v>
      </c>
      <c r="K2377" s="11">
        <v>281.584</v>
      </c>
      <c r="L2377" s="11">
        <v>238.94300000000001</v>
      </c>
      <c r="M2377" s="11">
        <v>182.91</v>
      </c>
      <c r="N2377" s="11">
        <v>167.49100000000001</v>
      </c>
      <c r="O2377" s="11">
        <v>145.39400000000001</v>
      </c>
      <c r="P2377" s="11">
        <v>120.908</v>
      </c>
      <c r="Q2377" s="11">
        <v>101.087</v>
      </c>
      <c r="R2377" s="11">
        <v>88.817999999999998</v>
      </c>
      <c r="S2377" s="11">
        <v>78.542000000000002</v>
      </c>
      <c r="T2377" s="11">
        <v>67.361000000000004</v>
      </c>
      <c r="U2377" s="11">
        <v>53.189</v>
      </c>
      <c r="V2377" s="11">
        <v>38.884</v>
      </c>
      <c r="W2377" s="11">
        <v>23.51</v>
      </c>
      <c r="X2377" s="11">
        <v>11.28</v>
      </c>
      <c r="Y2377" s="11">
        <v>5.0039999999999996</v>
      </c>
      <c r="Z2377" s="11">
        <v>1.6040000000000001</v>
      </c>
      <c r="AA2377" s="11">
        <v>0.42299999999999999</v>
      </c>
      <c r="AB2377" s="11">
        <v>7.1999999999999995E-2</v>
      </c>
      <c r="AC2377" s="11">
        <v>7.0000000000000001E-3</v>
      </c>
    </row>
    <row r="2378" spans="1:29" ht="11.5">
      <c r="A2378" s="15">
        <v>2361</v>
      </c>
      <c r="B2378" s="13" t="s">
        <v>1059</v>
      </c>
      <c r="C2378" s="14" t="s">
        <v>1225</v>
      </c>
      <c r="D2378" s="12"/>
      <c r="E2378" s="12">
        <v>332</v>
      </c>
      <c r="F2378" s="13" t="s">
        <v>1110</v>
      </c>
      <c r="G2378" s="12">
        <v>915</v>
      </c>
      <c r="H2378" s="12">
        <v>1975</v>
      </c>
      <c r="I2378" s="11">
        <v>390.36</v>
      </c>
      <c r="J2378" s="11">
        <v>343.06200000000001</v>
      </c>
      <c r="K2378" s="11">
        <v>310.214</v>
      </c>
      <c r="L2378" s="11">
        <v>268.16500000000002</v>
      </c>
      <c r="M2378" s="11">
        <v>221.77699999999999</v>
      </c>
      <c r="N2378" s="11">
        <v>167.465</v>
      </c>
      <c r="O2378" s="11">
        <v>156.36699999999999</v>
      </c>
      <c r="P2378" s="11">
        <v>135.029</v>
      </c>
      <c r="Q2378" s="11">
        <v>111.682</v>
      </c>
      <c r="R2378" s="11">
        <v>93.185000000000002</v>
      </c>
      <c r="S2378" s="11">
        <v>81.106999999999999</v>
      </c>
      <c r="T2378" s="11">
        <v>70.203999999999994</v>
      </c>
      <c r="U2378" s="11">
        <v>57.942</v>
      </c>
      <c r="V2378" s="11">
        <v>43.012</v>
      </c>
      <c r="W2378" s="11">
        <v>28.437999999999999</v>
      </c>
      <c r="X2378" s="11">
        <v>14.712</v>
      </c>
      <c r="Y2378" s="11">
        <v>5.6980000000000004</v>
      </c>
      <c r="Z2378" s="11">
        <v>1.8959999999999999</v>
      </c>
      <c r="AA2378" s="11">
        <v>0.42799999999999999</v>
      </c>
      <c r="AB2378" s="11">
        <v>7.5999999999999998E-2</v>
      </c>
      <c r="AC2378" s="11">
        <v>8.0000000000000002E-3</v>
      </c>
    </row>
    <row r="2379" spans="1:29" ht="11.5">
      <c r="A2379" s="15">
        <v>2362</v>
      </c>
      <c r="B2379" s="13" t="s">
        <v>1059</v>
      </c>
      <c r="C2379" s="14" t="s">
        <v>1225</v>
      </c>
      <c r="D2379" s="12"/>
      <c r="E2379" s="12">
        <v>332</v>
      </c>
      <c r="F2379" s="13" t="s">
        <v>1110</v>
      </c>
      <c r="G2379" s="12">
        <v>915</v>
      </c>
      <c r="H2379" s="12">
        <v>1980</v>
      </c>
      <c r="I2379" s="11">
        <v>461.84300000000002</v>
      </c>
      <c r="J2379" s="11">
        <v>367.38600000000002</v>
      </c>
      <c r="K2379" s="11">
        <v>334.209</v>
      </c>
      <c r="L2379" s="11">
        <v>297.827</v>
      </c>
      <c r="M2379" s="11">
        <v>248.86500000000001</v>
      </c>
      <c r="N2379" s="11">
        <v>204.59399999999999</v>
      </c>
      <c r="O2379" s="11">
        <v>153.81</v>
      </c>
      <c r="P2379" s="11">
        <v>145.547</v>
      </c>
      <c r="Q2379" s="11">
        <v>124.95099999999999</v>
      </c>
      <c r="R2379" s="11">
        <v>103.521</v>
      </c>
      <c r="S2379" s="11">
        <v>85.715000000000003</v>
      </c>
      <c r="T2379" s="11">
        <v>73.156000000000006</v>
      </c>
      <c r="U2379" s="11">
        <v>61.164000000000001</v>
      </c>
      <c r="V2379" s="11">
        <v>47.598999999999997</v>
      </c>
      <c r="W2379" s="11">
        <v>32.091000000000001</v>
      </c>
      <c r="X2379" s="11">
        <v>18.263999999999999</v>
      </c>
      <c r="Y2379" s="11">
        <v>7.6479999999999997</v>
      </c>
      <c r="Z2379" s="11">
        <v>2.226</v>
      </c>
      <c r="AA2379" s="11">
        <v>0.52100000000000002</v>
      </c>
      <c r="AB2379" s="11">
        <v>7.8E-2</v>
      </c>
      <c r="AC2379" s="11">
        <v>8.9999999999999993E-3</v>
      </c>
    </row>
    <row r="2380" spans="1:29" ht="11.5">
      <c r="A2380" s="15">
        <v>2363</v>
      </c>
      <c r="B2380" s="13" t="s">
        <v>1059</v>
      </c>
      <c r="C2380" s="14" t="s">
        <v>1225</v>
      </c>
      <c r="D2380" s="12"/>
      <c r="E2380" s="12">
        <v>332</v>
      </c>
      <c r="F2380" s="13" t="s">
        <v>1110</v>
      </c>
      <c r="G2380" s="12">
        <v>915</v>
      </c>
      <c r="H2380" s="12">
        <v>1985</v>
      </c>
      <c r="I2380" s="11">
        <v>559.91499999999996</v>
      </c>
      <c r="J2380" s="11">
        <v>437.97500000000002</v>
      </c>
      <c r="K2380" s="11">
        <v>355.12099999999998</v>
      </c>
      <c r="L2380" s="11">
        <v>317.346</v>
      </c>
      <c r="M2380" s="11">
        <v>274.05</v>
      </c>
      <c r="N2380" s="11">
        <v>228.077</v>
      </c>
      <c r="O2380" s="11">
        <v>188.90899999999999</v>
      </c>
      <c r="P2380" s="11">
        <v>142.30500000000001</v>
      </c>
      <c r="Q2380" s="11">
        <v>135.64699999999999</v>
      </c>
      <c r="R2380" s="11">
        <v>116.258</v>
      </c>
      <c r="S2380" s="11">
        <v>95.665999999999997</v>
      </c>
      <c r="T2380" s="11">
        <v>77.710999999999999</v>
      </c>
      <c r="U2380" s="11">
        <v>64.183000000000007</v>
      </c>
      <c r="V2380" s="11">
        <v>50.674999999999997</v>
      </c>
      <c r="W2380" s="11">
        <v>35.929000000000002</v>
      </c>
      <c r="X2380" s="11">
        <v>20.898</v>
      </c>
      <c r="Y2380" s="11">
        <v>9.6440000000000001</v>
      </c>
      <c r="Z2380" s="11">
        <v>3.04</v>
      </c>
      <c r="AA2380" s="11">
        <v>0.621</v>
      </c>
      <c r="AB2380" s="11">
        <v>9.6000000000000002E-2</v>
      </c>
      <c r="AC2380" s="11">
        <v>8.9999999999999993E-3</v>
      </c>
    </row>
    <row r="2381" spans="1:29" ht="11.5">
      <c r="A2381" s="15">
        <v>2364</v>
      </c>
      <c r="B2381" s="13" t="s">
        <v>1059</v>
      </c>
      <c r="C2381" s="14" t="s">
        <v>1225</v>
      </c>
      <c r="D2381" s="12"/>
      <c r="E2381" s="12">
        <v>332</v>
      </c>
      <c r="F2381" s="13" t="s">
        <v>1110</v>
      </c>
      <c r="G2381" s="12">
        <v>915</v>
      </c>
      <c r="H2381" s="12">
        <v>1990</v>
      </c>
      <c r="I2381" s="11">
        <v>579.52599999999995</v>
      </c>
      <c r="J2381" s="11">
        <v>533.76700000000005</v>
      </c>
      <c r="K2381" s="11">
        <v>424.27600000000001</v>
      </c>
      <c r="L2381" s="11">
        <v>336.52600000000001</v>
      </c>
      <c r="M2381" s="11">
        <v>292.66899999999998</v>
      </c>
      <c r="N2381" s="11">
        <v>252.18100000000001</v>
      </c>
      <c r="O2381" s="11">
        <v>211.459</v>
      </c>
      <c r="P2381" s="11">
        <v>177.13499999999999</v>
      </c>
      <c r="Q2381" s="11">
        <v>132.512</v>
      </c>
      <c r="R2381" s="11">
        <v>126.45</v>
      </c>
      <c r="S2381" s="11">
        <v>107.474</v>
      </c>
      <c r="T2381" s="11">
        <v>87.165999999999997</v>
      </c>
      <c r="U2381" s="11">
        <v>68.510000000000005</v>
      </c>
      <c r="V2381" s="11">
        <v>53.49</v>
      </c>
      <c r="W2381" s="11">
        <v>38.539000000000001</v>
      </c>
      <c r="X2381" s="11">
        <v>23.63</v>
      </c>
      <c r="Y2381" s="11">
        <v>11.154999999999999</v>
      </c>
      <c r="Z2381" s="11">
        <v>3.875</v>
      </c>
      <c r="AA2381" s="11">
        <v>0.85399999999999998</v>
      </c>
      <c r="AB2381" s="11">
        <v>0.114</v>
      </c>
      <c r="AC2381" s="11">
        <v>1.0999999999999999E-2</v>
      </c>
    </row>
    <row r="2382" spans="1:29" ht="11.5">
      <c r="A2382" s="15">
        <v>2365</v>
      </c>
      <c r="B2382" s="13" t="s">
        <v>1059</v>
      </c>
      <c r="C2382" s="14" t="s">
        <v>1225</v>
      </c>
      <c r="D2382" s="12"/>
      <c r="E2382" s="12">
        <v>332</v>
      </c>
      <c r="F2382" s="13" t="s">
        <v>1110</v>
      </c>
      <c r="G2382" s="12">
        <v>915</v>
      </c>
      <c r="H2382" s="12">
        <v>1995</v>
      </c>
      <c r="I2382" s="11">
        <v>594.78599999999994</v>
      </c>
      <c r="J2382" s="11">
        <v>554.70299999999997</v>
      </c>
      <c r="K2382" s="11">
        <v>519.30399999999997</v>
      </c>
      <c r="L2382" s="11">
        <v>406.35500000000002</v>
      </c>
      <c r="M2382" s="11">
        <v>311.077</v>
      </c>
      <c r="N2382" s="11">
        <v>270.017</v>
      </c>
      <c r="O2382" s="11">
        <v>232.01300000000001</v>
      </c>
      <c r="P2382" s="11">
        <v>197.86500000000001</v>
      </c>
      <c r="Q2382" s="11">
        <v>166.37899999999999</v>
      </c>
      <c r="R2382" s="11">
        <v>123.556</v>
      </c>
      <c r="S2382" s="11">
        <v>117.346</v>
      </c>
      <c r="T2382" s="11">
        <v>97.831000000000003</v>
      </c>
      <c r="U2382" s="11">
        <v>77.203000000000003</v>
      </c>
      <c r="V2382" s="11">
        <v>57.408999999999999</v>
      </c>
      <c r="W2382" s="11">
        <v>40.959000000000003</v>
      </c>
      <c r="X2382" s="11">
        <v>25.57</v>
      </c>
      <c r="Y2382" s="11">
        <v>12.737</v>
      </c>
      <c r="Z2382" s="11">
        <v>4.5289999999999999</v>
      </c>
      <c r="AA2382" s="11">
        <v>1.101</v>
      </c>
      <c r="AB2382" s="11">
        <v>0.161</v>
      </c>
      <c r="AC2382" s="11">
        <v>1.4E-2</v>
      </c>
    </row>
    <row r="2383" spans="1:29" ht="11.5">
      <c r="A2383" s="15">
        <v>2366</v>
      </c>
      <c r="B2383" s="13" t="s">
        <v>1059</v>
      </c>
      <c r="C2383" s="14" t="s">
        <v>1225</v>
      </c>
      <c r="D2383" s="12"/>
      <c r="E2383" s="12">
        <v>332</v>
      </c>
      <c r="F2383" s="13" t="s">
        <v>1110</v>
      </c>
      <c r="G2383" s="12">
        <v>915</v>
      </c>
      <c r="H2383" s="12">
        <v>2000</v>
      </c>
      <c r="I2383" s="11">
        <v>614.19500000000005</v>
      </c>
      <c r="J2383" s="11">
        <v>571.63900000000001</v>
      </c>
      <c r="K2383" s="11">
        <v>539.83600000000001</v>
      </c>
      <c r="L2383" s="11">
        <v>499.77499999999998</v>
      </c>
      <c r="M2383" s="11">
        <v>378.14</v>
      </c>
      <c r="N2383" s="11">
        <v>284.62599999999998</v>
      </c>
      <c r="O2383" s="11">
        <v>252.02500000000001</v>
      </c>
      <c r="P2383" s="11">
        <v>218.91300000000001</v>
      </c>
      <c r="Q2383" s="11">
        <v>185.76300000000001</v>
      </c>
      <c r="R2383" s="11">
        <v>156.34800000000001</v>
      </c>
      <c r="S2383" s="11">
        <v>115.051</v>
      </c>
      <c r="T2383" s="11">
        <v>107.273</v>
      </c>
      <c r="U2383" s="11">
        <v>86.665999999999997</v>
      </c>
      <c r="V2383" s="11">
        <v>64.995000000000005</v>
      </c>
      <c r="W2383" s="11">
        <v>44.213000000000001</v>
      </c>
      <c r="X2383" s="11">
        <v>27.376999999999999</v>
      </c>
      <c r="Y2383" s="11">
        <v>13.914</v>
      </c>
      <c r="Z2383" s="11">
        <v>5.2439999999999998</v>
      </c>
      <c r="AA2383" s="11">
        <v>1.3120000000000001</v>
      </c>
      <c r="AB2383" s="11">
        <v>0.21099999999999999</v>
      </c>
      <c r="AC2383" s="11">
        <v>1.9E-2</v>
      </c>
    </row>
    <row r="2384" spans="1:29" ht="11.5">
      <c r="A2384" s="15">
        <v>2367</v>
      </c>
      <c r="B2384" s="13" t="s">
        <v>1059</v>
      </c>
      <c r="C2384" s="14" t="s">
        <v>1225</v>
      </c>
      <c r="D2384" s="12"/>
      <c r="E2384" s="12">
        <v>332</v>
      </c>
      <c r="F2384" s="13" t="s">
        <v>1110</v>
      </c>
      <c r="G2384" s="12">
        <v>915</v>
      </c>
      <c r="H2384" s="12">
        <v>2005</v>
      </c>
      <c r="I2384" s="11">
        <v>630.92499999999995</v>
      </c>
      <c r="J2384" s="11">
        <v>592.62599999999998</v>
      </c>
      <c r="K2384" s="11">
        <v>556.71199999999999</v>
      </c>
      <c r="L2384" s="11">
        <v>520.20000000000005</v>
      </c>
      <c r="M2384" s="11">
        <v>471.31599999999997</v>
      </c>
      <c r="N2384" s="11">
        <v>353.584</v>
      </c>
      <c r="O2384" s="11">
        <v>266.31200000000001</v>
      </c>
      <c r="P2384" s="11">
        <v>235.994</v>
      </c>
      <c r="Q2384" s="11">
        <v>206.48500000000001</v>
      </c>
      <c r="R2384" s="11">
        <v>174.108</v>
      </c>
      <c r="S2384" s="11">
        <v>146.25800000000001</v>
      </c>
      <c r="T2384" s="11">
        <v>105.401</v>
      </c>
      <c r="U2384" s="11">
        <v>95.338999999999999</v>
      </c>
      <c r="V2384" s="11">
        <v>73.016999999999996</v>
      </c>
      <c r="W2384" s="11">
        <v>50.3</v>
      </c>
      <c r="X2384" s="11">
        <v>29.774999999999999</v>
      </c>
      <c r="Y2384" s="11">
        <v>15.068</v>
      </c>
      <c r="Z2384" s="11">
        <v>5.8259999999999996</v>
      </c>
      <c r="AA2384" s="11">
        <v>1.5549999999999999</v>
      </c>
      <c r="AB2384" s="11">
        <v>0.25900000000000001</v>
      </c>
      <c r="AC2384" s="11">
        <v>2.7E-2</v>
      </c>
    </row>
    <row r="2385" spans="1:29" ht="11.5">
      <c r="A2385" s="15">
        <v>2368</v>
      </c>
      <c r="B2385" s="13" t="s">
        <v>1059</v>
      </c>
      <c r="C2385" s="14" t="s">
        <v>1225</v>
      </c>
      <c r="D2385" s="12"/>
      <c r="E2385" s="12">
        <v>332</v>
      </c>
      <c r="F2385" s="13" t="s">
        <v>1110</v>
      </c>
      <c r="G2385" s="12">
        <v>915</v>
      </c>
      <c r="H2385" s="12">
        <v>2010</v>
      </c>
      <c r="I2385" s="11">
        <v>644.21</v>
      </c>
      <c r="J2385" s="11">
        <v>610.96400000000006</v>
      </c>
      <c r="K2385" s="11">
        <v>578.33799999999997</v>
      </c>
      <c r="L2385" s="11">
        <v>537.68100000000004</v>
      </c>
      <c r="M2385" s="11">
        <v>493.58199999999999</v>
      </c>
      <c r="N2385" s="11">
        <v>446.31200000000001</v>
      </c>
      <c r="O2385" s="11">
        <v>333.947</v>
      </c>
      <c r="P2385" s="11">
        <v>250.15199999999999</v>
      </c>
      <c r="Q2385" s="11">
        <v>224.131</v>
      </c>
      <c r="R2385" s="11">
        <v>195.34899999999999</v>
      </c>
      <c r="S2385" s="11">
        <v>164.04900000000001</v>
      </c>
      <c r="T2385" s="11">
        <v>135.28700000000001</v>
      </c>
      <c r="U2385" s="11">
        <v>94.468999999999994</v>
      </c>
      <c r="V2385" s="11">
        <v>81.266000000000005</v>
      </c>
      <c r="W2385" s="11">
        <v>57.429000000000002</v>
      </c>
      <c r="X2385" s="11">
        <v>34.648000000000003</v>
      </c>
      <c r="Y2385" s="11">
        <v>16.882000000000001</v>
      </c>
      <c r="Z2385" s="11">
        <v>6.5910000000000002</v>
      </c>
      <c r="AA2385" s="11">
        <v>1.8360000000000001</v>
      </c>
      <c r="AB2385" s="11">
        <v>0.33500000000000002</v>
      </c>
      <c r="AC2385" s="11">
        <v>3.6999999999999998E-2</v>
      </c>
    </row>
    <row r="2386" spans="1:29" ht="11.5">
      <c r="A2386" s="15">
        <v>2369</v>
      </c>
      <c r="B2386" s="13" t="s">
        <v>1059</v>
      </c>
      <c r="C2386" s="14" t="s">
        <v>1225</v>
      </c>
      <c r="D2386" s="12"/>
      <c r="E2386" s="12">
        <v>332</v>
      </c>
      <c r="F2386" s="13" t="s">
        <v>1110</v>
      </c>
      <c r="G2386" s="12">
        <v>915</v>
      </c>
      <c r="H2386" s="12">
        <v>2015</v>
      </c>
      <c r="I2386" s="11">
        <v>647.798</v>
      </c>
      <c r="J2386" s="11">
        <v>624.61400000000003</v>
      </c>
      <c r="K2386" s="11">
        <v>596.95399999999995</v>
      </c>
      <c r="L2386" s="11">
        <v>559.15499999999997</v>
      </c>
      <c r="M2386" s="11">
        <v>510.69499999999999</v>
      </c>
      <c r="N2386" s="11">
        <v>468.334</v>
      </c>
      <c r="O2386" s="11">
        <v>424.63200000000001</v>
      </c>
      <c r="P2386" s="11">
        <v>316.15300000000002</v>
      </c>
      <c r="Q2386" s="11">
        <v>238.41900000000001</v>
      </c>
      <c r="R2386" s="11">
        <v>212.98599999999999</v>
      </c>
      <c r="S2386" s="11">
        <v>185.06899999999999</v>
      </c>
      <c r="T2386" s="11">
        <v>152.83699999999999</v>
      </c>
      <c r="U2386" s="11">
        <v>122.551</v>
      </c>
      <c r="V2386" s="11">
        <v>81.674000000000007</v>
      </c>
      <c r="W2386" s="11">
        <v>65.332999999999998</v>
      </c>
      <c r="X2386" s="11">
        <v>40.914999999999999</v>
      </c>
      <c r="Y2386" s="11">
        <v>20.675999999999998</v>
      </c>
      <c r="Z2386" s="11">
        <v>7.9569999999999999</v>
      </c>
      <c r="AA2386" s="11">
        <v>2.3079999999999998</v>
      </c>
      <c r="AB2386" s="11">
        <v>0.45300000000000001</v>
      </c>
      <c r="AC2386" s="11">
        <v>5.7000000000000002E-2</v>
      </c>
    </row>
    <row r="2387" spans="1:29" ht="11.5">
      <c r="A2387" s="15">
        <v>2370</v>
      </c>
      <c r="B2387" s="13" t="s">
        <v>1059</v>
      </c>
      <c r="C2387" s="14" t="s">
        <v>1225</v>
      </c>
      <c r="D2387" s="12"/>
      <c r="E2387" s="12">
        <v>332</v>
      </c>
      <c r="F2387" s="13" t="s">
        <v>1110</v>
      </c>
      <c r="G2387" s="12">
        <v>915</v>
      </c>
      <c r="H2387" s="12">
        <v>2020</v>
      </c>
      <c r="I2387" s="11">
        <v>643.76700000000005</v>
      </c>
      <c r="J2387" s="11">
        <v>629.56600000000003</v>
      </c>
      <c r="K2387" s="11">
        <v>609.97699999999998</v>
      </c>
      <c r="L2387" s="11">
        <v>575.774</v>
      </c>
      <c r="M2387" s="11">
        <v>528.82500000000005</v>
      </c>
      <c r="N2387" s="11">
        <v>482.935</v>
      </c>
      <c r="O2387" s="11">
        <v>444.93599999999998</v>
      </c>
      <c r="P2387" s="11">
        <v>403.54599999999999</v>
      </c>
      <c r="Q2387" s="11">
        <v>302.43799999999999</v>
      </c>
      <c r="R2387" s="11">
        <v>227.01499999999999</v>
      </c>
      <c r="S2387" s="11">
        <v>202.596</v>
      </c>
      <c r="T2387" s="11">
        <v>173.422</v>
      </c>
      <c r="U2387" s="11">
        <v>139.62200000000001</v>
      </c>
      <c r="V2387" s="11">
        <v>107.363</v>
      </c>
      <c r="W2387" s="11">
        <v>66.962999999999994</v>
      </c>
      <c r="X2387" s="11">
        <v>47.970999999999997</v>
      </c>
      <c r="Y2387" s="11">
        <v>25.55</v>
      </c>
      <c r="Z2387" s="11">
        <v>10.401999999999999</v>
      </c>
      <c r="AA2387" s="11">
        <v>3.0459999999999998</v>
      </c>
      <c r="AB2387" s="11">
        <v>0.64100000000000001</v>
      </c>
      <c r="AC2387" s="11">
        <v>0.09</v>
      </c>
    </row>
    <row r="2388" spans="1:29" ht="11.5">
      <c r="A2388" s="15">
        <v>2371</v>
      </c>
      <c r="B2388" s="13" t="s">
        <v>1059</v>
      </c>
      <c r="C2388" s="14" t="s">
        <v>1226</v>
      </c>
      <c r="D2388" s="12"/>
      <c r="E2388" s="12">
        <v>388</v>
      </c>
      <c r="F2388" s="13" t="s">
        <v>1110</v>
      </c>
      <c r="G2388" s="12">
        <v>915</v>
      </c>
      <c r="H2388" s="12">
        <v>1950</v>
      </c>
      <c r="I2388" s="11">
        <v>94.799000000000007</v>
      </c>
      <c r="J2388" s="11">
        <v>83.501000000000005</v>
      </c>
      <c r="K2388" s="11">
        <v>75</v>
      </c>
      <c r="L2388" s="11">
        <v>72.400000000000006</v>
      </c>
      <c r="M2388" s="11">
        <v>59.098999999999997</v>
      </c>
      <c r="N2388" s="11">
        <v>51.4</v>
      </c>
      <c r="O2388" s="11">
        <v>48.000999999999998</v>
      </c>
      <c r="P2388" s="11">
        <v>47.301000000000002</v>
      </c>
      <c r="Q2388" s="11">
        <v>37.9</v>
      </c>
      <c r="R2388" s="11">
        <v>35.5</v>
      </c>
      <c r="S2388" s="11">
        <v>25</v>
      </c>
      <c r="T2388" s="11">
        <v>18.401</v>
      </c>
      <c r="U2388" s="11">
        <v>12.101000000000001</v>
      </c>
      <c r="V2388" s="11">
        <v>10.6</v>
      </c>
      <c r="W2388" s="11">
        <v>7.0010000000000003</v>
      </c>
      <c r="X2388" s="11">
        <v>3.3</v>
      </c>
      <c r="Y2388" s="11">
        <v>0.78700000000000003</v>
      </c>
      <c r="Z2388" s="11">
        <v>0.317</v>
      </c>
      <c r="AA2388" s="11">
        <v>8.1000000000000003E-2</v>
      </c>
      <c r="AB2388" s="11">
        <v>1.2E-2</v>
      </c>
      <c r="AC2388" s="11">
        <v>1E-3</v>
      </c>
    </row>
    <row r="2389" spans="1:29" ht="11.5">
      <c r="A2389" s="15">
        <v>2372</v>
      </c>
      <c r="B2389" s="13" t="s">
        <v>1059</v>
      </c>
      <c r="C2389" s="14" t="s">
        <v>1226</v>
      </c>
      <c r="D2389" s="12"/>
      <c r="E2389" s="12">
        <v>388</v>
      </c>
      <c r="F2389" s="13" t="s">
        <v>1110</v>
      </c>
      <c r="G2389" s="12">
        <v>915</v>
      </c>
      <c r="H2389" s="12">
        <v>1955</v>
      </c>
      <c r="I2389" s="11">
        <v>113.227</v>
      </c>
      <c r="J2389" s="11">
        <v>92.162999999999997</v>
      </c>
      <c r="K2389" s="11">
        <v>80.864999999999995</v>
      </c>
      <c r="L2389" s="11">
        <v>74.843999999999994</v>
      </c>
      <c r="M2389" s="11">
        <v>67.021000000000001</v>
      </c>
      <c r="N2389" s="11">
        <v>54.185000000000002</v>
      </c>
      <c r="O2389" s="11">
        <v>46.176000000000002</v>
      </c>
      <c r="P2389" s="11">
        <v>46.994</v>
      </c>
      <c r="Q2389" s="11">
        <v>40.512</v>
      </c>
      <c r="R2389" s="11">
        <v>37.578000000000003</v>
      </c>
      <c r="S2389" s="11">
        <v>31.646000000000001</v>
      </c>
      <c r="T2389" s="11">
        <v>23.398</v>
      </c>
      <c r="U2389" s="11">
        <v>15.121</v>
      </c>
      <c r="V2389" s="11">
        <v>11.474</v>
      </c>
      <c r="W2389" s="11">
        <v>8.7970000000000006</v>
      </c>
      <c r="X2389" s="11">
        <v>3.9289999999999998</v>
      </c>
      <c r="Y2389" s="11">
        <v>1.5409999999999999</v>
      </c>
      <c r="Z2389" s="11">
        <v>0.38600000000000001</v>
      </c>
      <c r="AA2389" s="11">
        <v>0.113</v>
      </c>
      <c r="AB2389" s="11">
        <v>1.9E-2</v>
      </c>
      <c r="AC2389" s="11">
        <v>2E-3</v>
      </c>
    </row>
    <row r="2390" spans="1:29" ht="11.5">
      <c r="A2390" s="15">
        <v>2373</v>
      </c>
      <c r="B2390" s="13" t="s">
        <v>1059</v>
      </c>
      <c r="C2390" s="14" t="s">
        <v>1226</v>
      </c>
      <c r="D2390" s="12"/>
      <c r="E2390" s="12">
        <v>388</v>
      </c>
      <c r="F2390" s="13" t="s">
        <v>1110</v>
      </c>
      <c r="G2390" s="12">
        <v>915</v>
      </c>
      <c r="H2390" s="12">
        <v>1960</v>
      </c>
      <c r="I2390" s="11">
        <v>141.89699999999999</v>
      </c>
      <c r="J2390" s="11">
        <v>111.68600000000001</v>
      </c>
      <c r="K2390" s="11">
        <v>87.332999999999998</v>
      </c>
      <c r="L2390" s="11">
        <v>68.983999999999995</v>
      </c>
      <c r="M2390" s="11">
        <v>57.307000000000002</v>
      </c>
      <c r="N2390" s="11">
        <v>50.441000000000003</v>
      </c>
      <c r="O2390" s="11">
        <v>43.279000000000003</v>
      </c>
      <c r="P2390" s="11">
        <v>41.155999999999999</v>
      </c>
      <c r="Q2390" s="11">
        <v>40.112000000000002</v>
      </c>
      <c r="R2390" s="11">
        <v>39.106999999999999</v>
      </c>
      <c r="S2390" s="11">
        <v>33.043999999999997</v>
      </c>
      <c r="T2390" s="11">
        <v>23.184999999999999</v>
      </c>
      <c r="U2390" s="11">
        <v>18.062000000000001</v>
      </c>
      <c r="V2390" s="11">
        <v>10.077999999999999</v>
      </c>
      <c r="W2390" s="11">
        <v>10.164999999999999</v>
      </c>
      <c r="X2390" s="11">
        <v>5.33</v>
      </c>
      <c r="Y2390" s="11">
        <v>1.8069999999999999</v>
      </c>
      <c r="Z2390" s="11">
        <v>0.72899999999999998</v>
      </c>
      <c r="AA2390" s="11">
        <v>0.129</v>
      </c>
      <c r="AB2390" s="11">
        <v>2.5999999999999999E-2</v>
      </c>
      <c r="AC2390" s="11">
        <v>3.0000000000000001E-3</v>
      </c>
    </row>
    <row r="2391" spans="1:29" ht="11.5">
      <c r="A2391" s="15">
        <v>2374</v>
      </c>
      <c r="B2391" s="13" t="s">
        <v>1059</v>
      </c>
      <c r="C2391" s="14" t="s">
        <v>1226</v>
      </c>
      <c r="D2391" s="12"/>
      <c r="E2391" s="12">
        <v>388</v>
      </c>
      <c r="F2391" s="13" t="s">
        <v>1110</v>
      </c>
      <c r="G2391" s="12">
        <v>915</v>
      </c>
      <c r="H2391" s="12">
        <v>1965</v>
      </c>
      <c r="I2391" s="11">
        <v>156.22999999999999</v>
      </c>
      <c r="J2391" s="11">
        <v>127.666</v>
      </c>
      <c r="K2391" s="11">
        <v>88.093999999999994</v>
      </c>
      <c r="L2391" s="11">
        <v>79.540000000000006</v>
      </c>
      <c r="M2391" s="11">
        <v>59.619</v>
      </c>
      <c r="N2391" s="11">
        <v>47.097999999999999</v>
      </c>
      <c r="O2391" s="11">
        <v>43.079000000000001</v>
      </c>
      <c r="P2391" s="11">
        <v>42.042999999999999</v>
      </c>
      <c r="Q2391" s="11">
        <v>37.081000000000003</v>
      </c>
      <c r="R2391" s="11">
        <v>35.472000000000001</v>
      </c>
      <c r="S2391" s="11">
        <v>32.497999999999998</v>
      </c>
      <c r="T2391" s="11">
        <v>29.036999999999999</v>
      </c>
      <c r="U2391" s="11">
        <v>23.228000000000002</v>
      </c>
      <c r="V2391" s="11">
        <v>16.434000000000001</v>
      </c>
      <c r="W2391" s="11">
        <v>11.651999999999999</v>
      </c>
      <c r="X2391" s="11">
        <v>6.8789999999999996</v>
      </c>
      <c r="Y2391" s="11">
        <v>4.1120000000000001</v>
      </c>
      <c r="Z2391" s="11">
        <v>0.871</v>
      </c>
      <c r="AA2391" s="11">
        <v>0.25</v>
      </c>
      <c r="AB2391" s="11">
        <v>2.9000000000000001E-2</v>
      </c>
      <c r="AC2391" s="11">
        <v>4.0000000000000001E-3</v>
      </c>
    </row>
    <row r="2392" spans="1:29" ht="11.5">
      <c r="A2392" s="15">
        <v>2375</v>
      </c>
      <c r="B2392" s="13" t="s">
        <v>1059</v>
      </c>
      <c r="C2392" s="14" t="s">
        <v>1226</v>
      </c>
      <c r="D2392" s="12"/>
      <c r="E2392" s="12">
        <v>388</v>
      </c>
      <c r="F2392" s="13" t="s">
        <v>1110</v>
      </c>
      <c r="G2392" s="12">
        <v>915</v>
      </c>
      <c r="H2392" s="12">
        <v>1970</v>
      </c>
      <c r="I2392" s="11">
        <v>159.749</v>
      </c>
      <c r="J2392" s="11">
        <v>151.94200000000001</v>
      </c>
      <c r="K2392" s="11">
        <v>124.714</v>
      </c>
      <c r="L2392" s="11">
        <v>80.731999999999999</v>
      </c>
      <c r="M2392" s="11">
        <v>61.405000000000001</v>
      </c>
      <c r="N2392" s="11">
        <v>49.243000000000002</v>
      </c>
      <c r="O2392" s="11">
        <v>41.081000000000003</v>
      </c>
      <c r="P2392" s="11">
        <v>38.938000000000002</v>
      </c>
      <c r="Q2392" s="11">
        <v>38.575000000000003</v>
      </c>
      <c r="R2392" s="11">
        <v>34.411000000000001</v>
      </c>
      <c r="S2392" s="11">
        <v>33.287999999999997</v>
      </c>
      <c r="T2392" s="11">
        <v>29.39</v>
      </c>
      <c r="U2392" s="11">
        <v>26.175999999999998</v>
      </c>
      <c r="V2392" s="11">
        <v>20.172999999999998</v>
      </c>
      <c r="W2392" s="11">
        <v>13.103999999999999</v>
      </c>
      <c r="X2392" s="11">
        <v>8.0660000000000007</v>
      </c>
      <c r="Y2392" s="11">
        <v>3.097</v>
      </c>
      <c r="Z2392" s="11">
        <v>2.0089999999999999</v>
      </c>
      <c r="AA2392" s="11">
        <v>0.30199999999999999</v>
      </c>
      <c r="AB2392" s="11">
        <v>5.7000000000000002E-2</v>
      </c>
      <c r="AC2392" s="11">
        <v>5.0000000000000001E-3</v>
      </c>
    </row>
    <row r="2393" spans="1:29" ht="11.5">
      <c r="A2393" s="15">
        <v>2376</v>
      </c>
      <c r="B2393" s="13" t="s">
        <v>1059</v>
      </c>
      <c r="C2393" s="14" t="s">
        <v>1226</v>
      </c>
      <c r="D2393" s="12"/>
      <c r="E2393" s="12">
        <v>388</v>
      </c>
      <c r="F2393" s="13" t="s">
        <v>1110</v>
      </c>
      <c r="G2393" s="12">
        <v>915</v>
      </c>
      <c r="H2393" s="12">
        <v>1975</v>
      </c>
      <c r="I2393" s="11">
        <v>150.52799999999999</v>
      </c>
      <c r="J2393" s="11">
        <v>156.29400000000001</v>
      </c>
      <c r="K2393" s="11">
        <v>148.839</v>
      </c>
      <c r="L2393" s="11">
        <v>118.503</v>
      </c>
      <c r="M2393" s="11">
        <v>69.247</v>
      </c>
      <c r="N2393" s="11">
        <v>50.537999999999997</v>
      </c>
      <c r="O2393" s="11">
        <v>42.447000000000003</v>
      </c>
      <c r="P2393" s="11">
        <v>38.661999999999999</v>
      </c>
      <c r="Q2393" s="11">
        <v>37.335999999999999</v>
      </c>
      <c r="R2393" s="11">
        <v>37.128</v>
      </c>
      <c r="S2393" s="11">
        <v>32.747</v>
      </c>
      <c r="T2393" s="11">
        <v>31.067</v>
      </c>
      <c r="U2393" s="11">
        <v>26.960999999999999</v>
      </c>
      <c r="V2393" s="11">
        <v>22.381</v>
      </c>
      <c r="W2393" s="11">
        <v>15.696999999999999</v>
      </c>
      <c r="X2393" s="11">
        <v>8.984</v>
      </c>
      <c r="Y2393" s="11">
        <v>4.1689999999999996</v>
      </c>
      <c r="Z2393" s="11">
        <v>1.542</v>
      </c>
      <c r="AA2393" s="11">
        <v>0.71399999999999997</v>
      </c>
      <c r="AB2393" s="11">
        <v>7.0999999999999994E-2</v>
      </c>
      <c r="AC2393" s="11">
        <v>8.9999999999999993E-3</v>
      </c>
    </row>
    <row r="2394" spans="1:29" ht="11.5">
      <c r="A2394" s="15">
        <v>2377</v>
      </c>
      <c r="B2394" s="13" t="s">
        <v>1059</v>
      </c>
      <c r="C2394" s="14" t="s">
        <v>1226</v>
      </c>
      <c r="D2394" s="12"/>
      <c r="E2394" s="12">
        <v>388</v>
      </c>
      <c r="F2394" s="13" t="s">
        <v>1110</v>
      </c>
      <c r="G2394" s="12">
        <v>915</v>
      </c>
      <c r="H2394" s="12">
        <v>1980</v>
      </c>
      <c r="I2394" s="11">
        <v>145.09100000000001</v>
      </c>
      <c r="J2394" s="11">
        <v>147.38399999999999</v>
      </c>
      <c r="K2394" s="11">
        <v>144.5</v>
      </c>
      <c r="L2394" s="11">
        <v>123.651</v>
      </c>
      <c r="M2394" s="11">
        <v>98.777000000000001</v>
      </c>
      <c r="N2394" s="11">
        <v>72.331000000000003</v>
      </c>
      <c r="O2394" s="11">
        <v>56.633000000000003</v>
      </c>
      <c r="P2394" s="11">
        <v>46.216999999999999</v>
      </c>
      <c r="Q2394" s="11">
        <v>40.14</v>
      </c>
      <c r="R2394" s="11">
        <v>36.628999999999998</v>
      </c>
      <c r="S2394" s="11">
        <v>33.363</v>
      </c>
      <c r="T2394" s="11">
        <v>29.893000000000001</v>
      </c>
      <c r="U2394" s="11">
        <v>27.138999999999999</v>
      </c>
      <c r="V2394" s="11">
        <v>24.719000000000001</v>
      </c>
      <c r="W2394" s="11">
        <v>19.777000000000001</v>
      </c>
      <c r="X2394" s="11">
        <v>12.076000000000001</v>
      </c>
      <c r="Y2394" s="11">
        <v>8.0030000000000001</v>
      </c>
      <c r="Z2394" s="11">
        <v>1.9990000000000001</v>
      </c>
      <c r="AA2394" s="11">
        <v>0.51100000000000001</v>
      </c>
      <c r="AB2394" s="11">
        <v>0.152</v>
      </c>
      <c r="AC2394" s="11">
        <v>0.01</v>
      </c>
    </row>
    <row r="2395" spans="1:29" ht="11.5">
      <c r="A2395" s="15">
        <v>2378</v>
      </c>
      <c r="B2395" s="13" t="s">
        <v>1059</v>
      </c>
      <c r="C2395" s="14" t="s">
        <v>1226</v>
      </c>
      <c r="D2395" s="12"/>
      <c r="E2395" s="12">
        <v>388</v>
      </c>
      <c r="F2395" s="13" t="s">
        <v>1110</v>
      </c>
      <c r="G2395" s="12">
        <v>915</v>
      </c>
      <c r="H2395" s="12">
        <v>1985</v>
      </c>
      <c r="I2395" s="11">
        <v>154.66300000000001</v>
      </c>
      <c r="J2395" s="11">
        <v>139.977</v>
      </c>
      <c r="K2395" s="11">
        <v>145.60599999999999</v>
      </c>
      <c r="L2395" s="11">
        <v>139.512</v>
      </c>
      <c r="M2395" s="11">
        <v>116.96299999999999</v>
      </c>
      <c r="N2395" s="11">
        <v>91.951999999999998</v>
      </c>
      <c r="O2395" s="11">
        <v>66.594999999999999</v>
      </c>
      <c r="P2395" s="11">
        <v>53.143000000000001</v>
      </c>
      <c r="Q2395" s="11">
        <v>44.569000000000003</v>
      </c>
      <c r="R2395" s="11">
        <v>39.06</v>
      </c>
      <c r="S2395" s="11">
        <v>35.197000000000003</v>
      </c>
      <c r="T2395" s="11">
        <v>31.280999999999999</v>
      </c>
      <c r="U2395" s="11">
        <v>27.204999999999998</v>
      </c>
      <c r="V2395" s="11">
        <v>24.318000000000001</v>
      </c>
      <c r="W2395" s="11">
        <v>21.605</v>
      </c>
      <c r="X2395" s="11">
        <v>15.91</v>
      </c>
      <c r="Y2395" s="11">
        <v>8.9499999999999993</v>
      </c>
      <c r="Z2395" s="11">
        <v>3.7559999999999998</v>
      </c>
      <c r="AA2395" s="11">
        <v>0.63500000000000001</v>
      </c>
      <c r="AB2395" s="11">
        <v>0.10199999999999999</v>
      </c>
      <c r="AC2395" s="11">
        <v>1.7999999999999999E-2</v>
      </c>
    </row>
    <row r="2396" spans="1:29" ht="11.5">
      <c r="A2396" s="15">
        <v>2379</v>
      </c>
      <c r="B2396" s="13" t="s">
        <v>1059</v>
      </c>
      <c r="C2396" s="14" t="s">
        <v>1226</v>
      </c>
      <c r="D2396" s="12"/>
      <c r="E2396" s="12">
        <v>388</v>
      </c>
      <c r="F2396" s="13" t="s">
        <v>1110</v>
      </c>
      <c r="G2396" s="12">
        <v>915</v>
      </c>
      <c r="H2396" s="12">
        <v>1990</v>
      </c>
      <c r="I2396" s="11">
        <v>149.03700000000001</v>
      </c>
      <c r="J2396" s="11">
        <v>144.80199999999999</v>
      </c>
      <c r="K2396" s="11">
        <v>132.40100000000001</v>
      </c>
      <c r="L2396" s="11">
        <v>130.602</v>
      </c>
      <c r="M2396" s="11">
        <v>118.785</v>
      </c>
      <c r="N2396" s="11">
        <v>100.285</v>
      </c>
      <c r="O2396" s="11">
        <v>82.105999999999995</v>
      </c>
      <c r="P2396" s="11">
        <v>61.991999999999997</v>
      </c>
      <c r="Q2396" s="11">
        <v>51.45</v>
      </c>
      <c r="R2396" s="11">
        <v>43.156999999999996</v>
      </c>
      <c r="S2396" s="11">
        <v>36.643999999999998</v>
      </c>
      <c r="T2396" s="11">
        <v>32.856999999999999</v>
      </c>
      <c r="U2396" s="11">
        <v>30.082999999999998</v>
      </c>
      <c r="V2396" s="11">
        <v>25.916</v>
      </c>
      <c r="W2396" s="11">
        <v>21.440999999999999</v>
      </c>
      <c r="X2396" s="11">
        <v>16.533999999999999</v>
      </c>
      <c r="Y2396" s="11">
        <v>10.332000000000001</v>
      </c>
      <c r="Z2396" s="11">
        <v>4.2779999999999996</v>
      </c>
      <c r="AA2396" s="11">
        <v>1.214</v>
      </c>
      <c r="AB2396" s="11">
        <v>0.128</v>
      </c>
      <c r="AC2396" s="11">
        <v>1.4E-2</v>
      </c>
    </row>
    <row r="2397" spans="1:29" ht="11.5">
      <c r="A2397" s="15">
        <v>2380</v>
      </c>
      <c r="B2397" s="13" t="s">
        <v>1059</v>
      </c>
      <c r="C2397" s="14" t="s">
        <v>1226</v>
      </c>
      <c r="D2397" s="12"/>
      <c r="E2397" s="12">
        <v>388</v>
      </c>
      <c r="F2397" s="13" t="s">
        <v>1110</v>
      </c>
      <c r="G2397" s="12">
        <v>915</v>
      </c>
      <c r="H2397" s="12">
        <v>1995</v>
      </c>
      <c r="I2397" s="11">
        <v>148.72399999999999</v>
      </c>
      <c r="J2397" s="11">
        <v>142.886</v>
      </c>
      <c r="K2397" s="11">
        <v>138.19900000000001</v>
      </c>
      <c r="L2397" s="11">
        <v>125.26600000000001</v>
      </c>
      <c r="M2397" s="11">
        <v>119.569</v>
      </c>
      <c r="N2397" s="11">
        <v>106.27</v>
      </c>
      <c r="O2397" s="11">
        <v>91.79</v>
      </c>
      <c r="P2397" s="11">
        <v>77.632000000000005</v>
      </c>
      <c r="Q2397" s="11">
        <v>59.417999999999999</v>
      </c>
      <c r="R2397" s="11">
        <v>49.893999999999998</v>
      </c>
      <c r="S2397" s="11">
        <v>41.720999999999997</v>
      </c>
      <c r="T2397" s="11">
        <v>34.692</v>
      </c>
      <c r="U2397" s="11">
        <v>31.094999999999999</v>
      </c>
      <c r="V2397" s="11">
        <v>28.36</v>
      </c>
      <c r="W2397" s="11">
        <v>22.896000000000001</v>
      </c>
      <c r="X2397" s="11">
        <v>16.591000000000001</v>
      </c>
      <c r="Y2397" s="11">
        <v>11.282999999999999</v>
      </c>
      <c r="Z2397" s="11">
        <v>5.5259999999999998</v>
      </c>
      <c r="AA2397" s="11">
        <v>1.635</v>
      </c>
      <c r="AB2397" s="11">
        <v>0.311</v>
      </c>
      <c r="AC2397" s="11">
        <v>2.1999999999999999E-2</v>
      </c>
    </row>
    <row r="2398" spans="1:29" ht="11.5">
      <c r="A2398" s="15">
        <v>2381</v>
      </c>
      <c r="B2398" s="13" t="s">
        <v>1059</v>
      </c>
      <c r="C2398" s="14" t="s">
        <v>1226</v>
      </c>
      <c r="D2398" s="12"/>
      <c r="E2398" s="12">
        <v>388</v>
      </c>
      <c r="F2398" s="13" t="s">
        <v>1110</v>
      </c>
      <c r="G2398" s="12">
        <v>915</v>
      </c>
      <c r="H2398" s="12">
        <v>2000</v>
      </c>
      <c r="I2398" s="11">
        <v>147.80799999999999</v>
      </c>
      <c r="J2398" s="11">
        <v>147.09299999999999</v>
      </c>
      <c r="K2398" s="11">
        <v>139.16300000000001</v>
      </c>
      <c r="L2398" s="11">
        <v>127.07299999999999</v>
      </c>
      <c r="M2398" s="11">
        <v>110.155</v>
      </c>
      <c r="N2398" s="11">
        <v>107.69199999999999</v>
      </c>
      <c r="O2398" s="11">
        <v>100.002</v>
      </c>
      <c r="P2398" s="11">
        <v>89.19</v>
      </c>
      <c r="Q2398" s="11">
        <v>76.703000000000003</v>
      </c>
      <c r="R2398" s="11">
        <v>57.893999999999998</v>
      </c>
      <c r="S2398" s="11">
        <v>48.206000000000003</v>
      </c>
      <c r="T2398" s="11">
        <v>39.845999999999997</v>
      </c>
      <c r="U2398" s="11">
        <v>32.164000000000001</v>
      </c>
      <c r="V2398" s="11">
        <v>29.405999999999999</v>
      </c>
      <c r="W2398" s="11">
        <v>26.49</v>
      </c>
      <c r="X2398" s="11">
        <v>19.077000000000002</v>
      </c>
      <c r="Y2398" s="11">
        <v>12.749000000000001</v>
      </c>
      <c r="Z2398" s="11">
        <v>6.6230000000000002</v>
      </c>
      <c r="AA2398" s="11">
        <v>2.456</v>
      </c>
      <c r="AB2398" s="11">
        <v>0.51500000000000001</v>
      </c>
      <c r="AC2398" s="11">
        <v>6.5000000000000002E-2</v>
      </c>
    </row>
    <row r="2399" spans="1:29" ht="11.5">
      <c r="A2399" s="15">
        <v>2382</v>
      </c>
      <c r="B2399" s="13" t="s">
        <v>1059</v>
      </c>
      <c r="C2399" s="14" t="s">
        <v>1226</v>
      </c>
      <c r="D2399" s="12"/>
      <c r="E2399" s="12">
        <v>388</v>
      </c>
      <c r="F2399" s="13" t="s">
        <v>1110</v>
      </c>
      <c r="G2399" s="12">
        <v>915</v>
      </c>
      <c r="H2399" s="12">
        <v>2005</v>
      </c>
      <c r="I2399" s="11">
        <v>131.596</v>
      </c>
      <c r="J2399" s="11">
        <v>146.23400000000001</v>
      </c>
      <c r="K2399" s="11">
        <v>144.489</v>
      </c>
      <c r="L2399" s="11">
        <v>136.30000000000001</v>
      </c>
      <c r="M2399" s="11">
        <v>115.569</v>
      </c>
      <c r="N2399" s="11">
        <v>100.22</v>
      </c>
      <c r="O2399" s="11">
        <v>95.24</v>
      </c>
      <c r="P2399" s="11">
        <v>92.942999999999998</v>
      </c>
      <c r="Q2399" s="11">
        <v>84.950999999999993</v>
      </c>
      <c r="R2399" s="11">
        <v>66.492999999999995</v>
      </c>
      <c r="S2399" s="11">
        <v>59.875</v>
      </c>
      <c r="T2399" s="11">
        <v>45.006</v>
      </c>
      <c r="U2399" s="11">
        <v>37.418999999999997</v>
      </c>
      <c r="V2399" s="11">
        <v>30.631</v>
      </c>
      <c r="W2399" s="11">
        <v>25.58</v>
      </c>
      <c r="X2399" s="11">
        <v>21.442</v>
      </c>
      <c r="Y2399" s="11">
        <v>13.704000000000001</v>
      </c>
      <c r="Z2399" s="11">
        <v>6.7</v>
      </c>
      <c r="AA2399" s="11">
        <v>2.4689999999999999</v>
      </c>
      <c r="AB2399" s="11">
        <v>0.59899999999999998</v>
      </c>
      <c r="AC2399" s="11">
        <v>8.2000000000000003E-2</v>
      </c>
    </row>
    <row r="2400" spans="1:29" ht="11.5">
      <c r="A2400" s="15">
        <v>2383</v>
      </c>
      <c r="B2400" s="13" t="s">
        <v>1059</v>
      </c>
      <c r="C2400" s="14" t="s">
        <v>1226</v>
      </c>
      <c r="D2400" s="12"/>
      <c r="E2400" s="12">
        <v>388</v>
      </c>
      <c r="F2400" s="13" t="s">
        <v>1110</v>
      </c>
      <c r="G2400" s="12">
        <v>915</v>
      </c>
      <c r="H2400" s="12">
        <v>2010</v>
      </c>
      <c r="I2400" s="11">
        <v>117.167</v>
      </c>
      <c r="J2400" s="11">
        <v>126.89100000000001</v>
      </c>
      <c r="K2400" s="11">
        <v>143.51900000000001</v>
      </c>
      <c r="L2400" s="11">
        <v>142.46199999999999</v>
      </c>
      <c r="M2400" s="11">
        <v>129.26</v>
      </c>
      <c r="N2400" s="11">
        <v>111.706</v>
      </c>
      <c r="O2400" s="11">
        <v>91.028000000000006</v>
      </c>
      <c r="P2400" s="11">
        <v>91.68</v>
      </c>
      <c r="Q2400" s="11">
        <v>88.944999999999993</v>
      </c>
      <c r="R2400" s="11">
        <v>81.349000000000004</v>
      </c>
      <c r="S2400" s="11">
        <v>66.822999999999993</v>
      </c>
      <c r="T2400" s="11">
        <v>53.689</v>
      </c>
      <c r="U2400" s="11">
        <v>44.671999999999997</v>
      </c>
      <c r="V2400" s="11">
        <v>34.076000000000001</v>
      </c>
      <c r="W2400" s="11">
        <v>27.344000000000001</v>
      </c>
      <c r="X2400" s="11">
        <v>21.015000000000001</v>
      </c>
      <c r="Y2400" s="11">
        <v>15.544</v>
      </c>
      <c r="Z2400" s="11">
        <v>7.1689999999999996</v>
      </c>
      <c r="AA2400" s="11">
        <v>2.4830000000000001</v>
      </c>
      <c r="AB2400" s="11">
        <v>0.59499999999999997</v>
      </c>
      <c r="AC2400" s="11">
        <v>9.5000000000000001E-2</v>
      </c>
    </row>
    <row r="2401" spans="1:29" ht="11.5">
      <c r="A2401" s="15">
        <v>2384</v>
      </c>
      <c r="B2401" s="13" t="s">
        <v>1059</v>
      </c>
      <c r="C2401" s="14" t="s">
        <v>1226</v>
      </c>
      <c r="D2401" s="12"/>
      <c r="E2401" s="12">
        <v>388</v>
      </c>
      <c r="F2401" s="13" t="s">
        <v>1110</v>
      </c>
      <c r="G2401" s="12">
        <v>915</v>
      </c>
      <c r="H2401" s="12">
        <v>2015</v>
      </c>
      <c r="I2401" s="11">
        <v>120.578</v>
      </c>
      <c r="J2401" s="11">
        <v>116.006</v>
      </c>
      <c r="K2401" s="11">
        <v>125.999</v>
      </c>
      <c r="L2401" s="11">
        <v>139.798</v>
      </c>
      <c r="M2401" s="11">
        <v>135.71100000000001</v>
      </c>
      <c r="N2401" s="11">
        <v>122.702</v>
      </c>
      <c r="O2401" s="11">
        <v>106.596</v>
      </c>
      <c r="P2401" s="11">
        <v>87.218000000000004</v>
      </c>
      <c r="Q2401" s="11">
        <v>88.494</v>
      </c>
      <c r="R2401" s="11">
        <v>85.847999999999999</v>
      </c>
      <c r="S2401" s="11">
        <v>77.875</v>
      </c>
      <c r="T2401" s="11">
        <v>62.787999999999997</v>
      </c>
      <c r="U2401" s="11">
        <v>49.283000000000001</v>
      </c>
      <c r="V2401" s="11">
        <v>40.002000000000002</v>
      </c>
      <c r="W2401" s="11">
        <v>29.271000000000001</v>
      </c>
      <c r="X2401" s="11">
        <v>21.646999999999998</v>
      </c>
      <c r="Y2401" s="11">
        <v>14.45</v>
      </c>
      <c r="Z2401" s="11">
        <v>8.6780000000000008</v>
      </c>
      <c r="AA2401" s="11">
        <v>2.9489999999999998</v>
      </c>
      <c r="AB2401" s="11">
        <v>0.69199999999999995</v>
      </c>
      <c r="AC2401" s="11">
        <v>0.115</v>
      </c>
    </row>
    <row r="2402" spans="1:29" ht="11.5">
      <c r="A2402" s="15">
        <v>2385</v>
      </c>
      <c r="B2402" s="13" t="s">
        <v>1059</v>
      </c>
      <c r="C2402" s="14" t="s">
        <v>1226</v>
      </c>
      <c r="D2402" s="12"/>
      <c r="E2402" s="12">
        <v>388</v>
      </c>
      <c r="F2402" s="13" t="s">
        <v>1110</v>
      </c>
      <c r="G2402" s="12">
        <v>915</v>
      </c>
      <c r="H2402" s="12">
        <v>2020</v>
      </c>
      <c r="I2402" s="11">
        <v>117.90600000000001</v>
      </c>
      <c r="J2402" s="11">
        <v>119.381</v>
      </c>
      <c r="K2402" s="11">
        <v>115.152</v>
      </c>
      <c r="L2402" s="11">
        <v>122.34399999999999</v>
      </c>
      <c r="M2402" s="11">
        <v>133.04400000000001</v>
      </c>
      <c r="N2402" s="11">
        <v>129.06700000000001</v>
      </c>
      <c r="O2402" s="11">
        <v>117.46</v>
      </c>
      <c r="P2402" s="11">
        <v>102.58199999999999</v>
      </c>
      <c r="Q2402" s="11">
        <v>84.021000000000001</v>
      </c>
      <c r="R2402" s="11">
        <v>85.311000000000007</v>
      </c>
      <c r="S2402" s="11">
        <v>82.114999999999995</v>
      </c>
      <c r="T2402" s="11">
        <v>73.155000000000001</v>
      </c>
      <c r="U2402" s="11">
        <v>57.661999999999999</v>
      </c>
      <c r="V2402" s="11">
        <v>44.232999999999997</v>
      </c>
      <c r="W2402" s="11">
        <v>34.576999999999998</v>
      </c>
      <c r="X2402" s="11">
        <v>23.427</v>
      </c>
      <c r="Y2402" s="11">
        <v>15.156000000000001</v>
      </c>
      <c r="Z2402" s="11">
        <v>8.3049999999999997</v>
      </c>
      <c r="AA2402" s="11">
        <v>3.7290000000000001</v>
      </c>
      <c r="AB2402" s="11">
        <v>0.87</v>
      </c>
      <c r="AC2402" s="11">
        <v>0.14399999999999999</v>
      </c>
    </row>
    <row r="2403" spans="1:29" ht="11.5">
      <c r="A2403" s="15">
        <v>2386</v>
      </c>
      <c r="B2403" s="13" t="s">
        <v>1059</v>
      </c>
      <c r="C2403" s="14" t="s">
        <v>1227</v>
      </c>
      <c r="D2403" s="12">
        <v>2</v>
      </c>
      <c r="E2403" s="12">
        <v>474</v>
      </c>
      <c r="F2403" s="13" t="s">
        <v>1110</v>
      </c>
      <c r="G2403" s="12">
        <v>915</v>
      </c>
      <c r="H2403" s="12">
        <v>1950</v>
      </c>
      <c r="I2403" s="11">
        <v>17</v>
      </c>
      <c r="J2403" s="11">
        <v>12</v>
      </c>
      <c r="K2403" s="11">
        <v>12.002000000000001</v>
      </c>
      <c r="L2403" s="11">
        <v>10</v>
      </c>
      <c r="M2403" s="11">
        <v>8</v>
      </c>
      <c r="N2403" s="11">
        <v>8</v>
      </c>
      <c r="O2403" s="11">
        <v>6.9980000000000002</v>
      </c>
      <c r="P2403" s="11">
        <v>6.9989999999999997</v>
      </c>
      <c r="Q2403" s="11">
        <v>6.0010000000000003</v>
      </c>
      <c r="R2403" s="11">
        <v>5</v>
      </c>
      <c r="S2403" s="11">
        <v>4.0010000000000003</v>
      </c>
      <c r="T2403" s="11">
        <v>3</v>
      </c>
      <c r="U2403" s="11">
        <v>2.4</v>
      </c>
      <c r="V2403" s="11">
        <v>2</v>
      </c>
      <c r="W2403" s="11">
        <v>1.2</v>
      </c>
      <c r="X2403" s="11">
        <v>0.9</v>
      </c>
      <c r="Y2403" s="11">
        <v>0.29699999999999999</v>
      </c>
      <c r="Z2403" s="11">
        <v>0.13600000000000001</v>
      </c>
      <c r="AA2403" s="11">
        <v>4.9000000000000002E-2</v>
      </c>
      <c r="AB2403" s="11">
        <v>1.2999999999999999E-2</v>
      </c>
      <c r="AC2403" s="11">
        <v>3.0000000000000001E-3</v>
      </c>
    </row>
    <row r="2404" spans="1:29" ht="11.5">
      <c r="A2404" s="15">
        <v>2387</v>
      </c>
      <c r="B2404" s="13" t="s">
        <v>1059</v>
      </c>
      <c r="C2404" s="14" t="s">
        <v>1227</v>
      </c>
      <c r="D2404" s="12">
        <v>2</v>
      </c>
      <c r="E2404" s="12">
        <v>474</v>
      </c>
      <c r="F2404" s="13" t="s">
        <v>1110</v>
      </c>
      <c r="G2404" s="12">
        <v>915</v>
      </c>
      <c r="H2404" s="12">
        <v>1955</v>
      </c>
      <c r="I2404" s="11">
        <v>21.033000000000001</v>
      </c>
      <c r="J2404" s="11">
        <v>15.923999999999999</v>
      </c>
      <c r="K2404" s="11">
        <v>12.967000000000001</v>
      </c>
      <c r="L2404" s="11">
        <v>12.01</v>
      </c>
      <c r="M2404" s="11">
        <v>8.8989999999999991</v>
      </c>
      <c r="N2404" s="11">
        <v>7.9039999999999999</v>
      </c>
      <c r="O2404" s="11">
        <v>6.8959999999999999</v>
      </c>
      <c r="P2404" s="11">
        <v>6.8970000000000002</v>
      </c>
      <c r="Q2404" s="11">
        <v>6.899</v>
      </c>
      <c r="R2404" s="11">
        <v>4.8979999999999997</v>
      </c>
      <c r="S2404" s="11">
        <v>3.903</v>
      </c>
      <c r="T2404" s="11">
        <v>2.899</v>
      </c>
      <c r="U2404" s="11">
        <v>1.9</v>
      </c>
      <c r="V2404" s="11">
        <v>1.9</v>
      </c>
      <c r="W2404" s="11">
        <v>0.999</v>
      </c>
      <c r="X2404" s="11">
        <v>0.97</v>
      </c>
      <c r="Y2404" s="11">
        <v>0.90600000000000003</v>
      </c>
      <c r="Z2404" s="11">
        <v>0.109</v>
      </c>
      <c r="AA2404" s="11">
        <v>2.5999999999999999E-2</v>
      </c>
      <c r="AB2404" s="11">
        <v>5.0000000000000001E-3</v>
      </c>
      <c r="AC2404" s="11">
        <v>1E-3</v>
      </c>
    </row>
    <row r="2405" spans="1:29" ht="11.5">
      <c r="A2405" s="15">
        <v>2388</v>
      </c>
      <c r="B2405" s="13" t="s">
        <v>1059</v>
      </c>
      <c r="C2405" s="14" t="s">
        <v>1227</v>
      </c>
      <c r="D2405" s="12">
        <v>2</v>
      </c>
      <c r="E2405" s="12">
        <v>474</v>
      </c>
      <c r="F2405" s="13" t="s">
        <v>1110</v>
      </c>
      <c r="G2405" s="12">
        <v>915</v>
      </c>
      <c r="H2405" s="12">
        <v>1960</v>
      </c>
      <c r="I2405" s="11">
        <v>22.721</v>
      </c>
      <c r="J2405" s="11">
        <v>20.776</v>
      </c>
      <c r="K2405" s="11">
        <v>16.696000000000002</v>
      </c>
      <c r="L2405" s="11">
        <v>13.875</v>
      </c>
      <c r="M2405" s="11">
        <v>11.911</v>
      </c>
      <c r="N2405" s="11">
        <v>9.0030000000000001</v>
      </c>
      <c r="O2405" s="11">
        <v>7.0019999999999998</v>
      </c>
      <c r="P2405" s="11">
        <v>6.9950000000000001</v>
      </c>
      <c r="Q2405" s="11">
        <v>5.9980000000000002</v>
      </c>
      <c r="R2405" s="11">
        <v>5.9980000000000002</v>
      </c>
      <c r="S2405" s="11">
        <v>5.0019999999999998</v>
      </c>
      <c r="T2405" s="11">
        <v>4.0019999999999998</v>
      </c>
      <c r="U2405" s="11">
        <v>3</v>
      </c>
      <c r="V2405" s="11">
        <v>2.0019999999999998</v>
      </c>
      <c r="W2405" s="11">
        <v>1.002</v>
      </c>
      <c r="X2405" s="11">
        <v>0.97799999999999998</v>
      </c>
      <c r="Y2405" s="11">
        <v>0.74099999999999999</v>
      </c>
      <c r="Z2405" s="11">
        <v>0.30399999999999999</v>
      </c>
      <c r="AA2405" s="11">
        <v>1.9E-2</v>
      </c>
      <c r="AB2405" s="11">
        <v>3.0000000000000001E-3</v>
      </c>
      <c r="AC2405" s="11">
        <v>0</v>
      </c>
    </row>
    <row r="2406" spans="1:29" ht="11.5">
      <c r="A2406" s="15">
        <v>2389</v>
      </c>
      <c r="B2406" s="13" t="s">
        <v>1059</v>
      </c>
      <c r="C2406" s="14" t="s">
        <v>1227</v>
      </c>
      <c r="D2406" s="12">
        <v>2</v>
      </c>
      <c r="E2406" s="12">
        <v>474</v>
      </c>
      <c r="F2406" s="13" t="s">
        <v>1110</v>
      </c>
      <c r="G2406" s="12">
        <v>915</v>
      </c>
      <c r="H2406" s="12">
        <v>1965</v>
      </c>
      <c r="I2406" s="11">
        <v>25.405999999999999</v>
      </c>
      <c r="J2406" s="11">
        <v>23.279</v>
      </c>
      <c r="K2406" s="11">
        <v>20.248999999999999</v>
      </c>
      <c r="L2406" s="11">
        <v>15.003</v>
      </c>
      <c r="M2406" s="11">
        <v>8.9779999999999998</v>
      </c>
      <c r="N2406" s="11">
        <v>8.0150000000000006</v>
      </c>
      <c r="O2406" s="11">
        <v>7.9989999999999997</v>
      </c>
      <c r="P2406" s="11">
        <v>8</v>
      </c>
      <c r="Q2406" s="11">
        <v>6.9960000000000004</v>
      </c>
      <c r="R2406" s="11">
        <v>5.9969999999999999</v>
      </c>
      <c r="S2406" s="11">
        <v>6</v>
      </c>
      <c r="T2406" s="11">
        <v>5</v>
      </c>
      <c r="U2406" s="11">
        <v>3</v>
      </c>
      <c r="V2406" s="11">
        <v>2</v>
      </c>
      <c r="W2406" s="11">
        <v>2.0019999999999998</v>
      </c>
      <c r="X2406" s="11">
        <v>0.98099999999999998</v>
      </c>
      <c r="Y2406" s="11">
        <v>0.72699999999999998</v>
      </c>
      <c r="Z2406" s="11">
        <v>0.27</v>
      </c>
      <c r="AA2406" s="11">
        <v>7.0000000000000007E-2</v>
      </c>
      <c r="AB2406" s="11">
        <v>3.0000000000000001E-3</v>
      </c>
      <c r="AC2406" s="11">
        <v>0</v>
      </c>
    </row>
    <row r="2407" spans="1:29" ht="11.5">
      <c r="A2407" s="15">
        <v>2390</v>
      </c>
      <c r="B2407" s="13" t="s">
        <v>1059</v>
      </c>
      <c r="C2407" s="14" t="s">
        <v>1227</v>
      </c>
      <c r="D2407" s="12">
        <v>2</v>
      </c>
      <c r="E2407" s="12">
        <v>474</v>
      </c>
      <c r="F2407" s="13" t="s">
        <v>1110</v>
      </c>
      <c r="G2407" s="12">
        <v>915</v>
      </c>
      <c r="H2407" s="12">
        <v>1970</v>
      </c>
      <c r="I2407" s="11">
        <v>25.373999999999999</v>
      </c>
      <c r="J2407" s="11">
        <v>22.376000000000001</v>
      </c>
      <c r="K2407" s="11">
        <v>20.559000000000001</v>
      </c>
      <c r="L2407" s="11">
        <v>16.654</v>
      </c>
      <c r="M2407" s="11">
        <v>11.705</v>
      </c>
      <c r="N2407" s="11">
        <v>8.8789999999999996</v>
      </c>
      <c r="O2407" s="11">
        <v>8.9130000000000003</v>
      </c>
      <c r="P2407" s="11">
        <v>7.8979999999999997</v>
      </c>
      <c r="Q2407" s="11">
        <v>6.9</v>
      </c>
      <c r="R2407" s="11">
        <v>6.8940000000000001</v>
      </c>
      <c r="S2407" s="11">
        <v>5.899</v>
      </c>
      <c r="T2407" s="11">
        <v>5.9</v>
      </c>
      <c r="U2407" s="11">
        <v>3.9969999999999999</v>
      </c>
      <c r="V2407" s="11">
        <v>3.0030000000000001</v>
      </c>
      <c r="W2407" s="11">
        <v>2.1040000000000001</v>
      </c>
      <c r="X2407" s="11">
        <v>1.0680000000000001</v>
      </c>
      <c r="Y2407" s="11">
        <v>0.79700000000000004</v>
      </c>
      <c r="Z2407" s="11">
        <v>0.28599999999999998</v>
      </c>
      <c r="AA2407" s="11">
        <v>6.9000000000000006E-2</v>
      </c>
      <c r="AB2407" s="11">
        <v>8.9999999999999993E-3</v>
      </c>
      <c r="AC2407" s="11">
        <v>0</v>
      </c>
    </row>
    <row r="2408" spans="1:29" ht="11.5">
      <c r="A2408" s="15">
        <v>2391</v>
      </c>
      <c r="B2408" s="13" t="s">
        <v>1059</v>
      </c>
      <c r="C2408" s="14" t="s">
        <v>1227</v>
      </c>
      <c r="D2408" s="12">
        <v>2</v>
      </c>
      <c r="E2408" s="12">
        <v>474</v>
      </c>
      <c r="F2408" s="13" t="s">
        <v>1110</v>
      </c>
      <c r="G2408" s="12">
        <v>915</v>
      </c>
      <c r="H2408" s="12">
        <v>1975</v>
      </c>
      <c r="I2408" s="11">
        <v>20.146999999999998</v>
      </c>
      <c r="J2408" s="11">
        <v>22.555</v>
      </c>
      <c r="K2408" s="11">
        <v>23.462</v>
      </c>
      <c r="L2408" s="11">
        <v>20.059999999999999</v>
      </c>
      <c r="M2408" s="11">
        <v>11.656000000000001</v>
      </c>
      <c r="N2408" s="11">
        <v>7.9089999999999998</v>
      </c>
      <c r="O2408" s="11">
        <v>6.7779999999999996</v>
      </c>
      <c r="P2408" s="11">
        <v>7.5110000000000001</v>
      </c>
      <c r="Q2408" s="11">
        <v>7.2</v>
      </c>
      <c r="R2408" s="11">
        <v>6.8970000000000002</v>
      </c>
      <c r="S2408" s="11">
        <v>6.2969999999999997</v>
      </c>
      <c r="T2408" s="11">
        <v>5.0999999999999996</v>
      </c>
      <c r="U2408" s="11">
        <v>4.7960000000000003</v>
      </c>
      <c r="V2408" s="11">
        <v>3.5</v>
      </c>
      <c r="W2408" s="11">
        <v>2.4079999999999999</v>
      </c>
      <c r="X2408" s="11">
        <v>1.2749999999999999</v>
      </c>
      <c r="Y2408" s="11">
        <v>0.83</v>
      </c>
      <c r="Z2408" s="11">
        <v>0.33400000000000002</v>
      </c>
      <c r="AA2408" s="11">
        <v>7.8E-2</v>
      </c>
      <c r="AB2408" s="11">
        <v>1.2E-2</v>
      </c>
      <c r="AC2408" s="11">
        <v>1E-3</v>
      </c>
    </row>
    <row r="2409" spans="1:29" ht="11.5">
      <c r="A2409" s="15">
        <v>2392</v>
      </c>
      <c r="B2409" s="13" t="s">
        <v>1059</v>
      </c>
      <c r="C2409" s="14" t="s">
        <v>1227</v>
      </c>
      <c r="D2409" s="12">
        <v>2</v>
      </c>
      <c r="E2409" s="12">
        <v>474</v>
      </c>
      <c r="F2409" s="13" t="s">
        <v>1110</v>
      </c>
      <c r="G2409" s="12">
        <v>915</v>
      </c>
      <c r="H2409" s="12">
        <v>1980</v>
      </c>
      <c r="I2409" s="11">
        <v>13.475</v>
      </c>
      <c r="J2409" s="11">
        <v>16.114000000000001</v>
      </c>
      <c r="K2409" s="11">
        <v>20.545999999999999</v>
      </c>
      <c r="L2409" s="11">
        <v>21.123999999999999</v>
      </c>
      <c r="M2409" s="11">
        <v>16.457000000000001</v>
      </c>
      <c r="N2409" s="11">
        <v>10.388999999999999</v>
      </c>
      <c r="O2409" s="11">
        <v>8.8610000000000007</v>
      </c>
      <c r="P2409" s="11">
        <v>7.875</v>
      </c>
      <c r="Q2409" s="11">
        <v>7.1950000000000003</v>
      </c>
      <c r="R2409" s="11">
        <v>7.3220000000000001</v>
      </c>
      <c r="S2409" s="11">
        <v>6.6280000000000001</v>
      </c>
      <c r="T2409" s="11">
        <v>5.9649999999999999</v>
      </c>
      <c r="U2409" s="11">
        <v>5.0609999999999999</v>
      </c>
      <c r="V2409" s="11">
        <v>4.1210000000000004</v>
      </c>
      <c r="W2409" s="11">
        <v>3.0619999999999998</v>
      </c>
      <c r="X2409" s="11">
        <v>1.9279999999999999</v>
      </c>
      <c r="Y2409" s="11">
        <v>1.1739999999999999</v>
      </c>
      <c r="Z2409" s="11">
        <v>0.37</v>
      </c>
      <c r="AA2409" s="11">
        <v>9.8000000000000004E-2</v>
      </c>
      <c r="AB2409" s="11">
        <v>1.4999999999999999E-2</v>
      </c>
      <c r="AC2409" s="11">
        <v>1E-3</v>
      </c>
    </row>
    <row r="2410" spans="1:29" ht="11.5">
      <c r="A2410" s="15">
        <v>2393</v>
      </c>
      <c r="B2410" s="13" t="s">
        <v>1059</v>
      </c>
      <c r="C2410" s="14" t="s">
        <v>1227</v>
      </c>
      <c r="D2410" s="12">
        <v>2</v>
      </c>
      <c r="E2410" s="12">
        <v>474</v>
      </c>
      <c r="F2410" s="13" t="s">
        <v>1110</v>
      </c>
      <c r="G2410" s="12">
        <v>915</v>
      </c>
      <c r="H2410" s="12">
        <v>1985</v>
      </c>
      <c r="I2410" s="11">
        <v>14.452999999999999</v>
      </c>
      <c r="J2410" s="11">
        <v>15.363</v>
      </c>
      <c r="K2410" s="11">
        <v>17.475000000000001</v>
      </c>
      <c r="L2410" s="11">
        <v>19.466999999999999</v>
      </c>
      <c r="M2410" s="11">
        <v>16.734000000000002</v>
      </c>
      <c r="N2410" s="11">
        <v>13.038</v>
      </c>
      <c r="O2410" s="11">
        <v>10.993</v>
      </c>
      <c r="P2410" s="11">
        <v>9.2189999999999994</v>
      </c>
      <c r="Q2410" s="11">
        <v>8.2550000000000008</v>
      </c>
      <c r="R2410" s="11">
        <v>7.7149999999999999</v>
      </c>
      <c r="S2410" s="11">
        <v>7.0789999999999997</v>
      </c>
      <c r="T2410" s="11">
        <v>6.4820000000000002</v>
      </c>
      <c r="U2410" s="11">
        <v>5.6689999999999996</v>
      </c>
      <c r="V2410" s="11">
        <v>4.6619999999999999</v>
      </c>
      <c r="W2410" s="11">
        <v>3.4279999999999999</v>
      </c>
      <c r="X2410" s="11">
        <v>2.3119999999999998</v>
      </c>
      <c r="Y2410" s="11">
        <v>1.397</v>
      </c>
      <c r="Z2410" s="11">
        <v>0.55500000000000005</v>
      </c>
      <c r="AA2410" s="11">
        <v>0.11799999999999999</v>
      </c>
      <c r="AB2410" s="11">
        <v>1.9E-2</v>
      </c>
      <c r="AC2410" s="11">
        <v>2E-3</v>
      </c>
    </row>
    <row r="2411" spans="1:29" ht="11.5">
      <c r="A2411" s="15">
        <v>2394</v>
      </c>
      <c r="B2411" s="13" t="s">
        <v>1059</v>
      </c>
      <c r="C2411" s="14" t="s">
        <v>1227</v>
      </c>
      <c r="D2411" s="12">
        <v>2</v>
      </c>
      <c r="E2411" s="12">
        <v>474</v>
      </c>
      <c r="F2411" s="13" t="s">
        <v>1110</v>
      </c>
      <c r="G2411" s="12">
        <v>915</v>
      </c>
      <c r="H2411" s="12">
        <v>1990</v>
      </c>
      <c r="I2411" s="11">
        <v>15.202999999999999</v>
      </c>
      <c r="J2411" s="11">
        <v>14.667999999999999</v>
      </c>
      <c r="K2411" s="11">
        <v>14.68</v>
      </c>
      <c r="L2411" s="11">
        <v>18.48</v>
      </c>
      <c r="M2411" s="11">
        <v>16.391999999999999</v>
      </c>
      <c r="N2411" s="11">
        <v>16.216999999999999</v>
      </c>
      <c r="O2411" s="11">
        <v>13.198</v>
      </c>
      <c r="P2411" s="11">
        <v>11.116</v>
      </c>
      <c r="Q2411" s="11">
        <v>9.5500000000000007</v>
      </c>
      <c r="R2411" s="11">
        <v>7.9249999999999998</v>
      </c>
      <c r="S2411" s="11">
        <v>7.827</v>
      </c>
      <c r="T2411" s="11">
        <v>6.9829999999999997</v>
      </c>
      <c r="U2411" s="11">
        <v>6.3979999999999997</v>
      </c>
      <c r="V2411" s="11">
        <v>5.2850000000000001</v>
      </c>
      <c r="W2411" s="11">
        <v>3.8079999999999998</v>
      </c>
      <c r="X2411" s="11">
        <v>2.7679999999999998</v>
      </c>
      <c r="Y2411" s="11">
        <v>1.619</v>
      </c>
      <c r="Z2411" s="11">
        <v>0.69599999999999995</v>
      </c>
      <c r="AA2411" s="11">
        <v>0.192</v>
      </c>
      <c r="AB2411" s="11">
        <v>2.5000000000000001E-2</v>
      </c>
      <c r="AC2411" s="11">
        <v>2E-3</v>
      </c>
    </row>
    <row r="2412" spans="1:29" ht="11.5">
      <c r="A2412" s="15">
        <v>2395</v>
      </c>
      <c r="B2412" s="13" t="s">
        <v>1059</v>
      </c>
      <c r="C2412" s="14" t="s">
        <v>1227</v>
      </c>
      <c r="D2412" s="12">
        <v>2</v>
      </c>
      <c r="E2412" s="12">
        <v>474</v>
      </c>
      <c r="F2412" s="13" t="s">
        <v>1110</v>
      </c>
      <c r="G2412" s="12">
        <v>915</v>
      </c>
      <c r="H2412" s="12">
        <v>1995</v>
      </c>
      <c r="I2412" s="11">
        <v>14.145</v>
      </c>
      <c r="J2412" s="11">
        <v>15.071999999999999</v>
      </c>
      <c r="K2412" s="11">
        <v>15.308999999999999</v>
      </c>
      <c r="L2412" s="11">
        <v>15.77</v>
      </c>
      <c r="M2412" s="11">
        <v>13.192</v>
      </c>
      <c r="N2412" s="11">
        <v>14.56</v>
      </c>
      <c r="O2412" s="11">
        <v>14.223000000000001</v>
      </c>
      <c r="P2412" s="11">
        <v>13.458</v>
      </c>
      <c r="Q2412" s="11">
        <v>11.301</v>
      </c>
      <c r="R2412" s="11">
        <v>9.423</v>
      </c>
      <c r="S2412" s="11">
        <v>8.548</v>
      </c>
      <c r="T2412" s="11">
        <v>7.2910000000000004</v>
      </c>
      <c r="U2412" s="11">
        <v>6.992</v>
      </c>
      <c r="V2412" s="11">
        <v>5.7759999999999998</v>
      </c>
      <c r="W2412" s="11">
        <v>4.5720000000000001</v>
      </c>
      <c r="X2412" s="11">
        <v>3.22</v>
      </c>
      <c r="Y2412" s="11">
        <v>2.056</v>
      </c>
      <c r="Z2412" s="11">
        <v>0.85</v>
      </c>
      <c r="AA2412" s="11">
        <v>0.25800000000000001</v>
      </c>
      <c r="AB2412" s="11">
        <v>4.3999999999999997E-2</v>
      </c>
      <c r="AC2412" s="11">
        <v>3.0000000000000001E-3</v>
      </c>
    </row>
    <row r="2413" spans="1:29" ht="11.5">
      <c r="A2413" s="15">
        <v>2396</v>
      </c>
      <c r="B2413" s="13" t="s">
        <v>1059</v>
      </c>
      <c r="C2413" s="14" t="s">
        <v>1227</v>
      </c>
      <c r="D2413" s="12">
        <v>2</v>
      </c>
      <c r="E2413" s="12">
        <v>474</v>
      </c>
      <c r="F2413" s="13" t="s">
        <v>1110</v>
      </c>
      <c r="G2413" s="12">
        <v>915</v>
      </c>
      <c r="H2413" s="12">
        <v>2000</v>
      </c>
      <c r="I2413" s="11">
        <v>13.840999999999999</v>
      </c>
      <c r="J2413" s="11">
        <v>14.807</v>
      </c>
      <c r="K2413" s="11">
        <v>16.263000000000002</v>
      </c>
      <c r="L2413" s="11">
        <v>12.33</v>
      </c>
      <c r="M2413" s="11">
        <v>12.702999999999999</v>
      </c>
      <c r="N2413" s="11">
        <v>12.552</v>
      </c>
      <c r="O2413" s="11">
        <v>14.221</v>
      </c>
      <c r="P2413" s="11">
        <v>15.407999999999999</v>
      </c>
      <c r="Q2413" s="11">
        <v>13.637</v>
      </c>
      <c r="R2413" s="11">
        <v>11.228999999999999</v>
      </c>
      <c r="S2413" s="11">
        <v>9.5909999999999993</v>
      </c>
      <c r="T2413" s="11">
        <v>8.0890000000000004</v>
      </c>
      <c r="U2413" s="11">
        <v>7.4930000000000003</v>
      </c>
      <c r="V2413" s="11">
        <v>6.476</v>
      </c>
      <c r="W2413" s="11">
        <v>5.26</v>
      </c>
      <c r="X2413" s="11">
        <v>3.827</v>
      </c>
      <c r="Y2413" s="11">
        <v>2.5209999999999999</v>
      </c>
      <c r="Z2413" s="11">
        <v>1.1319999999999999</v>
      </c>
      <c r="AA2413" s="11">
        <v>0.33600000000000002</v>
      </c>
      <c r="AB2413" s="11">
        <v>6.4000000000000001E-2</v>
      </c>
      <c r="AC2413" s="11">
        <v>6.0000000000000001E-3</v>
      </c>
    </row>
    <row r="2414" spans="1:29" ht="11.5">
      <c r="A2414" s="15">
        <v>2397</v>
      </c>
      <c r="B2414" s="13" t="s">
        <v>1059</v>
      </c>
      <c r="C2414" s="14" t="s">
        <v>1227</v>
      </c>
      <c r="D2414" s="12">
        <v>2</v>
      </c>
      <c r="E2414" s="12">
        <v>474</v>
      </c>
      <c r="F2414" s="13" t="s">
        <v>1110</v>
      </c>
      <c r="G2414" s="12">
        <v>915</v>
      </c>
      <c r="H2414" s="12">
        <v>2005</v>
      </c>
      <c r="I2414" s="11">
        <v>12.666</v>
      </c>
      <c r="J2414" s="11">
        <v>14.231</v>
      </c>
      <c r="K2414" s="11">
        <v>15.574</v>
      </c>
      <c r="L2414" s="11">
        <v>16.082000000000001</v>
      </c>
      <c r="M2414" s="11">
        <v>10.879</v>
      </c>
      <c r="N2414" s="11">
        <v>8.4939999999999998</v>
      </c>
      <c r="O2414" s="11">
        <v>11.613</v>
      </c>
      <c r="P2414" s="11">
        <v>14.217000000000001</v>
      </c>
      <c r="Q2414" s="11">
        <v>15.483000000000001</v>
      </c>
      <c r="R2414" s="11">
        <v>13.823</v>
      </c>
      <c r="S2414" s="11">
        <v>11.291</v>
      </c>
      <c r="T2414" s="11">
        <v>10.044</v>
      </c>
      <c r="U2414" s="11">
        <v>8.2309999999999999</v>
      </c>
      <c r="V2414" s="11">
        <v>7.407</v>
      </c>
      <c r="W2414" s="11">
        <v>5.9640000000000004</v>
      </c>
      <c r="X2414" s="11">
        <v>4.3769999999999998</v>
      </c>
      <c r="Y2414" s="11">
        <v>2.7330000000000001</v>
      </c>
      <c r="Z2414" s="11">
        <v>1.452</v>
      </c>
      <c r="AA2414" s="11">
        <v>0.47699999999999998</v>
      </c>
      <c r="AB2414" s="11">
        <v>9.1999999999999998E-2</v>
      </c>
      <c r="AC2414" s="11">
        <v>1.0999999999999999E-2</v>
      </c>
    </row>
    <row r="2415" spans="1:29" ht="11.5">
      <c r="A2415" s="15">
        <v>2398</v>
      </c>
      <c r="B2415" s="13" t="s">
        <v>1059</v>
      </c>
      <c r="C2415" s="14" t="s">
        <v>1227</v>
      </c>
      <c r="D2415" s="12">
        <v>2</v>
      </c>
      <c r="E2415" s="12">
        <v>474</v>
      </c>
      <c r="F2415" s="13" t="s">
        <v>1110</v>
      </c>
      <c r="G2415" s="12">
        <v>915</v>
      </c>
      <c r="H2415" s="12">
        <v>2010</v>
      </c>
      <c r="I2415" s="11">
        <v>12.032</v>
      </c>
      <c r="J2415" s="11">
        <v>13.206</v>
      </c>
      <c r="K2415" s="11">
        <v>13.891999999999999</v>
      </c>
      <c r="L2415" s="11">
        <v>14.037000000000001</v>
      </c>
      <c r="M2415" s="11">
        <v>11.284000000000001</v>
      </c>
      <c r="N2415" s="11">
        <v>8.641</v>
      </c>
      <c r="O2415" s="11">
        <v>8.16</v>
      </c>
      <c r="P2415" s="11">
        <v>11.452</v>
      </c>
      <c r="Q2415" s="11">
        <v>13.664999999999999</v>
      </c>
      <c r="R2415" s="11">
        <v>15.116</v>
      </c>
      <c r="S2415" s="11">
        <v>13.471</v>
      </c>
      <c r="T2415" s="11">
        <v>11.551</v>
      </c>
      <c r="U2415" s="11">
        <v>10.029</v>
      </c>
      <c r="V2415" s="11">
        <v>7.6920000000000002</v>
      </c>
      <c r="W2415" s="11">
        <v>6.9710000000000001</v>
      </c>
      <c r="X2415" s="11">
        <v>4.923</v>
      </c>
      <c r="Y2415" s="11">
        <v>3.6739999999999999</v>
      </c>
      <c r="Z2415" s="11">
        <v>1.637</v>
      </c>
      <c r="AA2415" s="11">
        <v>0.64400000000000002</v>
      </c>
      <c r="AB2415" s="11">
        <v>0.14000000000000001</v>
      </c>
      <c r="AC2415" s="11">
        <v>1.6E-2</v>
      </c>
    </row>
    <row r="2416" spans="1:29" ht="11.5">
      <c r="A2416" s="15">
        <v>2399</v>
      </c>
      <c r="B2416" s="13" t="s">
        <v>1059</v>
      </c>
      <c r="C2416" s="14" t="s">
        <v>1227</v>
      </c>
      <c r="D2416" s="12">
        <v>2</v>
      </c>
      <c r="E2416" s="12">
        <v>474</v>
      </c>
      <c r="F2416" s="13" t="s">
        <v>1110</v>
      </c>
      <c r="G2416" s="12">
        <v>915</v>
      </c>
      <c r="H2416" s="12">
        <v>2015</v>
      </c>
      <c r="I2416" s="11">
        <v>9.1310000000000002</v>
      </c>
      <c r="J2416" s="11">
        <v>11.813000000000001</v>
      </c>
      <c r="K2416" s="11">
        <v>12.701000000000001</v>
      </c>
      <c r="L2416" s="11">
        <v>13.090999999999999</v>
      </c>
      <c r="M2416" s="11">
        <v>9.4179999999999993</v>
      </c>
      <c r="N2416" s="11">
        <v>7.8289999999999997</v>
      </c>
      <c r="O2416" s="11">
        <v>7.6189999999999998</v>
      </c>
      <c r="P2416" s="11">
        <v>8.11</v>
      </c>
      <c r="Q2416" s="11">
        <v>10.95</v>
      </c>
      <c r="R2416" s="11">
        <v>13.754</v>
      </c>
      <c r="S2416" s="11">
        <v>14.879</v>
      </c>
      <c r="T2416" s="11">
        <v>13.827</v>
      </c>
      <c r="U2416" s="11">
        <v>11.369</v>
      </c>
      <c r="V2416" s="11">
        <v>9.7070000000000007</v>
      </c>
      <c r="W2416" s="11">
        <v>7.1710000000000003</v>
      </c>
      <c r="X2416" s="11">
        <v>6.1280000000000001</v>
      </c>
      <c r="Y2416" s="11">
        <v>4.3849999999999998</v>
      </c>
      <c r="Z2416" s="11">
        <v>2.2770000000000001</v>
      </c>
      <c r="AA2416" s="11">
        <v>0.76300000000000001</v>
      </c>
      <c r="AB2416" s="11">
        <v>0.20100000000000001</v>
      </c>
      <c r="AC2416" s="11">
        <v>2.5999999999999999E-2</v>
      </c>
    </row>
    <row r="2417" spans="1:29" ht="11.5">
      <c r="A2417" s="15">
        <v>2400</v>
      </c>
      <c r="B2417" s="13" t="s">
        <v>1059</v>
      </c>
      <c r="C2417" s="14" t="s">
        <v>1227</v>
      </c>
      <c r="D2417" s="12">
        <v>2</v>
      </c>
      <c r="E2417" s="12">
        <v>474</v>
      </c>
      <c r="F2417" s="13" t="s">
        <v>1110</v>
      </c>
      <c r="G2417" s="12">
        <v>915</v>
      </c>
      <c r="H2417" s="12">
        <v>2020</v>
      </c>
      <c r="I2417" s="11">
        <v>9.3490000000000002</v>
      </c>
      <c r="J2417" s="11">
        <v>9.0760000000000005</v>
      </c>
      <c r="K2417" s="11">
        <v>11.75</v>
      </c>
      <c r="L2417" s="11">
        <v>12.337</v>
      </c>
      <c r="M2417" s="11">
        <v>12.416</v>
      </c>
      <c r="N2417" s="11">
        <v>8.7639999999999993</v>
      </c>
      <c r="O2417" s="11">
        <v>7.319</v>
      </c>
      <c r="P2417" s="11">
        <v>7.2430000000000003</v>
      </c>
      <c r="Q2417" s="11">
        <v>7.8319999999999999</v>
      </c>
      <c r="R2417" s="11">
        <v>10.698</v>
      </c>
      <c r="S2417" s="11">
        <v>13.448</v>
      </c>
      <c r="T2417" s="11">
        <v>14.496</v>
      </c>
      <c r="U2417" s="11">
        <v>13.353</v>
      </c>
      <c r="V2417" s="11">
        <v>10.734999999999999</v>
      </c>
      <c r="W2417" s="11">
        <v>8.8079999999999998</v>
      </c>
      <c r="X2417" s="11">
        <v>6.0970000000000004</v>
      </c>
      <c r="Y2417" s="11">
        <v>4.67</v>
      </c>
      <c r="Z2417" s="11">
        <v>2.8079999999999998</v>
      </c>
      <c r="AA2417" s="11">
        <v>1.113</v>
      </c>
      <c r="AB2417" s="11">
        <v>0.254</v>
      </c>
      <c r="AC2417" s="11">
        <v>4.1000000000000002E-2</v>
      </c>
    </row>
    <row r="2418" spans="1:29" ht="11.5">
      <c r="A2418" s="15">
        <v>2401</v>
      </c>
      <c r="B2418" s="13" t="s">
        <v>1059</v>
      </c>
      <c r="C2418" s="14" t="s">
        <v>1228</v>
      </c>
      <c r="D2418" s="12">
        <v>14</v>
      </c>
      <c r="E2418" s="12">
        <v>630</v>
      </c>
      <c r="F2418" s="13" t="s">
        <v>1110</v>
      </c>
      <c r="G2418" s="12">
        <v>915</v>
      </c>
      <c r="H2418" s="12">
        <v>1950</v>
      </c>
      <c r="I2418" s="11">
        <v>185.40100000000001</v>
      </c>
      <c r="J2418" s="11">
        <v>161.59899999999999</v>
      </c>
      <c r="K2418" s="11">
        <v>139.5</v>
      </c>
      <c r="L2418" s="11">
        <v>109.499</v>
      </c>
      <c r="M2418" s="11">
        <v>91</v>
      </c>
      <c r="N2418" s="11">
        <v>76.100999999999999</v>
      </c>
      <c r="O2418" s="11">
        <v>66.5</v>
      </c>
      <c r="P2418" s="11">
        <v>67.198999999999998</v>
      </c>
      <c r="Q2418" s="11">
        <v>48</v>
      </c>
      <c r="R2418" s="11">
        <v>40.299999999999997</v>
      </c>
      <c r="S2418" s="11">
        <v>36.701000000000001</v>
      </c>
      <c r="T2418" s="11">
        <v>25.100999999999999</v>
      </c>
      <c r="U2418" s="11">
        <v>26</v>
      </c>
      <c r="V2418" s="11">
        <v>16.7</v>
      </c>
      <c r="W2418" s="11">
        <v>11</v>
      </c>
      <c r="X2418" s="11">
        <v>7.9</v>
      </c>
      <c r="Y2418" s="11">
        <v>3.1539999999999999</v>
      </c>
      <c r="Z2418" s="11">
        <v>1.6479999999999999</v>
      </c>
      <c r="AA2418" s="11">
        <v>0.65700000000000003</v>
      </c>
      <c r="AB2418" s="11">
        <v>0.19400000000000001</v>
      </c>
      <c r="AC2418" s="11">
        <v>4.7E-2</v>
      </c>
    </row>
    <row r="2419" spans="1:29" ht="11.5">
      <c r="A2419" s="15">
        <v>2402</v>
      </c>
      <c r="B2419" s="13" t="s">
        <v>1059</v>
      </c>
      <c r="C2419" s="14" t="s">
        <v>1228</v>
      </c>
      <c r="D2419" s="12">
        <v>14</v>
      </c>
      <c r="E2419" s="12">
        <v>630</v>
      </c>
      <c r="F2419" s="13" t="s">
        <v>1110</v>
      </c>
      <c r="G2419" s="12">
        <v>915</v>
      </c>
      <c r="H2419" s="12">
        <v>1955</v>
      </c>
      <c r="I2419" s="11">
        <v>173.58099999999999</v>
      </c>
      <c r="J2419" s="11">
        <v>156.97800000000001</v>
      </c>
      <c r="K2419" s="11">
        <v>147.10599999999999</v>
      </c>
      <c r="L2419" s="11">
        <v>110.059</v>
      </c>
      <c r="M2419" s="11">
        <v>80.155000000000001</v>
      </c>
      <c r="N2419" s="11">
        <v>64.622</v>
      </c>
      <c r="O2419" s="11">
        <v>60.042999999999999</v>
      </c>
      <c r="P2419" s="11">
        <v>62.76</v>
      </c>
      <c r="Q2419" s="11">
        <v>47.646999999999998</v>
      </c>
      <c r="R2419" s="11">
        <v>46.005000000000003</v>
      </c>
      <c r="S2419" s="11">
        <v>37.962000000000003</v>
      </c>
      <c r="T2419" s="11">
        <v>28.152999999999999</v>
      </c>
      <c r="U2419" s="11">
        <v>27.677</v>
      </c>
      <c r="V2419" s="11">
        <v>19.518999999999998</v>
      </c>
      <c r="W2419" s="11">
        <v>13.577</v>
      </c>
      <c r="X2419" s="11">
        <v>8.1059999999999999</v>
      </c>
      <c r="Y2419" s="11">
        <v>5.4560000000000004</v>
      </c>
      <c r="Z2419" s="11">
        <v>1.49</v>
      </c>
      <c r="AA2419" s="11">
        <v>0.55400000000000005</v>
      </c>
      <c r="AB2419" s="11">
        <v>0.14299999999999999</v>
      </c>
      <c r="AC2419" s="11">
        <v>0.03</v>
      </c>
    </row>
    <row r="2420" spans="1:29" ht="11.5">
      <c r="A2420" s="15">
        <v>2403</v>
      </c>
      <c r="B2420" s="13" t="s">
        <v>1059</v>
      </c>
      <c r="C2420" s="14" t="s">
        <v>1228</v>
      </c>
      <c r="D2420" s="12">
        <v>14</v>
      </c>
      <c r="E2420" s="12">
        <v>630</v>
      </c>
      <c r="F2420" s="13" t="s">
        <v>1110</v>
      </c>
      <c r="G2420" s="12">
        <v>915</v>
      </c>
      <c r="H2420" s="12">
        <v>1960</v>
      </c>
      <c r="I2420" s="11">
        <v>175.178</v>
      </c>
      <c r="J2420" s="11">
        <v>160.45699999999999</v>
      </c>
      <c r="K2420" s="11">
        <v>158.70699999999999</v>
      </c>
      <c r="L2420" s="11">
        <v>122.92100000000001</v>
      </c>
      <c r="M2420" s="11">
        <v>75.494</v>
      </c>
      <c r="N2420" s="11">
        <v>57.606999999999999</v>
      </c>
      <c r="O2420" s="11">
        <v>55.16</v>
      </c>
      <c r="P2420" s="11">
        <v>59.088000000000001</v>
      </c>
      <c r="Q2420" s="11">
        <v>53.039000000000001</v>
      </c>
      <c r="R2420" s="11">
        <v>51.182000000000002</v>
      </c>
      <c r="S2420" s="11">
        <v>40.435000000000002</v>
      </c>
      <c r="T2420" s="11">
        <v>34.768999999999998</v>
      </c>
      <c r="U2420" s="11">
        <v>28.204000000000001</v>
      </c>
      <c r="V2420" s="11">
        <v>24.594000000000001</v>
      </c>
      <c r="W2420" s="11">
        <v>15.568</v>
      </c>
      <c r="X2420" s="11">
        <v>11.128</v>
      </c>
      <c r="Y2420" s="11">
        <v>5.3449999999999998</v>
      </c>
      <c r="Z2420" s="11">
        <v>2.8969999999999998</v>
      </c>
      <c r="AA2420" s="11">
        <v>0.58299999999999996</v>
      </c>
      <c r="AB2420" s="11">
        <v>0.14499999999999999</v>
      </c>
      <c r="AC2420" s="11">
        <v>2.5999999999999999E-2</v>
      </c>
    </row>
    <row r="2421" spans="1:29" ht="11.5">
      <c r="A2421" s="15">
        <v>2404</v>
      </c>
      <c r="B2421" s="13" t="s">
        <v>1059</v>
      </c>
      <c r="C2421" s="14" t="s">
        <v>1228</v>
      </c>
      <c r="D2421" s="12">
        <v>14</v>
      </c>
      <c r="E2421" s="12">
        <v>630</v>
      </c>
      <c r="F2421" s="13" t="s">
        <v>1110</v>
      </c>
      <c r="G2421" s="12">
        <v>915</v>
      </c>
      <c r="H2421" s="12">
        <v>1965</v>
      </c>
      <c r="I2421" s="11">
        <v>176.786</v>
      </c>
      <c r="J2421" s="11">
        <v>159.22499999999999</v>
      </c>
      <c r="K2421" s="11">
        <v>152.61199999999999</v>
      </c>
      <c r="L2421" s="11">
        <v>114.428</v>
      </c>
      <c r="M2421" s="11">
        <v>95.938999999999993</v>
      </c>
      <c r="N2421" s="11">
        <v>77.165000000000006</v>
      </c>
      <c r="O2421" s="11">
        <v>67.195999999999998</v>
      </c>
      <c r="P2421" s="11">
        <v>62.561</v>
      </c>
      <c r="Q2421" s="11">
        <v>63.869</v>
      </c>
      <c r="R2421" s="11">
        <v>60.558</v>
      </c>
      <c r="S2421" s="11">
        <v>51.593000000000004</v>
      </c>
      <c r="T2421" s="11">
        <v>40.841000000000001</v>
      </c>
      <c r="U2421" s="11">
        <v>31.881</v>
      </c>
      <c r="V2421" s="11">
        <v>25.218</v>
      </c>
      <c r="W2421" s="11">
        <v>20.388999999999999</v>
      </c>
      <c r="X2421" s="11">
        <v>14.439</v>
      </c>
      <c r="Y2421" s="11">
        <v>6.548</v>
      </c>
      <c r="Z2421" s="11">
        <v>2.9169999999999998</v>
      </c>
      <c r="AA2421" s="11">
        <v>1.18</v>
      </c>
      <c r="AB2421" s="11">
        <v>0.158</v>
      </c>
      <c r="AC2421" s="11">
        <v>2.5999999999999999E-2</v>
      </c>
    </row>
    <row r="2422" spans="1:29" ht="11.5">
      <c r="A2422" s="15">
        <v>2405</v>
      </c>
      <c r="B2422" s="13" t="s">
        <v>1059</v>
      </c>
      <c r="C2422" s="14" t="s">
        <v>1228</v>
      </c>
      <c r="D2422" s="12">
        <v>14</v>
      </c>
      <c r="E2422" s="12">
        <v>630</v>
      </c>
      <c r="F2422" s="13" t="s">
        <v>1110</v>
      </c>
      <c r="G2422" s="12">
        <v>915</v>
      </c>
      <c r="H2422" s="12">
        <v>1970</v>
      </c>
      <c r="I2422" s="11">
        <v>156.57900000000001</v>
      </c>
      <c r="J2422" s="11">
        <v>165.77600000000001</v>
      </c>
      <c r="K2422" s="11">
        <v>163.99</v>
      </c>
      <c r="L2422" s="11">
        <v>137.33500000000001</v>
      </c>
      <c r="M2422" s="11">
        <v>104.163</v>
      </c>
      <c r="N2422" s="11">
        <v>83.272999999999996</v>
      </c>
      <c r="O2422" s="11">
        <v>70.137</v>
      </c>
      <c r="P2422" s="11">
        <v>64.894000000000005</v>
      </c>
      <c r="Q2422" s="11">
        <v>58.558999999999997</v>
      </c>
      <c r="R2422" s="11">
        <v>57.83</v>
      </c>
      <c r="S2422" s="11">
        <v>52.960999999999999</v>
      </c>
      <c r="T2422" s="11">
        <v>47.106999999999999</v>
      </c>
      <c r="U2422" s="11">
        <v>40.726999999999997</v>
      </c>
      <c r="V2422" s="11">
        <v>33.012999999999998</v>
      </c>
      <c r="W2422" s="11">
        <v>21.276</v>
      </c>
      <c r="X2422" s="11">
        <v>14.206</v>
      </c>
      <c r="Y2422" s="11">
        <v>10.49</v>
      </c>
      <c r="Z2422" s="11">
        <v>3.6</v>
      </c>
      <c r="AA2422" s="11">
        <v>1.196</v>
      </c>
      <c r="AB2422" s="11">
        <v>0.32500000000000001</v>
      </c>
      <c r="AC2422" s="11">
        <v>2.8000000000000001E-2</v>
      </c>
    </row>
    <row r="2423" spans="1:29" ht="11.5">
      <c r="A2423" s="15">
        <v>2406</v>
      </c>
      <c r="B2423" s="13" t="s">
        <v>1059</v>
      </c>
      <c r="C2423" s="14" t="s">
        <v>1228</v>
      </c>
      <c r="D2423" s="12">
        <v>14</v>
      </c>
      <c r="E2423" s="12">
        <v>630</v>
      </c>
      <c r="F2423" s="13" t="s">
        <v>1110</v>
      </c>
      <c r="G2423" s="12">
        <v>915</v>
      </c>
      <c r="H2423" s="12">
        <v>1975</v>
      </c>
      <c r="I2423" s="11">
        <v>160.82499999999999</v>
      </c>
      <c r="J2423" s="11">
        <v>162.46</v>
      </c>
      <c r="K2423" s="11">
        <v>160.84899999999999</v>
      </c>
      <c r="L2423" s="11">
        <v>159.405</v>
      </c>
      <c r="M2423" s="11">
        <v>135.28800000000001</v>
      </c>
      <c r="N2423" s="11">
        <v>107.733</v>
      </c>
      <c r="O2423" s="11">
        <v>84.503</v>
      </c>
      <c r="P2423" s="11">
        <v>69.525000000000006</v>
      </c>
      <c r="Q2423" s="11">
        <v>62.898000000000003</v>
      </c>
      <c r="R2423" s="11">
        <v>55.662999999999997</v>
      </c>
      <c r="S2423" s="11">
        <v>54.097999999999999</v>
      </c>
      <c r="T2423" s="11">
        <v>48.063000000000002</v>
      </c>
      <c r="U2423" s="11">
        <v>41.548999999999999</v>
      </c>
      <c r="V2423" s="11">
        <v>34.145000000000003</v>
      </c>
      <c r="W2423" s="11">
        <v>25.576000000000001</v>
      </c>
      <c r="X2423" s="11">
        <v>13.5</v>
      </c>
      <c r="Y2423" s="11">
        <v>4.2249999999999996</v>
      </c>
      <c r="Z2423" s="11">
        <v>6.1059999999999999</v>
      </c>
      <c r="AA2423" s="11">
        <v>1.6</v>
      </c>
      <c r="AB2423" s="11">
        <v>0.35399999999999998</v>
      </c>
      <c r="AC2423" s="11">
        <v>5.7000000000000002E-2</v>
      </c>
    </row>
    <row r="2424" spans="1:29" ht="11.5">
      <c r="A2424" s="15">
        <v>2407</v>
      </c>
      <c r="B2424" s="13" t="s">
        <v>1059</v>
      </c>
      <c r="C2424" s="14" t="s">
        <v>1228</v>
      </c>
      <c r="D2424" s="12">
        <v>14</v>
      </c>
      <c r="E2424" s="12">
        <v>630</v>
      </c>
      <c r="F2424" s="13" t="s">
        <v>1110</v>
      </c>
      <c r="G2424" s="12">
        <v>915</v>
      </c>
      <c r="H2424" s="12">
        <v>1980</v>
      </c>
      <c r="I2424" s="11">
        <v>166.75399999999999</v>
      </c>
      <c r="J2424" s="11">
        <v>162.61199999999999</v>
      </c>
      <c r="K2424" s="11">
        <v>167.53299999999999</v>
      </c>
      <c r="L2424" s="11">
        <v>162.86000000000001</v>
      </c>
      <c r="M2424" s="11">
        <v>123.19</v>
      </c>
      <c r="N2424" s="11">
        <v>104.304</v>
      </c>
      <c r="O2424" s="11">
        <v>103.521</v>
      </c>
      <c r="P2424" s="11">
        <v>89.894000000000005</v>
      </c>
      <c r="Q2424" s="11">
        <v>74.781999999999996</v>
      </c>
      <c r="R2424" s="11">
        <v>65.128</v>
      </c>
      <c r="S2424" s="11">
        <v>58.347999999999999</v>
      </c>
      <c r="T2424" s="11">
        <v>55.537999999999997</v>
      </c>
      <c r="U2424" s="11">
        <v>50.506999999999998</v>
      </c>
      <c r="V2424" s="11">
        <v>44.241</v>
      </c>
      <c r="W2424" s="11">
        <v>31.891999999999999</v>
      </c>
      <c r="X2424" s="11">
        <v>21.728000000000002</v>
      </c>
      <c r="Y2424" s="11">
        <v>13.545999999999999</v>
      </c>
      <c r="Z2424" s="11">
        <v>2.4769999999999999</v>
      </c>
      <c r="AA2424" s="11">
        <v>2.7959999999999998</v>
      </c>
      <c r="AB2424" s="11">
        <v>0.51400000000000001</v>
      </c>
      <c r="AC2424" s="11">
        <v>7.1999999999999995E-2</v>
      </c>
    </row>
    <row r="2425" spans="1:29" ht="11.5">
      <c r="A2425" s="15">
        <v>2408</v>
      </c>
      <c r="B2425" s="13" t="s">
        <v>1059</v>
      </c>
      <c r="C2425" s="14" t="s">
        <v>1228</v>
      </c>
      <c r="D2425" s="12">
        <v>14</v>
      </c>
      <c r="E2425" s="12">
        <v>630</v>
      </c>
      <c r="F2425" s="13" t="s">
        <v>1110</v>
      </c>
      <c r="G2425" s="12">
        <v>915</v>
      </c>
      <c r="H2425" s="12">
        <v>1985</v>
      </c>
      <c r="I2425" s="11">
        <v>159.46</v>
      </c>
      <c r="J2425" s="11">
        <v>161.607</v>
      </c>
      <c r="K2425" s="11">
        <v>169.517</v>
      </c>
      <c r="L2425" s="11">
        <v>164.93100000000001</v>
      </c>
      <c r="M2425" s="11">
        <v>130.65</v>
      </c>
      <c r="N2425" s="11">
        <v>116.523</v>
      </c>
      <c r="O2425" s="11">
        <v>109.321</v>
      </c>
      <c r="P2425" s="11">
        <v>98.24</v>
      </c>
      <c r="Q2425" s="11">
        <v>89.811999999999998</v>
      </c>
      <c r="R2425" s="11">
        <v>76.352999999999994</v>
      </c>
      <c r="S2425" s="11">
        <v>66.510000000000005</v>
      </c>
      <c r="T2425" s="11">
        <v>60.255000000000003</v>
      </c>
      <c r="U2425" s="11">
        <v>52.945</v>
      </c>
      <c r="V2425" s="11">
        <v>49.23</v>
      </c>
      <c r="W2425" s="11">
        <v>34.320999999999998</v>
      </c>
      <c r="X2425" s="11">
        <v>26.946999999999999</v>
      </c>
      <c r="Y2425" s="11">
        <v>15.468</v>
      </c>
      <c r="Z2425" s="11">
        <v>7.8739999999999997</v>
      </c>
      <c r="AA2425" s="11">
        <v>1.1180000000000001</v>
      </c>
      <c r="AB2425" s="11">
        <v>0.88600000000000001</v>
      </c>
      <c r="AC2425" s="11">
        <v>0.10299999999999999</v>
      </c>
    </row>
    <row r="2426" spans="1:29" ht="11.5">
      <c r="A2426" s="15">
        <v>2409</v>
      </c>
      <c r="B2426" s="13" t="s">
        <v>1059</v>
      </c>
      <c r="C2426" s="14" t="s">
        <v>1228</v>
      </c>
      <c r="D2426" s="12">
        <v>14</v>
      </c>
      <c r="E2426" s="12">
        <v>630</v>
      </c>
      <c r="F2426" s="13" t="s">
        <v>1110</v>
      </c>
      <c r="G2426" s="12">
        <v>915</v>
      </c>
      <c r="H2426" s="12">
        <v>1990</v>
      </c>
      <c r="I2426" s="11">
        <v>147.95699999999999</v>
      </c>
      <c r="J2426" s="11">
        <v>155.14500000000001</v>
      </c>
      <c r="K2426" s="11">
        <v>166.52500000000001</v>
      </c>
      <c r="L2426" s="11">
        <v>160.34299999999999</v>
      </c>
      <c r="M2426" s="11">
        <v>136.315</v>
      </c>
      <c r="N2426" s="11">
        <v>123.804</v>
      </c>
      <c r="O2426" s="11">
        <v>113.55500000000001</v>
      </c>
      <c r="P2426" s="11">
        <v>104.351</v>
      </c>
      <c r="Q2426" s="11">
        <v>101.81</v>
      </c>
      <c r="R2426" s="11">
        <v>90.075000000000003</v>
      </c>
      <c r="S2426" s="11">
        <v>73.05</v>
      </c>
      <c r="T2426" s="11">
        <v>62.875999999999998</v>
      </c>
      <c r="U2426" s="11">
        <v>55.463999999999999</v>
      </c>
      <c r="V2426" s="11">
        <v>51.09</v>
      </c>
      <c r="W2426" s="11">
        <v>40.335000000000001</v>
      </c>
      <c r="X2426" s="11">
        <v>30.364999999999998</v>
      </c>
      <c r="Y2426" s="11">
        <v>19.625</v>
      </c>
      <c r="Z2426" s="11">
        <v>8.8810000000000002</v>
      </c>
      <c r="AA2426" s="11">
        <v>3.4910000000000001</v>
      </c>
      <c r="AB2426" s="11">
        <v>0.35099999999999998</v>
      </c>
      <c r="AC2426" s="11">
        <v>0.186</v>
      </c>
    </row>
    <row r="2427" spans="1:29" ht="11.5">
      <c r="A2427" s="15">
        <v>2410</v>
      </c>
      <c r="B2427" s="13" t="s">
        <v>1059</v>
      </c>
      <c r="C2427" s="14" t="s">
        <v>1228</v>
      </c>
      <c r="D2427" s="12">
        <v>14</v>
      </c>
      <c r="E2427" s="12">
        <v>630</v>
      </c>
      <c r="F2427" s="13" t="s">
        <v>1110</v>
      </c>
      <c r="G2427" s="12">
        <v>915</v>
      </c>
      <c r="H2427" s="12">
        <v>1995</v>
      </c>
      <c r="I2427" s="11">
        <v>155.732</v>
      </c>
      <c r="J2427" s="11">
        <v>147.02699999999999</v>
      </c>
      <c r="K2427" s="11">
        <v>156.20099999999999</v>
      </c>
      <c r="L2427" s="11">
        <v>164.505</v>
      </c>
      <c r="M2427" s="11">
        <v>143.899</v>
      </c>
      <c r="N2427" s="11">
        <v>120.02800000000001</v>
      </c>
      <c r="O2427" s="11">
        <v>118.624</v>
      </c>
      <c r="P2427" s="11">
        <v>114.145</v>
      </c>
      <c r="Q2427" s="11">
        <v>103.616</v>
      </c>
      <c r="R2427" s="11">
        <v>100.723</v>
      </c>
      <c r="S2427" s="11">
        <v>90.971999999999994</v>
      </c>
      <c r="T2427" s="11">
        <v>73.602000000000004</v>
      </c>
      <c r="U2427" s="11">
        <v>61.896000000000001</v>
      </c>
      <c r="V2427" s="11">
        <v>52.872</v>
      </c>
      <c r="W2427" s="11">
        <v>44.88</v>
      </c>
      <c r="X2427" s="11">
        <v>32.061999999999998</v>
      </c>
      <c r="Y2427" s="11">
        <v>22.817</v>
      </c>
      <c r="Z2427" s="11">
        <v>10.714</v>
      </c>
      <c r="AA2427" s="11">
        <v>3.6339999999999999</v>
      </c>
      <c r="AB2427" s="11">
        <v>0.97399999999999998</v>
      </c>
      <c r="AC2427" s="11">
        <v>8.1000000000000003E-2</v>
      </c>
    </row>
    <row r="2428" spans="1:29" ht="11.5">
      <c r="A2428" s="15">
        <v>2411</v>
      </c>
      <c r="B2428" s="13" t="s">
        <v>1059</v>
      </c>
      <c r="C2428" s="14" t="s">
        <v>1228</v>
      </c>
      <c r="D2428" s="12">
        <v>14</v>
      </c>
      <c r="E2428" s="12">
        <v>630</v>
      </c>
      <c r="F2428" s="13" t="s">
        <v>1110</v>
      </c>
      <c r="G2428" s="12">
        <v>915</v>
      </c>
      <c r="H2428" s="12">
        <v>2000</v>
      </c>
      <c r="I2428" s="11">
        <v>140.964</v>
      </c>
      <c r="J2428" s="11">
        <v>150.61199999999999</v>
      </c>
      <c r="K2428" s="11">
        <v>150.18100000000001</v>
      </c>
      <c r="L2428" s="11">
        <v>153.13999999999999</v>
      </c>
      <c r="M2428" s="11">
        <v>143.333</v>
      </c>
      <c r="N2428" s="11">
        <v>127.88</v>
      </c>
      <c r="O2428" s="11">
        <v>121.733</v>
      </c>
      <c r="P2428" s="11">
        <v>119.29</v>
      </c>
      <c r="Q2428" s="11">
        <v>111.068</v>
      </c>
      <c r="R2428" s="11">
        <v>101.90900000000001</v>
      </c>
      <c r="S2428" s="11">
        <v>102.941</v>
      </c>
      <c r="T2428" s="11">
        <v>85.736999999999995</v>
      </c>
      <c r="U2428" s="11">
        <v>71.884</v>
      </c>
      <c r="V2428" s="11">
        <v>58.48</v>
      </c>
      <c r="W2428" s="11">
        <v>45.73</v>
      </c>
      <c r="X2428" s="11">
        <v>35.07</v>
      </c>
      <c r="Y2428" s="11">
        <v>24.65</v>
      </c>
      <c r="Z2428" s="11">
        <v>12.952</v>
      </c>
      <c r="AA2428" s="11">
        <v>4.6820000000000004</v>
      </c>
      <c r="AB2428" s="11">
        <v>1.1220000000000001</v>
      </c>
      <c r="AC2428" s="11">
        <v>0.19500000000000001</v>
      </c>
    </row>
    <row r="2429" spans="1:29" ht="11.5">
      <c r="A2429" s="15">
        <v>2412</v>
      </c>
      <c r="B2429" s="13" t="s">
        <v>1059</v>
      </c>
      <c r="C2429" s="14" t="s">
        <v>1228</v>
      </c>
      <c r="D2429" s="12">
        <v>14</v>
      </c>
      <c r="E2429" s="12">
        <v>630</v>
      </c>
      <c r="F2429" s="13" t="s">
        <v>1110</v>
      </c>
      <c r="G2429" s="12">
        <v>915</v>
      </c>
      <c r="H2429" s="12">
        <v>2005</v>
      </c>
      <c r="I2429" s="11">
        <v>128.88800000000001</v>
      </c>
      <c r="J2429" s="11">
        <v>139.36099999999999</v>
      </c>
      <c r="K2429" s="11">
        <v>145.648</v>
      </c>
      <c r="L2429" s="11">
        <v>148.57900000000001</v>
      </c>
      <c r="M2429" s="11">
        <v>140.18299999999999</v>
      </c>
      <c r="N2429" s="11">
        <v>130.99700000000001</v>
      </c>
      <c r="O2429" s="11">
        <v>119.96</v>
      </c>
      <c r="P2429" s="11">
        <v>118.351</v>
      </c>
      <c r="Q2429" s="11">
        <v>111.896</v>
      </c>
      <c r="R2429" s="11">
        <v>103.527</v>
      </c>
      <c r="S2429" s="11">
        <v>97.391000000000005</v>
      </c>
      <c r="T2429" s="11">
        <v>87.879000000000005</v>
      </c>
      <c r="U2429" s="11">
        <v>78.509</v>
      </c>
      <c r="V2429" s="11">
        <v>62.405000000000001</v>
      </c>
      <c r="W2429" s="11">
        <v>47.314999999999998</v>
      </c>
      <c r="X2429" s="11">
        <v>35.209000000000003</v>
      </c>
      <c r="Y2429" s="11">
        <v>22.946000000000002</v>
      </c>
      <c r="Z2429" s="11">
        <v>14.537000000000001</v>
      </c>
      <c r="AA2429" s="11">
        <v>5.9610000000000003</v>
      </c>
      <c r="AB2429" s="11">
        <v>1.546</v>
      </c>
      <c r="AC2429" s="11">
        <v>0.26200000000000001</v>
      </c>
    </row>
    <row r="2430" spans="1:29" ht="11.5">
      <c r="A2430" s="15">
        <v>2413</v>
      </c>
      <c r="B2430" s="13" t="s">
        <v>1059</v>
      </c>
      <c r="C2430" s="14" t="s">
        <v>1228</v>
      </c>
      <c r="D2430" s="12">
        <v>14</v>
      </c>
      <c r="E2430" s="12">
        <v>630</v>
      </c>
      <c r="F2430" s="13" t="s">
        <v>1110</v>
      </c>
      <c r="G2430" s="12">
        <v>915</v>
      </c>
      <c r="H2430" s="12">
        <v>2010</v>
      </c>
      <c r="I2430" s="11">
        <v>116.605</v>
      </c>
      <c r="J2430" s="11">
        <v>127.07299999999999</v>
      </c>
      <c r="K2430" s="11">
        <v>138.97399999999999</v>
      </c>
      <c r="L2430" s="11">
        <v>144.05699999999999</v>
      </c>
      <c r="M2430" s="11">
        <v>136.53800000000001</v>
      </c>
      <c r="N2430" s="11">
        <v>127.11799999999999</v>
      </c>
      <c r="O2430" s="11">
        <v>124.047</v>
      </c>
      <c r="P2430" s="11">
        <v>116.333</v>
      </c>
      <c r="Q2430" s="11">
        <v>113.157</v>
      </c>
      <c r="R2430" s="11">
        <v>105.27200000000001</v>
      </c>
      <c r="S2430" s="11">
        <v>101.723</v>
      </c>
      <c r="T2430" s="11">
        <v>83.481999999999999</v>
      </c>
      <c r="U2430" s="11">
        <v>83.995999999999995</v>
      </c>
      <c r="V2430" s="11">
        <v>67.552999999999997</v>
      </c>
      <c r="W2430" s="11">
        <v>49.529000000000003</v>
      </c>
      <c r="X2430" s="11">
        <v>36.399000000000001</v>
      </c>
      <c r="Y2430" s="11">
        <v>24.195</v>
      </c>
      <c r="Z2430" s="11">
        <v>13.984</v>
      </c>
      <c r="AA2430" s="11">
        <v>6.827</v>
      </c>
      <c r="AB2430" s="11">
        <v>1.9350000000000001</v>
      </c>
      <c r="AC2430" s="11">
        <v>0.34100000000000003</v>
      </c>
    </row>
    <row r="2431" spans="1:29" ht="11.5">
      <c r="A2431" s="15">
        <v>2414</v>
      </c>
      <c r="B2431" s="13" t="s">
        <v>1059</v>
      </c>
      <c r="C2431" s="14" t="s">
        <v>1228</v>
      </c>
      <c r="D2431" s="12">
        <v>14</v>
      </c>
      <c r="E2431" s="12">
        <v>630</v>
      </c>
      <c r="F2431" s="13" t="s">
        <v>1110</v>
      </c>
      <c r="G2431" s="12">
        <v>915</v>
      </c>
      <c r="H2431" s="12">
        <v>2015</v>
      </c>
      <c r="I2431" s="11">
        <v>86.867999999999995</v>
      </c>
      <c r="J2431" s="11">
        <v>113.274</v>
      </c>
      <c r="K2431" s="11">
        <v>124.505</v>
      </c>
      <c r="L2431" s="11">
        <v>125.994</v>
      </c>
      <c r="M2431" s="11">
        <v>120.229</v>
      </c>
      <c r="N2431" s="11">
        <v>113.197</v>
      </c>
      <c r="O2431" s="11">
        <v>109.09099999999999</v>
      </c>
      <c r="P2431" s="11">
        <v>110.976</v>
      </c>
      <c r="Q2431" s="11">
        <v>106.874</v>
      </c>
      <c r="R2431" s="11">
        <v>105.81100000000001</v>
      </c>
      <c r="S2431" s="11">
        <v>98.968999999999994</v>
      </c>
      <c r="T2431" s="11">
        <v>95.492999999999995</v>
      </c>
      <c r="U2431" s="11">
        <v>77.364999999999995</v>
      </c>
      <c r="V2431" s="11">
        <v>76.578000000000003</v>
      </c>
      <c r="W2431" s="11">
        <v>59.646000000000001</v>
      </c>
      <c r="X2431" s="11">
        <v>41.15</v>
      </c>
      <c r="Y2431" s="11">
        <v>27.120999999999999</v>
      </c>
      <c r="Z2431" s="11">
        <v>15.238</v>
      </c>
      <c r="AA2431" s="11">
        <v>6.6840000000000002</v>
      </c>
      <c r="AB2431" s="11">
        <v>2.1619999999999999</v>
      </c>
      <c r="AC2431" s="11">
        <v>0.36799999999999999</v>
      </c>
    </row>
    <row r="2432" spans="1:29" ht="11.5">
      <c r="A2432" s="15">
        <v>2415</v>
      </c>
      <c r="B2432" s="13" t="s">
        <v>1059</v>
      </c>
      <c r="C2432" s="14" t="s">
        <v>1228</v>
      </c>
      <c r="D2432" s="12">
        <v>14</v>
      </c>
      <c r="E2432" s="12">
        <v>630</v>
      </c>
      <c r="F2432" s="13" t="s">
        <v>1110</v>
      </c>
      <c r="G2432" s="12">
        <v>915</v>
      </c>
      <c r="H2432" s="12">
        <v>2020</v>
      </c>
      <c r="I2432" s="11">
        <v>43.552999999999997</v>
      </c>
      <c r="J2432" s="11">
        <v>80.256</v>
      </c>
      <c r="K2432" s="11">
        <v>108.185</v>
      </c>
      <c r="L2432" s="11">
        <v>98.626000000000005</v>
      </c>
      <c r="M2432" s="11">
        <v>79.018000000000001</v>
      </c>
      <c r="N2432" s="11">
        <v>74.703000000000003</v>
      </c>
      <c r="O2432" s="11">
        <v>78.418000000000006</v>
      </c>
      <c r="P2432" s="11">
        <v>84.513999999999996</v>
      </c>
      <c r="Q2432" s="11">
        <v>93.793999999999997</v>
      </c>
      <c r="R2432" s="11">
        <v>94.521000000000001</v>
      </c>
      <c r="S2432" s="11">
        <v>96.17</v>
      </c>
      <c r="T2432" s="11">
        <v>90.739000000000004</v>
      </c>
      <c r="U2432" s="11">
        <v>87.460999999999999</v>
      </c>
      <c r="V2432" s="11">
        <v>69.792000000000002</v>
      </c>
      <c r="W2432" s="11">
        <v>67.546999999999997</v>
      </c>
      <c r="X2432" s="11">
        <v>49.716000000000001</v>
      </c>
      <c r="Y2432" s="11">
        <v>30.853999999999999</v>
      </c>
      <c r="Z2432" s="11">
        <v>17.47</v>
      </c>
      <c r="AA2432" s="11">
        <v>7.5330000000000004</v>
      </c>
      <c r="AB2432" s="11">
        <v>2.2160000000000002</v>
      </c>
      <c r="AC2432" s="11">
        <v>0.432</v>
      </c>
    </row>
    <row r="2433" spans="1:29" ht="11.5">
      <c r="A2433" s="15">
        <v>2416</v>
      </c>
      <c r="B2433" s="13" t="s">
        <v>1059</v>
      </c>
      <c r="C2433" s="14" t="s">
        <v>1229</v>
      </c>
      <c r="D2433" s="12"/>
      <c r="E2433" s="12">
        <v>662</v>
      </c>
      <c r="F2433" s="13" t="s">
        <v>1110</v>
      </c>
      <c r="G2433" s="12">
        <v>915</v>
      </c>
      <c r="H2433" s="12">
        <v>1950</v>
      </c>
      <c r="I2433" s="11">
        <v>6.0449999999999999</v>
      </c>
      <c r="J2433" s="11">
        <v>5.4690000000000003</v>
      </c>
      <c r="K2433" s="11">
        <v>5.2130000000000001</v>
      </c>
      <c r="L2433" s="11">
        <v>3.9670000000000001</v>
      </c>
      <c r="M2433" s="11">
        <v>4.3040000000000003</v>
      </c>
      <c r="N2433" s="11">
        <v>3.2120000000000002</v>
      </c>
      <c r="O2433" s="11">
        <v>2.657</v>
      </c>
      <c r="P2433" s="11">
        <v>2.6190000000000002</v>
      </c>
      <c r="Q2433" s="11">
        <v>1.829</v>
      </c>
      <c r="R2433" s="11">
        <v>1.677</v>
      </c>
      <c r="S2433" s="11">
        <v>1.2110000000000001</v>
      </c>
      <c r="T2433" s="11">
        <v>0.86599999999999999</v>
      </c>
      <c r="U2433" s="11">
        <v>0.59499999999999997</v>
      </c>
      <c r="V2433" s="11">
        <v>0.39100000000000001</v>
      </c>
      <c r="W2433" s="11">
        <v>0.34599999999999997</v>
      </c>
      <c r="X2433" s="11">
        <v>0.189</v>
      </c>
      <c r="Y2433" s="11">
        <v>0.13</v>
      </c>
      <c r="Z2433" s="11">
        <v>5.3999999999999999E-2</v>
      </c>
      <c r="AA2433" s="11">
        <v>1.7000000000000001E-2</v>
      </c>
      <c r="AB2433" s="11">
        <v>4.0000000000000001E-3</v>
      </c>
      <c r="AC2433" s="11">
        <v>1E-3</v>
      </c>
    </row>
    <row r="2434" spans="1:29" ht="11.5">
      <c r="A2434" s="15">
        <v>2417</v>
      </c>
      <c r="B2434" s="13" t="s">
        <v>1059</v>
      </c>
      <c r="C2434" s="14" t="s">
        <v>1229</v>
      </c>
      <c r="D2434" s="12"/>
      <c r="E2434" s="12">
        <v>662</v>
      </c>
      <c r="F2434" s="13" t="s">
        <v>1110</v>
      </c>
      <c r="G2434" s="12">
        <v>915</v>
      </c>
      <c r="H2434" s="12">
        <v>1955</v>
      </c>
      <c r="I2434" s="11">
        <v>6.56</v>
      </c>
      <c r="J2434" s="11">
        <v>5.7939999999999996</v>
      </c>
      <c r="K2434" s="11">
        <v>5.4119999999999999</v>
      </c>
      <c r="L2434" s="11">
        <v>4.1719999999999997</v>
      </c>
      <c r="M2434" s="11">
        <v>4.3929999999999998</v>
      </c>
      <c r="N2434" s="11">
        <v>3.2789999999999999</v>
      </c>
      <c r="O2434" s="11">
        <v>2.8079999999999998</v>
      </c>
      <c r="P2434" s="11">
        <v>2.77</v>
      </c>
      <c r="Q2434" s="11">
        <v>2.0609999999999999</v>
      </c>
      <c r="R2434" s="11">
        <v>1.89</v>
      </c>
      <c r="S2434" s="11">
        <v>1.429</v>
      </c>
      <c r="T2434" s="11">
        <v>1.02</v>
      </c>
      <c r="U2434" s="11">
        <v>0.59699999999999998</v>
      </c>
      <c r="V2434" s="11">
        <v>0.39300000000000002</v>
      </c>
      <c r="W2434" s="11">
        <v>0.35899999999999999</v>
      </c>
      <c r="X2434" s="11">
        <v>0.19700000000000001</v>
      </c>
      <c r="Y2434" s="11">
        <v>0.11700000000000001</v>
      </c>
      <c r="Z2434" s="11">
        <v>3.2000000000000001E-2</v>
      </c>
      <c r="AA2434" s="11">
        <v>8.0000000000000002E-3</v>
      </c>
      <c r="AB2434" s="11">
        <v>0</v>
      </c>
      <c r="AC2434" s="11">
        <v>0</v>
      </c>
    </row>
    <row r="2435" spans="1:29" ht="11.5">
      <c r="A2435" s="15">
        <v>2418</v>
      </c>
      <c r="B2435" s="13" t="s">
        <v>1059</v>
      </c>
      <c r="C2435" s="14" t="s">
        <v>1229</v>
      </c>
      <c r="D2435" s="12"/>
      <c r="E2435" s="12">
        <v>662</v>
      </c>
      <c r="F2435" s="13" t="s">
        <v>1110</v>
      </c>
      <c r="G2435" s="12">
        <v>915</v>
      </c>
      <c r="H2435" s="12">
        <v>1960</v>
      </c>
      <c r="I2435" s="11">
        <v>8.1620000000000008</v>
      </c>
      <c r="J2435" s="11">
        <v>6.5789999999999997</v>
      </c>
      <c r="K2435" s="11">
        <v>5.8440000000000003</v>
      </c>
      <c r="L2435" s="11">
        <v>4.3689999999999998</v>
      </c>
      <c r="M2435" s="11">
        <v>3.24</v>
      </c>
      <c r="N2435" s="11">
        <v>2.4049999999999998</v>
      </c>
      <c r="O2435" s="11">
        <v>2.0680000000000001</v>
      </c>
      <c r="P2435" s="11">
        <v>2.032</v>
      </c>
      <c r="Q2435" s="11">
        <v>1.962</v>
      </c>
      <c r="R2435" s="11">
        <v>1.8029999999999999</v>
      </c>
      <c r="S2435" s="11">
        <v>1.4350000000000001</v>
      </c>
      <c r="T2435" s="11">
        <v>1.0269999999999999</v>
      </c>
      <c r="U2435" s="11">
        <v>0.86699999999999999</v>
      </c>
      <c r="V2435" s="11">
        <v>0.57299999999999995</v>
      </c>
      <c r="W2435" s="11">
        <v>0.41599999999999998</v>
      </c>
      <c r="X2435" s="11">
        <v>0.22500000000000001</v>
      </c>
      <c r="Y2435" s="11">
        <v>0.123</v>
      </c>
      <c r="Z2435" s="11">
        <v>0.03</v>
      </c>
      <c r="AA2435" s="11">
        <v>5.0000000000000001E-3</v>
      </c>
      <c r="AB2435" s="11">
        <v>0</v>
      </c>
      <c r="AC2435" s="11">
        <v>0</v>
      </c>
    </row>
    <row r="2436" spans="1:29" ht="11.5">
      <c r="A2436" s="15">
        <v>2419</v>
      </c>
      <c r="B2436" s="13" t="s">
        <v>1059</v>
      </c>
      <c r="C2436" s="14" t="s">
        <v>1229</v>
      </c>
      <c r="D2436" s="12"/>
      <c r="E2436" s="12">
        <v>662</v>
      </c>
      <c r="F2436" s="13" t="s">
        <v>1110</v>
      </c>
      <c r="G2436" s="12">
        <v>915</v>
      </c>
      <c r="H2436" s="12">
        <v>1965</v>
      </c>
      <c r="I2436" s="11">
        <v>8.9280000000000008</v>
      </c>
      <c r="J2436" s="11">
        <v>7.867</v>
      </c>
      <c r="K2436" s="11">
        <v>6.5090000000000003</v>
      </c>
      <c r="L2436" s="11">
        <v>4.7130000000000001</v>
      </c>
      <c r="M2436" s="11">
        <v>3.137</v>
      </c>
      <c r="N2436" s="11">
        <v>2.347</v>
      </c>
      <c r="O2436" s="11">
        <v>1.9059999999999999</v>
      </c>
      <c r="P2436" s="11">
        <v>1.8680000000000001</v>
      </c>
      <c r="Q2436" s="11">
        <v>1.8440000000000001</v>
      </c>
      <c r="R2436" s="11">
        <v>1.821</v>
      </c>
      <c r="S2436" s="11">
        <v>1.5189999999999999</v>
      </c>
      <c r="T2436" s="11">
        <v>1.1950000000000001</v>
      </c>
      <c r="U2436" s="11">
        <v>0.98</v>
      </c>
      <c r="V2436" s="11">
        <v>0.67600000000000005</v>
      </c>
      <c r="W2436" s="11">
        <v>0.47799999999999998</v>
      </c>
      <c r="X2436" s="11">
        <v>0.28100000000000003</v>
      </c>
      <c r="Y2436" s="11">
        <v>0.126</v>
      </c>
      <c r="Z2436" s="11">
        <v>3.6999999999999998E-2</v>
      </c>
      <c r="AA2436" s="11">
        <v>5.0000000000000001E-3</v>
      </c>
      <c r="AB2436" s="11">
        <v>0</v>
      </c>
      <c r="AC2436" s="11">
        <v>0</v>
      </c>
    </row>
    <row r="2437" spans="1:29" ht="11.5">
      <c r="A2437" s="15">
        <v>2420</v>
      </c>
      <c r="B2437" s="13" t="s">
        <v>1059</v>
      </c>
      <c r="C2437" s="14" t="s">
        <v>1229</v>
      </c>
      <c r="D2437" s="12"/>
      <c r="E2437" s="12">
        <v>662</v>
      </c>
      <c r="F2437" s="13" t="s">
        <v>1110</v>
      </c>
      <c r="G2437" s="12">
        <v>915</v>
      </c>
      <c r="H2437" s="12">
        <v>1970</v>
      </c>
      <c r="I2437" s="11">
        <v>9.8699999999999992</v>
      </c>
      <c r="J2437" s="11">
        <v>9.5660000000000007</v>
      </c>
      <c r="K2437" s="11">
        <v>7.2489999999999997</v>
      </c>
      <c r="L2437" s="11">
        <v>4.9379999999999997</v>
      </c>
      <c r="M2437" s="11">
        <v>3.1640000000000001</v>
      </c>
      <c r="N2437" s="11">
        <v>2.2269999999999999</v>
      </c>
      <c r="O2437" s="11">
        <v>1.776</v>
      </c>
      <c r="P2437" s="11">
        <v>1.7110000000000001</v>
      </c>
      <c r="Q2437" s="11">
        <v>1.738</v>
      </c>
      <c r="R2437" s="11">
        <v>1.835</v>
      </c>
      <c r="S2437" s="11">
        <v>1.6120000000000001</v>
      </c>
      <c r="T2437" s="11">
        <v>1.389</v>
      </c>
      <c r="U2437" s="11">
        <v>1.111</v>
      </c>
      <c r="V2437" s="11">
        <v>0.8</v>
      </c>
      <c r="W2437" s="11">
        <v>0.54900000000000004</v>
      </c>
      <c r="X2437" s="11">
        <v>0.34699999999999998</v>
      </c>
      <c r="Y2437" s="11">
        <v>0.126</v>
      </c>
      <c r="Z2437" s="11">
        <v>4.3999999999999997E-2</v>
      </c>
      <c r="AA2437" s="11">
        <v>8.9999999999999993E-3</v>
      </c>
      <c r="AB2437" s="11">
        <v>0</v>
      </c>
      <c r="AC2437" s="11">
        <v>0</v>
      </c>
    </row>
    <row r="2438" spans="1:29" ht="11.5">
      <c r="A2438" s="15">
        <v>2421</v>
      </c>
      <c r="B2438" s="13" t="s">
        <v>1059</v>
      </c>
      <c r="C2438" s="14" t="s">
        <v>1229</v>
      </c>
      <c r="D2438" s="12"/>
      <c r="E2438" s="12">
        <v>662</v>
      </c>
      <c r="F2438" s="13" t="s">
        <v>1110</v>
      </c>
      <c r="G2438" s="12">
        <v>915</v>
      </c>
      <c r="H2438" s="12">
        <v>1975</v>
      </c>
      <c r="I2438" s="11">
        <v>8.8409999999999993</v>
      </c>
      <c r="J2438" s="11">
        <v>9.2460000000000004</v>
      </c>
      <c r="K2438" s="11">
        <v>8.0619999999999994</v>
      </c>
      <c r="L2438" s="11">
        <v>5.9909999999999997</v>
      </c>
      <c r="M2438" s="11">
        <v>3.9729999999999999</v>
      </c>
      <c r="N2438" s="11">
        <v>2.891</v>
      </c>
      <c r="O2438" s="11">
        <v>2.1749999999999998</v>
      </c>
      <c r="P2438" s="11">
        <v>1.9339999999999999</v>
      </c>
      <c r="Q2438" s="11">
        <v>1.798</v>
      </c>
      <c r="R2438" s="11">
        <v>1.738</v>
      </c>
      <c r="S2438" s="11">
        <v>1.601</v>
      </c>
      <c r="T2438" s="11">
        <v>1.425</v>
      </c>
      <c r="U2438" s="11">
        <v>1.256</v>
      </c>
      <c r="V2438" s="11">
        <v>0.97099999999999997</v>
      </c>
      <c r="W2438" s="11">
        <v>0.61699999999999999</v>
      </c>
      <c r="X2438" s="11">
        <v>0.40400000000000003</v>
      </c>
      <c r="Y2438" s="11">
        <v>0.15</v>
      </c>
      <c r="Z2438" s="11">
        <v>4.9000000000000002E-2</v>
      </c>
      <c r="AA2438" s="11">
        <v>1.2E-2</v>
      </c>
      <c r="AB2438" s="11">
        <v>0</v>
      </c>
      <c r="AC2438" s="11">
        <v>0</v>
      </c>
    </row>
    <row r="2439" spans="1:29" ht="11.5">
      <c r="A2439" s="15">
        <v>2422</v>
      </c>
      <c r="B2439" s="13" t="s">
        <v>1059</v>
      </c>
      <c r="C2439" s="14" t="s">
        <v>1229</v>
      </c>
      <c r="D2439" s="12"/>
      <c r="E2439" s="12">
        <v>662</v>
      </c>
      <c r="F2439" s="13" t="s">
        <v>1110</v>
      </c>
      <c r="G2439" s="12">
        <v>915</v>
      </c>
      <c r="H2439" s="12">
        <v>1980</v>
      </c>
      <c r="I2439" s="11">
        <v>8.4260000000000002</v>
      </c>
      <c r="J2439" s="11">
        <v>9.032</v>
      </c>
      <c r="K2439" s="11">
        <v>8.8710000000000004</v>
      </c>
      <c r="L2439" s="11">
        <v>7.3780000000000001</v>
      </c>
      <c r="M2439" s="11">
        <v>4.9489999999999998</v>
      </c>
      <c r="N2439" s="11">
        <v>3.5329999999999999</v>
      </c>
      <c r="O2439" s="11">
        <v>2.7789999999999999</v>
      </c>
      <c r="P2439" s="11">
        <v>2.1070000000000002</v>
      </c>
      <c r="Q2439" s="11">
        <v>1.8740000000000001</v>
      </c>
      <c r="R2439" s="11">
        <v>1.645</v>
      </c>
      <c r="S2439" s="11">
        <v>1.5980000000000001</v>
      </c>
      <c r="T2439" s="11">
        <v>1.468</v>
      </c>
      <c r="U2439" s="11">
        <v>1.4159999999999999</v>
      </c>
      <c r="V2439" s="11">
        <v>1.175</v>
      </c>
      <c r="W2439" s="11">
        <v>0.69299999999999995</v>
      </c>
      <c r="X2439" s="11">
        <v>0.47499999999999998</v>
      </c>
      <c r="Y2439" s="11">
        <v>0.16700000000000001</v>
      </c>
      <c r="Z2439" s="11">
        <v>6.2E-2</v>
      </c>
      <c r="AA2439" s="11">
        <v>1.2999999999999999E-2</v>
      </c>
      <c r="AB2439" s="11">
        <v>2E-3</v>
      </c>
      <c r="AC2439" s="11">
        <v>0</v>
      </c>
    </row>
    <row r="2440" spans="1:29" ht="11.5">
      <c r="A2440" s="15">
        <v>2423</v>
      </c>
      <c r="B2440" s="13" t="s">
        <v>1059</v>
      </c>
      <c r="C2440" s="14" t="s">
        <v>1229</v>
      </c>
      <c r="D2440" s="12"/>
      <c r="E2440" s="12">
        <v>662</v>
      </c>
      <c r="F2440" s="13" t="s">
        <v>1110</v>
      </c>
      <c r="G2440" s="12">
        <v>915</v>
      </c>
      <c r="H2440" s="12">
        <v>1985</v>
      </c>
      <c r="I2440" s="11">
        <v>8.3390000000000004</v>
      </c>
      <c r="J2440" s="11">
        <v>9.0419999999999998</v>
      </c>
      <c r="K2440" s="11">
        <v>8.7159999999999993</v>
      </c>
      <c r="L2440" s="11">
        <v>7.5229999999999997</v>
      </c>
      <c r="M2440" s="11">
        <v>5.7629999999999999</v>
      </c>
      <c r="N2440" s="11">
        <v>4.4240000000000004</v>
      </c>
      <c r="O2440" s="11">
        <v>3.4289999999999998</v>
      </c>
      <c r="P2440" s="11">
        <v>2.7810000000000001</v>
      </c>
      <c r="Q2440" s="11">
        <v>2.2559999999999998</v>
      </c>
      <c r="R2440" s="11">
        <v>1.998</v>
      </c>
      <c r="S2440" s="11">
        <v>1.6919999999999999</v>
      </c>
      <c r="T2440" s="11">
        <v>1.5149999999999999</v>
      </c>
      <c r="U2440" s="11">
        <v>1.4470000000000001</v>
      </c>
      <c r="V2440" s="11">
        <v>1.2729999999999999</v>
      </c>
      <c r="W2440" s="11">
        <v>0.86099999999999999</v>
      </c>
      <c r="X2440" s="11">
        <v>0.60599999999999998</v>
      </c>
      <c r="Y2440" s="11">
        <v>0.193</v>
      </c>
      <c r="Z2440" s="11">
        <v>7.0999999999999994E-2</v>
      </c>
      <c r="AA2440" s="11">
        <v>1.6E-2</v>
      </c>
      <c r="AB2440" s="11">
        <v>2E-3</v>
      </c>
      <c r="AC2440" s="11">
        <v>0</v>
      </c>
    </row>
    <row r="2441" spans="1:29" ht="11.5">
      <c r="A2441" s="15">
        <v>2424</v>
      </c>
      <c r="B2441" s="13" t="s">
        <v>1059</v>
      </c>
      <c r="C2441" s="14" t="s">
        <v>1229</v>
      </c>
      <c r="D2441" s="12"/>
      <c r="E2441" s="12">
        <v>662</v>
      </c>
      <c r="F2441" s="13" t="s">
        <v>1110</v>
      </c>
      <c r="G2441" s="12">
        <v>915</v>
      </c>
      <c r="H2441" s="12">
        <v>1990</v>
      </c>
      <c r="I2441" s="11">
        <v>8.7249999999999996</v>
      </c>
      <c r="J2441" s="11">
        <v>8.532</v>
      </c>
      <c r="K2441" s="11">
        <v>7.9139999999999997</v>
      </c>
      <c r="L2441" s="11">
        <v>7.3339999999999996</v>
      </c>
      <c r="M2441" s="11">
        <v>6.2530000000000001</v>
      </c>
      <c r="N2441" s="11">
        <v>5.569</v>
      </c>
      <c r="O2441" s="11">
        <v>4.4020000000000001</v>
      </c>
      <c r="P2441" s="11">
        <v>3.53</v>
      </c>
      <c r="Q2441" s="11">
        <v>2.8</v>
      </c>
      <c r="R2441" s="11">
        <v>2.181</v>
      </c>
      <c r="S2441" s="11">
        <v>2.1469999999999998</v>
      </c>
      <c r="T2441" s="11">
        <v>2.0190000000000001</v>
      </c>
      <c r="U2441" s="11">
        <v>1.764</v>
      </c>
      <c r="V2441" s="11">
        <v>1.6</v>
      </c>
      <c r="W2441" s="11">
        <v>1.4950000000000001</v>
      </c>
      <c r="X2441" s="11">
        <v>0.95499999999999996</v>
      </c>
      <c r="Y2441" s="11">
        <v>0.45700000000000002</v>
      </c>
      <c r="Z2441" s="11">
        <v>9.4E-2</v>
      </c>
      <c r="AA2441" s="11">
        <v>2.4E-2</v>
      </c>
      <c r="AB2441" s="11">
        <v>4.0000000000000001E-3</v>
      </c>
      <c r="AC2441" s="11">
        <v>0</v>
      </c>
    </row>
    <row r="2442" spans="1:29" ht="11.5">
      <c r="A2442" s="15">
        <v>2425</v>
      </c>
      <c r="B2442" s="13" t="s">
        <v>1059</v>
      </c>
      <c r="C2442" s="14" t="s">
        <v>1229</v>
      </c>
      <c r="D2442" s="12"/>
      <c r="E2442" s="12">
        <v>662</v>
      </c>
      <c r="F2442" s="13" t="s">
        <v>1110</v>
      </c>
      <c r="G2442" s="12">
        <v>915</v>
      </c>
      <c r="H2442" s="12">
        <v>1995</v>
      </c>
      <c r="I2442" s="11">
        <v>8.8849999999999998</v>
      </c>
      <c r="J2442" s="11">
        <v>8.6229999999999993</v>
      </c>
      <c r="K2442" s="11">
        <v>8.0980000000000008</v>
      </c>
      <c r="L2442" s="11">
        <v>6.9290000000000003</v>
      </c>
      <c r="M2442" s="11">
        <v>6.3339999999999996</v>
      </c>
      <c r="N2442" s="11">
        <v>5.8369999999999997</v>
      </c>
      <c r="O2442" s="11">
        <v>5.5019999999999998</v>
      </c>
      <c r="P2442" s="11">
        <v>4.3659999999999997</v>
      </c>
      <c r="Q2442" s="11">
        <v>3.4630000000000001</v>
      </c>
      <c r="R2442" s="11">
        <v>2.7149999999999999</v>
      </c>
      <c r="S2442" s="11">
        <v>2.1269999999999998</v>
      </c>
      <c r="T2442" s="11">
        <v>2.0830000000000002</v>
      </c>
      <c r="U2442" s="11">
        <v>1.889</v>
      </c>
      <c r="V2442" s="11">
        <v>1.6160000000000001</v>
      </c>
      <c r="W2442" s="11">
        <v>1.444</v>
      </c>
      <c r="X2442" s="11">
        <v>1.212</v>
      </c>
      <c r="Y2442" s="11">
        <v>0.62</v>
      </c>
      <c r="Z2442" s="11">
        <v>0.25800000000000001</v>
      </c>
      <c r="AA2442" s="11">
        <v>4.1000000000000002E-2</v>
      </c>
      <c r="AB2442" s="11">
        <v>7.0000000000000001E-3</v>
      </c>
      <c r="AC2442" s="11">
        <v>1E-3</v>
      </c>
    </row>
    <row r="2443" spans="1:29" ht="11.5">
      <c r="A2443" s="15">
        <v>2426</v>
      </c>
      <c r="B2443" s="13" t="s">
        <v>1059</v>
      </c>
      <c r="C2443" s="14" t="s">
        <v>1229</v>
      </c>
      <c r="D2443" s="12"/>
      <c r="E2443" s="12">
        <v>662</v>
      </c>
      <c r="F2443" s="13" t="s">
        <v>1110</v>
      </c>
      <c r="G2443" s="12">
        <v>915</v>
      </c>
      <c r="H2443" s="12">
        <v>2000</v>
      </c>
      <c r="I2443" s="11">
        <v>7.984</v>
      </c>
      <c r="J2443" s="11">
        <v>8.7110000000000003</v>
      </c>
      <c r="K2443" s="11">
        <v>8.6080000000000005</v>
      </c>
      <c r="L2443" s="11">
        <v>7.9930000000000003</v>
      </c>
      <c r="M2443" s="11">
        <v>6.6849999999999996</v>
      </c>
      <c r="N2443" s="11">
        <v>6.0919999999999996</v>
      </c>
      <c r="O2443" s="11">
        <v>5.6849999999999996</v>
      </c>
      <c r="P2443" s="11">
        <v>5.4429999999999996</v>
      </c>
      <c r="Q2443" s="11">
        <v>4.3280000000000003</v>
      </c>
      <c r="R2443" s="11">
        <v>3.3759999999999999</v>
      </c>
      <c r="S2443" s="11">
        <v>2.6070000000000002</v>
      </c>
      <c r="T2443" s="11">
        <v>1.9890000000000001</v>
      </c>
      <c r="U2443" s="11">
        <v>1.9039999999999999</v>
      </c>
      <c r="V2443" s="11">
        <v>1.6910000000000001</v>
      </c>
      <c r="W2443" s="11">
        <v>1.3460000000000001</v>
      </c>
      <c r="X2443" s="11">
        <v>1.105</v>
      </c>
      <c r="Y2443" s="11">
        <v>0.83799999999999997</v>
      </c>
      <c r="Z2443" s="11">
        <v>0.36499999999999999</v>
      </c>
      <c r="AA2443" s="11">
        <v>0.115</v>
      </c>
      <c r="AB2443" s="11">
        <v>1.2999999999999999E-2</v>
      </c>
      <c r="AC2443" s="11">
        <v>2E-3</v>
      </c>
    </row>
    <row r="2444" spans="1:29" ht="11.5">
      <c r="A2444" s="15">
        <v>2427</v>
      </c>
      <c r="B2444" s="13" t="s">
        <v>1059</v>
      </c>
      <c r="C2444" s="14" t="s">
        <v>1229</v>
      </c>
      <c r="D2444" s="12"/>
      <c r="E2444" s="12">
        <v>662</v>
      </c>
      <c r="F2444" s="13" t="s">
        <v>1110</v>
      </c>
      <c r="G2444" s="12">
        <v>915</v>
      </c>
      <c r="H2444" s="12">
        <v>2005</v>
      </c>
      <c r="I2444" s="11">
        <v>6.3120000000000003</v>
      </c>
      <c r="J2444" s="11">
        <v>7.8310000000000004</v>
      </c>
      <c r="K2444" s="11">
        <v>8.6440000000000001</v>
      </c>
      <c r="L2444" s="11">
        <v>8.5850000000000009</v>
      </c>
      <c r="M2444" s="11">
        <v>7.8520000000000003</v>
      </c>
      <c r="N2444" s="11">
        <v>6.5490000000000004</v>
      </c>
      <c r="O2444" s="11">
        <v>6.0309999999999997</v>
      </c>
      <c r="P2444" s="11">
        <v>5.657</v>
      </c>
      <c r="Q2444" s="11">
        <v>5.375</v>
      </c>
      <c r="R2444" s="11">
        <v>4.2320000000000002</v>
      </c>
      <c r="S2444" s="11">
        <v>3.274</v>
      </c>
      <c r="T2444" s="11">
        <v>2.4780000000000002</v>
      </c>
      <c r="U2444" s="11">
        <v>1.8420000000000001</v>
      </c>
      <c r="V2444" s="11">
        <v>1.7</v>
      </c>
      <c r="W2444" s="11">
        <v>1.3839999999999999</v>
      </c>
      <c r="X2444" s="11">
        <v>0.86599999999999999</v>
      </c>
      <c r="Y2444" s="11">
        <v>0.82899999999999996</v>
      </c>
      <c r="Z2444" s="11">
        <v>0.49399999999999999</v>
      </c>
      <c r="AA2444" s="11">
        <v>0.16200000000000001</v>
      </c>
      <c r="AB2444" s="11">
        <v>3.6999999999999998E-2</v>
      </c>
      <c r="AC2444" s="11">
        <v>3.0000000000000001E-3</v>
      </c>
    </row>
    <row r="2445" spans="1:29" ht="11.5">
      <c r="A2445" s="15">
        <v>2428</v>
      </c>
      <c r="B2445" s="13" t="s">
        <v>1059</v>
      </c>
      <c r="C2445" s="14" t="s">
        <v>1229</v>
      </c>
      <c r="D2445" s="12"/>
      <c r="E2445" s="12">
        <v>662</v>
      </c>
      <c r="F2445" s="13" t="s">
        <v>1110</v>
      </c>
      <c r="G2445" s="12">
        <v>915</v>
      </c>
      <c r="H2445" s="12">
        <v>2010</v>
      </c>
      <c r="I2445" s="11">
        <v>5.6710000000000003</v>
      </c>
      <c r="J2445" s="11">
        <v>6.6580000000000004</v>
      </c>
      <c r="K2445" s="11">
        <v>7.9960000000000004</v>
      </c>
      <c r="L2445" s="11">
        <v>8.6059999999999999</v>
      </c>
      <c r="M2445" s="11">
        <v>7.11</v>
      </c>
      <c r="N2445" s="11">
        <v>6.968</v>
      </c>
      <c r="O2445" s="11">
        <v>6.46</v>
      </c>
      <c r="P2445" s="11">
        <v>6.2309999999999999</v>
      </c>
      <c r="Q2445" s="11">
        <v>6.3410000000000002</v>
      </c>
      <c r="R2445" s="11">
        <v>5.8140000000000001</v>
      </c>
      <c r="S2445" s="11">
        <v>4.54</v>
      </c>
      <c r="T2445" s="11">
        <v>3.5459999999999998</v>
      </c>
      <c r="U2445" s="11">
        <v>2.8079999999999998</v>
      </c>
      <c r="V2445" s="11">
        <v>2.1539999999999999</v>
      </c>
      <c r="W2445" s="11">
        <v>1.849</v>
      </c>
      <c r="X2445" s="11">
        <v>1.232</v>
      </c>
      <c r="Y2445" s="11">
        <v>0.89700000000000002</v>
      </c>
      <c r="Z2445" s="11">
        <v>0.504</v>
      </c>
      <c r="AA2445" s="11">
        <v>0.23100000000000001</v>
      </c>
      <c r="AB2445" s="11">
        <v>5.3999999999999999E-2</v>
      </c>
      <c r="AC2445" s="11">
        <v>8.0000000000000002E-3</v>
      </c>
    </row>
    <row r="2446" spans="1:29" ht="11.5">
      <c r="A2446" s="15">
        <v>2429</v>
      </c>
      <c r="B2446" s="13" t="s">
        <v>1059</v>
      </c>
      <c r="C2446" s="14" t="s">
        <v>1229</v>
      </c>
      <c r="D2446" s="12"/>
      <c r="E2446" s="12">
        <v>662</v>
      </c>
      <c r="F2446" s="13" t="s">
        <v>1110</v>
      </c>
      <c r="G2446" s="12">
        <v>915</v>
      </c>
      <c r="H2446" s="12">
        <v>2015</v>
      </c>
      <c r="I2446" s="11">
        <v>5.58</v>
      </c>
      <c r="J2446" s="11">
        <v>5.657</v>
      </c>
      <c r="K2446" s="11">
        <v>6.6440000000000001</v>
      </c>
      <c r="L2446" s="11">
        <v>7.97</v>
      </c>
      <c r="M2446" s="11">
        <v>8.5489999999999995</v>
      </c>
      <c r="N2446" s="11">
        <v>7.0570000000000004</v>
      </c>
      <c r="O2446" s="11">
        <v>6.9139999999999997</v>
      </c>
      <c r="P2446" s="11">
        <v>6.3979999999999997</v>
      </c>
      <c r="Q2446" s="11">
        <v>6.1479999999999997</v>
      </c>
      <c r="R2446" s="11">
        <v>6.2089999999999996</v>
      </c>
      <c r="S2446" s="11">
        <v>5.6239999999999997</v>
      </c>
      <c r="T2446" s="11">
        <v>4.2990000000000004</v>
      </c>
      <c r="U2446" s="11">
        <v>3.29</v>
      </c>
      <c r="V2446" s="11">
        <v>2.5680000000000001</v>
      </c>
      <c r="W2446" s="11">
        <v>1.92</v>
      </c>
      <c r="X2446" s="11">
        <v>1.5509999999999999</v>
      </c>
      <c r="Y2446" s="11">
        <v>0.92</v>
      </c>
      <c r="Z2446" s="11">
        <v>0.56699999999999995</v>
      </c>
      <c r="AA2446" s="11">
        <v>0.249</v>
      </c>
      <c r="AB2446" s="11">
        <v>8.3000000000000004E-2</v>
      </c>
      <c r="AC2446" s="11">
        <v>1.4E-2</v>
      </c>
    </row>
    <row r="2447" spans="1:29" ht="11.5">
      <c r="A2447" s="15">
        <v>2430</v>
      </c>
      <c r="B2447" s="13" t="s">
        <v>1059</v>
      </c>
      <c r="C2447" s="14" t="s">
        <v>1229</v>
      </c>
      <c r="D2447" s="12"/>
      <c r="E2447" s="12">
        <v>662</v>
      </c>
      <c r="F2447" s="13" t="s">
        <v>1110</v>
      </c>
      <c r="G2447" s="12">
        <v>915</v>
      </c>
      <c r="H2447" s="12">
        <v>2020</v>
      </c>
      <c r="I2447" s="11">
        <v>5.4850000000000003</v>
      </c>
      <c r="J2447" s="11">
        <v>5.5629999999999997</v>
      </c>
      <c r="K2447" s="11">
        <v>5.6459999999999999</v>
      </c>
      <c r="L2447" s="11">
        <v>6.6219999999999999</v>
      </c>
      <c r="M2447" s="11">
        <v>7.9189999999999996</v>
      </c>
      <c r="N2447" s="11">
        <v>8.4860000000000007</v>
      </c>
      <c r="O2447" s="11">
        <v>7.0010000000000003</v>
      </c>
      <c r="P2447" s="11">
        <v>6.8460000000000001</v>
      </c>
      <c r="Q2447" s="11">
        <v>6.3090000000000002</v>
      </c>
      <c r="R2447" s="11">
        <v>6.0190000000000001</v>
      </c>
      <c r="S2447" s="11">
        <v>6.0030000000000001</v>
      </c>
      <c r="T2447" s="11">
        <v>5.3230000000000004</v>
      </c>
      <c r="U2447" s="11">
        <v>3.9929999999999999</v>
      </c>
      <c r="V2447" s="11">
        <v>3.024</v>
      </c>
      <c r="W2447" s="11">
        <v>2.3170000000000002</v>
      </c>
      <c r="X2447" s="11">
        <v>1.6419999999999999</v>
      </c>
      <c r="Y2447" s="11">
        <v>1.194</v>
      </c>
      <c r="Z2447" s="11">
        <v>0.60699999999999998</v>
      </c>
      <c r="AA2447" s="11">
        <v>0.29899999999999999</v>
      </c>
      <c r="AB2447" s="11">
        <v>9.9000000000000005E-2</v>
      </c>
      <c r="AC2447" s="11">
        <v>2.5000000000000001E-2</v>
      </c>
    </row>
    <row r="2448" spans="1:29" ht="11.5">
      <c r="A2448" s="15">
        <v>2431</v>
      </c>
      <c r="B2448" s="13" t="s">
        <v>1059</v>
      </c>
      <c r="C2448" s="14" t="s">
        <v>1230</v>
      </c>
      <c r="D2448" s="12"/>
      <c r="E2448" s="12">
        <v>670</v>
      </c>
      <c r="F2448" s="13" t="s">
        <v>1110</v>
      </c>
      <c r="G2448" s="12">
        <v>915</v>
      </c>
      <c r="H2448" s="12">
        <v>1950</v>
      </c>
      <c r="I2448" s="11">
        <v>6.9</v>
      </c>
      <c r="J2448" s="11">
        <v>5.5019999999999998</v>
      </c>
      <c r="K2448" s="11">
        <v>4.3789999999999996</v>
      </c>
      <c r="L2448" s="11">
        <v>3.0259999999999998</v>
      </c>
      <c r="M2448" s="11">
        <v>2.2749999999999999</v>
      </c>
      <c r="N2448" s="11">
        <v>1.633</v>
      </c>
      <c r="O2448" s="11">
        <v>1.419</v>
      </c>
      <c r="P2448" s="11">
        <v>1.2729999999999999</v>
      </c>
      <c r="Q2448" s="11">
        <v>1.105</v>
      </c>
      <c r="R2448" s="11">
        <v>1.05</v>
      </c>
      <c r="S2448" s="11">
        <v>0.92900000000000005</v>
      </c>
      <c r="T2448" s="11">
        <v>0.65600000000000003</v>
      </c>
      <c r="U2448" s="11">
        <v>0.51500000000000001</v>
      </c>
      <c r="V2448" s="11">
        <v>0.30499999999999999</v>
      </c>
      <c r="W2448" s="11">
        <v>0.26600000000000001</v>
      </c>
      <c r="X2448" s="11">
        <v>0.17899999999999999</v>
      </c>
      <c r="Y2448" s="11">
        <v>7.8E-2</v>
      </c>
      <c r="Z2448" s="11">
        <v>2.5999999999999999E-2</v>
      </c>
      <c r="AA2448" s="11">
        <v>6.0000000000000001E-3</v>
      </c>
      <c r="AB2448" s="11">
        <v>0</v>
      </c>
      <c r="AC2448" s="11">
        <v>0</v>
      </c>
    </row>
    <row r="2449" spans="1:29" ht="11.5">
      <c r="A2449" s="15">
        <v>2432</v>
      </c>
      <c r="B2449" s="13" t="s">
        <v>1059</v>
      </c>
      <c r="C2449" s="14" t="s">
        <v>1230</v>
      </c>
      <c r="D2449" s="12"/>
      <c r="E2449" s="12">
        <v>670</v>
      </c>
      <c r="F2449" s="13" t="s">
        <v>1110</v>
      </c>
      <c r="G2449" s="12">
        <v>915</v>
      </c>
      <c r="H2449" s="12">
        <v>1955</v>
      </c>
      <c r="I2449" s="11">
        <v>7.4210000000000003</v>
      </c>
      <c r="J2449" s="11">
        <v>6.258</v>
      </c>
      <c r="K2449" s="11">
        <v>4.9420000000000002</v>
      </c>
      <c r="L2449" s="11">
        <v>3.7770000000000001</v>
      </c>
      <c r="M2449" s="11">
        <v>2.44</v>
      </c>
      <c r="N2449" s="11">
        <v>1.802</v>
      </c>
      <c r="O2449" s="11">
        <v>1.284</v>
      </c>
      <c r="P2449" s="11">
        <v>1.143</v>
      </c>
      <c r="Q2449" s="11">
        <v>1.0840000000000001</v>
      </c>
      <c r="R2449" s="11">
        <v>0.94899999999999995</v>
      </c>
      <c r="S2449" s="11">
        <v>0.96599999999999997</v>
      </c>
      <c r="T2449" s="11">
        <v>0.89400000000000002</v>
      </c>
      <c r="U2449" s="11">
        <v>0.62</v>
      </c>
      <c r="V2449" s="11">
        <v>0.45300000000000001</v>
      </c>
      <c r="W2449" s="11">
        <v>0.23300000000000001</v>
      </c>
      <c r="X2449" s="11">
        <v>0.16600000000000001</v>
      </c>
      <c r="Y2449" s="11">
        <v>8.5000000000000006E-2</v>
      </c>
      <c r="Z2449" s="11">
        <v>2.8000000000000001E-2</v>
      </c>
      <c r="AA2449" s="11">
        <v>6.0000000000000001E-3</v>
      </c>
      <c r="AB2449" s="11">
        <v>0</v>
      </c>
      <c r="AC2449" s="11">
        <v>0</v>
      </c>
    </row>
    <row r="2450" spans="1:29" ht="11.5">
      <c r="A2450" s="15">
        <v>2433</v>
      </c>
      <c r="B2450" s="13" t="s">
        <v>1059</v>
      </c>
      <c r="C2450" s="14" t="s">
        <v>1230</v>
      </c>
      <c r="D2450" s="12"/>
      <c r="E2450" s="12">
        <v>670</v>
      </c>
      <c r="F2450" s="13" t="s">
        <v>1110</v>
      </c>
      <c r="G2450" s="12">
        <v>915</v>
      </c>
      <c r="H2450" s="12">
        <v>1960</v>
      </c>
      <c r="I2450" s="11">
        <v>8.1059999999999999</v>
      </c>
      <c r="J2450" s="11">
        <v>6.8319999999999999</v>
      </c>
      <c r="K2450" s="11">
        <v>5.351</v>
      </c>
      <c r="L2450" s="11">
        <v>3.665</v>
      </c>
      <c r="M2450" s="11">
        <v>2.6549999999999998</v>
      </c>
      <c r="N2450" s="11">
        <v>1.857</v>
      </c>
      <c r="O2450" s="11">
        <v>1.651</v>
      </c>
      <c r="P2450" s="11">
        <v>1.41</v>
      </c>
      <c r="Q2450" s="11">
        <v>1.371</v>
      </c>
      <c r="R2450" s="11">
        <v>1.256</v>
      </c>
      <c r="S2450" s="11">
        <v>1.1439999999999999</v>
      </c>
      <c r="T2450" s="11">
        <v>0.96299999999999997</v>
      </c>
      <c r="U2450" s="11">
        <v>0.66900000000000004</v>
      </c>
      <c r="V2450" s="11">
        <v>0.374</v>
      </c>
      <c r="W2450" s="11">
        <v>0.27100000000000002</v>
      </c>
      <c r="X2450" s="11">
        <v>0.17199999999999999</v>
      </c>
      <c r="Y2450" s="11">
        <v>0.17100000000000001</v>
      </c>
      <c r="Z2450" s="11">
        <v>0.03</v>
      </c>
      <c r="AA2450" s="11">
        <v>7.0000000000000001E-3</v>
      </c>
      <c r="AB2450" s="11">
        <v>0</v>
      </c>
      <c r="AC2450" s="11">
        <v>0</v>
      </c>
    </row>
    <row r="2451" spans="1:29" ht="11.5">
      <c r="A2451" s="15">
        <v>2434</v>
      </c>
      <c r="B2451" s="13" t="s">
        <v>1059</v>
      </c>
      <c r="C2451" s="14" t="s">
        <v>1230</v>
      </c>
      <c r="D2451" s="12"/>
      <c r="E2451" s="12">
        <v>670</v>
      </c>
      <c r="F2451" s="13" t="s">
        <v>1110</v>
      </c>
      <c r="G2451" s="12">
        <v>915</v>
      </c>
      <c r="H2451" s="12">
        <v>1965</v>
      </c>
      <c r="I2451" s="11">
        <v>8.468</v>
      </c>
      <c r="J2451" s="11">
        <v>7.3520000000000003</v>
      </c>
      <c r="K2451" s="11">
        <v>5.984</v>
      </c>
      <c r="L2451" s="11">
        <v>4.423</v>
      </c>
      <c r="M2451" s="11">
        <v>2.75</v>
      </c>
      <c r="N2451" s="11">
        <v>1.9319999999999999</v>
      </c>
      <c r="O2451" s="11">
        <v>1.3260000000000001</v>
      </c>
      <c r="P2451" s="11">
        <v>1.2410000000000001</v>
      </c>
      <c r="Q2451" s="11">
        <v>1.1419999999999999</v>
      </c>
      <c r="R2451" s="11">
        <v>1.1539999999999999</v>
      </c>
      <c r="S2451" s="11">
        <v>1.1679999999999999</v>
      </c>
      <c r="T2451" s="11">
        <v>1.137</v>
      </c>
      <c r="U2451" s="11">
        <v>0.93600000000000005</v>
      </c>
      <c r="V2451" s="11">
        <v>0.61</v>
      </c>
      <c r="W2451" s="11">
        <v>0.3</v>
      </c>
      <c r="X2451" s="11">
        <v>0.17699999999999999</v>
      </c>
      <c r="Y2451" s="11">
        <v>0.1</v>
      </c>
      <c r="Z2451" s="11">
        <v>5.8999999999999997E-2</v>
      </c>
      <c r="AA2451" s="11">
        <v>6.0000000000000001E-3</v>
      </c>
      <c r="AB2451" s="11">
        <v>0</v>
      </c>
      <c r="AC2451" s="11">
        <v>0</v>
      </c>
    </row>
    <row r="2452" spans="1:29" ht="11.5">
      <c r="A2452" s="15">
        <v>2435</v>
      </c>
      <c r="B2452" s="13" t="s">
        <v>1059</v>
      </c>
      <c r="C2452" s="14" t="s">
        <v>1230</v>
      </c>
      <c r="D2452" s="12"/>
      <c r="E2452" s="12">
        <v>670</v>
      </c>
      <c r="F2452" s="13" t="s">
        <v>1110</v>
      </c>
      <c r="G2452" s="12">
        <v>915</v>
      </c>
      <c r="H2452" s="12">
        <v>1970</v>
      </c>
      <c r="I2452" s="11">
        <v>8.3840000000000003</v>
      </c>
      <c r="J2452" s="11">
        <v>7.7720000000000002</v>
      </c>
      <c r="K2452" s="11">
        <v>6.5659999999999998</v>
      </c>
      <c r="L2452" s="11">
        <v>5.1020000000000003</v>
      </c>
      <c r="M2452" s="11">
        <v>3.5510000000000002</v>
      </c>
      <c r="N2452" s="11">
        <v>2.0699999999999998</v>
      </c>
      <c r="O2452" s="11">
        <v>1.4350000000000001</v>
      </c>
      <c r="P2452" s="11">
        <v>0.95399999999999996</v>
      </c>
      <c r="Q2452" s="11">
        <v>1</v>
      </c>
      <c r="R2452" s="11">
        <v>0.95199999999999996</v>
      </c>
      <c r="S2452" s="11">
        <v>1.08</v>
      </c>
      <c r="T2452" s="11">
        <v>1.1659999999999999</v>
      </c>
      <c r="U2452" s="11">
        <v>1.093</v>
      </c>
      <c r="V2452" s="11">
        <v>0.83699999999999997</v>
      </c>
      <c r="W2452" s="11">
        <v>0.48199999999999998</v>
      </c>
      <c r="X2452" s="11">
        <v>0.2</v>
      </c>
      <c r="Y2452" s="11">
        <v>0.1</v>
      </c>
      <c r="Z2452" s="11">
        <v>3.7999999999999999E-2</v>
      </c>
      <c r="AA2452" s="11">
        <v>1.4E-2</v>
      </c>
      <c r="AB2452" s="11">
        <v>0</v>
      </c>
      <c r="AC2452" s="11">
        <v>0</v>
      </c>
    </row>
    <row r="2453" spans="1:29" ht="11.5">
      <c r="A2453" s="15">
        <v>2436</v>
      </c>
      <c r="B2453" s="13" t="s">
        <v>1059</v>
      </c>
      <c r="C2453" s="14" t="s">
        <v>1230</v>
      </c>
      <c r="D2453" s="12"/>
      <c r="E2453" s="12">
        <v>670</v>
      </c>
      <c r="F2453" s="13" t="s">
        <v>1110</v>
      </c>
      <c r="G2453" s="12">
        <v>915</v>
      </c>
      <c r="H2453" s="12">
        <v>1975</v>
      </c>
      <c r="I2453" s="11">
        <v>8.0809999999999995</v>
      </c>
      <c r="J2453" s="11">
        <v>7.7009999999999996</v>
      </c>
      <c r="K2453" s="11">
        <v>7.1550000000000002</v>
      </c>
      <c r="L2453" s="11">
        <v>5.8890000000000002</v>
      </c>
      <c r="M2453" s="11">
        <v>4.0389999999999997</v>
      </c>
      <c r="N2453" s="11">
        <v>2.4529999999999998</v>
      </c>
      <c r="O2453" s="11">
        <v>1.6140000000000001</v>
      </c>
      <c r="P2453" s="11">
        <v>1.407</v>
      </c>
      <c r="Q2453" s="11">
        <v>0.97699999999999998</v>
      </c>
      <c r="R2453" s="11">
        <v>1.014</v>
      </c>
      <c r="S2453" s="11">
        <v>0.97599999999999998</v>
      </c>
      <c r="T2453" s="11">
        <v>1.095</v>
      </c>
      <c r="U2453" s="11">
        <v>1.135</v>
      </c>
      <c r="V2453" s="11">
        <v>0.95399999999999996</v>
      </c>
      <c r="W2453" s="11">
        <v>0.64200000000000002</v>
      </c>
      <c r="X2453" s="11">
        <v>0.33100000000000002</v>
      </c>
      <c r="Y2453" s="11">
        <v>0.113</v>
      </c>
      <c r="Z2453" s="11">
        <v>0.04</v>
      </c>
      <c r="AA2453" s="11">
        <v>8.9999999999999993E-3</v>
      </c>
      <c r="AB2453" s="11">
        <v>2E-3</v>
      </c>
      <c r="AC2453" s="11">
        <v>0</v>
      </c>
    </row>
    <row r="2454" spans="1:29" ht="11.5">
      <c r="A2454" s="15">
        <v>2437</v>
      </c>
      <c r="B2454" s="13" t="s">
        <v>1059</v>
      </c>
      <c r="C2454" s="14" t="s">
        <v>1230</v>
      </c>
      <c r="D2454" s="12"/>
      <c r="E2454" s="12">
        <v>670</v>
      </c>
      <c r="F2454" s="13" t="s">
        <v>1110</v>
      </c>
      <c r="G2454" s="12">
        <v>915</v>
      </c>
      <c r="H2454" s="12">
        <v>1980</v>
      </c>
      <c r="I2454" s="11">
        <v>7.4660000000000002</v>
      </c>
      <c r="J2454" s="11">
        <v>7.5650000000000004</v>
      </c>
      <c r="K2454" s="11">
        <v>7.1749999999999998</v>
      </c>
      <c r="L2454" s="11">
        <v>6.5359999999999996</v>
      </c>
      <c r="M2454" s="11">
        <v>4.88</v>
      </c>
      <c r="N2454" s="11">
        <v>2.97</v>
      </c>
      <c r="O2454" s="11">
        <v>2.024</v>
      </c>
      <c r="P2454" s="11">
        <v>1.5369999999999999</v>
      </c>
      <c r="Q2454" s="11">
        <v>1.526</v>
      </c>
      <c r="R2454" s="11">
        <v>1.296</v>
      </c>
      <c r="S2454" s="11">
        <v>1.1850000000000001</v>
      </c>
      <c r="T2454" s="11">
        <v>1.006</v>
      </c>
      <c r="U2454" s="11">
        <v>1.0820000000000001</v>
      </c>
      <c r="V2454" s="11">
        <v>0.999</v>
      </c>
      <c r="W2454" s="11">
        <v>0.74299999999999999</v>
      </c>
      <c r="X2454" s="11">
        <v>0.45800000000000002</v>
      </c>
      <c r="Y2454" s="11">
        <v>0.187</v>
      </c>
      <c r="Z2454" s="11">
        <v>4.7E-2</v>
      </c>
      <c r="AA2454" s="11">
        <v>1.0999999999999999E-2</v>
      </c>
      <c r="AB2454" s="11">
        <v>2E-3</v>
      </c>
      <c r="AC2454" s="11">
        <v>0</v>
      </c>
    </row>
    <row r="2455" spans="1:29" ht="11.5">
      <c r="A2455" s="15">
        <v>2438</v>
      </c>
      <c r="B2455" s="13" t="s">
        <v>1059</v>
      </c>
      <c r="C2455" s="14" t="s">
        <v>1230</v>
      </c>
      <c r="D2455" s="12"/>
      <c r="E2455" s="12">
        <v>670</v>
      </c>
      <c r="F2455" s="13" t="s">
        <v>1110</v>
      </c>
      <c r="G2455" s="12">
        <v>915</v>
      </c>
      <c r="H2455" s="12">
        <v>1985</v>
      </c>
      <c r="I2455" s="11">
        <v>7</v>
      </c>
      <c r="J2455" s="11">
        <v>6.992</v>
      </c>
      <c r="K2455" s="11">
        <v>7.048</v>
      </c>
      <c r="L2455" s="11">
        <v>6.5629999999999997</v>
      </c>
      <c r="M2455" s="11">
        <v>5.5259999999999998</v>
      </c>
      <c r="N2455" s="11">
        <v>3.8079999999999998</v>
      </c>
      <c r="O2455" s="11">
        <v>2.5390000000000001</v>
      </c>
      <c r="P2455" s="11">
        <v>1.9450000000000001</v>
      </c>
      <c r="Q2455" s="11">
        <v>1.6579999999999999</v>
      </c>
      <c r="R2455" s="11">
        <v>1.831</v>
      </c>
      <c r="S2455" s="11">
        <v>1.46</v>
      </c>
      <c r="T2455" s="11">
        <v>1.208</v>
      </c>
      <c r="U2455" s="11">
        <v>1.004</v>
      </c>
      <c r="V2455" s="11">
        <v>0.96199999999999997</v>
      </c>
      <c r="W2455" s="11">
        <v>0.79200000000000004</v>
      </c>
      <c r="X2455" s="11">
        <v>0.51900000000000002</v>
      </c>
      <c r="Y2455" s="11">
        <v>0.248</v>
      </c>
      <c r="Z2455" s="11">
        <v>0.08</v>
      </c>
      <c r="AA2455" s="11">
        <v>1.4E-2</v>
      </c>
      <c r="AB2455" s="11">
        <v>2E-3</v>
      </c>
      <c r="AC2455" s="11">
        <v>0</v>
      </c>
    </row>
    <row r="2456" spans="1:29" ht="11.5">
      <c r="A2456" s="15">
        <v>2439</v>
      </c>
      <c r="B2456" s="13" t="s">
        <v>1059</v>
      </c>
      <c r="C2456" s="14" t="s">
        <v>1230</v>
      </c>
      <c r="D2456" s="12"/>
      <c r="E2456" s="12">
        <v>670</v>
      </c>
      <c r="F2456" s="13" t="s">
        <v>1110</v>
      </c>
      <c r="G2456" s="12">
        <v>915</v>
      </c>
      <c r="H2456" s="12">
        <v>1990</v>
      </c>
      <c r="I2456" s="11">
        <v>6.7270000000000003</v>
      </c>
      <c r="J2456" s="11">
        <v>7.0190000000000001</v>
      </c>
      <c r="K2456" s="11">
        <v>6.835</v>
      </c>
      <c r="L2456" s="11">
        <v>6.1660000000000004</v>
      </c>
      <c r="M2456" s="11">
        <v>5.3250000000000002</v>
      </c>
      <c r="N2456" s="11">
        <v>4.8780000000000001</v>
      </c>
      <c r="O2456" s="11">
        <v>3.633</v>
      </c>
      <c r="P2456" s="11">
        <v>2.5470000000000002</v>
      </c>
      <c r="Q2456" s="11">
        <v>1.931</v>
      </c>
      <c r="R2456" s="11">
        <v>1.524</v>
      </c>
      <c r="S2456" s="11">
        <v>1.591</v>
      </c>
      <c r="T2456" s="11">
        <v>1.288</v>
      </c>
      <c r="U2456" s="11">
        <v>1.145</v>
      </c>
      <c r="V2456" s="11">
        <v>0.96499999999999997</v>
      </c>
      <c r="W2456" s="11">
        <v>0.83099999999999996</v>
      </c>
      <c r="X2456" s="11">
        <v>0.57599999999999996</v>
      </c>
      <c r="Y2456" s="11">
        <v>0.32900000000000001</v>
      </c>
      <c r="Z2456" s="11">
        <v>0.111</v>
      </c>
      <c r="AA2456" s="11">
        <v>2.5000000000000001E-2</v>
      </c>
      <c r="AB2456" s="11">
        <v>3.0000000000000001E-3</v>
      </c>
      <c r="AC2456" s="11">
        <v>0</v>
      </c>
    </row>
    <row r="2457" spans="1:29" ht="11.5">
      <c r="A2457" s="15">
        <v>2440</v>
      </c>
      <c r="B2457" s="13" t="s">
        <v>1059</v>
      </c>
      <c r="C2457" s="14" t="s">
        <v>1230</v>
      </c>
      <c r="D2457" s="12"/>
      <c r="E2457" s="12">
        <v>670</v>
      </c>
      <c r="F2457" s="13" t="s">
        <v>1110</v>
      </c>
      <c r="G2457" s="12">
        <v>915</v>
      </c>
      <c r="H2457" s="12">
        <v>1995</v>
      </c>
      <c r="I2457" s="11">
        <v>6.1150000000000002</v>
      </c>
      <c r="J2457" s="11">
        <v>6.2320000000000002</v>
      </c>
      <c r="K2457" s="11">
        <v>6.3940000000000001</v>
      </c>
      <c r="L2457" s="11">
        <v>6.0919999999999996</v>
      </c>
      <c r="M2457" s="11">
        <v>5.359</v>
      </c>
      <c r="N2457" s="11">
        <v>4.6230000000000002</v>
      </c>
      <c r="O2457" s="11">
        <v>4.3970000000000002</v>
      </c>
      <c r="P2457" s="11">
        <v>3.3660000000000001</v>
      </c>
      <c r="Q2457" s="11">
        <v>2.41</v>
      </c>
      <c r="R2457" s="11">
        <v>1.85</v>
      </c>
      <c r="S2457" s="11">
        <v>1.4530000000000001</v>
      </c>
      <c r="T2457" s="11">
        <v>1.506</v>
      </c>
      <c r="U2457" s="11">
        <v>1.216</v>
      </c>
      <c r="V2457" s="11">
        <v>1.0609999999999999</v>
      </c>
      <c r="W2457" s="11">
        <v>0.85899999999999999</v>
      </c>
      <c r="X2457" s="11">
        <v>0.66300000000000003</v>
      </c>
      <c r="Y2457" s="11">
        <v>0.32400000000000001</v>
      </c>
      <c r="Z2457" s="11">
        <v>0.157</v>
      </c>
      <c r="AA2457" s="11">
        <v>3.5999999999999997E-2</v>
      </c>
      <c r="AB2457" s="11">
        <v>5.0000000000000001E-3</v>
      </c>
      <c r="AC2457" s="11">
        <v>0</v>
      </c>
    </row>
    <row r="2458" spans="1:29" ht="11.5">
      <c r="A2458" s="15">
        <v>2441</v>
      </c>
      <c r="B2458" s="13" t="s">
        <v>1059</v>
      </c>
      <c r="C2458" s="14" t="s">
        <v>1230</v>
      </c>
      <c r="D2458" s="12"/>
      <c r="E2458" s="12">
        <v>670</v>
      </c>
      <c r="F2458" s="13" t="s">
        <v>1110</v>
      </c>
      <c r="G2458" s="12">
        <v>915</v>
      </c>
      <c r="H2458" s="12">
        <v>2000</v>
      </c>
      <c r="I2458" s="11">
        <v>5.524</v>
      </c>
      <c r="J2458" s="11">
        <v>5.7889999999999997</v>
      </c>
      <c r="K2458" s="11">
        <v>5.8029999999999999</v>
      </c>
      <c r="L2458" s="11">
        <v>5.76</v>
      </c>
      <c r="M2458" s="11">
        <v>5.2469999999999999</v>
      </c>
      <c r="N2458" s="11">
        <v>4.5419999999999998</v>
      </c>
      <c r="O2458" s="11">
        <v>4.0830000000000002</v>
      </c>
      <c r="P2458" s="11">
        <v>4.1520000000000001</v>
      </c>
      <c r="Q2458" s="11">
        <v>3.266</v>
      </c>
      <c r="R2458" s="11">
        <v>2.3540000000000001</v>
      </c>
      <c r="S2458" s="11">
        <v>1.7989999999999999</v>
      </c>
      <c r="T2458" s="11">
        <v>1.3580000000000001</v>
      </c>
      <c r="U2458" s="11">
        <v>1.387</v>
      </c>
      <c r="V2458" s="11">
        <v>1.1160000000000001</v>
      </c>
      <c r="W2458" s="11">
        <v>0.90900000000000003</v>
      </c>
      <c r="X2458" s="11">
        <v>0.628</v>
      </c>
      <c r="Y2458" s="11">
        <v>0.36399999999999999</v>
      </c>
      <c r="Z2458" s="11">
        <v>0.156</v>
      </c>
      <c r="AA2458" s="11">
        <v>5.2999999999999999E-2</v>
      </c>
      <c r="AB2458" s="11">
        <v>8.9999999999999993E-3</v>
      </c>
      <c r="AC2458" s="11">
        <v>1E-3</v>
      </c>
    </row>
    <row r="2459" spans="1:29" ht="11.5">
      <c r="A2459" s="15">
        <v>2442</v>
      </c>
      <c r="B2459" s="13" t="s">
        <v>1059</v>
      </c>
      <c r="C2459" s="14" t="s">
        <v>1230</v>
      </c>
      <c r="D2459" s="12"/>
      <c r="E2459" s="12">
        <v>670</v>
      </c>
      <c r="F2459" s="13" t="s">
        <v>1110</v>
      </c>
      <c r="G2459" s="12">
        <v>915</v>
      </c>
      <c r="H2459" s="12">
        <v>2005</v>
      </c>
      <c r="I2459" s="11">
        <v>4.8689999999999998</v>
      </c>
      <c r="J2459" s="11">
        <v>5.3</v>
      </c>
      <c r="K2459" s="11">
        <v>5.4950000000000001</v>
      </c>
      <c r="L2459" s="11">
        <v>5.3680000000000003</v>
      </c>
      <c r="M2459" s="11">
        <v>5.1769999999999996</v>
      </c>
      <c r="N2459" s="11">
        <v>4.6820000000000004</v>
      </c>
      <c r="O2459" s="11">
        <v>4.1660000000000004</v>
      </c>
      <c r="P2459" s="11">
        <v>3.911</v>
      </c>
      <c r="Q2459" s="11">
        <v>4.0629999999999997</v>
      </c>
      <c r="R2459" s="11">
        <v>3.198</v>
      </c>
      <c r="S2459" s="11">
        <v>2.2869999999999999</v>
      </c>
      <c r="T2459" s="11">
        <v>1.696</v>
      </c>
      <c r="U2459" s="11">
        <v>1.256</v>
      </c>
      <c r="V2459" s="11">
        <v>1.25</v>
      </c>
      <c r="W2459" s="11">
        <v>0.94499999999999995</v>
      </c>
      <c r="X2459" s="11">
        <v>0.65600000000000003</v>
      </c>
      <c r="Y2459" s="11">
        <v>0.32200000000000001</v>
      </c>
      <c r="Z2459" s="11">
        <v>0.16900000000000001</v>
      </c>
      <c r="AA2459" s="11">
        <v>5.0999999999999997E-2</v>
      </c>
      <c r="AB2459" s="11">
        <v>0.01</v>
      </c>
      <c r="AC2459" s="11">
        <v>1E-3</v>
      </c>
    </row>
    <row r="2460" spans="1:29" ht="11.5">
      <c r="A2460" s="15">
        <v>2443</v>
      </c>
      <c r="B2460" s="13" t="s">
        <v>1059</v>
      </c>
      <c r="C2460" s="14" t="s">
        <v>1230</v>
      </c>
      <c r="D2460" s="12"/>
      <c r="E2460" s="12">
        <v>670</v>
      </c>
      <c r="F2460" s="13" t="s">
        <v>1110</v>
      </c>
      <c r="G2460" s="12">
        <v>915</v>
      </c>
      <c r="H2460" s="12">
        <v>2010</v>
      </c>
      <c r="I2460" s="11">
        <v>4.4930000000000003</v>
      </c>
      <c r="J2460" s="11">
        <v>4.3760000000000003</v>
      </c>
      <c r="K2460" s="11">
        <v>5.3220000000000001</v>
      </c>
      <c r="L2460" s="11">
        <v>5.2309999999999999</v>
      </c>
      <c r="M2460" s="11">
        <v>4.4160000000000004</v>
      </c>
      <c r="N2460" s="11">
        <v>4.319</v>
      </c>
      <c r="O2460" s="11">
        <v>3.875</v>
      </c>
      <c r="P2460" s="11">
        <v>3.7959999999999998</v>
      </c>
      <c r="Q2460" s="11">
        <v>3.8140000000000001</v>
      </c>
      <c r="R2460" s="11">
        <v>4.0730000000000004</v>
      </c>
      <c r="S2460" s="11">
        <v>3.1120000000000001</v>
      </c>
      <c r="T2460" s="11">
        <v>2.2570000000000001</v>
      </c>
      <c r="U2460" s="11">
        <v>1.72</v>
      </c>
      <c r="V2460" s="11">
        <v>1.2949999999999999</v>
      </c>
      <c r="W2460" s="11">
        <v>1.369</v>
      </c>
      <c r="X2460" s="11">
        <v>0.89900000000000002</v>
      </c>
      <c r="Y2460" s="11">
        <v>0.51400000000000001</v>
      </c>
      <c r="Z2460" s="11">
        <v>0.154</v>
      </c>
      <c r="AA2460" s="11">
        <v>5.6000000000000001E-2</v>
      </c>
      <c r="AB2460" s="11">
        <v>0.01</v>
      </c>
      <c r="AC2460" s="11">
        <v>1E-3</v>
      </c>
    </row>
    <row r="2461" spans="1:29" ht="11.5">
      <c r="A2461" s="15">
        <v>2444</v>
      </c>
      <c r="B2461" s="13" t="s">
        <v>1059</v>
      </c>
      <c r="C2461" s="14" t="s">
        <v>1230</v>
      </c>
      <c r="D2461" s="12"/>
      <c r="E2461" s="12">
        <v>670</v>
      </c>
      <c r="F2461" s="13" t="s">
        <v>1110</v>
      </c>
      <c r="G2461" s="12">
        <v>915</v>
      </c>
      <c r="H2461" s="12">
        <v>2015</v>
      </c>
      <c r="I2461" s="11">
        <v>4.1349999999999998</v>
      </c>
      <c r="J2461" s="11">
        <v>4.2409999999999997</v>
      </c>
      <c r="K2461" s="11">
        <v>4.7610000000000001</v>
      </c>
      <c r="L2461" s="11">
        <v>4.8730000000000002</v>
      </c>
      <c r="M2461" s="11">
        <v>4.2910000000000004</v>
      </c>
      <c r="N2461" s="11">
        <v>4.1369999999999996</v>
      </c>
      <c r="O2461" s="11">
        <v>3.9009999999999998</v>
      </c>
      <c r="P2461" s="11">
        <v>3.883</v>
      </c>
      <c r="Q2461" s="11">
        <v>3.7309999999999999</v>
      </c>
      <c r="R2461" s="11">
        <v>3.6459999999999999</v>
      </c>
      <c r="S2461" s="11">
        <v>3.7589999999999999</v>
      </c>
      <c r="T2461" s="11">
        <v>3.0289999999999999</v>
      </c>
      <c r="U2461" s="11">
        <v>2.2240000000000002</v>
      </c>
      <c r="V2461" s="11">
        <v>1.615</v>
      </c>
      <c r="W2461" s="11">
        <v>1.19</v>
      </c>
      <c r="X2461" s="11">
        <v>1.0289999999999999</v>
      </c>
      <c r="Y2461" s="11">
        <v>0.81100000000000005</v>
      </c>
      <c r="Z2461" s="11">
        <v>0.25700000000000001</v>
      </c>
      <c r="AA2461" s="11">
        <v>5.3999999999999999E-2</v>
      </c>
      <c r="AB2461" s="11">
        <v>1.2999999999999999E-2</v>
      </c>
      <c r="AC2461" s="11">
        <v>1E-3</v>
      </c>
    </row>
    <row r="2462" spans="1:29" ht="11.5">
      <c r="A2462" s="15">
        <v>2445</v>
      </c>
      <c r="B2462" s="13" t="s">
        <v>1059</v>
      </c>
      <c r="C2462" s="14" t="s">
        <v>1230</v>
      </c>
      <c r="D2462" s="12"/>
      <c r="E2462" s="12">
        <v>670</v>
      </c>
      <c r="F2462" s="13" t="s">
        <v>1110</v>
      </c>
      <c r="G2462" s="12">
        <v>915</v>
      </c>
      <c r="H2462" s="12">
        <v>2020</v>
      </c>
      <c r="I2462" s="11">
        <v>3.9039999999999999</v>
      </c>
      <c r="J2462" s="11">
        <v>4.1130000000000004</v>
      </c>
      <c r="K2462" s="11">
        <v>4.2229999999999999</v>
      </c>
      <c r="L2462" s="11">
        <v>4.6929999999999996</v>
      </c>
      <c r="M2462" s="11">
        <v>4.7430000000000003</v>
      </c>
      <c r="N2462" s="11">
        <v>4.16</v>
      </c>
      <c r="O2462" s="11">
        <v>4.0270000000000001</v>
      </c>
      <c r="P2462" s="11">
        <v>3.8029999999999999</v>
      </c>
      <c r="Q2462" s="11">
        <v>3.782</v>
      </c>
      <c r="R2462" s="11">
        <v>3.6120000000000001</v>
      </c>
      <c r="S2462" s="11">
        <v>3.4849999999999999</v>
      </c>
      <c r="T2462" s="11">
        <v>3.5179999999999998</v>
      </c>
      <c r="U2462" s="11">
        <v>2.7570000000000001</v>
      </c>
      <c r="V2462" s="11">
        <v>1.954</v>
      </c>
      <c r="W2462" s="11">
        <v>1.345</v>
      </c>
      <c r="X2462" s="11">
        <v>0.90200000000000002</v>
      </c>
      <c r="Y2462" s="11">
        <v>0.66900000000000004</v>
      </c>
      <c r="Z2462" s="11">
        <v>0.41799999999999998</v>
      </c>
      <c r="AA2462" s="11">
        <v>9.5000000000000001E-2</v>
      </c>
      <c r="AB2462" s="11">
        <v>1.2999999999999999E-2</v>
      </c>
      <c r="AC2462" s="11">
        <v>2E-3</v>
      </c>
    </row>
    <row r="2463" spans="1:29" ht="11.5">
      <c r="A2463" s="15">
        <v>2446</v>
      </c>
      <c r="B2463" s="13" t="s">
        <v>1059</v>
      </c>
      <c r="C2463" s="14" t="s">
        <v>1231</v>
      </c>
      <c r="D2463" s="12"/>
      <c r="E2463" s="12">
        <v>780</v>
      </c>
      <c r="F2463" s="13" t="s">
        <v>1110</v>
      </c>
      <c r="G2463" s="12">
        <v>915</v>
      </c>
      <c r="H2463" s="12">
        <v>1950</v>
      </c>
      <c r="I2463" s="11">
        <v>53.551000000000002</v>
      </c>
      <c r="J2463" s="11">
        <v>42.627000000000002</v>
      </c>
      <c r="K2463" s="11">
        <v>33.167000000000002</v>
      </c>
      <c r="L2463" s="11">
        <v>27.225999999999999</v>
      </c>
      <c r="M2463" s="11">
        <v>25.390999999999998</v>
      </c>
      <c r="N2463" s="11">
        <v>24.952999999999999</v>
      </c>
      <c r="O2463" s="11">
        <v>23.803000000000001</v>
      </c>
      <c r="P2463" s="11">
        <v>21.663</v>
      </c>
      <c r="Q2463" s="11">
        <v>18.364999999999998</v>
      </c>
      <c r="R2463" s="11">
        <v>15.494999999999999</v>
      </c>
      <c r="S2463" s="11">
        <v>11.6</v>
      </c>
      <c r="T2463" s="11">
        <v>8.3930000000000007</v>
      </c>
      <c r="U2463" s="11">
        <v>6.3319999999999999</v>
      </c>
      <c r="V2463" s="11">
        <v>5.2030000000000003</v>
      </c>
      <c r="W2463" s="11">
        <v>3.4409999999999998</v>
      </c>
      <c r="X2463" s="11">
        <v>1.7210000000000001</v>
      </c>
      <c r="Y2463" s="11">
        <v>0.68200000000000005</v>
      </c>
      <c r="Z2463" s="11">
        <v>0.25800000000000001</v>
      </c>
      <c r="AA2463" s="11">
        <v>6.7000000000000004E-2</v>
      </c>
      <c r="AB2463" s="11">
        <v>1.2E-2</v>
      </c>
      <c r="AC2463" s="11">
        <v>1E-3</v>
      </c>
    </row>
    <row r="2464" spans="1:29" ht="11.5">
      <c r="A2464" s="15">
        <v>2447</v>
      </c>
      <c r="B2464" s="13" t="s">
        <v>1059</v>
      </c>
      <c r="C2464" s="14" t="s">
        <v>1231</v>
      </c>
      <c r="D2464" s="12"/>
      <c r="E2464" s="12">
        <v>780</v>
      </c>
      <c r="F2464" s="13" t="s">
        <v>1110</v>
      </c>
      <c r="G2464" s="12">
        <v>915</v>
      </c>
      <c r="H2464" s="12">
        <v>1955</v>
      </c>
      <c r="I2464" s="11">
        <v>63.16</v>
      </c>
      <c r="J2464" s="11">
        <v>52.000999999999998</v>
      </c>
      <c r="K2464" s="11">
        <v>42.042999999999999</v>
      </c>
      <c r="L2464" s="11">
        <v>32.744</v>
      </c>
      <c r="M2464" s="11">
        <v>26.632999999999999</v>
      </c>
      <c r="N2464" s="11">
        <v>24.713000000000001</v>
      </c>
      <c r="O2464" s="11">
        <v>24.260999999999999</v>
      </c>
      <c r="P2464" s="11">
        <v>23.067</v>
      </c>
      <c r="Q2464" s="11">
        <v>20.882000000000001</v>
      </c>
      <c r="R2464" s="11">
        <v>17.425999999999998</v>
      </c>
      <c r="S2464" s="11">
        <v>14.345000000000001</v>
      </c>
      <c r="T2464" s="11">
        <v>10.365</v>
      </c>
      <c r="U2464" s="11">
        <v>7.2380000000000004</v>
      </c>
      <c r="V2464" s="11">
        <v>5.226</v>
      </c>
      <c r="W2464" s="11">
        <v>3.8889999999999998</v>
      </c>
      <c r="X2464" s="11">
        <v>2.294</v>
      </c>
      <c r="Y2464" s="11">
        <v>1.0109999999999999</v>
      </c>
      <c r="Z2464" s="11">
        <v>0.17100000000000001</v>
      </c>
      <c r="AA2464" s="11">
        <v>3.5000000000000003E-2</v>
      </c>
      <c r="AB2464" s="11">
        <v>5.0000000000000001E-3</v>
      </c>
      <c r="AC2464" s="11">
        <v>1E-3</v>
      </c>
    </row>
    <row r="2465" spans="1:29" ht="11.5">
      <c r="A2465" s="15">
        <v>2448</v>
      </c>
      <c r="B2465" s="13" t="s">
        <v>1059</v>
      </c>
      <c r="C2465" s="14" t="s">
        <v>1231</v>
      </c>
      <c r="D2465" s="12"/>
      <c r="E2465" s="12">
        <v>780</v>
      </c>
      <c r="F2465" s="13" t="s">
        <v>1110</v>
      </c>
      <c r="G2465" s="12">
        <v>915</v>
      </c>
      <c r="H2465" s="12">
        <v>1960</v>
      </c>
      <c r="I2465" s="11">
        <v>70.418000000000006</v>
      </c>
      <c r="J2465" s="11">
        <v>61.758000000000003</v>
      </c>
      <c r="K2465" s="11">
        <v>51.43</v>
      </c>
      <c r="L2465" s="11">
        <v>41.591999999999999</v>
      </c>
      <c r="M2465" s="11">
        <v>32.131999999999998</v>
      </c>
      <c r="N2465" s="11">
        <v>25.981999999999999</v>
      </c>
      <c r="O2465" s="11">
        <v>24.076000000000001</v>
      </c>
      <c r="P2465" s="11">
        <v>23.577999999999999</v>
      </c>
      <c r="Q2465" s="11">
        <v>22.324000000000002</v>
      </c>
      <c r="R2465" s="11">
        <v>19.913</v>
      </c>
      <c r="S2465" s="11">
        <v>16.231000000000002</v>
      </c>
      <c r="T2465" s="11">
        <v>12.917</v>
      </c>
      <c r="U2465" s="11">
        <v>8.9949999999999992</v>
      </c>
      <c r="V2465" s="11">
        <v>6.0039999999999996</v>
      </c>
      <c r="W2465" s="11">
        <v>3.9430000000000001</v>
      </c>
      <c r="X2465" s="11">
        <v>2.605</v>
      </c>
      <c r="Y2465" s="11">
        <v>1.329</v>
      </c>
      <c r="Z2465" s="11">
        <v>0.27</v>
      </c>
      <c r="AA2465" s="11">
        <v>2.5999999999999999E-2</v>
      </c>
      <c r="AB2465" s="11">
        <v>3.0000000000000001E-3</v>
      </c>
      <c r="AC2465" s="11">
        <v>0</v>
      </c>
    </row>
    <row r="2466" spans="1:29" ht="11.5">
      <c r="A2466" s="15">
        <v>2449</v>
      </c>
      <c r="B2466" s="13" t="s">
        <v>1059</v>
      </c>
      <c r="C2466" s="14" t="s">
        <v>1231</v>
      </c>
      <c r="D2466" s="12"/>
      <c r="E2466" s="12">
        <v>780</v>
      </c>
      <c r="F2466" s="13" t="s">
        <v>1110</v>
      </c>
      <c r="G2466" s="12">
        <v>915</v>
      </c>
      <c r="H2466" s="12">
        <v>1965</v>
      </c>
      <c r="I2466" s="11">
        <v>74.051000000000002</v>
      </c>
      <c r="J2466" s="11">
        <v>67.774000000000001</v>
      </c>
      <c r="K2466" s="11">
        <v>58.466000000000001</v>
      </c>
      <c r="L2466" s="11">
        <v>45.558999999999997</v>
      </c>
      <c r="M2466" s="11">
        <v>38.259</v>
      </c>
      <c r="N2466" s="11">
        <v>28.936</v>
      </c>
      <c r="O2466" s="11">
        <v>23.977</v>
      </c>
      <c r="P2466" s="11">
        <v>22.166</v>
      </c>
      <c r="Q2466" s="11">
        <v>21.547000000000001</v>
      </c>
      <c r="R2466" s="11">
        <v>18.733000000000001</v>
      </c>
      <c r="S2466" s="11">
        <v>17.257999999999999</v>
      </c>
      <c r="T2466" s="11">
        <v>13.44</v>
      </c>
      <c r="U2466" s="11">
        <v>10.4</v>
      </c>
      <c r="V2466" s="11">
        <v>6.7460000000000004</v>
      </c>
      <c r="W2466" s="11">
        <v>3.8380000000000001</v>
      </c>
      <c r="X2466" s="11">
        <v>2.093</v>
      </c>
      <c r="Y2466" s="11">
        <v>1.1419999999999999</v>
      </c>
      <c r="Z2466" s="11">
        <v>0.38700000000000001</v>
      </c>
      <c r="AA2466" s="11">
        <v>4.4999999999999998E-2</v>
      </c>
      <c r="AB2466" s="11">
        <v>2E-3</v>
      </c>
      <c r="AC2466" s="11">
        <v>0</v>
      </c>
    </row>
    <row r="2467" spans="1:29" ht="11.5">
      <c r="A2467" s="15">
        <v>2450</v>
      </c>
      <c r="B2467" s="13" t="s">
        <v>1059</v>
      </c>
      <c r="C2467" s="14" t="s">
        <v>1231</v>
      </c>
      <c r="D2467" s="12"/>
      <c r="E2467" s="12">
        <v>780</v>
      </c>
      <c r="F2467" s="13" t="s">
        <v>1110</v>
      </c>
      <c r="G2467" s="12">
        <v>915</v>
      </c>
      <c r="H2467" s="12">
        <v>1970</v>
      </c>
      <c r="I2467" s="11">
        <v>61.307000000000002</v>
      </c>
      <c r="J2467" s="11">
        <v>72.350999999999999</v>
      </c>
      <c r="K2467" s="11">
        <v>63.902999999999999</v>
      </c>
      <c r="L2467" s="11">
        <v>53.198</v>
      </c>
      <c r="M2467" s="11">
        <v>39.548000000000002</v>
      </c>
      <c r="N2467" s="11">
        <v>30.837</v>
      </c>
      <c r="O2467" s="11">
        <v>24.353000000000002</v>
      </c>
      <c r="P2467" s="11">
        <v>21.43</v>
      </c>
      <c r="Q2467" s="11">
        <v>20.093</v>
      </c>
      <c r="R2467" s="11">
        <v>19.338000000000001</v>
      </c>
      <c r="S2467" s="11">
        <v>17.216999999999999</v>
      </c>
      <c r="T2467" s="11">
        <v>15.510999999999999</v>
      </c>
      <c r="U2467" s="11">
        <v>11.624000000000001</v>
      </c>
      <c r="V2467" s="11">
        <v>8.7889999999999997</v>
      </c>
      <c r="W2467" s="11">
        <v>5.3479999999999999</v>
      </c>
      <c r="X2467" s="11">
        <v>2.6930000000000001</v>
      </c>
      <c r="Y2467" s="11">
        <v>1.329</v>
      </c>
      <c r="Z2467" s="11">
        <v>0.371</v>
      </c>
      <c r="AA2467" s="11">
        <v>7.6999999999999999E-2</v>
      </c>
      <c r="AB2467" s="11">
        <v>5.0000000000000001E-3</v>
      </c>
      <c r="AC2467" s="11">
        <v>0</v>
      </c>
    </row>
    <row r="2468" spans="1:29" ht="11.5">
      <c r="A2468" s="15">
        <v>2451</v>
      </c>
      <c r="B2468" s="13" t="s">
        <v>1059</v>
      </c>
      <c r="C2468" s="14" t="s">
        <v>1231</v>
      </c>
      <c r="D2468" s="12"/>
      <c r="E2468" s="12">
        <v>780</v>
      </c>
      <c r="F2468" s="13" t="s">
        <v>1110</v>
      </c>
      <c r="G2468" s="12">
        <v>915</v>
      </c>
      <c r="H2468" s="12">
        <v>1975</v>
      </c>
      <c r="I2468" s="11">
        <v>61.761000000000003</v>
      </c>
      <c r="J2468" s="11">
        <v>59.606999999999999</v>
      </c>
      <c r="K2468" s="11">
        <v>70.733000000000004</v>
      </c>
      <c r="L2468" s="11">
        <v>61.136000000000003</v>
      </c>
      <c r="M2468" s="11">
        <v>49.656999999999996</v>
      </c>
      <c r="N2468" s="11">
        <v>36.512</v>
      </c>
      <c r="O2468" s="11">
        <v>29.42</v>
      </c>
      <c r="P2468" s="11">
        <v>23.315999999999999</v>
      </c>
      <c r="Q2468" s="11">
        <v>20.353999999999999</v>
      </c>
      <c r="R2468" s="11">
        <v>18.925000000000001</v>
      </c>
      <c r="S2468" s="11">
        <v>17.948</v>
      </c>
      <c r="T2468" s="11">
        <v>15.628</v>
      </c>
      <c r="U2468" s="11">
        <v>13.855</v>
      </c>
      <c r="V2468" s="11">
        <v>9.9600000000000009</v>
      </c>
      <c r="W2468" s="11">
        <v>6.8410000000000002</v>
      </c>
      <c r="X2468" s="11">
        <v>3.7570000000000001</v>
      </c>
      <c r="Y2468" s="11">
        <v>1.5980000000000001</v>
      </c>
      <c r="Z2468" s="11">
        <v>0.47699999999999998</v>
      </c>
      <c r="AA2468" s="11">
        <v>8.4000000000000005E-2</v>
      </c>
      <c r="AB2468" s="11">
        <v>8.9999999999999993E-3</v>
      </c>
      <c r="AC2468" s="11">
        <v>0</v>
      </c>
    </row>
    <row r="2469" spans="1:29" ht="11.5">
      <c r="A2469" s="15">
        <v>2452</v>
      </c>
      <c r="B2469" s="13" t="s">
        <v>1059</v>
      </c>
      <c r="C2469" s="14" t="s">
        <v>1231</v>
      </c>
      <c r="D2469" s="12"/>
      <c r="E2469" s="12">
        <v>780</v>
      </c>
      <c r="F2469" s="13" t="s">
        <v>1110</v>
      </c>
      <c r="G2469" s="12">
        <v>915</v>
      </c>
      <c r="H2469" s="12">
        <v>1980</v>
      </c>
      <c r="I2469" s="11">
        <v>67.350999999999999</v>
      </c>
      <c r="J2469" s="11">
        <v>60.466999999999999</v>
      </c>
      <c r="K2469" s="11">
        <v>58.597000000000001</v>
      </c>
      <c r="L2469" s="11">
        <v>68.034999999999997</v>
      </c>
      <c r="M2469" s="11">
        <v>57.487000000000002</v>
      </c>
      <c r="N2469" s="11">
        <v>46.319000000000003</v>
      </c>
      <c r="O2469" s="11">
        <v>35.039000000000001</v>
      </c>
      <c r="P2469" s="11">
        <v>28.507999999999999</v>
      </c>
      <c r="Q2469" s="11">
        <v>23.501999999999999</v>
      </c>
      <c r="R2469" s="11">
        <v>19.183</v>
      </c>
      <c r="S2469" s="11">
        <v>17.629000000000001</v>
      </c>
      <c r="T2469" s="11">
        <v>16.132000000000001</v>
      </c>
      <c r="U2469" s="11">
        <v>13.532999999999999</v>
      </c>
      <c r="V2469" s="11">
        <v>11.755000000000001</v>
      </c>
      <c r="W2469" s="11">
        <v>7.8680000000000003</v>
      </c>
      <c r="X2469" s="11">
        <v>4.694</v>
      </c>
      <c r="Y2469" s="11">
        <v>2.2890000000000001</v>
      </c>
      <c r="Z2469" s="11">
        <v>0.61199999999999999</v>
      </c>
      <c r="AA2469" s="11">
        <v>0.11799999999999999</v>
      </c>
      <c r="AB2469" s="11">
        <v>1.2E-2</v>
      </c>
      <c r="AC2469" s="11">
        <v>1E-3</v>
      </c>
    </row>
    <row r="2470" spans="1:29" ht="11.5">
      <c r="A2470" s="15">
        <v>2453</v>
      </c>
      <c r="B2470" s="13" t="s">
        <v>1059</v>
      </c>
      <c r="C2470" s="14" t="s">
        <v>1231</v>
      </c>
      <c r="D2470" s="12"/>
      <c r="E2470" s="12">
        <v>780</v>
      </c>
      <c r="F2470" s="13" t="s">
        <v>1110</v>
      </c>
      <c r="G2470" s="12">
        <v>915</v>
      </c>
      <c r="H2470" s="12">
        <v>1985</v>
      </c>
      <c r="I2470" s="11">
        <v>78.072999999999993</v>
      </c>
      <c r="J2470" s="11">
        <v>65.59</v>
      </c>
      <c r="K2470" s="11">
        <v>59.957999999999998</v>
      </c>
      <c r="L2470" s="11">
        <v>57.313000000000002</v>
      </c>
      <c r="M2470" s="11">
        <v>64.551000000000002</v>
      </c>
      <c r="N2470" s="11">
        <v>50.753</v>
      </c>
      <c r="O2470" s="11">
        <v>42.962000000000003</v>
      </c>
      <c r="P2470" s="11">
        <v>33.606999999999999</v>
      </c>
      <c r="Q2470" s="11">
        <v>28.123999999999999</v>
      </c>
      <c r="R2470" s="11">
        <v>23.009</v>
      </c>
      <c r="S2470" s="11">
        <v>18.373999999999999</v>
      </c>
      <c r="T2470" s="11">
        <v>16.302</v>
      </c>
      <c r="U2470" s="11">
        <v>14.257999999999999</v>
      </c>
      <c r="V2470" s="11">
        <v>11.241</v>
      </c>
      <c r="W2470" s="11">
        <v>8.9779999999999998</v>
      </c>
      <c r="X2470" s="11">
        <v>5.226</v>
      </c>
      <c r="Y2470" s="11">
        <v>2.633</v>
      </c>
      <c r="Z2470" s="11">
        <v>0.92100000000000004</v>
      </c>
      <c r="AA2470" s="11">
        <v>0.16200000000000001</v>
      </c>
      <c r="AB2470" s="11">
        <v>1.7999999999999999E-2</v>
      </c>
      <c r="AC2470" s="11">
        <v>1E-3</v>
      </c>
    </row>
    <row r="2471" spans="1:29" ht="11.5">
      <c r="A2471" s="15">
        <v>2454</v>
      </c>
      <c r="B2471" s="13" t="s">
        <v>1059</v>
      </c>
      <c r="C2471" s="14" t="s">
        <v>1231</v>
      </c>
      <c r="D2471" s="12"/>
      <c r="E2471" s="12">
        <v>780</v>
      </c>
      <c r="F2471" s="13" t="s">
        <v>1110</v>
      </c>
      <c r="G2471" s="12">
        <v>915</v>
      </c>
      <c r="H2471" s="12">
        <v>1990</v>
      </c>
      <c r="I2471" s="11">
        <v>67.543999999999997</v>
      </c>
      <c r="J2471" s="11">
        <v>75.988</v>
      </c>
      <c r="K2471" s="11">
        <v>64.644000000000005</v>
      </c>
      <c r="L2471" s="11">
        <v>58.406999999999996</v>
      </c>
      <c r="M2471" s="11">
        <v>52.006999999999998</v>
      </c>
      <c r="N2471" s="11">
        <v>56.552999999999997</v>
      </c>
      <c r="O2471" s="11">
        <v>48.22</v>
      </c>
      <c r="P2471" s="11">
        <v>40.116</v>
      </c>
      <c r="Q2471" s="11">
        <v>33.279000000000003</v>
      </c>
      <c r="R2471" s="11">
        <v>27.463000000000001</v>
      </c>
      <c r="S2471" s="11">
        <v>21.997</v>
      </c>
      <c r="T2471" s="11">
        <v>17.033000000000001</v>
      </c>
      <c r="U2471" s="11">
        <v>14.52</v>
      </c>
      <c r="V2471" s="11">
        <v>11.888999999999999</v>
      </c>
      <c r="W2471" s="11">
        <v>8.6</v>
      </c>
      <c r="X2471" s="11">
        <v>6.0179999999999998</v>
      </c>
      <c r="Y2471" s="11">
        <v>2.9180000000000001</v>
      </c>
      <c r="Z2471" s="11">
        <v>1.093</v>
      </c>
      <c r="AA2471" s="11">
        <v>0.253</v>
      </c>
      <c r="AB2471" s="11">
        <v>2.5999999999999999E-2</v>
      </c>
      <c r="AC2471" s="11">
        <v>2E-3</v>
      </c>
    </row>
    <row r="2472" spans="1:29" ht="11.5">
      <c r="A2472" s="15">
        <v>2455</v>
      </c>
      <c r="B2472" s="13" t="s">
        <v>1059</v>
      </c>
      <c r="C2472" s="14" t="s">
        <v>1231</v>
      </c>
      <c r="D2472" s="12"/>
      <c r="E2472" s="12">
        <v>780</v>
      </c>
      <c r="F2472" s="13" t="s">
        <v>1110</v>
      </c>
      <c r="G2472" s="12">
        <v>915</v>
      </c>
      <c r="H2472" s="12">
        <v>1995</v>
      </c>
      <c r="I2472" s="11">
        <v>53.703000000000003</v>
      </c>
      <c r="J2472" s="11">
        <v>66.650000000000006</v>
      </c>
      <c r="K2472" s="11">
        <v>75.268000000000001</v>
      </c>
      <c r="L2472" s="11">
        <v>61.866999999999997</v>
      </c>
      <c r="M2472" s="11">
        <v>53.651000000000003</v>
      </c>
      <c r="N2472" s="11">
        <v>47.292999999999999</v>
      </c>
      <c r="O2472" s="11">
        <v>53.603000000000002</v>
      </c>
      <c r="P2472" s="11">
        <v>45.712000000000003</v>
      </c>
      <c r="Q2472" s="11">
        <v>39.709000000000003</v>
      </c>
      <c r="R2472" s="11">
        <v>32.545000000000002</v>
      </c>
      <c r="S2472" s="11">
        <v>26.433</v>
      </c>
      <c r="T2472" s="11">
        <v>20.468</v>
      </c>
      <c r="U2472" s="11">
        <v>15.349</v>
      </c>
      <c r="V2472" s="11">
        <v>12.404999999999999</v>
      </c>
      <c r="W2472" s="11">
        <v>9.2509999999999994</v>
      </c>
      <c r="X2472" s="11">
        <v>5.8780000000000001</v>
      </c>
      <c r="Y2472" s="11">
        <v>3.4860000000000002</v>
      </c>
      <c r="Z2472" s="11">
        <v>1.276</v>
      </c>
      <c r="AA2472" s="11">
        <v>0.32200000000000001</v>
      </c>
      <c r="AB2472" s="11">
        <v>4.4999999999999998E-2</v>
      </c>
      <c r="AC2472" s="11">
        <v>3.0000000000000001E-3</v>
      </c>
    </row>
    <row r="2473" spans="1:29" ht="11.5">
      <c r="A2473" s="15">
        <v>2456</v>
      </c>
      <c r="B2473" s="13" t="s">
        <v>1059</v>
      </c>
      <c r="C2473" s="14" t="s">
        <v>1231</v>
      </c>
      <c r="D2473" s="12"/>
      <c r="E2473" s="12">
        <v>780</v>
      </c>
      <c r="F2473" s="13" t="s">
        <v>1110</v>
      </c>
      <c r="G2473" s="12">
        <v>915</v>
      </c>
      <c r="H2473" s="12">
        <v>2000</v>
      </c>
      <c r="I2473" s="11">
        <v>45.475999999999999</v>
      </c>
      <c r="J2473" s="11">
        <v>52.970999999999997</v>
      </c>
      <c r="K2473" s="11">
        <v>65.899000000000001</v>
      </c>
      <c r="L2473" s="11">
        <v>72.396000000000001</v>
      </c>
      <c r="M2473" s="11">
        <v>56.792999999999999</v>
      </c>
      <c r="N2473" s="11">
        <v>48.598999999999997</v>
      </c>
      <c r="O2473" s="11">
        <v>44.697000000000003</v>
      </c>
      <c r="P2473" s="11">
        <v>51.152999999999999</v>
      </c>
      <c r="Q2473" s="11">
        <v>44.975999999999999</v>
      </c>
      <c r="R2473" s="11">
        <v>38.69</v>
      </c>
      <c r="S2473" s="11">
        <v>31.213000000000001</v>
      </c>
      <c r="T2473" s="11">
        <v>24.533000000000001</v>
      </c>
      <c r="U2473" s="11">
        <v>18.363</v>
      </c>
      <c r="V2473" s="11">
        <v>13.074999999999999</v>
      </c>
      <c r="W2473" s="11">
        <v>9.8010000000000002</v>
      </c>
      <c r="X2473" s="11">
        <v>6.46</v>
      </c>
      <c r="Y2473" s="11">
        <v>3.544</v>
      </c>
      <c r="Z2473" s="11">
        <v>1.62</v>
      </c>
      <c r="AA2473" s="11">
        <v>0.41199999999999998</v>
      </c>
      <c r="AB2473" s="11">
        <v>6.6000000000000003E-2</v>
      </c>
      <c r="AC2473" s="11">
        <v>6.0000000000000001E-3</v>
      </c>
    </row>
    <row r="2474" spans="1:29" ht="11.5">
      <c r="A2474" s="15">
        <v>2457</v>
      </c>
      <c r="B2474" s="13" t="s">
        <v>1059</v>
      </c>
      <c r="C2474" s="14" t="s">
        <v>1231</v>
      </c>
      <c r="D2474" s="12"/>
      <c r="E2474" s="12">
        <v>780</v>
      </c>
      <c r="F2474" s="13" t="s">
        <v>1110</v>
      </c>
      <c r="G2474" s="12">
        <v>915</v>
      </c>
      <c r="H2474" s="12">
        <v>2005</v>
      </c>
      <c r="I2474" s="11">
        <v>46.414000000000001</v>
      </c>
      <c r="J2474" s="11">
        <v>44.795999999999999</v>
      </c>
      <c r="K2474" s="11">
        <v>52.354999999999997</v>
      </c>
      <c r="L2474" s="11">
        <v>63.985999999999997</v>
      </c>
      <c r="M2474" s="11">
        <v>68.445999999999998</v>
      </c>
      <c r="N2474" s="11">
        <v>53.195</v>
      </c>
      <c r="O2474" s="11">
        <v>47.447000000000003</v>
      </c>
      <c r="P2474" s="11">
        <v>43.715000000000003</v>
      </c>
      <c r="Q2474" s="11">
        <v>50.246000000000002</v>
      </c>
      <c r="R2474" s="11">
        <v>43.929000000000002</v>
      </c>
      <c r="S2474" s="11">
        <v>37.262</v>
      </c>
      <c r="T2474" s="11">
        <v>29.216999999999999</v>
      </c>
      <c r="U2474" s="11">
        <v>22.361000000000001</v>
      </c>
      <c r="V2474" s="11">
        <v>15.893000000000001</v>
      </c>
      <c r="W2474" s="11">
        <v>10.547000000000001</v>
      </c>
      <c r="X2474" s="11">
        <v>6.9989999999999997</v>
      </c>
      <c r="Y2474" s="11">
        <v>4.0179999999999998</v>
      </c>
      <c r="Z2474" s="11">
        <v>1.746</v>
      </c>
      <c r="AA2474" s="11">
        <v>0.56799999999999995</v>
      </c>
      <c r="AB2474" s="11">
        <v>9.4E-2</v>
      </c>
      <c r="AC2474" s="11">
        <v>0.01</v>
      </c>
    </row>
    <row r="2475" spans="1:29" ht="11.5">
      <c r="A2475" s="15">
        <v>2458</v>
      </c>
      <c r="B2475" s="13" t="s">
        <v>1059</v>
      </c>
      <c r="C2475" s="14" t="s">
        <v>1231</v>
      </c>
      <c r="D2475" s="12"/>
      <c r="E2475" s="12">
        <v>780</v>
      </c>
      <c r="F2475" s="13" t="s">
        <v>1110</v>
      </c>
      <c r="G2475" s="12">
        <v>915</v>
      </c>
      <c r="H2475" s="12">
        <v>2010</v>
      </c>
      <c r="I2475" s="11">
        <v>49.268000000000001</v>
      </c>
      <c r="J2475" s="11">
        <v>45.866999999999997</v>
      </c>
      <c r="K2475" s="11">
        <v>44.368000000000002</v>
      </c>
      <c r="L2475" s="11">
        <v>50.503999999999998</v>
      </c>
      <c r="M2475" s="11">
        <v>60.444000000000003</v>
      </c>
      <c r="N2475" s="11">
        <v>64.525999999999996</v>
      </c>
      <c r="O2475" s="11">
        <v>52.142000000000003</v>
      </c>
      <c r="P2475" s="11">
        <v>46.518999999999998</v>
      </c>
      <c r="Q2475" s="11">
        <v>43.043999999999997</v>
      </c>
      <c r="R2475" s="11">
        <v>49.161999999999999</v>
      </c>
      <c r="S2475" s="11">
        <v>42.448999999999998</v>
      </c>
      <c r="T2475" s="11">
        <v>35.006</v>
      </c>
      <c r="U2475" s="11">
        <v>26.803999999999998</v>
      </c>
      <c r="V2475" s="11">
        <v>19.527999999999999</v>
      </c>
      <c r="W2475" s="11">
        <v>12.994</v>
      </c>
      <c r="X2475" s="11">
        <v>7.7370000000000001</v>
      </c>
      <c r="Y2475" s="11">
        <v>4.5250000000000004</v>
      </c>
      <c r="Z2475" s="11">
        <v>2.0659999999999998</v>
      </c>
      <c r="AA2475" s="11">
        <v>0.65</v>
      </c>
      <c r="AB2475" s="11">
        <v>0.14000000000000001</v>
      </c>
      <c r="AC2475" s="11">
        <v>1.4999999999999999E-2</v>
      </c>
    </row>
    <row r="2476" spans="1:29" ht="11.5">
      <c r="A2476" s="15">
        <v>2459</v>
      </c>
      <c r="B2476" s="13" t="s">
        <v>1059</v>
      </c>
      <c r="C2476" s="14" t="s">
        <v>1231</v>
      </c>
      <c r="D2476" s="12"/>
      <c r="E2476" s="12">
        <v>780</v>
      </c>
      <c r="F2476" s="13" t="s">
        <v>1110</v>
      </c>
      <c r="G2476" s="12">
        <v>915</v>
      </c>
      <c r="H2476" s="12">
        <v>2015</v>
      </c>
      <c r="I2476" s="11">
        <v>49.052</v>
      </c>
      <c r="J2476" s="11">
        <v>49.003999999999998</v>
      </c>
      <c r="K2476" s="11">
        <v>45.691000000000003</v>
      </c>
      <c r="L2476" s="11">
        <v>43.972000000000001</v>
      </c>
      <c r="M2476" s="11">
        <v>49.744</v>
      </c>
      <c r="N2476" s="11">
        <v>59.564999999999998</v>
      </c>
      <c r="O2476" s="11">
        <v>63.670999999999999</v>
      </c>
      <c r="P2476" s="11">
        <v>51.377000000000002</v>
      </c>
      <c r="Q2476" s="11">
        <v>45.686</v>
      </c>
      <c r="R2476" s="11">
        <v>41.981999999999999</v>
      </c>
      <c r="S2476" s="11">
        <v>47.344999999999999</v>
      </c>
      <c r="T2476" s="11">
        <v>39.975000000000001</v>
      </c>
      <c r="U2476" s="11">
        <v>32.055</v>
      </c>
      <c r="V2476" s="11">
        <v>23.782</v>
      </c>
      <c r="W2476" s="11">
        <v>16.48</v>
      </c>
      <c r="X2476" s="11">
        <v>9.9740000000000002</v>
      </c>
      <c r="Y2476" s="11">
        <v>5.0679999999999996</v>
      </c>
      <c r="Z2476" s="11">
        <v>2.343</v>
      </c>
      <c r="AA2476" s="11">
        <v>0.76900000000000002</v>
      </c>
      <c r="AB2476" s="11">
        <v>0.159</v>
      </c>
      <c r="AC2476" s="11">
        <v>2.3E-2</v>
      </c>
    </row>
    <row r="2477" spans="1:29" ht="11.5">
      <c r="A2477" s="15">
        <v>2460</v>
      </c>
      <c r="B2477" s="13" t="s">
        <v>1059</v>
      </c>
      <c r="C2477" s="14" t="s">
        <v>1231</v>
      </c>
      <c r="D2477" s="12"/>
      <c r="E2477" s="12">
        <v>780</v>
      </c>
      <c r="F2477" s="13" t="s">
        <v>1110</v>
      </c>
      <c r="G2477" s="12">
        <v>915</v>
      </c>
      <c r="H2477" s="12">
        <v>2020</v>
      </c>
      <c r="I2477" s="11">
        <v>44.905000000000001</v>
      </c>
      <c r="J2477" s="11">
        <v>48.795000000000002</v>
      </c>
      <c r="K2477" s="11">
        <v>48.834000000000003</v>
      </c>
      <c r="L2477" s="11">
        <v>45.302999999999997</v>
      </c>
      <c r="M2477" s="11">
        <v>43.277000000000001</v>
      </c>
      <c r="N2477" s="11">
        <v>48.973999999999997</v>
      </c>
      <c r="O2477" s="11">
        <v>58.774999999999999</v>
      </c>
      <c r="P2477" s="11">
        <v>62.801000000000002</v>
      </c>
      <c r="Q2477" s="11">
        <v>50.491999999999997</v>
      </c>
      <c r="R2477" s="11">
        <v>44.587000000000003</v>
      </c>
      <c r="S2477" s="11">
        <v>40.451999999999998</v>
      </c>
      <c r="T2477" s="11">
        <v>44.637</v>
      </c>
      <c r="U2477" s="11">
        <v>36.701000000000001</v>
      </c>
      <c r="V2477" s="11">
        <v>28.619</v>
      </c>
      <c r="W2477" s="11">
        <v>20.300999999999998</v>
      </c>
      <c r="X2477" s="11">
        <v>12.885</v>
      </c>
      <c r="Y2477" s="11">
        <v>6.7169999999999996</v>
      </c>
      <c r="Z2477" s="11">
        <v>2.7330000000000001</v>
      </c>
      <c r="AA2477" s="11">
        <v>0.92500000000000004</v>
      </c>
      <c r="AB2477" s="11">
        <v>0.20499999999999999</v>
      </c>
      <c r="AC2477" s="11">
        <v>2.9000000000000001E-2</v>
      </c>
    </row>
    <row r="2478" spans="1:29" ht="11.5">
      <c r="A2478" s="15">
        <v>2461</v>
      </c>
      <c r="B2478" s="13" t="s">
        <v>1059</v>
      </c>
      <c r="C2478" s="14" t="s">
        <v>1232</v>
      </c>
      <c r="D2478" s="12">
        <v>14</v>
      </c>
      <c r="E2478" s="12">
        <v>850</v>
      </c>
      <c r="F2478" s="13" t="s">
        <v>1110</v>
      </c>
      <c r="G2478" s="12">
        <v>915</v>
      </c>
      <c r="H2478" s="12">
        <v>1950</v>
      </c>
      <c r="I2478" s="11">
        <v>1.9590000000000001</v>
      </c>
      <c r="J2478" s="11">
        <v>1.823</v>
      </c>
      <c r="K2478" s="11">
        <v>1.4830000000000001</v>
      </c>
      <c r="L2478" s="11">
        <v>1.1579999999999999</v>
      </c>
      <c r="M2478" s="11">
        <v>0.84499999999999997</v>
      </c>
      <c r="N2478" s="11">
        <v>0.89400000000000002</v>
      </c>
      <c r="O2478" s="11">
        <v>0.90700000000000003</v>
      </c>
      <c r="P2478" s="11">
        <v>0.77</v>
      </c>
      <c r="Q2478" s="11">
        <v>0.59199999999999997</v>
      </c>
      <c r="R2478" s="11">
        <v>0.58199999999999996</v>
      </c>
      <c r="S2478" s="11">
        <v>0.47299999999999998</v>
      </c>
      <c r="T2478" s="11">
        <v>0.42699999999999999</v>
      </c>
      <c r="U2478" s="11">
        <v>0.41599999999999998</v>
      </c>
      <c r="V2478" s="11">
        <v>0.32900000000000001</v>
      </c>
      <c r="W2478" s="11">
        <v>0.24399999999999999</v>
      </c>
      <c r="X2478" s="11">
        <v>0.13400000000000001</v>
      </c>
      <c r="Y2478" s="11">
        <v>7.0000000000000007E-2</v>
      </c>
      <c r="Z2478" s="11">
        <v>2.5999999999999999E-2</v>
      </c>
      <c r="AA2478" s="11">
        <v>7.0000000000000001E-3</v>
      </c>
      <c r="AB2478" s="11">
        <v>0</v>
      </c>
      <c r="AC2478" s="11">
        <v>0</v>
      </c>
    </row>
    <row r="2479" spans="1:29" ht="11.5">
      <c r="A2479" s="15">
        <v>2462</v>
      </c>
      <c r="B2479" s="13" t="s">
        <v>1059</v>
      </c>
      <c r="C2479" s="14" t="s">
        <v>1232</v>
      </c>
      <c r="D2479" s="12">
        <v>14</v>
      </c>
      <c r="E2479" s="12">
        <v>850</v>
      </c>
      <c r="F2479" s="13" t="s">
        <v>1110</v>
      </c>
      <c r="G2479" s="12">
        <v>915</v>
      </c>
      <c r="H2479" s="12">
        <v>1955</v>
      </c>
      <c r="I2479" s="11">
        <v>2.411</v>
      </c>
      <c r="J2479" s="11">
        <v>1.819</v>
      </c>
      <c r="K2479" s="11">
        <v>1.712</v>
      </c>
      <c r="L2479" s="11">
        <v>1.2829999999999999</v>
      </c>
      <c r="M2479" s="11">
        <v>1.0049999999999999</v>
      </c>
      <c r="N2479" s="11">
        <v>0.84899999999999998</v>
      </c>
      <c r="O2479" s="11">
        <v>0.92800000000000005</v>
      </c>
      <c r="P2479" s="11">
        <v>0.88900000000000001</v>
      </c>
      <c r="Q2479" s="11">
        <v>0.78300000000000003</v>
      </c>
      <c r="R2479" s="11">
        <v>0.63</v>
      </c>
      <c r="S2479" s="11">
        <v>0.57299999999999995</v>
      </c>
      <c r="T2479" s="11">
        <v>0.443</v>
      </c>
      <c r="U2479" s="11">
        <v>0.41399999999999998</v>
      </c>
      <c r="V2479" s="11">
        <v>0.39100000000000001</v>
      </c>
      <c r="W2479" s="11">
        <v>0.28599999999999998</v>
      </c>
      <c r="X2479" s="11">
        <v>0.18</v>
      </c>
      <c r="Y2479" s="11">
        <v>8.3000000000000004E-2</v>
      </c>
      <c r="Z2479" s="11">
        <v>2.7E-2</v>
      </c>
      <c r="AA2479" s="11">
        <v>6.0000000000000001E-3</v>
      </c>
      <c r="AB2479" s="11">
        <v>0</v>
      </c>
      <c r="AC2479" s="11">
        <v>0</v>
      </c>
    </row>
    <row r="2480" spans="1:29" ht="11.5">
      <c r="A2480" s="15">
        <v>2463</v>
      </c>
      <c r="B2480" s="13" t="s">
        <v>1059</v>
      </c>
      <c r="C2480" s="14" t="s">
        <v>1232</v>
      </c>
      <c r="D2480" s="12">
        <v>14</v>
      </c>
      <c r="E2480" s="12">
        <v>850</v>
      </c>
      <c r="F2480" s="13" t="s">
        <v>1110</v>
      </c>
      <c r="G2480" s="12">
        <v>915</v>
      </c>
      <c r="H2480" s="12">
        <v>1960</v>
      </c>
      <c r="I2480" s="11">
        <v>2.6269999999999998</v>
      </c>
      <c r="J2480" s="11">
        <v>2.093</v>
      </c>
      <c r="K2480" s="11">
        <v>1.7030000000000001</v>
      </c>
      <c r="L2480" s="11">
        <v>1.603</v>
      </c>
      <c r="M2480" s="11">
        <v>1.1339999999999999</v>
      </c>
      <c r="N2480" s="11">
        <v>0.95599999999999996</v>
      </c>
      <c r="O2480" s="11">
        <v>0.91200000000000003</v>
      </c>
      <c r="P2480" s="11">
        <v>0.98799999999999999</v>
      </c>
      <c r="Q2480" s="11">
        <v>0.89600000000000002</v>
      </c>
      <c r="R2480" s="11">
        <v>0.79300000000000004</v>
      </c>
      <c r="S2480" s="11">
        <v>0.65700000000000003</v>
      </c>
      <c r="T2480" s="11">
        <v>0.55700000000000005</v>
      </c>
      <c r="U2480" s="11">
        <v>0.39900000000000002</v>
      </c>
      <c r="V2480" s="11">
        <v>0.38600000000000001</v>
      </c>
      <c r="W2480" s="11">
        <v>0.34399999999999997</v>
      </c>
      <c r="X2480" s="11">
        <v>0.22600000000000001</v>
      </c>
      <c r="Y2480" s="11">
        <v>0.115</v>
      </c>
      <c r="Z2480" s="11">
        <v>3.3000000000000002E-2</v>
      </c>
      <c r="AA2480" s="11">
        <v>6.0000000000000001E-3</v>
      </c>
      <c r="AB2480" s="11">
        <v>0</v>
      </c>
      <c r="AC2480" s="11">
        <v>0</v>
      </c>
    </row>
    <row r="2481" spans="1:29" ht="11.5">
      <c r="A2481" s="15">
        <v>2464</v>
      </c>
      <c r="B2481" s="13" t="s">
        <v>1059</v>
      </c>
      <c r="C2481" s="14" t="s">
        <v>1232</v>
      </c>
      <c r="D2481" s="12">
        <v>14</v>
      </c>
      <c r="E2481" s="12">
        <v>850</v>
      </c>
      <c r="F2481" s="13" t="s">
        <v>1110</v>
      </c>
      <c r="G2481" s="12">
        <v>915</v>
      </c>
      <c r="H2481" s="12">
        <v>1965</v>
      </c>
      <c r="I2481" s="11">
        <v>4.5339999999999998</v>
      </c>
      <c r="J2481" s="11">
        <v>3.1930000000000001</v>
      </c>
      <c r="K2481" s="11">
        <v>2.4279999999999999</v>
      </c>
      <c r="L2481" s="11">
        <v>2.2210000000000001</v>
      </c>
      <c r="M2481" s="11">
        <v>2.4740000000000002</v>
      </c>
      <c r="N2481" s="11">
        <v>1.9530000000000001</v>
      </c>
      <c r="O2481" s="11">
        <v>1.55</v>
      </c>
      <c r="P2481" s="11">
        <v>1.2929999999999999</v>
      </c>
      <c r="Q2481" s="11">
        <v>1.2270000000000001</v>
      </c>
      <c r="R2481" s="11">
        <v>1.054</v>
      </c>
      <c r="S2481" s="11">
        <v>0.88900000000000001</v>
      </c>
      <c r="T2481" s="11">
        <v>0.67900000000000005</v>
      </c>
      <c r="U2481" s="11">
        <v>0.53100000000000003</v>
      </c>
      <c r="V2481" s="11">
        <v>0.36599999999999999</v>
      </c>
      <c r="W2481" s="11">
        <v>0.315</v>
      </c>
      <c r="X2481" s="11">
        <v>0.23300000000000001</v>
      </c>
      <c r="Y2481" s="11">
        <v>0.128</v>
      </c>
      <c r="Z2481" s="11">
        <v>4.3999999999999997E-2</v>
      </c>
      <c r="AA2481" s="11">
        <v>8.0000000000000002E-3</v>
      </c>
      <c r="AB2481" s="11">
        <v>0</v>
      </c>
      <c r="AC2481" s="11">
        <v>0</v>
      </c>
    </row>
    <row r="2482" spans="1:29" ht="11.5">
      <c r="A2482" s="15">
        <v>2465</v>
      </c>
      <c r="B2482" s="13" t="s">
        <v>1059</v>
      </c>
      <c r="C2482" s="14" t="s">
        <v>1232</v>
      </c>
      <c r="D2482" s="12">
        <v>14</v>
      </c>
      <c r="E2482" s="12">
        <v>850</v>
      </c>
      <c r="F2482" s="13" t="s">
        <v>1110</v>
      </c>
      <c r="G2482" s="12">
        <v>915</v>
      </c>
      <c r="H2482" s="12">
        <v>1970</v>
      </c>
      <c r="I2482" s="11">
        <v>4.423</v>
      </c>
      <c r="J2482" s="11">
        <v>3.7629999999999999</v>
      </c>
      <c r="K2482" s="11">
        <v>3.41</v>
      </c>
      <c r="L2482" s="11">
        <v>2.4769999999999999</v>
      </c>
      <c r="M2482" s="11">
        <v>3.1219999999999999</v>
      </c>
      <c r="N2482" s="11">
        <v>3.1379999999999999</v>
      </c>
      <c r="O2482" s="11">
        <v>2.911</v>
      </c>
      <c r="P2482" s="11">
        <v>1.9350000000000001</v>
      </c>
      <c r="Q2482" s="11">
        <v>1.6639999999999999</v>
      </c>
      <c r="R2482" s="11">
        <v>1.452</v>
      </c>
      <c r="S2482" s="11">
        <v>1.1919999999999999</v>
      </c>
      <c r="T2482" s="11">
        <v>0.96499999999999997</v>
      </c>
      <c r="U2482" s="11">
        <v>0.67800000000000005</v>
      </c>
      <c r="V2482" s="11">
        <v>0.48499999999999999</v>
      </c>
      <c r="W2482" s="11">
        <v>0.314</v>
      </c>
      <c r="X2482" s="11">
        <v>0.22700000000000001</v>
      </c>
      <c r="Y2482" s="11">
        <v>0.13100000000000001</v>
      </c>
      <c r="Z2482" s="11">
        <v>5.1999999999999998E-2</v>
      </c>
      <c r="AA2482" s="11">
        <v>1.0999999999999999E-2</v>
      </c>
      <c r="AB2482" s="11">
        <v>0</v>
      </c>
      <c r="AC2482" s="11">
        <v>0</v>
      </c>
    </row>
    <row r="2483" spans="1:29" ht="11.5">
      <c r="A2483" s="15">
        <v>2466</v>
      </c>
      <c r="B2483" s="13" t="s">
        <v>1059</v>
      </c>
      <c r="C2483" s="14" t="s">
        <v>1232</v>
      </c>
      <c r="D2483" s="12">
        <v>14</v>
      </c>
      <c r="E2483" s="12">
        <v>850</v>
      </c>
      <c r="F2483" s="13" t="s">
        <v>1110</v>
      </c>
      <c r="G2483" s="12">
        <v>915</v>
      </c>
      <c r="H2483" s="12">
        <v>1975</v>
      </c>
      <c r="I2483" s="11">
        <v>7.9580000000000002</v>
      </c>
      <c r="J2483" s="11">
        <v>5.3609999999999998</v>
      </c>
      <c r="K2483" s="11">
        <v>4.7430000000000003</v>
      </c>
      <c r="L2483" s="11">
        <v>3.351</v>
      </c>
      <c r="M2483" s="11">
        <v>2.3109999999999999</v>
      </c>
      <c r="N2483" s="11">
        <v>3.4830000000000001</v>
      </c>
      <c r="O2483" s="11">
        <v>3.3929999999999998</v>
      </c>
      <c r="P2483" s="11">
        <v>2.8319999999999999</v>
      </c>
      <c r="Q2483" s="11">
        <v>1.87</v>
      </c>
      <c r="R2483" s="11">
        <v>1.7230000000000001</v>
      </c>
      <c r="S2483" s="11">
        <v>1.4850000000000001</v>
      </c>
      <c r="T2483" s="11">
        <v>1.2609999999999999</v>
      </c>
      <c r="U2483" s="11">
        <v>1.0269999999999999</v>
      </c>
      <c r="V2483" s="11">
        <v>0.68799999999999994</v>
      </c>
      <c r="W2483" s="11">
        <v>0.44700000000000001</v>
      </c>
      <c r="X2483" s="11">
        <v>0.247</v>
      </c>
      <c r="Y2483" s="11">
        <v>0.153</v>
      </c>
      <c r="Z2483" s="11">
        <v>5.2999999999999999E-2</v>
      </c>
      <c r="AA2483" s="11">
        <v>1.2999999999999999E-2</v>
      </c>
      <c r="AB2483" s="11">
        <v>0</v>
      </c>
      <c r="AC2483" s="11">
        <v>0</v>
      </c>
    </row>
    <row r="2484" spans="1:29" ht="11.5">
      <c r="A2484" s="15">
        <v>2467</v>
      </c>
      <c r="B2484" s="13" t="s">
        <v>1059</v>
      </c>
      <c r="C2484" s="14" t="s">
        <v>1232</v>
      </c>
      <c r="D2484" s="12">
        <v>14</v>
      </c>
      <c r="E2484" s="12">
        <v>850</v>
      </c>
      <c r="F2484" s="13" t="s">
        <v>1110</v>
      </c>
      <c r="G2484" s="12">
        <v>915</v>
      </c>
      <c r="H2484" s="12">
        <v>1980</v>
      </c>
      <c r="I2484" s="11">
        <v>5.51</v>
      </c>
      <c r="J2484" s="11">
        <v>5.7489999999999997</v>
      </c>
      <c r="K2484" s="11">
        <v>6.6130000000000004</v>
      </c>
      <c r="L2484" s="11">
        <v>5.468</v>
      </c>
      <c r="M2484" s="11">
        <v>3.0379999999999998</v>
      </c>
      <c r="N2484" s="11">
        <v>2.6949999999999998</v>
      </c>
      <c r="O2484" s="11">
        <v>4.0510000000000002</v>
      </c>
      <c r="P2484" s="11">
        <v>3.3079999999999998</v>
      </c>
      <c r="Q2484" s="11">
        <v>2.7480000000000002</v>
      </c>
      <c r="R2484" s="11">
        <v>1.7949999999999999</v>
      </c>
      <c r="S2484" s="11">
        <v>1.76</v>
      </c>
      <c r="T2484" s="11">
        <v>1.49</v>
      </c>
      <c r="U2484" s="11">
        <v>1.2889999999999999</v>
      </c>
      <c r="V2484" s="11">
        <v>1.0389999999999999</v>
      </c>
      <c r="W2484" s="11">
        <v>0.65100000000000002</v>
      </c>
      <c r="X2484" s="11">
        <v>0.373</v>
      </c>
      <c r="Y2484" s="11">
        <v>0.16900000000000001</v>
      </c>
      <c r="Z2484" s="11">
        <v>6.3E-2</v>
      </c>
      <c r="AA2484" s="11">
        <v>1.4E-2</v>
      </c>
      <c r="AB2484" s="11">
        <v>2E-3</v>
      </c>
      <c r="AC2484" s="11">
        <v>0</v>
      </c>
    </row>
    <row r="2485" spans="1:29" ht="11.5">
      <c r="A2485" s="15">
        <v>2468</v>
      </c>
      <c r="B2485" s="13" t="s">
        <v>1059</v>
      </c>
      <c r="C2485" s="14" t="s">
        <v>1232</v>
      </c>
      <c r="D2485" s="12">
        <v>14</v>
      </c>
      <c r="E2485" s="12">
        <v>850</v>
      </c>
      <c r="F2485" s="13" t="s">
        <v>1110</v>
      </c>
      <c r="G2485" s="12">
        <v>915</v>
      </c>
      <c r="H2485" s="12">
        <v>1985</v>
      </c>
      <c r="I2485" s="11">
        <v>7.3010000000000002</v>
      </c>
      <c r="J2485" s="11">
        <v>5.0739999999999998</v>
      </c>
      <c r="K2485" s="11">
        <v>5.5730000000000004</v>
      </c>
      <c r="L2485" s="11">
        <v>5.2370000000000001</v>
      </c>
      <c r="M2485" s="11">
        <v>4.0739999999999998</v>
      </c>
      <c r="N2485" s="11">
        <v>3.0750000000000002</v>
      </c>
      <c r="O2485" s="11">
        <v>3.14</v>
      </c>
      <c r="P2485" s="11">
        <v>3.9889999999999999</v>
      </c>
      <c r="Q2485" s="11">
        <v>3.2589999999999999</v>
      </c>
      <c r="R2485" s="11">
        <v>2.7890000000000001</v>
      </c>
      <c r="S2485" s="11">
        <v>1.8560000000000001</v>
      </c>
      <c r="T2485" s="11">
        <v>1.802</v>
      </c>
      <c r="U2485" s="11">
        <v>1.4019999999999999</v>
      </c>
      <c r="V2485" s="11">
        <v>1.1519999999999999</v>
      </c>
      <c r="W2485" s="11">
        <v>0.84599999999999997</v>
      </c>
      <c r="X2485" s="11">
        <v>0.436</v>
      </c>
      <c r="Y2485" s="11">
        <v>0.219</v>
      </c>
      <c r="Z2485" s="11">
        <v>7.0999999999999994E-2</v>
      </c>
      <c r="AA2485" s="11">
        <v>1.4999999999999999E-2</v>
      </c>
      <c r="AB2485" s="11">
        <v>2E-3</v>
      </c>
      <c r="AC2485" s="11">
        <v>0</v>
      </c>
    </row>
    <row r="2486" spans="1:29" ht="11.5">
      <c r="A2486" s="15">
        <v>2469</v>
      </c>
      <c r="B2486" s="13" t="s">
        <v>1059</v>
      </c>
      <c r="C2486" s="14" t="s">
        <v>1232</v>
      </c>
      <c r="D2486" s="12">
        <v>14</v>
      </c>
      <c r="E2486" s="12">
        <v>850</v>
      </c>
      <c r="F2486" s="13" t="s">
        <v>1110</v>
      </c>
      <c r="G2486" s="12">
        <v>915</v>
      </c>
      <c r="H2486" s="12">
        <v>1990</v>
      </c>
      <c r="I2486" s="11">
        <v>4.8159999999999998</v>
      </c>
      <c r="J2486" s="11">
        <v>5.12</v>
      </c>
      <c r="K2486" s="11">
        <v>5.1509999999999998</v>
      </c>
      <c r="L2486" s="11">
        <v>5.0049999999999999</v>
      </c>
      <c r="M2486" s="11">
        <v>3.52</v>
      </c>
      <c r="N2486" s="11">
        <v>3.4870000000000001</v>
      </c>
      <c r="O2486" s="11">
        <v>3.4620000000000002</v>
      </c>
      <c r="P2486" s="11">
        <v>3.1</v>
      </c>
      <c r="Q2486" s="11">
        <v>3.7410000000000001</v>
      </c>
      <c r="R2486" s="11">
        <v>3.5830000000000002</v>
      </c>
      <c r="S2486" s="11">
        <v>2.8090000000000002</v>
      </c>
      <c r="T2486" s="11">
        <v>1.89</v>
      </c>
      <c r="U2486" s="11">
        <v>1.798</v>
      </c>
      <c r="V2486" s="11">
        <v>1.27</v>
      </c>
      <c r="W2486" s="11">
        <v>0.96499999999999997</v>
      </c>
      <c r="X2486" s="11">
        <v>0.61599999999999999</v>
      </c>
      <c r="Y2486" s="11">
        <v>0.214</v>
      </c>
      <c r="Z2486" s="11">
        <v>9.4E-2</v>
      </c>
      <c r="AA2486" s="11">
        <v>1.7999999999999999E-2</v>
      </c>
      <c r="AB2486" s="11">
        <v>2E-3</v>
      </c>
      <c r="AC2486" s="11">
        <v>0</v>
      </c>
    </row>
    <row r="2487" spans="1:29" ht="11.5">
      <c r="A2487" s="15">
        <v>2470</v>
      </c>
      <c r="B2487" s="13" t="s">
        <v>1059</v>
      </c>
      <c r="C2487" s="14" t="s">
        <v>1232</v>
      </c>
      <c r="D2487" s="12">
        <v>14</v>
      </c>
      <c r="E2487" s="12">
        <v>850</v>
      </c>
      <c r="F2487" s="13" t="s">
        <v>1110</v>
      </c>
      <c r="G2487" s="12">
        <v>915</v>
      </c>
      <c r="H2487" s="12">
        <v>1995</v>
      </c>
      <c r="I2487" s="11">
        <v>5.8739999999999997</v>
      </c>
      <c r="J2487" s="11">
        <v>4.2530000000000001</v>
      </c>
      <c r="K2487" s="11">
        <v>4.5919999999999996</v>
      </c>
      <c r="L2487" s="11">
        <v>4.0359999999999996</v>
      </c>
      <c r="M2487" s="11">
        <v>3.7149999999999999</v>
      </c>
      <c r="N2487" s="11">
        <v>3.2080000000000002</v>
      </c>
      <c r="O2487" s="11">
        <v>3.7469999999999999</v>
      </c>
      <c r="P2487" s="11">
        <v>3.6110000000000002</v>
      </c>
      <c r="Q2487" s="11">
        <v>3.2360000000000002</v>
      </c>
      <c r="R2487" s="11">
        <v>3.835</v>
      </c>
      <c r="S2487" s="11">
        <v>3.573</v>
      </c>
      <c r="T2487" s="11">
        <v>2.6669999999999998</v>
      </c>
      <c r="U2487" s="11">
        <v>1.788</v>
      </c>
      <c r="V2487" s="11">
        <v>1.611</v>
      </c>
      <c r="W2487" s="11">
        <v>1.02</v>
      </c>
      <c r="X2487" s="11">
        <v>0.70899999999999996</v>
      </c>
      <c r="Y2487" s="11">
        <v>0.41299999999999998</v>
      </c>
      <c r="Z2487" s="11">
        <v>9.6000000000000002E-2</v>
      </c>
      <c r="AA2487" s="11">
        <v>2.5999999999999999E-2</v>
      </c>
      <c r="AB2487" s="11">
        <v>3.0000000000000001E-3</v>
      </c>
      <c r="AC2487" s="11">
        <v>0</v>
      </c>
    </row>
    <row r="2488" spans="1:29" ht="11.5">
      <c r="A2488" s="15">
        <v>2471</v>
      </c>
      <c r="B2488" s="13" t="s">
        <v>1059</v>
      </c>
      <c r="C2488" s="14" t="s">
        <v>1232</v>
      </c>
      <c r="D2488" s="12">
        <v>14</v>
      </c>
      <c r="E2488" s="12">
        <v>850</v>
      </c>
      <c r="F2488" s="13" t="s">
        <v>1110</v>
      </c>
      <c r="G2488" s="12">
        <v>915</v>
      </c>
      <c r="H2488" s="12">
        <v>2000</v>
      </c>
      <c r="I2488" s="11">
        <v>4.3550000000000004</v>
      </c>
      <c r="J2488" s="11">
        <v>5.0369999999999999</v>
      </c>
      <c r="K2488" s="11">
        <v>4.7789999999999999</v>
      </c>
      <c r="L2488" s="11">
        <v>4.2679999999999998</v>
      </c>
      <c r="M2488" s="11">
        <v>2.766</v>
      </c>
      <c r="N2488" s="11">
        <v>2.8519999999999999</v>
      </c>
      <c r="O2488" s="11">
        <v>3.3479999999999999</v>
      </c>
      <c r="P2488" s="11">
        <v>3.6509999999999998</v>
      </c>
      <c r="Q2488" s="11">
        <v>3.6949999999999998</v>
      </c>
      <c r="R2488" s="11">
        <v>3.4089999999999998</v>
      </c>
      <c r="S2488" s="11">
        <v>3.8660000000000001</v>
      </c>
      <c r="T2488" s="11">
        <v>3.4710000000000001</v>
      </c>
      <c r="U2488" s="11">
        <v>2.4750000000000001</v>
      </c>
      <c r="V2488" s="11">
        <v>1.724</v>
      </c>
      <c r="W2488" s="11">
        <v>1.29</v>
      </c>
      <c r="X2488" s="11">
        <v>0.77</v>
      </c>
      <c r="Y2488" s="11">
        <v>0.52200000000000002</v>
      </c>
      <c r="Z2488" s="11">
        <v>0.191</v>
      </c>
      <c r="AA2488" s="11">
        <v>2.8000000000000001E-2</v>
      </c>
      <c r="AB2488" s="11">
        <v>4.0000000000000001E-3</v>
      </c>
      <c r="AC2488" s="11">
        <v>0</v>
      </c>
    </row>
    <row r="2489" spans="1:29" ht="11.5">
      <c r="A2489" s="15">
        <v>2472</v>
      </c>
      <c r="B2489" s="13" t="s">
        <v>1059</v>
      </c>
      <c r="C2489" s="14" t="s">
        <v>1232</v>
      </c>
      <c r="D2489" s="12">
        <v>14</v>
      </c>
      <c r="E2489" s="12">
        <v>850</v>
      </c>
      <c r="F2489" s="13" t="s">
        <v>1110</v>
      </c>
      <c r="G2489" s="12">
        <v>915</v>
      </c>
      <c r="H2489" s="12">
        <v>2005</v>
      </c>
      <c r="I2489" s="11">
        <v>3.8260000000000001</v>
      </c>
      <c r="J2489" s="11">
        <v>4.0759999999999996</v>
      </c>
      <c r="K2489" s="11">
        <v>4.4009999999999998</v>
      </c>
      <c r="L2489" s="11">
        <v>3.7269999999999999</v>
      </c>
      <c r="M2489" s="11">
        <v>3.468</v>
      </c>
      <c r="N2489" s="11">
        <v>2.79</v>
      </c>
      <c r="O2489" s="11">
        <v>2.9740000000000002</v>
      </c>
      <c r="P2489" s="11">
        <v>3.419</v>
      </c>
      <c r="Q2489" s="11">
        <v>3.6640000000000001</v>
      </c>
      <c r="R2489" s="11">
        <v>3.7749999999999999</v>
      </c>
      <c r="S2489" s="11">
        <v>3.395</v>
      </c>
      <c r="T2489" s="11">
        <v>3.7650000000000001</v>
      </c>
      <c r="U2489" s="11">
        <v>3.3079999999999998</v>
      </c>
      <c r="V2489" s="11">
        <v>2.2290000000000001</v>
      </c>
      <c r="W2489" s="11">
        <v>1.4710000000000001</v>
      </c>
      <c r="X2489" s="11">
        <v>0.99199999999999999</v>
      </c>
      <c r="Y2489" s="11">
        <v>0.495</v>
      </c>
      <c r="Z2489" s="11">
        <v>0.248</v>
      </c>
      <c r="AA2489" s="11">
        <v>5.8000000000000003E-2</v>
      </c>
      <c r="AB2489" s="11">
        <v>5.0000000000000001E-3</v>
      </c>
      <c r="AC2489" s="11">
        <v>0</v>
      </c>
    </row>
    <row r="2490" spans="1:29" ht="11.5">
      <c r="A2490" s="15">
        <v>2473</v>
      </c>
      <c r="B2490" s="13" t="s">
        <v>1059</v>
      </c>
      <c r="C2490" s="14" t="s">
        <v>1232</v>
      </c>
      <c r="D2490" s="12">
        <v>14</v>
      </c>
      <c r="E2490" s="12">
        <v>850</v>
      </c>
      <c r="F2490" s="13" t="s">
        <v>1110</v>
      </c>
      <c r="G2490" s="12">
        <v>915</v>
      </c>
      <c r="H2490" s="12">
        <v>2010</v>
      </c>
      <c r="I2490" s="11">
        <v>3.6920000000000002</v>
      </c>
      <c r="J2490" s="11">
        <v>3.681</v>
      </c>
      <c r="K2490" s="11">
        <v>3.8279999999999998</v>
      </c>
      <c r="L2490" s="11">
        <v>3.7789999999999999</v>
      </c>
      <c r="M2490" s="11">
        <v>2.6840000000000002</v>
      </c>
      <c r="N2490" s="11">
        <v>2.653</v>
      </c>
      <c r="O2490" s="11">
        <v>2.819</v>
      </c>
      <c r="P2490" s="11">
        <v>3.129</v>
      </c>
      <c r="Q2490" s="11">
        <v>3.508</v>
      </c>
      <c r="R2490" s="11">
        <v>3.6789999999999998</v>
      </c>
      <c r="S2490" s="11">
        <v>3.8250000000000002</v>
      </c>
      <c r="T2490" s="11">
        <v>3.3439999999999999</v>
      </c>
      <c r="U2490" s="11">
        <v>3.51</v>
      </c>
      <c r="V2490" s="11">
        <v>2.9169999999999998</v>
      </c>
      <c r="W2490" s="11">
        <v>1.766</v>
      </c>
      <c r="X2490" s="11">
        <v>1.0509999999999999</v>
      </c>
      <c r="Y2490" s="11">
        <v>0.57199999999999995</v>
      </c>
      <c r="Z2490" s="11">
        <v>0.24299999999999999</v>
      </c>
      <c r="AA2490" s="11">
        <v>7.8E-2</v>
      </c>
      <c r="AB2490" s="11">
        <v>8.9999999999999993E-3</v>
      </c>
      <c r="AC2490" s="11">
        <v>0</v>
      </c>
    </row>
    <row r="2491" spans="1:29" ht="11.5">
      <c r="A2491" s="15">
        <v>2474</v>
      </c>
      <c r="B2491" s="13" t="s">
        <v>1059</v>
      </c>
      <c r="C2491" s="14" t="s">
        <v>1232</v>
      </c>
      <c r="D2491" s="12">
        <v>14</v>
      </c>
      <c r="E2491" s="12">
        <v>850</v>
      </c>
      <c r="F2491" s="13" t="s">
        <v>1110</v>
      </c>
      <c r="G2491" s="12">
        <v>915</v>
      </c>
      <c r="H2491" s="12">
        <v>2015</v>
      </c>
      <c r="I2491" s="11">
        <v>3.585</v>
      </c>
      <c r="J2491" s="11">
        <v>3.625</v>
      </c>
      <c r="K2491" s="11">
        <v>3.633</v>
      </c>
      <c r="L2491" s="11">
        <v>3.589</v>
      </c>
      <c r="M2491" s="11">
        <v>3.3439999999999999</v>
      </c>
      <c r="N2491" s="11">
        <v>2.27</v>
      </c>
      <c r="O2491" s="11">
        <v>2.339</v>
      </c>
      <c r="P2491" s="11">
        <v>2.5979999999999999</v>
      </c>
      <c r="Q2491" s="11">
        <v>2.972</v>
      </c>
      <c r="R2491" s="11">
        <v>3.3849999999999998</v>
      </c>
      <c r="S2491" s="11">
        <v>3.5609999999999999</v>
      </c>
      <c r="T2491" s="11">
        <v>3.6829999999999998</v>
      </c>
      <c r="U2491" s="11">
        <v>3.165</v>
      </c>
      <c r="V2491" s="11">
        <v>3.2280000000000002</v>
      </c>
      <c r="W2491" s="11">
        <v>2.5390000000000001</v>
      </c>
      <c r="X2491" s="11">
        <v>1.399</v>
      </c>
      <c r="Y2491" s="11">
        <v>0.70499999999999996</v>
      </c>
      <c r="Z2491" s="11">
        <v>0.29399999999999998</v>
      </c>
      <c r="AA2491" s="11">
        <v>8.2000000000000003E-2</v>
      </c>
      <c r="AB2491" s="11">
        <v>1.4999999999999999E-2</v>
      </c>
      <c r="AC2491" s="11">
        <v>1E-3</v>
      </c>
    </row>
    <row r="2492" spans="1:29" ht="11.5">
      <c r="A2492" s="15">
        <v>2475</v>
      </c>
      <c r="B2492" s="13" t="s">
        <v>1059</v>
      </c>
      <c r="C2492" s="14" t="s">
        <v>1232</v>
      </c>
      <c r="D2492" s="12">
        <v>14</v>
      </c>
      <c r="E2492" s="12">
        <v>850</v>
      </c>
      <c r="F2492" s="13" t="s">
        <v>1110</v>
      </c>
      <c r="G2492" s="12">
        <v>915</v>
      </c>
      <c r="H2492" s="12">
        <v>2020</v>
      </c>
      <c r="I2492" s="11">
        <v>3.073</v>
      </c>
      <c r="J2492" s="11">
        <v>3.552</v>
      </c>
      <c r="K2492" s="11">
        <v>3.6</v>
      </c>
      <c r="L2492" s="11">
        <v>3.5110000000000001</v>
      </c>
      <c r="M2492" s="11">
        <v>3.3690000000000002</v>
      </c>
      <c r="N2492" s="11">
        <v>3.1339999999999999</v>
      </c>
      <c r="O2492" s="11">
        <v>2.1120000000000001</v>
      </c>
      <c r="P2492" s="11">
        <v>2.2250000000000001</v>
      </c>
      <c r="Q2492" s="11">
        <v>2.516</v>
      </c>
      <c r="R2492" s="11">
        <v>2.9020000000000001</v>
      </c>
      <c r="S2492" s="11">
        <v>3.3079999999999998</v>
      </c>
      <c r="T2492" s="11">
        <v>3.4580000000000002</v>
      </c>
      <c r="U2492" s="11">
        <v>3.52</v>
      </c>
      <c r="V2492" s="11">
        <v>2.9409999999999998</v>
      </c>
      <c r="W2492" s="11">
        <v>2.8490000000000002</v>
      </c>
      <c r="X2492" s="11">
        <v>2.0550000000000002</v>
      </c>
      <c r="Y2492" s="11">
        <v>0.97199999999999998</v>
      </c>
      <c r="Z2492" s="11">
        <v>0.38100000000000001</v>
      </c>
      <c r="AA2492" s="11">
        <v>0.106</v>
      </c>
      <c r="AB2492" s="11">
        <v>1.4999999999999999E-2</v>
      </c>
      <c r="AC2492" s="11">
        <v>2E-3</v>
      </c>
    </row>
    <row r="2493" spans="1:29" ht="11.5">
      <c r="A2493" s="26">
        <v>2476</v>
      </c>
      <c r="B2493" s="24" t="s">
        <v>1059</v>
      </c>
      <c r="C2493" s="32" t="s">
        <v>1233</v>
      </c>
      <c r="D2493" s="23"/>
      <c r="E2493" s="23">
        <v>916</v>
      </c>
      <c r="F2493" s="24" t="s">
        <v>1109</v>
      </c>
      <c r="G2493" s="23">
        <v>1830</v>
      </c>
      <c r="H2493" s="23">
        <v>1950</v>
      </c>
      <c r="I2493" s="22">
        <v>3344.7089999999998</v>
      </c>
      <c r="J2493" s="22">
        <v>2687.3829999999998</v>
      </c>
      <c r="K2493" s="22">
        <v>2219.3270000000002</v>
      </c>
      <c r="L2493" s="22">
        <v>1932.915</v>
      </c>
      <c r="M2493" s="22">
        <v>1670.971</v>
      </c>
      <c r="N2493" s="22">
        <v>1409.846</v>
      </c>
      <c r="O2493" s="22">
        <v>1089.443</v>
      </c>
      <c r="P2493" s="22">
        <v>991.11800000000005</v>
      </c>
      <c r="Q2493" s="22">
        <v>834.68200000000002</v>
      </c>
      <c r="R2493" s="22">
        <v>748.59500000000003</v>
      </c>
      <c r="S2493" s="22">
        <v>609.63499999999999</v>
      </c>
      <c r="T2493" s="22">
        <v>462.63400000000001</v>
      </c>
      <c r="U2493" s="22">
        <v>353.41</v>
      </c>
      <c r="V2493" s="22">
        <v>255.16200000000001</v>
      </c>
      <c r="W2493" s="22">
        <v>173.834</v>
      </c>
      <c r="X2493" s="22">
        <v>88.006</v>
      </c>
      <c r="Y2493" s="22">
        <v>56.3</v>
      </c>
      <c r="Z2493" s="22">
        <v>26.109000000000002</v>
      </c>
      <c r="AA2493" s="22">
        <v>9.1839999999999993</v>
      </c>
      <c r="AB2493" s="22">
        <v>2.58</v>
      </c>
      <c r="AC2493" s="22">
        <v>0.64</v>
      </c>
    </row>
    <row r="2494" spans="1:29" ht="11.5">
      <c r="A2494" s="26">
        <v>2477</v>
      </c>
      <c r="B2494" s="24" t="s">
        <v>1059</v>
      </c>
      <c r="C2494" s="32" t="s">
        <v>1233</v>
      </c>
      <c r="D2494" s="23"/>
      <c r="E2494" s="23">
        <v>916</v>
      </c>
      <c r="F2494" s="24" t="s">
        <v>1109</v>
      </c>
      <c r="G2494" s="23">
        <v>1830</v>
      </c>
      <c r="H2494" s="23">
        <v>1955</v>
      </c>
      <c r="I2494" s="22">
        <v>4167.3590000000004</v>
      </c>
      <c r="J2494" s="22">
        <v>3121.3879999999999</v>
      </c>
      <c r="K2494" s="22">
        <v>2612.2649999999999</v>
      </c>
      <c r="L2494" s="22">
        <v>2145.9580000000001</v>
      </c>
      <c r="M2494" s="22">
        <v>1846.87</v>
      </c>
      <c r="N2494" s="22">
        <v>1592.7550000000001</v>
      </c>
      <c r="O2494" s="22">
        <v>1345.8589999999999</v>
      </c>
      <c r="P2494" s="22">
        <v>1040.875</v>
      </c>
      <c r="Q2494" s="22">
        <v>940.68499999999995</v>
      </c>
      <c r="R2494" s="22">
        <v>783.53499999999997</v>
      </c>
      <c r="S2494" s="22">
        <v>691.73500000000001</v>
      </c>
      <c r="T2494" s="22">
        <v>549.58000000000004</v>
      </c>
      <c r="U2494" s="22">
        <v>401.43200000000002</v>
      </c>
      <c r="V2494" s="22">
        <v>289.11700000000002</v>
      </c>
      <c r="W2494" s="22">
        <v>191.77699999999999</v>
      </c>
      <c r="X2494" s="22">
        <v>115.82299999999999</v>
      </c>
      <c r="Y2494" s="22">
        <v>45.713999999999999</v>
      </c>
      <c r="Z2494" s="22">
        <v>20.001999999999999</v>
      </c>
      <c r="AA2494" s="22">
        <v>6.1</v>
      </c>
      <c r="AB2494" s="22">
        <v>1.361</v>
      </c>
      <c r="AC2494" s="22">
        <v>0.28699999999999998</v>
      </c>
    </row>
    <row r="2495" spans="1:29" ht="11.5">
      <c r="A2495" s="26">
        <v>2478</v>
      </c>
      <c r="B2495" s="24" t="s">
        <v>1059</v>
      </c>
      <c r="C2495" s="32" t="s">
        <v>1233</v>
      </c>
      <c r="D2495" s="23"/>
      <c r="E2495" s="23">
        <v>916</v>
      </c>
      <c r="F2495" s="24" t="s">
        <v>1109</v>
      </c>
      <c r="G2495" s="23">
        <v>1830</v>
      </c>
      <c r="H2495" s="23">
        <v>1960</v>
      </c>
      <c r="I2495" s="22">
        <v>4845.5429999999997</v>
      </c>
      <c r="J2495" s="22">
        <v>3939.2060000000001</v>
      </c>
      <c r="K2495" s="22">
        <v>3049.4769999999999</v>
      </c>
      <c r="L2495" s="22">
        <v>2537.6019999999999</v>
      </c>
      <c r="M2495" s="22">
        <v>2057.723</v>
      </c>
      <c r="N2495" s="22">
        <v>1768.386</v>
      </c>
      <c r="O2495" s="22">
        <v>1528.3979999999999</v>
      </c>
      <c r="P2495" s="22">
        <v>1293.9269999999999</v>
      </c>
      <c r="Q2495" s="22">
        <v>994.81299999999999</v>
      </c>
      <c r="R2495" s="22">
        <v>890.91899999999998</v>
      </c>
      <c r="S2495" s="22">
        <v>731.75099999999998</v>
      </c>
      <c r="T2495" s="22">
        <v>632.25800000000004</v>
      </c>
      <c r="U2495" s="22">
        <v>485.59300000000002</v>
      </c>
      <c r="V2495" s="22">
        <v>337.21199999999999</v>
      </c>
      <c r="W2495" s="22">
        <v>225.56100000000001</v>
      </c>
      <c r="X2495" s="22">
        <v>134.74600000000001</v>
      </c>
      <c r="Y2495" s="22">
        <v>67.287000000000006</v>
      </c>
      <c r="Z2495" s="22">
        <v>19.658000000000001</v>
      </c>
      <c r="AA2495" s="22">
        <v>6.3029999999999999</v>
      </c>
      <c r="AB2495" s="22">
        <v>1.3540000000000001</v>
      </c>
      <c r="AC2495" s="22">
        <v>0.23899999999999999</v>
      </c>
    </row>
    <row r="2496" spans="1:29" ht="11.5">
      <c r="A2496" s="26">
        <v>2479</v>
      </c>
      <c r="B2496" s="24" t="s">
        <v>1059</v>
      </c>
      <c r="C2496" s="32" t="s">
        <v>1233</v>
      </c>
      <c r="D2496" s="23"/>
      <c r="E2496" s="23">
        <v>916</v>
      </c>
      <c r="F2496" s="24" t="s">
        <v>1109</v>
      </c>
      <c r="G2496" s="23">
        <v>1830</v>
      </c>
      <c r="H2496" s="23">
        <v>1965</v>
      </c>
      <c r="I2496" s="22">
        <v>5561.5630000000001</v>
      </c>
      <c r="J2496" s="22">
        <v>4621.6610000000001</v>
      </c>
      <c r="K2496" s="22">
        <v>3855.1990000000001</v>
      </c>
      <c r="L2496" s="22">
        <v>2962.12</v>
      </c>
      <c r="M2496" s="22">
        <v>2433.91</v>
      </c>
      <c r="N2496" s="22">
        <v>1971.6859999999999</v>
      </c>
      <c r="O2496" s="22">
        <v>1700.2449999999999</v>
      </c>
      <c r="P2496" s="22">
        <v>1474.4349999999999</v>
      </c>
      <c r="Q2496" s="22">
        <v>1241.711</v>
      </c>
      <c r="R2496" s="22">
        <v>946.33900000000006</v>
      </c>
      <c r="S2496" s="22">
        <v>836.84299999999996</v>
      </c>
      <c r="T2496" s="22">
        <v>673.66899999999998</v>
      </c>
      <c r="U2496" s="22">
        <v>564.13400000000001</v>
      </c>
      <c r="V2496" s="22">
        <v>413.61399999999998</v>
      </c>
      <c r="W2496" s="22">
        <v>268.62400000000002</v>
      </c>
      <c r="X2496" s="22">
        <v>162.82900000000001</v>
      </c>
      <c r="Y2496" s="22">
        <v>82.266000000000005</v>
      </c>
      <c r="Z2496" s="22">
        <v>32.054000000000002</v>
      </c>
      <c r="AA2496" s="22">
        <v>6.968</v>
      </c>
      <c r="AB2496" s="22">
        <v>1.6659999999999999</v>
      </c>
      <c r="AC2496" s="22">
        <v>0.28899999999999998</v>
      </c>
    </row>
    <row r="2497" spans="1:29" ht="11.5">
      <c r="A2497" s="26">
        <v>2480</v>
      </c>
      <c r="B2497" s="24" t="s">
        <v>1059</v>
      </c>
      <c r="C2497" s="32" t="s">
        <v>1233</v>
      </c>
      <c r="D2497" s="23"/>
      <c r="E2497" s="23">
        <v>916</v>
      </c>
      <c r="F2497" s="24" t="s">
        <v>1109</v>
      </c>
      <c r="G2497" s="23">
        <v>1830</v>
      </c>
      <c r="H2497" s="23">
        <v>1970</v>
      </c>
      <c r="I2497" s="22">
        <v>6421.8329999999996</v>
      </c>
      <c r="J2497" s="22">
        <v>5333.3890000000001</v>
      </c>
      <c r="K2497" s="22">
        <v>4516.3789999999999</v>
      </c>
      <c r="L2497" s="22">
        <v>3733.2739999999999</v>
      </c>
      <c r="M2497" s="22">
        <v>2819.7379999999998</v>
      </c>
      <c r="N2497" s="22">
        <v>2317.2510000000002</v>
      </c>
      <c r="O2497" s="22">
        <v>1888.2239999999999</v>
      </c>
      <c r="P2497" s="22">
        <v>1642.655</v>
      </c>
      <c r="Q2497" s="22">
        <v>1419.1030000000001</v>
      </c>
      <c r="R2497" s="22">
        <v>1184.788</v>
      </c>
      <c r="S2497" s="22">
        <v>890.65499999999997</v>
      </c>
      <c r="T2497" s="22">
        <v>772.04899999999998</v>
      </c>
      <c r="U2497" s="22">
        <v>602.673</v>
      </c>
      <c r="V2497" s="22">
        <v>482.50599999999997</v>
      </c>
      <c r="W2497" s="22">
        <v>331.39499999999998</v>
      </c>
      <c r="X2497" s="22">
        <v>195.798</v>
      </c>
      <c r="Y2497" s="22">
        <v>100.557</v>
      </c>
      <c r="Z2497" s="22">
        <v>39.787999999999997</v>
      </c>
      <c r="AA2497" s="22">
        <v>11.762</v>
      </c>
      <c r="AB2497" s="22">
        <v>1.8580000000000001</v>
      </c>
      <c r="AC2497" s="22">
        <v>0.36099999999999999</v>
      </c>
    </row>
    <row r="2498" spans="1:29" ht="11.5">
      <c r="A2498" s="26">
        <v>2481</v>
      </c>
      <c r="B2498" s="24" t="s">
        <v>1059</v>
      </c>
      <c r="C2498" s="32" t="s">
        <v>1233</v>
      </c>
      <c r="D2498" s="23"/>
      <c r="E2498" s="23">
        <v>916</v>
      </c>
      <c r="F2498" s="24" t="s">
        <v>1109</v>
      </c>
      <c r="G2498" s="23">
        <v>1830</v>
      </c>
      <c r="H2498" s="23">
        <v>1975</v>
      </c>
      <c r="I2498" s="22">
        <v>7202.9639999999999</v>
      </c>
      <c r="J2498" s="22">
        <v>6189.6589999999997</v>
      </c>
      <c r="K2498" s="22">
        <v>5191.2879999999996</v>
      </c>
      <c r="L2498" s="22">
        <v>4341.8919999999998</v>
      </c>
      <c r="M2498" s="22">
        <v>3522.134</v>
      </c>
      <c r="N2498" s="22">
        <v>2653.6509999999998</v>
      </c>
      <c r="O2498" s="22">
        <v>2203.279</v>
      </c>
      <c r="P2498" s="22">
        <v>1820.739</v>
      </c>
      <c r="Q2498" s="22">
        <v>1582.057</v>
      </c>
      <c r="R2498" s="22">
        <v>1356.9829999999999</v>
      </c>
      <c r="S2498" s="22">
        <v>1118.2460000000001</v>
      </c>
      <c r="T2498" s="22">
        <v>823.94</v>
      </c>
      <c r="U2498" s="22">
        <v>693.25599999999997</v>
      </c>
      <c r="V2498" s="22">
        <v>518.08199999999999</v>
      </c>
      <c r="W2498" s="22">
        <v>389.536</v>
      </c>
      <c r="X2498" s="22">
        <v>244.39699999999999</v>
      </c>
      <c r="Y2498" s="22">
        <v>123.111</v>
      </c>
      <c r="Z2498" s="22">
        <v>49.530999999999999</v>
      </c>
      <c r="AA2498" s="22">
        <v>14.904999999999999</v>
      </c>
      <c r="AB2498" s="22">
        <v>3.2450000000000001</v>
      </c>
      <c r="AC2498" s="22">
        <v>0.41599999999999998</v>
      </c>
    </row>
    <row r="2499" spans="1:29" ht="11.5">
      <c r="A2499" s="26">
        <v>2482</v>
      </c>
      <c r="B2499" s="24" t="s">
        <v>1059</v>
      </c>
      <c r="C2499" s="32" t="s">
        <v>1233</v>
      </c>
      <c r="D2499" s="23"/>
      <c r="E2499" s="23">
        <v>916</v>
      </c>
      <c r="F2499" s="24" t="s">
        <v>1109</v>
      </c>
      <c r="G2499" s="23">
        <v>1830</v>
      </c>
      <c r="H2499" s="23">
        <v>1980</v>
      </c>
      <c r="I2499" s="22">
        <v>7653.1549999999997</v>
      </c>
      <c r="J2499" s="22">
        <v>6986.7969999999996</v>
      </c>
      <c r="K2499" s="22">
        <v>6015.4889999999996</v>
      </c>
      <c r="L2499" s="22">
        <v>4964.8530000000001</v>
      </c>
      <c r="M2499" s="22">
        <v>4057.4650000000001</v>
      </c>
      <c r="N2499" s="22">
        <v>3292.683</v>
      </c>
      <c r="O2499" s="22">
        <v>2502.261</v>
      </c>
      <c r="P2499" s="22">
        <v>2117.4229999999998</v>
      </c>
      <c r="Q2499" s="22">
        <v>1752.1379999999999</v>
      </c>
      <c r="R2499" s="22">
        <v>1513.8240000000001</v>
      </c>
      <c r="S2499" s="22">
        <v>1283.0050000000001</v>
      </c>
      <c r="T2499" s="22">
        <v>1037.4269999999999</v>
      </c>
      <c r="U2499" s="22">
        <v>743.00800000000004</v>
      </c>
      <c r="V2499" s="22">
        <v>599.84100000000001</v>
      </c>
      <c r="W2499" s="22">
        <v>422.21199999999999</v>
      </c>
      <c r="X2499" s="22">
        <v>291.62700000000001</v>
      </c>
      <c r="Y2499" s="22">
        <v>157.221</v>
      </c>
      <c r="Z2499" s="22">
        <v>62.343000000000004</v>
      </c>
      <c r="AA2499" s="22">
        <v>19.062999999999999</v>
      </c>
      <c r="AB2499" s="22">
        <v>4.2389999999999999</v>
      </c>
      <c r="AC2499" s="22">
        <v>0.71099999999999997</v>
      </c>
    </row>
    <row r="2500" spans="1:29" ht="11.5">
      <c r="A2500" s="26">
        <v>2483</v>
      </c>
      <c r="B2500" s="24" t="s">
        <v>1059</v>
      </c>
      <c r="C2500" s="32" t="s">
        <v>1233</v>
      </c>
      <c r="D2500" s="23"/>
      <c r="E2500" s="23">
        <v>916</v>
      </c>
      <c r="F2500" s="24" t="s">
        <v>1109</v>
      </c>
      <c r="G2500" s="23">
        <v>1830</v>
      </c>
      <c r="H2500" s="23">
        <v>1985</v>
      </c>
      <c r="I2500" s="22">
        <v>7887.3720000000003</v>
      </c>
      <c r="J2500" s="22">
        <v>7444.9669999999996</v>
      </c>
      <c r="K2500" s="22">
        <v>6706.223</v>
      </c>
      <c r="L2500" s="22">
        <v>5671.2830000000004</v>
      </c>
      <c r="M2500" s="22">
        <v>4653.1360000000004</v>
      </c>
      <c r="N2500" s="22">
        <v>3807.3910000000001</v>
      </c>
      <c r="O2500" s="22">
        <v>3105.0520000000001</v>
      </c>
      <c r="P2500" s="22">
        <v>2404.5100000000002</v>
      </c>
      <c r="Q2500" s="22">
        <v>2039.924</v>
      </c>
      <c r="R2500" s="22">
        <v>1679.7070000000001</v>
      </c>
      <c r="S2500" s="22">
        <v>1435.644</v>
      </c>
      <c r="T2500" s="22">
        <v>1196.075</v>
      </c>
      <c r="U2500" s="22">
        <v>941.71500000000003</v>
      </c>
      <c r="V2500" s="22">
        <v>648.44399999999996</v>
      </c>
      <c r="W2500" s="22">
        <v>494.73</v>
      </c>
      <c r="X2500" s="22">
        <v>320.54300000000001</v>
      </c>
      <c r="Y2500" s="22">
        <v>191.16800000000001</v>
      </c>
      <c r="Z2500" s="22">
        <v>81.540000000000006</v>
      </c>
      <c r="AA2500" s="22">
        <v>24.68</v>
      </c>
      <c r="AB2500" s="22">
        <v>5.56</v>
      </c>
      <c r="AC2500" s="22">
        <v>0.98399999999999999</v>
      </c>
    </row>
    <row r="2501" spans="1:29" ht="11.5">
      <c r="A2501" s="26">
        <v>2484</v>
      </c>
      <c r="B2501" s="24" t="s">
        <v>1059</v>
      </c>
      <c r="C2501" s="32" t="s">
        <v>1233</v>
      </c>
      <c r="D2501" s="23"/>
      <c r="E2501" s="23">
        <v>916</v>
      </c>
      <c r="F2501" s="24" t="s">
        <v>1109</v>
      </c>
      <c r="G2501" s="23">
        <v>1830</v>
      </c>
      <c r="H2501" s="23">
        <v>1990</v>
      </c>
      <c r="I2501" s="22">
        <v>8233.7559999999994</v>
      </c>
      <c r="J2501" s="22">
        <v>7680.6989999999996</v>
      </c>
      <c r="K2501" s="22">
        <v>7205.8649999999998</v>
      </c>
      <c r="L2501" s="22">
        <v>6380.009</v>
      </c>
      <c r="M2501" s="22">
        <v>5273.2259999999997</v>
      </c>
      <c r="N2501" s="22">
        <v>4343.0370000000003</v>
      </c>
      <c r="O2501" s="22">
        <v>3602.99</v>
      </c>
      <c r="P2501" s="22">
        <v>2998.761</v>
      </c>
      <c r="Q2501" s="22">
        <v>2325.6170000000002</v>
      </c>
      <c r="R2501" s="22">
        <v>1964.5530000000001</v>
      </c>
      <c r="S2501" s="22">
        <v>1601.395</v>
      </c>
      <c r="T2501" s="22">
        <v>1347.482</v>
      </c>
      <c r="U2501" s="22">
        <v>1094.5329999999999</v>
      </c>
      <c r="V2501" s="22">
        <v>830.20799999999997</v>
      </c>
      <c r="W2501" s="22">
        <v>541.04</v>
      </c>
      <c r="X2501" s="22">
        <v>380.75599999999997</v>
      </c>
      <c r="Y2501" s="22">
        <v>213.77799999999999</v>
      </c>
      <c r="Z2501" s="22">
        <v>101.45</v>
      </c>
      <c r="AA2501" s="22">
        <v>33.148000000000003</v>
      </c>
      <c r="AB2501" s="22">
        <v>7.4059999999999997</v>
      </c>
      <c r="AC2501" s="22">
        <v>1.33</v>
      </c>
    </row>
    <row r="2502" spans="1:29" ht="11.5">
      <c r="A2502" s="26">
        <v>2485</v>
      </c>
      <c r="B2502" s="24" t="s">
        <v>1059</v>
      </c>
      <c r="C2502" s="32" t="s">
        <v>1233</v>
      </c>
      <c r="D2502" s="23"/>
      <c r="E2502" s="23">
        <v>916</v>
      </c>
      <c r="F2502" s="24" t="s">
        <v>1109</v>
      </c>
      <c r="G2502" s="23">
        <v>1830</v>
      </c>
      <c r="H2502" s="23">
        <v>1995</v>
      </c>
      <c r="I2502" s="22">
        <v>8400.3259999999991</v>
      </c>
      <c r="J2502" s="22">
        <v>8069.9520000000002</v>
      </c>
      <c r="K2502" s="22">
        <v>7499.8329999999996</v>
      </c>
      <c r="L2502" s="22">
        <v>6660.9350000000004</v>
      </c>
      <c r="M2502" s="22">
        <v>5716.1030000000001</v>
      </c>
      <c r="N2502" s="22">
        <v>4915.835</v>
      </c>
      <c r="O2502" s="22">
        <v>4223.4129999999996</v>
      </c>
      <c r="P2502" s="22">
        <v>3511.674</v>
      </c>
      <c r="Q2502" s="22">
        <v>2920.288</v>
      </c>
      <c r="R2502" s="22">
        <v>2254.873</v>
      </c>
      <c r="S2502" s="22">
        <v>1887.0519999999999</v>
      </c>
      <c r="T2502" s="22">
        <v>1514.761</v>
      </c>
      <c r="U2502" s="22">
        <v>1244.5260000000001</v>
      </c>
      <c r="V2502" s="22">
        <v>975.58199999999999</v>
      </c>
      <c r="W2502" s="22">
        <v>702.91499999999996</v>
      </c>
      <c r="X2502" s="22">
        <v>423.178</v>
      </c>
      <c r="Y2502" s="22">
        <v>258.97800000000001</v>
      </c>
      <c r="Z2502" s="22">
        <v>115.15</v>
      </c>
      <c r="AA2502" s="22">
        <v>41.573</v>
      </c>
      <c r="AB2502" s="22">
        <v>9.8940000000000001</v>
      </c>
      <c r="AC2502" s="22">
        <v>1.734</v>
      </c>
    </row>
    <row r="2503" spans="1:29" ht="11.5">
      <c r="A2503" s="26">
        <v>2486</v>
      </c>
      <c r="B2503" s="24" t="s">
        <v>1059</v>
      </c>
      <c r="C2503" s="32" t="s">
        <v>1233</v>
      </c>
      <c r="D2503" s="23"/>
      <c r="E2503" s="23">
        <v>916</v>
      </c>
      <c r="F2503" s="24" t="s">
        <v>1109</v>
      </c>
      <c r="G2503" s="23">
        <v>1830</v>
      </c>
      <c r="H2503" s="23">
        <v>2000</v>
      </c>
      <c r="I2503" s="22">
        <v>8463.4150000000009</v>
      </c>
      <c r="J2503" s="22">
        <v>8260.9670000000006</v>
      </c>
      <c r="K2503" s="22">
        <v>7752.2439999999997</v>
      </c>
      <c r="L2503" s="22">
        <v>7084.8149999999996</v>
      </c>
      <c r="M2503" s="22">
        <v>6165.0709999999999</v>
      </c>
      <c r="N2503" s="22">
        <v>5446.4</v>
      </c>
      <c r="O2503" s="22">
        <v>4694.3760000000002</v>
      </c>
      <c r="P2503" s="22">
        <v>4081.43</v>
      </c>
      <c r="Q2503" s="22">
        <v>3414.2719999999999</v>
      </c>
      <c r="R2503" s="22">
        <v>2823.91</v>
      </c>
      <c r="S2503" s="22">
        <v>2158.9079999999999</v>
      </c>
      <c r="T2503" s="22">
        <v>1780.2180000000001</v>
      </c>
      <c r="U2503" s="22">
        <v>1396.605</v>
      </c>
      <c r="V2503" s="22">
        <v>1108.8119999999999</v>
      </c>
      <c r="W2503" s="22">
        <v>825.92100000000005</v>
      </c>
      <c r="X2503" s="22">
        <v>551.14099999999996</v>
      </c>
      <c r="Y2503" s="22">
        <v>295.83199999999999</v>
      </c>
      <c r="Z2503" s="22">
        <v>153.923</v>
      </c>
      <c r="AA2503" s="22">
        <v>54.015000000000001</v>
      </c>
      <c r="AB2503" s="22">
        <v>13.723000000000001</v>
      </c>
      <c r="AC2503" s="22">
        <v>1.9710000000000001</v>
      </c>
    </row>
    <row r="2504" spans="1:29" ht="11.5">
      <c r="A2504" s="26">
        <v>2487</v>
      </c>
      <c r="B2504" s="24" t="s">
        <v>1059</v>
      </c>
      <c r="C2504" s="32" t="s">
        <v>1233</v>
      </c>
      <c r="D2504" s="23"/>
      <c r="E2504" s="23">
        <v>916</v>
      </c>
      <c r="F2504" s="24" t="s">
        <v>1109</v>
      </c>
      <c r="G2504" s="23">
        <v>1830</v>
      </c>
      <c r="H2504" s="23">
        <v>2005</v>
      </c>
      <c r="I2504" s="22">
        <v>8401.634</v>
      </c>
      <c r="J2504" s="22">
        <v>8275.9130000000005</v>
      </c>
      <c r="K2504" s="22">
        <v>8065.1170000000002</v>
      </c>
      <c r="L2504" s="22">
        <v>7242.5839999999998</v>
      </c>
      <c r="M2504" s="22">
        <v>6557.826</v>
      </c>
      <c r="N2504" s="22">
        <v>5825.47</v>
      </c>
      <c r="O2504" s="22">
        <v>5300.1819999999998</v>
      </c>
      <c r="P2504" s="22">
        <v>4577.5379999999996</v>
      </c>
      <c r="Q2504" s="22">
        <v>3977.8319999999999</v>
      </c>
      <c r="R2504" s="22">
        <v>3312.9720000000002</v>
      </c>
      <c r="S2504" s="22">
        <v>2717.6669999999999</v>
      </c>
      <c r="T2504" s="22">
        <v>2050.3870000000002</v>
      </c>
      <c r="U2504" s="22">
        <v>1656.3620000000001</v>
      </c>
      <c r="V2504" s="22">
        <v>1259.8620000000001</v>
      </c>
      <c r="W2504" s="22">
        <v>955.15200000000004</v>
      </c>
      <c r="X2504" s="22">
        <v>662.59699999999998</v>
      </c>
      <c r="Y2504" s="22">
        <v>396.61599999999999</v>
      </c>
      <c r="Z2504" s="22">
        <v>181.61600000000001</v>
      </c>
      <c r="AA2504" s="22">
        <v>75.399000000000001</v>
      </c>
      <c r="AB2504" s="22">
        <v>18.741</v>
      </c>
      <c r="AC2504" s="22">
        <v>2.7970000000000002</v>
      </c>
    </row>
    <row r="2505" spans="1:29" ht="11.5">
      <c r="A2505" s="26">
        <v>2488</v>
      </c>
      <c r="B2505" s="24" t="s">
        <v>1059</v>
      </c>
      <c r="C2505" s="32" t="s">
        <v>1233</v>
      </c>
      <c r="D2505" s="23"/>
      <c r="E2505" s="23">
        <v>916</v>
      </c>
      <c r="F2505" s="24" t="s">
        <v>1109</v>
      </c>
      <c r="G2505" s="23">
        <v>1830</v>
      </c>
      <c r="H2505" s="23">
        <v>2010</v>
      </c>
      <c r="I2505" s="22">
        <v>8290.2039999999997</v>
      </c>
      <c r="J2505" s="22">
        <v>8332.3359999999993</v>
      </c>
      <c r="K2505" s="22">
        <v>8205.482</v>
      </c>
      <c r="L2505" s="22">
        <v>7954.625</v>
      </c>
      <c r="M2505" s="22">
        <v>7019.2790000000005</v>
      </c>
      <c r="N2505" s="22">
        <v>6331.43</v>
      </c>
      <c r="O2505" s="22">
        <v>5687.8119999999999</v>
      </c>
      <c r="P2505" s="22">
        <v>5189.8720000000003</v>
      </c>
      <c r="Q2505" s="22">
        <v>4473.8999999999996</v>
      </c>
      <c r="R2505" s="22">
        <v>3870.9989999999998</v>
      </c>
      <c r="S2505" s="22">
        <v>3197.0239999999999</v>
      </c>
      <c r="T2505" s="22">
        <v>2588.2930000000001</v>
      </c>
      <c r="U2505" s="22">
        <v>1912.13</v>
      </c>
      <c r="V2505" s="22">
        <v>1496.4739999999999</v>
      </c>
      <c r="W2505" s="22">
        <v>1086.3130000000001</v>
      </c>
      <c r="X2505" s="22">
        <v>766.60599999999999</v>
      </c>
      <c r="Y2505" s="22">
        <v>477.10599999999999</v>
      </c>
      <c r="Z2505" s="22">
        <v>243.24199999999999</v>
      </c>
      <c r="AA2505" s="22">
        <v>87.980999999999995</v>
      </c>
      <c r="AB2505" s="22">
        <v>25.698</v>
      </c>
      <c r="AC2505" s="22">
        <v>3.7559999999999998</v>
      </c>
    </row>
    <row r="2506" spans="1:29" ht="11.5">
      <c r="A2506" s="26">
        <v>2489</v>
      </c>
      <c r="B2506" s="24" t="s">
        <v>1059</v>
      </c>
      <c r="C2506" s="32" t="s">
        <v>1233</v>
      </c>
      <c r="D2506" s="23"/>
      <c r="E2506" s="23">
        <v>916</v>
      </c>
      <c r="F2506" s="24" t="s">
        <v>1109</v>
      </c>
      <c r="G2506" s="23">
        <v>1830</v>
      </c>
      <c r="H2506" s="23">
        <v>2015</v>
      </c>
      <c r="I2506" s="22">
        <v>8312.8829999999998</v>
      </c>
      <c r="J2506" s="22">
        <v>8245.5310000000009</v>
      </c>
      <c r="K2506" s="22">
        <v>8292.5429999999997</v>
      </c>
      <c r="L2506" s="22">
        <v>8075.8689999999997</v>
      </c>
      <c r="M2506" s="22">
        <v>7762.2830000000004</v>
      </c>
      <c r="N2506" s="22">
        <v>6827.2039999999997</v>
      </c>
      <c r="O2506" s="22">
        <v>6164.6480000000001</v>
      </c>
      <c r="P2506" s="22">
        <v>5576.0529999999999</v>
      </c>
      <c r="Q2506" s="22">
        <v>5078.9949999999999</v>
      </c>
      <c r="R2506" s="22">
        <v>4357.2889999999998</v>
      </c>
      <c r="S2506" s="22">
        <v>3738.5230000000001</v>
      </c>
      <c r="T2506" s="22">
        <v>3046.1190000000001</v>
      </c>
      <c r="U2506" s="22">
        <v>2414.7950000000001</v>
      </c>
      <c r="V2506" s="22">
        <v>1728.221</v>
      </c>
      <c r="W2506" s="22">
        <v>1290.2370000000001</v>
      </c>
      <c r="X2506" s="22">
        <v>871.99900000000002</v>
      </c>
      <c r="Y2506" s="22">
        <v>551.29999999999995</v>
      </c>
      <c r="Z2506" s="22">
        <v>290.97300000000001</v>
      </c>
      <c r="AA2506" s="22">
        <v>116.47199999999999</v>
      </c>
      <c r="AB2506" s="22">
        <v>29.309000000000001</v>
      </c>
      <c r="AC2506" s="22">
        <v>5.0170000000000003</v>
      </c>
    </row>
    <row r="2507" spans="1:29" ht="11.5">
      <c r="A2507" s="26">
        <v>2490</v>
      </c>
      <c r="B2507" s="24" t="s">
        <v>1059</v>
      </c>
      <c r="C2507" s="32" t="s">
        <v>1233</v>
      </c>
      <c r="D2507" s="23"/>
      <c r="E2507" s="23">
        <v>916</v>
      </c>
      <c r="F2507" s="24" t="s">
        <v>1109</v>
      </c>
      <c r="G2507" s="23">
        <v>1830</v>
      </c>
      <c r="H2507" s="23">
        <v>2020</v>
      </c>
      <c r="I2507" s="22">
        <v>8208.0190000000002</v>
      </c>
      <c r="J2507" s="22">
        <v>8279.17</v>
      </c>
      <c r="K2507" s="22">
        <v>8211.7870000000003</v>
      </c>
      <c r="L2507" s="22">
        <v>8212.8870000000006</v>
      </c>
      <c r="M2507" s="22">
        <v>7946.2520000000004</v>
      </c>
      <c r="N2507" s="22">
        <v>7611.5510000000004</v>
      </c>
      <c r="O2507" s="22">
        <v>6689.8909999999996</v>
      </c>
      <c r="P2507" s="22">
        <v>6042.2250000000004</v>
      </c>
      <c r="Q2507" s="22">
        <v>5455.67</v>
      </c>
      <c r="R2507" s="22">
        <v>4945.6790000000001</v>
      </c>
      <c r="S2507" s="22">
        <v>4206.2569999999996</v>
      </c>
      <c r="T2507" s="22">
        <v>3559.444</v>
      </c>
      <c r="U2507" s="22">
        <v>2838.9650000000001</v>
      </c>
      <c r="V2507" s="22">
        <v>2178.94</v>
      </c>
      <c r="W2507" s="22">
        <v>1486.8789999999999</v>
      </c>
      <c r="X2507" s="22">
        <v>1032.7460000000001</v>
      </c>
      <c r="Y2507" s="22">
        <v>625.32100000000003</v>
      </c>
      <c r="Z2507" s="22">
        <v>336.40199999999999</v>
      </c>
      <c r="AA2507" s="22">
        <v>138.995</v>
      </c>
      <c r="AB2507" s="22">
        <v>38.527999999999999</v>
      </c>
      <c r="AC2507" s="22">
        <v>5.8570000000000002</v>
      </c>
    </row>
    <row r="2508" spans="1:29" ht="11.5">
      <c r="A2508" s="15">
        <v>2491</v>
      </c>
      <c r="B2508" s="13" t="s">
        <v>1059</v>
      </c>
      <c r="C2508" s="14" t="s">
        <v>1234</v>
      </c>
      <c r="D2508" s="12"/>
      <c r="E2508" s="12">
        <v>84</v>
      </c>
      <c r="F2508" s="13" t="s">
        <v>1110</v>
      </c>
      <c r="G2508" s="12">
        <v>916</v>
      </c>
      <c r="H2508" s="12">
        <v>1950</v>
      </c>
      <c r="I2508" s="11">
        <v>5.4560000000000004</v>
      </c>
      <c r="J2508" s="11">
        <v>3.9780000000000002</v>
      </c>
      <c r="K2508" s="11">
        <v>3.6680000000000001</v>
      </c>
      <c r="L2508" s="11">
        <v>3.2650000000000001</v>
      </c>
      <c r="M2508" s="11">
        <v>3.121</v>
      </c>
      <c r="N2508" s="11">
        <v>2.5310000000000001</v>
      </c>
      <c r="O2508" s="11">
        <v>2.0720000000000001</v>
      </c>
      <c r="P2508" s="11">
        <v>2.0950000000000002</v>
      </c>
      <c r="Q2508" s="11">
        <v>1.8280000000000001</v>
      </c>
      <c r="R2508" s="11">
        <v>1.494</v>
      </c>
      <c r="S2508" s="11">
        <v>1.2370000000000001</v>
      </c>
      <c r="T2508" s="11">
        <v>1.016</v>
      </c>
      <c r="U2508" s="11">
        <v>0.78300000000000003</v>
      </c>
      <c r="V2508" s="11">
        <v>0.56000000000000005</v>
      </c>
      <c r="W2508" s="11">
        <v>0.32700000000000001</v>
      </c>
      <c r="X2508" s="11">
        <v>0.188</v>
      </c>
      <c r="Y2508" s="11">
        <v>7.4999999999999997E-2</v>
      </c>
      <c r="Z2508" s="11">
        <v>3.3000000000000002E-2</v>
      </c>
      <c r="AA2508" s="11">
        <v>8.9999999999999993E-3</v>
      </c>
      <c r="AB2508" s="11">
        <v>2E-3</v>
      </c>
      <c r="AC2508" s="11">
        <v>0</v>
      </c>
    </row>
    <row r="2509" spans="1:29" ht="11.5">
      <c r="A2509" s="15">
        <v>2492</v>
      </c>
      <c r="B2509" s="13" t="s">
        <v>1059</v>
      </c>
      <c r="C2509" s="14" t="s">
        <v>1234</v>
      </c>
      <c r="D2509" s="12"/>
      <c r="E2509" s="12">
        <v>84</v>
      </c>
      <c r="F2509" s="13" t="s">
        <v>1110</v>
      </c>
      <c r="G2509" s="12">
        <v>916</v>
      </c>
      <c r="H2509" s="12">
        <v>1955</v>
      </c>
      <c r="I2509" s="11">
        <v>8.2669999999999995</v>
      </c>
      <c r="J2509" s="11">
        <v>5.1420000000000003</v>
      </c>
      <c r="K2509" s="11">
        <v>3.8820000000000001</v>
      </c>
      <c r="L2509" s="11">
        <v>3.5419999999999998</v>
      </c>
      <c r="M2509" s="11">
        <v>3.0249999999999999</v>
      </c>
      <c r="N2509" s="11">
        <v>2.8180000000000001</v>
      </c>
      <c r="O2509" s="11">
        <v>2.266</v>
      </c>
      <c r="P2509" s="11">
        <v>1.867</v>
      </c>
      <c r="Q2509" s="11">
        <v>1.9259999999999999</v>
      </c>
      <c r="R2509" s="11">
        <v>1.6879999999999999</v>
      </c>
      <c r="S2509" s="11">
        <v>1.373</v>
      </c>
      <c r="T2509" s="11">
        <v>1.1160000000000001</v>
      </c>
      <c r="U2509" s="11">
        <v>0.89100000000000001</v>
      </c>
      <c r="V2509" s="11">
        <v>0.65400000000000003</v>
      </c>
      <c r="W2509" s="11">
        <v>0.43</v>
      </c>
      <c r="X2509" s="11">
        <v>0.22600000000000001</v>
      </c>
      <c r="Y2509" s="11">
        <v>0.104</v>
      </c>
      <c r="Z2509" s="11">
        <v>3.2000000000000001E-2</v>
      </c>
      <c r="AA2509" s="11">
        <v>1.0999999999999999E-2</v>
      </c>
      <c r="AB2509" s="11">
        <v>2E-3</v>
      </c>
      <c r="AC2509" s="11">
        <v>0</v>
      </c>
    </row>
    <row r="2510" spans="1:29" ht="11.5">
      <c r="A2510" s="15">
        <v>2493</v>
      </c>
      <c r="B2510" s="13" t="s">
        <v>1059</v>
      </c>
      <c r="C2510" s="14" t="s">
        <v>1234</v>
      </c>
      <c r="D2510" s="12"/>
      <c r="E2510" s="12">
        <v>84</v>
      </c>
      <c r="F2510" s="13" t="s">
        <v>1110</v>
      </c>
      <c r="G2510" s="12">
        <v>916</v>
      </c>
      <c r="H2510" s="12">
        <v>1960</v>
      </c>
      <c r="I2510" s="11">
        <v>8.9909999999999997</v>
      </c>
      <c r="J2510" s="11">
        <v>6.8520000000000003</v>
      </c>
      <c r="K2510" s="11">
        <v>5.1369999999999996</v>
      </c>
      <c r="L2510" s="11">
        <v>3.8010000000000002</v>
      </c>
      <c r="M2510" s="11">
        <v>3.3650000000000002</v>
      </c>
      <c r="N2510" s="11">
        <v>2.8740000000000001</v>
      </c>
      <c r="O2510" s="11">
        <v>2.738</v>
      </c>
      <c r="P2510" s="11">
        <v>2.2229999999999999</v>
      </c>
      <c r="Q2510" s="11">
        <v>1.8360000000000001</v>
      </c>
      <c r="R2510" s="11">
        <v>1.879</v>
      </c>
      <c r="S2510" s="11">
        <v>1.6279999999999999</v>
      </c>
      <c r="T2510" s="11">
        <v>1.2949999999999999</v>
      </c>
      <c r="U2510" s="11">
        <v>1.0249999999999999</v>
      </c>
      <c r="V2510" s="11">
        <v>0.77900000000000003</v>
      </c>
      <c r="W2510" s="11">
        <v>0.53300000000000003</v>
      </c>
      <c r="X2510" s="11">
        <v>0.318</v>
      </c>
      <c r="Y2510" s="11">
        <v>0.13200000000000001</v>
      </c>
      <c r="Z2510" s="11">
        <v>4.5999999999999999E-2</v>
      </c>
      <c r="AA2510" s="11">
        <v>8.9999999999999993E-3</v>
      </c>
      <c r="AB2510" s="11">
        <v>2E-3</v>
      </c>
      <c r="AC2510" s="11">
        <v>0</v>
      </c>
    </row>
    <row r="2511" spans="1:29" ht="11.5">
      <c r="A2511" s="15">
        <v>2494</v>
      </c>
      <c r="B2511" s="13" t="s">
        <v>1059</v>
      </c>
      <c r="C2511" s="14" t="s">
        <v>1234</v>
      </c>
      <c r="D2511" s="12"/>
      <c r="E2511" s="12">
        <v>84</v>
      </c>
      <c r="F2511" s="13" t="s">
        <v>1110</v>
      </c>
      <c r="G2511" s="12">
        <v>916</v>
      </c>
      <c r="H2511" s="12">
        <v>1965</v>
      </c>
      <c r="I2511" s="11">
        <v>9.7690000000000001</v>
      </c>
      <c r="J2511" s="11">
        <v>8.6590000000000007</v>
      </c>
      <c r="K2511" s="11">
        <v>6.7549999999999999</v>
      </c>
      <c r="L2511" s="11">
        <v>5.0350000000000001</v>
      </c>
      <c r="M2511" s="11">
        <v>3.6080000000000001</v>
      </c>
      <c r="N2511" s="11">
        <v>3.1269999999999998</v>
      </c>
      <c r="O2511" s="11">
        <v>2.6629999999999998</v>
      </c>
      <c r="P2511" s="11">
        <v>2.5649999999999999</v>
      </c>
      <c r="Q2511" s="11">
        <v>2.09</v>
      </c>
      <c r="R2511" s="11">
        <v>1.7250000000000001</v>
      </c>
      <c r="S2511" s="11">
        <v>1.764</v>
      </c>
      <c r="T2511" s="11">
        <v>1.5049999999999999</v>
      </c>
      <c r="U2511" s="11">
        <v>1.163</v>
      </c>
      <c r="V2511" s="11">
        <v>0.879</v>
      </c>
      <c r="W2511" s="11">
        <v>0.62</v>
      </c>
      <c r="X2511" s="11">
        <v>0.38100000000000001</v>
      </c>
      <c r="Y2511" s="11">
        <v>0.184</v>
      </c>
      <c r="Z2511" s="11">
        <v>6.0999999999999999E-2</v>
      </c>
      <c r="AA2511" s="11">
        <v>1.4999999999999999E-2</v>
      </c>
      <c r="AB2511" s="11">
        <v>2E-3</v>
      </c>
      <c r="AC2511" s="11">
        <v>0</v>
      </c>
    </row>
    <row r="2512" spans="1:29" ht="11.5">
      <c r="A2512" s="15">
        <v>2495</v>
      </c>
      <c r="B2512" s="13" t="s">
        <v>1059</v>
      </c>
      <c r="C2512" s="14" t="s">
        <v>1234</v>
      </c>
      <c r="D2512" s="12"/>
      <c r="E2512" s="12">
        <v>84</v>
      </c>
      <c r="F2512" s="13" t="s">
        <v>1110</v>
      </c>
      <c r="G2512" s="12">
        <v>916</v>
      </c>
      <c r="H2512" s="12">
        <v>1970</v>
      </c>
      <c r="I2512" s="11">
        <v>10.923</v>
      </c>
      <c r="J2512" s="11">
        <v>9.6039999999999992</v>
      </c>
      <c r="K2512" s="11">
        <v>8.4920000000000009</v>
      </c>
      <c r="L2512" s="11">
        <v>6.633</v>
      </c>
      <c r="M2512" s="11">
        <v>4.806</v>
      </c>
      <c r="N2512" s="11">
        <v>3.3359999999999999</v>
      </c>
      <c r="O2512" s="11">
        <v>2.887</v>
      </c>
      <c r="P2512" s="11">
        <v>2.4809999999999999</v>
      </c>
      <c r="Q2512" s="11">
        <v>2.42</v>
      </c>
      <c r="R2512" s="11">
        <v>1.966</v>
      </c>
      <c r="S2512" s="11">
        <v>1.615</v>
      </c>
      <c r="T2512" s="11">
        <v>1.6359999999999999</v>
      </c>
      <c r="U2512" s="11">
        <v>1.3640000000000001</v>
      </c>
      <c r="V2512" s="11">
        <v>1.0069999999999999</v>
      </c>
      <c r="W2512" s="11">
        <v>0.71499999999999997</v>
      </c>
      <c r="X2512" s="11">
        <v>0.45900000000000002</v>
      </c>
      <c r="Y2512" s="11">
        <v>0.22800000000000001</v>
      </c>
      <c r="Z2512" s="11">
        <v>8.6999999999999994E-2</v>
      </c>
      <c r="AA2512" s="11">
        <v>2.1000000000000001E-2</v>
      </c>
      <c r="AB2512" s="11">
        <v>4.0000000000000001E-3</v>
      </c>
      <c r="AC2512" s="11">
        <v>0</v>
      </c>
    </row>
    <row r="2513" spans="1:29" ht="11.5">
      <c r="A2513" s="15">
        <v>2496</v>
      </c>
      <c r="B2513" s="13" t="s">
        <v>1059</v>
      </c>
      <c r="C2513" s="14" t="s">
        <v>1234</v>
      </c>
      <c r="D2513" s="12"/>
      <c r="E2513" s="12">
        <v>84</v>
      </c>
      <c r="F2513" s="13" t="s">
        <v>1110</v>
      </c>
      <c r="G2513" s="12">
        <v>916</v>
      </c>
      <c r="H2513" s="12">
        <v>1975</v>
      </c>
      <c r="I2513" s="11">
        <v>12.121</v>
      </c>
      <c r="J2513" s="11">
        <v>10.486000000000001</v>
      </c>
      <c r="K2513" s="11">
        <v>9.423</v>
      </c>
      <c r="L2513" s="11">
        <v>8.1530000000000005</v>
      </c>
      <c r="M2513" s="11">
        <v>5.891</v>
      </c>
      <c r="N2513" s="11">
        <v>3.8780000000000001</v>
      </c>
      <c r="O2513" s="11">
        <v>2.5409999999999999</v>
      </c>
      <c r="P2513" s="11">
        <v>2.2959999999999998</v>
      </c>
      <c r="Q2513" s="11">
        <v>2.0579999999999998</v>
      </c>
      <c r="R2513" s="11">
        <v>2.11</v>
      </c>
      <c r="S2513" s="11">
        <v>1.7350000000000001</v>
      </c>
      <c r="T2513" s="11">
        <v>1.423</v>
      </c>
      <c r="U2513" s="11">
        <v>1.4370000000000001</v>
      </c>
      <c r="V2513" s="11">
        <v>1.159</v>
      </c>
      <c r="W2513" s="11">
        <v>0.81100000000000005</v>
      </c>
      <c r="X2513" s="11">
        <v>0.52</v>
      </c>
      <c r="Y2513" s="11">
        <v>0.27100000000000002</v>
      </c>
      <c r="Z2513" s="11">
        <v>0.114</v>
      </c>
      <c r="AA2513" s="11">
        <v>3.2000000000000001E-2</v>
      </c>
      <c r="AB2513" s="11">
        <v>5.0000000000000001E-3</v>
      </c>
      <c r="AC2513" s="11">
        <v>1E-3</v>
      </c>
    </row>
    <row r="2514" spans="1:29" ht="11.5">
      <c r="A2514" s="15">
        <v>2497</v>
      </c>
      <c r="B2514" s="13" t="s">
        <v>1059</v>
      </c>
      <c r="C2514" s="14" t="s">
        <v>1234</v>
      </c>
      <c r="D2514" s="12"/>
      <c r="E2514" s="12">
        <v>84</v>
      </c>
      <c r="F2514" s="13" t="s">
        <v>1110</v>
      </c>
      <c r="G2514" s="12">
        <v>916</v>
      </c>
      <c r="H2514" s="12">
        <v>1980</v>
      </c>
      <c r="I2514" s="11">
        <v>12.387</v>
      </c>
      <c r="J2514" s="11">
        <v>11.318</v>
      </c>
      <c r="K2514" s="11">
        <v>10.109</v>
      </c>
      <c r="L2514" s="11">
        <v>9.0709999999999997</v>
      </c>
      <c r="M2514" s="11">
        <v>6.2839999999999998</v>
      </c>
      <c r="N2514" s="11">
        <v>4.4820000000000002</v>
      </c>
      <c r="O2514" s="11">
        <v>3.3170000000000002</v>
      </c>
      <c r="P2514" s="11">
        <v>2.5590000000000002</v>
      </c>
      <c r="Q2514" s="11">
        <v>2.5499999999999998</v>
      </c>
      <c r="R2514" s="11">
        <v>2.3220000000000001</v>
      </c>
      <c r="S2514" s="11">
        <v>2.2629999999999999</v>
      </c>
      <c r="T2514" s="11">
        <v>1.613</v>
      </c>
      <c r="U2514" s="11">
        <v>1.375</v>
      </c>
      <c r="V2514" s="11">
        <v>1.1879999999999999</v>
      </c>
      <c r="W2514" s="11">
        <v>0.74299999999999999</v>
      </c>
      <c r="X2514" s="11">
        <v>0.54400000000000004</v>
      </c>
      <c r="Y2514" s="11">
        <v>0.40899999999999997</v>
      </c>
      <c r="Z2514" s="11">
        <v>0.13800000000000001</v>
      </c>
      <c r="AA2514" s="11">
        <v>4.2000000000000003E-2</v>
      </c>
      <c r="AB2514" s="11">
        <v>8.0000000000000002E-3</v>
      </c>
      <c r="AC2514" s="11">
        <v>1E-3</v>
      </c>
    </row>
    <row r="2515" spans="1:29" ht="11.5">
      <c r="A2515" s="15">
        <v>2498</v>
      </c>
      <c r="B2515" s="13" t="s">
        <v>1059</v>
      </c>
      <c r="C2515" s="14" t="s">
        <v>1234</v>
      </c>
      <c r="D2515" s="12"/>
      <c r="E2515" s="12">
        <v>84</v>
      </c>
      <c r="F2515" s="13" t="s">
        <v>1110</v>
      </c>
      <c r="G2515" s="12">
        <v>916</v>
      </c>
      <c r="H2515" s="12">
        <v>1985</v>
      </c>
      <c r="I2515" s="11">
        <v>14.46</v>
      </c>
      <c r="J2515" s="11">
        <v>11.871</v>
      </c>
      <c r="K2515" s="11">
        <v>10.926</v>
      </c>
      <c r="L2515" s="11">
        <v>9.7530000000000001</v>
      </c>
      <c r="M2515" s="11">
        <v>8.7330000000000005</v>
      </c>
      <c r="N2515" s="11">
        <v>6.024</v>
      </c>
      <c r="O2515" s="11">
        <v>4.298</v>
      </c>
      <c r="P2515" s="11">
        <v>3.1760000000000002</v>
      </c>
      <c r="Q2515" s="11">
        <v>2.4369999999999998</v>
      </c>
      <c r="R2515" s="11">
        <v>2.4209999999999998</v>
      </c>
      <c r="S2515" s="11">
        <v>2.1779999999999999</v>
      </c>
      <c r="T2515" s="11">
        <v>2.089</v>
      </c>
      <c r="U2515" s="11">
        <v>1.44</v>
      </c>
      <c r="V2515" s="11">
        <v>1.175</v>
      </c>
      <c r="W2515" s="11">
        <v>0.95099999999999996</v>
      </c>
      <c r="X2515" s="11">
        <v>0.53400000000000003</v>
      </c>
      <c r="Y2515" s="11">
        <v>0.33700000000000002</v>
      </c>
      <c r="Z2515" s="11">
        <v>0.20699999999999999</v>
      </c>
      <c r="AA2515" s="11">
        <v>5.1999999999999998E-2</v>
      </c>
      <c r="AB2515" s="11">
        <v>1.0999999999999999E-2</v>
      </c>
      <c r="AC2515" s="11">
        <v>1E-3</v>
      </c>
    </row>
    <row r="2516" spans="1:29" ht="11.5">
      <c r="A2516" s="15">
        <v>2499</v>
      </c>
      <c r="B2516" s="13" t="s">
        <v>1059</v>
      </c>
      <c r="C2516" s="14" t="s">
        <v>1234</v>
      </c>
      <c r="D2516" s="12"/>
      <c r="E2516" s="12">
        <v>84</v>
      </c>
      <c r="F2516" s="13" t="s">
        <v>1110</v>
      </c>
      <c r="G2516" s="12">
        <v>916</v>
      </c>
      <c r="H2516" s="12">
        <v>1990</v>
      </c>
      <c r="I2516" s="11">
        <v>15.391</v>
      </c>
      <c r="J2516" s="11">
        <v>13.929</v>
      </c>
      <c r="K2516" s="11">
        <v>11.895</v>
      </c>
      <c r="L2516" s="11">
        <v>10.523</v>
      </c>
      <c r="M2516" s="11">
        <v>9.0839999999999996</v>
      </c>
      <c r="N2516" s="11">
        <v>8.0760000000000005</v>
      </c>
      <c r="O2516" s="11">
        <v>5.7869999999999999</v>
      </c>
      <c r="P2516" s="11">
        <v>4.3419999999999996</v>
      </c>
      <c r="Q2516" s="11">
        <v>3.2309999999999999</v>
      </c>
      <c r="R2516" s="11">
        <v>2.4049999999999998</v>
      </c>
      <c r="S2516" s="11">
        <v>2.3260000000000001</v>
      </c>
      <c r="T2516" s="11">
        <v>2.0369999999999999</v>
      </c>
      <c r="U2516" s="11">
        <v>1.871</v>
      </c>
      <c r="V2516" s="11">
        <v>1.304</v>
      </c>
      <c r="W2516" s="11">
        <v>0.99</v>
      </c>
      <c r="X2516" s="11">
        <v>0.68400000000000005</v>
      </c>
      <c r="Y2516" s="11">
        <v>0.43099999999999999</v>
      </c>
      <c r="Z2516" s="11">
        <v>0.17199999999999999</v>
      </c>
      <c r="AA2516" s="11">
        <v>7.9000000000000001E-2</v>
      </c>
      <c r="AB2516" s="11">
        <v>1.2999999999999999E-2</v>
      </c>
      <c r="AC2516" s="11">
        <v>2E-3</v>
      </c>
    </row>
    <row r="2517" spans="1:29" ht="11.5">
      <c r="A2517" s="15">
        <v>2500</v>
      </c>
      <c r="B2517" s="13" t="s">
        <v>1059</v>
      </c>
      <c r="C2517" s="14" t="s">
        <v>1234</v>
      </c>
      <c r="D2517" s="12"/>
      <c r="E2517" s="12">
        <v>84</v>
      </c>
      <c r="F2517" s="13" t="s">
        <v>1110</v>
      </c>
      <c r="G2517" s="12">
        <v>916</v>
      </c>
      <c r="H2517" s="12">
        <v>1995</v>
      </c>
      <c r="I2517" s="11">
        <v>15.972</v>
      </c>
      <c r="J2517" s="11">
        <v>14.69</v>
      </c>
      <c r="K2517" s="11">
        <v>14.013</v>
      </c>
      <c r="L2517" s="11">
        <v>11.145</v>
      </c>
      <c r="M2517" s="11">
        <v>8.9329999999999998</v>
      </c>
      <c r="N2517" s="11">
        <v>7.4160000000000004</v>
      </c>
      <c r="O2517" s="11">
        <v>7.7839999999999998</v>
      </c>
      <c r="P2517" s="11">
        <v>5.7649999999999997</v>
      </c>
      <c r="Q2517" s="11">
        <v>4.3360000000000003</v>
      </c>
      <c r="R2517" s="11">
        <v>3.2949999999999999</v>
      </c>
      <c r="S2517" s="11">
        <v>2.3759999999999999</v>
      </c>
      <c r="T2517" s="11">
        <v>2.2240000000000002</v>
      </c>
      <c r="U2517" s="11">
        <v>1.792</v>
      </c>
      <c r="V2517" s="11">
        <v>1.7669999999999999</v>
      </c>
      <c r="W2517" s="11">
        <v>1.143</v>
      </c>
      <c r="X2517" s="11">
        <v>0.70799999999999996</v>
      </c>
      <c r="Y2517" s="11">
        <v>0.57599999999999996</v>
      </c>
      <c r="Z2517" s="11">
        <v>0.219</v>
      </c>
      <c r="AA2517" s="11">
        <v>6.5000000000000002E-2</v>
      </c>
      <c r="AB2517" s="11">
        <v>0.02</v>
      </c>
      <c r="AC2517" s="11">
        <v>2E-3</v>
      </c>
    </row>
    <row r="2518" spans="1:29" ht="11.5">
      <c r="A2518" s="15">
        <v>2501</v>
      </c>
      <c r="B2518" s="13" t="s">
        <v>1059</v>
      </c>
      <c r="C2518" s="14" t="s">
        <v>1234</v>
      </c>
      <c r="D2518" s="12"/>
      <c r="E2518" s="12">
        <v>84</v>
      </c>
      <c r="F2518" s="13" t="s">
        <v>1110</v>
      </c>
      <c r="G2518" s="12">
        <v>916</v>
      </c>
      <c r="H2518" s="12">
        <v>2000</v>
      </c>
      <c r="I2518" s="11">
        <v>18.814</v>
      </c>
      <c r="J2518" s="11">
        <v>17.175999999999998</v>
      </c>
      <c r="K2518" s="11">
        <v>14.89</v>
      </c>
      <c r="L2518" s="11">
        <v>13.736000000000001</v>
      </c>
      <c r="M2518" s="11">
        <v>11.622</v>
      </c>
      <c r="N2518" s="11">
        <v>10.728</v>
      </c>
      <c r="O2518" s="11">
        <v>8.8010000000000002</v>
      </c>
      <c r="P2518" s="11">
        <v>7.242</v>
      </c>
      <c r="Q2518" s="11">
        <v>5.5519999999999996</v>
      </c>
      <c r="R2518" s="11">
        <v>3.996</v>
      </c>
      <c r="S2518" s="11">
        <v>3.0209999999999999</v>
      </c>
      <c r="T2518" s="11">
        <v>2.21</v>
      </c>
      <c r="U2518" s="11">
        <v>2.0499999999999998</v>
      </c>
      <c r="V2518" s="11">
        <v>1.68</v>
      </c>
      <c r="W2518" s="11">
        <v>1.405</v>
      </c>
      <c r="X2518" s="11">
        <v>0.81200000000000006</v>
      </c>
      <c r="Y2518" s="11">
        <v>0.497</v>
      </c>
      <c r="Z2518" s="11">
        <v>0.221</v>
      </c>
      <c r="AA2518" s="11">
        <v>5.1999999999999998E-2</v>
      </c>
      <c r="AB2518" s="11">
        <v>8.9999999999999993E-3</v>
      </c>
      <c r="AC2518" s="11">
        <v>2E-3</v>
      </c>
    </row>
    <row r="2519" spans="1:29" ht="11.5">
      <c r="A2519" s="15">
        <v>2502</v>
      </c>
      <c r="B2519" s="13" t="s">
        <v>1059</v>
      </c>
      <c r="C2519" s="14" t="s">
        <v>1234</v>
      </c>
      <c r="D2519" s="12"/>
      <c r="E2519" s="12">
        <v>84</v>
      </c>
      <c r="F2519" s="13" t="s">
        <v>1110</v>
      </c>
      <c r="G2519" s="12">
        <v>916</v>
      </c>
      <c r="H2519" s="12">
        <v>2005</v>
      </c>
      <c r="I2519" s="11">
        <v>19.346</v>
      </c>
      <c r="J2519" s="11">
        <v>19.245999999999999</v>
      </c>
      <c r="K2519" s="11">
        <v>17.166</v>
      </c>
      <c r="L2519" s="11">
        <v>15.105</v>
      </c>
      <c r="M2519" s="11">
        <v>13.821999999999999</v>
      </c>
      <c r="N2519" s="11">
        <v>11.605</v>
      </c>
      <c r="O2519" s="11">
        <v>11.456</v>
      </c>
      <c r="P2519" s="11">
        <v>9.7959999999999994</v>
      </c>
      <c r="Q2519" s="11">
        <v>7.3419999999999996</v>
      </c>
      <c r="R2519" s="11">
        <v>5.07</v>
      </c>
      <c r="S2519" s="11">
        <v>3.5150000000000001</v>
      </c>
      <c r="T2519" s="11">
        <v>2.5579999999999998</v>
      </c>
      <c r="U2519" s="11">
        <v>1.903</v>
      </c>
      <c r="V2519" s="11">
        <v>1.722</v>
      </c>
      <c r="W2519" s="11">
        <v>1.2769999999999999</v>
      </c>
      <c r="X2519" s="11">
        <v>0.98</v>
      </c>
      <c r="Y2519" s="11">
        <v>0.44800000000000001</v>
      </c>
      <c r="Z2519" s="11">
        <v>0.223</v>
      </c>
      <c r="AA2519" s="11">
        <v>6.9000000000000006E-2</v>
      </c>
      <c r="AB2519" s="11">
        <v>1.2E-2</v>
      </c>
      <c r="AC2519" s="11">
        <v>1E-3</v>
      </c>
    </row>
    <row r="2520" spans="1:29" ht="11.5">
      <c r="A2520" s="15">
        <v>2503</v>
      </c>
      <c r="B2520" s="13" t="s">
        <v>1059</v>
      </c>
      <c r="C2520" s="14" t="s">
        <v>1234</v>
      </c>
      <c r="D2520" s="12"/>
      <c r="E2520" s="12">
        <v>84</v>
      </c>
      <c r="F2520" s="13" t="s">
        <v>1110</v>
      </c>
      <c r="G2520" s="12">
        <v>916</v>
      </c>
      <c r="H2520" s="12">
        <v>2010</v>
      </c>
      <c r="I2520" s="11">
        <v>19.277000000000001</v>
      </c>
      <c r="J2520" s="11">
        <v>19.782</v>
      </c>
      <c r="K2520" s="11">
        <v>18.920000000000002</v>
      </c>
      <c r="L2520" s="11">
        <v>17.28</v>
      </c>
      <c r="M2520" s="11">
        <v>15.08</v>
      </c>
      <c r="N2520" s="11">
        <v>12.965</v>
      </c>
      <c r="O2520" s="11">
        <v>10.997999999999999</v>
      </c>
      <c r="P2520" s="11">
        <v>10.231999999999999</v>
      </c>
      <c r="Q2520" s="11">
        <v>8.8989999999999991</v>
      </c>
      <c r="R2520" s="11">
        <v>7.6989999999999998</v>
      </c>
      <c r="S2520" s="11">
        <v>5.8259999999999996</v>
      </c>
      <c r="T2520" s="11">
        <v>4.3769999999999998</v>
      </c>
      <c r="U2520" s="11">
        <v>3.2010000000000001</v>
      </c>
      <c r="V2520" s="11">
        <v>2.3039999999999998</v>
      </c>
      <c r="W2520" s="11">
        <v>1.8779999999999999</v>
      </c>
      <c r="X2520" s="11">
        <v>1.343</v>
      </c>
      <c r="Y2520" s="11">
        <v>0.92900000000000005</v>
      </c>
      <c r="Z2520" s="11">
        <v>0.23</v>
      </c>
      <c r="AA2520" s="11">
        <v>8.6999999999999994E-2</v>
      </c>
      <c r="AB2520" s="11">
        <v>1.9E-2</v>
      </c>
      <c r="AC2520" s="11">
        <v>2E-3</v>
      </c>
    </row>
    <row r="2521" spans="1:29" ht="11.5">
      <c r="A2521" s="15">
        <v>2504</v>
      </c>
      <c r="B2521" s="13" t="s">
        <v>1059</v>
      </c>
      <c r="C2521" s="14" t="s">
        <v>1234</v>
      </c>
      <c r="D2521" s="12"/>
      <c r="E2521" s="12">
        <v>84</v>
      </c>
      <c r="F2521" s="13" t="s">
        <v>1110</v>
      </c>
      <c r="G2521" s="12">
        <v>916</v>
      </c>
      <c r="H2521" s="12">
        <v>2015</v>
      </c>
      <c r="I2521" s="11">
        <v>19.547000000000001</v>
      </c>
      <c r="J2521" s="11">
        <v>19.327999999999999</v>
      </c>
      <c r="K2521" s="11">
        <v>19.817</v>
      </c>
      <c r="L2521" s="11">
        <v>19.231000000000002</v>
      </c>
      <c r="M2521" s="11">
        <v>17.809999999999999</v>
      </c>
      <c r="N2521" s="11">
        <v>15.529</v>
      </c>
      <c r="O2521" s="11">
        <v>13.231999999999999</v>
      </c>
      <c r="P2521" s="11">
        <v>11.135</v>
      </c>
      <c r="Q2521" s="11">
        <v>10.252000000000001</v>
      </c>
      <c r="R2521" s="11">
        <v>8.8079999999999998</v>
      </c>
      <c r="S2521" s="11">
        <v>7.5090000000000003</v>
      </c>
      <c r="T2521" s="11">
        <v>5.5650000000000004</v>
      </c>
      <c r="U2521" s="11">
        <v>4.1040000000000001</v>
      </c>
      <c r="V2521" s="11">
        <v>2.9350000000000001</v>
      </c>
      <c r="W2521" s="11">
        <v>2.016</v>
      </c>
      <c r="X2521" s="11">
        <v>1.54</v>
      </c>
      <c r="Y2521" s="11">
        <v>1.0049999999999999</v>
      </c>
      <c r="Z2521" s="11">
        <v>0.60299999999999998</v>
      </c>
      <c r="AA2521" s="11">
        <v>0.125</v>
      </c>
      <c r="AB2521" s="11">
        <v>3.7999999999999999E-2</v>
      </c>
      <c r="AC2521" s="11">
        <v>6.0000000000000001E-3</v>
      </c>
    </row>
    <row r="2522" spans="1:29" ht="11.5">
      <c r="A2522" s="15">
        <v>2505</v>
      </c>
      <c r="B2522" s="13" t="s">
        <v>1059</v>
      </c>
      <c r="C2522" s="14" t="s">
        <v>1234</v>
      </c>
      <c r="D2522" s="12"/>
      <c r="E2522" s="12">
        <v>84</v>
      </c>
      <c r="F2522" s="13" t="s">
        <v>1110</v>
      </c>
      <c r="G2522" s="12">
        <v>916</v>
      </c>
      <c r="H2522" s="12">
        <v>2020</v>
      </c>
      <c r="I2522" s="11">
        <v>19.984999999999999</v>
      </c>
      <c r="J2522" s="11">
        <v>19.577999999999999</v>
      </c>
      <c r="K2522" s="11">
        <v>19.350000000000001</v>
      </c>
      <c r="L2522" s="11">
        <v>20.047000000000001</v>
      </c>
      <c r="M2522" s="11">
        <v>19.61</v>
      </c>
      <c r="N2522" s="11">
        <v>18.097000000000001</v>
      </c>
      <c r="O2522" s="11">
        <v>15.648</v>
      </c>
      <c r="P2522" s="11">
        <v>13.243</v>
      </c>
      <c r="Q2522" s="11">
        <v>11.077</v>
      </c>
      <c r="R2522" s="11">
        <v>10.098000000000001</v>
      </c>
      <c r="S2522" s="11">
        <v>8.5820000000000007</v>
      </c>
      <c r="T2522" s="11">
        <v>7.1760000000000002</v>
      </c>
      <c r="U2522" s="11">
        <v>5.18</v>
      </c>
      <c r="V2522" s="11">
        <v>3.7320000000000002</v>
      </c>
      <c r="W2522" s="11">
        <v>2.5920000000000001</v>
      </c>
      <c r="X2522" s="11">
        <v>1.681</v>
      </c>
      <c r="Y2522" s="11">
        <v>1.127</v>
      </c>
      <c r="Z2522" s="11">
        <v>0.59799999999999998</v>
      </c>
      <c r="AA2522" s="11">
        <v>0.30499999999999999</v>
      </c>
      <c r="AB2522" s="11">
        <v>4.7E-2</v>
      </c>
      <c r="AC2522" s="11">
        <v>8.0000000000000002E-3</v>
      </c>
    </row>
    <row r="2523" spans="1:29" ht="11.5">
      <c r="A2523" s="15">
        <v>2506</v>
      </c>
      <c r="B2523" s="13" t="s">
        <v>1059</v>
      </c>
      <c r="C2523" s="14" t="s">
        <v>1235</v>
      </c>
      <c r="D2523" s="12"/>
      <c r="E2523" s="12">
        <v>188</v>
      </c>
      <c r="F2523" s="13" t="s">
        <v>1110</v>
      </c>
      <c r="G2523" s="12">
        <v>916</v>
      </c>
      <c r="H2523" s="12">
        <v>1950</v>
      </c>
      <c r="I2523" s="11">
        <v>87.481999999999999</v>
      </c>
      <c r="J2523" s="11">
        <v>65.460999999999999</v>
      </c>
      <c r="K2523" s="11">
        <v>55.567999999999998</v>
      </c>
      <c r="L2523" s="11">
        <v>47.67</v>
      </c>
      <c r="M2523" s="11">
        <v>42.014000000000003</v>
      </c>
      <c r="N2523" s="11">
        <v>35.325000000000003</v>
      </c>
      <c r="O2523" s="11">
        <v>29.954000000000001</v>
      </c>
      <c r="P2523" s="11">
        <v>27.341999999999999</v>
      </c>
      <c r="Q2523" s="11">
        <v>23.106000000000002</v>
      </c>
      <c r="R2523" s="11">
        <v>18.928999999999998</v>
      </c>
      <c r="S2523" s="11">
        <v>14.898999999999999</v>
      </c>
      <c r="T2523" s="11">
        <v>11.478</v>
      </c>
      <c r="U2523" s="11">
        <v>8.9629999999999992</v>
      </c>
      <c r="V2523" s="11">
        <v>6.3120000000000003</v>
      </c>
      <c r="W2523" s="11">
        <v>3.9950000000000001</v>
      </c>
      <c r="X2523" s="11">
        <v>2.2469999999999999</v>
      </c>
      <c r="Y2523" s="11">
        <v>0.878</v>
      </c>
      <c r="Z2523" s="11">
        <v>0.20100000000000001</v>
      </c>
      <c r="AA2523" s="11">
        <v>6.7000000000000004E-2</v>
      </c>
      <c r="AB2523" s="11">
        <v>2.4E-2</v>
      </c>
      <c r="AC2523" s="11">
        <v>4.0000000000000001E-3</v>
      </c>
    </row>
    <row r="2524" spans="1:29" ht="11.5">
      <c r="A2524" s="15">
        <v>2507</v>
      </c>
      <c r="B2524" s="13" t="s">
        <v>1059</v>
      </c>
      <c r="C2524" s="14" t="s">
        <v>1235</v>
      </c>
      <c r="D2524" s="12"/>
      <c r="E2524" s="12">
        <v>188</v>
      </c>
      <c r="F2524" s="13" t="s">
        <v>1110</v>
      </c>
      <c r="G2524" s="12">
        <v>916</v>
      </c>
      <c r="H2524" s="12">
        <v>1955</v>
      </c>
      <c r="I2524" s="11">
        <v>99.222999999999999</v>
      </c>
      <c r="J2524" s="11">
        <v>83.775000000000006</v>
      </c>
      <c r="K2524" s="11">
        <v>65.061000000000007</v>
      </c>
      <c r="L2524" s="11">
        <v>55.552999999999997</v>
      </c>
      <c r="M2524" s="11">
        <v>47.567</v>
      </c>
      <c r="N2524" s="11">
        <v>41.710999999999999</v>
      </c>
      <c r="O2524" s="11">
        <v>34.94</v>
      </c>
      <c r="P2524" s="11">
        <v>29.535</v>
      </c>
      <c r="Q2524" s="11">
        <v>26.789000000000001</v>
      </c>
      <c r="R2524" s="11">
        <v>22.385000000000002</v>
      </c>
      <c r="S2524" s="11">
        <v>17.943000000000001</v>
      </c>
      <c r="T2524" s="11">
        <v>13.731</v>
      </c>
      <c r="U2524" s="11">
        <v>10.153</v>
      </c>
      <c r="V2524" s="11">
        <v>7.44</v>
      </c>
      <c r="W2524" s="11">
        <v>4.7610000000000001</v>
      </c>
      <c r="X2524" s="11">
        <v>2.625</v>
      </c>
      <c r="Y2524" s="11">
        <v>1.2030000000000001</v>
      </c>
      <c r="Z2524" s="11">
        <v>0.34799999999999998</v>
      </c>
      <c r="AA2524" s="11">
        <v>5.1999999999999998E-2</v>
      </c>
      <c r="AB2524" s="11">
        <v>0.01</v>
      </c>
      <c r="AC2524" s="11">
        <v>2E-3</v>
      </c>
    </row>
    <row r="2525" spans="1:29" ht="11.5">
      <c r="A2525" s="15">
        <v>2508</v>
      </c>
      <c r="B2525" s="13" t="s">
        <v>1059</v>
      </c>
      <c r="C2525" s="14" t="s">
        <v>1235</v>
      </c>
      <c r="D2525" s="12"/>
      <c r="E2525" s="12">
        <v>188</v>
      </c>
      <c r="F2525" s="13" t="s">
        <v>1110</v>
      </c>
      <c r="G2525" s="12">
        <v>916</v>
      </c>
      <c r="H2525" s="12">
        <v>1960</v>
      </c>
      <c r="I2525" s="11">
        <v>127.35299999999999</v>
      </c>
      <c r="J2525" s="11">
        <v>95.864000000000004</v>
      </c>
      <c r="K2525" s="11">
        <v>83.412000000000006</v>
      </c>
      <c r="L2525" s="11">
        <v>65.227999999999994</v>
      </c>
      <c r="M2525" s="11">
        <v>55.655000000000001</v>
      </c>
      <c r="N2525" s="11">
        <v>47.469000000000001</v>
      </c>
      <c r="O2525" s="11">
        <v>41.484000000000002</v>
      </c>
      <c r="P2525" s="11">
        <v>34.655000000000001</v>
      </c>
      <c r="Q2525" s="11">
        <v>29.126999999999999</v>
      </c>
      <c r="R2525" s="11">
        <v>26.113</v>
      </c>
      <c r="S2525" s="11">
        <v>21.369</v>
      </c>
      <c r="T2525" s="11">
        <v>16.690000000000001</v>
      </c>
      <c r="U2525" s="11">
        <v>12.28</v>
      </c>
      <c r="V2525" s="11">
        <v>8.5399999999999991</v>
      </c>
      <c r="W2525" s="11">
        <v>5.7030000000000003</v>
      </c>
      <c r="X2525" s="11">
        <v>3.2240000000000002</v>
      </c>
      <c r="Y2525" s="11">
        <v>1.468</v>
      </c>
      <c r="Z2525" s="11">
        <v>0.499</v>
      </c>
      <c r="AA2525" s="11">
        <v>9.4E-2</v>
      </c>
      <c r="AB2525" s="11">
        <v>8.9999999999999993E-3</v>
      </c>
      <c r="AC2525" s="11">
        <v>1E-3</v>
      </c>
    </row>
    <row r="2526" spans="1:29" ht="11.5">
      <c r="A2526" s="15">
        <v>2509</v>
      </c>
      <c r="B2526" s="13" t="s">
        <v>1059</v>
      </c>
      <c r="C2526" s="14" t="s">
        <v>1235</v>
      </c>
      <c r="D2526" s="12"/>
      <c r="E2526" s="12">
        <v>188</v>
      </c>
      <c r="F2526" s="13" t="s">
        <v>1110</v>
      </c>
      <c r="G2526" s="12">
        <v>916</v>
      </c>
      <c r="H2526" s="12">
        <v>1965</v>
      </c>
      <c r="I2526" s="11">
        <v>148.499</v>
      </c>
      <c r="J2526" s="11">
        <v>124.145</v>
      </c>
      <c r="K2526" s="11">
        <v>95.552000000000007</v>
      </c>
      <c r="L2526" s="11">
        <v>83.620999999999995</v>
      </c>
      <c r="M2526" s="11">
        <v>65.448999999999998</v>
      </c>
      <c r="N2526" s="11">
        <v>55.710999999999999</v>
      </c>
      <c r="O2526" s="11">
        <v>47.414000000000001</v>
      </c>
      <c r="P2526" s="11">
        <v>41.319000000000003</v>
      </c>
      <c r="Q2526" s="11">
        <v>34.335000000000001</v>
      </c>
      <c r="R2526" s="11">
        <v>28.530999999999999</v>
      </c>
      <c r="S2526" s="11">
        <v>25.038</v>
      </c>
      <c r="T2526" s="11">
        <v>20.004999999999999</v>
      </c>
      <c r="U2526" s="11">
        <v>15.051</v>
      </c>
      <c r="V2526" s="11">
        <v>10.429</v>
      </c>
      <c r="W2526" s="11">
        <v>6.6459999999999999</v>
      </c>
      <c r="X2526" s="11">
        <v>3.9409999999999998</v>
      </c>
      <c r="Y2526" s="11">
        <v>1.8580000000000001</v>
      </c>
      <c r="Z2526" s="11">
        <v>0.63300000000000001</v>
      </c>
      <c r="AA2526" s="11">
        <v>0.14099999999999999</v>
      </c>
      <c r="AB2526" s="11">
        <v>1.4999999999999999E-2</v>
      </c>
      <c r="AC2526" s="11">
        <v>1E-3</v>
      </c>
    </row>
    <row r="2527" spans="1:29" ht="11.5">
      <c r="A2527" s="15">
        <v>2510</v>
      </c>
      <c r="B2527" s="13" t="s">
        <v>1059</v>
      </c>
      <c r="C2527" s="14" t="s">
        <v>1235</v>
      </c>
      <c r="D2527" s="12"/>
      <c r="E2527" s="12">
        <v>188</v>
      </c>
      <c r="F2527" s="13" t="s">
        <v>1110</v>
      </c>
      <c r="G2527" s="12">
        <v>916</v>
      </c>
      <c r="H2527" s="12">
        <v>1970</v>
      </c>
      <c r="I2527" s="11">
        <v>145.43299999999999</v>
      </c>
      <c r="J2527" s="11">
        <v>145.548</v>
      </c>
      <c r="K2527" s="11">
        <v>123.8</v>
      </c>
      <c r="L2527" s="11">
        <v>95.742999999999995</v>
      </c>
      <c r="M2527" s="11">
        <v>83.748999999999995</v>
      </c>
      <c r="N2527" s="11">
        <v>65.483999999999995</v>
      </c>
      <c r="O2527" s="11">
        <v>55.648000000000003</v>
      </c>
      <c r="P2527" s="11">
        <v>47.258000000000003</v>
      </c>
      <c r="Q2527" s="11">
        <v>40.970999999999997</v>
      </c>
      <c r="R2527" s="11">
        <v>33.704000000000001</v>
      </c>
      <c r="S2527" s="11">
        <v>27.48</v>
      </c>
      <c r="T2527" s="11">
        <v>23.577999999999999</v>
      </c>
      <c r="U2527" s="11">
        <v>18.189</v>
      </c>
      <c r="V2527" s="11">
        <v>12.911</v>
      </c>
      <c r="W2527" s="11">
        <v>8.2349999999999994</v>
      </c>
      <c r="X2527" s="11">
        <v>4.694</v>
      </c>
      <c r="Y2527" s="11">
        <v>2.3420000000000001</v>
      </c>
      <c r="Z2527" s="11">
        <v>0.83099999999999996</v>
      </c>
      <c r="AA2527" s="11">
        <v>0.186</v>
      </c>
      <c r="AB2527" s="11">
        <v>2.3E-2</v>
      </c>
      <c r="AC2527" s="11">
        <v>1E-3</v>
      </c>
    </row>
    <row r="2528" spans="1:29" ht="11.5">
      <c r="A2528" s="15">
        <v>2511</v>
      </c>
      <c r="B2528" s="13" t="s">
        <v>1059</v>
      </c>
      <c r="C2528" s="14" t="s">
        <v>1235</v>
      </c>
      <c r="D2528" s="12"/>
      <c r="E2528" s="12">
        <v>188</v>
      </c>
      <c r="F2528" s="13" t="s">
        <v>1110</v>
      </c>
      <c r="G2528" s="12">
        <v>916</v>
      </c>
      <c r="H2528" s="12">
        <v>1975</v>
      </c>
      <c r="I2528" s="11">
        <v>139.91200000000001</v>
      </c>
      <c r="J2528" s="11">
        <v>143.376</v>
      </c>
      <c r="K2528" s="11">
        <v>145.434</v>
      </c>
      <c r="L2528" s="11">
        <v>124.27200000000001</v>
      </c>
      <c r="M2528" s="11">
        <v>96.245000000000005</v>
      </c>
      <c r="N2528" s="11">
        <v>84.04</v>
      </c>
      <c r="O2528" s="11">
        <v>65.692999999999998</v>
      </c>
      <c r="P2528" s="11">
        <v>55.716000000000001</v>
      </c>
      <c r="Q2528" s="11">
        <v>47.1</v>
      </c>
      <c r="R2528" s="11">
        <v>40.435000000000002</v>
      </c>
      <c r="S2528" s="11">
        <v>32.658000000000001</v>
      </c>
      <c r="T2528" s="11">
        <v>26.06</v>
      </c>
      <c r="U2528" s="11">
        <v>21.61</v>
      </c>
      <c r="V2528" s="11">
        <v>15.78</v>
      </c>
      <c r="W2528" s="11">
        <v>10.343</v>
      </c>
      <c r="X2528" s="11">
        <v>5.944</v>
      </c>
      <c r="Y2528" s="11">
        <v>2.8730000000000002</v>
      </c>
      <c r="Z2528" s="11">
        <v>1.087</v>
      </c>
      <c r="AA2528" s="11">
        <v>0.254</v>
      </c>
      <c r="AB2528" s="11">
        <v>0.03</v>
      </c>
      <c r="AC2528" s="11">
        <v>2E-3</v>
      </c>
    </row>
    <row r="2529" spans="1:29" ht="11.5">
      <c r="A2529" s="15">
        <v>2512</v>
      </c>
      <c r="B2529" s="13" t="s">
        <v>1059</v>
      </c>
      <c r="C2529" s="14" t="s">
        <v>1235</v>
      </c>
      <c r="D2529" s="12"/>
      <c r="E2529" s="12">
        <v>188</v>
      </c>
      <c r="F2529" s="13" t="s">
        <v>1110</v>
      </c>
      <c r="G2529" s="12">
        <v>916</v>
      </c>
      <c r="H2529" s="12">
        <v>1980</v>
      </c>
      <c r="I2529" s="11">
        <v>164.28399999999999</v>
      </c>
      <c r="J2529" s="11">
        <v>139.06200000000001</v>
      </c>
      <c r="K2529" s="11">
        <v>143.62899999999999</v>
      </c>
      <c r="L2529" s="11">
        <v>146.131</v>
      </c>
      <c r="M2529" s="11">
        <v>124.943</v>
      </c>
      <c r="N2529" s="11">
        <v>96.784000000000006</v>
      </c>
      <c r="O2529" s="11">
        <v>84.382000000000005</v>
      </c>
      <c r="P2529" s="11">
        <v>65.933999999999997</v>
      </c>
      <c r="Q2529" s="11">
        <v>55.679000000000002</v>
      </c>
      <c r="R2529" s="11">
        <v>46.668999999999997</v>
      </c>
      <c r="S2529" s="11">
        <v>39.392000000000003</v>
      </c>
      <c r="T2529" s="11">
        <v>31.178999999999998</v>
      </c>
      <c r="U2529" s="11">
        <v>24.082999999999998</v>
      </c>
      <c r="V2529" s="11">
        <v>18.946000000000002</v>
      </c>
      <c r="W2529" s="11">
        <v>12.821</v>
      </c>
      <c r="X2529" s="11">
        <v>7.64</v>
      </c>
      <c r="Y2529" s="11">
        <v>3.75</v>
      </c>
      <c r="Z2529" s="11">
        <v>1.3839999999999999</v>
      </c>
      <c r="AA2529" s="11">
        <v>0.34699999999999998</v>
      </c>
      <c r="AB2529" s="11">
        <v>4.4999999999999998E-2</v>
      </c>
      <c r="AC2529" s="11">
        <v>3.0000000000000001E-3</v>
      </c>
    </row>
    <row r="2530" spans="1:29" ht="11.5">
      <c r="A2530" s="15">
        <v>2513</v>
      </c>
      <c r="B2530" s="13" t="s">
        <v>1059</v>
      </c>
      <c r="C2530" s="14" t="s">
        <v>1235</v>
      </c>
      <c r="D2530" s="12"/>
      <c r="E2530" s="12">
        <v>188</v>
      </c>
      <c r="F2530" s="13" t="s">
        <v>1110</v>
      </c>
      <c r="G2530" s="12">
        <v>916</v>
      </c>
      <c r="H2530" s="12">
        <v>1985</v>
      </c>
      <c r="I2530" s="11">
        <v>190.761</v>
      </c>
      <c r="J2530" s="11">
        <v>163.786</v>
      </c>
      <c r="K2530" s="11">
        <v>139.44900000000001</v>
      </c>
      <c r="L2530" s="11">
        <v>144.43100000000001</v>
      </c>
      <c r="M2530" s="11">
        <v>146.79900000000001</v>
      </c>
      <c r="N2530" s="11">
        <v>125.42100000000001</v>
      </c>
      <c r="O2530" s="11">
        <v>97.192999999999998</v>
      </c>
      <c r="P2530" s="11">
        <v>84.623999999999995</v>
      </c>
      <c r="Q2530" s="11">
        <v>65.97</v>
      </c>
      <c r="R2530" s="11">
        <v>55.323999999999998</v>
      </c>
      <c r="S2530" s="11">
        <v>45.706000000000003</v>
      </c>
      <c r="T2530" s="11">
        <v>37.878999999999998</v>
      </c>
      <c r="U2530" s="11">
        <v>29.013999999999999</v>
      </c>
      <c r="V2530" s="11">
        <v>21.271000000000001</v>
      </c>
      <c r="W2530" s="11">
        <v>15.582000000000001</v>
      </c>
      <c r="X2530" s="11">
        <v>9.6180000000000003</v>
      </c>
      <c r="Y2530" s="11">
        <v>4.9329999999999998</v>
      </c>
      <c r="Z2530" s="11">
        <v>1.8759999999999999</v>
      </c>
      <c r="AA2530" s="11">
        <v>0.46899999999999997</v>
      </c>
      <c r="AB2530" s="11">
        <v>6.6000000000000003E-2</v>
      </c>
      <c r="AC2530" s="11">
        <v>4.0000000000000001E-3</v>
      </c>
    </row>
    <row r="2531" spans="1:29" ht="11.5">
      <c r="A2531" s="15">
        <v>2514</v>
      </c>
      <c r="B2531" s="13" t="s">
        <v>1059</v>
      </c>
      <c r="C2531" s="14" t="s">
        <v>1235</v>
      </c>
      <c r="D2531" s="12"/>
      <c r="E2531" s="12">
        <v>188</v>
      </c>
      <c r="F2531" s="13" t="s">
        <v>1110</v>
      </c>
      <c r="G2531" s="12">
        <v>916</v>
      </c>
      <c r="H2531" s="12">
        <v>1990</v>
      </c>
      <c r="I2531" s="11">
        <v>212.68199999999999</v>
      </c>
      <c r="J2531" s="11">
        <v>190.33600000000001</v>
      </c>
      <c r="K2531" s="11">
        <v>164.10300000000001</v>
      </c>
      <c r="L2531" s="11">
        <v>140.13300000000001</v>
      </c>
      <c r="M2531" s="11">
        <v>144.96700000000001</v>
      </c>
      <c r="N2531" s="11">
        <v>147.03700000000001</v>
      </c>
      <c r="O2531" s="11">
        <v>125.55</v>
      </c>
      <c r="P2531" s="11">
        <v>97.28</v>
      </c>
      <c r="Q2531" s="11">
        <v>84.444999999999993</v>
      </c>
      <c r="R2531" s="11">
        <v>65.486000000000004</v>
      </c>
      <c r="S2531" s="11">
        <v>54.267000000000003</v>
      </c>
      <c r="T2531" s="11">
        <v>44.107999999999997</v>
      </c>
      <c r="U2531" s="11">
        <v>35.491999999999997</v>
      </c>
      <c r="V2531" s="11">
        <v>25.937000000000001</v>
      </c>
      <c r="W2531" s="11">
        <v>17.824999999999999</v>
      </c>
      <c r="X2531" s="11">
        <v>11.976000000000001</v>
      </c>
      <c r="Y2531" s="11">
        <v>6.4320000000000004</v>
      </c>
      <c r="Z2531" s="11">
        <v>2.61</v>
      </c>
      <c r="AA2531" s="11">
        <v>0.69399999999999995</v>
      </c>
      <c r="AB2531" s="11">
        <v>0.10199999999999999</v>
      </c>
      <c r="AC2531" s="11">
        <v>7.0000000000000001E-3</v>
      </c>
    </row>
    <row r="2532" spans="1:29" ht="11.5">
      <c r="A2532" s="15">
        <v>2515</v>
      </c>
      <c r="B2532" s="13" t="s">
        <v>1059</v>
      </c>
      <c r="C2532" s="14" t="s">
        <v>1235</v>
      </c>
      <c r="D2532" s="12"/>
      <c r="E2532" s="12">
        <v>188</v>
      </c>
      <c r="F2532" s="13" t="s">
        <v>1110</v>
      </c>
      <c r="G2532" s="12">
        <v>916</v>
      </c>
      <c r="H2532" s="12">
        <v>1995</v>
      </c>
      <c r="I2532" s="11">
        <v>212.62700000000001</v>
      </c>
      <c r="J2532" s="11">
        <v>212.75299999999999</v>
      </c>
      <c r="K2532" s="11">
        <v>192.38499999999999</v>
      </c>
      <c r="L2532" s="11">
        <v>167.82599999999999</v>
      </c>
      <c r="M2532" s="11">
        <v>144.327</v>
      </c>
      <c r="N2532" s="11">
        <v>148.785</v>
      </c>
      <c r="O2532" s="11">
        <v>150.203</v>
      </c>
      <c r="P2532" s="11">
        <v>128.137</v>
      </c>
      <c r="Q2532" s="11">
        <v>99.165999999999997</v>
      </c>
      <c r="R2532" s="11">
        <v>85.260999999999996</v>
      </c>
      <c r="S2532" s="11">
        <v>65.03</v>
      </c>
      <c r="T2532" s="11">
        <v>52.896000000000001</v>
      </c>
      <c r="U2532" s="11">
        <v>41.829000000000001</v>
      </c>
      <c r="V2532" s="11">
        <v>32.244999999999997</v>
      </c>
      <c r="W2532" s="11">
        <v>22.201000000000001</v>
      </c>
      <c r="X2532" s="11">
        <v>14.058</v>
      </c>
      <c r="Y2532" s="11">
        <v>8.2899999999999991</v>
      </c>
      <c r="Z2532" s="11">
        <v>3.601</v>
      </c>
      <c r="AA2532" s="11">
        <v>1.052</v>
      </c>
      <c r="AB2532" s="11">
        <v>0.17100000000000001</v>
      </c>
      <c r="AC2532" s="11">
        <v>1.2E-2</v>
      </c>
    </row>
    <row r="2533" spans="1:29" ht="11.5">
      <c r="A2533" s="15">
        <v>2516</v>
      </c>
      <c r="B2533" s="13" t="s">
        <v>1059</v>
      </c>
      <c r="C2533" s="14" t="s">
        <v>1235</v>
      </c>
      <c r="D2533" s="12"/>
      <c r="E2533" s="12">
        <v>188</v>
      </c>
      <c r="F2533" s="13" t="s">
        <v>1110</v>
      </c>
      <c r="G2533" s="12">
        <v>916</v>
      </c>
      <c r="H2533" s="12">
        <v>2000</v>
      </c>
      <c r="I2533" s="11">
        <v>202.304</v>
      </c>
      <c r="J2533" s="11">
        <v>212.98500000000001</v>
      </c>
      <c r="K2533" s="11">
        <v>215.45</v>
      </c>
      <c r="L2533" s="11">
        <v>197.09100000000001</v>
      </c>
      <c r="M2533" s="11">
        <v>173.14</v>
      </c>
      <c r="N2533" s="11">
        <v>149.49700000000001</v>
      </c>
      <c r="O2533" s="11">
        <v>153.202</v>
      </c>
      <c r="P2533" s="11">
        <v>153.65199999999999</v>
      </c>
      <c r="Q2533" s="11">
        <v>130.53800000000001</v>
      </c>
      <c r="R2533" s="11">
        <v>100.39</v>
      </c>
      <c r="S2533" s="11">
        <v>84.789000000000001</v>
      </c>
      <c r="T2533" s="11">
        <v>63.631999999999998</v>
      </c>
      <c r="U2533" s="11">
        <v>50.539000000000001</v>
      </c>
      <c r="V2533" s="11">
        <v>38.524999999999999</v>
      </c>
      <c r="W2533" s="11">
        <v>28.14</v>
      </c>
      <c r="X2533" s="11">
        <v>17.927</v>
      </c>
      <c r="Y2533" s="11">
        <v>10.061</v>
      </c>
      <c r="Z2533" s="11">
        <v>4.8949999999999996</v>
      </c>
      <c r="AA2533" s="11">
        <v>1.5760000000000001</v>
      </c>
      <c r="AB2533" s="11">
        <v>0.29099999999999998</v>
      </c>
      <c r="AC2533" s="11">
        <v>2.3E-2</v>
      </c>
    </row>
    <row r="2534" spans="1:29" ht="11.5">
      <c r="A2534" s="15">
        <v>2517</v>
      </c>
      <c r="B2534" s="13" t="s">
        <v>1059</v>
      </c>
      <c r="C2534" s="14" t="s">
        <v>1235</v>
      </c>
      <c r="D2534" s="12"/>
      <c r="E2534" s="12">
        <v>188</v>
      </c>
      <c r="F2534" s="13" t="s">
        <v>1110</v>
      </c>
      <c r="G2534" s="12">
        <v>916</v>
      </c>
      <c r="H2534" s="12">
        <v>2005</v>
      </c>
      <c r="I2534" s="11">
        <v>184.56700000000001</v>
      </c>
      <c r="J2534" s="11">
        <v>202.28399999999999</v>
      </c>
      <c r="K2534" s="11">
        <v>214.09</v>
      </c>
      <c r="L2534" s="11">
        <v>217.244</v>
      </c>
      <c r="M2534" s="11">
        <v>198.90299999999999</v>
      </c>
      <c r="N2534" s="11">
        <v>174.84399999999999</v>
      </c>
      <c r="O2534" s="11">
        <v>150.98099999999999</v>
      </c>
      <c r="P2534" s="11">
        <v>154.10300000000001</v>
      </c>
      <c r="Q2534" s="11">
        <v>153.74600000000001</v>
      </c>
      <c r="R2534" s="11">
        <v>129.839</v>
      </c>
      <c r="S2534" s="11">
        <v>98.914000000000001</v>
      </c>
      <c r="T2534" s="11">
        <v>82.441999999999993</v>
      </c>
      <c r="U2534" s="11">
        <v>60.725999999999999</v>
      </c>
      <c r="V2534" s="11">
        <v>46.774000000000001</v>
      </c>
      <c r="W2534" s="11">
        <v>33.987000000000002</v>
      </c>
      <c r="X2534" s="11">
        <v>23.067</v>
      </c>
      <c r="Y2534" s="11">
        <v>13.122</v>
      </c>
      <c r="Z2534" s="11">
        <v>6.1660000000000004</v>
      </c>
      <c r="AA2534" s="11">
        <v>2.27</v>
      </c>
      <c r="AB2534" s="11">
        <v>0.47299999999999998</v>
      </c>
      <c r="AC2534" s="11">
        <v>4.3999999999999997E-2</v>
      </c>
    </row>
    <row r="2535" spans="1:29" ht="11.5">
      <c r="A2535" s="15">
        <v>2518</v>
      </c>
      <c r="B2535" s="13" t="s">
        <v>1059</v>
      </c>
      <c r="C2535" s="14" t="s">
        <v>1235</v>
      </c>
      <c r="D2535" s="12"/>
      <c r="E2535" s="12">
        <v>188</v>
      </c>
      <c r="F2535" s="13" t="s">
        <v>1110</v>
      </c>
      <c r="G2535" s="12">
        <v>916</v>
      </c>
      <c r="H2535" s="12">
        <v>2010</v>
      </c>
      <c r="I2535" s="11">
        <v>181.35400000000001</v>
      </c>
      <c r="J2535" s="11">
        <v>184.542</v>
      </c>
      <c r="K2535" s="11">
        <v>203.07</v>
      </c>
      <c r="L2535" s="11">
        <v>215.244</v>
      </c>
      <c r="M2535" s="11">
        <v>218.18100000000001</v>
      </c>
      <c r="N2535" s="11">
        <v>199.68799999999999</v>
      </c>
      <c r="O2535" s="11">
        <v>175.48699999999999</v>
      </c>
      <c r="P2535" s="11">
        <v>151.34399999999999</v>
      </c>
      <c r="Q2535" s="11">
        <v>153.76</v>
      </c>
      <c r="R2535" s="11">
        <v>152.42699999999999</v>
      </c>
      <c r="S2535" s="11">
        <v>127.651</v>
      </c>
      <c r="T2535" s="11">
        <v>96.153000000000006</v>
      </c>
      <c r="U2535" s="11">
        <v>78.734999999999999</v>
      </c>
      <c r="V2535" s="11">
        <v>56.374000000000002</v>
      </c>
      <c r="W2535" s="11">
        <v>41.534999999999997</v>
      </c>
      <c r="X2535" s="11">
        <v>28.131</v>
      </c>
      <c r="Y2535" s="11">
        <v>17.106999999999999</v>
      </c>
      <c r="Z2535" s="11">
        <v>8.2260000000000009</v>
      </c>
      <c r="AA2535" s="11">
        <v>2.968</v>
      </c>
      <c r="AB2535" s="11">
        <v>0.72099999999999997</v>
      </c>
      <c r="AC2535" s="11">
        <v>7.6999999999999999E-2</v>
      </c>
    </row>
    <row r="2536" spans="1:29" ht="11.5">
      <c r="A2536" s="15">
        <v>2519</v>
      </c>
      <c r="B2536" s="13" t="s">
        <v>1059</v>
      </c>
      <c r="C2536" s="14" t="s">
        <v>1235</v>
      </c>
      <c r="D2536" s="12"/>
      <c r="E2536" s="12">
        <v>188</v>
      </c>
      <c r="F2536" s="13" t="s">
        <v>1110</v>
      </c>
      <c r="G2536" s="12">
        <v>916</v>
      </c>
      <c r="H2536" s="12">
        <v>2015</v>
      </c>
      <c r="I2536" s="11">
        <v>183.00899999999999</v>
      </c>
      <c r="J2536" s="11">
        <v>181.26900000000001</v>
      </c>
      <c r="K2536" s="11">
        <v>185.012</v>
      </c>
      <c r="L2536" s="11">
        <v>203.65600000000001</v>
      </c>
      <c r="M2536" s="11">
        <v>215.47200000000001</v>
      </c>
      <c r="N2536" s="11">
        <v>218.12700000000001</v>
      </c>
      <c r="O2536" s="11">
        <v>199.5</v>
      </c>
      <c r="P2536" s="11">
        <v>175.08600000000001</v>
      </c>
      <c r="Q2536" s="11">
        <v>150.624</v>
      </c>
      <c r="R2536" s="11">
        <v>152.19200000000001</v>
      </c>
      <c r="S2536" s="11">
        <v>149.70400000000001</v>
      </c>
      <c r="T2536" s="11">
        <v>124.071</v>
      </c>
      <c r="U2536" s="11">
        <v>91.965000000000003</v>
      </c>
      <c r="V2536" s="11">
        <v>73.334999999999994</v>
      </c>
      <c r="W2536" s="11">
        <v>50.390999999999998</v>
      </c>
      <c r="X2536" s="11">
        <v>34.722999999999999</v>
      </c>
      <c r="Y2536" s="11">
        <v>21.17</v>
      </c>
      <c r="Z2536" s="11">
        <v>10.983000000000001</v>
      </c>
      <c r="AA2536" s="11">
        <v>4.1150000000000002</v>
      </c>
      <c r="AB2536" s="11">
        <v>0.998</v>
      </c>
      <c r="AC2536" s="11">
        <v>0.128</v>
      </c>
    </row>
    <row r="2537" spans="1:29" ht="11.5">
      <c r="A2537" s="15">
        <v>2520</v>
      </c>
      <c r="B2537" s="13" t="s">
        <v>1059</v>
      </c>
      <c r="C2537" s="14" t="s">
        <v>1235</v>
      </c>
      <c r="D2537" s="12"/>
      <c r="E2537" s="12">
        <v>188</v>
      </c>
      <c r="F2537" s="13" t="s">
        <v>1110</v>
      </c>
      <c r="G2537" s="12">
        <v>916</v>
      </c>
      <c r="H2537" s="12">
        <v>2020</v>
      </c>
      <c r="I2537" s="11">
        <v>178.09899999999999</v>
      </c>
      <c r="J2537" s="11">
        <v>182.964</v>
      </c>
      <c r="K2537" s="11">
        <v>181.78899999999999</v>
      </c>
      <c r="L2537" s="11">
        <v>185.75200000000001</v>
      </c>
      <c r="M2537" s="11">
        <v>204.06299999999999</v>
      </c>
      <c r="N2537" s="11">
        <v>215.602</v>
      </c>
      <c r="O2537" s="11">
        <v>217.91</v>
      </c>
      <c r="P2537" s="11">
        <v>199.00299999999999</v>
      </c>
      <c r="Q2537" s="11">
        <v>174.23099999999999</v>
      </c>
      <c r="R2537" s="11">
        <v>149.226</v>
      </c>
      <c r="S2537" s="11">
        <v>149.636</v>
      </c>
      <c r="T2537" s="11">
        <v>145.697</v>
      </c>
      <c r="U2537" s="11">
        <v>118.90600000000001</v>
      </c>
      <c r="V2537" s="11">
        <v>85.978999999999999</v>
      </c>
      <c r="W2537" s="11">
        <v>65.944000000000003</v>
      </c>
      <c r="X2537" s="11">
        <v>42.533999999999999</v>
      </c>
      <c r="Y2537" s="11">
        <v>26.504999999999999</v>
      </c>
      <c r="Z2537" s="11">
        <v>13.882999999999999</v>
      </c>
      <c r="AA2537" s="11">
        <v>5.6849999999999996</v>
      </c>
      <c r="AB2537" s="11">
        <v>1.464</v>
      </c>
      <c r="AC2537" s="11">
        <v>0.20399999999999999</v>
      </c>
    </row>
    <row r="2538" spans="1:29" ht="11.5">
      <c r="A2538" s="15">
        <v>2521</v>
      </c>
      <c r="B2538" s="13" t="s">
        <v>1059</v>
      </c>
      <c r="C2538" s="14" t="s">
        <v>1236</v>
      </c>
      <c r="D2538" s="12"/>
      <c r="E2538" s="12">
        <v>222</v>
      </c>
      <c r="F2538" s="13" t="s">
        <v>1110</v>
      </c>
      <c r="G2538" s="12">
        <v>916</v>
      </c>
      <c r="H2538" s="12">
        <v>1950</v>
      </c>
      <c r="I2538" s="11">
        <v>183.96199999999999</v>
      </c>
      <c r="J2538" s="11">
        <v>153.36500000000001</v>
      </c>
      <c r="K2538" s="11">
        <v>135.70699999999999</v>
      </c>
      <c r="L2538" s="11">
        <v>112.539</v>
      </c>
      <c r="M2538" s="11">
        <v>90.185000000000002</v>
      </c>
      <c r="N2538" s="11">
        <v>77.962999999999994</v>
      </c>
      <c r="O2538" s="11">
        <v>64.917000000000002</v>
      </c>
      <c r="P2538" s="11">
        <v>54.49</v>
      </c>
      <c r="Q2538" s="11">
        <v>47.034999999999997</v>
      </c>
      <c r="R2538" s="11">
        <v>40.21</v>
      </c>
      <c r="S2538" s="11">
        <v>33.76</v>
      </c>
      <c r="T2538" s="11">
        <v>27.888000000000002</v>
      </c>
      <c r="U2538" s="11">
        <v>22.648</v>
      </c>
      <c r="V2538" s="11">
        <v>17.475999999999999</v>
      </c>
      <c r="W2538" s="11">
        <v>12.222</v>
      </c>
      <c r="X2538" s="11">
        <v>7.1959999999999997</v>
      </c>
      <c r="Y2538" s="11">
        <v>2.903</v>
      </c>
      <c r="Z2538" s="11">
        <v>0.80800000000000005</v>
      </c>
      <c r="AA2538" s="11">
        <v>0.156</v>
      </c>
      <c r="AB2538" s="11">
        <v>2.1000000000000001E-2</v>
      </c>
      <c r="AC2538" s="11">
        <v>2E-3</v>
      </c>
    </row>
    <row r="2539" spans="1:29" ht="11.5">
      <c r="A2539" s="15">
        <v>2522</v>
      </c>
      <c r="B2539" s="13" t="s">
        <v>1059</v>
      </c>
      <c r="C2539" s="14" t="s">
        <v>1236</v>
      </c>
      <c r="D2539" s="12"/>
      <c r="E2539" s="12">
        <v>222</v>
      </c>
      <c r="F2539" s="13" t="s">
        <v>1110</v>
      </c>
      <c r="G2539" s="12">
        <v>916</v>
      </c>
      <c r="H2539" s="12">
        <v>1955</v>
      </c>
      <c r="I2539" s="11">
        <v>221.67400000000001</v>
      </c>
      <c r="J2539" s="11">
        <v>167.518</v>
      </c>
      <c r="K2539" s="11">
        <v>142.26</v>
      </c>
      <c r="L2539" s="11">
        <v>123.149</v>
      </c>
      <c r="M2539" s="11">
        <v>101.52200000000001</v>
      </c>
      <c r="N2539" s="11">
        <v>83.171000000000006</v>
      </c>
      <c r="O2539" s="11">
        <v>73.38</v>
      </c>
      <c r="P2539" s="11">
        <v>61.222000000000001</v>
      </c>
      <c r="Q2539" s="11">
        <v>51.048000000000002</v>
      </c>
      <c r="R2539" s="11">
        <v>43.418999999999997</v>
      </c>
      <c r="S2539" s="11">
        <v>36.204999999999998</v>
      </c>
      <c r="T2539" s="11">
        <v>29.247</v>
      </c>
      <c r="U2539" s="11">
        <v>22.696000000000002</v>
      </c>
      <c r="V2539" s="11">
        <v>16.789000000000001</v>
      </c>
      <c r="W2539" s="11">
        <v>11.215999999999999</v>
      </c>
      <c r="X2539" s="11">
        <v>6.3029999999999999</v>
      </c>
      <c r="Y2539" s="11">
        <v>2.702</v>
      </c>
      <c r="Z2539" s="11">
        <v>0.71299999999999997</v>
      </c>
      <c r="AA2539" s="11">
        <v>0.11600000000000001</v>
      </c>
      <c r="AB2539" s="11">
        <v>1.2E-2</v>
      </c>
      <c r="AC2539" s="11">
        <v>1E-3</v>
      </c>
    </row>
    <row r="2540" spans="1:29" ht="11.5">
      <c r="A2540" s="15">
        <v>2523</v>
      </c>
      <c r="B2540" s="13" t="s">
        <v>1059</v>
      </c>
      <c r="C2540" s="14" t="s">
        <v>1236</v>
      </c>
      <c r="D2540" s="12"/>
      <c r="E2540" s="12">
        <v>222</v>
      </c>
      <c r="F2540" s="13" t="s">
        <v>1110</v>
      </c>
      <c r="G2540" s="12">
        <v>916</v>
      </c>
      <c r="H2540" s="12">
        <v>1960</v>
      </c>
      <c r="I2540" s="11">
        <v>258.55900000000003</v>
      </c>
      <c r="J2540" s="11">
        <v>205.386</v>
      </c>
      <c r="K2540" s="11">
        <v>161.511</v>
      </c>
      <c r="L2540" s="11">
        <v>133.83600000000001</v>
      </c>
      <c r="M2540" s="11">
        <v>113.843</v>
      </c>
      <c r="N2540" s="11">
        <v>95.715000000000003</v>
      </c>
      <c r="O2540" s="11">
        <v>79.585999999999999</v>
      </c>
      <c r="P2540" s="11">
        <v>69.962000000000003</v>
      </c>
      <c r="Q2540" s="11">
        <v>58.005000000000003</v>
      </c>
      <c r="R2540" s="11">
        <v>47.835999999999999</v>
      </c>
      <c r="S2540" s="11">
        <v>39.956000000000003</v>
      </c>
      <c r="T2540" s="11">
        <v>32.377000000000002</v>
      </c>
      <c r="U2540" s="11">
        <v>24.931000000000001</v>
      </c>
      <c r="V2540" s="11">
        <v>17.965</v>
      </c>
      <c r="W2540" s="11">
        <v>11.848000000000001</v>
      </c>
      <c r="X2540" s="11">
        <v>6.6310000000000002</v>
      </c>
      <c r="Y2540" s="11">
        <v>2.86</v>
      </c>
      <c r="Z2540" s="11">
        <v>0.84699999999999998</v>
      </c>
      <c r="AA2540" s="11">
        <v>0.13700000000000001</v>
      </c>
      <c r="AB2540" s="11">
        <v>1.2E-2</v>
      </c>
      <c r="AC2540" s="11">
        <v>1E-3</v>
      </c>
    </row>
    <row r="2541" spans="1:29" ht="11.5">
      <c r="A2541" s="15">
        <v>2524</v>
      </c>
      <c r="B2541" s="13" t="s">
        <v>1059</v>
      </c>
      <c r="C2541" s="14" t="s">
        <v>1236</v>
      </c>
      <c r="D2541" s="12"/>
      <c r="E2541" s="12">
        <v>222</v>
      </c>
      <c r="F2541" s="13" t="s">
        <v>1110</v>
      </c>
      <c r="G2541" s="12">
        <v>916</v>
      </c>
      <c r="H2541" s="12">
        <v>1965</v>
      </c>
      <c r="I2541" s="11">
        <v>297.33100000000002</v>
      </c>
      <c r="J2541" s="11">
        <v>241.596</v>
      </c>
      <c r="K2541" s="11">
        <v>201.291</v>
      </c>
      <c r="L2541" s="11">
        <v>155.97200000000001</v>
      </c>
      <c r="M2541" s="11">
        <v>128</v>
      </c>
      <c r="N2541" s="11">
        <v>112.42400000000001</v>
      </c>
      <c r="O2541" s="11">
        <v>94.828000000000003</v>
      </c>
      <c r="P2541" s="11">
        <v>77.039000000000001</v>
      </c>
      <c r="Q2541" s="11">
        <v>66.765000000000001</v>
      </c>
      <c r="R2541" s="11">
        <v>54.74</v>
      </c>
      <c r="S2541" s="11">
        <v>44.491999999999997</v>
      </c>
      <c r="T2541" s="11">
        <v>36.404000000000003</v>
      </c>
      <c r="U2541" s="11">
        <v>28.402000000000001</v>
      </c>
      <c r="V2541" s="11">
        <v>20.539000000000001</v>
      </c>
      <c r="W2541" s="11">
        <v>13.436</v>
      </c>
      <c r="X2541" s="11">
        <v>7.5890000000000004</v>
      </c>
      <c r="Y2541" s="11">
        <v>3.343</v>
      </c>
      <c r="Z2541" s="11">
        <v>1.0129999999999999</v>
      </c>
      <c r="AA2541" s="11">
        <v>0.185</v>
      </c>
      <c r="AB2541" s="11">
        <v>1.4999999999999999E-2</v>
      </c>
      <c r="AC2541" s="11">
        <v>1E-3</v>
      </c>
    </row>
    <row r="2542" spans="1:29" ht="11.5">
      <c r="A2542" s="15">
        <v>2525</v>
      </c>
      <c r="B2542" s="13" t="s">
        <v>1059</v>
      </c>
      <c r="C2542" s="14" t="s">
        <v>1236</v>
      </c>
      <c r="D2542" s="12"/>
      <c r="E2542" s="12">
        <v>222</v>
      </c>
      <c r="F2542" s="13" t="s">
        <v>1110</v>
      </c>
      <c r="G2542" s="12">
        <v>916</v>
      </c>
      <c r="H2542" s="12">
        <v>1970</v>
      </c>
      <c r="I2542" s="11">
        <v>329.18299999999999</v>
      </c>
      <c r="J2542" s="11">
        <v>280.22699999999998</v>
      </c>
      <c r="K2542" s="11">
        <v>236.34700000000001</v>
      </c>
      <c r="L2542" s="11">
        <v>193.43899999999999</v>
      </c>
      <c r="M2542" s="11">
        <v>147.48599999999999</v>
      </c>
      <c r="N2542" s="11">
        <v>123.378</v>
      </c>
      <c r="O2542" s="11">
        <v>109.944</v>
      </c>
      <c r="P2542" s="11">
        <v>92.331000000000003</v>
      </c>
      <c r="Q2542" s="11">
        <v>73.861000000000004</v>
      </c>
      <c r="R2542" s="11">
        <v>63.011000000000003</v>
      </c>
      <c r="S2542" s="11">
        <v>50.892000000000003</v>
      </c>
      <c r="T2542" s="11">
        <v>40.511000000000003</v>
      </c>
      <c r="U2542" s="11">
        <v>31.989000000000001</v>
      </c>
      <c r="V2542" s="11">
        <v>23.521999999999998</v>
      </c>
      <c r="W2542" s="11">
        <v>15.452999999999999</v>
      </c>
      <c r="X2542" s="11">
        <v>8.6839999999999993</v>
      </c>
      <c r="Y2542" s="11">
        <v>3.863</v>
      </c>
      <c r="Z2542" s="11">
        <v>1.1950000000000001</v>
      </c>
      <c r="AA2542" s="11">
        <v>0.222</v>
      </c>
      <c r="AB2542" s="11">
        <v>2.1000000000000001E-2</v>
      </c>
      <c r="AC2542" s="11">
        <v>1E-3</v>
      </c>
    </row>
    <row r="2543" spans="1:29" ht="11.5">
      <c r="A2543" s="15">
        <v>2526</v>
      </c>
      <c r="B2543" s="13" t="s">
        <v>1059</v>
      </c>
      <c r="C2543" s="14" t="s">
        <v>1236</v>
      </c>
      <c r="D2543" s="12"/>
      <c r="E2543" s="12">
        <v>222</v>
      </c>
      <c r="F2543" s="13" t="s">
        <v>1110</v>
      </c>
      <c r="G2543" s="12">
        <v>916</v>
      </c>
      <c r="H2543" s="12">
        <v>1975</v>
      </c>
      <c r="I2543" s="11">
        <v>361.28399999999999</v>
      </c>
      <c r="J2543" s="11">
        <v>309.24299999999999</v>
      </c>
      <c r="K2543" s="11">
        <v>266.96699999999998</v>
      </c>
      <c r="L2543" s="11">
        <v>220.74299999999999</v>
      </c>
      <c r="M2543" s="11">
        <v>178.79300000000001</v>
      </c>
      <c r="N2543" s="11">
        <v>137.59</v>
      </c>
      <c r="O2543" s="11">
        <v>117.49299999999999</v>
      </c>
      <c r="P2543" s="11">
        <v>105.694</v>
      </c>
      <c r="Q2543" s="11">
        <v>88.552999999999997</v>
      </c>
      <c r="R2543" s="11">
        <v>70.200999999999993</v>
      </c>
      <c r="S2543" s="11">
        <v>59.101999999999997</v>
      </c>
      <c r="T2543" s="11">
        <v>46.701999999999998</v>
      </c>
      <c r="U2543" s="11">
        <v>35.844000000000001</v>
      </c>
      <c r="V2543" s="11">
        <v>26.722999999999999</v>
      </c>
      <c r="W2543" s="11">
        <v>17.943999999999999</v>
      </c>
      <c r="X2543" s="11">
        <v>10.182</v>
      </c>
      <c r="Y2543" s="11">
        <v>4.5469999999999997</v>
      </c>
      <c r="Z2543" s="11">
        <v>1.43</v>
      </c>
      <c r="AA2543" s="11">
        <v>0.27300000000000002</v>
      </c>
      <c r="AB2543" s="11">
        <v>2.9000000000000001E-2</v>
      </c>
      <c r="AC2543" s="11">
        <v>2E-3</v>
      </c>
    </row>
    <row r="2544" spans="1:29" ht="11.5">
      <c r="A2544" s="15">
        <v>2527</v>
      </c>
      <c r="B2544" s="13" t="s">
        <v>1059</v>
      </c>
      <c r="C2544" s="14" t="s">
        <v>1236</v>
      </c>
      <c r="D2544" s="12"/>
      <c r="E2544" s="12">
        <v>222</v>
      </c>
      <c r="F2544" s="13" t="s">
        <v>1110</v>
      </c>
      <c r="G2544" s="12">
        <v>916</v>
      </c>
      <c r="H2544" s="12">
        <v>1980</v>
      </c>
      <c r="I2544" s="11">
        <v>385.74299999999999</v>
      </c>
      <c r="J2544" s="11">
        <v>339.39499999999998</v>
      </c>
      <c r="K2544" s="11">
        <v>289.786</v>
      </c>
      <c r="L2544" s="11">
        <v>242.43100000000001</v>
      </c>
      <c r="M2544" s="11">
        <v>196.01599999999999</v>
      </c>
      <c r="N2544" s="11">
        <v>158.76</v>
      </c>
      <c r="O2544" s="11">
        <v>124.919</v>
      </c>
      <c r="P2544" s="11">
        <v>109.63500000000001</v>
      </c>
      <c r="Q2544" s="11">
        <v>99.748000000000005</v>
      </c>
      <c r="R2544" s="11">
        <v>83.421999999999997</v>
      </c>
      <c r="S2544" s="11">
        <v>65.515000000000001</v>
      </c>
      <c r="T2544" s="11">
        <v>54.298999999999999</v>
      </c>
      <c r="U2544" s="11">
        <v>41.598999999999997</v>
      </c>
      <c r="V2544" s="11">
        <v>30.376999999999999</v>
      </c>
      <c r="W2544" s="11">
        <v>20.908999999999999</v>
      </c>
      <c r="X2544" s="11">
        <v>12.286</v>
      </c>
      <c r="Y2544" s="11">
        <v>5.6150000000000002</v>
      </c>
      <c r="Z2544" s="11">
        <v>1.7969999999999999</v>
      </c>
      <c r="AA2544" s="11">
        <v>0.35499999999999998</v>
      </c>
      <c r="AB2544" s="11">
        <v>3.7999999999999999E-2</v>
      </c>
      <c r="AC2544" s="11">
        <v>2E-3</v>
      </c>
    </row>
    <row r="2545" spans="1:29" ht="11.5">
      <c r="A2545" s="15">
        <v>2528</v>
      </c>
      <c r="B2545" s="13" t="s">
        <v>1059</v>
      </c>
      <c r="C2545" s="14" t="s">
        <v>1236</v>
      </c>
      <c r="D2545" s="12"/>
      <c r="E2545" s="12">
        <v>222</v>
      </c>
      <c r="F2545" s="13" t="s">
        <v>1110</v>
      </c>
      <c r="G2545" s="12">
        <v>916</v>
      </c>
      <c r="H2545" s="12">
        <v>1985</v>
      </c>
      <c r="I2545" s="11">
        <v>382.387</v>
      </c>
      <c r="J2545" s="11">
        <v>361.23</v>
      </c>
      <c r="K2545" s="11">
        <v>313.976</v>
      </c>
      <c r="L2545" s="11">
        <v>256.16699999999997</v>
      </c>
      <c r="M2545" s="11">
        <v>208.78800000000001</v>
      </c>
      <c r="N2545" s="11">
        <v>169.304</v>
      </c>
      <c r="O2545" s="11">
        <v>141.31100000000001</v>
      </c>
      <c r="P2545" s="11">
        <v>114.80500000000001</v>
      </c>
      <c r="Q2545" s="11">
        <v>102.974</v>
      </c>
      <c r="R2545" s="11">
        <v>94.406999999999996</v>
      </c>
      <c r="S2545" s="11">
        <v>78.691999999999993</v>
      </c>
      <c r="T2545" s="11">
        <v>60.878999999999998</v>
      </c>
      <c r="U2545" s="11">
        <v>49.003</v>
      </c>
      <c r="V2545" s="11">
        <v>35.875</v>
      </c>
      <c r="W2545" s="11">
        <v>24.303999999999998</v>
      </c>
      <c r="X2545" s="11">
        <v>14.711</v>
      </c>
      <c r="Y2545" s="11">
        <v>6.9969999999999999</v>
      </c>
      <c r="Z2545" s="11">
        <v>2.302</v>
      </c>
      <c r="AA2545" s="11">
        <v>0.45900000000000002</v>
      </c>
      <c r="AB2545" s="11">
        <v>5.0999999999999997E-2</v>
      </c>
      <c r="AC2545" s="11">
        <v>3.0000000000000001E-3</v>
      </c>
    </row>
    <row r="2546" spans="1:29" ht="11.5">
      <c r="A2546" s="15">
        <v>2529</v>
      </c>
      <c r="B2546" s="13" t="s">
        <v>1059</v>
      </c>
      <c r="C2546" s="14" t="s">
        <v>1236</v>
      </c>
      <c r="D2546" s="12"/>
      <c r="E2546" s="12">
        <v>222</v>
      </c>
      <c r="F2546" s="13" t="s">
        <v>1110</v>
      </c>
      <c r="G2546" s="12">
        <v>916</v>
      </c>
      <c r="H2546" s="12">
        <v>1990</v>
      </c>
      <c r="I2546" s="11">
        <v>380.17</v>
      </c>
      <c r="J2546" s="11">
        <v>355.63</v>
      </c>
      <c r="K2546" s="11">
        <v>330.14299999999997</v>
      </c>
      <c r="L2546" s="11">
        <v>280.34699999999998</v>
      </c>
      <c r="M2546" s="11">
        <v>226.404</v>
      </c>
      <c r="N2546" s="11">
        <v>186.054</v>
      </c>
      <c r="O2546" s="11">
        <v>153.721</v>
      </c>
      <c r="P2546" s="11">
        <v>131.23400000000001</v>
      </c>
      <c r="Q2546" s="11">
        <v>108.459</v>
      </c>
      <c r="R2546" s="11">
        <v>97.876999999999995</v>
      </c>
      <c r="S2546" s="11">
        <v>89.418999999999997</v>
      </c>
      <c r="T2546" s="11">
        <v>73.634</v>
      </c>
      <c r="U2546" s="11">
        <v>55.613999999999997</v>
      </c>
      <c r="V2546" s="11">
        <v>42.99</v>
      </c>
      <c r="W2546" s="11">
        <v>29.347000000000001</v>
      </c>
      <c r="X2546" s="11">
        <v>17.584</v>
      </c>
      <c r="Y2546" s="11">
        <v>8.6709999999999994</v>
      </c>
      <c r="Z2546" s="11">
        <v>2.988</v>
      </c>
      <c r="AA2546" s="11">
        <v>0.61599999999999999</v>
      </c>
      <c r="AB2546" s="11">
        <v>6.8000000000000005E-2</v>
      </c>
      <c r="AC2546" s="11">
        <v>4.0000000000000001E-3</v>
      </c>
    </row>
    <row r="2547" spans="1:29" ht="11.5">
      <c r="A2547" s="15">
        <v>2530</v>
      </c>
      <c r="B2547" s="13" t="s">
        <v>1059</v>
      </c>
      <c r="C2547" s="14" t="s">
        <v>1236</v>
      </c>
      <c r="D2547" s="12"/>
      <c r="E2547" s="12">
        <v>222</v>
      </c>
      <c r="F2547" s="13" t="s">
        <v>1110</v>
      </c>
      <c r="G2547" s="12">
        <v>916</v>
      </c>
      <c r="H2547" s="12">
        <v>1995</v>
      </c>
      <c r="I2547" s="11">
        <v>396.93599999999998</v>
      </c>
      <c r="J2547" s="11">
        <v>360.51400000000001</v>
      </c>
      <c r="K2547" s="11">
        <v>323.69400000000002</v>
      </c>
      <c r="L2547" s="11">
        <v>291.43900000000002</v>
      </c>
      <c r="M2547" s="11">
        <v>246.238</v>
      </c>
      <c r="N2547" s="11">
        <v>202.82</v>
      </c>
      <c r="O2547" s="11">
        <v>171.928</v>
      </c>
      <c r="P2547" s="11">
        <v>144.93899999999999</v>
      </c>
      <c r="Q2547" s="11">
        <v>124.72</v>
      </c>
      <c r="R2547" s="11">
        <v>103.4</v>
      </c>
      <c r="S2547" s="11">
        <v>93.100999999999999</v>
      </c>
      <c r="T2547" s="11">
        <v>83.923000000000002</v>
      </c>
      <c r="U2547" s="11">
        <v>67.379000000000005</v>
      </c>
      <c r="V2547" s="11">
        <v>48.887</v>
      </c>
      <c r="W2547" s="11">
        <v>35.383000000000003</v>
      </c>
      <c r="X2547" s="11">
        <v>21.494</v>
      </c>
      <c r="Y2547" s="11">
        <v>10.525</v>
      </c>
      <c r="Z2547" s="11">
        <v>3.7450000000000001</v>
      </c>
      <c r="AA2547" s="11">
        <v>0.79500000000000004</v>
      </c>
      <c r="AB2547" s="11">
        <v>8.7999999999999995E-2</v>
      </c>
      <c r="AC2547" s="11">
        <v>5.0000000000000001E-3</v>
      </c>
    </row>
    <row r="2548" spans="1:29" ht="11.5">
      <c r="A2548" s="15">
        <v>2531</v>
      </c>
      <c r="B2548" s="13" t="s">
        <v>1059</v>
      </c>
      <c r="C2548" s="14" t="s">
        <v>1236</v>
      </c>
      <c r="D2548" s="12"/>
      <c r="E2548" s="12">
        <v>222</v>
      </c>
      <c r="F2548" s="13" t="s">
        <v>1110</v>
      </c>
      <c r="G2548" s="12">
        <v>916</v>
      </c>
      <c r="H2548" s="12">
        <v>2000</v>
      </c>
      <c r="I2548" s="11">
        <v>384.52800000000002</v>
      </c>
      <c r="J2548" s="11">
        <v>380.762</v>
      </c>
      <c r="K2548" s="11">
        <v>332.904</v>
      </c>
      <c r="L2548" s="11">
        <v>286.91699999999997</v>
      </c>
      <c r="M2548" s="11">
        <v>252.07599999999999</v>
      </c>
      <c r="N2548" s="11">
        <v>212.74199999999999</v>
      </c>
      <c r="O2548" s="11">
        <v>180.893</v>
      </c>
      <c r="P2548" s="11">
        <v>157.15</v>
      </c>
      <c r="Q2548" s="11">
        <v>133.18199999999999</v>
      </c>
      <c r="R2548" s="11">
        <v>114.75700000000001</v>
      </c>
      <c r="S2548" s="11">
        <v>94.822999999999993</v>
      </c>
      <c r="T2548" s="11">
        <v>84.879000000000005</v>
      </c>
      <c r="U2548" s="11">
        <v>75.304000000000002</v>
      </c>
      <c r="V2548" s="11">
        <v>58.831000000000003</v>
      </c>
      <c r="W2548" s="11">
        <v>40.552999999999997</v>
      </c>
      <c r="X2548" s="11">
        <v>26.501000000000001</v>
      </c>
      <c r="Y2548" s="11">
        <v>13.382999999999999</v>
      </c>
      <c r="Z2548" s="11">
        <v>4.8010000000000002</v>
      </c>
      <c r="AA2548" s="11">
        <v>1.0760000000000001</v>
      </c>
      <c r="AB2548" s="11">
        <v>0.123</v>
      </c>
      <c r="AC2548" s="11">
        <v>7.0000000000000001E-3</v>
      </c>
    </row>
    <row r="2549" spans="1:29" ht="11.5">
      <c r="A2549" s="15">
        <v>2532</v>
      </c>
      <c r="B2549" s="13" t="s">
        <v>1059</v>
      </c>
      <c r="C2549" s="14" t="s">
        <v>1236</v>
      </c>
      <c r="D2549" s="12"/>
      <c r="E2549" s="12">
        <v>222</v>
      </c>
      <c r="F2549" s="13" t="s">
        <v>1110</v>
      </c>
      <c r="G2549" s="12">
        <v>916</v>
      </c>
      <c r="H2549" s="12">
        <v>2005</v>
      </c>
      <c r="I2549" s="11">
        <v>333.74</v>
      </c>
      <c r="J2549" s="11">
        <v>374.34199999999998</v>
      </c>
      <c r="K2549" s="11">
        <v>364.47399999999999</v>
      </c>
      <c r="L2549" s="11">
        <v>302.17</v>
      </c>
      <c r="M2549" s="11">
        <v>247.09200000000001</v>
      </c>
      <c r="N2549" s="11">
        <v>215.21299999999999</v>
      </c>
      <c r="O2549" s="11">
        <v>186.30699999999999</v>
      </c>
      <c r="P2549" s="11">
        <v>163.06700000000001</v>
      </c>
      <c r="Q2549" s="11">
        <v>142.88300000000001</v>
      </c>
      <c r="R2549" s="11">
        <v>121.044</v>
      </c>
      <c r="S2549" s="11">
        <v>104.37</v>
      </c>
      <c r="T2549" s="11">
        <v>85.596000000000004</v>
      </c>
      <c r="U2549" s="11">
        <v>75.67</v>
      </c>
      <c r="V2549" s="11">
        <v>65.796999999999997</v>
      </c>
      <c r="W2549" s="11">
        <v>49.432000000000002</v>
      </c>
      <c r="X2549" s="11">
        <v>31.398</v>
      </c>
      <c r="Y2549" s="11">
        <v>17.486000000000001</v>
      </c>
      <c r="Z2549" s="11">
        <v>6.6870000000000003</v>
      </c>
      <c r="AA2549" s="11">
        <v>1.5720000000000001</v>
      </c>
      <c r="AB2549" s="11">
        <v>0.19900000000000001</v>
      </c>
      <c r="AC2549" s="11">
        <v>1.2E-2</v>
      </c>
    </row>
    <row r="2550" spans="1:29" ht="11.5">
      <c r="A2550" s="15">
        <v>2533</v>
      </c>
      <c r="B2550" s="13" t="s">
        <v>1059</v>
      </c>
      <c r="C2550" s="14" t="s">
        <v>1236</v>
      </c>
      <c r="D2550" s="12"/>
      <c r="E2550" s="12">
        <v>222</v>
      </c>
      <c r="F2550" s="13" t="s">
        <v>1110</v>
      </c>
      <c r="G2550" s="12">
        <v>916</v>
      </c>
      <c r="H2550" s="12">
        <v>2010</v>
      </c>
      <c r="I2550" s="11">
        <v>310.01600000000002</v>
      </c>
      <c r="J2550" s="11">
        <v>325.17500000000001</v>
      </c>
      <c r="K2550" s="11">
        <v>363.096</v>
      </c>
      <c r="L2550" s="11">
        <v>335.863</v>
      </c>
      <c r="M2550" s="11">
        <v>263.495</v>
      </c>
      <c r="N2550" s="11">
        <v>212.274</v>
      </c>
      <c r="O2550" s="11">
        <v>190.54</v>
      </c>
      <c r="P2550" s="11">
        <v>169.95699999999999</v>
      </c>
      <c r="Q2550" s="11">
        <v>149.36199999999999</v>
      </c>
      <c r="R2550" s="11">
        <v>130.92599999999999</v>
      </c>
      <c r="S2550" s="11">
        <v>110.955</v>
      </c>
      <c r="T2550" s="11">
        <v>94.984999999999999</v>
      </c>
      <c r="U2550" s="11">
        <v>76.522999999999996</v>
      </c>
      <c r="V2550" s="11">
        <v>65.974000000000004</v>
      </c>
      <c r="W2550" s="11">
        <v>55.418999999999997</v>
      </c>
      <c r="X2550" s="11">
        <v>38.834000000000003</v>
      </c>
      <c r="Y2550" s="11">
        <v>21.305</v>
      </c>
      <c r="Z2550" s="11">
        <v>9.1259999999999994</v>
      </c>
      <c r="AA2550" s="11">
        <v>2.3220000000000001</v>
      </c>
      <c r="AB2550" s="11">
        <v>0.311</v>
      </c>
      <c r="AC2550" s="11">
        <v>2.1000000000000001E-2</v>
      </c>
    </row>
    <row r="2551" spans="1:29" ht="11.5">
      <c r="A2551" s="15">
        <v>2534</v>
      </c>
      <c r="B2551" s="13" t="s">
        <v>1059</v>
      </c>
      <c r="C2551" s="14" t="s">
        <v>1236</v>
      </c>
      <c r="D2551" s="12"/>
      <c r="E2551" s="12">
        <v>222</v>
      </c>
      <c r="F2551" s="13" t="s">
        <v>1110</v>
      </c>
      <c r="G2551" s="12">
        <v>916</v>
      </c>
      <c r="H2551" s="12">
        <v>2015</v>
      </c>
      <c r="I2551" s="11">
        <v>297.87400000000002</v>
      </c>
      <c r="J2551" s="11">
        <v>302.96600000000001</v>
      </c>
      <c r="K2551" s="11">
        <v>315.69200000000001</v>
      </c>
      <c r="L2551" s="11">
        <v>339.08</v>
      </c>
      <c r="M2551" s="11">
        <v>302.63099999999997</v>
      </c>
      <c r="N2551" s="11">
        <v>233.42500000000001</v>
      </c>
      <c r="O2551" s="11">
        <v>191.02099999999999</v>
      </c>
      <c r="P2551" s="11">
        <v>176.017</v>
      </c>
      <c r="Q2551" s="11">
        <v>157.626</v>
      </c>
      <c r="R2551" s="11">
        <v>138.40899999999999</v>
      </c>
      <c r="S2551" s="11">
        <v>121.259</v>
      </c>
      <c r="T2551" s="11">
        <v>101.877</v>
      </c>
      <c r="U2551" s="11">
        <v>85.855000000000004</v>
      </c>
      <c r="V2551" s="11">
        <v>67.418000000000006</v>
      </c>
      <c r="W2551" s="11">
        <v>56.219000000000001</v>
      </c>
      <c r="X2551" s="11">
        <v>44.31</v>
      </c>
      <c r="Y2551" s="11">
        <v>27.071999999999999</v>
      </c>
      <c r="Z2551" s="11">
        <v>11.6</v>
      </c>
      <c r="AA2551" s="11">
        <v>3.363</v>
      </c>
      <c r="AB2551" s="11">
        <v>0.48199999999999998</v>
      </c>
      <c r="AC2551" s="11">
        <v>3.3000000000000002E-2</v>
      </c>
    </row>
    <row r="2552" spans="1:29" ht="11.5">
      <c r="A2552" s="15">
        <v>2535</v>
      </c>
      <c r="B2552" s="13" t="s">
        <v>1059</v>
      </c>
      <c r="C2552" s="14" t="s">
        <v>1236</v>
      </c>
      <c r="D2552" s="12"/>
      <c r="E2552" s="12">
        <v>222</v>
      </c>
      <c r="F2552" s="13" t="s">
        <v>1110</v>
      </c>
      <c r="G2552" s="12">
        <v>916</v>
      </c>
      <c r="H2552" s="12">
        <v>2020</v>
      </c>
      <c r="I2552" s="11">
        <v>294.85599999999999</v>
      </c>
      <c r="J2552" s="11">
        <v>292.036</v>
      </c>
      <c r="K2552" s="11">
        <v>294.93700000000001</v>
      </c>
      <c r="L2552" s="11">
        <v>295.84399999999999</v>
      </c>
      <c r="M2552" s="11">
        <v>310.84800000000001</v>
      </c>
      <c r="N2552" s="11">
        <v>275.904</v>
      </c>
      <c r="O2552" s="11">
        <v>214.39599999999999</v>
      </c>
      <c r="P2552" s="11">
        <v>178.19200000000001</v>
      </c>
      <c r="Q2552" s="11">
        <v>164.893</v>
      </c>
      <c r="R2552" s="11">
        <v>147.488</v>
      </c>
      <c r="S2552" s="11">
        <v>129.20500000000001</v>
      </c>
      <c r="T2552" s="11">
        <v>112.25700000000001</v>
      </c>
      <c r="U2552" s="11">
        <v>92.893000000000001</v>
      </c>
      <c r="V2552" s="11">
        <v>76.492999999999995</v>
      </c>
      <c r="W2552" s="11">
        <v>58.107999999999997</v>
      </c>
      <c r="X2552" s="11">
        <v>45.689</v>
      </c>
      <c r="Y2552" s="11">
        <v>31.75</v>
      </c>
      <c r="Z2552" s="11">
        <v>15.345000000000001</v>
      </c>
      <c r="AA2552" s="11">
        <v>4.5</v>
      </c>
      <c r="AB2552" s="11">
        <v>0.73799999999999999</v>
      </c>
      <c r="AC2552" s="11">
        <v>5.1999999999999998E-2</v>
      </c>
    </row>
    <row r="2553" spans="1:29" ht="11.5">
      <c r="A2553" s="15">
        <v>2536</v>
      </c>
      <c r="B2553" s="13" t="s">
        <v>1059</v>
      </c>
      <c r="C2553" s="14" t="s">
        <v>1237</v>
      </c>
      <c r="D2553" s="12"/>
      <c r="E2553" s="12">
        <v>320</v>
      </c>
      <c r="F2553" s="13" t="s">
        <v>1110</v>
      </c>
      <c r="G2553" s="12">
        <v>916</v>
      </c>
      <c r="H2553" s="12">
        <v>1950</v>
      </c>
      <c r="I2553" s="11">
        <v>275.5</v>
      </c>
      <c r="J2553" s="11">
        <v>211.47499999999999</v>
      </c>
      <c r="K2553" s="11">
        <v>185.18299999999999</v>
      </c>
      <c r="L2553" s="11">
        <v>170.46899999999999</v>
      </c>
      <c r="M2553" s="11">
        <v>153.62</v>
      </c>
      <c r="N2553" s="11">
        <v>125.845</v>
      </c>
      <c r="O2553" s="11">
        <v>98.784999999999997</v>
      </c>
      <c r="P2553" s="11">
        <v>82.322999999999993</v>
      </c>
      <c r="Q2553" s="11">
        <v>65.694000000000003</v>
      </c>
      <c r="R2553" s="11">
        <v>58.033999999999999</v>
      </c>
      <c r="S2553" s="11">
        <v>46.151000000000003</v>
      </c>
      <c r="T2553" s="11">
        <v>34.627000000000002</v>
      </c>
      <c r="U2553" s="11">
        <v>26.559000000000001</v>
      </c>
      <c r="V2553" s="11">
        <v>17.806999999999999</v>
      </c>
      <c r="W2553" s="11">
        <v>11.244999999999999</v>
      </c>
      <c r="X2553" s="11">
        <v>5.6520000000000001</v>
      </c>
      <c r="Y2553" s="11">
        <v>2.1739999999999999</v>
      </c>
      <c r="Z2553" s="11">
        <v>0.78200000000000003</v>
      </c>
      <c r="AA2553" s="11">
        <v>0.38500000000000001</v>
      </c>
      <c r="AB2553" s="11">
        <v>0.32700000000000001</v>
      </c>
      <c r="AC2553" s="11">
        <v>0.16700000000000001</v>
      </c>
    </row>
    <row r="2554" spans="1:29" ht="11.5">
      <c r="A2554" s="15">
        <v>2537</v>
      </c>
      <c r="B2554" s="13" t="s">
        <v>1059</v>
      </c>
      <c r="C2554" s="14" t="s">
        <v>1237</v>
      </c>
      <c r="D2554" s="12"/>
      <c r="E2554" s="12">
        <v>320</v>
      </c>
      <c r="F2554" s="13" t="s">
        <v>1110</v>
      </c>
      <c r="G2554" s="12">
        <v>916</v>
      </c>
      <c r="H2554" s="12">
        <v>1955</v>
      </c>
      <c r="I2554" s="11">
        <v>360.63299999999998</v>
      </c>
      <c r="J2554" s="11">
        <v>251.81899999999999</v>
      </c>
      <c r="K2554" s="11">
        <v>205.08500000000001</v>
      </c>
      <c r="L2554" s="11">
        <v>180.465</v>
      </c>
      <c r="M2554" s="11">
        <v>165.221</v>
      </c>
      <c r="N2554" s="11">
        <v>148.03399999999999</v>
      </c>
      <c r="O2554" s="11">
        <v>120.54900000000001</v>
      </c>
      <c r="P2554" s="11">
        <v>94.013999999999996</v>
      </c>
      <c r="Q2554" s="11">
        <v>77.685000000000002</v>
      </c>
      <c r="R2554" s="11">
        <v>61.23</v>
      </c>
      <c r="S2554" s="11">
        <v>53.115000000000002</v>
      </c>
      <c r="T2554" s="11">
        <v>41.104999999999997</v>
      </c>
      <c r="U2554" s="11">
        <v>29.513999999999999</v>
      </c>
      <c r="V2554" s="11">
        <v>21.198</v>
      </c>
      <c r="W2554" s="11">
        <v>13.143000000000001</v>
      </c>
      <c r="X2554" s="11">
        <v>7.1760000000000002</v>
      </c>
      <c r="Y2554" s="11">
        <v>2.8479999999999999</v>
      </c>
      <c r="Z2554" s="11">
        <v>0.77400000000000002</v>
      </c>
      <c r="AA2554" s="11">
        <v>0.17499999999999999</v>
      </c>
      <c r="AB2554" s="11">
        <v>4.9000000000000002E-2</v>
      </c>
      <c r="AC2554" s="11">
        <v>3.5000000000000003E-2</v>
      </c>
    </row>
    <row r="2555" spans="1:29" ht="11.5">
      <c r="A2555" s="15">
        <v>2538</v>
      </c>
      <c r="B2555" s="13" t="s">
        <v>1059</v>
      </c>
      <c r="C2555" s="14" t="s">
        <v>1237</v>
      </c>
      <c r="D2555" s="12"/>
      <c r="E2555" s="12">
        <v>320</v>
      </c>
      <c r="F2555" s="13" t="s">
        <v>1110</v>
      </c>
      <c r="G2555" s="12">
        <v>916</v>
      </c>
      <c r="H2555" s="12">
        <v>1960</v>
      </c>
      <c r="I2555" s="11">
        <v>407.33499999999998</v>
      </c>
      <c r="J2555" s="11">
        <v>331.62200000000001</v>
      </c>
      <c r="K2555" s="11">
        <v>244.83500000000001</v>
      </c>
      <c r="L2555" s="11">
        <v>200.399</v>
      </c>
      <c r="M2555" s="11">
        <v>175.23</v>
      </c>
      <c r="N2555" s="11">
        <v>159.67400000000001</v>
      </c>
      <c r="O2555" s="11">
        <v>142.36799999999999</v>
      </c>
      <c r="P2555" s="11">
        <v>115.307</v>
      </c>
      <c r="Q2555" s="11">
        <v>89.253</v>
      </c>
      <c r="R2555" s="11">
        <v>72.906999999999996</v>
      </c>
      <c r="S2555" s="11">
        <v>56.456000000000003</v>
      </c>
      <c r="T2555" s="11">
        <v>47.698999999999998</v>
      </c>
      <c r="U2555" s="11">
        <v>35.390999999999998</v>
      </c>
      <c r="V2555" s="11">
        <v>23.885000000000002</v>
      </c>
      <c r="W2555" s="11">
        <v>15.942</v>
      </c>
      <c r="X2555" s="11">
        <v>8.6059999999999999</v>
      </c>
      <c r="Y2555" s="11">
        <v>3.7450000000000001</v>
      </c>
      <c r="Z2555" s="11">
        <v>1.0580000000000001</v>
      </c>
      <c r="AA2555" s="11">
        <v>0.18099999999999999</v>
      </c>
      <c r="AB2555" s="11">
        <v>2.1999999999999999E-2</v>
      </c>
      <c r="AC2555" s="11">
        <v>6.0000000000000001E-3</v>
      </c>
    </row>
    <row r="2556" spans="1:29" ht="11.5">
      <c r="A2556" s="15">
        <v>2539</v>
      </c>
      <c r="B2556" s="13" t="s">
        <v>1059</v>
      </c>
      <c r="C2556" s="14" t="s">
        <v>1237</v>
      </c>
      <c r="D2556" s="12"/>
      <c r="E2556" s="12">
        <v>320</v>
      </c>
      <c r="F2556" s="13" t="s">
        <v>1110</v>
      </c>
      <c r="G2556" s="12">
        <v>916</v>
      </c>
      <c r="H2556" s="12">
        <v>1965</v>
      </c>
      <c r="I2556" s="11">
        <v>454.16800000000001</v>
      </c>
      <c r="J2556" s="11">
        <v>377.702</v>
      </c>
      <c r="K2556" s="11">
        <v>323.00400000000002</v>
      </c>
      <c r="L2556" s="11">
        <v>239.49100000000001</v>
      </c>
      <c r="M2556" s="11">
        <v>194.48</v>
      </c>
      <c r="N2556" s="11">
        <v>169.06100000000001</v>
      </c>
      <c r="O2556" s="11">
        <v>153.709</v>
      </c>
      <c r="P2556" s="11">
        <v>136.55500000000001</v>
      </c>
      <c r="Q2556" s="11">
        <v>109.9</v>
      </c>
      <c r="R2556" s="11">
        <v>84.153000000000006</v>
      </c>
      <c r="S2556" s="11">
        <v>67.554000000000002</v>
      </c>
      <c r="T2556" s="11">
        <v>50.948</v>
      </c>
      <c r="U2556" s="11">
        <v>41.301000000000002</v>
      </c>
      <c r="V2556" s="11">
        <v>28.870999999999999</v>
      </c>
      <c r="W2556" s="11">
        <v>18.143000000000001</v>
      </c>
      <c r="X2556" s="11">
        <v>10.576000000000001</v>
      </c>
      <c r="Y2556" s="11">
        <v>4.5679999999999996</v>
      </c>
      <c r="Z2556" s="11">
        <v>1.4159999999999999</v>
      </c>
      <c r="AA2556" s="11">
        <v>0.252</v>
      </c>
      <c r="AB2556" s="11">
        <v>2.5000000000000001E-2</v>
      </c>
      <c r="AC2556" s="11">
        <v>2E-3</v>
      </c>
    </row>
    <row r="2557" spans="1:29" ht="11.5">
      <c r="A2557" s="15">
        <v>2540</v>
      </c>
      <c r="B2557" s="13" t="s">
        <v>1059</v>
      </c>
      <c r="C2557" s="14" t="s">
        <v>1237</v>
      </c>
      <c r="D2557" s="12"/>
      <c r="E2557" s="12">
        <v>320</v>
      </c>
      <c r="F2557" s="13" t="s">
        <v>1110</v>
      </c>
      <c r="G2557" s="12">
        <v>916</v>
      </c>
      <c r="H2557" s="12">
        <v>1970</v>
      </c>
      <c r="I2557" s="11">
        <v>519.53399999999999</v>
      </c>
      <c r="J2557" s="11">
        <v>424.04500000000002</v>
      </c>
      <c r="K2557" s="11">
        <v>367.82</v>
      </c>
      <c r="L2557" s="11">
        <v>315.25</v>
      </c>
      <c r="M2557" s="11">
        <v>229.74799999999999</v>
      </c>
      <c r="N2557" s="11">
        <v>185.684</v>
      </c>
      <c r="O2557" s="11">
        <v>161.32300000000001</v>
      </c>
      <c r="P2557" s="11">
        <v>146.899</v>
      </c>
      <c r="Q2557" s="11">
        <v>130.26400000000001</v>
      </c>
      <c r="R2557" s="11">
        <v>104.004</v>
      </c>
      <c r="S2557" s="11">
        <v>78.347999999999999</v>
      </c>
      <c r="T2557" s="11">
        <v>61.317</v>
      </c>
      <c r="U2557" s="11">
        <v>44.48</v>
      </c>
      <c r="V2557" s="11">
        <v>34.012</v>
      </c>
      <c r="W2557" s="11">
        <v>22.187999999999999</v>
      </c>
      <c r="X2557" s="11">
        <v>12.244999999999999</v>
      </c>
      <c r="Y2557" s="11">
        <v>5.7350000000000003</v>
      </c>
      <c r="Z2557" s="11">
        <v>1.7749999999999999</v>
      </c>
      <c r="AA2557" s="11">
        <v>0.34899999999999998</v>
      </c>
      <c r="AB2557" s="11">
        <v>3.5000000000000003E-2</v>
      </c>
      <c r="AC2557" s="11">
        <v>2E-3</v>
      </c>
    </row>
    <row r="2558" spans="1:29" ht="11.5">
      <c r="A2558" s="15">
        <v>2541</v>
      </c>
      <c r="B2558" s="13" t="s">
        <v>1059</v>
      </c>
      <c r="C2558" s="14" t="s">
        <v>1237</v>
      </c>
      <c r="D2558" s="12"/>
      <c r="E2558" s="12">
        <v>320</v>
      </c>
      <c r="F2558" s="13" t="s">
        <v>1110</v>
      </c>
      <c r="G2558" s="12">
        <v>916</v>
      </c>
      <c r="H2558" s="12">
        <v>1975</v>
      </c>
      <c r="I2558" s="11">
        <v>599.72400000000005</v>
      </c>
      <c r="J2558" s="11">
        <v>486.07100000000003</v>
      </c>
      <c r="K2558" s="11">
        <v>409.58300000000003</v>
      </c>
      <c r="L2558" s="11">
        <v>353.959</v>
      </c>
      <c r="M2558" s="11">
        <v>292.947</v>
      </c>
      <c r="N2558" s="11">
        <v>211.41</v>
      </c>
      <c r="O2558" s="11">
        <v>171.62799999999999</v>
      </c>
      <c r="P2558" s="11">
        <v>151.24600000000001</v>
      </c>
      <c r="Q2558" s="11">
        <v>138.96799999999999</v>
      </c>
      <c r="R2558" s="11">
        <v>123.114</v>
      </c>
      <c r="S2558" s="11">
        <v>97.004000000000005</v>
      </c>
      <c r="T2558" s="11">
        <v>71.256</v>
      </c>
      <c r="U2558" s="11">
        <v>53.73</v>
      </c>
      <c r="V2558" s="11">
        <v>36.826999999999998</v>
      </c>
      <c r="W2558" s="11">
        <v>26.268999999999998</v>
      </c>
      <c r="X2558" s="11">
        <v>15.144</v>
      </c>
      <c r="Y2558" s="11">
        <v>6.7290000000000001</v>
      </c>
      <c r="Z2558" s="11">
        <v>2.2599999999999998</v>
      </c>
      <c r="AA2558" s="11">
        <v>0.442</v>
      </c>
      <c r="AB2558" s="11">
        <v>0.05</v>
      </c>
      <c r="AC2558" s="11">
        <v>3.0000000000000001E-3</v>
      </c>
    </row>
    <row r="2559" spans="1:29" ht="11.5">
      <c r="A2559" s="15">
        <v>2542</v>
      </c>
      <c r="B2559" s="13" t="s">
        <v>1059</v>
      </c>
      <c r="C2559" s="14" t="s">
        <v>1237</v>
      </c>
      <c r="D2559" s="12"/>
      <c r="E2559" s="12">
        <v>320</v>
      </c>
      <c r="F2559" s="13" t="s">
        <v>1110</v>
      </c>
      <c r="G2559" s="12">
        <v>916</v>
      </c>
      <c r="H2559" s="12">
        <v>1980</v>
      </c>
      <c r="I2559" s="11">
        <v>686.3</v>
      </c>
      <c r="J2559" s="11">
        <v>561.36800000000005</v>
      </c>
      <c r="K2559" s="11">
        <v>465.23399999999998</v>
      </c>
      <c r="L2559" s="11">
        <v>387.43099999999998</v>
      </c>
      <c r="M2559" s="11">
        <v>314.685</v>
      </c>
      <c r="N2559" s="11">
        <v>261.27300000000002</v>
      </c>
      <c r="O2559" s="11">
        <v>187.233</v>
      </c>
      <c r="P2559" s="11">
        <v>155.988</v>
      </c>
      <c r="Q2559" s="11">
        <v>141.05000000000001</v>
      </c>
      <c r="R2559" s="11">
        <v>130.47900000000001</v>
      </c>
      <c r="S2559" s="11">
        <v>114.51900000000001</v>
      </c>
      <c r="T2559" s="11">
        <v>88.09</v>
      </c>
      <c r="U2559" s="11">
        <v>62.569000000000003</v>
      </c>
      <c r="V2559" s="11">
        <v>44.643000000000001</v>
      </c>
      <c r="W2559" s="11">
        <v>28.692</v>
      </c>
      <c r="X2559" s="11">
        <v>18.076000000000001</v>
      </c>
      <c r="Y2559" s="11">
        <v>8.4949999999999992</v>
      </c>
      <c r="Z2559" s="11">
        <v>2.706</v>
      </c>
      <c r="AA2559" s="11">
        <v>0.57499999999999996</v>
      </c>
      <c r="AB2559" s="11">
        <v>6.3E-2</v>
      </c>
      <c r="AC2559" s="11">
        <v>4.0000000000000001E-3</v>
      </c>
    </row>
    <row r="2560" spans="1:29" ht="11.5">
      <c r="A2560" s="15">
        <v>2543</v>
      </c>
      <c r="B2560" s="13" t="s">
        <v>1059</v>
      </c>
      <c r="C2560" s="14" t="s">
        <v>1237</v>
      </c>
      <c r="D2560" s="12"/>
      <c r="E2560" s="12">
        <v>320</v>
      </c>
      <c r="F2560" s="13" t="s">
        <v>1110</v>
      </c>
      <c r="G2560" s="12">
        <v>916</v>
      </c>
      <c r="H2560" s="12">
        <v>1985</v>
      </c>
      <c r="I2560" s="11">
        <v>760.44200000000001</v>
      </c>
      <c r="J2560" s="11">
        <v>648.90899999999999</v>
      </c>
      <c r="K2560" s="11">
        <v>539.70600000000002</v>
      </c>
      <c r="L2560" s="11">
        <v>440.96899999999999</v>
      </c>
      <c r="M2560" s="11">
        <v>344.37099999999998</v>
      </c>
      <c r="N2560" s="11">
        <v>279.416</v>
      </c>
      <c r="O2560" s="11">
        <v>233.05600000000001</v>
      </c>
      <c r="P2560" s="11">
        <v>169.19300000000001</v>
      </c>
      <c r="Q2560" s="11">
        <v>144.67400000000001</v>
      </c>
      <c r="R2560" s="11">
        <v>132.33500000000001</v>
      </c>
      <c r="S2560" s="11">
        <v>121.5</v>
      </c>
      <c r="T2560" s="11">
        <v>104.57899999999999</v>
      </c>
      <c r="U2560" s="11">
        <v>77.844999999999999</v>
      </c>
      <c r="V2560" s="11">
        <v>52.53</v>
      </c>
      <c r="W2560" s="11">
        <v>35.259</v>
      </c>
      <c r="X2560" s="11">
        <v>20.077999999999999</v>
      </c>
      <c r="Y2560" s="11">
        <v>10.342000000000001</v>
      </c>
      <c r="Z2560" s="11">
        <v>3.4940000000000002</v>
      </c>
      <c r="AA2560" s="11">
        <v>0.70199999999999996</v>
      </c>
      <c r="AB2560" s="11">
        <v>8.4000000000000005E-2</v>
      </c>
      <c r="AC2560" s="11">
        <v>5.0000000000000001E-3</v>
      </c>
    </row>
    <row r="2561" spans="1:29" ht="11.5">
      <c r="A2561" s="15">
        <v>2544</v>
      </c>
      <c r="B2561" s="13" t="s">
        <v>1059</v>
      </c>
      <c r="C2561" s="14" t="s">
        <v>1237</v>
      </c>
      <c r="D2561" s="12"/>
      <c r="E2561" s="12">
        <v>320</v>
      </c>
      <c r="F2561" s="13" t="s">
        <v>1110</v>
      </c>
      <c r="G2561" s="12">
        <v>916</v>
      </c>
      <c r="H2561" s="12">
        <v>1990</v>
      </c>
      <c r="I2561" s="11">
        <v>805.84699999999998</v>
      </c>
      <c r="J2561" s="11">
        <v>727.91300000000001</v>
      </c>
      <c r="K2561" s="11">
        <v>626.85</v>
      </c>
      <c r="L2561" s="11">
        <v>512.45000000000005</v>
      </c>
      <c r="M2561" s="11">
        <v>392.923</v>
      </c>
      <c r="N2561" s="11">
        <v>306.68400000000003</v>
      </c>
      <c r="O2561" s="11">
        <v>248.46700000000001</v>
      </c>
      <c r="P2561" s="11">
        <v>213.97900000000001</v>
      </c>
      <c r="Q2561" s="11">
        <v>156.803</v>
      </c>
      <c r="R2561" s="11">
        <v>135.131</v>
      </c>
      <c r="S2561" s="11">
        <v>122.935</v>
      </c>
      <c r="T2561" s="11">
        <v>111.297</v>
      </c>
      <c r="U2561" s="11">
        <v>92.769000000000005</v>
      </c>
      <c r="V2561" s="11">
        <v>65.576999999999998</v>
      </c>
      <c r="W2561" s="11">
        <v>41.707999999999998</v>
      </c>
      <c r="X2561" s="11">
        <v>24.873000000000001</v>
      </c>
      <c r="Y2561" s="11">
        <v>11.634</v>
      </c>
      <c r="Z2561" s="11">
        <v>4.3150000000000004</v>
      </c>
      <c r="AA2561" s="11">
        <v>0.91800000000000004</v>
      </c>
      <c r="AB2561" s="11">
        <v>0.10299999999999999</v>
      </c>
      <c r="AC2561" s="11">
        <v>7.0000000000000001E-3</v>
      </c>
    </row>
    <row r="2562" spans="1:29" ht="11.5">
      <c r="A2562" s="15">
        <v>2545</v>
      </c>
      <c r="B2562" s="13" t="s">
        <v>1059</v>
      </c>
      <c r="C2562" s="14" t="s">
        <v>1237</v>
      </c>
      <c r="D2562" s="12"/>
      <c r="E2562" s="12">
        <v>320</v>
      </c>
      <c r="F2562" s="13" t="s">
        <v>1110</v>
      </c>
      <c r="G2562" s="12">
        <v>916</v>
      </c>
      <c r="H2562" s="12">
        <v>1995</v>
      </c>
      <c r="I2562" s="11">
        <v>900.82299999999998</v>
      </c>
      <c r="J2562" s="11">
        <v>776.01400000000001</v>
      </c>
      <c r="K2562" s="11">
        <v>703.28499999999997</v>
      </c>
      <c r="L2562" s="11">
        <v>594.37199999999996</v>
      </c>
      <c r="M2562" s="11">
        <v>454.42099999999999</v>
      </c>
      <c r="N2562" s="11">
        <v>348.00700000000001</v>
      </c>
      <c r="O2562" s="11">
        <v>269.69299999999998</v>
      </c>
      <c r="P2562" s="11">
        <v>226.77199999999999</v>
      </c>
      <c r="Q2562" s="11">
        <v>198.624</v>
      </c>
      <c r="R2562" s="11">
        <v>145.80699999999999</v>
      </c>
      <c r="S2562" s="11">
        <v>125.06699999999999</v>
      </c>
      <c r="T2562" s="11">
        <v>112.419</v>
      </c>
      <c r="U2562" s="11">
        <v>98.825999999999993</v>
      </c>
      <c r="V2562" s="11">
        <v>78.475999999999999</v>
      </c>
      <c r="W2562" s="11">
        <v>52.505000000000003</v>
      </c>
      <c r="X2562" s="11">
        <v>29.734999999999999</v>
      </c>
      <c r="Y2562" s="11">
        <v>14.662000000000001</v>
      </c>
      <c r="Z2562" s="11">
        <v>4.9539999999999997</v>
      </c>
      <c r="AA2562" s="11">
        <v>1.1579999999999999</v>
      </c>
      <c r="AB2562" s="11">
        <v>0.13800000000000001</v>
      </c>
      <c r="AC2562" s="11">
        <v>8.9999999999999993E-3</v>
      </c>
    </row>
    <row r="2563" spans="1:29" ht="11.5">
      <c r="A2563" s="15">
        <v>2546</v>
      </c>
      <c r="B2563" s="13" t="s">
        <v>1059</v>
      </c>
      <c r="C2563" s="14" t="s">
        <v>1237</v>
      </c>
      <c r="D2563" s="12"/>
      <c r="E2563" s="12">
        <v>320</v>
      </c>
      <c r="F2563" s="13" t="s">
        <v>1110</v>
      </c>
      <c r="G2563" s="12">
        <v>916</v>
      </c>
      <c r="H2563" s="12">
        <v>2000</v>
      </c>
      <c r="I2563" s="11">
        <v>966.73199999999997</v>
      </c>
      <c r="J2563" s="11">
        <v>871.88300000000004</v>
      </c>
      <c r="K2563" s="11">
        <v>749.89499999999998</v>
      </c>
      <c r="L2563" s="11">
        <v>668.05899999999997</v>
      </c>
      <c r="M2563" s="11">
        <v>531.12</v>
      </c>
      <c r="N2563" s="11">
        <v>404.78300000000002</v>
      </c>
      <c r="O2563" s="11">
        <v>307.93299999999999</v>
      </c>
      <c r="P2563" s="11">
        <v>246.965</v>
      </c>
      <c r="Q2563" s="11">
        <v>211.31700000000001</v>
      </c>
      <c r="R2563" s="11">
        <v>186.74</v>
      </c>
      <c r="S2563" s="11">
        <v>136.28200000000001</v>
      </c>
      <c r="T2563" s="11">
        <v>115.786</v>
      </c>
      <c r="U2563" s="11">
        <v>101.464</v>
      </c>
      <c r="V2563" s="11">
        <v>86.039000000000001</v>
      </c>
      <c r="W2563" s="11">
        <v>65.111999999999995</v>
      </c>
      <c r="X2563" s="11">
        <v>39.36</v>
      </c>
      <c r="Y2563" s="11">
        <v>18.715</v>
      </c>
      <c r="Z2563" s="11">
        <v>6.8410000000000002</v>
      </c>
      <c r="AA2563" s="11">
        <v>1.498</v>
      </c>
      <c r="AB2563" s="11">
        <v>0.2</v>
      </c>
      <c r="AC2563" s="11">
        <v>1.2999999999999999E-2</v>
      </c>
    </row>
    <row r="2564" spans="1:29" ht="11.5">
      <c r="A2564" s="15">
        <v>2547</v>
      </c>
      <c r="B2564" s="13" t="s">
        <v>1059</v>
      </c>
      <c r="C2564" s="14" t="s">
        <v>1237</v>
      </c>
      <c r="D2564" s="12"/>
      <c r="E2564" s="12">
        <v>320</v>
      </c>
      <c r="F2564" s="13" t="s">
        <v>1110</v>
      </c>
      <c r="G2564" s="12">
        <v>916</v>
      </c>
      <c r="H2564" s="12">
        <v>2005</v>
      </c>
      <c r="I2564" s="11">
        <v>1016.799</v>
      </c>
      <c r="J2564" s="11">
        <v>945.96199999999999</v>
      </c>
      <c r="K2564" s="11">
        <v>853.70299999999997</v>
      </c>
      <c r="L2564" s="11">
        <v>725.005</v>
      </c>
      <c r="M2564" s="11">
        <v>622.80600000000004</v>
      </c>
      <c r="N2564" s="11">
        <v>493.68900000000002</v>
      </c>
      <c r="O2564" s="11">
        <v>374.08300000000003</v>
      </c>
      <c r="P2564" s="11">
        <v>289.52499999999998</v>
      </c>
      <c r="Q2564" s="11">
        <v>234.05600000000001</v>
      </c>
      <c r="R2564" s="11">
        <v>201.21</v>
      </c>
      <c r="S2564" s="11">
        <v>177.28800000000001</v>
      </c>
      <c r="T2564" s="11">
        <v>127.979</v>
      </c>
      <c r="U2564" s="11">
        <v>106.367</v>
      </c>
      <c r="V2564" s="11">
        <v>90.570999999999998</v>
      </c>
      <c r="W2564" s="11">
        <v>73.837999999999994</v>
      </c>
      <c r="X2564" s="11">
        <v>51.198</v>
      </c>
      <c r="Y2564" s="11">
        <v>26.337</v>
      </c>
      <c r="Z2564" s="11">
        <v>9.4969999999999999</v>
      </c>
      <c r="AA2564" s="11">
        <v>2.2959999999999998</v>
      </c>
      <c r="AB2564" s="11">
        <v>0.28799999999999998</v>
      </c>
      <c r="AC2564" s="11">
        <v>0.02</v>
      </c>
    </row>
    <row r="2565" spans="1:29" ht="11.5">
      <c r="A2565" s="15">
        <v>2548</v>
      </c>
      <c r="B2565" s="13" t="s">
        <v>1059</v>
      </c>
      <c r="C2565" s="14" t="s">
        <v>1237</v>
      </c>
      <c r="D2565" s="12"/>
      <c r="E2565" s="12">
        <v>320</v>
      </c>
      <c r="F2565" s="13" t="s">
        <v>1110</v>
      </c>
      <c r="G2565" s="12">
        <v>916</v>
      </c>
      <c r="H2565" s="12">
        <v>2010</v>
      </c>
      <c r="I2565" s="11">
        <v>995.56500000000005</v>
      </c>
      <c r="J2565" s="11">
        <v>1005.3150000000001</v>
      </c>
      <c r="K2565" s="11">
        <v>937.40800000000002</v>
      </c>
      <c r="L2565" s="11">
        <v>840.78300000000002</v>
      </c>
      <c r="M2565" s="11">
        <v>701.97500000000002</v>
      </c>
      <c r="N2565" s="11">
        <v>600.178</v>
      </c>
      <c r="O2565" s="11">
        <v>473.58699999999999</v>
      </c>
      <c r="P2565" s="11">
        <v>359.92599999999999</v>
      </c>
      <c r="Q2565" s="11">
        <v>278.733</v>
      </c>
      <c r="R2565" s="11">
        <v>225.10300000000001</v>
      </c>
      <c r="S2565" s="11">
        <v>192.589</v>
      </c>
      <c r="T2565" s="11">
        <v>168.09100000000001</v>
      </c>
      <c r="U2565" s="11">
        <v>119.08199999999999</v>
      </c>
      <c r="V2565" s="11">
        <v>96.316000000000003</v>
      </c>
      <c r="W2565" s="11">
        <v>79.061000000000007</v>
      </c>
      <c r="X2565" s="11">
        <v>59.326999999999998</v>
      </c>
      <c r="Y2565" s="11">
        <v>35.353000000000002</v>
      </c>
      <c r="Z2565" s="11">
        <v>13.933</v>
      </c>
      <c r="AA2565" s="11">
        <v>3.3959999999999999</v>
      </c>
      <c r="AB2565" s="11">
        <v>0.48499999999999999</v>
      </c>
      <c r="AC2565" s="11">
        <v>0.03</v>
      </c>
    </row>
    <row r="2566" spans="1:29" ht="11.5">
      <c r="A2566" s="15">
        <v>2549</v>
      </c>
      <c r="B2566" s="13" t="s">
        <v>1059</v>
      </c>
      <c r="C2566" s="14" t="s">
        <v>1237</v>
      </c>
      <c r="D2566" s="12"/>
      <c r="E2566" s="12">
        <v>320</v>
      </c>
      <c r="F2566" s="13" t="s">
        <v>1110</v>
      </c>
      <c r="G2566" s="12">
        <v>916</v>
      </c>
      <c r="H2566" s="12">
        <v>2015</v>
      </c>
      <c r="I2566" s="11">
        <v>1018.967</v>
      </c>
      <c r="J2566" s="11">
        <v>988.15800000000002</v>
      </c>
      <c r="K2566" s="11">
        <v>1000.19</v>
      </c>
      <c r="L2566" s="11">
        <v>928.67700000000002</v>
      </c>
      <c r="M2566" s="11">
        <v>824.99199999999996</v>
      </c>
      <c r="N2566" s="11">
        <v>684.51099999999997</v>
      </c>
      <c r="O2566" s="11">
        <v>582.99</v>
      </c>
      <c r="P2566" s="11">
        <v>459.78</v>
      </c>
      <c r="Q2566" s="11">
        <v>349.02300000000002</v>
      </c>
      <c r="R2566" s="11">
        <v>269.642</v>
      </c>
      <c r="S2566" s="11">
        <v>216.71100000000001</v>
      </c>
      <c r="T2566" s="11">
        <v>183.93199999999999</v>
      </c>
      <c r="U2566" s="11">
        <v>158.05000000000001</v>
      </c>
      <c r="V2566" s="11">
        <v>109.384</v>
      </c>
      <c r="W2566" s="11">
        <v>85.635999999999996</v>
      </c>
      <c r="X2566" s="11">
        <v>65.194999999999993</v>
      </c>
      <c r="Y2566" s="11">
        <v>42.728999999999999</v>
      </c>
      <c r="Z2566" s="11">
        <v>19.978000000000002</v>
      </c>
      <c r="AA2566" s="11">
        <v>5.5490000000000004</v>
      </c>
      <c r="AB2566" s="11">
        <v>0.84799999999999998</v>
      </c>
      <c r="AC2566" s="11">
        <v>5.8000000000000003E-2</v>
      </c>
    </row>
    <row r="2567" spans="1:29" ht="11.5">
      <c r="A2567" s="15">
        <v>2550</v>
      </c>
      <c r="B2567" s="13" t="s">
        <v>1059</v>
      </c>
      <c r="C2567" s="14" t="s">
        <v>1237</v>
      </c>
      <c r="D2567" s="12"/>
      <c r="E2567" s="12">
        <v>320</v>
      </c>
      <c r="F2567" s="13" t="s">
        <v>1110</v>
      </c>
      <c r="G2567" s="12">
        <v>916</v>
      </c>
      <c r="H2567" s="12">
        <v>2020</v>
      </c>
      <c r="I2567" s="11">
        <v>1055.31</v>
      </c>
      <c r="J2567" s="11">
        <v>1012.605</v>
      </c>
      <c r="K2567" s="11">
        <v>983.64099999999996</v>
      </c>
      <c r="L2567" s="11">
        <v>991.66399999999999</v>
      </c>
      <c r="M2567" s="11">
        <v>913.16899999999998</v>
      </c>
      <c r="N2567" s="11">
        <v>806.63699999999994</v>
      </c>
      <c r="O2567" s="11">
        <v>666.77099999999996</v>
      </c>
      <c r="P2567" s="11">
        <v>567.57399999999996</v>
      </c>
      <c r="Q2567" s="11">
        <v>447.09699999999998</v>
      </c>
      <c r="R2567" s="11">
        <v>338.57100000000003</v>
      </c>
      <c r="S2567" s="11">
        <v>260.43299999999999</v>
      </c>
      <c r="T2567" s="11">
        <v>207.96600000000001</v>
      </c>
      <c r="U2567" s="11">
        <v>174.24199999999999</v>
      </c>
      <c r="V2567" s="11">
        <v>146.55000000000001</v>
      </c>
      <c r="W2567" s="11">
        <v>98.6</v>
      </c>
      <c r="X2567" s="11">
        <v>72.040000000000006</v>
      </c>
      <c r="Y2567" s="11">
        <v>48.521999999999998</v>
      </c>
      <c r="Z2567" s="11">
        <v>25.378</v>
      </c>
      <c r="AA2567" s="11">
        <v>8.6270000000000007</v>
      </c>
      <c r="AB2567" s="11">
        <v>1.5669999999999999</v>
      </c>
      <c r="AC2567" s="11">
        <v>0.14499999999999999</v>
      </c>
    </row>
    <row r="2568" spans="1:29" ht="11.5">
      <c r="A2568" s="15">
        <v>2551</v>
      </c>
      <c r="B2568" s="13" t="s">
        <v>1059</v>
      </c>
      <c r="C2568" s="14" t="s">
        <v>1238</v>
      </c>
      <c r="D2568" s="12"/>
      <c r="E2568" s="12">
        <v>340</v>
      </c>
      <c r="F2568" s="13" t="s">
        <v>1110</v>
      </c>
      <c r="G2568" s="12">
        <v>916</v>
      </c>
      <c r="H2568" s="12">
        <v>1950</v>
      </c>
      <c r="I2568" s="11">
        <v>140.43100000000001</v>
      </c>
      <c r="J2568" s="11">
        <v>103.16800000000001</v>
      </c>
      <c r="K2568" s="11">
        <v>90.14</v>
      </c>
      <c r="L2568" s="11">
        <v>79.456000000000003</v>
      </c>
      <c r="M2568" s="11">
        <v>65.614000000000004</v>
      </c>
      <c r="N2568" s="11">
        <v>56.957999999999998</v>
      </c>
      <c r="O2568" s="11">
        <v>43.773000000000003</v>
      </c>
      <c r="P2568" s="11">
        <v>41.683</v>
      </c>
      <c r="Q2568" s="11">
        <v>35.084000000000003</v>
      </c>
      <c r="R2568" s="11">
        <v>29.713000000000001</v>
      </c>
      <c r="S2568" s="11">
        <v>25.788</v>
      </c>
      <c r="T2568" s="11">
        <v>19.821999999999999</v>
      </c>
      <c r="U2568" s="11">
        <v>16.776</v>
      </c>
      <c r="V2568" s="11">
        <v>10.401</v>
      </c>
      <c r="W2568" s="11">
        <v>7.4619999999999997</v>
      </c>
      <c r="X2568" s="11">
        <v>5.5119999999999996</v>
      </c>
      <c r="Y2568" s="11">
        <v>3.5739999999999998</v>
      </c>
      <c r="Z2568" s="11">
        <v>1.788</v>
      </c>
      <c r="AA2568" s="11">
        <v>0.56200000000000006</v>
      </c>
      <c r="AB2568" s="11">
        <v>0.109</v>
      </c>
      <c r="AC2568" s="11">
        <v>1.6E-2</v>
      </c>
    </row>
    <row r="2569" spans="1:29" ht="11.5">
      <c r="A2569" s="15">
        <v>2552</v>
      </c>
      <c r="B2569" s="13" t="s">
        <v>1059</v>
      </c>
      <c r="C2569" s="14" t="s">
        <v>1238</v>
      </c>
      <c r="D2569" s="12"/>
      <c r="E2569" s="12">
        <v>340</v>
      </c>
      <c r="F2569" s="13" t="s">
        <v>1110</v>
      </c>
      <c r="G2569" s="12">
        <v>916</v>
      </c>
      <c r="H2569" s="12">
        <v>1955</v>
      </c>
      <c r="I2569" s="11">
        <v>175.096</v>
      </c>
      <c r="J2569" s="11">
        <v>124.43</v>
      </c>
      <c r="K2569" s="11">
        <v>100.258</v>
      </c>
      <c r="L2569" s="11">
        <v>88.111000000000004</v>
      </c>
      <c r="M2569" s="11">
        <v>77.034000000000006</v>
      </c>
      <c r="N2569" s="11">
        <v>62.966000000000001</v>
      </c>
      <c r="O2569" s="11">
        <v>54.112000000000002</v>
      </c>
      <c r="P2569" s="11">
        <v>41.268999999999998</v>
      </c>
      <c r="Q2569" s="11">
        <v>39.043999999999997</v>
      </c>
      <c r="R2569" s="11">
        <v>32.485999999999997</v>
      </c>
      <c r="S2569" s="11">
        <v>27.068000000000001</v>
      </c>
      <c r="T2569" s="11">
        <v>22.757000000000001</v>
      </c>
      <c r="U2569" s="11">
        <v>16.584</v>
      </c>
      <c r="V2569" s="11">
        <v>13.071</v>
      </c>
      <c r="W2569" s="11">
        <v>7.4059999999999997</v>
      </c>
      <c r="X2569" s="11">
        <v>4.7649999999999997</v>
      </c>
      <c r="Y2569" s="11">
        <v>2.7240000000000002</v>
      </c>
      <c r="Z2569" s="11">
        <v>1.155</v>
      </c>
      <c r="AA2569" s="11">
        <v>0.375</v>
      </c>
      <c r="AB2569" s="11">
        <v>7.3999999999999996E-2</v>
      </c>
      <c r="AC2569" s="11">
        <v>1.0999999999999999E-2</v>
      </c>
    </row>
    <row r="2570" spans="1:29" ht="11.5">
      <c r="A2570" s="15">
        <v>2553</v>
      </c>
      <c r="B2570" s="13" t="s">
        <v>1059</v>
      </c>
      <c r="C2570" s="14" t="s">
        <v>1238</v>
      </c>
      <c r="D2570" s="12"/>
      <c r="E2570" s="12">
        <v>340</v>
      </c>
      <c r="F2570" s="13" t="s">
        <v>1110</v>
      </c>
      <c r="G2570" s="12">
        <v>916</v>
      </c>
      <c r="H2570" s="12">
        <v>1960</v>
      </c>
      <c r="I2570" s="11">
        <v>200.69200000000001</v>
      </c>
      <c r="J2570" s="11">
        <v>157.255</v>
      </c>
      <c r="K2570" s="11">
        <v>120.649</v>
      </c>
      <c r="L2570" s="11">
        <v>97.475999999999999</v>
      </c>
      <c r="M2570" s="11">
        <v>84.878</v>
      </c>
      <c r="N2570" s="11">
        <v>73.424999999999997</v>
      </c>
      <c r="O2570" s="11">
        <v>59.311</v>
      </c>
      <c r="P2570" s="11">
        <v>50.631999999999998</v>
      </c>
      <c r="Q2570" s="11">
        <v>38.414000000000001</v>
      </c>
      <c r="R2570" s="11">
        <v>36.136000000000003</v>
      </c>
      <c r="S2570" s="11">
        <v>29.74</v>
      </c>
      <c r="T2570" s="11">
        <v>24.097000000000001</v>
      </c>
      <c r="U2570" s="11">
        <v>19.265000000000001</v>
      </c>
      <c r="V2570" s="11">
        <v>13.106</v>
      </c>
      <c r="W2570" s="11">
        <v>9.4550000000000001</v>
      </c>
      <c r="X2570" s="11">
        <v>4.8019999999999996</v>
      </c>
      <c r="Y2570" s="11">
        <v>2.3090000000000002</v>
      </c>
      <c r="Z2570" s="11">
        <v>0.78</v>
      </c>
      <c r="AA2570" s="11">
        <v>0.19700000000000001</v>
      </c>
      <c r="AB2570" s="11">
        <v>3.7999999999999999E-2</v>
      </c>
      <c r="AC2570" s="11">
        <v>5.0000000000000001E-3</v>
      </c>
    </row>
    <row r="2571" spans="1:29" ht="11.5">
      <c r="A2571" s="15">
        <v>2554</v>
      </c>
      <c r="B2571" s="13" t="s">
        <v>1059</v>
      </c>
      <c r="C2571" s="14" t="s">
        <v>1238</v>
      </c>
      <c r="D2571" s="12"/>
      <c r="E2571" s="12">
        <v>340</v>
      </c>
      <c r="F2571" s="13" t="s">
        <v>1110</v>
      </c>
      <c r="G2571" s="12">
        <v>916</v>
      </c>
      <c r="H2571" s="12">
        <v>1965</v>
      </c>
      <c r="I2571" s="11">
        <v>228.327</v>
      </c>
      <c r="J2571" s="11">
        <v>183.107</v>
      </c>
      <c r="K2571" s="11">
        <v>152.072</v>
      </c>
      <c r="L2571" s="11">
        <v>116.43</v>
      </c>
      <c r="M2571" s="11">
        <v>92.869</v>
      </c>
      <c r="N2571" s="11">
        <v>79.911000000000001</v>
      </c>
      <c r="O2571" s="11">
        <v>68.260000000000005</v>
      </c>
      <c r="P2571" s="11">
        <v>54.694000000000003</v>
      </c>
      <c r="Q2571" s="11">
        <v>46.747999999999998</v>
      </c>
      <c r="R2571" s="11">
        <v>35.366999999999997</v>
      </c>
      <c r="S2571" s="11">
        <v>33.253</v>
      </c>
      <c r="T2571" s="11">
        <v>26.757999999999999</v>
      </c>
      <c r="U2571" s="11">
        <v>20.702999999999999</v>
      </c>
      <c r="V2571" s="11">
        <v>15.526</v>
      </c>
      <c r="W2571" s="11">
        <v>9.7040000000000006</v>
      </c>
      <c r="X2571" s="11">
        <v>6.2859999999999996</v>
      </c>
      <c r="Y2571" s="11">
        <v>2.4409999999999998</v>
      </c>
      <c r="Z2571" s="11">
        <v>0.72699999999999998</v>
      </c>
      <c r="AA2571" s="11">
        <v>0.151</v>
      </c>
      <c r="AB2571" s="11">
        <v>2.3E-2</v>
      </c>
      <c r="AC2571" s="11">
        <v>3.0000000000000001E-3</v>
      </c>
    </row>
    <row r="2572" spans="1:29" ht="11.5">
      <c r="A2572" s="15">
        <v>2555</v>
      </c>
      <c r="B2572" s="13" t="s">
        <v>1059</v>
      </c>
      <c r="C2572" s="14" t="s">
        <v>1238</v>
      </c>
      <c r="D2572" s="12"/>
      <c r="E2572" s="12">
        <v>340</v>
      </c>
      <c r="F2572" s="13" t="s">
        <v>1110</v>
      </c>
      <c r="G2572" s="12">
        <v>916</v>
      </c>
      <c r="H2572" s="12">
        <v>1970</v>
      </c>
      <c r="I2572" s="11">
        <v>265.89800000000002</v>
      </c>
      <c r="J2572" s="11">
        <v>211.405</v>
      </c>
      <c r="K2572" s="11">
        <v>176.88499999999999</v>
      </c>
      <c r="L2572" s="11">
        <v>145.916</v>
      </c>
      <c r="M2572" s="11">
        <v>109.655</v>
      </c>
      <c r="N2572" s="11">
        <v>85.924999999999997</v>
      </c>
      <c r="O2572" s="11">
        <v>73.293999999999997</v>
      </c>
      <c r="P2572" s="11">
        <v>63.290999999999997</v>
      </c>
      <c r="Q2572" s="11">
        <v>51.61</v>
      </c>
      <c r="R2572" s="11">
        <v>44.067</v>
      </c>
      <c r="S2572" s="11">
        <v>32.896999999999998</v>
      </c>
      <c r="T2572" s="11">
        <v>30.138000000000002</v>
      </c>
      <c r="U2572" s="11">
        <v>23.315000000000001</v>
      </c>
      <c r="V2572" s="11">
        <v>17.029</v>
      </c>
      <c r="W2572" s="11">
        <v>11.814</v>
      </c>
      <c r="X2572" s="11">
        <v>6.6660000000000004</v>
      </c>
      <c r="Y2572" s="11">
        <v>3.4119999999999999</v>
      </c>
      <c r="Z2572" s="11">
        <v>0.88400000000000001</v>
      </c>
      <c r="AA2572" s="11">
        <v>0.17299999999999999</v>
      </c>
      <c r="AB2572" s="11">
        <v>2.3E-2</v>
      </c>
      <c r="AC2572" s="11">
        <v>2E-3</v>
      </c>
    </row>
    <row r="2573" spans="1:29" ht="11.5">
      <c r="A2573" s="15">
        <v>2556</v>
      </c>
      <c r="B2573" s="13" t="s">
        <v>1059</v>
      </c>
      <c r="C2573" s="14" t="s">
        <v>1238</v>
      </c>
      <c r="D2573" s="12"/>
      <c r="E2573" s="12">
        <v>340</v>
      </c>
      <c r="F2573" s="13" t="s">
        <v>1110</v>
      </c>
      <c r="G2573" s="12">
        <v>916</v>
      </c>
      <c r="H2573" s="12">
        <v>1975</v>
      </c>
      <c r="I2573" s="11">
        <v>302.28500000000003</v>
      </c>
      <c r="J2573" s="11">
        <v>249.744</v>
      </c>
      <c r="K2573" s="11">
        <v>204.95500000000001</v>
      </c>
      <c r="L2573" s="11">
        <v>170.273</v>
      </c>
      <c r="M2573" s="11">
        <v>138.38</v>
      </c>
      <c r="N2573" s="11">
        <v>102.03100000000001</v>
      </c>
      <c r="O2573" s="11">
        <v>78.897999999999996</v>
      </c>
      <c r="P2573" s="11">
        <v>68.125</v>
      </c>
      <c r="Q2573" s="11">
        <v>60.017000000000003</v>
      </c>
      <c r="R2573" s="11">
        <v>48.91</v>
      </c>
      <c r="S2573" s="11">
        <v>41.261000000000003</v>
      </c>
      <c r="T2573" s="11">
        <v>30.064</v>
      </c>
      <c r="U2573" s="11">
        <v>26.606999999999999</v>
      </c>
      <c r="V2573" s="11">
        <v>19.538</v>
      </c>
      <c r="W2573" s="11">
        <v>13.28</v>
      </c>
      <c r="X2573" s="11">
        <v>8.3539999999999992</v>
      </c>
      <c r="Y2573" s="11">
        <v>3.827</v>
      </c>
      <c r="Z2573" s="11">
        <v>1.385</v>
      </c>
      <c r="AA2573" s="11">
        <v>0.246</v>
      </c>
      <c r="AB2573" s="11">
        <v>0.03</v>
      </c>
      <c r="AC2573" s="11">
        <v>3.0000000000000001E-3</v>
      </c>
    </row>
    <row r="2574" spans="1:29" ht="11.5">
      <c r="A2574" s="15">
        <v>2557</v>
      </c>
      <c r="B2574" s="13" t="s">
        <v>1059</v>
      </c>
      <c r="C2574" s="14" t="s">
        <v>1238</v>
      </c>
      <c r="D2574" s="12"/>
      <c r="E2574" s="12">
        <v>340</v>
      </c>
      <c r="F2574" s="13" t="s">
        <v>1110</v>
      </c>
      <c r="G2574" s="12">
        <v>916</v>
      </c>
      <c r="H2574" s="12">
        <v>1980</v>
      </c>
      <c r="I2574" s="11">
        <v>350.815</v>
      </c>
      <c r="J2574" s="11">
        <v>287.488</v>
      </c>
      <c r="K2574" s="11">
        <v>243.10300000000001</v>
      </c>
      <c r="L2574" s="11">
        <v>197.99199999999999</v>
      </c>
      <c r="M2574" s="11">
        <v>162.249</v>
      </c>
      <c r="N2574" s="11">
        <v>129.964</v>
      </c>
      <c r="O2574" s="11">
        <v>94.391000000000005</v>
      </c>
      <c r="P2574" s="11">
        <v>73.569999999999993</v>
      </c>
      <c r="Q2574" s="11">
        <v>64.855999999999995</v>
      </c>
      <c r="R2574" s="11">
        <v>57.16</v>
      </c>
      <c r="S2574" s="11">
        <v>46.058999999999997</v>
      </c>
      <c r="T2574" s="11">
        <v>38.030999999999999</v>
      </c>
      <c r="U2574" s="11">
        <v>26.853000000000002</v>
      </c>
      <c r="V2574" s="11">
        <v>22.669</v>
      </c>
      <c r="W2574" s="11">
        <v>15.573</v>
      </c>
      <c r="X2574" s="11">
        <v>9.6379999999999999</v>
      </c>
      <c r="Y2574" s="11">
        <v>5.0010000000000003</v>
      </c>
      <c r="Z2574" s="11">
        <v>1.6659999999999999</v>
      </c>
      <c r="AA2574" s="11">
        <v>0.42299999999999999</v>
      </c>
      <c r="AB2574" s="11">
        <v>5.1999999999999998E-2</v>
      </c>
      <c r="AC2574" s="11">
        <v>5.0000000000000001E-3</v>
      </c>
    </row>
    <row r="2575" spans="1:29" ht="11.5">
      <c r="A2575" s="15">
        <v>2558</v>
      </c>
      <c r="B2575" s="13" t="s">
        <v>1059</v>
      </c>
      <c r="C2575" s="14" t="s">
        <v>1238</v>
      </c>
      <c r="D2575" s="12"/>
      <c r="E2575" s="12">
        <v>340</v>
      </c>
      <c r="F2575" s="13" t="s">
        <v>1110</v>
      </c>
      <c r="G2575" s="12">
        <v>916</v>
      </c>
      <c r="H2575" s="12">
        <v>1985</v>
      </c>
      <c r="I2575" s="11">
        <v>395.60899999999998</v>
      </c>
      <c r="J2575" s="11">
        <v>337.75599999999997</v>
      </c>
      <c r="K2575" s="11">
        <v>280.55799999999999</v>
      </c>
      <c r="L2575" s="11">
        <v>235.291</v>
      </c>
      <c r="M2575" s="11">
        <v>188.959</v>
      </c>
      <c r="N2575" s="11">
        <v>152.69399999999999</v>
      </c>
      <c r="O2575" s="11">
        <v>120.99299999999999</v>
      </c>
      <c r="P2575" s="11">
        <v>88.369</v>
      </c>
      <c r="Q2575" s="11">
        <v>70.28</v>
      </c>
      <c r="R2575" s="11">
        <v>62.095999999999997</v>
      </c>
      <c r="S2575" s="11">
        <v>54.183999999999997</v>
      </c>
      <c r="T2575" s="11">
        <v>42.835999999999999</v>
      </c>
      <c r="U2575" s="11">
        <v>34.436</v>
      </c>
      <c r="V2575" s="11">
        <v>23.32</v>
      </c>
      <c r="W2575" s="11">
        <v>18.529</v>
      </c>
      <c r="X2575" s="11">
        <v>11.637</v>
      </c>
      <c r="Y2575" s="11">
        <v>6.0030000000000001</v>
      </c>
      <c r="Z2575" s="11">
        <v>2.2949999999999999</v>
      </c>
      <c r="AA2575" s="11">
        <v>0.54200000000000004</v>
      </c>
      <c r="AB2575" s="11">
        <v>9.4E-2</v>
      </c>
      <c r="AC2575" s="11">
        <v>8.0000000000000002E-3</v>
      </c>
    </row>
    <row r="2576" spans="1:29" ht="11.5">
      <c r="A2576" s="15">
        <v>2559</v>
      </c>
      <c r="B2576" s="13" t="s">
        <v>1059</v>
      </c>
      <c r="C2576" s="14" t="s">
        <v>1238</v>
      </c>
      <c r="D2576" s="12"/>
      <c r="E2576" s="12">
        <v>340</v>
      </c>
      <c r="F2576" s="13" t="s">
        <v>1110</v>
      </c>
      <c r="G2576" s="12">
        <v>916</v>
      </c>
      <c r="H2576" s="12">
        <v>1990</v>
      </c>
      <c r="I2576" s="11">
        <v>436.334</v>
      </c>
      <c r="J2576" s="11">
        <v>385.23200000000003</v>
      </c>
      <c r="K2576" s="11">
        <v>330.55900000000003</v>
      </c>
      <c r="L2576" s="11">
        <v>271.91300000000001</v>
      </c>
      <c r="M2576" s="11">
        <v>225.102</v>
      </c>
      <c r="N2576" s="11">
        <v>178.166</v>
      </c>
      <c r="O2576" s="11">
        <v>142.506</v>
      </c>
      <c r="P2576" s="11">
        <v>114.02</v>
      </c>
      <c r="Q2576" s="11">
        <v>84.811999999999998</v>
      </c>
      <c r="R2576" s="11">
        <v>67.632000000000005</v>
      </c>
      <c r="S2576" s="11">
        <v>59.228999999999999</v>
      </c>
      <c r="T2576" s="11">
        <v>50.844999999999999</v>
      </c>
      <c r="U2576" s="11">
        <v>39.298000000000002</v>
      </c>
      <c r="V2576" s="11">
        <v>30.462</v>
      </c>
      <c r="W2576" s="11">
        <v>19.526</v>
      </c>
      <c r="X2576" s="11">
        <v>14.239000000000001</v>
      </c>
      <c r="Y2576" s="11">
        <v>7.524</v>
      </c>
      <c r="Z2576" s="11">
        <v>2.8919999999999999</v>
      </c>
      <c r="AA2576" s="11">
        <v>0.79100000000000004</v>
      </c>
      <c r="AB2576" s="11">
        <v>0.127</v>
      </c>
      <c r="AC2576" s="11">
        <v>1.4999999999999999E-2</v>
      </c>
    </row>
    <row r="2577" spans="1:29" ht="11.5">
      <c r="A2577" s="15">
        <v>2560</v>
      </c>
      <c r="B2577" s="13" t="s">
        <v>1059</v>
      </c>
      <c r="C2577" s="14" t="s">
        <v>1238</v>
      </c>
      <c r="D2577" s="12"/>
      <c r="E2577" s="12">
        <v>340</v>
      </c>
      <c r="F2577" s="13" t="s">
        <v>1110</v>
      </c>
      <c r="G2577" s="12">
        <v>916</v>
      </c>
      <c r="H2577" s="12">
        <v>1995</v>
      </c>
      <c r="I2577" s="11">
        <v>482.58699999999999</v>
      </c>
      <c r="J2577" s="11">
        <v>426.673</v>
      </c>
      <c r="K2577" s="11">
        <v>377.93599999999998</v>
      </c>
      <c r="L2577" s="11">
        <v>321.59800000000001</v>
      </c>
      <c r="M2577" s="11">
        <v>261.31799999999998</v>
      </c>
      <c r="N2577" s="11">
        <v>213.696</v>
      </c>
      <c r="O2577" s="11">
        <v>167.405</v>
      </c>
      <c r="P2577" s="11">
        <v>135.12799999999999</v>
      </c>
      <c r="Q2577" s="11">
        <v>109.98699999999999</v>
      </c>
      <c r="R2577" s="11">
        <v>81.908000000000001</v>
      </c>
      <c r="S2577" s="11">
        <v>64.757999999999996</v>
      </c>
      <c r="T2577" s="11">
        <v>55.853000000000002</v>
      </c>
      <c r="U2577" s="11">
        <v>46.951999999999998</v>
      </c>
      <c r="V2577" s="11">
        <v>35.069000000000003</v>
      </c>
      <c r="W2577" s="11">
        <v>25.802</v>
      </c>
      <c r="X2577" s="11">
        <v>15.234999999999999</v>
      </c>
      <c r="Y2577" s="11">
        <v>9.4540000000000006</v>
      </c>
      <c r="Z2577" s="11">
        <v>3.7989999999999999</v>
      </c>
      <c r="AA2577" s="11">
        <v>1.0629999999999999</v>
      </c>
      <c r="AB2577" s="11">
        <v>0.20100000000000001</v>
      </c>
      <c r="AC2577" s="11">
        <v>2.3E-2</v>
      </c>
    </row>
    <row r="2578" spans="1:29" ht="11.5">
      <c r="A2578" s="15">
        <v>2561</v>
      </c>
      <c r="B2578" s="13" t="s">
        <v>1059</v>
      </c>
      <c r="C2578" s="14" t="s">
        <v>1238</v>
      </c>
      <c r="D2578" s="12"/>
      <c r="E2578" s="12">
        <v>340</v>
      </c>
      <c r="F2578" s="13" t="s">
        <v>1110</v>
      </c>
      <c r="G2578" s="12">
        <v>916</v>
      </c>
      <c r="H2578" s="12">
        <v>2000</v>
      </c>
      <c r="I2578" s="11">
        <v>537.05499999999995</v>
      </c>
      <c r="J2578" s="11">
        <v>473.86399999999998</v>
      </c>
      <c r="K2578" s="11">
        <v>420.37299999999999</v>
      </c>
      <c r="L2578" s="11">
        <v>370.18900000000002</v>
      </c>
      <c r="M2578" s="11">
        <v>312.27699999999999</v>
      </c>
      <c r="N2578" s="11">
        <v>251.22499999999999</v>
      </c>
      <c r="O2578" s="11">
        <v>203.96299999999999</v>
      </c>
      <c r="P2578" s="11">
        <v>160.61699999999999</v>
      </c>
      <c r="Q2578" s="11">
        <v>131.13200000000001</v>
      </c>
      <c r="R2578" s="11">
        <v>106.699</v>
      </c>
      <c r="S2578" s="11">
        <v>78.8</v>
      </c>
      <c r="T2578" s="11">
        <v>61.417000000000002</v>
      </c>
      <c r="U2578" s="11">
        <v>51.914999999999999</v>
      </c>
      <c r="V2578" s="11">
        <v>42.255000000000003</v>
      </c>
      <c r="W2578" s="11">
        <v>30.044</v>
      </c>
      <c r="X2578" s="11">
        <v>20.452000000000002</v>
      </c>
      <c r="Y2578" s="11">
        <v>10.397</v>
      </c>
      <c r="Z2578" s="11">
        <v>5.0019999999999998</v>
      </c>
      <c r="AA2578" s="11">
        <v>1.49</v>
      </c>
      <c r="AB2578" s="11">
        <v>0.29399999999999998</v>
      </c>
      <c r="AC2578" s="11">
        <v>0.04</v>
      </c>
    </row>
    <row r="2579" spans="1:29" ht="11.5">
      <c r="A2579" s="15">
        <v>2562</v>
      </c>
      <c r="B2579" s="13" t="s">
        <v>1059</v>
      </c>
      <c r="C2579" s="14" t="s">
        <v>1238</v>
      </c>
      <c r="D2579" s="12"/>
      <c r="E2579" s="12">
        <v>340</v>
      </c>
      <c r="F2579" s="13" t="s">
        <v>1110</v>
      </c>
      <c r="G2579" s="12">
        <v>916</v>
      </c>
      <c r="H2579" s="12">
        <v>2005</v>
      </c>
      <c r="I2579" s="11">
        <v>543.27099999999996</v>
      </c>
      <c r="J2579" s="11">
        <v>529.96699999999998</v>
      </c>
      <c r="K2579" s="11">
        <v>469.00799999999998</v>
      </c>
      <c r="L2579" s="11">
        <v>414.68599999999998</v>
      </c>
      <c r="M2579" s="11">
        <v>363.03300000000002</v>
      </c>
      <c r="N2579" s="11">
        <v>304.30099999999999</v>
      </c>
      <c r="O2579" s="11">
        <v>243.38200000000001</v>
      </c>
      <c r="P2579" s="11">
        <v>197.99700000000001</v>
      </c>
      <c r="Q2579" s="11">
        <v>156.63499999999999</v>
      </c>
      <c r="R2579" s="11">
        <v>127.595</v>
      </c>
      <c r="S2579" s="11">
        <v>102.979</v>
      </c>
      <c r="T2579" s="11">
        <v>75.051000000000002</v>
      </c>
      <c r="U2579" s="11">
        <v>57.33</v>
      </c>
      <c r="V2579" s="11">
        <v>46.956000000000003</v>
      </c>
      <c r="W2579" s="11">
        <v>36.448999999999998</v>
      </c>
      <c r="X2579" s="11">
        <v>24.053000000000001</v>
      </c>
      <c r="Y2579" s="11">
        <v>14.106999999999999</v>
      </c>
      <c r="Z2579" s="11">
        <v>5.6180000000000003</v>
      </c>
      <c r="AA2579" s="11">
        <v>2.0230000000000001</v>
      </c>
      <c r="AB2579" s="11">
        <v>0.43099999999999999</v>
      </c>
      <c r="AC2579" s="11">
        <v>0.06</v>
      </c>
    </row>
    <row r="2580" spans="1:29" ht="11.5">
      <c r="A2580" s="15">
        <v>2563</v>
      </c>
      <c r="B2580" s="13" t="s">
        <v>1059</v>
      </c>
      <c r="C2580" s="14" t="s">
        <v>1238</v>
      </c>
      <c r="D2580" s="12"/>
      <c r="E2580" s="12">
        <v>340</v>
      </c>
      <c r="F2580" s="13" t="s">
        <v>1110</v>
      </c>
      <c r="G2580" s="12">
        <v>916</v>
      </c>
      <c r="H2580" s="12">
        <v>2010</v>
      </c>
      <c r="I2580" s="11">
        <v>529.06200000000001</v>
      </c>
      <c r="J2580" s="11">
        <v>538.00400000000002</v>
      </c>
      <c r="K2580" s="11">
        <v>527.13900000000001</v>
      </c>
      <c r="L2580" s="11">
        <v>465.26499999999999</v>
      </c>
      <c r="M2580" s="11">
        <v>408.96100000000001</v>
      </c>
      <c r="N2580" s="11">
        <v>356.58199999999999</v>
      </c>
      <c r="O2580" s="11">
        <v>298.13400000000001</v>
      </c>
      <c r="P2580" s="11">
        <v>237.93899999999999</v>
      </c>
      <c r="Q2580" s="11">
        <v>193.11199999999999</v>
      </c>
      <c r="R2580" s="11">
        <v>152.18700000000001</v>
      </c>
      <c r="S2580" s="11">
        <v>123.173</v>
      </c>
      <c r="T2580" s="11">
        <v>98.308999999999997</v>
      </c>
      <c r="U2580" s="11">
        <v>70.307000000000002</v>
      </c>
      <c r="V2580" s="11">
        <v>52.088999999999999</v>
      </c>
      <c r="W2580" s="11">
        <v>40.622</v>
      </c>
      <c r="X2580" s="11">
        <v>29.175999999999998</v>
      </c>
      <c r="Y2580" s="11">
        <v>17.053999999999998</v>
      </c>
      <c r="Z2580" s="11">
        <v>8.3290000000000006</v>
      </c>
      <c r="AA2580" s="11">
        <v>2.5179999999999998</v>
      </c>
      <c r="AB2580" s="11">
        <v>0.60499999999999998</v>
      </c>
      <c r="AC2580" s="11">
        <v>7.6999999999999999E-2</v>
      </c>
    </row>
    <row r="2581" spans="1:29" ht="11.5">
      <c r="A2581" s="15">
        <v>2564</v>
      </c>
      <c r="B2581" s="13" t="s">
        <v>1059</v>
      </c>
      <c r="C2581" s="14" t="s">
        <v>1238</v>
      </c>
      <c r="D2581" s="12"/>
      <c r="E2581" s="12">
        <v>340</v>
      </c>
      <c r="F2581" s="13" t="s">
        <v>1110</v>
      </c>
      <c r="G2581" s="12">
        <v>916</v>
      </c>
      <c r="H2581" s="12">
        <v>2015</v>
      </c>
      <c r="I2581" s="11">
        <v>508.74</v>
      </c>
      <c r="J2581" s="11">
        <v>524.71299999999997</v>
      </c>
      <c r="K2581" s="11">
        <v>535.23099999999999</v>
      </c>
      <c r="L2581" s="11">
        <v>522.98</v>
      </c>
      <c r="M2581" s="11">
        <v>458.86399999999998</v>
      </c>
      <c r="N2581" s="11">
        <v>401.78100000000001</v>
      </c>
      <c r="O2581" s="11">
        <v>349.589</v>
      </c>
      <c r="P2581" s="11">
        <v>291.77499999999998</v>
      </c>
      <c r="Q2581" s="11">
        <v>232.33</v>
      </c>
      <c r="R2581" s="11">
        <v>187.89500000000001</v>
      </c>
      <c r="S2581" s="11">
        <v>147.15899999999999</v>
      </c>
      <c r="T2581" s="11">
        <v>117.85</v>
      </c>
      <c r="U2581" s="11">
        <v>92.399000000000001</v>
      </c>
      <c r="V2581" s="11">
        <v>64.17</v>
      </c>
      <c r="W2581" s="11">
        <v>45.356999999999999</v>
      </c>
      <c r="X2581" s="11">
        <v>32.834000000000003</v>
      </c>
      <c r="Y2581" s="11">
        <v>20.99</v>
      </c>
      <c r="Z2581" s="11">
        <v>10.284000000000001</v>
      </c>
      <c r="AA2581" s="11">
        <v>3.85</v>
      </c>
      <c r="AB2581" s="11">
        <v>0.78400000000000003</v>
      </c>
      <c r="AC2581" s="11">
        <v>0.111</v>
      </c>
    </row>
    <row r="2582" spans="1:29" ht="11.5">
      <c r="A2582" s="15">
        <v>2565</v>
      </c>
      <c r="B2582" s="13" t="s">
        <v>1059</v>
      </c>
      <c r="C2582" s="14" t="s">
        <v>1238</v>
      </c>
      <c r="D2582" s="12"/>
      <c r="E2582" s="12">
        <v>340</v>
      </c>
      <c r="F2582" s="13" t="s">
        <v>1110</v>
      </c>
      <c r="G2582" s="12">
        <v>916</v>
      </c>
      <c r="H2582" s="12">
        <v>2020</v>
      </c>
      <c r="I2582" s="11">
        <v>520.42700000000002</v>
      </c>
      <c r="J2582" s="11">
        <v>505.12099999999998</v>
      </c>
      <c r="K2582" s="11">
        <v>522.077</v>
      </c>
      <c r="L2582" s="11">
        <v>530.91</v>
      </c>
      <c r="M2582" s="11">
        <v>515.875</v>
      </c>
      <c r="N2582" s="11">
        <v>450.95400000000001</v>
      </c>
      <c r="O2582" s="11">
        <v>394.11599999999999</v>
      </c>
      <c r="P2582" s="11">
        <v>342.45299999999997</v>
      </c>
      <c r="Q2582" s="11">
        <v>285.262</v>
      </c>
      <c r="R2582" s="11">
        <v>226.369</v>
      </c>
      <c r="S2582" s="11">
        <v>182.00700000000001</v>
      </c>
      <c r="T2582" s="11">
        <v>141.10499999999999</v>
      </c>
      <c r="U2582" s="11">
        <v>111.101</v>
      </c>
      <c r="V2582" s="11">
        <v>84.710999999999999</v>
      </c>
      <c r="W2582" s="11">
        <v>56.234000000000002</v>
      </c>
      <c r="X2582" s="11">
        <v>37.003999999999998</v>
      </c>
      <c r="Y2582" s="11">
        <v>23.952000000000002</v>
      </c>
      <c r="Z2582" s="11">
        <v>12.916</v>
      </c>
      <c r="AA2582" s="11">
        <v>4.8949999999999996</v>
      </c>
      <c r="AB2582" s="11">
        <v>1.24</v>
      </c>
      <c r="AC2582" s="11">
        <v>0.151</v>
      </c>
    </row>
    <row r="2583" spans="1:29" ht="11.5">
      <c r="A2583" s="15">
        <v>2566</v>
      </c>
      <c r="B2583" s="13" t="s">
        <v>1059</v>
      </c>
      <c r="C2583" s="14" t="s">
        <v>1239</v>
      </c>
      <c r="D2583" s="12"/>
      <c r="E2583" s="12">
        <v>484</v>
      </c>
      <c r="F2583" s="13" t="s">
        <v>1110</v>
      </c>
      <c r="G2583" s="12">
        <v>916</v>
      </c>
      <c r="H2583" s="12">
        <v>1950</v>
      </c>
      <c r="I2583" s="11">
        <v>2469.9279999999999</v>
      </c>
      <c r="J2583" s="11">
        <v>1994.404</v>
      </c>
      <c r="K2583" s="11">
        <v>1615.9639999999999</v>
      </c>
      <c r="L2583" s="11">
        <v>1405.6420000000001</v>
      </c>
      <c r="M2583" s="11">
        <v>1220.163</v>
      </c>
      <c r="N2583" s="11">
        <v>1029.5119999999999</v>
      </c>
      <c r="O2583" s="11">
        <v>781.66700000000003</v>
      </c>
      <c r="P2583" s="11">
        <v>726.00599999999997</v>
      </c>
      <c r="Q2583" s="11">
        <v>614.78200000000004</v>
      </c>
      <c r="R2583" s="11">
        <v>561.197</v>
      </c>
      <c r="S2583" s="11">
        <v>455.21699999999998</v>
      </c>
      <c r="T2583" s="11">
        <v>342.47399999999999</v>
      </c>
      <c r="U2583" s="11">
        <v>257.37799999999999</v>
      </c>
      <c r="V2583" s="11">
        <v>188.02600000000001</v>
      </c>
      <c r="W2583" s="11">
        <v>129.072</v>
      </c>
      <c r="X2583" s="11">
        <v>62.203000000000003</v>
      </c>
      <c r="Y2583" s="11">
        <v>44.53</v>
      </c>
      <c r="Z2583" s="11">
        <v>21.831</v>
      </c>
      <c r="AA2583" s="11">
        <v>7.8609999999999998</v>
      </c>
      <c r="AB2583" s="11">
        <v>2.0739999999999998</v>
      </c>
      <c r="AC2583" s="11">
        <v>0.44900000000000001</v>
      </c>
    </row>
    <row r="2584" spans="1:29" ht="11.5">
      <c r="A2584" s="15">
        <v>2567</v>
      </c>
      <c r="B2584" s="13" t="s">
        <v>1059</v>
      </c>
      <c r="C2584" s="14" t="s">
        <v>1239</v>
      </c>
      <c r="D2584" s="12"/>
      <c r="E2584" s="12">
        <v>484</v>
      </c>
      <c r="F2584" s="13" t="s">
        <v>1110</v>
      </c>
      <c r="G2584" s="12">
        <v>916</v>
      </c>
      <c r="H2584" s="12">
        <v>1955</v>
      </c>
      <c r="I2584" s="11">
        <v>3061.5320000000002</v>
      </c>
      <c r="J2584" s="11">
        <v>2318.223</v>
      </c>
      <c r="K2584" s="11">
        <v>1943.9929999999999</v>
      </c>
      <c r="L2584" s="11">
        <v>1565.88</v>
      </c>
      <c r="M2584" s="11">
        <v>1343.47</v>
      </c>
      <c r="N2584" s="11">
        <v>1162.7070000000001</v>
      </c>
      <c r="O2584" s="11">
        <v>983.351</v>
      </c>
      <c r="P2584" s="11">
        <v>748.76099999999997</v>
      </c>
      <c r="Q2584" s="11">
        <v>691.06399999999996</v>
      </c>
      <c r="R2584" s="11">
        <v>579.04300000000001</v>
      </c>
      <c r="S2584" s="11">
        <v>520.66800000000001</v>
      </c>
      <c r="T2584" s="11">
        <v>412.85599999999999</v>
      </c>
      <c r="U2584" s="11">
        <v>300.15100000000001</v>
      </c>
      <c r="V2584" s="11">
        <v>213.881</v>
      </c>
      <c r="W2584" s="11">
        <v>144.32400000000001</v>
      </c>
      <c r="X2584" s="11">
        <v>88.808999999999997</v>
      </c>
      <c r="Y2584" s="11">
        <v>33.627000000000002</v>
      </c>
      <c r="Z2584" s="11">
        <v>16.175999999999998</v>
      </c>
      <c r="AA2584" s="11">
        <v>5.1929999999999996</v>
      </c>
      <c r="AB2584" s="11">
        <v>1.1890000000000001</v>
      </c>
      <c r="AC2584" s="11">
        <v>0.23599999999999999</v>
      </c>
    </row>
    <row r="2585" spans="1:29" ht="11.5">
      <c r="A2585" s="15">
        <v>2568</v>
      </c>
      <c r="B2585" s="13" t="s">
        <v>1059</v>
      </c>
      <c r="C2585" s="14" t="s">
        <v>1239</v>
      </c>
      <c r="D2585" s="12"/>
      <c r="E2585" s="12">
        <v>484</v>
      </c>
      <c r="F2585" s="13" t="s">
        <v>1110</v>
      </c>
      <c r="G2585" s="12">
        <v>916</v>
      </c>
      <c r="H2585" s="12">
        <v>1960</v>
      </c>
      <c r="I2585" s="11">
        <v>3557.2159999999999</v>
      </c>
      <c r="J2585" s="11">
        <v>2914.8710000000001</v>
      </c>
      <c r="K2585" s="11">
        <v>2267.0720000000001</v>
      </c>
      <c r="L2585" s="11">
        <v>1888.95</v>
      </c>
      <c r="M2585" s="11">
        <v>1500.287</v>
      </c>
      <c r="N2585" s="11">
        <v>1285.049</v>
      </c>
      <c r="O2585" s="11">
        <v>1115.9269999999999</v>
      </c>
      <c r="P2585" s="11">
        <v>947.90300000000002</v>
      </c>
      <c r="Q2585" s="11">
        <v>717.87599999999998</v>
      </c>
      <c r="R2585" s="11">
        <v>656.63099999999997</v>
      </c>
      <c r="S2585" s="11">
        <v>542.79200000000003</v>
      </c>
      <c r="T2585" s="11">
        <v>478.29300000000001</v>
      </c>
      <c r="U2585" s="11">
        <v>367.79899999999998</v>
      </c>
      <c r="V2585" s="11">
        <v>255.416</v>
      </c>
      <c r="W2585" s="11">
        <v>170.11799999999999</v>
      </c>
      <c r="X2585" s="11">
        <v>104.39100000000001</v>
      </c>
      <c r="Y2585" s="11">
        <v>53.706000000000003</v>
      </c>
      <c r="Z2585" s="11">
        <v>15.443</v>
      </c>
      <c r="AA2585" s="11">
        <v>5.4560000000000004</v>
      </c>
      <c r="AB2585" s="11">
        <v>1.238</v>
      </c>
      <c r="AC2585" s="11">
        <v>0.224</v>
      </c>
    </row>
    <row r="2586" spans="1:29" ht="11.5">
      <c r="A2586" s="15">
        <v>2569</v>
      </c>
      <c r="B2586" s="13" t="s">
        <v>1059</v>
      </c>
      <c r="C2586" s="14" t="s">
        <v>1239</v>
      </c>
      <c r="D2586" s="12"/>
      <c r="E2586" s="12">
        <v>484</v>
      </c>
      <c r="F2586" s="13" t="s">
        <v>1110</v>
      </c>
      <c r="G2586" s="12">
        <v>916</v>
      </c>
      <c r="H2586" s="12">
        <v>1965</v>
      </c>
      <c r="I2586" s="11">
        <v>4104.1310000000003</v>
      </c>
      <c r="J2586" s="11">
        <v>3415.07</v>
      </c>
      <c r="K2586" s="11">
        <v>2853.5810000000001</v>
      </c>
      <c r="L2586" s="11">
        <v>2198.826</v>
      </c>
      <c r="M2586" s="11">
        <v>1806.9259999999999</v>
      </c>
      <c r="N2586" s="11">
        <v>1432.3050000000001</v>
      </c>
      <c r="O2586" s="11">
        <v>1233.931</v>
      </c>
      <c r="P2586" s="11">
        <v>1079.54</v>
      </c>
      <c r="Q2586" s="11">
        <v>912.73099999999999</v>
      </c>
      <c r="R2586" s="11">
        <v>685.31600000000003</v>
      </c>
      <c r="S2586" s="11">
        <v>618.83500000000004</v>
      </c>
      <c r="T2586" s="11">
        <v>501.78100000000001</v>
      </c>
      <c r="U2586" s="11">
        <v>429.49200000000002</v>
      </c>
      <c r="V2586" s="11">
        <v>316.57600000000002</v>
      </c>
      <c r="W2586" s="11">
        <v>206.68</v>
      </c>
      <c r="X2586" s="11">
        <v>126.10599999999999</v>
      </c>
      <c r="Y2586" s="11">
        <v>66.203999999999994</v>
      </c>
      <c r="Z2586" s="11">
        <v>26.939</v>
      </c>
      <c r="AA2586" s="11">
        <v>5.9269999999999996</v>
      </c>
      <c r="AB2586" s="11">
        <v>1.542</v>
      </c>
      <c r="AC2586" s="11">
        <v>0.27900000000000003</v>
      </c>
    </row>
    <row r="2587" spans="1:29" ht="11.5">
      <c r="A2587" s="15">
        <v>2570</v>
      </c>
      <c r="B2587" s="13" t="s">
        <v>1059</v>
      </c>
      <c r="C2587" s="14" t="s">
        <v>1239</v>
      </c>
      <c r="D2587" s="12"/>
      <c r="E2587" s="12">
        <v>484</v>
      </c>
      <c r="F2587" s="13" t="s">
        <v>1110</v>
      </c>
      <c r="G2587" s="12">
        <v>916</v>
      </c>
      <c r="H2587" s="12">
        <v>1970</v>
      </c>
      <c r="I2587" s="11">
        <v>4793.5429999999997</v>
      </c>
      <c r="J2587" s="11">
        <v>3956.8310000000001</v>
      </c>
      <c r="K2587" s="11">
        <v>3336.5360000000001</v>
      </c>
      <c r="L2587" s="11">
        <v>2758.5990000000002</v>
      </c>
      <c r="M2587" s="11">
        <v>2087.489</v>
      </c>
      <c r="N2587" s="11">
        <v>1716.807</v>
      </c>
      <c r="O2587" s="11">
        <v>1371.1389999999999</v>
      </c>
      <c r="P2587" s="11">
        <v>1195.498</v>
      </c>
      <c r="Q2587" s="11">
        <v>1041.481</v>
      </c>
      <c r="R2587" s="11">
        <v>872.84500000000003</v>
      </c>
      <c r="S2587" s="11">
        <v>646.57399999999996</v>
      </c>
      <c r="T2587" s="11">
        <v>572.66399999999999</v>
      </c>
      <c r="U2587" s="11">
        <v>451.00799999999998</v>
      </c>
      <c r="V2587" s="11">
        <v>370.22500000000002</v>
      </c>
      <c r="W2587" s="11">
        <v>256.80599999999998</v>
      </c>
      <c r="X2587" s="11">
        <v>153.91499999999999</v>
      </c>
      <c r="Y2587" s="11">
        <v>80.498999999999995</v>
      </c>
      <c r="Z2587" s="11">
        <v>33.415999999999997</v>
      </c>
      <c r="AA2587" s="11">
        <v>10.406000000000001</v>
      </c>
      <c r="AB2587" s="11">
        <v>1.6870000000000001</v>
      </c>
      <c r="AC2587" s="11">
        <v>0.34899999999999998</v>
      </c>
    </row>
    <row r="2588" spans="1:29" ht="11.5">
      <c r="A2588" s="15">
        <v>2571</v>
      </c>
      <c r="B2588" s="13" t="s">
        <v>1059</v>
      </c>
      <c r="C2588" s="14" t="s">
        <v>1239</v>
      </c>
      <c r="D2588" s="12"/>
      <c r="E2588" s="12">
        <v>484</v>
      </c>
      <c r="F2588" s="13" t="s">
        <v>1110</v>
      </c>
      <c r="G2588" s="12">
        <v>916</v>
      </c>
      <c r="H2588" s="12">
        <v>1975</v>
      </c>
      <c r="I2588" s="11">
        <v>5377.0290000000005</v>
      </c>
      <c r="J2588" s="11">
        <v>4647.0519999999997</v>
      </c>
      <c r="K2588" s="11">
        <v>3854.7669999999998</v>
      </c>
      <c r="L2588" s="11">
        <v>3204.4409999999998</v>
      </c>
      <c r="M2588" s="11">
        <v>2600.116</v>
      </c>
      <c r="N2588" s="11">
        <v>1965.067</v>
      </c>
      <c r="O2588" s="11">
        <v>1636.6479999999999</v>
      </c>
      <c r="P2588" s="11">
        <v>1328.7919999999999</v>
      </c>
      <c r="Q2588" s="11">
        <v>1154.777</v>
      </c>
      <c r="R2588" s="11">
        <v>997.39599999999996</v>
      </c>
      <c r="S2588" s="11">
        <v>824.87599999999998</v>
      </c>
      <c r="T2588" s="11">
        <v>599.32399999999996</v>
      </c>
      <c r="U2588" s="11">
        <v>515.91099999999994</v>
      </c>
      <c r="V2588" s="11">
        <v>390.166</v>
      </c>
      <c r="W2588" s="11">
        <v>302.01799999999997</v>
      </c>
      <c r="X2588" s="11">
        <v>192.994</v>
      </c>
      <c r="Y2588" s="11">
        <v>99.552000000000007</v>
      </c>
      <c r="Z2588" s="11">
        <v>41.235999999999997</v>
      </c>
      <c r="AA2588" s="11">
        <v>13.128</v>
      </c>
      <c r="AB2588" s="11">
        <v>3.0129999999999999</v>
      </c>
      <c r="AC2588" s="11">
        <v>0.39700000000000002</v>
      </c>
    </row>
    <row r="2589" spans="1:29" ht="11.5">
      <c r="A2589" s="15">
        <v>2572</v>
      </c>
      <c r="B2589" s="13" t="s">
        <v>1059</v>
      </c>
      <c r="C2589" s="14" t="s">
        <v>1239</v>
      </c>
      <c r="D2589" s="12"/>
      <c r="E2589" s="12">
        <v>484</v>
      </c>
      <c r="F2589" s="13" t="s">
        <v>1110</v>
      </c>
      <c r="G2589" s="12">
        <v>916</v>
      </c>
      <c r="H2589" s="12">
        <v>1980</v>
      </c>
      <c r="I2589" s="11">
        <v>5595.509</v>
      </c>
      <c r="J2589" s="11">
        <v>5252</v>
      </c>
      <c r="K2589" s="11">
        <v>4526.71</v>
      </c>
      <c r="L2589" s="11">
        <v>3690.2449999999999</v>
      </c>
      <c r="M2589" s="11">
        <v>3004.2220000000002</v>
      </c>
      <c r="N2589" s="11">
        <v>2442.433</v>
      </c>
      <c r="O2589" s="11">
        <v>1866.76</v>
      </c>
      <c r="P2589" s="11">
        <v>1586.1189999999999</v>
      </c>
      <c r="Q2589" s="11">
        <v>1284.6990000000001</v>
      </c>
      <c r="R2589" s="11">
        <v>1107.518</v>
      </c>
      <c r="S2589" s="11">
        <v>944.44200000000001</v>
      </c>
      <c r="T2589" s="11">
        <v>766.74599999999998</v>
      </c>
      <c r="U2589" s="11">
        <v>541.87599999999998</v>
      </c>
      <c r="V2589" s="11">
        <v>448.84800000000001</v>
      </c>
      <c r="W2589" s="11">
        <v>321.05099999999999</v>
      </c>
      <c r="X2589" s="11">
        <v>230.00899999999999</v>
      </c>
      <c r="Y2589" s="11">
        <v>127.239</v>
      </c>
      <c r="Z2589" s="11">
        <v>52.161999999999999</v>
      </c>
      <c r="AA2589" s="11">
        <v>16.632000000000001</v>
      </c>
      <c r="AB2589" s="11">
        <v>3.9129999999999998</v>
      </c>
      <c r="AC2589" s="11">
        <v>0.68400000000000005</v>
      </c>
    </row>
    <row r="2590" spans="1:29" ht="11.5">
      <c r="A2590" s="15">
        <v>2573</v>
      </c>
      <c r="B2590" s="13" t="s">
        <v>1059</v>
      </c>
      <c r="C2590" s="14" t="s">
        <v>1239</v>
      </c>
      <c r="D2590" s="12"/>
      <c r="E2590" s="12">
        <v>484</v>
      </c>
      <c r="F2590" s="13" t="s">
        <v>1110</v>
      </c>
      <c r="G2590" s="12">
        <v>916</v>
      </c>
      <c r="H2590" s="12">
        <v>1985</v>
      </c>
      <c r="I2590" s="11">
        <v>5645.098</v>
      </c>
      <c r="J2590" s="11">
        <v>5479.174</v>
      </c>
      <c r="K2590" s="11">
        <v>5035.7470000000003</v>
      </c>
      <c r="L2590" s="11">
        <v>4260.7089999999998</v>
      </c>
      <c r="M2590" s="11">
        <v>3479.739</v>
      </c>
      <c r="N2590" s="11">
        <v>2840.1990000000001</v>
      </c>
      <c r="O2590" s="11">
        <v>2321.3339999999998</v>
      </c>
      <c r="P2590" s="11">
        <v>1812.337</v>
      </c>
      <c r="Q2590" s="11">
        <v>1537.7070000000001</v>
      </c>
      <c r="R2590" s="11">
        <v>1236.049</v>
      </c>
      <c r="S2590" s="11">
        <v>1052.703</v>
      </c>
      <c r="T2590" s="11">
        <v>882.18700000000001</v>
      </c>
      <c r="U2590" s="11">
        <v>697.64300000000003</v>
      </c>
      <c r="V2590" s="11">
        <v>475.21899999999999</v>
      </c>
      <c r="W2590" s="11">
        <v>373.11399999999998</v>
      </c>
      <c r="X2590" s="11">
        <v>247.666</v>
      </c>
      <c r="Y2590" s="11">
        <v>154.30199999999999</v>
      </c>
      <c r="Z2590" s="11">
        <v>68.116</v>
      </c>
      <c r="AA2590" s="11">
        <v>21.565999999999999</v>
      </c>
      <c r="AB2590" s="11">
        <v>5.0919999999999996</v>
      </c>
      <c r="AC2590" s="11">
        <v>0.94599999999999995</v>
      </c>
    </row>
    <row r="2591" spans="1:29" ht="11.5">
      <c r="A2591" s="15">
        <v>2574</v>
      </c>
      <c r="B2591" s="13" t="s">
        <v>1059</v>
      </c>
      <c r="C2591" s="14" t="s">
        <v>1239</v>
      </c>
      <c r="D2591" s="12"/>
      <c r="E2591" s="12">
        <v>484</v>
      </c>
      <c r="F2591" s="13" t="s">
        <v>1110</v>
      </c>
      <c r="G2591" s="12">
        <v>916</v>
      </c>
      <c r="H2591" s="12">
        <v>1990</v>
      </c>
      <c r="I2591" s="11">
        <v>5871.4129999999996</v>
      </c>
      <c r="J2591" s="11">
        <v>5523.6859999999997</v>
      </c>
      <c r="K2591" s="11">
        <v>5313.3280000000004</v>
      </c>
      <c r="L2591" s="11">
        <v>4796.7719999999999</v>
      </c>
      <c r="M2591" s="11">
        <v>3971.6779999999999</v>
      </c>
      <c r="N2591" s="11">
        <v>3260.28</v>
      </c>
      <c r="O2591" s="11">
        <v>2707.7649999999999</v>
      </c>
      <c r="P2591" s="11">
        <v>2263.5340000000001</v>
      </c>
      <c r="Q2591" s="11">
        <v>1764.8009999999999</v>
      </c>
      <c r="R2591" s="11">
        <v>1486.9739999999999</v>
      </c>
      <c r="S2591" s="11">
        <v>1181.6990000000001</v>
      </c>
      <c r="T2591" s="11">
        <v>990.19500000000005</v>
      </c>
      <c r="U2591" s="11">
        <v>809.49599999999998</v>
      </c>
      <c r="V2591" s="11">
        <v>617.97900000000004</v>
      </c>
      <c r="W2591" s="11">
        <v>399.53500000000003</v>
      </c>
      <c r="X2591" s="11">
        <v>291.34899999999999</v>
      </c>
      <c r="Y2591" s="11">
        <v>168.755</v>
      </c>
      <c r="Z2591" s="11">
        <v>84.293999999999997</v>
      </c>
      <c r="AA2591" s="11">
        <v>28.821000000000002</v>
      </c>
      <c r="AB2591" s="11">
        <v>6.766</v>
      </c>
      <c r="AC2591" s="11">
        <v>1.27</v>
      </c>
    </row>
    <row r="2592" spans="1:29" ht="11.5">
      <c r="A2592" s="15">
        <v>2575</v>
      </c>
      <c r="B2592" s="13" t="s">
        <v>1059</v>
      </c>
      <c r="C2592" s="14" t="s">
        <v>1239</v>
      </c>
      <c r="D2592" s="12"/>
      <c r="E2592" s="12">
        <v>484</v>
      </c>
      <c r="F2592" s="13" t="s">
        <v>1110</v>
      </c>
      <c r="G2592" s="12">
        <v>916</v>
      </c>
      <c r="H2592" s="12">
        <v>1995</v>
      </c>
      <c r="I2592" s="11">
        <v>5871.3689999999997</v>
      </c>
      <c r="J2592" s="11">
        <v>5776.6350000000002</v>
      </c>
      <c r="K2592" s="11">
        <v>5414.6180000000004</v>
      </c>
      <c r="L2592" s="11">
        <v>4859.84</v>
      </c>
      <c r="M2592" s="11">
        <v>4249.9560000000001</v>
      </c>
      <c r="N2592" s="11">
        <v>3706.5309999999999</v>
      </c>
      <c r="O2592" s="11">
        <v>3210.8139999999999</v>
      </c>
      <c r="P2592" s="11">
        <v>2660.6590000000001</v>
      </c>
      <c r="Q2592" s="11">
        <v>2216.4569999999999</v>
      </c>
      <c r="R2592" s="11">
        <v>1717.768</v>
      </c>
      <c r="S2592" s="11">
        <v>1433.153</v>
      </c>
      <c r="T2592" s="11">
        <v>1121.625</v>
      </c>
      <c r="U2592" s="11">
        <v>918.529</v>
      </c>
      <c r="V2592" s="11">
        <v>725.92499999999995</v>
      </c>
      <c r="W2592" s="11">
        <v>527.49199999999996</v>
      </c>
      <c r="X2592" s="11">
        <v>317.58499999999998</v>
      </c>
      <c r="Y2592" s="11">
        <v>202.3</v>
      </c>
      <c r="Z2592" s="11">
        <v>93.319000000000003</v>
      </c>
      <c r="AA2592" s="11">
        <v>35.732999999999997</v>
      </c>
      <c r="AB2592" s="11">
        <v>8.9280000000000008</v>
      </c>
      <c r="AC2592" s="11">
        <v>1.6419999999999999</v>
      </c>
    </row>
    <row r="2593" spans="1:29" ht="11.5">
      <c r="A2593" s="15">
        <v>2576</v>
      </c>
      <c r="B2593" s="13" t="s">
        <v>1059</v>
      </c>
      <c r="C2593" s="14" t="s">
        <v>1239</v>
      </c>
      <c r="D2593" s="12"/>
      <c r="E2593" s="12">
        <v>484</v>
      </c>
      <c r="F2593" s="13" t="s">
        <v>1110</v>
      </c>
      <c r="G2593" s="12">
        <v>916</v>
      </c>
      <c r="H2593" s="12">
        <v>2000</v>
      </c>
      <c r="I2593" s="11">
        <v>5837.558</v>
      </c>
      <c r="J2593" s="11">
        <v>5792.5249999999996</v>
      </c>
      <c r="K2593" s="11">
        <v>5525.9690000000001</v>
      </c>
      <c r="L2593" s="11">
        <v>5090.1559999999999</v>
      </c>
      <c r="M2593" s="11">
        <v>4489.527</v>
      </c>
      <c r="N2593" s="11">
        <v>4084.1640000000002</v>
      </c>
      <c r="O2593" s="11">
        <v>3564.0239999999999</v>
      </c>
      <c r="P2593" s="11">
        <v>3119.54</v>
      </c>
      <c r="Q2593" s="11">
        <v>2600.0549999999998</v>
      </c>
      <c r="R2593" s="11">
        <v>2151.7310000000002</v>
      </c>
      <c r="S2593" s="11">
        <v>1649.827</v>
      </c>
      <c r="T2593" s="11">
        <v>1355.0609999999999</v>
      </c>
      <c r="U2593" s="11">
        <v>1035.788</v>
      </c>
      <c r="V2593" s="11">
        <v>819.35</v>
      </c>
      <c r="W2593" s="11">
        <v>615.6</v>
      </c>
      <c r="X2593" s="11">
        <v>416.33499999999998</v>
      </c>
      <c r="Y2593" s="11">
        <v>226.166</v>
      </c>
      <c r="Z2593" s="11">
        <v>124.72</v>
      </c>
      <c r="AA2593" s="11">
        <v>45.872</v>
      </c>
      <c r="AB2593" s="11">
        <v>12.255000000000001</v>
      </c>
      <c r="AC2593" s="11">
        <v>1.8109999999999999</v>
      </c>
    </row>
    <row r="2594" spans="1:29" ht="11.5">
      <c r="A2594" s="15">
        <v>2577</v>
      </c>
      <c r="B2594" s="13" t="s">
        <v>1059</v>
      </c>
      <c r="C2594" s="14" t="s">
        <v>1239</v>
      </c>
      <c r="D2594" s="12"/>
      <c r="E2594" s="12">
        <v>484</v>
      </c>
      <c r="F2594" s="13" t="s">
        <v>1110</v>
      </c>
      <c r="G2594" s="12">
        <v>916</v>
      </c>
      <c r="H2594" s="12">
        <v>2005</v>
      </c>
      <c r="I2594" s="11">
        <v>5788.875</v>
      </c>
      <c r="J2594" s="11">
        <v>5695.4040000000005</v>
      </c>
      <c r="K2594" s="11">
        <v>5646.2889999999998</v>
      </c>
      <c r="L2594" s="11">
        <v>5092.1149999999998</v>
      </c>
      <c r="M2594" s="11">
        <v>4675.1170000000002</v>
      </c>
      <c r="N2594" s="11">
        <v>4251.37</v>
      </c>
      <c r="O2594" s="11">
        <v>4017.2080000000001</v>
      </c>
      <c r="P2594" s="11">
        <v>3499.0529999999999</v>
      </c>
      <c r="Q2594" s="11">
        <v>3055.13</v>
      </c>
      <c r="R2594" s="11">
        <v>2533.549</v>
      </c>
      <c r="S2594" s="11">
        <v>2078.3939999999998</v>
      </c>
      <c r="T2594" s="11">
        <v>1571.326</v>
      </c>
      <c r="U2594" s="11">
        <v>1263.6320000000001</v>
      </c>
      <c r="V2594" s="11">
        <v>935.88400000000001</v>
      </c>
      <c r="W2594" s="11">
        <v>706.77800000000002</v>
      </c>
      <c r="X2594" s="11">
        <v>496.23500000000001</v>
      </c>
      <c r="Y2594" s="11">
        <v>304.23200000000003</v>
      </c>
      <c r="Z2594" s="11">
        <v>143.601</v>
      </c>
      <c r="AA2594" s="11">
        <v>63.656999999999996</v>
      </c>
      <c r="AB2594" s="11">
        <v>16.474</v>
      </c>
      <c r="AC2594" s="11">
        <v>2.524</v>
      </c>
    </row>
    <row r="2595" spans="1:29" ht="11.5">
      <c r="A2595" s="15">
        <v>2578</v>
      </c>
      <c r="B2595" s="13" t="s">
        <v>1059</v>
      </c>
      <c r="C2595" s="14" t="s">
        <v>1239</v>
      </c>
      <c r="D2595" s="12"/>
      <c r="E2595" s="12">
        <v>484</v>
      </c>
      <c r="F2595" s="13" t="s">
        <v>1110</v>
      </c>
      <c r="G2595" s="12">
        <v>916</v>
      </c>
      <c r="H2595" s="12">
        <v>2010</v>
      </c>
      <c r="I2595" s="11">
        <v>5726.7780000000002</v>
      </c>
      <c r="J2595" s="11">
        <v>5751.0959999999995</v>
      </c>
      <c r="K2595" s="11">
        <v>5657.1970000000001</v>
      </c>
      <c r="L2595" s="11">
        <v>5594.2979999999998</v>
      </c>
      <c r="M2595" s="11">
        <v>4954.6980000000003</v>
      </c>
      <c r="N2595" s="11">
        <v>4531.8130000000001</v>
      </c>
      <c r="O2595" s="11">
        <v>4179.8789999999999</v>
      </c>
      <c r="P2595" s="11">
        <v>3954.7080000000001</v>
      </c>
      <c r="Q2595" s="11">
        <v>3434.0309999999999</v>
      </c>
      <c r="R2595" s="11">
        <v>2982.395</v>
      </c>
      <c r="S2595" s="11">
        <v>2450.2370000000001</v>
      </c>
      <c r="T2595" s="11">
        <v>1981.748</v>
      </c>
      <c r="U2595" s="11">
        <v>1465.489</v>
      </c>
      <c r="V2595" s="11">
        <v>1140.92</v>
      </c>
      <c r="W2595" s="11">
        <v>805.39499999999998</v>
      </c>
      <c r="X2595" s="11">
        <v>566.98800000000006</v>
      </c>
      <c r="Y2595" s="11">
        <v>359.887</v>
      </c>
      <c r="Z2595" s="11">
        <v>190.792</v>
      </c>
      <c r="AA2595" s="11">
        <v>71.887</v>
      </c>
      <c r="AB2595" s="11">
        <v>22.241</v>
      </c>
      <c r="AC2595" s="11">
        <v>3.3069999999999999</v>
      </c>
    </row>
    <row r="2596" spans="1:29" ht="11.5">
      <c r="A2596" s="15">
        <v>2579</v>
      </c>
      <c r="B2596" s="13" t="s">
        <v>1059</v>
      </c>
      <c r="C2596" s="14" t="s">
        <v>1239</v>
      </c>
      <c r="D2596" s="12"/>
      <c r="E2596" s="12">
        <v>484</v>
      </c>
      <c r="F2596" s="13" t="s">
        <v>1110</v>
      </c>
      <c r="G2596" s="12">
        <v>916</v>
      </c>
      <c r="H2596" s="12">
        <v>2015</v>
      </c>
      <c r="I2596" s="11">
        <v>5744.9049999999997</v>
      </c>
      <c r="J2596" s="11">
        <v>5706.4889999999996</v>
      </c>
      <c r="K2596" s="11">
        <v>5735.8140000000003</v>
      </c>
      <c r="L2596" s="11">
        <v>5574.3909999999996</v>
      </c>
      <c r="M2596" s="11">
        <v>5471.5770000000002</v>
      </c>
      <c r="N2596" s="11">
        <v>4832.2950000000001</v>
      </c>
      <c r="O2596" s="11">
        <v>4423.2950000000001</v>
      </c>
      <c r="P2596" s="11">
        <v>4112.9740000000002</v>
      </c>
      <c r="Q2596" s="11">
        <v>3881.2629999999999</v>
      </c>
      <c r="R2596" s="11">
        <v>3352.058</v>
      </c>
      <c r="S2596" s="11">
        <v>2884.24</v>
      </c>
      <c r="T2596" s="11">
        <v>2335.0329999999999</v>
      </c>
      <c r="U2596" s="11">
        <v>1846.72</v>
      </c>
      <c r="V2596" s="11">
        <v>1320.7529999999999</v>
      </c>
      <c r="W2596" s="11">
        <v>978.72500000000002</v>
      </c>
      <c r="X2596" s="11">
        <v>642.69000000000005</v>
      </c>
      <c r="Y2596" s="11">
        <v>407.27600000000001</v>
      </c>
      <c r="Z2596" s="11">
        <v>221.87799999999999</v>
      </c>
      <c r="AA2596" s="11">
        <v>93.197000000000003</v>
      </c>
      <c r="AB2596" s="11">
        <v>24.305</v>
      </c>
      <c r="AC2596" s="11">
        <v>4.2930000000000001</v>
      </c>
    </row>
    <row r="2597" spans="1:29" ht="11.5">
      <c r="A2597" s="15">
        <v>2580</v>
      </c>
      <c r="B2597" s="13" t="s">
        <v>1059</v>
      </c>
      <c r="C2597" s="14" t="s">
        <v>1239</v>
      </c>
      <c r="D2597" s="12"/>
      <c r="E2597" s="12">
        <v>484</v>
      </c>
      <c r="F2597" s="13" t="s">
        <v>1110</v>
      </c>
      <c r="G2597" s="12">
        <v>916</v>
      </c>
      <c r="H2597" s="12">
        <v>2020</v>
      </c>
      <c r="I2597" s="11">
        <v>5604.7809999999999</v>
      </c>
      <c r="J2597" s="11">
        <v>5731.7060000000001</v>
      </c>
      <c r="K2597" s="11">
        <v>5692.8220000000001</v>
      </c>
      <c r="L2597" s="11">
        <v>5695.0129999999999</v>
      </c>
      <c r="M2597" s="11">
        <v>5505.1610000000001</v>
      </c>
      <c r="N2597" s="11">
        <v>5384.13</v>
      </c>
      <c r="O2597" s="11">
        <v>4748.4120000000003</v>
      </c>
      <c r="P2597" s="11">
        <v>4343.7889999999998</v>
      </c>
      <c r="Q2597" s="11">
        <v>4029.7379999999998</v>
      </c>
      <c r="R2597" s="11">
        <v>3782.7689999999998</v>
      </c>
      <c r="S2597" s="11">
        <v>3236.0439999999999</v>
      </c>
      <c r="T2597" s="11">
        <v>2742.491</v>
      </c>
      <c r="U2597" s="11">
        <v>2169.2710000000002</v>
      </c>
      <c r="V2597" s="11">
        <v>1657.202</v>
      </c>
      <c r="W2597" s="11">
        <v>1125.991</v>
      </c>
      <c r="X2597" s="11">
        <v>774.47799999999995</v>
      </c>
      <c r="Y2597" s="11">
        <v>456.06599999999997</v>
      </c>
      <c r="Z2597" s="11">
        <v>248.86600000000001</v>
      </c>
      <c r="AA2597" s="11">
        <v>107.03400000000001</v>
      </c>
      <c r="AB2597" s="11">
        <v>30.998000000000001</v>
      </c>
      <c r="AC2597" s="11">
        <v>4.7240000000000002</v>
      </c>
    </row>
    <row r="2598" spans="1:29" ht="11.5">
      <c r="A2598" s="15">
        <v>2581</v>
      </c>
      <c r="B2598" s="13" t="s">
        <v>1059</v>
      </c>
      <c r="C2598" s="14" t="s">
        <v>1240</v>
      </c>
      <c r="D2598" s="12"/>
      <c r="E2598" s="12">
        <v>558</v>
      </c>
      <c r="F2598" s="13" t="s">
        <v>1110</v>
      </c>
      <c r="G2598" s="12">
        <v>916</v>
      </c>
      <c r="H2598" s="12">
        <v>1950</v>
      </c>
      <c r="I2598" s="11">
        <v>109.2</v>
      </c>
      <c r="J2598" s="11">
        <v>95.253</v>
      </c>
      <c r="K2598" s="11">
        <v>81.665000000000006</v>
      </c>
      <c r="L2598" s="11">
        <v>69.905000000000001</v>
      </c>
      <c r="M2598" s="11">
        <v>58.460999999999999</v>
      </c>
      <c r="N2598" s="11">
        <v>49.002000000000002</v>
      </c>
      <c r="O2598" s="11">
        <v>39.843000000000004</v>
      </c>
      <c r="P2598" s="11">
        <v>32.923000000000002</v>
      </c>
      <c r="Q2598" s="11">
        <v>26.792000000000002</v>
      </c>
      <c r="R2598" s="11">
        <v>21.8</v>
      </c>
      <c r="S2598" s="11">
        <v>18.199000000000002</v>
      </c>
      <c r="T2598" s="11">
        <v>13.531000000000001</v>
      </c>
      <c r="U2598" s="11">
        <v>11.041</v>
      </c>
      <c r="V2598" s="11">
        <v>7.7610000000000001</v>
      </c>
      <c r="W2598" s="11">
        <v>4.952</v>
      </c>
      <c r="X2598" s="11">
        <v>2.3639999999999999</v>
      </c>
      <c r="Y2598" s="11">
        <v>0.92900000000000005</v>
      </c>
      <c r="Z2598" s="11">
        <v>0.23699999999999999</v>
      </c>
      <c r="AA2598" s="11">
        <v>3.9E-2</v>
      </c>
      <c r="AB2598" s="11">
        <v>4.0000000000000001E-3</v>
      </c>
      <c r="AC2598" s="11">
        <v>0</v>
      </c>
    </row>
    <row r="2599" spans="1:29" ht="11.5">
      <c r="A2599" s="15">
        <v>2582</v>
      </c>
      <c r="B2599" s="13" t="s">
        <v>1059</v>
      </c>
      <c r="C2599" s="14" t="s">
        <v>1240</v>
      </c>
      <c r="D2599" s="12"/>
      <c r="E2599" s="12">
        <v>558</v>
      </c>
      <c r="F2599" s="13" t="s">
        <v>1110</v>
      </c>
      <c r="G2599" s="12">
        <v>916</v>
      </c>
      <c r="H2599" s="12">
        <v>1955</v>
      </c>
      <c r="I2599" s="11">
        <v>155.36699999999999</v>
      </c>
      <c r="J2599" s="11">
        <v>100.717</v>
      </c>
      <c r="K2599" s="11">
        <v>92.504999999999995</v>
      </c>
      <c r="L2599" s="11">
        <v>78.897999999999996</v>
      </c>
      <c r="M2599" s="11">
        <v>66.450999999999993</v>
      </c>
      <c r="N2599" s="11">
        <v>55.091000000000001</v>
      </c>
      <c r="O2599" s="11">
        <v>46.023000000000003</v>
      </c>
      <c r="P2599" s="11">
        <v>37.174999999999997</v>
      </c>
      <c r="Q2599" s="11">
        <v>30.254999999999999</v>
      </c>
      <c r="R2599" s="11">
        <v>24.234999999999999</v>
      </c>
      <c r="S2599" s="11">
        <v>19.36</v>
      </c>
      <c r="T2599" s="11">
        <v>15.694000000000001</v>
      </c>
      <c r="U2599" s="11">
        <v>11.148</v>
      </c>
      <c r="V2599" s="11">
        <v>8.4670000000000005</v>
      </c>
      <c r="W2599" s="11">
        <v>5.335</v>
      </c>
      <c r="X2599" s="11">
        <v>2.85</v>
      </c>
      <c r="Y2599" s="11">
        <v>1.002</v>
      </c>
      <c r="Z2599" s="11">
        <v>0.252</v>
      </c>
      <c r="AA2599" s="11">
        <v>4.1000000000000002E-2</v>
      </c>
      <c r="AB2599" s="11">
        <v>4.0000000000000001E-3</v>
      </c>
      <c r="AC2599" s="11">
        <v>0</v>
      </c>
    </row>
    <row r="2600" spans="1:29" ht="11.5">
      <c r="A2600" s="15">
        <v>2583</v>
      </c>
      <c r="B2600" s="13" t="s">
        <v>1059</v>
      </c>
      <c r="C2600" s="14" t="s">
        <v>1240</v>
      </c>
      <c r="D2600" s="12"/>
      <c r="E2600" s="12">
        <v>558</v>
      </c>
      <c r="F2600" s="13" t="s">
        <v>1110</v>
      </c>
      <c r="G2600" s="12">
        <v>916</v>
      </c>
      <c r="H2600" s="12">
        <v>1960</v>
      </c>
      <c r="I2600" s="11">
        <v>184.26900000000001</v>
      </c>
      <c r="J2600" s="11">
        <v>144.85400000000001</v>
      </c>
      <c r="K2600" s="11">
        <v>98.15</v>
      </c>
      <c r="L2600" s="11">
        <v>89.724999999999994</v>
      </c>
      <c r="M2600" s="11">
        <v>75.408000000000001</v>
      </c>
      <c r="N2600" s="11">
        <v>63.05</v>
      </c>
      <c r="O2600" s="11">
        <v>52.137999999999998</v>
      </c>
      <c r="P2600" s="11">
        <v>43.341000000000001</v>
      </c>
      <c r="Q2600" s="11">
        <v>34.572000000000003</v>
      </c>
      <c r="R2600" s="11">
        <v>27.756</v>
      </c>
      <c r="S2600" s="11">
        <v>21.853999999999999</v>
      </c>
      <c r="T2600" s="11">
        <v>17</v>
      </c>
      <c r="U2600" s="11">
        <v>13.23</v>
      </c>
      <c r="V2600" s="11">
        <v>8.8049999999999997</v>
      </c>
      <c r="W2600" s="11">
        <v>5.9969999999999999</v>
      </c>
      <c r="X2600" s="11">
        <v>3.1680000000000001</v>
      </c>
      <c r="Y2600" s="11">
        <v>1.2729999999999999</v>
      </c>
      <c r="Z2600" s="11">
        <v>0.29799999999999999</v>
      </c>
      <c r="AA2600" s="11">
        <v>0.05</v>
      </c>
      <c r="AB2600" s="11">
        <v>5.0000000000000001E-3</v>
      </c>
      <c r="AC2600" s="11">
        <v>0</v>
      </c>
    </row>
    <row r="2601" spans="1:29" ht="11.5">
      <c r="A2601" s="15">
        <v>2584</v>
      </c>
      <c r="B2601" s="13" t="s">
        <v>1059</v>
      </c>
      <c r="C2601" s="14" t="s">
        <v>1240</v>
      </c>
      <c r="D2601" s="12"/>
      <c r="E2601" s="12">
        <v>558</v>
      </c>
      <c r="F2601" s="13" t="s">
        <v>1110</v>
      </c>
      <c r="G2601" s="12">
        <v>916</v>
      </c>
      <c r="H2601" s="12">
        <v>1965</v>
      </c>
      <c r="I2601" s="11">
        <v>202.47200000000001</v>
      </c>
      <c r="J2601" s="11">
        <v>173.36</v>
      </c>
      <c r="K2601" s="11">
        <v>141.57300000000001</v>
      </c>
      <c r="L2601" s="11">
        <v>95.171999999999997</v>
      </c>
      <c r="M2601" s="11">
        <v>85.802999999999997</v>
      </c>
      <c r="N2601" s="11">
        <v>71.665000000000006</v>
      </c>
      <c r="O2601" s="11">
        <v>59.86</v>
      </c>
      <c r="P2601" s="11">
        <v>49.335999999999999</v>
      </c>
      <c r="Q2601" s="11">
        <v>40.630000000000003</v>
      </c>
      <c r="R2601" s="11">
        <v>32.029000000000003</v>
      </c>
      <c r="S2601" s="11">
        <v>25.312000000000001</v>
      </c>
      <c r="T2601" s="11">
        <v>19.452000000000002</v>
      </c>
      <c r="U2601" s="11">
        <v>14.590999999999999</v>
      </c>
      <c r="V2601" s="11">
        <v>10.72</v>
      </c>
      <c r="W2601" s="11">
        <v>6.4130000000000003</v>
      </c>
      <c r="X2601" s="11">
        <v>3.6739999999999999</v>
      </c>
      <c r="Y2601" s="11">
        <v>1.4890000000000001</v>
      </c>
      <c r="Z2601" s="11">
        <v>0.41299999999999998</v>
      </c>
      <c r="AA2601" s="11">
        <v>6.5000000000000002E-2</v>
      </c>
      <c r="AB2601" s="11">
        <v>6.0000000000000001E-3</v>
      </c>
      <c r="AC2601" s="11">
        <v>0</v>
      </c>
    </row>
    <row r="2602" spans="1:29" ht="11.5">
      <c r="A2602" s="15">
        <v>2585</v>
      </c>
      <c r="B2602" s="13" t="s">
        <v>1059</v>
      </c>
      <c r="C2602" s="14" t="s">
        <v>1240</v>
      </c>
      <c r="D2602" s="12"/>
      <c r="E2602" s="12">
        <v>558</v>
      </c>
      <c r="F2602" s="13" t="s">
        <v>1110</v>
      </c>
      <c r="G2602" s="12">
        <v>916</v>
      </c>
      <c r="H2602" s="12">
        <v>1970</v>
      </c>
      <c r="I2602" s="11">
        <v>227.25899999999999</v>
      </c>
      <c r="J2602" s="11">
        <v>191.983</v>
      </c>
      <c r="K2602" s="11">
        <v>169.65</v>
      </c>
      <c r="L2602" s="11">
        <v>137.506</v>
      </c>
      <c r="M2602" s="11">
        <v>90.680999999999997</v>
      </c>
      <c r="N2602" s="11">
        <v>81.450999999999993</v>
      </c>
      <c r="O2602" s="11">
        <v>68.063000000000002</v>
      </c>
      <c r="P2602" s="11">
        <v>56.774000000000001</v>
      </c>
      <c r="Q2602" s="11">
        <v>46.494</v>
      </c>
      <c r="R2602" s="11">
        <v>37.927</v>
      </c>
      <c r="S2602" s="11">
        <v>29.460999999999999</v>
      </c>
      <c r="T2602" s="11">
        <v>22.805</v>
      </c>
      <c r="U2602" s="11">
        <v>16.960999999999999</v>
      </c>
      <c r="V2602" s="11">
        <v>12.09</v>
      </c>
      <c r="W2602" s="11">
        <v>8.0069999999999997</v>
      </c>
      <c r="X2602" s="11">
        <v>4.0460000000000003</v>
      </c>
      <c r="Y2602" s="11">
        <v>1.8140000000000001</v>
      </c>
      <c r="Z2602" s="11">
        <v>0.52</v>
      </c>
      <c r="AA2602" s="11">
        <v>0.1</v>
      </c>
      <c r="AB2602" s="11">
        <v>1.0999999999999999E-2</v>
      </c>
      <c r="AC2602" s="11">
        <v>1E-3</v>
      </c>
    </row>
    <row r="2603" spans="1:29" ht="11.5">
      <c r="A2603" s="15">
        <v>2586</v>
      </c>
      <c r="B2603" s="13" t="s">
        <v>1059</v>
      </c>
      <c r="C2603" s="14" t="s">
        <v>1240</v>
      </c>
      <c r="D2603" s="12"/>
      <c r="E2603" s="12">
        <v>558</v>
      </c>
      <c r="F2603" s="13" t="s">
        <v>1110</v>
      </c>
      <c r="G2603" s="12">
        <v>916</v>
      </c>
      <c r="H2603" s="12">
        <v>1975</v>
      </c>
      <c r="I2603" s="11">
        <v>269.18799999999999</v>
      </c>
      <c r="J2603" s="11">
        <v>216.613</v>
      </c>
      <c r="K2603" s="11">
        <v>187.75399999999999</v>
      </c>
      <c r="L2603" s="11">
        <v>164.53299999999999</v>
      </c>
      <c r="M2603" s="11">
        <v>131.12799999999999</v>
      </c>
      <c r="N2603" s="11">
        <v>85.134</v>
      </c>
      <c r="O2603" s="11">
        <v>76.694000000000003</v>
      </c>
      <c r="P2603" s="11">
        <v>64.311000000000007</v>
      </c>
      <c r="Q2603" s="11">
        <v>53.649000000000001</v>
      </c>
      <c r="R2603" s="11">
        <v>43.777999999999999</v>
      </c>
      <c r="S2603" s="11">
        <v>35.32</v>
      </c>
      <c r="T2603" s="11">
        <v>26.957000000000001</v>
      </c>
      <c r="U2603" s="11">
        <v>20.263000000000002</v>
      </c>
      <c r="V2603" s="11">
        <v>14.364000000000001</v>
      </c>
      <c r="W2603" s="11">
        <v>9.2469999999999999</v>
      </c>
      <c r="X2603" s="11">
        <v>5.2</v>
      </c>
      <c r="Y2603" s="11">
        <v>2.0920000000000001</v>
      </c>
      <c r="Z2603" s="11">
        <v>0.67900000000000005</v>
      </c>
      <c r="AA2603" s="11">
        <v>0.13900000000000001</v>
      </c>
      <c r="AB2603" s="11">
        <v>1.9E-2</v>
      </c>
      <c r="AC2603" s="11">
        <v>1E-3</v>
      </c>
    </row>
    <row r="2604" spans="1:29" ht="11.5">
      <c r="A2604" s="15">
        <v>2587</v>
      </c>
      <c r="B2604" s="13" t="s">
        <v>1059</v>
      </c>
      <c r="C2604" s="14" t="s">
        <v>1240</v>
      </c>
      <c r="D2604" s="12"/>
      <c r="E2604" s="12">
        <v>558</v>
      </c>
      <c r="F2604" s="13" t="s">
        <v>1110</v>
      </c>
      <c r="G2604" s="12">
        <v>916</v>
      </c>
      <c r="H2604" s="12">
        <v>1980</v>
      </c>
      <c r="I2604" s="11">
        <v>311.108</v>
      </c>
      <c r="J2604" s="11">
        <v>257.11099999999999</v>
      </c>
      <c r="K2604" s="11">
        <v>211.22800000000001</v>
      </c>
      <c r="L2604" s="11">
        <v>180.73099999999999</v>
      </c>
      <c r="M2604" s="11">
        <v>155.53100000000001</v>
      </c>
      <c r="N2604" s="11">
        <v>122.465</v>
      </c>
      <c r="O2604" s="11">
        <v>78.679000000000002</v>
      </c>
      <c r="P2604" s="11">
        <v>71.644999999999996</v>
      </c>
      <c r="Q2604" s="11">
        <v>60.421999999999997</v>
      </c>
      <c r="R2604" s="11">
        <v>50.38</v>
      </c>
      <c r="S2604" s="11">
        <v>40.78</v>
      </c>
      <c r="T2604" s="11">
        <v>32.439</v>
      </c>
      <c r="U2604" s="11">
        <v>24.12</v>
      </c>
      <c r="V2604" s="11">
        <v>17.303999999999998</v>
      </c>
      <c r="W2604" s="11">
        <v>11.164</v>
      </c>
      <c r="X2604" s="11">
        <v>6.1849999999999996</v>
      </c>
      <c r="Y2604" s="11">
        <v>2.8119999999999998</v>
      </c>
      <c r="Z2604" s="11">
        <v>0.83899999999999997</v>
      </c>
      <c r="AA2604" s="11">
        <v>0.19700000000000001</v>
      </c>
      <c r="AB2604" s="11">
        <v>2.9000000000000001E-2</v>
      </c>
      <c r="AC2604" s="11">
        <v>3.0000000000000001E-3</v>
      </c>
    </row>
    <row r="2605" spans="1:29" ht="11.5">
      <c r="A2605" s="15">
        <v>2588</v>
      </c>
      <c r="B2605" s="13" t="s">
        <v>1059</v>
      </c>
      <c r="C2605" s="14" t="s">
        <v>1240</v>
      </c>
      <c r="D2605" s="12"/>
      <c r="E2605" s="12">
        <v>558</v>
      </c>
      <c r="F2605" s="13" t="s">
        <v>1110</v>
      </c>
      <c r="G2605" s="12">
        <v>916</v>
      </c>
      <c r="H2605" s="12">
        <v>1985</v>
      </c>
      <c r="I2605" s="11">
        <v>346.79599999999999</v>
      </c>
      <c r="J2605" s="11">
        <v>296.911</v>
      </c>
      <c r="K2605" s="11">
        <v>247.8</v>
      </c>
      <c r="L2605" s="11">
        <v>199.46299999999999</v>
      </c>
      <c r="M2605" s="11">
        <v>166.59399999999999</v>
      </c>
      <c r="N2605" s="11">
        <v>142.666</v>
      </c>
      <c r="O2605" s="11">
        <v>112.027</v>
      </c>
      <c r="P2605" s="11">
        <v>70.876000000000005</v>
      </c>
      <c r="Q2605" s="11">
        <v>65.146000000000001</v>
      </c>
      <c r="R2605" s="11">
        <v>54.975000000000001</v>
      </c>
      <c r="S2605" s="11">
        <v>45.866</v>
      </c>
      <c r="T2605" s="11">
        <v>36.918999999999997</v>
      </c>
      <c r="U2605" s="11">
        <v>29.003</v>
      </c>
      <c r="V2605" s="11">
        <v>20.661999999999999</v>
      </c>
      <c r="W2605" s="11">
        <v>13.629</v>
      </c>
      <c r="X2605" s="11">
        <v>7.6849999999999996</v>
      </c>
      <c r="Y2605" s="11">
        <v>3.49</v>
      </c>
      <c r="Z2605" s="11">
        <v>1.1970000000000001</v>
      </c>
      <c r="AA2605" s="11">
        <v>0.26400000000000001</v>
      </c>
      <c r="AB2605" s="11">
        <v>4.3999999999999997E-2</v>
      </c>
      <c r="AC2605" s="11">
        <v>5.0000000000000001E-3</v>
      </c>
    </row>
    <row r="2606" spans="1:29" ht="11.5">
      <c r="A2606" s="15">
        <v>2589</v>
      </c>
      <c r="B2606" s="13" t="s">
        <v>1059</v>
      </c>
      <c r="C2606" s="14" t="s">
        <v>1240</v>
      </c>
      <c r="D2606" s="12"/>
      <c r="E2606" s="12">
        <v>558</v>
      </c>
      <c r="F2606" s="13" t="s">
        <v>1110</v>
      </c>
      <c r="G2606" s="12">
        <v>916</v>
      </c>
      <c r="H2606" s="12">
        <v>1990</v>
      </c>
      <c r="I2606" s="11">
        <v>353.87299999999999</v>
      </c>
      <c r="J2606" s="11">
        <v>333.57400000000001</v>
      </c>
      <c r="K2606" s="11">
        <v>284.61900000000003</v>
      </c>
      <c r="L2606" s="11">
        <v>231.07499999999999</v>
      </c>
      <c r="M2606" s="11">
        <v>180.393</v>
      </c>
      <c r="N2606" s="11">
        <v>149.73099999999999</v>
      </c>
      <c r="O2606" s="11">
        <v>129.52699999999999</v>
      </c>
      <c r="P2606" s="11">
        <v>101.261</v>
      </c>
      <c r="Q2606" s="11">
        <v>63.387</v>
      </c>
      <c r="R2606" s="11">
        <v>59.506</v>
      </c>
      <c r="S2606" s="11">
        <v>50.610999999999997</v>
      </c>
      <c r="T2606" s="11">
        <v>42.003999999999998</v>
      </c>
      <c r="U2606" s="11">
        <v>33.116</v>
      </c>
      <c r="V2606" s="11">
        <v>24.908999999999999</v>
      </c>
      <c r="W2606" s="11">
        <v>16.446999999999999</v>
      </c>
      <c r="X2606" s="11">
        <v>9.6489999999999991</v>
      </c>
      <c r="Y2606" s="11">
        <v>4.5190000000000001</v>
      </c>
      <c r="Z2606" s="11">
        <v>1.5740000000000001</v>
      </c>
      <c r="AA2606" s="11">
        <v>0.40500000000000003</v>
      </c>
      <c r="AB2606" s="11">
        <v>6.5000000000000002E-2</v>
      </c>
      <c r="AC2606" s="11">
        <v>8.0000000000000002E-3</v>
      </c>
    </row>
    <row r="2607" spans="1:29" ht="11.5">
      <c r="A2607" s="15">
        <v>2590</v>
      </c>
      <c r="B2607" s="13" t="s">
        <v>1059</v>
      </c>
      <c r="C2607" s="14" t="s">
        <v>1240</v>
      </c>
      <c r="D2607" s="12"/>
      <c r="E2607" s="12">
        <v>558</v>
      </c>
      <c r="F2607" s="13" t="s">
        <v>1110</v>
      </c>
      <c r="G2607" s="12">
        <v>916</v>
      </c>
      <c r="H2607" s="12">
        <v>1995</v>
      </c>
      <c r="I2607" s="11">
        <v>356.37400000000002</v>
      </c>
      <c r="J2607" s="11">
        <v>345.60199999999998</v>
      </c>
      <c r="K2607" s="11">
        <v>323.892</v>
      </c>
      <c r="L2607" s="11">
        <v>270.846</v>
      </c>
      <c r="M2607" s="11">
        <v>215.14500000000001</v>
      </c>
      <c r="N2607" s="11">
        <v>167.28100000000001</v>
      </c>
      <c r="O2607" s="11">
        <v>139.94200000000001</v>
      </c>
      <c r="P2607" s="11">
        <v>121.79</v>
      </c>
      <c r="Q2607" s="11">
        <v>94.957999999999998</v>
      </c>
      <c r="R2607" s="11">
        <v>58.889000000000003</v>
      </c>
      <c r="S2607" s="11">
        <v>55.356999999999999</v>
      </c>
      <c r="T2607" s="11">
        <v>46.531999999999996</v>
      </c>
      <c r="U2607" s="11">
        <v>37.86</v>
      </c>
      <c r="V2607" s="11">
        <v>28.802</v>
      </c>
      <c r="W2607" s="11">
        <v>20.268000000000001</v>
      </c>
      <c r="X2607" s="11">
        <v>11.954000000000001</v>
      </c>
      <c r="Y2607" s="11">
        <v>5.9009999999999998</v>
      </c>
      <c r="Z2607" s="11">
        <v>2.1539999999999999</v>
      </c>
      <c r="AA2607" s="11">
        <v>0.56799999999999995</v>
      </c>
      <c r="AB2607" s="11">
        <v>0.106</v>
      </c>
      <c r="AC2607" s="11">
        <v>1.2999999999999999E-2</v>
      </c>
    </row>
    <row r="2608" spans="1:29" ht="11.5">
      <c r="A2608" s="15">
        <v>2591</v>
      </c>
      <c r="B2608" s="13" t="s">
        <v>1059</v>
      </c>
      <c r="C2608" s="14" t="s">
        <v>1240</v>
      </c>
      <c r="D2608" s="12"/>
      <c r="E2608" s="12">
        <v>558</v>
      </c>
      <c r="F2608" s="13" t="s">
        <v>1110</v>
      </c>
      <c r="G2608" s="12">
        <v>916</v>
      </c>
      <c r="H2608" s="12">
        <v>2000</v>
      </c>
      <c r="I2608" s="11">
        <v>342.12900000000002</v>
      </c>
      <c r="J2608" s="11">
        <v>348.91699999999997</v>
      </c>
      <c r="K2608" s="11">
        <v>335.70600000000002</v>
      </c>
      <c r="L2608" s="11">
        <v>308.64800000000002</v>
      </c>
      <c r="M2608" s="11">
        <v>251.9</v>
      </c>
      <c r="N2608" s="11">
        <v>198.352</v>
      </c>
      <c r="O2608" s="11">
        <v>155.19399999999999</v>
      </c>
      <c r="P2608" s="11">
        <v>131.465</v>
      </c>
      <c r="Q2608" s="11">
        <v>114.896</v>
      </c>
      <c r="R2608" s="11">
        <v>88.715999999999994</v>
      </c>
      <c r="S2608" s="11">
        <v>54.27</v>
      </c>
      <c r="T2608" s="11">
        <v>50.787999999999997</v>
      </c>
      <c r="U2608" s="11">
        <v>42.43</v>
      </c>
      <c r="V2608" s="11">
        <v>33.42</v>
      </c>
      <c r="W2608" s="11">
        <v>23.79</v>
      </c>
      <c r="X2608" s="11">
        <v>15.121</v>
      </c>
      <c r="Y2608" s="11">
        <v>7.5949999999999998</v>
      </c>
      <c r="Z2608" s="11">
        <v>2.9649999999999999</v>
      </c>
      <c r="AA2608" s="11">
        <v>0.82799999999999996</v>
      </c>
      <c r="AB2608" s="11">
        <v>0.161</v>
      </c>
      <c r="AC2608" s="11">
        <v>2.1999999999999999E-2</v>
      </c>
    </row>
    <row r="2609" spans="1:29" ht="11.5">
      <c r="A2609" s="15">
        <v>2592</v>
      </c>
      <c r="B2609" s="13" t="s">
        <v>1059</v>
      </c>
      <c r="C2609" s="14" t="s">
        <v>1240</v>
      </c>
      <c r="D2609" s="12"/>
      <c r="E2609" s="12">
        <v>558</v>
      </c>
      <c r="F2609" s="13" t="s">
        <v>1110</v>
      </c>
      <c r="G2609" s="12">
        <v>916</v>
      </c>
      <c r="H2609" s="12">
        <v>2005</v>
      </c>
      <c r="I2609" s="11">
        <v>335.11799999999999</v>
      </c>
      <c r="J2609" s="11">
        <v>335.18799999999999</v>
      </c>
      <c r="K2609" s="11">
        <v>337.38799999999998</v>
      </c>
      <c r="L2609" s="11">
        <v>318.90600000000001</v>
      </c>
      <c r="M2609" s="11">
        <v>287.214</v>
      </c>
      <c r="N2609" s="11">
        <v>231.59100000000001</v>
      </c>
      <c r="O2609" s="11">
        <v>182.499</v>
      </c>
      <c r="P2609" s="11">
        <v>144.18</v>
      </c>
      <c r="Q2609" s="11">
        <v>123.886</v>
      </c>
      <c r="R2609" s="11">
        <v>108.193</v>
      </c>
      <c r="S2609" s="11">
        <v>83.003</v>
      </c>
      <c r="T2609" s="11">
        <v>50.377000000000002</v>
      </c>
      <c r="U2609" s="11">
        <v>46.767000000000003</v>
      </c>
      <c r="V2609" s="11">
        <v>38.033999999999999</v>
      </c>
      <c r="W2609" s="11">
        <v>28.154</v>
      </c>
      <c r="X2609" s="11">
        <v>18.201000000000001</v>
      </c>
      <c r="Y2609" s="11">
        <v>9.968</v>
      </c>
      <c r="Z2609" s="11">
        <v>4.0149999999999997</v>
      </c>
      <c r="AA2609" s="11">
        <v>1.1830000000000001</v>
      </c>
      <c r="AB2609" s="11">
        <v>0.24</v>
      </c>
      <c r="AC2609" s="11">
        <v>3.4000000000000002E-2</v>
      </c>
    </row>
    <row r="2610" spans="1:29" ht="11.5">
      <c r="A2610" s="15">
        <v>2593</v>
      </c>
      <c r="B2610" s="13" t="s">
        <v>1059</v>
      </c>
      <c r="C2610" s="14" t="s">
        <v>1240</v>
      </c>
      <c r="D2610" s="12"/>
      <c r="E2610" s="12">
        <v>558</v>
      </c>
      <c r="F2610" s="13" t="s">
        <v>1110</v>
      </c>
      <c r="G2610" s="12">
        <v>916</v>
      </c>
      <c r="H2610" s="12">
        <v>2010</v>
      </c>
      <c r="I2610" s="11">
        <v>339.87</v>
      </c>
      <c r="J2610" s="11">
        <v>329.21</v>
      </c>
      <c r="K2610" s="11">
        <v>324.95100000000002</v>
      </c>
      <c r="L2610" s="11">
        <v>322.36500000000001</v>
      </c>
      <c r="M2610" s="11">
        <v>299.58499999999998</v>
      </c>
      <c r="N2610" s="11">
        <v>268.5</v>
      </c>
      <c r="O2610" s="11">
        <v>216.672</v>
      </c>
      <c r="P2610" s="11">
        <v>171.732</v>
      </c>
      <c r="Q2610" s="11">
        <v>136.53200000000001</v>
      </c>
      <c r="R2610" s="11">
        <v>117.15600000000001</v>
      </c>
      <c r="S2610" s="11">
        <v>102.111</v>
      </c>
      <c r="T2610" s="11">
        <v>77.930999999999997</v>
      </c>
      <c r="U2610" s="11">
        <v>46.692</v>
      </c>
      <c r="V2610" s="11">
        <v>42.031999999999996</v>
      </c>
      <c r="W2610" s="11">
        <v>32.279000000000003</v>
      </c>
      <c r="X2610" s="11">
        <v>21.876000000000001</v>
      </c>
      <c r="Y2610" s="11">
        <v>12.221</v>
      </c>
      <c r="Z2610" s="11">
        <v>5.3540000000000001</v>
      </c>
      <c r="AA2610" s="11">
        <v>1.617</v>
      </c>
      <c r="AB2610" s="11">
        <v>0.34200000000000003</v>
      </c>
      <c r="AC2610" s="11">
        <v>5.1999999999999998E-2</v>
      </c>
    </row>
    <row r="2611" spans="1:29" ht="11.5">
      <c r="A2611" s="15">
        <v>2594</v>
      </c>
      <c r="B2611" s="13" t="s">
        <v>1059</v>
      </c>
      <c r="C2611" s="14" t="s">
        <v>1240</v>
      </c>
      <c r="D2611" s="12"/>
      <c r="E2611" s="12">
        <v>558</v>
      </c>
      <c r="F2611" s="13" t="s">
        <v>1110</v>
      </c>
      <c r="G2611" s="12">
        <v>916</v>
      </c>
      <c r="H2611" s="12">
        <v>2015</v>
      </c>
      <c r="I2611" s="11">
        <v>342.83800000000002</v>
      </c>
      <c r="J2611" s="11">
        <v>334.97300000000001</v>
      </c>
      <c r="K2611" s="11">
        <v>321.25900000000001</v>
      </c>
      <c r="L2611" s="11">
        <v>313.33199999999999</v>
      </c>
      <c r="M2611" s="11">
        <v>307.09899999999999</v>
      </c>
      <c r="N2611" s="11">
        <v>284.279</v>
      </c>
      <c r="O2611" s="11">
        <v>255.52</v>
      </c>
      <c r="P2611" s="11">
        <v>206.60499999999999</v>
      </c>
      <c r="Q2611" s="11">
        <v>163.922</v>
      </c>
      <c r="R2611" s="11">
        <v>129.79</v>
      </c>
      <c r="S2611" s="11">
        <v>111.07</v>
      </c>
      <c r="T2611" s="11">
        <v>96.244</v>
      </c>
      <c r="U2611" s="11">
        <v>72.427999999999997</v>
      </c>
      <c r="V2611" s="11">
        <v>42.075000000000003</v>
      </c>
      <c r="W2611" s="11">
        <v>35.935000000000002</v>
      </c>
      <c r="X2611" s="11">
        <v>25.463999999999999</v>
      </c>
      <c r="Y2611" s="11">
        <v>14.955</v>
      </c>
      <c r="Z2611" s="11">
        <v>6.6660000000000004</v>
      </c>
      <c r="AA2611" s="11">
        <v>2.1779999999999999</v>
      </c>
      <c r="AB2611" s="11">
        <v>0.47299999999999998</v>
      </c>
      <c r="AC2611" s="11">
        <v>7.4999999999999997E-2</v>
      </c>
    </row>
    <row r="2612" spans="1:29" ht="11.5">
      <c r="A2612" s="15">
        <v>2595</v>
      </c>
      <c r="B2612" s="13" t="s">
        <v>1059</v>
      </c>
      <c r="C2612" s="14" t="s">
        <v>1240</v>
      </c>
      <c r="D2612" s="12"/>
      <c r="E2612" s="12">
        <v>558</v>
      </c>
      <c r="F2612" s="13" t="s">
        <v>1110</v>
      </c>
      <c r="G2612" s="12">
        <v>916</v>
      </c>
      <c r="H2612" s="12">
        <v>2020</v>
      </c>
      <c r="I2612" s="11">
        <v>335.51100000000002</v>
      </c>
      <c r="J2612" s="11">
        <v>338.76799999999997</v>
      </c>
      <c r="K2612" s="11">
        <v>328.58199999999999</v>
      </c>
      <c r="L2612" s="11">
        <v>311.89600000000002</v>
      </c>
      <c r="M2612" s="11">
        <v>300.93700000000001</v>
      </c>
      <c r="N2612" s="11">
        <v>294.42500000000001</v>
      </c>
      <c r="O2612" s="11">
        <v>273.32499999999999</v>
      </c>
      <c r="P2612" s="11">
        <v>246.411</v>
      </c>
      <c r="Q2612" s="11">
        <v>199.14</v>
      </c>
      <c r="R2612" s="11">
        <v>157.274</v>
      </c>
      <c r="S2612" s="11">
        <v>123.83499999999999</v>
      </c>
      <c r="T2612" s="11">
        <v>105.123</v>
      </c>
      <c r="U2612" s="11">
        <v>89.686999999999998</v>
      </c>
      <c r="V2612" s="11">
        <v>65.436000000000007</v>
      </c>
      <c r="W2612" s="11">
        <v>36.234999999999999</v>
      </c>
      <c r="X2612" s="11">
        <v>28.777000000000001</v>
      </c>
      <c r="Y2612" s="11">
        <v>17.719000000000001</v>
      </c>
      <c r="Z2612" s="11">
        <v>8.2859999999999996</v>
      </c>
      <c r="AA2612" s="11">
        <v>2.7360000000000002</v>
      </c>
      <c r="AB2612" s="11">
        <v>0.64100000000000001</v>
      </c>
      <c r="AC2612" s="11">
        <v>0.105</v>
      </c>
    </row>
    <row r="2613" spans="1:29" ht="11.5">
      <c r="A2613" s="15">
        <v>2596</v>
      </c>
      <c r="B2613" s="13" t="s">
        <v>1059</v>
      </c>
      <c r="C2613" s="14" t="s">
        <v>1241</v>
      </c>
      <c r="D2613" s="12"/>
      <c r="E2613" s="12">
        <v>591</v>
      </c>
      <c r="F2613" s="13" t="s">
        <v>1110</v>
      </c>
      <c r="G2613" s="12">
        <v>916</v>
      </c>
      <c r="H2613" s="12">
        <v>1950</v>
      </c>
      <c r="I2613" s="11">
        <v>72.75</v>
      </c>
      <c r="J2613" s="11">
        <v>60.279000000000003</v>
      </c>
      <c r="K2613" s="11">
        <v>51.432000000000002</v>
      </c>
      <c r="L2613" s="11">
        <v>43.969000000000001</v>
      </c>
      <c r="M2613" s="11">
        <v>37.792999999999999</v>
      </c>
      <c r="N2613" s="11">
        <v>32.71</v>
      </c>
      <c r="O2613" s="11">
        <v>28.431999999999999</v>
      </c>
      <c r="P2613" s="11">
        <v>24.256</v>
      </c>
      <c r="Q2613" s="11">
        <v>20.361000000000001</v>
      </c>
      <c r="R2613" s="11">
        <v>17.218</v>
      </c>
      <c r="S2613" s="11">
        <v>14.384</v>
      </c>
      <c r="T2613" s="11">
        <v>11.798</v>
      </c>
      <c r="U2613" s="11">
        <v>9.2620000000000005</v>
      </c>
      <c r="V2613" s="11">
        <v>6.819</v>
      </c>
      <c r="W2613" s="11">
        <v>4.5590000000000002</v>
      </c>
      <c r="X2613" s="11">
        <v>2.6440000000000001</v>
      </c>
      <c r="Y2613" s="11">
        <v>1.2370000000000001</v>
      </c>
      <c r="Z2613" s="11">
        <v>0.42899999999999999</v>
      </c>
      <c r="AA2613" s="11">
        <v>0.105</v>
      </c>
      <c r="AB2613" s="11">
        <v>1.9E-2</v>
      </c>
      <c r="AC2613" s="11">
        <v>2E-3</v>
      </c>
    </row>
    <row r="2614" spans="1:29" ht="11.5">
      <c r="A2614" s="15">
        <v>2597</v>
      </c>
      <c r="B2614" s="13" t="s">
        <v>1059</v>
      </c>
      <c r="C2614" s="14" t="s">
        <v>1241</v>
      </c>
      <c r="D2614" s="12"/>
      <c r="E2614" s="12">
        <v>591</v>
      </c>
      <c r="F2614" s="13" t="s">
        <v>1110</v>
      </c>
      <c r="G2614" s="12">
        <v>916</v>
      </c>
      <c r="H2614" s="12">
        <v>1955</v>
      </c>
      <c r="I2614" s="11">
        <v>85.566999999999993</v>
      </c>
      <c r="J2614" s="11">
        <v>69.763999999999996</v>
      </c>
      <c r="K2614" s="11">
        <v>59.220999999999997</v>
      </c>
      <c r="L2614" s="11">
        <v>50.36</v>
      </c>
      <c r="M2614" s="11">
        <v>42.58</v>
      </c>
      <c r="N2614" s="11">
        <v>36.256999999999998</v>
      </c>
      <c r="O2614" s="11">
        <v>31.238</v>
      </c>
      <c r="P2614" s="11">
        <v>27.032</v>
      </c>
      <c r="Q2614" s="11">
        <v>22.873999999999999</v>
      </c>
      <c r="R2614" s="11">
        <v>19.048999999999999</v>
      </c>
      <c r="S2614" s="11">
        <v>16.003</v>
      </c>
      <c r="T2614" s="11">
        <v>13.074</v>
      </c>
      <c r="U2614" s="11">
        <v>10.295</v>
      </c>
      <c r="V2614" s="11">
        <v>7.617</v>
      </c>
      <c r="W2614" s="11">
        <v>5.1619999999999999</v>
      </c>
      <c r="X2614" s="11">
        <v>3.069</v>
      </c>
      <c r="Y2614" s="11">
        <v>1.504</v>
      </c>
      <c r="Z2614" s="11">
        <v>0.55200000000000005</v>
      </c>
      <c r="AA2614" s="11">
        <v>0.13700000000000001</v>
      </c>
      <c r="AB2614" s="11">
        <v>2.1000000000000001E-2</v>
      </c>
      <c r="AC2614" s="11">
        <v>2E-3</v>
      </c>
    </row>
    <row r="2615" spans="1:29" ht="11.5">
      <c r="A2615" s="15">
        <v>2598</v>
      </c>
      <c r="B2615" s="13" t="s">
        <v>1059</v>
      </c>
      <c r="C2615" s="14" t="s">
        <v>1241</v>
      </c>
      <c r="D2615" s="12"/>
      <c r="E2615" s="12">
        <v>591</v>
      </c>
      <c r="F2615" s="13" t="s">
        <v>1110</v>
      </c>
      <c r="G2615" s="12">
        <v>916</v>
      </c>
      <c r="H2615" s="12">
        <v>1960</v>
      </c>
      <c r="I2615" s="11">
        <v>101.128</v>
      </c>
      <c r="J2615" s="11">
        <v>82.501999999999995</v>
      </c>
      <c r="K2615" s="11">
        <v>68.710999999999999</v>
      </c>
      <c r="L2615" s="11">
        <v>58.186999999999998</v>
      </c>
      <c r="M2615" s="11">
        <v>49.057000000000002</v>
      </c>
      <c r="N2615" s="11">
        <v>41.13</v>
      </c>
      <c r="O2615" s="11">
        <v>34.845999999999997</v>
      </c>
      <c r="P2615" s="11">
        <v>29.904</v>
      </c>
      <c r="Q2615" s="11">
        <v>25.73</v>
      </c>
      <c r="R2615" s="11">
        <v>21.661000000000001</v>
      </c>
      <c r="S2615" s="11">
        <v>17.956</v>
      </c>
      <c r="T2615" s="11">
        <v>14.807</v>
      </c>
      <c r="U2615" s="11">
        <v>11.672000000000001</v>
      </c>
      <c r="V2615" s="11">
        <v>8.7159999999999993</v>
      </c>
      <c r="W2615" s="11">
        <v>5.9649999999999999</v>
      </c>
      <c r="X2615" s="11">
        <v>3.6059999999999999</v>
      </c>
      <c r="Y2615" s="11">
        <v>1.794</v>
      </c>
      <c r="Z2615" s="11">
        <v>0.68700000000000006</v>
      </c>
      <c r="AA2615" s="11">
        <v>0.17899999999999999</v>
      </c>
      <c r="AB2615" s="11">
        <v>2.8000000000000001E-2</v>
      </c>
      <c r="AC2615" s="11">
        <v>2E-3</v>
      </c>
    </row>
    <row r="2616" spans="1:29" ht="11.5">
      <c r="A2616" s="15">
        <v>2599</v>
      </c>
      <c r="B2616" s="13" t="s">
        <v>1059</v>
      </c>
      <c r="C2616" s="14" t="s">
        <v>1241</v>
      </c>
      <c r="D2616" s="12"/>
      <c r="E2616" s="12">
        <v>591</v>
      </c>
      <c r="F2616" s="13" t="s">
        <v>1110</v>
      </c>
      <c r="G2616" s="12">
        <v>916</v>
      </c>
      <c r="H2616" s="12">
        <v>1965</v>
      </c>
      <c r="I2616" s="11">
        <v>116.866</v>
      </c>
      <c r="J2616" s="11">
        <v>98.022000000000006</v>
      </c>
      <c r="K2616" s="11">
        <v>81.370999999999995</v>
      </c>
      <c r="L2616" s="11">
        <v>67.572999999999993</v>
      </c>
      <c r="M2616" s="11">
        <v>56.774999999999999</v>
      </c>
      <c r="N2616" s="11">
        <v>47.481999999999999</v>
      </c>
      <c r="O2616" s="11">
        <v>39.58</v>
      </c>
      <c r="P2616" s="11">
        <v>33.387</v>
      </c>
      <c r="Q2616" s="11">
        <v>28.512</v>
      </c>
      <c r="R2616" s="11">
        <v>24.478000000000002</v>
      </c>
      <c r="S2616" s="11">
        <v>20.594999999999999</v>
      </c>
      <c r="T2616" s="11">
        <v>16.815999999999999</v>
      </c>
      <c r="U2616" s="11">
        <v>13.430999999999999</v>
      </c>
      <c r="V2616" s="11">
        <v>10.074</v>
      </c>
      <c r="W2616" s="11">
        <v>6.9820000000000002</v>
      </c>
      <c r="X2616" s="11">
        <v>4.2759999999999998</v>
      </c>
      <c r="Y2616" s="11">
        <v>2.1789999999999998</v>
      </c>
      <c r="Z2616" s="11">
        <v>0.85199999999999998</v>
      </c>
      <c r="AA2616" s="11">
        <v>0.23200000000000001</v>
      </c>
      <c r="AB2616" s="11">
        <v>3.7999999999999999E-2</v>
      </c>
      <c r="AC2616" s="11">
        <v>3.0000000000000001E-3</v>
      </c>
    </row>
    <row r="2617" spans="1:29" ht="11.5">
      <c r="A2617" s="15">
        <v>2600</v>
      </c>
      <c r="B2617" s="13" t="s">
        <v>1059</v>
      </c>
      <c r="C2617" s="14" t="s">
        <v>1241</v>
      </c>
      <c r="D2617" s="12"/>
      <c r="E2617" s="12">
        <v>591</v>
      </c>
      <c r="F2617" s="13" t="s">
        <v>1110</v>
      </c>
      <c r="G2617" s="12">
        <v>916</v>
      </c>
      <c r="H2617" s="12">
        <v>1970</v>
      </c>
      <c r="I2617" s="11">
        <v>130.06</v>
      </c>
      <c r="J2617" s="11">
        <v>113.746</v>
      </c>
      <c r="K2617" s="11">
        <v>96.849000000000004</v>
      </c>
      <c r="L2617" s="11">
        <v>80.188000000000002</v>
      </c>
      <c r="M2617" s="11">
        <v>66.123999999999995</v>
      </c>
      <c r="N2617" s="11">
        <v>55.186</v>
      </c>
      <c r="O2617" s="11">
        <v>45.926000000000002</v>
      </c>
      <c r="P2617" s="11">
        <v>38.122999999999998</v>
      </c>
      <c r="Q2617" s="11">
        <v>32.002000000000002</v>
      </c>
      <c r="R2617" s="11">
        <v>27.263999999999999</v>
      </c>
      <c r="S2617" s="11">
        <v>23.388000000000002</v>
      </c>
      <c r="T2617" s="11">
        <v>19.399999999999999</v>
      </c>
      <c r="U2617" s="11">
        <v>15.367000000000001</v>
      </c>
      <c r="V2617" s="11">
        <v>11.71</v>
      </c>
      <c r="W2617" s="11">
        <v>8.1769999999999996</v>
      </c>
      <c r="X2617" s="11">
        <v>5.0890000000000004</v>
      </c>
      <c r="Y2617" s="11">
        <v>2.6640000000000001</v>
      </c>
      <c r="Z2617" s="11">
        <v>1.08</v>
      </c>
      <c r="AA2617" s="11">
        <v>0.30499999999999999</v>
      </c>
      <c r="AB2617" s="11">
        <v>5.3999999999999999E-2</v>
      </c>
      <c r="AC2617" s="11">
        <v>5.0000000000000001E-3</v>
      </c>
    </row>
    <row r="2618" spans="1:29" ht="11.5">
      <c r="A2618" s="15">
        <v>2601</v>
      </c>
      <c r="B2618" s="13" t="s">
        <v>1059</v>
      </c>
      <c r="C2618" s="14" t="s">
        <v>1241</v>
      </c>
      <c r="D2618" s="12"/>
      <c r="E2618" s="12">
        <v>591</v>
      </c>
      <c r="F2618" s="13" t="s">
        <v>1110</v>
      </c>
      <c r="G2618" s="12">
        <v>916</v>
      </c>
      <c r="H2618" s="12">
        <v>1975</v>
      </c>
      <c r="I2618" s="11">
        <v>141.42099999999999</v>
      </c>
      <c r="J2618" s="11">
        <v>127.074</v>
      </c>
      <c r="K2618" s="11">
        <v>112.405</v>
      </c>
      <c r="L2618" s="11">
        <v>95.518000000000001</v>
      </c>
      <c r="M2618" s="11">
        <v>78.634</v>
      </c>
      <c r="N2618" s="11">
        <v>64.501000000000005</v>
      </c>
      <c r="O2618" s="11">
        <v>53.683999999999997</v>
      </c>
      <c r="P2618" s="11">
        <v>44.558999999999997</v>
      </c>
      <c r="Q2618" s="11">
        <v>36.935000000000002</v>
      </c>
      <c r="R2618" s="11">
        <v>31.039000000000001</v>
      </c>
      <c r="S2618" s="11">
        <v>26.29</v>
      </c>
      <c r="T2618" s="11">
        <v>22.154</v>
      </c>
      <c r="U2618" s="11">
        <v>17.853999999999999</v>
      </c>
      <c r="V2618" s="11">
        <v>13.525</v>
      </c>
      <c r="W2618" s="11">
        <v>9.6240000000000006</v>
      </c>
      <c r="X2618" s="11">
        <v>6.0590000000000002</v>
      </c>
      <c r="Y2618" s="11">
        <v>3.22</v>
      </c>
      <c r="Z2618" s="11">
        <v>1.34</v>
      </c>
      <c r="AA2618" s="11">
        <v>0.39100000000000001</v>
      </c>
      <c r="AB2618" s="11">
        <v>6.9000000000000006E-2</v>
      </c>
      <c r="AC2618" s="11">
        <v>7.0000000000000001E-3</v>
      </c>
    </row>
    <row r="2619" spans="1:29" ht="11.5">
      <c r="A2619" s="15">
        <v>2602</v>
      </c>
      <c r="B2619" s="13" t="s">
        <v>1059</v>
      </c>
      <c r="C2619" s="14" t="s">
        <v>1241</v>
      </c>
      <c r="D2619" s="12"/>
      <c r="E2619" s="12">
        <v>591</v>
      </c>
      <c r="F2619" s="13" t="s">
        <v>1110</v>
      </c>
      <c r="G2619" s="12">
        <v>916</v>
      </c>
      <c r="H2619" s="12">
        <v>1980</v>
      </c>
      <c r="I2619" s="11">
        <v>147.00899999999999</v>
      </c>
      <c r="J2619" s="11">
        <v>139.05500000000001</v>
      </c>
      <c r="K2619" s="11">
        <v>125.69</v>
      </c>
      <c r="L2619" s="11">
        <v>110.821</v>
      </c>
      <c r="M2619" s="11">
        <v>93.534999999999997</v>
      </c>
      <c r="N2619" s="11">
        <v>76.522000000000006</v>
      </c>
      <c r="O2619" s="11">
        <v>62.58</v>
      </c>
      <c r="P2619" s="11">
        <v>51.972999999999999</v>
      </c>
      <c r="Q2619" s="11">
        <v>43.134</v>
      </c>
      <c r="R2619" s="11">
        <v>35.874000000000002</v>
      </c>
      <c r="S2619" s="11">
        <v>30.035</v>
      </c>
      <c r="T2619" s="11">
        <v>25.03</v>
      </c>
      <c r="U2619" s="11">
        <v>20.533000000000001</v>
      </c>
      <c r="V2619" s="11">
        <v>15.866</v>
      </c>
      <c r="W2619" s="11">
        <v>11.259</v>
      </c>
      <c r="X2619" s="11">
        <v>7.2489999999999997</v>
      </c>
      <c r="Y2619" s="11">
        <v>3.9</v>
      </c>
      <c r="Z2619" s="11">
        <v>1.651</v>
      </c>
      <c r="AA2619" s="11">
        <v>0.49199999999999999</v>
      </c>
      <c r="AB2619" s="11">
        <v>9.0999999999999998E-2</v>
      </c>
      <c r="AC2619" s="11">
        <v>8.9999999999999993E-3</v>
      </c>
    </row>
    <row r="2620" spans="1:29" ht="11.5">
      <c r="A2620" s="15">
        <v>2603</v>
      </c>
      <c r="B2620" s="13" t="s">
        <v>1059</v>
      </c>
      <c r="C2620" s="14" t="s">
        <v>1241</v>
      </c>
      <c r="D2620" s="12"/>
      <c r="E2620" s="12">
        <v>591</v>
      </c>
      <c r="F2620" s="13" t="s">
        <v>1110</v>
      </c>
      <c r="G2620" s="12">
        <v>916</v>
      </c>
      <c r="H2620" s="12">
        <v>1985</v>
      </c>
      <c r="I2620" s="11">
        <v>151.81899999999999</v>
      </c>
      <c r="J2620" s="11">
        <v>145.33000000000001</v>
      </c>
      <c r="K2620" s="11">
        <v>138.06100000000001</v>
      </c>
      <c r="L2620" s="11">
        <v>124.5</v>
      </c>
      <c r="M2620" s="11">
        <v>109.15300000000001</v>
      </c>
      <c r="N2620" s="11">
        <v>91.667000000000002</v>
      </c>
      <c r="O2620" s="11">
        <v>74.84</v>
      </c>
      <c r="P2620" s="11">
        <v>61.13</v>
      </c>
      <c r="Q2620" s="11">
        <v>50.735999999999997</v>
      </c>
      <c r="R2620" s="11">
        <v>42.1</v>
      </c>
      <c r="S2620" s="11">
        <v>34.814999999999998</v>
      </c>
      <c r="T2620" s="11">
        <v>28.707000000000001</v>
      </c>
      <c r="U2620" s="11">
        <v>23.331</v>
      </c>
      <c r="V2620" s="11">
        <v>18.391999999999999</v>
      </c>
      <c r="W2620" s="11">
        <v>13.362</v>
      </c>
      <c r="X2620" s="11">
        <v>8.6140000000000008</v>
      </c>
      <c r="Y2620" s="11">
        <v>4.7640000000000002</v>
      </c>
      <c r="Z2620" s="11">
        <v>2.0529999999999999</v>
      </c>
      <c r="AA2620" s="11">
        <v>0.626</v>
      </c>
      <c r="AB2620" s="11">
        <v>0.11799999999999999</v>
      </c>
      <c r="AC2620" s="11">
        <v>1.2E-2</v>
      </c>
    </row>
    <row r="2621" spans="1:29" ht="11.5">
      <c r="A2621" s="15">
        <v>2604</v>
      </c>
      <c r="B2621" s="13" t="s">
        <v>1059</v>
      </c>
      <c r="C2621" s="14" t="s">
        <v>1241</v>
      </c>
      <c r="D2621" s="12"/>
      <c r="E2621" s="12">
        <v>591</v>
      </c>
      <c r="F2621" s="13" t="s">
        <v>1110</v>
      </c>
      <c r="G2621" s="12">
        <v>916</v>
      </c>
      <c r="H2621" s="12">
        <v>1990</v>
      </c>
      <c r="I2621" s="11">
        <v>158.04599999999999</v>
      </c>
      <c r="J2621" s="11">
        <v>150.399</v>
      </c>
      <c r="K2621" s="11">
        <v>144.36799999999999</v>
      </c>
      <c r="L2621" s="11">
        <v>136.79599999999999</v>
      </c>
      <c r="M2621" s="11">
        <v>122.675</v>
      </c>
      <c r="N2621" s="11">
        <v>107.009</v>
      </c>
      <c r="O2621" s="11">
        <v>89.667000000000002</v>
      </c>
      <c r="P2621" s="11">
        <v>73.111000000000004</v>
      </c>
      <c r="Q2621" s="11">
        <v>59.679000000000002</v>
      </c>
      <c r="R2621" s="11">
        <v>49.542000000000002</v>
      </c>
      <c r="S2621" s="11">
        <v>40.908999999999999</v>
      </c>
      <c r="T2621" s="11">
        <v>33.362000000000002</v>
      </c>
      <c r="U2621" s="11">
        <v>26.876999999999999</v>
      </c>
      <c r="V2621" s="11">
        <v>21.05</v>
      </c>
      <c r="W2621" s="11">
        <v>15.662000000000001</v>
      </c>
      <c r="X2621" s="11">
        <v>10.401999999999999</v>
      </c>
      <c r="Y2621" s="11">
        <v>5.8120000000000003</v>
      </c>
      <c r="Z2621" s="11">
        <v>2.605</v>
      </c>
      <c r="AA2621" s="11">
        <v>0.82399999999999995</v>
      </c>
      <c r="AB2621" s="11">
        <v>0.16200000000000001</v>
      </c>
      <c r="AC2621" s="11">
        <v>1.7000000000000001E-2</v>
      </c>
    </row>
    <row r="2622" spans="1:29" ht="11.5">
      <c r="A2622" s="15">
        <v>2605</v>
      </c>
      <c r="B2622" s="13" t="s">
        <v>1059</v>
      </c>
      <c r="C2622" s="14" t="s">
        <v>1241</v>
      </c>
      <c r="D2622" s="12"/>
      <c r="E2622" s="12">
        <v>591</v>
      </c>
      <c r="F2622" s="13" t="s">
        <v>1110</v>
      </c>
      <c r="G2622" s="12">
        <v>916</v>
      </c>
      <c r="H2622" s="12">
        <v>1995</v>
      </c>
      <c r="I2622" s="11">
        <v>163.63800000000001</v>
      </c>
      <c r="J2622" s="11">
        <v>157.071</v>
      </c>
      <c r="K2622" s="11">
        <v>150.01</v>
      </c>
      <c r="L2622" s="11">
        <v>143.869</v>
      </c>
      <c r="M2622" s="11">
        <v>135.76499999999999</v>
      </c>
      <c r="N2622" s="11">
        <v>121.29900000000001</v>
      </c>
      <c r="O2622" s="11">
        <v>105.64400000000001</v>
      </c>
      <c r="P2622" s="11">
        <v>88.483999999999995</v>
      </c>
      <c r="Q2622" s="11">
        <v>72.040000000000006</v>
      </c>
      <c r="R2622" s="11">
        <v>58.545000000000002</v>
      </c>
      <c r="S2622" s="11">
        <v>48.21</v>
      </c>
      <c r="T2622" s="11">
        <v>39.289000000000001</v>
      </c>
      <c r="U2622" s="11">
        <v>31.359000000000002</v>
      </c>
      <c r="V2622" s="11">
        <v>24.411000000000001</v>
      </c>
      <c r="W2622" s="11">
        <v>18.120999999999999</v>
      </c>
      <c r="X2622" s="11">
        <v>12.409000000000001</v>
      </c>
      <c r="Y2622" s="11">
        <v>7.27</v>
      </c>
      <c r="Z2622" s="11">
        <v>3.359</v>
      </c>
      <c r="AA2622" s="11">
        <v>1.139</v>
      </c>
      <c r="AB2622" s="11">
        <v>0.24199999999999999</v>
      </c>
      <c r="AC2622" s="11">
        <v>2.8000000000000001E-2</v>
      </c>
    </row>
    <row r="2623" spans="1:29" ht="11.5">
      <c r="A2623" s="15">
        <v>2606</v>
      </c>
      <c r="B2623" s="13" t="s">
        <v>1059</v>
      </c>
      <c r="C2623" s="14" t="s">
        <v>1241</v>
      </c>
      <c r="D2623" s="12"/>
      <c r="E2623" s="12">
        <v>591</v>
      </c>
      <c r="F2623" s="13" t="s">
        <v>1110</v>
      </c>
      <c r="G2623" s="12">
        <v>916</v>
      </c>
      <c r="H2623" s="12">
        <v>2000</v>
      </c>
      <c r="I2623" s="11">
        <v>174.29499999999999</v>
      </c>
      <c r="J2623" s="11">
        <v>162.85499999999999</v>
      </c>
      <c r="K2623" s="11">
        <v>157.05699999999999</v>
      </c>
      <c r="L2623" s="11">
        <v>150.01900000000001</v>
      </c>
      <c r="M2623" s="11">
        <v>143.40899999999999</v>
      </c>
      <c r="N2623" s="11">
        <v>134.90899999999999</v>
      </c>
      <c r="O2623" s="11">
        <v>120.366</v>
      </c>
      <c r="P2623" s="11">
        <v>104.79900000000001</v>
      </c>
      <c r="Q2623" s="11">
        <v>87.6</v>
      </c>
      <c r="R2623" s="11">
        <v>70.881</v>
      </c>
      <c r="S2623" s="11">
        <v>57.095999999999997</v>
      </c>
      <c r="T2623" s="11">
        <v>46.445</v>
      </c>
      <c r="U2623" s="11">
        <v>37.115000000000002</v>
      </c>
      <c r="V2623" s="11">
        <v>28.712</v>
      </c>
      <c r="W2623" s="11">
        <v>21.277000000000001</v>
      </c>
      <c r="X2623" s="11">
        <v>14.632999999999999</v>
      </c>
      <c r="Y2623" s="11">
        <v>9.0180000000000007</v>
      </c>
      <c r="Z2623" s="11">
        <v>4.4779999999999998</v>
      </c>
      <c r="AA2623" s="11">
        <v>1.623</v>
      </c>
      <c r="AB2623" s="11">
        <v>0.39</v>
      </c>
      <c r="AC2623" s="11">
        <v>5.2999999999999999E-2</v>
      </c>
    </row>
    <row r="2624" spans="1:29" ht="11.5">
      <c r="A2624" s="15">
        <v>2607</v>
      </c>
      <c r="B2624" s="13" t="s">
        <v>1059</v>
      </c>
      <c r="C2624" s="14" t="s">
        <v>1241</v>
      </c>
      <c r="D2624" s="12"/>
      <c r="E2624" s="12">
        <v>591</v>
      </c>
      <c r="F2624" s="13" t="s">
        <v>1110</v>
      </c>
      <c r="G2624" s="12">
        <v>916</v>
      </c>
      <c r="H2624" s="12">
        <v>2005</v>
      </c>
      <c r="I2624" s="11">
        <v>179.91800000000001</v>
      </c>
      <c r="J2624" s="11">
        <v>173.52</v>
      </c>
      <c r="K2624" s="11">
        <v>162.999</v>
      </c>
      <c r="L2624" s="11">
        <v>157.35300000000001</v>
      </c>
      <c r="M2624" s="11">
        <v>149.839</v>
      </c>
      <c r="N2624" s="11">
        <v>142.857</v>
      </c>
      <c r="O2624" s="11">
        <v>134.26599999999999</v>
      </c>
      <c r="P2624" s="11">
        <v>119.81699999999999</v>
      </c>
      <c r="Q2624" s="11">
        <v>104.154</v>
      </c>
      <c r="R2624" s="11">
        <v>86.471999999999994</v>
      </c>
      <c r="S2624" s="11">
        <v>69.203999999999994</v>
      </c>
      <c r="T2624" s="11">
        <v>55.058</v>
      </c>
      <c r="U2624" s="11">
        <v>43.966999999999999</v>
      </c>
      <c r="V2624" s="11">
        <v>34.124000000000002</v>
      </c>
      <c r="W2624" s="11">
        <v>25.236999999999998</v>
      </c>
      <c r="X2624" s="11">
        <v>17.465</v>
      </c>
      <c r="Y2624" s="11">
        <v>10.916</v>
      </c>
      <c r="Z2624" s="11">
        <v>5.8090000000000002</v>
      </c>
      <c r="AA2624" s="11">
        <v>2.3290000000000002</v>
      </c>
      <c r="AB2624" s="11">
        <v>0.624</v>
      </c>
      <c r="AC2624" s="11">
        <v>0.10199999999999999</v>
      </c>
    </row>
    <row r="2625" spans="1:29" ht="11.5">
      <c r="A2625" s="15">
        <v>2608</v>
      </c>
      <c r="B2625" s="13" t="s">
        <v>1059</v>
      </c>
      <c r="C2625" s="14" t="s">
        <v>1241</v>
      </c>
      <c r="D2625" s="12"/>
      <c r="E2625" s="12">
        <v>591</v>
      </c>
      <c r="F2625" s="13" t="s">
        <v>1110</v>
      </c>
      <c r="G2625" s="12">
        <v>916</v>
      </c>
      <c r="H2625" s="12">
        <v>2010</v>
      </c>
      <c r="I2625" s="11">
        <v>188.28200000000001</v>
      </c>
      <c r="J2625" s="11">
        <v>179.21199999999999</v>
      </c>
      <c r="K2625" s="11">
        <v>173.70099999999999</v>
      </c>
      <c r="L2625" s="11">
        <v>163.52699999999999</v>
      </c>
      <c r="M2625" s="11">
        <v>157.304</v>
      </c>
      <c r="N2625" s="11">
        <v>149.43</v>
      </c>
      <c r="O2625" s="11">
        <v>142.51499999999999</v>
      </c>
      <c r="P2625" s="11">
        <v>134.03399999999999</v>
      </c>
      <c r="Q2625" s="11">
        <v>119.471</v>
      </c>
      <c r="R2625" s="11">
        <v>103.10599999999999</v>
      </c>
      <c r="S2625" s="11">
        <v>84.481999999999999</v>
      </c>
      <c r="T2625" s="11">
        <v>66.698999999999998</v>
      </c>
      <c r="U2625" s="11">
        <v>52.100999999999999</v>
      </c>
      <c r="V2625" s="11">
        <v>40.465000000000003</v>
      </c>
      <c r="W2625" s="11">
        <v>30.123999999999999</v>
      </c>
      <c r="X2625" s="11">
        <v>20.931000000000001</v>
      </c>
      <c r="Y2625" s="11">
        <v>13.25</v>
      </c>
      <c r="Z2625" s="11">
        <v>7.2519999999999998</v>
      </c>
      <c r="AA2625" s="11">
        <v>3.1859999999999999</v>
      </c>
      <c r="AB2625" s="11">
        <v>0.97399999999999998</v>
      </c>
      <c r="AC2625" s="11">
        <v>0.19</v>
      </c>
    </row>
    <row r="2626" spans="1:29" ht="11.5">
      <c r="A2626" s="15">
        <v>2609</v>
      </c>
      <c r="B2626" s="13" t="s">
        <v>1059</v>
      </c>
      <c r="C2626" s="14" t="s">
        <v>1241</v>
      </c>
      <c r="D2626" s="12"/>
      <c r="E2626" s="12">
        <v>591</v>
      </c>
      <c r="F2626" s="13" t="s">
        <v>1110</v>
      </c>
      <c r="G2626" s="12">
        <v>916</v>
      </c>
      <c r="H2626" s="12">
        <v>2015</v>
      </c>
      <c r="I2626" s="11">
        <v>197.00299999999999</v>
      </c>
      <c r="J2626" s="11">
        <v>187.63499999999999</v>
      </c>
      <c r="K2626" s="11">
        <v>179.52799999999999</v>
      </c>
      <c r="L2626" s="11">
        <v>174.52199999999999</v>
      </c>
      <c r="M2626" s="11">
        <v>163.83799999999999</v>
      </c>
      <c r="N2626" s="11">
        <v>157.25700000000001</v>
      </c>
      <c r="O2626" s="11">
        <v>149.501</v>
      </c>
      <c r="P2626" s="11">
        <v>142.68100000000001</v>
      </c>
      <c r="Q2626" s="11">
        <v>133.95500000000001</v>
      </c>
      <c r="R2626" s="11">
        <v>118.495</v>
      </c>
      <c r="S2626" s="11">
        <v>100.871</v>
      </c>
      <c r="T2626" s="11">
        <v>81.546999999999997</v>
      </c>
      <c r="U2626" s="11">
        <v>63.274000000000001</v>
      </c>
      <c r="V2626" s="11">
        <v>48.151000000000003</v>
      </c>
      <c r="W2626" s="11">
        <v>35.957999999999998</v>
      </c>
      <c r="X2626" s="11">
        <v>25.242999999999999</v>
      </c>
      <c r="Y2626" s="11">
        <v>16.103000000000002</v>
      </c>
      <c r="Z2626" s="11">
        <v>8.9809999999999999</v>
      </c>
      <c r="AA2626" s="11">
        <v>4.0949999999999998</v>
      </c>
      <c r="AB2626" s="11">
        <v>1.381</v>
      </c>
      <c r="AC2626" s="11">
        <v>0.313</v>
      </c>
    </row>
    <row r="2627" spans="1:29" ht="11.5">
      <c r="A2627" s="15">
        <v>2610</v>
      </c>
      <c r="B2627" s="13" t="s">
        <v>1059</v>
      </c>
      <c r="C2627" s="14" t="s">
        <v>1241</v>
      </c>
      <c r="D2627" s="12"/>
      <c r="E2627" s="12">
        <v>591</v>
      </c>
      <c r="F2627" s="13" t="s">
        <v>1110</v>
      </c>
      <c r="G2627" s="12">
        <v>916</v>
      </c>
      <c r="H2627" s="12">
        <v>2020</v>
      </c>
      <c r="I2627" s="11">
        <v>199.05</v>
      </c>
      <c r="J2627" s="11">
        <v>196.392</v>
      </c>
      <c r="K2627" s="11">
        <v>188.589</v>
      </c>
      <c r="L2627" s="11">
        <v>181.761</v>
      </c>
      <c r="M2627" s="11">
        <v>176.589</v>
      </c>
      <c r="N2627" s="11">
        <v>165.80199999999999</v>
      </c>
      <c r="O2627" s="11">
        <v>159.31299999999999</v>
      </c>
      <c r="P2627" s="11">
        <v>151.56</v>
      </c>
      <c r="Q2627" s="11">
        <v>144.232</v>
      </c>
      <c r="R2627" s="11">
        <v>133.88399999999999</v>
      </c>
      <c r="S2627" s="11">
        <v>116.515</v>
      </c>
      <c r="T2627" s="11">
        <v>97.629000000000005</v>
      </c>
      <c r="U2627" s="11">
        <v>77.685000000000002</v>
      </c>
      <c r="V2627" s="11">
        <v>58.837000000000003</v>
      </c>
      <c r="W2627" s="11">
        <v>43.174999999999997</v>
      </c>
      <c r="X2627" s="11">
        <v>30.542999999999999</v>
      </c>
      <c r="Y2627" s="11">
        <v>19.68</v>
      </c>
      <c r="Z2627" s="11">
        <v>11.13</v>
      </c>
      <c r="AA2627" s="11">
        <v>5.2130000000000001</v>
      </c>
      <c r="AB2627" s="11">
        <v>1.833</v>
      </c>
      <c r="AC2627" s="11">
        <v>0.46800000000000003</v>
      </c>
    </row>
    <row r="2628" spans="1:29" ht="11.5">
      <c r="A2628" s="26">
        <v>2611</v>
      </c>
      <c r="B2628" s="24" t="s">
        <v>1059</v>
      </c>
      <c r="C2628" s="32" t="s">
        <v>1242</v>
      </c>
      <c r="D2628" s="23"/>
      <c r="E2628" s="23">
        <v>931</v>
      </c>
      <c r="F2628" s="24" t="s">
        <v>1109</v>
      </c>
      <c r="G2628" s="23">
        <v>1830</v>
      </c>
      <c r="H2628" s="23">
        <v>1950</v>
      </c>
      <c r="I2628" s="22">
        <v>9099.6080000000002</v>
      </c>
      <c r="J2628" s="22">
        <v>7272.1329999999998</v>
      </c>
      <c r="K2628" s="22">
        <v>6502.7240000000002</v>
      </c>
      <c r="L2628" s="22">
        <v>5695.1869999999999</v>
      </c>
      <c r="M2628" s="22">
        <v>5227.5879999999997</v>
      </c>
      <c r="N2628" s="22">
        <v>4398.6850000000004</v>
      </c>
      <c r="O2628" s="22">
        <v>3709.0169999999998</v>
      </c>
      <c r="P2628" s="22">
        <v>3333.67</v>
      </c>
      <c r="Q2628" s="22">
        <v>2850.4079999999999</v>
      </c>
      <c r="R2628" s="22">
        <v>2349.989</v>
      </c>
      <c r="S2628" s="22">
        <v>1954.3320000000001</v>
      </c>
      <c r="T2628" s="22">
        <v>1520.1690000000001</v>
      </c>
      <c r="U2628" s="22">
        <v>1148.5139999999999</v>
      </c>
      <c r="V2628" s="22">
        <v>806.08199999999999</v>
      </c>
      <c r="W2628" s="22">
        <v>515.54999999999995</v>
      </c>
      <c r="X2628" s="22">
        <v>294.351</v>
      </c>
      <c r="Y2628" s="22">
        <v>106.813</v>
      </c>
      <c r="Z2628" s="22">
        <v>48.71</v>
      </c>
      <c r="AA2628" s="22">
        <v>21.074000000000002</v>
      </c>
      <c r="AB2628" s="22">
        <v>9.3149999999999995</v>
      </c>
      <c r="AC2628" s="22">
        <v>4.1070000000000002</v>
      </c>
    </row>
    <row r="2629" spans="1:29" ht="11.5">
      <c r="A2629" s="26">
        <v>2612</v>
      </c>
      <c r="B2629" s="24" t="s">
        <v>1059</v>
      </c>
      <c r="C2629" s="32" t="s">
        <v>1242</v>
      </c>
      <c r="D2629" s="23"/>
      <c r="E2629" s="23">
        <v>931</v>
      </c>
      <c r="F2629" s="24" t="s">
        <v>1109</v>
      </c>
      <c r="G2629" s="23">
        <v>1830</v>
      </c>
      <c r="H2629" s="23">
        <v>1955</v>
      </c>
      <c r="I2629" s="22">
        <v>10826.674000000001</v>
      </c>
      <c r="J2629" s="22">
        <v>8661.982</v>
      </c>
      <c r="K2629" s="22">
        <v>7188.2449999999999</v>
      </c>
      <c r="L2629" s="22">
        <v>6438.1440000000002</v>
      </c>
      <c r="M2629" s="22">
        <v>5607.6540000000005</v>
      </c>
      <c r="N2629" s="22">
        <v>5115.0749999999998</v>
      </c>
      <c r="O2629" s="22">
        <v>4288.2219999999998</v>
      </c>
      <c r="P2629" s="22">
        <v>3600.5740000000001</v>
      </c>
      <c r="Q2629" s="22">
        <v>3212.1019999999999</v>
      </c>
      <c r="R2629" s="22">
        <v>2712.5210000000002</v>
      </c>
      <c r="S2629" s="22">
        <v>2193.6999999999998</v>
      </c>
      <c r="T2629" s="22">
        <v>1776.3030000000001</v>
      </c>
      <c r="U2629" s="22">
        <v>1326.123</v>
      </c>
      <c r="V2629" s="22">
        <v>939.98400000000004</v>
      </c>
      <c r="W2629" s="22">
        <v>599.98800000000006</v>
      </c>
      <c r="X2629" s="22">
        <v>327.64699999999999</v>
      </c>
      <c r="Y2629" s="22">
        <v>146.82499999999999</v>
      </c>
      <c r="Z2629" s="22">
        <v>38.085000000000001</v>
      </c>
      <c r="AA2629" s="22">
        <v>11.516</v>
      </c>
      <c r="AB2629" s="22">
        <v>2.9420000000000002</v>
      </c>
      <c r="AC2629" s="22">
        <v>1.01</v>
      </c>
    </row>
    <row r="2630" spans="1:29" ht="11.5">
      <c r="A2630" s="26">
        <v>2613</v>
      </c>
      <c r="B2630" s="24" t="s">
        <v>1059</v>
      </c>
      <c r="C2630" s="32" t="s">
        <v>1242</v>
      </c>
      <c r="D2630" s="23"/>
      <c r="E2630" s="23">
        <v>931</v>
      </c>
      <c r="F2630" s="24" t="s">
        <v>1109</v>
      </c>
      <c r="G2630" s="23">
        <v>1830</v>
      </c>
      <c r="H2630" s="23">
        <v>1960</v>
      </c>
      <c r="I2630" s="22">
        <v>12354.341</v>
      </c>
      <c r="J2630" s="22">
        <v>10345.804</v>
      </c>
      <c r="K2630" s="22">
        <v>8552.5740000000005</v>
      </c>
      <c r="L2630" s="22">
        <v>7092.5950000000003</v>
      </c>
      <c r="M2630" s="22">
        <v>6308.0659999999998</v>
      </c>
      <c r="N2630" s="22">
        <v>5460.7020000000002</v>
      </c>
      <c r="O2630" s="22">
        <v>4964.2839999999997</v>
      </c>
      <c r="P2630" s="22">
        <v>4146.49</v>
      </c>
      <c r="Q2630" s="22">
        <v>3459.7220000000002</v>
      </c>
      <c r="R2630" s="22">
        <v>3057.8240000000001</v>
      </c>
      <c r="S2630" s="22">
        <v>2534.953</v>
      </c>
      <c r="T2630" s="22">
        <v>1999.0940000000001</v>
      </c>
      <c r="U2630" s="22">
        <v>1556.9090000000001</v>
      </c>
      <c r="V2630" s="22">
        <v>1094.748</v>
      </c>
      <c r="W2630" s="22">
        <v>709.76300000000003</v>
      </c>
      <c r="X2630" s="22">
        <v>391.18400000000003</v>
      </c>
      <c r="Y2630" s="22">
        <v>170.11600000000001</v>
      </c>
      <c r="Z2630" s="22">
        <v>56.012999999999998</v>
      </c>
      <c r="AA2630" s="22">
        <v>10.252000000000001</v>
      </c>
      <c r="AB2630" s="22">
        <v>1.948</v>
      </c>
      <c r="AC2630" s="22">
        <v>0.35799999999999998</v>
      </c>
    </row>
    <row r="2631" spans="1:29" ht="11.5">
      <c r="A2631" s="26">
        <v>2614</v>
      </c>
      <c r="B2631" s="24" t="s">
        <v>1059</v>
      </c>
      <c r="C2631" s="32" t="s">
        <v>1242</v>
      </c>
      <c r="D2631" s="23"/>
      <c r="E2631" s="23">
        <v>931</v>
      </c>
      <c r="F2631" s="24" t="s">
        <v>1109</v>
      </c>
      <c r="G2631" s="23">
        <v>1830</v>
      </c>
      <c r="H2631" s="23">
        <v>1965</v>
      </c>
      <c r="I2631" s="22">
        <v>13908.673000000001</v>
      </c>
      <c r="J2631" s="22">
        <v>11869.705</v>
      </c>
      <c r="K2631" s="22">
        <v>10223.703</v>
      </c>
      <c r="L2631" s="22">
        <v>8441.3889999999992</v>
      </c>
      <c r="M2631" s="22">
        <v>6949.8680000000004</v>
      </c>
      <c r="N2631" s="22">
        <v>6144.1850000000004</v>
      </c>
      <c r="O2631" s="22">
        <v>5303.2730000000001</v>
      </c>
      <c r="P2631" s="22">
        <v>4808.7309999999998</v>
      </c>
      <c r="Q2631" s="22">
        <v>3991.4830000000002</v>
      </c>
      <c r="R2631" s="22">
        <v>3301.2370000000001</v>
      </c>
      <c r="S2631" s="22">
        <v>2868.2539999999999</v>
      </c>
      <c r="T2631" s="22">
        <v>2319.8110000000001</v>
      </c>
      <c r="U2631" s="22">
        <v>1761.836</v>
      </c>
      <c r="V2631" s="22">
        <v>1293.626</v>
      </c>
      <c r="W2631" s="22">
        <v>831.53300000000002</v>
      </c>
      <c r="X2631" s="22">
        <v>468.86200000000002</v>
      </c>
      <c r="Y2631" s="22">
        <v>206.74600000000001</v>
      </c>
      <c r="Z2631" s="22">
        <v>65.356999999999999</v>
      </c>
      <c r="AA2631" s="22">
        <v>14.715999999999999</v>
      </c>
      <c r="AB2631" s="22">
        <v>1.7849999999999999</v>
      </c>
      <c r="AC2631" s="22">
        <v>0.23200000000000001</v>
      </c>
    </row>
    <row r="2632" spans="1:29" ht="11.5">
      <c r="A2632" s="26">
        <v>2615</v>
      </c>
      <c r="B2632" s="24" t="s">
        <v>1059</v>
      </c>
      <c r="C2632" s="32" t="s">
        <v>1242</v>
      </c>
      <c r="D2632" s="23"/>
      <c r="E2632" s="23">
        <v>931</v>
      </c>
      <c r="F2632" s="24" t="s">
        <v>1109</v>
      </c>
      <c r="G2632" s="23">
        <v>1830</v>
      </c>
      <c r="H2632" s="23">
        <v>1970</v>
      </c>
      <c r="I2632" s="22">
        <v>14723.960999999999</v>
      </c>
      <c r="J2632" s="22">
        <v>13442.119000000001</v>
      </c>
      <c r="K2632" s="22">
        <v>11731.748</v>
      </c>
      <c r="L2632" s="22">
        <v>10087.797</v>
      </c>
      <c r="M2632" s="22">
        <v>8266.4179999999997</v>
      </c>
      <c r="N2632" s="22">
        <v>6766.29</v>
      </c>
      <c r="O2632" s="22">
        <v>5988.0479999999998</v>
      </c>
      <c r="P2632" s="22">
        <v>5152.3149999999996</v>
      </c>
      <c r="Q2632" s="22">
        <v>4644.2809999999999</v>
      </c>
      <c r="R2632" s="22">
        <v>3820.1610000000001</v>
      </c>
      <c r="S2632" s="22">
        <v>3108.2660000000001</v>
      </c>
      <c r="T2632" s="22">
        <v>2634.1660000000002</v>
      </c>
      <c r="U2632" s="22">
        <v>2054.3629999999998</v>
      </c>
      <c r="V2632" s="22">
        <v>1475.508</v>
      </c>
      <c r="W2632" s="22">
        <v>992.81299999999999</v>
      </c>
      <c r="X2632" s="22">
        <v>558.00599999999997</v>
      </c>
      <c r="Y2632" s="22">
        <v>253.255</v>
      </c>
      <c r="Z2632" s="22">
        <v>81.578999999999994</v>
      </c>
      <c r="AA2632" s="22">
        <v>17.667000000000002</v>
      </c>
      <c r="AB2632" s="22">
        <v>2.5510000000000002</v>
      </c>
      <c r="AC2632" s="22">
        <v>0.21299999999999999</v>
      </c>
    </row>
    <row r="2633" spans="1:29" ht="11.5">
      <c r="A2633" s="26">
        <v>2616</v>
      </c>
      <c r="B2633" s="24" t="s">
        <v>1059</v>
      </c>
      <c r="C2633" s="32" t="s">
        <v>1242</v>
      </c>
      <c r="D2633" s="23"/>
      <c r="E2633" s="23">
        <v>931</v>
      </c>
      <c r="F2633" s="24" t="s">
        <v>1109</v>
      </c>
      <c r="G2633" s="23">
        <v>1830</v>
      </c>
      <c r="H2633" s="23">
        <v>1975</v>
      </c>
      <c r="I2633" s="22">
        <v>15377.343999999999</v>
      </c>
      <c r="J2633" s="22">
        <v>14307.089</v>
      </c>
      <c r="K2633" s="22">
        <v>13307.429</v>
      </c>
      <c r="L2633" s="22">
        <v>11576.636</v>
      </c>
      <c r="M2633" s="22">
        <v>9885.9290000000001</v>
      </c>
      <c r="N2633" s="22">
        <v>8056.134</v>
      </c>
      <c r="O2633" s="22">
        <v>6577.5219999999999</v>
      </c>
      <c r="P2633" s="22">
        <v>5827.0659999999998</v>
      </c>
      <c r="Q2633" s="22">
        <v>4982.2719999999999</v>
      </c>
      <c r="R2633" s="22">
        <v>4448.1809999999996</v>
      </c>
      <c r="S2633" s="22">
        <v>3602.8760000000002</v>
      </c>
      <c r="T2633" s="22">
        <v>2864.848</v>
      </c>
      <c r="U2633" s="22">
        <v>2342.2260000000001</v>
      </c>
      <c r="V2633" s="22">
        <v>1732.009</v>
      </c>
      <c r="W2633" s="22">
        <v>1144.076</v>
      </c>
      <c r="X2633" s="22">
        <v>677.005</v>
      </c>
      <c r="Y2633" s="22">
        <v>308.017</v>
      </c>
      <c r="Z2633" s="22">
        <v>102.72799999999999</v>
      </c>
      <c r="AA2633" s="22">
        <v>22.939</v>
      </c>
      <c r="AB2633" s="22">
        <v>3.194</v>
      </c>
      <c r="AC2633" s="22">
        <v>0.28499999999999998</v>
      </c>
    </row>
    <row r="2634" spans="1:29" ht="11.5">
      <c r="A2634" s="26">
        <v>2617</v>
      </c>
      <c r="B2634" s="24" t="s">
        <v>1059</v>
      </c>
      <c r="C2634" s="32" t="s">
        <v>1242</v>
      </c>
      <c r="D2634" s="23"/>
      <c r="E2634" s="23">
        <v>931</v>
      </c>
      <c r="F2634" s="24" t="s">
        <v>1109</v>
      </c>
      <c r="G2634" s="23">
        <v>1830</v>
      </c>
      <c r="H2634" s="23">
        <v>1980</v>
      </c>
      <c r="I2634" s="22">
        <v>16920.564999999999</v>
      </c>
      <c r="J2634" s="22">
        <v>15020.974</v>
      </c>
      <c r="K2634" s="22">
        <v>14154.724</v>
      </c>
      <c r="L2634" s="22">
        <v>13134.031999999999</v>
      </c>
      <c r="M2634" s="22">
        <v>11326.450999999999</v>
      </c>
      <c r="N2634" s="22">
        <v>9648.7070000000003</v>
      </c>
      <c r="O2634" s="22">
        <v>7866.5029999999997</v>
      </c>
      <c r="P2634" s="22">
        <v>6392.6930000000002</v>
      </c>
      <c r="Q2634" s="22">
        <v>5626.7479999999996</v>
      </c>
      <c r="R2634" s="22">
        <v>4786.4179999999997</v>
      </c>
      <c r="S2634" s="22">
        <v>4213.4250000000002</v>
      </c>
      <c r="T2634" s="22">
        <v>3338.8789999999999</v>
      </c>
      <c r="U2634" s="22">
        <v>2562.5709999999999</v>
      </c>
      <c r="V2634" s="22">
        <v>1992.38</v>
      </c>
      <c r="W2634" s="22">
        <v>1358.8779999999999</v>
      </c>
      <c r="X2634" s="22">
        <v>792.81299999999999</v>
      </c>
      <c r="Y2634" s="22">
        <v>382.64600000000002</v>
      </c>
      <c r="Z2634" s="22">
        <v>128.43</v>
      </c>
      <c r="AA2634" s="22">
        <v>29.899000000000001</v>
      </c>
      <c r="AB2634" s="22">
        <v>4.3109999999999999</v>
      </c>
      <c r="AC2634" s="22">
        <v>0.371</v>
      </c>
    </row>
    <row r="2635" spans="1:29" ht="11.5">
      <c r="A2635" s="26">
        <v>2618</v>
      </c>
      <c r="B2635" s="24" t="s">
        <v>1059</v>
      </c>
      <c r="C2635" s="32" t="s">
        <v>1242</v>
      </c>
      <c r="D2635" s="23"/>
      <c r="E2635" s="23">
        <v>931</v>
      </c>
      <c r="F2635" s="24" t="s">
        <v>1109</v>
      </c>
      <c r="G2635" s="23">
        <v>1830</v>
      </c>
      <c r="H2635" s="23">
        <v>1985</v>
      </c>
      <c r="I2635" s="22">
        <v>18092.132000000001</v>
      </c>
      <c r="J2635" s="22">
        <v>16627.114000000001</v>
      </c>
      <c r="K2635" s="22">
        <v>14905.337</v>
      </c>
      <c r="L2635" s="22">
        <v>13994.028</v>
      </c>
      <c r="M2635" s="22">
        <v>12890.824000000001</v>
      </c>
      <c r="N2635" s="22">
        <v>11055.861000000001</v>
      </c>
      <c r="O2635" s="22">
        <v>9443.2900000000009</v>
      </c>
      <c r="P2635" s="22">
        <v>7678.6109999999999</v>
      </c>
      <c r="Q2635" s="22">
        <v>6207.7749999999996</v>
      </c>
      <c r="R2635" s="22">
        <v>5413.9269999999997</v>
      </c>
      <c r="S2635" s="22">
        <v>4543.7560000000003</v>
      </c>
      <c r="T2635" s="22">
        <v>3918.6570000000002</v>
      </c>
      <c r="U2635" s="22">
        <v>2996.7289999999998</v>
      </c>
      <c r="V2635" s="22">
        <v>2185.8870000000002</v>
      </c>
      <c r="W2635" s="22">
        <v>1574.0809999999999</v>
      </c>
      <c r="X2635" s="22">
        <v>959.12199999999996</v>
      </c>
      <c r="Y2635" s="22">
        <v>462.233</v>
      </c>
      <c r="Z2635" s="22">
        <v>166.482</v>
      </c>
      <c r="AA2635" s="22">
        <v>39.314999999999998</v>
      </c>
      <c r="AB2635" s="22">
        <v>5.9550000000000001</v>
      </c>
      <c r="AC2635" s="22">
        <v>0.51600000000000001</v>
      </c>
    </row>
    <row r="2636" spans="1:29" ht="11.5">
      <c r="A2636" s="26">
        <v>2619</v>
      </c>
      <c r="B2636" s="24" t="s">
        <v>1059</v>
      </c>
      <c r="C2636" s="32" t="s">
        <v>1242</v>
      </c>
      <c r="D2636" s="23"/>
      <c r="E2636" s="23">
        <v>931</v>
      </c>
      <c r="F2636" s="24" t="s">
        <v>1109</v>
      </c>
      <c r="G2636" s="23">
        <v>1830</v>
      </c>
      <c r="H2636" s="23">
        <v>1990</v>
      </c>
      <c r="I2636" s="22">
        <v>18426.665000000001</v>
      </c>
      <c r="J2636" s="22">
        <v>17850.240000000002</v>
      </c>
      <c r="K2636" s="22">
        <v>16520.563999999998</v>
      </c>
      <c r="L2636" s="22">
        <v>14748.3</v>
      </c>
      <c r="M2636" s="22">
        <v>13739.039000000001</v>
      </c>
      <c r="N2636" s="22">
        <v>12596.572</v>
      </c>
      <c r="O2636" s="22">
        <v>10786.003000000001</v>
      </c>
      <c r="P2636" s="22">
        <v>9221.0550000000003</v>
      </c>
      <c r="Q2636" s="22">
        <v>7468.2430000000004</v>
      </c>
      <c r="R2636" s="22">
        <v>5985.518</v>
      </c>
      <c r="S2636" s="22">
        <v>5150.4260000000004</v>
      </c>
      <c r="T2636" s="22">
        <v>4233.6809999999996</v>
      </c>
      <c r="U2636" s="22">
        <v>3528.944</v>
      </c>
      <c r="V2636" s="22">
        <v>2566.5</v>
      </c>
      <c r="W2636" s="22">
        <v>1743.432</v>
      </c>
      <c r="X2636" s="22">
        <v>1129.7260000000001</v>
      </c>
      <c r="Y2636" s="22">
        <v>573.47199999999998</v>
      </c>
      <c r="Z2636" s="22">
        <v>210.48400000000001</v>
      </c>
      <c r="AA2636" s="22">
        <v>53.994</v>
      </c>
      <c r="AB2636" s="22">
        <v>8.3729999999999993</v>
      </c>
      <c r="AC2636" s="22">
        <v>0.76900000000000002</v>
      </c>
    </row>
    <row r="2637" spans="1:29" ht="11.5">
      <c r="A2637" s="26">
        <v>2620</v>
      </c>
      <c r="B2637" s="24" t="s">
        <v>1059</v>
      </c>
      <c r="C2637" s="32" t="s">
        <v>1242</v>
      </c>
      <c r="D2637" s="23"/>
      <c r="E2637" s="23">
        <v>931</v>
      </c>
      <c r="F2637" s="24" t="s">
        <v>1109</v>
      </c>
      <c r="G2637" s="23">
        <v>1830</v>
      </c>
      <c r="H2637" s="23">
        <v>1995</v>
      </c>
      <c r="I2637" s="22">
        <v>18592.535</v>
      </c>
      <c r="J2637" s="22">
        <v>18245.016</v>
      </c>
      <c r="K2637" s="22">
        <v>17773.504000000001</v>
      </c>
      <c r="L2637" s="22">
        <v>16365.257</v>
      </c>
      <c r="M2637" s="22">
        <v>14479.583000000001</v>
      </c>
      <c r="N2637" s="22">
        <v>13423.516</v>
      </c>
      <c r="O2637" s="22">
        <v>12296.89</v>
      </c>
      <c r="P2637" s="22">
        <v>10513.076999999999</v>
      </c>
      <c r="Q2637" s="22">
        <v>8962.4619999999995</v>
      </c>
      <c r="R2637" s="22">
        <v>7211.1480000000001</v>
      </c>
      <c r="S2637" s="22">
        <v>5713.4309999999996</v>
      </c>
      <c r="T2637" s="22">
        <v>4821.2849999999999</v>
      </c>
      <c r="U2637" s="22">
        <v>3842.0680000000002</v>
      </c>
      <c r="V2637" s="22">
        <v>3054.34</v>
      </c>
      <c r="W2637" s="22">
        <v>2079.5990000000002</v>
      </c>
      <c r="X2637" s="22">
        <v>1273.8430000000001</v>
      </c>
      <c r="Y2637" s="22">
        <v>697.66899999999998</v>
      </c>
      <c r="Z2637" s="22">
        <v>274.06400000000002</v>
      </c>
      <c r="AA2637" s="22">
        <v>72.001999999999995</v>
      </c>
      <c r="AB2637" s="22">
        <v>11.919</v>
      </c>
      <c r="AC2637" s="22">
        <v>1.071</v>
      </c>
    </row>
    <row r="2638" spans="1:29" ht="11.5">
      <c r="A2638" s="26">
        <v>2621</v>
      </c>
      <c r="B2638" s="24" t="s">
        <v>1059</v>
      </c>
      <c r="C2638" s="32" t="s">
        <v>1242</v>
      </c>
      <c r="D2638" s="23"/>
      <c r="E2638" s="23">
        <v>931</v>
      </c>
      <c r="F2638" s="24" t="s">
        <v>1109</v>
      </c>
      <c r="G2638" s="23">
        <v>1830</v>
      </c>
      <c r="H2638" s="23">
        <v>2000</v>
      </c>
      <c r="I2638" s="22">
        <v>18500.530999999999</v>
      </c>
      <c r="J2638" s="22">
        <v>18445.458999999999</v>
      </c>
      <c r="K2638" s="22">
        <v>18159.39</v>
      </c>
      <c r="L2638" s="22">
        <v>17598.167000000001</v>
      </c>
      <c r="M2638" s="22">
        <v>16072.197</v>
      </c>
      <c r="N2638" s="22">
        <v>14156.303</v>
      </c>
      <c r="O2638" s="22">
        <v>13114.878000000001</v>
      </c>
      <c r="P2638" s="22">
        <v>12007.517</v>
      </c>
      <c r="Q2638" s="22">
        <v>10241.118</v>
      </c>
      <c r="R2638" s="22">
        <v>8678.83</v>
      </c>
      <c r="S2638" s="22">
        <v>6911.5360000000001</v>
      </c>
      <c r="T2638" s="22">
        <v>5376.1989999999996</v>
      </c>
      <c r="U2638" s="22">
        <v>4410.6109999999999</v>
      </c>
      <c r="V2638" s="22">
        <v>3369.114</v>
      </c>
      <c r="W2638" s="22">
        <v>2513.7950000000001</v>
      </c>
      <c r="X2638" s="22">
        <v>1551.8420000000001</v>
      </c>
      <c r="Y2638" s="22">
        <v>812.03399999999999</v>
      </c>
      <c r="Z2638" s="22">
        <v>348.33300000000003</v>
      </c>
      <c r="AA2638" s="22">
        <v>98.911000000000001</v>
      </c>
      <c r="AB2638" s="22">
        <v>17.067</v>
      </c>
      <c r="AC2638" s="22">
        <v>1.6419999999999999</v>
      </c>
    </row>
    <row r="2639" spans="1:29" ht="11.5">
      <c r="A2639" s="26">
        <v>2622</v>
      </c>
      <c r="B2639" s="24" t="s">
        <v>1059</v>
      </c>
      <c r="C2639" s="32" t="s">
        <v>1242</v>
      </c>
      <c r="D2639" s="23"/>
      <c r="E2639" s="23">
        <v>931</v>
      </c>
      <c r="F2639" s="24" t="s">
        <v>1109</v>
      </c>
      <c r="G2639" s="23">
        <v>1830</v>
      </c>
      <c r="H2639" s="23">
        <v>2005</v>
      </c>
      <c r="I2639" s="22">
        <v>17830.363000000001</v>
      </c>
      <c r="J2639" s="22">
        <v>18371.534</v>
      </c>
      <c r="K2639" s="22">
        <v>18365.616000000002</v>
      </c>
      <c r="L2639" s="22">
        <v>17949.954000000002</v>
      </c>
      <c r="M2639" s="22">
        <v>17235.514999999999</v>
      </c>
      <c r="N2639" s="22">
        <v>15674.164000000001</v>
      </c>
      <c r="O2639" s="22">
        <v>13807.486999999999</v>
      </c>
      <c r="P2639" s="22">
        <v>12795.938</v>
      </c>
      <c r="Q2639" s="22">
        <v>11704.857</v>
      </c>
      <c r="R2639" s="22">
        <v>9928.4940000000006</v>
      </c>
      <c r="S2639" s="22">
        <v>8334.7119999999995</v>
      </c>
      <c r="T2639" s="22">
        <v>6527.2520000000004</v>
      </c>
      <c r="U2639" s="22">
        <v>4962.2740000000003</v>
      </c>
      <c r="V2639" s="22">
        <v>3920.174</v>
      </c>
      <c r="W2639" s="22">
        <v>2820.0830000000001</v>
      </c>
      <c r="X2639" s="22">
        <v>1922.0840000000001</v>
      </c>
      <c r="Y2639" s="22">
        <v>1019.4059999999999</v>
      </c>
      <c r="Z2639" s="22">
        <v>423.8</v>
      </c>
      <c r="AA2639" s="22">
        <v>133.64500000000001</v>
      </c>
      <c r="AB2639" s="22">
        <v>25.193000000000001</v>
      </c>
      <c r="AC2639" s="22">
        <v>2.5609999999999999</v>
      </c>
    </row>
    <row r="2640" spans="1:29" ht="11.5">
      <c r="A2640" s="26">
        <v>2623</v>
      </c>
      <c r="B2640" s="24" t="s">
        <v>1059</v>
      </c>
      <c r="C2640" s="32" t="s">
        <v>1242</v>
      </c>
      <c r="D2640" s="23"/>
      <c r="E2640" s="23">
        <v>931</v>
      </c>
      <c r="F2640" s="24" t="s">
        <v>1109</v>
      </c>
      <c r="G2640" s="23">
        <v>1830</v>
      </c>
      <c r="H2640" s="23">
        <v>2010</v>
      </c>
      <c r="I2640" s="22">
        <v>17041.206999999999</v>
      </c>
      <c r="J2640" s="22">
        <v>17716.907999999999</v>
      </c>
      <c r="K2640" s="22">
        <v>18272.506000000001</v>
      </c>
      <c r="L2640" s="22">
        <v>18215.526000000002</v>
      </c>
      <c r="M2640" s="22">
        <v>17599.207999999999</v>
      </c>
      <c r="N2640" s="22">
        <v>16826.457999999999</v>
      </c>
      <c r="O2640" s="22">
        <v>15293.518</v>
      </c>
      <c r="P2640" s="22">
        <v>13477.191000000001</v>
      </c>
      <c r="Q2640" s="22">
        <v>12469.643</v>
      </c>
      <c r="R2640" s="22">
        <v>11358.591</v>
      </c>
      <c r="S2640" s="22">
        <v>9545.6170000000002</v>
      </c>
      <c r="T2640" s="22">
        <v>7896.49</v>
      </c>
      <c r="U2640" s="22">
        <v>6043.3230000000003</v>
      </c>
      <c r="V2640" s="22">
        <v>4443.0519999999997</v>
      </c>
      <c r="W2640" s="22">
        <v>3320.7489999999998</v>
      </c>
      <c r="X2640" s="22">
        <v>2193.4169999999999</v>
      </c>
      <c r="Y2640" s="22">
        <v>1305.1510000000001</v>
      </c>
      <c r="Z2640" s="22">
        <v>552.32600000000002</v>
      </c>
      <c r="AA2640" s="22">
        <v>172.9</v>
      </c>
      <c r="AB2640" s="22">
        <v>37.097000000000001</v>
      </c>
      <c r="AC2640" s="22">
        <v>4.1859999999999999</v>
      </c>
    </row>
    <row r="2641" spans="1:29" ht="11.5">
      <c r="A2641" s="26">
        <v>2624</v>
      </c>
      <c r="B2641" s="24" t="s">
        <v>1059</v>
      </c>
      <c r="C2641" s="32" t="s">
        <v>1242</v>
      </c>
      <c r="D2641" s="23"/>
      <c r="E2641" s="23">
        <v>931</v>
      </c>
      <c r="F2641" s="24" t="s">
        <v>1109</v>
      </c>
      <c r="G2641" s="23">
        <v>1830</v>
      </c>
      <c r="H2641" s="23">
        <v>2015</v>
      </c>
      <c r="I2641" s="22">
        <v>16769.348000000002</v>
      </c>
      <c r="J2641" s="22">
        <v>16958.776000000002</v>
      </c>
      <c r="K2641" s="22">
        <v>17627.521000000001</v>
      </c>
      <c r="L2641" s="22">
        <v>18072.207999999999</v>
      </c>
      <c r="M2641" s="22">
        <v>17859.832999999999</v>
      </c>
      <c r="N2641" s="22">
        <v>17205.483</v>
      </c>
      <c r="O2641" s="22">
        <v>16515.916000000001</v>
      </c>
      <c r="P2641" s="22">
        <v>15001.388000000001</v>
      </c>
      <c r="Q2641" s="22">
        <v>13184.136</v>
      </c>
      <c r="R2641" s="22">
        <v>12143.474</v>
      </c>
      <c r="S2641" s="22">
        <v>10965.213</v>
      </c>
      <c r="T2641" s="22">
        <v>9103.2690000000002</v>
      </c>
      <c r="U2641" s="22">
        <v>7388.6180000000004</v>
      </c>
      <c r="V2641" s="22">
        <v>5465.2860000000001</v>
      </c>
      <c r="W2641" s="22">
        <v>3814.2579999999998</v>
      </c>
      <c r="X2641" s="22">
        <v>2644.58</v>
      </c>
      <c r="Y2641" s="22">
        <v>1536.019</v>
      </c>
      <c r="Z2641" s="22">
        <v>736.77099999999996</v>
      </c>
      <c r="AA2641" s="22">
        <v>238.82499999999999</v>
      </c>
      <c r="AB2641" s="22">
        <v>52.008000000000003</v>
      </c>
      <c r="AC2641" s="22">
        <v>6.9039999999999999</v>
      </c>
    </row>
    <row r="2642" spans="1:29" ht="11.5">
      <c r="A2642" s="26">
        <v>2625</v>
      </c>
      <c r="B2642" s="24" t="s">
        <v>1059</v>
      </c>
      <c r="C2642" s="32" t="s">
        <v>1242</v>
      </c>
      <c r="D2642" s="23"/>
      <c r="E2642" s="23">
        <v>931</v>
      </c>
      <c r="F2642" s="24" t="s">
        <v>1109</v>
      </c>
      <c r="G2642" s="23">
        <v>1830</v>
      </c>
      <c r="H2642" s="23">
        <v>2020</v>
      </c>
      <c r="I2642" s="22">
        <v>16472.940999999999</v>
      </c>
      <c r="J2642" s="22">
        <v>16571.887999999999</v>
      </c>
      <c r="K2642" s="22">
        <v>16683.749</v>
      </c>
      <c r="L2642" s="22">
        <v>17225.021000000001</v>
      </c>
      <c r="M2642" s="22">
        <v>17561.547999999999</v>
      </c>
      <c r="N2642" s="22">
        <v>17480.677</v>
      </c>
      <c r="O2642" s="22">
        <v>17028.739000000001</v>
      </c>
      <c r="P2642" s="22">
        <v>16389.677</v>
      </c>
      <c r="Q2642" s="22">
        <v>14870.806</v>
      </c>
      <c r="R2642" s="22">
        <v>13006.585999999999</v>
      </c>
      <c r="S2642" s="22">
        <v>11862.6</v>
      </c>
      <c r="T2642" s="22">
        <v>10552.346</v>
      </c>
      <c r="U2642" s="22">
        <v>8578.8610000000008</v>
      </c>
      <c r="V2642" s="22">
        <v>6740.1189999999997</v>
      </c>
      <c r="W2642" s="22">
        <v>4750.3509999999997</v>
      </c>
      <c r="X2642" s="22">
        <v>3076.4409999999998</v>
      </c>
      <c r="Y2642" s="22">
        <v>1896.412</v>
      </c>
      <c r="Z2642" s="22">
        <v>906.1</v>
      </c>
      <c r="AA2642" s="22">
        <v>339.35700000000003</v>
      </c>
      <c r="AB2642" s="22">
        <v>77.953000000000003</v>
      </c>
      <c r="AC2642" s="22">
        <v>10.901</v>
      </c>
    </row>
    <row r="2643" spans="1:29" ht="11.5">
      <c r="A2643" s="15">
        <v>2626</v>
      </c>
      <c r="B2643" s="13" t="s">
        <v>1059</v>
      </c>
      <c r="C2643" s="14" t="s">
        <v>1243</v>
      </c>
      <c r="D2643" s="12"/>
      <c r="E2643" s="12">
        <v>32</v>
      </c>
      <c r="F2643" s="13" t="s">
        <v>1110</v>
      </c>
      <c r="G2643" s="12">
        <v>931</v>
      </c>
      <c r="H2643" s="12">
        <v>1950</v>
      </c>
      <c r="I2643" s="11">
        <v>1009.182</v>
      </c>
      <c r="J2643" s="11">
        <v>877.43200000000002</v>
      </c>
      <c r="K2643" s="11">
        <v>800.66899999999998</v>
      </c>
      <c r="L2643" s="11">
        <v>785.93799999999999</v>
      </c>
      <c r="M2643" s="11">
        <v>778.18200000000002</v>
      </c>
      <c r="N2643" s="11">
        <v>726.43899999999996</v>
      </c>
      <c r="O2643" s="11">
        <v>653.05100000000004</v>
      </c>
      <c r="P2643" s="11">
        <v>619.82500000000005</v>
      </c>
      <c r="Q2643" s="11">
        <v>575.923</v>
      </c>
      <c r="R2643" s="11">
        <v>509.76499999999999</v>
      </c>
      <c r="S2643" s="11">
        <v>417.887</v>
      </c>
      <c r="T2643" s="11">
        <v>334.23399999999998</v>
      </c>
      <c r="U2643" s="11">
        <v>251.90100000000001</v>
      </c>
      <c r="V2643" s="11">
        <v>164.88</v>
      </c>
      <c r="W2643" s="11">
        <v>96.058000000000007</v>
      </c>
      <c r="X2643" s="11">
        <v>49.466000000000001</v>
      </c>
      <c r="Y2643" s="11">
        <v>22.42</v>
      </c>
      <c r="Z2643" s="11">
        <v>7.4569999999999999</v>
      </c>
      <c r="AA2643" s="11">
        <v>1.76</v>
      </c>
      <c r="AB2643" s="11">
        <v>0.26500000000000001</v>
      </c>
      <c r="AC2643" s="11">
        <v>2.7E-2</v>
      </c>
    </row>
    <row r="2644" spans="1:29" ht="11.5">
      <c r="A2644" s="15">
        <v>2627</v>
      </c>
      <c r="B2644" s="13" t="s">
        <v>1059</v>
      </c>
      <c r="C2644" s="14" t="s">
        <v>1243</v>
      </c>
      <c r="D2644" s="12"/>
      <c r="E2644" s="12">
        <v>32</v>
      </c>
      <c r="F2644" s="13" t="s">
        <v>1110</v>
      </c>
      <c r="G2644" s="12">
        <v>931</v>
      </c>
      <c r="H2644" s="12">
        <v>1955</v>
      </c>
      <c r="I2644" s="11">
        <v>1086.7629999999999</v>
      </c>
      <c r="J2644" s="11">
        <v>1003.114</v>
      </c>
      <c r="K2644" s="11">
        <v>886.59799999999996</v>
      </c>
      <c r="L2644" s="11">
        <v>817.62400000000002</v>
      </c>
      <c r="M2644" s="11">
        <v>802.01700000000005</v>
      </c>
      <c r="N2644" s="11">
        <v>786.09500000000003</v>
      </c>
      <c r="O2644" s="11">
        <v>727.6</v>
      </c>
      <c r="P2644" s="11">
        <v>648.71299999999997</v>
      </c>
      <c r="Q2644" s="11">
        <v>608.93200000000002</v>
      </c>
      <c r="R2644" s="11">
        <v>556.84799999999996</v>
      </c>
      <c r="S2644" s="11">
        <v>482.02199999999999</v>
      </c>
      <c r="T2644" s="11">
        <v>383.48</v>
      </c>
      <c r="U2644" s="11">
        <v>294.17899999999997</v>
      </c>
      <c r="V2644" s="11">
        <v>209.24299999999999</v>
      </c>
      <c r="W2644" s="11">
        <v>126.408</v>
      </c>
      <c r="X2644" s="11">
        <v>64.447000000000003</v>
      </c>
      <c r="Y2644" s="11">
        <v>26.387</v>
      </c>
      <c r="Z2644" s="11">
        <v>8.9600000000000009</v>
      </c>
      <c r="AA2644" s="11">
        <v>2.129</v>
      </c>
      <c r="AB2644" s="11">
        <v>0.34799999999999998</v>
      </c>
      <c r="AC2644" s="11">
        <v>3.7999999999999999E-2</v>
      </c>
    </row>
    <row r="2645" spans="1:29" ht="11.5">
      <c r="A2645" s="15">
        <v>2628</v>
      </c>
      <c r="B2645" s="13" t="s">
        <v>1059</v>
      </c>
      <c r="C2645" s="14" t="s">
        <v>1243</v>
      </c>
      <c r="D2645" s="12"/>
      <c r="E2645" s="12">
        <v>32</v>
      </c>
      <c r="F2645" s="13" t="s">
        <v>1110</v>
      </c>
      <c r="G2645" s="12">
        <v>931</v>
      </c>
      <c r="H2645" s="12">
        <v>1960</v>
      </c>
      <c r="I2645" s="11">
        <v>1140.402</v>
      </c>
      <c r="J2645" s="11">
        <v>1076.845</v>
      </c>
      <c r="K2645" s="11">
        <v>1006.157</v>
      </c>
      <c r="L2645" s="11">
        <v>892.44600000000003</v>
      </c>
      <c r="M2645" s="11">
        <v>822.86199999999997</v>
      </c>
      <c r="N2645" s="11">
        <v>803.52499999999998</v>
      </c>
      <c r="O2645" s="11">
        <v>782.95399999999995</v>
      </c>
      <c r="P2645" s="11">
        <v>720.5</v>
      </c>
      <c r="Q2645" s="11">
        <v>637.09900000000005</v>
      </c>
      <c r="R2645" s="11">
        <v>589.53</v>
      </c>
      <c r="S2645" s="11">
        <v>527.93899999999996</v>
      </c>
      <c r="T2645" s="11">
        <v>444.12900000000002</v>
      </c>
      <c r="U2645" s="11">
        <v>339.85599999999999</v>
      </c>
      <c r="V2645" s="11">
        <v>247.04</v>
      </c>
      <c r="W2645" s="11">
        <v>163.11600000000001</v>
      </c>
      <c r="X2645" s="11">
        <v>86.975999999999999</v>
      </c>
      <c r="Y2645" s="11">
        <v>35.536999999999999</v>
      </c>
      <c r="Z2645" s="11">
        <v>10.95</v>
      </c>
      <c r="AA2645" s="11">
        <v>2.665</v>
      </c>
      <c r="AB2645" s="11">
        <v>0.438</v>
      </c>
      <c r="AC2645" s="11">
        <v>5.1999999999999998E-2</v>
      </c>
    </row>
    <row r="2646" spans="1:29" ht="11.5">
      <c r="A2646" s="15">
        <v>2629</v>
      </c>
      <c r="B2646" s="13" t="s">
        <v>1059</v>
      </c>
      <c r="C2646" s="14" t="s">
        <v>1243</v>
      </c>
      <c r="D2646" s="12"/>
      <c r="E2646" s="12">
        <v>32</v>
      </c>
      <c r="F2646" s="13" t="s">
        <v>1110</v>
      </c>
      <c r="G2646" s="12">
        <v>931</v>
      </c>
      <c r="H2646" s="12">
        <v>1965</v>
      </c>
      <c r="I2646" s="11">
        <v>1185.6500000000001</v>
      </c>
      <c r="J2646" s="11">
        <v>1131.751</v>
      </c>
      <c r="K2646" s="11">
        <v>1079.1289999999999</v>
      </c>
      <c r="L2646" s="11">
        <v>1010.588</v>
      </c>
      <c r="M2646" s="11">
        <v>896.07799999999997</v>
      </c>
      <c r="N2646" s="11">
        <v>823.47</v>
      </c>
      <c r="O2646" s="11">
        <v>799.67700000000002</v>
      </c>
      <c r="P2646" s="11">
        <v>774.81899999999996</v>
      </c>
      <c r="Q2646" s="11">
        <v>707.95100000000002</v>
      </c>
      <c r="R2646" s="11">
        <v>618.59299999999996</v>
      </c>
      <c r="S2646" s="11">
        <v>560.80499999999995</v>
      </c>
      <c r="T2646" s="11">
        <v>487.46499999999997</v>
      </c>
      <c r="U2646" s="11">
        <v>393.15600000000001</v>
      </c>
      <c r="V2646" s="11">
        <v>283.35899999999998</v>
      </c>
      <c r="W2646" s="11">
        <v>189.82400000000001</v>
      </c>
      <c r="X2646" s="11">
        <v>111.904</v>
      </c>
      <c r="Y2646" s="11">
        <v>46.813000000000002</v>
      </c>
      <c r="Z2646" s="11">
        <v>12.843</v>
      </c>
      <c r="AA2646" s="11">
        <v>2.5910000000000002</v>
      </c>
      <c r="AB2646" s="11">
        <v>0.4</v>
      </c>
      <c r="AC2646" s="11">
        <v>4.5999999999999999E-2</v>
      </c>
    </row>
    <row r="2647" spans="1:29" ht="11.5">
      <c r="A2647" s="15">
        <v>2630</v>
      </c>
      <c r="B2647" s="13" t="s">
        <v>1059</v>
      </c>
      <c r="C2647" s="14" t="s">
        <v>1243</v>
      </c>
      <c r="D2647" s="12"/>
      <c r="E2647" s="12">
        <v>32</v>
      </c>
      <c r="F2647" s="13" t="s">
        <v>1110</v>
      </c>
      <c r="G2647" s="12">
        <v>931</v>
      </c>
      <c r="H2647" s="12">
        <v>1970</v>
      </c>
      <c r="I2647" s="11">
        <v>1255.057</v>
      </c>
      <c r="J2647" s="11">
        <v>1177.6210000000001</v>
      </c>
      <c r="K2647" s="11">
        <v>1134.54</v>
      </c>
      <c r="L2647" s="11">
        <v>1083.8879999999999</v>
      </c>
      <c r="M2647" s="11">
        <v>1014.144</v>
      </c>
      <c r="N2647" s="11">
        <v>896.73199999999997</v>
      </c>
      <c r="O2647" s="11">
        <v>819.90300000000002</v>
      </c>
      <c r="P2647" s="11">
        <v>790.947</v>
      </c>
      <c r="Q2647" s="11">
        <v>759.84400000000005</v>
      </c>
      <c r="R2647" s="11">
        <v>686.06</v>
      </c>
      <c r="S2647" s="11">
        <v>588.25599999999997</v>
      </c>
      <c r="T2647" s="11">
        <v>517.53099999999995</v>
      </c>
      <c r="U2647" s="11">
        <v>431.20400000000001</v>
      </c>
      <c r="V2647" s="11">
        <v>328.53399999999999</v>
      </c>
      <c r="W2647" s="11">
        <v>220.04599999999999</v>
      </c>
      <c r="X2647" s="11">
        <v>131.97800000000001</v>
      </c>
      <c r="Y2647" s="11">
        <v>60.741999999999997</v>
      </c>
      <c r="Z2647" s="11">
        <v>17.062999999999999</v>
      </c>
      <c r="AA2647" s="11">
        <v>3.0419999999999998</v>
      </c>
      <c r="AB2647" s="11">
        <v>0.38700000000000001</v>
      </c>
      <c r="AC2647" s="11">
        <v>4.1000000000000002E-2</v>
      </c>
    </row>
    <row r="2648" spans="1:29" ht="11.5">
      <c r="A2648" s="15">
        <v>2631</v>
      </c>
      <c r="B2648" s="13" t="s">
        <v>1059</v>
      </c>
      <c r="C2648" s="14" t="s">
        <v>1243</v>
      </c>
      <c r="D2648" s="12"/>
      <c r="E2648" s="12">
        <v>32</v>
      </c>
      <c r="F2648" s="13" t="s">
        <v>1110</v>
      </c>
      <c r="G2648" s="12">
        <v>931</v>
      </c>
      <c r="H2648" s="12">
        <v>1975</v>
      </c>
      <c r="I2648" s="11">
        <v>1421.067</v>
      </c>
      <c r="J2648" s="11">
        <v>1244.377</v>
      </c>
      <c r="K2648" s="11">
        <v>1173.579</v>
      </c>
      <c r="L2648" s="11">
        <v>1129.3579999999999</v>
      </c>
      <c r="M2648" s="11">
        <v>1084.954</v>
      </c>
      <c r="N2648" s="11">
        <v>1011.783</v>
      </c>
      <c r="O2648" s="11">
        <v>887.56399999999996</v>
      </c>
      <c r="P2648" s="11">
        <v>808.20399999999995</v>
      </c>
      <c r="Q2648" s="11">
        <v>774.13499999999999</v>
      </c>
      <c r="R2648" s="11">
        <v>735.24699999999996</v>
      </c>
      <c r="S2648" s="11">
        <v>652.10699999999997</v>
      </c>
      <c r="T2648" s="11">
        <v>544.125</v>
      </c>
      <c r="U2648" s="11">
        <v>460.04</v>
      </c>
      <c r="V2648" s="11">
        <v>362.88099999999997</v>
      </c>
      <c r="W2648" s="11">
        <v>256.36599999999999</v>
      </c>
      <c r="X2648" s="11">
        <v>153.58699999999999</v>
      </c>
      <c r="Y2648" s="11">
        <v>72.478999999999999</v>
      </c>
      <c r="Z2648" s="11">
        <v>22.613</v>
      </c>
      <c r="AA2648" s="11">
        <v>4.1710000000000003</v>
      </c>
      <c r="AB2648" s="11">
        <v>0.47399999999999998</v>
      </c>
      <c r="AC2648" s="11">
        <v>4.1000000000000002E-2</v>
      </c>
    </row>
    <row r="2649" spans="1:29" ht="11.5">
      <c r="A2649" s="15">
        <v>2632</v>
      </c>
      <c r="B2649" s="13" t="s">
        <v>1059</v>
      </c>
      <c r="C2649" s="14" t="s">
        <v>1243</v>
      </c>
      <c r="D2649" s="12"/>
      <c r="E2649" s="12">
        <v>32</v>
      </c>
      <c r="F2649" s="13" t="s">
        <v>1110</v>
      </c>
      <c r="G2649" s="12">
        <v>931</v>
      </c>
      <c r="H2649" s="12">
        <v>1980</v>
      </c>
      <c r="I2649" s="11">
        <v>1664.346</v>
      </c>
      <c r="J2649" s="11">
        <v>1399.9169999999999</v>
      </c>
      <c r="K2649" s="11">
        <v>1231.8779999999999</v>
      </c>
      <c r="L2649" s="11">
        <v>1166.6869999999999</v>
      </c>
      <c r="M2649" s="11">
        <v>1096.847</v>
      </c>
      <c r="N2649" s="11">
        <v>1046.797</v>
      </c>
      <c r="O2649" s="11">
        <v>975.43</v>
      </c>
      <c r="P2649" s="11">
        <v>852.56799999999998</v>
      </c>
      <c r="Q2649" s="11">
        <v>772.63300000000004</v>
      </c>
      <c r="R2649" s="11">
        <v>748.00199999999995</v>
      </c>
      <c r="S2649" s="11">
        <v>699.60699999999997</v>
      </c>
      <c r="T2649" s="11">
        <v>605.26099999999997</v>
      </c>
      <c r="U2649" s="11">
        <v>486.517</v>
      </c>
      <c r="V2649" s="11">
        <v>390.2</v>
      </c>
      <c r="W2649" s="11">
        <v>284.78699999999998</v>
      </c>
      <c r="X2649" s="11">
        <v>179.58799999999999</v>
      </c>
      <c r="Y2649" s="11">
        <v>85.254000000000005</v>
      </c>
      <c r="Z2649" s="11">
        <v>27.527999999999999</v>
      </c>
      <c r="AA2649" s="11">
        <v>5.6950000000000003</v>
      </c>
      <c r="AB2649" s="11">
        <v>0.67400000000000004</v>
      </c>
      <c r="AC2649" s="11">
        <v>5.1999999999999998E-2</v>
      </c>
    </row>
    <row r="2650" spans="1:29" ht="11.5">
      <c r="A2650" s="15">
        <v>2633</v>
      </c>
      <c r="B2650" s="13" t="s">
        <v>1059</v>
      </c>
      <c r="C2650" s="14" t="s">
        <v>1243</v>
      </c>
      <c r="D2650" s="12"/>
      <c r="E2650" s="12">
        <v>32</v>
      </c>
      <c r="F2650" s="13" t="s">
        <v>1110</v>
      </c>
      <c r="G2650" s="12">
        <v>931</v>
      </c>
      <c r="H2650" s="12">
        <v>1985</v>
      </c>
      <c r="I2650" s="11">
        <v>1672.421</v>
      </c>
      <c r="J2650" s="11">
        <v>1657.9280000000001</v>
      </c>
      <c r="K2650" s="11">
        <v>1398.356</v>
      </c>
      <c r="L2650" s="11">
        <v>1230.182</v>
      </c>
      <c r="M2650" s="11">
        <v>1161.925</v>
      </c>
      <c r="N2650" s="11">
        <v>1090.211</v>
      </c>
      <c r="O2650" s="11">
        <v>1038.6769999999999</v>
      </c>
      <c r="P2650" s="11">
        <v>963.76400000000001</v>
      </c>
      <c r="Q2650" s="11">
        <v>836.97699999999998</v>
      </c>
      <c r="R2650" s="11">
        <v>750.05</v>
      </c>
      <c r="S2650" s="11">
        <v>714.04300000000001</v>
      </c>
      <c r="T2650" s="11">
        <v>652.12699999999995</v>
      </c>
      <c r="U2650" s="11">
        <v>544.82500000000005</v>
      </c>
      <c r="V2650" s="11">
        <v>416.66800000000001</v>
      </c>
      <c r="W2650" s="11">
        <v>309.41899999999998</v>
      </c>
      <c r="X2650" s="11">
        <v>201.501</v>
      </c>
      <c r="Y2650" s="11">
        <v>102.078</v>
      </c>
      <c r="Z2650" s="11">
        <v>34.222000000000001</v>
      </c>
      <c r="AA2650" s="11">
        <v>7.5350000000000001</v>
      </c>
      <c r="AB2650" s="11">
        <v>1.026</v>
      </c>
      <c r="AC2650" s="11">
        <v>8.2000000000000003E-2</v>
      </c>
    </row>
    <row r="2651" spans="1:29" ht="11.5">
      <c r="A2651" s="15">
        <v>2634</v>
      </c>
      <c r="B2651" s="13" t="s">
        <v>1059</v>
      </c>
      <c r="C2651" s="14" t="s">
        <v>1243</v>
      </c>
      <c r="D2651" s="12"/>
      <c r="E2651" s="12">
        <v>32</v>
      </c>
      <c r="F2651" s="13" t="s">
        <v>1110</v>
      </c>
      <c r="G2651" s="12">
        <v>931</v>
      </c>
      <c r="H2651" s="12">
        <v>1990</v>
      </c>
      <c r="I2651" s="11">
        <v>1755.067</v>
      </c>
      <c r="J2651" s="11">
        <v>1665.72</v>
      </c>
      <c r="K2651" s="11">
        <v>1654.2339999999999</v>
      </c>
      <c r="L2651" s="11">
        <v>1393.6379999999999</v>
      </c>
      <c r="M2651" s="11">
        <v>1223.26</v>
      </c>
      <c r="N2651" s="11">
        <v>1154.3040000000001</v>
      </c>
      <c r="O2651" s="11">
        <v>1082.5650000000001</v>
      </c>
      <c r="P2651" s="11">
        <v>1029.127</v>
      </c>
      <c r="Q2651" s="11">
        <v>948.06</v>
      </c>
      <c r="R2651" s="11">
        <v>813.88800000000003</v>
      </c>
      <c r="S2651" s="11">
        <v>717.36900000000003</v>
      </c>
      <c r="T2651" s="11">
        <v>666.73</v>
      </c>
      <c r="U2651" s="11">
        <v>588.48299999999995</v>
      </c>
      <c r="V2651" s="11">
        <v>468.35500000000002</v>
      </c>
      <c r="W2651" s="11">
        <v>332.16500000000002</v>
      </c>
      <c r="X2651" s="11">
        <v>220.209</v>
      </c>
      <c r="Y2651" s="11">
        <v>116.679</v>
      </c>
      <c r="Z2651" s="11">
        <v>43.216000000000001</v>
      </c>
      <c r="AA2651" s="11">
        <v>10.199</v>
      </c>
      <c r="AB2651" s="11">
        <v>1.522</v>
      </c>
      <c r="AC2651" s="11">
        <v>0.14299999999999999</v>
      </c>
    </row>
    <row r="2652" spans="1:29" ht="11.5">
      <c r="A2652" s="15">
        <v>2635</v>
      </c>
      <c r="B2652" s="13" t="s">
        <v>1059</v>
      </c>
      <c r="C2652" s="14" t="s">
        <v>1243</v>
      </c>
      <c r="D2652" s="12"/>
      <c r="E2652" s="12">
        <v>32</v>
      </c>
      <c r="F2652" s="13" t="s">
        <v>1110</v>
      </c>
      <c r="G2652" s="12">
        <v>931</v>
      </c>
      <c r="H2652" s="12">
        <v>1995</v>
      </c>
      <c r="I2652" s="11">
        <v>1819.7339999999999</v>
      </c>
      <c r="J2652" s="11">
        <v>1748.287</v>
      </c>
      <c r="K2652" s="11">
        <v>1661.319</v>
      </c>
      <c r="L2652" s="11">
        <v>1641.4280000000001</v>
      </c>
      <c r="M2652" s="11">
        <v>1372.4369999999999</v>
      </c>
      <c r="N2652" s="11">
        <v>1199.123</v>
      </c>
      <c r="O2652" s="11">
        <v>1132.778</v>
      </c>
      <c r="P2652" s="11">
        <v>1061.3530000000001</v>
      </c>
      <c r="Q2652" s="11">
        <v>1005.492</v>
      </c>
      <c r="R2652" s="11">
        <v>918.58199999999999</v>
      </c>
      <c r="S2652" s="11">
        <v>780.07500000000005</v>
      </c>
      <c r="T2652" s="11">
        <v>672.54499999999996</v>
      </c>
      <c r="U2652" s="11">
        <v>604.673</v>
      </c>
      <c r="V2652" s="11">
        <v>509.19900000000001</v>
      </c>
      <c r="W2652" s="11">
        <v>376.87</v>
      </c>
      <c r="X2652" s="11">
        <v>239.405</v>
      </c>
      <c r="Y2652" s="11">
        <v>133.053</v>
      </c>
      <c r="Z2652" s="11">
        <v>53.140999999999998</v>
      </c>
      <c r="AA2652" s="11">
        <v>13.129</v>
      </c>
      <c r="AB2652" s="11">
        <v>1.8</v>
      </c>
      <c r="AC2652" s="11">
        <v>0.14499999999999999</v>
      </c>
    </row>
    <row r="2653" spans="1:29" ht="11.5">
      <c r="A2653" s="15">
        <v>2636</v>
      </c>
      <c r="B2653" s="13" t="s">
        <v>1059</v>
      </c>
      <c r="C2653" s="14" t="s">
        <v>1243</v>
      </c>
      <c r="D2653" s="12"/>
      <c r="E2653" s="12">
        <v>32</v>
      </c>
      <c r="F2653" s="13" t="s">
        <v>1110</v>
      </c>
      <c r="G2653" s="12">
        <v>931</v>
      </c>
      <c r="H2653" s="12">
        <v>2000</v>
      </c>
      <c r="I2653" s="11">
        <v>1784.6790000000001</v>
      </c>
      <c r="J2653" s="11">
        <v>1805.7070000000001</v>
      </c>
      <c r="K2653" s="11">
        <v>1732.684</v>
      </c>
      <c r="L2653" s="11">
        <v>1633.7909999999999</v>
      </c>
      <c r="M2653" s="11">
        <v>1605.0139999999999</v>
      </c>
      <c r="N2653" s="11">
        <v>1338.9349999999999</v>
      </c>
      <c r="O2653" s="11">
        <v>1178.8340000000001</v>
      </c>
      <c r="P2653" s="11">
        <v>1115.057</v>
      </c>
      <c r="Q2653" s="11">
        <v>1041.079</v>
      </c>
      <c r="R2653" s="11">
        <v>979.57500000000005</v>
      </c>
      <c r="S2653" s="11">
        <v>883.76800000000003</v>
      </c>
      <c r="T2653" s="11">
        <v>734.63900000000001</v>
      </c>
      <c r="U2653" s="11">
        <v>613.47799999999995</v>
      </c>
      <c r="V2653" s="11">
        <v>527.06299999999999</v>
      </c>
      <c r="W2653" s="11">
        <v>414.14299999999997</v>
      </c>
      <c r="X2653" s="11">
        <v>276.12099999999998</v>
      </c>
      <c r="Y2653" s="11">
        <v>148.02099999999999</v>
      </c>
      <c r="Z2653" s="11">
        <v>62.603999999999999</v>
      </c>
      <c r="AA2653" s="11">
        <v>16.896999999999998</v>
      </c>
      <c r="AB2653" s="11">
        <v>2.456</v>
      </c>
      <c r="AC2653" s="11">
        <v>0.18</v>
      </c>
    </row>
    <row r="2654" spans="1:29" ht="11.5">
      <c r="A2654" s="15">
        <v>2637</v>
      </c>
      <c r="B2654" s="13" t="s">
        <v>1059</v>
      </c>
      <c r="C2654" s="14" t="s">
        <v>1243</v>
      </c>
      <c r="D2654" s="12"/>
      <c r="E2654" s="12">
        <v>32</v>
      </c>
      <c r="F2654" s="13" t="s">
        <v>1110</v>
      </c>
      <c r="G2654" s="12">
        <v>931</v>
      </c>
      <c r="H2654" s="12">
        <v>2005</v>
      </c>
      <c r="I2654" s="11">
        <v>1811.375</v>
      </c>
      <c r="J2654" s="11">
        <v>1779.644</v>
      </c>
      <c r="K2654" s="11">
        <v>1802.547</v>
      </c>
      <c r="L2654" s="11">
        <v>1710.634</v>
      </c>
      <c r="M2654" s="11">
        <v>1603.933</v>
      </c>
      <c r="N2654" s="11">
        <v>1574.838</v>
      </c>
      <c r="O2654" s="11">
        <v>1325.0450000000001</v>
      </c>
      <c r="P2654" s="11">
        <v>1165.1849999999999</v>
      </c>
      <c r="Q2654" s="11">
        <v>1098.461</v>
      </c>
      <c r="R2654" s="11">
        <v>1018.646</v>
      </c>
      <c r="S2654" s="11">
        <v>946.83399999999995</v>
      </c>
      <c r="T2654" s="11">
        <v>836.42200000000003</v>
      </c>
      <c r="U2654" s="11">
        <v>673.96799999999996</v>
      </c>
      <c r="V2654" s="11">
        <v>538.53099999999995</v>
      </c>
      <c r="W2654" s="11">
        <v>432.95</v>
      </c>
      <c r="X2654" s="11">
        <v>307.82799999999997</v>
      </c>
      <c r="Y2654" s="11">
        <v>174.26499999999999</v>
      </c>
      <c r="Z2654" s="11">
        <v>71.858000000000004</v>
      </c>
      <c r="AA2654" s="11">
        <v>20.798999999999999</v>
      </c>
      <c r="AB2654" s="11">
        <v>3.3439999999999999</v>
      </c>
      <c r="AC2654" s="11">
        <v>0.25800000000000001</v>
      </c>
    </row>
    <row r="2655" spans="1:29" ht="11.5">
      <c r="A2655" s="15">
        <v>2638</v>
      </c>
      <c r="B2655" s="13" t="s">
        <v>1059</v>
      </c>
      <c r="C2655" s="14" t="s">
        <v>1243</v>
      </c>
      <c r="D2655" s="12"/>
      <c r="E2655" s="12">
        <v>32</v>
      </c>
      <c r="F2655" s="13" t="s">
        <v>1110</v>
      </c>
      <c r="G2655" s="12">
        <v>931</v>
      </c>
      <c r="H2655" s="12">
        <v>2010</v>
      </c>
      <c r="I2655" s="11">
        <v>1836.1869999999999</v>
      </c>
      <c r="J2655" s="11">
        <v>1805.9</v>
      </c>
      <c r="K2655" s="11">
        <v>1776.7329999999999</v>
      </c>
      <c r="L2655" s="11">
        <v>1796.8689999999999</v>
      </c>
      <c r="M2655" s="11">
        <v>1680.8530000000001</v>
      </c>
      <c r="N2655" s="11">
        <v>1573.057</v>
      </c>
      <c r="O2655" s="11">
        <v>1546.1179999999999</v>
      </c>
      <c r="P2655" s="11">
        <v>1311.913</v>
      </c>
      <c r="Q2655" s="11">
        <v>1150.492</v>
      </c>
      <c r="R2655" s="11">
        <v>1077.806</v>
      </c>
      <c r="S2655" s="11">
        <v>987.93200000000002</v>
      </c>
      <c r="T2655" s="11">
        <v>899.82399999999996</v>
      </c>
      <c r="U2655" s="11">
        <v>771.38400000000001</v>
      </c>
      <c r="V2655" s="11">
        <v>595.60199999999998</v>
      </c>
      <c r="W2655" s="11">
        <v>446.61799999999999</v>
      </c>
      <c r="X2655" s="11">
        <v>326.41699999999997</v>
      </c>
      <c r="Y2655" s="11">
        <v>198.25899999999999</v>
      </c>
      <c r="Z2655" s="11">
        <v>87.168000000000006</v>
      </c>
      <c r="AA2655" s="11">
        <v>24.9</v>
      </c>
      <c r="AB2655" s="11">
        <v>4.3449999999999998</v>
      </c>
      <c r="AC2655" s="11">
        <v>0.374</v>
      </c>
    </row>
    <row r="2656" spans="1:29" ht="11.5">
      <c r="A2656" s="15">
        <v>2639</v>
      </c>
      <c r="B2656" s="13" t="s">
        <v>1059</v>
      </c>
      <c r="C2656" s="14" t="s">
        <v>1243</v>
      </c>
      <c r="D2656" s="12"/>
      <c r="E2656" s="12">
        <v>32</v>
      </c>
      <c r="F2656" s="13" t="s">
        <v>1110</v>
      </c>
      <c r="G2656" s="12">
        <v>931</v>
      </c>
      <c r="H2656" s="12">
        <v>2015</v>
      </c>
      <c r="I2656" s="11">
        <v>1891.8340000000001</v>
      </c>
      <c r="J2656" s="11">
        <v>1833.1010000000001</v>
      </c>
      <c r="K2656" s="11">
        <v>1803.86</v>
      </c>
      <c r="L2656" s="11">
        <v>1772.8679999999999</v>
      </c>
      <c r="M2656" s="11">
        <v>1787.2819999999999</v>
      </c>
      <c r="N2656" s="11">
        <v>1670.2080000000001</v>
      </c>
      <c r="O2656" s="11">
        <v>1562.5160000000001</v>
      </c>
      <c r="P2656" s="11">
        <v>1533.6780000000001</v>
      </c>
      <c r="Q2656" s="11">
        <v>1297.799</v>
      </c>
      <c r="R2656" s="11">
        <v>1131.5920000000001</v>
      </c>
      <c r="S2656" s="11">
        <v>1048.597</v>
      </c>
      <c r="T2656" s="11">
        <v>942.41700000000003</v>
      </c>
      <c r="U2656" s="11">
        <v>833.86900000000003</v>
      </c>
      <c r="V2656" s="11">
        <v>685.95899999999995</v>
      </c>
      <c r="W2656" s="11">
        <v>498.43099999999998</v>
      </c>
      <c r="X2656" s="11">
        <v>341.298</v>
      </c>
      <c r="Y2656" s="11">
        <v>214.327</v>
      </c>
      <c r="Z2656" s="11">
        <v>102.05800000000001</v>
      </c>
      <c r="AA2656" s="11">
        <v>31.454999999999998</v>
      </c>
      <c r="AB2656" s="11">
        <v>5.4829999999999997</v>
      </c>
      <c r="AC2656" s="11">
        <v>0.51800000000000002</v>
      </c>
    </row>
    <row r="2657" spans="1:29" ht="11.5">
      <c r="A2657" s="15">
        <v>2640</v>
      </c>
      <c r="B2657" s="13" t="s">
        <v>1059</v>
      </c>
      <c r="C2657" s="14" t="s">
        <v>1243</v>
      </c>
      <c r="D2657" s="12"/>
      <c r="E2657" s="12">
        <v>32</v>
      </c>
      <c r="F2657" s="13" t="s">
        <v>1110</v>
      </c>
      <c r="G2657" s="12">
        <v>931</v>
      </c>
      <c r="H2657" s="12">
        <v>2020</v>
      </c>
      <c r="I2657" s="11">
        <v>1903.4259999999999</v>
      </c>
      <c r="J2657" s="11">
        <v>1889.1289999999999</v>
      </c>
      <c r="K2657" s="11">
        <v>1831.221</v>
      </c>
      <c r="L2657" s="11">
        <v>1799.76</v>
      </c>
      <c r="M2657" s="11">
        <v>1762.7380000000001</v>
      </c>
      <c r="N2657" s="11">
        <v>1775.21</v>
      </c>
      <c r="O2657" s="11">
        <v>1658.7439999999999</v>
      </c>
      <c r="P2657" s="11">
        <v>1550.297</v>
      </c>
      <c r="Q2657" s="11">
        <v>1518.1559999999999</v>
      </c>
      <c r="R2657" s="11">
        <v>1278.269</v>
      </c>
      <c r="S2657" s="11">
        <v>1103.4690000000001</v>
      </c>
      <c r="T2657" s="11">
        <v>1003.393</v>
      </c>
      <c r="U2657" s="11">
        <v>877.06500000000005</v>
      </c>
      <c r="V2657" s="11">
        <v>745.75099999999998</v>
      </c>
      <c r="W2657" s="11">
        <v>578.87599999999998</v>
      </c>
      <c r="X2657" s="11">
        <v>385.738</v>
      </c>
      <c r="Y2657" s="11">
        <v>228.22800000000001</v>
      </c>
      <c r="Z2657" s="11">
        <v>113.405</v>
      </c>
      <c r="AA2657" s="11">
        <v>38.29</v>
      </c>
      <c r="AB2657" s="11">
        <v>7.2859999999999996</v>
      </c>
      <c r="AC2657" s="11">
        <v>0.69499999999999995</v>
      </c>
    </row>
    <row r="2658" spans="1:29" ht="11.5">
      <c r="A2658" s="15">
        <v>2641</v>
      </c>
      <c r="B2658" s="13" t="s">
        <v>1059</v>
      </c>
      <c r="C2658" s="14" t="s">
        <v>1244</v>
      </c>
      <c r="D2658" s="12"/>
      <c r="E2658" s="12">
        <v>68</v>
      </c>
      <c r="F2658" s="13" t="s">
        <v>1110</v>
      </c>
      <c r="G2658" s="12">
        <v>931</v>
      </c>
      <c r="H2658" s="12">
        <v>1950</v>
      </c>
      <c r="I2658" s="11">
        <v>252.12200000000001</v>
      </c>
      <c r="J2658" s="11">
        <v>198.59299999999999</v>
      </c>
      <c r="K2658" s="11">
        <v>165.78800000000001</v>
      </c>
      <c r="L2658" s="11">
        <v>148.994</v>
      </c>
      <c r="M2658" s="11">
        <v>133.44200000000001</v>
      </c>
      <c r="N2658" s="11">
        <v>107.553</v>
      </c>
      <c r="O2658" s="11">
        <v>88.813999999999993</v>
      </c>
      <c r="P2658" s="11">
        <v>79.962999999999994</v>
      </c>
      <c r="Q2658" s="11">
        <v>67.308999999999997</v>
      </c>
      <c r="R2658" s="11">
        <v>56.094000000000001</v>
      </c>
      <c r="S2658" s="11">
        <v>48.207999999999998</v>
      </c>
      <c r="T2658" s="11">
        <v>45.316000000000003</v>
      </c>
      <c r="U2658" s="11">
        <v>41.072000000000003</v>
      </c>
      <c r="V2658" s="11">
        <v>33.073999999999998</v>
      </c>
      <c r="W2658" s="11">
        <v>23.556000000000001</v>
      </c>
      <c r="X2658" s="11">
        <v>14.884</v>
      </c>
      <c r="Y2658" s="11">
        <v>9.0229999999999997</v>
      </c>
      <c r="Z2658" s="11">
        <v>4.1619999999999999</v>
      </c>
      <c r="AA2658" s="11">
        <v>1.3939999999999999</v>
      </c>
      <c r="AB2658" s="11">
        <v>0.34100000000000003</v>
      </c>
      <c r="AC2658" s="11">
        <v>0.04</v>
      </c>
    </row>
    <row r="2659" spans="1:29" ht="11.5">
      <c r="A2659" s="15">
        <v>2642</v>
      </c>
      <c r="B2659" s="13" t="s">
        <v>1059</v>
      </c>
      <c r="C2659" s="14" t="s">
        <v>1244</v>
      </c>
      <c r="D2659" s="12"/>
      <c r="E2659" s="12">
        <v>68</v>
      </c>
      <c r="F2659" s="13" t="s">
        <v>1110</v>
      </c>
      <c r="G2659" s="12">
        <v>931</v>
      </c>
      <c r="H2659" s="12">
        <v>1955</v>
      </c>
      <c r="I2659" s="11">
        <v>273.86500000000001</v>
      </c>
      <c r="J2659" s="11">
        <v>222.53100000000001</v>
      </c>
      <c r="K2659" s="11">
        <v>192.59399999999999</v>
      </c>
      <c r="L2659" s="11">
        <v>160.46700000000001</v>
      </c>
      <c r="M2659" s="11">
        <v>141.28299999999999</v>
      </c>
      <c r="N2659" s="11">
        <v>125.221</v>
      </c>
      <c r="O2659" s="11">
        <v>100.89700000000001</v>
      </c>
      <c r="P2659" s="11">
        <v>83.266999999999996</v>
      </c>
      <c r="Q2659" s="11">
        <v>74.581999999999994</v>
      </c>
      <c r="R2659" s="11">
        <v>62.09</v>
      </c>
      <c r="S2659" s="11">
        <v>50.933</v>
      </c>
      <c r="T2659" s="11">
        <v>42.81</v>
      </c>
      <c r="U2659" s="11">
        <v>38.613</v>
      </c>
      <c r="V2659" s="11">
        <v>32.481000000000002</v>
      </c>
      <c r="W2659" s="11">
        <v>22.945</v>
      </c>
      <c r="X2659" s="11">
        <v>13.006</v>
      </c>
      <c r="Y2659" s="11">
        <v>5.7930000000000001</v>
      </c>
      <c r="Z2659" s="11">
        <v>2.0499999999999998</v>
      </c>
      <c r="AA2659" s="11">
        <v>0.498</v>
      </c>
      <c r="AB2659" s="11">
        <v>8.3000000000000004E-2</v>
      </c>
      <c r="AC2659" s="11">
        <v>1.0999999999999999E-2</v>
      </c>
    </row>
    <row r="2660" spans="1:29" ht="11.5">
      <c r="A2660" s="15">
        <v>2643</v>
      </c>
      <c r="B2660" s="13" t="s">
        <v>1059</v>
      </c>
      <c r="C2660" s="14" t="s">
        <v>1244</v>
      </c>
      <c r="D2660" s="12"/>
      <c r="E2660" s="12">
        <v>68</v>
      </c>
      <c r="F2660" s="13" t="s">
        <v>1110</v>
      </c>
      <c r="G2660" s="12">
        <v>931</v>
      </c>
      <c r="H2660" s="12">
        <v>1960</v>
      </c>
      <c r="I2660" s="11">
        <v>299.54700000000003</v>
      </c>
      <c r="J2660" s="11">
        <v>244.80799999999999</v>
      </c>
      <c r="K2660" s="11">
        <v>217.09800000000001</v>
      </c>
      <c r="L2660" s="11">
        <v>187.678</v>
      </c>
      <c r="M2660" s="11">
        <v>153.40199999999999</v>
      </c>
      <c r="N2660" s="11">
        <v>133.74600000000001</v>
      </c>
      <c r="O2660" s="11">
        <v>118.65300000000001</v>
      </c>
      <c r="P2660" s="11">
        <v>95.475999999999999</v>
      </c>
      <c r="Q2660" s="11">
        <v>78.305000000000007</v>
      </c>
      <c r="R2660" s="11">
        <v>69.424000000000007</v>
      </c>
      <c r="S2660" s="11">
        <v>56.917000000000002</v>
      </c>
      <c r="T2660" s="11">
        <v>45.69</v>
      </c>
      <c r="U2660" s="11">
        <v>36.941000000000003</v>
      </c>
      <c r="V2660" s="11">
        <v>31.033000000000001</v>
      </c>
      <c r="W2660" s="11">
        <v>23.047000000000001</v>
      </c>
      <c r="X2660" s="11">
        <v>13.156000000000001</v>
      </c>
      <c r="Y2660" s="11">
        <v>5.4589999999999996</v>
      </c>
      <c r="Z2660" s="11">
        <v>1.429</v>
      </c>
      <c r="AA2660" s="11">
        <v>0.27600000000000002</v>
      </c>
      <c r="AB2660" s="11">
        <v>3.4000000000000002E-2</v>
      </c>
      <c r="AC2660" s="11">
        <v>3.0000000000000001E-3</v>
      </c>
    </row>
    <row r="2661" spans="1:29" ht="11.5">
      <c r="A2661" s="15">
        <v>2644</v>
      </c>
      <c r="B2661" s="13" t="s">
        <v>1059</v>
      </c>
      <c r="C2661" s="14" t="s">
        <v>1244</v>
      </c>
      <c r="D2661" s="12"/>
      <c r="E2661" s="12">
        <v>68</v>
      </c>
      <c r="F2661" s="13" t="s">
        <v>1110</v>
      </c>
      <c r="G2661" s="12">
        <v>931</v>
      </c>
      <c r="H2661" s="12">
        <v>1965</v>
      </c>
      <c r="I2661" s="11">
        <v>331.69499999999999</v>
      </c>
      <c r="J2661" s="11">
        <v>269.43799999999999</v>
      </c>
      <c r="K2661" s="11">
        <v>238.495</v>
      </c>
      <c r="L2661" s="11">
        <v>211.58</v>
      </c>
      <c r="M2661" s="11">
        <v>179.73699999999999</v>
      </c>
      <c r="N2661" s="11">
        <v>145.42400000000001</v>
      </c>
      <c r="O2661" s="11">
        <v>126.86499999999999</v>
      </c>
      <c r="P2661" s="11">
        <v>112.521</v>
      </c>
      <c r="Q2661" s="11">
        <v>89.975999999999999</v>
      </c>
      <c r="R2661" s="11">
        <v>73.025000000000006</v>
      </c>
      <c r="S2661" s="11">
        <v>63.832999999999998</v>
      </c>
      <c r="T2661" s="11">
        <v>51.276000000000003</v>
      </c>
      <c r="U2661" s="11">
        <v>39.695</v>
      </c>
      <c r="V2661" s="11">
        <v>30.091000000000001</v>
      </c>
      <c r="W2661" s="11">
        <v>22.484000000000002</v>
      </c>
      <c r="X2661" s="11">
        <v>13.648</v>
      </c>
      <c r="Y2661" s="11">
        <v>5.7569999999999997</v>
      </c>
      <c r="Z2661" s="11">
        <v>1.466</v>
      </c>
      <c r="AA2661" s="11">
        <v>0.217</v>
      </c>
      <c r="AB2661" s="11">
        <v>2.1000000000000001E-2</v>
      </c>
      <c r="AC2661" s="11">
        <v>2E-3</v>
      </c>
    </row>
    <row r="2662" spans="1:29" ht="11.5">
      <c r="A2662" s="15">
        <v>2645</v>
      </c>
      <c r="B2662" s="13" t="s">
        <v>1059</v>
      </c>
      <c r="C2662" s="14" t="s">
        <v>1244</v>
      </c>
      <c r="D2662" s="12"/>
      <c r="E2662" s="12">
        <v>68</v>
      </c>
      <c r="F2662" s="13" t="s">
        <v>1110</v>
      </c>
      <c r="G2662" s="12">
        <v>931</v>
      </c>
      <c r="H2662" s="12">
        <v>1970</v>
      </c>
      <c r="I2662" s="11">
        <v>367.202</v>
      </c>
      <c r="J2662" s="11">
        <v>301.05599999999998</v>
      </c>
      <c r="K2662" s="11">
        <v>263.28399999999999</v>
      </c>
      <c r="L2662" s="11">
        <v>232.566</v>
      </c>
      <c r="M2662" s="11">
        <v>203.066</v>
      </c>
      <c r="N2662" s="11">
        <v>170.94499999999999</v>
      </c>
      <c r="O2662" s="11">
        <v>138.24299999999999</v>
      </c>
      <c r="P2662" s="11">
        <v>120.542</v>
      </c>
      <c r="Q2662" s="11">
        <v>106.392</v>
      </c>
      <c r="R2662" s="11">
        <v>84.230999999999995</v>
      </c>
      <c r="S2662" s="11">
        <v>67.415000000000006</v>
      </c>
      <c r="T2662" s="11">
        <v>57.845999999999997</v>
      </c>
      <c r="U2662" s="11">
        <v>44.945</v>
      </c>
      <c r="V2662" s="11">
        <v>32.826999999999998</v>
      </c>
      <c r="W2662" s="11">
        <v>22.381</v>
      </c>
      <c r="X2662" s="11">
        <v>13.846</v>
      </c>
      <c r="Y2662" s="11">
        <v>6.3259999999999996</v>
      </c>
      <c r="Z2662" s="11">
        <v>1.69</v>
      </c>
      <c r="AA2662" s="11">
        <v>0.253</v>
      </c>
      <c r="AB2662" s="11">
        <v>2.1000000000000001E-2</v>
      </c>
      <c r="AC2662" s="11">
        <v>1E-3</v>
      </c>
    </row>
    <row r="2663" spans="1:29" ht="11.5">
      <c r="A2663" s="15">
        <v>2646</v>
      </c>
      <c r="B2663" s="13" t="s">
        <v>1059</v>
      </c>
      <c r="C2663" s="14" t="s">
        <v>1244</v>
      </c>
      <c r="D2663" s="12"/>
      <c r="E2663" s="12">
        <v>68</v>
      </c>
      <c r="F2663" s="13" t="s">
        <v>1110</v>
      </c>
      <c r="G2663" s="12">
        <v>931</v>
      </c>
      <c r="H2663" s="12">
        <v>1975</v>
      </c>
      <c r="I2663" s="11">
        <v>409.08100000000002</v>
      </c>
      <c r="J2663" s="11">
        <v>336.92700000000002</v>
      </c>
      <c r="K2663" s="11">
        <v>294.17099999999999</v>
      </c>
      <c r="L2663" s="11">
        <v>257.15899999999999</v>
      </c>
      <c r="M2663" s="11">
        <v>223.53</v>
      </c>
      <c r="N2663" s="11">
        <v>193.50899999999999</v>
      </c>
      <c r="O2663" s="11">
        <v>162.899</v>
      </c>
      <c r="P2663" s="11">
        <v>131.57499999999999</v>
      </c>
      <c r="Q2663" s="11">
        <v>114.194</v>
      </c>
      <c r="R2663" s="11">
        <v>99.941999999999993</v>
      </c>
      <c r="S2663" s="11">
        <v>78.105000000000004</v>
      </c>
      <c r="T2663" s="11">
        <v>61.457999999999998</v>
      </c>
      <c r="U2663" s="11">
        <v>51.16</v>
      </c>
      <c r="V2663" s="11">
        <v>37.691000000000003</v>
      </c>
      <c r="W2663" s="11">
        <v>25.038</v>
      </c>
      <c r="X2663" s="11">
        <v>14.359</v>
      </c>
      <c r="Y2663" s="11">
        <v>6.8140000000000001</v>
      </c>
      <c r="Z2663" s="11">
        <v>2.028</v>
      </c>
      <c r="AA2663" s="11">
        <v>0.33100000000000002</v>
      </c>
      <c r="AB2663" s="11">
        <v>2.9000000000000001E-2</v>
      </c>
      <c r="AC2663" s="11">
        <v>1E-3</v>
      </c>
    </row>
    <row r="2664" spans="1:29" ht="11.5">
      <c r="A2664" s="15">
        <v>2647</v>
      </c>
      <c r="B2664" s="13" t="s">
        <v>1059</v>
      </c>
      <c r="C2664" s="14" t="s">
        <v>1244</v>
      </c>
      <c r="D2664" s="12"/>
      <c r="E2664" s="12">
        <v>68</v>
      </c>
      <c r="F2664" s="13" t="s">
        <v>1110</v>
      </c>
      <c r="G2664" s="12">
        <v>931</v>
      </c>
      <c r="H2664" s="12">
        <v>1980</v>
      </c>
      <c r="I2664" s="11">
        <v>449.48599999999999</v>
      </c>
      <c r="J2664" s="11">
        <v>377.65100000000001</v>
      </c>
      <c r="K2664" s="11">
        <v>329.62400000000002</v>
      </c>
      <c r="L2664" s="11">
        <v>287.24</v>
      </c>
      <c r="M2664" s="11">
        <v>247.03700000000001</v>
      </c>
      <c r="N2664" s="11">
        <v>212.75</v>
      </c>
      <c r="O2664" s="11">
        <v>184.34100000000001</v>
      </c>
      <c r="P2664" s="11">
        <v>155.13</v>
      </c>
      <c r="Q2664" s="11">
        <v>124.717</v>
      </c>
      <c r="R2664" s="11">
        <v>107.39100000000001</v>
      </c>
      <c r="S2664" s="11">
        <v>92.974999999999994</v>
      </c>
      <c r="T2664" s="11">
        <v>71.656000000000006</v>
      </c>
      <c r="U2664" s="11">
        <v>55.012</v>
      </c>
      <c r="V2664" s="11">
        <v>43.649000000000001</v>
      </c>
      <c r="W2664" s="11">
        <v>29.539000000000001</v>
      </c>
      <c r="X2664" s="11">
        <v>16.77</v>
      </c>
      <c r="Y2664" s="11">
        <v>7.5629999999999997</v>
      </c>
      <c r="Z2664" s="11">
        <v>2.3879999999999999</v>
      </c>
      <c r="AA2664" s="11">
        <v>0.44600000000000001</v>
      </c>
      <c r="AB2664" s="11">
        <v>4.2999999999999997E-2</v>
      </c>
      <c r="AC2664" s="11">
        <v>2E-3</v>
      </c>
    </row>
    <row r="2665" spans="1:29" ht="11.5">
      <c r="A2665" s="15">
        <v>2648</v>
      </c>
      <c r="B2665" s="13" t="s">
        <v>1059</v>
      </c>
      <c r="C2665" s="14" t="s">
        <v>1244</v>
      </c>
      <c r="D2665" s="12"/>
      <c r="E2665" s="12">
        <v>68</v>
      </c>
      <c r="F2665" s="13" t="s">
        <v>1110</v>
      </c>
      <c r="G2665" s="12">
        <v>931</v>
      </c>
      <c r="H2665" s="12">
        <v>1985</v>
      </c>
      <c r="I2665" s="11">
        <v>481.803</v>
      </c>
      <c r="J2665" s="11">
        <v>418.69400000000002</v>
      </c>
      <c r="K2665" s="11">
        <v>368.28199999999998</v>
      </c>
      <c r="L2665" s="11">
        <v>319.036</v>
      </c>
      <c r="M2665" s="11">
        <v>272.41000000000003</v>
      </c>
      <c r="N2665" s="11">
        <v>231.93199999999999</v>
      </c>
      <c r="O2665" s="11">
        <v>200.251</v>
      </c>
      <c r="P2665" s="11">
        <v>174.113</v>
      </c>
      <c r="Q2665" s="11">
        <v>146.12</v>
      </c>
      <c r="R2665" s="11">
        <v>116.601</v>
      </c>
      <c r="S2665" s="11">
        <v>99.899000000000001</v>
      </c>
      <c r="T2665" s="11">
        <v>86.369</v>
      </c>
      <c r="U2665" s="11">
        <v>65.995000000000005</v>
      </c>
      <c r="V2665" s="11">
        <v>49.237000000000002</v>
      </c>
      <c r="W2665" s="11">
        <v>36.241</v>
      </c>
      <c r="X2665" s="11">
        <v>21.23</v>
      </c>
      <c r="Y2665" s="11">
        <v>10.249000000000001</v>
      </c>
      <c r="Z2665" s="11">
        <v>2.8839999999999999</v>
      </c>
      <c r="AA2665" s="11">
        <v>0.58799999999999997</v>
      </c>
      <c r="AB2665" s="11">
        <v>6.7000000000000004E-2</v>
      </c>
      <c r="AC2665" s="11">
        <v>4.0000000000000001E-3</v>
      </c>
    </row>
    <row r="2666" spans="1:29" ht="11.5">
      <c r="A2666" s="15">
        <v>2649</v>
      </c>
      <c r="B2666" s="13" t="s">
        <v>1059</v>
      </c>
      <c r="C2666" s="14" t="s">
        <v>1244</v>
      </c>
      <c r="D2666" s="12"/>
      <c r="E2666" s="12">
        <v>68</v>
      </c>
      <c r="F2666" s="13" t="s">
        <v>1110</v>
      </c>
      <c r="G2666" s="12">
        <v>931</v>
      </c>
      <c r="H2666" s="12">
        <v>1990</v>
      </c>
      <c r="I2666" s="11">
        <v>525.30399999999997</v>
      </c>
      <c r="J2666" s="11">
        <v>454.346</v>
      </c>
      <c r="K2666" s="11">
        <v>409.44400000000002</v>
      </c>
      <c r="L2666" s="11">
        <v>358.161</v>
      </c>
      <c r="M2666" s="11">
        <v>305.59300000000002</v>
      </c>
      <c r="N2666" s="11">
        <v>258.97199999999998</v>
      </c>
      <c r="O2666" s="11">
        <v>220.73699999999999</v>
      </c>
      <c r="P2666" s="11">
        <v>190.78</v>
      </c>
      <c r="Q2666" s="11">
        <v>165.399</v>
      </c>
      <c r="R2666" s="11">
        <v>137.887</v>
      </c>
      <c r="S2666" s="11">
        <v>109.297</v>
      </c>
      <c r="T2666" s="11">
        <v>93.153000000000006</v>
      </c>
      <c r="U2666" s="11">
        <v>79.215999999999994</v>
      </c>
      <c r="V2666" s="11">
        <v>58.552</v>
      </c>
      <c r="W2666" s="11">
        <v>40.76</v>
      </c>
      <c r="X2666" s="11">
        <v>26.117999999999999</v>
      </c>
      <c r="Y2666" s="11">
        <v>12.856999999999999</v>
      </c>
      <c r="Z2666" s="11">
        <v>4.2290000000000001</v>
      </c>
      <c r="AA2666" s="11">
        <v>0.79100000000000004</v>
      </c>
      <c r="AB2666" s="11">
        <v>0.10100000000000001</v>
      </c>
      <c r="AC2666" s="11">
        <v>7.0000000000000001E-3</v>
      </c>
    </row>
    <row r="2667" spans="1:29" ht="11.5">
      <c r="A2667" s="15">
        <v>2650</v>
      </c>
      <c r="B2667" s="13" t="s">
        <v>1059</v>
      </c>
      <c r="C2667" s="14" t="s">
        <v>1244</v>
      </c>
      <c r="D2667" s="12"/>
      <c r="E2667" s="12">
        <v>68</v>
      </c>
      <c r="F2667" s="13" t="s">
        <v>1110</v>
      </c>
      <c r="G2667" s="12">
        <v>931</v>
      </c>
      <c r="H2667" s="12">
        <v>1995</v>
      </c>
      <c r="I2667" s="11">
        <v>559.70500000000004</v>
      </c>
      <c r="J2667" s="11">
        <v>500.90899999999999</v>
      </c>
      <c r="K2667" s="11">
        <v>446.26400000000001</v>
      </c>
      <c r="L2667" s="11">
        <v>400.77499999999998</v>
      </c>
      <c r="M2667" s="11">
        <v>345.93299999999999</v>
      </c>
      <c r="N2667" s="11">
        <v>293.24900000000002</v>
      </c>
      <c r="O2667" s="11">
        <v>248.61699999999999</v>
      </c>
      <c r="P2667" s="11">
        <v>211.94900000000001</v>
      </c>
      <c r="Q2667" s="11">
        <v>182.54900000000001</v>
      </c>
      <c r="R2667" s="11">
        <v>157.21700000000001</v>
      </c>
      <c r="S2667" s="11">
        <v>130.01400000000001</v>
      </c>
      <c r="T2667" s="11">
        <v>102.123</v>
      </c>
      <c r="U2667" s="11">
        <v>85.475999999999999</v>
      </c>
      <c r="V2667" s="11">
        <v>70.037000000000006</v>
      </c>
      <c r="W2667" s="11">
        <v>48.518000000000001</v>
      </c>
      <c r="X2667" s="11">
        <v>29.765999999999998</v>
      </c>
      <c r="Y2667" s="11">
        <v>15.814</v>
      </c>
      <c r="Z2667" s="11">
        <v>5.7009999999999996</v>
      </c>
      <c r="AA2667" s="11">
        <v>1.2709999999999999</v>
      </c>
      <c r="AB2667" s="11">
        <v>0.14899999999999999</v>
      </c>
      <c r="AC2667" s="11">
        <v>1.2E-2</v>
      </c>
    </row>
    <row r="2668" spans="1:29" ht="11.5">
      <c r="A2668" s="15">
        <v>2651</v>
      </c>
      <c r="B2668" s="13" t="s">
        <v>1059</v>
      </c>
      <c r="C2668" s="14" t="s">
        <v>1244</v>
      </c>
      <c r="D2668" s="12"/>
      <c r="E2668" s="12">
        <v>68</v>
      </c>
      <c r="F2668" s="13" t="s">
        <v>1110</v>
      </c>
      <c r="G2668" s="12">
        <v>931</v>
      </c>
      <c r="H2668" s="12">
        <v>2000</v>
      </c>
      <c r="I2668" s="11">
        <v>588.85500000000002</v>
      </c>
      <c r="J2668" s="11">
        <v>538.98099999999999</v>
      </c>
      <c r="K2668" s="11">
        <v>491.69600000000003</v>
      </c>
      <c r="L2668" s="11">
        <v>437.76400000000001</v>
      </c>
      <c r="M2668" s="11">
        <v>384.995</v>
      </c>
      <c r="N2668" s="11">
        <v>329.71</v>
      </c>
      <c r="O2668" s="11">
        <v>279.69400000000002</v>
      </c>
      <c r="P2668" s="11">
        <v>237.43700000000001</v>
      </c>
      <c r="Q2668" s="11">
        <v>202.00899999999999</v>
      </c>
      <c r="R2668" s="11">
        <v>173.09</v>
      </c>
      <c r="S2668" s="11">
        <v>148.363</v>
      </c>
      <c r="T2668" s="11">
        <v>122.414</v>
      </c>
      <c r="U2668" s="11">
        <v>95.372</v>
      </c>
      <c r="V2668" s="11">
        <v>77.731999999999999</v>
      </c>
      <c r="W2668" s="11">
        <v>60.073</v>
      </c>
      <c r="X2668" s="11">
        <v>37.201000000000001</v>
      </c>
      <c r="Y2668" s="11">
        <v>19.835999999999999</v>
      </c>
      <c r="Z2668" s="11">
        <v>7.4660000000000002</v>
      </c>
      <c r="AA2668" s="11">
        <v>1.851</v>
      </c>
      <c r="AB2668" s="11">
        <v>0.26200000000000001</v>
      </c>
      <c r="AC2668" s="11">
        <v>1.9E-2</v>
      </c>
    </row>
    <row r="2669" spans="1:29" ht="11.5">
      <c r="A2669" s="15">
        <v>2652</v>
      </c>
      <c r="B2669" s="13" t="s">
        <v>1059</v>
      </c>
      <c r="C2669" s="14" t="s">
        <v>1244</v>
      </c>
      <c r="D2669" s="12"/>
      <c r="E2669" s="12">
        <v>68</v>
      </c>
      <c r="F2669" s="13" t="s">
        <v>1110</v>
      </c>
      <c r="G2669" s="12">
        <v>931</v>
      </c>
      <c r="H2669" s="12">
        <v>2005</v>
      </c>
      <c r="I2669" s="11">
        <v>608.803</v>
      </c>
      <c r="J2669" s="11">
        <v>571.66800000000001</v>
      </c>
      <c r="K2669" s="11">
        <v>531.12900000000002</v>
      </c>
      <c r="L2669" s="11">
        <v>480.85700000000003</v>
      </c>
      <c r="M2669" s="11">
        <v>424.56299999999999</v>
      </c>
      <c r="N2669" s="11">
        <v>369.33499999999998</v>
      </c>
      <c r="O2669" s="11">
        <v>316.13</v>
      </c>
      <c r="P2669" s="11">
        <v>268.233</v>
      </c>
      <c r="Q2669" s="11">
        <v>227.172</v>
      </c>
      <c r="R2669" s="11">
        <v>192.298</v>
      </c>
      <c r="S2669" s="11">
        <v>163.92</v>
      </c>
      <c r="T2669" s="11">
        <v>139.97800000000001</v>
      </c>
      <c r="U2669" s="11">
        <v>114.23</v>
      </c>
      <c r="V2669" s="11">
        <v>86.869</v>
      </c>
      <c r="W2669" s="11">
        <v>67.203000000000003</v>
      </c>
      <c r="X2669" s="11">
        <v>46.691000000000003</v>
      </c>
      <c r="Y2669" s="11">
        <v>25.198</v>
      </c>
      <c r="Z2669" s="11">
        <v>10.073</v>
      </c>
      <c r="AA2669" s="11">
        <v>2.6970000000000001</v>
      </c>
      <c r="AB2669" s="11">
        <v>0.436</v>
      </c>
      <c r="AC2669" s="11">
        <v>0.04</v>
      </c>
    </row>
    <row r="2670" spans="1:29" ht="11.5">
      <c r="A2670" s="15">
        <v>2653</v>
      </c>
      <c r="B2670" s="13" t="s">
        <v>1059</v>
      </c>
      <c r="C2670" s="14" t="s">
        <v>1244</v>
      </c>
      <c r="D2670" s="12"/>
      <c r="E2670" s="12">
        <v>68</v>
      </c>
      <c r="F2670" s="13" t="s">
        <v>1110</v>
      </c>
      <c r="G2670" s="12">
        <v>931</v>
      </c>
      <c r="H2670" s="12">
        <v>2010</v>
      </c>
      <c r="I2670" s="11">
        <v>609.37599999999998</v>
      </c>
      <c r="J2670" s="11">
        <v>595.79700000000003</v>
      </c>
      <c r="K2670" s="11">
        <v>563.90800000000002</v>
      </c>
      <c r="L2670" s="11">
        <v>522.08900000000006</v>
      </c>
      <c r="M2670" s="11">
        <v>466.52499999999998</v>
      </c>
      <c r="N2670" s="11">
        <v>409.858</v>
      </c>
      <c r="O2670" s="11">
        <v>355.81599999999997</v>
      </c>
      <c r="P2670" s="11">
        <v>304.46600000000001</v>
      </c>
      <c r="Q2670" s="11">
        <v>257.73200000000003</v>
      </c>
      <c r="R2670" s="11">
        <v>217.285</v>
      </c>
      <c r="S2670" s="11">
        <v>182.87799999999999</v>
      </c>
      <c r="T2670" s="11">
        <v>155.12799999999999</v>
      </c>
      <c r="U2670" s="11">
        <v>130.881</v>
      </c>
      <c r="V2670" s="11">
        <v>104.417</v>
      </c>
      <c r="W2670" s="11">
        <v>75.849999999999994</v>
      </c>
      <c r="X2670" s="11">
        <v>52.941000000000003</v>
      </c>
      <c r="Y2670" s="11">
        <v>31.942</v>
      </c>
      <c r="Z2670" s="11">
        <v>14.064</v>
      </c>
      <c r="AA2670" s="11">
        <v>4.2649999999999997</v>
      </c>
      <c r="AB2670" s="11">
        <v>0.79600000000000004</v>
      </c>
      <c r="AC2670" s="11">
        <v>9.6000000000000002E-2</v>
      </c>
    </row>
    <row r="2671" spans="1:29" ht="11.5">
      <c r="A2671" s="15">
        <v>2654</v>
      </c>
      <c r="B2671" s="13" t="s">
        <v>1059</v>
      </c>
      <c r="C2671" s="14" t="s">
        <v>1244</v>
      </c>
      <c r="D2671" s="12"/>
      <c r="E2671" s="12">
        <v>68</v>
      </c>
      <c r="F2671" s="13" t="s">
        <v>1110</v>
      </c>
      <c r="G2671" s="12">
        <v>931</v>
      </c>
      <c r="H2671" s="12">
        <v>2015</v>
      </c>
      <c r="I2671" s="11">
        <v>611.85199999999998</v>
      </c>
      <c r="J2671" s="11">
        <v>598.86900000000003</v>
      </c>
      <c r="K2671" s="11">
        <v>588.41899999999998</v>
      </c>
      <c r="L2671" s="11">
        <v>555.01499999999999</v>
      </c>
      <c r="M2671" s="11">
        <v>507.80700000000002</v>
      </c>
      <c r="N2671" s="11">
        <v>451.31799999999998</v>
      </c>
      <c r="O2671" s="11">
        <v>396.55200000000002</v>
      </c>
      <c r="P2671" s="11">
        <v>344.23399999999998</v>
      </c>
      <c r="Q2671" s="11">
        <v>293.85199999999998</v>
      </c>
      <c r="R2671" s="11">
        <v>247.61799999999999</v>
      </c>
      <c r="S2671" s="11">
        <v>207.666</v>
      </c>
      <c r="T2671" s="11">
        <v>174.09399999999999</v>
      </c>
      <c r="U2671" s="11">
        <v>145.892</v>
      </c>
      <c r="V2671" s="11">
        <v>120.325</v>
      </c>
      <c r="W2671" s="11">
        <v>92.075999999999993</v>
      </c>
      <c r="X2671" s="11">
        <v>61.365000000000002</v>
      </c>
      <c r="Y2671" s="11">
        <v>38.46</v>
      </c>
      <c r="Z2671" s="11">
        <v>19.396000000000001</v>
      </c>
      <c r="AA2671" s="11">
        <v>6.867</v>
      </c>
      <c r="AB2671" s="11">
        <v>1.532</v>
      </c>
      <c r="AC2671" s="11">
        <v>0.23499999999999999</v>
      </c>
    </row>
    <row r="2672" spans="1:29" ht="11.5">
      <c r="A2672" s="15">
        <v>2655</v>
      </c>
      <c r="B2672" s="13" t="s">
        <v>1059</v>
      </c>
      <c r="C2672" s="14" t="s">
        <v>1244</v>
      </c>
      <c r="D2672" s="12"/>
      <c r="E2672" s="12">
        <v>68</v>
      </c>
      <c r="F2672" s="13" t="s">
        <v>1110</v>
      </c>
      <c r="G2672" s="12">
        <v>931</v>
      </c>
      <c r="H2672" s="12">
        <v>2020</v>
      </c>
      <c r="I2672" s="11">
        <v>605.96400000000006</v>
      </c>
      <c r="J2672" s="11">
        <v>602.32500000000005</v>
      </c>
      <c r="K2672" s="11">
        <v>592.77</v>
      </c>
      <c r="L2672" s="11">
        <v>579.61099999999999</v>
      </c>
      <c r="M2672" s="11">
        <v>541.10400000000004</v>
      </c>
      <c r="N2672" s="11">
        <v>492.99400000000003</v>
      </c>
      <c r="O2672" s="11">
        <v>438.428</v>
      </c>
      <c r="P2672" s="11">
        <v>385.05799999999999</v>
      </c>
      <c r="Q2672" s="11">
        <v>333.31299999999999</v>
      </c>
      <c r="R2672" s="11">
        <v>283.20999999999998</v>
      </c>
      <c r="S2672" s="11">
        <v>237.46899999999999</v>
      </c>
      <c r="T2672" s="11">
        <v>198.04599999999999</v>
      </c>
      <c r="U2672" s="11">
        <v>163.721</v>
      </c>
      <c r="V2672" s="11">
        <v>134.23599999999999</v>
      </c>
      <c r="W2672" s="11">
        <v>107.09099999999999</v>
      </c>
      <c r="X2672" s="11">
        <v>76.944999999999993</v>
      </c>
      <c r="Y2672" s="11">
        <v>47.16</v>
      </c>
      <c r="Z2672" s="11">
        <v>24.975000000000001</v>
      </c>
      <c r="AA2672" s="11">
        <v>10.304</v>
      </c>
      <c r="AB2672" s="11">
        <v>2.8239999999999998</v>
      </c>
      <c r="AC2672" s="11">
        <v>0.47099999999999997</v>
      </c>
    </row>
    <row r="2673" spans="1:29" ht="11.5">
      <c r="A2673" s="15">
        <v>2656</v>
      </c>
      <c r="B2673" s="13" t="s">
        <v>1059</v>
      </c>
      <c r="C2673" s="14" t="s">
        <v>1245</v>
      </c>
      <c r="D2673" s="12"/>
      <c r="E2673" s="12">
        <v>76</v>
      </c>
      <c r="F2673" s="13" t="s">
        <v>1110</v>
      </c>
      <c r="G2673" s="12">
        <v>931</v>
      </c>
      <c r="H2673" s="12">
        <v>1950</v>
      </c>
      <c r="I2673" s="11">
        <v>4532.7460000000001</v>
      </c>
      <c r="J2673" s="11">
        <v>3522.826</v>
      </c>
      <c r="K2673" s="11">
        <v>3230.4290000000001</v>
      </c>
      <c r="L2673" s="11">
        <v>2710.739</v>
      </c>
      <c r="M2673" s="11">
        <v>2514.5</v>
      </c>
      <c r="N2673" s="11">
        <v>2068.4960000000001</v>
      </c>
      <c r="O2673" s="11">
        <v>1718.231</v>
      </c>
      <c r="P2673" s="11">
        <v>1524.924</v>
      </c>
      <c r="Q2673" s="11">
        <v>1276.9349999999999</v>
      </c>
      <c r="R2673" s="11">
        <v>1009.527</v>
      </c>
      <c r="S2673" s="11">
        <v>856.45600000000002</v>
      </c>
      <c r="T2673" s="11">
        <v>633.28599999999994</v>
      </c>
      <c r="U2673" s="11">
        <v>461.18400000000003</v>
      </c>
      <c r="V2673" s="11">
        <v>329.779</v>
      </c>
      <c r="W2673" s="11">
        <v>206.46</v>
      </c>
      <c r="X2673" s="11">
        <v>116.098</v>
      </c>
      <c r="Y2673" s="11">
        <v>24.835000000000001</v>
      </c>
      <c r="Z2673" s="11">
        <v>17.759</v>
      </c>
      <c r="AA2673" s="11">
        <v>11.118</v>
      </c>
      <c r="AB2673" s="11">
        <v>6.2510000000000003</v>
      </c>
      <c r="AC2673" s="11">
        <v>3.4129999999999998</v>
      </c>
    </row>
    <row r="2674" spans="1:29" ht="11.5">
      <c r="A2674" s="15">
        <v>2657</v>
      </c>
      <c r="B2674" s="13" t="s">
        <v>1059</v>
      </c>
      <c r="C2674" s="14" t="s">
        <v>1245</v>
      </c>
      <c r="D2674" s="12"/>
      <c r="E2674" s="12">
        <v>76</v>
      </c>
      <c r="F2674" s="13" t="s">
        <v>1110</v>
      </c>
      <c r="G2674" s="12">
        <v>931</v>
      </c>
      <c r="H2674" s="12">
        <v>1955</v>
      </c>
      <c r="I2674" s="11">
        <v>5450.482</v>
      </c>
      <c r="J2674" s="11">
        <v>4303.875</v>
      </c>
      <c r="K2674" s="11">
        <v>3483.6469999999999</v>
      </c>
      <c r="L2674" s="11">
        <v>3204.7660000000001</v>
      </c>
      <c r="M2674" s="11">
        <v>2680.4479999999999</v>
      </c>
      <c r="N2674" s="11">
        <v>2472.473</v>
      </c>
      <c r="O2674" s="11">
        <v>2022.7619999999999</v>
      </c>
      <c r="P2674" s="11">
        <v>1669.433</v>
      </c>
      <c r="Q2674" s="11">
        <v>1469.826</v>
      </c>
      <c r="R2674" s="11">
        <v>1217.2850000000001</v>
      </c>
      <c r="S2674" s="11">
        <v>945.20899999999995</v>
      </c>
      <c r="T2674" s="11">
        <v>779.91499999999996</v>
      </c>
      <c r="U2674" s="11">
        <v>553.12900000000002</v>
      </c>
      <c r="V2674" s="11">
        <v>377.56599999999997</v>
      </c>
      <c r="W2674" s="11">
        <v>245.727</v>
      </c>
      <c r="X2674" s="11">
        <v>131.86799999999999</v>
      </c>
      <c r="Y2674" s="11">
        <v>58.444000000000003</v>
      </c>
      <c r="Z2674" s="11">
        <v>8.8030000000000008</v>
      </c>
      <c r="AA2674" s="11">
        <v>3.9830000000000001</v>
      </c>
      <c r="AB2674" s="11">
        <v>1.427</v>
      </c>
      <c r="AC2674" s="11">
        <v>0.72899999999999998</v>
      </c>
    </row>
    <row r="2675" spans="1:29" ht="11.5">
      <c r="A2675" s="15">
        <v>2658</v>
      </c>
      <c r="B2675" s="13" t="s">
        <v>1059</v>
      </c>
      <c r="C2675" s="14" t="s">
        <v>1245</v>
      </c>
      <c r="D2675" s="12"/>
      <c r="E2675" s="12">
        <v>76</v>
      </c>
      <c r="F2675" s="13" t="s">
        <v>1110</v>
      </c>
      <c r="G2675" s="12">
        <v>931</v>
      </c>
      <c r="H2675" s="12">
        <v>1960</v>
      </c>
      <c r="I2675" s="11">
        <v>6237.6149999999998</v>
      </c>
      <c r="J2675" s="11">
        <v>5194.0379999999996</v>
      </c>
      <c r="K2675" s="11">
        <v>4252.0129999999999</v>
      </c>
      <c r="L2675" s="11">
        <v>3448.0439999999999</v>
      </c>
      <c r="M2675" s="11">
        <v>3155.797</v>
      </c>
      <c r="N2675" s="11">
        <v>2622.7649999999999</v>
      </c>
      <c r="O2675" s="11">
        <v>2405.0500000000002</v>
      </c>
      <c r="P2675" s="11">
        <v>1956.7190000000001</v>
      </c>
      <c r="Q2675" s="11">
        <v>1602.905</v>
      </c>
      <c r="R2675" s="11">
        <v>1396.9949999999999</v>
      </c>
      <c r="S2675" s="11">
        <v>1136.1400000000001</v>
      </c>
      <c r="T2675" s="11">
        <v>858.78899999999999</v>
      </c>
      <c r="U2675" s="11">
        <v>682.16099999999994</v>
      </c>
      <c r="V2675" s="11">
        <v>454.60700000000003</v>
      </c>
      <c r="W2675" s="11">
        <v>282.41300000000001</v>
      </c>
      <c r="X2675" s="11">
        <v>158.19399999999999</v>
      </c>
      <c r="Y2675" s="11">
        <v>67.424999999999997</v>
      </c>
      <c r="Z2675" s="11">
        <v>21.428000000000001</v>
      </c>
      <c r="AA2675" s="11">
        <v>2.0550000000000002</v>
      </c>
      <c r="AB2675" s="11">
        <v>0.53800000000000003</v>
      </c>
      <c r="AC2675" s="11">
        <v>0.16500000000000001</v>
      </c>
    </row>
    <row r="2676" spans="1:29" ht="11.5">
      <c r="A2676" s="15">
        <v>2659</v>
      </c>
      <c r="B2676" s="13" t="s">
        <v>1059</v>
      </c>
      <c r="C2676" s="14" t="s">
        <v>1245</v>
      </c>
      <c r="D2676" s="12"/>
      <c r="E2676" s="12">
        <v>76</v>
      </c>
      <c r="F2676" s="13" t="s">
        <v>1110</v>
      </c>
      <c r="G2676" s="12">
        <v>931</v>
      </c>
      <c r="H2676" s="12">
        <v>1965</v>
      </c>
      <c r="I2676" s="11">
        <v>7090.27</v>
      </c>
      <c r="J2676" s="11">
        <v>5980.0010000000002</v>
      </c>
      <c r="K2676" s="11">
        <v>5139.2929999999997</v>
      </c>
      <c r="L2676" s="11">
        <v>4214.9780000000001</v>
      </c>
      <c r="M2676" s="11">
        <v>3401.5650000000001</v>
      </c>
      <c r="N2676" s="11">
        <v>3095.9630000000002</v>
      </c>
      <c r="O2676" s="11">
        <v>2561.5219999999999</v>
      </c>
      <c r="P2676" s="11">
        <v>2335.808</v>
      </c>
      <c r="Q2676" s="11">
        <v>1883.7529999999999</v>
      </c>
      <c r="R2676" s="11">
        <v>1528.0350000000001</v>
      </c>
      <c r="S2676" s="11">
        <v>1309.348</v>
      </c>
      <c r="T2676" s="11">
        <v>1038.0139999999999</v>
      </c>
      <c r="U2676" s="11">
        <v>757.13400000000001</v>
      </c>
      <c r="V2676" s="11">
        <v>565.85299999999995</v>
      </c>
      <c r="W2676" s="11">
        <v>343.51900000000001</v>
      </c>
      <c r="X2676" s="11">
        <v>184.54</v>
      </c>
      <c r="Y2676" s="11">
        <v>82.847999999999999</v>
      </c>
      <c r="Z2676" s="11">
        <v>25.524999999999999</v>
      </c>
      <c r="AA2676" s="11">
        <v>5.22</v>
      </c>
      <c r="AB2676" s="11">
        <v>0.29199999999999998</v>
      </c>
      <c r="AC2676" s="11">
        <v>5.8000000000000003E-2</v>
      </c>
    </row>
    <row r="2677" spans="1:29" ht="11.5">
      <c r="A2677" s="15">
        <v>2660</v>
      </c>
      <c r="B2677" s="13" t="s">
        <v>1059</v>
      </c>
      <c r="C2677" s="14" t="s">
        <v>1245</v>
      </c>
      <c r="D2677" s="12"/>
      <c r="E2677" s="12">
        <v>76</v>
      </c>
      <c r="F2677" s="13" t="s">
        <v>1110</v>
      </c>
      <c r="G2677" s="12">
        <v>931</v>
      </c>
      <c r="H2677" s="12">
        <v>1970</v>
      </c>
      <c r="I2677" s="11">
        <v>7432.3549999999996</v>
      </c>
      <c r="J2677" s="11">
        <v>6844.3090000000002</v>
      </c>
      <c r="K2677" s="11">
        <v>5926.48</v>
      </c>
      <c r="L2677" s="11">
        <v>5101.9309999999996</v>
      </c>
      <c r="M2677" s="11">
        <v>4165.4520000000002</v>
      </c>
      <c r="N2677" s="11">
        <v>3344.2139999999999</v>
      </c>
      <c r="O2677" s="11">
        <v>3032.683</v>
      </c>
      <c r="P2677" s="11">
        <v>2495.8969999999999</v>
      </c>
      <c r="Q2677" s="11">
        <v>2255.2220000000002</v>
      </c>
      <c r="R2677" s="11">
        <v>1802.45</v>
      </c>
      <c r="S2677" s="11">
        <v>1438.905</v>
      </c>
      <c r="T2677" s="11">
        <v>1201.693</v>
      </c>
      <c r="U2677" s="11">
        <v>920.80100000000004</v>
      </c>
      <c r="V2677" s="11">
        <v>633.82100000000003</v>
      </c>
      <c r="W2677" s="11">
        <v>432.04599999999999</v>
      </c>
      <c r="X2677" s="11">
        <v>228.065</v>
      </c>
      <c r="Y2677" s="11">
        <v>99.320999999999998</v>
      </c>
      <c r="Z2677" s="11">
        <v>32.49</v>
      </c>
      <c r="AA2677" s="11">
        <v>6.4950000000000001</v>
      </c>
      <c r="AB2677" s="11">
        <v>0.78600000000000003</v>
      </c>
      <c r="AC2677" s="11">
        <v>3.1E-2</v>
      </c>
    </row>
    <row r="2678" spans="1:29" ht="11.5">
      <c r="A2678" s="15">
        <v>2661</v>
      </c>
      <c r="B2678" s="13" t="s">
        <v>1059</v>
      </c>
      <c r="C2678" s="14" t="s">
        <v>1245</v>
      </c>
      <c r="D2678" s="12"/>
      <c r="E2678" s="12">
        <v>76</v>
      </c>
      <c r="F2678" s="13" t="s">
        <v>1110</v>
      </c>
      <c r="G2678" s="12">
        <v>931</v>
      </c>
      <c r="H2678" s="12">
        <v>1975</v>
      </c>
      <c r="I2678" s="11">
        <v>7702.38</v>
      </c>
      <c r="J2678" s="11">
        <v>7226.1809999999996</v>
      </c>
      <c r="K2678" s="11">
        <v>6795.6459999999997</v>
      </c>
      <c r="L2678" s="11">
        <v>5889.9740000000002</v>
      </c>
      <c r="M2678" s="11">
        <v>5047.9009999999998</v>
      </c>
      <c r="N2678" s="11">
        <v>4103.6360000000004</v>
      </c>
      <c r="O2678" s="11">
        <v>3283.2159999999999</v>
      </c>
      <c r="P2678" s="11">
        <v>2960.5329999999999</v>
      </c>
      <c r="Q2678" s="11">
        <v>2415.6790000000001</v>
      </c>
      <c r="R2678" s="11">
        <v>2161.902</v>
      </c>
      <c r="S2678" s="11">
        <v>1702.1990000000001</v>
      </c>
      <c r="T2678" s="11">
        <v>1326.194</v>
      </c>
      <c r="U2678" s="11">
        <v>1068.942</v>
      </c>
      <c r="V2678" s="11">
        <v>775.06700000000001</v>
      </c>
      <c r="W2678" s="11">
        <v>489.08100000000002</v>
      </c>
      <c r="X2678" s="11">
        <v>291.68400000000003</v>
      </c>
      <c r="Y2678" s="11">
        <v>125.619</v>
      </c>
      <c r="Z2678" s="11">
        <v>40.136000000000003</v>
      </c>
      <c r="AA2678" s="11">
        <v>8.6649999999999991</v>
      </c>
      <c r="AB2678" s="11">
        <v>1.038</v>
      </c>
      <c r="AC2678" s="11">
        <v>6.7000000000000004E-2</v>
      </c>
    </row>
    <row r="2679" spans="1:29" ht="11.5">
      <c r="A2679" s="15">
        <v>2662</v>
      </c>
      <c r="B2679" s="13" t="s">
        <v>1059</v>
      </c>
      <c r="C2679" s="14" t="s">
        <v>1245</v>
      </c>
      <c r="D2679" s="12"/>
      <c r="E2679" s="12">
        <v>76</v>
      </c>
      <c r="F2679" s="13" t="s">
        <v>1110</v>
      </c>
      <c r="G2679" s="12">
        <v>931</v>
      </c>
      <c r="H2679" s="12">
        <v>1980</v>
      </c>
      <c r="I2679" s="11">
        <v>8518.2939999999999</v>
      </c>
      <c r="J2679" s="11">
        <v>7538.473</v>
      </c>
      <c r="K2679" s="11">
        <v>7186.8710000000001</v>
      </c>
      <c r="L2679" s="11">
        <v>6755.62</v>
      </c>
      <c r="M2679" s="11">
        <v>5831.1319999999996</v>
      </c>
      <c r="N2679" s="11">
        <v>4979.8549999999996</v>
      </c>
      <c r="O2679" s="11">
        <v>4032.8069999999998</v>
      </c>
      <c r="P2679" s="11">
        <v>3209.8359999999998</v>
      </c>
      <c r="Q2679" s="11">
        <v>2873.82</v>
      </c>
      <c r="R2679" s="11">
        <v>2319.2930000000001</v>
      </c>
      <c r="S2679" s="11">
        <v>2045.9590000000001</v>
      </c>
      <c r="T2679" s="11">
        <v>1575.248</v>
      </c>
      <c r="U2679" s="11">
        <v>1183.164</v>
      </c>
      <c r="V2679" s="11">
        <v>904.98800000000006</v>
      </c>
      <c r="W2679" s="11">
        <v>604.49699999999996</v>
      </c>
      <c r="X2679" s="11">
        <v>335.197</v>
      </c>
      <c r="Y2679" s="11">
        <v>164.08699999999999</v>
      </c>
      <c r="Z2679" s="11">
        <v>52.45</v>
      </c>
      <c r="AA2679" s="11">
        <v>11.253</v>
      </c>
      <c r="AB2679" s="11">
        <v>1.4750000000000001</v>
      </c>
      <c r="AC2679" s="11">
        <v>9.6000000000000002E-2</v>
      </c>
    </row>
    <row r="2680" spans="1:29" ht="11.5">
      <c r="A2680" s="15">
        <v>2663</v>
      </c>
      <c r="B2680" s="13" t="s">
        <v>1059</v>
      </c>
      <c r="C2680" s="14" t="s">
        <v>1245</v>
      </c>
      <c r="D2680" s="12"/>
      <c r="E2680" s="12">
        <v>76</v>
      </c>
      <c r="F2680" s="13" t="s">
        <v>1110</v>
      </c>
      <c r="G2680" s="12">
        <v>931</v>
      </c>
      <c r="H2680" s="12">
        <v>1985</v>
      </c>
      <c r="I2680" s="11">
        <v>9256.5789999999997</v>
      </c>
      <c r="J2680" s="11">
        <v>8382.1720000000005</v>
      </c>
      <c r="K2680" s="11">
        <v>7503.8720000000003</v>
      </c>
      <c r="L2680" s="11">
        <v>7145.9059999999999</v>
      </c>
      <c r="M2680" s="11">
        <v>6686.442</v>
      </c>
      <c r="N2680" s="11">
        <v>5748.8549999999996</v>
      </c>
      <c r="O2680" s="11">
        <v>4893.5550000000003</v>
      </c>
      <c r="P2680" s="11">
        <v>3945.739</v>
      </c>
      <c r="Q2680" s="11">
        <v>3119.32</v>
      </c>
      <c r="R2680" s="11">
        <v>2761.3389999999999</v>
      </c>
      <c r="S2680" s="11">
        <v>2196.2310000000002</v>
      </c>
      <c r="T2680" s="11">
        <v>1898.0170000000001</v>
      </c>
      <c r="U2680" s="11">
        <v>1404.979</v>
      </c>
      <c r="V2680" s="11">
        <v>993.64599999999996</v>
      </c>
      <c r="W2680" s="11">
        <v>706.04300000000001</v>
      </c>
      <c r="X2680" s="11">
        <v>421.35899999999998</v>
      </c>
      <c r="Y2680" s="11">
        <v>192.80199999999999</v>
      </c>
      <c r="Z2680" s="11">
        <v>70.906000000000006</v>
      </c>
      <c r="AA2680" s="11">
        <v>15.481</v>
      </c>
      <c r="AB2680" s="11">
        <v>2.0430000000000001</v>
      </c>
      <c r="AC2680" s="11">
        <v>0.14699999999999999</v>
      </c>
    </row>
    <row r="2681" spans="1:29" ht="11.5">
      <c r="A2681" s="15">
        <v>2664</v>
      </c>
      <c r="B2681" s="13" t="s">
        <v>1059</v>
      </c>
      <c r="C2681" s="14" t="s">
        <v>1245</v>
      </c>
      <c r="D2681" s="12"/>
      <c r="E2681" s="12">
        <v>76</v>
      </c>
      <c r="F2681" s="13" t="s">
        <v>1110</v>
      </c>
      <c r="G2681" s="12">
        <v>931</v>
      </c>
      <c r="H2681" s="12">
        <v>1990</v>
      </c>
      <c r="I2681" s="11">
        <v>9044.3819999999996</v>
      </c>
      <c r="J2681" s="11">
        <v>9148.4619999999995</v>
      </c>
      <c r="K2681" s="11">
        <v>8348.7260000000006</v>
      </c>
      <c r="L2681" s="11">
        <v>7460.8760000000002</v>
      </c>
      <c r="M2681" s="11">
        <v>7066.5159999999996</v>
      </c>
      <c r="N2681" s="11">
        <v>6584.2049999999999</v>
      </c>
      <c r="O2681" s="11">
        <v>5642.6729999999998</v>
      </c>
      <c r="P2681" s="11">
        <v>4781.6379999999999</v>
      </c>
      <c r="Q2681" s="11">
        <v>3832.4569999999999</v>
      </c>
      <c r="R2681" s="11">
        <v>2999.5680000000002</v>
      </c>
      <c r="S2681" s="11">
        <v>2616.6999999999998</v>
      </c>
      <c r="T2681" s="11">
        <v>2036.6969999999999</v>
      </c>
      <c r="U2681" s="11">
        <v>1692.6310000000001</v>
      </c>
      <c r="V2681" s="11">
        <v>1180.6189999999999</v>
      </c>
      <c r="W2681" s="11">
        <v>780.71799999999996</v>
      </c>
      <c r="X2681" s="11">
        <v>500.82499999999999</v>
      </c>
      <c r="Y2681" s="11">
        <v>248.25200000000001</v>
      </c>
      <c r="Z2681" s="11">
        <v>86.46</v>
      </c>
      <c r="AA2681" s="11">
        <v>22.132000000000001</v>
      </c>
      <c r="AB2681" s="11">
        <v>3.0190000000000001</v>
      </c>
      <c r="AC2681" s="11">
        <v>0.221</v>
      </c>
    </row>
    <row r="2682" spans="1:29" ht="11.5">
      <c r="A2682" s="15">
        <v>2665</v>
      </c>
      <c r="B2682" s="13" t="s">
        <v>1059</v>
      </c>
      <c r="C2682" s="14" t="s">
        <v>1245</v>
      </c>
      <c r="D2682" s="12"/>
      <c r="E2682" s="12">
        <v>76</v>
      </c>
      <c r="F2682" s="13" t="s">
        <v>1110</v>
      </c>
      <c r="G2682" s="12">
        <v>931</v>
      </c>
      <c r="H2682" s="12">
        <v>1995</v>
      </c>
      <c r="I2682" s="11">
        <v>8858.69</v>
      </c>
      <c r="J2682" s="11">
        <v>8967.0519999999997</v>
      </c>
      <c r="K2682" s="11">
        <v>9118.0889999999999</v>
      </c>
      <c r="L2682" s="11">
        <v>8301.9740000000002</v>
      </c>
      <c r="M2682" s="11">
        <v>7375.5230000000001</v>
      </c>
      <c r="N2682" s="11">
        <v>6954.5110000000004</v>
      </c>
      <c r="O2682" s="11">
        <v>6459.5010000000002</v>
      </c>
      <c r="P2682" s="11">
        <v>5514.5280000000002</v>
      </c>
      <c r="Q2682" s="11">
        <v>4648.8029999999999</v>
      </c>
      <c r="R2682" s="11">
        <v>3693.9520000000002</v>
      </c>
      <c r="S2682" s="11">
        <v>2851.3589999999999</v>
      </c>
      <c r="T2682" s="11">
        <v>2436.252</v>
      </c>
      <c r="U2682" s="11">
        <v>1830.5429999999999</v>
      </c>
      <c r="V2682" s="11">
        <v>1443.9169999999999</v>
      </c>
      <c r="W2682" s="11">
        <v>943.72699999999998</v>
      </c>
      <c r="X2682" s="11">
        <v>563.202</v>
      </c>
      <c r="Y2682" s="11">
        <v>303.76900000000001</v>
      </c>
      <c r="Z2682" s="11">
        <v>116.377</v>
      </c>
      <c r="AA2682" s="11">
        <v>28.584</v>
      </c>
      <c r="AB2682" s="11">
        <v>4.6509999999999998</v>
      </c>
      <c r="AC2682" s="11">
        <v>0.35499999999999998</v>
      </c>
    </row>
    <row r="2683" spans="1:29" ht="11.5">
      <c r="A2683" s="15">
        <v>2666</v>
      </c>
      <c r="B2683" s="13" t="s">
        <v>1059</v>
      </c>
      <c r="C2683" s="14" t="s">
        <v>1245</v>
      </c>
      <c r="D2683" s="12"/>
      <c r="E2683" s="12">
        <v>76</v>
      </c>
      <c r="F2683" s="13" t="s">
        <v>1110</v>
      </c>
      <c r="G2683" s="12">
        <v>931</v>
      </c>
      <c r="H2683" s="12">
        <v>2000</v>
      </c>
      <c r="I2683" s="11">
        <v>8883.973</v>
      </c>
      <c r="J2683" s="11">
        <v>8800.0439999999999</v>
      </c>
      <c r="K2683" s="11">
        <v>8941.3189999999995</v>
      </c>
      <c r="L2683" s="11">
        <v>9069.3989999999994</v>
      </c>
      <c r="M2683" s="11">
        <v>8207.0810000000001</v>
      </c>
      <c r="N2683" s="11">
        <v>7262.53</v>
      </c>
      <c r="O2683" s="11">
        <v>6829.7479999999996</v>
      </c>
      <c r="P2683" s="11">
        <v>6322.7529999999997</v>
      </c>
      <c r="Q2683" s="11">
        <v>5370.5450000000001</v>
      </c>
      <c r="R2683" s="11">
        <v>4491.1180000000004</v>
      </c>
      <c r="S2683" s="11">
        <v>3526.616</v>
      </c>
      <c r="T2683" s="11">
        <v>2669.2710000000002</v>
      </c>
      <c r="U2683" s="11">
        <v>2209.3389999999999</v>
      </c>
      <c r="V2683" s="11">
        <v>1584.646</v>
      </c>
      <c r="W2683" s="11">
        <v>1171.6510000000001</v>
      </c>
      <c r="X2683" s="11">
        <v>692.93200000000002</v>
      </c>
      <c r="Y2683" s="11">
        <v>351.80900000000003</v>
      </c>
      <c r="Z2683" s="11">
        <v>148.94</v>
      </c>
      <c r="AA2683" s="11">
        <v>40.828000000000003</v>
      </c>
      <c r="AB2683" s="11">
        <v>6.4909999999999997</v>
      </c>
      <c r="AC2683" s="11">
        <v>0.60099999999999998</v>
      </c>
    </row>
    <row r="2684" spans="1:29" ht="11.5">
      <c r="A2684" s="15">
        <v>2667</v>
      </c>
      <c r="B2684" s="13" t="s">
        <v>1059</v>
      </c>
      <c r="C2684" s="14" t="s">
        <v>1245</v>
      </c>
      <c r="D2684" s="12"/>
      <c r="E2684" s="12">
        <v>76</v>
      </c>
      <c r="F2684" s="13" t="s">
        <v>1110</v>
      </c>
      <c r="G2684" s="12">
        <v>931</v>
      </c>
      <c r="H2684" s="12">
        <v>2005</v>
      </c>
      <c r="I2684" s="11">
        <v>8332.0110000000004</v>
      </c>
      <c r="J2684" s="11">
        <v>8833.6919999999991</v>
      </c>
      <c r="K2684" s="11">
        <v>8778.4840000000004</v>
      </c>
      <c r="L2684" s="11">
        <v>8896.3439999999991</v>
      </c>
      <c r="M2684" s="11">
        <v>8964.1020000000008</v>
      </c>
      <c r="N2684" s="11">
        <v>8084.9610000000002</v>
      </c>
      <c r="O2684" s="11">
        <v>7141.7529999999997</v>
      </c>
      <c r="P2684" s="11">
        <v>6698.4110000000001</v>
      </c>
      <c r="Q2684" s="11">
        <v>6172.0810000000001</v>
      </c>
      <c r="R2684" s="11">
        <v>5201.5889999999999</v>
      </c>
      <c r="S2684" s="11">
        <v>4298.3119999999999</v>
      </c>
      <c r="T2684" s="11">
        <v>3314.5610000000001</v>
      </c>
      <c r="U2684" s="11">
        <v>2446.5189999999998</v>
      </c>
      <c r="V2684" s="11">
        <v>1948.836</v>
      </c>
      <c r="W2684" s="11">
        <v>1312.1189999999999</v>
      </c>
      <c r="X2684" s="11">
        <v>879.58299999999997</v>
      </c>
      <c r="Y2684" s="11">
        <v>448.88099999999997</v>
      </c>
      <c r="Z2684" s="11">
        <v>182.322</v>
      </c>
      <c r="AA2684" s="11">
        <v>56.335000000000001</v>
      </c>
      <c r="AB2684" s="11">
        <v>10.23</v>
      </c>
      <c r="AC2684" s="11">
        <v>0.96599999999999997</v>
      </c>
    </row>
    <row r="2685" spans="1:29" ht="11.5">
      <c r="A2685" s="15">
        <v>2668</v>
      </c>
      <c r="B2685" s="13" t="s">
        <v>1059</v>
      </c>
      <c r="C2685" s="14" t="s">
        <v>1245</v>
      </c>
      <c r="D2685" s="12"/>
      <c r="E2685" s="12">
        <v>76</v>
      </c>
      <c r="F2685" s="13" t="s">
        <v>1110</v>
      </c>
      <c r="G2685" s="12">
        <v>931</v>
      </c>
      <c r="H2685" s="12">
        <v>2010</v>
      </c>
      <c r="I2685" s="11">
        <v>7654.1</v>
      </c>
      <c r="J2685" s="11">
        <v>8298.3510000000006</v>
      </c>
      <c r="K2685" s="11">
        <v>8814.9639999999999</v>
      </c>
      <c r="L2685" s="11">
        <v>8736.0840000000007</v>
      </c>
      <c r="M2685" s="11">
        <v>8793.3240000000005</v>
      </c>
      <c r="N2685" s="11">
        <v>8837.0810000000001</v>
      </c>
      <c r="O2685" s="11">
        <v>7966.6779999999999</v>
      </c>
      <c r="P2685" s="11">
        <v>7021.2730000000001</v>
      </c>
      <c r="Q2685" s="11">
        <v>6553.19</v>
      </c>
      <c r="R2685" s="11">
        <v>5995.0680000000002</v>
      </c>
      <c r="S2685" s="11">
        <v>4997.01</v>
      </c>
      <c r="T2685" s="11">
        <v>4057.864</v>
      </c>
      <c r="U2685" s="11">
        <v>3054.9969999999998</v>
      </c>
      <c r="V2685" s="11">
        <v>2176.1060000000002</v>
      </c>
      <c r="W2685" s="11">
        <v>1641.133</v>
      </c>
      <c r="X2685" s="11">
        <v>1014.046</v>
      </c>
      <c r="Y2685" s="11">
        <v>589.42700000000002</v>
      </c>
      <c r="Z2685" s="11">
        <v>242.94399999999999</v>
      </c>
      <c r="AA2685" s="11">
        <v>74.869</v>
      </c>
      <c r="AB2685" s="11">
        <v>15.981999999999999</v>
      </c>
      <c r="AC2685" s="11">
        <v>1.778</v>
      </c>
    </row>
    <row r="2686" spans="1:29" ht="11.5">
      <c r="A2686" s="15">
        <v>2669</v>
      </c>
      <c r="B2686" s="13" t="s">
        <v>1059</v>
      </c>
      <c r="C2686" s="14" t="s">
        <v>1245</v>
      </c>
      <c r="D2686" s="12"/>
      <c r="E2686" s="12">
        <v>76</v>
      </c>
      <c r="F2686" s="13" t="s">
        <v>1110</v>
      </c>
      <c r="G2686" s="12">
        <v>931</v>
      </c>
      <c r="H2686" s="12">
        <v>2015</v>
      </c>
      <c r="I2686" s="11">
        <v>7480.1009999999997</v>
      </c>
      <c r="J2686" s="11">
        <v>7634.2830000000004</v>
      </c>
      <c r="K2686" s="11">
        <v>8284.2090000000007</v>
      </c>
      <c r="L2686" s="11">
        <v>8775.9619999999995</v>
      </c>
      <c r="M2686" s="11">
        <v>8637.8150000000005</v>
      </c>
      <c r="N2686" s="11">
        <v>8675.5450000000001</v>
      </c>
      <c r="O2686" s="11">
        <v>8718.0519999999997</v>
      </c>
      <c r="P2686" s="11">
        <v>7843.8980000000001</v>
      </c>
      <c r="Q2686" s="11">
        <v>6883.9179999999997</v>
      </c>
      <c r="R2686" s="11">
        <v>6383.6180000000004</v>
      </c>
      <c r="S2686" s="11">
        <v>5780.3680000000004</v>
      </c>
      <c r="T2686" s="11">
        <v>4741.8559999999998</v>
      </c>
      <c r="U2686" s="11">
        <v>3768.616</v>
      </c>
      <c r="V2686" s="11">
        <v>2736.1320000000001</v>
      </c>
      <c r="W2686" s="11">
        <v>1849.0730000000001</v>
      </c>
      <c r="X2686" s="11">
        <v>1292.8420000000001</v>
      </c>
      <c r="Y2686" s="11">
        <v>701.67899999999997</v>
      </c>
      <c r="Z2686" s="11">
        <v>335.32299999999998</v>
      </c>
      <c r="AA2686" s="11">
        <v>107.303</v>
      </c>
      <c r="AB2686" s="11">
        <v>23.657</v>
      </c>
      <c r="AC2686" s="11">
        <v>3.266</v>
      </c>
    </row>
    <row r="2687" spans="1:29" ht="11.5">
      <c r="A2687" s="15">
        <v>2670</v>
      </c>
      <c r="B2687" s="13" t="s">
        <v>1059</v>
      </c>
      <c r="C2687" s="14" t="s">
        <v>1245</v>
      </c>
      <c r="D2687" s="12"/>
      <c r="E2687" s="12">
        <v>76</v>
      </c>
      <c r="F2687" s="13" t="s">
        <v>1110</v>
      </c>
      <c r="G2687" s="12">
        <v>931</v>
      </c>
      <c r="H2687" s="12">
        <v>2020</v>
      </c>
      <c r="I2687" s="11">
        <v>7404.6459999999997</v>
      </c>
      <c r="J2687" s="11">
        <v>7464.84</v>
      </c>
      <c r="K2687" s="11">
        <v>7623.3860000000004</v>
      </c>
      <c r="L2687" s="11">
        <v>8253.31</v>
      </c>
      <c r="M2687" s="11">
        <v>8685.5570000000007</v>
      </c>
      <c r="N2687" s="11">
        <v>8534.0040000000008</v>
      </c>
      <c r="O2687" s="11">
        <v>8571.6839999999993</v>
      </c>
      <c r="P2687" s="11">
        <v>8593.7219999999998</v>
      </c>
      <c r="Q2687" s="11">
        <v>7704.5280000000002</v>
      </c>
      <c r="R2687" s="11">
        <v>6721.6390000000001</v>
      </c>
      <c r="S2687" s="11">
        <v>6170.933</v>
      </c>
      <c r="T2687" s="11">
        <v>5508.4560000000001</v>
      </c>
      <c r="U2687" s="11">
        <v>4423.28</v>
      </c>
      <c r="V2687" s="11">
        <v>3394.482</v>
      </c>
      <c r="W2687" s="11">
        <v>2351.4639999999999</v>
      </c>
      <c r="X2687" s="11">
        <v>1480.9390000000001</v>
      </c>
      <c r="Y2687" s="11">
        <v>921.50800000000004</v>
      </c>
      <c r="Z2687" s="11">
        <v>423.00700000000001</v>
      </c>
      <c r="AA2687" s="11">
        <v>161.001</v>
      </c>
      <c r="AB2687" s="11">
        <v>37.722000000000001</v>
      </c>
      <c r="AC2687" s="11">
        <v>5.6749999999999998</v>
      </c>
    </row>
    <row r="2688" spans="1:29" ht="11.5">
      <c r="A2688" s="15">
        <v>2671</v>
      </c>
      <c r="B2688" s="13" t="s">
        <v>1059</v>
      </c>
      <c r="C2688" s="14" t="s">
        <v>1246</v>
      </c>
      <c r="D2688" s="12"/>
      <c r="E2688" s="12">
        <v>152</v>
      </c>
      <c r="F2688" s="13" t="s">
        <v>1110</v>
      </c>
      <c r="G2688" s="12">
        <v>931</v>
      </c>
      <c r="H2688" s="12">
        <v>1950</v>
      </c>
      <c r="I2688" s="11">
        <v>486.988</v>
      </c>
      <c r="J2688" s="11">
        <v>415.03500000000003</v>
      </c>
      <c r="K2688" s="11">
        <v>376.80500000000001</v>
      </c>
      <c r="L2688" s="11">
        <v>361.42399999999998</v>
      </c>
      <c r="M2688" s="11">
        <v>348.274</v>
      </c>
      <c r="N2688" s="11">
        <v>272.45999999999998</v>
      </c>
      <c r="O2688" s="11">
        <v>221.16</v>
      </c>
      <c r="P2688" s="11">
        <v>192.51</v>
      </c>
      <c r="Q2688" s="11">
        <v>161.89500000000001</v>
      </c>
      <c r="R2688" s="11">
        <v>132.351</v>
      </c>
      <c r="S2688" s="11">
        <v>109.824</v>
      </c>
      <c r="T2688" s="11">
        <v>87.307000000000002</v>
      </c>
      <c r="U2688" s="11">
        <v>64.138000000000005</v>
      </c>
      <c r="V2688" s="11">
        <v>42.552</v>
      </c>
      <c r="W2688" s="11">
        <v>28.170999999999999</v>
      </c>
      <c r="X2688" s="11">
        <v>16.954999999999998</v>
      </c>
      <c r="Y2688" s="11">
        <v>9.2159999999999993</v>
      </c>
      <c r="Z2688" s="11">
        <v>4.7290000000000001</v>
      </c>
      <c r="AA2688" s="11">
        <v>2.3039999999999998</v>
      </c>
      <c r="AB2688" s="11">
        <v>1.169</v>
      </c>
      <c r="AC2688" s="11">
        <v>0.40300000000000002</v>
      </c>
    </row>
    <row r="2689" spans="1:29" ht="11.5">
      <c r="A2689" s="15">
        <v>2672</v>
      </c>
      <c r="B2689" s="13" t="s">
        <v>1059</v>
      </c>
      <c r="C2689" s="14" t="s">
        <v>1246</v>
      </c>
      <c r="D2689" s="12"/>
      <c r="E2689" s="12">
        <v>152</v>
      </c>
      <c r="F2689" s="13" t="s">
        <v>1110</v>
      </c>
      <c r="G2689" s="12">
        <v>931</v>
      </c>
      <c r="H2689" s="12">
        <v>1955</v>
      </c>
      <c r="I2689" s="11">
        <v>568.93700000000001</v>
      </c>
      <c r="J2689" s="11">
        <v>466.08800000000002</v>
      </c>
      <c r="K2689" s="11">
        <v>405.67500000000001</v>
      </c>
      <c r="L2689" s="11">
        <v>366.06599999999997</v>
      </c>
      <c r="M2689" s="11">
        <v>346.41399999999999</v>
      </c>
      <c r="N2689" s="11">
        <v>329.50400000000002</v>
      </c>
      <c r="O2689" s="11">
        <v>255.02799999999999</v>
      </c>
      <c r="P2689" s="11">
        <v>206.34800000000001</v>
      </c>
      <c r="Q2689" s="11">
        <v>179.102</v>
      </c>
      <c r="R2689" s="11">
        <v>149.01300000000001</v>
      </c>
      <c r="S2689" s="11">
        <v>119.6</v>
      </c>
      <c r="T2689" s="11">
        <v>97.117000000000004</v>
      </c>
      <c r="U2689" s="11">
        <v>75.040000000000006</v>
      </c>
      <c r="V2689" s="11">
        <v>52.45</v>
      </c>
      <c r="W2689" s="11">
        <v>32.100999999999999</v>
      </c>
      <c r="X2689" s="11">
        <v>18.7</v>
      </c>
      <c r="Y2689" s="11">
        <v>9.3840000000000003</v>
      </c>
      <c r="Z2689" s="11">
        <v>3.88</v>
      </c>
      <c r="AA2689" s="11">
        <v>1.403</v>
      </c>
      <c r="AB2689" s="11">
        <v>0.42799999999999999</v>
      </c>
      <c r="AC2689" s="11">
        <v>0.14899999999999999</v>
      </c>
    </row>
    <row r="2690" spans="1:29" ht="11.5">
      <c r="A2690" s="15">
        <v>2673</v>
      </c>
      <c r="B2690" s="13" t="s">
        <v>1059</v>
      </c>
      <c r="C2690" s="14" t="s">
        <v>1246</v>
      </c>
      <c r="D2690" s="12"/>
      <c r="E2690" s="12">
        <v>152</v>
      </c>
      <c r="F2690" s="13" t="s">
        <v>1110</v>
      </c>
      <c r="G2690" s="12">
        <v>931</v>
      </c>
      <c r="H2690" s="12">
        <v>1960</v>
      </c>
      <c r="I2690" s="11">
        <v>617.40700000000004</v>
      </c>
      <c r="J2690" s="11">
        <v>548.93899999999996</v>
      </c>
      <c r="K2690" s="11">
        <v>456.928</v>
      </c>
      <c r="L2690" s="11">
        <v>395.13299999999998</v>
      </c>
      <c r="M2690" s="11">
        <v>351.52499999999998</v>
      </c>
      <c r="N2690" s="11">
        <v>327.88799999999998</v>
      </c>
      <c r="O2690" s="11">
        <v>310.31200000000001</v>
      </c>
      <c r="P2690" s="11">
        <v>238.91399999999999</v>
      </c>
      <c r="Q2690" s="11">
        <v>192.20699999999999</v>
      </c>
      <c r="R2690" s="11">
        <v>165.10400000000001</v>
      </c>
      <c r="S2690" s="11">
        <v>134.90700000000001</v>
      </c>
      <c r="T2690" s="11">
        <v>105.879</v>
      </c>
      <c r="U2690" s="11">
        <v>83.676000000000002</v>
      </c>
      <c r="V2690" s="11">
        <v>61.558999999999997</v>
      </c>
      <c r="W2690" s="11">
        <v>39.878999999999998</v>
      </c>
      <c r="X2690" s="11">
        <v>21.629000000000001</v>
      </c>
      <c r="Y2690" s="11">
        <v>10.6</v>
      </c>
      <c r="Z2690" s="11">
        <v>4.1349999999999998</v>
      </c>
      <c r="AA2690" s="11">
        <v>1.236</v>
      </c>
      <c r="AB2690" s="11">
        <v>0.28999999999999998</v>
      </c>
      <c r="AC2690" s="11">
        <v>0.06</v>
      </c>
    </row>
    <row r="2691" spans="1:29" ht="11.5">
      <c r="A2691" s="15">
        <v>2674</v>
      </c>
      <c r="B2691" s="13" t="s">
        <v>1059</v>
      </c>
      <c r="C2691" s="14" t="s">
        <v>1246</v>
      </c>
      <c r="D2691" s="12"/>
      <c r="E2691" s="12">
        <v>152</v>
      </c>
      <c r="F2691" s="13" t="s">
        <v>1110</v>
      </c>
      <c r="G2691" s="12">
        <v>931</v>
      </c>
      <c r="H2691" s="12">
        <v>1965</v>
      </c>
      <c r="I2691" s="11">
        <v>655.84400000000005</v>
      </c>
      <c r="J2691" s="11">
        <v>598.47299999999996</v>
      </c>
      <c r="K2691" s="11">
        <v>540.197</v>
      </c>
      <c r="L2691" s="11">
        <v>446.54500000000002</v>
      </c>
      <c r="M2691" s="11">
        <v>380.512</v>
      </c>
      <c r="N2691" s="11">
        <v>332.43099999999998</v>
      </c>
      <c r="O2691" s="11">
        <v>307.42200000000003</v>
      </c>
      <c r="P2691" s="11">
        <v>291.41500000000002</v>
      </c>
      <c r="Q2691" s="11">
        <v>223.04900000000001</v>
      </c>
      <c r="R2691" s="11">
        <v>177.245</v>
      </c>
      <c r="S2691" s="11">
        <v>149.66200000000001</v>
      </c>
      <c r="T2691" s="11">
        <v>119.67</v>
      </c>
      <c r="U2691" s="11">
        <v>91.394000000000005</v>
      </c>
      <c r="V2691" s="11">
        <v>68.822999999999993</v>
      </c>
      <c r="W2691" s="11">
        <v>46.91</v>
      </c>
      <c r="X2691" s="11">
        <v>27.048999999999999</v>
      </c>
      <c r="Y2691" s="11">
        <v>12.366</v>
      </c>
      <c r="Z2691" s="11">
        <v>4.7279999999999998</v>
      </c>
      <c r="AA2691" s="11">
        <v>1.339</v>
      </c>
      <c r="AB2691" s="11">
        <v>0.26</v>
      </c>
      <c r="AC2691" s="11">
        <v>3.6999999999999998E-2</v>
      </c>
    </row>
    <row r="2692" spans="1:29" ht="11.5">
      <c r="A2692" s="15">
        <v>2675</v>
      </c>
      <c r="B2692" s="13" t="s">
        <v>1059</v>
      </c>
      <c r="C2692" s="14" t="s">
        <v>1246</v>
      </c>
      <c r="D2692" s="12"/>
      <c r="E2692" s="12">
        <v>152</v>
      </c>
      <c r="F2692" s="13" t="s">
        <v>1110</v>
      </c>
      <c r="G2692" s="12">
        <v>931</v>
      </c>
      <c r="H2692" s="12">
        <v>1970</v>
      </c>
      <c r="I2692" s="11">
        <v>658.10199999999998</v>
      </c>
      <c r="J2692" s="11">
        <v>639.92200000000003</v>
      </c>
      <c r="K2692" s="11">
        <v>589.15099999999995</v>
      </c>
      <c r="L2692" s="11">
        <v>527.94399999999996</v>
      </c>
      <c r="M2692" s="11">
        <v>428.64600000000002</v>
      </c>
      <c r="N2692" s="11">
        <v>356.67899999999997</v>
      </c>
      <c r="O2692" s="11">
        <v>307.096</v>
      </c>
      <c r="P2692" s="11">
        <v>285.05</v>
      </c>
      <c r="Q2692" s="11">
        <v>271.47500000000002</v>
      </c>
      <c r="R2692" s="11">
        <v>205.084</v>
      </c>
      <c r="S2692" s="11">
        <v>159.78899999999999</v>
      </c>
      <c r="T2692" s="11">
        <v>132.36600000000001</v>
      </c>
      <c r="U2692" s="11">
        <v>103.363</v>
      </c>
      <c r="V2692" s="11">
        <v>75.331999999999994</v>
      </c>
      <c r="W2692" s="11">
        <v>52.53</v>
      </c>
      <c r="X2692" s="11">
        <v>31.675000000000001</v>
      </c>
      <c r="Y2692" s="11">
        <v>15.353</v>
      </c>
      <c r="Z2692" s="11">
        <v>5.4</v>
      </c>
      <c r="AA2692" s="11">
        <v>1.47</v>
      </c>
      <c r="AB2692" s="11">
        <v>0.26400000000000001</v>
      </c>
      <c r="AC2692" s="11">
        <v>0.03</v>
      </c>
    </row>
    <row r="2693" spans="1:29" ht="11.5">
      <c r="A2693" s="15">
        <v>2676</v>
      </c>
      <c r="B2693" s="13" t="s">
        <v>1059</v>
      </c>
      <c r="C2693" s="14" t="s">
        <v>1246</v>
      </c>
      <c r="D2693" s="12"/>
      <c r="E2693" s="12">
        <v>152</v>
      </c>
      <c r="F2693" s="13" t="s">
        <v>1110</v>
      </c>
      <c r="G2693" s="12">
        <v>931</v>
      </c>
      <c r="H2693" s="12">
        <v>1975</v>
      </c>
      <c r="I2693" s="11">
        <v>649.64599999999996</v>
      </c>
      <c r="J2693" s="11">
        <v>646.38</v>
      </c>
      <c r="K2693" s="11">
        <v>631.65499999999997</v>
      </c>
      <c r="L2693" s="11">
        <v>578.54499999999996</v>
      </c>
      <c r="M2693" s="11">
        <v>512.33199999999999</v>
      </c>
      <c r="N2693" s="11">
        <v>408.82900000000001</v>
      </c>
      <c r="O2693" s="11">
        <v>336.322</v>
      </c>
      <c r="P2693" s="11">
        <v>289.05</v>
      </c>
      <c r="Q2693" s="11">
        <v>268.267</v>
      </c>
      <c r="R2693" s="11">
        <v>253.78299999999999</v>
      </c>
      <c r="S2693" s="11">
        <v>188.04</v>
      </c>
      <c r="T2693" s="11">
        <v>143.21600000000001</v>
      </c>
      <c r="U2693" s="11">
        <v>115.628</v>
      </c>
      <c r="V2693" s="11">
        <v>86.11</v>
      </c>
      <c r="W2693" s="11">
        <v>58.133000000000003</v>
      </c>
      <c r="X2693" s="11">
        <v>35.972999999999999</v>
      </c>
      <c r="Y2693" s="11">
        <v>18.239000000000001</v>
      </c>
      <c r="Z2693" s="11">
        <v>6.8559999999999999</v>
      </c>
      <c r="AA2693" s="11">
        <v>1.7110000000000001</v>
      </c>
      <c r="AB2693" s="11">
        <v>0.29399999999999998</v>
      </c>
      <c r="AC2693" s="11">
        <v>3.1E-2</v>
      </c>
    </row>
    <row r="2694" spans="1:29" ht="11.5">
      <c r="A2694" s="15">
        <v>2677</v>
      </c>
      <c r="B2694" s="13" t="s">
        <v>1059</v>
      </c>
      <c r="C2694" s="14" t="s">
        <v>1246</v>
      </c>
      <c r="D2694" s="12"/>
      <c r="E2694" s="12">
        <v>152</v>
      </c>
      <c r="F2694" s="13" t="s">
        <v>1110</v>
      </c>
      <c r="G2694" s="12">
        <v>931</v>
      </c>
      <c r="H2694" s="12">
        <v>1980</v>
      </c>
      <c r="I2694" s="11">
        <v>656.65300000000002</v>
      </c>
      <c r="J2694" s="11">
        <v>640.16999999999996</v>
      </c>
      <c r="K2694" s="11">
        <v>638.10900000000004</v>
      </c>
      <c r="L2694" s="11">
        <v>620.99800000000005</v>
      </c>
      <c r="M2694" s="11">
        <v>563.30399999999997</v>
      </c>
      <c r="N2694" s="11">
        <v>493.13499999999999</v>
      </c>
      <c r="O2694" s="11">
        <v>390.39100000000002</v>
      </c>
      <c r="P2694" s="11">
        <v>320.41199999999998</v>
      </c>
      <c r="Q2694" s="11">
        <v>274.26900000000001</v>
      </c>
      <c r="R2694" s="11">
        <v>252.453</v>
      </c>
      <c r="S2694" s="11">
        <v>235.67099999999999</v>
      </c>
      <c r="T2694" s="11">
        <v>170.839</v>
      </c>
      <c r="U2694" s="11">
        <v>126.67</v>
      </c>
      <c r="V2694" s="11">
        <v>97.676000000000002</v>
      </c>
      <c r="W2694" s="11">
        <v>67.625</v>
      </c>
      <c r="X2694" s="11">
        <v>40.762999999999998</v>
      </c>
      <c r="Y2694" s="11">
        <v>21.375</v>
      </c>
      <c r="Z2694" s="11">
        <v>8.4339999999999993</v>
      </c>
      <c r="AA2694" s="11">
        <v>2.2549999999999999</v>
      </c>
      <c r="AB2694" s="11">
        <v>0.35699999999999998</v>
      </c>
      <c r="AC2694" s="11">
        <v>3.5999999999999997E-2</v>
      </c>
    </row>
    <row r="2695" spans="1:29" ht="11.5">
      <c r="A2695" s="15">
        <v>2678</v>
      </c>
      <c r="B2695" s="13" t="s">
        <v>1059</v>
      </c>
      <c r="C2695" s="14" t="s">
        <v>1246</v>
      </c>
      <c r="D2695" s="12"/>
      <c r="E2695" s="12">
        <v>152</v>
      </c>
      <c r="F2695" s="13" t="s">
        <v>1110</v>
      </c>
      <c r="G2695" s="12">
        <v>931</v>
      </c>
      <c r="H2695" s="12">
        <v>1985</v>
      </c>
      <c r="I2695" s="11">
        <v>668.17899999999997</v>
      </c>
      <c r="J2695" s="11">
        <v>649.69100000000003</v>
      </c>
      <c r="K2695" s="11">
        <v>632.50199999999995</v>
      </c>
      <c r="L2695" s="11">
        <v>627.92700000000002</v>
      </c>
      <c r="M2695" s="11">
        <v>606.10900000000004</v>
      </c>
      <c r="N2695" s="11">
        <v>544.12400000000002</v>
      </c>
      <c r="O2695" s="11">
        <v>473.86700000000002</v>
      </c>
      <c r="P2695" s="11">
        <v>374.17</v>
      </c>
      <c r="Q2695" s="11">
        <v>306.05799999999999</v>
      </c>
      <c r="R2695" s="11">
        <v>259.56099999999998</v>
      </c>
      <c r="S2695" s="11">
        <v>235.73699999999999</v>
      </c>
      <c r="T2695" s="11">
        <v>216.45</v>
      </c>
      <c r="U2695" s="11">
        <v>152.886</v>
      </c>
      <c r="V2695" s="11">
        <v>108.414</v>
      </c>
      <c r="W2695" s="11">
        <v>77.911000000000001</v>
      </c>
      <c r="X2695" s="11">
        <v>48.384</v>
      </c>
      <c r="Y2695" s="11">
        <v>24.855</v>
      </c>
      <c r="Z2695" s="11">
        <v>10.153</v>
      </c>
      <c r="AA2695" s="11">
        <v>2.8410000000000002</v>
      </c>
      <c r="AB2695" s="11">
        <v>0.47699999999999998</v>
      </c>
      <c r="AC2695" s="11">
        <v>4.4999999999999998E-2</v>
      </c>
    </row>
    <row r="2696" spans="1:29" ht="11.5">
      <c r="A2696" s="15">
        <v>2679</v>
      </c>
      <c r="B2696" s="13" t="s">
        <v>1059</v>
      </c>
      <c r="C2696" s="14" t="s">
        <v>1246</v>
      </c>
      <c r="D2696" s="12"/>
      <c r="E2696" s="12">
        <v>152</v>
      </c>
      <c r="F2696" s="13" t="s">
        <v>1110</v>
      </c>
      <c r="G2696" s="12">
        <v>931</v>
      </c>
      <c r="H2696" s="12">
        <v>1990</v>
      </c>
      <c r="I2696" s="11">
        <v>721.40200000000004</v>
      </c>
      <c r="J2696" s="11">
        <v>664.28300000000002</v>
      </c>
      <c r="K2696" s="11">
        <v>645.83500000000004</v>
      </c>
      <c r="L2696" s="11">
        <v>627.24199999999996</v>
      </c>
      <c r="M2696" s="11">
        <v>619.69000000000005</v>
      </c>
      <c r="N2696" s="11">
        <v>594.923</v>
      </c>
      <c r="O2696" s="11">
        <v>532.18600000000004</v>
      </c>
      <c r="P2696" s="11">
        <v>462.86</v>
      </c>
      <c r="Q2696" s="11">
        <v>364.25700000000001</v>
      </c>
      <c r="R2696" s="11">
        <v>295.67200000000003</v>
      </c>
      <c r="S2696" s="11">
        <v>247.58199999999999</v>
      </c>
      <c r="T2696" s="11">
        <v>220.739</v>
      </c>
      <c r="U2696" s="11">
        <v>197.55500000000001</v>
      </c>
      <c r="V2696" s="11">
        <v>133.56399999999999</v>
      </c>
      <c r="W2696" s="11">
        <v>88.331000000000003</v>
      </c>
      <c r="X2696" s="11">
        <v>57.073</v>
      </c>
      <c r="Y2696" s="11">
        <v>30.285</v>
      </c>
      <c r="Z2696" s="11">
        <v>12.231999999999999</v>
      </c>
      <c r="AA2696" s="11">
        <v>3.5470000000000002</v>
      </c>
      <c r="AB2696" s="11">
        <v>0.621</v>
      </c>
      <c r="AC2696" s="11">
        <v>6.3E-2</v>
      </c>
    </row>
    <row r="2697" spans="1:29" ht="11.5">
      <c r="A2697" s="15">
        <v>2680</v>
      </c>
      <c r="B2697" s="13" t="s">
        <v>1059</v>
      </c>
      <c r="C2697" s="14" t="s">
        <v>1246</v>
      </c>
      <c r="D2697" s="12"/>
      <c r="E2697" s="12">
        <v>152</v>
      </c>
      <c r="F2697" s="13" t="s">
        <v>1110</v>
      </c>
      <c r="G2697" s="12">
        <v>931</v>
      </c>
      <c r="H2697" s="12">
        <v>1995</v>
      </c>
      <c r="I2697" s="11">
        <v>743.08799999999997</v>
      </c>
      <c r="J2697" s="11">
        <v>719.149</v>
      </c>
      <c r="K2697" s="11">
        <v>663.15899999999999</v>
      </c>
      <c r="L2697" s="11">
        <v>643.93499999999995</v>
      </c>
      <c r="M2697" s="11">
        <v>623.46500000000003</v>
      </c>
      <c r="N2697" s="11">
        <v>614.72400000000005</v>
      </c>
      <c r="O2697" s="11">
        <v>589.53300000000002</v>
      </c>
      <c r="P2697" s="11">
        <v>526.31799999999998</v>
      </c>
      <c r="Q2697" s="11">
        <v>456.11</v>
      </c>
      <c r="R2697" s="11">
        <v>356.64699999999999</v>
      </c>
      <c r="S2697" s="11">
        <v>286.51499999999999</v>
      </c>
      <c r="T2697" s="11">
        <v>235.62700000000001</v>
      </c>
      <c r="U2697" s="11">
        <v>204.15799999999999</v>
      </c>
      <c r="V2697" s="11">
        <v>175.423</v>
      </c>
      <c r="W2697" s="11">
        <v>110.343</v>
      </c>
      <c r="X2697" s="11">
        <v>65.701999999999998</v>
      </c>
      <c r="Y2697" s="11">
        <v>36.247</v>
      </c>
      <c r="Z2697" s="11">
        <v>15.433999999999999</v>
      </c>
      <c r="AA2697" s="11">
        <v>4.7539999999999996</v>
      </c>
      <c r="AB2697" s="11">
        <v>0.85699999999999998</v>
      </c>
      <c r="AC2697" s="11">
        <v>8.3000000000000004E-2</v>
      </c>
    </row>
    <row r="2698" spans="1:29" ht="11.5">
      <c r="A2698" s="15">
        <v>2681</v>
      </c>
      <c r="B2698" s="13" t="s">
        <v>1059</v>
      </c>
      <c r="C2698" s="14" t="s">
        <v>1246</v>
      </c>
      <c r="D2698" s="12"/>
      <c r="E2698" s="12">
        <v>152</v>
      </c>
      <c r="F2698" s="13" t="s">
        <v>1110</v>
      </c>
      <c r="G2698" s="12">
        <v>931</v>
      </c>
      <c r="H2698" s="12">
        <v>2000</v>
      </c>
      <c r="I2698" s="11">
        <v>673.84500000000003</v>
      </c>
      <c r="J2698" s="11">
        <v>741.58900000000006</v>
      </c>
      <c r="K2698" s="11">
        <v>718.64800000000002</v>
      </c>
      <c r="L2698" s="11">
        <v>662.09100000000001</v>
      </c>
      <c r="M2698" s="11">
        <v>641.27300000000002</v>
      </c>
      <c r="N2698" s="11">
        <v>620.04399999999998</v>
      </c>
      <c r="O2698" s="11">
        <v>610.69100000000003</v>
      </c>
      <c r="P2698" s="11">
        <v>584.45500000000004</v>
      </c>
      <c r="Q2698" s="11">
        <v>520.10199999999998</v>
      </c>
      <c r="R2698" s="11">
        <v>448.12900000000002</v>
      </c>
      <c r="S2698" s="11">
        <v>347.26499999999999</v>
      </c>
      <c r="T2698" s="11">
        <v>274.39699999999999</v>
      </c>
      <c r="U2698" s="11">
        <v>219.81800000000001</v>
      </c>
      <c r="V2698" s="11">
        <v>183.3</v>
      </c>
      <c r="W2698" s="11">
        <v>147.51900000000001</v>
      </c>
      <c r="X2698" s="11">
        <v>84.561000000000007</v>
      </c>
      <c r="Y2698" s="11">
        <v>43.36</v>
      </c>
      <c r="Z2698" s="11">
        <v>19.481000000000002</v>
      </c>
      <c r="AA2698" s="11">
        <v>6.2569999999999997</v>
      </c>
      <c r="AB2698" s="11">
        <v>1.2130000000000001</v>
      </c>
      <c r="AC2698" s="11">
        <v>0.127</v>
      </c>
    </row>
    <row r="2699" spans="1:29" ht="11.5">
      <c r="A2699" s="15">
        <v>2682</v>
      </c>
      <c r="B2699" s="13" t="s">
        <v>1059</v>
      </c>
      <c r="C2699" s="14" t="s">
        <v>1246</v>
      </c>
      <c r="D2699" s="12"/>
      <c r="E2699" s="12">
        <v>152</v>
      </c>
      <c r="F2699" s="13" t="s">
        <v>1110</v>
      </c>
      <c r="G2699" s="12">
        <v>931</v>
      </c>
      <c r="H2699" s="12">
        <v>2005</v>
      </c>
      <c r="I2699" s="11">
        <v>616.654</v>
      </c>
      <c r="J2699" s="11">
        <v>673.452</v>
      </c>
      <c r="K2699" s="11">
        <v>741.87400000000002</v>
      </c>
      <c r="L2699" s="11">
        <v>718.47799999999995</v>
      </c>
      <c r="M2699" s="11">
        <v>661.3</v>
      </c>
      <c r="N2699" s="11">
        <v>640.01199999999994</v>
      </c>
      <c r="O2699" s="11">
        <v>618.03899999999999</v>
      </c>
      <c r="P2699" s="11">
        <v>607.06299999999999</v>
      </c>
      <c r="Q2699" s="11">
        <v>579.06200000000001</v>
      </c>
      <c r="R2699" s="11">
        <v>512.44500000000005</v>
      </c>
      <c r="S2699" s="11">
        <v>437.76900000000001</v>
      </c>
      <c r="T2699" s="11">
        <v>334.23</v>
      </c>
      <c r="U2699" s="11">
        <v>257.76499999999999</v>
      </c>
      <c r="V2699" s="11">
        <v>199.71100000000001</v>
      </c>
      <c r="W2699" s="11">
        <v>156.64699999999999</v>
      </c>
      <c r="X2699" s="11">
        <v>116.021</v>
      </c>
      <c r="Y2699" s="11">
        <v>57.954999999999998</v>
      </c>
      <c r="Z2699" s="11">
        <v>24.378</v>
      </c>
      <c r="AA2699" s="11">
        <v>8.1620000000000008</v>
      </c>
      <c r="AB2699" s="11">
        <v>1.6619999999999999</v>
      </c>
      <c r="AC2699" s="11">
        <v>0.19600000000000001</v>
      </c>
    </row>
    <row r="2700" spans="1:29" ht="11.5">
      <c r="A2700" s="15">
        <v>2683</v>
      </c>
      <c r="B2700" s="13" t="s">
        <v>1059</v>
      </c>
      <c r="C2700" s="14" t="s">
        <v>1246</v>
      </c>
      <c r="D2700" s="12"/>
      <c r="E2700" s="12">
        <v>152</v>
      </c>
      <c r="F2700" s="13" t="s">
        <v>1110</v>
      </c>
      <c r="G2700" s="12">
        <v>931</v>
      </c>
      <c r="H2700" s="12">
        <v>2010</v>
      </c>
      <c r="I2700" s="11">
        <v>623.61300000000006</v>
      </c>
      <c r="J2700" s="11">
        <v>619.12400000000002</v>
      </c>
      <c r="K2700" s="11">
        <v>675.71199999999999</v>
      </c>
      <c r="L2700" s="11">
        <v>743.75300000000004</v>
      </c>
      <c r="M2700" s="11">
        <v>721.72900000000004</v>
      </c>
      <c r="N2700" s="11">
        <v>665.81100000000004</v>
      </c>
      <c r="O2700" s="11">
        <v>643.27</v>
      </c>
      <c r="P2700" s="11">
        <v>618.46600000000001</v>
      </c>
      <c r="Q2700" s="11">
        <v>604.29899999999998</v>
      </c>
      <c r="R2700" s="11">
        <v>572.702</v>
      </c>
      <c r="S2700" s="11">
        <v>502.26</v>
      </c>
      <c r="T2700" s="11">
        <v>423.30700000000002</v>
      </c>
      <c r="U2700" s="11">
        <v>316.52</v>
      </c>
      <c r="V2700" s="11">
        <v>236.78299999999999</v>
      </c>
      <c r="W2700" s="11">
        <v>173.90899999999999</v>
      </c>
      <c r="X2700" s="11">
        <v>126.086</v>
      </c>
      <c r="Y2700" s="11">
        <v>82.302999999999997</v>
      </c>
      <c r="Z2700" s="11">
        <v>33.884</v>
      </c>
      <c r="AA2700" s="11">
        <v>10.795</v>
      </c>
      <c r="AB2700" s="11">
        <v>2.367</v>
      </c>
      <c r="AC2700" s="11">
        <v>0.308</v>
      </c>
    </row>
    <row r="2701" spans="1:29" ht="11.5">
      <c r="A2701" s="15">
        <v>2684</v>
      </c>
      <c r="B2701" s="13" t="s">
        <v>1059</v>
      </c>
      <c r="C2701" s="14" t="s">
        <v>1246</v>
      </c>
      <c r="D2701" s="12"/>
      <c r="E2701" s="12">
        <v>152</v>
      </c>
      <c r="F2701" s="13" t="s">
        <v>1110</v>
      </c>
      <c r="G2701" s="12">
        <v>931</v>
      </c>
      <c r="H2701" s="12">
        <v>2015</v>
      </c>
      <c r="I2701" s="11">
        <v>632.25900000000001</v>
      </c>
      <c r="J2701" s="11">
        <v>627.125</v>
      </c>
      <c r="K2701" s="11">
        <v>622.12800000000004</v>
      </c>
      <c r="L2701" s="11">
        <v>678.36099999999999</v>
      </c>
      <c r="M2701" s="11">
        <v>749.95799999999997</v>
      </c>
      <c r="N2701" s="11">
        <v>733.072</v>
      </c>
      <c r="O2701" s="11">
        <v>675.71199999999999</v>
      </c>
      <c r="P2701" s="11">
        <v>648.04600000000005</v>
      </c>
      <c r="Q2701" s="11">
        <v>618.16499999999996</v>
      </c>
      <c r="R2701" s="11">
        <v>599.37199999999996</v>
      </c>
      <c r="S2701" s="11">
        <v>562.78599999999994</v>
      </c>
      <c r="T2701" s="11">
        <v>487.46600000000001</v>
      </c>
      <c r="U2701" s="11">
        <v>403.33100000000002</v>
      </c>
      <c r="V2701" s="11">
        <v>293.25099999999998</v>
      </c>
      <c r="W2701" s="11">
        <v>209.31399999999999</v>
      </c>
      <c r="X2701" s="11">
        <v>143.25200000000001</v>
      </c>
      <c r="Y2701" s="11">
        <v>91.914000000000001</v>
      </c>
      <c r="Z2701" s="11">
        <v>49.718000000000004</v>
      </c>
      <c r="AA2701" s="11">
        <v>15.711</v>
      </c>
      <c r="AB2701" s="11">
        <v>3.3660000000000001</v>
      </c>
      <c r="AC2701" s="11">
        <v>0.49299999999999999</v>
      </c>
    </row>
    <row r="2702" spans="1:29" ht="11.5">
      <c r="A2702" s="15">
        <v>2685</v>
      </c>
      <c r="B2702" s="13" t="s">
        <v>1059</v>
      </c>
      <c r="C2702" s="14" t="s">
        <v>1246</v>
      </c>
      <c r="D2702" s="12"/>
      <c r="E2702" s="12">
        <v>152</v>
      </c>
      <c r="F2702" s="13" t="s">
        <v>1110</v>
      </c>
      <c r="G2702" s="12">
        <v>931</v>
      </c>
      <c r="H2702" s="12">
        <v>2020</v>
      </c>
      <c r="I2702" s="11">
        <v>591.86</v>
      </c>
      <c r="J2702" s="11">
        <v>643.99099999999999</v>
      </c>
      <c r="K2702" s="11">
        <v>635.58399999999995</v>
      </c>
      <c r="L2702" s="11">
        <v>632.46100000000001</v>
      </c>
      <c r="M2702" s="11">
        <v>712.07600000000002</v>
      </c>
      <c r="N2702" s="11">
        <v>808.86900000000003</v>
      </c>
      <c r="O2702" s="11">
        <v>785.25300000000004</v>
      </c>
      <c r="P2702" s="11">
        <v>707.03499999999997</v>
      </c>
      <c r="Q2702" s="11">
        <v>663.01900000000001</v>
      </c>
      <c r="R2702" s="11">
        <v>621.476</v>
      </c>
      <c r="S2702" s="11">
        <v>595.30100000000004</v>
      </c>
      <c r="T2702" s="11">
        <v>550.47699999999998</v>
      </c>
      <c r="U2702" s="11">
        <v>467.46100000000001</v>
      </c>
      <c r="V2702" s="11">
        <v>376.58600000000001</v>
      </c>
      <c r="W2702" s="11">
        <v>263.35899999999998</v>
      </c>
      <c r="X2702" s="11">
        <v>175.953</v>
      </c>
      <c r="Y2702" s="11">
        <v>107.532</v>
      </c>
      <c r="Z2702" s="11">
        <v>57.264000000000003</v>
      </c>
      <c r="AA2702" s="11">
        <v>24.091000000000001</v>
      </c>
      <c r="AB2702" s="11">
        <v>5.242</v>
      </c>
      <c r="AC2702" s="11">
        <v>0.77900000000000003</v>
      </c>
    </row>
    <row r="2703" spans="1:29" ht="11.5">
      <c r="A2703" s="15">
        <v>2686</v>
      </c>
      <c r="B2703" s="13" t="s">
        <v>1059</v>
      </c>
      <c r="C2703" s="14" t="s">
        <v>1247</v>
      </c>
      <c r="D2703" s="12"/>
      <c r="E2703" s="12">
        <v>170</v>
      </c>
      <c r="F2703" s="13" t="s">
        <v>1110</v>
      </c>
      <c r="G2703" s="12">
        <v>931</v>
      </c>
      <c r="H2703" s="12">
        <v>1950</v>
      </c>
      <c r="I2703" s="11">
        <v>1063.472</v>
      </c>
      <c r="J2703" s="11">
        <v>846.28800000000001</v>
      </c>
      <c r="K2703" s="11">
        <v>708.49900000000002</v>
      </c>
      <c r="L2703" s="11">
        <v>630.26199999999994</v>
      </c>
      <c r="M2703" s="11">
        <v>541.73</v>
      </c>
      <c r="N2703" s="11">
        <v>446.46899999999999</v>
      </c>
      <c r="O2703" s="11">
        <v>367.72399999999999</v>
      </c>
      <c r="P2703" s="11">
        <v>321.738</v>
      </c>
      <c r="Q2703" s="11">
        <v>256.04700000000003</v>
      </c>
      <c r="R2703" s="11">
        <v>208.31200000000001</v>
      </c>
      <c r="S2703" s="11">
        <v>158.245</v>
      </c>
      <c r="T2703" s="11">
        <v>126.8</v>
      </c>
      <c r="U2703" s="11">
        <v>102.029</v>
      </c>
      <c r="V2703" s="11">
        <v>72.131</v>
      </c>
      <c r="W2703" s="11">
        <v>48.057000000000002</v>
      </c>
      <c r="X2703" s="11">
        <v>33.201000000000001</v>
      </c>
      <c r="Y2703" s="11">
        <v>15.092000000000001</v>
      </c>
      <c r="Z2703" s="11">
        <v>4.1459999999999999</v>
      </c>
      <c r="AA2703" s="11">
        <v>0.86099999999999999</v>
      </c>
      <c r="AB2703" s="11">
        <v>9.8000000000000004E-2</v>
      </c>
      <c r="AC2703" s="11">
        <v>0.01</v>
      </c>
    </row>
    <row r="2704" spans="1:29" ht="11.5">
      <c r="A2704" s="15">
        <v>2687</v>
      </c>
      <c r="B2704" s="13" t="s">
        <v>1059</v>
      </c>
      <c r="C2704" s="14" t="s">
        <v>1247</v>
      </c>
      <c r="D2704" s="12"/>
      <c r="E2704" s="12">
        <v>170</v>
      </c>
      <c r="F2704" s="13" t="s">
        <v>1110</v>
      </c>
      <c r="G2704" s="12">
        <v>931</v>
      </c>
      <c r="H2704" s="12">
        <v>1955</v>
      </c>
      <c r="I2704" s="11">
        <v>1298.252</v>
      </c>
      <c r="J2704" s="11">
        <v>1006.153</v>
      </c>
      <c r="K2704" s="11">
        <v>823.096</v>
      </c>
      <c r="L2704" s="11">
        <v>682.47299999999996</v>
      </c>
      <c r="M2704" s="11">
        <v>595.67600000000004</v>
      </c>
      <c r="N2704" s="11">
        <v>505.25</v>
      </c>
      <c r="O2704" s="11">
        <v>413.72300000000001</v>
      </c>
      <c r="P2704" s="11">
        <v>340.52300000000002</v>
      </c>
      <c r="Q2704" s="11">
        <v>299.00900000000001</v>
      </c>
      <c r="R2704" s="11">
        <v>237.23699999999999</v>
      </c>
      <c r="S2704" s="11">
        <v>190.934</v>
      </c>
      <c r="T2704" s="11">
        <v>141.506</v>
      </c>
      <c r="U2704" s="11">
        <v>108.997</v>
      </c>
      <c r="V2704" s="11">
        <v>82.460999999999999</v>
      </c>
      <c r="W2704" s="11">
        <v>52.658999999999999</v>
      </c>
      <c r="X2704" s="11">
        <v>28.920999999999999</v>
      </c>
      <c r="Y2704" s="11">
        <v>14.781000000000001</v>
      </c>
      <c r="Z2704" s="11">
        <v>4.5449999999999999</v>
      </c>
      <c r="AA2704" s="11">
        <v>0.77900000000000003</v>
      </c>
      <c r="AB2704" s="11">
        <v>0.113</v>
      </c>
      <c r="AC2704" s="11">
        <v>0.01</v>
      </c>
    </row>
    <row r="2705" spans="1:29" ht="11.5">
      <c r="A2705" s="15">
        <v>2688</v>
      </c>
      <c r="B2705" s="13" t="s">
        <v>1059</v>
      </c>
      <c r="C2705" s="14" t="s">
        <v>1247</v>
      </c>
      <c r="D2705" s="12"/>
      <c r="E2705" s="12">
        <v>170</v>
      </c>
      <c r="F2705" s="13" t="s">
        <v>1110</v>
      </c>
      <c r="G2705" s="12">
        <v>931</v>
      </c>
      <c r="H2705" s="12">
        <v>1960</v>
      </c>
      <c r="I2705" s="11">
        <v>1545.5260000000001</v>
      </c>
      <c r="J2705" s="11">
        <v>1240.152</v>
      </c>
      <c r="K2705" s="11">
        <v>983.36099999999999</v>
      </c>
      <c r="L2705" s="11">
        <v>797.73800000000006</v>
      </c>
      <c r="M2705" s="11">
        <v>648.80999999999995</v>
      </c>
      <c r="N2705" s="11">
        <v>558.79499999999996</v>
      </c>
      <c r="O2705" s="11">
        <v>471.46300000000002</v>
      </c>
      <c r="P2705" s="11">
        <v>385.80700000000002</v>
      </c>
      <c r="Q2705" s="11">
        <v>318.42399999999998</v>
      </c>
      <c r="R2705" s="11">
        <v>280.11399999999998</v>
      </c>
      <c r="S2705" s="11">
        <v>220.04300000000001</v>
      </c>
      <c r="T2705" s="11">
        <v>172.94200000000001</v>
      </c>
      <c r="U2705" s="11">
        <v>123.217</v>
      </c>
      <c r="V2705" s="11">
        <v>89.313999999999993</v>
      </c>
      <c r="W2705" s="11">
        <v>61.497</v>
      </c>
      <c r="X2705" s="11">
        <v>33.281999999999996</v>
      </c>
      <c r="Y2705" s="11">
        <v>14.569000000000001</v>
      </c>
      <c r="Z2705" s="11">
        <v>5.766</v>
      </c>
      <c r="AA2705" s="11">
        <v>1.2490000000000001</v>
      </c>
      <c r="AB2705" s="11">
        <v>0.13600000000000001</v>
      </c>
      <c r="AC2705" s="11">
        <v>1.0999999999999999E-2</v>
      </c>
    </row>
    <row r="2706" spans="1:29" ht="11.5">
      <c r="A2706" s="15">
        <v>2689</v>
      </c>
      <c r="B2706" s="13" t="s">
        <v>1059</v>
      </c>
      <c r="C2706" s="14" t="s">
        <v>1247</v>
      </c>
      <c r="D2706" s="12"/>
      <c r="E2706" s="12">
        <v>170</v>
      </c>
      <c r="F2706" s="13" t="s">
        <v>1110</v>
      </c>
      <c r="G2706" s="12">
        <v>931</v>
      </c>
      <c r="H2706" s="12">
        <v>1965</v>
      </c>
      <c r="I2706" s="11">
        <v>1779.9690000000001</v>
      </c>
      <c r="J2706" s="11">
        <v>1484.98</v>
      </c>
      <c r="K2706" s="11">
        <v>1215.143</v>
      </c>
      <c r="L2706" s="11">
        <v>954.67200000000003</v>
      </c>
      <c r="M2706" s="11">
        <v>757.58299999999997</v>
      </c>
      <c r="N2706" s="11">
        <v>606.32100000000003</v>
      </c>
      <c r="O2706" s="11">
        <v>521.31600000000003</v>
      </c>
      <c r="P2706" s="11">
        <v>442.29500000000002</v>
      </c>
      <c r="Q2706" s="11">
        <v>362.60399999999998</v>
      </c>
      <c r="R2706" s="11">
        <v>298.88900000000001</v>
      </c>
      <c r="S2706" s="11">
        <v>261.20800000000003</v>
      </c>
      <c r="T2706" s="11">
        <v>200.405</v>
      </c>
      <c r="U2706" s="11">
        <v>151.64099999999999</v>
      </c>
      <c r="V2706" s="11">
        <v>101.639</v>
      </c>
      <c r="W2706" s="11">
        <v>67.257000000000005</v>
      </c>
      <c r="X2706" s="11">
        <v>39.808999999999997</v>
      </c>
      <c r="Y2706" s="11">
        <v>17.73</v>
      </c>
      <c r="Z2706" s="11">
        <v>6.3680000000000003</v>
      </c>
      <c r="AA2706" s="11">
        <v>1.8720000000000001</v>
      </c>
      <c r="AB2706" s="11">
        <v>0.253</v>
      </c>
      <c r="AC2706" s="11">
        <v>1.4999999999999999E-2</v>
      </c>
    </row>
    <row r="2707" spans="1:29" ht="11.5">
      <c r="A2707" s="15">
        <v>2690</v>
      </c>
      <c r="B2707" s="13" t="s">
        <v>1059</v>
      </c>
      <c r="C2707" s="14" t="s">
        <v>1247</v>
      </c>
      <c r="D2707" s="12"/>
      <c r="E2707" s="12">
        <v>170</v>
      </c>
      <c r="F2707" s="13" t="s">
        <v>1110</v>
      </c>
      <c r="G2707" s="12">
        <v>931</v>
      </c>
      <c r="H2707" s="12">
        <v>1970</v>
      </c>
      <c r="I2707" s="11">
        <v>1849.6559999999999</v>
      </c>
      <c r="J2707" s="11">
        <v>1720.0060000000001</v>
      </c>
      <c r="K2707" s="11">
        <v>1446.0429999999999</v>
      </c>
      <c r="L2707" s="11">
        <v>1170.895</v>
      </c>
      <c r="M2707" s="11">
        <v>900.14800000000002</v>
      </c>
      <c r="N2707" s="11">
        <v>708.11500000000001</v>
      </c>
      <c r="O2707" s="11">
        <v>581.74300000000005</v>
      </c>
      <c r="P2707" s="11">
        <v>501.59199999999998</v>
      </c>
      <c r="Q2707" s="11">
        <v>427.78399999999999</v>
      </c>
      <c r="R2707" s="11">
        <v>347.86500000000001</v>
      </c>
      <c r="S2707" s="11">
        <v>282.726</v>
      </c>
      <c r="T2707" s="11">
        <v>240.471</v>
      </c>
      <c r="U2707" s="11">
        <v>178.08699999999999</v>
      </c>
      <c r="V2707" s="11">
        <v>127.377</v>
      </c>
      <c r="W2707" s="11">
        <v>78.096000000000004</v>
      </c>
      <c r="X2707" s="11">
        <v>44.920999999999999</v>
      </c>
      <c r="Y2707" s="11">
        <v>22.306999999999999</v>
      </c>
      <c r="Z2707" s="11">
        <v>8.3109999999999999</v>
      </c>
      <c r="AA2707" s="11">
        <v>2.2919999999999998</v>
      </c>
      <c r="AB2707" s="11">
        <v>0.41799999999999998</v>
      </c>
      <c r="AC2707" s="11">
        <v>2.9000000000000001E-2</v>
      </c>
    </row>
    <row r="2708" spans="1:29" ht="11.5">
      <c r="A2708" s="15">
        <v>2691</v>
      </c>
      <c r="B2708" s="13" t="s">
        <v>1059</v>
      </c>
      <c r="C2708" s="14" t="s">
        <v>1247</v>
      </c>
      <c r="D2708" s="12"/>
      <c r="E2708" s="12">
        <v>170</v>
      </c>
      <c r="F2708" s="13" t="s">
        <v>1110</v>
      </c>
      <c r="G2708" s="12">
        <v>931</v>
      </c>
      <c r="H2708" s="12">
        <v>1975</v>
      </c>
      <c r="I2708" s="11">
        <v>1795.3810000000001</v>
      </c>
      <c r="J2708" s="11">
        <v>1790.5029999999999</v>
      </c>
      <c r="K2708" s="11">
        <v>1696.35</v>
      </c>
      <c r="L2708" s="11">
        <v>1404.049</v>
      </c>
      <c r="M2708" s="11">
        <v>1115.2059999999999</v>
      </c>
      <c r="N2708" s="11">
        <v>840.42499999999995</v>
      </c>
      <c r="O2708" s="11">
        <v>655.95899999999995</v>
      </c>
      <c r="P2708" s="11">
        <v>562.79600000000005</v>
      </c>
      <c r="Q2708" s="11">
        <v>485.17200000000003</v>
      </c>
      <c r="R2708" s="11">
        <v>408.49400000000003</v>
      </c>
      <c r="S2708" s="11">
        <v>326.976</v>
      </c>
      <c r="T2708" s="11">
        <v>260.649</v>
      </c>
      <c r="U2708" s="11">
        <v>214.57400000000001</v>
      </c>
      <c r="V2708" s="11">
        <v>150.351</v>
      </c>
      <c r="W2708" s="11">
        <v>99.188000000000002</v>
      </c>
      <c r="X2708" s="11">
        <v>53.713000000000001</v>
      </c>
      <c r="Y2708" s="11">
        <v>26.055</v>
      </c>
      <c r="Z2708" s="11">
        <v>10.861000000000001</v>
      </c>
      <c r="AA2708" s="11">
        <v>3.2090000000000001</v>
      </c>
      <c r="AB2708" s="11">
        <v>0.55500000000000005</v>
      </c>
      <c r="AC2708" s="11">
        <v>0.05</v>
      </c>
    </row>
    <row r="2709" spans="1:29" ht="11.5">
      <c r="A2709" s="15">
        <v>2692</v>
      </c>
      <c r="B2709" s="13" t="s">
        <v>1059</v>
      </c>
      <c r="C2709" s="14" t="s">
        <v>1247</v>
      </c>
      <c r="D2709" s="12"/>
      <c r="E2709" s="12">
        <v>170</v>
      </c>
      <c r="F2709" s="13" t="s">
        <v>1110</v>
      </c>
      <c r="G2709" s="12">
        <v>931</v>
      </c>
      <c r="H2709" s="12">
        <v>1980</v>
      </c>
      <c r="I2709" s="11">
        <v>1961.915</v>
      </c>
      <c r="J2709" s="11">
        <v>1753.29</v>
      </c>
      <c r="K2709" s="11">
        <v>1743.2840000000001</v>
      </c>
      <c r="L2709" s="11">
        <v>1636.88</v>
      </c>
      <c r="M2709" s="11">
        <v>1334.3389999999999</v>
      </c>
      <c r="N2709" s="11">
        <v>1063.0250000000001</v>
      </c>
      <c r="O2709" s="11">
        <v>822.03399999999999</v>
      </c>
      <c r="P2709" s="11">
        <v>635.71299999999997</v>
      </c>
      <c r="Q2709" s="11">
        <v>540.26199999999994</v>
      </c>
      <c r="R2709" s="11">
        <v>466.94099999999997</v>
      </c>
      <c r="S2709" s="11">
        <v>388.19299999999998</v>
      </c>
      <c r="T2709" s="11">
        <v>304.70100000000002</v>
      </c>
      <c r="U2709" s="11">
        <v>235.346</v>
      </c>
      <c r="V2709" s="11">
        <v>184.38800000000001</v>
      </c>
      <c r="W2709" s="11">
        <v>119.98099999999999</v>
      </c>
      <c r="X2709" s="11">
        <v>70.62</v>
      </c>
      <c r="Y2709" s="11">
        <v>32.426000000000002</v>
      </c>
      <c r="Z2709" s="11">
        <v>12.933999999999999</v>
      </c>
      <c r="AA2709" s="11">
        <v>4.2539999999999996</v>
      </c>
      <c r="AB2709" s="11">
        <v>0.80200000000000005</v>
      </c>
      <c r="AC2709" s="11">
        <v>7.1999999999999995E-2</v>
      </c>
    </row>
    <row r="2710" spans="1:29" ht="11.5">
      <c r="A2710" s="15">
        <v>2693</v>
      </c>
      <c r="B2710" s="13" t="s">
        <v>1059</v>
      </c>
      <c r="C2710" s="14" t="s">
        <v>1247</v>
      </c>
      <c r="D2710" s="12"/>
      <c r="E2710" s="12">
        <v>170</v>
      </c>
      <c r="F2710" s="13" t="s">
        <v>1110</v>
      </c>
      <c r="G2710" s="12">
        <v>931</v>
      </c>
      <c r="H2710" s="12">
        <v>1985</v>
      </c>
      <c r="I2710" s="11">
        <v>2063.3510000000001</v>
      </c>
      <c r="J2710" s="11">
        <v>1920.768</v>
      </c>
      <c r="K2710" s="11">
        <v>1721.4970000000001</v>
      </c>
      <c r="L2710" s="11">
        <v>1697.5830000000001</v>
      </c>
      <c r="M2710" s="11">
        <v>1564.8920000000001</v>
      </c>
      <c r="N2710" s="11">
        <v>1250.8910000000001</v>
      </c>
      <c r="O2710" s="11">
        <v>1034.174</v>
      </c>
      <c r="P2710" s="11">
        <v>801.61199999999997</v>
      </c>
      <c r="Q2710" s="11">
        <v>618.18499999999995</v>
      </c>
      <c r="R2710" s="11">
        <v>523.82899999999995</v>
      </c>
      <c r="S2710" s="11">
        <v>447.69299999999998</v>
      </c>
      <c r="T2710" s="11">
        <v>364.99900000000002</v>
      </c>
      <c r="U2710" s="11">
        <v>278.28500000000003</v>
      </c>
      <c r="V2710" s="11">
        <v>205.376</v>
      </c>
      <c r="W2710" s="11">
        <v>149.21899999999999</v>
      </c>
      <c r="X2710" s="11">
        <v>87.632999999999996</v>
      </c>
      <c r="Y2710" s="11">
        <v>44.368000000000002</v>
      </c>
      <c r="Z2710" s="11">
        <v>16.626999999999999</v>
      </c>
      <c r="AA2710" s="11">
        <v>5.1319999999999997</v>
      </c>
      <c r="AB2710" s="11">
        <v>1.0960000000000001</v>
      </c>
      <c r="AC2710" s="11">
        <v>0.10100000000000001</v>
      </c>
    </row>
    <row r="2711" spans="1:29" ht="11.5">
      <c r="A2711" s="15">
        <v>2694</v>
      </c>
      <c r="B2711" s="13" t="s">
        <v>1059</v>
      </c>
      <c r="C2711" s="14" t="s">
        <v>1247</v>
      </c>
      <c r="D2711" s="12"/>
      <c r="E2711" s="12">
        <v>170</v>
      </c>
      <c r="F2711" s="13" t="s">
        <v>1110</v>
      </c>
      <c r="G2711" s="12">
        <v>931</v>
      </c>
      <c r="H2711" s="12">
        <v>1990</v>
      </c>
      <c r="I2711" s="11">
        <v>2141.2080000000001</v>
      </c>
      <c r="J2711" s="11">
        <v>2031.903</v>
      </c>
      <c r="K2711" s="11">
        <v>1889.778</v>
      </c>
      <c r="L2711" s="11">
        <v>1681.02</v>
      </c>
      <c r="M2711" s="11">
        <v>1634.62</v>
      </c>
      <c r="N2711" s="11">
        <v>1489.366</v>
      </c>
      <c r="O2711" s="11">
        <v>1182.7929999999999</v>
      </c>
      <c r="P2711" s="11">
        <v>1006.758</v>
      </c>
      <c r="Q2711" s="11">
        <v>780.33600000000001</v>
      </c>
      <c r="R2711" s="11">
        <v>599.63800000000003</v>
      </c>
      <c r="S2711" s="11">
        <v>504.01499999999999</v>
      </c>
      <c r="T2711" s="11">
        <v>422.94099999999997</v>
      </c>
      <c r="U2711" s="11">
        <v>335.93900000000002</v>
      </c>
      <c r="V2711" s="11">
        <v>245.54</v>
      </c>
      <c r="W2711" s="11">
        <v>169.428</v>
      </c>
      <c r="X2711" s="11">
        <v>111.761</v>
      </c>
      <c r="Y2711" s="11">
        <v>56.874000000000002</v>
      </c>
      <c r="Z2711" s="11">
        <v>23.19</v>
      </c>
      <c r="AA2711" s="11">
        <v>6.6849999999999996</v>
      </c>
      <c r="AB2711" s="11">
        <v>1.369</v>
      </c>
      <c r="AC2711" s="11">
        <v>0.14399999999999999</v>
      </c>
    </row>
    <row r="2712" spans="1:29" ht="11.5">
      <c r="A2712" s="15">
        <v>2695</v>
      </c>
      <c r="B2712" s="13" t="s">
        <v>1059</v>
      </c>
      <c r="C2712" s="14" t="s">
        <v>1247</v>
      </c>
      <c r="D2712" s="12"/>
      <c r="E2712" s="12">
        <v>170</v>
      </c>
      <c r="F2712" s="13" t="s">
        <v>1110</v>
      </c>
      <c r="G2712" s="12">
        <v>931</v>
      </c>
      <c r="H2712" s="12">
        <v>1995</v>
      </c>
      <c r="I2712" s="11">
        <v>2267.2170000000001</v>
      </c>
      <c r="J2712" s="11">
        <v>2118.819</v>
      </c>
      <c r="K2712" s="11">
        <v>2021.259</v>
      </c>
      <c r="L2712" s="11">
        <v>1849.4780000000001</v>
      </c>
      <c r="M2712" s="11">
        <v>1613.65</v>
      </c>
      <c r="N2712" s="11">
        <v>1558.566</v>
      </c>
      <c r="O2712" s="11">
        <v>1421.8240000000001</v>
      </c>
      <c r="P2712" s="11">
        <v>1130.181</v>
      </c>
      <c r="Q2712" s="11">
        <v>968.34699999999998</v>
      </c>
      <c r="R2712" s="11">
        <v>752.79700000000003</v>
      </c>
      <c r="S2712" s="11">
        <v>575.62900000000002</v>
      </c>
      <c r="T2712" s="11">
        <v>476.23500000000001</v>
      </c>
      <c r="U2712" s="11">
        <v>391.24</v>
      </c>
      <c r="V2712" s="11">
        <v>298.834</v>
      </c>
      <c r="W2712" s="11">
        <v>205.35499999999999</v>
      </c>
      <c r="X2712" s="11">
        <v>129.74700000000001</v>
      </c>
      <c r="Y2712" s="11">
        <v>74.491</v>
      </c>
      <c r="Z2712" s="11">
        <v>30.556999999999999</v>
      </c>
      <c r="AA2712" s="11">
        <v>9.7479999999999993</v>
      </c>
      <c r="AB2712" s="11">
        <v>1.8879999999999999</v>
      </c>
      <c r="AC2712" s="11">
        <v>0.189</v>
      </c>
    </row>
    <row r="2713" spans="1:29" ht="11.5">
      <c r="A2713" s="15">
        <v>2696</v>
      </c>
      <c r="B2713" s="13" t="s">
        <v>1059</v>
      </c>
      <c r="C2713" s="14" t="s">
        <v>1247</v>
      </c>
      <c r="D2713" s="12"/>
      <c r="E2713" s="12">
        <v>170</v>
      </c>
      <c r="F2713" s="13" t="s">
        <v>1110</v>
      </c>
      <c r="G2713" s="12">
        <v>931</v>
      </c>
      <c r="H2713" s="12">
        <v>2000</v>
      </c>
      <c r="I2713" s="11">
        <v>2224.8969999999999</v>
      </c>
      <c r="J2713" s="11">
        <v>2254.0509999999999</v>
      </c>
      <c r="K2713" s="11">
        <v>2110.6120000000001</v>
      </c>
      <c r="L2713" s="11">
        <v>1979.7249999999999</v>
      </c>
      <c r="M2713" s="11">
        <v>1783.104</v>
      </c>
      <c r="N2713" s="11">
        <v>1542.521</v>
      </c>
      <c r="O2713" s="11">
        <v>1492.376</v>
      </c>
      <c r="P2713" s="11">
        <v>1369.348</v>
      </c>
      <c r="Q2713" s="11">
        <v>1093.4970000000001</v>
      </c>
      <c r="R2713" s="11">
        <v>939.24900000000002</v>
      </c>
      <c r="S2713" s="11">
        <v>726.66899999999998</v>
      </c>
      <c r="T2713" s="11">
        <v>547.65800000000002</v>
      </c>
      <c r="U2713" s="11">
        <v>445.05599999999998</v>
      </c>
      <c r="V2713" s="11">
        <v>353.48399999999998</v>
      </c>
      <c r="W2713" s="11">
        <v>255.48599999999999</v>
      </c>
      <c r="X2713" s="11">
        <v>162.334</v>
      </c>
      <c r="Y2713" s="11">
        <v>89.492000000000004</v>
      </c>
      <c r="Z2713" s="11">
        <v>41.146000000000001</v>
      </c>
      <c r="AA2713" s="11">
        <v>13.433999999999999</v>
      </c>
      <c r="AB2713" s="11">
        <v>2.9</v>
      </c>
      <c r="AC2713" s="11">
        <v>0.26800000000000002</v>
      </c>
    </row>
    <row r="2714" spans="1:29" ht="11.5">
      <c r="A2714" s="15">
        <v>2697</v>
      </c>
      <c r="B2714" s="13" t="s">
        <v>1059</v>
      </c>
      <c r="C2714" s="14" t="s">
        <v>1247</v>
      </c>
      <c r="D2714" s="12"/>
      <c r="E2714" s="12">
        <v>170</v>
      </c>
      <c r="F2714" s="13" t="s">
        <v>1110</v>
      </c>
      <c r="G2714" s="12">
        <v>931</v>
      </c>
      <c r="H2714" s="12">
        <v>2005</v>
      </c>
      <c r="I2714" s="11">
        <v>2149.9259999999999</v>
      </c>
      <c r="J2714" s="11">
        <v>2212.1329999999998</v>
      </c>
      <c r="K2714" s="11">
        <v>2241.6129999999998</v>
      </c>
      <c r="L2714" s="11">
        <v>2082.3020000000001</v>
      </c>
      <c r="M2714" s="11">
        <v>1923.595</v>
      </c>
      <c r="N2714" s="11">
        <v>1721.5139999999999</v>
      </c>
      <c r="O2714" s="11">
        <v>1488.846</v>
      </c>
      <c r="P2714" s="11">
        <v>1447.5170000000001</v>
      </c>
      <c r="Q2714" s="11">
        <v>1335.0809999999999</v>
      </c>
      <c r="R2714" s="11">
        <v>1067.7670000000001</v>
      </c>
      <c r="S2714" s="11">
        <v>912.7</v>
      </c>
      <c r="T2714" s="11">
        <v>696.24300000000005</v>
      </c>
      <c r="U2714" s="11">
        <v>515.46</v>
      </c>
      <c r="V2714" s="11">
        <v>405.49299999999999</v>
      </c>
      <c r="W2714" s="11">
        <v>306.12099999999998</v>
      </c>
      <c r="X2714" s="11">
        <v>205.87299999999999</v>
      </c>
      <c r="Y2714" s="11">
        <v>114.666</v>
      </c>
      <c r="Z2714" s="11">
        <v>50.77</v>
      </c>
      <c r="AA2714" s="11">
        <v>18.856000000000002</v>
      </c>
      <c r="AB2714" s="11">
        <v>4.194</v>
      </c>
      <c r="AC2714" s="11">
        <v>0.42199999999999999</v>
      </c>
    </row>
    <row r="2715" spans="1:29" ht="11.5">
      <c r="A2715" s="15">
        <v>2698</v>
      </c>
      <c r="B2715" s="13" t="s">
        <v>1059</v>
      </c>
      <c r="C2715" s="14" t="s">
        <v>1247</v>
      </c>
      <c r="D2715" s="12"/>
      <c r="E2715" s="12">
        <v>170</v>
      </c>
      <c r="F2715" s="13" t="s">
        <v>1110</v>
      </c>
      <c r="G2715" s="12">
        <v>931</v>
      </c>
      <c r="H2715" s="12">
        <v>2010</v>
      </c>
      <c r="I2715" s="11">
        <v>1959.8130000000001</v>
      </c>
      <c r="J2715" s="11">
        <v>2140.3049999999998</v>
      </c>
      <c r="K2715" s="11">
        <v>2198.5320000000002</v>
      </c>
      <c r="L2715" s="11">
        <v>2217.3209999999999</v>
      </c>
      <c r="M2715" s="11">
        <v>2036.172</v>
      </c>
      <c r="N2715" s="11">
        <v>1868.973</v>
      </c>
      <c r="O2715" s="11">
        <v>1674.4059999999999</v>
      </c>
      <c r="P2715" s="11">
        <v>1452.63</v>
      </c>
      <c r="Q2715" s="11">
        <v>1415.681</v>
      </c>
      <c r="R2715" s="11">
        <v>1305.846</v>
      </c>
      <c r="S2715" s="11">
        <v>1038.5809999999999</v>
      </c>
      <c r="T2715" s="11">
        <v>877.08600000000001</v>
      </c>
      <c r="U2715" s="11">
        <v>656.59900000000005</v>
      </c>
      <c r="V2715" s="11">
        <v>471.137</v>
      </c>
      <c r="W2715" s="11">
        <v>353.20400000000001</v>
      </c>
      <c r="X2715" s="11">
        <v>248.08600000000001</v>
      </c>
      <c r="Y2715" s="11">
        <v>147.53800000000001</v>
      </c>
      <c r="Z2715" s="11">
        <v>66.77</v>
      </c>
      <c r="AA2715" s="11">
        <v>24.184000000000001</v>
      </c>
      <c r="AB2715" s="11">
        <v>6.1539999999999999</v>
      </c>
      <c r="AC2715" s="11">
        <v>0.64</v>
      </c>
    </row>
    <row r="2716" spans="1:29" ht="11.5">
      <c r="A2716" s="15">
        <v>2699</v>
      </c>
      <c r="B2716" s="13" t="s">
        <v>1059</v>
      </c>
      <c r="C2716" s="14" t="s">
        <v>1247</v>
      </c>
      <c r="D2716" s="12"/>
      <c r="E2716" s="12">
        <v>170</v>
      </c>
      <c r="F2716" s="13" t="s">
        <v>1110</v>
      </c>
      <c r="G2716" s="12">
        <v>931</v>
      </c>
      <c r="H2716" s="12">
        <v>2015</v>
      </c>
      <c r="I2716" s="11">
        <v>1876.9690000000001</v>
      </c>
      <c r="J2716" s="11">
        <v>1951.394</v>
      </c>
      <c r="K2716" s="11">
        <v>2128.8829999999998</v>
      </c>
      <c r="L2716" s="11">
        <v>2177.9279999999999</v>
      </c>
      <c r="M2716" s="11">
        <v>2176.3020000000001</v>
      </c>
      <c r="N2716" s="11">
        <v>1986.1379999999999</v>
      </c>
      <c r="O2716" s="11">
        <v>1824.393</v>
      </c>
      <c r="P2716" s="11">
        <v>1636.9690000000001</v>
      </c>
      <c r="Q2716" s="11">
        <v>1422.125</v>
      </c>
      <c r="R2716" s="11">
        <v>1386.636</v>
      </c>
      <c r="S2716" s="11">
        <v>1271.8889999999999</v>
      </c>
      <c r="T2716" s="11">
        <v>999.70799999999997</v>
      </c>
      <c r="U2716" s="11">
        <v>829.60500000000002</v>
      </c>
      <c r="V2716" s="11">
        <v>603.24199999999996</v>
      </c>
      <c r="W2716" s="11">
        <v>413.87099999999998</v>
      </c>
      <c r="X2716" s="11">
        <v>290.06599999999997</v>
      </c>
      <c r="Y2716" s="11">
        <v>181.92400000000001</v>
      </c>
      <c r="Z2716" s="11">
        <v>88.591999999999999</v>
      </c>
      <c r="AA2716" s="11">
        <v>32.951999999999998</v>
      </c>
      <c r="AB2716" s="11">
        <v>8.2260000000000009</v>
      </c>
      <c r="AC2716" s="11">
        <v>0.96899999999999997</v>
      </c>
    </row>
    <row r="2717" spans="1:29" ht="11.5">
      <c r="A2717" s="15">
        <v>2700</v>
      </c>
      <c r="B2717" s="13" t="s">
        <v>1059</v>
      </c>
      <c r="C2717" s="14" t="s">
        <v>1247</v>
      </c>
      <c r="D2717" s="12"/>
      <c r="E2717" s="12">
        <v>170</v>
      </c>
      <c r="F2717" s="13" t="s">
        <v>1110</v>
      </c>
      <c r="G2717" s="12">
        <v>931</v>
      </c>
      <c r="H2717" s="12">
        <v>2020</v>
      </c>
      <c r="I2717" s="11">
        <v>1898.922</v>
      </c>
      <c r="J2717" s="11">
        <v>1893.684</v>
      </c>
      <c r="K2717" s="11">
        <v>1978.788</v>
      </c>
      <c r="L2717" s="11">
        <v>2166.8220000000001</v>
      </c>
      <c r="M2717" s="11">
        <v>2246.5680000000002</v>
      </c>
      <c r="N2717" s="11">
        <v>2235.0079999999998</v>
      </c>
      <c r="O2717" s="11">
        <v>2032.1110000000001</v>
      </c>
      <c r="P2717" s="11">
        <v>1850.248</v>
      </c>
      <c r="Q2717" s="11">
        <v>1647.7860000000001</v>
      </c>
      <c r="R2717" s="11">
        <v>1422.231</v>
      </c>
      <c r="S2717" s="11">
        <v>1371.075</v>
      </c>
      <c r="T2717" s="11">
        <v>1239.798</v>
      </c>
      <c r="U2717" s="11">
        <v>957.01900000000001</v>
      </c>
      <c r="V2717" s="11">
        <v>771.77099999999996</v>
      </c>
      <c r="W2717" s="11">
        <v>537.85599999999999</v>
      </c>
      <c r="X2717" s="11">
        <v>346.35599999999999</v>
      </c>
      <c r="Y2717" s="11">
        <v>218.26900000000001</v>
      </c>
      <c r="Z2717" s="11">
        <v>112.047</v>
      </c>
      <c r="AA2717" s="11">
        <v>45.207999999999998</v>
      </c>
      <c r="AB2717" s="11">
        <v>11.65</v>
      </c>
      <c r="AC2717" s="11">
        <v>1.347</v>
      </c>
    </row>
    <row r="2718" spans="1:29" ht="11.5">
      <c r="A2718" s="15">
        <v>2701</v>
      </c>
      <c r="B2718" s="13" t="s">
        <v>1059</v>
      </c>
      <c r="C2718" s="14" t="s">
        <v>1248</v>
      </c>
      <c r="D2718" s="12"/>
      <c r="E2718" s="12">
        <v>218</v>
      </c>
      <c r="F2718" s="13" t="s">
        <v>1110</v>
      </c>
      <c r="G2718" s="12">
        <v>931</v>
      </c>
      <c r="H2718" s="12">
        <v>1950</v>
      </c>
      <c r="I2718" s="11">
        <v>274.99700000000001</v>
      </c>
      <c r="J2718" s="11">
        <v>230.57900000000001</v>
      </c>
      <c r="K2718" s="11">
        <v>192.48099999999999</v>
      </c>
      <c r="L2718" s="11">
        <v>166.22499999999999</v>
      </c>
      <c r="M2718" s="11">
        <v>142.84</v>
      </c>
      <c r="N2718" s="11">
        <v>121.105</v>
      </c>
      <c r="O2718" s="11">
        <v>104.574</v>
      </c>
      <c r="P2718" s="11">
        <v>96.57</v>
      </c>
      <c r="Q2718" s="11">
        <v>80.759</v>
      </c>
      <c r="R2718" s="11">
        <v>70.784000000000006</v>
      </c>
      <c r="S2718" s="11">
        <v>61.988999999999997</v>
      </c>
      <c r="T2718" s="11">
        <v>54.777000000000001</v>
      </c>
      <c r="U2718" s="11">
        <v>46.012999999999998</v>
      </c>
      <c r="V2718" s="11">
        <v>35.722000000000001</v>
      </c>
      <c r="W2718" s="11">
        <v>24.06</v>
      </c>
      <c r="X2718" s="11">
        <v>13.281000000000001</v>
      </c>
      <c r="Y2718" s="11">
        <v>3.0030000000000001</v>
      </c>
      <c r="Z2718" s="11">
        <v>2.363</v>
      </c>
      <c r="AA2718" s="11">
        <v>1.5669999999999999</v>
      </c>
      <c r="AB2718" s="11">
        <v>0.79900000000000004</v>
      </c>
      <c r="AC2718" s="11">
        <v>0.14099999999999999</v>
      </c>
    </row>
    <row r="2719" spans="1:29" ht="11.5">
      <c r="A2719" s="15">
        <v>2702</v>
      </c>
      <c r="B2719" s="13" t="s">
        <v>1059</v>
      </c>
      <c r="C2719" s="14" t="s">
        <v>1248</v>
      </c>
      <c r="D2719" s="12"/>
      <c r="E2719" s="12">
        <v>218</v>
      </c>
      <c r="F2719" s="13" t="s">
        <v>1110</v>
      </c>
      <c r="G2719" s="12">
        <v>931</v>
      </c>
      <c r="H2719" s="12">
        <v>1955</v>
      </c>
      <c r="I2719" s="11">
        <v>357.42700000000002</v>
      </c>
      <c r="J2719" s="11">
        <v>257.29300000000001</v>
      </c>
      <c r="K2719" s="11">
        <v>225.14</v>
      </c>
      <c r="L2719" s="11">
        <v>188.965</v>
      </c>
      <c r="M2719" s="11">
        <v>162.59399999999999</v>
      </c>
      <c r="N2719" s="11">
        <v>138.85599999999999</v>
      </c>
      <c r="O2719" s="11">
        <v>117.002</v>
      </c>
      <c r="P2719" s="11">
        <v>100.464</v>
      </c>
      <c r="Q2719" s="11">
        <v>92.213999999999999</v>
      </c>
      <c r="R2719" s="11">
        <v>76.424000000000007</v>
      </c>
      <c r="S2719" s="11">
        <v>65.992999999999995</v>
      </c>
      <c r="T2719" s="11">
        <v>56.356000000000002</v>
      </c>
      <c r="U2719" s="11">
        <v>47.768000000000001</v>
      </c>
      <c r="V2719" s="11">
        <v>37.491</v>
      </c>
      <c r="W2719" s="11">
        <v>26.111999999999998</v>
      </c>
      <c r="X2719" s="11">
        <v>14.837</v>
      </c>
      <c r="Y2719" s="11">
        <v>6.3170000000000002</v>
      </c>
      <c r="Z2719" s="11">
        <v>0.97199999999999998</v>
      </c>
      <c r="AA2719" s="11">
        <v>0.441</v>
      </c>
      <c r="AB2719" s="11">
        <v>0.13300000000000001</v>
      </c>
      <c r="AC2719" s="11">
        <v>1.4999999999999999E-2</v>
      </c>
    </row>
    <row r="2720" spans="1:29" ht="11.5">
      <c r="A2720" s="15">
        <v>2703</v>
      </c>
      <c r="B2720" s="13" t="s">
        <v>1059</v>
      </c>
      <c r="C2720" s="14" t="s">
        <v>1248</v>
      </c>
      <c r="D2720" s="12"/>
      <c r="E2720" s="12">
        <v>218</v>
      </c>
      <c r="F2720" s="13" t="s">
        <v>1110</v>
      </c>
      <c r="G2720" s="12">
        <v>931</v>
      </c>
      <c r="H2720" s="12">
        <v>1960</v>
      </c>
      <c r="I2720" s="11">
        <v>408.40100000000001</v>
      </c>
      <c r="J2720" s="11">
        <v>337.08199999999999</v>
      </c>
      <c r="K2720" s="11">
        <v>252.4</v>
      </c>
      <c r="L2720" s="11">
        <v>221.71899999999999</v>
      </c>
      <c r="M2720" s="11">
        <v>185.14400000000001</v>
      </c>
      <c r="N2720" s="11">
        <v>158.14500000000001</v>
      </c>
      <c r="O2720" s="11">
        <v>134.11500000000001</v>
      </c>
      <c r="P2720" s="11">
        <v>112.399</v>
      </c>
      <c r="Q2720" s="11">
        <v>96.105999999999995</v>
      </c>
      <c r="R2720" s="11">
        <v>87.704999999999998</v>
      </c>
      <c r="S2720" s="11">
        <v>71.846000000000004</v>
      </c>
      <c r="T2720" s="11">
        <v>60.746000000000002</v>
      </c>
      <c r="U2720" s="11">
        <v>50.054000000000002</v>
      </c>
      <c r="V2720" s="11">
        <v>39.981000000000002</v>
      </c>
      <c r="W2720" s="11">
        <v>28.489000000000001</v>
      </c>
      <c r="X2720" s="11">
        <v>17.007000000000001</v>
      </c>
      <c r="Y2720" s="11">
        <v>7.6050000000000004</v>
      </c>
      <c r="Z2720" s="11">
        <v>2.2519999999999998</v>
      </c>
      <c r="AA2720" s="11">
        <v>0.20399999999999999</v>
      </c>
      <c r="AB2720" s="11">
        <v>4.2000000000000003E-2</v>
      </c>
      <c r="AC2720" s="11">
        <v>3.0000000000000001E-3</v>
      </c>
    </row>
    <row r="2721" spans="1:29" ht="11.5">
      <c r="A2721" s="15">
        <v>2704</v>
      </c>
      <c r="B2721" s="13" t="s">
        <v>1059</v>
      </c>
      <c r="C2721" s="14" t="s">
        <v>1248</v>
      </c>
      <c r="D2721" s="12"/>
      <c r="E2721" s="12">
        <v>218</v>
      </c>
      <c r="F2721" s="13" t="s">
        <v>1110</v>
      </c>
      <c r="G2721" s="12">
        <v>931</v>
      </c>
      <c r="H2721" s="12">
        <v>1965</v>
      </c>
      <c r="I2721" s="11">
        <v>467.33699999999999</v>
      </c>
      <c r="J2721" s="11">
        <v>388.16800000000001</v>
      </c>
      <c r="K2721" s="11">
        <v>331.88400000000001</v>
      </c>
      <c r="L2721" s="11">
        <v>249.21199999999999</v>
      </c>
      <c r="M2721" s="11">
        <v>217.815</v>
      </c>
      <c r="N2721" s="11">
        <v>180.62200000000001</v>
      </c>
      <c r="O2721" s="11">
        <v>153.28100000000001</v>
      </c>
      <c r="P2721" s="11">
        <v>129.35900000000001</v>
      </c>
      <c r="Q2721" s="11">
        <v>108</v>
      </c>
      <c r="R2721" s="11">
        <v>91.867000000000004</v>
      </c>
      <c r="S2721" s="11">
        <v>83.001999999999995</v>
      </c>
      <c r="T2721" s="11">
        <v>66.712999999999994</v>
      </c>
      <c r="U2721" s="11">
        <v>54.615000000000002</v>
      </c>
      <c r="V2721" s="11">
        <v>42.634</v>
      </c>
      <c r="W2721" s="11">
        <v>31.161000000000001</v>
      </c>
      <c r="X2721" s="11">
        <v>19.245999999999999</v>
      </c>
      <c r="Y2721" s="11">
        <v>9.1809999999999992</v>
      </c>
      <c r="Z2721" s="11">
        <v>2.911</v>
      </c>
      <c r="AA2721" s="11">
        <v>0.52</v>
      </c>
      <c r="AB2721" s="11">
        <v>2.1999999999999999E-2</v>
      </c>
      <c r="AC2721" s="11">
        <v>1E-3</v>
      </c>
    </row>
    <row r="2722" spans="1:29" ht="11.5">
      <c r="A2722" s="15">
        <v>2705</v>
      </c>
      <c r="B2722" s="13" t="s">
        <v>1059</v>
      </c>
      <c r="C2722" s="14" t="s">
        <v>1248</v>
      </c>
      <c r="D2722" s="12"/>
      <c r="E2722" s="12">
        <v>218</v>
      </c>
      <c r="F2722" s="13" t="s">
        <v>1110</v>
      </c>
      <c r="G2722" s="12">
        <v>931</v>
      </c>
      <c r="H2722" s="12">
        <v>1970</v>
      </c>
      <c r="I2722" s="11">
        <v>532.67999999999995</v>
      </c>
      <c r="J2722" s="11">
        <v>447.88</v>
      </c>
      <c r="K2722" s="11">
        <v>383.17899999999997</v>
      </c>
      <c r="L2722" s="11">
        <v>328.36399999999998</v>
      </c>
      <c r="M2722" s="11">
        <v>245.56200000000001</v>
      </c>
      <c r="N2722" s="11">
        <v>213.47499999999999</v>
      </c>
      <c r="O2722" s="11">
        <v>176.1</v>
      </c>
      <c r="P2722" s="11">
        <v>148.79</v>
      </c>
      <c r="Q2722" s="11">
        <v>125.03400000000001</v>
      </c>
      <c r="R2722" s="11">
        <v>103.76</v>
      </c>
      <c r="S2722" s="11">
        <v>87.337000000000003</v>
      </c>
      <c r="T2722" s="11">
        <v>77.463999999999999</v>
      </c>
      <c r="U2722" s="11">
        <v>60.353999999999999</v>
      </c>
      <c r="V2722" s="11">
        <v>46.918999999999997</v>
      </c>
      <c r="W2722" s="11">
        <v>33.656999999999996</v>
      </c>
      <c r="X2722" s="11">
        <v>21.475999999999999</v>
      </c>
      <c r="Y2722" s="11">
        <v>10.718</v>
      </c>
      <c r="Z2722" s="11">
        <v>3.6909999999999998</v>
      </c>
      <c r="AA2722" s="11">
        <v>0.72499999999999998</v>
      </c>
      <c r="AB2722" s="11">
        <v>6.4000000000000001E-2</v>
      </c>
      <c r="AC2722" s="11">
        <v>1E-3</v>
      </c>
    </row>
    <row r="2723" spans="1:29" ht="11.5">
      <c r="A2723" s="15">
        <v>2706</v>
      </c>
      <c r="B2723" s="13" t="s">
        <v>1059</v>
      </c>
      <c r="C2723" s="14" t="s">
        <v>1248</v>
      </c>
      <c r="D2723" s="12"/>
      <c r="E2723" s="12">
        <v>218</v>
      </c>
      <c r="F2723" s="13" t="s">
        <v>1110</v>
      </c>
      <c r="G2723" s="12">
        <v>931</v>
      </c>
      <c r="H2723" s="12">
        <v>1975</v>
      </c>
      <c r="I2723" s="11">
        <v>585.07899999999995</v>
      </c>
      <c r="J2723" s="11">
        <v>513.94399999999996</v>
      </c>
      <c r="K2723" s="11">
        <v>443.06400000000002</v>
      </c>
      <c r="L2723" s="11">
        <v>379.68799999999999</v>
      </c>
      <c r="M2723" s="11">
        <v>324.18599999999998</v>
      </c>
      <c r="N2723" s="11">
        <v>241.22900000000001</v>
      </c>
      <c r="O2723" s="11">
        <v>208.72499999999999</v>
      </c>
      <c r="P2723" s="11">
        <v>171.45099999999999</v>
      </c>
      <c r="Q2723" s="11">
        <v>144.25200000000001</v>
      </c>
      <c r="R2723" s="11">
        <v>120.49299999999999</v>
      </c>
      <c r="S2723" s="11">
        <v>98.97</v>
      </c>
      <c r="T2723" s="11">
        <v>81.84</v>
      </c>
      <c r="U2723" s="11">
        <v>70.472999999999999</v>
      </c>
      <c r="V2723" s="11">
        <v>52.281999999999996</v>
      </c>
      <c r="W2723" s="11">
        <v>37.529000000000003</v>
      </c>
      <c r="X2723" s="11">
        <v>23.69</v>
      </c>
      <c r="Y2723" s="11">
        <v>12.366</v>
      </c>
      <c r="Z2723" s="11">
        <v>4.5380000000000003</v>
      </c>
      <c r="AA2723" s="11">
        <v>0.99199999999999999</v>
      </c>
      <c r="AB2723" s="11">
        <v>0.10100000000000001</v>
      </c>
      <c r="AC2723" s="11">
        <v>4.0000000000000001E-3</v>
      </c>
    </row>
    <row r="2724" spans="1:29" ht="11.5">
      <c r="A2724" s="15">
        <v>2707</v>
      </c>
      <c r="B2724" s="13" t="s">
        <v>1059</v>
      </c>
      <c r="C2724" s="14" t="s">
        <v>1248</v>
      </c>
      <c r="D2724" s="12"/>
      <c r="E2724" s="12">
        <v>218</v>
      </c>
      <c r="F2724" s="13" t="s">
        <v>1110</v>
      </c>
      <c r="G2724" s="12">
        <v>931</v>
      </c>
      <c r="H2724" s="12">
        <v>1980</v>
      </c>
      <c r="I2724" s="11">
        <v>623.85599999999999</v>
      </c>
      <c r="J2724" s="11">
        <v>568.45500000000004</v>
      </c>
      <c r="K2724" s="11">
        <v>509.28</v>
      </c>
      <c r="L2724" s="11">
        <v>439.50700000000001</v>
      </c>
      <c r="M2724" s="11">
        <v>375.34300000000002</v>
      </c>
      <c r="N2724" s="11">
        <v>319.06099999999998</v>
      </c>
      <c r="O2724" s="11">
        <v>236.27699999999999</v>
      </c>
      <c r="P2724" s="11">
        <v>203.619</v>
      </c>
      <c r="Q2724" s="11">
        <v>166.55600000000001</v>
      </c>
      <c r="R2724" s="11">
        <v>139.322</v>
      </c>
      <c r="S2724" s="11">
        <v>115.23399999999999</v>
      </c>
      <c r="T2724" s="11">
        <v>93.07</v>
      </c>
      <c r="U2724" s="11">
        <v>74.843000000000004</v>
      </c>
      <c r="V2724" s="11">
        <v>61.563000000000002</v>
      </c>
      <c r="W2724" s="11">
        <v>42.392000000000003</v>
      </c>
      <c r="X2724" s="11">
        <v>27.009</v>
      </c>
      <c r="Y2724" s="11">
        <v>14.135</v>
      </c>
      <c r="Z2724" s="11">
        <v>5.5330000000000004</v>
      </c>
      <c r="AA2724" s="11">
        <v>1.325</v>
      </c>
      <c r="AB2724" s="11">
        <v>0.156</v>
      </c>
      <c r="AC2724" s="11">
        <v>8.0000000000000002E-3</v>
      </c>
    </row>
    <row r="2725" spans="1:29" ht="11.5">
      <c r="A2725" s="15">
        <v>2708</v>
      </c>
      <c r="B2725" s="13" t="s">
        <v>1059</v>
      </c>
      <c r="C2725" s="14" t="s">
        <v>1248</v>
      </c>
      <c r="D2725" s="12"/>
      <c r="E2725" s="12">
        <v>218</v>
      </c>
      <c r="F2725" s="13" t="s">
        <v>1110</v>
      </c>
      <c r="G2725" s="12">
        <v>931</v>
      </c>
      <c r="H2725" s="12">
        <v>1985</v>
      </c>
      <c r="I2725" s="11">
        <v>672.61599999999999</v>
      </c>
      <c r="J2725" s="11">
        <v>611.01300000000003</v>
      </c>
      <c r="K2725" s="11">
        <v>564.23699999999997</v>
      </c>
      <c r="L2725" s="11">
        <v>505.6</v>
      </c>
      <c r="M2725" s="11">
        <v>434.37900000000002</v>
      </c>
      <c r="N2725" s="11">
        <v>369.06700000000001</v>
      </c>
      <c r="O2725" s="11">
        <v>312.22800000000001</v>
      </c>
      <c r="P2725" s="11">
        <v>230.12200000000001</v>
      </c>
      <c r="Q2725" s="11">
        <v>197.685</v>
      </c>
      <c r="R2725" s="11">
        <v>160.93100000000001</v>
      </c>
      <c r="S2725" s="11">
        <v>133.46</v>
      </c>
      <c r="T2725" s="11">
        <v>108.68899999999999</v>
      </c>
      <c r="U2725" s="11">
        <v>85.552000000000007</v>
      </c>
      <c r="V2725" s="11">
        <v>65.966999999999999</v>
      </c>
      <c r="W2725" s="11">
        <v>50.631</v>
      </c>
      <c r="X2725" s="11">
        <v>31.265000000000001</v>
      </c>
      <c r="Y2725" s="11">
        <v>16.798999999999999</v>
      </c>
      <c r="Z2725" s="11">
        <v>6.8109999999999999</v>
      </c>
      <c r="AA2725" s="11">
        <v>1.85</v>
      </c>
      <c r="AB2725" s="11">
        <v>0.25</v>
      </c>
      <c r="AC2725" s="11">
        <v>1.4E-2</v>
      </c>
    </row>
    <row r="2726" spans="1:29" ht="11.5">
      <c r="A2726" s="15">
        <v>2709</v>
      </c>
      <c r="B2726" s="13" t="s">
        <v>1059</v>
      </c>
      <c r="C2726" s="14" t="s">
        <v>1248</v>
      </c>
      <c r="D2726" s="12"/>
      <c r="E2726" s="12">
        <v>218</v>
      </c>
      <c r="F2726" s="13" t="s">
        <v>1110</v>
      </c>
      <c r="G2726" s="12">
        <v>931</v>
      </c>
      <c r="H2726" s="12">
        <v>1990</v>
      </c>
      <c r="I2726" s="11">
        <v>721.25300000000004</v>
      </c>
      <c r="J2726" s="11">
        <v>662.90800000000002</v>
      </c>
      <c r="K2726" s="11">
        <v>607.54499999999996</v>
      </c>
      <c r="L2726" s="11">
        <v>560.58399999999995</v>
      </c>
      <c r="M2726" s="11">
        <v>499.63900000000001</v>
      </c>
      <c r="N2726" s="11">
        <v>427.101</v>
      </c>
      <c r="O2726" s="11">
        <v>361.42700000000002</v>
      </c>
      <c r="P2726" s="11">
        <v>304.75299999999999</v>
      </c>
      <c r="Q2726" s="11">
        <v>223.75700000000001</v>
      </c>
      <c r="R2726" s="11">
        <v>191.39599999999999</v>
      </c>
      <c r="S2726" s="11">
        <v>154.55199999999999</v>
      </c>
      <c r="T2726" s="11">
        <v>126.36</v>
      </c>
      <c r="U2726" s="11">
        <v>100.52800000000001</v>
      </c>
      <c r="V2726" s="11">
        <v>76.194000000000003</v>
      </c>
      <c r="W2726" s="11">
        <v>55.098999999999997</v>
      </c>
      <c r="X2726" s="11">
        <v>38.384999999999998</v>
      </c>
      <c r="Y2726" s="11">
        <v>20.393999999999998</v>
      </c>
      <c r="Z2726" s="11">
        <v>8.7970000000000006</v>
      </c>
      <c r="AA2726" s="11">
        <v>2.5990000000000002</v>
      </c>
      <c r="AB2726" s="11">
        <v>0.40699999999999997</v>
      </c>
      <c r="AC2726" s="11">
        <v>2.7E-2</v>
      </c>
    </row>
    <row r="2727" spans="1:29" ht="11.5">
      <c r="A2727" s="15">
        <v>2710</v>
      </c>
      <c r="B2727" s="13" t="s">
        <v>1059</v>
      </c>
      <c r="C2727" s="14" t="s">
        <v>1248</v>
      </c>
      <c r="D2727" s="12"/>
      <c r="E2727" s="12">
        <v>218</v>
      </c>
      <c r="F2727" s="13" t="s">
        <v>1110</v>
      </c>
      <c r="G2727" s="12">
        <v>931</v>
      </c>
      <c r="H2727" s="12">
        <v>1995</v>
      </c>
      <c r="I2727" s="11">
        <v>759.11300000000006</v>
      </c>
      <c r="J2727" s="11">
        <v>713.81100000000004</v>
      </c>
      <c r="K2727" s="11">
        <v>659.87400000000002</v>
      </c>
      <c r="L2727" s="11">
        <v>603.85699999999997</v>
      </c>
      <c r="M2727" s="11">
        <v>553.78099999999995</v>
      </c>
      <c r="N2727" s="11">
        <v>491.11399999999998</v>
      </c>
      <c r="O2727" s="11">
        <v>418.39800000000002</v>
      </c>
      <c r="P2727" s="11">
        <v>353.10300000000001</v>
      </c>
      <c r="Q2727" s="11">
        <v>296.93400000000003</v>
      </c>
      <c r="R2727" s="11">
        <v>216.982</v>
      </c>
      <c r="S2727" s="11">
        <v>184.20699999999999</v>
      </c>
      <c r="T2727" s="11">
        <v>146.77699999999999</v>
      </c>
      <c r="U2727" s="11">
        <v>117.46599999999999</v>
      </c>
      <c r="V2727" s="11">
        <v>90.332999999999998</v>
      </c>
      <c r="W2727" s="11">
        <v>64.622</v>
      </c>
      <c r="X2727" s="11">
        <v>42.93</v>
      </c>
      <c r="Y2727" s="11">
        <v>26.279</v>
      </c>
      <c r="Z2727" s="11">
        <v>11.391</v>
      </c>
      <c r="AA2727" s="11">
        <v>3.629</v>
      </c>
      <c r="AB2727" s="11">
        <v>0.63900000000000001</v>
      </c>
      <c r="AC2727" s="11">
        <v>4.9000000000000002E-2</v>
      </c>
    </row>
    <row r="2728" spans="1:29" ht="11.5">
      <c r="A2728" s="15">
        <v>2711</v>
      </c>
      <c r="B2728" s="13" t="s">
        <v>1059</v>
      </c>
      <c r="C2728" s="14" t="s">
        <v>1248</v>
      </c>
      <c r="D2728" s="12"/>
      <c r="E2728" s="12">
        <v>218</v>
      </c>
      <c r="F2728" s="13" t="s">
        <v>1110</v>
      </c>
      <c r="G2728" s="12">
        <v>931</v>
      </c>
      <c r="H2728" s="12">
        <v>2000</v>
      </c>
      <c r="I2728" s="11">
        <v>798.25699999999995</v>
      </c>
      <c r="J2728" s="11">
        <v>752.92499999999995</v>
      </c>
      <c r="K2728" s="11">
        <v>710.61800000000005</v>
      </c>
      <c r="L2728" s="11">
        <v>655.48400000000004</v>
      </c>
      <c r="M2728" s="11">
        <v>593.71699999999998</v>
      </c>
      <c r="N2728" s="11">
        <v>539.50400000000002</v>
      </c>
      <c r="O2728" s="11">
        <v>475.47</v>
      </c>
      <c r="P2728" s="11">
        <v>403.88200000000001</v>
      </c>
      <c r="Q2728" s="11">
        <v>340.93799999999999</v>
      </c>
      <c r="R2728" s="11">
        <v>286.59300000000002</v>
      </c>
      <c r="S2728" s="11">
        <v>208.29300000000001</v>
      </c>
      <c r="T2728" s="11">
        <v>174.82300000000001</v>
      </c>
      <c r="U2728" s="11">
        <v>136.66800000000001</v>
      </c>
      <c r="V2728" s="11">
        <v>106.107</v>
      </c>
      <c r="W2728" s="11">
        <v>77.616</v>
      </c>
      <c r="X2728" s="11">
        <v>51.655999999999999</v>
      </c>
      <c r="Y2728" s="11">
        <v>30.827000000000002</v>
      </c>
      <c r="Z2728" s="11">
        <v>15.692</v>
      </c>
      <c r="AA2728" s="11">
        <v>5.03</v>
      </c>
      <c r="AB2728" s="11">
        <v>0.97699999999999998</v>
      </c>
      <c r="AC2728" s="11">
        <v>8.2000000000000003E-2</v>
      </c>
    </row>
    <row r="2729" spans="1:29" ht="11.5">
      <c r="A2729" s="15">
        <v>2712</v>
      </c>
      <c r="B2729" s="13" t="s">
        <v>1059</v>
      </c>
      <c r="C2729" s="14" t="s">
        <v>1248</v>
      </c>
      <c r="D2729" s="12"/>
      <c r="E2729" s="12">
        <v>218</v>
      </c>
      <c r="F2729" s="13" t="s">
        <v>1110</v>
      </c>
      <c r="G2729" s="12">
        <v>931</v>
      </c>
      <c r="H2729" s="12">
        <v>2005</v>
      </c>
      <c r="I2729" s="11">
        <v>795.85299999999995</v>
      </c>
      <c r="J2729" s="11">
        <v>792.995</v>
      </c>
      <c r="K2729" s="11">
        <v>749.70100000000002</v>
      </c>
      <c r="L2729" s="11">
        <v>705.71900000000005</v>
      </c>
      <c r="M2729" s="11">
        <v>642.48800000000006</v>
      </c>
      <c r="N2729" s="11">
        <v>574.74599999999998</v>
      </c>
      <c r="O2729" s="11">
        <v>518.09900000000005</v>
      </c>
      <c r="P2729" s="11">
        <v>455.68299999999999</v>
      </c>
      <c r="Q2729" s="11">
        <v>388.02800000000002</v>
      </c>
      <c r="R2729" s="11">
        <v>328.33800000000002</v>
      </c>
      <c r="S2729" s="11">
        <v>275.32299999999998</v>
      </c>
      <c r="T2729" s="11">
        <v>197.93199999999999</v>
      </c>
      <c r="U2729" s="11">
        <v>163.40600000000001</v>
      </c>
      <c r="V2729" s="11">
        <v>124.345</v>
      </c>
      <c r="W2729" s="11">
        <v>92.320999999999998</v>
      </c>
      <c r="X2729" s="11">
        <v>63.122</v>
      </c>
      <c r="Y2729" s="11">
        <v>38.037999999999997</v>
      </c>
      <c r="Z2729" s="11">
        <v>18.882000000000001</v>
      </c>
      <c r="AA2729" s="11">
        <v>7.1150000000000002</v>
      </c>
      <c r="AB2729" s="11">
        <v>1.4159999999999999</v>
      </c>
      <c r="AC2729" s="11">
        <v>0.128</v>
      </c>
    </row>
    <row r="2730" spans="1:29" ht="11.5">
      <c r="A2730" s="15">
        <v>2713</v>
      </c>
      <c r="B2730" s="13" t="s">
        <v>1059</v>
      </c>
      <c r="C2730" s="14" t="s">
        <v>1248</v>
      </c>
      <c r="D2730" s="12"/>
      <c r="E2730" s="12">
        <v>218</v>
      </c>
      <c r="F2730" s="13" t="s">
        <v>1110</v>
      </c>
      <c r="G2730" s="12">
        <v>931</v>
      </c>
      <c r="H2730" s="12">
        <v>2010</v>
      </c>
      <c r="I2730" s="11">
        <v>797.572</v>
      </c>
      <c r="J2730" s="11">
        <v>792.05200000000002</v>
      </c>
      <c r="K2730" s="11">
        <v>790.40800000000002</v>
      </c>
      <c r="L2730" s="11">
        <v>745.61400000000003</v>
      </c>
      <c r="M2730" s="11">
        <v>695.8</v>
      </c>
      <c r="N2730" s="11">
        <v>628.95899999999995</v>
      </c>
      <c r="O2730" s="11">
        <v>560.57799999999997</v>
      </c>
      <c r="P2730" s="11">
        <v>504.82400000000001</v>
      </c>
      <c r="Q2730" s="11">
        <v>443.98200000000003</v>
      </c>
      <c r="R2730" s="11">
        <v>377.471</v>
      </c>
      <c r="S2730" s="11">
        <v>317.54599999999999</v>
      </c>
      <c r="T2730" s="11">
        <v>263.286</v>
      </c>
      <c r="U2730" s="11">
        <v>186.322</v>
      </c>
      <c r="V2730" s="11">
        <v>150.06100000000001</v>
      </c>
      <c r="W2730" s="11">
        <v>109.254</v>
      </c>
      <c r="X2730" s="11">
        <v>75.649000000000001</v>
      </c>
      <c r="Y2730" s="11">
        <v>46.576999999999998</v>
      </c>
      <c r="Z2730" s="11">
        <v>23.46</v>
      </c>
      <c r="AA2730" s="11">
        <v>8.7070000000000007</v>
      </c>
      <c r="AB2730" s="11">
        <v>2.0390000000000001</v>
      </c>
      <c r="AC2730" s="11">
        <v>0.192</v>
      </c>
    </row>
    <row r="2731" spans="1:29" ht="11.5">
      <c r="A2731" s="15">
        <v>2714</v>
      </c>
      <c r="B2731" s="13" t="s">
        <v>1059</v>
      </c>
      <c r="C2731" s="14" t="s">
        <v>1248</v>
      </c>
      <c r="D2731" s="12"/>
      <c r="E2731" s="12">
        <v>218</v>
      </c>
      <c r="F2731" s="13" t="s">
        <v>1110</v>
      </c>
      <c r="G2731" s="12">
        <v>931</v>
      </c>
      <c r="H2731" s="12">
        <v>2015</v>
      </c>
      <c r="I2731" s="11">
        <v>822.86199999999997</v>
      </c>
      <c r="J2731" s="11">
        <v>794.29499999999996</v>
      </c>
      <c r="K2731" s="11">
        <v>789.49900000000002</v>
      </c>
      <c r="L2731" s="11">
        <v>786.16800000000001</v>
      </c>
      <c r="M2731" s="11">
        <v>735.54899999999998</v>
      </c>
      <c r="N2731" s="11">
        <v>681.95699999999999</v>
      </c>
      <c r="O2731" s="11">
        <v>614.83900000000006</v>
      </c>
      <c r="P2731" s="11">
        <v>548.04700000000003</v>
      </c>
      <c r="Q2731" s="11">
        <v>493.35199999999998</v>
      </c>
      <c r="R2731" s="11">
        <v>432.96899999999999</v>
      </c>
      <c r="S2731" s="11">
        <v>366.209</v>
      </c>
      <c r="T2731" s="11">
        <v>305.05799999999999</v>
      </c>
      <c r="U2731" s="11">
        <v>249.292</v>
      </c>
      <c r="V2731" s="11">
        <v>172.34</v>
      </c>
      <c r="W2731" s="11">
        <v>133.20099999999999</v>
      </c>
      <c r="X2731" s="11">
        <v>90.346000000000004</v>
      </c>
      <c r="Y2731" s="11">
        <v>56.207000000000001</v>
      </c>
      <c r="Z2731" s="11">
        <v>28.96</v>
      </c>
      <c r="AA2731" s="11">
        <v>10.959</v>
      </c>
      <c r="AB2731" s="11">
        <v>2.5590000000000002</v>
      </c>
      <c r="AC2731" s="11">
        <v>0.29099999999999998</v>
      </c>
    </row>
    <row r="2732" spans="1:29" ht="11.5">
      <c r="A2732" s="15">
        <v>2715</v>
      </c>
      <c r="B2732" s="13" t="s">
        <v>1059</v>
      </c>
      <c r="C2732" s="14" t="s">
        <v>1248</v>
      </c>
      <c r="D2732" s="12"/>
      <c r="E2732" s="12">
        <v>218</v>
      </c>
      <c r="F2732" s="13" t="s">
        <v>1110</v>
      </c>
      <c r="G2732" s="12">
        <v>931</v>
      </c>
      <c r="H2732" s="12">
        <v>2020</v>
      </c>
      <c r="I2732" s="11">
        <v>852.48</v>
      </c>
      <c r="J2732" s="11">
        <v>822.971</v>
      </c>
      <c r="K2732" s="11">
        <v>794.178</v>
      </c>
      <c r="L2732" s="11">
        <v>795.39800000000002</v>
      </c>
      <c r="M2732" s="11">
        <v>795.84100000000001</v>
      </c>
      <c r="N2732" s="11">
        <v>741.93</v>
      </c>
      <c r="O2732" s="11">
        <v>684.11900000000003</v>
      </c>
      <c r="P2732" s="11">
        <v>614.34500000000003</v>
      </c>
      <c r="Q2732" s="11">
        <v>544.91899999999998</v>
      </c>
      <c r="R2732" s="11">
        <v>487.45299999999997</v>
      </c>
      <c r="S2732" s="11">
        <v>424.18299999999999</v>
      </c>
      <c r="T2732" s="11">
        <v>354.80099999999999</v>
      </c>
      <c r="U2732" s="11">
        <v>291.42</v>
      </c>
      <c r="V2732" s="11">
        <v>233.02600000000001</v>
      </c>
      <c r="W2732" s="11">
        <v>154.89599999999999</v>
      </c>
      <c r="X2732" s="11">
        <v>111.56100000000001</v>
      </c>
      <c r="Y2732" s="11">
        <v>67.832999999999998</v>
      </c>
      <c r="Z2732" s="11">
        <v>35.155000000000001</v>
      </c>
      <c r="AA2732" s="11">
        <v>13.670999999999999</v>
      </c>
      <c r="AB2732" s="11">
        <v>3.27</v>
      </c>
      <c r="AC2732" s="11">
        <v>0.377</v>
      </c>
    </row>
    <row r="2733" spans="1:29" ht="11.5">
      <c r="A2733" s="15">
        <v>2716</v>
      </c>
      <c r="B2733" s="13" t="s">
        <v>1059</v>
      </c>
      <c r="C2733" s="14" t="s">
        <v>1249</v>
      </c>
      <c r="D2733" s="12">
        <v>2</v>
      </c>
      <c r="E2733" s="12">
        <v>254</v>
      </c>
      <c r="F2733" s="13" t="s">
        <v>1110</v>
      </c>
      <c r="G2733" s="12">
        <v>931</v>
      </c>
      <c r="H2733" s="12">
        <v>1950</v>
      </c>
      <c r="I2733" s="11">
        <v>1.8009999999999999</v>
      </c>
      <c r="J2733" s="11">
        <v>1.105</v>
      </c>
      <c r="K2733" s="11">
        <v>0.90600000000000003</v>
      </c>
      <c r="L2733" s="11">
        <v>1.034</v>
      </c>
      <c r="M2733" s="11">
        <v>1.1359999999999999</v>
      </c>
      <c r="N2733" s="11">
        <v>1.151</v>
      </c>
      <c r="O2733" s="11">
        <v>1.089</v>
      </c>
      <c r="P2733" s="11">
        <v>0.997</v>
      </c>
      <c r="Q2733" s="11">
        <v>0.90100000000000002</v>
      </c>
      <c r="R2733" s="11">
        <v>0.78100000000000003</v>
      </c>
      <c r="S2733" s="11">
        <v>0.68899999999999995</v>
      </c>
      <c r="T2733" s="11">
        <v>0.495</v>
      </c>
      <c r="U2733" s="11">
        <v>0.42499999999999999</v>
      </c>
      <c r="V2733" s="11">
        <v>0.34499999999999997</v>
      </c>
      <c r="W2733" s="11">
        <v>0.193</v>
      </c>
      <c r="X2733" s="11">
        <v>0.109</v>
      </c>
      <c r="Y2733" s="11">
        <v>4.2000000000000003E-2</v>
      </c>
      <c r="Z2733" s="11">
        <v>1.4999999999999999E-2</v>
      </c>
      <c r="AA2733" s="11">
        <v>3.0000000000000001E-3</v>
      </c>
      <c r="AB2733" s="11">
        <v>0</v>
      </c>
      <c r="AC2733" s="11">
        <v>0</v>
      </c>
    </row>
    <row r="2734" spans="1:29" ht="11.5">
      <c r="A2734" s="15">
        <v>2717</v>
      </c>
      <c r="B2734" s="13" t="s">
        <v>1059</v>
      </c>
      <c r="C2734" s="14" t="s">
        <v>1249</v>
      </c>
      <c r="D2734" s="12">
        <v>2</v>
      </c>
      <c r="E2734" s="12">
        <v>254</v>
      </c>
      <c r="F2734" s="13" t="s">
        <v>1110</v>
      </c>
      <c r="G2734" s="12">
        <v>931</v>
      </c>
      <c r="H2734" s="12">
        <v>1955</v>
      </c>
      <c r="I2734" s="11">
        <v>2.1640000000000001</v>
      </c>
      <c r="J2734" s="11">
        <v>1.7290000000000001</v>
      </c>
      <c r="K2734" s="11">
        <v>1.113</v>
      </c>
      <c r="L2734" s="11">
        <v>0.90500000000000003</v>
      </c>
      <c r="M2734" s="11">
        <v>1.0209999999999999</v>
      </c>
      <c r="N2734" s="11">
        <v>1.1220000000000001</v>
      </c>
      <c r="O2734" s="11">
        <v>1.1339999999999999</v>
      </c>
      <c r="P2734" s="11">
        <v>1.0629999999999999</v>
      </c>
      <c r="Q2734" s="11">
        <v>0.95699999999999996</v>
      </c>
      <c r="R2734" s="11">
        <v>0.85099999999999998</v>
      </c>
      <c r="S2734" s="11">
        <v>0.72499999999999998</v>
      </c>
      <c r="T2734" s="11">
        <v>0.62</v>
      </c>
      <c r="U2734" s="11">
        <v>0.42599999999999999</v>
      </c>
      <c r="V2734" s="11">
        <v>0.34300000000000003</v>
      </c>
      <c r="W2734" s="11">
        <v>0.251</v>
      </c>
      <c r="X2734" s="11">
        <v>0.11899999999999999</v>
      </c>
      <c r="Y2734" s="11">
        <v>5.2999999999999999E-2</v>
      </c>
      <c r="Z2734" s="11">
        <v>1.4999999999999999E-2</v>
      </c>
      <c r="AA2734" s="11">
        <v>3.0000000000000001E-3</v>
      </c>
      <c r="AB2734" s="11">
        <v>0</v>
      </c>
      <c r="AC2734" s="11">
        <v>0</v>
      </c>
    </row>
    <row r="2735" spans="1:29" ht="11.5">
      <c r="A2735" s="15">
        <v>2718</v>
      </c>
      <c r="B2735" s="13" t="s">
        <v>1059</v>
      </c>
      <c r="C2735" s="14" t="s">
        <v>1249</v>
      </c>
      <c r="D2735" s="12">
        <v>2</v>
      </c>
      <c r="E2735" s="12">
        <v>254</v>
      </c>
      <c r="F2735" s="13" t="s">
        <v>1110</v>
      </c>
      <c r="G2735" s="12">
        <v>931</v>
      </c>
      <c r="H2735" s="12">
        <v>1960</v>
      </c>
      <c r="I2735" s="11">
        <v>2.2669999999999999</v>
      </c>
      <c r="J2735" s="11">
        <v>2.0499999999999998</v>
      </c>
      <c r="K2735" s="11">
        <v>1.623</v>
      </c>
      <c r="L2735" s="11">
        <v>1.006</v>
      </c>
      <c r="M2735" s="11">
        <v>0.85599999999999998</v>
      </c>
      <c r="N2735" s="11">
        <v>1.0489999999999999</v>
      </c>
      <c r="O2735" s="11">
        <v>1.1240000000000001</v>
      </c>
      <c r="P2735" s="11">
        <v>1.099</v>
      </c>
      <c r="Q2735" s="11">
        <v>1.0269999999999999</v>
      </c>
      <c r="R2735" s="11">
        <v>0.93799999999999994</v>
      </c>
      <c r="S2735" s="11">
        <v>0.84299999999999997</v>
      </c>
      <c r="T2735" s="11">
        <v>0.69499999999999995</v>
      </c>
      <c r="U2735" s="11">
        <v>0.56299999999999994</v>
      </c>
      <c r="V2735" s="11">
        <v>0.378</v>
      </c>
      <c r="W2735" s="11">
        <v>0.3</v>
      </c>
      <c r="X2735" s="11">
        <v>0.21</v>
      </c>
      <c r="Y2735" s="11">
        <v>8.7999999999999995E-2</v>
      </c>
      <c r="Z2735" s="11">
        <v>2.3E-2</v>
      </c>
      <c r="AA2735" s="11">
        <v>3.0000000000000001E-3</v>
      </c>
      <c r="AB2735" s="11">
        <v>0</v>
      </c>
      <c r="AC2735" s="11">
        <v>0</v>
      </c>
    </row>
    <row r="2736" spans="1:29" ht="11.5">
      <c r="A2736" s="15">
        <v>2719</v>
      </c>
      <c r="B2736" s="13" t="s">
        <v>1059</v>
      </c>
      <c r="C2736" s="14" t="s">
        <v>1249</v>
      </c>
      <c r="D2736" s="12">
        <v>2</v>
      </c>
      <c r="E2736" s="12">
        <v>254</v>
      </c>
      <c r="F2736" s="13" t="s">
        <v>1110</v>
      </c>
      <c r="G2736" s="12">
        <v>931</v>
      </c>
      <c r="H2736" s="12">
        <v>1965</v>
      </c>
      <c r="I2736" s="11">
        <v>2.863</v>
      </c>
      <c r="J2736" s="11">
        <v>2.6110000000000002</v>
      </c>
      <c r="K2736" s="11">
        <v>1.9850000000000001</v>
      </c>
      <c r="L2736" s="11">
        <v>1.5680000000000001</v>
      </c>
      <c r="M2736" s="11">
        <v>1.472</v>
      </c>
      <c r="N2736" s="11">
        <v>1.335</v>
      </c>
      <c r="O2736" s="11">
        <v>1.276</v>
      </c>
      <c r="P2736" s="11">
        <v>1.3340000000000001</v>
      </c>
      <c r="Q2736" s="11">
        <v>1.2589999999999999</v>
      </c>
      <c r="R2736" s="11">
        <v>1.1040000000000001</v>
      </c>
      <c r="S2736" s="11">
        <v>0.94799999999999995</v>
      </c>
      <c r="T2736" s="11">
        <v>0.73399999999999999</v>
      </c>
      <c r="U2736" s="11">
        <v>0.57599999999999996</v>
      </c>
      <c r="V2736" s="11">
        <v>0.46500000000000002</v>
      </c>
      <c r="W2736" s="11">
        <v>0.29599999999999999</v>
      </c>
      <c r="X2736" s="11">
        <v>0.19900000000000001</v>
      </c>
      <c r="Y2736" s="11">
        <v>0.10299999999999999</v>
      </c>
      <c r="Z2736" s="11">
        <v>0.03</v>
      </c>
      <c r="AA2736" s="11">
        <v>5.0000000000000001E-3</v>
      </c>
      <c r="AB2736" s="11">
        <v>0</v>
      </c>
      <c r="AC2736" s="11">
        <v>0</v>
      </c>
    </row>
    <row r="2737" spans="1:29" ht="11.5">
      <c r="A2737" s="15">
        <v>2720</v>
      </c>
      <c r="B2737" s="13" t="s">
        <v>1059</v>
      </c>
      <c r="C2737" s="14" t="s">
        <v>1249</v>
      </c>
      <c r="D2737" s="12">
        <v>2</v>
      </c>
      <c r="E2737" s="12">
        <v>254</v>
      </c>
      <c r="F2737" s="13" t="s">
        <v>1110</v>
      </c>
      <c r="G2737" s="12">
        <v>931</v>
      </c>
      <c r="H2737" s="12">
        <v>1970</v>
      </c>
      <c r="I2737" s="11">
        <v>3.4340000000000002</v>
      </c>
      <c r="J2737" s="11">
        <v>3.1160000000000001</v>
      </c>
      <c r="K2737" s="11">
        <v>2.7269999999999999</v>
      </c>
      <c r="L2737" s="11">
        <v>2.0449999999999999</v>
      </c>
      <c r="M2737" s="11">
        <v>2.1240000000000001</v>
      </c>
      <c r="N2737" s="11">
        <v>1.9570000000000001</v>
      </c>
      <c r="O2737" s="11">
        <v>1.659</v>
      </c>
      <c r="P2737" s="11">
        <v>1.5109999999999999</v>
      </c>
      <c r="Q2737" s="11">
        <v>1.4350000000000001</v>
      </c>
      <c r="R2737" s="11">
        <v>1.3169999999999999</v>
      </c>
      <c r="S2737" s="11">
        <v>1.028</v>
      </c>
      <c r="T2737" s="11">
        <v>0.81200000000000006</v>
      </c>
      <c r="U2737" s="11">
        <v>0.58599999999999997</v>
      </c>
      <c r="V2737" s="11">
        <v>0.46800000000000003</v>
      </c>
      <c r="W2737" s="11">
        <v>0.33700000000000002</v>
      </c>
      <c r="X2737" s="11">
        <v>0.17599999999999999</v>
      </c>
      <c r="Y2737" s="11">
        <v>0.10199999999999999</v>
      </c>
      <c r="Z2737" s="11">
        <v>3.9E-2</v>
      </c>
      <c r="AA2737" s="11">
        <v>8.0000000000000002E-3</v>
      </c>
      <c r="AB2737" s="11">
        <v>0</v>
      </c>
      <c r="AC2737" s="11">
        <v>0</v>
      </c>
    </row>
    <row r="2738" spans="1:29" ht="11.5">
      <c r="A2738" s="15">
        <v>2721</v>
      </c>
      <c r="B2738" s="13" t="s">
        <v>1059</v>
      </c>
      <c r="C2738" s="14" t="s">
        <v>1249</v>
      </c>
      <c r="D2738" s="12">
        <v>2</v>
      </c>
      <c r="E2738" s="12">
        <v>254</v>
      </c>
      <c r="F2738" s="13" t="s">
        <v>1110</v>
      </c>
      <c r="G2738" s="12">
        <v>931</v>
      </c>
      <c r="H2738" s="12">
        <v>1975</v>
      </c>
      <c r="I2738" s="11">
        <v>3.819</v>
      </c>
      <c r="J2738" s="11">
        <v>3.68</v>
      </c>
      <c r="K2738" s="11">
        <v>3.383</v>
      </c>
      <c r="L2738" s="11">
        <v>2.7559999999999998</v>
      </c>
      <c r="M2738" s="11">
        <v>2.0640000000000001</v>
      </c>
      <c r="N2738" s="11">
        <v>2.37</v>
      </c>
      <c r="O2738" s="11">
        <v>1.944</v>
      </c>
      <c r="P2738" s="11">
        <v>1.5289999999999999</v>
      </c>
      <c r="Q2738" s="11">
        <v>1.6060000000000001</v>
      </c>
      <c r="R2738" s="11">
        <v>1.367</v>
      </c>
      <c r="S2738" s="11">
        <v>1.1919999999999999</v>
      </c>
      <c r="T2738" s="11">
        <v>0.82499999999999996</v>
      </c>
      <c r="U2738" s="11">
        <v>0.64500000000000002</v>
      </c>
      <c r="V2738" s="11">
        <v>0.47299999999999998</v>
      </c>
      <c r="W2738" s="11">
        <v>0.36599999999999999</v>
      </c>
      <c r="X2738" s="11">
        <v>0.23899999999999999</v>
      </c>
      <c r="Y2738" s="11">
        <v>9.8000000000000004E-2</v>
      </c>
      <c r="Z2738" s="11">
        <v>4.1000000000000002E-2</v>
      </c>
      <c r="AA2738" s="11">
        <v>8.9999999999999993E-3</v>
      </c>
      <c r="AB2738" s="11">
        <v>0</v>
      </c>
      <c r="AC2738" s="11">
        <v>0</v>
      </c>
    </row>
    <row r="2739" spans="1:29" ht="11.5">
      <c r="A2739" s="15">
        <v>2722</v>
      </c>
      <c r="B2739" s="13" t="s">
        <v>1059</v>
      </c>
      <c r="C2739" s="14" t="s">
        <v>1249</v>
      </c>
      <c r="D2739" s="12">
        <v>2</v>
      </c>
      <c r="E2739" s="12">
        <v>254</v>
      </c>
      <c r="F2739" s="13" t="s">
        <v>1110</v>
      </c>
      <c r="G2739" s="12">
        <v>931</v>
      </c>
      <c r="H2739" s="12">
        <v>1980</v>
      </c>
      <c r="I2739" s="11">
        <v>3.847</v>
      </c>
      <c r="J2739" s="11">
        <v>4.0460000000000003</v>
      </c>
      <c r="K2739" s="11">
        <v>3.7490000000000001</v>
      </c>
      <c r="L2739" s="11">
        <v>3.2440000000000002</v>
      </c>
      <c r="M2739" s="11">
        <v>3.5750000000000002</v>
      </c>
      <c r="N2739" s="11">
        <v>3.1480000000000001</v>
      </c>
      <c r="O2739" s="11">
        <v>2.9089999999999998</v>
      </c>
      <c r="P2739" s="11">
        <v>2.3639999999999999</v>
      </c>
      <c r="Q2739" s="11">
        <v>1.958</v>
      </c>
      <c r="R2739" s="11">
        <v>1.6279999999999999</v>
      </c>
      <c r="S2739" s="11">
        <v>1.1870000000000001</v>
      </c>
      <c r="T2739" s="11">
        <v>1.0569999999999999</v>
      </c>
      <c r="U2739" s="11">
        <v>0.73799999999999999</v>
      </c>
      <c r="V2739" s="11">
        <v>0.65200000000000002</v>
      </c>
      <c r="W2739" s="11">
        <v>0.43</v>
      </c>
      <c r="X2739" s="11">
        <v>0.27700000000000002</v>
      </c>
      <c r="Y2739" s="11">
        <v>0.126</v>
      </c>
      <c r="Z2739" s="11">
        <v>3.5999999999999997E-2</v>
      </c>
      <c r="AA2739" s="11">
        <v>1.0999999999999999E-2</v>
      </c>
      <c r="AB2739" s="11">
        <v>0</v>
      </c>
      <c r="AC2739" s="11">
        <v>0</v>
      </c>
    </row>
    <row r="2740" spans="1:29" ht="11.5">
      <c r="A2740" s="15">
        <v>2723</v>
      </c>
      <c r="B2740" s="13" t="s">
        <v>1059</v>
      </c>
      <c r="C2740" s="14" t="s">
        <v>1249</v>
      </c>
      <c r="D2740" s="12">
        <v>2</v>
      </c>
      <c r="E2740" s="12">
        <v>254</v>
      </c>
      <c r="F2740" s="13" t="s">
        <v>1110</v>
      </c>
      <c r="G2740" s="12">
        <v>931</v>
      </c>
      <c r="H2740" s="12">
        <v>1985</v>
      </c>
      <c r="I2740" s="11">
        <v>4.7089999999999996</v>
      </c>
      <c r="J2740" s="11">
        <v>5.0170000000000003</v>
      </c>
      <c r="K2740" s="11">
        <v>4.7889999999999997</v>
      </c>
      <c r="L2740" s="11">
        <v>4.0410000000000004</v>
      </c>
      <c r="M2740" s="11">
        <v>4.8559999999999999</v>
      </c>
      <c r="N2740" s="11">
        <v>4.0880000000000001</v>
      </c>
      <c r="O2740" s="11">
        <v>4.2469999999999999</v>
      </c>
      <c r="P2740" s="11">
        <v>3.2949999999999999</v>
      </c>
      <c r="Q2740" s="11">
        <v>2.7040000000000002</v>
      </c>
      <c r="R2740" s="11">
        <v>2.2269999999999999</v>
      </c>
      <c r="S2740" s="11">
        <v>1.472</v>
      </c>
      <c r="T2740" s="11">
        <v>1.3260000000000001</v>
      </c>
      <c r="U2740" s="11">
        <v>0.90900000000000003</v>
      </c>
      <c r="V2740" s="11">
        <v>0.68300000000000005</v>
      </c>
      <c r="W2740" s="11">
        <v>0.55000000000000004</v>
      </c>
      <c r="X2740" s="11">
        <v>0.29899999999999999</v>
      </c>
      <c r="Y2740" s="11">
        <v>0.16400000000000001</v>
      </c>
      <c r="Z2740" s="11">
        <v>5.2999999999999999E-2</v>
      </c>
      <c r="AA2740" s="11">
        <v>8.9999999999999993E-3</v>
      </c>
      <c r="AB2740" s="11">
        <v>0</v>
      </c>
      <c r="AC2740" s="11">
        <v>0</v>
      </c>
    </row>
    <row r="2741" spans="1:29" ht="11.5">
      <c r="A2741" s="15">
        <v>2724</v>
      </c>
      <c r="B2741" s="13" t="s">
        <v>1059</v>
      </c>
      <c r="C2741" s="14" t="s">
        <v>1249</v>
      </c>
      <c r="D2741" s="12">
        <v>2</v>
      </c>
      <c r="E2741" s="12">
        <v>254</v>
      </c>
      <c r="F2741" s="13" t="s">
        <v>1110</v>
      </c>
      <c r="G2741" s="12">
        <v>931</v>
      </c>
      <c r="H2741" s="12">
        <v>1990</v>
      </c>
      <c r="I2741" s="11">
        <v>7.7750000000000004</v>
      </c>
      <c r="J2741" s="11">
        <v>6.22</v>
      </c>
      <c r="K2741" s="11">
        <v>6.3659999999999997</v>
      </c>
      <c r="L2741" s="11">
        <v>5.016</v>
      </c>
      <c r="M2741" s="11">
        <v>4.7960000000000003</v>
      </c>
      <c r="N2741" s="11">
        <v>6.1210000000000004</v>
      </c>
      <c r="O2741" s="11">
        <v>5.2679999999999998</v>
      </c>
      <c r="P2741" s="11">
        <v>5.0119999999999996</v>
      </c>
      <c r="Q2741" s="11">
        <v>3.823</v>
      </c>
      <c r="R2741" s="11">
        <v>2.9990000000000001</v>
      </c>
      <c r="S2741" s="11">
        <v>2.3180000000000001</v>
      </c>
      <c r="T2741" s="11">
        <v>1.4379999999999999</v>
      </c>
      <c r="U2741" s="11">
        <v>1.1619999999999999</v>
      </c>
      <c r="V2741" s="11">
        <v>0.78700000000000003</v>
      </c>
      <c r="W2741" s="11">
        <v>0.55700000000000005</v>
      </c>
      <c r="X2741" s="11">
        <v>0.38900000000000001</v>
      </c>
      <c r="Y2741" s="11">
        <v>0.192</v>
      </c>
      <c r="Z2741" s="11">
        <v>7.3999999999999996E-2</v>
      </c>
      <c r="AA2741" s="11">
        <v>1.2999999999999999E-2</v>
      </c>
      <c r="AB2741" s="11">
        <v>0</v>
      </c>
      <c r="AC2741" s="11">
        <v>0</v>
      </c>
    </row>
    <row r="2742" spans="1:29" ht="11.5">
      <c r="A2742" s="15">
        <v>2725</v>
      </c>
      <c r="B2742" s="13" t="s">
        <v>1059</v>
      </c>
      <c r="C2742" s="14" t="s">
        <v>1249</v>
      </c>
      <c r="D2742" s="12">
        <v>2</v>
      </c>
      <c r="E2742" s="12">
        <v>254</v>
      </c>
      <c r="F2742" s="13" t="s">
        <v>1110</v>
      </c>
      <c r="G2742" s="12">
        <v>931</v>
      </c>
      <c r="H2742" s="12">
        <v>1995</v>
      </c>
      <c r="I2742" s="11">
        <v>9.9710000000000001</v>
      </c>
      <c r="J2742" s="11">
        <v>7.9960000000000004</v>
      </c>
      <c r="K2742" s="11">
        <v>6.6740000000000004</v>
      </c>
      <c r="L2742" s="11">
        <v>6.6050000000000004</v>
      </c>
      <c r="M2742" s="11">
        <v>5.1710000000000003</v>
      </c>
      <c r="N2742" s="11">
        <v>5.1120000000000001</v>
      </c>
      <c r="O2742" s="11">
        <v>6.4610000000000003</v>
      </c>
      <c r="P2742" s="11">
        <v>5.4790000000000001</v>
      </c>
      <c r="Q2742" s="11">
        <v>5.0759999999999996</v>
      </c>
      <c r="R2742" s="11">
        <v>3.7890000000000001</v>
      </c>
      <c r="S2742" s="11">
        <v>2.9460000000000002</v>
      </c>
      <c r="T2742" s="11">
        <v>2.222</v>
      </c>
      <c r="U2742" s="11">
        <v>1.3120000000000001</v>
      </c>
      <c r="V2742" s="11">
        <v>1.02</v>
      </c>
      <c r="W2742" s="11">
        <v>0.64200000000000002</v>
      </c>
      <c r="X2742" s="11">
        <v>0.39900000000000002</v>
      </c>
      <c r="Y2742" s="11">
        <v>0.23200000000000001</v>
      </c>
      <c r="Z2742" s="11">
        <v>8.3000000000000004E-2</v>
      </c>
      <c r="AA2742" s="11">
        <v>0.02</v>
      </c>
      <c r="AB2742" s="11">
        <v>2E-3</v>
      </c>
      <c r="AC2742" s="11">
        <v>0</v>
      </c>
    </row>
    <row r="2743" spans="1:29" ht="11.5">
      <c r="A2743" s="15">
        <v>2726</v>
      </c>
      <c r="B2743" s="13" t="s">
        <v>1059</v>
      </c>
      <c r="C2743" s="14" t="s">
        <v>1249</v>
      </c>
      <c r="D2743" s="12">
        <v>2</v>
      </c>
      <c r="E2743" s="12">
        <v>254</v>
      </c>
      <c r="F2743" s="13" t="s">
        <v>1110</v>
      </c>
      <c r="G2743" s="12">
        <v>931</v>
      </c>
      <c r="H2743" s="12">
        <v>2000</v>
      </c>
      <c r="I2743" s="11">
        <v>11.102</v>
      </c>
      <c r="J2743" s="11">
        <v>10.318</v>
      </c>
      <c r="K2743" s="11">
        <v>8.6760000000000002</v>
      </c>
      <c r="L2743" s="11">
        <v>7.04</v>
      </c>
      <c r="M2743" s="11">
        <v>6.8470000000000004</v>
      </c>
      <c r="N2743" s="11">
        <v>5.6580000000000004</v>
      </c>
      <c r="O2743" s="11">
        <v>5.6479999999999997</v>
      </c>
      <c r="P2743" s="11">
        <v>6.7949999999999999</v>
      </c>
      <c r="Q2743" s="11">
        <v>5.6070000000000002</v>
      </c>
      <c r="R2743" s="11">
        <v>5.0519999999999996</v>
      </c>
      <c r="S2743" s="11">
        <v>3.746</v>
      </c>
      <c r="T2743" s="11">
        <v>2.8410000000000002</v>
      </c>
      <c r="U2743" s="11">
        <v>2.04</v>
      </c>
      <c r="V2743" s="11">
        <v>1.1619999999999999</v>
      </c>
      <c r="W2743" s="11">
        <v>0.84499999999999997</v>
      </c>
      <c r="X2743" s="11">
        <v>0.47</v>
      </c>
      <c r="Y2743" s="11">
        <v>0.247</v>
      </c>
      <c r="Z2743" s="11">
        <v>0.10299999999999999</v>
      </c>
      <c r="AA2743" s="11">
        <v>2.1999999999999999E-2</v>
      </c>
      <c r="AB2743" s="11">
        <v>3.0000000000000001E-3</v>
      </c>
      <c r="AC2743" s="11">
        <v>0</v>
      </c>
    </row>
    <row r="2744" spans="1:29" ht="11.5">
      <c r="A2744" s="15">
        <v>2727</v>
      </c>
      <c r="B2744" s="13" t="s">
        <v>1059</v>
      </c>
      <c r="C2744" s="14" t="s">
        <v>1249</v>
      </c>
      <c r="D2744" s="12">
        <v>2</v>
      </c>
      <c r="E2744" s="12">
        <v>254</v>
      </c>
      <c r="F2744" s="13" t="s">
        <v>1110</v>
      </c>
      <c r="G2744" s="12">
        <v>931</v>
      </c>
      <c r="H2744" s="12">
        <v>2005</v>
      </c>
      <c r="I2744" s="11">
        <v>13.432</v>
      </c>
      <c r="J2744" s="11">
        <v>12.087</v>
      </c>
      <c r="K2744" s="11">
        <v>11.196999999999999</v>
      </c>
      <c r="L2744" s="11">
        <v>9.3360000000000003</v>
      </c>
      <c r="M2744" s="11">
        <v>7.157</v>
      </c>
      <c r="N2744" s="11">
        <v>6.6909999999999998</v>
      </c>
      <c r="O2744" s="11">
        <v>7.234</v>
      </c>
      <c r="P2744" s="11">
        <v>7.3049999999999997</v>
      </c>
      <c r="Q2744" s="11">
        <v>6.7729999999999997</v>
      </c>
      <c r="R2744" s="11">
        <v>5.641</v>
      </c>
      <c r="S2744" s="11">
        <v>4.7789999999999999</v>
      </c>
      <c r="T2744" s="11">
        <v>3.3090000000000002</v>
      </c>
      <c r="U2744" s="11">
        <v>2.2970000000000002</v>
      </c>
      <c r="V2744" s="11">
        <v>1.218</v>
      </c>
      <c r="W2744" s="11">
        <v>0.872</v>
      </c>
      <c r="X2744" s="11">
        <v>0.65400000000000003</v>
      </c>
      <c r="Y2744" s="11">
        <v>0.376</v>
      </c>
      <c r="Z2744" s="11">
        <v>0.16600000000000001</v>
      </c>
      <c r="AA2744" s="11">
        <v>0.03</v>
      </c>
      <c r="AB2744" s="11">
        <v>3.0000000000000001E-3</v>
      </c>
      <c r="AC2744" s="11">
        <v>0</v>
      </c>
    </row>
    <row r="2745" spans="1:29" ht="11.5">
      <c r="A2745" s="15">
        <v>2728</v>
      </c>
      <c r="B2745" s="13" t="s">
        <v>1059</v>
      </c>
      <c r="C2745" s="14" t="s">
        <v>1249</v>
      </c>
      <c r="D2745" s="12">
        <v>2</v>
      </c>
      <c r="E2745" s="12">
        <v>254</v>
      </c>
      <c r="F2745" s="13" t="s">
        <v>1110</v>
      </c>
      <c r="G2745" s="12">
        <v>931</v>
      </c>
      <c r="H2745" s="12">
        <v>2010</v>
      </c>
      <c r="I2745" s="11">
        <v>15.56</v>
      </c>
      <c r="J2745" s="11">
        <v>13.847</v>
      </c>
      <c r="K2745" s="11">
        <v>12.191000000000001</v>
      </c>
      <c r="L2745" s="11">
        <v>10.147</v>
      </c>
      <c r="M2745" s="11">
        <v>8.1920000000000002</v>
      </c>
      <c r="N2745" s="11">
        <v>8.0280000000000005</v>
      </c>
      <c r="O2745" s="11">
        <v>8.8209999999999997</v>
      </c>
      <c r="P2745" s="11">
        <v>8.6539999999999999</v>
      </c>
      <c r="Q2745" s="11">
        <v>7.6760000000000002</v>
      </c>
      <c r="R2745" s="11">
        <v>6.4779999999999998</v>
      </c>
      <c r="S2745" s="11">
        <v>5.194</v>
      </c>
      <c r="T2745" s="11">
        <v>4.2910000000000004</v>
      </c>
      <c r="U2745" s="11">
        <v>2.87</v>
      </c>
      <c r="V2745" s="11">
        <v>1.9650000000000001</v>
      </c>
      <c r="W2745" s="11">
        <v>0.96199999999999997</v>
      </c>
      <c r="X2745" s="11">
        <v>0.70899999999999996</v>
      </c>
      <c r="Y2745" s="11">
        <v>0.57799999999999996</v>
      </c>
      <c r="Z2745" s="11">
        <v>0.23400000000000001</v>
      </c>
      <c r="AA2745" s="11">
        <v>5.0999999999999997E-2</v>
      </c>
      <c r="AB2745" s="11">
        <v>5.0000000000000001E-3</v>
      </c>
      <c r="AC2745" s="11">
        <v>0</v>
      </c>
    </row>
    <row r="2746" spans="1:29" ht="11.5">
      <c r="A2746" s="15">
        <v>2729</v>
      </c>
      <c r="B2746" s="13" t="s">
        <v>1059</v>
      </c>
      <c r="C2746" s="14" t="s">
        <v>1249</v>
      </c>
      <c r="D2746" s="12">
        <v>2</v>
      </c>
      <c r="E2746" s="12">
        <v>254</v>
      </c>
      <c r="F2746" s="13" t="s">
        <v>1110</v>
      </c>
      <c r="G2746" s="12">
        <v>931</v>
      </c>
      <c r="H2746" s="12">
        <v>2015</v>
      </c>
      <c r="I2746" s="11">
        <v>15.585000000000001</v>
      </c>
      <c r="J2746" s="11">
        <v>14.573</v>
      </c>
      <c r="K2746" s="11">
        <v>14.042999999999999</v>
      </c>
      <c r="L2746" s="11">
        <v>12.233000000000001</v>
      </c>
      <c r="M2746" s="11">
        <v>9.4649999999999999</v>
      </c>
      <c r="N2746" s="11">
        <v>8.1180000000000003</v>
      </c>
      <c r="O2746" s="11">
        <v>9.1760000000000002</v>
      </c>
      <c r="P2746" s="11">
        <v>9.4260000000000002</v>
      </c>
      <c r="Q2746" s="11">
        <v>8.5350000000000001</v>
      </c>
      <c r="R2746" s="11">
        <v>7.3440000000000003</v>
      </c>
      <c r="S2746" s="11">
        <v>5.976</v>
      </c>
      <c r="T2746" s="11">
        <v>4.968</v>
      </c>
      <c r="U2746" s="11">
        <v>4.0229999999999997</v>
      </c>
      <c r="V2746" s="11">
        <v>2.5310000000000001</v>
      </c>
      <c r="W2746" s="11">
        <v>1.61</v>
      </c>
      <c r="X2746" s="11">
        <v>0.76900000000000002</v>
      </c>
      <c r="Y2746" s="11">
        <v>0.249</v>
      </c>
      <c r="Z2746" s="11">
        <v>0.153</v>
      </c>
      <c r="AA2746" s="11">
        <v>7.8E-2</v>
      </c>
      <c r="AB2746" s="11">
        <v>8.0000000000000002E-3</v>
      </c>
      <c r="AC2746" s="11">
        <v>0</v>
      </c>
    </row>
    <row r="2747" spans="1:29" ht="11.5">
      <c r="A2747" s="15">
        <v>2730</v>
      </c>
      <c r="B2747" s="13" t="s">
        <v>1059</v>
      </c>
      <c r="C2747" s="14" t="s">
        <v>1249</v>
      </c>
      <c r="D2747" s="12">
        <v>2</v>
      </c>
      <c r="E2747" s="12">
        <v>254</v>
      </c>
      <c r="F2747" s="13" t="s">
        <v>1110</v>
      </c>
      <c r="G2747" s="12">
        <v>931</v>
      </c>
      <c r="H2747" s="12">
        <v>2020</v>
      </c>
      <c r="I2747" s="11">
        <v>18.222000000000001</v>
      </c>
      <c r="J2747" s="11">
        <v>15.696999999999999</v>
      </c>
      <c r="K2747" s="11">
        <v>14.63</v>
      </c>
      <c r="L2747" s="11">
        <v>14.212999999999999</v>
      </c>
      <c r="M2747" s="11">
        <v>12.646000000000001</v>
      </c>
      <c r="N2747" s="11">
        <v>9.9949999999999992</v>
      </c>
      <c r="O2747" s="11">
        <v>8.5739999999999998</v>
      </c>
      <c r="P2747" s="11">
        <v>9.4949999999999992</v>
      </c>
      <c r="Q2747" s="11">
        <v>9.6210000000000004</v>
      </c>
      <c r="R2747" s="11">
        <v>8.6259999999999994</v>
      </c>
      <c r="S2747" s="11">
        <v>7.3440000000000003</v>
      </c>
      <c r="T2747" s="11">
        <v>5.891</v>
      </c>
      <c r="U2747" s="11">
        <v>4.79</v>
      </c>
      <c r="V2747" s="11">
        <v>3.7490000000000001</v>
      </c>
      <c r="W2747" s="11">
        <v>2.2320000000000002</v>
      </c>
      <c r="X2747" s="11">
        <v>1.2969999999999999</v>
      </c>
      <c r="Y2747" s="11">
        <v>0.52900000000000003</v>
      </c>
      <c r="Z2747" s="11">
        <v>0.13100000000000001</v>
      </c>
      <c r="AA2747" s="11">
        <v>5.2999999999999999E-2</v>
      </c>
      <c r="AB2747" s="11">
        <v>1.4E-2</v>
      </c>
      <c r="AC2747" s="11">
        <v>1E-3</v>
      </c>
    </row>
    <row r="2748" spans="1:29" ht="11.5">
      <c r="A2748" s="15">
        <v>2731</v>
      </c>
      <c r="B2748" s="13" t="s">
        <v>1059</v>
      </c>
      <c r="C2748" s="14" t="s">
        <v>1250</v>
      </c>
      <c r="D2748" s="12"/>
      <c r="E2748" s="12">
        <v>328</v>
      </c>
      <c r="F2748" s="13" t="s">
        <v>1110</v>
      </c>
      <c r="G2748" s="12">
        <v>931</v>
      </c>
      <c r="H2748" s="12">
        <v>1950</v>
      </c>
      <c r="I2748" s="11">
        <v>34.625</v>
      </c>
      <c r="J2748" s="11">
        <v>25.19</v>
      </c>
      <c r="K2748" s="11">
        <v>22.199000000000002</v>
      </c>
      <c r="L2748" s="11">
        <v>19.149000000000001</v>
      </c>
      <c r="M2748" s="11">
        <v>17.035</v>
      </c>
      <c r="N2748" s="11">
        <v>13.683999999999999</v>
      </c>
      <c r="O2748" s="11">
        <v>13.265000000000001</v>
      </c>
      <c r="P2748" s="11">
        <v>11.945</v>
      </c>
      <c r="Q2748" s="11">
        <v>10.840999999999999</v>
      </c>
      <c r="R2748" s="11">
        <v>10.045</v>
      </c>
      <c r="S2748" s="11">
        <v>7.3250000000000002</v>
      </c>
      <c r="T2748" s="11">
        <v>5.6689999999999996</v>
      </c>
      <c r="U2748" s="11">
        <v>4.12</v>
      </c>
      <c r="V2748" s="11">
        <v>3.0049999999999999</v>
      </c>
      <c r="W2748" s="11">
        <v>1.92</v>
      </c>
      <c r="X2748" s="11">
        <v>0.92</v>
      </c>
      <c r="Y2748" s="11">
        <v>0.42</v>
      </c>
      <c r="Z2748" s="11">
        <v>0.20399999999999999</v>
      </c>
      <c r="AA2748" s="11">
        <v>0.10299999999999999</v>
      </c>
      <c r="AB2748" s="11">
        <v>5.1999999999999998E-2</v>
      </c>
      <c r="AC2748" s="11">
        <v>2.5999999999999999E-2</v>
      </c>
    </row>
    <row r="2749" spans="1:29" ht="11.5">
      <c r="A2749" s="15">
        <v>2732</v>
      </c>
      <c r="B2749" s="13" t="s">
        <v>1059</v>
      </c>
      <c r="C2749" s="14" t="s">
        <v>1250</v>
      </c>
      <c r="D2749" s="12"/>
      <c r="E2749" s="12">
        <v>328</v>
      </c>
      <c r="F2749" s="13" t="s">
        <v>1110</v>
      </c>
      <c r="G2749" s="12">
        <v>931</v>
      </c>
      <c r="H2749" s="12">
        <v>1955</v>
      </c>
      <c r="I2749" s="11">
        <v>46.527000000000001</v>
      </c>
      <c r="J2749" s="11">
        <v>33.779000000000003</v>
      </c>
      <c r="K2749" s="11">
        <v>24.904</v>
      </c>
      <c r="L2749" s="11">
        <v>23.048999999999999</v>
      </c>
      <c r="M2749" s="11">
        <v>18.986999999999998</v>
      </c>
      <c r="N2749" s="11">
        <v>16.109000000000002</v>
      </c>
      <c r="O2749" s="11">
        <v>13.801</v>
      </c>
      <c r="P2749" s="11">
        <v>13.292</v>
      </c>
      <c r="Q2749" s="11">
        <v>11.472</v>
      </c>
      <c r="R2749" s="11">
        <v>11.023999999999999</v>
      </c>
      <c r="S2749" s="11">
        <v>8.407</v>
      </c>
      <c r="T2749" s="11">
        <v>6.7809999999999997</v>
      </c>
      <c r="U2749" s="11">
        <v>4.8949999999999996</v>
      </c>
      <c r="V2749" s="11">
        <v>3.323</v>
      </c>
      <c r="W2749" s="11">
        <v>2.0510000000000002</v>
      </c>
      <c r="X2749" s="11">
        <v>1.079</v>
      </c>
      <c r="Y2749" s="11">
        <v>0.65200000000000002</v>
      </c>
      <c r="Z2749" s="11">
        <v>0.155</v>
      </c>
      <c r="AA2749" s="11">
        <v>4.9000000000000002E-2</v>
      </c>
      <c r="AB2749" s="11">
        <v>1.4E-2</v>
      </c>
      <c r="AC2749" s="11">
        <v>6.0000000000000001E-3</v>
      </c>
    </row>
    <row r="2750" spans="1:29" ht="11.5">
      <c r="A2750" s="15">
        <v>2733</v>
      </c>
      <c r="B2750" s="13" t="s">
        <v>1059</v>
      </c>
      <c r="C2750" s="14" t="s">
        <v>1250</v>
      </c>
      <c r="D2750" s="12"/>
      <c r="E2750" s="12">
        <v>328</v>
      </c>
      <c r="F2750" s="13" t="s">
        <v>1110</v>
      </c>
      <c r="G2750" s="12">
        <v>931</v>
      </c>
      <c r="H2750" s="12">
        <v>1960</v>
      </c>
      <c r="I2750" s="11">
        <v>55.499000000000002</v>
      </c>
      <c r="J2750" s="11">
        <v>45.337000000000003</v>
      </c>
      <c r="K2750" s="11">
        <v>33.872</v>
      </c>
      <c r="L2750" s="11">
        <v>26.59</v>
      </c>
      <c r="M2750" s="11">
        <v>21.795999999999999</v>
      </c>
      <c r="N2750" s="11">
        <v>17.568000000000001</v>
      </c>
      <c r="O2750" s="11">
        <v>16.84</v>
      </c>
      <c r="P2750" s="11">
        <v>13.717000000000001</v>
      </c>
      <c r="Q2750" s="11">
        <v>12.147</v>
      </c>
      <c r="R2750" s="11">
        <v>12.038</v>
      </c>
      <c r="S2750" s="11">
        <v>9.5030000000000001</v>
      </c>
      <c r="T2750" s="11">
        <v>7.9020000000000001</v>
      </c>
      <c r="U2750" s="11">
        <v>5.6609999999999996</v>
      </c>
      <c r="V2750" s="11">
        <v>3.6360000000000001</v>
      </c>
      <c r="W2750" s="11">
        <v>2.1709999999999998</v>
      </c>
      <c r="X2750" s="11">
        <v>1.2310000000000001</v>
      </c>
      <c r="Y2750" s="11">
        <v>0.66300000000000003</v>
      </c>
      <c r="Z2750" s="11">
        <v>0.23899999999999999</v>
      </c>
      <c r="AA2750" s="11">
        <v>3.5999999999999997E-2</v>
      </c>
      <c r="AB2750" s="11">
        <v>6.0000000000000001E-3</v>
      </c>
      <c r="AC2750" s="11">
        <v>2E-3</v>
      </c>
    </row>
    <row r="2751" spans="1:29" ht="11.5">
      <c r="A2751" s="15">
        <v>2734</v>
      </c>
      <c r="B2751" s="13" t="s">
        <v>1059</v>
      </c>
      <c r="C2751" s="14" t="s">
        <v>1250</v>
      </c>
      <c r="D2751" s="12"/>
      <c r="E2751" s="12">
        <v>328</v>
      </c>
      <c r="F2751" s="13" t="s">
        <v>1110</v>
      </c>
      <c r="G2751" s="12">
        <v>931</v>
      </c>
      <c r="H2751" s="12">
        <v>1965</v>
      </c>
      <c r="I2751" s="11">
        <v>58.524999999999999</v>
      </c>
      <c r="J2751" s="11">
        <v>54.22</v>
      </c>
      <c r="K2751" s="11">
        <v>44.945999999999998</v>
      </c>
      <c r="L2751" s="11">
        <v>33.381999999999998</v>
      </c>
      <c r="M2751" s="11">
        <v>25.552</v>
      </c>
      <c r="N2751" s="11">
        <v>19.587</v>
      </c>
      <c r="O2751" s="11">
        <v>16.619</v>
      </c>
      <c r="P2751" s="11">
        <v>15.851000000000001</v>
      </c>
      <c r="Q2751" s="11">
        <v>12.41</v>
      </c>
      <c r="R2751" s="11">
        <v>12.491</v>
      </c>
      <c r="S2751" s="11">
        <v>9.9730000000000008</v>
      </c>
      <c r="T2751" s="11">
        <v>8.81</v>
      </c>
      <c r="U2751" s="11">
        <v>6.1630000000000003</v>
      </c>
      <c r="V2751" s="11">
        <v>4.6139999999999999</v>
      </c>
      <c r="W2751" s="11">
        <v>2.7050000000000001</v>
      </c>
      <c r="X2751" s="11">
        <v>1.3660000000000001</v>
      </c>
      <c r="Y2751" s="11">
        <v>0.72199999999999998</v>
      </c>
      <c r="Z2751" s="11">
        <v>0.24299999999999999</v>
      </c>
      <c r="AA2751" s="11">
        <v>5.6000000000000001E-2</v>
      </c>
      <c r="AB2751" s="11">
        <v>5.0000000000000001E-3</v>
      </c>
      <c r="AC2751" s="11">
        <v>1E-3</v>
      </c>
    </row>
    <row r="2752" spans="1:29" ht="11.5">
      <c r="A2752" s="15">
        <v>2735</v>
      </c>
      <c r="B2752" s="13" t="s">
        <v>1059</v>
      </c>
      <c r="C2752" s="14" t="s">
        <v>1250</v>
      </c>
      <c r="D2752" s="12"/>
      <c r="E2752" s="12">
        <v>328</v>
      </c>
      <c r="F2752" s="13" t="s">
        <v>1110</v>
      </c>
      <c r="G2752" s="12">
        <v>931</v>
      </c>
      <c r="H2752" s="12">
        <v>1970</v>
      </c>
      <c r="I2752" s="11">
        <v>59.832999999999998</v>
      </c>
      <c r="J2752" s="11">
        <v>57.302</v>
      </c>
      <c r="K2752" s="11">
        <v>50.957000000000001</v>
      </c>
      <c r="L2752" s="11">
        <v>41.009</v>
      </c>
      <c r="M2752" s="11">
        <v>28.204000000000001</v>
      </c>
      <c r="N2752" s="11">
        <v>20.413</v>
      </c>
      <c r="O2752" s="11">
        <v>17.192</v>
      </c>
      <c r="P2752" s="11">
        <v>15.52</v>
      </c>
      <c r="Q2752" s="11">
        <v>14.462</v>
      </c>
      <c r="R2752" s="11">
        <v>11.65</v>
      </c>
      <c r="S2752" s="11">
        <v>10.167</v>
      </c>
      <c r="T2752" s="11">
        <v>9.5030000000000001</v>
      </c>
      <c r="U2752" s="11">
        <v>6.5</v>
      </c>
      <c r="V2752" s="11">
        <v>5.4749999999999996</v>
      </c>
      <c r="W2752" s="11">
        <v>3.133</v>
      </c>
      <c r="X2752" s="11">
        <v>1.4379999999999999</v>
      </c>
      <c r="Y2752" s="11">
        <v>0.746</v>
      </c>
      <c r="Z2752" s="11">
        <v>0.26400000000000001</v>
      </c>
      <c r="AA2752" s="11">
        <v>5.5E-2</v>
      </c>
      <c r="AB2752" s="11">
        <v>6.0000000000000001E-3</v>
      </c>
      <c r="AC2752" s="11">
        <v>0</v>
      </c>
    </row>
    <row r="2753" spans="1:29" ht="11.5">
      <c r="A2753" s="15">
        <v>2736</v>
      </c>
      <c r="B2753" s="13" t="s">
        <v>1059</v>
      </c>
      <c r="C2753" s="14" t="s">
        <v>1250</v>
      </c>
      <c r="D2753" s="12"/>
      <c r="E2753" s="12">
        <v>328</v>
      </c>
      <c r="F2753" s="13" t="s">
        <v>1110</v>
      </c>
      <c r="G2753" s="12">
        <v>931</v>
      </c>
      <c r="H2753" s="12">
        <v>1975</v>
      </c>
      <c r="I2753" s="11">
        <v>60.234999999999999</v>
      </c>
      <c r="J2753" s="11">
        <v>58.646999999999998</v>
      </c>
      <c r="K2753" s="11">
        <v>49.518000000000001</v>
      </c>
      <c r="L2753" s="11">
        <v>44.595999999999997</v>
      </c>
      <c r="M2753" s="11">
        <v>34.366999999999997</v>
      </c>
      <c r="N2753" s="11">
        <v>24.623000000000001</v>
      </c>
      <c r="O2753" s="11">
        <v>20.163</v>
      </c>
      <c r="P2753" s="11">
        <v>17.007000000000001</v>
      </c>
      <c r="Q2753" s="11">
        <v>14.125</v>
      </c>
      <c r="R2753" s="11">
        <v>13.141999999999999</v>
      </c>
      <c r="S2753" s="11">
        <v>10.053000000000001</v>
      </c>
      <c r="T2753" s="11">
        <v>9.4559999999999995</v>
      </c>
      <c r="U2753" s="11">
        <v>6.6340000000000003</v>
      </c>
      <c r="V2753" s="11">
        <v>5.8970000000000002</v>
      </c>
      <c r="W2753" s="11">
        <v>3.4</v>
      </c>
      <c r="X2753" s="11">
        <v>1.9470000000000001</v>
      </c>
      <c r="Y2753" s="11">
        <v>1.0129999999999999</v>
      </c>
      <c r="Z2753" s="11">
        <v>0.27300000000000002</v>
      </c>
      <c r="AA2753" s="11">
        <v>5.8999999999999997E-2</v>
      </c>
      <c r="AB2753" s="11">
        <v>7.0000000000000001E-3</v>
      </c>
      <c r="AC2753" s="11">
        <v>1E-3</v>
      </c>
    </row>
    <row r="2754" spans="1:29" ht="11.5">
      <c r="A2754" s="15">
        <v>2737</v>
      </c>
      <c r="B2754" s="13" t="s">
        <v>1059</v>
      </c>
      <c r="C2754" s="14" t="s">
        <v>1250</v>
      </c>
      <c r="D2754" s="12"/>
      <c r="E2754" s="12">
        <v>328</v>
      </c>
      <c r="F2754" s="13" t="s">
        <v>1110</v>
      </c>
      <c r="G2754" s="12">
        <v>931</v>
      </c>
      <c r="H2754" s="12">
        <v>1980</v>
      </c>
      <c r="I2754" s="11">
        <v>54.600999999999999</v>
      </c>
      <c r="J2754" s="11">
        <v>57.161999999999999</v>
      </c>
      <c r="K2754" s="11">
        <v>56.097000000000001</v>
      </c>
      <c r="L2754" s="11">
        <v>45.796999999999997</v>
      </c>
      <c r="M2754" s="11">
        <v>38.783000000000001</v>
      </c>
      <c r="N2754" s="11">
        <v>30.448</v>
      </c>
      <c r="O2754" s="11">
        <v>22.484999999999999</v>
      </c>
      <c r="P2754" s="11">
        <v>17.77</v>
      </c>
      <c r="Q2754" s="11">
        <v>15.087999999999999</v>
      </c>
      <c r="R2754" s="11">
        <v>12.914999999999999</v>
      </c>
      <c r="S2754" s="11">
        <v>12.063000000000001</v>
      </c>
      <c r="T2754" s="11">
        <v>8.6029999999999998</v>
      </c>
      <c r="U2754" s="11">
        <v>6.8029999999999999</v>
      </c>
      <c r="V2754" s="11">
        <v>6.3209999999999997</v>
      </c>
      <c r="W2754" s="11">
        <v>3.6469999999999998</v>
      </c>
      <c r="X2754" s="11">
        <v>2.4460000000000002</v>
      </c>
      <c r="Y2754" s="11">
        <v>1.244</v>
      </c>
      <c r="Z2754" s="11">
        <v>0.37</v>
      </c>
      <c r="AA2754" s="11">
        <v>6.0999999999999999E-2</v>
      </c>
      <c r="AB2754" s="11">
        <v>7.0000000000000001E-3</v>
      </c>
      <c r="AC2754" s="11">
        <v>1E-3</v>
      </c>
    </row>
    <row r="2755" spans="1:29" ht="11.5">
      <c r="A2755" s="15">
        <v>2738</v>
      </c>
      <c r="B2755" s="13" t="s">
        <v>1059</v>
      </c>
      <c r="C2755" s="14" t="s">
        <v>1250</v>
      </c>
      <c r="D2755" s="12"/>
      <c r="E2755" s="12">
        <v>328</v>
      </c>
      <c r="F2755" s="13" t="s">
        <v>1110</v>
      </c>
      <c r="G2755" s="12">
        <v>931</v>
      </c>
      <c r="H2755" s="12">
        <v>1985</v>
      </c>
      <c r="I2755" s="11">
        <v>52.834000000000003</v>
      </c>
      <c r="J2755" s="11">
        <v>48.828000000000003</v>
      </c>
      <c r="K2755" s="11">
        <v>51.807000000000002</v>
      </c>
      <c r="L2755" s="11">
        <v>47.77</v>
      </c>
      <c r="M2755" s="11">
        <v>42.750999999999998</v>
      </c>
      <c r="N2755" s="11">
        <v>32.173999999999999</v>
      </c>
      <c r="O2755" s="11">
        <v>25.884</v>
      </c>
      <c r="P2755" s="11">
        <v>17.347999999999999</v>
      </c>
      <c r="Q2755" s="11">
        <v>13.859</v>
      </c>
      <c r="R2755" s="11">
        <v>12.946</v>
      </c>
      <c r="S2755" s="11">
        <v>11.378</v>
      </c>
      <c r="T2755" s="11">
        <v>9.548</v>
      </c>
      <c r="U2755" s="11">
        <v>3.863</v>
      </c>
      <c r="V2755" s="11">
        <v>7.5979999999999999</v>
      </c>
      <c r="W2755" s="11">
        <v>2.819</v>
      </c>
      <c r="X2755" s="11">
        <v>2.9359999999999999</v>
      </c>
      <c r="Y2755" s="11">
        <v>1.839</v>
      </c>
      <c r="Z2755" s="11">
        <v>0.45400000000000001</v>
      </c>
      <c r="AA2755" s="11">
        <v>8.3000000000000004E-2</v>
      </c>
      <c r="AB2755" s="11">
        <v>8.9999999999999993E-3</v>
      </c>
      <c r="AC2755" s="11">
        <v>1E-3</v>
      </c>
    </row>
    <row r="2756" spans="1:29" ht="11.5">
      <c r="A2756" s="15">
        <v>2739</v>
      </c>
      <c r="B2756" s="13" t="s">
        <v>1059</v>
      </c>
      <c r="C2756" s="14" t="s">
        <v>1250</v>
      </c>
      <c r="D2756" s="12"/>
      <c r="E2756" s="12">
        <v>328</v>
      </c>
      <c r="F2756" s="13" t="s">
        <v>1110</v>
      </c>
      <c r="G2756" s="12">
        <v>931</v>
      </c>
      <c r="H2756" s="12">
        <v>1990</v>
      </c>
      <c r="I2756" s="11">
        <v>45.119</v>
      </c>
      <c r="J2756" s="11">
        <v>45.283999999999999</v>
      </c>
      <c r="K2756" s="11">
        <v>44.06</v>
      </c>
      <c r="L2756" s="11">
        <v>41.597000000000001</v>
      </c>
      <c r="M2756" s="11">
        <v>38.366</v>
      </c>
      <c r="N2756" s="11">
        <v>33.729999999999997</v>
      </c>
      <c r="O2756" s="11">
        <v>27.507999999999999</v>
      </c>
      <c r="P2756" s="11">
        <v>21.774000000000001</v>
      </c>
      <c r="Q2756" s="11">
        <v>17.295999999999999</v>
      </c>
      <c r="R2756" s="11">
        <v>12.503</v>
      </c>
      <c r="S2756" s="11">
        <v>11.055999999999999</v>
      </c>
      <c r="T2756" s="11">
        <v>8.09</v>
      </c>
      <c r="U2756" s="11">
        <v>6.851</v>
      </c>
      <c r="V2756" s="11">
        <v>5.7430000000000003</v>
      </c>
      <c r="W2756" s="11">
        <v>3.665</v>
      </c>
      <c r="X2756" s="11">
        <v>1.8069999999999999</v>
      </c>
      <c r="Y2756" s="11">
        <v>1.506</v>
      </c>
      <c r="Z2756" s="11">
        <v>0.66500000000000004</v>
      </c>
      <c r="AA2756" s="11">
        <v>0.10100000000000001</v>
      </c>
      <c r="AB2756" s="11">
        <v>0.01</v>
      </c>
      <c r="AC2756" s="11">
        <v>1E-3</v>
      </c>
    </row>
    <row r="2757" spans="1:29" ht="11.5">
      <c r="A2757" s="15">
        <v>2740</v>
      </c>
      <c r="B2757" s="13" t="s">
        <v>1059</v>
      </c>
      <c r="C2757" s="14" t="s">
        <v>1250</v>
      </c>
      <c r="D2757" s="12"/>
      <c r="E2757" s="12">
        <v>328</v>
      </c>
      <c r="F2757" s="13" t="s">
        <v>1110</v>
      </c>
      <c r="G2757" s="12">
        <v>931</v>
      </c>
      <c r="H2757" s="12">
        <v>1995</v>
      </c>
      <c r="I2757" s="11">
        <v>50.811999999999998</v>
      </c>
      <c r="J2757" s="11">
        <v>43.670999999999999</v>
      </c>
      <c r="K2757" s="11">
        <v>44.237000000000002</v>
      </c>
      <c r="L2757" s="11">
        <v>40.442</v>
      </c>
      <c r="M2757" s="11">
        <v>35.241999999999997</v>
      </c>
      <c r="N2757" s="11">
        <v>32.154000000000003</v>
      </c>
      <c r="O2757" s="11">
        <v>28.882000000000001</v>
      </c>
      <c r="P2757" s="11">
        <v>23.954999999999998</v>
      </c>
      <c r="Q2757" s="11">
        <v>19.161000000000001</v>
      </c>
      <c r="R2757" s="11">
        <v>15.295</v>
      </c>
      <c r="S2757" s="11">
        <v>10.936</v>
      </c>
      <c r="T2757" s="11">
        <v>9.5939999999999994</v>
      </c>
      <c r="U2757" s="11">
        <v>6.7690000000000001</v>
      </c>
      <c r="V2757" s="11">
        <v>5.4409999999999998</v>
      </c>
      <c r="W2757" s="11">
        <v>4.1760000000000002</v>
      </c>
      <c r="X2757" s="11">
        <v>2.379</v>
      </c>
      <c r="Y2757" s="11">
        <v>0.92800000000000005</v>
      </c>
      <c r="Z2757" s="11">
        <v>0.54600000000000004</v>
      </c>
      <c r="AA2757" s="11">
        <v>0.14899999999999999</v>
      </c>
      <c r="AB2757" s="11">
        <v>1.2999999999999999E-2</v>
      </c>
      <c r="AC2757" s="11">
        <v>1E-3</v>
      </c>
    </row>
    <row r="2758" spans="1:29" ht="11.5">
      <c r="A2758" s="15">
        <v>2741</v>
      </c>
      <c r="B2758" s="13" t="s">
        <v>1059</v>
      </c>
      <c r="C2758" s="14" t="s">
        <v>1250</v>
      </c>
      <c r="D2758" s="12"/>
      <c r="E2758" s="12">
        <v>328</v>
      </c>
      <c r="F2758" s="13" t="s">
        <v>1110</v>
      </c>
      <c r="G2758" s="12">
        <v>931</v>
      </c>
      <c r="H2758" s="12">
        <v>2000</v>
      </c>
      <c r="I2758" s="11">
        <v>48.878999999999998</v>
      </c>
      <c r="J2758" s="11">
        <v>47.978999999999999</v>
      </c>
      <c r="K2758" s="11">
        <v>37.533999999999999</v>
      </c>
      <c r="L2758" s="11">
        <v>33.912999999999997</v>
      </c>
      <c r="M2758" s="11">
        <v>34.198</v>
      </c>
      <c r="N2758" s="11">
        <v>31.984000000000002</v>
      </c>
      <c r="O2758" s="11">
        <v>29.66</v>
      </c>
      <c r="P2758" s="11">
        <v>26.204000000000001</v>
      </c>
      <c r="Q2758" s="11">
        <v>22.466000000000001</v>
      </c>
      <c r="R2758" s="11">
        <v>16.581</v>
      </c>
      <c r="S2758" s="11">
        <v>13.364000000000001</v>
      </c>
      <c r="T2758" s="11">
        <v>7.5730000000000004</v>
      </c>
      <c r="U2758" s="11">
        <v>7.665</v>
      </c>
      <c r="V2758" s="11">
        <v>5.1520000000000001</v>
      </c>
      <c r="W2758" s="11">
        <v>4.2140000000000004</v>
      </c>
      <c r="X2758" s="11">
        <v>3.01</v>
      </c>
      <c r="Y2758" s="11">
        <v>1.234</v>
      </c>
      <c r="Z2758" s="11">
        <v>0.34</v>
      </c>
      <c r="AA2758" s="11">
        <v>0.124</v>
      </c>
      <c r="AB2758" s="11">
        <v>1.9E-2</v>
      </c>
      <c r="AC2758" s="11">
        <v>1E-3</v>
      </c>
    </row>
    <row r="2759" spans="1:29" ht="11.5">
      <c r="A2759" s="15">
        <v>2742</v>
      </c>
      <c r="B2759" s="13" t="s">
        <v>1059</v>
      </c>
      <c r="C2759" s="14" t="s">
        <v>1250</v>
      </c>
      <c r="D2759" s="12"/>
      <c r="E2759" s="12">
        <v>328</v>
      </c>
      <c r="F2759" s="13" t="s">
        <v>1110</v>
      </c>
      <c r="G2759" s="12">
        <v>931</v>
      </c>
      <c r="H2759" s="12">
        <v>2005</v>
      </c>
      <c r="I2759" s="11">
        <v>42.433</v>
      </c>
      <c r="J2759" s="11">
        <v>47.773000000000003</v>
      </c>
      <c r="K2759" s="11">
        <v>47.3</v>
      </c>
      <c r="L2759" s="11">
        <v>34.378999999999998</v>
      </c>
      <c r="M2759" s="11">
        <v>28.190999999999999</v>
      </c>
      <c r="N2759" s="11">
        <v>28.481000000000002</v>
      </c>
      <c r="O2759" s="11">
        <v>27.356000000000002</v>
      </c>
      <c r="P2759" s="11">
        <v>26.094000000000001</v>
      </c>
      <c r="Q2759" s="11">
        <v>23.475999999999999</v>
      </c>
      <c r="R2759" s="11">
        <v>20.241</v>
      </c>
      <c r="S2759" s="11">
        <v>14.725</v>
      </c>
      <c r="T2759" s="11">
        <v>11.616</v>
      </c>
      <c r="U2759" s="11">
        <v>6.2830000000000004</v>
      </c>
      <c r="V2759" s="11">
        <v>6.15</v>
      </c>
      <c r="W2759" s="11">
        <v>3.8250000000000002</v>
      </c>
      <c r="X2759" s="11">
        <v>2.9329999999999998</v>
      </c>
      <c r="Y2759" s="11">
        <v>1.8160000000000001</v>
      </c>
      <c r="Z2759" s="11">
        <v>0.622</v>
      </c>
      <c r="AA2759" s="11">
        <v>0.13600000000000001</v>
      </c>
      <c r="AB2759" s="11">
        <v>3.7999999999999999E-2</v>
      </c>
      <c r="AC2759" s="11">
        <v>4.0000000000000001E-3</v>
      </c>
    </row>
    <row r="2760" spans="1:29" ht="11.5">
      <c r="A2760" s="15">
        <v>2743</v>
      </c>
      <c r="B2760" s="13" t="s">
        <v>1059</v>
      </c>
      <c r="C2760" s="14" t="s">
        <v>1250</v>
      </c>
      <c r="D2760" s="12"/>
      <c r="E2760" s="12">
        <v>328</v>
      </c>
      <c r="F2760" s="13" t="s">
        <v>1110</v>
      </c>
      <c r="G2760" s="12">
        <v>931</v>
      </c>
      <c r="H2760" s="12">
        <v>2010</v>
      </c>
      <c r="I2760" s="11">
        <v>36.968000000000004</v>
      </c>
      <c r="J2760" s="11">
        <v>39.755000000000003</v>
      </c>
      <c r="K2760" s="11">
        <v>45.051000000000002</v>
      </c>
      <c r="L2760" s="11">
        <v>41.033999999999999</v>
      </c>
      <c r="M2760" s="11">
        <v>27.434000000000001</v>
      </c>
      <c r="N2760" s="11">
        <v>28.937000000000001</v>
      </c>
      <c r="O2760" s="11">
        <v>26.106999999999999</v>
      </c>
      <c r="P2760" s="11">
        <v>25.413</v>
      </c>
      <c r="Q2760" s="11">
        <v>24.395</v>
      </c>
      <c r="R2760" s="11">
        <v>20.863</v>
      </c>
      <c r="S2760" s="11">
        <v>18.155999999999999</v>
      </c>
      <c r="T2760" s="11">
        <v>12.281000000000001</v>
      </c>
      <c r="U2760" s="11">
        <v>10.135999999999999</v>
      </c>
      <c r="V2760" s="11">
        <v>5.4189999999999996</v>
      </c>
      <c r="W2760" s="11">
        <v>5.4009999999999998</v>
      </c>
      <c r="X2760" s="11">
        <v>1.9019999999999999</v>
      </c>
      <c r="Y2760" s="11">
        <v>1.2969999999999999</v>
      </c>
      <c r="Z2760" s="11">
        <v>1.0409999999999999</v>
      </c>
      <c r="AA2760" s="11">
        <v>0.29899999999999999</v>
      </c>
      <c r="AB2760" s="11">
        <v>5.1999999999999998E-2</v>
      </c>
      <c r="AC2760" s="11">
        <v>1.2E-2</v>
      </c>
    </row>
    <row r="2761" spans="1:29" ht="11.5">
      <c r="A2761" s="15">
        <v>2744</v>
      </c>
      <c r="B2761" s="13" t="s">
        <v>1059</v>
      </c>
      <c r="C2761" s="14" t="s">
        <v>1250</v>
      </c>
      <c r="D2761" s="12"/>
      <c r="E2761" s="12">
        <v>328</v>
      </c>
      <c r="F2761" s="13" t="s">
        <v>1110</v>
      </c>
      <c r="G2761" s="12">
        <v>931</v>
      </c>
      <c r="H2761" s="12">
        <v>2015</v>
      </c>
      <c r="I2761" s="11">
        <v>38.527000000000001</v>
      </c>
      <c r="J2761" s="11">
        <v>36.289000000000001</v>
      </c>
      <c r="K2761" s="11">
        <v>39.241</v>
      </c>
      <c r="L2761" s="11">
        <v>43.222999999999999</v>
      </c>
      <c r="M2761" s="11">
        <v>37.744999999999997</v>
      </c>
      <c r="N2761" s="11">
        <v>24.283999999999999</v>
      </c>
      <c r="O2761" s="11">
        <v>26.280999999999999</v>
      </c>
      <c r="P2761" s="11">
        <v>24.074000000000002</v>
      </c>
      <c r="Q2761" s="11">
        <v>23.712</v>
      </c>
      <c r="R2761" s="11">
        <v>22.928000000000001</v>
      </c>
      <c r="S2761" s="11">
        <v>19.456</v>
      </c>
      <c r="T2761" s="11">
        <v>16.632999999999999</v>
      </c>
      <c r="U2761" s="11">
        <v>10.952</v>
      </c>
      <c r="V2761" s="11">
        <v>8.718</v>
      </c>
      <c r="W2761" s="11">
        <v>4.45</v>
      </c>
      <c r="X2761" s="11">
        <v>4.2510000000000003</v>
      </c>
      <c r="Y2761" s="11">
        <v>1.375</v>
      </c>
      <c r="Z2761" s="11">
        <v>0.83499999999999996</v>
      </c>
      <c r="AA2761" s="11">
        <v>0.58099999999999996</v>
      </c>
      <c r="AB2761" s="11">
        <v>0.14000000000000001</v>
      </c>
      <c r="AC2761" s="11">
        <v>2.1999999999999999E-2</v>
      </c>
    </row>
    <row r="2762" spans="1:29" ht="11.5">
      <c r="A2762" s="15">
        <v>2745</v>
      </c>
      <c r="B2762" s="13" t="s">
        <v>1059</v>
      </c>
      <c r="C2762" s="14" t="s">
        <v>1250</v>
      </c>
      <c r="D2762" s="12"/>
      <c r="E2762" s="12">
        <v>328</v>
      </c>
      <c r="F2762" s="13" t="s">
        <v>1110</v>
      </c>
      <c r="G2762" s="12">
        <v>931</v>
      </c>
      <c r="H2762" s="12">
        <v>2020</v>
      </c>
      <c r="I2762" s="11">
        <v>37.908000000000001</v>
      </c>
      <c r="J2762" s="11">
        <v>37.963999999999999</v>
      </c>
      <c r="K2762" s="11">
        <v>35.865000000000002</v>
      </c>
      <c r="L2762" s="11">
        <v>37.713999999999999</v>
      </c>
      <c r="M2762" s="11">
        <v>40.357999999999997</v>
      </c>
      <c r="N2762" s="11">
        <v>34.805999999999997</v>
      </c>
      <c r="O2762" s="11">
        <v>22.081</v>
      </c>
      <c r="P2762" s="11">
        <v>24.489000000000001</v>
      </c>
      <c r="Q2762" s="11">
        <v>22.594999999999999</v>
      </c>
      <c r="R2762" s="11">
        <v>22.402000000000001</v>
      </c>
      <c r="S2762" s="11">
        <v>21.527999999999999</v>
      </c>
      <c r="T2762" s="11">
        <v>17.928000000000001</v>
      </c>
      <c r="U2762" s="11">
        <v>14.961</v>
      </c>
      <c r="V2762" s="11">
        <v>9.4719999999999995</v>
      </c>
      <c r="W2762" s="11">
        <v>7.2389999999999999</v>
      </c>
      <c r="X2762" s="11">
        <v>3.4780000000000002</v>
      </c>
      <c r="Y2762" s="11">
        <v>3.0659999999999998</v>
      </c>
      <c r="Z2762" s="11">
        <v>0.89200000000000002</v>
      </c>
      <c r="AA2762" s="11">
        <v>0.47099999999999997</v>
      </c>
      <c r="AB2762" s="11">
        <v>0.27600000000000002</v>
      </c>
      <c r="AC2762" s="11">
        <v>5.6000000000000001E-2</v>
      </c>
    </row>
    <row r="2763" spans="1:29" ht="11.5">
      <c r="A2763" s="15">
        <v>2746</v>
      </c>
      <c r="B2763" s="13" t="s">
        <v>1059</v>
      </c>
      <c r="C2763" s="14" t="s">
        <v>1251</v>
      </c>
      <c r="D2763" s="12"/>
      <c r="E2763" s="12">
        <v>600</v>
      </c>
      <c r="F2763" s="13" t="s">
        <v>1110</v>
      </c>
      <c r="G2763" s="12">
        <v>931</v>
      </c>
      <c r="H2763" s="12">
        <v>1950</v>
      </c>
      <c r="I2763" s="11">
        <v>137.096</v>
      </c>
      <c r="J2763" s="11">
        <v>116.384</v>
      </c>
      <c r="K2763" s="11">
        <v>100.238</v>
      </c>
      <c r="L2763" s="11">
        <v>75.332999999999998</v>
      </c>
      <c r="M2763" s="11">
        <v>65.614000000000004</v>
      </c>
      <c r="N2763" s="11">
        <v>51.445999999999998</v>
      </c>
      <c r="O2763" s="11">
        <v>40.142000000000003</v>
      </c>
      <c r="P2763" s="11">
        <v>31.978999999999999</v>
      </c>
      <c r="Q2763" s="11">
        <v>26.088999999999999</v>
      </c>
      <c r="R2763" s="11">
        <v>21.439</v>
      </c>
      <c r="S2763" s="11">
        <v>17.372</v>
      </c>
      <c r="T2763" s="11">
        <v>13.694000000000001</v>
      </c>
      <c r="U2763" s="11">
        <v>10.473000000000001</v>
      </c>
      <c r="V2763" s="11">
        <v>7.6230000000000002</v>
      </c>
      <c r="W2763" s="11">
        <v>5.1529999999999996</v>
      </c>
      <c r="X2763" s="11">
        <v>3.0190000000000001</v>
      </c>
      <c r="Y2763" s="11">
        <v>1.335</v>
      </c>
      <c r="Z2763" s="11">
        <v>0.43099999999999999</v>
      </c>
      <c r="AA2763" s="11">
        <v>9.7000000000000003E-2</v>
      </c>
      <c r="AB2763" s="11">
        <v>1.4999999999999999E-2</v>
      </c>
      <c r="AC2763" s="11">
        <v>2E-3</v>
      </c>
    </row>
    <row r="2764" spans="1:29" ht="11.5">
      <c r="A2764" s="15">
        <v>2747</v>
      </c>
      <c r="B2764" s="13" t="s">
        <v>1059</v>
      </c>
      <c r="C2764" s="14" t="s">
        <v>1251</v>
      </c>
      <c r="D2764" s="12"/>
      <c r="E2764" s="12">
        <v>600</v>
      </c>
      <c r="F2764" s="13" t="s">
        <v>1110</v>
      </c>
      <c r="G2764" s="12">
        <v>931</v>
      </c>
      <c r="H2764" s="12">
        <v>1955</v>
      </c>
      <c r="I2764" s="11">
        <v>162.53800000000001</v>
      </c>
      <c r="J2764" s="11">
        <v>133.5</v>
      </c>
      <c r="K2764" s="11">
        <v>109.309</v>
      </c>
      <c r="L2764" s="11">
        <v>85.792000000000002</v>
      </c>
      <c r="M2764" s="11">
        <v>62.765999999999998</v>
      </c>
      <c r="N2764" s="11">
        <v>55.551000000000002</v>
      </c>
      <c r="O2764" s="11">
        <v>45.561</v>
      </c>
      <c r="P2764" s="11">
        <v>37.49</v>
      </c>
      <c r="Q2764" s="11">
        <v>31.390999999999998</v>
      </c>
      <c r="R2764" s="11">
        <v>25.75</v>
      </c>
      <c r="S2764" s="11">
        <v>21.297999999999998</v>
      </c>
      <c r="T2764" s="11">
        <v>17.062000000000001</v>
      </c>
      <c r="U2764" s="11">
        <v>13.009</v>
      </c>
      <c r="V2764" s="11">
        <v>9.2680000000000007</v>
      </c>
      <c r="W2764" s="11">
        <v>6.1440000000000001</v>
      </c>
      <c r="X2764" s="11">
        <v>3.5179999999999998</v>
      </c>
      <c r="Y2764" s="11">
        <v>1.6479999999999999</v>
      </c>
      <c r="Z2764" s="11">
        <v>0.54600000000000004</v>
      </c>
      <c r="AA2764" s="11">
        <v>0.127</v>
      </c>
      <c r="AB2764" s="11">
        <v>1.9E-2</v>
      </c>
      <c r="AC2764" s="11">
        <v>2E-3</v>
      </c>
    </row>
    <row r="2765" spans="1:29" ht="11.5">
      <c r="A2765" s="15">
        <v>2748</v>
      </c>
      <c r="B2765" s="13" t="s">
        <v>1059</v>
      </c>
      <c r="C2765" s="14" t="s">
        <v>1251</v>
      </c>
      <c r="D2765" s="12"/>
      <c r="E2765" s="12">
        <v>600</v>
      </c>
      <c r="F2765" s="13" t="s">
        <v>1110</v>
      </c>
      <c r="G2765" s="12">
        <v>931</v>
      </c>
      <c r="H2765" s="12">
        <v>1960</v>
      </c>
      <c r="I2765" s="11">
        <v>178.60400000000001</v>
      </c>
      <c r="J2765" s="11">
        <v>158.535</v>
      </c>
      <c r="K2765" s="11">
        <v>127.708</v>
      </c>
      <c r="L2765" s="11">
        <v>95.161000000000001</v>
      </c>
      <c r="M2765" s="11">
        <v>73.457999999999998</v>
      </c>
      <c r="N2765" s="11">
        <v>53.523000000000003</v>
      </c>
      <c r="O2765" s="11">
        <v>50.896999999999998</v>
      </c>
      <c r="P2765" s="11">
        <v>43.619</v>
      </c>
      <c r="Q2765" s="11">
        <v>36.994</v>
      </c>
      <c r="R2765" s="11">
        <v>31.048999999999999</v>
      </c>
      <c r="S2765" s="11">
        <v>25.373000000000001</v>
      </c>
      <c r="T2765" s="11">
        <v>20.552</v>
      </c>
      <c r="U2765" s="11">
        <v>15.943</v>
      </c>
      <c r="V2765" s="11">
        <v>11.467000000000001</v>
      </c>
      <c r="W2765" s="11">
        <v>7.4359999999999999</v>
      </c>
      <c r="X2765" s="11">
        <v>4.3170000000000002</v>
      </c>
      <c r="Y2765" s="11">
        <v>1.927</v>
      </c>
      <c r="Z2765" s="11">
        <v>0.67700000000000005</v>
      </c>
      <c r="AA2765" s="11">
        <v>0.159</v>
      </c>
      <c r="AB2765" s="11">
        <v>2.5999999999999999E-2</v>
      </c>
      <c r="AC2765" s="11">
        <v>3.0000000000000001E-3</v>
      </c>
    </row>
    <row r="2766" spans="1:29" ht="11.5">
      <c r="A2766" s="15">
        <v>2749</v>
      </c>
      <c r="B2766" s="13" t="s">
        <v>1059</v>
      </c>
      <c r="C2766" s="14" t="s">
        <v>1251</v>
      </c>
      <c r="D2766" s="12"/>
      <c r="E2766" s="12">
        <v>600</v>
      </c>
      <c r="F2766" s="13" t="s">
        <v>1110</v>
      </c>
      <c r="G2766" s="12">
        <v>931</v>
      </c>
      <c r="H2766" s="12">
        <v>1965</v>
      </c>
      <c r="I2766" s="11">
        <v>198.51599999999999</v>
      </c>
      <c r="J2766" s="11">
        <v>174.75700000000001</v>
      </c>
      <c r="K2766" s="11">
        <v>153.476</v>
      </c>
      <c r="L2766" s="11">
        <v>113.94499999999999</v>
      </c>
      <c r="M2766" s="11">
        <v>83.414000000000001</v>
      </c>
      <c r="N2766" s="11">
        <v>65.388000000000005</v>
      </c>
      <c r="O2766" s="11">
        <v>51.247</v>
      </c>
      <c r="P2766" s="11">
        <v>50.125999999999998</v>
      </c>
      <c r="Q2766" s="11">
        <v>43.182000000000002</v>
      </c>
      <c r="R2766" s="11">
        <v>36.46</v>
      </c>
      <c r="S2766" s="11">
        <v>30.303999999999998</v>
      </c>
      <c r="T2766" s="11">
        <v>24.167999999999999</v>
      </c>
      <c r="U2766" s="11">
        <v>19.007999999999999</v>
      </c>
      <c r="V2766" s="11">
        <v>13.962999999999999</v>
      </c>
      <c r="W2766" s="11">
        <v>9.1519999999999992</v>
      </c>
      <c r="X2766" s="11">
        <v>5.2439999999999998</v>
      </c>
      <c r="Y2766" s="11">
        <v>2.3769999999999998</v>
      </c>
      <c r="Z2766" s="11">
        <v>0.79800000000000004</v>
      </c>
      <c r="AA2766" s="11">
        <v>0.2</v>
      </c>
      <c r="AB2766" s="11">
        <v>3.4000000000000002E-2</v>
      </c>
      <c r="AC2766" s="11">
        <v>4.0000000000000001E-3</v>
      </c>
    </row>
    <row r="2767" spans="1:29" ht="11.5">
      <c r="A2767" s="15">
        <v>2750</v>
      </c>
      <c r="B2767" s="13" t="s">
        <v>1059</v>
      </c>
      <c r="C2767" s="14" t="s">
        <v>1251</v>
      </c>
      <c r="D2767" s="12"/>
      <c r="E2767" s="12">
        <v>600</v>
      </c>
      <c r="F2767" s="13" t="s">
        <v>1110</v>
      </c>
      <c r="G2767" s="12">
        <v>931</v>
      </c>
      <c r="H2767" s="12">
        <v>1970</v>
      </c>
      <c r="I2767" s="11">
        <v>217.131</v>
      </c>
      <c r="J2767" s="11">
        <v>194.60499999999999</v>
      </c>
      <c r="K2767" s="11">
        <v>170.03800000000001</v>
      </c>
      <c r="L2767" s="11">
        <v>140.49</v>
      </c>
      <c r="M2767" s="11">
        <v>102.98699999999999</v>
      </c>
      <c r="N2767" s="11">
        <v>76.608000000000004</v>
      </c>
      <c r="O2767" s="11">
        <v>64.739999999999995</v>
      </c>
      <c r="P2767" s="11">
        <v>51.17</v>
      </c>
      <c r="Q2767" s="11">
        <v>49.832999999999998</v>
      </c>
      <c r="R2767" s="11">
        <v>42.436999999999998</v>
      </c>
      <c r="S2767" s="11">
        <v>35.545999999999999</v>
      </c>
      <c r="T2767" s="11">
        <v>28.72</v>
      </c>
      <c r="U2767" s="11">
        <v>22.175000000000001</v>
      </c>
      <c r="V2767" s="11">
        <v>16.475000000000001</v>
      </c>
      <c r="W2767" s="11">
        <v>11.085000000000001</v>
      </c>
      <c r="X2767" s="11">
        <v>6.36</v>
      </c>
      <c r="Y2767" s="11">
        <v>2.851</v>
      </c>
      <c r="Z2767" s="11">
        <v>0.92700000000000005</v>
      </c>
      <c r="AA2767" s="11">
        <v>0.21199999999999999</v>
      </c>
      <c r="AB2767" s="11">
        <v>3.5000000000000003E-2</v>
      </c>
      <c r="AC2767" s="11">
        <v>4.0000000000000001E-3</v>
      </c>
    </row>
    <row r="2768" spans="1:29" ht="11.5">
      <c r="A2768" s="15">
        <v>2751</v>
      </c>
      <c r="B2768" s="13" t="s">
        <v>1059</v>
      </c>
      <c r="C2768" s="14" t="s">
        <v>1251</v>
      </c>
      <c r="D2768" s="12"/>
      <c r="E2768" s="12">
        <v>600</v>
      </c>
      <c r="F2768" s="13" t="s">
        <v>1110</v>
      </c>
      <c r="G2768" s="12">
        <v>931</v>
      </c>
      <c r="H2768" s="12">
        <v>1975</v>
      </c>
      <c r="I2768" s="11">
        <v>224.25299999999999</v>
      </c>
      <c r="J2768" s="11">
        <v>213.703</v>
      </c>
      <c r="K2768" s="11">
        <v>189.59700000000001</v>
      </c>
      <c r="L2768" s="11">
        <v>158.30000000000001</v>
      </c>
      <c r="M2768" s="11">
        <v>130.28399999999999</v>
      </c>
      <c r="N2768" s="11">
        <v>97.113</v>
      </c>
      <c r="O2768" s="11">
        <v>76.433999999999997</v>
      </c>
      <c r="P2768" s="11">
        <v>64.988</v>
      </c>
      <c r="Q2768" s="11">
        <v>51.424999999999997</v>
      </c>
      <c r="R2768" s="11">
        <v>49.389000000000003</v>
      </c>
      <c r="S2768" s="11">
        <v>41.332000000000001</v>
      </c>
      <c r="T2768" s="11">
        <v>33.719000000000001</v>
      </c>
      <c r="U2768" s="11">
        <v>26.318999999999999</v>
      </c>
      <c r="V2768" s="11">
        <v>19.219000000000001</v>
      </c>
      <c r="W2768" s="11">
        <v>13.147</v>
      </c>
      <c r="X2768" s="11">
        <v>7.7569999999999997</v>
      </c>
      <c r="Y2768" s="11">
        <v>3.5</v>
      </c>
      <c r="Z2768" s="11">
        <v>1.091</v>
      </c>
      <c r="AA2768" s="11">
        <v>0.23400000000000001</v>
      </c>
      <c r="AB2768" s="11">
        <v>3.5000000000000003E-2</v>
      </c>
      <c r="AC2768" s="11">
        <v>4.0000000000000001E-3</v>
      </c>
    </row>
    <row r="2769" spans="1:29" ht="11.5">
      <c r="A2769" s="15">
        <v>2752</v>
      </c>
      <c r="B2769" s="13" t="s">
        <v>1059</v>
      </c>
      <c r="C2769" s="14" t="s">
        <v>1251</v>
      </c>
      <c r="D2769" s="12"/>
      <c r="E2769" s="12">
        <v>600</v>
      </c>
      <c r="F2769" s="13" t="s">
        <v>1110</v>
      </c>
      <c r="G2769" s="12">
        <v>931</v>
      </c>
      <c r="H2769" s="12">
        <v>1980</v>
      </c>
      <c r="I2769" s="11">
        <v>259.3</v>
      </c>
      <c r="J2769" s="11">
        <v>221.08699999999999</v>
      </c>
      <c r="K2769" s="11">
        <v>209.23500000000001</v>
      </c>
      <c r="L2769" s="11">
        <v>179.19900000000001</v>
      </c>
      <c r="M2769" s="11">
        <v>149.04300000000001</v>
      </c>
      <c r="N2769" s="11">
        <v>125.61499999999999</v>
      </c>
      <c r="O2769" s="11">
        <v>96.588999999999999</v>
      </c>
      <c r="P2769" s="11">
        <v>76.575000000000003</v>
      </c>
      <c r="Q2769" s="11">
        <v>65.391999999999996</v>
      </c>
      <c r="R2769" s="11">
        <v>51.387</v>
      </c>
      <c r="S2769" s="11">
        <v>48.326999999999998</v>
      </c>
      <c r="T2769" s="11">
        <v>39.521000000000001</v>
      </c>
      <c r="U2769" s="11">
        <v>31.166</v>
      </c>
      <c r="V2769" s="11">
        <v>23.120999999999999</v>
      </c>
      <c r="W2769" s="11">
        <v>15.58</v>
      </c>
      <c r="X2769" s="11">
        <v>9.4130000000000003</v>
      </c>
      <c r="Y2769" s="11">
        <v>4.468</v>
      </c>
      <c r="Z2769" s="11">
        <v>1.427</v>
      </c>
      <c r="AA2769" s="11">
        <v>0.30299999999999999</v>
      </c>
      <c r="AB2769" s="11">
        <v>4.2999999999999997E-2</v>
      </c>
      <c r="AC2769" s="11">
        <v>4.0000000000000001E-3</v>
      </c>
    </row>
    <row r="2770" spans="1:29" ht="11.5">
      <c r="A2770" s="15">
        <v>2753</v>
      </c>
      <c r="B2770" s="13" t="s">
        <v>1059</v>
      </c>
      <c r="C2770" s="14" t="s">
        <v>1251</v>
      </c>
      <c r="D2770" s="12"/>
      <c r="E2770" s="12">
        <v>600</v>
      </c>
      <c r="F2770" s="13" t="s">
        <v>1110</v>
      </c>
      <c r="G2770" s="12">
        <v>931</v>
      </c>
      <c r="H2770" s="12">
        <v>1985</v>
      </c>
      <c r="I2770" s="11">
        <v>304.80799999999999</v>
      </c>
      <c r="J2770" s="11">
        <v>256.20100000000002</v>
      </c>
      <c r="K2770" s="11">
        <v>218.358</v>
      </c>
      <c r="L2770" s="11">
        <v>202.995</v>
      </c>
      <c r="M2770" s="11">
        <v>172.952</v>
      </c>
      <c r="N2770" s="11">
        <v>145.53100000000001</v>
      </c>
      <c r="O2770" s="11">
        <v>124.41</v>
      </c>
      <c r="P2770" s="11">
        <v>96.331000000000003</v>
      </c>
      <c r="Q2770" s="11">
        <v>76.662999999999997</v>
      </c>
      <c r="R2770" s="11">
        <v>64.935000000000002</v>
      </c>
      <c r="S2770" s="11">
        <v>50.206000000000003</v>
      </c>
      <c r="T2770" s="11">
        <v>46.152000000000001</v>
      </c>
      <c r="U2770" s="11">
        <v>36.478999999999999</v>
      </c>
      <c r="V2770" s="11">
        <v>27.364000000000001</v>
      </c>
      <c r="W2770" s="11">
        <v>18.806000000000001</v>
      </c>
      <c r="X2770" s="11">
        <v>11.332000000000001</v>
      </c>
      <c r="Y2770" s="11">
        <v>5.5620000000000003</v>
      </c>
      <c r="Z2770" s="11">
        <v>1.8779999999999999</v>
      </c>
      <c r="AA2770" s="11">
        <v>0.41</v>
      </c>
      <c r="AB2770" s="11">
        <v>5.7000000000000002E-2</v>
      </c>
      <c r="AC2770" s="11">
        <v>5.0000000000000001E-3</v>
      </c>
    </row>
    <row r="2771" spans="1:29" ht="11.5">
      <c r="A2771" s="15">
        <v>2754</v>
      </c>
      <c r="B2771" s="13" t="s">
        <v>1059</v>
      </c>
      <c r="C2771" s="14" t="s">
        <v>1251</v>
      </c>
      <c r="D2771" s="12"/>
      <c r="E2771" s="12">
        <v>600</v>
      </c>
      <c r="F2771" s="13" t="s">
        <v>1110</v>
      </c>
      <c r="G2771" s="12">
        <v>931</v>
      </c>
      <c r="H2771" s="12">
        <v>1990</v>
      </c>
      <c r="I2771" s="11">
        <v>336.803</v>
      </c>
      <c r="J2771" s="11">
        <v>301.79000000000002</v>
      </c>
      <c r="K2771" s="11">
        <v>254.03899999999999</v>
      </c>
      <c r="L2771" s="11">
        <v>214.233</v>
      </c>
      <c r="M2771" s="11">
        <v>196.01599999999999</v>
      </c>
      <c r="N2771" s="11">
        <v>167.89599999999999</v>
      </c>
      <c r="O2771" s="11">
        <v>142.98699999999999</v>
      </c>
      <c r="P2771" s="11">
        <v>123.357</v>
      </c>
      <c r="Q2771" s="11">
        <v>95.683000000000007</v>
      </c>
      <c r="R2771" s="11">
        <v>75.513999999999996</v>
      </c>
      <c r="S2771" s="11">
        <v>62.994999999999997</v>
      </c>
      <c r="T2771" s="11">
        <v>47.771000000000001</v>
      </c>
      <c r="U2771" s="11">
        <v>42.503</v>
      </c>
      <c r="V2771" s="11">
        <v>31.963000000000001</v>
      </c>
      <c r="W2771" s="11">
        <v>22.289000000000001</v>
      </c>
      <c r="X2771" s="11">
        <v>13.79</v>
      </c>
      <c r="Y2771" s="11">
        <v>6.7809999999999997</v>
      </c>
      <c r="Z2771" s="11">
        <v>2.3580000000000001</v>
      </c>
      <c r="AA2771" s="11">
        <v>0.54</v>
      </c>
      <c r="AB2771" s="11">
        <v>7.3999999999999996E-2</v>
      </c>
      <c r="AC2771" s="11">
        <v>6.0000000000000001E-3</v>
      </c>
    </row>
    <row r="2772" spans="1:29" ht="11.5">
      <c r="A2772" s="15">
        <v>2755</v>
      </c>
      <c r="B2772" s="13" t="s">
        <v>1059</v>
      </c>
      <c r="C2772" s="14" t="s">
        <v>1251</v>
      </c>
      <c r="D2772" s="12"/>
      <c r="E2772" s="12">
        <v>600</v>
      </c>
      <c r="F2772" s="13" t="s">
        <v>1110</v>
      </c>
      <c r="G2772" s="12">
        <v>931</v>
      </c>
      <c r="H2772" s="12">
        <v>1995</v>
      </c>
      <c r="I2772" s="11">
        <v>352.66199999999998</v>
      </c>
      <c r="J2772" s="11">
        <v>334.18700000000001</v>
      </c>
      <c r="K2772" s="11">
        <v>300.11200000000002</v>
      </c>
      <c r="L2772" s="11">
        <v>250.398</v>
      </c>
      <c r="M2772" s="11">
        <v>207.91200000000001</v>
      </c>
      <c r="N2772" s="11">
        <v>186.589</v>
      </c>
      <c r="O2772" s="11">
        <v>162.81399999999999</v>
      </c>
      <c r="P2772" s="11">
        <v>140.71199999999999</v>
      </c>
      <c r="Q2772" s="11">
        <v>121.867</v>
      </c>
      <c r="R2772" s="11">
        <v>93.924999999999997</v>
      </c>
      <c r="S2772" s="11">
        <v>73.131</v>
      </c>
      <c r="T2772" s="11">
        <v>59.936</v>
      </c>
      <c r="U2772" s="11">
        <v>44.116</v>
      </c>
      <c r="V2772" s="11">
        <v>37.429000000000002</v>
      </c>
      <c r="W2772" s="11">
        <v>26.323</v>
      </c>
      <c r="X2772" s="11">
        <v>16.786000000000001</v>
      </c>
      <c r="Y2772" s="11">
        <v>8.6329999999999991</v>
      </c>
      <c r="Z2772" s="11">
        <v>3.0649999999999999</v>
      </c>
      <c r="AA2772" s="11">
        <v>0.73699999999999999</v>
      </c>
      <c r="AB2772" s="11">
        <v>0.109</v>
      </c>
      <c r="AC2772" s="11">
        <v>8.9999999999999993E-3</v>
      </c>
    </row>
    <row r="2773" spans="1:29" ht="11.5">
      <c r="A2773" s="15">
        <v>2756</v>
      </c>
      <c r="B2773" s="13" t="s">
        <v>1059</v>
      </c>
      <c r="C2773" s="14" t="s">
        <v>1251</v>
      </c>
      <c r="D2773" s="12"/>
      <c r="E2773" s="12">
        <v>600</v>
      </c>
      <c r="F2773" s="13" t="s">
        <v>1110</v>
      </c>
      <c r="G2773" s="12">
        <v>931</v>
      </c>
      <c r="H2773" s="12">
        <v>2000</v>
      </c>
      <c r="I2773" s="11">
        <v>362.38200000000001</v>
      </c>
      <c r="J2773" s="11">
        <v>350.29599999999999</v>
      </c>
      <c r="K2773" s="11">
        <v>332.46100000000001</v>
      </c>
      <c r="L2773" s="11">
        <v>297.81099999999998</v>
      </c>
      <c r="M2773" s="11">
        <v>244.83199999999999</v>
      </c>
      <c r="N2773" s="11">
        <v>198.43199999999999</v>
      </c>
      <c r="O2773" s="11">
        <v>176.667</v>
      </c>
      <c r="P2773" s="11">
        <v>157.05500000000001</v>
      </c>
      <c r="Q2773" s="11">
        <v>138.46799999999999</v>
      </c>
      <c r="R2773" s="11">
        <v>119.33799999999999</v>
      </c>
      <c r="S2773" s="11">
        <v>90.912000000000006</v>
      </c>
      <c r="T2773" s="11">
        <v>69.792000000000002</v>
      </c>
      <c r="U2773" s="11">
        <v>55.598999999999997</v>
      </c>
      <c r="V2773" s="11">
        <v>39.124000000000002</v>
      </c>
      <c r="W2773" s="11">
        <v>31.210999999999999</v>
      </c>
      <c r="X2773" s="11">
        <v>20.332999999999998</v>
      </c>
      <c r="Y2773" s="11">
        <v>10.954000000000001</v>
      </c>
      <c r="Z2773" s="11">
        <v>4.1280000000000001</v>
      </c>
      <c r="AA2773" s="11">
        <v>1.032</v>
      </c>
      <c r="AB2773" s="11">
        <v>0.16400000000000001</v>
      </c>
      <c r="AC2773" s="11">
        <v>1.4999999999999999E-2</v>
      </c>
    </row>
    <row r="2774" spans="1:29" ht="11.5">
      <c r="A2774" s="15">
        <v>2757</v>
      </c>
      <c r="B2774" s="13" t="s">
        <v>1059</v>
      </c>
      <c r="C2774" s="14" t="s">
        <v>1251</v>
      </c>
      <c r="D2774" s="12"/>
      <c r="E2774" s="12">
        <v>600</v>
      </c>
      <c r="F2774" s="13" t="s">
        <v>1110</v>
      </c>
      <c r="G2774" s="12">
        <v>931</v>
      </c>
      <c r="H2774" s="12">
        <v>2005</v>
      </c>
      <c r="I2774" s="11">
        <v>346.26400000000001</v>
      </c>
      <c r="J2774" s="11">
        <v>360.30900000000003</v>
      </c>
      <c r="K2774" s="11">
        <v>348.815</v>
      </c>
      <c r="L2774" s="11">
        <v>329.78899999999999</v>
      </c>
      <c r="M2774" s="11">
        <v>291.68700000000001</v>
      </c>
      <c r="N2774" s="11">
        <v>235.685</v>
      </c>
      <c r="O2774" s="11">
        <v>188.94499999999999</v>
      </c>
      <c r="P2774" s="11">
        <v>170.994</v>
      </c>
      <c r="Q2774" s="11">
        <v>153.703</v>
      </c>
      <c r="R2774" s="11">
        <v>135.01</v>
      </c>
      <c r="S2774" s="11">
        <v>115.30500000000001</v>
      </c>
      <c r="T2774" s="11">
        <v>86.811999999999998</v>
      </c>
      <c r="U2774" s="11">
        <v>65.007000000000005</v>
      </c>
      <c r="V2774" s="11">
        <v>49.77</v>
      </c>
      <c r="W2774" s="11">
        <v>33.158999999999999</v>
      </c>
      <c r="X2774" s="11">
        <v>24.73</v>
      </c>
      <c r="Y2774" s="11">
        <v>13.805</v>
      </c>
      <c r="Z2774" s="11">
        <v>5.556</v>
      </c>
      <c r="AA2774" s="11">
        <v>1.5029999999999999</v>
      </c>
      <c r="AB2774" s="11">
        <v>0.253</v>
      </c>
      <c r="AC2774" s="11">
        <v>2.5000000000000001E-2</v>
      </c>
    </row>
    <row r="2775" spans="1:29" ht="11.5">
      <c r="A2775" s="15">
        <v>2758</v>
      </c>
      <c r="B2775" s="13" t="s">
        <v>1059</v>
      </c>
      <c r="C2775" s="14" t="s">
        <v>1251</v>
      </c>
      <c r="D2775" s="12"/>
      <c r="E2775" s="12">
        <v>600</v>
      </c>
      <c r="F2775" s="13" t="s">
        <v>1110</v>
      </c>
      <c r="G2775" s="12">
        <v>931</v>
      </c>
      <c r="H2775" s="12">
        <v>2010</v>
      </c>
      <c r="I2775" s="11">
        <v>350.81200000000001</v>
      </c>
      <c r="J2775" s="11">
        <v>343.459</v>
      </c>
      <c r="K2775" s="11">
        <v>357.31700000000001</v>
      </c>
      <c r="L2775" s="11">
        <v>343.91699999999997</v>
      </c>
      <c r="M2775" s="11">
        <v>321.71800000000002</v>
      </c>
      <c r="N2775" s="11">
        <v>281.60300000000001</v>
      </c>
      <c r="O2775" s="11">
        <v>225.417</v>
      </c>
      <c r="P2775" s="11">
        <v>178.29499999999999</v>
      </c>
      <c r="Q2775" s="11">
        <v>162.55600000000001</v>
      </c>
      <c r="R2775" s="11">
        <v>145.155</v>
      </c>
      <c r="S2775" s="11">
        <v>126.02500000000001</v>
      </c>
      <c r="T2775" s="11">
        <v>108.003</v>
      </c>
      <c r="U2775" s="11">
        <v>80.153999999999996</v>
      </c>
      <c r="V2775" s="11">
        <v>58.213999999999999</v>
      </c>
      <c r="W2775" s="11">
        <v>42.405999999999999</v>
      </c>
      <c r="X2775" s="11">
        <v>26.425000000000001</v>
      </c>
      <c r="Y2775" s="11">
        <v>16.945</v>
      </c>
      <c r="Z2775" s="11">
        <v>7.125</v>
      </c>
      <c r="AA2775" s="11">
        <v>2.0670000000000002</v>
      </c>
      <c r="AB2775" s="11">
        <v>0.376</v>
      </c>
      <c r="AC2775" s="11">
        <v>0.04</v>
      </c>
    </row>
    <row r="2776" spans="1:29" ht="11.5">
      <c r="A2776" s="15">
        <v>2759</v>
      </c>
      <c r="B2776" s="13" t="s">
        <v>1059</v>
      </c>
      <c r="C2776" s="14" t="s">
        <v>1251</v>
      </c>
      <c r="D2776" s="12"/>
      <c r="E2776" s="12">
        <v>600</v>
      </c>
      <c r="F2776" s="13" t="s">
        <v>1110</v>
      </c>
      <c r="G2776" s="12">
        <v>931</v>
      </c>
      <c r="H2776" s="12">
        <v>2015</v>
      </c>
      <c r="I2776" s="11">
        <v>351.10300000000001</v>
      </c>
      <c r="J2776" s="11">
        <v>348.29399999999998</v>
      </c>
      <c r="K2776" s="11">
        <v>341.053</v>
      </c>
      <c r="L2776" s="11">
        <v>353.29500000000002</v>
      </c>
      <c r="M2776" s="11">
        <v>337.16300000000001</v>
      </c>
      <c r="N2776" s="11">
        <v>313.06700000000001</v>
      </c>
      <c r="O2776" s="11">
        <v>272.661</v>
      </c>
      <c r="P2776" s="11">
        <v>216.35900000000001</v>
      </c>
      <c r="Q2776" s="11">
        <v>171.25800000000001</v>
      </c>
      <c r="R2776" s="11">
        <v>155.24</v>
      </c>
      <c r="S2776" s="11">
        <v>137.20400000000001</v>
      </c>
      <c r="T2776" s="11">
        <v>119.07599999999999</v>
      </c>
      <c r="U2776" s="11">
        <v>100.514</v>
      </c>
      <c r="V2776" s="11">
        <v>72.295000000000002</v>
      </c>
      <c r="W2776" s="11">
        <v>50.026000000000003</v>
      </c>
      <c r="X2776" s="11">
        <v>34.152999999999999</v>
      </c>
      <c r="Y2776" s="11">
        <v>18.420999999999999</v>
      </c>
      <c r="Z2776" s="11">
        <v>9.0440000000000005</v>
      </c>
      <c r="AA2776" s="11">
        <v>2.7909999999999999</v>
      </c>
      <c r="AB2776" s="11">
        <v>0.55800000000000005</v>
      </c>
      <c r="AC2776" s="11">
        <v>6.6000000000000003E-2</v>
      </c>
    </row>
    <row r="2777" spans="1:29" ht="11.5">
      <c r="A2777" s="15">
        <v>2760</v>
      </c>
      <c r="B2777" s="13" t="s">
        <v>1059</v>
      </c>
      <c r="C2777" s="14" t="s">
        <v>1251</v>
      </c>
      <c r="D2777" s="12"/>
      <c r="E2777" s="12">
        <v>600</v>
      </c>
      <c r="F2777" s="13" t="s">
        <v>1110</v>
      </c>
      <c r="G2777" s="12">
        <v>931</v>
      </c>
      <c r="H2777" s="12">
        <v>2020</v>
      </c>
      <c r="I2777" s="11">
        <v>358.637</v>
      </c>
      <c r="J2777" s="11">
        <v>348.935</v>
      </c>
      <c r="K2777" s="11">
        <v>345.84199999999998</v>
      </c>
      <c r="L2777" s="11">
        <v>337.03800000000001</v>
      </c>
      <c r="M2777" s="11">
        <v>346.44299999999998</v>
      </c>
      <c r="N2777" s="11">
        <v>328.30099999999999</v>
      </c>
      <c r="O2777" s="11">
        <v>303.62700000000001</v>
      </c>
      <c r="P2777" s="11">
        <v>262.78199999999998</v>
      </c>
      <c r="Q2777" s="11">
        <v>208.61099999999999</v>
      </c>
      <c r="R2777" s="11">
        <v>163.65299999999999</v>
      </c>
      <c r="S2777" s="11">
        <v>146.953</v>
      </c>
      <c r="T2777" s="11">
        <v>129.886</v>
      </c>
      <c r="U2777" s="11">
        <v>111.11</v>
      </c>
      <c r="V2777" s="11">
        <v>91.006</v>
      </c>
      <c r="W2777" s="11">
        <v>62.432000000000002</v>
      </c>
      <c r="X2777" s="11">
        <v>40.523000000000003</v>
      </c>
      <c r="Y2777" s="11">
        <v>24.038</v>
      </c>
      <c r="Z2777" s="11">
        <v>10.018000000000001</v>
      </c>
      <c r="AA2777" s="11">
        <v>3.6389999999999998</v>
      </c>
      <c r="AB2777" s="11">
        <v>0.78200000000000003</v>
      </c>
      <c r="AC2777" s="11">
        <v>0.104</v>
      </c>
    </row>
    <row r="2778" spans="1:29" ht="11.5">
      <c r="A2778" s="15">
        <v>2761</v>
      </c>
      <c r="B2778" s="13" t="s">
        <v>1059</v>
      </c>
      <c r="C2778" s="14" t="s">
        <v>1252</v>
      </c>
      <c r="D2778" s="12"/>
      <c r="E2778" s="12">
        <v>604</v>
      </c>
      <c r="F2778" s="13" t="s">
        <v>1110</v>
      </c>
      <c r="G2778" s="12">
        <v>931</v>
      </c>
      <c r="H2778" s="12">
        <v>1950</v>
      </c>
      <c r="I2778" s="11">
        <v>660.45299999999997</v>
      </c>
      <c r="J2778" s="11">
        <v>516.24900000000002</v>
      </c>
      <c r="K2778" s="11">
        <v>456.49900000000002</v>
      </c>
      <c r="L2778" s="11">
        <v>401.55</v>
      </c>
      <c r="M2778" s="11">
        <v>336.19200000000001</v>
      </c>
      <c r="N2778" s="11">
        <v>285.43200000000002</v>
      </c>
      <c r="O2778" s="11">
        <v>238.60900000000001</v>
      </c>
      <c r="P2778" s="11">
        <v>215.38499999999999</v>
      </c>
      <c r="Q2778" s="11">
        <v>188.68199999999999</v>
      </c>
      <c r="R2778" s="11">
        <v>155.995</v>
      </c>
      <c r="S2778" s="11">
        <v>135.90299999999999</v>
      </c>
      <c r="T2778" s="11">
        <v>109.404</v>
      </c>
      <c r="U2778" s="11">
        <v>82.855000000000004</v>
      </c>
      <c r="V2778" s="11">
        <v>54.451000000000001</v>
      </c>
      <c r="W2778" s="11">
        <v>37.86</v>
      </c>
      <c r="X2778" s="11">
        <v>19.725999999999999</v>
      </c>
      <c r="Y2778" s="11">
        <v>7.8310000000000004</v>
      </c>
      <c r="Z2778" s="11">
        <v>2.1230000000000002</v>
      </c>
      <c r="AA2778" s="11">
        <v>0.372</v>
      </c>
      <c r="AB2778" s="11">
        <v>4.2000000000000003E-2</v>
      </c>
      <c r="AC2778" s="11">
        <v>3.0000000000000001E-3</v>
      </c>
    </row>
    <row r="2779" spans="1:29" ht="11.5">
      <c r="A2779" s="15">
        <v>2762</v>
      </c>
      <c r="B2779" s="13" t="s">
        <v>1059</v>
      </c>
      <c r="C2779" s="14" t="s">
        <v>1252</v>
      </c>
      <c r="D2779" s="12"/>
      <c r="E2779" s="12">
        <v>604</v>
      </c>
      <c r="F2779" s="13" t="s">
        <v>1110</v>
      </c>
      <c r="G2779" s="12">
        <v>931</v>
      </c>
      <c r="H2779" s="12">
        <v>1955</v>
      </c>
      <c r="I2779" s="11">
        <v>803.30499999999995</v>
      </c>
      <c r="J2779" s="11">
        <v>599.36500000000001</v>
      </c>
      <c r="K2779" s="11">
        <v>503.77800000000002</v>
      </c>
      <c r="L2779" s="11">
        <v>446.16399999999999</v>
      </c>
      <c r="M2779" s="11">
        <v>387.75299999999999</v>
      </c>
      <c r="N2779" s="11">
        <v>322.23</v>
      </c>
      <c r="O2779" s="11">
        <v>273.69400000000002</v>
      </c>
      <c r="P2779" s="11">
        <v>228.19499999999999</v>
      </c>
      <c r="Q2779" s="11">
        <v>204.797</v>
      </c>
      <c r="R2779" s="11">
        <v>177.54300000000001</v>
      </c>
      <c r="S2779" s="11">
        <v>144.49700000000001</v>
      </c>
      <c r="T2779" s="11">
        <v>122.61</v>
      </c>
      <c r="U2779" s="11">
        <v>94.412999999999997</v>
      </c>
      <c r="V2779" s="11">
        <v>66.442999999999998</v>
      </c>
      <c r="W2779" s="11">
        <v>38.741999999999997</v>
      </c>
      <c r="X2779" s="11">
        <v>21.852</v>
      </c>
      <c r="Y2779" s="11">
        <v>8.3369999999999997</v>
      </c>
      <c r="Z2779" s="11">
        <v>2.2330000000000001</v>
      </c>
      <c r="AA2779" s="11">
        <v>0.38900000000000001</v>
      </c>
      <c r="AB2779" s="11">
        <v>4.3999999999999997E-2</v>
      </c>
      <c r="AC2779" s="11">
        <v>3.0000000000000001E-3</v>
      </c>
    </row>
    <row r="2780" spans="1:29" ht="11.5">
      <c r="A2780" s="15">
        <v>2763</v>
      </c>
      <c r="B2780" s="13" t="s">
        <v>1059</v>
      </c>
      <c r="C2780" s="14" t="s">
        <v>1252</v>
      </c>
      <c r="D2780" s="12"/>
      <c r="E2780" s="12">
        <v>604</v>
      </c>
      <c r="F2780" s="13" t="s">
        <v>1110</v>
      </c>
      <c r="G2780" s="12">
        <v>931</v>
      </c>
      <c r="H2780" s="12">
        <v>1960</v>
      </c>
      <c r="I2780" s="11">
        <v>926.43700000000001</v>
      </c>
      <c r="J2780" s="11">
        <v>737.77200000000005</v>
      </c>
      <c r="K2780" s="11">
        <v>586.66499999999996</v>
      </c>
      <c r="L2780" s="11">
        <v>493.17</v>
      </c>
      <c r="M2780" s="11">
        <v>431.714</v>
      </c>
      <c r="N2780" s="11">
        <v>372.90300000000002</v>
      </c>
      <c r="O2780" s="11">
        <v>309.88299999999998</v>
      </c>
      <c r="P2780" s="11">
        <v>262.654</v>
      </c>
      <c r="Q2780" s="11">
        <v>217.68</v>
      </c>
      <c r="R2780" s="11">
        <v>193.482</v>
      </c>
      <c r="S2780" s="11">
        <v>165.17699999999999</v>
      </c>
      <c r="T2780" s="11">
        <v>131.00899999999999</v>
      </c>
      <c r="U2780" s="11">
        <v>106.523</v>
      </c>
      <c r="V2780" s="11">
        <v>76.555999999999997</v>
      </c>
      <c r="W2780" s="11">
        <v>48.021000000000001</v>
      </c>
      <c r="X2780" s="11">
        <v>22.869</v>
      </c>
      <c r="Y2780" s="11">
        <v>9.4849999999999994</v>
      </c>
      <c r="Z2780" s="11">
        <v>2.4420000000000002</v>
      </c>
      <c r="AA2780" s="11">
        <v>0.42199999999999999</v>
      </c>
      <c r="AB2780" s="11">
        <v>4.5999999999999999E-2</v>
      </c>
      <c r="AC2780" s="11">
        <v>4.0000000000000001E-3</v>
      </c>
    </row>
    <row r="2781" spans="1:29" ht="11.5">
      <c r="A2781" s="15">
        <v>2764</v>
      </c>
      <c r="B2781" s="13" t="s">
        <v>1059</v>
      </c>
      <c r="C2781" s="14" t="s">
        <v>1252</v>
      </c>
      <c r="D2781" s="12"/>
      <c r="E2781" s="12">
        <v>604</v>
      </c>
      <c r="F2781" s="13" t="s">
        <v>1110</v>
      </c>
      <c r="G2781" s="12">
        <v>931</v>
      </c>
      <c r="H2781" s="12">
        <v>1965</v>
      </c>
      <c r="I2781" s="11">
        <v>1066.6379999999999</v>
      </c>
      <c r="J2781" s="11">
        <v>864.04700000000003</v>
      </c>
      <c r="K2781" s="11">
        <v>724.26800000000003</v>
      </c>
      <c r="L2781" s="11">
        <v>575.22799999999995</v>
      </c>
      <c r="M2781" s="11">
        <v>477.89800000000002</v>
      </c>
      <c r="N2781" s="11">
        <v>415.93700000000001</v>
      </c>
      <c r="O2781" s="11">
        <v>359.36</v>
      </c>
      <c r="P2781" s="11">
        <v>298.072</v>
      </c>
      <c r="Q2781" s="11">
        <v>251.416</v>
      </c>
      <c r="R2781" s="11">
        <v>206.41399999999999</v>
      </c>
      <c r="S2781" s="11">
        <v>180.83799999999999</v>
      </c>
      <c r="T2781" s="11">
        <v>150.69</v>
      </c>
      <c r="U2781" s="11">
        <v>114.749</v>
      </c>
      <c r="V2781" s="11">
        <v>87.400999999999996</v>
      </c>
      <c r="W2781" s="11">
        <v>56.356999999999999</v>
      </c>
      <c r="X2781" s="11">
        <v>29.097999999999999</v>
      </c>
      <c r="Y2781" s="11">
        <v>10.254</v>
      </c>
      <c r="Z2781" s="11">
        <v>2.875</v>
      </c>
      <c r="AA2781" s="11">
        <v>0.47499999999999998</v>
      </c>
      <c r="AB2781" s="11">
        <v>5.1999999999999998E-2</v>
      </c>
      <c r="AC2781" s="11">
        <v>4.0000000000000001E-3</v>
      </c>
    </row>
    <row r="2782" spans="1:29" ht="11.5">
      <c r="A2782" s="15">
        <v>2765</v>
      </c>
      <c r="B2782" s="13" t="s">
        <v>1059</v>
      </c>
      <c r="C2782" s="14" t="s">
        <v>1252</v>
      </c>
      <c r="D2782" s="12"/>
      <c r="E2782" s="12">
        <v>604</v>
      </c>
      <c r="F2782" s="13" t="s">
        <v>1110</v>
      </c>
      <c r="G2782" s="12">
        <v>931</v>
      </c>
      <c r="H2782" s="12">
        <v>1970</v>
      </c>
      <c r="I2782" s="11">
        <v>1185.21</v>
      </c>
      <c r="J2782" s="11">
        <v>1005.03</v>
      </c>
      <c r="K2782" s="11">
        <v>850.30100000000004</v>
      </c>
      <c r="L2782" s="11">
        <v>710.91600000000005</v>
      </c>
      <c r="M2782" s="11">
        <v>557.12099999999998</v>
      </c>
      <c r="N2782" s="11">
        <v>459.86900000000003</v>
      </c>
      <c r="O2782" s="11">
        <v>400.54399999999998</v>
      </c>
      <c r="P2782" s="11">
        <v>345.79599999999999</v>
      </c>
      <c r="Q2782" s="11">
        <v>285.61799999999999</v>
      </c>
      <c r="R2782" s="11">
        <v>238.88900000000001</v>
      </c>
      <c r="S2782" s="11">
        <v>193.423</v>
      </c>
      <c r="T2782" s="11">
        <v>165.696</v>
      </c>
      <c r="U2782" s="11">
        <v>132.88800000000001</v>
      </c>
      <c r="V2782" s="11">
        <v>95.046999999999997</v>
      </c>
      <c r="W2782" s="11">
        <v>65.304000000000002</v>
      </c>
      <c r="X2782" s="11">
        <v>34.877000000000002</v>
      </c>
      <c r="Y2782" s="11">
        <v>13.401999999999999</v>
      </c>
      <c r="Z2782" s="11">
        <v>3.2050000000000001</v>
      </c>
      <c r="AA2782" s="11">
        <v>0.57999999999999996</v>
      </c>
      <c r="AB2782" s="11">
        <v>0.06</v>
      </c>
      <c r="AC2782" s="11">
        <v>4.0000000000000001E-3</v>
      </c>
    </row>
    <row r="2783" spans="1:29" ht="11.5">
      <c r="A2783" s="15">
        <v>2766</v>
      </c>
      <c r="B2783" s="13" t="s">
        <v>1059</v>
      </c>
      <c r="C2783" s="14" t="s">
        <v>1252</v>
      </c>
      <c r="D2783" s="12"/>
      <c r="E2783" s="12">
        <v>604</v>
      </c>
      <c r="F2783" s="13" t="s">
        <v>1110</v>
      </c>
      <c r="G2783" s="12">
        <v>931</v>
      </c>
      <c r="H2783" s="12">
        <v>1975</v>
      </c>
      <c r="I2783" s="11">
        <v>1305.921</v>
      </c>
      <c r="J2783" s="11">
        <v>1132.001</v>
      </c>
      <c r="K2783" s="11">
        <v>991.99800000000005</v>
      </c>
      <c r="L2783" s="11">
        <v>834.91499999999996</v>
      </c>
      <c r="M2783" s="11">
        <v>688.47799999999995</v>
      </c>
      <c r="N2783" s="11">
        <v>535.66300000000001</v>
      </c>
      <c r="O2783" s="11">
        <v>442.27699999999999</v>
      </c>
      <c r="P2783" s="11">
        <v>385.47800000000001</v>
      </c>
      <c r="Q2783" s="11">
        <v>331.99799999999999</v>
      </c>
      <c r="R2783" s="11">
        <v>272.34199999999998</v>
      </c>
      <c r="S2783" s="11">
        <v>224.80699999999999</v>
      </c>
      <c r="T2783" s="11">
        <v>178.19399999999999</v>
      </c>
      <c r="U2783" s="11">
        <v>147.60900000000001</v>
      </c>
      <c r="V2783" s="11">
        <v>111.809</v>
      </c>
      <c r="W2783" s="11">
        <v>72.765000000000001</v>
      </c>
      <c r="X2783" s="11">
        <v>41.826999999999998</v>
      </c>
      <c r="Y2783" s="11">
        <v>16.811</v>
      </c>
      <c r="Z2783" s="11">
        <v>4.4290000000000003</v>
      </c>
      <c r="AA2783" s="11">
        <v>0.68799999999999994</v>
      </c>
      <c r="AB2783" s="11">
        <v>0.08</v>
      </c>
      <c r="AC2783" s="11">
        <v>5.0000000000000001E-3</v>
      </c>
    </row>
    <row r="2784" spans="1:29" ht="11.5">
      <c r="A2784" s="15">
        <v>2767</v>
      </c>
      <c r="B2784" s="13" t="s">
        <v>1059</v>
      </c>
      <c r="C2784" s="14" t="s">
        <v>1252</v>
      </c>
      <c r="D2784" s="12"/>
      <c r="E2784" s="12">
        <v>604</v>
      </c>
      <c r="F2784" s="13" t="s">
        <v>1110</v>
      </c>
      <c r="G2784" s="12">
        <v>931</v>
      </c>
      <c r="H2784" s="12">
        <v>1980</v>
      </c>
      <c r="I2784" s="11">
        <v>1395.73</v>
      </c>
      <c r="J2784" s="11">
        <v>1257.0419999999999</v>
      </c>
      <c r="K2784" s="11">
        <v>1120.2909999999999</v>
      </c>
      <c r="L2784" s="11">
        <v>976.548</v>
      </c>
      <c r="M2784" s="11">
        <v>811.46100000000001</v>
      </c>
      <c r="N2784" s="11">
        <v>665.13199999999995</v>
      </c>
      <c r="O2784" s="11">
        <v>517.13699999999994</v>
      </c>
      <c r="P2784" s="11">
        <v>426.89100000000002</v>
      </c>
      <c r="Q2784" s="11">
        <v>371.46499999999997</v>
      </c>
      <c r="R2784" s="11">
        <v>317.95600000000002</v>
      </c>
      <c r="S2784" s="11">
        <v>257.62799999999999</v>
      </c>
      <c r="T2784" s="11">
        <v>208.465</v>
      </c>
      <c r="U2784" s="11">
        <v>160.00899999999999</v>
      </c>
      <c r="V2784" s="11">
        <v>125.723</v>
      </c>
      <c r="W2784" s="11">
        <v>87.049000000000007</v>
      </c>
      <c r="X2784" s="11">
        <v>47.731999999999999</v>
      </c>
      <c r="Y2784" s="11">
        <v>20.748999999999999</v>
      </c>
      <c r="Z2784" s="11">
        <v>5.718</v>
      </c>
      <c r="AA2784" s="11">
        <v>0.97599999999999998</v>
      </c>
      <c r="AB2784" s="11">
        <v>9.7000000000000003E-2</v>
      </c>
      <c r="AC2784" s="11">
        <v>7.0000000000000001E-3</v>
      </c>
    </row>
    <row r="2785" spans="1:29" ht="11.5">
      <c r="A2785" s="15">
        <v>2768</v>
      </c>
      <c r="B2785" s="13" t="s">
        <v>1059</v>
      </c>
      <c r="C2785" s="14" t="s">
        <v>1252</v>
      </c>
      <c r="D2785" s="12"/>
      <c r="E2785" s="12">
        <v>604</v>
      </c>
      <c r="F2785" s="13" t="s">
        <v>1110</v>
      </c>
      <c r="G2785" s="12">
        <v>931</v>
      </c>
      <c r="H2785" s="12">
        <v>1985</v>
      </c>
      <c r="I2785" s="11">
        <v>1491.9480000000001</v>
      </c>
      <c r="J2785" s="11">
        <v>1353.008</v>
      </c>
      <c r="K2785" s="11">
        <v>1245.6130000000001</v>
      </c>
      <c r="L2785" s="11">
        <v>1099.3689999999999</v>
      </c>
      <c r="M2785" s="11">
        <v>941.98500000000001</v>
      </c>
      <c r="N2785" s="11">
        <v>777.38</v>
      </c>
      <c r="O2785" s="11">
        <v>637.60900000000004</v>
      </c>
      <c r="P2785" s="11">
        <v>495.66399999999999</v>
      </c>
      <c r="Q2785" s="11">
        <v>408.91399999999999</v>
      </c>
      <c r="R2785" s="11">
        <v>354.709</v>
      </c>
      <c r="S2785" s="11">
        <v>300.72000000000003</v>
      </c>
      <c r="T2785" s="11">
        <v>239.21799999999999</v>
      </c>
      <c r="U2785" s="11">
        <v>187.916</v>
      </c>
      <c r="V2785" s="11">
        <v>137.52500000000001</v>
      </c>
      <c r="W2785" s="11">
        <v>100.057</v>
      </c>
      <c r="X2785" s="11">
        <v>59.857999999999997</v>
      </c>
      <c r="Y2785" s="11">
        <v>25.783999999999999</v>
      </c>
      <c r="Z2785" s="11">
        <v>7.7309999999999999</v>
      </c>
      <c r="AA2785" s="11">
        <v>1.331</v>
      </c>
      <c r="AB2785" s="11">
        <v>0.14199999999999999</v>
      </c>
      <c r="AC2785" s="11">
        <v>8.9999999999999993E-3</v>
      </c>
    </row>
    <row r="2786" spans="1:29" ht="11.5">
      <c r="A2786" s="15">
        <v>2769</v>
      </c>
      <c r="B2786" s="13" t="s">
        <v>1059</v>
      </c>
      <c r="C2786" s="14" t="s">
        <v>1252</v>
      </c>
      <c r="D2786" s="12"/>
      <c r="E2786" s="12">
        <v>604</v>
      </c>
      <c r="F2786" s="13" t="s">
        <v>1110</v>
      </c>
      <c r="G2786" s="12">
        <v>931</v>
      </c>
      <c r="H2786" s="12">
        <v>1990</v>
      </c>
      <c r="I2786" s="11">
        <v>1583.52</v>
      </c>
      <c r="J2786" s="11">
        <v>1455.11</v>
      </c>
      <c r="K2786" s="11">
        <v>1341.4770000000001</v>
      </c>
      <c r="L2786" s="11">
        <v>1217.8389999999999</v>
      </c>
      <c r="M2786" s="11">
        <v>1051.1949999999999</v>
      </c>
      <c r="N2786" s="11">
        <v>894.03599999999994</v>
      </c>
      <c r="O2786" s="11">
        <v>739.13400000000001</v>
      </c>
      <c r="P2786" s="11">
        <v>607.88400000000001</v>
      </c>
      <c r="Q2786" s="11">
        <v>472.14499999999998</v>
      </c>
      <c r="R2786" s="11">
        <v>388.77199999999999</v>
      </c>
      <c r="S2786" s="11">
        <v>335.01600000000002</v>
      </c>
      <c r="T2786" s="11">
        <v>279.608</v>
      </c>
      <c r="U2786" s="11">
        <v>216.76499999999999</v>
      </c>
      <c r="V2786" s="11">
        <v>163.31899999999999</v>
      </c>
      <c r="W2786" s="11">
        <v>112.386</v>
      </c>
      <c r="X2786" s="11">
        <v>72.283000000000001</v>
      </c>
      <c r="Y2786" s="11">
        <v>34.972000000000001</v>
      </c>
      <c r="Z2786" s="11">
        <v>10.724</v>
      </c>
      <c r="AA2786" s="11">
        <v>1.988</v>
      </c>
      <c r="AB2786" s="11">
        <v>0.20499999999999999</v>
      </c>
      <c r="AC2786" s="11">
        <v>1.2999999999999999E-2</v>
      </c>
    </row>
    <row r="2787" spans="1:29" ht="11.5">
      <c r="A2787" s="15">
        <v>2770</v>
      </c>
      <c r="B2787" s="13" t="s">
        <v>1059</v>
      </c>
      <c r="C2787" s="14" t="s">
        <v>1252</v>
      </c>
      <c r="D2787" s="12"/>
      <c r="E2787" s="12">
        <v>604</v>
      </c>
      <c r="F2787" s="13" t="s">
        <v>1110</v>
      </c>
      <c r="G2787" s="12">
        <v>931</v>
      </c>
      <c r="H2787" s="12">
        <v>1995</v>
      </c>
      <c r="I2787" s="11">
        <v>1594.5550000000001</v>
      </c>
      <c r="J2787" s="11">
        <v>1553.885</v>
      </c>
      <c r="K2787" s="11">
        <v>1443.002</v>
      </c>
      <c r="L2787" s="11">
        <v>1315.3009999999999</v>
      </c>
      <c r="M2787" s="11">
        <v>1172.829</v>
      </c>
      <c r="N2787" s="11">
        <v>1005.601</v>
      </c>
      <c r="O2787" s="11">
        <v>856.81200000000001</v>
      </c>
      <c r="P2787" s="11">
        <v>710.17399999999998</v>
      </c>
      <c r="Q2787" s="11">
        <v>584.08199999999999</v>
      </c>
      <c r="R2787" s="11">
        <v>451.83699999999999</v>
      </c>
      <c r="S2787" s="11">
        <v>369.267</v>
      </c>
      <c r="T2787" s="11">
        <v>313.88</v>
      </c>
      <c r="U2787" s="11">
        <v>256.49900000000002</v>
      </c>
      <c r="V2787" s="11">
        <v>191.874</v>
      </c>
      <c r="W2787" s="11">
        <v>136.82300000000001</v>
      </c>
      <c r="X2787" s="11">
        <v>83.741</v>
      </c>
      <c r="Y2787" s="11">
        <v>43.655999999999999</v>
      </c>
      <c r="Z2787" s="11">
        <v>14.959</v>
      </c>
      <c r="AA2787" s="11">
        <v>2.8690000000000002</v>
      </c>
      <c r="AB2787" s="11">
        <v>0.32400000000000001</v>
      </c>
      <c r="AC2787" s="11">
        <v>1.9E-2</v>
      </c>
    </row>
    <row r="2788" spans="1:29" ht="11.5">
      <c r="A2788" s="15">
        <v>2771</v>
      </c>
      <c r="B2788" s="13" t="s">
        <v>1059</v>
      </c>
      <c r="C2788" s="14" t="s">
        <v>1252</v>
      </c>
      <c r="D2788" s="12"/>
      <c r="E2788" s="12">
        <v>604</v>
      </c>
      <c r="F2788" s="13" t="s">
        <v>1110</v>
      </c>
      <c r="G2788" s="12">
        <v>931</v>
      </c>
      <c r="H2788" s="12">
        <v>2000</v>
      </c>
      <c r="I2788" s="11">
        <v>1531.8009999999999</v>
      </c>
      <c r="J2788" s="11">
        <v>1574.3440000000001</v>
      </c>
      <c r="K2788" s="11">
        <v>1543.68</v>
      </c>
      <c r="L2788" s="11">
        <v>1422.5640000000001</v>
      </c>
      <c r="M2788" s="11">
        <v>1280.2860000000001</v>
      </c>
      <c r="N2788" s="11">
        <v>1136.0160000000001</v>
      </c>
      <c r="O2788" s="11">
        <v>974.36800000000005</v>
      </c>
      <c r="P2788" s="11">
        <v>831.50699999999995</v>
      </c>
      <c r="Q2788" s="11">
        <v>688.43700000000001</v>
      </c>
      <c r="R2788" s="11">
        <v>563.95500000000004</v>
      </c>
      <c r="S2788" s="11">
        <v>432.44</v>
      </c>
      <c r="T2788" s="11">
        <v>348.55599999999998</v>
      </c>
      <c r="U2788" s="11">
        <v>290.23899999999998</v>
      </c>
      <c r="V2788" s="11">
        <v>229.32</v>
      </c>
      <c r="W2788" s="11">
        <v>162.56</v>
      </c>
      <c r="X2788" s="11">
        <v>103.834</v>
      </c>
      <c r="Y2788" s="11">
        <v>52.206000000000003</v>
      </c>
      <c r="Z2788" s="11">
        <v>19.751000000000001</v>
      </c>
      <c r="AA2788" s="11">
        <v>4.3550000000000004</v>
      </c>
      <c r="AB2788" s="11">
        <v>0.51700000000000002</v>
      </c>
      <c r="AC2788" s="11">
        <v>3.3000000000000002E-2</v>
      </c>
    </row>
    <row r="2789" spans="1:29" ht="11.5">
      <c r="A2789" s="15">
        <v>2772</v>
      </c>
      <c r="B2789" s="13" t="s">
        <v>1059</v>
      </c>
      <c r="C2789" s="14" t="s">
        <v>1252</v>
      </c>
      <c r="D2789" s="12"/>
      <c r="E2789" s="12">
        <v>604</v>
      </c>
      <c r="F2789" s="13" t="s">
        <v>1110</v>
      </c>
      <c r="G2789" s="12">
        <v>931</v>
      </c>
      <c r="H2789" s="12">
        <v>2005</v>
      </c>
      <c r="I2789" s="11">
        <v>1496.1990000000001</v>
      </c>
      <c r="J2789" s="11">
        <v>1504.6010000000001</v>
      </c>
      <c r="K2789" s="11">
        <v>1552.0409999999999</v>
      </c>
      <c r="L2789" s="11">
        <v>1466.711</v>
      </c>
      <c r="M2789" s="11">
        <v>1321.5519999999999</v>
      </c>
      <c r="N2789" s="11">
        <v>1183.29</v>
      </c>
      <c r="O2789" s="11">
        <v>1055.83</v>
      </c>
      <c r="P2789" s="11">
        <v>913.57299999999998</v>
      </c>
      <c r="Q2789" s="11">
        <v>789.46100000000001</v>
      </c>
      <c r="R2789" s="11">
        <v>650.61599999999999</v>
      </c>
      <c r="S2789" s="11">
        <v>532.89099999999996</v>
      </c>
      <c r="T2789" s="11">
        <v>403.84300000000002</v>
      </c>
      <c r="U2789" s="11">
        <v>326.25400000000002</v>
      </c>
      <c r="V2789" s="11">
        <v>263.459</v>
      </c>
      <c r="W2789" s="11">
        <v>199.43899999999999</v>
      </c>
      <c r="X2789" s="11">
        <v>133.98500000000001</v>
      </c>
      <c r="Y2789" s="11">
        <v>66.852000000000004</v>
      </c>
      <c r="Z2789" s="11">
        <v>24.998999999999999</v>
      </c>
      <c r="AA2789" s="11">
        <v>6.2670000000000003</v>
      </c>
      <c r="AB2789" s="11">
        <v>0.874</v>
      </c>
      <c r="AC2789" s="11">
        <v>0.06</v>
      </c>
    </row>
    <row r="2790" spans="1:29" ht="11.5">
      <c r="A2790" s="15">
        <v>2773</v>
      </c>
      <c r="B2790" s="13" t="s">
        <v>1059</v>
      </c>
      <c r="C2790" s="14" t="s">
        <v>1252</v>
      </c>
      <c r="D2790" s="12"/>
      <c r="E2790" s="12">
        <v>604</v>
      </c>
      <c r="F2790" s="13" t="s">
        <v>1110</v>
      </c>
      <c r="G2790" s="12">
        <v>931</v>
      </c>
      <c r="H2790" s="12">
        <v>2010</v>
      </c>
      <c r="I2790" s="11">
        <v>1525.952</v>
      </c>
      <c r="J2790" s="11">
        <v>1458.7270000000001</v>
      </c>
      <c r="K2790" s="11">
        <v>1469.894</v>
      </c>
      <c r="L2790" s="11">
        <v>1524.403</v>
      </c>
      <c r="M2790" s="11">
        <v>1374.7260000000001</v>
      </c>
      <c r="N2790" s="11">
        <v>1202.249</v>
      </c>
      <c r="O2790" s="11">
        <v>1071.6669999999999</v>
      </c>
      <c r="P2790" s="11">
        <v>965.149</v>
      </c>
      <c r="Q2790" s="11">
        <v>843.92100000000005</v>
      </c>
      <c r="R2790" s="11">
        <v>740.17</v>
      </c>
      <c r="S2790" s="11">
        <v>605.89800000000002</v>
      </c>
      <c r="T2790" s="11">
        <v>495.21</v>
      </c>
      <c r="U2790" s="11">
        <v>369.15100000000001</v>
      </c>
      <c r="V2790" s="11">
        <v>297.17399999999998</v>
      </c>
      <c r="W2790" s="11">
        <v>227.73099999999999</v>
      </c>
      <c r="X2790" s="11">
        <v>159.62299999999999</v>
      </c>
      <c r="Y2790" s="11">
        <v>98.191999999999993</v>
      </c>
      <c r="Z2790" s="11">
        <v>33.884</v>
      </c>
      <c r="AA2790" s="11">
        <v>8.657</v>
      </c>
      <c r="AB2790" s="11">
        <v>1.405</v>
      </c>
      <c r="AC2790" s="11">
        <v>0.11600000000000001</v>
      </c>
    </row>
    <row r="2791" spans="1:29" ht="11.5">
      <c r="A2791" s="15">
        <v>2774</v>
      </c>
      <c r="B2791" s="13" t="s">
        <v>1059</v>
      </c>
      <c r="C2791" s="14" t="s">
        <v>1252</v>
      </c>
      <c r="D2791" s="12"/>
      <c r="E2791" s="12">
        <v>604</v>
      </c>
      <c r="F2791" s="13" t="s">
        <v>1110</v>
      </c>
      <c r="G2791" s="12">
        <v>931</v>
      </c>
      <c r="H2791" s="12">
        <v>2015</v>
      </c>
      <c r="I2791" s="11">
        <v>1430.067</v>
      </c>
      <c r="J2791" s="11">
        <v>1510.336</v>
      </c>
      <c r="K2791" s="11">
        <v>1430.896</v>
      </c>
      <c r="L2791" s="11">
        <v>1389.8340000000001</v>
      </c>
      <c r="M2791" s="11">
        <v>1402.3979999999999</v>
      </c>
      <c r="N2791" s="11">
        <v>1247.8399999999999</v>
      </c>
      <c r="O2791" s="11">
        <v>1146.8589999999999</v>
      </c>
      <c r="P2791" s="11">
        <v>1028.7149999999999</v>
      </c>
      <c r="Q2791" s="11">
        <v>926.04600000000005</v>
      </c>
      <c r="R2791" s="11">
        <v>812.55700000000002</v>
      </c>
      <c r="S2791" s="11">
        <v>704.51199999999994</v>
      </c>
      <c r="T2791" s="11">
        <v>586.03</v>
      </c>
      <c r="U2791" s="11">
        <v>487.149</v>
      </c>
      <c r="V2791" s="11">
        <v>359.00200000000001</v>
      </c>
      <c r="W2791" s="11">
        <v>275.29599999999999</v>
      </c>
      <c r="X2791" s="11">
        <v>202.69800000000001</v>
      </c>
      <c r="Y2791" s="11">
        <v>125.197</v>
      </c>
      <c r="Z2791" s="11">
        <v>52.703000000000003</v>
      </c>
      <c r="AA2791" s="11">
        <v>12.832000000000001</v>
      </c>
      <c r="AB2791" s="11">
        <v>2.181</v>
      </c>
      <c r="AC2791" s="11">
        <v>0.217</v>
      </c>
    </row>
    <row r="2792" spans="1:29" ht="11.5">
      <c r="A2792" s="15">
        <v>2775</v>
      </c>
      <c r="B2792" s="13" t="s">
        <v>1059</v>
      </c>
      <c r="C2792" s="14" t="s">
        <v>1252</v>
      </c>
      <c r="D2792" s="12"/>
      <c r="E2792" s="12">
        <v>604</v>
      </c>
      <c r="F2792" s="13" t="s">
        <v>1110</v>
      </c>
      <c r="G2792" s="12">
        <v>931</v>
      </c>
      <c r="H2792" s="12">
        <v>2020</v>
      </c>
      <c r="I2792" s="11">
        <v>1449.8679999999999</v>
      </c>
      <c r="J2792" s="11">
        <v>1309.452</v>
      </c>
      <c r="K2792" s="11">
        <v>1325.559</v>
      </c>
      <c r="L2792" s="11">
        <v>1181.7349999999999</v>
      </c>
      <c r="M2792" s="11">
        <v>1208.9749999999999</v>
      </c>
      <c r="N2792" s="11">
        <v>1361.3489999999999</v>
      </c>
      <c r="O2792" s="11">
        <v>1372.9680000000001</v>
      </c>
      <c r="P2792" s="11">
        <v>1309.0740000000001</v>
      </c>
      <c r="Q2792" s="11">
        <v>1180.5609999999999</v>
      </c>
      <c r="R2792" s="11">
        <v>1047.925</v>
      </c>
      <c r="S2792" s="11">
        <v>900.04399999999998</v>
      </c>
      <c r="T2792" s="11">
        <v>757.90200000000004</v>
      </c>
      <c r="U2792" s="11">
        <v>617.11800000000005</v>
      </c>
      <c r="V2792" s="11">
        <v>501.38400000000001</v>
      </c>
      <c r="W2792" s="11">
        <v>352.74799999999999</v>
      </c>
      <c r="X2792" s="11">
        <v>243.75200000000001</v>
      </c>
      <c r="Y2792" s="11">
        <v>161.173</v>
      </c>
      <c r="Z2792" s="11">
        <v>71.135999999999996</v>
      </c>
      <c r="AA2792" s="11">
        <v>21.841999999999999</v>
      </c>
      <c r="AB2792" s="11">
        <v>3.6459999999999999</v>
      </c>
      <c r="AC2792" s="11">
        <v>0.39500000000000002</v>
      </c>
    </row>
    <row r="2793" spans="1:29" ht="11.5">
      <c r="A2793" s="15">
        <v>2776</v>
      </c>
      <c r="B2793" s="13" t="s">
        <v>1059</v>
      </c>
      <c r="C2793" s="14" t="s">
        <v>1253</v>
      </c>
      <c r="D2793" s="12"/>
      <c r="E2793" s="12">
        <v>740</v>
      </c>
      <c r="F2793" s="13" t="s">
        <v>1110</v>
      </c>
      <c r="G2793" s="12">
        <v>931</v>
      </c>
      <c r="H2793" s="12">
        <v>1950</v>
      </c>
      <c r="I2793" s="11">
        <v>19</v>
      </c>
      <c r="J2793" s="11">
        <v>13</v>
      </c>
      <c r="K2793" s="11">
        <v>11.000999999999999</v>
      </c>
      <c r="L2793" s="11">
        <v>9.9990000000000006</v>
      </c>
      <c r="M2793" s="11">
        <v>9.0009999999999994</v>
      </c>
      <c r="N2793" s="11">
        <v>8.0009999999999994</v>
      </c>
      <c r="O2793" s="11">
        <v>6.0019999999999998</v>
      </c>
      <c r="P2793" s="11">
        <v>6.0010000000000003</v>
      </c>
      <c r="Q2793" s="11">
        <v>5</v>
      </c>
      <c r="R2793" s="11">
        <v>4.0010000000000003</v>
      </c>
      <c r="S2793" s="11">
        <v>4.0019999999999998</v>
      </c>
      <c r="T2793" s="11">
        <v>2.9980000000000002</v>
      </c>
      <c r="U2793" s="11">
        <v>3.0019999999999998</v>
      </c>
      <c r="V2793" s="11">
        <v>1.998</v>
      </c>
      <c r="W2793" s="11">
        <v>2</v>
      </c>
      <c r="X2793" s="11">
        <v>0.999</v>
      </c>
      <c r="Y2793" s="11">
        <v>0.61599999999999999</v>
      </c>
      <c r="Z2793" s="11">
        <v>0.27500000000000002</v>
      </c>
      <c r="AA2793" s="11">
        <v>8.5999999999999993E-2</v>
      </c>
      <c r="AB2793" s="11">
        <v>1.4999999999999999E-2</v>
      </c>
      <c r="AC2793" s="11">
        <v>2E-3</v>
      </c>
    </row>
    <row r="2794" spans="1:29" ht="11.5">
      <c r="A2794" s="15">
        <v>2777</v>
      </c>
      <c r="B2794" s="13" t="s">
        <v>1059</v>
      </c>
      <c r="C2794" s="14" t="s">
        <v>1253</v>
      </c>
      <c r="D2794" s="12"/>
      <c r="E2794" s="12">
        <v>740</v>
      </c>
      <c r="F2794" s="13" t="s">
        <v>1110</v>
      </c>
      <c r="G2794" s="12">
        <v>931</v>
      </c>
      <c r="H2794" s="12">
        <v>1955</v>
      </c>
      <c r="I2794" s="11">
        <v>23.606000000000002</v>
      </c>
      <c r="J2794" s="11">
        <v>17.890999999999998</v>
      </c>
      <c r="K2794" s="11">
        <v>12.994999999999999</v>
      </c>
      <c r="L2794" s="11">
        <v>10.99</v>
      </c>
      <c r="M2794" s="11">
        <v>10.007</v>
      </c>
      <c r="N2794" s="11">
        <v>9.0020000000000007</v>
      </c>
      <c r="O2794" s="11">
        <v>7.9980000000000002</v>
      </c>
      <c r="P2794" s="11">
        <v>6.0010000000000003</v>
      </c>
      <c r="Q2794" s="11">
        <v>6.0010000000000003</v>
      </c>
      <c r="R2794" s="11">
        <v>5</v>
      </c>
      <c r="S2794" s="11">
        <v>4.0010000000000003</v>
      </c>
      <c r="T2794" s="11">
        <v>3.9990000000000001</v>
      </c>
      <c r="U2794" s="11">
        <v>2.9969999999999999</v>
      </c>
      <c r="V2794" s="11">
        <v>1.998</v>
      </c>
      <c r="W2794" s="11">
        <v>1</v>
      </c>
      <c r="X2794" s="11">
        <v>0.998</v>
      </c>
      <c r="Y2794" s="11">
        <v>0.66400000000000003</v>
      </c>
      <c r="Z2794" s="11">
        <v>0.245</v>
      </c>
      <c r="AA2794" s="11">
        <v>7.5999999999999998E-2</v>
      </c>
      <c r="AB2794" s="11">
        <v>1.4999999999999999E-2</v>
      </c>
      <c r="AC2794" s="11">
        <v>2E-3</v>
      </c>
    </row>
    <row r="2795" spans="1:29" ht="11.5">
      <c r="A2795" s="15">
        <v>2778</v>
      </c>
      <c r="B2795" s="13" t="s">
        <v>1059</v>
      </c>
      <c r="C2795" s="14" t="s">
        <v>1253</v>
      </c>
      <c r="D2795" s="12"/>
      <c r="E2795" s="12">
        <v>740</v>
      </c>
      <c r="F2795" s="13" t="s">
        <v>1110</v>
      </c>
      <c r="G2795" s="12">
        <v>931</v>
      </c>
      <c r="H2795" s="12">
        <v>1960</v>
      </c>
      <c r="I2795" s="11">
        <v>29.524999999999999</v>
      </c>
      <c r="J2795" s="11">
        <v>22.516999999999999</v>
      </c>
      <c r="K2795" s="11">
        <v>16.885000000000002</v>
      </c>
      <c r="L2795" s="11">
        <v>11.987</v>
      </c>
      <c r="M2795" s="11">
        <v>9.9969999999999999</v>
      </c>
      <c r="N2795" s="11">
        <v>10.009</v>
      </c>
      <c r="O2795" s="11">
        <v>8.0009999999999994</v>
      </c>
      <c r="P2795" s="11">
        <v>6.9980000000000002</v>
      </c>
      <c r="Q2795" s="11">
        <v>4.9989999999999997</v>
      </c>
      <c r="R2795" s="11">
        <v>5.9989999999999997</v>
      </c>
      <c r="S2795" s="11">
        <v>4</v>
      </c>
      <c r="T2795" s="11">
        <v>4.0010000000000003</v>
      </c>
      <c r="U2795" s="11">
        <v>2.996</v>
      </c>
      <c r="V2795" s="11">
        <v>1.9970000000000001</v>
      </c>
      <c r="W2795" s="11">
        <v>2.0009999999999999</v>
      </c>
      <c r="X2795" s="11">
        <v>1.0009999999999999</v>
      </c>
      <c r="Y2795" s="11">
        <v>0.64400000000000002</v>
      </c>
      <c r="Z2795" s="11">
        <v>0.27200000000000002</v>
      </c>
      <c r="AA2795" s="11">
        <v>7.0000000000000007E-2</v>
      </c>
      <c r="AB2795" s="11">
        <v>1.4E-2</v>
      </c>
      <c r="AC2795" s="11">
        <v>2E-3</v>
      </c>
    </row>
    <row r="2796" spans="1:29" ht="11.5">
      <c r="A2796" s="15">
        <v>2779</v>
      </c>
      <c r="B2796" s="13" t="s">
        <v>1059</v>
      </c>
      <c r="C2796" s="14" t="s">
        <v>1253</v>
      </c>
      <c r="D2796" s="12"/>
      <c r="E2796" s="12">
        <v>740</v>
      </c>
      <c r="F2796" s="13" t="s">
        <v>1110</v>
      </c>
      <c r="G2796" s="12">
        <v>931</v>
      </c>
      <c r="H2796" s="12">
        <v>1965</v>
      </c>
      <c r="I2796" s="11">
        <v>32.018999999999998</v>
      </c>
      <c r="J2796" s="11">
        <v>26.731000000000002</v>
      </c>
      <c r="K2796" s="11">
        <v>20.818999999999999</v>
      </c>
      <c r="L2796" s="11">
        <v>15.178000000000001</v>
      </c>
      <c r="M2796" s="11">
        <v>11.093</v>
      </c>
      <c r="N2796" s="11">
        <v>10.298</v>
      </c>
      <c r="O2796" s="11">
        <v>9.3089999999999993</v>
      </c>
      <c r="P2796" s="11">
        <v>8.2010000000000005</v>
      </c>
      <c r="Q2796" s="11">
        <v>6.899</v>
      </c>
      <c r="R2796" s="11">
        <v>5</v>
      </c>
      <c r="S2796" s="11">
        <v>5</v>
      </c>
      <c r="T2796" s="11">
        <v>3.6989999999999998</v>
      </c>
      <c r="U2796" s="11">
        <v>3.198</v>
      </c>
      <c r="V2796" s="11">
        <v>2.6970000000000001</v>
      </c>
      <c r="W2796" s="11">
        <v>1.798</v>
      </c>
      <c r="X2796" s="11">
        <v>1.099</v>
      </c>
      <c r="Y2796" s="11">
        <v>0.44400000000000001</v>
      </c>
      <c r="Z2796" s="11">
        <v>0.26200000000000001</v>
      </c>
      <c r="AA2796" s="11">
        <v>7.6999999999999999E-2</v>
      </c>
      <c r="AB2796" s="11">
        <v>1.2999999999999999E-2</v>
      </c>
      <c r="AC2796" s="11">
        <v>2E-3</v>
      </c>
    </row>
    <row r="2797" spans="1:29" ht="11.5">
      <c r="A2797" s="15">
        <v>2780</v>
      </c>
      <c r="B2797" s="13" t="s">
        <v>1059</v>
      </c>
      <c r="C2797" s="14" t="s">
        <v>1253</v>
      </c>
      <c r="D2797" s="12"/>
      <c r="E2797" s="12">
        <v>740</v>
      </c>
      <c r="F2797" s="13" t="s">
        <v>1110</v>
      </c>
      <c r="G2797" s="12">
        <v>931</v>
      </c>
      <c r="H2797" s="12">
        <v>1970</v>
      </c>
      <c r="I2797" s="11">
        <v>31.872</v>
      </c>
      <c r="J2797" s="11">
        <v>31.28</v>
      </c>
      <c r="K2797" s="11">
        <v>26.32</v>
      </c>
      <c r="L2797" s="11">
        <v>20.006</v>
      </c>
      <c r="M2797" s="11">
        <v>13.287000000000001</v>
      </c>
      <c r="N2797" s="11">
        <v>9.3940000000000001</v>
      </c>
      <c r="O2797" s="11">
        <v>9.1980000000000004</v>
      </c>
      <c r="P2797" s="11">
        <v>8.6080000000000005</v>
      </c>
      <c r="Q2797" s="11">
        <v>7.702</v>
      </c>
      <c r="R2797" s="11">
        <v>6.4980000000000002</v>
      </c>
      <c r="S2797" s="11">
        <v>4.6989999999999998</v>
      </c>
      <c r="T2797" s="11">
        <v>4.5979999999999999</v>
      </c>
      <c r="U2797" s="11">
        <v>3.2959999999999998</v>
      </c>
      <c r="V2797" s="11">
        <v>2.6989999999999998</v>
      </c>
      <c r="W2797" s="11">
        <v>2.0979999999999999</v>
      </c>
      <c r="X2797" s="11">
        <v>1.198</v>
      </c>
      <c r="Y2797" s="11">
        <v>0.52200000000000002</v>
      </c>
      <c r="Z2797" s="11">
        <v>0.185</v>
      </c>
      <c r="AA2797" s="11">
        <v>7.4999999999999997E-2</v>
      </c>
      <c r="AB2797" s="11">
        <v>1.4E-2</v>
      </c>
      <c r="AC2797" s="11">
        <v>2E-3</v>
      </c>
    </row>
    <row r="2798" spans="1:29" ht="11.5">
      <c r="A2798" s="15">
        <v>2781</v>
      </c>
      <c r="B2798" s="13" t="s">
        <v>1059</v>
      </c>
      <c r="C2798" s="14" t="s">
        <v>1253</v>
      </c>
      <c r="D2798" s="12"/>
      <c r="E2798" s="12">
        <v>740</v>
      </c>
      <c r="F2798" s="13" t="s">
        <v>1110</v>
      </c>
      <c r="G2798" s="12">
        <v>931</v>
      </c>
      <c r="H2798" s="12">
        <v>1975</v>
      </c>
      <c r="I2798" s="11">
        <v>28.15</v>
      </c>
      <c r="J2798" s="11">
        <v>30.913</v>
      </c>
      <c r="K2798" s="11">
        <v>27.361000000000001</v>
      </c>
      <c r="L2798" s="11">
        <v>20.792999999999999</v>
      </c>
      <c r="M2798" s="11">
        <v>12.909000000000001</v>
      </c>
      <c r="N2798" s="11">
        <v>9.7469999999999999</v>
      </c>
      <c r="O2798" s="11">
        <v>8.9209999999999994</v>
      </c>
      <c r="P2798" s="11">
        <v>8.5519999999999996</v>
      </c>
      <c r="Q2798" s="11">
        <v>7.4480000000000004</v>
      </c>
      <c r="R2798" s="11">
        <v>6.3239999999999998</v>
      </c>
      <c r="S2798" s="11">
        <v>4.6470000000000002</v>
      </c>
      <c r="T2798" s="11">
        <v>3.9060000000000001</v>
      </c>
      <c r="U2798" s="11">
        <v>3.5329999999999999</v>
      </c>
      <c r="V2798" s="11">
        <v>2.6019999999999999</v>
      </c>
      <c r="W2798" s="11">
        <v>2.2320000000000002</v>
      </c>
      <c r="X2798" s="11">
        <v>1.486</v>
      </c>
      <c r="Y2798" s="11">
        <v>0.26800000000000002</v>
      </c>
      <c r="Z2798" s="11">
        <v>0.223</v>
      </c>
      <c r="AA2798" s="11">
        <v>5.5E-2</v>
      </c>
      <c r="AB2798" s="11">
        <v>1.4E-2</v>
      </c>
      <c r="AC2798" s="11">
        <v>2E-3</v>
      </c>
    </row>
    <row r="2799" spans="1:29" ht="11.5">
      <c r="A2799" s="15">
        <v>2782</v>
      </c>
      <c r="B2799" s="13" t="s">
        <v>1059</v>
      </c>
      <c r="C2799" s="14" t="s">
        <v>1253</v>
      </c>
      <c r="D2799" s="12"/>
      <c r="E2799" s="12">
        <v>740</v>
      </c>
      <c r="F2799" s="13" t="s">
        <v>1110</v>
      </c>
      <c r="G2799" s="12">
        <v>931</v>
      </c>
      <c r="H2799" s="12">
        <v>1980</v>
      </c>
      <c r="I2799" s="11">
        <v>22.872</v>
      </c>
      <c r="J2799" s="11">
        <v>24.753</v>
      </c>
      <c r="K2799" s="11">
        <v>25.146999999999998</v>
      </c>
      <c r="L2799" s="11">
        <v>23.917000000000002</v>
      </c>
      <c r="M2799" s="11">
        <v>17.402999999999999</v>
      </c>
      <c r="N2799" s="11">
        <v>12.058</v>
      </c>
      <c r="O2799" s="11">
        <v>9.5120000000000005</v>
      </c>
      <c r="P2799" s="11">
        <v>8.5860000000000003</v>
      </c>
      <c r="Q2799" s="11">
        <v>8.0730000000000004</v>
      </c>
      <c r="R2799" s="11">
        <v>7.4</v>
      </c>
      <c r="S2799" s="11">
        <v>6.1120000000000001</v>
      </c>
      <c r="T2799" s="11">
        <v>4.8600000000000003</v>
      </c>
      <c r="U2799" s="11">
        <v>3.2879999999999998</v>
      </c>
      <c r="V2799" s="11">
        <v>2.823</v>
      </c>
      <c r="W2799" s="11">
        <v>2.089</v>
      </c>
      <c r="X2799" s="11">
        <v>1.4590000000000001</v>
      </c>
      <c r="Y2799" s="11">
        <v>1.034</v>
      </c>
      <c r="Z2799" s="11">
        <v>0.122</v>
      </c>
      <c r="AA2799" s="11">
        <v>6.7000000000000004E-2</v>
      </c>
      <c r="AB2799" s="11">
        <v>1.0999999999999999E-2</v>
      </c>
      <c r="AC2799" s="11">
        <v>2E-3</v>
      </c>
    </row>
    <row r="2800" spans="1:29" ht="11.5">
      <c r="A2800" s="15">
        <v>2783</v>
      </c>
      <c r="B2800" s="13" t="s">
        <v>1059</v>
      </c>
      <c r="C2800" s="14" t="s">
        <v>1253</v>
      </c>
      <c r="D2800" s="12"/>
      <c r="E2800" s="12">
        <v>740</v>
      </c>
      <c r="F2800" s="13" t="s">
        <v>1110</v>
      </c>
      <c r="G2800" s="12">
        <v>931</v>
      </c>
      <c r="H2800" s="12">
        <v>1985</v>
      </c>
      <c r="I2800" s="11">
        <v>25.052</v>
      </c>
      <c r="J2800" s="11">
        <v>20.350999999999999</v>
      </c>
      <c r="K2800" s="11">
        <v>22.209</v>
      </c>
      <c r="L2800" s="11">
        <v>21.794</v>
      </c>
      <c r="M2800" s="11">
        <v>20.991</v>
      </c>
      <c r="N2800" s="11">
        <v>15.436999999999999</v>
      </c>
      <c r="O2800" s="11">
        <v>11.361000000000001</v>
      </c>
      <c r="P2800" s="11">
        <v>9.32</v>
      </c>
      <c r="Q2800" s="11">
        <v>8.3629999999999995</v>
      </c>
      <c r="R2800" s="11">
        <v>7.7869999999999999</v>
      </c>
      <c r="S2800" s="11">
        <v>7.0350000000000001</v>
      </c>
      <c r="T2800" s="11">
        <v>5.6790000000000003</v>
      </c>
      <c r="U2800" s="11">
        <v>4.3460000000000001</v>
      </c>
      <c r="V2800" s="11">
        <v>2.7930000000000001</v>
      </c>
      <c r="W2800" s="11">
        <v>2.2130000000000001</v>
      </c>
      <c r="X2800" s="11">
        <v>1.4390000000000001</v>
      </c>
      <c r="Y2800" s="11">
        <v>0.85399999999999998</v>
      </c>
      <c r="Z2800" s="11">
        <v>0.47099999999999997</v>
      </c>
      <c r="AA2800" s="11">
        <v>3.7999999999999999E-2</v>
      </c>
      <c r="AB2800" s="11">
        <v>1.4E-2</v>
      </c>
      <c r="AC2800" s="11">
        <v>2E-3</v>
      </c>
    </row>
    <row r="2801" spans="1:29" ht="11.5">
      <c r="A2801" s="15">
        <v>2784</v>
      </c>
      <c r="B2801" s="13" t="s">
        <v>1059</v>
      </c>
      <c r="C2801" s="14" t="s">
        <v>1253</v>
      </c>
      <c r="D2801" s="12"/>
      <c r="E2801" s="12">
        <v>740</v>
      </c>
      <c r="F2801" s="13" t="s">
        <v>1110</v>
      </c>
      <c r="G2801" s="12">
        <v>931</v>
      </c>
      <c r="H2801" s="12">
        <v>1990</v>
      </c>
      <c r="I2801" s="11">
        <v>27.154</v>
      </c>
      <c r="J2801" s="11">
        <v>24.407</v>
      </c>
      <c r="K2801" s="11">
        <v>19.974</v>
      </c>
      <c r="L2801" s="11">
        <v>21.824000000000002</v>
      </c>
      <c r="M2801" s="11">
        <v>21.222999999999999</v>
      </c>
      <c r="N2801" s="11">
        <v>20.370999999999999</v>
      </c>
      <c r="O2801" s="11">
        <v>14.96</v>
      </c>
      <c r="P2801" s="11">
        <v>11.071</v>
      </c>
      <c r="Q2801" s="11">
        <v>9.077</v>
      </c>
      <c r="R2801" s="11">
        <v>8.0660000000000007</v>
      </c>
      <c r="S2801" s="11">
        <v>7.4050000000000002</v>
      </c>
      <c r="T2801" s="11">
        <v>6.5330000000000004</v>
      </c>
      <c r="U2801" s="11">
        <v>5.0789999999999997</v>
      </c>
      <c r="V2801" s="11">
        <v>3.6920000000000002</v>
      </c>
      <c r="W2801" s="11">
        <v>2.1909999999999998</v>
      </c>
      <c r="X2801" s="11">
        <v>1.524</v>
      </c>
      <c r="Y2801" s="11">
        <v>0.84499999999999997</v>
      </c>
      <c r="Z2801" s="11">
        <v>0.38900000000000001</v>
      </c>
      <c r="AA2801" s="11">
        <v>0.155</v>
      </c>
      <c r="AB2801" s="11">
        <v>8.0000000000000002E-3</v>
      </c>
      <c r="AC2801" s="11">
        <v>2E-3</v>
      </c>
    </row>
    <row r="2802" spans="1:29" ht="11.5">
      <c r="A2802" s="15">
        <v>2785</v>
      </c>
      <c r="B2802" s="13" t="s">
        <v>1059</v>
      </c>
      <c r="C2802" s="14" t="s">
        <v>1253</v>
      </c>
      <c r="D2802" s="12"/>
      <c r="E2802" s="12">
        <v>740</v>
      </c>
      <c r="F2802" s="13" t="s">
        <v>1110</v>
      </c>
      <c r="G2802" s="12">
        <v>931</v>
      </c>
      <c r="H2802" s="12">
        <v>1995</v>
      </c>
      <c r="I2802" s="11">
        <v>28.231999999999999</v>
      </c>
      <c r="J2802" s="11">
        <v>26.687999999999999</v>
      </c>
      <c r="K2802" s="11">
        <v>23.847000000000001</v>
      </c>
      <c r="L2802" s="11">
        <v>19.609000000000002</v>
      </c>
      <c r="M2802" s="11">
        <v>21.355</v>
      </c>
      <c r="N2802" s="11">
        <v>20.533000000000001</v>
      </c>
      <c r="O2802" s="11">
        <v>19.677</v>
      </c>
      <c r="P2802" s="11">
        <v>14.44</v>
      </c>
      <c r="Q2802" s="11">
        <v>10.721</v>
      </c>
      <c r="R2802" s="11">
        <v>8.7550000000000008</v>
      </c>
      <c r="S2802" s="11">
        <v>7.6660000000000004</v>
      </c>
      <c r="T2802" s="11">
        <v>6.8760000000000003</v>
      </c>
      <c r="U2802" s="11">
        <v>5.843</v>
      </c>
      <c r="V2802" s="11">
        <v>4.3120000000000003</v>
      </c>
      <c r="W2802" s="11">
        <v>2.8980000000000001</v>
      </c>
      <c r="X2802" s="11">
        <v>1.5109999999999999</v>
      </c>
      <c r="Y2802" s="11">
        <v>0.89800000000000002</v>
      </c>
      <c r="Z2802" s="11">
        <v>0.38400000000000001</v>
      </c>
      <c r="AA2802" s="11">
        <v>0.129</v>
      </c>
      <c r="AB2802" s="11">
        <v>3.3000000000000002E-2</v>
      </c>
      <c r="AC2802" s="11">
        <v>1E-3</v>
      </c>
    </row>
    <row r="2803" spans="1:29" ht="11.5">
      <c r="A2803" s="15">
        <v>2786</v>
      </c>
      <c r="B2803" s="13" t="s">
        <v>1059</v>
      </c>
      <c r="C2803" s="14" t="s">
        <v>1253</v>
      </c>
      <c r="D2803" s="12"/>
      <c r="E2803" s="12">
        <v>740</v>
      </c>
      <c r="F2803" s="13" t="s">
        <v>1110</v>
      </c>
      <c r="G2803" s="12">
        <v>931</v>
      </c>
      <c r="H2803" s="12">
        <v>2000</v>
      </c>
      <c r="I2803" s="11">
        <v>27.748000000000001</v>
      </c>
      <c r="J2803" s="11">
        <v>26.446000000000002</v>
      </c>
      <c r="K2803" s="11">
        <v>25.071000000000002</v>
      </c>
      <c r="L2803" s="11">
        <v>22.254999999999999</v>
      </c>
      <c r="M2803" s="11">
        <v>19.824999999999999</v>
      </c>
      <c r="N2803" s="11">
        <v>21.167000000000002</v>
      </c>
      <c r="O2803" s="11">
        <v>19.395</v>
      </c>
      <c r="P2803" s="11">
        <v>18.989000000000001</v>
      </c>
      <c r="Q2803" s="11">
        <v>13.664</v>
      </c>
      <c r="R2803" s="11">
        <v>10.018000000000001</v>
      </c>
      <c r="S2803" s="11">
        <v>8.5039999999999996</v>
      </c>
      <c r="T2803" s="11">
        <v>6.5460000000000003</v>
      </c>
      <c r="U2803" s="11">
        <v>6.0419999999999998</v>
      </c>
      <c r="V2803" s="11">
        <v>4.9409999999999998</v>
      </c>
      <c r="W2803" s="11">
        <v>3.6739999999999999</v>
      </c>
      <c r="X2803" s="11">
        <v>2.145</v>
      </c>
      <c r="Y2803" s="11">
        <v>0.89</v>
      </c>
      <c r="Z2803" s="11">
        <v>0.40699999999999997</v>
      </c>
      <c r="AA2803" s="11">
        <v>0.126</v>
      </c>
      <c r="AB2803" s="11">
        <v>2.8000000000000001E-2</v>
      </c>
      <c r="AC2803" s="11">
        <v>4.0000000000000001E-3</v>
      </c>
    </row>
    <row r="2804" spans="1:29" ht="11.5">
      <c r="A2804" s="15">
        <v>2787</v>
      </c>
      <c r="B2804" s="13" t="s">
        <v>1059</v>
      </c>
      <c r="C2804" s="14" t="s">
        <v>1253</v>
      </c>
      <c r="D2804" s="12"/>
      <c r="E2804" s="12">
        <v>740</v>
      </c>
      <c r="F2804" s="13" t="s">
        <v>1110</v>
      </c>
      <c r="G2804" s="12">
        <v>931</v>
      </c>
      <c r="H2804" s="12">
        <v>2005</v>
      </c>
      <c r="I2804" s="11">
        <v>27.585000000000001</v>
      </c>
      <c r="J2804" s="11">
        <v>27.091000000000001</v>
      </c>
      <c r="K2804" s="11">
        <v>25.927</v>
      </c>
      <c r="L2804" s="11">
        <v>24.032</v>
      </c>
      <c r="M2804" s="11">
        <v>21.623999999999999</v>
      </c>
      <c r="N2804" s="11">
        <v>19.234999999999999</v>
      </c>
      <c r="O2804" s="11">
        <v>20.391999999999999</v>
      </c>
      <c r="P2804" s="11">
        <v>18.466999999999999</v>
      </c>
      <c r="Q2804" s="11">
        <v>18.050999999999998</v>
      </c>
      <c r="R2804" s="11">
        <v>12.936</v>
      </c>
      <c r="S2804" s="11">
        <v>9.4649999999999999</v>
      </c>
      <c r="T2804" s="11">
        <v>7.9009999999999998</v>
      </c>
      <c r="U2804" s="11">
        <v>5.8529999999999998</v>
      </c>
      <c r="V2804" s="11">
        <v>5.13</v>
      </c>
      <c r="W2804" s="11">
        <v>3.879</v>
      </c>
      <c r="X2804" s="11">
        <v>2.5310000000000001</v>
      </c>
      <c r="Y2804" s="11">
        <v>1.254</v>
      </c>
      <c r="Z2804" s="11">
        <v>0.40300000000000002</v>
      </c>
      <c r="AA2804" s="11">
        <v>0.13300000000000001</v>
      </c>
      <c r="AB2804" s="11">
        <v>2.8000000000000001E-2</v>
      </c>
      <c r="AC2804" s="11">
        <v>4.0000000000000001E-3</v>
      </c>
    </row>
    <row r="2805" spans="1:29" ht="11.5">
      <c r="A2805" s="15">
        <v>2788</v>
      </c>
      <c r="B2805" s="13" t="s">
        <v>1059</v>
      </c>
      <c r="C2805" s="14" t="s">
        <v>1253</v>
      </c>
      <c r="D2805" s="12"/>
      <c r="E2805" s="12">
        <v>740</v>
      </c>
      <c r="F2805" s="13" t="s">
        <v>1110</v>
      </c>
      <c r="G2805" s="12">
        <v>931</v>
      </c>
      <c r="H2805" s="12">
        <v>2010</v>
      </c>
      <c r="I2805" s="11">
        <v>27.126000000000001</v>
      </c>
      <c r="J2805" s="11">
        <v>27.032</v>
      </c>
      <c r="K2805" s="11">
        <v>26.417999999999999</v>
      </c>
      <c r="L2805" s="11">
        <v>25.332999999999998</v>
      </c>
      <c r="M2805" s="11">
        <v>23.359000000000002</v>
      </c>
      <c r="N2805" s="11">
        <v>21.001999999999999</v>
      </c>
      <c r="O2805" s="11">
        <v>18.696000000000002</v>
      </c>
      <c r="P2805" s="11">
        <v>19.812999999999999</v>
      </c>
      <c r="Q2805" s="11">
        <v>17.881</v>
      </c>
      <c r="R2805" s="11">
        <v>17.411999999999999</v>
      </c>
      <c r="S2805" s="11">
        <v>12.356</v>
      </c>
      <c r="T2805" s="11">
        <v>8.8510000000000009</v>
      </c>
      <c r="U2805" s="11">
        <v>7.1280000000000001</v>
      </c>
      <c r="V2805" s="11">
        <v>5.03</v>
      </c>
      <c r="W2805" s="11">
        <v>4.09</v>
      </c>
      <c r="X2805" s="11">
        <v>2.7320000000000002</v>
      </c>
      <c r="Y2805" s="11">
        <v>1.5009999999999999</v>
      </c>
      <c r="Z2805" s="11">
        <v>0.58899999999999997</v>
      </c>
      <c r="AA2805" s="11">
        <v>0.13800000000000001</v>
      </c>
      <c r="AB2805" s="11">
        <v>3.1E-2</v>
      </c>
      <c r="AC2805" s="11">
        <v>4.0000000000000001E-3</v>
      </c>
    </row>
    <row r="2806" spans="1:29" ht="11.5">
      <c r="A2806" s="15">
        <v>2789</v>
      </c>
      <c r="B2806" s="13" t="s">
        <v>1059</v>
      </c>
      <c r="C2806" s="14" t="s">
        <v>1253</v>
      </c>
      <c r="D2806" s="12"/>
      <c r="E2806" s="12">
        <v>740</v>
      </c>
      <c r="F2806" s="13" t="s">
        <v>1110</v>
      </c>
      <c r="G2806" s="12">
        <v>931</v>
      </c>
      <c r="H2806" s="12">
        <v>2015</v>
      </c>
      <c r="I2806" s="11">
        <v>27.42</v>
      </c>
      <c r="J2806" s="11">
        <v>26.844000000000001</v>
      </c>
      <c r="K2806" s="11">
        <v>26.587</v>
      </c>
      <c r="L2806" s="11">
        <v>25.834</v>
      </c>
      <c r="M2806" s="11">
        <v>24.670999999999999</v>
      </c>
      <c r="N2806" s="11">
        <v>22.748999999999999</v>
      </c>
      <c r="O2806" s="11">
        <v>20.471</v>
      </c>
      <c r="P2806" s="11">
        <v>18.196999999999999</v>
      </c>
      <c r="Q2806" s="11">
        <v>19.239000000000001</v>
      </c>
      <c r="R2806" s="11">
        <v>17.29</v>
      </c>
      <c r="S2806" s="11">
        <v>16.7</v>
      </c>
      <c r="T2806" s="11">
        <v>11.606999999999999</v>
      </c>
      <c r="U2806" s="11">
        <v>8.0329999999999995</v>
      </c>
      <c r="V2806" s="11">
        <v>6.1420000000000003</v>
      </c>
      <c r="W2806" s="11">
        <v>4.01</v>
      </c>
      <c r="X2806" s="11">
        <v>2.9089999999999998</v>
      </c>
      <c r="Y2806" s="11">
        <v>1.647</v>
      </c>
      <c r="Z2806" s="11">
        <v>0.71899999999999997</v>
      </c>
      <c r="AA2806" s="11">
        <v>0.20699999999999999</v>
      </c>
      <c r="AB2806" s="11">
        <v>3.4000000000000002E-2</v>
      </c>
      <c r="AC2806" s="11">
        <v>5.0000000000000001E-3</v>
      </c>
    </row>
    <row r="2807" spans="1:29" ht="11.5">
      <c r="A2807" s="15">
        <v>2790</v>
      </c>
      <c r="B2807" s="13" t="s">
        <v>1059</v>
      </c>
      <c r="C2807" s="14" t="s">
        <v>1253</v>
      </c>
      <c r="D2807" s="12"/>
      <c r="E2807" s="12">
        <v>740</v>
      </c>
      <c r="F2807" s="13" t="s">
        <v>1110</v>
      </c>
      <c r="G2807" s="12">
        <v>931</v>
      </c>
      <c r="H2807" s="12">
        <v>2020</v>
      </c>
      <c r="I2807" s="11">
        <v>27.047000000000001</v>
      </c>
      <c r="J2807" s="11">
        <v>27.268999999999998</v>
      </c>
      <c r="K2807" s="11">
        <v>26.727</v>
      </c>
      <c r="L2807" s="11">
        <v>26.26</v>
      </c>
      <c r="M2807" s="11">
        <v>25.222999999999999</v>
      </c>
      <c r="N2807" s="11">
        <v>23.975000000000001</v>
      </c>
      <c r="O2807" s="11">
        <v>22.065000000000001</v>
      </c>
      <c r="P2807" s="11">
        <v>19.815000000000001</v>
      </c>
      <c r="Q2807" s="11">
        <v>17.579000000000001</v>
      </c>
      <c r="R2807" s="11">
        <v>18.553999999999998</v>
      </c>
      <c r="S2807" s="11">
        <v>16.536000000000001</v>
      </c>
      <c r="T2807" s="11">
        <v>15.673999999999999</v>
      </c>
      <c r="U2807" s="11">
        <v>10.532</v>
      </c>
      <c r="V2807" s="11">
        <v>6.9249999999999998</v>
      </c>
      <c r="W2807" s="11">
        <v>4.9080000000000004</v>
      </c>
      <c r="X2807" s="11">
        <v>2.863</v>
      </c>
      <c r="Y2807" s="11">
        <v>1.7609999999999999</v>
      </c>
      <c r="Z2807" s="11">
        <v>0.79800000000000004</v>
      </c>
      <c r="AA2807" s="11">
        <v>0.25600000000000001</v>
      </c>
      <c r="AB2807" s="11">
        <v>0.05</v>
      </c>
      <c r="AC2807" s="11">
        <v>5.0000000000000001E-3</v>
      </c>
    </row>
    <row r="2808" spans="1:29" ht="11.5">
      <c r="A2808" s="15">
        <v>2791</v>
      </c>
      <c r="B2808" s="13" t="s">
        <v>1059</v>
      </c>
      <c r="C2808" s="14" t="s">
        <v>1254</v>
      </c>
      <c r="D2808" s="12"/>
      <c r="E2808" s="12">
        <v>858</v>
      </c>
      <c r="F2808" s="13" t="s">
        <v>1110</v>
      </c>
      <c r="G2808" s="12">
        <v>931</v>
      </c>
      <c r="H2808" s="12">
        <v>1950</v>
      </c>
      <c r="I2808" s="11">
        <v>110.529</v>
      </c>
      <c r="J2808" s="11">
        <v>102.565</v>
      </c>
      <c r="K2808" s="11">
        <v>100.92100000000001</v>
      </c>
      <c r="L2808" s="11">
        <v>100.81100000000001</v>
      </c>
      <c r="M2808" s="11">
        <v>98.075999999999993</v>
      </c>
      <c r="N2808" s="11">
        <v>89.766999999999996</v>
      </c>
      <c r="O2808" s="11">
        <v>79.19</v>
      </c>
      <c r="P2808" s="11">
        <v>80.557000000000002</v>
      </c>
      <c r="Q2808" s="11">
        <v>72.206000000000003</v>
      </c>
      <c r="R2808" s="11">
        <v>66.486999999999995</v>
      </c>
      <c r="S2808" s="11">
        <v>56.472000000000001</v>
      </c>
      <c r="T2808" s="11">
        <v>47.756999999999998</v>
      </c>
      <c r="U2808" s="11">
        <v>40.006999999999998</v>
      </c>
      <c r="V2808" s="11">
        <v>32.779000000000003</v>
      </c>
      <c r="W2808" s="11">
        <v>24.806999999999999</v>
      </c>
      <c r="X2808" s="11">
        <v>16.146999999999998</v>
      </c>
      <c r="Y2808" s="11">
        <v>8.516</v>
      </c>
      <c r="Z2808" s="11">
        <v>3.4329999999999998</v>
      </c>
      <c r="AA2808" s="11">
        <v>1.0149999999999999</v>
      </c>
      <c r="AB2808" s="11">
        <v>0.21099999999999999</v>
      </c>
      <c r="AC2808" s="11">
        <v>3.4000000000000002E-2</v>
      </c>
    </row>
    <row r="2809" spans="1:29" ht="11.5">
      <c r="A2809" s="15">
        <v>2792</v>
      </c>
      <c r="B2809" s="13" t="s">
        <v>1059</v>
      </c>
      <c r="C2809" s="14" t="s">
        <v>1254</v>
      </c>
      <c r="D2809" s="12"/>
      <c r="E2809" s="12">
        <v>858</v>
      </c>
      <c r="F2809" s="13" t="s">
        <v>1110</v>
      </c>
      <c r="G2809" s="12">
        <v>931</v>
      </c>
      <c r="H2809" s="12">
        <v>1955</v>
      </c>
      <c r="I2809" s="11">
        <v>117.598</v>
      </c>
      <c r="J2809" s="11">
        <v>110.28400000000001</v>
      </c>
      <c r="K2809" s="11">
        <v>102.613</v>
      </c>
      <c r="L2809" s="11">
        <v>100.72199999999999</v>
      </c>
      <c r="M2809" s="11">
        <v>100.337</v>
      </c>
      <c r="N2809" s="11">
        <v>97.885999999999996</v>
      </c>
      <c r="O2809" s="11">
        <v>89.480999999999995</v>
      </c>
      <c r="P2809" s="11">
        <v>78.563999999999993</v>
      </c>
      <c r="Q2809" s="11">
        <v>79.197999999999993</v>
      </c>
      <c r="R2809" s="11">
        <v>70.033000000000001</v>
      </c>
      <c r="S2809" s="11">
        <v>63.103999999999999</v>
      </c>
      <c r="T2809" s="11">
        <v>52.078000000000003</v>
      </c>
      <c r="U2809" s="11">
        <v>42.247</v>
      </c>
      <c r="V2809" s="11">
        <v>33.344999999999999</v>
      </c>
      <c r="W2809" s="11">
        <v>25.073</v>
      </c>
      <c r="X2809" s="11">
        <v>16.77</v>
      </c>
      <c r="Y2809" s="11">
        <v>8.9030000000000005</v>
      </c>
      <c r="Z2809" s="11">
        <v>3.6080000000000001</v>
      </c>
      <c r="AA2809" s="11">
        <v>1.0740000000000001</v>
      </c>
      <c r="AB2809" s="11">
        <v>0.22700000000000001</v>
      </c>
      <c r="AC2809" s="11">
        <v>3.6999999999999998E-2</v>
      </c>
    </row>
    <row r="2810" spans="1:29" ht="11.5">
      <c r="A2810" s="15">
        <v>2793</v>
      </c>
      <c r="B2810" s="13" t="s">
        <v>1059</v>
      </c>
      <c r="C2810" s="14" t="s">
        <v>1254</v>
      </c>
      <c r="D2810" s="12"/>
      <c r="E2810" s="12">
        <v>858</v>
      </c>
      <c r="F2810" s="13" t="s">
        <v>1110</v>
      </c>
      <c r="G2810" s="12">
        <v>931</v>
      </c>
      <c r="H2810" s="12">
        <v>1960</v>
      </c>
      <c r="I2810" s="11">
        <v>130.197</v>
      </c>
      <c r="J2810" s="11">
        <v>117.902</v>
      </c>
      <c r="K2810" s="11">
        <v>110.687</v>
      </c>
      <c r="L2810" s="11">
        <v>102.746</v>
      </c>
      <c r="M2810" s="11">
        <v>100.634</v>
      </c>
      <c r="N2810" s="11">
        <v>100.952</v>
      </c>
      <c r="O2810" s="11">
        <v>98.283000000000001</v>
      </c>
      <c r="P2810" s="11">
        <v>89.304000000000002</v>
      </c>
      <c r="Q2810" s="11">
        <v>77.709000000000003</v>
      </c>
      <c r="R2810" s="11">
        <v>77.171999999999997</v>
      </c>
      <c r="S2810" s="11">
        <v>66.774000000000001</v>
      </c>
      <c r="T2810" s="11">
        <v>58.530999999999999</v>
      </c>
      <c r="U2810" s="11">
        <v>46.392000000000003</v>
      </c>
      <c r="V2810" s="11">
        <v>35.518999999999998</v>
      </c>
      <c r="W2810" s="11">
        <v>25.760999999999999</v>
      </c>
      <c r="X2810" s="11">
        <v>17.120999999999999</v>
      </c>
      <c r="Y2810" s="11">
        <v>9.3520000000000003</v>
      </c>
      <c r="Z2810" s="11">
        <v>3.81</v>
      </c>
      <c r="AA2810" s="11">
        <v>1.137</v>
      </c>
      <c r="AB2810" s="11">
        <v>0.24199999999999999</v>
      </c>
      <c r="AC2810" s="11">
        <v>0.04</v>
      </c>
    </row>
    <row r="2811" spans="1:29" ht="11.5">
      <c r="A2811" s="15">
        <v>2794</v>
      </c>
      <c r="B2811" s="13" t="s">
        <v>1059</v>
      </c>
      <c r="C2811" s="14" t="s">
        <v>1254</v>
      </c>
      <c r="D2811" s="12"/>
      <c r="E2811" s="12">
        <v>858</v>
      </c>
      <c r="F2811" s="13" t="s">
        <v>1110</v>
      </c>
      <c r="G2811" s="12">
        <v>931</v>
      </c>
      <c r="H2811" s="12">
        <v>1965</v>
      </c>
      <c r="I2811" s="11">
        <v>138.72499999999999</v>
      </c>
      <c r="J2811" s="11">
        <v>129.042</v>
      </c>
      <c r="K2811" s="11">
        <v>117.392</v>
      </c>
      <c r="L2811" s="11">
        <v>109.89100000000001</v>
      </c>
      <c r="M2811" s="11">
        <v>101.512</v>
      </c>
      <c r="N2811" s="11">
        <v>99.263000000000005</v>
      </c>
      <c r="O2811" s="11">
        <v>99.638000000000005</v>
      </c>
      <c r="P2811" s="11">
        <v>96.813000000000002</v>
      </c>
      <c r="Q2811" s="11">
        <v>87.484999999999999</v>
      </c>
      <c r="R2811" s="11">
        <v>75.375</v>
      </c>
      <c r="S2811" s="11">
        <v>73.600999999999999</v>
      </c>
      <c r="T2811" s="11">
        <v>62.11</v>
      </c>
      <c r="U2811" s="11">
        <v>52.469000000000001</v>
      </c>
      <c r="V2811" s="11">
        <v>39.357999999999997</v>
      </c>
      <c r="W2811" s="11">
        <v>27.754000000000001</v>
      </c>
      <c r="X2811" s="11">
        <v>17.835999999999999</v>
      </c>
      <c r="Y2811" s="11">
        <v>9.6969999999999992</v>
      </c>
      <c r="Z2811" s="11">
        <v>4.0549999999999997</v>
      </c>
      <c r="AA2811" s="11">
        <v>1.214</v>
      </c>
      <c r="AB2811" s="11">
        <v>0.25800000000000001</v>
      </c>
      <c r="AC2811" s="11">
        <v>4.2999999999999997E-2</v>
      </c>
    </row>
    <row r="2812" spans="1:29" ht="11.5">
      <c r="A2812" s="15">
        <v>2795</v>
      </c>
      <c r="B2812" s="13" t="s">
        <v>1059</v>
      </c>
      <c r="C2812" s="14" t="s">
        <v>1254</v>
      </c>
      <c r="D2812" s="12"/>
      <c r="E2812" s="12">
        <v>858</v>
      </c>
      <c r="F2812" s="13" t="s">
        <v>1110</v>
      </c>
      <c r="G2812" s="12">
        <v>931</v>
      </c>
      <c r="H2812" s="12">
        <v>1970</v>
      </c>
      <c r="I2812" s="11">
        <v>135.602</v>
      </c>
      <c r="J2812" s="11">
        <v>136.006</v>
      </c>
      <c r="K2812" s="11">
        <v>127.678</v>
      </c>
      <c r="L2812" s="11">
        <v>115.196</v>
      </c>
      <c r="M2812" s="11">
        <v>106.407</v>
      </c>
      <c r="N2812" s="11">
        <v>97.933000000000007</v>
      </c>
      <c r="O2812" s="11">
        <v>96.456999999999994</v>
      </c>
      <c r="P2812" s="11">
        <v>97.057000000000002</v>
      </c>
      <c r="Q2812" s="11">
        <v>94.046999999999997</v>
      </c>
      <c r="R2812" s="11">
        <v>84.346000000000004</v>
      </c>
      <c r="S2812" s="11">
        <v>71.569999999999993</v>
      </c>
      <c r="T2812" s="11">
        <v>68.296999999999997</v>
      </c>
      <c r="U2812" s="11">
        <v>55.582999999999998</v>
      </c>
      <c r="V2812" s="11">
        <v>44.491999999999997</v>
      </c>
      <c r="W2812" s="11">
        <v>30.727</v>
      </c>
      <c r="X2812" s="11">
        <v>19.242999999999999</v>
      </c>
      <c r="Y2812" s="11">
        <v>10.118</v>
      </c>
      <c r="Z2812" s="11">
        <v>4.2130000000000001</v>
      </c>
      <c r="AA2812" s="11">
        <v>1.294</v>
      </c>
      <c r="AB2812" s="11">
        <v>0.27500000000000002</v>
      </c>
      <c r="AC2812" s="11">
        <v>4.4999999999999998E-2</v>
      </c>
    </row>
    <row r="2813" spans="1:29" ht="11.5">
      <c r="A2813" s="15">
        <v>2796</v>
      </c>
      <c r="B2813" s="13" t="s">
        <v>1059</v>
      </c>
      <c r="C2813" s="14" t="s">
        <v>1254</v>
      </c>
      <c r="D2813" s="12"/>
      <c r="E2813" s="12">
        <v>858</v>
      </c>
      <c r="F2813" s="13" t="s">
        <v>1110</v>
      </c>
      <c r="G2813" s="12">
        <v>931</v>
      </c>
      <c r="H2813" s="12">
        <v>1975</v>
      </c>
      <c r="I2813" s="11">
        <v>140.44900000000001</v>
      </c>
      <c r="J2813" s="11">
        <v>127.24</v>
      </c>
      <c r="K2813" s="11">
        <v>131.53200000000001</v>
      </c>
      <c r="L2813" s="11">
        <v>120.28400000000001</v>
      </c>
      <c r="M2813" s="11">
        <v>103.426</v>
      </c>
      <c r="N2813" s="11">
        <v>94.543000000000006</v>
      </c>
      <c r="O2813" s="11">
        <v>89.47</v>
      </c>
      <c r="P2813" s="11">
        <v>89.8</v>
      </c>
      <c r="Q2813" s="11">
        <v>91.206000000000003</v>
      </c>
      <c r="R2813" s="11">
        <v>88.68</v>
      </c>
      <c r="S2813" s="11">
        <v>78.884</v>
      </c>
      <c r="T2813" s="11">
        <v>65.67</v>
      </c>
      <c r="U2813" s="11">
        <v>60.671999999999997</v>
      </c>
      <c r="V2813" s="11">
        <v>46.930999999999997</v>
      </c>
      <c r="W2813" s="11">
        <v>34.534999999999997</v>
      </c>
      <c r="X2813" s="11">
        <v>21.334</v>
      </c>
      <c r="Y2813" s="11">
        <v>10.935</v>
      </c>
      <c r="Z2813" s="11">
        <v>4.4000000000000004</v>
      </c>
      <c r="AA2813" s="11">
        <v>1.345</v>
      </c>
      <c r="AB2813" s="11">
        <v>0.29299999999999998</v>
      </c>
      <c r="AC2813" s="11">
        <v>4.8000000000000001E-2</v>
      </c>
    </row>
    <row r="2814" spans="1:29" ht="11.5">
      <c r="A2814" s="15">
        <v>2797</v>
      </c>
      <c r="B2814" s="13" t="s">
        <v>1059</v>
      </c>
      <c r="C2814" s="14" t="s">
        <v>1254</v>
      </c>
      <c r="D2814" s="12"/>
      <c r="E2814" s="12">
        <v>858</v>
      </c>
      <c r="F2814" s="13" t="s">
        <v>1110</v>
      </c>
      <c r="G2814" s="12">
        <v>931</v>
      </c>
      <c r="H2814" s="12">
        <v>1980</v>
      </c>
      <c r="I2814" s="11">
        <v>141.16800000000001</v>
      </c>
      <c r="J2814" s="11">
        <v>136.679</v>
      </c>
      <c r="K2814" s="11">
        <v>122.529</v>
      </c>
      <c r="L2814" s="11">
        <v>123.943</v>
      </c>
      <c r="M2814" s="11">
        <v>109.544</v>
      </c>
      <c r="N2814" s="11">
        <v>99.162999999999997</v>
      </c>
      <c r="O2814" s="11">
        <v>91.057000000000002</v>
      </c>
      <c r="P2814" s="11">
        <v>86.397000000000006</v>
      </c>
      <c r="Q2814" s="11">
        <v>83.825999999999993</v>
      </c>
      <c r="R2814" s="11">
        <v>87.8</v>
      </c>
      <c r="S2814" s="11">
        <v>84.185000000000002</v>
      </c>
      <c r="T2814" s="11">
        <v>73.113</v>
      </c>
      <c r="U2814" s="11">
        <v>58.679000000000002</v>
      </c>
      <c r="V2814" s="11">
        <v>51.786999999999999</v>
      </c>
      <c r="W2814" s="11">
        <v>37.046999999999997</v>
      </c>
      <c r="X2814" s="11">
        <v>24.25</v>
      </c>
      <c r="Y2814" s="11">
        <v>12.295999999999999</v>
      </c>
      <c r="Z2814" s="11">
        <v>4.8019999999999996</v>
      </c>
      <c r="AA2814" s="11">
        <v>1.4139999999999999</v>
      </c>
      <c r="AB2814" s="11">
        <v>0.30499999999999999</v>
      </c>
      <c r="AC2814" s="11">
        <v>5.0999999999999997E-2</v>
      </c>
    </row>
    <row r="2815" spans="1:29" ht="11.5">
      <c r="A2815" s="15">
        <v>2798</v>
      </c>
      <c r="B2815" s="13" t="s">
        <v>1059</v>
      </c>
      <c r="C2815" s="14" t="s">
        <v>1254</v>
      </c>
      <c r="D2815" s="12"/>
      <c r="E2815" s="12">
        <v>858</v>
      </c>
      <c r="F2815" s="13" t="s">
        <v>1110</v>
      </c>
      <c r="G2815" s="12">
        <v>931</v>
      </c>
      <c r="H2815" s="12">
        <v>1985</v>
      </c>
      <c r="I2815" s="11">
        <v>134.357</v>
      </c>
      <c r="J2815" s="11">
        <v>142.767</v>
      </c>
      <c r="K2815" s="11">
        <v>134.869</v>
      </c>
      <c r="L2815" s="11">
        <v>118.404</v>
      </c>
      <c r="M2815" s="11">
        <v>115.264</v>
      </c>
      <c r="N2815" s="11">
        <v>106.81399999999999</v>
      </c>
      <c r="O2815" s="11">
        <v>96.611000000000004</v>
      </c>
      <c r="P2815" s="11">
        <v>88.944999999999993</v>
      </c>
      <c r="Q2815" s="11">
        <v>83.983000000000004</v>
      </c>
      <c r="R2815" s="11">
        <v>79.754999999999995</v>
      </c>
      <c r="S2815" s="11">
        <v>83.626999999999995</v>
      </c>
      <c r="T2815" s="11">
        <v>78.233000000000004</v>
      </c>
      <c r="U2815" s="11">
        <v>65.718000000000004</v>
      </c>
      <c r="V2815" s="11">
        <v>50.222999999999999</v>
      </c>
      <c r="W2815" s="11">
        <v>41.097999999999999</v>
      </c>
      <c r="X2815" s="11">
        <v>26.196999999999999</v>
      </c>
      <c r="Y2815" s="11">
        <v>14.173999999999999</v>
      </c>
      <c r="Z2815" s="11">
        <v>5.5679999999999996</v>
      </c>
      <c r="AA2815" s="11">
        <v>1.615</v>
      </c>
      <c r="AB2815" s="11">
        <v>0.34</v>
      </c>
      <c r="AC2815" s="11">
        <v>5.7000000000000002E-2</v>
      </c>
    </row>
    <row r="2816" spans="1:29" ht="11.5">
      <c r="A2816" s="15">
        <v>2799</v>
      </c>
      <c r="B2816" s="13" t="s">
        <v>1059</v>
      </c>
      <c r="C2816" s="14" t="s">
        <v>1254</v>
      </c>
      <c r="D2816" s="12"/>
      <c r="E2816" s="12">
        <v>858</v>
      </c>
      <c r="F2816" s="13" t="s">
        <v>1110</v>
      </c>
      <c r="G2816" s="12">
        <v>931</v>
      </c>
      <c r="H2816" s="12">
        <v>1990</v>
      </c>
      <c r="I2816" s="11">
        <v>138.6</v>
      </c>
      <c r="J2816" s="11">
        <v>132.57</v>
      </c>
      <c r="K2816" s="11">
        <v>141.24</v>
      </c>
      <c r="L2816" s="11">
        <v>132.42599999999999</v>
      </c>
      <c r="M2816" s="11">
        <v>114.325</v>
      </c>
      <c r="N2816" s="11">
        <v>110.577</v>
      </c>
      <c r="O2816" s="11">
        <v>104.07299999999999</v>
      </c>
      <c r="P2816" s="11">
        <v>93.882000000000005</v>
      </c>
      <c r="Q2816" s="11">
        <v>86.602000000000004</v>
      </c>
      <c r="R2816" s="11">
        <v>81.016999999999996</v>
      </c>
      <c r="S2816" s="11">
        <v>75.691999999999993</v>
      </c>
      <c r="T2816" s="11">
        <v>77.632000000000005</v>
      </c>
      <c r="U2816" s="11">
        <v>70.361999999999995</v>
      </c>
      <c r="V2816" s="11">
        <v>56.173999999999999</v>
      </c>
      <c r="W2816" s="11">
        <v>39.667999999999999</v>
      </c>
      <c r="X2816" s="11">
        <v>28.895</v>
      </c>
      <c r="Y2816" s="11">
        <v>15.362</v>
      </c>
      <c r="Z2816" s="11">
        <v>6.6680000000000001</v>
      </c>
      <c r="AA2816" s="11">
        <v>2.0110000000000001</v>
      </c>
      <c r="AB2816" s="11">
        <v>0.433</v>
      </c>
      <c r="AC2816" s="11">
        <v>7.2999999999999995E-2</v>
      </c>
    </row>
    <row r="2817" spans="1:29" ht="11.5">
      <c r="A2817" s="15">
        <v>2800</v>
      </c>
      <c r="B2817" s="13" t="s">
        <v>1059</v>
      </c>
      <c r="C2817" s="14" t="s">
        <v>1254</v>
      </c>
      <c r="D2817" s="12"/>
      <c r="E2817" s="12">
        <v>858</v>
      </c>
      <c r="F2817" s="13" t="s">
        <v>1110</v>
      </c>
      <c r="G2817" s="12">
        <v>931</v>
      </c>
      <c r="H2817" s="12">
        <v>1995</v>
      </c>
      <c r="I2817" s="11">
        <v>143.488</v>
      </c>
      <c r="J2817" s="11">
        <v>136.94300000000001</v>
      </c>
      <c r="K2817" s="11">
        <v>131.30699999999999</v>
      </c>
      <c r="L2817" s="11">
        <v>139.72999999999999</v>
      </c>
      <c r="M2817" s="11">
        <v>130.346</v>
      </c>
      <c r="N2817" s="11">
        <v>111.81399999999999</v>
      </c>
      <c r="O2817" s="11">
        <v>108.70699999999999</v>
      </c>
      <c r="P2817" s="11">
        <v>102.248</v>
      </c>
      <c r="Q2817" s="11">
        <v>92.051000000000002</v>
      </c>
      <c r="R2817" s="11">
        <v>84.201999999999998</v>
      </c>
      <c r="S2817" s="11">
        <v>77.561000000000007</v>
      </c>
      <c r="T2817" s="11">
        <v>70.805000000000007</v>
      </c>
      <c r="U2817" s="11">
        <v>70.233999999999995</v>
      </c>
      <c r="V2817" s="11">
        <v>60.616</v>
      </c>
      <c r="W2817" s="11">
        <v>45.021999999999998</v>
      </c>
      <c r="X2817" s="11">
        <v>28.550999999999998</v>
      </c>
      <c r="Y2817" s="11">
        <v>17.574000000000002</v>
      </c>
      <c r="Z2817" s="11">
        <v>7.5179999999999998</v>
      </c>
      <c r="AA2817" s="11">
        <v>2.5219999999999998</v>
      </c>
      <c r="AB2817" s="11">
        <v>0.56799999999999995</v>
      </c>
      <c r="AC2817" s="11">
        <v>9.8000000000000004E-2</v>
      </c>
    </row>
    <row r="2818" spans="1:29" ht="11.5">
      <c r="A2818" s="15">
        <v>2801</v>
      </c>
      <c r="B2818" s="13" t="s">
        <v>1059</v>
      </c>
      <c r="C2818" s="14" t="s">
        <v>1254</v>
      </c>
      <c r="D2818" s="12"/>
      <c r="E2818" s="12">
        <v>858</v>
      </c>
      <c r="F2818" s="13" t="s">
        <v>1110</v>
      </c>
      <c r="G2818" s="12">
        <v>931</v>
      </c>
      <c r="H2818" s="12">
        <v>2000</v>
      </c>
      <c r="I2818" s="11">
        <v>138.01300000000001</v>
      </c>
      <c r="J2818" s="11">
        <v>142.24600000000001</v>
      </c>
      <c r="K2818" s="11">
        <v>135.73699999999999</v>
      </c>
      <c r="L2818" s="11">
        <v>129.74600000000001</v>
      </c>
      <c r="M2818" s="11">
        <v>137.19800000000001</v>
      </c>
      <c r="N2818" s="11">
        <v>126.89400000000001</v>
      </c>
      <c r="O2818" s="11">
        <v>108.96</v>
      </c>
      <c r="P2818" s="11">
        <v>106.151</v>
      </c>
      <c r="Q2818" s="11">
        <v>99.956000000000003</v>
      </c>
      <c r="R2818" s="11">
        <v>89.662999999999997</v>
      </c>
      <c r="S2818" s="11">
        <v>80.956000000000003</v>
      </c>
      <c r="T2818" s="11">
        <v>72.995000000000005</v>
      </c>
      <c r="U2818" s="11">
        <v>64.388999999999996</v>
      </c>
      <c r="V2818" s="11">
        <v>60.899000000000001</v>
      </c>
      <c r="W2818" s="11">
        <v>49.207000000000001</v>
      </c>
      <c r="X2818" s="11">
        <v>33.21</v>
      </c>
      <c r="Y2818" s="11">
        <v>17.895</v>
      </c>
      <c r="Z2818" s="11">
        <v>8.8040000000000003</v>
      </c>
      <c r="AA2818" s="11">
        <v>2.8919999999999999</v>
      </c>
      <c r="AB2818" s="11">
        <v>0.71799999999999997</v>
      </c>
      <c r="AC2818" s="11">
        <v>0.129</v>
      </c>
    </row>
    <row r="2819" spans="1:29" ht="11.5">
      <c r="A2819" s="15">
        <v>2802</v>
      </c>
      <c r="B2819" s="13" t="s">
        <v>1059</v>
      </c>
      <c r="C2819" s="14" t="s">
        <v>1254</v>
      </c>
      <c r="D2819" s="12"/>
      <c r="E2819" s="12">
        <v>858</v>
      </c>
      <c r="F2819" s="13" t="s">
        <v>1110</v>
      </c>
      <c r="G2819" s="12">
        <v>931</v>
      </c>
      <c r="H2819" s="12">
        <v>2005</v>
      </c>
      <c r="I2819" s="11">
        <v>129.196</v>
      </c>
      <c r="J2819" s="11">
        <v>134.28100000000001</v>
      </c>
      <c r="K2819" s="11">
        <v>138.11699999999999</v>
      </c>
      <c r="L2819" s="11">
        <v>130.90899999999999</v>
      </c>
      <c r="M2819" s="11">
        <v>121.566</v>
      </c>
      <c r="N2819" s="11">
        <v>125.962</v>
      </c>
      <c r="O2819" s="11">
        <v>117.124</v>
      </c>
      <c r="P2819" s="11">
        <v>101.919</v>
      </c>
      <c r="Q2819" s="11">
        <v>102.446</v>
      </c>
      <c r="R2819" s="11">
        <v>96.676000000000002</v>
      </c>
      <c r="S2819" s="11">
        <v>85.561000000000007</v>
      </c>
      <c r="T2819" s="11">
        <v>75.855000000000004</v>
      </c>
      <c r="U2819" s="11">
        <v>66.382000000000005</v>
      </c>
      <c r="V2819" s="11">
        <v>55.945999999999998</v>
      </c>
      <c r="W2819" s="11">
        <v>49.473999999999997</v>
      </c>
      <c r="X2819" s="11">
        <v>36.692</v>
      </c>
      <c r="Y2819" s="11">
        <v>21.050999999999998</v>
      </c>
      <c r="Z2819" s="11">
        <v>8.9670000000000005</v>
      </c>
      <c r="AA2819" s="11">
        <v>3.3340000000000001</v>
      </c>
      <c r="AB2819" s="11">
        <v>0.79600000000000004</v>
      </c>
      <c r="AC2819" s="11">
        <v>0.15</v>
      </c>
    </row>
    <row r="2820" spans="1:29" ht="11.5">
      <c r="A2820" s="15">
        <v>2803</v>
      </c>
      <c r="B2820" s="13" t="s">
        <v>1059</v>
      </c>
      <c r="C2820" s="14" t="s">
        <v>1254</v>
      </c>
      <c r="D2820" s="12"/>
      <c r="E2820" s="12">
        <v>858</v>
      </c>
      <c r="F2820" s="13" t="s">
        <v>1110</v>
      </c>
      <c r="G2820" s="12">
        <v>931</v>
      </c>
      <c r="H2820" s="12">
        <v>2010</v>
      </c>
      <c r="I2820" s="11">
        <v>121.217</v>
      </c>
      <c r="J2820" s="11">
        <v>127.33199999999999</v>
      </c>
      <c r="K2820" s="11">
        <v>132.20500000000001</v>
      </c>
      <c r="L2820" s="11">
        <v>135.77000000000001</v>
      </c>
      <c r="M2820" s="11">
        <v>126.729</v>
      </c>
      <c r="N2820" s="11">
        <v>115.76300000000001</v>
      </c>
      <c r="O2820" s="11">
        <v>120.84399999999999</v>
      </c>
      <c r="P2820" s="11">
        <v>113.187</v>
      </c>
      <c r="Q2820" s="11">
        <v>99.760999999999996</v>
      </c>
      <c r="R2820" s="11">
        <v>99.885999999999996</v>
      </c>
      <c r="S2820" s="11">
        <v>93.192999999999998</v>
      </c>
      <c r="T2820" s="11">
        <v>81.206999999999994</v>
      </c>
      <c r="U2820" s="11">
        <v>70.016000000000005</v>
      </c>
      <c r="V2820" s="11">
        <v>58.631</v>
      </c>
      <c r="W2820" s="11">
        <v>46.286000000000001</v>
      </c>
      <c r="X2820" s="11">
        <v>37.551000000000002</v>
      </c>
      <c r="Y2820" s="11">
        <v>23.902999999999999</v>
      </c>
      <c r="Z2820" s="11">
        <v>10.887</v>
      </c>
      <c r="AA2820" s="11">
        <v>3.4239999999999999</v>
      </c>
      <c r="AB2820" s="11">
        <v>0.92400000000000004</v>
      </c>
      <c r="AC2820" s="11">
        <v>0.17</v>
      </c>
    </row>
    <row r="2821" spans="1:29" ht="11.5">
      <c r="A2821" s="15">
        <v>2804</v>
      </c>
      <c r="B2821" s="13" t="s">
        <v>1059</v>
      </c>
      <c r="C2821" s="14" t="s">
        <v>1254</v>
      </c>
      <c r="D2821" s="12"/>
      <c r="E2821" s="12">
        <v>858</v>
      </c>
      <c r="F2821" s="13" t="s">
        <v>1110</v>
      </c>
      <c r="G2821" s="12">
        <v>931</v>
      </c>
      <c r="H2821" s="12">
        <v>2015</v>
      </c>
      <c r="I2821" s="11">
        <v>121.395</v>
      </c>
      <c r="J2821" s="11">
        <v>119.995</v>
      </c>
      <c r="K2821" s="11">
        <v>126.173</v>
      </c>
      <c r="L2821" s="11">
        <v>130.881</v>
      </c>
      <c r="M2821" s="11">
        <v>133.06100000000001</v>
      </c>
      <c r="N2821" s="11">
        <v>122.89100000000001</v>
      </c>
      <c r="O2821" s="11">
        <v>112.449</v>
      </c>
      <c r="P2821" s="11">
        <v>117.861</v>
      </c>
      <c r="Q2821" s="11">
        <v>111.136</v>
      </c>
      <c r="R2821" s="11">
        <v>97.55</v>
      </c>
      <c r="S2821" s="11">
        <v>96.736999999999995</v>
      </c>
      <c r="T2821" s="11">
        <v>88.988</v>
      </c>
      <c r="U2821" s="11">
        <v>75.563000000000002</v>
      </c>
      <c r="V2821" s="11">
        <v>62.537999999999997</v>
      </c>
      <c r="W2821" s="11">
        <v>49.527999999999999</v>
      </c>
      <c r="X2821" s="11">
        <v>35.667000000000002</v>
      </c>
      <c r="Y2821" s="11">
        <v>25.027000000000001</v>
      </c>
      <c r="Z2821" s="11">
        <v>12.811999999999999</v>
      </c>
      <c r="AA2821" s="11">
        <v>4.2709999999999999</v>
      </c>
      <c r="AB2821" s="11">
        <v>0.95299999999999996</v>
      </c>
      <c r="AC2821" s="11">
        <v>0.19600000000000001</v>
      </c>
    </row>
    <row r="2822" spans="1:29" ht="11.5">
      <c r="A2822" s="15">
        <v>2805</v>
      </c>
      <c r="B2822" s="13" t="s">
        <v>1059</v>
      </c>
      <c r="C2822" s="14" t="s">
        <v>1254</v>
      </c>
      <c r="D2822" s="12"/>
      <c r="E2822" s="12">
        <v>858</v>
      </c>
      <c r="F2822" s="13" t="s">
        <v>1110</v>
      </c>
      <c r="G2822" s="12">
        <v>931</v>
      </c>
      <c r="H2822" s="12">
        <v>2020</v>
      </c>
      <c r="I2822" s="11">
        <v>120.998</v>
      </c>
      <c r="J2822" s="11">
        <v>120.696</v>
      </c>
      <c r="K2822" s="11">
        <v>119.355</v>
      </c>
      <c r="L2822" s="11">
        <v>125.373</v>
      </c>
      <c r="M2822" s="11">
        <v>129.196</v>
      </c>
      <c r="N2822" s="11">
        <v>130.68</v>
      </c>
      <c r="O2822" s="11">
        <v>120.774</v>
      </c>
      <c r="P2822" s="11">
        <v>110.535</v>
      </c>
      <c r="Q2822" s="11">
        <v>116.131</v>
      </c>
      <c r="R2822" s="11">
        <v>108.977</v>
      </c>
      <c r="S2822" s="11">
        <v>94.801000000000002</v>
      </c>
      <c r="T2822" s="11">
        <v>92.751999999999995</v>
      </c>
      <c r="U2822" s="11">
        <v>83.283000000000001</v>
      </c>
      <c r="V2822" s="11">
        <v>68.057000000000002</v>
      </c>
      <c r="W2822" s="11">
        <v>53.325000000000003</v>
      </c>
      <c r="X2822" s="11">
        <v>38.710999999999999</v>
      </c>
      <c r="Y2822" s="11">
        <v>24.277999999999999</v>
      </c>
      <c r="Z2822" s="11">
        <v>13.862</v>
      </c>
      <c r="AA2822" s="11">
        <v>5.1550000000000002</v>
      </c>
      <c r="AB2822" s="11">
        <v>1.1919999999999999</v>
      </c>
      <c r="AC2822" s="11">
        <v>0.20499999999999999</v>
      </c>
    </row>
    <row r="2823" spans="1:29" ht="11.5">
      <c r="A2823" s="15">
        <v>2806</v>
      </c>
      <c r="B2823" s="13" t="s">
        <v>1059</v>
      </c>
      <c r="C2823" s="14" t="s">
        <v>1255</v>
      </c>
      <c r="D2823" s="12"/>
      <c r="E2823" s="12">
        <v>862</v>
      </c>
      <c r="F2823" s="13" t="s">
        <v>1110</v>
      </c>
      <c r="G2823" s="12">
        <v>931</v>
      </c>
      <c r="H2823" s="12">
        <v>1950</v>
      </c>
      <c r="I2823" s="11">
        <v>516.38400000000001</v>
      </c>
      <c r="J2823" s="11">
        <v>406.71199999999999</v>
      </c>
      <c r="K2823" s="11">
        <v>336.15699999999998</v>
      </c>
      <c r="L2823" s="11">
        <v>283.63499999999999</v>
      </c>
      <c r="M2823" s="11">
        <v>241.49600000000001</v>
      </c>
      <c r="N2823" s="11">
        <v>206.60900000000001</v>
      </c>
      <c r="O2823" s="11">
        <v>177.09100000000001</v>
      </c>
      <c r="P2823" s="11">
        <v>151.221</v>
      </c>
      <c r="Q2823" s="11">
        <v>127.78</v>
      </c>
      <c r="R2823" s="11">
        <v>104.37</v>
      </c>
      <c r="S2823" s="11">
        <v>79.933000000000007</v>
      </c>
      <c r="T2823" s="11">
        <v>58.406999999999996</v>
      </c>
      <c r="U2823" s="11">
        <v>41.27</v>
      </c>
      <c r="V2823" s="11">
        <v>27.72</v>
      </c>
      <c r="W2823" s="11">
        <v>17.225999999999999</v>
      </c>
      <c r="X2823" s="11">
        <v>9.5280000000000005</v>
      </c>
      <c r="Y2823" s="11">
        <v>4.4509999999999996</v>
      </c>
      <c r="Z2823" s="11">
        <v>1.61</v>
      </c>
      <c r="AA2823" s="11">
        <v>0.39200000000000002</v>
      </c>
      <c r="AB2823" s="11">
        <v>5.7000000000000002E-2</v>
      </c>
      <c r="AC2823" s="11">
        <v>6.0000000000000001E-3</v>
      </c>
    </row>
    <row r="2824" spans="1:29" ht="11.5">
      <c r="A2824" s="15">
        <v>2807</v>
      </c>
      <c r="B2824" s="13" t="s">
        <v>1059</v>
      </c>
      <c r="C2824" s="14" t="s">
        <v>1255</v>
      </c>
      <c r="D2824" s="12"/>
      <c r="E2824" s="12">
        <v>862</v>
      </c>
      <c r="F2824" s="13" t="s">
        <v>1110</v>
      </c>
      <c r="G2824" s="12">
        <v>931</v>
      </c>
      <c r="H2824" s="12">
        <v>1955</v>
      </c>
      <c r="I2824" s="11">
        <v>635.11400000000003</v>
      </c>
      <c r="J2824" s="11">
        <v>506.18099999999998</v>
      </c>
      <c r="K2824" s="11">
        <v>416.62200000000001</v>
      </c>
      <c r="L2824" s="11">
        <v>350.04</v>
      </c>
      <c r="M2824" s="11">
        <v>298.26499999999999</v>
      </c>
      <c r="N2824" s="11">
        <v>255.71199999999999</v>
      </c>
      <c r="O2824" s="11">
        <v>219.47399999999999</v>
      </c>
      <c r="P2824" s="11">
        <v>187.15199999999999</v>
      </c>
      <c r="Q2824" s="11">
        <v>154.57</v>
      </c>
      <c r="R2824" s="11">
        <v>123.387</v>
      </c>
      <c r="S2824" s="11">
        <v>96.942999999999998</v>
      </c>
      <c r="T2824" s="11">
        <v>71.944000000000003</v>
      </c>
      <c r="U2824" s="11">
        <v>50.386000000000003</v>
      </c>
      <c r="V2824" s="11">
        <v>33.552</v>
      </c>
      <c r="W2824" s="11">
        <v>20.757999999999999</v>
      </c>
      <c r="X2824" s="11">
        <v>11.513</v>
      </c>
      <c r="Y2824" s="11">
        <v>5.4530000000000003</v>
      </c>
      <c r="Z2824" s="11">
        <v>2.0680000000000001</v>
      </c>
      <c r="AA2824" s="11">
        <v>0.56499999999999995</v>
      </c>
      <c r="AB2824" s="11">
        <v>9.0999999999999998E-2</v>
      </c>
      <c r="AC2824" s="11">
        <v>8.0000000000000002E-3</v>
      </c>
    </row>
    <row r="2825" spans="1:29" ht="11.5">
      <c r="A2825" s="15">
        <v>2808</v>
      </c>
      <c r="B2825" s="13" t="s">
        <v>1059</v>
      </c>
      <c r="C2825" s="14" t="s">
        <v>1255</v>
      </c>
      <c r="D2825" s="12"/>
      <c r="E2825" s="12">
        <v>862</v>
      </c>
      <c r="F2825" s="13" t="s">
        <v>1110</v>
      </c>
      <c r="G2825" s="12">
        <v>931</v>
      </c>
      <c r="H2825" s="12">
        <v>1960</v>
      </c>
      <c r="I2825" s="11">
        <v>782.80899999999997</v>
      </c>
      <c r="J2825" s="11">
        <v>619.74199999999996</v>
      </c>
      <c r="K2825" s="11">
        <v>506.99299999999999</v>
      </c>
      <c r="L2825" s="11">
        <v>419.03100000000001</v>
      </c>
      <c r="M2825" s="11">
        <v>351.96199999999999</v>
      </c>
      <c r="N2825" s="11">
        <v>299.75599999999997</v>
      </c>
      <c r="O2825" s="11">
        <v>256.65199999999999</v>
      </c>
      <c r="P2825" s="11">
        <v>219.22499999999999</v>
      </c>
      <c r="Q2825" s="11">
        <v>184.05799999999999</v>
      </c>
      <c r="R2825" s="11">
        <v>148.23099999999999</v>
      </c>
      <c r="S2825" s="11">
        <v>115.46</v>
      </c>
      <c r="T2825" s="11">
        <v>88.2</v>
      </c>
      <c r="U2825" s="11">
        <v>62.905000000000001</v>
      </c>
      <c r="V2825" s="11">
        <v>41.642000000000003</v>
      </c>
      <c r="W2825" s="11">
        <v>25.617000000000001</v>
      </c>
      <c r="X2825" s="11">
        <v>14.180999999999999</v>
      </c>
      <c r="Y2825" s="11">
        <v>6.7519999999999998</v>
      </c>
      <c r="Z2825" s="11">
        <v>2.5880000000000001</v>
      </c>
      <c r="AA2825" s="11">
        <v>0.74</v>
      </c>
      <c r="AB2825" s="11">
        <v>0.13600000000000001</v>
      </c>
      <c r="AC2825" s="11">
        <v>1.2999999999999999E-2</v>
      </c>
    </row>
    <row r="2826" spans="1:29" ht="11.5">
      <c r="A2826" s="15">
        <v>2809</v>
      </c>
      <c r="B2826" s="13" t="s">
        <v>1059</v>
      </c>
      <c r="C2826" s="14" t="s">
        <v>1255</v>
      </c>
      <c r="D2826" s="12"/>
      <c r="E2826" s="12">
        <v>862</v>
      </c>
      <c r="F2826" s="13" t="s">
        <v>1110</v>
      </c>
      <c r="G2826" s="12">
        <v>931</v>
      </c>
      <c r="H2826" s="12">
        <v>1965</v>
      </c>
      <c r="I2826" s="11">
        <v>900.505</v>
      </c>
      <c r="J2826" s="11">
        <v>765.39400000000001</v>
      </c>
      <c r="K2826" s="11">
        <v>616.60500000000002</v>
      </c>
      <c r="L2826" s="11">
        <v>504.45600000000002</v>
      </c>
      <c r="M2826" s="11">
        <v>415.50900000000001</v>
      </c>
      <c r="N2826" s="11">
        <v>348.05</v>
      </c>
      <c r="O2826" s="11">
        <v>295.67099999999999</v>
      </c>
      <c r="P2826" s="11">
        <v>252.06800000000001</v>
      </c>
      <c r="Q2826" s="11">
        <v>213.447</v>
      </c>
      <c r="R2826" s="11">
        <v>176.685</v>
      </c>
      <c r="S2826" s="11">
        <v>139.69499999999999</v>
      </c>
      <c r="T2826" s="11">
        <v>106.03100000000001</v>
      </c>
      <c r="U2826" s="11">
        <v>78.013999999999996</v>
      </c>
      <c r="V2826" s="11">
        <v>52.713000000000001</v>
      </c>
      <c r="W2826" s="11">
        <v>32.302</v>
      </c>
      <c r="X2826" s="11">
        <v>17.815000000000001</v>
      </c>
      <c r="Y2826" s="11">
        <v>8.4489999999999998</v>
      </c>
      <c r="Z2826" s="11">
        <v>3.2480000000000002</v>
      </c>
      <c r="AA2826" s="11">
        <v>0.93</v>
      </c>
      <c r="AB2826" s="11">
        <v>0.17499999999999999</v>
      </c>
      <c r="AC2826" s="11">
        <v>1.9E-2</v>
      </c>
    </row>
    <row r="2827" spans="1:29" ht="11.5">
      <c r="A2827" s="15">
        <v>2810</v>
      </c>
      <c r="B2827" s="13" t="s">
        <v>1059</v>
      </c>
      <c r="C2827" s="14" t="s">
        <v>1255</v>
      </c>
      <c r="D2827" s="12"/>
      <c r="E2827" s="12">
        <v>862</v>
      </c>
      <c r="F2827" s="13" t="s">
        <v>1110</v>
      </c>
      <c r="G2827" s="12">
        <v>931</v>
      </c>
      <c r="H2827" s="12">
        <v>1970</v>
      </c>
      <c r="I2827" s="11">
        <v>995.71500000000003</v>
      </c>
      <c r="J2827" s="11">
        <v>883.88300000000004</v>
      </c>
      <c r="K2827" s="11">
        <v>760.96900000000005</v>
      </c>
      <c r="L2827" s="11">
        <v>612.49</v>
      </c>
      <c r="M2827" s="11">
        <v>499.12200000000001</v>
      </c>
      <c r="N2827" s="11">
        <v>409.84399999999999</v>
      </c>
      <c r="O2827" s="11">
        <v>342.40499999999997</v>
      </c>
      <c r="P2827" s="11">
        <v>289.77499999999998</v>
      </c>
      <c r="Q2827" s="11">
        <v>245.392</v>
      </c>
      <c r="R2827" s="11">
        <v>205.529</v>
      </c>
      <c r="S2827" s="11">
        <v>167.35900000000001</v>
      </c>
      <c r="T2827" s="11">
        <v>129.137</v>
      </c>
      <c r="U2827" s="11">
        <v>94.56</v>
      </c>
      <c r="V2827" s="11">
        <v>66.024000000000001</v>
      </c>
      <c r="W2827" s="11">
        <v>41.362000000000002</v>
      </c>
      <c r="X2827" s="11">
        <v>22.744</v>
      </c>
      <c r="Y2827" s="11">
        <v>10.742000000000001</v>
      </c>
      <c r="Z2827" s="11">
        <v>4.0999999999999996</v>
      </c>
      <c r="AA2827" s="11">
        <v>1.1659999999999999</v>
      </c>
      <c r="AB2827" s="11">
        <v>0.221</v>
      </c>
      <c r="AC2827" s="11">
        <v>2.5000000000000001E-2</v>
      </c>
    </row>
    <row r="2828" spans="1:29" ht="11.5">
      <c r="A2828" s="15">
        <v>2811</v>
      </c>
      <c r="B2828" s="13" t="s">
        <v>1059</v>
      </c>
      <c r="C2828" s="14" t="s">
        <v>1255</v>
      </c>
      <c r="D2828" s="12"/>
      <c r="E2828" s="12">
        <v>862</v>
      </c>
      <c r="F2828" s="13" t="s">
        <v>1110</v>
      </c>
      <c r="G2828" s="12">
        <v>931</v>
      </c>
      <c r="H2828" s="12">
        <v>1975</v>
      </c>
      <c r="I2828" s="11">
        <v>1051.7950000000001</v>
      </c>
      <c r="J2828" s="11">
        <v>982.49300000000005</v>
      </c>
      <c r="K2828" s="11">
        <v>879.48199999999997</v>
      </c>
      <c r="L2828" s="11">
        <v>756.14800000000002</v>
      </c>
      <c r="M2828" s="11">
        <v>606.24300000000005</v>
      </c>
      <c r="N2828" s="11">
        <v>492.529</v>
      </c>
      <c r="O2828" s="11">
        <v>403.53</v>
      </c>
      <c r="P2828" s="11">
        <v>336.02800000000002</v>
      </c>
      <c r="Q2828" s="11">
        <v>282.71300000000002</v>
      </c>
      <c r="R2828" s="11">
        <v>237.04</v>
      </c>
      <c r="S2828" s="11">
        <v>195.52500000000001</v>
      </c>
      <c r="T2828" s="11">
        <v>155.55699999999999</v>
      </c>
      <c r="U2828" s="11">
        <v>115.973</v>
      </c>
      <c r="V2828" s="11">
        <v>80.680000000000007</v>
      </c>
      <c r="W2828" s="11">
        <v>52.283000000000001</v>
      </c>
      <c r="X2828" s="11">
        <v>29.402999999999999</v>
      </c>
      <c r="Y2828" s="11">
        <v>13.815</v>
      </c>
      <c r="Z2828" s="11">
        <v>5.2389999999999999</v>
      </c>
      <c r="AA2828" s="11">
        <v>1.47</v>
      </c>
      <c r="AB2828" s="11">
        <v>0.27400000000000002</v>
      </c>
      <c r="AC2828" s="11">
        <v>3.1E-2</v>
      </c>
    </row>
    <row r="2829" spans="1:29" ht="11.5">
      <c r="A2829" s="15">
        <v>2812</v>
      </c>
      <c r="B2829" s="13" t="s">
        <v>1059</v>
      </c>
      <c r="C2829" s="14" t="s">
        <v>1255</v>
      </c>
      <c r="D2829" s="12"/>
      <c r="E2829" s="12">
        <v>862</v>
      </c>
      <c r="F2829" s="13" t="s">
        <v>1110</v>
      </c>
      <c r="G2829" s="12">
        <v>931</v>
      </c>
      <c r="H2829" s="12">
        <v>1980</v>
      </c>
      <c r="I2829" s="11">
        <v>1168.43</v>
      </c>
      <c r="J2829" s="11">
        <v>1042.1679999999999</v>
      </c>
      <c r="K2829" s="11">
        <v>978.53599999999994</v>
      </c>
      <c r="L2829" s="11">
        <v>874.36699999999996</v>
      </c>
      <c r="M2829" s="11">
        <v>748.57399999999996</v>
      </c>
      <c r="N2829" s="11">
        <v>598.476</v>
      </c>
      <c r="O2829" s="11">
        <v>485.40800000000002</v>
      </c>
      <c r="P2829" s="11">
        <v>396.74200000000002</v>
      </c>
      <c r="Q2829" s="11">
        <v>328.62099999999998</v>
      </c>
      <c r="R2829" s="11">
        <v>273.88299999999998</v>
      </c>
      <c r="S2829" s="11">
        <v>226.25299999999999</v>
      </c>
      <c r="T2829" s="11">
        <v>182.45099999999999</v>
      </c>
      <c r="U2829" s="11">
        <v>140.30199999999999</v>
      </c>
      <c r="V2829" s="11">
        <v>99.47</v>
      </c>
      <c r="W2829" s="11">
        <v>64.203000000000003</v>
      </c>
      <c r="X2829" s="11">
        <v>37.28</v>
      </c>
      <c r="Y2829" s="11">
        <v>17.887</v>
      </c>
      <c r="Z2829" s="11">
        <v>6.6879999999999997</v>
      </c>
      <c r="AA2829" s="11">
        <v>1.839</v>
      </c>
      <c r="AB2829" s="11">
        <v>0.34100000000000003</v>
      </c>
      <c r="AC2829" s="11">
        <v>0.04</v>
      </c>
    </row>
    <row r="2830" spans="1:29" ht="11.5">
      <c r="A2830" s="15">
        <v>2813</v>
      </c>
      <c r="B2830" s="13" t="s">
        <v>1059</v>
      </c>
      <c r="C2830" s="14" t="s">
        <v>1255</v>
      </c>
      <c r="D2830" s="12"/>
      <c r="E2830" s="12">
        <v>862</v>
      </c>
      <c r="F2830" s="13" t="s">
        <v>1110</v>
      </c>
      <c r="G2830" s="12">
        <v>931</v>
      </c>
      <c r="H2830" s="12">
        <v>1985</v>
      </c>
      <c r="I2830" s="11">
        <v>1263.413</v>
      </c>
      <c r="J2830" s="11">
        <v>1160.6110000000001</v>
      </c>
      <c r="K2830" s="11">
        <v>1038.8689999999999</v>
      </c>
      <c r="L2830" s="11">
        <v>973.33199999999999</v>
      </c>
      <c r="M2830" s="11">
        <v>865.78700000000003</v>
      </c>
      <c r="N2830" s="11">
        <v>739.29600000000005</v>
      </c>
      <c r="O2830" s="11">
        <v>590.37699999999995</v>
      </c>
      <c r="P2830" s="11">
        <v>478.06700000000001</v>
      </c>
      <c r="Q2830" s="11">
        <v>388.85899999999998</v>
      </c>
      <c r="R2830" s="11">
        <v>319.19299999999998</v>
      </c>
      <c r="S2830" s="11">
        <v>262.21100000000001</v>
      </c>
      <c r="T2830" s="11">
        <v>211.821</v>
      </c>
      <c r="U2830" s="11">
        <v>164.946</v>
      </c>
      <c r="V2830" s="11">
        <v>120.364</v>
      </c>
      <c r="W2830" s="11">
        <v>79.058000000000007</v>
      </c>
      <c r="X2830" s="11">
        <v>45.680999999999997</v>
      </c>
      <c r="Y2830" s="11">
        <v>22.7</v>
      </c>
      <c r="Z2830" s="11">
        <v>8.7240000000000002</v>
      </c>
      <c r="AA2830" s="11">
        <v>2.4020000000000001</v>
      </c>
      <c r="AB2830" s="11">
        <v>0.434</v>
      </c>
      <c r="AC2830" s="11">
        <v>4.9000000000000002E-2</v>
      </c>
    </row>
    <row r="2831" spans="1:29" ht="11.5">
      <c r="A2831" s="15">
        <v>2814</v>
      </c>
      <c r="B2831" s="13" t="s">
        <v>1059</v>
      </c>
      <c r="C2831" s="14" t="s">
        <v>1255</v>
      </c>
      <c r="D2831" s="12"/>
      <c r="E2831" s="12">
        <v>862</v>
      </c>
      <c r="F2831" s="13" t="s">
        <v>1110</v>
      </c>
      <c r="G2831" s="12">
        <v>931</v>
      </c>
      <c r="H2831" s="12">
        <v>1990</v>
      </c>
      <c r="I2831" s="11">
        <v>1379.0129999999999</v>
      </c>
      <c r="J2831" s="11">
        <v>1257.172</v>
      </c>
      <c r="K2831" s="11">
        <v>1157.779</v>
      </c>
      <c r="L2831" s="11">
        <v>1033.7650000000001</v>
      </c>
      <c r="M2831" s="11">
        <v>963.70899999999995</v>
      </c>
      <c r="N2831" s="11">
        <v>854.88699999999994</v>
      </c>
      <c r="O2831" s="11">
        <v>729.62800000000004</v>
      </c>
      <c r="P2831" s="11">
        <v>582.11699999999996</v>
      </c>
      <c r="Q2831" s="11">
        <v>469.22800000000001</v>
      </c>
      <c r="R2831" s="11">
        <v>378.512</v>
      </c>
      <c r="S2831" s="11">
        <v>306.36399999999998</v>
      </c>
      <c r="T2831" s="11">
        <v>245.94499999999999</v>
      </c>
      <c r="U2831" s="11">
        <v>191.84299999999999</v>
      </c>
      <c r="V2831" s="11">
        <v>141.96899999999999</v>
      </c>
      <c r="W2831" s="11">
        <v>96.150999999999996</v>
      </c>
      <c r="X2831" s="11">
        <v>56.655000000000001</v>
      </c>
      <c r="Y2831" s="11">
        <v>28.468</v>
      </c>
      <c r="Z2831" s="11">
        <v>11.481</v>
      </c>
      <c r="AA2831" s="11">
        <v>3.2330000000000001</v>
      </c>
      <c r="AB2831" s="11">
        <v>0.60399999999999998</v>
      </c>
      <c r="AC2831" s="11">
        <v>6.9000000000000006E-2</v>
      </c>
    </row>
    <row r="2832" spans="1:29" ht="11.5">
      <c r="A2832" s="15">
        <v>2815</v>
      </c>
      <c r="B2832" s="13" t="s">
        <v>1059</v>
      </c>
      <c r="C2832" s="14" t="s">
        <v>1255</v>
      </c>
      <c r="D2832" s="12"/>
      <c r="E2832" s="12">
        <v>862</v>
      </c>
      <c r="F2832" s="13" t="s">
        <v>1110</v>
      </c>
      <c r="G2832" s="12">
        <v>931</v>
      </c>
      <c r="H2832" s="12">
        <v>1995</v>
      </c>
      <c r="I2832" s="11">
        <v>1405.1880000000001</v>
      </c>
      <c r="J2832" s="11">
        <v>1373.539</v>
      </c>
      <c r="K2832" s="11">
        <v>1254.2809999999999</v>
      </c>
      <c r="L2832" s="11">
        <v>1151.643</v>
      </c>
      <c r="M2832" s="11">
        <v>1021.842</v>
      </c>
      <c r="N2832" s="11">
        <v>950.31700000000001</v>
      </c>
      <c r="O2832" s="11">
        <v>842.78700000000003</v>
      </c>
      <c r="P2832" s="11">
        <v>718.56</v>
      </c>
      <c r="Q2832" s="11">
        <v>571.21400000000006</v>
      </c>
      <c r="R2832" s="11">
        <v>457.02600000000001</v>
      </c>
      <c r="S2832" s="11">
        <v>364.02100000000002</v>
      </c>
      <c r="T2832" s="11">
        <v>288.33800000000002</v>
      </c>
      <c r="U2832" s="11">
        <v>223.68899999999999</v>
      </c>
      <c r="V2832" s="11">
        <v>165.874</v>
      </c>
      <c r="W2832" s="11">
        <v>114.251</v>
      </c>
      <c r="X2832" s="11">
        <v>69.701999999999998</v>
      </c>
      <c r="Y2832" s="11">
        <v>36.085999999999999</v>
      </c>
      <c r="Z2832" s="11">
        <v>14.904999999999999</v>
      </c>
      <c r="AA2832" s="11">
        <v>4.4610000000000003</v>
      </c>
      <c r="AB2832" s="11">
        <v>0.88600000000000001</v>
      </c>
      <c r="AC2832" s="11">
        <v>0.11</v>
      </c>
    </row>
    <row r="2833" spans="1:29" ht="11.5">
      <c r="A2833" s="15">
        <v>2816</v>
      </c>
      <c r="B2833" s="13" t="s">
        <v>1059</v>
      </c>
      <c r="C2833" s="14" t="s">
        <v>1255</v>
      </c>
      <c r="D2833" s="12"/>
      <c r="E2833" s="12">
        <v>862</v>
      </c>
      <c r="F2833" s="13" t="s">
        <v>1110</v>
      </c>
      <c r="G2833" s="12">
        <v>931</v>
      </c>
      <c r="H2833" s="12">
        <v>2000</v>
      </c>
      <c r="I2833" s="11">
        <v>1426.0119999999999</v>
      </c>
      <c r="J2833" s="11">
        <v>1400.443</v>
      </c>
      <c r="K2833" s="11">
        <v>1370.5640000000001</v>
      </c>
      <c r="L2833" s="11">
        <v>1246.4939999999999</v>
      </c>
      <c r="M2833" s="11">
        <v>1133.7339999999999</v>
      </c>
      <c r="N2833" s="11">
        <v>1002.8</v>
      </c>
      <c r="O2833" s="11">
        <v>933.245</v>
      </c>
      <c r="P2833" s="11">
        <v>827.77099999999996</v>
      </c>
      <c r="Q2833" s="11">
        <v>704.26300000000003</v>
      </c>
      <c r="R2833" s="11">
        <v>556.40300000000002</v>
      </c>
      <c r="S2833" s="11">
        <v>440.48700000000002</v>
      </c>
      <c r="T2833" s="11">
        <v>344.58100000000002</v>
      </c>
      <c r="U2833" s="11">
        <v>264.82499999999999</v>
      </c>
      <c r="V2833" s="11">
        <v>196.13300000000001</v>
      </c>
      <c r="W2833" s="11">
        <v>135.56700000000001</v>
      </c>
      <c r="X2833" s="11">
        <v>84.010999999999996</v>
      </c>
      <c r="Y2833" s="11">
        <v>45.247</v>
      </c>
      <c r="Z2833" s="11">
        <v>19.466000000000001</v>
      </c>
      <c r="AA2833" s="11">
        <v>6.0629999999999997</v>
      </c>
      <c r="AB2833" s="11">
        <v>1.319</v>
      </c>
      <c r="AC2833" s="11">
        <v>0.183</v>
      </c>
    </row>
    <row r="2834" spans="1:29" ht="11.5">
      <c r="A2834" s="15">
        <v>2817</v>
      </c>
      <c r="B2834" s="13" t="s">
        <v>1059</v>
      </c>
      <c r="C2834" s="14" t="s">
        <v>1255</v>
      </c>
      <c r="D2834" s="12"/>
      <c r="E2834" s="12">
        <v>862</v>
      </c>
      <c r="F2834" s="13" t="s">
        <v>1110</v>
      </c>
      <c r="G2834" s="12">
        <v>931</v>
      </c>
      <c r="H2834" s="12">
        <v>2005</v>
      </c>
      <c r="I2834" s="11">
        <v>1460.55</v>
      </c>
      <c r="J2834" s="11">
        <v>1421.72</v>
      </c>
      <c r="K2834" s="11">
        <v>1396.7809999999999</v>
      </c>
      <c r="L2834" s="11">
        <v>1360.374</v>
      </c>
      <c r="M2834" s="11">
        <v>1223.6669999999999</v>
      </c>
      <c r="N2834" s="11">
        <v>1109.3219999999999</v>
      </c>
      <c r="O2834" s="11">
        <v>982.58699999999999</v>
      </c>
      <c r="P2834" s="11">
        <v>915.37199999999996</v>
      </c>
      <c r="Q2834" s="11">
        <v>810.952</v>
      </c>
      <c r="R2834" s="11">
        <v>686.20500000000004</v>
      </c>
      <c r="S2834" s="11">
        <v>537.06299999999999</v>
      </c>
      <c r="T2834" s="11">
        <v>418.40199999999999</v>
      </c>
      <c r="U2834" s="11">
        <v>318.74299999999999</v>
      </c>
      <c r="V2834" s="11">
        <v>234.642</v>
      </c>
      <c r="W2834" s="11">
        <v>162.029</v>
      </c>
      <c r="X2834" s="11">
        <v>101.417</v>
      </c>
      <c r="Y2834" s="11">
        <v>55.231000000000002</v>
      </c>
      <c r="Z2834" s="11">
        <v>24.795999999999999</v>
      </c>
      <c r="AA2834" s="11">
        <v>8.2759999999999998</v>
      </c>
      <c r="AB2834" s="11">
        <v>1.919</v>
      </c>
      <c r="AC2834" s="11">
        <v>0.308</v>
      </c>
    </row>
    <row r="2835" spans="1:29" ht="11.5">
      <c r="A2835" s="15">
        <v>2818</v>
      </c>
      <c r="B2835" s="13" t="s">
        <v>1059</v>
      </c>
      <c r="C2835" s="14" t="s">
        <v>1255</v>
      </c>
      <c r="D2835" s="12"/>
      <c r="E2835" s="12">
        <v>862</v>
      </c>
      <c r="F2835" s="13" t="s">
        <v>1110</v>
      </c>
      <c r="G2835" s="12">
        <v>931</v>
      </c>
      <c r="H2835" s="12">
        <v>2010</v>
      </c>
      <c r="I2835" s="11">
        <v>1482.828</v>
      </c>
      <c r="J2835" s="11">
        <v>1455.1469999999999</v>
      </c>
      <c r="K2835" s="11">
        <v>1409.0889999999999</v>
      </c>
      <c r="L2835" s="11">
        <v>1373.107</v>
      </c>
      <c r="M2835" s="11">
        <v>1322.5619999999999</v>
      </c>
      <c r="N2835" s="11">
        <v>1185.0519999999999</v>
      </c>
      <c r="O2835" s="11">
        <v>1075.011</v>
      </c>
      <c r="P2835" s="11">
        <v>953.005</v>
      </c>
      <c r="Q2835" s="11">
        <v>887.96</v>
      </c>
      <c r="R2835" s="11">
        <v>782.34100000000001</v>
      </c>
      <c r="S2835" s="11">
        <v>658.50599999999997</v>
      </c>
      <c r="T2835" s="11">
        <v>510.09100000000001</v>
      </c>
      <c r="U2835" s="11">
        <v>387.02600000000001</v>
      </c>
      <c r="V2835" s="11">
        <v>282.416</v>
      </c>
      <c r="W2835" s="11">
        <v>193.84200000000001</v>
      </c>
      <c r="X2835" s="11">
        <v>121.215</v>
      </c>
      <c r="Y2835" s="11">
        <v>66.673000000000002</v>
      </c>
      <c r="Z2835" s="11">
        <v>30.266999999999999</v>
      </c>
      <c r="AA2835" s="11">
        <v>10.541</v>
      </c>
      <c r="AB2835" s="11">
        <v>2.621</v>
      </c>
      <c r="AC2835" s="11">
        <v>0.45600000000000002</v>
      </c>
    </row>
    <row r="2836" spans="1:29" ht="11.5">
      <c r="A2836" s="15">
        <v>2819</v>
      </c>
      <c r="B2836" s="13" t="s">
        <v>1059</v>
      </c>
      <c r="C2836" s="14" t="s">
        <v>1255</v>
      </c>
      <c r="D2836" s="12"/>
      <c r="E2836" s="12">
        <v>862</v>
      </c>
      <c r="F2836" s="13" t="s">
        <v>1110</v>
      </c>
      <c r="G2836" s="12">
        <v>931</v>
      </c>
      <c r="H2836" s="12">
        <v>2015</v>
      </c>
      <c r="I2836" s="11">
        <v>1469.298</v>
      </c>
      <c r="J2836" s="11">
        <v>1463.298</v>
      </c>
      <c r="K2836" s="11">
        <v>1432.454</v>
      </c>
      <c r="L2836" s="11">
        <v>1370.5229999999999</v>
      </c>
      <c r="M2836" s="11">
        <v>1320.5319999999999</v>
      </c>
      <c r="N2836" s="11">
        <v>1268.212</v>
      </c>
      <c r="O2836" s="11">
        <v>1135.874</v>
      </c>
      <c r="P2836" s="11">
        <v>1031.798</v>
      </c>
      <c r="Q2836" s="11">
        <v>914.9</v>
      </c>
      <c r="R2836" s="11">
        <v>848.64700000000005</v>
      </c>
      <c r="S2836" s="11">
        <v>747.01</v>
      </c>
      <c r="T2836" s="11">
        <v>625.29</v>
      </c>
      <c r="U2836" s="11">
        <v>471.72199999999998</v>
      </c>
      <c r="V2836" s="11">
        <v>342.685</v>
      </c>
      <c r="W2836" s="11">
        <v>233.28899999999999</v>
      </c>
      <c r="X2836" s="11">
        <v>144.91399999999999</v>
      </c>
      <c r="Y2836" s="11">
        <v>79.566999999999993</v>
      </c>
      <c r="Z2836" s="11">
        <v>36.448999999999998</v>
      </c>
      <c r="AA2836" s="11">
        <v>12.815</v>
      </c>
      <c r="AB2836" s="11">
        <v>3.3109999999999999</v>
      </c>
      <c r="AC2836" s="11">
        <v>0.626</v>
      </c>
    </row>
    <row r="2837" spans="1:29" ht="11.5">
      <c r="A2837" s="15">
        <v>2820</v>
      </c>
      <c r="B2837" s="13" t="s">
        <v>1059</v>
      </c>
      <c r="C2837" s="14" t="s">
        <v>1255</v>
      </c>
      <c r="D2837" s="12"/>
      <c r="E2837" s="12">
        <v>862</v>
      </c>
      <c r="F2837" s="13" t="s">
        <v>1110</v>
      </c>
      <c r="G2837" s="12">
        <v>931</v>
      </c>
      <c r="H2837" s="12">
        <v>2020</v>
      </c>
      <c r="I2837" s="11">
        <v>1202.873</v>
      </c>
      <c r="J2837" s="11">
        <v>1394.8430000000001</v>
      </c>
      <c r="K2837" s="11">
        <v>1359.749</v>
      </c>
      <c r="L2837" s="11">
        <v>1275.2329999999999</v>
      </c>
      <c r="M2837" s="11">
        <v>1054.7239999999999</v>
      </c>
      <c r="N2837" s="11">
        <v>1003.451</v>
      </c>
      <c r="O2837" s="11">
        <v>1008.211</v>
      </c>
      <c r="P2837" s="11">
        <v>952.68200000000002</v>
      </c>
      <c r="Q2837" s="11">
        <v>903.88</v>
      </c>
      <c r="R2837" s="11">
        <v>822.05</v>
      </c>
      <c r="S2837" s="11">
        <v>772.827</v>
      </c>
      <c r="T2837" s="11">
        <v>677.22</v>
      </c>
      <c r="U2837" s="11">
        <v>557.00900000000001</v>
      </c>
      <c r="V2837" s="11">
        <v>403.60300000000001</v>
      </c>
      <c r="W2837" s="11">
        <v>273.791</v>
      </c>
      <c r="X2837" s="11">
        <v>168.24</v>
      </c>
      <c r="Y2837" s="11">
        <v>90.992000000000004</v>
      </c>
      <c r="Z2837" s="11">
        <v>43.393000000000001</v>
      </c>
      <c r="AA2837" s="11">
        <v>15.371</v>
      </c>
      <c r="AB2837" s="11">
        <v>3.9990000000000001</v>
      </c>
      <c r="AC2837" s="11">
        <v>0.79100000000000004</v>
      </c>
    </row>
    <row r="2838" spans="1:29" ht="11.5">
      <c r="A2838" s="31">
        <v>2821</v>
      </c>
      <c r="B2838" s="29" t="s">
        <v>1059</v>
      </c>
      <c r="C2838" s="30" t="s">
        <v>1256</v>
      </c>
      <c r="D2838" s="28"/>
      <c r="E2838" s="28">
        <v>927</v>
      </c>
      <c r="F2838" s="29" t="s">
        <v>1107</v>
      </c>
      <c r="G2838" s="28">
        <v>1828</v>
      </c>
      <c r="H2838" s="28">
        <v>1950</v>
      </c>
      <c r="I2838" s="27">
        <v>573.774</v>
      </c>
      <c r="J2838" s="27">
        <v>448.22</v>
      </c>
      <c r="K2838" s="27">
        <v>370.79700000000003</v>
      </c>
      <c r="L2838" s="27">
        <v>349.89299999999997</v>
      </c>
      <c r="M2838" s="27">
        <v>399.221</v>
      </c>
      <c r="N2838" s="27">
        <v>414.77</v>
      </c>
      <c r="O2838" s="27">
        <v>376.45600000000002</v>
      </c>
      <c r="P2838" s="27">
        <v>384.55099999999999</v>
      </c>
      <c r="Q2838" s="27">
        <v>351.39699999999999</v>
      </c>
      <c r="R2838" s="27">
        <v>307.13099999999997</v>
      </c>
      <c r="S2838" s="27">
        <v>264.77800000000002</v>
      </c>
      <c r="T2838" s="27">
        <v>238.17</v>
      </c>
      <c r="U2838" s="27">
        <v>213.44200000000001</v>
      </c>
      <c r="V2838" s="27">
        <v>161.239</v>
      </c>
      <c r="W2838" s="27">
        <v>109.188</v>
      </c>
      <c r="X2838" s="27">
        <v>65.275999999999996</v>
      </c>
      <c r="Y2838" s="27">
        <v>32.887</v>
      </c>
      <c r="Z2838" s="27">
        <v>13.388999999999999</v>
      </c>
      <c r="AA2838" s="27">
        <v>4.0170000000000003</v>
      </c>
      <c r="AB2838" s="27">
        <v>0.78300000000000003</v>
      </c>
      <c r="AC2838" s="27">
        <v>9.1999999999999998E-2</v>
      </c>
    </row>
    <row r="2839" spans="1:29" ht="11.5">
      <c r="A2839" s="31">
        <v>2822</v>
      </c>
      <c r="B2839" s="29" t="s">
        <v>1059</v>
      </c>
      <c r="C2839" s="30" t="s">
        <v>1256</v>
      </c>
      <c r="D2839" s="28"/>
      <c r="E2839" s="28">
        <v>927</v>
      </c>
      <c r="F2839" s="29" t="s">
        <v>1107</v>
      </c>
      <c r="G2839" s="28">
        <v>1828</v>
      </c>
      <c r="H2839" s="28">
        <v>1955</v>
      </c>
      <c r="I2839" s="27">
        <v>635.25099999999998</v>
      </c>
      <c r="J2839" s="27">
        <v>596.36900000000003</v>
      </c>
      <c r="K2839" s="27">
        <v>468.10500000000002</v>
      </c>
      <c r="L2839" s="27">
        <v>388.20400000000001</v>
      </c>
      <c r="M2839" s="27">
        <v>378.19799999999998</v>
      </c>
      <c r="N2839" s="27">
        <v>443.58</v>
      </c>
      <c r="O2839" s="27">
        <v>450.08100000000002</v>
      </c>
      <c r="P2839" s="27">
        <v>395.54199999999997</v>
      </c>
      <c r="Q2839" s="27">
        <v>399.48500000000001</v>
      </c>
      <c r="R2839" s="27">
        <v>355.10700000000003</v>
      </c>
      <c r="S2839" s="27">
        <v>301.42</v>
      </c>
      <c r="T2839" s="27">
        <v>249.33199999999999</v>
      </c>
      <c r="U2839" s="27">
        <v>215.196</v>
      </c>
      <c r="V2839" s="27">
        <v>179.971</v>
      </c>
      <c r="W2839" s="27">
        <v>124.55200000000001</v>
      </c>
      <c r="X2839" s="27">
        <v>74.451999999999998</v>
      </c>
      <c r="Y2839" s="27">
        <v>38.063000000000002</v>
      </c>
      <c r="Z2839" s="27">
        <v>13.353</v>
      </c>
      <c r="AA2839" s="27">
        <v>3.6269999999999998</v>
      </c>
      <c r="AB2839" s="27">
        <v>0.63400000000000001</v>
      </c>
      <c r="AC2839" s="27">
        <v>6.9000000000000006E-2</v>
      </c>
    </row>
    <row r="2840" spans="1:29" ht="11.5">
      <c r="A2840" s="31">
        <v>2823</v>
      </c>
      <c r="B2840" s="29" t="s">
        <v>1059</v>
      </c>
      <c r="C2840" s="30" t="s">
        <v>1256</v>
      </c>
      <c r="D2840" s="28"/>
      <c r="E2840" s="28">
        <v>927</v>
      </c>
      <c r="F2840" s="29" t="s">
        <v>1107</v>
      </c>
      <c r="G2840" s="28">
        <v>1828</v>
      </c>
      <c r="H2840" s="28">
        <v>1960</v>
      </c>
      <c r="I2840" s="27">
        <v>705.71799999999996</v>
      </c>
      <c r="J2840" s="27">
        <v>654.21799999999996</v>
      </c>
      <c r="K2840" s="27">
        <v>620.62099999999998</v>
      </c>
      <c r="L2840" s="27">
        <v>485.90499999999997</v>
      </c>
      <c r="M2840" s="27">
        <v>421.09800000000001</v>
      </c>
      <c r="N2840" s="27">
        <v>414.70100000000002</v>
      </c>
      <c r="O2840" s="27">
        <v>466.851</v>
      </c>
      <c r="P2840" s="27">
        <v>463.22800000000001</v>
      </c>
      <c r="Q2840" s="27">
        <v>403.49</v>
      </c>
      <c r="R2840" s="27">
        <v>399.721</v>
      </c>
      <c r="S2840" s="27">
        <v>346.63</v>
      </c>
      <c r="T2840" s="27">
        <v>283.52800000000002</v>
      </c>
      <c r="U2840" s="27">
        <v>226.328</v>
      </c>
      <c r="V2840" s="27">
        <v>180.74799999999999</v>
      </c>
      <c r="W2840" s="27">
        <v>141.12100000000001</v>
      </c>
      <c r="X2840" s="27">
        <v>85.429000000000002</v>
      </c>
      <c r="Y2840" s="27">
        <v>43.762999999999998</v>
      </c>
      <c r="Z2840" s="27">
        <v>15.765000000000001</v>
      </c>
      <c r="AA2840" s="27">
        <v>3.649</v>
      </c>
      <c r="AB2840" s="27">
        <v>0.56999999999999995</v>
      </c>
      <c r="AC2840" s="27">
        <v>5.5E-2</v>
      </c>
    </row>
    <row r="2841" spans="1:29" ht="11.5">
      <c r="A2841" s="31">
        <v>2824</v>
      </c>
      <c r="B2841" s="29" t="s">
        <v>1059</v>
      </c>
      <c r="C2841" s="30" t="s">
        <v>1256</v>
      </c>
      <c r="D2841" s="28"/>
      <c r="E2841" s="28">
        <v>927</v>
      </c>
      <c r="F2841" s="29" t="s">
        <v>1107</v>
      </c>
      <c r="G2841" s="28">
        <v>1828</v>
      </c>
      <c r="H2841" s="28">
        <v>1965</v>
      </c>
      <c r="I2841" s="27">
        <v>748.48</v>
      </c>
      <c r="J2841" s="27">
        <v>727.61699999999996</v>
      </c>
      <c r="K2841" s="27">
        <v>677.697</v>
      </c>
      <c r="L2841" s="27">
        <v>641.57299999999998</v>
      </c>
      <c r="M2841" s="27">
        <v>514.06799999999998</v>
      </c>
      <c r="N2841" s="27">
        <v>453.36900000000003</v>
      </c>
      <c r="O2841" s="27">
        <v>431.96699999999998</v>
      </c>
      <c r="P2841" s="27">
        <v>478.14299999999997</v>
      </c>
      <c r="Q2841" s="27">
        <v>468.69099999999997</v>
      </c>
      <c r="R2841" s="27">
        <v>400.863</v>
      </c>
      <c r="S2841" s="27">
        <v>386.96199999999999</v>
      </c>
      <c r="T2841" s="27">
        <v>327.86099999999999</v>
      </c>
      <c r="U2841" s="27">
        <v>257.12700000000001</v>
      </c>
      <c r="V2841" s="27">
        <v>193.28700000000001</v>
      </c>
      <c r="W2841" s="27">
        <v>138.74100000000001</v>
      </c>
      <c r="X2841" s="27">
        <v>93.656000000000006</v>
      </c>
      <c r="Y2841" s="27">
        <v>48.415999999999997</v>
      </c>
      <c r="Z2841" s="27">
        <v>18.163</v>
      </c>
      <c r="AA2841" s="27">
        <v>4.319</v>
      </c>
      <c r="AB2841" s="27">
        <v>0.57699999999999996</v>
      </c>
      <c r="AC2841" s="27">
        <v>4.9000000000000002E-2</v>
      </c>
    </row>
    <row r="2842" spans="1:29" ht="11.5">
      <c r="A2842" s="31">
        <v>2825</v>
      </c>
      <c r="B2842" s="29" t="s">
        <v>1059</v>
      </c>
      <c r="C2842" s="30" t="s">
        <v>1256</v>
      </c>
      <c r="D2842" s="28"/>
      <c r="E2842" s="28">
        <v>927</v>
      </c>
      <c r="F2842" s="29" t="s">
        <v>1107</v>
      </c>
      <c r="G2842" s="28">
        <v>1828</v>
      </c>
      <c r="H2842" s="28">
        <v>1970</v>
      </c>
      <c r="I2842" s="27">
        <v>784.37</v>
      </c>
      <c r="J2842" s="27">
        <v>796.84799999999996</v>
      </c>
      <c r="K2842" s="27">
        <v>784.11599999999999</v>
      </c>
      <c r="L2842" s="27">
        <v>698.58</v>
      </c>
      <c r="M2842" s="27">
        <v>695.51300000000003</v>
      </c>
      <c r="N2842" s="27">
        <v>559.91200000000003</v>
      </c>
      <c r="O2842" s="27">
        <v>487.971</v>
      </c>
      <c r="P2842" s="27">
        <v>451.11599999999999</v>
      </c>
      <c r="Q2842" s="27">
        <v>498.81099999999998</v>
      </c>
      <c r="R2842" s="27">
        <v>478.52499999999998</v>
      </c>
      <c r="S2842" s="27">
        <v>393.75200000000001</v>
      </c>
      <c r="T2842" s="27">
        <v>366.88299999999998</v>
      </c>
      <c r="U2842" s="27">
        <v>295.64499999999998</v>
      </c>
      <c r="V2842" s="27">
        <v>223.93199999999999</v>
      </c>
      <c r="W2842" s="27">
        <v>149.73699999999999</v>
      </c>
      <c r="X2842" s="27">
        <v>92.495000000000005</v>
      </c>
      <c r="Y2842" s="27">
        <v>52.497</v>
      </c>
      <c r="Z2842" s="27">
        <v>19.963000000000001</v>
      </c>
      <c r="AA2842" s="27">
        <v>5.0069999999999997</v>
      </c>
      <c r="AB2842" s="27">
        <v>0.71</v>
      </c>
      <c r="AC2842" s="27">
        <v>5.1999999999999998E-2</v>
      </c>
    </row>
    <row r="2843" spans="1:29" ht="11.5">
      <c r="A2843" s="31">
        <v>2826</v>
      </c>
      <c r="B2843" s="29" t="s">
        <v>1059</v>
      </c>
      <c r="C2843" s="30" t="s">
        <v>1256</v>
      </c>
      <c r="D2843" s="28"/>
      <c r="E2843" s="28">
        <v>927</v>
      </c>
      <c r="F2843" s="29" t="s">
        <v>1107</v>
      </c>
      <c r="G2843" s="28">
        <v>1828</v>
      </c>
      <c r="H2843" s="28">
        <v>1975</v>
      </c>
      <c r="I2843" s="27">
        <v>800.67700000000002</v>
      </c>
      <c r="J2843" s="27">
        <v>791.73199999999997</v>
      </c>
      <c r="K2843" s="27">
        <v>821.41700000000003</v>
      </c>
      <c r="L2843" s="27">
        <v>779.71100000000001</v>
      </c>
      <c r="M2843" s="27">
        <v>717.91499999999996</v>
      </c>
      <c r="N2843" s="27">
        <v>708.98299999999995</v>
      </c>
      <c r="O2843" s="27">
        <v>578.56899999999996</v>
      </c>
      <c r="P2843" s="27">
        <v>501.48099999999999</v>
      </c>
      <c r="Q2843" s="27">
        <v>463.89600000000002</v>
      </c>
      <c r="R2843" s="27">
        <v>488.40699999999998</v>
      </c>
      <c r="S2843" s="27">
        <v>459.74900000000002</v>
      </c>
      <c r="T2843" s="27">
        <v>372.17500000000001</v>
      </c>
      <c r="U2843" s="27">
        <v>335.16399999999999</v>
      </c>
      <c r="V2843" s="27">
        <v>257.34199999999998</v>
      </c>
      <c r="W2843" s="27">
        <v>177.24600000000001</v>
      </c>
      <c r="X2843" s="27">
        <v>101.712</v>
      </c>
      <c r="Y2843" s="27">
        <v>54.546999999999997</v>
      </c>
      <c r="Z2843" s="27">
        <v>22.032</v>
      </c>
      <c r="AA2843" s="27">
        <v>5.609</v>
      </c>
      <c r="AB2843" s="27">
        <v>0.84499999999999997</v>
      </c>
      <c r="AC2843" s="27">
        <v>6.7000000000000004E-2</v>
      </c>
    </row>
    <row r="2844" spans="1:29" ht="11.5">
      <c r="A2844" s="31">
        <v>2827</v>
      </c>
      <c r="B2844" s="29" t="s">
        <v>1059</v>
      </c>
      <c r="C2844" s="30" t="s">
        <v>1256</v>
      </c>
      <c r="D2844" s="28"/>
      <c r="E2844" s="28">
        <v>927</v>
      </c>
      <c r="F2844" s="29" t="s">
        <v>1107</v>
      </c>
      <c r="G2844" s="28">
        <v>1828</v>
      </c>
      <c r="H2844" s="28">
        <v>1980</v>
      </c>
      <c r="I2844" s="27">
        <v>708.55799999999999</v>
      </c>
      <c r="J2844" s="27">
        <v>809.774</v>
      </c>
      <c r="K2844" s="27">
        <v>804.03200000000004</v>
      </c>
      <c r="L2844" s="27">
        <v>823.47500000000002</v>
      </c>
      <c r="M2844" s="27">
        <v>778.37300000000005</v>
      </c>
      <c r="N2844" s="27">
        <v>727.64499999999998</v>
      </c>
      <c r="O2844" s="27">
        <v>715.495</v>
      </c>
      <c r="P2844" s="27">
        <v>572.69500000000005</v>
      </c>
      <c r="Q2844" s="27">
        <v>490.96499999999997</v>
      </c>
      <c r="R2844" s="27">
        <v>451.85500000000002</v>
      </c>
      <c r="S2844" s="27">
        <v>469.92700000000002</v>
      </c>
      <c r="T2844" s="27">
        <v>431.33</v>
      </c>
      <c r="U2844" s="27">
        <v>340.54599999999999</v>
      </c>
      <c r="V2844" s="27">
        <v>294.96800000000002</v>
      </c>
      <c r="W2844" s="27">
        <v>206.74100000000001</v>
      </c>
      <c r="X2844" s="27">
        <v>124.34399999999999</v>
      </c>
      <c r="Y2844" s="27">
        <v>59.718000000000004</v>
      </c>
      <c r="Z2844" s="27">
        <v>24.465</v>
      </c>
      <c r="AA2844" s="27">
        <v>6.9089999999999998</v>
      </c>
      <c r="AB2844" s="27">
        <v>1.0760000000000001</v>
      </c>
      <c r="AC2844" s="27">
        <v>9.4E-2</v>
      </c>
    </row>
    <row r="2845" spans="1:29" ht="11.5">
      <c r="A2845" s="31">
        <v>2828</v>
      </c>
      <c r="B2845" s="29" t="s">
        <v>1059</v>
      </c>
      <c r="C2845" s="30" t="s">
        <v>1256</v>
      </c>
      <c r="D2845" s="28"/>
      <c r="E2845" s="28">
        <v>927</v>
      </c>
      <c r="F2845" s="29" t="s">
        <v>1107</v>
      </c>
      <c r="G2845" s="28">
        <v>1828</v>
      </c>
      <c r="H2845" s="28">
        <v>1985</v>
      </c>
      <c r="I2845" s="27">
        <v>739.91099999999994</v>
      </c>
      <c r="J2845" s="27">
        <v>731.99400000000003</v>
      </c>
      <c r="K2845" s="27">
        <v>833.72699999999998</v>
      </c>
      <c r="L2845" s="27">
        <v>819.81299999999999</v>
      </c>
      <c r="M2845" s="27">
        <v>830.35599999999999</v>
      </c>
      <c r="N2845" s="27">
        <v>794.67899999999997</v>
      </c>
      <c r="O2845" s="27">
        <v>751.96199999999999</v>
      </c>
      <c r="P2845" s="27">
        <v>738.05600000000004</v>
      </c>
      <c r="Q2845" s="27">
        <v>582.56600000000003</v>
      </c>
      <c r="R2845" s="27">
        <v>494.93299999999999</v>
      </c>
      <c r="S2845" s="27">
        <v>446.16300000000001</v>
      </c>
      <c r="T2845" s="27">
        <v>452.42700000000002</v>
      </c>
      <c r="U2845" s="27">
        <v>405.43599999999998</v>
      </c>
      <c r="V2845" s="27">
        <v>305.74900000000002</v>
      </c>
      <c r="W2845" s="27">
        <v>244.18100000000001</v>
      </c>
      <c r="X2845" s="27">
        <v>151.726</v>
      </c>
      <c r="Y2845" s="27">
        <v>75.174000000000007</v>
      </c>
      <c r="Z2845" s="27">
        <v>27.893000000000001</v>
      </c>
      <c r="AA2845" s="27">
        <v>7.9530000000000003</v>
      </c>
      <c r="AB2845" s="27">
        <v>1.3720000000000001</v>
      </c>
      <c r="AC2845" s="27">
        <v>0.125</v>
      </c>
    </row>
    <row r="2846" spans="1:29" ht="11.5">
      <c r="A2846" s="31">
        <v>2829</v>
      </c>
      <c r="B2846" s="29" t="s">
        <v>1059</v>
      </c>
      <c r="C2846" s="30" t="s">
        <v>1256</v>
      </c>
      <c r="D2846" s="28"/>
      <c r="E2846" s="28">
        <v>927</v>
      </c>
      <c r="F2846" s="29" t="s">
        <v>1107</v>
      </c>
      <c r="G2846" s="28">
        <v>1828</v>
      </c>
      <c r="H2846" s="28">
        <v>1990</v>
      </c>
      <c r="I2846" s="27">
        <v>785.18299999999999</v>
      </c>
      <c r="J2846" s="27">
        <v>774.47</v>
      </c>
      <c r="K2846" s="27">
        <v>765.76599999999996</v>
      </c>
      <c r="L2846" s="27">
        <v>857.95699999999999</v>
      </c>
      <c r="M2846" s="27">
        <v>823.73299999999995</v>
      </c>
      <c r="N2846" s="27">
        <v>848.58199999999999</v>
      </c>
      <c r="O2846" s="27">
        <v>832.14400000000001</v>
      </c>
      <c r="P2846" s="27">
        <v>775.65599999999995</v>
      </c>
      <c r="Q2846" s="27">
        <v>754.20299999999997</v>
      </c>
      <c r="R2846" s="27">
        <v>590.495</v>
      </c>
      <c r="S2846" s="27">
        <v>491.79199999999997</v>
      </c>
      <c r="T2846" s="27">
        <v>436.899</v>
      </c>
      <c r="U2846" s="27">
        <v>432.31200000000001</v>
      </c>
      <c r="V2846" s="27">
        <v>369.06099999999998</v>
      </c>
      <c r="W2846" s="27">
        <v>261.02600000000001</v>
      </c>
      <c r="X2846" s="27">
        <v>184.87100000000001</v>
      </c>
      <c r="Y2846" s="27">
        <v>96.478999999999999</v>
      </c>
      <c r="Z2846" s="27">
        <v>36.116999999999997</v>
      </c>
      <c r="AA2846" s="27">
        <v>9.1340000000000003</v>
      </c>
      <c r="AB2846" s="27">
        <v>1.587</v>
      </c>
      <c r="AC2846" s="27">
        <v>0.156</v>
      </c>
    </row>
    <row r="2847" spans="1:29" ht="11.5">
      <c r="A2847" s="31">
        <v>2830</v>
      </c>
      <c r="B2847" s="29" t="s">
        <v>1059</v>
      </c>
      <c r="C2847" s="30" t="s">
        <v>1256</v>
      </c>
      <c r="D2847" s="28"/>
      <c r="E2847" s="28">
        <v>927</v>
      </c>
      <c r="F2847" s="29" t="s">
        <v>1107</v>
      </c>
      <c r="G2847" s="28">
        <v>1828</v>
      </c>
      <c r="H2847" s="28">
        <v>1995</v>
      </c>
      <c r="I2847" s="27">
        <v>818.51700000000005</v>
      </c>
      <c r="J2847" s="27">
        <v>808.21600000000001</v>
      </c>
      <c r="K2847" s="27">
        <v>797.76400000000001</v>
      </c>
      <c r="L2847" s="27">
        <v>789.02499999999998</v>
      </c>
      <c r="M2847" s="27">
        <v>860.27300000000002</v>
      </c>
      <c r="N2847" s="27">
        <v>827.44799999999998</v>
      </c>
      <c r="O2847" s="27">
        <v>875.16600000000005</v>
      </c>
      <c r="P2847" s="27">
        <v>850.12099999999998</v>
      </c>
      <c r="Q2847" s="27">
        <v>792.89700000000005</v>
      </c>
      <c r="R2847" s="27">
        <v>753.92899999999997</v>
      </c>
      <c r="S2847" s="27">
        <v>582.10400000000004</v>
      </c>
      <c r="T2847" s="27">
        <v>480.173</v>
      </c>
      <c r="U2847" s="27">
        <v>419.947</v>
      </c>
      <c r="V2847" s="27">
        <v>397.077</v>
      </c>
      <c r="W2847" s="27">
        <v>319.30900000000003</v>
      </c>
      <c r="X2847" s="27">
        <v>203.315</v>
      </c>
      <c r="Y2847" s="27">
        <v>122.339</v>
      </c>
      <c r="Z2847" s="27">
        <v>49.338000000000001</v>
      </c>
      <c r="AA2847" s="27">
        <v>12.868</v>
      </c>
      <c r="AB2847" s="27">
        <v>1.972</v>
      </c>
      <c r="AC2847" s="27">
        <v>0.192</v>
      </c>
    </row>
    <row r="2848" spans="1:29" ht="11.5">
      <c r="A2848" s="31">
        <v>2831</v>
      </c>
      <c r="B2848" s="29" t="s">
        <v>1059</v>
      </c>
      <c r="C2848" s="30" t="s">
        <v>1256</v>
      </c>
      <c r="D2848" s="28"/>
      <c r="E2848" s="28">
        <v>927</v>
      </c>
      <c r="F2848" s="29" t="s">
        <v>1107</v>
      </c>
      <c r="G2848" s="28">
        <v>1828</v>
      </c>
      <c r="H2848" s="28">
        <v>2000</v>
      </c>
      <c r="I2848" s="27">
        <v>807.02599999999995</v>
      </c>
      <c r="J2848" s="27">
        <v>859.90200000000004</v>
      </c>
      <c r="K2848" s="27">
        <v>836.67</v>
      </c>
      <c r="L2848" s="27">
        <v>809.23800000000006</v>
      </c>
      <c r="M2848" s="27">
        <v>761.06799999999998</v>
      </c>
      <c r="N2848" s="27">
        <v>851.798</v>
      </c>
      <c r="O2848" s="27">
        <v>839.97400000000005</v>
      </c>
      <c r="P2848" s="27">
        <v>918.10199999999998</v>
      </c>
      <c r="Q2848" s="27">
        <v>859.64200000000005</v>
      </c>
      <c r="R2848" s="27">
        <v>790.41700000000003</v>
      </c>
      <c r="S2848" s="27">
        <v>761.12599999999998</v>
      </c>
      <c r="T2848" s="27">
        <v>570.10199999999998</v>
      </c>
      <c r="U2848" s="27">
        <v>470.24900000000002</v>
      </c>
      <c r="V2848" s="27">
        <v>394.68900000000002</v>
      </c>
      <c r="W2848" s="27">
        <v>357.31599999999997</v>
      </c>
      <c r="X2848" s="27">
        <v>261.43200000000002</v>
      </c>
      <c r="Y2848" s="27">
        <v>132.14400000000001</v>
      </c>
      <c r="Z2848" s="27">
        <v>65.528000000000006</v>
      </c>
      <c r="AA2848" s="27">
        <v>18.106999999999999</v>
      </c>
      <c r="AB2848" s="27">
        <v>2.7679999999999998</v>
      </c>
      <c r="AC2848" s="27">
        <v>0.22900000000000001</v>
      </c>
    </row>
    <row r="2849" spans="1:29" ht="11.5">
      <c r="A2849" s="31">
        <v>2832</v>
      </c>
      <c r="B2849" s="29" t="s">
        <v>1059</v>
      </c>
      <c r="C2849" s="30" t="s">
        <v>1256</v>
      </c>
      <c r="D2849" s="28"/>
      <c r="E2849" s="28">
        <v>927</v>
      </c>
      <c r="F2849" s="29" t="s">
        <v>1107</v>
      </c>
      <c r="G2849" s="28">
        <v>1828</v>
      </c>
      <c r="H2849" s="28">
        <v>2005</v>
      </c>
      <c r="I2849" s="27">
        <v>796.649</v>
      </c>
      <c r="J2849" s="27">
        <v>835.93</v>
      </c>
      <c r="K2849" s="27">
        <v>890.904</v>
      </c>
      <c r="L2849" s="27">
        <v>871.34400000000005</v>
      </c>
      <c r="M2849" s="27">
        <v>865.83900000000006</v>
      </c>
      <c r="N2849" s="27">
        <v>788.86699999999996</v>
      </c>
      <c r="O2849" s="27">
        <v>891.8</v>
      </c>
      <c r="P2849" s="27">
        <v>872.851</v>
      </c>
      <c r="Q2849" s="27">
        <v>937.45699999999999</v>
      </c>
      <c r="R2849" s="27">
        <v>870.86800000000005</v>
      </c>
      <c r="S2849" s="27">
        <v>782.02099999999996</v>
      </c>
      <c r="T2849" s="27">
        <v>746.29300000000001</v>
      </c>
      <c r="U2849" s="27">
        <v>550.48699999999997</v>
      </c>
      <c r="V2849" s="27">
        <v>443.37099999999998</v>
      </c>
      <c r="W2849" s="27">
        <v>355.93900000000002</v>
      </c>
      <c r="X2849" s="27">
        <v>297.62299999999999</v>
      </c>
      <c r="Y2849" s="27">
        <v>192.09299999999999</v>
      </c>
      <c r="Z2849" s="27">
        <v>75.611999999999995</v>
      </c>
      <c r="AA2849" s="27">
        <v>25.486000000000001</v>
      </c>
      <c r="AB2849" s="27">
        <v>4.0709999999999997</v>
      </c>
      <c r="AC2849" s="27">
        <v>0.312</v>
      </c>
    </row>
    <row r="2850" spans="1:29" ht="11.5">
      <c r="A2850" s="31">
        <v>2833</v>
      </c>
      <c r="B2850" s="29" t="s">
        <v>1059</v>
      </c>
      <c r="C2850" s="30" t="s">
        <v>1256</v>
      </c>
      <c r="D2850" s="28"/>
      <c r="E2850" s="28">
        <v>927</v>
      </c>
      <c r="F2850" s="29" t="s">
        <v>1107</v>
      </c>
      <c r="G2850" s="28">
        <v>1828</v>
      </c>
      <c r="H2850" s="28">
        <v>2010</v>
      </c>
      <c r="I2850" s="27">
        <v>910.80399999999997</v>
      </c>
      <c r="J2850" s="27">
        <v>843.47299999999996</v>
      </c>
      <c r="K2850" s="27">
        <v>873.94500000000005</v>
      </c>
      <c r="L2850" s="27">
        <v>940.06600000000003</v>
      </c>
      <c r="M2850" s="27">
        <v>1013.09</v>
      </c>
      <c r="N2850" s="27">
        <v>984.51199999999994</v>
      </c>
      <c r="O2850" s="27">
        <v>869.17700000000002</v>
      </c>
      <c r="P2850" s="27">
        <v>951.05600000000004</v>
      </c>
      <c r="Q2850" s="27">
        <v>908.96500000000003</v>
      </c>
      <c r="R2850" s="27">
        <v>944.23400000000004</v>
      </c>
      <c r="S2850" s="27">
        <v>868.98299999999995</v>
      </c>
      <c r="T2850" s="27">
        <v>770.28599999999994</v>
      </c>
      <c r="U2850" s="27">
        <v>723.96</v>
      </c>
      <c r="V2850" s="27">
        <v>528.25</v>
      </c>
      <c r="W2850" s="27">
        <v>410.13799999999998</v>
      </c>
      <c r="X2850" s="27">
        <v>303.33100000000002</v>
      </c>
      <c r="Y2850" s="27">
        <v>225.34100000000001</v>
      </c>
      <c r="Z2850" s="27">
        <v>116.7</v>
      </c>
      <c r="AA2850" s="27">
        <v>32.064</v>
      </c>
      <c r="AB2850" s="27">
        <v>6.2590000000000003</v>
      </c>
      <c r="AC2850" s="27">
        <v>0.501</v>
      </c>
    </row>
    <row r="2851" spans="1:29" ht="11.5">
      <c r="A2851" s="31">
        <v>2834</v>
      </c>
      <c r="B2851" s="29" t="s">
        <v>1059</v>
      </c>
      <c r="C2851" s="30" t="s">
        <v>1256</v>
      </c>
      <c r="D2851" s="28"/>
      <c r="E2851" s="28">
        <v>927</v>
      </c>
      <c r="F2851" s="29" t="s">
        <v>1107</v>
      </c>
      <c r="G2851" s="28">
        <v>1828</v>
      </c>
      <c r="H2851" s="28">
        <v>2015</v>
      </c>
      <c r="I2851" s="27">
        <v>961.56399999999996</v>
      </c>
      <c r="J2851" s="27">
        <v>949.16899999999998</v>
      </c>
      <c r="K2851" s="27">
        <v>885.02599999999995</v>
      </c>
      <c r="L2851" s="27">
        <v>928.61800000000005</v>
      </c>
      <c r="M2851" s="27">
        <v>1042.104</v>
      </c>
      <c r="N2851" s="27">
        <v>1059.615</v>
      </c>
      <c r="O2851" s="27">
        <v>1029.9960000000001</v>
      </c>
      <c r="P2851" s="27">
        <v>923.50199999999995</v>
      </c>
      <c r="Q2851" s="27">
        <v>974.63900000000001</v>
      </c>
      <c r="R2851" s="27">
        <v>924.38900000000001</v>
      </c>
      <c r="S2851" s="27">
        <v>935.18600000000004</v>
      </c>
      <c r="T2851" s="27">
        <v>852.21100000000001</v>
      </c>
      <c r="U2851" s="27">
        <v>749.96500000000003</v>
      </c>
      <c r="V2851" s="27">
        <v>678.59199999999998</v>
      </c>
      <c r="W2851" s="27">
        <v>493.827</v>
      </c>
      <c r="X2851" s="27">
        <v>357.42599999999999</v>
      </c>
      <c r="Y2851" s="27">
        <v>244.21799999999999</v>
      </c>
      <c r="Z2851" s="27">
        <v>142.929</v>
      </c>
      <c r="AA2851" s="27">
        <v>52.137999999999998</v>
      </c>
      <c r="AB2851" s="27">
        <v>8.3989999999999991</v>
      </c>
      <c r="AC2851" s="27">
        <v>0.80300000000000005</v>
      </c>
    </row>
    <row r="2852" spans="1:29" ht="11.5">
      <c r="A2852" s="31">
        <v>2835</v>
      </c>
      <c r="B2852" s="29" t="s">
        <v>1059</v>
      </c>
      <c r="C2852" s="30" t="s">
        <v>1256</v>
      </c>
      <c r="D2852" s="28"/>
      <c r="E2852" s="28">
        <v>927</v>
      </c>
      <c r="F2852" s="29" t="s">
        <v>1107</v>
      </c>
      <c r="G2852" s="28">
        <v>1828</v>
      </c>
      <c r="H2852" s="28">
        <v>2020</v>
      </c>
      <c r="I2852" s="27">
        <v>1012.191</v>
      </c>
      <c r="J2852" s="27">
        <v>1002.076</v>
      </c>
      <c r="K2852" s="27">
        <v>991.18299999999999</v>
      </c>
      <c r="L2852" s="27">
        <v>931.95399999999995</v>
      </c>
      <c r="M2852" s="27">
        <v>977.57899999999995</v>
      </c>
      <c r="N2852" s="27">
        <v>1088.08</v>
      </c>
      <c r="O2852" s="27">
        <v>1101.05</v>
      </c>
      <c r="P2852" s="27">
        <v>1062.9480000000001</v>
      </c>
      <c r="Q2852" s="27">
        <v>943.56299999999999</v>
      </c>
      <c r="R2852" s="27">
        <v>980.23900000000003</v>
      </c>
      <c r="S2852" s="27">
        <v>917.72799999999995</v>
      </c>
      <c r="T2852" s="27">
        <v>920.327</v>
      </c>
      <c r="U2852" s="27">
        <v>829.5</v>
      </c>
      <c r="V2852" s="27">
        <v>717.86199999999997</v>
      </c>
      <c r="W2852" s="27">
        <v>630.70799999999997</v>
      </c>
      <c r="X2852" s="27">
        <v>435.733</v>
      </c>
      <c r="Y2852" s="27">
        <v>284.68900000000002</v>
      </c>
      <c r="Z2852" s="27">
        <v>159.785</v>
      </c>
      <c r="AA2852" s="27">
        <v>66.274000000000001</v>
      </c>
      <c r="AB2852" s="27">
        <v>14.234999999999999</v>
      </c>
      <c r="AC2852" s="27">
        <v>1.0840000000000001</v>
      </c>
    </row>
    <row r="2853" spans="1:29" ht="11.5">
      <c r="A2853" s="15">
        <v>2836</v>
      </c>
      <c r="B2853" s="13" t="s">
        <v>1059</v>
      </c>
      <c r="C2853" s="33" t="s">
        <v>1257</v>
      </c>
      <c r="D2853" s="12">
        <v>15</v>
      </c>
      <c r="E2853" s="12">
        <v>36</v>
      </c>
      <c r="F2853" s="13" t="s">
        <v>1110</v>
      </c>
      <c r="G2853" s="12">
        <v>927</v>
      </c>
      <c r="H2853" s="12">
        <v>1950</v>
      </c>
      <c r="I2853" s="11">
        <v>454.774</v>
      </c>
      <c r="J2853" s="11">
        <v>358.22</v>
      </c>
      <c r="K2853" s="11">
        <v>296.79700000000003</v>
      </c>
      <c r="L2853" s="11">
        <v>281.89299999999997</v>
      </c>
      <c r="M2853" s="11">
        <v>327.221</v>
      </c>
      <c r="N2853" s="11">
        <v>343.76900000000001</v>
      </c>
      <c r="O2853" s="11">
        <v>309.45499999999998</v>
      </c>
      <c r="P2853" s="11">
        <v>315.55200000000002</v>
      </c>
      <c r="Q2853" s="11">
        <v>286.39600000000002</v>
      </c>
      <c r="R2853" s="11">
        <v>251.131</v>
      </c>
      <c r="S2853" s="11">
        <v>217.77699999999999</v>
      </c>
      <c r="T2853" s="11">
        <v>198.17099999999999</v>
      </c>
      <c r="U2853" s="11">
        <v>174.44200000000001</v>
      </c>
      <c r="V2853" s="11">
        <v>127.239</v>
      </c>
      <c r="W2853" s="11">
        <v>84.188000000000002</v>
      </c>
      <c r="X2853" s="11">
        <v>51.276000000000003</v>
      </c>
      <c r="Y2853" s="11">
        <v>27.381</v>
      </c>
      <c r="Z2853" s="11">
        <v>10.82</v>
      </c>
      <c r="AA2853" s="11">
        <v>3.234</v>
      </c>
      <c r="AB2853" s="11">
        <v>0.64800000000000002</v>
      </c>
      <c r="AC2853" s="11">
        <v>8.1000000000000003E-2</v>
      </c>
    </row>
    <row r="2854" spans="1:29" ht="11.5">
      <c r="A2854" s="15">
        <v>2837</v>
      </c>
      <c r="B2854" s="13" t="s">
        <v>1059</v>
      </c>
      <c r="C2854" s="33" t="s">
        <v>1257</v>
      </c>
      <c r="D2854" s="12">
        <v>15</v>
      </c>
      <c r="E2854" s="12">
        <v>36</v>
      </c>
      <c r="F2854" s="13" t="s">
        <v>1110</v>
      </c>
      <c r="G2854" s="12">
        <v>927</v>
      </c>
      <c r="H2854" s="12">
        <v>1955</v>
      </c>
      <c r="I2854" s="11">
        <v>504.92899999999997</v>
      </c>
      <c r="J2854" s="11">
        <v>478.358</v>
      </c>
      <c r="K2854" s="11">
        <v>375.08800000000002</v>
      </c>
      <c r="L2854" s="11">
        <v>312.197</v>
      </c>
      <c r="M2854" s="11">
        <v>307.21600000000001</v>
      </c>
      <c r="N2854" s="11">
        <v>363.56200000000001</v>
      </c>
      <c r="O2854" s="11">
        <v>372.09199999999998</v>
      </c>
      <c r="P2854" s="11">
        <v>326.52499999999998</v>
      </c>
      <c r="Q2854" s="11">
        <v>329.48099999999999</v>
      </c>
      <c r="R2854" s="11">
        <v>291.08600000000001</v>
      </c>
      <c r="S2854" s="11">
        <v>245.399</v>
      </c>
      <c r="T2854" s="11">
        <v>205.328</v>
      </c>
      <c r="U2854" s="11">
        <v>178.197</v>
      </c>
      <c r="V2854" s="11">
        <v>147.04599999999999</v>
      </c>
      <c r="W2854" s="11">
        <v>98.415999999999997</v>
      </c>
      <c r="X2854" s="11">
        <v>56.515999999999998</v>
      </c>
      <c r="Y2854" s="11">
        <v>29.411999999999999</v>
      </c>
      <c r="Z2854" s="11">
        <v>10.968</v>
      </c>
      <c r="AA2854" s="11">
        <v>2.8639999999999999</v>
      </c>
      <c r="AB2854" s="11">
        <v>0.49099999999999999</v>
      </c>
      <c r="AC2854" s="11">
        <v>5.5E-2</v>
      </c>
    </row>
    <row r="2855" spans="1:29" ht="11.5">
      <c r="A2855" s="15">
        <v>2838</v>
      </c>
      <c r="B2855" s="13" t="s">
        <v>1059</v>
      </c>
      <c r="C2855" s="33" t="s">
        <v>1257</v>
      </c>
      <c r="D2855" s="12">
        <v>15</v>
      </c>
      <c r="E2855" s="12">
        <v>36</v>
      </c>
      <c r="F2855" s="13" t="s">
        <v>1110</v>
      </c>
      <c r="G2855" s="12">
        <v>927</v>
      </c>
      <c r="H2855" s="12">
        <v>1960</v>
      </c>
      <c r="I2855" s="11">
        <v>557.72199999999998</v>
      </c>
      <c r="J2855" s="11">
        <v>524.89300000000003</v>
      </c>
      <c r="K2855" s="11">
        <v>499.57900000000001</v>
      </c>
      <c r="L2855" s="11">
        <v>391.87099999999998</v>
      </c>
      <c r="M2855" s="11">
        <v>344.10500000000002</v>
      </c>
      <c r="N2855" s="11">
        <v>339.69400000000002</v>
      </c>
      <c r="O2855" s="11">
        <v>384.83</v>
      </c>
      <c r="P2855" s="11">
        <v>385.22</v>
      </c>
      <c r="Q2855" s="11">
        <v>332.47300000000001</v>
      </c>
      <c r="R2855" s="11">
        <v>329.72699999999998</v>
      </c>
      <c r="S2855" s="11">
        <v>283.613</v>
      </c>
      <c r="T2855" s="11">
        <v>231.49700000000001</v>
      </c>
      <c r="U2855" s="11">
        <v>185.30600000000001</v>
      </c>
      <c r="V2855" s="11">
        <v>149.82300000000001</v>
      </c>
      <c r="W2855" s="11">
        <v>115.089</v>
      </c>
      <c r="X2855" s="11">
        <v>66.421999999999997</v>
      </c>
      <c r="Y2855" s="11">
        <v>33.494999999999997</v>
      </c>
      <c r="Z2855" s="11">
        <v>12.084</v>
      </c>
      <c r="AA2855" s="11">
        <v>2.964</v>
      </c>
      <c r="AB2855" s="11">
        <v>0.438</v>
      </c>
      <c r="AC2855" s="11">
        <v>4.1000000000000002E-2</v>
      </c>
    </row>
    <row r="2856" spans="1:29" ht="11.5">
      <c r="A2856" s="15">
        <v>2839</v>
      </c>
      <c r="B2856" s="13" t="s">
        <v>1059</v>
      </c>
      <c r="C2856" s="33" t="s">
        <v>1257</v>
      </c>
      <c r="D2856" s="12">
        <v>15</v>
      </c>
      <c r="E2856" s="12">
        <v>36</v>
      </c>
      <c r="F2856" s="13" t="s">
        <v>1110</v>
      </c>
      <c r="G2856" s="12">
        <v>927</v>
      </c>
      <c r="H2856" s="12">
        <v>1965</v>
      </c>
      <c r="I2856" s="11">
        <v>594.149</v>
      </c>
      <c r="J2856" s="11">
        <v>578.61400000000003</v>
      </c>
      <c r="K2856" s="11">
        <v>543.346</v>
      </c>
      <c r="L2856" s="11">
        <v>517.52800000000002</v>
      </c>
      <c r="M2856" s="11">
        <v>418.05799999999999</v>
      </c>
      <c r="N2856" s="11">
        <v>370.36599999999999</v>
      </c>
      <c r="O2856" s="11">
        <v>355.97500000000002</v>
      </c>
      <c r="P2856" s="11">
        <v>394.12799999999999</v>
      </c>
      <c r="Q2856" s="11">
        <v>388.69200000000001</v>
      </c>
      <c r="R2856" s="11">
        <v>329.84500000000003</v>
      </c>
      <c r="S2856" s="11">
        <v>318.96899999999999</v>
      </c>
      <c r="T2856" s="11">
        <v>267.851</v>
      </c>
      <c r="U2856" s="11">
        <v>209.08600000000001</v>
      </c>
      <c r="V2856" s="11">
        <v>157.38200000000001</v>
      </c>
      <c r="W2856" s="11">
        <v>115.783</v>
      </c>
      <c r="X2856" s="11">
        <v>77.802999999999997</v>
      </c>
      <c r="Y2856" s="11">
        <v>39.048999999999999</v>
      </c>
      <c r="Z2856" s="11">
        <v>13.864000000000001</v>
      </c>
      <c r="AA2856" s="11">
        <v>3.323</v>
      </c>
      <c r="AB2856" s="11">
        <v>0.46500000000000002</v>
      </c>
      <c r="AC2856" s="11">
        <v>3.6999999999999998E-2</v>
      </c>
    </row>
    <row r="2857" spans="1:29" ht="11.5">
      <c r="A2857" s="15">
        <v>2840</v>
      </c>
      <c r="B2857" s="13" t="s">
        <v>1059</v>
      </c>
      <c r="C2857" s="33" t="s">
        <v>1257</v>
      </c>
      <c r="D2857" s="12">
        <v>15</v>
      </c>
      <c r="E2857" s="12">
        <v>36</v>
      </c>
      <c r="F2857" s="13" t="s">
        <v>1110</v>
      </c>
      <c r="G2857" s="12">
        <v>927</v>
      </c>
      <c r="H2857" s="12">
        <v>1970</v>
      </c>
      <c r="I2857" s="11">
        <v>633.19100000000003</v>
      </c>
      <c r="J2857" s="11">
        <v>642.37800000000004</v>
      </c>
      <c r="K2857" s="11">
        <v>633.61500000000001</v>
      </c>
      <c r="L2857" s="11">
        <v>564.04499999999996</v>
      </c>
      <c r="M2857" s="11">
        <v>577.80600000000004</v>
      </c>
      <c r="N2857" s="11">
        <v>467.74799999999999</v>
      </c>
      <c r="O2857" s="11">
        <v>405.72300000000001</v>
      </c>
      <c r="P2857" s="11">
        <v>375.65800000000002</v>
      </c>
      <c r="Q2857" s="11">
        <v>416.20499999999998</v>
      </c>
      <c r="R2857" s="11">
        <v>399.94099999999997</v>
      </c>
      <c r="S2857" s="11">
        <v>325.21100000000001</v>
      </c>
      <c r="T2857" s="11">
        <v>302.77499999999998</v>
      </c>
      <c r="U2857" s="11">
        <v>240.68600000000001</v>
      </c>
      <c r="V2857" s="11">
        <v>182.285</v>
      </c>
      <c r="W2857" s="11">
        <v>121.56100000000001</v>
      </c>
      <c r="X2857" s="11">
        <v>76.304000000000002</v>
      </c>
      <c r="Y2857" s="11">
        <v>42.606000000000002</v>
      </c>
      <c r="Z2857" s="11">
        <v>16.026</v>
      </c>
      <c r="AA2857" s="11">
        <v>3.8439999999999999</v>
      </c>
      <c r="AB2857" s="11">
        <v>0.54700000000000004</v>
      </c>
      <c r="AC2857" s="11">
        <v>4.2000000000000003E-2</v>
      </c>
    </row>
    <row r="2858" spans="1:29" ht="11.5">
      <c r="A2858" s="15">
        <v>2841</v>
      </c>
      <c r="B2858" s="13" t="s">
        <v>1059</v>
      </c>
      <c r="C2858" s="33" t="s">
        <v>1257</v>
      </c>
      <c r="D2858" s="12">
        <v>15</v>
      </c>
      <c r="E2858" s="12">
        <v>36</v>
      </c>
      <c r="F2858" s="13" t="s">
        <v>1110</v>
      </c>
      <c r="G2858" s="12">
        <v>927</v>
      </c>
      <c r="H2858" s="12">
        <v>1975</v>
      </c>
      <c r="I2858" s="11">
        <v>646.96299999999997</v>
      </c>
      <c r="J2858" s="11">
        <v>637.23800000000006</v>
      </c>
      <c r="K2858" s="11">
        <v>659.58399999999995</v>
      </c>
      <c r="L2858" s="11">
        <v>627.75300000000004</v>
      </c>
      <c r="M2858" s="11">
        <v>586.60599999999999</v>
      </c>
      <c r="N2858" s="11">
        <v>587.23299999999995</v>
      </c>
      <c r="O2858" s="11">
        <v>477.57499999999999</v>
      </c>
      <c r="P2858" s="11">
        <v>416.83100000000002</v>
      </c>
      <c r="Q2858" s="11">
        <v>384.06099999999998</v>
      </c>
      <c r="R2858" s="11">
        <v>406.94</v>
      </c>
      <c r="S2858" s="11">
        <v>381.42</v>
      </c>
      <c r="T2858" s="11">
        <v>308.529</v>
      </c>
      <c r="U2858" s="11">
        <v>275.53399999999999</v>
      </c>
      <c r="V2858" s="11">
        <v>210.04900000000001</v>
      </c>
      <c r="W2858" s="11">
        <v>144.06200000000001</v>
      </c>
      <c r="X2858" s="11">
        <v>83.069000000000003</v>
      </c>
      <c r="Y2858" s="11">
        <v>45.408000000000001</v>
      </c>
      <c r="Z2858" s="11">
        <v>17.837</v>
      </c>
      <c r="AA2858" s="11">
        <v>4.4980000000000002</v>
      </c>
      <c r="AB2858" s="11">
        <v>0.65</v>
      </c>
      <c r="AC2858" s="11">
        <v>5.1999999999999998E-2</v>
      </c>
    </row>
    <row r="2859" spans="1:29" ht="11.5">
      <c r="A2859" s="15">
        <v>2842</v>
      </c>
      <c r="B2859" s="13" t="s">
        <v>1059</v>
      </c>
      <c r="C2859" s="33" t="s">
        <v>1257</v>
      </c>
      <c r="D2859" s="12">
        <v>15</v>
      </c>
      <c r="E2859" s="12">
        <v>36</v>
      </c>
      <c r="F2859" s="13" t="s">
        <v>1110</v>
      </c>
      <c r="G2859" s="12">
        <v>927</v>
      </c>
      <c r="H2859" s="12">
        <v>1980</v>
      </c>
      <c r="I2859" s="11">
        <v>578.24300000000005</v>
      </c>
      <c r="J2859" s="11">
        <v>659.86500000000001</v>
      </c>
      <c r="K2859" s="11">
        <v>649.15</v>
      </c>
      <c r="L2859" s="11">
        <v>663.82299999999998</v>
      </c>
      <c r="M2859" s="11">
        <v>641.99099999999999</v>
      </c>
      <c r="N2859" s="11">
        <v>608.78899999999999</v>
      </c>
      <c r="O2859" s="11">
        <v>598.36099999999999</v>
      </c>
      <c r="P2859" s="11">
        <v>476.18700000000001</v>
      </c>
      <c r="Q2859" s="11">
        <v>408.358</v>
      </c>
      <c r="R2859" s="11">
        <v>375.49</v>
      </c>
      <c r="S2859" s="11">
        <v>389.86700000000002</v>
      </c>
      <c r="T2859" s="11">
        <v>359.2</v>
      </c>
      <c r="U2859" s="11">
        <v>281.38200000000001</v>
      </c>
      <c r="V2859" s="11">
        <v>242.99600000000001</v>
      </c>
      <c r="W2859" s="11">
        <v>168.57</v>
      </c>
      <c r="X2859" s="11">
        <v>101.03400000000001</v>
      </c>
      <c r="Y2859" s="11">
        <v>48.591000000000001</v>
      </c>
      <c r="Z2859" s="11">
        <v>20.466999999999999</v>
      </c>
      <c r="AA2859" s="11">
        <v>5.6559999999999997</v>
      </c>
      <c r="AB2859" s="11">
        <v>0.876</v>
      </c>
      <c r="AC2859" s="11">
        <v>7.3999999999999996E-2</v>
      </c>
    </row>
    <row r="2860" spans="1:29" ht="11.5">
      <c r="A2860" s="15">
        <v>2843</v>
      </c>
      <c r="B2860" s="13" t="s">
        <v>1059</v>
      </c>
      <c r="C2860" s="33" t="s">
        <v>1257</v>
      </c>
      <c r="D2860" s="12">
        <v>15</v>
      </c>
      <c r="E2860" s="12">
        <v>36</v>
      </c>
      <c r="F2860" s="13" t="s">
        <v>1110</v>
      </c>
      <c r="G2860" s="12">
        <v>927</v>
      </c>
      <c r="H2860" s="12">
        <v>1985</v>
      </c>
      <c r="I2860" s="11">
        <v>610.79899999999998</v>
      </c>
      <c r="J2860" s="11">
        <v>601.49199999999996</v>
      </c>
      <c r="K2860" s="11">
        <v>683.08699999999999</v>
      </c>
      <c r="L2860" s="11">
        <v>665.61699999999996</v>
      </c>
      <c r="M2860" s="11">
        <v>682.72500000000002</v>
      </c>
      <c r="N2860" s="11">
        <v>664.37199999999996</v>
      </c>
      <c r="O2860" s="11">
        <v>626.63599999999997</v>
      </c>
      <c r="P2860" s="11">
        <v>620.447</v>
      </c>
      <c r="Q2860" s="11">
        <v>487.99400000000003</v>
      </c>
      <c r="R2860" s="11">
        <v>412.92399999999998</v>
      </c>
      <c r="S2860" s="11">
        <v>371.75299999999999</v>
      </c>
      <c r="T2860" s="11">
        <v>378.08199999999999</v>
      </c>
      <c r="U2860" s="11">
        <v>338.50599999999997</v>
      </c>
      <c r="V2860" s="11">
        <v>253.56800000000001</v>
      </c>
      <c r="W2860" s="11">
        <v>202.58099999999999</v>
      </c>
      <c r="X2860" s="11">
        <v>124.56399999999999</v>
      </c>
      <c r="Y2860" s="11">
        <v>61.62</v>
      </c>
      <c r="Z2860" s="11">
        <v>22.837</v>
      </c>
      <c r="AA2860" s="11">
        <v>6.6870000000000003</v>
      </c>
      <c r="AB2860" s="11">
        <v>1.1259999999999999</v>
      </c>
      <c r="AC2860" s="11">
        <v>0.10100000000000001</v>
      </c>
    </row>
    <row r="2861" spans="1:29" ht="11.5">
      <c r="A2861" s="15">
        <v>2844</v>
      </c>
      <c r="B2861" s="13" t="s">
        <v>1059</v>
      </c>
      <c r="C2861" s="33" t="s">
        <v>1257</v>
      </c>
      <c r="D2861" s="12">
        <v>15</v>
      </c>
      <c r="E2861" s="12">
        <v>36</v>
      </c>
      <c r="F2861" s="13" t="s">
        <v>1110</v>
      </c>
      <c r="G2861" s="12">
        <v>927</v>
      </c>
      <c r="H2861" s="12">
        <v>1990</v>
      </c>
      <c r="I2861" s="11">
        <v>643.846</v>
      </c>
      <c r="J2861" s="11">
        <v>644.59900000000005</v>
      </c>
      <c r="K2861" s="11">
        <v>633.94500000000005</v>
      </c>
      <c r="L2861" s="11">
        <v>709.95</v>
      </c>
      <c r="M2861" s="11">
        <v>686.99400000000003</v>
      </c>
      <c r="N2861" s="11">
        <v>711.97900000000004</v>
      </c>
      <c r="O2861" s="11">
        <v>697.18200000000002</v>
      </c>
      <c r="P2861" s="11">
        <v>654.95799999999997</v>
      </c>
      <c r="Q2861" s="11">
        <v>636.74800000000005</v>
      </c>
      <c r="R2861" s="11">
        <v>495.61399999999998</v>
      </c>
      <c r="S2861" s="11">
        <v>414.05799999999999</v>
      </c>
      <c r="T2861" s="11">
        <v>363.92</v>
      </c>
      <c r="U2861" s="11">
        <v>361.71899999999999</v>
      </c>
      <c r="V2861" s="11">
        <v>309.28899999999999</v>
      </c>
      <c r="W2861" s="11">
        <v>218.00800000000001</v>
      </c>
      <c r="X2861" s="11">
        <v>153.55099999999999</v>
      </c>
      <c r="Y2861" s="11">
        <v>79.959999999999994</v>
      </c>
      <c r="Z2861" s="11">
        <v>29.783000000000001</v>
      </c>
      <c r="AA2861" s="11">
        <v>7.5220000000000002</v>
      </c>
      <c r="AB2861" s="11">
        <v>1.3320000000000001</v>
      </c>
      <c r="AC2861" s="11">
        <v>0.126</v>
      </c>
    </row>
    <row r="2862" spans="1:29" ht="11.5">
      <c r="A2862" s="15">
        <v>2845</v>
      </c>
      <c r="B2862" s="13" t="s">
        <v>1059</v>
      </c>
      <c r="C2862" s="33" t="s">
        <v>1257</v>
      </c>
      <c r="D2862" s="12">
        <v>15</v>
      </c>
      <c r="E2862" s="12">
        <v>36</v>
      </c>
      <c r="F2862" s="13" t="s">
        <v>1110</v>
      </c>
      <c r="G2862" s="12">
        <v>927</v>
      </c>
      <c r="H2862" s="12">
        <v>1995</v>
      </c>
      <c r="I2862" s="11">
        <v>665.91600000000005</v>
      </c>
      <c r="J2862" s="11">
        <v>661.68600000000004</v>
      </c>
      <c r="K2862" s="11">
        <v>662.43100000000004</v>
      </c>
      <c r="L2862" s="11">
        <v>651.25800000000004</v>
      </c>
      <c r="M2862" s="11">
        <v>718.53099999999995</v>
      </c>
      <c r="N2862" s="11">
        <v>690.72199999999998</v>
      </c>
      <c r="O2862" s="11">
        <v>728.19299999999998</v>
      </c>
      <c r="P2862" s="11">
        <v>709.75199999999995</v>
      </c>
      <c r="Q2862" s="11">
        <v>665.10500000000002</v>
      </c>
      <c r="R2862" s="11">
        <v>633.27499999999998</v>
      </c>
      <c r="S2862" s="11">
        <v>488.16300000000001</v>
      </c>
      <c r="T2862" s="11">
        <v>401.32</v>
      </c>
      <c r="U2862" s="11">
        <v>350.61700000000002</v>
      </c>
      <c r="V2862" s="11">
        <v>331.20400000000001</v>
      </c>
      <c r="W2862" s="11">
        <v>266.80200000000002</v>
      </c>
      <c r="X2862" s="11">
        <v>170.35900000000001</v>
      </c>
      <c r="Y2862" s="11">
        <v>102.17</v>
      </c>
      <c r="Z2862" s="11">
        <v>41.145000000000003</v>
      </c>
      <c r="AA2862" s="11">
        <v>10.606999999999999</v>
      </c>
      <c r="AB2862" s="11">
        <v>1.621</v>
      </c>
      <c r="AC2862" s="11">
        <v>0.159</v>
      </c>
    </row>
    <row r="2863" spans="1:29" ht="11.5">
      <c r="A2863" s="15">
        <v>2846</v>
      </c>
      <c r="B2863" s="13" t="s">
        <v>1059</v>
      </c>
      <c r="C2863" s="33" t="s">
        <v>1257</v>
      </c>
      <c r="D2863" s="12">
        <v>15</v>
      </c>
      <c r="E2863" s="12">
        <v>36</v>
      </c>
      <c r="F2863" s="13" t="s">
        <v>1110</v>
      </c>
      <c r="G2863" s="12">
        <v>927</v>
      </c>
      <c r="H2863" s="12">
        <v>2000</v>
      </c>
      <c r="I2863" s="11">
        <v>661.47500000000002</v>
      </c>
      <c r="J2863" s="11">
        <v>704.48699999999997</v>
      </c>
      <c r="K2863" s="11">
        <v>687.59900000000005</v>
      </c>
      <c r="L2863" s="11">
        <v>668.28800000000001</v>
      </c>
      <c r="M2863" s="11">
        <v>634.62300000000005</v>
      </c>
      <c r="N2863" s="11">
        <v>722.03200000000004</v>
      </c>
      <c r="O2863" s="11">
        <v>699.37900000000002</v>
      </c>
      <c r="P2863" s="11">
        <v>768.52200000000005</v>
      </c>
      <c r="Q2863" s="11">
        <v>716.529</v>
      </c>
      <c r="R2863" s="11">
        <v>662.76300000000003</v>
      </c>
      <c r="S2863" s="11">
        <v>642.39499999999998</v>
      </c>
      <c r="T2863" s="11">
        <v>477.56400000000002</v>
      </c>
      <c r="U2863" s="11">
        <v>394.86700000000002</v>
      </c>
      <c r="V2863" s="11">
        <v>330.39600000000002</v>
      </c>
      <c r="W2863" s="11">
        <v>299.82799999999997</v>
      </c>
      <c r="X2863" s="11">
        <v>220.72</v>
      </c>
      <c r="Y2863" s="11">
        <v>109.408</v>
      </c>
      <c r="Z2863" s="11">
        <v>55.011000000000003</v>
      </c>
      <c r="AA2863" s="11">
        <v>15.178000000000001</v>
      </c>
      <c r="AB2863" s="11">
        <v>2.2919999999999998</v>
      </c>
      <c r="AC2863" s="11">
        <v>0.188</v>
      </c>
    </row>
    <row r="2864" spans="1:29" ht="11.5">
      <c r="A2864" s="15">
        <v>2847</v>
      </c>
      <c r="B2864" s="13" t="s">
        <v>1059</v>
      </c>
      <c r="C2864" s="33" t="s">
        <v>1257</v>
      </c>
      <c r="D2864" s="12">
        <v>15</v>
      </c>
      <c r="E2864" s="12">
        <v>36</v>
      </c>
      <c r="F2864" s="13" t="s">
        <v>1110</v>
      </c>
      <c r="G2864" s="12">
        <v>927</v>
      </c>
      <c r="H2864" s="12">
        <v>2005</v>
      </c>
      <c r="I2864" s="11">
        <v>651.14300000000003</v>
      </c>
      <c r="J2864" s="11">
        <v>686.11</v>
      </c>
      <c r="K2864" s="11">
        <v>729.62800000000004</v>
      </c>
      <c r="L2864" s="11">
        <v>716.27700000000004</v>
      </c>
      <c r="M2864" s="11">
        <v>721.12400000000002</v>
      </c>
      <c r="N2864" s="11">
        <v>664.101</v>
      </c>
      <c r="O2864" s="11">
        <v>752.14</v>
      </c>
      <c r="P2864" s="11">
        <v>725.17600000000004</v>
      </c>
      <c r="Q2864" s="11">
        <v>783.88</v>
      </c>
      <c r="R2864" s="11">
        <v>722.18100000000004</v>
      </c>
      <c r="S2864" s="11">
        <v>657.03700000000003</v>
      </c>
      <c r="T2864" s="11">
        <v>628.28899999999999</v>
      </c>
      <c r="U2864" s="11">
        <v>460.86900000000003</v>
      </c>
      <c r="V2864" s="11">
        <v>371.88299999999998</v>
      </c>
      <c r="W2864" s="11">
        <v>298.125</v>
      </c>
      <c r="X2864" s="11">
        <v>250.495</v>
      </c>
      <c r="Y2864" s="11">
        <v>163.12899999999999</v>
      </c>
      <c r="Z2864" s="11">
        <v>63.097999999999999</v>
      </c>
      <c r="AA2864" s="11">
        <v>21.648</v>
      </c>
      <c r="AB2864" s="11">
        <v>3.4740000000000002</v>
      </c>
      <c r="AC2864" s="11">
        <v>0.26200000000000001</v>
      </c>
    </row>
    <row r="2865" spans="1:29" ht="11.5">
      <c r="A2865" s="15">
        <v>2848</v>
      </c>
      <c r="B2865" s="13" t="s">
        <v>1059</v>
      </c>
      <c r="C2865" s="33" t="s">
        <v>1257</v>
      </c>
      <c r="D2865" s="12">
        <v>15</v>
      </c>
      <c r="E2865" s="12">
        <v>36</v>
      </c>
      <c r="F2865" s="13" t="s">
        <v>1110</v>
      </c>
      <c r="G2865" s="12">
        <v>927</v>
      </c>
      <c r="H2865" s="12">
        <v>2010</v>
      </c>
      <c r="I2865" s="11">
        <v>750.45</v>
      </c>
      <c r="J2865" s="11">
        <v>696.50800000000004</v>
      </c>
      <c r="K2865" s="11">
        <v>721.98699999999997</v>
      </c>
      <c r="L2865" s="11">
        <v>775.19200000000001</v>
      </c>
      <c r="M2865" s="11">
        <v>851.13800000000003</v>
      </c>
      <c r="N2865" s="11">
        <v>841.93399999999997</v>
      </c>
      <c r="O2865" s="11">
        <v>739.95699999999999</v>
      </c>
      <c r="P2865" s="11">
        <v>807.70799999999997</v>
      </c>
      <c r="Q2865" s="11">
        <v>761.46699999999998</v>
      </c>
      <c r="R2865" s="11">
        <v>786.92700000000002</v>
      </c>
      <c r="S2865" s="11">
        <v>727.65099999999995</v>
      </c>
      <c r="T2865" s="11">
        <v>646.10299999999995</v>
      </c>
      <c r="U2865" s="11">
        <v>609.86199999999997</v>
      </c>
      <c r="V2865" s="11">
        <v>443.452</v>
      </c>
      <c r="W2865" s="11">
        <v>342.64</v>
      </c>
      <c r="X2865" s="11">
        <v>254.98599999999999</v>
      </c>
      <c r="Y2865" s="11">
        <v>189.07499999999999</v>
      </c>
      <c r="Z2865" s="11">
        <v>99.555000000000007</v>
      </c>
      <c r="AA2865" s="11">
        <v>27.007000000000001</v>
      </c>
      <c r="AB2865" s="11">
        <v>5.3419999999999996</v>
      </c>
      <c r="AC2865" s="11">
        <v>0.43099999999999999</v>
      </c>
    </row>
    <row r="2866" spans="1:29" ht="11.5">
      <c r="A2866" s="15">
        <v>2849</v>
      </c>
      <c r="B2866" s="13" t="s">
        <v>1059</v>
      </c>
      <c r="C2866" s="33" t="s">
        <v>1257</v>
      </c>
      <c r="D2866" s="12">
        <v>15</v>
      </c>
      <c r="E2866" s="12">
        <v>36</v>
      </c>
      <c r="F2866" s="13" t="s">
        <v>1110</v>
      </c>
      <c r="G2866" s="12">
        <v>927</v>
      </c>
      <c r="H2866" s="12">
        <v>2015</v>
      </c>
      <c r="I2866" s="11">
        <v>803.13900000000001</v>
      </c>
      <c r="J2866" s="11">
        <v>786.53499999999997</v>
      </c>
      <c r="K2866" s="11">
        <v>732.77099999999996</v>
      </c>
      <c r="L2866" s="11">
        <v>763.75099999999998</v>
      </c>
      <c r="M2866" s="11">
        <v>865.92399999999998</v>
      </c>
      <c r="N2866" s="11">
        <v>901.32500000000005</v>
      </c>
      <c r="O2866" s="11">
        <v>891.56600000000003</v>
      </c>
      <c r="P2866" s="11">
        <v>792.46600000000001</v>
      </c>
      <c r="Q2866" s="11">
        <v>826.38800000000003</v>
      </c>
      <c r="R2866" s="11">
        <v>774.70100000000002</v>
      </c>
      <c r="S2866" s="11">
        <v>780.10400000000004</v>
      </c>
      <c r="T2866" s="11">
        <v>713.01800000000003</v>
      </c>
      <c r="U2866" s="11">
        <v>629.07100000000003</v>
      </c>
      <c r="V2866" s="11">
        <v>567.327</v>
      </c>
      <c r="W2866" s="11">
        <v>413.96300000000002</v>
      </c>
      <c r="X2866" s="11">
        <v>302.29700000000003</v>
      </c>
      <c r="Y2866" s="11">
        <v>207.977</v>
      </c>
      <c r="Z2866" s="11">
        <v>120.446</v>
      </c>
      <c r="AA2866" s="11">
        <v>44.822000000000003</v>
      </c>
      <c r="AB2866" s="11">
        <v>7.0780000000000003</v>
      </c>
      <c r="AC2866" s="11">
        <v>0.68600000000000005</v>
      </c>
    </row>
    <row r="2867" spans="1:29" ht="11.5">
      <c r="A2867" s="15">
        <v>2850</v>
      </c>
      <c r="B2867" s="13" t="s">
        <v>1059</v>
      </c>
      <c r="C2867" s="33" t="s">
        <v>1257</v>
      </c>
      <c r="D2867" s="12">
        <v>15</v>
      </c>
      <c r="E2867" s="12">
        <v>36</v>
      </c>
      <c r="F2867" s="13" t="s">
        <v>1110</v>
      </c>
      <c r="G2867" s="12">
        <v>927</v>
      </c>
      <c r="H2867" s="12">
        <v>2020</v>
      </c>
      <c r="I2867" s="11">
        <v>857.49900000000002</v>
      </c>
      <c r="J2867" s="11">
        <v>841.02599999999995</v>
      </c>
      <c r="K2867" s="11">
        <v>825.846</v>
      </c>
      <c r="L2867" s="11">
        <v>777.47500000000002</v>
      </c>
      <c r="M2867" s="11">
        <v>811.22199999999998</v>
      </c>
      <c r="N2867" s="11">
        <v>909.70500000000004</v>
      </c>
      <c r="O2867" s="11">
        <v>939.58500000000004</v>
      </c>
      <c r="P2867" s="11">
        <v>921.59100000000001</v>
      </c>
      <c r="Q2867" s="11">
        <v>810.36800000000005</v>
      </c>
      <c r="R2867" s="11">
        <v>831.53599999999994</v>
      </c>
      <c r="S2867" s="11">
        <v>768.93399999999997</v>
      </c>
      <c r="T2867" s="11">
        <v>767.4</v>
      </c>
      <c r="U2867" s="11">
        <v>693.71199999999999</v>
      </c>
      <c r="V2867" s="11">
        <v>601.80700000000002</v>
      </c>
      <c r="W2867" s="11">
        <v>527.59199999999998</v>
      </c>
      <c r="X2867" s="11">
        <v>365.81099999999998</v>
      </c>
      <c r="Y2867" s="11">
        <v>241.273</v>
      </c>
      <c r="Z2867" s="11">
        <v>136.756</v>
      </c>
      <c r="AA2867" s="11">
        <v>56.262999999999998</v>
      </c>
      <c r="AB2867" s="11">
        <v>12.305999999999999</v>
      </c>
      <c r="AC2867" s="11">
        <v>0.91800000000000004</v>
      </c>
    </row>
    <row r="2868" spans="1:29" ht="11.5">
      <c r="A2868" s="15">
        <v>2851</v>
      </c>
      <c r="B2868" s="13" t="s">
        <v>1059</v>
      </c>
      <c r="C2868" s="33" t="s">
        <v>1258</v>
      </c>
      <c r="D2868" s="12">
        <v>16</v>
      </c>
      <c r="E2868" s="12">
        <v>554</v>
      </c>
      <c r="F2868" s="13" t="s">
        <v>1110</v>
      </c>
      <c r="G2868" s="12">
        <v>927</v>
      </c>
      <c r="H2868" s="12">
        <v>1950</v>
      </c>
      <c r="I2868" s="11">
        <v>119</v>
      </c>
      <c r="J2868" s="11">
        <v>90</v>
      </c>
      <c r="K2868" s="11">
        <v>74</v>
      </c>
      <c r="L2868" s="11">
        <v>68</v>
      </c>
      <c r="M2868" s="11">
        <v>72</v>
      </c>
      <c r="N2868" s="11">
        <v>71.001000000000005</v>
      </c>
      <c r="O2868" s="11">
        <v>67.001000000000005</v>
      </c>
      <c r="P2868" s="11">
        <v>68.998999999999995</v>
      </c>
      <c r="Q2868" s="11">
        <v>65.001000000000005</v>
      </c>
      <c r="R2868" s="11">
        <v>56</v>
      </c>
      <c r="S2868" s="11">
        <v>47.000999999999998</v>
      </c>
      <c r="T2868" s="11">
        <v>39.999000000000002</v>
      </c>
      <c r="U2868" s="11">
        <v>39</v>
      </c>
      <c r="V2868" s="11">
        <v>34</v>
      </c>
      <c r="W2868" s="11">
        <v>25</v>
      </c>
      <c r="X2868" s="11">
        <v>14</v>
      </c>
      <c r="Y2868" s="11">
        <v>5.5060000000000002</v>
      </c>
      <c r="Z2868" s="11">
        <v>2.569</v>
      </c>
      <c r="AA2868" s="11">
        <v>0.78300000000000003</v>
      </c>
      <c r="AB2868" s="11">
        <v>0.13500000000000001</v>
      </c>
      <c r="AC2868" s="11">
        <v>1.0999999999999999E-2</v>
      </c>
    </row>
    <row r="2869" spans="1:29" ht="11.5">
      <c r="A2869" s="15">
        <v>2852</v>
      </c>
      <c r="B2869" s="13" t="s">
        <v>1059</v>
      </c>
      <c r="C2869" s="33" t="s">
        <v>1258</v>
      </c>
      <c r="D2869" s="12">
        <v>16</v>
      </c>
      <c r="E2869" s="12">
        <v>554</v>
      </c>
      <c r="F2869" s="13" t="s">
        <v>1110</v>
      </c>
      <c r="G2869" s="12">
        <v>927</v>
      </c>
      <c r="H2869" s="12">
        <v>1955</v>
      </c>
      <c r="I2869" s="11">
        <v>130.322</v>
      </c>
      <c r="J2869" s="11">
        <v>118.011</v>
      </c>
      <c r="K2869" s="11">
        <v>93.016999999999996</v>
      </c>
      <c r="L2869" s="11">
        <v>76.007000000000005</v>
      </c>
      <c r="M2869" s="11">
        <v>70.981999999999999</v>
      </c>
      <c r="N2869" s="11">
        <v>80.018000000000001</v>
      </c>
      <c r="O2869" s="11">
        <v>77.989000000000004</v>
      </c>
      <c r="P2869" s="11">
        <v>69.016999999999996</v>
      </c>
      <c r="Q2869" s="11">
        <v>70.004000000000005</v>
      </c>
      <c r="R2869" s="11">
        <v>64.021000000000001</v>
      </c>
      <c r="S2869" s="11">
        <v>56.021000000000001</v>
      </c>
      <c r="T2869" s="11">
        <v>44.003999999999998</v>
      </c>
      <c r="U2869" s="11">
        <v>36.999000000000002</v>
      </c>
      <c r="V2869" s="11">
        <v>32.924999999999997</v>
      </c>
      <c r="W2869" s="11">
        <v>26.135999999999999</v>
      </c>
      <c r="X2869" s="11">
        <v>17.936</v>
      </c>
      <c r="Y2869" s="11">
        <v>8.6509999999999998</v>
      </c>
      <c r="Z2869" s="11">
        <v>2.3849999999999998</v>
      </c>
      <c r="AA2869" s="11">
        <v>0.76300000000000001</v>
      </c>
      <c r="AB2869" s="11">
        <v>0.14299999999999999</v>
      </c>
      <c r="AC2869" s="11">
        <v>1.4E-2</v>
      </c>
    </row>
    <row r="2870" spans="1:29" ht="11.5">
      <c r="A2870" s="15">
        <v>2853</v>
      </c>
      <c r="B2870" s="13" t="s">
        <v>1059</v>
      </c>
      <c r="C2870" s="33" t="s">
        <v>1258</v>
      </c>
      <c r="D2870" s="12">
        <v>16</v>
      </c>
      <c r="E2870" s="12">
        <v>554</v>
      </c>
      <c r="F2870" s="13" t="s">
        <v>1110</v>
      </c>
      <c r="G2870" s="12">
        <v>927</v>
      </c>
      <c r="H2870" s="12">
        <v>1960</v>
      </c>
      <c r="I2870" s="11">
        <v>147.99600000000001</v>
      </c>
      <c r="J2870" s="11">
        <v>129.32499999999999</v>
      </c>
      <c r="K2870" s="11">
        <v>121.042</v>
      </c>
      <c r="L2870" s="11">
        <v>94.034000000000006</v>
      </c>
      <c r="M2870" s="11">
        <v>76.992999999999995</v>
      </c>
      <c r="N2870" s="11">
        <v>75.007000000000005</v>
      </c>
      <c r="O2870" s="11">
        <v>82.021000000000001</v>
      </c>
      <c r="P2870" s="11">
        <v>78.007999999999996</v>
      </c>
      <c r="Q2870" s="11">
        <v>71.016999999999996</v>
      </c>
      <c r="R2870" s="11">
        <v>69.994</v>
      </c>
      <c r="S2870" s="11">
        <v>63.017000000000003</v>
      </c>
      <c r="T2870" s="11">
        <v>52.030999999999999</v>
      </c>
      <c r="U2870" s="11">
        <v>41.021999999999998</v>
      </c>
      <c r="V2870" s="11">
        <v>30.925000000000001</v>
      </c>
      <c r="W2870" s="11">
        <v>26.032</v>
      </c>
      <c r="X2870" s="11">
        <v>19.007000000000001</v>
      </c>
      <c r="Y2870" s="11">
        <v>10.268000000000001</v>
      </c>
      <c r="Z2870" s="11">
        <v>3.681</v>
      </c>
      <c r="AA2870" s="11">
        <v>0.68500000000000005</v>
      </c>
      <c r="AB2870" s="11">
        <v>0.13200000000000001</v>
      </c>
      <c r="AC2870" s="11">
        <v>1.4E-2</v>
      </c>
    </row>
    <row r="2871" spans="1:29" ht="11.5">
      <c r="A2871" s="15">
        <v>2854</v>
      </c>
      <c r="B2871" s="13" t="s">
        <v>1059</v>
      </c>
      <c r="C2871" s="33" t="s">
        <v>1258</v>
      </c>
      <c r="D2871" s="12">
        <v>16</v>
      </c>
      <c r="E2871" s="12">
        <v>554</v>
      </c>
      <c r="F2871" s="13" t="s">
        <v>1110</v>
      </c>
      <c r="G2871" s="12">
        <v>927</v>
      </c>
      <c r="H2871" s="12">
        <v>1965</v>
      </c>
      <c r="I2871" s="11">
        <v>154.33099999999999</v>
      </c>
      <c r="J2871" s="11">
        <v>149.00299999999999</v>
      </c>
      <c r="K2871" s="11">
        <v>134.351</v>
      </c>
      <c r="L2871" s="11">
        <v>124.045</v>
      </c>
      <c r="M2871" s="11">
        <v>96.01</v>
      </c>
      <c r="N2871" s="11">
        <v>83.003</v>
      </c>
      <c r="O2871" s="11">
        <v>75.992000000000004</v>
      </c>
      <c r="P2871" s="11">
        <v>84.015000000000001</v>
      </c>
      <c r="Q2871" s="11">
        <v>79.998999999999995</v>
      </c>
      <c r="R2871" s="11">
        <v>71.018000000000001</v>
      </c>
      <c r="S2871" s="11">
        <v>67.992999999999995</v>
      </c>
      <c r="T2871" s="11">
        <v>60.01</v>
      </c>
      <c r="U2871" s="11">
        <v>48.040999999999997</v>
      </c>
      <c r="V2871" s="11">
        <v>35.905000000000001</v>
      </c>
      <c r="W2871" s="11">
        <v>22.957999999999998</v>
      </c>
      <c r="X2871" s="11">
        <v>15.853</v>
      </c>
      <c r="Y2871" s="11">
        <v>9.3670000000000009</v>
      </c>
      <c r="Z2871" s="11">
        <v>4.2990000000000004</v>
      </c>
      <c r="AA2871" s="11">
        <v>0.996</v>
      </c>
      <c r="AB2871" s="11">
        <v>0.112</v>
      </c>
      <c r="AC2871" s="11">
        <v>1.2E-2</v>
      </c>
    </row>
    <row r="2872" spans="1:29" ht="11.5">
      <c r="A2872" s="15">
        <v>2855</v>
      </c>
      <c r="B2872" s="13" t="s">
        <v>1059</v>
      </c>
      <c r="C2872" s="33" t="s">
        <v>1258</v>
      </c>
      <c r="D2872" s="12">
        <v>16</v>
      </c>
      <c r="E2872" s="12">
        <v>554</v>
      </c>
      <c r="F2872" s="13" t="s">
        <v>1110</v>
      </c>
      <c r="G2872" s="12">
        <v>927</v>
      </c>
      <c r="H2872" s="12">
        <v>1970</v>
      </c>
      <c r="I2872" s="11">
        <v>151.179</v>
      </c>
      <c r="J2872" s="11">
        <v>154.47</v>
      </c>
      <c r="K2872" s="11">
        <v>150.501</v>
      </c>
      <c r="L2872" s="11">
        <v>134.535</v>
      </c>
      <c r="M2872" s="11">
        <v>117.70699999999999</v>
      </c>
      <c r="N2872" s="11">
        <v>92.164000000000001</v>
      </c>
      <c r="O2872" s="11">
        <v>82.248000000000005</v>
      </c>
      <c r="P2872" s="11">
        <v>75.457999999999998</v>
      </c>
      <c r="Q2872" s="11">
        <v>82.605999999999995</v>
      </c>
      <c r="R2872" s="11">
        <v>78.584000000000003</v>
      </c>
      <c r="S2872" s="11">
        <v>68.540999999999997</v>
      </c>
      <c r="T2872" s="11">
        <v>64.108000000000004</v>
      </c>
      <c r="U2872" s="11">
        <v>54.959000000000003</v>
      </c>
      <c r="V2872" s="11">
        <v>41.646999999999998</v>
      </c>
      <c r="W2872" s="11">
        <v>28.175999999999998</v>
      </c>
      <c r="X2872" s="11">
        <v>16.190999999999999</v>
      </c>
      <c r="Y2872" s="11">
        <v>9.891</v>
      </c>
      <c r="Z2872" s="11">
        <v>3.9369999999999998</v>
      </c>
      <c r="AA2872" s="11">
        <v>1.163</v>
      </c>
      <c r="AB2872" s="11">
        <v>0.16300000000000001</v>
      </c>
      <c r="AC2872" s="11">
        <v>0.01</v>
      </c>
    </row>
    <row r="2873" spans="1:29" ht="11.5">
      <c r="A2873" s="15">
        <v>2856</v>
      </c>
      <c r="B2873" s="13" t="s">
        <v>1059</v>
      </c>
      <c r="C2873" s="33" t="s">
        <v>1258</v>
      </c>
      <c r="D2873" s="12">
        <v>16</v>
      </c>
      <c r="E2873" s="12">
        <v>554</v>
      </c>
      <c r="F2873" s="13" t="s">
        <v>1110</v>
      </c>
      <c r="G2873" s="12">
        <v>927</v>
      </c>
      <c r="H2873" s="12">
        <v>1975</v>
      </c>
      <c r="I2873" s="11">
        <v>153.714</v>
      </c>
      <c r="J2873" s="11">
        <v>154.494</v>
      </c>
      <c r="K2873" s="11">
        <v>161.833</v>
      </c>
      <c r="L2873" s="11">
        <v>151.958</v>
      </c>
      <c r="M2873" s="11">
        <v>131.309</v>
      </c>
      <c r="N2873" s="11">
        <v>121.75</v>
      </c>
      <c r="O2873" s="11">
        <v>100.994</v>
      </c>
      <c r="P2873" s="11">
        <v>84.65</v>
      </c>
      <c r="Q2873" s="11">
        <v>79.834999999999994</v>
      </c>
      <c r="R2873" s="11">
        <v>81.466999999999999</v>
      </c>
      <c r="S2873" s="11">
        <v>78.328999999999994</v>
      </c>
      <c r="T2873" s="11">
        <v>63.646000000000001</v>
      </c>
      <c r="U2873" s="11">
        <v>59.63</v>
      </c>
      <c r="V2873" s="11">
        <v>47.292999999999999</v>
      </c>
      <c r="W2873" s="11">
        <v>33.183999999999997</v>
      </c>
      <c r="X2873" s="11">
        <v>18.643000000000001</v>
      </c>
      <c r="Y2873" s="11">
        <v>9.1389999999999993</v>
      </c>
      <c r="Z2873" s="11">
        <v>4.1950000000000003</v>
      </c>
      <c r="AA2873" s="11">
        <v>1.111</v>
      </c>
      <c r="AB2873" s="11">
        <v>0.19500000000000001</v>
      </c>
      <c r="AC2873" s="11">
        <v>1.4999999999999999E-2</v>
      </c>
    </row>
    <row r="2874" spans="1:29" ht="11.5">
      <c r="A2874" s="15">
        <v>2857</v>
      </c>
      <c r="B2874" s="13" t="s">
        <v>1059</v>
      </c>
      <c r="C2874" s="33" t="s">
        <v>1258</v>
      </c>
      <c r="D2874" s="12">
        <v>16</v>
      </c>
      <c r="E2874" s="12">
        <v>554</v>
      </c>
      <c r="F2874" s="13" t="s">
        <v>1110</v>
      </c>
      <c r="G2874" s="12">
        <v>927</v>
      </c>
      <c r="H2874" s="12">
        <v>1980</v>
      </c>
      <c r="I2874" s="11">
        <v>130.315</v>
      </c>
      <c r="J2874" s="11">
        <v>149.90899999999999</v>
      </c>
      <c r="K2874" s="11">
        <v>154.88200000000001</v>
      </c>
      <c r="L2874" s="11">
        <v>159.65199999999999</v>
      </c>
      <c r="M2874" s="11">
        <v>136.38200000000001</v>
      </c>
      <c r="N2874" s="11">
        <v>118.85599999999999</v>
      </c>
      <c r="O2874" s="11">
        <v>117.134</v>
      </c>
      <c r="P2874" s="11">
        <v>96.507999999999996</v>
      </c>
      <c r="Q2874" s="11">
        <v>82.606999999999999</v>
      </c>
      <c r="R2874" s="11">
        <v>76.364999999999995</v>
      </c>
      <c r="S2874" s="11">
        <v>80.06</v>
      </c>
      <c r="T2874" s="11">
        <v>72.13</v>
      </c>
      <c r="U2874" s="11">
        <v>59.164000000000001</v>
      </c>
      <c r="V2874" s="11">
        <v>51.972000000000001</v>
      </c>
      <c r="W2874" s="11">
        <v>38.170999999999999</v>
      </c>
      <c r="X2874" s="11">
        <v>23.31</v>
      </c>
      <c r="Y2874" s="11">
        <v>11.127000000000001</v>
      </c>
      <c r="Z2874" s="11">
        <v>3.9980000000000002</v>
      </c>
      <c r="AA2874" s="11">
        <v>1.2529999999999999</v>
      </c>
      <c r="AB2874" s="11">
        <v>0.2</v>
      </c>
      <c r="AC2874" s="11">
        <v>0.02</v>
      </c>
    </row>
    <row r="2875" spans="1:29" ht="11.5">
      <c r="A2875" s="15">
        <v>2858</v>
      </c>
      <c r="B2875" s="13" t="s">
        <v>1059</v>
      </c>
      <c r="C2875" s="33" t="s">
        <v>1258</v>
      </c>
      <c r="D2875" s="12">
        <v>16</v>
      </c>
      <c r="E2875" s="12">
        <v>554</v>
      </c>
      <c r="F2875" s="13" t="s">
        <v>1110</v>
      </c>
      <c r="G2875" s="12">
        <v>927</v>
      </c>
      <c r="H2875" s="12">
        <v>1985</v>
      </c>
      <c r="I2875" s="11">
        <v>129.11199999999999</v>
      </c>
      <c r="J2875" s="11">
        <v>130.50200000000001</v>
      </c>
      <c r="K2875" s="11">
        <v>150.63999999999999</v>
      </c>
      <c r="L2875" s="11">
        <v>154.196</v>
      </c>
      <c r="M2875" s="11">
        <v>147.631</v>
      </c>
      <c r="N2875" s="11">
        <v>130.30699999999999</v>
      </c>
      <c r="O2875" s="11">
        <v>125.32599999999999</v>
      </c>
      <c r="P2875" s="11">
        <v>117.60899999999999</v>
      </c>
      <c r="Q2875" s="11">
        <v>94.572000000000003</v>
      </c>
      <c r="R2875" s="11">
        <v>82.009</v>
      </c>
      <c r="S2875" s="11">
        <v>74.41</v>
      </c>
      <c r="T2875" s="11">
        <v>74.344999999999999</v>
      </c>
      <c r="U2875" s="11">
        <v>66.930000000000007</v>
      </c>
      <c r="V2875" s="11">
        <v>52.180999999999997</v>
      </c>
      <c r="W2875" s="11">
        <v>41.6</v>
      </c>
      <c r="X2875" s="11">
        <v>27.161999999999999</v>
      </c>
      <c r="Y2875" s="11">
        <v>13.554</v>
      </c>
      <c r="Z2875" s="11">
        <v>5.056</v>
      </c>
      <c r="AA2875" s="11">
        <v>1.266</v>
      </c>
      <c r="AB2875" s="11">
        <v>0.246</v>
      </c>
      <c r="AC2875" s="11">
        <v>2.4E-2</v>
      </c>
    </row>
    <row r="2876" spans="1:29" ht="11.5">
      <c r="A2876" s="15">
        <v>2859</v>
      </c>
      <c r="B2876" s="13" t="s">
        <v>1059</v>
      </c>
      <c r="C2876" s="33" t="s">
        <v>1258</v>
      </c>
      <c r="D2876" s="12">
        <v>16</v>
      </c>
      <c r="E2876" s="12">
        <v>554</v>
      </c>
      <c r="F2876" s="13" t="s">
        <v>1110</v>
      </c>
      <c r="G2876" s="12">
        <v>927</v>
      </c>
      <c r="H2876" s="12">
        <v>1990</v>
      </c>
      <c r="I2876" s="11">
        <v>141.33699999999999</v>
      </c>
      <c r="J2876" s="11">
        <v>129.87100000000001</v>
      </c>
      <c r="K2876" s="11">
        <v>131.821</v>
      </c>
      <c r="L2876" s="11">
        <v>148.00700000000001</v>
      </c>
      <c r="M2876" s="11">
        <v>136.739</v>
      </c>
      <c r="N2876" s="11">
        <v>136.60300000000001</v>
      </c>
      <c r="O2876" s="11">
        <v>134.96199999999999</v>
      </c>
      <c r="P2876" s="11">
        <v>120.69799999999999</v>
      </c>
      <c r="Q2876" s="11">
        <v>117.455</v>
      </c>
      <c r="R2876" s="11">
        <v>94.881</v>
      </c>
      <c r="S2876" s="11">
        <v>77.733999999999995</v>
      </c>
      <c r="T2876" s="11">
        <v>72.978999999999999</v>
      </c>
      <c r="U2876" s="11">
        <v>70.593000000000004</v>
      </c>
      <c r="V2876" s="11">
        <v>59.771999999999998</v>
      </c>
      <c r="W2876" s="11">
        <v>43.018000000000001</v>
      </c>
      <c r="X2876" s="11">
        <v>31.32</v>
      </c>
      <c r="Y2876" s="11">
        <v>16.518999999999998</v>
      </c>
      <c r="Z2876" s="11">
        <v>6.3339999999999996</v>
      </c>
      <c r="AA2876" s="11">
        <v>1.6120000000000001</v>
      </c>
      <c r="AB2876" s="11">
        <v>0.255</v>
      </c>
      <c r="AC2876" s="11">
        <v>0.03</v>
      </c>
    </row>
    <row r="2877" spans="1:29" ht="11.5">
      <c r="A2877" s="15">
        <v>2860</v>
      </c>
      <c r="B2877" s="13" t="s">
        <v>1059</v>
      </c>
      <c r="C2877" s="33" t="s">
        <v>1258</v>
      </c>
      <c r="D2877" s="12">
        <v>16</v>
      </c>
      <c r="E2877" s="12">
        <v>554</v>
      </c>
      <c r="F2877" s="13" t="s">
        <v>1110</v>
      </c>
      <c r="G2877" s="12">
        <v>927</v>
      </c>
      <c r="H2877" s="12">
        <v>1995</v>
      </c>
      <c r="I2877" s="11">
        <v>152.601</v>
      </c>
      <c r="J2877" s="11">
        <v>146.53</v>
      </c>
      <c r="K2877" s="11">
        <v>135.333</v>
      </c>
      <c r="L2877" s="11">
        <v>137.767</v>
      </c>
      <c r="M2877" s="11">
        <v>141.74199999999999</v>
      </c>
      <c r="N2877" s="11">
        <v>136.726</v>
      </c>
      <c r="O2877" s="11">
        <v>146.97300000000001</v>
      </c>
      <c r="P2877" s="11">
        <v>140.369</v>
      </c>
      <c r="Q2877" s="11">
        <v>127.792</v>
      </c>
      <c r="R2877" s="11">
        <v>120.654</v>
      </c>
      <c r="S2877" s="11">
        <v>93.941000000000003</v>
      </c>
      <c r="T2877" s="11">
        <v>78.852999999999994</v>
      </c>
      <c r="U2877" s="11">
        <v>69.33</v>
      </c>
      <c r="V2877" s="11">
        <v>65.873000000000005</v>
      </c>
      <c r="W2877" s="11">
        <v>52.506999999999998</v>
      </c>
      <c r="X2877" s="11">
        <v>32.956000000000003</v>
      </c>
      <c r="Y2877" s="11">
        <v>20.169</v>
      </c>
      <c r="Z2877" s="11">
        <v>8.1929999999999996</v>
      </c>
      <c r="AA2877" s="11">
        <v>2.2610000000000001</v>
      </c>
      <c r="AB2877" s="11">
        <v>0.35099999999999998</v>
      </c>
      <c r="AC2877" s="11">
        <v>3.3000000000000002E-2</v>
      </c>
    </row>
    <row r="2878" spans="1:29" ht="11.5">
      <c r="A2878" s="15">
        <v>2861</v>
      </c>
      <c r="B2878" s="13" t="s">
        <v>1059</v>
      </c>
      <c r="C2878" s="33" t="s">
        <v>1258</v>
      </c>
      <c r="D2878" s="12">
        <v>16</v>
      </c>
      <c r="E2878" s="12">
        <v>554</v>
      </c>
      <c r="F2878" s="13" t="s">
        <v>1110</v>
      </c>
      <c r="G2878" s="12">
        <v>927</v>
      </c>
      <c r="H2878" s="12">
        <v>2000</v>
      </c>
      <c r="I2878" s="11">
        <v>145.55099999999999</v>
      </c>
      <c r="J2878" s="11">
        <v>155.41499999999999</v>
      </c>
      <c r="K2878" s="11">
        <v>149.071</v>
      </c>
      <c r="L2878" s="11">
        <v>140.94999999999999</v>
      </c>
      <c r="M2878" s="11">
        <v>126.44499999999999</v>
      </c>
      <c r="N2878" s="11">
        <v>129.76599999999999</v>
      </c>
      <c r="O2878" s="11">
        <v>140.595</v>
      </c>
      <c r="P2878" s="11">
        <v>149.58000000000001</v>
      </c>
      <c r="Q2878" s="11">
        <v>143.113</v>
      </c>
      <c r="R2878" s="11">
        <v>127.654</v>
      </c>
      <c r="S2878" s="11">
        <v>118.73099999999999</v>
      </c>
      <c r="T2878" s="11">
        <v>92.537999999999997</v>
      </c>
      <c r="U2878" s="11">
        <v>75.382000000000005</v>
      </c>
      <c r="V2878" s="11">
        <v>64.293000000000006</v>
      </c>
      <c r="W2878" s="11">
        <v>57.488</v>
      </c>
      <c r="X2878" s="11">
        <v>40.712000000000003</v>
      </c>
      <c r="Y2878" s="11">
        <v>22.736000000000001</v>
      </c>
      <c r="Z2878" s="11">
        <v>10.516999999999999</v>
      </c>
      <c r="AA2878" s="11">
        <v>2.9289999999999998</v>
      </c>
      <c r="AB2878" s="11">
        <v>0.47599999999999998</v>
      </c>
      <c r="AC2878" s="11">
        <v>4.1000000000000002E-2</v>
      </c>
    </row>
    <row r="2879" spans="1:29" ht="11.5">
      <c r="A2879" s="15">
        <v>2862</v>
      </c>
      <c r="B2879" s="13" t="s">
        <v>1059</v>
      </c>
      <c r="C2879" s="33" t="s">
        <v>1258</v>
      </c>
      <c r="D2879" s="12">
        <v>16</v>
      </c>
      <c r="E2879" s="12">
        <v>554</v>
      </c>
      <c r="F2879" s="13" t="s">
        <v>1110</v>
      </c>
      <c r="G2879" s="12">
        <v>927</v>
      </c>
      <c r="H2879" s="12">
        <v>2005</v>
      </c>
      <c r="I2879" s="11">
        <v>145.506</v>
      </c>
      <c r="J2879" s="11">
        <v>149.82</v>
      </c>
      <c r="K2879" s="11">
        <v>161.27600000000001</v>
      </c>
      <c r="L2879" s="11">
        <v>155.06700000000001</v>
      </c>
      <c r="M2879" s="11">
        <v>144.715</v>
      </c>
      <c r="N2879" s="11">
        <v>124.76600000000001</v>
      </c>
      <c r="O2879" s="11">
        <v>139.66</v>
      </c>
      <c r="P2879" s="11">
        <v>147.67500000000001</v>
      </c>
      <c r="Q2879" s="11">
        <v>153.577</v>
      </c>
      <c r="R2879" s="11">
        <v>148.68700000000001</v>
      </c>
      <c r="S2879" s="11">
        <v>124.98399999999999</v>
      </c>
      <c r="T2879" s="11">
        <v>118.004</v>
      </c>
      <c r="U2879" s="11">
        <v>89.617999999999995</v>
      </c>
      <c r="V2879" s="11">
        <v>71.488</v>
      </c>
      <c r="W2879" s="11">
        <v>57.814</v>
      </c>
      <c r="X2879" s="11">
        <v>47.128</v>
      </c>
      <c r="Y2879" s="11">
        <v>28.963999999999999</v>
      </c>
      <c r="Z2879" s="11">
        <v>12.513999999999999</v>
      </c>
      <c r="AA2879" s="11">
        <v>3.8380000000000001</v>
      </c>
      <c r="AB2879" s="11">
        <v>0.59699999999999998</v>
      </c>
      <c r="AC2879" s="11">
        <v>0.05</v>
      </c>
    </row>
    <row r="2880" spans="1:29" ht="11.5">
      <c r="A2880" s="15">
        <v>2863</v>
      </c>
      <c r="B2880" s="13" t="s">
        <v>1059</v>
      </c>
      <c r="C2880" s="33" t="s">
        <v>1258</v>
      </c>
      <c r="D2880" s="12">
        <v>16</v>
      </c>
      <c r="E2880" s="12">
        <v>554</v>
      </c>
      <c r="F2880" s="13" t="s">
        <v>1110</v>
      </c>
      <c r="G2880" s="12">
        <v>927</v>
      </c>
      <c r="H2880" s="12">
        <v>2010</v>
      </c>
      <c r="I2880" s="11">
        <v>160.35400000000001</v>
      </c>
      <c r="J2880" s="11">
        <v>146.965</v>
      </c>
      <c r="K2880" s="11">
        <v>151.958</v>
      </c>
      <c r="L2880" s="11">
        <v>164.874</v>
      </c>
      <c r="M2880" s="11">
        <v>161.952</v>
      </c>
      <c r="N2880" s="11">
        <v>142.578</v>
      </c>
      <c r="O2880" s="11">
        <v>129.22</v>
      </c>
      <c r="P2880" s="11">
        <v>143.34800000000001</v>
      </c>
      <c r="Q2880" s="11">
        <v>147.49799999999999</v>
      </c>
      <c r="R2880" s="11">
        <v>157.30699999999999</v>
      </c>
      <c r="S2880" s="11">
        <v>141.33199999999999</v>
      </c>
      <c r="T2880" s="11">
        <v>124.18300000000001</v>
      </c>
      <c r="U2880" s="11">
        <v>114.098</v>
      </c>
      <c r="V2880" s="11">
        <v>84.798000000000002</v>
      </c>
      <c r="W2880" s="11">
        <v>67.498000000000005</v>
      </c>
      <c r="X2880" s="11">
        <v>48.344999999999999</v>
      </c>
      <c r="Y2880" s="11">
        <v>36.265999999999998</v>
      </c>
      <c r="Z2880" s="11">
        <v>17.145</v>
      </c>
      <c r="AA2880" s="11">
        <v>5.0570000000000004</v>
      </c>
      <c r="AB2880" s="11">
        <v>0.91700000000000004</v>
      </c>
      <c r="AC2880" s="11">
        <v>7.0000000000000007E-2</v>
      </c>
    </row>
    <row r="2881" spans="1:29" ht="11.5">
      <c r="A2881" s="15">
        <v>2864</v>
      </c>
      <c r="B2881" s="13" t="s">
        <v>1059</v>
      </c>
      <c r="C2881" s="33" t="s">
        <v>1258</v>
      </c>
      <c r="D2881" s="12">
        <v>16</v>
      </c>
      <c r="E2881" s="12">
        <v>554</v>
      </c>
      <c r="F2881" s="13" t="s">
        <v>1110</v>
      </c>
      <c r="G2881" s="12">
        <v>927</v>
      </c>
      <c r="H2881" s="12">
        <v>2015</v>
      </c>
      <c r="I2881" s="11">
        <v>158.42500000000001</v>
      </c>
      <c r="J2881" s="11">
        <v>162.63399999999999</v>
      </c>
      <c r="K2881" s="11">
        <v>152.255</v>
      </c>
      <c r="L2881" s="11">
        <v>164.86699999999999</v>
      </c>
      <c r="M2881" s="11">
        <v>176.18</v>
      </c>
      <c r="N2881" s="11">
        <v>158.29</v>
      </c>
      <c r="O2881" s="11">
        <v>138.43</v>
      </c>
      <c r="P2881" s="11">
        <v>131.036</v>
      </c>
      <c r="Q2881" s="11">
        <v>148.251</v>
      </c>
      <c r="R2881" s="11">
        <v>149.68799999999999</v>
      </c>
      <c r="S2881" s="11">
        <v>155.08199999999999</v>
      </c>
      <c r="T2881" s="11">
        <v>139.19300000000001</v>
      </c>
      <c r="U2881" s="11">
        <v>120.89400000000001</v>
      </c>
      <c r="V2881" s="11">
        <v>111.265</v>
      </c>
      <c r="W2881" s="11">
        <v>79.864000000000004</v>
      </c>
      <c r="X2881" s="11">
        <v>55.128999999999998</v>
      </c>
      <c r="Y2881" s="11">
        <v>36.241</v>
      </c>
      <c r="Z2881" s="11">
        <v>22.483000000000001</v>
      </c>
      <c r="AA2881" s="11">
        <v>7.3159999999999998</v>
      </c>
      <c r="AB2881" s="11">
        <v>1.321</v>
      </c>
      <c r="AC2881" s="11">
        <v>0.11700000000000001</v>
      </c>
    </row>
    <row r="2882" spans="1:29" ht="11.5">
      <c r="A2882" s="15">
        <v>2865</v>
      </c>
      <c r="B2882" s="13" t="s">
        <v>1059</v>
      </c>
      <c r="C2882" s="33" t="s">
        <v>1258</v>
      </c>
      <c r="D2882" s="12">
        <v>16</v>
      </c>
      <c r="E2882" s="12">
        <v>554</v>
      </c>
      <c r="F2882" s="13" t="s">
        <v>1110</v>
      </c>
      <c r="G2882" s="12">
        <v>927</v>
      </c>
      <c r="H2882" s="12">
        <v>2020</v>
      </c>
      <c r="I2882" s="11">
        <v>154.69200000000001</v>
      </c>
      <c r="J2882" s="11">
        <v>161.05000000000001</v>
      </c>
      <c r="K2882" s="11">
        <v>165.33699999999999</v>
      </c>
      <c r="L2882" s="11">
        <v>154.47900000000001</v>
      </c>
      <c r="M2882" s="11">
        <v>166.357</v>
      </c>
      <c r="N2882" s="11">
        <v>178.375</v>
      </c>
      <c r="O2882" s="11">
        <v>161.465</v>
      </c>
      <c r="P2882" s="11">
        <v>141.357</v>
      </c>
      <c r="Q2882" s="11">
        <v>133.19499999999999</v>
      </c>
      <c r="R2882" s="11">
        <v>148.703</v>
      </c>
      <c r="S2882" s="11">
        <v>148.79400000000001</v>
      </c>
      <c r="T2882" s="11">
        <v>152.92699999999999</v>
      </c>
      <c r="U2882" s="11">
        <v>135.78800000000001</v>
      </c>
      <c r="V2882" s="11">
        <v>116.05500000000001</v>
      </c>
      <c r="W2882" s="11">
        <v>103.116</v>
      </c>
      <c r="X2882" s="11">
        <v>69.921999999999997</v>
      </c>
      <c r="Y2882" s="11">
        <v>43.415999999999997</v>
      </c>
      <c r="Z2882" s="11">
        <v>23.029</v>
      </c>
      <c r="AA2882" s="11">
        <v>10.010999999999999</v>
      </c>
      <c r="AB2882" s="11">
        <v>1.929</v>
      </c>
      <c r="AC2882" s="11">
        <v>0.16600000000000001</v>
      </c>
    </row>
    <row r="2883" spans="1:29" ht="23">
      <c r="A2883" s="31">
        <v>2866</v>
      </c>
      <c r="B2883" s="29" t="s">
        <v>1059</v>
      </c>
      <c r="C2883" s="30" t="s">
        <v>1259</v>
      </c>
      <c r="D2883" s="28"/>
      <c r="E2883" s="28">
        <v>1835</v>
      </c>
      <c r="F2883" s="29" t="s">
        <v>1107</v>
      </c>
      <c r="G2883" s="28">
        <v>1828</v>
      </c>
      <c r="H2883" s="28">
        <v>1950</v>
      </c>
      <c r="I2883" s="27">
        <v>236.232</v>
      </c>
      <c r="J2883" s="27">
        <v>195.95400000000001</v>
      </c>
      <c r="K2883" s="27">
        <v>174.20500000000001</v>
      </c>
      <c r="L2883" s="27">
        <v>157.46199999999999</v>
      </c>
      <c r="M2883" s="27">
        <v>143.13300000000001</v>
      </c>
      <c r="N2883" s="27">
        <v>122.446</v>
      </c>
      <c r="O2883" s="27">
        <v>104.949</v>
      </c>
      <c r="P2883" s="27">
        <v>88.954999999999998</v>
      </c>
      <c r="Q2883" s="27">
        <v>74.114999999999995</v>
      </c>
      <c r="R2883" s="27">
        <v>60.213000000000001</v>
      </c>
      <c r="S2883" s="27">
        <v>49.94</v>
      </c>
      <c r="T2883" s="27">
        <v>33.872999999999998</v>
      </c>
      <c r="U2883" s="27">
        <v>28.393000000000001</v>
      </c>
      <c r="V2883" s="27">
        <v>24.887</v>
      </c>
      <c r="W2883" s="27">
        <v>17.388000000000002</v>
      </c>
      <c r="X2883" s="27">
        <v>9.9670000000000005</v>
      </c>
      <c r="Y2883" s="27">
        <v>4.2489999999999997</v>
      </c>
      <c r="Z2883" s="27">
        <v>1.2190000000000001</v>
      </c>
      <c r="AA2883" s="27">
        <v>0.247</v>
      </c>
      <c r="AB2883" s="27">
        <v>2.9000000000000001E-2</v>
      </c>
      <c r="AC2883" s="27">
        <v>2E-3</v>
      </c>
    </row>
    <row r="2884" spans="1:29" ht="23">
      <c r="A2884" s="31">
        <v>2867</v>
      </c>
      <c r="B2884" s="29" t="s">
        <v>1059</v>
      </c>
      <c r="C2884" s="30" t="s">
        <v>1259</v>
      </c>
      <c r="D2884" s="28"/>
      <c r="E2884" s="28">
        <v>1835</v>
      </c>
      <c r="F2884" s="29" t="s">
        <v>1107</v>
      </c>
      <c r="G2884" s="28">
        <v>1828</v>
      </c>
      <c r="H2884" s="28">
        <v>1955</v>
      </c>
      <c r="I2884" s="27">
        <v>272.32</v>
      </c>
      <c r="J2884" s="27">
        <v>211.41200000000001</v>
      </c>
      <c r="K2884" s="27">
        <v>183.44399999999999</v>
      </c>
      <c r="L2884" s="27">
        <v>164.245</v>
      </c>
      <c r="M2884" s="27">
        <v>146.62</v>
      </c>
      <c r="N2884" s="27">
        <v>125.992</v>
      </c>
      <c r="O2884" s="27">
        <v>109.965</v>
      </c>
      <c r="P2884" s="27">
        <v>93.472999999999999</v>
      </c>
      <c r="Q2884" s="27">
        <v>77.472999999999999</v>
      </c>
      <c r="R2884" s="27">
        <v>63.442</v>
      </c>
      <c r="S2884" s="27">
        <v>49.417999999999999</v>
      </c>
      <c r="T2884" s="27">
        <v>39.585999999999999</v>
      </c>
      <c r="U2884" s="27">
        <v>25.042999999999999</v>
      </c>
      <c r="V2884" s="27">
        <v>19.091999999999999</v>
      </c>
      <c r="W2884" s="27">
        <v>14.917999999999999</v>
      </c>
      <c r="X2884" s="27">
        <v>8.9570000000000007</v>
      </c>
      <c r="Y2884" s="27">
        <v>4.1150000000000002</v>
      </c>
      <c r="Z2884" s="27">
        <v>0.73899999999999999</v>
      </c>
      <c r="AA2884" s="27">
        <v>0.11799999999999999</v>
      </c>
      <c r="AB2884" s="27">
        <v>1.2E-2</v>
      </c>
      <c r="AC2884" s="27">
        <v>0</v>
      </c>
    </row>
    <row r="2885" spans="1:29" ht="23">
      <c r="A2885" s="31">
        <v>2868</v>
      </c>
      <c r="B2885" s="29" t="s">
        <v>1059</v>
      </c>
      <c r="C2885" s="30" t="s">
        <v>1259</v>
      </c>
      <c r="D2885" s="28"/>
      <c r="E2885" s="28">
        <v>1835</v>
      </c>
      <c r="F2885" s="29" t="s">
        <v>1107</v>
      </c>
      <c r="G2885" s="28">
        <v>1828</v>
      </c>
      <c r="H2885" s="28">
        <v>1960</v>
      </c>
      <c r="I2885" s="27">
        <v>303.70999999999998</v>
      </c>
      <c r="J2885" s="27">
        <v>251.34399999999999</v>
      </c>
      <c r="K2885" s="27">
        <v>203.185</v>
      </c>
      <c r="L2885" s="27">
        <v>174.34</v>
      </c>
      <c r="M2885" s="27">
        <v>153.63399999999999</v>
      </c>
      <c r="N2885" s="27">
        <v>132.875</v>
      </c>
      <c r="O2885" s="27">
        <v>117.518</v>
      </c>
      <c r="P2885" s="27">
        <v>101.563</v>
      </c>
      <c r="Q2885" s="27">
        <v>84.394999999999996</v>
      </c>
      <c r="R2885" s="27">
        <v>69.662999999999997</v>
      </c>
      <c r="S2885" s="27">
        <v>54.741</v>
      </c>
      <c r="T2885" s="27">
        <v>41.091000000000001</v>
      </c>
      <c r="U2885" s="27">
        <v>31.728999999999999</v>
      </c>
      <c r="V2885" s="27">
        <v>18.779</v>
      </c>
      <c r="W2885" s="27">
        <v>12.923</v>
      </c>
      <c r="X2885" s="27">
        <v>8.4390000000000001</v>
      </c>
      <c r="Y2885" s="27">
        <v>4.1619999999999999</v>
      </c>
      <c r="Z2885" s="27">
        <v>0.57799999999999996</v>
      </c>
      <c r="AA2885" s="27">
        <v>7.0999999999999994E-2</v>
      </c>
      <c r="AB2885" s="27">
        <v>6.0000000000000001E-3</v>
      </c>
      <c r="AC2885" s="27">
        <v>1E-3</v>
      </c>
    </row>
    <row r="2886" spans="1:29" ht="23">
      <c r="A2886" s="31">
        <v>2869</v>
      </c>
      <c r="B2886" s="29" t="s">
        <v>1059</v>
      </c>
      <c r="C2886" s="30" t="s">
        <v>1259</v>
      </c>
      <c r="D2886" s="28"/>
      <c r="E2886" s="28">
        <v>1835</v>
      </c>
      <c r="F2886" s="29" t="s">
        <v>1107</v>
      </c>
      <c r="G2886" s="28">
        <v>1828</v>
      </c>
      <c r="H2886" s="28">
        <v>1965</v>
      </c>
      <c r="I2886" s="27">
        <v>337.77300000000002</v>
      </c>
      <c r="J2886" s="27">
        <v>285.95800000000003</v>
      </c>
      <c r="K2886" s="27">
        <v>244.357</v>
      </c>
      <c r="L2886" s="27">
        <v>195.571</v>
      </c>
      <c r="M2886" s="27">
        <v>168.53</v>
      </c>
      <c r="N2886" s="27">
        <v>144.86000000000001</v>
      </c>
      <c r="O2886" s="27">
        <v>127.128</v>
      </c>
      <c r="P2886" s="27">
        <v>109.896</v>
      </c>
      <c r="Q2886" s="27">
        <v>92.85</v>
      </c>
      <c r="R2886" s="27">
        <v>76.510000000000005</v>
      </c>
      <c r="S2886" s="27">
        <v>60.723999999999997</v>
      </c>
      <c r="T2886" s="27">
        <v>46.127000000000002</v>
      </c>
      <c r="U2886" s="27">
        <v>32.783000000000001</v>
      </c>
      <c r="V2886" s="27">
        <v>23.736999999999998</v>
      </c>
      <c r="W2886" s="27">
        <v>12.65</v>
      </c>
      <c r="X2886" s="27">
        <v>7.4809999999999999</v>
      </c>
      <c r="Y2886" s="27">
        <v>3.964</v>
      </c>
      <c r="Z2886" s="27">
        <v>0.66300000000000003</v>
      </c>
      <c r="AA2886" s="27">
        <v>5.8000000000000003E-2</v>
      </c>
      <c r="AB2886" s="27">
        <v>2E-3</v>
      </c>
      <c r="AC2886" s="27">
        <v>0</v>
      </c>
    </row>
    <row r="2887" spans="1:29" ht="23">
      <c r="A2887" s="31">
        <v>2870</v>
      </c>
      <c r="B2887" s="29" t="s">
        <v>1059</v>
      </c>
      <c r="C2887" s="30" t="s">
        <v>1259</v>
      </c>
      <c r="D2887" s="28"/>
      <c r="E2887" s="28">
        <v>1835</v>
      </c>
      <c r="F2887" s="29" t="s">
        <v>1107</v>
      </c>
      <c r="G2887" s="28">
        <v>1828</v>
      </c>
      <c r="H2887" s="28">
        <v>1970</v>
      </c>
      <c r="I2887" s="27">
        <v>370.77300000000002</v>
      </c>
      <c r="J2887" s="27">
        <v>319.291</v>
      </c>
      <c r="K2887" s="27">
        <v>280.10700000000003</v>
      </c>
      <c r="L2887" s="27">
        <v>237.149</v>
      </c>
      <c r="M2887" s="27">
        <v>189.88900000000001</v>
      </c>
      <c r="N2887" s="27">
        <v>158.87</v>
      </c>
      <c r="O2887" s="27">
        <v>138.59899999999999</v>
      </c>
      <c r="P2887" s="27">
        <v>120.065</v>
      </c>
      <c r="Q2887" s="27">
        <v>102.40600000000001</v>
      </c>
      <c r="R2887" s="27">
        <v>85.158000000000001</v>
      </c>
      <c r="S2887" s="27">
        <v>67.677999999999997</v>
      </c>
      <c r="T2887" s="27">
        <v>51.689</v>
      </c>
      <c r="U2887" s="27">
        <v>37.526000000000003</v>
      </c>
      <c r="V2887" s="27">
        <v>25.297999999999998</v>
      </c>
      <c r="W2887" s="27">
        <v>16.343</v>
      </c>
      <c r="X2887" s="27">
        <v>7.6459999999999999</v>
      </c>
      <c r="Y2887" s="27">
        <v>3.71</v>
      </c>
      <c r="Z2887" s="27">
        <v>0.69699999999999995</v>
      </c>
      <c r="AA2887" s="27">
        <v>8.5000000000000006E-2</v>
      </c>
      <c r="AB2887" s="27">
        <v>2E-3</v>
      </c>
      <c r="AC2887" s="27">
        <v>0</v>
      </c>
    </row>
    <row r="2888" spans="1:29" ht="23">
      <c r="A2888" s="31">
        <v>2871</v>
      </c>
      <c r="B2888" s="29" t="s">
        <v>1059</v>
      </c>
      <c r="C2888" s="30" t="s">
        <v>1259</v>
      </c>
      <c r="D2888" s="28"/>
      <c r="E2888" s="28">
        <v>1835</v>
      </c>
      <c r="F2888" s="29" t="s">
        <v>1107</v>
      </c>
      <c r="G2888" s="28">
        <v>1828</v>
      </c>
      <c r="H2888" s="28">
        <v>1975</v>
      </c>
      <c r="I2888" s="27">
        <v>413.42099999999999</v>
      </c>
      <c r="J2888" s="27">
        <v>353.69600000000003</v>
      </c>
      <c r="K2888" s="27">
        <v>313.97800000000001</v>
      </c>
      <c r="L2888" s="27">
        <v>271.38799999999998</v>
      </c>
      <c r="M2888" s="27">
        <v>226.518</v>
      </c>
      <c r="N2888" s="27">
        <v>176.52500000000001</v>
      </c>
      <c r="O2888" s="27">
        <v>151.64699999999999</v>
      </c>
      <c r="P2888" s="27">
        <v>131.22999999999999</v>
      </c>
      <c r="Q2888" s="27">
        <v>112.60299999999999</v>
      </c>
      <c r="R2888" s="27">
        <v>94.17</v>
      </c>
      <c r="S2888" s="27">
        <v>76.391999999999996</v>
      </c>
      <c r="T2888" s="27">
        <v>58.807000000000002</v>
      </c>
      <c r="U2888" s="27">
        <v>42.915999999999997</v>
      </c>
      <c r="V2888" s="27">
        <v>29.05</v>
      </c>
      <c r="W2888" s="27">
        <v>17.652999999999999</v>
      </c>
      <c r="X2888" s="27">
        <v>9.8889999999999993</v>
      </c>
      <c r="Y2888" s="27">
        <v>3.87</v>
      </c>
      <c r="Z2888" s="27">
        <v>0.82699999999999996</v>
      </c>
      <c r="AA2888" s="27">
        <v>0.10299999999999999</v>
      </c>
      <c r="AB2888" s="27">
        <v>3.0000000000000001E-3</v>
      </c>
      <c r="AC2888" s="27">
        <v>0</v>
      </c>
    </row>
    <row r="2889" spans="1:29" ht="23">
      <c r="A2889" s="31">
        <v>2872</v>
      </c>
      <c r="B2889" s="29" t="s">
        <v>1059</v>
      </c>
      <c r="C2889" s="30" t="s">
        <v>1259</v>
      </c>
      <c r="D2889" s="28"/>
      <c r="E2889" s="28">
        <v>1835</v>
      </c>
      <c r="F2889" s="29" t="s">
        <v>1107</v>
      </c>
      <c r="G2889" s="28">
        <v>1828</v>
      </c>
      <c r="H2889" s="28">
        <v>1980</v>
      </c>
      <c r="I2889" s="27">
        <v>462.08199999999999</v>
      </c>
      <c r="J2889" s="27">
        <v>397.791</v>
      </c>
      <c r="K2889" s="27">
        <v>348.42</v>
      </c>
      <c r="L2889" s="27">
        <v>304.22500000000002</v>
      </c>
      <c r="M2889" s="27">
        <v>256.10599999999999</v>
      </c>
      <c r="N2889" s="27">
        <v>212.381</v>
      </c>
      <c r="O2889" s="27">
        <v>170.655</v>
      </c>
      <c r="P2889" s="27">
        <v>145.37299999999999</v>
      </c>
      <c r="Q2889" s="27">
        <v>123.911</v>
      </c>
      <c r="R2889" s="27">
        <v>104.625</v>
      </c>
      <c r="S2889" s="27">
        <v>86.022000000000006</v>
      </c>
      <c r="T2889" s="27">
        <v>67.563999999999993</v>
      </c>
      <c r="U2889" s="27">
        <v>49.241</v>
      </c>
      <c r="V2889" s="27">
        <v>33.244999999999997</v>
      </c>
      <c r="W2889" s="27">
        <v>20.437000000000001</v>
      </c>
      <c r="X2889" s="27">
        <v>11.042999999999999</v>
      </c>
      <c r="Y2889" s="27">
        <v>5.2350000000000003</v>
      </c>
      <c r="Z2889" s="27">
        <v>0.97799999999999998</v>
      </c>
      <c r="AA2889" s="27">
        <v>0.13700000000000001</v>
      </c>
      <c r="AB2889" s="27">
        <v>7.0000000000000001E-3</v>
      </c>
      <c r="AC2889" s="27">
        <v>0</v>
      </c>
    </row>
    <row r="2890" spans="1:29" ht="23">
      <c r="A2890" s="31">
        <v>2873</v>
      </c>
      <c r="B2890" s="29" t="s">
        <v>1059</v>
      </c>
      <c r="C2890" s="30" t="s">
        <v>1259</v>
      </c>
      <c r="D2890" s="28"/>
      <c r="E2890" s="28">
        <v>1835</v>
      </c>
      <c r="F2890" s="29" t="s">
        <v>1107</v>
      </c>
      <c r="G2890" s="28">
        <v>1828</v>
      </c>
      <c r="H2890" s="28">
        <v>1985</v>
      </c>
      <c r="I2890" s="27">
        <v>509.315</v>
      </c>
      <c r="J2890" s="27">
        <v>449.17899999999997</v>
      </c>
      <c r="K2890" s="27">
        <v>392.99900000000002</v>
      </c>
      <c r="L2890" s="27">
        <v>340.01600000000002</v>
      </c>
      <c r="M2890" s="27">
        <v>294.22899999999998</v>
      </c>
      <c r="N2890" s="27">
        <v>248.58099999999999</v>
      </c>
      <c r="O2890" s="27">
        <v>208.04300000000001</v>
      </c>
      <c r="P2890" s="27">
        <v>165.047</v>
      </c>
      <c r="Q2890" s="27">
        <v>139.732</v>
      </c>
      <c r="R2890" s="27">
        <v>116.24299999999999</v>
      </c>
      <c r="S2890" s="27">
        <v>96.924999999999997</v>
      </c>
      <c r="T2890" s="27">
        <v>75.537000000000006</v>
      </c>
      <c r="U2890" s="27">
        <v>56.517000000000003</v>
      </c>
      <c r="V2890" s="27">
        <v>38.375999999999998</v>
      </c>
      <c r="W2890" s="27">
        <v>24.032</v>
      </c>
      <c r="X2890" s="27">
        <v>13.106999999999999</v>
      </c>
      <c r="Y2890" s="27">
        <v>5.6950000000000003</v>
      </c>
      <c r="Z2890" s="27">
        <v>1.417</v>
      </c>
      <c r="AA2890" s="27">
        <v>0.18099999999999999</v>
      </c>
      <c r="AB2890" s="27">
        <v>1.0999999999999999E-2</v>
      </c>
      <c r="AC2890" s="27">
        <v>0</v>
      </c>
    </row>
    <row r="2891" spans="1:29" ht="23">
      <c r="A2891" s="31">
        <v>2874</v>
      </c>
      <c r="B2891" s="29" t="s">
        <v>1059</v>
      </c>
      <c r="C2891" s="30" t="s">
        <v>1259</v>
      </c>
      <c r="D2891" s="28"/>
      <c r="E2891" s="28">
        <v>1835</v>
      </c>
      <c r="F2891" s="29" t="s">
        <v>1107</v>
      </c>
      <c r="G2891" s="28">
        <v>1828</v>
      </c>
      <c r="H2891" s="28">
        <v>1990</v>
      </c>
      <c r="I2891" s="27">
        <v>537.91899999999998</v>
      </c>
      <c r="J2891" s="27">
        <v>490.28199999999998</v>
      </c>
      <c r="K2891" s="27">
        <v>437.28899999999999</v>
      </c>
      <c r="L2891" s="27">
        <v>381.83499999999998</v>
      </c>
      <c r="M2891" s="27">
        <v>328.11200000000002</v>
      </c>
      <c r="N2891" s="27">
        <v>283.05099999999999</v>
      </c>
      <c r="O2891" s="27">
        <v>239.809</v>
      </c>
      <c r="P2891" s="27">
        <v>200.45</v>
      </c>
      <c r="Q2891" s="27">
        <v>157.91200000000001</v>
      </c>
      <c r="R2891" s="27">
        <v>131.40299999999999</v>
      </c>
      <c r="S2891" s="27">
        <v>106.982</v>
      </c>
      <c r="T2891" s="27">
        <v>85.397999999999996</v>
      </c>
      <c r="U2891" s="27">
        <v>64.164000000000001</v>
      </c>
      <c r="V2891" s="27">
        <v>44.500999999999998</v>
      </c>
      <c r="W2891" s="27">
        <v>27.239000000000001</v>
      </c>
      <c r="X2891" s="27">
        <v>15.27</v>
      </c>
      <c r="Y2891" s="27">
        <v>7.1219999999999999</v>
      </c>
      <c r="Z2891" s="27">
        <v>1.6060000000000001</v>
      </c>
      <c r="AA2891" s="27">
        <v>0.27300000000000002</v>
      </c>
      <c r="AB2891" s="27">
        <v>1.4999999999999999E-2</v>
      </c>
      <c r="AC2891" s="27">
        <v>0</v>
      </c>
    </row>
    <row r="2892" spans="1:29" ht="23">
      <c r="A2892" s="31">
        <v>2875</v>
      </c>
      <c r="B2892" s="29" t="s">
        <v>1059</v>
      </c>
      <c r="C2892" s="30" t="s">
        <v>1259</v>
      </c>
      <c r="D2892" s="28"/>
      <c r="E2892" s="28">
        <v>1835</v>
      </c>
      <c r="F2892" s="29" t="s">
        <v>1107</v>
      </c>
      <c r="G2892" s="28">
        <v>1828</v>
      </c>
      <c r="H2892" s="28">
        <v>1995</v>
      </c>
      <c r="I2892" s="27">
        <v>581.18100000000004</v>
      </c>
      <c r="J2892" s="27">
        <v>519.61300000000006</v>
      </c>
      <c r="K2892" s="27">
        <v>480.96899999999999</v>
      </c>
      <c r="L2892" s="27">
        <v>426.00400000000002</v>
      </c>
      <c r="M2892" s="27">
        <v>366.21899999999999</v>
      </c>
      <c r="N2892" s="27">
        <v>315.99200000000002</v>
      </c>
      <c r="O2892" s="27">
        <v>274.47199999999998</v>
      </c>
      <c r="P2892" s="27">
        <v>231.2</v>
      </c>
      <c r="Q2892" s="27">
        <v>192.386</v>
      </c>
      <c r="R2892" s="27">
        <v>149.19</v>
      </c>
      <c r="S2892" s="27">
        <v>119.873</v>
      </c>
      <c r="T2892" s="27">
        <v>94.614000000000004</v>
      </c>
      <c r="U2892" s="27">
        <v>72.072000000000003</v>
      </c>
      <c r="V2892" s="27">
        <v>50.576999999999998</v>
      </c>
      <c r="W2892" s="27">
        <v>31.666</v>
      </c>
      <c r="X2892" s="27">
        <v>17.390999999999998</v>
      </c>
      <c r="Y2892" s="27">
        <v>7.9969999999999999</v>
      </c>
      <c r="Z2892" s="27">
        <v>2.194</v>
      </c>
      <c r="AA2892" s="27">
        <v>0.31900000000000001</v>
      </c>
      <c r="AB2892" s="27">
        <v>2.7E-2</v>
      </c>
      <c r="AC2892" s="27">
        <v>1E-3</v>
      </c>
    </row>
    <row r="2893" spans="1:29" ht="23">
      <c r="A2893" s="31">
        <v>2876</v>
      </c>
      <c r="B2893" s="29" t="s">
        <v>1059</v>
      </c>
      <c r="C2893" s="30" t="s">
        <v>1259</v>
      </c>
      <c r="D2893" s="28"/>
      <c r="E2893" s="28">
        <v>1835</v>
      </c>
      <c r="F2893" s="29" t="s">
        <v>1107</v>
      </c>
      <c r="G2893" s="28">
        <v>1828</v>
      </c>
      <c r="H2893" s="28">
        <v>2000</v>
      </c>
      <c r="I2893" s="27">
        <v>638.16200000000003</v>
      </c>
      <c r="J2893" s="27">
        <v>563.53899999999999</v>
      </c>
      <c r="K2893" s="27">
        <v>508.19400000000002</v>
      </c>
      <c r="L2893" s="27">
        <v>466.654</v>
      </c>
      <c r="M2893" s="27">
        <v>407.851</v>
      </c>
      <c r="N2893" s="27">
        <v>352.61900000000003</v>
      </c>
      <c r="O2893" s="27">
        <v>304.86700000000002</v>
      </c>
      <c r="P2893" s="27">
        <v>263.96600000000001</v>
      </c>
      <c r="Q2893" s="27">
        <v>220.68899999999999</v>
      </c>
      <c r="R2893" s="27">
        <v>181.172</v>
      </c>
      <c r="S2893" s="27">
        <v>137.55600000000001</v>
      </c>
      <c r="T2893" s="27">
        <v>107.473</v>
      </c>
      <c r="U2893" s="27">
        <v>81.301000000000002</v>
      </c>
      <c r="V2893" s="27">
        <v>57.753</v>
      </c>
      <c r="W2893" s="27">
        <v>36.451999999999998</v>
      </c>
      <c r="X2893" s="27">
        <v>20.414000000000001</v>
      </c>
      <c r="Y2893" s="27">
        <v>9.7799999999999994</v>
      </c>
      <c r="Z2893" s="27">
        <v>2.6</v>
      </c>
      <c r="AA2893" s="27">
        <v>0.46</v>
      </c>
      <c r="AB2893" s="27">
        <v>3.2000000000000001E-2</v>
      </c>
      <c r="AC2893" s="27">
        <v>1E-3</v>
      </c>
    </row>
    <row r="2894" spans="1:29" ht="23">
      <c r="A2894" s="31">
        <v>2877</v>
      </c>
      <c r="B2894" s="29" t="s">
        <v>1059</v>
      </c>
      <c r="C2894" s="30" t="s">
        <v>1259</v>
      </c>
      <c r="D2894" s="28"/>
      <c r="E2894" s="28">
        <v>1835</v>
      </c>
      <c r="F2894" s="29" t="s">
        <v>1107</v>
      </c>
      <c r="G2894" s="28">
        <v>1828</v>
      </c>
      <c r="H2894" s="28">
        <v>2005</v>
      </c>
      <c r="I2894" s="27">
        <v>666.57899999999995</v>
      </c>
      <c r="J2894" s="27">
        <v>610.25800000000004</v>
      </c>
      <c r="K2894" s="27">
        <v>541.69399999999996</v>
      </c>
      <c r="L2894" s="27">
        <v>486.59199999999998</v>
      </c>
      <c r="M2894" s="27">
        <v>443.089</v>
      </c>
      <c r="N2894" s="27">
        <v>387.923</v>
      </c>
      <c r="O2894" s="27">
        <v>336.98500000000001</v>
      </c>
      <c r="P2894" s="27">
        <v>293.87900000000002</v>
      </c>
      <c r="Q2894" s="27">
        <v>255.166</v>
      </c>
      <c r="R2894" s="27">
        <v>211.29499999999999</v>
      </c>
      <c r="S2894" s="27">
        <v>169.017</v>
      </c>
      <c r="T2894" s="27">
        <v>125.288</v>
      </c>
      <c r="U2894" s="27">
        <v>93.557000000000002</v>
      </c>
      <c r="V2894" s="27">
        <v>66.353999999999999</v>
      </c>
      <c r="W2894" s="27">
        <v>42.939</v>
      </c>
      <c r="X2894" s="27">
        <v>24.193000000000001</v>
      </c>
      <c r="Y2894" s="27">
        <v>11.496</v>
      </c>
      <c r="Z2894" s="27">
        <v>3.222</v>
      </c>
      <c r="AA2894" s="27">
        <v>0.54600000000000004</v>
      </c>
      <c r="AB2894" s="27">
        <v>5.3999999999999999E-2</v>
      </c>
      <c r="AC2894" s="27">
        <v>1E-3</v>
      </c>
    </row>
    <row r="2895" spans="1:29" ht="23">
      <c r="A2895" s="31">
        <v>2878</v>
      </c>
      <c r="B2895" s="29" t="s">
        <v>1059</v>
      </c>
      <c r="C2895" s="30" t="s">
        <v>1259</v>
      </c>
      <c r="D2895" s="28"/>
      <c r="E2895" s="28">
        <v>1835</v>
      </c>
      <c r="F2895" s="29" t="s">
        <v>1107</v>
      </c>
      <c r="G2895" s="28">
        <v>1828</v>
      </c>
      <c r="H2895" s="28">
        <v>2010</v>
      </c>
      <c r="I2895" s="27">
        <v>704.952</v>
      </c>
      <c r="J2895" s="27">
        <v>650.596</v>
      </c>
      <c r="K2895" s="27">
        <v>601.92700000000002</v>
      </c>
      <c r="L2895" s="27">
        <v>527.46400000000006</v>
      </c>
      <c r="M2895" s="27">
        <v>469.37099999999998</v>
      </c>
      <c r="N2895" s="27">
        <v>431.42599999999999</v>
      </c>
      <c r="O2895" s="27">
        <v>381.178</v>
      </c>
      <c r="P2895" s="27">
        <v>332.53199999999998</v>
      </c>
      <c r="Q2895" s="27">
        <v>284.38299999999998</v>
      </c>
      <c r="R2895" s="27">
        <v>242.69300000000001</v>
      </c>
      <c r="S2895" s="27">
        <v>197.595</v>
      </c>
      <c r="T2895" s="27">
        <v>154.53800000000001</v>
      </c>
      <c r="U2895" s="27">
        <v>109.93600000000001</v>
      </c>
      <c r="V2895" s="27">
        <v>77.929000000000002</v>
      </c>
      <c r="W2895" s="27">
        <v>50.134</v>
      </c>
      <c r="X2895" s="27">
        <v>29.114000000000001</v>
      </c>
      <c r="Y2895" s="27">
        <v>13.914999999999999</v>
      </c>
      <c r="Z2895" s="27">
        <v>3.964</v>
      </c>
      <c r="AA2895" s="27">
        <v>0.72299999999999998</v>
      </c>
      <c r="AB2895" s="27">
        <v>7.1999999999999995E-2</v>
      </c>
      <c r="AC2895" s="27">
        <v>3.0000000000000001E-3</v>
      </c>
    </row>
    <row r="2896" spans="1:29" ht="23">
      <c r="A2896" s="31">
        <v>2879</v>
      </c>
      <c r="B2896" s="29" t="s">
        <v>1059</v>
      </c>
      <c r="C2896" s="30" t="s">
        <v>1259</v>
      </c>
      <c r="D2896" s="28"/>
      <c r="E2896" s="28">
        <v>1835</v>
      </c>
      <c r="F2896" s="29" t="s">
        <v>1107</v>
      </c>
      <c r="G2896" s="28">
        <v>1828</v>
      </c>
      <c r="H2896" s="28">
        <v>2015</v>
      </c>
      <c r="I2896" s="27">
        <v>737.40200000000004</v>
      </c>
      <c r="J2896" s="27">
        <v>697.30100000000004</v>
      </c>
      <c r="K2896" s="27">
        <v>641.44299999999998</v>
      </c>
      <c r="L2896" s="27">
        <v>588.38699999999994</v>
      </c>
      <c r="M2896" s="27">
        <v>510.67599999999999</v>
      </c>
      <c r="N2896" s="27">
        <v>453.55500000000001</v>
      </c>
      <c r="O2896" s="27">
        <v>418.57799999999997</v>
      </c>
      <c r="P2896" s="27">
        <v>371.41500000000002</v>
      </c>
      <c r="Q2896" s="27">
        <v>321.17099999999999</v>
      </c>
      <c r="R2896" s="27">
        <v>273.41300000000001</v>
      </c>
      <c r="S2896" s="27">
        <v>229.84200000000001</v>
      </c>
      <c r="T2896" s="27">
        <v>181.66800000000001</v>
      </c>
      <c r="U2896" s="27">
        <v>135.33799999999999</v>
      </c>
      <c r="V2896" s="27">
        <v>90.066999999999993</v>
      </c>
      <c r="W2896" s="27">
        <v>57.018000000000001</v>
      </c>
      <c r="X2896" s="27">
        <v>31.550999999999998</v>
      </c>
      <c r="Y2896" s="27">
        <v>14.757</v>
      </c>
      <c r="Z2896" s="27">
        <v>5.1280000000000001</v>
      </c>
      <c r="AA2896" s="27">
        <v>0.94899999999999995</v>
      </c>
      <c r="AB2896" s="27">
        <v>0.1</v>
      </c>
      <c r="AC2896" s="27">
        <v>6.0000000000000001E-3</v>
      </c>
    </row>
    <row r="2897" spans="1:29" ht="23">
      <c r="A2897" s="31">
        <v>2880</v>
      </c>
      <c r="B2897" s="29" t="s">
        <v>1059</v>
      </c>
      <c r="C2897" s="30" t="s">
        <v>1259</v>
      </c>
      <c r="D2897" s="28"/>
      <c r="E2897" s="28">
        <v>1835</v>
      </c>
      <c r="F2897" s="29" t="s">
        <v>1107</v>
      </c>
      <c r="G2897" s="28">
        <v>1828</v>
      </c>
      <c r="H2897" s="28">
        <v>2020</v>
      </c>
      <c r="I2897" s="27">
        <v>766.18100000000004</v>
      </c>
      <c r="J2897" s="27">
        <v>724.22900000000004</v>
      </c>
      <c r="K2897" s="27">
        <v>688.65599999999995</v>
      </c>
      <c r="L2897" s="27">
        <v>634.81200000000001</v>
      </c>
      <c r="M2897" s="27">
        <v>577.31700000000001</v>
      </c>
      <c r="N2897" s="27">
        <v>498.78500000000003</v>
      </c>
      <c r="O2897" s="27">
        <v>444.98099999999999</v>
      </c>
      <c r="P2897" s="27">
        <v>408.80500000000001</v>
      </c>
      <c r="Q2897" s="27">
        <v>360.28300000000002</v>
      </c>
      <c r="R2897" s="27">
        <v>311.01100000000002</v>
      </c>
      <c r="S2897" s="27">
        <v>260.61799999999999</v>
      </c>
      <c r="T2897" s="27">
        <v>212.95699999999999</v>
      </c>
      <c r="U2897" s="27">
        <v>161.26599999999999</v>
      </c>
      <c r="V2897" s="27">
        <v>113.761</v>
      </c>
      <c r="W2897" s="27">
        <v>68.974999999999994</v>
      </c>
      <c r="X2897" s="27">
        <v>37.384999999999998</v>
      </c>
      <c r="Y2897" s="27">
        <v>17.186</v>
      </c>
      <c r="Z2897" s="27">
        <v>5.8570000000000002</v>
      </c>
      <c r="AA2897" s="27">
        <v>1.3220000000000001</v>
      </c>
      <c r="AB2897" s="27">
        <v>0.14399999999999999</v>
      </c>
      <c r="AC2897" s="27">
        <v>0.01</v>
      </c>
    </row>
    <row r="2898" spans="1:29" ht="11.5">
      <c r="A2898" s="26">
        <v>2881</v>
      </c>
      <c r="B2898" s="24" t="s">
        <v>1059</v>
      </c>
      <c r="C2898" s="32" t="s">
        <v>1260</v>
      </c>
      <c r="D2898" s="23"/>
      <c r="E2898" s="23">
        <v>928</v>
      </c>
      <c r="F2898" s="24" t="s">
        <v>1109</v>
      </c>
      <c r="G2898" s="23">
        <v>1835</v>
      </c>
      <c r="H2898" s="23">
        <v>1950</v>
      </c>
      <c r="I2898" s="22">
        <v>202.47900000000001</v>
      </c>
      <c r="J2898" s="22">
        <v>168.441</v>
      </c>
      <c r="K2898" s="22">
        <v>149.89500000000001</v>
      </c>
      <c r="L2898" s="22">
        <v>134.01300000000001</v>
      </c>
      <c r="M2898" s="22">
        <v>118.58499999999999</v>
      </c>
      <c r="N2898" s="22">
        <v>103.905</v>
      </c>
      <c r="O2898" s="22">
        <v>90.572000000000003</v>
      </c>
      <c r="P2898" s="22">
        <v>77.072000000000003</v>
      </c>
      <c r="Q2898" s="22">
        <v>64.947000000000003</v>
      </c>
      <c r="R2898" s="22">
        <v>52.758000000000003</v>
      </c>
      <c r="S2898" s="22">
        <v>44.383000000000003</v>
      </c>
      <c r="T2898" s="22">
        <v>29.745000000000001</v>
      </c>
      <c r="U2898" s="22">
        <v>25.081</v>
      </c>
      <c r="V2898" s="22">
        <v>22.594999999999999</v>
      </c>
      <c r="W2898" s="22">
        <v>15.927</v>
      </c>
      <c r="X2898" s="22">
        <v>9.0909999999999993</v>
      </c>
      <c r="Y2898" s="22">
        <v>3.7519999999999998</v>
      </c>
      <c r="Z2898" s="22">
        <v>1.079</v>
      </c>
      <c r="AA2898" s="22">
        <v>0.218</v>
      </c>
      <c r="AB2898" s="22">
        <v>2.9000000000000001E-2</v>
      </c>
      <c r="AC2898" s="22">
        <v>2E-3</v>
      </c>
    </row>
    <row r="2899" spans="1:29" ht="11.5">
      <c r="A2899" s="26">
        <v>2882</v>
      </c>
      <c r="B2899" s="24" t="s">
        <v>1059</v>
      </c>
      <c r="C2899" s="32" t="s">
        <v>1260</v>
      </c>
      <c r="D2899" s="23"/>
      <c r="E2899" s="23">
        <v>928</v>
      </c>
      <c r="F2899" s="24" t="s">
        <v>1109</v>
      </c>
      <c r="G2899" s="23">
        <v>1835</v>
      </c>
      <c r="H2899" s="23">
        <v>1955</v>
      </c>
      <c r="I2899" s="22">
        <v>230.762</v>
      </c>
      <c r="J2899" s="22">
        <v>180.547</v>
      </c>
      <c r="K2899" s="22">
        <v>156.744</v>
      </c>
      <c r="L2899" s="22">
        <v>139.529</v>
      </c>
      <c r="M2899" s="22">
        <v>123.68600000000001</v>
      </c>
      <c r="N2899" s="22">
        <v>107.849</v>
      </c>
      <c r="O2899" s="22">
        <v>93.31</v>
      </c>
      <c r="P2899" s="22">
        <v>80.203000000000003</v>
      </c>
      <c r="Q2899" s="22">
        <v>67.075000000000003</v>
      </c>
      <c r="R2899" s="22">
        <v>54.908000000000001</v>
      </c>
      <c r="S2899" s="22">
        <v>42.95</v>
      </c>
      <c r="T2899" s="22">
        <v>34.799999999999997</v>
      </c>
      <c r="U2899" s="22">
        <v>21.507999999999999</v>
      </c>
      <c r="V2899" s="22">
        <v>16.385999999999999</v>
      </c>
      <c r="W2899" s="22">
        <v>13.266</v>
      </c>
      <c r="X2899" s="22">
        <v>8.0329999999999995</v>
      </c>
      <c r="Y2899" s="22">
        <v>3.6840000000000002</v>
      </c>
      <c r="Z2899" s="22">
        <v>0.61699999999999999</v>
      </c>
      <c r="AA2899" s="22">
        <v>0.105</v>
      </c>
      <c r="AB2899" s="22">
        <v>1.2E-2</v>
      </c>
      <c r="AC2899" s="22">
        <v>0</v>
      </c>
    </row>
    <row r="2900" spans="1:29" ht="11.5">
      <c r="A2900" s="26">
        <v>2883</v>
      </c>
      <c r="B2900" s="24" t="s">
        <v>1059</v>
      </c>
      <c r="C2900" s="32" t="s">
        <v>1260</v>
      </c>
      <c r="D2900" s="23"/>
      <c r="E2900" s="23">
        <v>928</v>
      </c>
      <c r="F2900" s="24" t="s">
        <v>1109</v>
      </c>
      <c r="G2900" s="23">
        <v>1835</v>
      </c>
      <c r="H2900" s="23">
        <v>1960</v>
      </c>
      <c r="I2900" s="22">
        <v>256.90199999999999</v>
      </c>
      <c r="J2900" s="22">
        <v>212.619</v>
      </c>
      <c r="K2900" s="22">
        <v>173.09299999999999</v>
      </c>
      <c r="L2900" s="22">
        <v>149.327</v>
      </c>
      <c r="M2900" s="22">
        <v>131.40600000000001</v>
      </c>
      <c r="N2900" s="22">
        <v>115.23399999999999</v>
      </c>
      <c r="O2900" s="22">
        <v>100.322</v>
      </c>
      <c r="P2900" s="22">
        <v>86.352000000000004</v>
      </c>
      <c r="Q2900" s="22">
        <v>73.105999999999995</v>
      </c>
      <c r="R2900" s="22">
        <v>59.735999999999997</v>
      </c>
      <c r="S2900" s="22">
        <v>47.273000000000003</v>
      </c>
      <c r="T2900" s="22">
        <v>35.424999999999997</v>
      </c>
      <c r="U2900" s="22">
        <v>27.53</v>
      </c>
      <c r="V2900" s="22">
        <v>15.882999999999999</v>
      </c>
      <c r="W2900" s="22">
        <v>10.789</v>
      </c>
      <c r="X2900" s="22">
        <v>7.3940000000000001</v>
      </c>
      <c r="Y2900" s="22">
        <v>3.665</v>
      </c>
      <c r="Z2900" s="22">
        <v>0.45900000000000002</v>
      </c>
      <c r="AA2900" s="22">
        <v>5.5E-2</v>
      </c>
      <c r="AB2900" s="22">
        <v>6.0000000000000001E-3</v>
      </c>
      <c r="AC2900" s="22">
        <v>1E-3</v>
      </c>
    </row>
    <row r="2901" spans="1:29" ht="11.5">
      <c r="A2901" s="26">
        <v>2884</v>
      </c>
      <c r="B2901" s="24" t="s">
        <v>1059</v>
      </c>
      <c r="C2901" s="32" t="s">
        <v>1260</v>
      </c>
      <c r="D2901" s="23"/>
      <c r="E2901" s="23">
        <v>928</v>
      </c>
      <c r="F2901" s="24" t="s">
        <v>1109</v>
      </c>
      <c r="G2901" s="23">
        <v>1835</v>
      </c>
      <c r="H2901" s="23">
        <v>1965</v>
      </c>
      <c r="I2901" s="22">
        <v>283.32400000000001</v>
      </c>
      <c r="J2901" s="22">
        <v>240.422</v>
      </c>
      <c r="K2901" s="22">
        <v>206.381</v>
      </c>
      <c r="L2901" s="22">
        <v>167.54400000000001</v>
      </c>
      <c r="M2901" s="22">
        <v>143.38499999999999</v>
      </c>
      <c r="N2901" s="22">
        <v>124.779</v>
      </c>
      <c r="O2901" s="22">
        <v>108.723</v>
      </c>
      <c r="P2901" s="22">
        <v>93.796000000000006</v>
      </c>
      <c r="Q2901" s="22">
        <v>79.266999999999996</v>
      </c>
      <c r="R2901" s="22">
        <v>65.63</v>
      </c>
      <c r="S2901" s="22">
        <v>51.978000000000002</v>
      </c>
      <c r="T2901" s="22">
        <v>39.573</v>
      </c>
      <c r="U2901" s="22">
        <v>28.074000000000002</v>
      </c>
      <c r="V2901" s="22">
        <v>20.248000000000001</v>
      </c>
      <c r="W2901" s="22">
        <v>10.58</v>
      </c>
      <c r="X2901" s="22">
        <v>6.17</v>
      </c>
      <c r="Y2901" s="22">
        <v>3.4350000000000001</v>
      </c>
      <c r="Z2901" s="22">
        <v>0.51200000000000001</v>
      </c>
      <c r="AA2901" s="22">
        <v>3.9E-2</v>
      </c>
      <c r="AB2901" s="22">
        <v>2E-3</v>
      </c>
      <c r="AC2901" s="22">
        <v>0</v>
      </c>
    </row>
    <row r="2902" spans="1:29" ht="11.5">
      <c r="A2902" s="26">
        <v>2885</v>
      </c>
      <c r="B2902" s="24" t="s">
        <v>1059</v>
      </c>
      <c r="C2902" s="32" t="s">
        <v>1260</v>
      </c>
      <c r="D2902" s="23"/>
      <c r="E2902" s="23">
        <v>928</v>
      </c>
      <c r="F2902" s="24" t="s">
        <v>1109</v>
      </c>
      <c r="G2902" s="23">
        <v>1835</v>
      </c>
      <c r="H2902" s="23">
        <v>1970</v>
      </c>
      <c r="I2902" s="22">
        <v>312.43099999999998</v>
      </c>
      <c r="J2902" s="22">
        <v>266.589</v>
      </c>
      <c r="K2902" s="22">
        <v>234.76599999999999</v>
      </c>
      <c r="L2902" s="22">
        <v>201.381</v>
      </c>
      <c r="M2902" s="22">
        <v>162.00700000000001</v>
      </c>
      <c r="N2902" s="22">
        <v>137.542</v>
      </c>
      <c r="O2902" s="22">
        <v>118.925</v>
      </c>
      <c r="P2902" s="22">
        <v>102.81399999999999</v>
      </c>
      <c r="Q2902" s="22">
        <v>87.325000000000003</v>
      </c>
      <c r="R2902" s="22">
        <v>72.173000000000002</v>
      </c>
      <c r="S2902" s="22">
        <v>57.901000000000003</v>
      </c>
      <c r="T2902" s="22">
        <v>43.99</v>
      </c>
      <c r="U2902" s="22">
        <v>32.082999999999998</v>
      </c>
      <c r="V2902" s="22">
        <v>21.29</v>
      </c>
      <c r="W2902" s="22">
        <v>13.913</v>
      </c>
      <c r="X2902" s="22">
        <v>6.38</v>
      </c>
      <c r="Y2902" s="22">
        <v>3.0510000000000002</v>
      </c>
      <c r="Z2902" s="22">
        <v>0.53200000000000003</v>
      </c>
      <c r="AA2902" s="22">
        <v>5.7000000000000002E-2</v>
      </c>
      <c r="AB2902" s="22">
        <v>2E-3</v>
      </c>
      <c r="AC2902" s="22">
        <v>0</v>
      </c>
    </row>
    <row r="2903" spans="1:29" ht="11.5">
      <c r="A2903" s="26">
        <v>2886</v>
      </c>
      <c r="B2903" s="24" t="s">
        <v>1059</v>
      </c>
      <c r="C2903" s="32" t="s">
        <v>1260</v>
      </c>
      <c r="D2903" s="23"/>
      <c r="E2903" s="23">
        <v>928</v>
      </c>
      <c r="F2903" s="24" t="s">
        <v>1109</v>
      </c>
      <c r="G2903" s="23">
        <v>1835</v>
      </c>
      <c r="H2903" s="23">
        <v>1975</v>
      </c>
      <c r="I2903" s="22">
        <v>356.34300000000002</v>
      </c>
      <c r="J2903" s="22">
        <v>298.07</v>
      </c>
      <c r="K2903" s="22">
        <v>263.35899999999998</v>
      </c>
      <c r="L2903" s="22">
        <v>229.66499999999999</v>
      </c>
      <c r="M2903" s="22">
        <v>192.94800000000001</v>
      </c>
      <c r="N2903" s="22">
        <v>153.83600000000001</v>
      </c>
      <c r="O2903" s="22">
        <v>131.042</v>
      </c>
      <c r="P2903" s="22">
        <v>113.155</v>
      </c>
      <c r="Q2903" s="22">
        <v>96.667000000000002</v>
      </c>
      <c r="R2903" s="22">
        <v>80.510999999999996</v>
      </c>
      <c r="S2903" s="22">
        <v>64.623999999999995</v>
      </c>
      <c r="T2903" s="22">
        <v>49.814</v>
      </c>
      <c r="U2903" s="22">
        <v>36.161000000000001</v>
      </c>
      <c r="V2903" s="22">
        <v>24.48</v>
      </c>
      <c r="W2903" s="22">
        <v>14.625999999999999</v>
      </c>
      <c r="X2903" s="22">
        <v>8.3580000000000005</v>
      </c>
      <c r="Y2903" s="22">
        <v>3.2050000000000001</v>
      </c>
      <c r="Z2903" s="22">
        <v>0.61499999999999999</v>
      </c>
      <c r="AA2903" s="22">
        <v>7.0000000000000007E-2</v>
      </c>
      <c r="AB2903" s="22">
        <v>3.0000000000000001E-3</v>
      </c>
      <c r="AC2903" s="22">
        <v>0</v>
      </c>
    </row>
    <row r="2904" spans="1:29" ht="11.5">
      <c r="A2904" s="26">
        <v>2887</v>
      </c>
      <c r="B2904" s="24" t="s">
        <v>1059</v>
      </c>
      <c r="C2904" s="32" t="s">
        <v>1260</v>
      </c>
      <c r="D2904" s="23"/>
      <c r="E2904" s="23">
        <v>928</v>
      </c>
      <c r="F2904" s="24" t="s">
        <v>1109</v>
      </c>
      <c r="G2904" s="23">
        <v>1835</v>
      </c>
      <c r="H2904" s="23">
        <v>1980</v>
      </c>
      <c r="I2904" s="22">
        <v>402.67099999999999</v>
      </c>
      <c r="J2904" s="22">
        <v>342.63099999999997</v>
      </c>
      <c r="K2904" s="22">
        <v>294.60500000000002</v>
      </c>
      <c r="L2904" s="22">
        <v>256.99900000000002</v>
      </c>
      <c r="M2904" s="22">
        <v>219.08699999999999</v>
      </c>
      <c r="N2904" s="22">
        <v>183.374</v>
      </c>
      <c r="O2904" s="22">
        <v>147.47200000000001</v>
      </c>
      <c r="P2904" s="22">
        <v>125.357</v>
      </c>
      <c r="Q2904" s="22">
        <v>107.072</v>
      </c>
      <c r="R2904" s="22">
        <v>90.049000000000007</v>
      </c>
      <c r="S2904" s="22">
        <v>73.13</v>
      </c>
      <c r="T2904" s="22">
        <v>56.787999999999997</v>
      </c>
      <c r="U2904" s="22">
        <v>41.734000000000002</v>
      </c>
      <c r="V2904" s="22">
        <v>27.655000000000001</v>
      </c>
      <c r="W2904" s="22">
        <v>17.117000000000001</v>
      </c>
      <c r="X2904" s="22">
        <v>9.2230000000000008</v>
      </c>
      <c r="Y2904" s="22">
        <v>4.3730000000000002</v>
      </c>
      <c r="Z2904" s="22">
        <v>0.755</v>
      </c>
      <c r="AA2904" s="22">
        <v>9.1999999999999998E-2</v>
      </c>
      <c r="AB2904" s="22">
        <v>5.0000000000000001E-3</v>
      </c>
      <c r="AC2904" s="22">
        <v>0</v>
      </c>
    </row>
    <row r="2905" spans="1:29" ht="11.5">
      <c r="A2905" s="26">
        <v>2888</v>
      </c>
      <c r="B2905" s="24" t="s">
        <v>1059</v>
      </c>
      <c r="C2905" s="32" t="s">
        <v>1260</v>
      </c>
      <c r="D2905" s="23"/>
      <c r="E2905" s="23">
        <v>928</v>
      </c>
      <c r="F2905" s="24" t="s">
        <v>1109</v>
      </c>
      <c r="G2905" s="23">
        <v>1835</v>
      </c>
      <c r="H2905" s="23">
        <v>1985</v>
      </c>
      <c r="I2905" s="22">
        <v>444.56900000000002</v>
      </c>
      <c r="J2905" s="22">
        <v>391.71199999999999</v>
      </c>
      <c r="K2905" s="22">
        <v>338.50700000000001</v>
      </c>
      <c r="L2905" s="22">
        <v>286.62900000000002</v>
      </c>
      <c r="M2905" s="22">
        <v>249.43</v>
      </c>
      <c r="N2905" s="22">
        <v>213.60400000000001</v>
      </c>
      <c r="O2905" s="22">
        <v>177.39099999999999</v>
      </c>
      <c r="P2905" s="22">
        <v>141.33699999999999</v>
      </c>
      <c r="Q2905" s="22">
        <v>119.34</v>
      </c>
      <c r="R2905" s="22">
        <v>100.468</v>
      </c>
      <c r="S2905" s="22">
        <v>82.456000000000003</v>
      </c>
      <c r="T2905" s="22">
        <v>64.536000000000001</v>
      </c>
      <c r="U2905" s="22">
        <v>47.469000000000001</v>
      </c>
      <c r="V2905" s="22">
        <v>32.338000000000001</v>
      </c>
      <c r="W2905" s="22">
        <v>19.713999999999999</v>
      </c>
      <c r="X2905" s="22">
        <v>11.032999999999999</v>
      </c>
      <c r="Y2905" s="22">
        <v>4.8040000000000003</v>
      </c>
      <c r="Z2905" s="22">
        <v>1.1200000000000001</v>
      </c>
      <c r="AA2905" s="22">
        <v>0.13</v>
      </c>
      <c r="AB2905" s="22">
        <v>7.0000000000000001E-3</v>
      </c>
      <c r="AC2905" s="22">
        <v>0</v>
      </c>
    </row>
    <row r="2906" spans="1:29" ht="11.5">
      <c r="A2906" s="26">
        <v>2889</v>
      </c>
      <c r="B2906" s="24" t="s">
        <v>1059</v>
      </c>
      <c r="C2906" s="32" t="s">
        <v>1260</v>
      </c>
      <c r="D2906" s="23"/>
      <c r="E2906" s="23">
        <v>928</v>
      </c>
      <c r="F2906" s="24" t="s">
        <v>1109</v>
      </c>
      <c r="G2906" s="23">
        <v>1835</v>
      </c>
      <c r="H2906" s="23">
        <v>1990</v>
      </c>
      <c r="I2906" s="22">
        <v>467.56099999999998</v>
      </c>
      <c r="J2906" s="22">
        <v>428.02199999999999</v>
      </c>
      <c r="K2906" s="22">
        <v>381.47500000000002</v>
      </c>
      <c r="L2906" s="22">
        <v>329.17200000000003</v>
      </c>
      <c r="M2906" s="22">
        <v>277.22199999999998</v>
      </c>
      <c r="N2906" s="22">
        <v>240.26400000000001</v>
      </c>
      <c r="O2906" s="22">
        <v>204.624</v>
      </c>
      <c r="P2906" s="22">
        <v>169.39599999999999</v>
      </c>
      <c r="Q2906" s="22">
        <v>134.131</v>
      </c>
      <c r="R2906" s="22">
        <v>111.764</v>
      </c>
      <c r="S2906" s="22">
        <v>91.593000000000004</v>
      </c>
      <c r="T2906" s="22">
        <v>72.366</v>
      </c>
      <c r="U2906" s="22">
        <v>53.997999999999998</v>
      </c>
      <c r="V2906" s="22">
        <v>36.844000000000001</v>
      </c>
      <c r="W2906" s="22">
        <v>22.757000000000001</v>
      </c>
      <c r="X2906" s="22">
        <v>12.420999999999999</v>
      </c>
      <c r="Y2906" s="22">
        <v>5.9089999999999998</v>
      </c>
      <c r="Z2906" s="22">
        <v>1.2989999999999999</v>
      </c>
      <c r="AA2906" s="22">
        <v>0.20699999999999999</v>
      </c>
      <c r="AB2906" s="22">
        <v>1.2999999999999999E-2</v>
      </c>
      <c r="AC2906" s="22">
        <v>0</v>
      </c>
    </row>
    <row r="2907" spans="1:29" ht="11.5">
      <c r="A2907" s="26">
        <v>2890</v>
      </c>
      <c r="B2907" s="24" t="s">
        <v>1059</v>
      </c>
      <c r="C2907" s="32" t="s">
        <v>1260</v>
      </c>
      <c r="D2907" s="23"/>
      <c r="E2907" s="23">
        <v>928</v>
      </c>
      <c r="F2907" s="24" t="s">
        <v>1109</v>
      </c>
      <c r="G2907" s="23">
        <v>1835</v>
      </c>
      <c r="H2907" s="23">
        <v>1995</v>
      </c>
      <c r="I2907" s="22">
        <v>508.59899999999999</v>
      </c>
      <c r="J2907" s="22">
        <v>451.77800000000002</v>
      </c>
      <c r="K2907" s="22">
        <v>419.625</v>
      </c>
      <c r="L2907" s="22">
        <v>373.017</v>
      </c>
      <c r="M2907" s="22">
        <v>319.93299999999999</v>
      </c>
      <c r="N2907" s="22">
        <v>270.22699999999998</v>
      </c>
      <c r="O2907" s="22">
        <v>233.48699999999999</v>
      </c>
      <c r="P2907" s="22">
        <v>197.81200000000001</v>
      </c>
      <c r="Q2907" s="22">
        <v>162.76499999999999</v>
      </c>
      <c r="R2907" s="22">
        <v>127.294</v>
      </c>
      <c r="S2907" s="22">
        <v>102.758</v>
      </c>
      <c r="T2907" s="22">
        <v>80.983999999999995</v>
      </c>
      <c r="U2907" s="22">
        <v>60.987000000000002</v>
      </c>
      <c r="V2907" s="22">
        <v>42.191000000000003</v>
      </c>
      <c r="W2907" s="22">
        <v>25.972000000000001</v>
      </c>
      <c r="X2907" s="22">
        <v>14.345000000000001</v>
      </c>
      <c r="Y2907" s="22">
        <v>6.5060000000000002</v>
      </c>
      <c r="Z2907" s="22">
        <v>1.758</v>
      </c>
      <c r="AA2907" s="22">
        <v>0.246</v>
      </c>
      <c r="AB2907" s="22">
        <v>2.4E-2</v>
      </c>
      <c r="AC2907" s="22">
        <v>1E-3</v>
      </c>
    </row>
    <row r="2908" spans="1:29" ht="11.5">
      <c r="A2908" s="26">
        <v>2891</v>
      </c>
      <c r="B2908" s="24" t="s">
        <v>1059</v>
      </c>
      <c r="C2908" s="32" t="s">
        <v>1260</v>
      </c>
      <c r="D2908" s="23"/>
      <c r="E2908" s="23">
        <v>928</v>
      </c>
      <c r="F2908" s="24" t="s">
        <v>1109</v>
      </c>
      <c r="G2908" s="23">
        <v>1835</v>
      </c>
      <c r="H2908" s="23">
        <v>2000</v>
      </c>
      <c r="I2908" s="22">
        <v>568.20000000000005</v>
      </c>
      <c r="J2908" s="22">
        <v>495.46499999999997</v>
      </c>
      <c r="K2908" s="22">
        <v>443.05</v>
      </c>
      <c r="L2908" s="22">
        <v>410.42899999999997</v>
      </c>
      <c r="M2908" s="22">
        <v>362.529</v>
      </c>
      <c r="N2908" s="22">
        <v>309.37</v>
      </c>
      <c r="O2908" s="22">
        <v>260.36099999999999</v>
      </c>
      <c r="P2908" s="22">
        <v>224.27500000000001</v>
      </c>
      <c r="Q2908" s="22">
        <v>188.63499999999999</v>
      </c>
      <c r="R2908" s="22">
        <v>153.38300000000001</v>
      </c>
      <c r="S2908" s="22">
        <v>117.554</v>
      </c>
      <c r="T2908" s="22">
        <v>92.34</v>
      </c>
      <c r="U2908" s="22">
        <v>69.185000000000002</v>
      </c>
      <c r="V2908" s="22">
        <v>48.569000000000003</v>
      </c>
      <c r="W2908" s="22">
        <v>30.548999999999999</v>
      </c>
      <c r="X2908" s="22">
        <v>16.641999999999999</v>
      </c>
      <c r="Y2908" s="22">
        <v>7.9889999999999999</v>
      </c>
      <c r="Z2908" s="22">
        <v>2.028</v>
      </c>
      <c r="AA2908" s="22">
        <v>0.35099999999999998</v>
      </c>
      <c r="AB2908" s="22">
        <v>2.8000000000000001E-2</v>
      </c>
      <c r="AC2908" s="22">
        <v>1E-3</v>
      </c>
    </row>
    <row r="2909" spans="1:29" ht="11.5">
      <c r="A2909" s="26">
        <v>2892</v>
      </c>
      <c r="B2909" s="24" t="s">
        <v>1059</v>
      </c>
      <c r="C2909" s="32" t="s">
        <v>1260</v>
      </c>
      <c r="D2909" s="23"/>
      <c r="E2909" s="23">
        <v>928</v>
      </c>
      <c r="F2909" s="24" t="s">
        <v>1109</v>
      </c>
      <c r="G2909" s="23">
        <v>1835</v>
      </c>
      <c r="H2909" s="23">
        <v>2005</v>
      </c>
      <c r="I2909" s="22">
        <v>599.02700000000004</v>
      </c>
      <c r="J2909" s="22">
        <v>543.19500000000005</v>
      </c>
      <c r="K2909" s="22">
        <v>476.75299999999999</v>
      </c>
      <c r="L2909" s="22">
        <v>426.35199999999998</v>
      </c>
      <c r="M2909" s="22">
        <v>394.13</v>
      </c>
      <c r="N2909" s="22">
        <v>347.15600000000001</v>
      </c>
      <c r="O2909" s="22">
        <v>296.38600000000002</v>
      </c>
      <c r="P2909" s="22">
        <v>251.995</v>
      </c>
      <c r="Q2909" s="22">
        <v>217.595</v>
      </c>
      <c r="R2909" s="22">
        <v>180.86799999999999</v>
      </c>
      <c r="S2909" s="22">
        <v>143.70599999999999</v>
      </c>
      <c r="T2909" s="22">
        <v>106.929</v>
      </c>
      <c r="U2909" s="22">
        <v>80.173000000000002</v>
      </c>
      <c r="V2909" s="22">
        <v>56.061</v>
      </c>
      <c r="W2909" s="22">
        <v>35.749000000000002</v>
      </c>
      <c r="X2909" s="22">
        <v>19.991</v>
      </c>
      <c r="Y2909" s="22">
        <v>9.2609999999999992</v>
      </c>
      <c r="Z2909" s="22">
        <v>2.5019999999999998</v>
      </c>
      <c r="AA2909" s="22">
        <v>0.39300000000000002</v>
      </c>
      <c r="AB2909" s="22">
        <v>4.1000000000000002E-2</v>
      </c>
      <c r="AC2909" s="22">
        <v>1E-3</v>
      </c>
    </row>
    <row r="2910" spans="1:29" ht="11.5">
      <c r="A2910" s="26">
        <v>2893</v>
      </c>
      <c r="B2910" s="24" t="s">
        <v>1059</v>
      </c>
      <c r="C2910" s="32" t="s">
        <v>1260</v>
      </c>
      <c r="D2910" s="23"/>
      <c r="E2910" s="23">
        <v>928</v>
      </c>
      <c r="F2910" s="24" t="s">
        <v>1109</v>
      </c>
      <c r="G2910" s="23">
        <v>1835</v>
      </c>
      <c r="H2910" s="23">
        <v>2010</v>
      </c>
      <c r="I2910" s="22">
        <v>639.029</v>
      </c>
      <c r="J2910" s="22">
        <v>587.49800000000005</v>
      </c>
      <c r="K2910" s="22">
        <v>538.95000000000005</v>
      </c>
      <c r="L2910" s="22">
        <v>468.89600000000002</v>
      </c>
      <c r="M2910" s="22">
        <v>419.48899999999998</v>
      </c>
      <c r="N2910" s="22">
        <v>388.80500000000001</v>
      </c>
      <c r="O2910" s="22">
        <v>342.755</v>
      </c>
      <c r="P2910" s="22">
        <v>293.19600000000003</v>
      </c>
      <c r="Q2910" s="22">
        <v>245.15299999999999</v>
      </c>
      <c r="R2910" s="22">
        <v>208.25700000000001</v>
      </c>
      <c r="S2910" s="22">
        <v>169.03100000000001</v>
      </c>
      <c r="T2910" s="22">
        <v>131.69200000000001</v>
      </c>
      <c r="U2910" s="22">
        <v>93.921000000000006</v>
      </c>
      <c r="V2910" s="22">
        <v>66.608999999999995</v>
      </c>
      <c r="W2910" s="22">
        <v>42.226999999999997</v>
      </c>
      <c r="X2910" s="22">
        <v>24.097000000000001</v>
      </c>
      <c r="Y2910" s="22">
        <v>11.395</v>
      </c>
      <c r="Z2910" s="22">
        <v>3.0489999999999999</v>
      </c>
      <c r="AA2910" s="22">
        <v>0.52200000000000002</v>
      </c>
      <c r="AB2910" s="22">
        <v>4.7E-2</v>
      </c>
      <c r="AC2910" s="22">
        <v>2E-3</v>
      </c>
    </row>
    <row r="2911" spans="1:29" ht="11.5">
      <c r="A2911" s="26">
        <v>2894</v>
      </c>
      <c r="B2911" s="24" t="s">
        <v>1059</v>
      </c>
      <c r="C2911" s="32" t="s">
        <v>1260</v>
      </c>
      <c r="D2911" s="23"/>
      <c r="E2911" s="23">
        <v>928</v>
      </c>
      <c r="F2911" s="24" t="s">
        <v>1109</v>
      </c>
      <c r="G2911" s="23">
        <v>1835</v>
      </c>
      <c r="H2911" s="23">
        <v>2015</v>
      </c>
      <c r="I2911" s="22">
        <v>672.65300000000002</v>
      </c>
      <c r="J2911" s="22">
        <v>632.91499999999996</v>
      </c>
      <c r="K2911" s="22">
        <v>581.93700000000001</v>
      </c>
      <c r="L2911" s="22">
        <v>530.601</v>
      </c>
      <c r="M2911" s="22">
        <v>460.32900000000001</v>
      </c>
      <c r="N2911" s="22">
        <v>408.649</v>
      </c>
      <c r="O2911" s="22">
        <v>378.87599999999998</v>
      </c>
      <c r="P2911" s="22">
        <v>334.80200000000002</v>
      </c>
      <c r="Q2911" s="22">
        <v>284.08100000000002</v>
      </c>
      <c r="R2911" s="22">
        <v>236.541</v>
      </c>
      <c r="S2911" s="22">
        <v>197.352</v>
      </c>
      <c r="T2911" s="22">
        <v>155.773</v>
      </c>
      <c r="U2911" s="22">
        <v>114.84699999999999</v>
      </c>
      <c r="V2911" s="22">
        <v>76.489999999999995</v>
      </c>
      <c r="W2911" s="22">
        <v>48.067</v>
      </c>
      <c r="X2911" s="22">
        <v>26.082999999999998</v>
      </c>
      <c r="Y2911" s="22">
        <v>11.827999999999999</v>
      </c>
      <c r="Z2911" s="22">
        <v>4.0039999999999996</v>
      </c>
      <c r="AA2911" s="22">
        <v>0.68100000000000005</v>
      </c>
      <c r="AB2911" s="22">
        <v>7.0999999999999994E-2</v>
      </c>
      <c r="AC2911" s="22">
        <v>4.0000000000000001E-3</v>
      </c>
    </row>
    <row r="2912" spans="1:29" ht="11.5">
      <c r="A2912" s="26">
        <v>2895</v>
      </c>
      <c r="B2912" s="24" t="s">
        <v>1059</v>
      </c>
      <c r="C2912" s="32" t="s">
        <v>1260</v>
      </c>
      <c r="D2912" s="23"/>
      <c r="E2912" s="23">
        <v>928</v>
      </c>
      <c r="F2912" s="24" t="s">
        <v>1109</v>
      </c>
      <c r="G2912" s="23">
        <v>1835</v>
      </c>
      <c r="H2912" s="23">
        <v>2020</v>
      </c>
      <c r="I2912" s="22">
        <v>703.45899999999995</v>
      </c>
      <c r="J2912" s="22">
        <v>662.91</v>
      </c>
      <c r="K2912" s="22">
        <v>626.60699999999997</v>
      </c>
      <c r="L2912" s="22">
        <v>577.64599999999996</v>
      </c>
      <c r="M2912" s="22">
        <v>523.71299999999997</v>
      </c>
      <c r="N2912" s="22">
        <v>451.517</v>
      </c>
      <c r="O2912" s="22">
        <v>402.43200000000002</v>
      </c>
      <c r="P2912" s="22">
        <v>371.572</v>
      </c>
      <c r="Q2912" s="22">
        <v>325.608</v>
      </c>
      <c r="R2912" s="22">
        <v>275.53100000000001</v>
      </c>
      <c r="S2912" s="22">
        <v>225.59800000000001</v>
      </c>
      <c r="T2912" s="22">
        <v>182.36799999999999</v>
      </c>
      <c r="U2912" s="22">
        <v>137.64099999999999</v>
      </c>
      <c r="V2912" s="22">
        <v>95.867999999999995</v>
      </c>
      <c r="W2912" s="22">
        <v>57.838000000000001</v>
      </c>
      <c r="X2912" s="22">
        <v>30.873000000000001</v>
      </c>
      <c r="Y2912" s="22">
        <v>13.837999999999999</v>
      </c>
      <c r="Z2912" s="22">
        <v>4.4560000000000004</v>
      </c>
      <c r="AA2912" s="22">
        <v>0.96299999999999997</v>
      </c>
      <c r="AB2912" s="22">
        <v>9.6000000000000002E-2</v>
      </c>
      <c r="AC2912" s="22">
        <v>6.0000000000000001E-3</v>
      </c>
    </row>
    <row r="2913" spans="1:29" ht="11.5">
      <c r="A2913" s="15">
        <v>2896</v>
      </c>
      <c r="B2913" s="13" t="s">
        <v>1059</v>
      </c>
      <c r="C2913" s="14" t="s">
        <v>1261</v>
      </c>
      <c r="D2913" s="12"/>
      <c r="E2913" s="12">
        <v>242</v>
      </c>
      <c r="F2913" s="13" t="s">
        <v>1110</v>
      </c>
      <c r="G2913" s="12">
        <v>928</v>
      </c>
      <c r="H2913" s="12">
        <v>1950</v>
      </c>
      <c r="I2913" s="11">
        <v>28</v>
      </c>
      <c r="J2913" s="11">
        <v>22</v>
      </c>
      <c r="K2913" s="11">
        <v>17.998999999999999</v>
      </c>
      <c r="L2913" s="11">
        <v>15.000999999999999</v>
      </c>
      <c r="M2913" s="11">
        <v>13.000999999999999</v>
      </c>
      <c r="N2913" s="11">
        <v>11.000999999999999</v>
      </c>
      <c r="O2913" s="11">
        <v>9.9990000000000006</v>
      </c>
      <c r="P2913" s="11">
        <v>8.0009999999999994</v>
      </c>
      <c r="Q2913" s="11">
        <v>6</v>
      </c>
      <c r="R2913" s="11">
        <v>4</v>
      </c>
      <c r="S2913" s="11">
        <v>4</v>
      </c>
      <c r="T2913" s="11">
        <v>2.9980000000000002</v>
      </c>
      <c r="U2913" s="11">
        <v>3</v>
      </c>
      <c r="V2913" s="11">
        <v>2</v>
      </c>
      <c r="W2913" s="11">
        <v>1.6990000000000001</v>
      </c>
      <c r="X2913" s="11">
        <v>1.1990000000000001</v>
      </c>
      <c r="Y2913" s="11">
        <v>0.80200000000000005</v>
      </c>
      <c r="Z2913" s="11">
        <v>0.24199999999999999</v>
      </c>
      <c r="AA2913" s="11">
        <v>0.05</v>
      </c>
      <c r="AB2913" s="11">
        <v>7.0000000000000001E-3</v>
      </c>
      <c r="AC2913" s="11">
        <v>1E-3</v>
      </c>
    </row>
    <row r="2914" spans="1:29" ht="11.5">
      <c r="A2914" s="15">
        <v>2897</v>
      </c>
      <c r="B2914" s="13" t="s">
        <v>1059</v>
      </c>
      <c r="C2914" s="14" t="s">
        <v>1261</v>
      </c>
      <c r="D2914" s="12"/>
      <c r="E2914" s="12">
        <v>242</v>
      </c>
      <c r="F2914" s="13" t="s">
        <v>1110</v>
      </c>
      <c r="G2914" s="12">
        <v>928</v>
      </c>
      <c r="H2914" s="12">
        <v>1955</v>
      </c>
      <c r="I2914" s="11">
        <v>32.99</v>
      </c>
      <c r="J2914" s="11">
        <v>26.210999999999999</v>
      </c>
      <c r="K2914" s="11">
        <v>21.228000000000002</v>
      </c>
      <c r="L2914" s="11">
        <v>17.506</v>
      </c>
      <c r="M2914" s="11">
        <v>14.936</v>
      </c>
      <c r="N2914" s="11">
        <v>12.481999999999999</v>
      </c>
      <c r="O2914" s="11">
        <v>10.048</v>
      </c>
      <c r="P2914" s="11">
        <v>9.0280000000000005</v>
      </c>
      <c r="Q2914" s="11">
        <v>7.0369999999999999</v>
      </c>
      <c r="R2914" s="11">
        <v>5.0330000000000004</v>
      </c>
      <c r="S2914" s="11">
        <v>3.5339999999999998</v>
      </c>
      <c r="T2914" s="11">
        <v>3.4430000000000001</v>
      </c>
      <c r="U2914" s="11">
        <v>2.012</v>
      </c>
      <c r="V2914" s="11">
        <v>1.9410000000000001</v>
      </c>
      <c r="W2914" s="11">
        <v>1.486</v>
      </c>
      <c r="X2914" s="11">
        <v>1.081</v>
      </c>
      <c r="Y2914" s="11">
        <v>0.52500000000000002</v>
      </c>
      <c r="Z2914" s="11">
        <v>0.19900000000000001</v>
      </c>
      <c r="AA2914" s="11">
        <v>3.3000000000000002E-2</v>
      </c>
      <c r="AB2914" s="11">
        <v>3.0000000000000001E-3</v>
      </c>
      <c r="AC2914" s="11">
        <v>0</v>
      </c>
    </row>
    <row r="2915" spans="1:29" ht="11.5">
      <c r="A2915" s="15">
        <v>2898</v>
      </c>
      <c r="B2915" s="13" t="s">
        <v>1059</v>
      </c>
      <c r="C2915" s="14" t="s">
        <v>1261</v>
      </c>
      <c r="D2915" s="12"/>
      <c r="E2915" s="12">
        <v>242</v>
      </c>
      <c r="F2915" s="13" t="s">
        <v>1110</v>
      </c>
      <c r="G2915" s="12">
        <v>928</v>
      </c>
      <c r="H2915" s="12">
        <v>1960</v>
      </c>
      <c r="I2915" s="11">
        <v>39.524000000000001</v>
      </c>
      <c r="J2915" s="11">
        <v>31.292000000000002</v>
      </c>
      <c r="K2915" s="11">
        <v>25.866</v>
      </c>
      <c r="L2915" s="11">
        <v>20.228000000000002</v>
      </c>
      <c r="M2915" s="11">
        <v>16.46</v>
      </c>
      <c r="N2915" s="11">
        <v>13.942</v>
      </c>
      <c r="O2915" s="11">
        <v>12.021000000000001</v>
      </c>
      <c r="P2915" s="11">
        <v>10.067</v>
      </c>
      <c r="Q2915" s="11">
        <v>9.0250000000000004</v>
      </c>
      <c r="R2915" s="11">
        <v>7.0389999999999997</v>
      </c>
      <c r="S2915" s="11">
        <v>5.0279999999999996</v>
      </c>
      <c r="T2915" s="11">
        <v>3.54</v>
      </c>
      <c r="U2915" s="11">
        <v>3.34</v>
      </c>
      <c r="V2915" s="11">
        <v>1.9590000000000001</v>
      </c>
      <c r="W2915" s="11">
        <v>1.671</v>
      </c>
      <c r="X2915" s="11">
        <v>0.97699999999999998</v>
      </c>
      <c r="Y2915" s="11">
        <v>0.52800000000000002</v>
      </c>
      <c r="Z2915" s="11">
        <v>0.13100000000000001</v>
      </c>
      <c r="AA2915" s="11">
        <v>2.7E-2</v>
      </c>
      <c r="AB2915" s="11">
        <v>2E-3</v>
      </c>
      <c r="AC2915" s="11">
        <v>0</v>
      </c>
    </row>
    <row r="2916" spans="1:29" ht="11.5">
      <c r="A2916" s="15">
        <v>2899</v>
      </c>
      <c r="B2916" s="13" t="s">
        <v>1059</v>
      </c>
      <c r="C2916" s="14" t="s">
        <v>1261</v>
      </c>
      <c r="D2916" s="12"/>
      <c r="E2916" s="12">
        <v>242</v>
      </c>
      <c r="F2916" s="13" t="s">
        <v>1110</v>
      </c>
      <c r="G2916" s="12">
        <v>928</v>
      </c>
      <c r="H2916" s="12">
        <v>1965</v>
      </c>
      <c r="I2916" s="11">
        <v>41.798000000000002</v>
      </c>
      <c r="J2916" s="11">
        <v>37.642000000000003</v>
      </c>
      <c r="K2916" s="11">
        <v>31.295999999999999</v>
      </c>
      <c r="L2916" s="11">
        <v>25.523</v>
      </c>
      <c r="M2916" s="11">
        <v>20.2</v>
      </c>
      <c r="N2916" s="11">
        <v>16.331</v>
      </c>
      <c r="O2916" s="11">
        <v>13.667</v>
      </c>
      <c r="P2916" s="11">
        <v>11.678000000000001</v>
      </c>
      <c r="Q2916" s="11">
        <v>9.6609999999999996</v>
      </c>
      <c r="R2916" s="11">
        <v>8.5690000000000008</v>
      </c>
      <c r="S2916" s="11">
        <v>6.6639999999999997</v>
      </c>
      <c r="T2916" s="11">
        <v>4.8070000000000004</v>
      </c>
      <c r="U2916" s="11">
        <v>3.0960000000000001</v>
      </c>
      <c r="V2916" s="11">
        <v>2.5939999999999999</v>
      </c>
      <c r="W2916" s="11">
        <v>1.49</v>
      </c>
      <c r="X2916" s="11">
        <v>1.0329999999999999</v>
      </c>
      <c r="Y2916" s="11">
        <v>0.45100000000000001</v>
      </c>
      <c r="Z2916" s="11">
        <v>0.14299999999999999</v>
      </c>
      <c r="AA2916" s="11">
        <v>0.02</v>
      </c>
      <c r="AB2916" s="11">
        <v>2E-3</v>
      </c>
      <c r="AC2916" s="11">
        <v>0</v>
      </c>
    </row>
    <row r="2917" spans="1:29" ht="11.5">
      <c r="A2917" s="15">
        <v>2900</v>
      </c>
      <c r="B2917" s="13" t="s">
        <v>1059</v>
      </c>
      <c r="C2917" s="14" t="s">
        <v>1261</v>
      </c>
      <c r="D2917" s="12"/>
      <c r="E2917" s="12">
        <v>242</v>
      </c>
      <c r="F2917" s="13" t="s">
        <v>1110</v>
      </c>
      <c r="G2917" s="12">
        <v>928</v>
      </c>
      <c r="H2917" s="12">
        <v>1970</v>
      </c>
      <c r="I2917" s="11">
        <v>40.146999999999998</v>
      </c>
      <c r="J2917" s="11">
        <v>38.732999999999997</v>
      </c>
      <c r="K2917" s="11">
        <v>37.030999999999999</v>
      </c>
      <c r="L2917" s="11">
        <v>30.445</v>
      </c>
      <c r="M2917" s="11">
        <v>24.734000000000002</v>
      </c>
      <c r="N2917" s="11">
        <v>19.57</v>
      </c>
      <c r="O2917" s="11">
        <v>15.832000000000001</v>
      </c>
      <c r="P2917" s="11">
        <v>13.199</v>
      </c>
      <c r="Q2917" s="11">
        <v>11.234999999999999</v>
      </c>
      <c r="R2917" s="11">
        <v>9.2070000000000007</v>
      </c>
      <c r="S2917" s="11">
        <v>8.0429999999999993</v>
      </c>
      <c r="T2917" s="11">
        <v>6.117</v>
      </c>
      <c r="U2917" s="11">
        <v>4.2309999999999999</v>
      </c>
      <c r="V2917" s="11">
        <v>2.5779999999999998</v>
      </c>
      <c r="W2917" s="11">
        <v>1.9670000000000001</v>
      </c>
      <c r="X2917" s="11">
        <v>0.99299999999999999</v>
      </c>
      <c r="Y2917" s="11">
        <v>0.52200000000000002</v>
      </c>
      <c r="Z2917" s="11">
        <v>0.13200000000000001</v>
      </c>
      <c r="AA2917" s="11">
        <v>2.4E-2</v>
      </c>
      <c r="AB2917" s="11">
        <v>2E-3</v>
      </c>
      <c r="AC2917" s="11">
        <v>0</v>
      </c>
    </row>
    <row r="2918" spans="1:29" ht="11.5">
      <c r="A2918" s="15">
        <v>2901</v>
      </c>
      <c r="B2918" s="13" t="s">
        <v>1059</v>
      </c>
      <c r="C2918" s="14" t="s">
        <v>1261</v>
      </c>
      <c r="D2918" s="12"/>
      <c r="E2918" s="12">
        <v>242</v>
      </c>
      <c r="F2918" s="13" t="s">
        <v>1110</v>
      </c>
      <c r="G2918" s="12">
        <v>928</v>
      </c>
      <c r="H2918" s="12">
        <v>1975</v>
      </c>
      <c r="I2918" s="11">
        <v>41.545999999999999</v>
      </c>
      <c r="J2918" s="11">
        <v>37.442999999999998</v>
      </c>
      <c r="K2918" s="11">
        <v>38.884999999999998</v>
      </c>
      <c r="L2918" s="11">
        <v>36.551000000000002</v>
      </c>
      <c r="M2918" s="11">
        <v>28.742999999999999</v>
      </c>
      <c r="N2918" s="11">
        <v>22.669</v>
      </c>
      <c r="O2918" s="11">
        <v>18.218</v>
      </c>
      <c r="P2918" s="11">
        <v>15.129</v>
      </c>
      <c r="Q2918" s="11">
        <v>12.856999999999999</v>
      </c>
      <c r="R2918" s="11">
        <v>10.817</v>
      </c>
      <c r="S2918" s="11">
        <v>8.64</v>
      </c>
      <c r="T2918" s="11">
        <v>7.3609999999999998</v>
      </c>
      <c r="U2918" s="11">
        <v>5.3689999999999998</v>
      </c>
      <c r="V2918" s="11">
        <v>3.375</v>
      </c>
      <c r="W2918" s="11">
        <v>1.925</v>
      </c>
      <c r="X2918" s="11">
        <v>1.3160000000000001</v>
      </c>
      <c r="Y2918" s="11">
        <v>0.55400000000000005</v>
      </c>
      <c r="Z2918" s="11">
        <v>0.16700000000000001</v>
      </c>
      <c r="AA2918" s="11">
        <v>2.5999999999999999E-2</v>
      </c>
      <c r="AB2918" s="11">
        <v>3.0000000000000001E-3</v>
      </c>
      <c r="AC2918" s="11">
        <v>0</v>
      </c>
    </row>
    <row r="2919" spans="1:29" ht="11.5">
      <c r="A2919" s="15">
        <v>2902</v>
      </c>
      <c r="B2919" s="13" t="s">
        <v>1059</v>
      </c>
      <c r="C2919" s="14" t="s">
        <v>1261</v>
      </c>
      <c r="D2919" s="12"/>
      <c r="E2919" s="12">
        <v>242</v>
      </c>
      <c r="F2919" s="13" t="s">
        <v>1110</v>
      </c>
      <c r="G2919" s="12">
        <v>928</v>
      </c>
      <c r="H2919" s="12">
        <v>1980</v>
      </c>
      <c r="I2919" s="11">
        <v>47.290999999999997</v>
      </c>
      <c r="J2919" s="11">
        <v>40.191000000000003</v>
      </c>
      <c r="K2919" s="11">
        <v>39.965000000000003</v>
      </c>
      <c r="L2919" s="11">
        <v>38.213000000000001</v>
      </c>
      <c r="M2919" s="11">
        <v>32.607999999999997</v>
      </c>
      <c r="N2919" s="11">
        <v>25.596</v>
      </c>
      <c r="O2919" s="11">
        <v>21.370999999999999</v>
      </c>
      <c r="P2919" s="11">
        <v>17.452999999999999</v>
      </c>
      <c r="Q2919" s="11">
        <v>14.506</v>
      </c>
      <c r="R2919" s="11">
        <v>12.103999999999999</v>
      </c>
      <c r="S2919" s="11">
        <v>10.026999999999999</v>
      </c>
      <c r="T2919" s="11">
        <v>7.87</v>
      </c>
      <c r="U2919" s="11">
        <v>6.1559999999999997</v>
      </c>
      <c r="V2919" s="11">
        <v>3.8050000000000002</v>
      </c>
      <c r="W2919" s="11">
        <v>2.33</v>
      </c>
      <c r="X2919" s="11">
        <v>1.292</v>
      </c>
      <c r="Y2919" s="11">
        <v>0.64600000000000002</v>
      </c>
      <c r="Z2919" s="11">
        <v>0.182</v>
      </c>
      <c r="AA2919" s="11">
        <v>3.5000000000000003E-2</v>
      </c>
      <c r="AB2919" s="11">
        <v>3.0000000000000001E-3</v>
      </c>
      <c r="AC2919" s="11">
        <v>0</v>
      </c>
    </row>
    <row r="2920" spans="1:29" ht="11.5">
      <c r="A2920" s="15">
        <v>2903</v>
      </c>
      <c r="B2920" s="13" t="s">
        <v>1059</v>
      </c>
      <c r="C2920" s="14" t="s">
        <v>1261</v>
      </c>
      <c r="D2920" s="12"/>
      <c r="E2920" s="12">
        <v>242</v>
      </c>
      <c r="F2920" s="13" t="s">
        <v>1110</v>
      </c>
      <c r="G2920" s="12">
        <v>928</v>
      </c>
      <c r="H2920" s="12">
        <v>1985</v>
      </c>
      <c r="I2920" s="11">
        <v>53.781999999999996</v>
      </c>
      <c r="J2920" s="11">
        <v>47.798000000000002</v>
      </c>
      <c r="K2920" s="11">
        <v>40.921999999999997</v>
      </c>
      <c r="L2920" s="11">
        <v>37.119999999999997</v>
      </c>
      <c r="M2920" s="11">
        <v>36.792000000000002</v>
      </c>
      <c r="N2920" s="11">
        <v>32.978000000000002</v>
      </c>
      <c r="O2920" s="11">
        <v>24.905999999999999</v>
      </c>
      <c r="P2920" s="11">
        <v>19.974</v>
      </c>
      <c r="Q2920" s="11">
        <v>16.486999999999998</v>
      </c>
      <c r="R2920" s="11">
        <v>13.629</v>
      </c>
      <c r="S2920" s="11">
        <v>11.125</v>
      </c>
      <c r="T2920" s="11">
        <v>8.82</v>
      </c>
      <c r="U2920" s="11">
        <v>6.2619999999999996</v>
      </c>
      <c r="V2920" s="11">
        <v>4.5910000000000002</v>
      </c>
      <c r="W2920" s="11">
        <v>2.855</v>
      </c>
      <c r="X2920" s="11">
        <v>1.698</v>
      </c>
      <c r="Y2920" s="11">
        <v>0.58499999999999996</v>
      </c>
      <c r="Z2920" s="11">
        <v>0.22</v>
      </c>
      <c r="AA2920" s="11">
        <v>3.9E-2</v>
      </c>
      <c r="AB2920" s="11">
        <v>4.0000000000000001E-3</v>
      </c>
      <c r="AC2920" s="11">
        <v>0</v>
      </c>
    </row>
    <row r="2921" spans="1:29" ht="11.5">
      <c r="A2921" s="15">
        <v>2904</v>
      </c>
      <c r="B2921" s="13" t="s">
        <v>1059</v>
      </c>
      <c r="C2921" s="14" t="s">
        <v>1261</v>
      </c>
      <c r="D2921" s="12"/>
      <c r="E2921" s="12">
        <v>242</v>
      </c>
      <c r="F2921" s="13" t="s">
        <v>1110</v>
      </c>
      <c r="G2921" s="12">
        <v>928</v>
      </c>
      <c r="H2921" s="12">
        <v>1990</v>
      </c>
      <c r="I2921" s="11">
        <v>51.372</v>
      </c>
      <c r="J2921" s="11">
        <v>49.13</v>
      </c>
      <c r="K2921" s="11">
        <v>43.317</v>
      </c>
      <c r="L2921" s="11">
        <v>37.167000000000002</v>
      </c>
      <c r="M2921" s="11">
        <v>33.590000000000003</v>
      </c>
      <c r="N2921" s="11">
        <v>33.119</v>
      </c>
      <c r="O2921" s="11">
        <v>29.138000000000002</v>
      </c>
      <c r="P2921" s="11">
        <v>21.902000000000001</v>
      </c>
      <c r="Q2921" s="11">
        <v>18.004999999999999</v>
      </c>
      <c r="R2921" s="11">
        <v>14.894</v>
      </c>
      <c r="S2921" s="11">
        <v>11.894</v>
      </c>
      <c r="T2921" s="11">
        <v>9.1929999999999996</v>
      </c>
      <c r="U2921" s="11">
        <v>6.8620000000000001</v>
      </c>
      <c r="V2921" s="11">
        <v>4.5279999999999996</v>
      </c>
      <c r="W2921" s="11">
        <v>3.1150000000000002</v>
      </c>
      <c r="X2921" s="11">
        <v>1.7609999999999999</v>
      </c>
      <c r="Y2921" s="11">
        <v>0.85899999999999999</v>
      </c>
      <c r="Z2921" s="11">
        <v>0.193</v>
      </c>
      <c r="AA2921" s="11">
        <v>4.4999999999999998E-2</v>
      </c>
      <c r="AB2921" s="11">
        <v>4.0000000000000001E-3</v>
      </c>
      <c r="AC2921" s="11">
        <v>0</v>
      </c>
    </row>
    <row r="2922" spans="1:29" ht="11.5">
      <c r="A2922" s="15">
        <v>2905</v>
      </c>
      <c r="B2922" s="13" t="s">
        <v>1059</v>
      </c>
      <c r="C2922" s="14" t="s">
        <v>1261</v>
      </c>
      <c r="D2922" s="12"/>
      <c r="E2922" s="12">
        <v>242</v>
      </c>
      <c r="F2922" s="13" t="s">
        <v>1110</v>
      </c>
      <c r="G2922" s="12">
        <v>928</v>
      </c>
      <c r="H2922" s="12">
        <v>1995</v>
      </c>
      <c r="I2922" s="11">
        <v>51.100999999999999</v>
      </c>
      <c r="J2922" s="11">
        <v>47.613999999999997</v>
      </c>
      <c r="K2922" s="11">
        <v>47.146999999999998</v>
      </c>
      <c r="L2922" s="11">
        <v>42.011000000000003</v>
      </c>
      <c r="M2922" s="11">
        <v>35.332999999999998</v>
      </c>
      <c r="N2922" s="11">
        <v>32.003999999999998</v>
      </c>
      <c r="O2922" s="11">
        <v>30.68</v>
      </c>
      <c r="P2922" s="11">
        <v>27.202000000000002</v>
      </c>
      <c r="Q2922" s="11">
        <v>21.120999999999999</v>
      </c>
      <c r="R2922" s="11">
        <v>17.239999999999998</v>
      </c>
      <c r="S2922" s="11">
        <v>13.673999999999999</v>
      </c>
      <c r="T2922" s="11">
        <v>10.276999999999999</v>
      </c>
      <c r="U2922" s="11">
        <v>7.4539999999999997</v>
      </c>
      <c r="V2922" s="11">
        <v>5.1429999999999998</v>
      </c>
      <c r="W2922" s="11">
        <v>3.0790000000000002</v>
      </c>
      <c r="X2922" s="11">
        <v>2.0259999999999998</v>
      </c>
      <c r="Y2922" s="11">
        <v>0.72399999999999998</v>
      </c>
      <c r="Z2922" s="11">
        <v>0.25</v>
      </c>
      <c r="AA2922" s="11">
        <v>3.3000000000000002E-2</v>
      </c>
      <c r="AB2922" s="11">
        <v>4.0000000000000001E-3</v>
      </c>
      <c r="AC2922" s="11">
        <v>0</v>
      </c>
    </row>
    <row r="2923" spans="1:29" ht="11.5">
      <c r="A2923" s="15">
        <v>2906</v>
      </c>
      <c r="B2923" s="13" t="s">
        <v>1059</v>
      </c>
      <c r="C2923" s="14" t="s">
        <v>1261</v>
      </c>
      <c r="D2923" s="12"/>
      <c r="E2923" s="12">
        <v>242</v>
      </c>
      <c r="F2923" s="13" t="s">
        <v>1110</v>
      </c>
      <c r="G2923" s="12">
        <v>928</v>
      </c>
      <c r="H2923" s="12">
        <v>2000</v>
      </c>
      <c r="I2923" s="11">
        <v>50.530999999999999</v>
      </c>
      <c r="J2923" s="11">
        <v>49.598999999999997</v>
      </c>
      <c r="K2923" s="11">
        <v>46.110999999999997</v>
      </c>
      <c r="L2923" s="11">
        <v>45.664999999999999</v>
      </c>
      <c r="M2923" s="11">
        <v>39.548999999999999</v>
      </c>
      <c r="N2923" s="11">
        <v>31.65</v>
      </c>
      <c r="O2923" s="11">
        <v>28.082000000000001</v>
      </c>
      <c r="P2923" s="11">
        <v>27.533999999999999</v>
      </c>
      <c r="Q2923" s="11">
        <v>24.893000000000001</v>
      </c>
      <c r="R2923" s="11">
        <v>19.257000000000001</v>
      </c>
      <c r="S2923" s="11">
        <v>15.534000000000001</v>
      </c>
      <c r="T2923" s="11">
        <v>12.068</v>
      </c>
      <c r="U2923" s="11">
        <v>8.7289999999999992</v>
      </c>
      <c r="V2923" s="11">
        <v>5.9320000000000004</v>
      </c>
      <c r="W2923" s="11">
        <v>3.6949999999999998</v>
      </c>
      <c r="X2923" s="11">
        <v>1.87</v>
      </c>
      <c r="Y2923" s="11">
        <v>0.98799999999999999</v>
      </c>
      <c r="Z2923" s="11">
        <v>0.23599999999999999</v>
      </c>
      <c r="AA2923" s="11">
        <v>0.05</v>
      </c>
      <c r="AB2923" s="11">
        <v>3.0000000000000001E-3</v>
      </c>
      <c r="AC2923" s="11">
        <v>0</v>
      </c>
    </row>
    <row r="2924" spans="1:29" ht="11.5">
      <c r="A2924" s="15">
        <v>2907</v>
      </c>
      <c r="B2924" s="13" t="s">
        <v>1059</v>
      </c>
      <c r="C2924" s="14" t="s">
        <v>1261</v>
      </c>
      <c r="D2924" s="12"/>
      <c r="E2924" s="12">
        <v>242</v>
      </c>
      <c r="F2924" s="13" t="s">
        <v>1110</v>
      </c>
      <c r="G2924" s="12">
        <v>928</v>
      </c>
      <c r="H2924" s="12">
        <v>2005</v>
      </c>
      <c r="I2924" s="11">
        <v>46.030999999999999</v>
      </c>
      <c r="J2924" s="11">
        <v>42.24</v>
      </c>
      <c r="K2924" s="11">
        <v>41.353000000000002</v>
      </c>
      <c r="L2924" s="11">
        <v>39.758000000000003</v>
      </c>
      <c r="M2924" s="11">
        <v>40.22</v>
      </c>
      <c r="N2924" s="11">
        <v>34.972999999999999</v>
      </c>
      <c r="O2924" s="11">
        <v>28.997</v>
      </c>
      <c r="P2924" s="11">
        <v>28.196000000000002</v>
      </c>
      <c r="Q2924" s="11">
        <v>29.324999999999999</v>
      </c>
      <c r="R2924" s="11">
        <v>26.478999999999999</v>
      </c>
      <c r="S2924" s="11">
        <v>19.338999999999999</v>
      </c>
      <c r="T2924" s="11">
        <v>14.891</v>
      </c>
      <c r="U2924" s="11">
        <v>11.250999999999999</v>
      </c>
      <c r="V2924" s="11">
        <v>7.5970000000000004</v>
      </c>
      <c r="W2924" s="11">
        <v>4.5019999999999998</v>
      </c>
      <c r="X2924" s="11">
        <v>2.4550000000000001</v>
      </c>
      <c r="Y2924" s="11">
        <v>0.98199999999999998</v>
      </c>
      <c r="Z2924" s="11">
        <v>0.36099999999999999</v>
      </c>
      <c r="AA2924" s="11">
        <v>5.1999999999999998E-2</v>
      </c>
      <c r="AB2924" s="11">
        <v>6.0000000000000001E-3</v>
      </c>
      <c r="AC2924" s="11">
        <v>0</v>
      </c>
    </row>
    <row r="2925" spans="1:29" ht="11.5">
      <c r="A2925" s="15">
        <v>2908</v>
      </c>
      <c r="B2925" s="13" t="s">
        <v>1059</v>
      </c>
      <c r="C2925" s="14" t="s">
        <v>1261</v>
      </c>
      <c r="D2925" s="12"/>
      <c r="E2925" s="12">
        <v>242</v>
      </c>
      <c r="F2925" s="13" t="s">
        <v>1110</v>
      </c>
      <c r="G2925" s="12">
        <v>928</v>
      </c>
      <c r="H2925" s="12">
        <v>2010</v>
      </c>
      <c r="I2925" s="11">
        <v>46.209000000000003</v>
      </c>
      <c r="J2925" s="11">
        <v>42.064</v>
      </c>
      <c r="K2925" s="11">
        <v>40.536999999999999</v>
      </c>
      <c r="L2925" s="11">
        <v>41.814</v>
      </c>
      <c r="M2925" s="11">
        <v>39.537999999999997</v>
      </c>
      <c r="N2925" s="11">
        <v>39.235999999999997</v>
      </c>
      <c r="O2925" s="11">
        <v>34.058999999999997</v>
      </c>
      <c r="P2925" s="11">
        <v>28.609000000000002</v>
      </c>
      <c r="Q2925" s="11">
        <v>27</v>
      </c>
      <c r="R2925" s="11">
        <v>26.966999999999999</v>
      </c>
      <c r="S2925" s="11">
        <v>23.254999999999999</v>
      </c>
      <c r="T2925" s="11">
        <v>17.151</v>
      </c>
      <c r="U2925" s="11">
        <v>13.185</v>
      </c>
      <c r="V2925" s="11">
        <v>9.2249999999999996</v>
      </c>
      <c r="W2925" s="11">
        <v>5.4539999999999997</v>
      </c>
      <c r="X2925" s="11">
        <v>2.9350000000000001</v>
      </c>
      <c r="Y2925" s="11">
        <v>1.222</v>
      </c>
      <c r="Z2925" s="11">
        <v>0.38500000000000001</v>
      </c>
      <c r="AA2925" s="11">
        <v>0.09</v>
      </c>
      <c r="AB2925" s="11">
        <v>8.0000000000000002E-3</v>
      </c>
      <c r="AC2925" s="11">
        <v>0</v>
      </c>
    </row>
    <row r="2926" spans="1:29" ht="11.5">
      <c r="A2926" s="15">
        <v>2909</v>
      </c>
      <c r="B2926" s="13" t="s">
        <v>1059</v>
      </c>
      <c r="C2926" s="14" t="s">
        <v>1261</v>
      </c>
      <c r="D2926" s="12"/>
      <c r="E2926" s="12">
        <v>242</v>
      </c>
      <c r="F2926" s="13" t="s">
        <v>1110</v>
      </c>
      <c r="G2926" s="12">
        <v>928</v>
      </c>
      <c r="H2926" s="12">
        <v>2015</v>
      </c>
      <c r="I2926" s="11">
        <v>48.35</v>
      </c>
      <c r="J2926" s="11">
        <v>45.613</v>
      </c>
      <c r="K2926" s="11">
        <v>39.095999999999997</v>
      </c>
      <c r="L2926" s="11">
        <v>37.390999999999998</v>
      </c>
      <c r="M2926" s="11">
        <v>38.261000000000003</v>
      </c>
      <c r="N2926" s="11">
        <v>34.909999999999997</v>
      </c>
      <c r="O2926" s="11">
        <v>36.222999999999999</v>
      </c>
      <c r="P2926" s="11">
        <v>31.884</v>
      </c>
      <c r="Q2926" s="11">
        <v>25.943999999999999</v>
      </c>
      <c r="R2926" s="11">
        <v>25.225999999999999</v>
      </c>
      <c r="S2926" s="11">
        <v>25.295000000000002</v>
      </c>
      <c r="T2926" s="11">
        <v>20.344999999999999</v>
      </c>
      <c r="U2926" s="11">
        <v>13.257999999999999</v>
      </c>
      <c r="V2926" s="11">
        <v>9.3810000000000002</v>
      </c>
      <c r="W2926" s="11">
        <v>5.8029999999999999</v>
      </c>
      <c r="X2926" s="11">
        <v>2.5179999999999998</v>
      </c>
      <c r="Y2926" s="11">
        <v>1.282</v>
      </c>
      <c r="Z2926" s="11">
        <v>0.48099999999999998</v>
      </c>
      <c r="AA2926" s="11">
        <v>9.7000000000000003E-2</v>
      </c>
      <c r="AB2926" s="11">
        <v>1.2999999999999999E-2</v>
      </c>
      <c r="AC2926" s="11">
        <v>1E-3</v>
      </c>
    </row>
    <row r="2927" spans="1:29" ht="11.5">
      <c r="A2927" s="15">
        <v>2910</v>
      </c>
      <c r="B2927" s="13" t="s">
        <v>1059</v>
      </c>
      <c r="C2927" s="14" t="s">
        <v>1261</v>
      </c>
      <c r="D2927" s="12"/>
      <c r="E2927" s="12">
        <v>242</v>
      </c>
      <c r="F2927" s="13" t="s">
        <v>1110</v>
      </c>
      <c r="G2927" s="12">
        <v>928</v>
      </c>
      <c r="H2927" s="12">
        <v>2020</v>
      </c>
      <c r="I2927" s="11">
        <v>45.915999999999997</v>
      </c>
      <c r="J2927" s="11">
        <v>44.88</v>
      </c>
      <c r="K2927" s="11">
        <v>42.326999999999998</v>
      </c>
      <c r="L2927" s="11">
        <v>38.670999999999999</v>
      </c>
      <c r="M2927" s="11">
        <v>36.659999999999997</v>
      </c>
      <c r="N2927" s="11">
        <v>35.588999999999999</v>
      </c>
      <c r="O2927" s="11">
        <v>34.305</v>
      </c>
      <c r="P2927" s="11">
        <v>34.883000000000003</v>
      </c>
      <c r="Q2927" s="11">
        <v>29.456</v>
      </c>
      <c r="R2927" s="11">
        <v>25.4</v>
      </c>
      <c r="S2927" s="11">
        <v>23.994</v>
      </c>
      <c r="T2927" s="11">
        <v>22.173999999999999</v>
      </c>
      <c r="U2927" s="11">
        <v>16.526</v>
      </c>
      <c r="V2927" s="11">
        <v>10.779</v>
      </c>
      <c r="W2927" s="11">
        <v>6.9269999999999996</v>
      </c>
      <c r="X2927" s="11">
        <v>3.2650000000000001</v>
      </c>
      <c r="Y2927" s="11">
        <v>1.611</v>
      </c>
      <c r="Z2927" s="11">
        <v>0.51300000000000001</v>
      </c>
      <c r="AA2927" s="11">
        <v>0.126</v>
      </c>
      <c r="AB2927" s="11">
        <v>1.4999999999999999E-2</v>
      </c>
      <c r="AC2927" s="11">
        <v>1E-3</v>
      </c>
    </row>
    <row r="2928" spans="1:29" ht="11.5">
      <c r="A2928" s="15">
        <v>2911</v>
      </c>
      <c r="B2928" s="13" t="s">
        <v>1059</v>
      </c>
      <c r="C2928" s="14" t="s">
        <v>1262</v>
      </c>
      <c r="D2928" s="12">
        <v>2</v>
      </c>
      <c r="E2928" s="12">
        <v>540</v>
      </c>
      <c r="F2928" s="13" t="s">
        <v>1110</v>
      </c>
      <c r="G2928" s="12">
        <v>928</v>
      </c>
      <c r="H2928" s="12">
        <v>1950</v>
      </c>
      <c r="I2928" s="11">
        <v>4.569</v>
      </c>
      <c r="J2928" s="11">
        <v>4.05</v>
      </c>
      <c r="K2928" s="11">
        <v>3.4540000000000002</v>
      </c>
      <c r="L2928" s="11">
        <v>3.1</v>
      </c>
      <c r="M2928" s="11">
        <v>2.8050000000000002</v>
      </c>
      <c r="N2928" s="11">
        <v>2.63</v>
      </c>
      <c r="O2928" s="11">
        <v>2.4489999999999998</v>
      </c>
      <c r="P2928" s="11">
        <v>2.2240000000000002</v>
      </c>
      <c r="Q2928" s="11">
        <v>2.5219999999999998</v>
      </c>
      <c r="R2928" s="11">
        <v>1.9490000000000001</v>
      </c>
      <c r="S2928" s="11">
        <v>1.4279999999999999</v>
      </c>
      <c r="T2928" s="11">
        <v>1.0189999999999999</v>
      </c>
      <c r="U2928" s="11">
        <v>0.754</v>
      </c>
      <c r="V2928" s="11">
        <v>0.53500000000000003</v>
      </c>
      <c r="W2928" s="11">
        <v>0.36799999999999999</v>
      </c>
      <c r="X2928" s="11">
        <v>0.19</v>
      </c>
      <c r="Y2928" s="11">
        <v>5.8999999999999997E-2</v>
      </c>
      <c r="Z2928" s="11">
        <v>2.3E-2</v>
      </c>
      <c r="AA2928" s="11">
        <v>5.0000000000000001E-3</v>
      </c>
      <c r="AB2928" s="11">
        <v>0</v>
      </c>
      <c r="AC2928" s="11">
        <v>0</v>
      </c>
    </row>
    <row r="2929" spans="1:29" ht="11.5">
      <c r="A2929" s="15">
        <v>2912</v>
      </c>
      <c r="B2929" s="13" t="s">
        <v>1059</v>
      </c>
      <c r="C2929" s="14" t="s">
        <v>1262</v>
      </c>
      <c r="D2929" s="12">
        <v>2</v>
      </c>
      <c r="E2929" s="12">
        <v>540</v>
      </c>
      <c r="F2929" s="13" t="s">
        <v>1110</v>
      </c>
      <c r="G2929" s="12">
        <v>928</v>
      </c>
      <c r="H2929" s="12">
        <v>1955</v>
      </c>
      <c r="I2929" s="11">
        <v>4.9020000000000001</v>
      </c>
      <c r="J2929" s="11">
        <v>4.1369999999999996</v>
      </c>
      <c r="K2929" s="11">
        <v>3.7389999999999999</v>
      </c>
      <c r="L2929" s="11">
        <v>3.1269999999999998</v>
      </c>
      <c r="M2929" s="11">
        <v>2.8969999999999998</v>
      </c>
      <c r="N2929" s="11">
        <v>2.6840000000000002</v>
      </c>
      <c r="O2929" s="11">
        <v>2.56</v>
      </c>
      <c r="P2929" s="11">
        <v>2.3439999999999999</v>
      </c>
      <c r="Q2929" s="11">
        <v>2.3580000000000001</v>
      </c>
      <c r="R2929" s="11">
        <v>2.444</v>
      </c>
      <c r="S2929" s="11">
        <v>1.4870000000000001</v>
      </c>
      <c r="T2929" s="11">
        <v>1.0349999999999999</v>
      </c>
      <c r="U2929" s="11">
        <v>0.73699999999999999</v>
      </c>
      <c r="V2929" s="11">
        <v>0.54800000000000004</v>
      </c>
      <c r="W2929" s="11">
        <v>0.371</v>
      </c>
      <c r="X2929" s="11">
        <v>0.21299999999999999</v>
      </c>
      <c r="Y2929" s="11">
        <v>7.2999999999999995E-2</v>
      </c>
      <c r="Z2929" s="11">
        <v>0.02</v>
      </c>
      <c r="AA2929" s="11">
        <v>4.0000000000000001E-3</v>
      </c>
      <c r="AB2929" s="11">
        <v>0</v>
      </c>
      <c r="AC2929" s="11">
        <v>0</v>
      </c>
    </row>
    <row r="2930" spans="1:29" ht="11.5">
      <c r="A2930" s="15">
        <v>2913</v>
      </c>
      <c r="B2930" s="13" t="s">
        <v>1059</v>
      </c>
      <c r="C2930" s="14" t="s">
        <v>1262</v>
      </c>
      <c r="D2930" s="12">
        <v>2</v>
      </c>
      <c r="E2930" s="12">
        <v>540</v>
      </c>
      <c r="F2930" s="13" t="s">
        <v>1110</v>
      </c>
      <c r="G2930" s="12">
        <v>928</v>
      </c>
      <c r="H2930" s="12">
        <v>1960</v>
      </c>
      <c r="I2930" s="11">
        <v>5.6230000000000002</v>
      </c>
      <c r="J2930" s="11">
        <v>4.9029999999999996</v>
      </c>
      <c r="K2930" s="11">
        <v>4.29</v>
      </c>
      <c r="L2930" s="11">
        <v>3.8439999999999999</v>
      </c>
      <c r="M2930" s="11">
        <v>3.3010000000000002</v>
      </c>
      <c r="N2930" s="11">
        <v>3.0569999999999999</v>
      </c>
      <c r="O2930" s="11">
        <v>2.8820000000000001</v>
      </c>
      <c r="P2930" s="11">
        <v>2.6960000000000002</v>
      </c>
      <c r="Q2930" s="11">
        <v>2.5019999999999998</v>
      </c>
      <c r="R2930" s="11">
        <v>2.3239999999999998</v>
      </c>
      <c r="S2930" s="11">
        <v>2.2050000000000001</v>
      </c>
      <c r="T2930" s="11">
        <v>1.3009999999999999</v>
      </c>
      <c r="U2930" s="11">
        <v>0.878</v>
      </c>
      <c r="V2930" s="11">
        <v>0.59699999999999998</v>
      </c>
      <c r="W2930" s="11">
        <v>0.40600000000000003</v>
      </c>
      <c r="X2930" s="11">
        <v>0.22900000000000001</v>
      </c>
      <c r="Y2930" s="11">
        <v>7.9000000000000001E-2</v>
      </c>
      <c r="Z2930" s="11">
        <v>2.5999999999999999E-2</v>
      </c>
      <c r="AA2930" s="11">
        <v>5.0000000000000001E-3</v>
      </c>
      <c r="AB2930" s="11">
        <v>0</v>
      </c>
      <c r="AC2930" s="11">
        <v>0</v>
      </c>
    </row>
    <row r="2931" spans="1:29" ht="11.5">
      <c r="A2931" s="15">
        <v>2914</v>
      </c>
      <c r="B2931" s="13" t="s">
        <v>1059</v>
      </c>
      <c r="C2931" s="14" t="s">
        <v>1262</v>
      </c>
      <c r="D2931" s="12">
        <v>2</v>
      </c>
      <c r="E2931" s="12">
        <v>540</v>
      </c>
      <c r="F2931" s="13" t="s">
        <v>1110</v>
      </c>
      <c r="G2931" s="12">
        <v>928</v>
      </c>
      <c r="H2931" s="12">
        <v>1965</v>
      </c>
      <c r="I2931" s="11">
        <v>6.7380000000000004</v>
      </c>
      <c r="J2931" s="11">
        <v>5.6360000000000001</v>
      </c>
      <c r="K2931" s="11">
        <v>5.0339999999999998</v>
      </c>
      <c r="L2931" s="11">
        <v>4.4960000000000004</v>
      </c>
      <c r="M2931" s="11">
        <v>4.1660000000000004</v>
      </c>
      <c r="N2931" s="11">
        <v>3.569</v>
      </c>
      <c r="O2931" s="11">
        <v>3.3010000000000002</v>
      </c>
      <c r="P2931" s="11">
        <v>3.069</v>
      </c>
      <c r="Q2931" s="11">
        <v>2.742</v>
      </c>
      <c r="R2931" s="11">
        <v>2.4500000000000002</v>
      </c>
      <c r="S2931" s="11">
        <v>2.1760000000000002</v>
      </c>
      <c r="T2931" s="11">
        <v>1.9610000000000001</v>
      </c>
      <c r="U2931" s="11">
        <v>1.103</v>
      </c>
      <c r="V2931" s="11">
        <v>0.70199999999999996</v>
      </c>
      <c r="W2931" s="11">
        <v>0.436</v>
      </c>
      <c r="X2931" s="11">
        <v>0.251</v>
      </c>
      <c r="Y2931" s="11">
        <v>9.1999999999999998E-2</v>
      </c>
      <c r="Z2931" s="11">
        <v>2.9000000000000001E-2</v>
      </c>
      <c r="AA2931" s="11">
        <v>6.0000000000000001E-3</v>
      </c>
      <c r="AB2931" s="11">
        <v>0</v>
      </c>
      <c r="AC2931" s="11">
        <v>0</v>
      </c>
    </row>
    <row r="2932" spans="1:29" ht="11.5">
      <c r="A2932" s="15">
        <v>2915</v>
      </c>
      <c r="B2932" s="13" t="s">
        <v>1059</v>
      </c>
      <c r="C2932" s="14" t="s">
        <v>1262</v>
      </c>
      <c r="D2932" s="12">
        <v>2</v>
      </c>
      <c r="E2932" s="12">
        <v>540</v>
      </c>
      <c r="F2932" s="13" t="s">
        <v>1110</v>
      </c>
      <c r="G2932" s="12">
        <v>928</v>
      </c>
      <c r="H2932" s="12">
        <v>1970</v>
      </c>
      <c r="I2932" s="11">
        <v>7.835</v>
      </c>
      <c r="J2932" s="11">
        <v>6.4020000000000001</v>
      </c>
      <c r="K2932" s="11">
        <v>5.6749999999999998</v>
      </c>
      <c r="L2932" s="11">
        <v>5.2089999999999996</v>
      </c>
      <c r="M2932" s="11">
        <v>4.9189999999999996</v>
      </c>
      <c r="N2932" s="11">
        <v>4.4589999999999996</v>
      </c>
      <c r="O2932" s="11">
        <v>3.6859999999999999</v>
      </c>
      <c r="P2932" s="11">
        <v>3.492</v>
      </c>
      <c r="Q2932" s="11">
        <v>3.1259999999999999</v>
      </c>
      <c r="R2932" s="11">
        <v>2.6429999999999998</v>
      </c>
      <c r="S2932" s="11">
        <v>2.2000000000000002</v>
      </c>
      <c r="T2932" s="11">
        <v>1.921</v>
      </c>
      <c r="U2932" s="11">
        <v>1.681</v>
      </c>
      <c r="V2932" s="11">
        <v>0.877</v>
      </c>
      <c r="W2932" s="11">
        <v>0.51</v>
      </c>
      <c r="X2932" s="11">
        <v>0.26</v>
      </c>
      <c r="Y2932" s="11">
        <v>0.123</v>
      </c>
      <c r="Z2932" s="11">
        <v>3.4000000000000002E-2</v>
      </c>
      <c r="AA2932" s="11">
        <v>7.0000000000000001E-3</v>
      </c>
      <c r="AB2932" s="11">
        <v>0</v>
      </c>
      <c r="AC2932" s="11">
        <v>0</v>
      </c>
    </row>
    <row r="2933" spans="1:29" ht="11.5">
      <c r="A2933" s="15">
        <v>2916</v>
      </c>
      <c r="B2933" s="13" t="s">
        <v>1059</v>
      </c>
      <c r="C2933" s="14" t="s">
        <v>1262</v>
      </c>
      <c r="D2933" s="12">
        <v>2</v>
      </c>
      <c r="E2933" s="12">
        <v>540</v>
      </c>
      <c r="F2933" s="13" t="s">
        <v>1110</v>
      </c>
      <c r="G2933" s="12">
        <v>928</v>
      </c>
      <c r="H2933" s="12">
        <v>1975</v>
      </c>
      <c r="I2933" s="11">
        <v>9.9809999999999999</v>
      </c>
      <c r="J2933" s="11">
        <v>7.875</v>
      </c>
      <c r="K2933" s="11">
        <v>7.1909999999999998</v>
      </c>
      <c r="L2933" s="11">
        <v>6.45</v>
      </c>
      <c r="M2933" s="11">
        <v>5.7380000000000004</v>
      </c>
      <c r="N2933" s="11">
        <v>5.2309999999999999</v>
      </c>
      <c r="O2933" s="11">
        <v>4.9390000000000001</v>
      </c>
      <c r="P2933" s="11">
        <v>4.3170000000000002</v>
      </c>
      <c r="Q2933" s="11">
        <v>3.8109999999999999</v>
      </c>
      <c r="R2933" s="11">
        <v>3.2189999999999999</v>
      </c>
      <c r="S2933" s="11">
        <v>2.669</v>
      </c>
      <c r="T2933" s="11">
        <v>2.0579999999999998</v>
      </c>
      <c r="U2933" s="11">
        <v>1.6839999999999999</v>
      </c>
      <c r="V2933" s="11">
        <v>1.4430000000000001</v>
      </c>
      <c r="W2933" s="11">
        <v>0.67200000000000004</v>
      </c>
      <c r="X2933" s="11">
        <v>0.33</v>
      </c>
      <c r="Y2933" s="11">
        <v>0.185</v>
      </c>
      <c r="Z2933" s="11">
        <v>4.5999999999999999E-2</v>
      </c>
      <c r="AA2933" s="11">
        <v>8.9999999999999993E-3</v>
      </c>
      <c r="AB2933" s="11">
        <v>0</v>
      </c>
      <c r="AC2933" s="11">
        <v>0</v>
      </c>
    </row>
    <row r="2934" spans="1:29" ht="11.5">
      <c r="A2934" s="15">
        <v>2917</v>
      </c>
      <c r="B2934" s="13" t="s">
        <v>1059</v>
      </c>
      <c r="C2934" s="14" t="s">
        <v>1262</v>
      </c>
      <c r="D2934" s="12">
        <v>2</v>
      </c>
      <c r="E2934" s="12">
        <v>540</v>
      </c>
      <c r="F2934" s="13" t="s">
        <v>1110</v>
      </c>
      <c r="G2934" s="12">
        <v>928</v>
      </c>
      <c r="H2934" s="12">
        <v>1980</v>
      </c>
      <c r="I2934" s="11">
        <v>9.3940000000000001</v>
      </c>
      <c r="J2934" s="11">
        <v>10.031000000000001</v>
      </c>
      <c r="K2934" s="11">
        <v>8.11</v>
      </c>
      <c r="L2934" s="11">
        <v>7.3639999999999999</v>
      </c>
      <c r="M2934" s="11">
        <v>6.1219999999999999</v>
      </c>
      <c r="N2934" s="11">
        <v>5.4210000000000003</v>
      </c>
      <c r="O2934" s="11">
        <v>5.2610000000000001</v>
      </c>
      <c r="P2934" s="11">
        <v>5.0250000000000004</v>
      </c>
      <c r="Q2934" s="11">
        <v>4.3140000000000001</v>
      </c>
      <c r="R2934" s="11">
        <v>3.6339999999999999</v>
      </c>
      <c r="S2934" s="11">
        <v>2.99</v>
      </c>
      <c r="T2934" s="11">
        <v>2.35</v>
      </c>
      <c r="U2934" s="11">
        <v>1.796</v>
      </c>
      <c r="V2934" s="11">
        <v>1.361</v>
      </c>
      <c r="W2934" s="11">
        <v>1.0589999999999999</v>
      </c>
      <c r="X2934" s="11">
        <v>0.44900000000000001</v>
      </c>
      <c r="Y2934" s="11">
        <v>0.17899999999999999</v>
      </c>
      <c r="Z2934" s="11">
        <v>7.0999999999999994E-2</v>
      </c>
      <c r="AA2934" s="11">
        <v>1.0999999999999999E-2</v>
      </c>
      <c r="AB2934" s="11">
        <v>0</v>
      </c>
      <c r="AC2934" s="11">
        <v>0</v>
      </c>
    </row>
    <row r="2935" spans="1:29" ht="11.5">
      <c r="A2935" s="15">
        <v>2918</v>
      </c>
      <c r="B2935" s="13" t="s">
        <v>1059</v>
      </c>
      <c r="C2935" s="14" t="s">
        <v>1262</v>
      </c>
      <c r="D2935" s="12">
        <v>2</v>
      </c>
      <c r="E2935" s="12">
        <v>540</v>
      </c>
      <c r="F2935" s="13" t="s">
        <v>1110</v>
      </c>
      <c r="G2935" s="12">
        <v>928</v>
      </c>
      <c r="H2935" s="12">
        <v>1985</v>
      </c>
      <c r="I2935" s="11">
        <v>9.0220000000000002</v>
      </c>
      <c r="J2935" s="11">
        <v>9.1159999999999997</v>
      </c>
      <c r="K2935" s="11">
        <v>10.117000000000001</v>
      </c>
      <c r="L2935" s="11">
        <v>8.17</v>
      </c>
      <c r="M2935" s="11">
        <v>6.8840000000000003</v>
      </c>
      <c r="N2935" s="11">
        <v>5.5910000000000002</v>
      </c>
      <c r="O2935" s="11">
        <v>5.2619999999999996</v>
      </c>
      <c r="P2935" s="11">
        <v>5.0949999999999998</v>
      </c>
      <c r="Q2935" s="11">
        <v>4.8849999999999998</v>
      </c>
      <c r="R2935" s="11">
        <v>4.0750000000000002</v>
      </c>
      <c r="S2935" s="11">
        <v>3.3839999999999999</v>
      </c>
      <c r="T2935" s="11">
        <v>2.677</v>
      </c>
      <c r="U2935" s="11">
        <v>1.9930000000000001</v>
      </c>
      <c r="V2935" s="11">
        <v>1.462</v>
      </c>
      <c r="W2935" s="11">
        <v>1.042</v>
      </c>
      <c r="X2935" s="11">
        <v>0.72399999999999998</v>
      </c>
      <c r="Y2935" s="11">
        <v>0.246</v>
      </c>
      <c r="Z2935" s="11">
        <v>7.0000000000000007E-2</v>
      </c>
      <c r="AA2935" s="11">
        <v>1.7000000000000001E-2</v>
      </c>
      <c r="AB2935" s="11">
        <v>0</v>
      </c>
      <c r="AC2935" s="11">
        <v>0</v>
      </c>
    </row>
    <row r="2936" spans="1:29" ht="11.5">
      <c r="A2936" s="15">
        <v>2919</v>
      </c>
      <c r="B2936" s="13" t="s">
        <v>1059</v>
      </c>
      <c r="C2936" s="14" t="s">
        <v>1262</v>
      </c>
      <c r="D2936" s="12">
        <v>2</v>
      </c>
      <c r="E2936" s="12">
        <v>540</v>
      </c>
      <c r="F2936" s="13" t="s">
        <v>1110</v>
      </c>
      <c r="G2936" s="12">
        <v>928</v>
      </c>
      <c r="H2936" s="12">
        <v>1990</v>
      </c>
      <c r="I2936" s="11">
        <v>9.6850000000000005</v>
      </c>
      <c r="J2936" s="11">
        <v>8.9309999999999992</v>
      </c>
      <c r="K2936" s="11">
        <v>9.2110000000000003</v>
      </c>
      <c r="L2936" s="11">
        <v>10.193</v>
      </c>
      <c r="M2936" s="11">
        <v>7.8730000000000002</v>
      </c>
      <c r="N2936" s="11">
        <v>6.5739999999999998</v>
      </c>
      <c r="O2936" s="11">
        <v>5.7039999999999997</v>
      </c>
      <c r="P2936" s="11">
        <v>5.3479999999999999</v>
      </c>
      <c r="Q2936" s="11">
        <v>5.109</v>
      </c>
      <c r="R2936" s="11">
        <v>4.8070000000000004</v>
      </c>
      <c r="S2936" s="11">
        <v>3.8959999999999999</v>
      </c>
      <c r="T2936" s="11">
        <v>3.1179999999999999</v>
      </c>
      <c r="U2936" s="11">
        <v>2.3439999999999999</v>
      </c>
      <c r="V2936" s="11">
        <v>1.6759999999999999</v>
      </c>
      <c r="W2936" s="11">
        <v>1.1140000000000001</v>
      </c>
      <c r="X2936" s="11">
        <v>0.74399999999999999</v>
      </c>
      <c r="Y2936" s="11">
        <v>0.45500000000000002</v>
      </c>
      <c r="Z2936" s="11">
        <v>9.7000000000000003E-2</v>
      </c>
      <c r="AA2936" s="11">
        <v>1.4999999999999999E-2</v>
      </c>
      <c r="AB2936" s="11">
        <v>2E-3</v>
      </c>
      <c r="AC2936" s="11">
        <v>0</v>
      </c>
    </row>
    <row r="2937" spans="1:29" ht="11.5">
      <c r="A2937" s="15">
        <v>2920</v>
      </c>
      <c r="B2937" s="13" t="s">
        <v>1059</v>
      </c>
      <c r="C2937" s="14" t="s">
        <v>1262</v>
      </c>
      <c r="D2937" s="12">
        <v>2</v>
      </c>
      <c r="E2937" s="12">
        <v>540</v>
      </c>
      <c r="F2937" s="13" t="s">
        <v>1110</v>
      </c>
      <c r="G2937" s="12">
        <v>928</v>
      </c>
      <c r="H2937" s="12">
        <v>1995</v>
      </c>
      <c r="I2937" s="11">
        <v>10.657999999999999</v>
      </c>
      <c r="J2937" s="11">
        <v>10.483000000000001</v>
      </c>
      <c r="K2937" s="11">
        <v>9.532</v>
      </c>
      <c r="L2937" s="11">
        <v>8.9689999999999994</v>
      </c>
      <c r="M2937" s="11">
        <v>9.5660000000000007</v>
      </c>
      <c r="N2937" s="11">
        <v>8.4640000000000004</v>
      </c>
      <c r="O2937" s="11">
        <v>8.2370000000000001</v>
      </c>
      <c r="P2937" s="11">
        <v>6.6909999999999998</v>
      </c>
      <c r="Q2937" s="11">
        <v>5.899</v>
      </c>
      <c r="R2937" s="11">
        <v>5.6580000000000004</v>
      </c>
      <c r="S2937" s="11">
        <v>4.58</v>
      </c>
      <c r="T2937" s="11">
        <v>3.4089999999999998</v>
      </c>
      <c r="U2937" s="11">
        <v>2.5640000000000001</v>
      </c>
      <c r="V2937" s="11">
        <v>1.8819999999999999</v>
      </c>
      <c r="W2937" s="11">
        <v>1.159</v>
      </c>
      <c r="X2937" s="11">
        <v>0.66200000000000003</v>
      </c>
      <c r="Y2937" s="11">
        <v>0.40799999999999997</v>
      </c>
      <c r="Z2937" s="11">
        <v>0.185</v>
      </c>
      <c r="AA2937" s="11">
        <v>2.5000000000000001E-2</v>
      </c>
      <c r="AB2937" s="11">
        <v>2E-3</v>
      </c>
      <c r="AC2937" s="11">
        <v>0</v>
      </c>
    </row>
    <row r="2938" spans="1:29" ht="11.5">
      <c r="A2938" s="15">
        <v>2921</v>
      </c>
      <c r="B2938" s="13" t="s">
        <v>1059</v>
      </c>
      <c r="C2938" s="14" t="s">
        <v>1262</v>
      </c>
      <c r="D2938" s="12">
        <v>2</v>
      </c>
      <c r="E2938" s="12">
        <v>540</v>
      </c>
      <c r="F2938" s="13" t="s">
        <v>1110</v>
      </c>
      <c r="G2938" s="12">
        <v>928</v>
      </c>
      <c r="H2938" s="12">
        <v>2000</v>
      </c>
      <c r="I2938" s="11">
        <v>11.522</v>
      </c>
      <c r="J2938" s="11">
        <v>11.617000000000001</v>
      </c>
      <c r="K2938" s="11">
        <v>10.61</v>
      </c>
      <c r="L2938" s="11">
        <v>8.9990000000000006</v>
      </c>
      <c r="M2938" s="11">
        <v>8.2569999999999997</v>
      </c>
      <c r="N2938" s="11">
        <v>9.5709999999999997</v>
      </c>
      <c r="O2938" s="11">
        <v>8.9610000000000003</v>
      </c>
      <c r="P2938" s="11">
        <v>8.5850000000000009</v>
      </c>
      <c r="Q2938" s="11">
        <v>6.782</v>
      </c>
      <c r="R2938" s="11">
        <v>6.0369999999999999</v>
      </c>
      <c r="S2938" s="11">
        <v>5.7039999999999997</v>
      </c>
      <c r="T2938" s="11">
        <v>4.6470000000000002</v>
      </c>
      <c r="U2938" s="11">
        <v>3.0129999999999999</v>
      </c>
      <c r="V2938" s="11">
        <v>2.25</v>
      </c>
      <c r="W2938" s="11">
        <v>1.5549999999999999</v>
      </c>
      <c r="X2938" s="11">
        <v>0.88</v>
      </c>
      <c r="Y2938" s="11">
        <v>0.622</v>
      </c>
      <c r="Z2938" s="11">
        <v>0.16900000000000001</v>
      </c>
      <c r="AA2938" s="11">
        <v>4.7E-2</v>
      </c>
      <c r="AB2938" s="11">
        <v>3.0000000000000001E-3</v>
      </c>
      <c r="AC2938" s="11">
        <v>0</v>
      </c>
    </row>
    <row r="2939" spans="1:29" ht="11.5">
      <c r="A2939" s="15">
        <v>2922</v>
      </c>
      <c r="B2939" s="13" t="s">
        <v>1059</v>
      </c>
      <c r="C2939" s="14" t="s">
        <v>1262</v>
      </c>
      <c r="D2939" s="12">
        <v>2</v>
      </c>
      <c r="E2939" s="12">
        <v>540</v>
      </c>
      <c r="F2939" s="13" t="s">
        <v>1110</v>
      </c>
      <c r="G2939" s="12">
        <v>928</v>
      </c>
      <c r="H2939" s="12">
        <v>2005</v>
      </c>
      <c r="I2939" s="11">
        <v>10.759</v>
      </c>
      <c r="J2939" s="11">
        <v>11.532999999999999</v>
      </c>
      <c r="K2939" s="11">
        <v>11.634</v>
      </c>
      <c r="L2939" s="11">
        <v>10.789</v>
      </c>
      <c r="M2939" s="11">
        <v>9.3339999999999996</v>
      </c>
      <c r="N2939" s="11">
        <v>8.5790000000000006</v>
      </c>
      <c r="O2939" s="11">
        <v>9.7970000000000006</v>
      </c>
      <c r="P2939" s="11">
        <v>9.0950000000000006</v>
      </c>
      <c r="Q2939" s="11">
        <v>8.6329999999999991</v>
      </c>
      <c r="R2939" s="11">
        <v>6.7629999999999999</v>
      </c>
      <c r="S2939" s="11">
        <v>5.9370000000000003</v>
      </c>
      <c r="T2939" s="11">
        <v>5.4930000000000003</v>
      </c>
      <c r="U2939" s="11">
        <v>4.34</v>
      </c>
      <c r="V2939" s="11">
        <v>2.69</v>
      </c>
      <c r="W2939" s="11">
        <v>1.8620000000000001</v>
      </c>
      <c r="X2939" s="11">
        <v>1.1379999999999999</v>
      </c>
      <c r="Y2939" s="11">
        <v>0.52500000000000002</v>
      </c>
      <c r="Z2939" s="11">
        <v>0.26600000000000001</v>
      </c>
      <c r="AA2939" s="11">
        <v>4.4999999999999998E-2</v>
      </c>
      <c r="AB2939" s="11">
        <v>6.0000000000000001E-3</v>
      </c>
      <c r="AC2939" s="11">
        <v>0</v>
      </c>
    </row>
    <row r="2940" spans="1:29" ht="11.5">
      <c r="A2940" s="15">
        <v>2923</v>
      </c>
      <c r="B2940" s="13" t="s">
        <v>1059</v>
      </c>
      <c r="C2940" s="14" t="s">
        <v>1262</v>
      </c>
      <c r="D2940" s="12">
        <v>2</v>
      </c>
      <c r="E2940" s="12">
        <v>540</v>
      </c>
      <c r="F2940" s="13" t="s">
        <v>1110</v>
      </c>
      <c r="G2940" s="12">
        <v>928</v>
      </c>
      <c r="H2940" s="12">
        <v>2010</v>
      </c>
      <c r="I2940" s="11">
        <v>11.11</v>
      </c>
      <c r="J2940" s="11">
        <v>10.766</v>
      </c>
      <c r="K2940" s="11">
        <v>11.555999999999999</v>
      </c>
      <c r="L2940" s="11">
        <v>9.8460000000000001</v>
      </c>
      <c r="M2940" s="11">
        <v>10.113</v>
      </c>
      <c r="N2940" s="11">
        <v>10.167</v>
      </c>
      <c r="O2940" s="11">
        <v>9.6059999999999999</v>
      </c>
      <c r="P2940" s="11">
        <v>10.608000000000001</v>
      </c>
      <c r="Q2940" s="11">
        <v>9.1999999999999993</v>
      </c>
      <c r="R2940" s="11">
        <v>8.6359999999999992</v>
      </c>
      <c r="S2940" s="11">
        <v>6.6840000000000002</v>
      </c>
      <c r="T2940" s="11">
        <v>5.7510000000000003</v>
      </c>
      <c r="U2940" s="11">
        <v>5.1609999999999996</v>
      </c>
      <c r="V2940" s="11">
        <v>3.9009999999999998</v>
      </c>
      <c r="W2940" s="11">
        <v>2.2490000000000001</v>
      </c>
      <c r="X2940" s="11">
        <v>1.381</v>
      </c>
      <c r="Y2940" s="11">
        <v>0.69199999999999995</v>
      </c>
      <c r="Z2940" s="11">
        <v>0.22900000000000001</v>
      </c>
      <c r="AA2940" s="11">
        <v>7.1999999999999995E-2</v>
      </c>
      <c r="AB2940" s="11">
        <v>6.0000000000000001E-3</v>
      </c>
      <c r="AC2940" s="11">
        <v>0</v>
      </c>
    </row>
    <row r="2941" spans="1:29" ht="11.5">
      <c r="A2941" s="15">
        <v>2924</v>
      </c>
      <c r="B2941" s="13" t="s">
        <v>1059</v>
      </c>
      <c r="C2941" s="14" t="s">
        <v>1262</v>
      </c>
      <c r="D2941" s="12">
        <v>2</v>
      </c>
      <c r="E2941" s="12">
        <v>540</v>
      </c>
      <c r="F2941" s="13" t="s">
        <v>1110</v>
      </c>
      <c r="G2941" s="12">
        <v>928</v>
      </c>
      <c r="H2941" s="12">
        <v>2015</v>
      </c>
      <c r="I2941" s="11">
        <v>10.983000000000001</v>
      </c>
      <c r="J2941" s="11">
        <v>11.115</v>
      </c>
      <c r="K2941" s="11">
        <v>10.782999999999999</v>
      </c>
      <c r="L2941" s="11">
        <v>11.746</v>
      </c>
      <c r="M2941" s="11">
        <v>10.205</v>
      </c>
      <c r="N2941" s="11">
        <v>10.452999999999999</v>
      </c>
      <c r="O2941" s="11">
        <v>10.414999999999999</v>
      </c>
      <c r="P2941" s="11">
        <v>9.76</v>
      </c>
      <c r="Q2941" s="11">
        <v>10.669</v>
      </c>
      <c r="R2941" s="11">
        <v>9.1820000000000004</v>
      </c>
      <c r="S2941" s="11">
        <v>8.5180000000000007</v>
      </c>
      <c r="T2941" s="11">
        <v>6.484</v>
      </c>
      <c r="U2941" s="11">
        <v>5.431</v>
      </c>
      <c r="V2941" s="11">
        <v>4.6749999999999998</v>
      </c>
      <c r="W2941" s="11">
        <v>3.2970000000000002</v>
      </c>
      <c r="X2941" s="11">
        <v>1.6990000000000001</v>
      </c>
      <c r="Y2941" s="11">
        <v>0.86499999999999999</v>
      </c>
      <c r="Z2941" s="11">
        <v>0.315</v>
      </c>
      <c r="AA2941" s="11">
        <v>6.6000000000000003E-2</v>
      </c>
      <c r="AB2941" s="11">
        <v>1.0999999999999999E-2</v>
      </c>
      <c r="AC2941" s="11">
        <v>1E-3</v>
      </c>
    </row>
    <row r="2942" spans="1:29" ht="11.5">
      <c r="A2942" s="15">
        <v>2925</v>
      </c>
      <c r="B2942" s="13" t="s">
        <v>1059</v>
      </c>
      <c r="C2942" s="14" t="s">
        <v>1262</v>
      </c>
      <c r="D2942" s="12">
        <v>2</v>
      </c>
      <c r="E2942" s="12">
        <v>540</v>
      </c>
      <c r="F2942" s="13" t="s">
        <v>1110</v>
      </c>
      <c r="G2942" s="12">
        <v>928</v>
      </c>
      <c r="H2942" s="12">
        <v>2020</v>
      </c>
      <c r="I2942" s="11">
        <v>10.124000000000001</v>
      </c>
      <c r="J2942" s="11">
        <v>10.994999999999999</v>
      </c>
      <c r="K2942" s="11">
        <v>11.127000000000001</v>
      </c>
      <c r="L2942" s="11">
        <v>10.894</v>
      </c>
      <c r="M2942" s="11">
        <v>11.948</v>
      </c>
      <c r="N2942" s="11">
        <v>10.398999999999999</v>
      </c>
      <c r="O2942" s="11">
        <v>10.590999999999999</v>
      </c>
      <c r="P2942" s="11">
        <v>10.492000000000001</v>
      </c>
      <c r="Q2942" s="11">
        <v>9.782</v>
      </c>
      <c r="R2942" s="11">
        <v>10.614000000000001</v>
      </c>
      <c r="S2942" s="11">
        <v>9.0489999999999995</v>
      </c>
      <c r="T2942" s="11">
        <v>8.2650000000000006</v>
      </c>
      <c r="U2942" s="11">
        <v>6.1420000000000003</v>
      </c>
      <c r="V2942" s="11">
        <v>4.9509999999999996</v>
      </c>
      <c r="W2942" s="11">
        <v>3.9929999999999999</v>
      </c>
      <c r="X2942" s="11">
        <v>2.5299999999999998</v>
      </c>
      <c r="Y2942" s="11">
        <v>1.0880000000000001</v>
      </c>
      <c r="Z2942" s="11">
        <v>0.40699999999999997</v>
      </c>
      <c r="AA2942" s="11">
        <v>9.5000000000000001E-2</v>
      </c>
      <c r="AB2942" s="11">
        <v>1.0999999999999999E-2</v>
      </c>
      <c r="AC2942" s="11">
        <v>1E-3</v>
      </c>
    </row>
    <row r="2943" spans="1:29" ht="11.5">
      <c r="A2943" s="15">
        <v>2926</v>
      </c>
      <c r="B2943" s="13" t="s">
        <v>1059</v>
      </c>
      <c r="C2943" s="14" t="s">
        <v>1263</v>
      </c>
      <c r="D2943" s="12"/>
      <c r="E2943" s="12">
        <v>598</v>
      </c>
      <c r="F2943" s="13" t="s">
        <v>1110</v>
      </c>
      <c r="G2943" s="12">
        <v>928</v>
      </c>
      <c r="H2943" s="12">
        <v>1950</v>
      </c>
      <c r="I2943" s="11">
        <v>158.09700000000001</v>
      </c>
      <c r="J2943" s="11">
        <v>131.96100000000001</v>
      </c>
      <c r="K2943" s="11">
        <v>119.718</v>
      </c>
      <c r="L2943" s="11">
        <v>107.988</v>
      </c>
      <c r="M2943" s="11">
        <v>96.483999999999995</v>
      </c>
      <c r="N2943" s="11">
        <v>84.754999999999995</v>
      </c>
      <c r="O2943" s="11">
        <v>73.52</v>
      </c>
      <c r="P2943" s="11">
        <v>63.011000000000003</v>
      </c>
      <c r="Q2943" s="11">
        <v>53.11</v>
      </c>
      <c r="R2943" s="11">
        <v>43.997</v>
      </c>
      <c r="S2943" s="11">
        <v>35.311</v>
      </c>
      <c r="T2943" s="11">
        <v>23.420999999999999</v>
      </c>
      <c r="U2943" s="11">
        <v>20.155999999999999</v>
      </c>
      <c r="V2943" s="11">
        <v>19.178000000000001</v>
      </c>
      <c r="W2943" s="11">
        <v>13.271000000000001</v>
      </c>
      <c r="X2943" s="11">
        <v>7.2960000000000003</v>
      </c>
      <c r="Y2943" s="11">
        <v>2.7829999999999999</v>
      </c>
      <c r="Z2943" s="11">
        <v>0.78100000000000003</v>
      </c>
      <c r="AA2943" s="11">
        <v>0.157</v>
      </c>
      <c r="AB2943" s="11">
        <v>2.1999999999999999E-2</v>
      </c>
      <c r="AC2943" s="11">
        <v>1E-3</v>
      </c>
    </row>
    <row r="2944" spans="1:29" ht="11.5">
      <c r="A2944" s="15">
        <v>2927</v>
      </c>
      <c r="B2944" s="13" t="s">
        <v>1059</v>
      </c>
      <c r="C2944" s="14" t="s">
        <v>1263</v>
      </c>
      <c r="D2944" s="12"/>
      <c r="E2944" s="12">
        <v>598</v>
      </c>
      <c r="F2944" s="13" t="s">
        <v>1110</v>
      </c>
      <c r="G2944" s="12">
        <v>928</v>
      </c>
      <c r="H2944" s="12">
        <v>1955</v>
      </c>
      <c r="I2944" s="11">
        <v>179.38200000000001</v>
      </c>
      <c r="J2944" s="11">
        <v>138.79400000000001</v>
      </c>
      <c r="K2944" s="11">
        <v>121.43300000000001</v>
      </c>
      <c r="L2944" s="11">
        <v>110.43</v>
      </c>
      <c r="M2944" s="11">
        <v>98.221999999999994</v>
      </c>
      <c r="N2944" s="11">
        <v>86.671000000000006</v>
      </c>
      <c r="O2944" s="11">
        <v>75.448999999999998</v>
      </c>
      <c r="P2944" s="11">
        <v>64.466999999999999</v>
      </c>
      <c r="Q2944" s="11">
        <v>54.061</v>
      </c>
      <c r="R2944" s="11">
        <v>44.319000000000003</v>
      </c>
      <c r="S2944" s="11">
        <v>35.340000000000003</v>
      </c>
      <c r="T2944" s="11">
        <v>27.09</v>
      </c>
      <c r="U2944" s="11">
        <v>16.795000000000002</v>
      </c>
      <c r="V2944" s="11">
        <v>12.956</v>
      </c>
      <c r="W2944" s="11">
        <v>10.762</v>
      </c>
      <c r="X2944" s="11">
        <v>6.36</v>
      </c>
      <c r="Y2944" s="11">
        <v>2.875</v>
      </c>
      <c r="Z2944" s="11">
        <v>0.372</v>
      </c>
      <c r="AA2944" s="11">
        <v>6.3E-2</v>
      </c>
      <c r="AB2944" s="11">
        <v>8.9999999999999993E-3</v>
      </c>
      <c r="AC2944" s="11">
        <v>0</v>
      </c>
    </row>
    <row r="2945" spans="1:29" ht="11.5">
      <c r="A2945" s="15">
        <v>2928</v>
      </c>
      <c r="B2945" s="13" t="s">
        <v>1059</v>
      </c>
      <c r="C2945" s="14" t="s">
        <v>1263</v>
      </c>
      <c r="D2945" s="12"/>
      <c r="E2945" s="12">
        <v>598</v>
      </c>
      <c r="F2945" s="13" t="s">
        <v>1110</v>
      </c>
      <c r="G2945" s="12">
        <v>928</v>
      </c>
      <c r="H2945" s="12">
        <v>1960</v>
      </c>
      <c r="I2945" s="11">
        <v>195.631</v>
      </c>
      <c r="J2945" s="11">
        <v>163.03800000000001</v>
      </c>
      <c r="K2945" s="11">
        <v>131.45500000000001</v>
      </c>
      <c r="L2945" s="11">
        <v>115.15</v>
      </c>
      <c r="M2945" s="11">
        <v>103.42100000000001</v>
      </c>
      <c r="N2945" s="11">
        <v>90.858999999999995</v>
      </c>
      <c r="O2945" s="11">
        <v>79.613</v>
      </c>
      <c r="P2945" s="11">
        <v>68.540000000000006</v>
      </c>
      <c r="Q2945" s="11">
        <v>57.436</v>
      </c>
      <c r="R2945" s="11">
        <v>46.987000000000002</v>
      </c>
      <c r="S2945" s="11">
        <v>37.186</v>
      </c>
      <c r="T2945" s="11">
        <v>28.262</v>
      </c>
      <c r="U2945" s="11">
        <v>20.5</v>
      </c>
      <c r="V2945" s="11">
        <v>11.691000000000001</v>
      </c>
      <c r="W2945" s="11">
        <v>7.9870000000000001</v>
      </c>
      <c r="X2945" s="11">
        <v>5.766</v>
      </c>
      <c r="Y2945" s="11">
        <v>2.8679999999999999</v>
      </c>
      <c r="Z2945" s="11">
        <v>0.247</v>
      </c>
      <c r="AA2945" s="11">
        <v>2.1999999999999999E-2</v>
      </c>
      <c r="AB2945" s="11">
        <v>4.0000000000000001E-3</v>
      </c>
      <c r="AC2945" s="11">
        <v>1E-3</v>
      </c>
    </row>
    <row r="2946" spans="1:29" ht="11.5">
      <c r="A2946" s="15">
        <v>2929</v>
      </c>
      <c r="B2946" s="13" t="s">
        <v>1059</v>
      </c>
      <c r="C2946" s="14" t="s">
        <v>1263</v>
      </c>
      <c r="D2946" s="12"/>
      <c r="E2946" s="12">
        <v>598</v>
      </c>
      <c r="F2946" s="13" t="s">
        <v>1110</v>
      </c>
      <c r="G2946" s="12">
        <v>928</v>
      </c>
      <c r="H2946" s="12">
        <v>1965</v>
      </c>
      <c r="I2946" s="11">
        <v>215.93299999999999</v>
      </c>
      <c r="J2946" s="11">
        <v>181.357</v>
      </c>
      <c r="K2946" s="11">
        <v>156.74</v>
      </c>
      <c r="L2946" s="11">
        <v>126.31699999999999</v>
      </c>
      <c r="M2946" s="11">
        <v>109.227</v>
      </c>
      <c r="N2946" s="11">
        <v>96.951999999999998</v>
      </c>
      <c r="O2946" s="11">
        <v>84.656999999999996</v>
      </c>
      <c r="P2946" s="11">
        <v>73.466999999999999</v>
      </c>
      <c r="Q2946" s="11">
        <v>62.021999999999998</v>
      </c>
      <c r="R2946" s="11">
        <v>50.661000000000001</v>
      </c>
      <c r="S2946" s="11">
        <v>39.966000000000001</v>
      </c>
      <c r="T2946" s="11">
        <v>30.207000000000001</v>
      </c>
      <c r="U2946" s="11">
        <v>21.847000000000001</v>
      </c>
      <c r="V2946" s="11">
        <v>14.646000000000001</v>
      </c>
      <c r="W2946" s="11">
        <v>7.415</v>
      </c>
      <c r="X2946" s="11">
        <v>4.407</v>
      </c>
      <c r="Y2946" s="11">
        <v>2.6829999999999998</v>
      </c>
      <c r="Z2946" s="11">
        <v>0.28599999999999998</v>
      </c>
      <c r="AA2946" s="11">
        <v>5.0000000000000001E-3</v>
      </c>
      <c r="AB2946" s="11">
        <v>0</v>
      </c>
      <c r="AC2946" s="11">
        <v>0</v>
      </c>
    </row>
    <row r="2947" spans="1:29" ht="11.5">
      <c r="A2947" s="15">
        <v>2930</v>
      </c>
      <c r="B2947" s="13" t="s">
        <v>1059</v>
      </c>
      <c r="C2947" s="14" t="s">
        <v>1263</v>
      </c>
      <c r="D2947" s="12"/>
      <c r="E2947" s="12">
        <v>598</v>
      </c>
      <c r="F2947" s="13" t="s">
        <v>1110</v>
      </c>
      <c r="G2947" s="12">
        <v>928</v>
      </c>
      <c r="H2947" s="12">
        <v>1970</v>
      </c>
      <c r="I2947" s="11">
        <v>242.685</v>
      </c>
      <c r="J2947" s="11">
        <v>203.42</v>
      </c>
      <c r="K2947" s="11">
        <v>176.04400000000001</v>
      </c>
      <c r="L2947" s="11">
        <v>152.04</v>
      </c>
      <c r="M2947" s="11">
        <v>121.331</v>
      </c>
      <c r="N2947" s="11">
        <v>104.027</v>
      </c>
      <c r="O2947" s="11">
        <v>91.682000000000002</v>
      </c>
      <c r="P2947" s="11">
        <v>79.165000000000006</v>
      </c>
      <c r="Q2947" s="11">
        <v>67.466999999999999</v>
      </c>
      <c r="R2947" s="11">
        <v>55.567</v>
      </c>
      <c r="S2947" s="11">
        <v>43.783000000000001</v>
      </c>
      <c r="T2947" s="11">
        <v>32.957000000000001</v>
      </c>
      <c r="U2947" s="11">
        <v>23.75</v>
      </c>
      <c r="V2947" s="11">
        <v>15.939</v>
      </c>
      <c r="W2947" s="11">
        <v>9.5</v>
      </c>
      <c r="X2947" s="11">
        <v>4.1849999999999996</v>
      </c>
      <c r="Y2947" s="11">
        <v>2.0939999999999999</v>
      </c>
      <c r="Z2947" s="11">
        <v>0.30199999999999999</v>
      </c>
      <c r="AA2947" s="11">
        <v>1.4999999999999999E-2</v>
      </c>
      <c r="AB2947" s="11">
        <v>0</v>
      </c>
      <c r="AC2947" s="11">
        <v>0</v>
      </c>
    </row>
    <row r="2948" spans="1:29" ht="11.5">
      <c r="A2948" s="15">
        <v>2931</v>
      </c>
      <c r="B2948" s="13" t="s">
        <v>1059</v>
      </c>
      <c r="C2948" s="14" t="s">
        <v>1263</v>
      </c>
      <c r="D2948" s="12"/>
      <c r="E2948" s="12">
        <v>598</v>
      </c>
      <c r="F2948" s="13" t="s">
        <v>1110</v>
      </c>
      <c r="G2948" s="12">
        <v>928</v>
      </c>
      <c r="H2948" s="12">
        <v>1975</v>
      </c>
      <c r="I2948" s="11">
        <v>276.221</v>
      </c>
      <c r="J2948" s="11">
        <v>230.108</v>
      </c>
      <c r="K2948" s="11">
        <v>197.77699999999999</v>
      </c>
      <c r="L2948" s="11">
        <v>170.96600000000001</v>
      </c>
      <c r="M2948" s="11">
        <v>146.316</v>
      </c>
      <c r="N2948" s="11">
        <v>115.836</v>
      </c>
      <c r="O2948" s="11">
        <v>98.704999999999998</v>
      </c>
      <c r="P2948" s="11">
        <v>86.093999999999994</v>
      </c>
      <c r="Q2948" s="11">
        <v>73.375</v>
      </c>
      <c r="R2948" s="11">
        <v>61.423999999999999</v>
      </c>
      <c r="S2948" s="11">
        <v>48.98</v>
      </c>
      <c r="T2948" s="11">
        <v>37.008000000000003</v>
      </c>
      <c r="U2948" s="11">
        <v>26.37</v>
      </c>
      <c r="V2948" s="11">
        <v>17.445</v>
      </c>
      <c r="W2948" s="11">
        <v>10.428000000000001</v>
      </c>
      <c r="X2948" s="11">
        <v>5.4</v>
      </c>
      <c r="Y2948" s="11">
        <v>1.994</v>
      </c>
      <c r="Z2948" s="11">
        <v>0.29899999999999999</v>
      </c>
      <c r="AA2948" s="11">
        <v>2.1000000000000001E-2</v>
      </c>
      <c r="AB2948" s="11">
        <v>0</v>
      </c>
      <c r="AC2948" s="11">
        <v>0</v>
      </c>
    </row>
    <row r="2949" spans="1:29" ht="11.5">
      <c r="A2949" s="15">
        <v>2932</v>
      </c>
      <c r="B2949" s="13" t="s">
        <v>1059</v>
      </c>
      <c r="C2949" s="14" t="s">
        <v>1263</v>
      </c>
      <c r="D2949" s="12"/>
      <c r="E2949" s="12">
        <v>598</v>
      </c>
      <c r="F2949" s="13" t="s">
        <v>1110</v>
      </c>
      <c r="G2949" s="12">
        <v>928</v>
      </c>
      <c r="H2949" s="12">
        <v>1980</v>
      </c>
      <c r="I2949" s="11">
        <v>312.904</v>
      </c>
      <c r="J2949" s="11">
        <v>264.22800000000001</v>
      </c>
      <c r="K2949" s="11">
        <v>224.45</v>
      </c>
      <c r="L2949" s="11">
        <v>192.72399999999999</v>
      </c>
      <c r="M2949" s="11">
        <v>165.34100000000001</v>
      </c>
      <c r="N2949" s="11">
        <v>140.631</v>
      </c>
      <c r="O2949" s="11">
        <v>110.81699999999999</v>
      </c>
      <c r="P2949" s="11">
        <v>93.588999999999999</v>
      </c>
      <c r="Q2949" s="11">
        <v>80.864000000000004</v>
      </c>
      <c r="R2949" s="11">
        <v>68.009</v>
      </c>
      <c r="S2949" s="11">
        <v>55.390999999999998</v>
      </c>
      <c r="T2949" s="11">
        <v>42.621000000000002</v>
      </c>
      <c r="U2949" s="11">
        <v>30.527999999999999</v>
      </c>
      <c r="V2949" s="11">
        <v>20.007000000000001</v>
      </c>
      <c r="W2949" s="11">
        <v>11.907</v>
      </c>
      <c r="X2949" s="11">
        <v>6.2460000000000004</v>
      </c>
      <c r="Y2949" s="11">
        <v>2.7669999999999999</v>
      </c>
      <c r="Z2949" s="11">
        <v>0.33800000000000002</v>
      </c>
      <c r="AA2949" s="11">
        <v>2.5000000000000001E-2</v>
      </c>
      <c r="AB2949" s="11">
        <v>0</v>
      </c>
      <c r="AC2949" s="11">
        <v>0</v>
      </c>
    </row>
    <row r="2950" spans="1:29" ht="11.5">
      <c r="A2950" s="15">
        <v>2933</v>
      </c>
      <c r="B2950" s="13" t="s">
        <v>1059</v>
      </c>
      <c r="C2950" s="14" t="s">
        <v>1263</v>
      </c>
      <c r="D2950" s="12"/>
      <c r="E2950" s="12">
        <v>598</v>
      </c>
      <c r="F2950" s="13" t="s">
        <v>1110</v>
      </c>
      <c r="G2950" s="12">
        <v>928</v>
      </c>
      <c r="H2950" s="12">
        <v>1985</v>
      </c>
      <c r="I2950" s="11">
        <v>345.45699999999999</v>
      </c>
      <c r="J2950" s="11">
        <v>302.20600000000002</v>
      </c>
      <c r="K2950" s="11">
        <v>259.75400000000002</v>
      </c>
      <c r="L2950" s="11">
        <v>220.334</v>
      </c>
      <c r="M2950" s="11">
        <v>188.14599999999999</v>
      </c>
      <c r="N2950" s="11">
        <v>160.70500000000001</v>
      </c>
      <c r="O2950" s="11">
        <v>136.071</v>
      </c>
      <c r="P2950" s="11">
        <v>106.492</v>
      </c>
      <c r="Q2950" s="11">
        <v>89.006</v>
      </c>
      <c r="R2950" s="11">
        <v>75.751000000000005</v>
      </c>
      <c r="S2950" s="11">
        <v>62.078000000000003</v>
      </c>
      <c r="T2950" s="11">
        <v>48.832000000000001</v>
      </c>
      <c r="U2950" s="11">
        <v>35.651000000000003</v>
      </c>
      <c r="V2950" s="11">
        <v>23.521999999999998</v>
      </c>
      <c r="W2950" s="11">
        <v>13.888</v>
      </c>
      <c r="X2950" s="11">
        <v>7.2590000000000003</v>
      </c>
      <c r="Y2950" s="11">
        <v>3.2509999999999999</v>
      </c>
      <c r="Z2950" s="11">
        <v>0.53700000000000003</v>
      </c>
      <c r="AA2950" s="11">
        <v>3.4000000000000002E-2</v>
      </c>
      <c r="AB2950" s="11">
        <v>0</v>
      </c>
      <c r="AC2950" s="11">
        <v>0</v>
      </c>
    </row>
    <row r="2951" spans="1:29" ht="11.5">
      <c r="A2951" s="15">
        <v>2934</v>
      </c>
      <c r="B2951" s="13" t="s">
        <v>1059</v>
      </c>
      <c r="C2951" s="14" t="s">
        <v>1263</v>
      </c>
      <c r="D2951" s="12"/>
      <c r="E2951" s="12">
        <v>598</v>
      </c>
      <c r="F2951" s="13" t="s">
        <v>1110</v>
      </c>
      <c r="G2951" s="12">
        <v>928</v>
      </c>
      <c r="H2951" s="12">
        <v>1990</v>
      </c>
      <c r="I2951" s="11">
        <v>366.75799999999998</v>
      </c>
      <c r="J2951" s="11">
        <v>334.77199999999999</v>
      </c>
      <c r="K2951" s="11">
        <v>297.24599999999998</v>
      </c>
      <c r="L2951" s="11">
        <v>255.477</v>
      </c>
      <c r="M2951" s="11">
        <v>215.91499999999999</v>
      </c>
      <c r="N2951" s="11">
        <v>183.506</v>
      </c>
      <c r="O2951" s="11">
        <v>155.99</v>
      </c>
      <c r="P2951" s="11">
        <v>131.28299999999999</v>
      </c>
      <c r="Q2951" s="11">
        <v>101.60899999999999</v>
      </c>
      <c r="R2951" s="11">
        <v>83.548000000000002</v>
      </c>
      <c r="S2951" s="11">
        <v>69.322999999999993</v>
      </c>
      <c r="T2951" s="11">
        <v>54.887</v>
      </c>
      <c r="U2951" s="11">
        <v>40.984000000000002</v>
      </c>
      <c r="V2951" s="11">
        <v>27.59</v>
      </c>
      <c r="W2951" s="11">
        <v>16.417000000000002</v>
      </c>
      <c r="X2951" s="11">
        <v>8.5190000000000001</v>
      </c>
      <c r="Y2951" s="11">
        <v>3.8069999999999999</v>
      </c>
      <c r="Z2951" s="11">
        <v>0.73299999999999998</v>
      </c>
      <c r="AA2951" s="11">
        <v>6.8000000000000005E-2</v>
      </c>
      <c r="AB2951" s="11">
        <v>2E-3</v>
      </c>
      <c r="AC2951" s="11">
        <v>0</v>
      </c>
    </row>
    <row r="2952" spans="1:29" ht="11.5">
      <c r="A2952" s="15">
        <v>2935</v>
      </c>
      <c r="B2952" s="13" t="s">
        <v>1059</v>
      </c>
      <c r="C2952" s="14" t="s">
        <v>1263</v>
      </c>
      <c r="D2952" s="12"/>
      <c r="E2952" s="12">
        <v>598</v>
      </c>
      <c r="F2952" s="13" t="s">
        <v>1110</v>
      </c>
      <c r="G2952" s="12">
        <v>928</v>
      </c>
      <c r="H2952" s="12">
        <v>1995</v>
      </c>
      <c r="I2952" s="11">
        <v>402.79199999999997</v>
      </c>
      <c r="J2952" s="11">
        <v>354.82100000000003</v>
      </c>
      <c r="K2952" s="11">
        <v>328.11700000000002</v>
      </c>
      <c r="L2952" s="11">
        <v>291.30399999999997</v>
      </c>
      <c r="M2952" s="11">
        <v>249.547</v>
      </c>
      <c r="N2952" s="11">
        <v>210.00800000000001</v>
      </c>
      <c r="O2952" s="11">
        <v>177.71199999999999</v>
      </c>
      <c r="P2952" s="11">
        <v>150.23599999999999</v>
      </c>
      <c r="Q2952" s="11">
        <v>125.13800000000001</v>
      </c>
      <c r="R2952" s="11">
        <v>95.369</v>
      </c>
      <c r="S2952" s="11">
        <v>76.525000000000006</v>
      </c>
      <c r="T2952" s="11">
        <v>61.417999999999999</v>
      </c>
      <c r="U2952" s="11">
        <v>46.223999999999997</v>
      </c>
      <c r="V2952" s="11">
        <v>31.896000000000001</v>
      </c>
      <c r="W2952" s="11">
        <v>19.414000000000001</v>
      </c>
      <c r="X2952" s="11">
        <v>10.176</v>
      </c>
      <c r="Y2952" s="11">
        <v>4.5199999999999996</v>
      </c>
      <c r="Z2952" s="11">
        <v>1.016</v>
      </c>
      <c r="AA2952" s="11">
        <v>0.113</v>
      </c>
      <c r="AB2952" s="11">
        <v>5.0000000000000001E-3</v>
      </c>
      <c r="AC2952" s="11">
        <v>0</v>
      </c>
    </row>
    <row r="2953" spans="1:29" ht="11.5">
      <c r="A2953" s="15">
        <v>2936</v>
      </c>
      <c r="B2953" s="13" t="s">
        <v>1059</v>
      </c>
      <c r="C2953" s="14" t="s">
        <v>1263</v>
      </c>
      <c r="D2953" s="12"/>
      <c r="E2953" s="12">
        <v>598</v>
      </c>
      <c r="F2953" s="13" t="s">
        <v>1110</v>
      </c>
      <c r="G2953" s="12">
        <v>928</v>
      </c>
      <c r="H2953" s="12">
        <v>2000</v>
      </c>
      <c r="I2953" s="11">
        <v>458.02</v>
      </c>
      <c r="J2953" s="11">
        <v>391.21699999999998</v>
      </c>
      <c r="K2953" s="11">
        <v>348.23500000000001</v>
      </c>
      <c r="L2953" s="11">
        <v>321.98599999999999</v>
      </c>
      <c r="M2953" s="11">
        <v>285.02999999999997</v>
      </c>
      <c r="N2953" s="11">
        <v>243.27</v>
      </c>
      <c r="O2953" s="11">
        <v>203.946</v>
      </c>
      <c r="P2953" s="11">
        <v>171.73400000000001</v>
      </c>
      <c r="Q2953" s="11">
        <v>143.81899999999999</v>
      </c>
      <c r="R2953" s="11">
        <v>118.093</v>
      </c>
      <c r="S2953" s="11">
        <v>87.951999999999998</v>
      </c>
      <c r="T2953" s="11">
        <v>68.350999999999999</v>
      </c>
      <c r="U2953" s="11">
        <v>52.243000000000002</v>
      </c>
      <c r="V2953" s="11">
        <v>36.442</v>
      </c>
      <c r="W2953" s="11">
        <v>22.814</v>
      </c>
      <c r="X2953" s="11">
        <v>12.271000000000001</v>
      </c>
      <c r="Y2953" s="11">
        <v>5.5170000000000003</v>
      </c>
      <c r="Z2953" s="11">
        <v>1.2869999999999999</v>
      </c>
      <c r="AA2953" s="11">
        <v>0.17100000000000001</v>
      </c>
      <c r="AB2953" s="11">
        <v>8.9999999999999993E-3</v>
      </c>
      <c r="AC2953" s="11">
        <v>0</v>
      </c>
    </row>
    <row r="2954" spans="1:29" ht="11.5">
      <c r="A2954" s="15">
        <v>2937</v>
      </c>
      <c r="B2954" s="13" t="s">
        <v>1059</v>
      </c>
      <c r="C2954" s="14" t="s">
        <v>1263</v>
      </c>
      <c r="D2954" s="12"/>
      <c r="E2954" s="12">
        <v>598</v>
      </c>
      <c r="F2954" s="13" t="s">
        <v>1110</v>
      </c>
      <c r="G2954" s="12">
        <v>928</v>
      </c>
      <c r="H2954" s="12">
        <v>2005</v>
      </c>
      <c r="I2954" s="11">
        <v>489.6</v>
      </c>
      <c r="J2954" s="11">
        <v>441.79899999999998</v>
      </c>
      <c r="K2954" s="11">
        <v>380.58100000000002</v>
      </c>
      <c r="L2954" s="11">
        <v>338.733</v>
      </c>
      <c r="M2954" s="11">
        <v>312.44099999999997</v>
      </c>
      <c r="N2954" s="11">
        <v>275.71800000000002</v>
      </c>
      <c r="O2954" s="11">
        <v>234.54400000000001</v>
      </c>
      <c r="P2954" s="11">
        <v>195.761</v>
      </c>
      <c r="Q2954" s="11">
        <v>163.41999999999999</v>
      </c>
      <c r="R2954" s="11">
        <v>135.05600000000001</v>
      </c>
      <c r="S2954" s="11">
        <v>108.523</v>
      </c>
      <c r="T2954" s="11">
        <v>78.396000000000001</v>
      </c>
      <c r="U2954" s="11">
        <v>58.113999999999997</v>
      </c>
      <c r="V2954" s="11">
        <v>41.289000000000001</v>
      </c>
      <c r="W2954" s="11">
        <v>26.215</v>
      </c>
      <c r="X2954" s="11">
        <v>14.55</v>
      </c>
      <c r="Y2954" s="11">
        <v>6.7220000000000004</v>
      </c>
      <c r="Z2954" s="11">
        <v>1.53</v>
      </c>
      <c r="AA2954" s="11">
        <v>0.20599999999999999</v>
      </c>
      <c r="AB2954" s="11">
        <v>1.4999999999999999E-2</v>
      </c>
      <c r="AC2954" s="11">
        <v>0</v>
      </c>
    </row>
    <row r="2955" spans="1:29" ht="11.5">
      <c r="A2955" s="15">
        <v>2938</v>
      </c>
      <c r="B2955" s="13" t="s">
        <v>1059</v>
      </c>
      <c r="C2955" s="14" t="s">
        <v>1263</v>
      </c>
      <c r="D2955" s="12"/>
      <c r="E2955" s="12">
        <v>598</v>
      </c>
      <c r="F2955" s="13" t="s">
        <v>1110</v>
      </c>
      <c r="G2955" s="12">
        <v>928</v>
      </c>
      <c r="H2955" s="12">
        <v>2010</v>
      </c>
      <c r="I2955" s="11">
        <v>522.96</v>
      </c>
      <c r="J2955" s="11">
        <v>482.83800000000002</v>
      </c>
      <c r="K2955" s="11">
        <v>439.00599999999997</v>
      </c>
      <c r="L2955" s="11">
        <v>378.12099999999998</v>
      </c>
      <c r="M2955" s="11">
        <v>335.83100000000002</v>
      </c>
      <c r="N2955" s="11">
        <v>308.93299999999999</v>
      </c>
      <c r="O2955" s="11">
        <v>271.846</v>
      </c>
      <c r="P2955" s="11">
        <v>230.35400000000001</v>
      </c>
      <c r="Q2955" s="11">
        <v>190.774</v>
      </c>
      <c r="R2955" s="11">
        <v>157.33199999999999</v>
      </c>
      <c r="S2955" s="11">
        <v>127.419</v>
      </c>
      <c r="T2955" s="11">
        <v>99.463999999999999</v>
      </c>
      <c r="U2955" s="11">
        <v>68.682000000000002</v>
      </c>
      <c r="V2955" s="11">
        <v>47.468000000000004</v>
      </c>
      <c r="W2955" s="11">
        <v>30.802</v>
      </c>
      <c r="X2955" s="11">
        <v>17.395</v>
      </c>
      <c r="Y2955" s="11">
        <v>8.3089999999999993</v>
      </c>
      <c r="Z2955" s="11">
        <v>2.004</v>
      </c>
      <c r="AA2955" s="11">
        <v>0.26700000000000002</v>
      </c>
      <c r="AB2955" s="11">
        <v>1.7999999999999999E-2</v>
      </c>
      <c r="AC2955" s="11">
        <v>1E-3</v>
      </c>
    </row>
    <row r="2956" spans="1:29" ht="11.5">
      <c r="A2956" s="15">
        <v>2939</v>
      </c>
      <c r="B2956" s="13" t="s">
        <v>1059</v>
      </c>
      <c r="C2956" s="14" t="s">
        <v>1263</v>
      </c>
      <c r="D2956" s="12"/>
      <c r="E2956" s="12">
        <v>598</v>
      </c>
      <c r="F2956" s="13" t="s">
        <v>1110</v>
      </c>
      <c r="G2956" s="12">
        <v>928</v>
      </c>
      <c r="H2956" s="12">
        <v>2015</v>
      </c>
      <c r="I2956" s="11">
        <v>544.86099999999999</v>
      </c>
      <c r="J2956" s="11">
        <v>516.07299999999998</v>
      </c>
      <c r="K2956" s="11">
        <v>479.76600000000002</v>
      </c>
      <c r="L2956" s="11">
        <v>435.51900000000001</v>
      </c>
      <c r="M2956" s="11">
        <v>372.96899999999999</v>
      </c>
      <c r="N2956" s="11">
        <v>330.46699999999998</v>
      </c>
      <c r="O2956" s="11">
        <v>303.78300000000002</v>
      </c>
      <c r="P2956" s="11">
        <v>266.51100000000002</v>
      </c>
      <c r="Q2956" s="11">
        <v>224.51</v>
      </c>
      <c r="R2956" s="11">
        <v>184.06399999999999</v>
      </c>
      <c r="S2956" s="11">
        <v>149.26499999999999</v>
      </c>
      <c r="T2956" s="11">
        <v>117.77800000000001</v>
      </c>
      <c r="U2956" s="11">
        <v>87.936000000000007</v>
      </c>
      <c r="V2956" s="11">
        <v>56.231999999999999</v>
      </c>
      <c r="W2956" s="11">
        <v>34.497</v>
      </c>
      <c r="X2956" s="11">
        <v>18.794</v>
      </c>
      <c r="Y2956" s="11">
        <v>8.2240000000000002</v>
      </c>
      <c r="Z2956" s="11">
        <v>2.7120000000000002</v>
      </c>
      <c r="AA2956" s="11">
        <v>0.39700000000000002</v>
      </c>
      <c r="AB2956" s="11">
        <v>0.03</v>
      </c>
      <c r="AC2956" s="11">
        <v>1E-3</v>
      </c>
    </row>
    <row r="2957" spans="1:29" ht="11.5">
      <c r="A2957" s="15">
        <v>2940</v>
      </c>
      <c r="B2957" s="13" t="s">
        <v>1059</v>
      </c>
      <c r="C2957" s="14" t="s">
        <v>1263</v>
      </c>
      <c r="D2957" s="12"/>
      <c r="E2957" s="12">
        <v>598</v>
      </c>
      <c r="F2957" s="13" t="s">
        <v>1110</v>
      </c>
      <c r="G2957" s="12">
        <v>928</v>
      </c>
      <c r="H2957" s="12">
        <v>2020</v>
      </c>
      <c r="I2957" s="11">
        <v>572.64300000000003</v>
      </c>
      <c r="J2957" s="11">
        <v>538.95600000000002</v>
      </c>
      <c r="K2957" s="11">
        <v>513.24400000000003</v>
      </c>
      <c r="L2957" s="11">
        <v>476.34800000000001</v>
      </c>
      <c r="M2957" s="11">
        <v>430.13200000000001</v>
      </c>
      <c r="N2957" s="11">
        <v>367.56200000000001</v>
      </c>
      <c r="O2957" s="11">
        <v>325.44900000000001</v>
      </c>
      <c r="P2957" s="11">
        <v>298.33</v>
      </c>
      <c r="Q2957" s="11">
        <v>260.27499999999998</v>
      </c>
      <c r="R2957" s="11">
        <v>217.13399999999999</v>
      </c>
      <c r="S2957" s="11">
        <v>175.12299999999999</v>
      </c>
      <c r="T2957" s="11">
        <v>138.417</v>
      </c>
      <c r="U2957" s="11">
        <v>104.72499999999999</v>
      </c>
      <c r="V2957" s="11">
        <v>72.965999999999994</v>
      </c>
      <c r="W2957" s="11">
        <v>41.927</v>
      </c>
      <c r="X2957" s="11">
        <v>21.899000000000001</v>
      </c>
      <c r="Y2957" s="11">
        <v>9.3949999999999996</v>
      </c>
      <c r="Z2957" s="11">
        <v>2.9009999999999998</v>
      </c>
      <c r="AA2957" s="11">
        <v>0.59499999999999997</v>
      </c>
      <c r="AB2957" s="11">
        <v>4.9000000000000002E-2</v>
      </c>
      <c r="AC2957" s="11">
        <v>2E-3</v>
      </c>
    </row>
    <row r="2958" spans="1:29" ht="11.5">
      <c r="A2958" s="15">
        <v>2941</v>
      </c>
      <c r="B2958" s="13" t="s">
        <v>1059</v>
      </c>
      <c r="C2958" s="14" t="s">
        <v>1264</v>
      </c>
      <c r="D2958" s="12"/>
      <c r="E2958" s="12">
        <v>90</v>
      </c>
      <c r="F2958" s="13" t="s">
        <v>1110</v>
      </c>
      <c r="G2958" s="12">
        <v>928</v>
      </c>
      <c r="H2958" s="12">
        <v>1950</v>
      </c>
      <c r="I2958" s="11">
        <v>7.101</v>
      </c>
      <c r="J2958" s="11">
        <v>6.7009999999999996</v>
      </c>
      <c r="K2958" s="11">
        <v>5.6</v>
      </c>
      <c r="L2958" s="11">
        <v>5.3010000000000002</v>
      </c>
      <c r="M2958" s="11">
        <v>4.0999999999999996</v>
      </c>
      <c r="N2958" s="11">
        <v>3.7</v>
      </c>
      <c r="O2958" s="11">
        <v>3.101</v>
      </c>
      <c r="P2958" s="11">
        <v>2.6</v>
      </c>
      <c r="Q2958" s="11">
        <v>2.3010000000000002</v>
      </c>
      <c r="R2958" s="11">
        <v>1.9990000000000001</v>
      </c>
      <c r="S2958" s="11">
        <v>2.9990000000000001</v>
      </c>
      <c r="T2958" s="11">
        <v>1.8</v>
      </c>
      <c r="U2958" s="11">
        <v>0.80100000000000005</v>
      </c>
      <c r="V2958" s="11">
        <v>0.6</v>
      </c>
      <c r="W2958" s="11">
        <v>0.4</v>
      </c>
      <c r="X2958" s="11">
        <v>0.30099999999999999</v>
      </c>
      <c r="Y2958" s="11">
        <v>6.8000000000000005E-2</v>
      </c>
      <c r="Z2958" s="11">
        <v>2.1000000000000001E-2</v>
      </c>
      <c r="AA2958" s="11">
        <v>4.0000000000000001E-3</v>
      </c>
      <c r="AB2958" s="11">
        <v>0</v>
      </c>
      <c r="AC2958" s="11">
        <v>0</v>
      </c>
    </row>
    <row r="2959" spans="1:29" ht="11.5">
      <c r="A2959" s="15">
        <v>2942</v>
      </c>
      <c r="B2959" s="13" t="s">
        <v>1059</v>
      </c>
      <c r="C2959" s="14" t="s">
        <v>1264</v>
      </c>
      <c r="D2959" s="12"/>
      <c r="E2959" s="12">
        <v>90</v>
      </c>
      <c r="F2959" s="13" t="s">
        <v>1110</v>
      </c>
      <c r="G2959" s="12">
        <v>928</v>
      </c>
      <c r="H2959" s="12">
        <v>1955</v>
      </c>
      <c r="I2959" s="11">
        <v>8.2780000000000005</v>
      </c>
      <c r="J2959" s="11">
        <v>7.11</v>
      </c>
      <c r="K2959" s="11">
        <v>6.7089999999999996</v>
      </c>
      <c r="L2959" s="11">
        <v>5.4059999999999997</v>
      </c>
      <c r="M2959" s="11">
        <v>5.0949999999999998</v>
      </c>
      <c r="N2959" s="11">
        <v>3.9060000000000001</v>
      </c>
      <c r="O2959" s="11">
        <v>3.5150000000000001</v>
      </c>
      <c r="P2959" s="11">
        <v>2.9409999999999998</v>
      </c>
      <c r="Q2959" s="11">
        <v>2.4609999999999999</v>
      </c>
      <c r="R2959" s="11">
        <v>2.1749999999999998</v>
      </c>
      <c r="S2959" s="11">
        <v>1.8560000000000001</v>
      </c>
      <c r="T2959" s="11">
        <v>2.6659999999999999</v>
      </c>
      <c r="U2959" s="11">
        <v>1.5409999999999999</v>
      </c>
      <c r="V2959" s="11">
        <v>0.65200000000000002</v>
      </c>
      <c r="W2959" s="11">
        <v>0.443</v>
      </c>
      <c r="X2959" s="11">
        <v>0.26300000000000001</v>
      </c>
      <c r="Y2959" s="11">
        <v>0.16</v>
      </c>
      <c r="Z2959" s="11">
        <v>1.7999999999999999E-2</v>
      </c>
      <c r="AA2959" s="11">
        <v>3.0000000000000001E-3</v>
      </c>
      <c r="AB2959" s="11">
        <v>0</v>
      </c>
      <c r="AC2959" s="11">
        <v>0</v>
      </c>
    </row>
    <row r="2960" spans="1:29" ht="11.5">
      <c r="A2960" s="15">
        <v>2943</v>
      </c>
      <c r="B2960" s="13" t="s">
        <v>1059</v>
      </c>
      <c r="C2960" s="14" t="s">
        <v>1264</v>
      </c>
      <c r="D2960" s="12"/>
      <c r="E2960" s="12">
        <v>90</v>
      </c>
      <c r="F2960" s="13" t="s">
        <v>1110</v>
      </c>
      <c r="G2960" s="12">
        <v>928</v>
      </c>
      <c r="H2960" s="12">
        <v>1960</v>
      </c>
      <c r="I2960" s="11">
        <v>10.073</v>
      </c>
      <c r="J2960" s="11">
        <v>8.5739999999999998</v>
      </c>
      <c r="K2960" s="11">
        <v>7.2830000000000004</v>
      </c>
      <c r="L2960" s="11">
        <v>6.5380000000000003</v>
      </c>
      <c r="M2960" s="11">
        <v>5.2560000000000002</v>
      </c>
      <c r="N2960" s="11">
        <v>4.9340000000000002</v>
      </c>
      <c r="O2960" s="11">
        <v>3.7829999999999999</v>
      </c>
      <c r="P2960" s="11">
        <v>3.391</v>
      </c>
      <c r="Q2960" s="11">
        <v>2.8</v>
      </c>
      <c r="R2960" s="11">
        <v>2.3079999999999998</v>
      </c>
      <c r="S2960" s="11">
        <v>1.998</v>
      </c>
      <c r="T2960" s="11">
        <v>1.6719999999999999</v>
      </c>
      <c r="U2960" s="11">
        <v>2.3340000000000001</v>
      </c>
      <c r="V2960" s="11">
        <v>1.298</v>
      </c>
      <c r="W2960" s="11">
        <v>0.51400000000000001</v>
      </c>
      <c r="X2960" s="11">
        <v>0.29199999999999998</v>
      </c>
      <c r="Y2960" s="11">
        <v>0.13200000000000001</v>
      </c>
      <c r="Z2960" s="11">
        <v>4.2999999999999997E-2</v>
      </c>
      <c r="AA2960" s="11">
        <v>1E-3</v>
      </c>
      <c r="AB2960" s="11">
        <v>0</v>
      </c>
      <c r="AC2960" s="11">
        <v>0</v>
      </c>
    </row>
    <row r="2961" spans="1:29" ht="11.5">
      <c r="A2961" s="15">
        <v>2944</v>
      </c>
      <c r="B2961" s="13" t="s">
        <v>1059</v>
      </c>
      <c r="C2961" s="14" t="s">
        <v>1264</v>
      </c>
      <c r="D2961" s="12"/>
      <c r="E2961" s="12">
        <v>90</v>
      </c>
      <c r="F2961" s="13" t="s">
        <v>1110</v>
      </c>
      <c r="G2961" s="12">
        <v>928</v>
      </c>
      <c r="H2961" s="12">
        <v>1965</v>
      </c>
      <c r="I2961" s="11">
        <v>11.865</v>
      </c>
      <c r="J2961" s="11">
        <v>10.076000000000001</v>
      </c>
      <c r="K2961" s="11">
        <v>8.5909999999999993</v>
      </c>
      <c r="L2961" s="11">
        <v>7.077</v>
      </c>
      <c r="M2961" s="11">
        <v>6.3259999999999996</v>
      </c>
      <c r="N2961" s="11">
        <v>5.056</v>
      </c>
      <c r="O2961" s="11">
        <v>4.742</v>
      </c>
      <c r="P2961" s="11">
        <v>3.6429999999999998</v>
      </c>
      <c r="Q2961" s="11">
        <v>3.2690000000000001</v>
      </c>
      <c r="R2961" s="11">
        <v>2.6869999999999998</v>
      </c>
      <c r="S2961" s="11">
        <v>2.1789999999999998</v>
      </c>
      <c r="T2961" s="11">
        <v>1.8340000000000001</v>
      </c>
      <c r="U2961" s="11">
        <v>1.474</v>
      </c>
      <c r="V2961" s="11">
        <v>1.919</v>
      </c>
      <c r="W2961" s="11">
        <v>0.98899999999999999</v>
      </c>
      <c r="X2961" s="11">
        <v>0.34</v>
      </c>
      <c r="Y2961" s="11">
        <v>0.14499999999999999</v>
      </c>
      <c r="Z2961" s="11">
        <v>3.7999999999999999E-2</v>
      </c>
      <c r="AA2961" s="11">
        <v>6.0000000000000001E-3</v>
      </c>
      <c r="AB2961" s="11">
        <v>0</v>
      </c>
      <c r="AC2961" s="11">
        <v>0</v>
      </c>
    </row>
    <row r="2962" spans="1:29" ht="11.5">
      <c r="A2962" s="15">
        <v>2945</v>
      </c>
      <c r="B2962" s="13" t="s">
        <v>1059</v>
      </c>
      <c r="C2962" s="14" t="s">
        <v>1264</v>
      </c>
      <c r="D2962" s="12"/>
      <c r="E2962" s="12">
        <v>90</v>
      </c>
      <c r="F2962" s="13" t="s">
        <v>1110</v>
      </c>
      <c r="G2962" s="12">
        <v>928</v>
      </c>
      <c r="H2962" s="12">
        <v>1970</v>
      </c>
      <c r="I2962" s="11">
        <v>14.201000000000001</v>
      </c>
      <c r="J2962" s="11">
        <v>11.38</v>
      </c>
      <c r="K2962" s="11">
        <v>10.189</v>
      </c>
      <c r="L2962" s="11">
        <v>9.0050000000000008</v>
      </c>
      <c r="M2962" s="11">
        <v>7.3159999999999998</v>
      </c>
      <c r="N2962" s="11">
        <v>6.2720000000000002</v>
      </c>
      <c r="O2962" s="11">
        <v>4.9409999999999998</v>
      </c>
      <c r="P2962" s="11">
        <v>4.601</v>
      </c>
      <c r="Q2962" s="11">
        <v>3.488</v>
      </c>
      <c r="R2962" s="11">
        <v>3.0880000000000001</v>
      </c>
      <c r="S2962" s="11">
        <v>2.4980000000000002</v>
      </c>
      <c r="T2962" s="11">
        <v>1.986</v>
      </c>
      <c r="U2962" s="11">
        <v>1.6319999999999999</v>
      </c>
      <c r="V2962" s="11">
        <v>1.252</v>
      </c>
      <c r="W2962" s="11">
        <v>1.46</v>
      </c>
      <c r="X2962" s="11">
        <v>0.65800000000000003</v>
      </c>
      <c r="Y2962" s="11">
        <v>0.186</v>
      </c>
      <c r="Z2962" s="11">
        <v>4.7E-2</v>
      </c>
      <c r="AA2962" s="11">
        <v>8.9999999999999993E-3</v>
      </c>
      <c r="AB2962" s="11">
        <v>0</v>
      </c>
      <c r="AC2962" s="11">
        <v>0</v>
      </c>
    </row>
    <row r="2963" spans="1:29" ht="11.5">
      <c r="A2963" s="15">
        <v>2946</v>
      </c>
      <c r="B2963" s="13" t="s">
        <v>1059</v>
      </c>
      <c r="C2963" s="14" t="s">
        <v>1264</v>
      </c>
      <c r="D2963" s="12"/>
      <c r="E2963" s="12">
        <v>90</v>
      </c>
      <c r="F2963" s="13" t="s">
        <v>1110</v>
      </c>
      <c r="G2963" s="12">
        <v>928</v>
      </c>
      <c r="H2963" s="12">
        <v>1975</v>
      </c>
      <c r="I2963" s="11">
        <v>19.866</v>
      </c>
      <c r="J2963" s="11">
        <v>14.916</v>
      </c>
      <c r="K2963" s="11">
        <v>12.484</v>
      </c>
      <c r="L2963" s="11">
        <v>10.005000000000001</v>
      </c>
      <c r="M2963" s="11">
        <v>7.6660000000000004</v>
      </c>
      <c r="N2963" s="11">
        <v>6.2409999999999997</v>
      </c>
      <c r="O2963" s="11">
        <v>6.0250000000000004</v>
      </c>
      <c r="P2963" s="11">
        <v>4.9009999999999998</v>
      </c>
      <c r="Q2963" s="11">
        <v>4.33</v>
      </c>
      <c r="R2963" s="11">
        <v>3.1739999999999999</v>
      </c>
      <c r="S2963" s="11">
        <v>2.827</v>
      </c>
      <c r="T2963" s="11">
        <v>2.2440000000000002</v>
      </c>
      <c r="U2963" s="11">
        <v>1.81</v>
      </c>
      <c r="V2963" s="11">
        <v>1.512</v>
      </c>
      <c r="W2963" s="11">
        <v>1.1080000000000001</v>
      </c>
      <c r="X2963" s="11">
        <v>0.96299999999999997</v>
      </c>
      <c r="Y2963" s="11">
        <v>0.28799999999999998</v>
      </c>
      <c r="Z2963" s="11">
        <v>6.6000000000000003E-2</v>
      </c>
      <c r="AA2963" s="11">
        <v>1.0999999999999999E-2</v>
      </c>
      <c r="AB2963" s="11">
        <v>0</v>
      </c>
      <c r="AC2963" s="11">
        <v>0</v>
      </c>
    </row>
    <row r="2964" spans="1:29" ht="11.5">
      <c r="A2964" s="15">
        <v>2947</v>
      </c>
      <c r="B2964" s="13" t="s">
        <v>1059</v>
      </c>
      <c r="C2964" s="14" t="s">
        <v>1264</v>
      </c>
      <c r="D2964" s="12"/>
      <c r="E2964" s="12">
        <v>90</v>
      </c>
      <c r="F2964" s="13" t="s">
        <v>1110</v>
      </c>
      <c r="G2964" s="12">
        <v>928</v>
      </c>
      <c r="H2964" s="12">
        <v>1980</v>
      </c>
      <c r="I2964" s="11">
        <v>22.984999999999999</v>
      </c>
      <c r="J2964" s="11">
        <v>19.190000000000001</v>
      </c>
      <c r="K2964" s="11">
        <v>14.143000000000001</v>
      </c>
      <c r="L2964" s="11">
        <v>11.961</v>
      </c>
      <c r="M2964" s="11">
        <v>9.6300000000000008</v>
      </c>
      <c r="N2964" s="11">
        <v>7.3460000000000001</v>
      </c>
      <c r="O2964" s="11">
        <v>6.4210000000000003</v>
      </c>
      <c r="P2964" s="11">
        <v>6.2030000000000003</v>
      </c>
      <c r="Q2964" s="11">
        <v>4.7690000000000001</v>
      </c>
      <c r="R2964" s="11">
        <v>4.1900000000000004</v>
      </c>
      <c r="S2964" s="11">
        <v>3.0489999999999999</v>
      </c>
      <c r="T2964" s="11">
        <v>2.6659999999999999</v>
      </c>
      <c r="U2964" s="11">
        <v>2.1800000000000002</v>
      </c>
      <c r="V2964" s="11">
        <v>1.696</v>
      </c>
      <c r="W2964" s="11">
        <v>1.2889999999999999</v>
      </c>
      <c r="X2964" s="11">
        <v>0.81100000000000005</v>
      </c>
      <c r="Y2964" s="11">
        <v>0.52800000000000002</v>
      </c>
      <c r="Z2964" s="11">
        <v>0.109</v>
      </c>
      <c r="AA2964" s="11">
        <v>1.4999999999999999E-2</v>
      </c>
      <c r="AB2964" s="11">
        <v>2E-3</v>
      </c>
      <c r="AC2964" s="11">
        <v>0</v>
      </c>
    </row>
    <row r="2965" spans="1:29" ht="11.5">
      <c r="A2965" s="15">
        <v>2948</v>
      </c>
      <c r="B2965" s="13" t="s">
        <v>1059</v>
      </c>
      <c r="C2965" s="14" t="s">
        <v>1264</v>
      </c>
      <c r="D2965" s="12"/>
      <c r="E2965" s="12">
        <v>90</v>
      </c>
      <c r="F2965" s="13" t="s">
        <v>1110</v>
      </c>
      <c r="G2965" s="12">
        <v>928</v>
      </c>
      <c r="H2965" s="12">
        <v>1985</v>
      </c>
      <c r="I2965" s="11">
        <v>25.047000000000001</v>
      </c>
      <c r="J2965" s="11">
        <v>22.419</v>
      </c>
      <c r="K2965" s="11">
        <v>19.021999999999998</v>
      </c>
      <c r="L2965" s="11">
        <v>14.007</v>
      </c>
      <c r="M2965" s="11">
        <v>11.779</v>
      </c>
      <c r="N2965" s="11">
        <v>9.4540000000000006</v>
      </c>
      <c r="O2965" s="11">
        <v>7.2</v>
      </c>
      <c r="P2965" s="11">
        <v>6.27</v>
      </c>
      <c r="Q2965" s="11">
        <v>6.0179999999999998</v>
      </c>
      <c r="R2965" s="11">
        <v>4.5789999999999997</v>
      </c>
      <c r="S2965" s="11">
        <v>3.9580000000000002</v>
      </c>
      <c r="T2965" s="11">
        <v>2.8069999999999999</v>
      </c>
      <c r="U2965" s="11">
        <v>2.3570000000000002</v>
      </c>
      <c r="V2965" s="11">
        <v>1.8160000000000001</v>
      </c>
      <c r="W2965" s="11">
        <v>1.2869999999999999</v>
      </c>
      <c r="X2965" s="11">
        <v>0.84299999999999997</v>
      </c>
      <c r="Y2965" s="11">
        <v>0.42099999999999999</v>
      </c>
      <c r="Z2965" s="11">
        <v>0.215</v>
      </c>
      <c r="AA2965" s="11">
        <v>0.03</v>
      </c>
      <c r="AB2965" s="11">
        <v>3.0000000000000001E-3</v>
      </c>
      <c r="AC2965" s="11">
        <v>0</v>
      </c>
    </row>
    <row r="2966" spans="1:29" ht="11.5">
      <c r="A2966" s="15">
        <v>2949</v>
      </c>
      <c r="B2966" s="13" t="s">
        <v>1059</v>
      </c>
      <c r="C2966" s="14" t="s">
        <v>1264</v>
      </c>
      <c r="D2966" s="12"/>
      <c r="E2966" s="12">
        <v>90</v>
      </c>
      <c r="F2966" s="13" t="s">
        <v>1110</v>
      </c>
      <c r="G2966" s="12">
        <v>928</v>
      </c>
      <c r="H2966" s="12">
        <v>1990</v>
      </c>
      <c r="I2966" s="11">
        <v>27.442</v>
      </c>
      <c r="J2966" s="11">
        <v>23.791</v>
      </c>
      <c r="K2966" s="11">
        <v>21.916</v>
      </c>
      <c r="L2966" s="11">
        <v>18.768000000000001</v>
      </c>
      <c r="M2966" s="11">
        <v>13.739000000000001</v>
      </c>
      <c r="N2966" s="11">
        <v>11.507999999999999</v>
      </c>
      <c r="O2966" s="11">
        <v>9.2149999999999999</v>
      </c>
      <c r="P2966" s="11">
        <v>6.9850000000000003</v>
      </c>
      <c r="Q2966" s="11">
        <v>6.0380000000000003</v>
      </c>
      <c r="R2966" s="11">
        <v>5.73</v>
      </c>
      <c r="S2966" s="11">
        <v>4.28</v>
      </c>
      <c r="T2966" s="11">
        <v>3.6059999999999999</v>
      </c>
      <c r="U2966" s="11">
        <v>2.4489999999999998</v>
      </c>
      <c r="V2966" s="11">
        <v>1.9330000000000001</v>
      </c>
      <c r="W2966" s="11">
        <v>1.347</v>
      </c>
      <c r="X2966" s="11">
        <v>0.81799999999999995</v>
      </c>
      <c r="Y2966" s="11">
        <v>0.42399999999999999</v>
      </c>
      <c r="Z2966" s="11">
        <v>0.18099999999999999</v>
      </c>
      <c r="AA2966" s="11">
        <v>6.4000000000000001E-2</v>
      </c>
      <c r="AB2966" s="11">
        <v>5.0000000000000001E-3</v>
      </c>
      <c r="AC2966" s="11">
        <v>0</v>
      </c>
    </row>
    <row r="2967" spans="1:29" ht="11.5">
      <c r="A2967" s="15">
        <v>2950</v>
      </c>
      <c r="B2967" s="13" t="s">
        <v>1059</v>
      </c>
      <c r="C2967" s="14" t="s">
        <v>1264</v>
      </c>
      <c r="D2967" s="12"/>
      <c r="E2967" s="12">
        <v>90</v>
      </c>
      <c r="F2967" s="13" t="s">
        <v>1110</v>
      </c>
      <c r="G2967" s="12">
        <v>928</v>
      </c>
      <c r="H2967" s="12">
        <v>1995</v>
      </c>
      <c r="I2967" s="11">
        <v>30.495000000000001</v>
      </c>
      <c r="J2967" s="11">
        <v>26.491</v>
      </c>
      <c r="K2967" s="11">
        <v>23.452999999999999</v>
      </c>
      <c r="L2967" s="11">
        <v>21.698</v>
      </c>
      <c r="M2967" s="11">
        <v>18.475999999999999</v>
      </c>
      <c r="N2967" s="11">
        <v>13.484</v>
      </c>
      <c r="O2967" s="11">
        <v>11.273</v>
      </c>
      <c r="P2967" s="11">
        <v>8.9949999999999992</v>
      </c>
      <c r="Q2967" s="11">
        <v>6.7729999999999997</v>
      </c>
      <c r="R2967" s="11">
        <v>5.7919999999999998</v>
      </c>
      <c r="S2967" s="11">
        <v>5.4080000000000004</v>
      </c>
      <c r="T2967" s="11">
        <v>3.9380000000000002</v>
      </c>
      <c r="U2967" s="11">
        <v>3.1890000000000001</v>
      </c>
      <c r="V2967" s="11">
        <v>2.0390000000000001</v>
      </c>
      <c r="W2967" s="11">
        <v>1.4650000000000001</v>
      </c>
      <c r="X2967" s="11">
        <v>0.88200000000000001</v>
      </c>
      <c r="Y2967" s="11">
        <v>0.42399999999999999</v>
      </c>
      <c r="Z2967" s="11">
        <v>0.19</v>
      </c>
      <c r="AA2967" s="11">
        <v>5.6000000000000001E-2</v>
      </c>
      <c r="AB2967" s="11">
        <v>1.2999999999999999E-2</v>
      </c>
      <c r="AC2967" s="11">
        <v>1E-3</v>
      </c>
    </row>
    <row r="2968" spans="1:29" ht="11.5">
      <c r="A2968" s="15">
        <v>2951</v>
      </c>
      <c r="B2968" s="13" t="s">
        <v>1059</v>
      </c>
      <c r="C2968" s="14" t="s">
        <v>1264</v>
      </c>
      <c r="D2968" s="12"/>
      <c r="E2968" s="12">
        <v>90</v>
      </c>
      <c r="F2968" s="13" t="s">
        <v>1110</v>
      </c>
      <c r="G2968" s="12">
        <v>928</v>
      </c>
      <c r="H2968" s="12">
        <v>2000</v>
      </c>
      <c r="I2968" s="11">
        <v>33.530999999999999</v>
      </c>
      <c r="J2968" s="11">
        <v>29.821999999999999</v>
      </c>
      <c r="K2968" s="11">
        <v>26.247</v>
      </c>
      <c r="L2968" s="11">
        <v>23.263000000000002</v>
      </c>
      <c r="M2968" s="11">
        <v>21.422000000000001</v>
      </c>
      <c r="N2968" s="11">
        <v>18.195</v>
      </c>
      <c r="O2968" s="11">
        <v>13.262</v>
      </c>
      <c r="P2968" s="11">
        <v>11.057</v>
      </c>
      <c r="Q2968" s="11">
        <v>8.77</v>
      </c>
      <c r="R2968" s="11">
        <v>6.5410000000000004</v>
      </c>
      <c r="S2968" s="11">
        <v>5.5069999999999997</v>
      </c>
      <c r="T2968" s="11">
        <v>5.0170000000000003</v>
      </c>
      <c r="U2968" s="11">
        <v>3.5169999999999999</v>
      </c>
      <c r="V2968" s="11">
        <v>2.6859999999999999</v>
      </c>
      <c r="W2968" s="11">
        <v>1.5680000000000001</v>
      </c>
      <c r="X2968" s="11">
        <v>0.97499999999999998</v>
      </c>
      <c r="Y2968" s="11">
        <v>0.46700000000000003</v>
      </c>
      <c r="Z2968" s="11">
        <v>0.19500000000000001</v>
      </c>
      <c r="AA2968" s="11">
        <v>6.0999999999999999E-2</v>
      </c>
      <c r="AB2968" s="11">
        <v>1.0999999999999999E-2</v>
      </c>
      <c r="AC2968" s="11">
        <v>1E-3</v>
      </c>
    </row>
    <row r="2969" spans="1:29" ht="11.5">
      <c r="A2969" s="15">
        <v>2952</v>
      </c>
      <c r="B2969" s="13" t="s">
        <v>1059</v>
      </c>
      <c r="C2969" s="14" t="s">
        <v>1264</v>
      </c>
      <c r="D2969" s="12"/>
      <c r="E2969" s="12">
        <v>90</v>
      </c>
      <c r="F2969" s="13" t="s">
        <v>1110</v>
      </c>
      <c r="G2969" s="12">
        <v>928</v>
      </c>
      <c r="H2969" s="12">
        <v>2005</v>
      </c>
      <c r="I2969" s="11">
        <v>37.356000000000002</v>
      </c>
      <c r="J2969" s="11">
        <v>33.17</v>
      </c>
      <c r="K2969" s="11">
        <v>30.042000000000002</v>
      </c>
      <c r="L2969" s="11">
        <v>25.492999999999999</v>
      </c>
      <c r="M2969" s="11">
        <v>21.93</v>
      </c>
      <c r="N2969" s="11">
        <v>19.753</v>
      </c>
      <c r="O2969" s="11">
        <v>16.361000000000001</v>
      </c>
      <c r="P2969" s="11">
        <v>12.871</v>
      </c>
      <c r="Q2969" s="11">
        <v>10.974</v>
      </c>
      <c r="R2969" s="11">
        <v>8.3089999999999993</v>
      </c>
      <c r="S2969" s="11">
        <v>6.5880000000000001</v>
      </c>
      <c r="T2969" s="11">
        <v>5.4409999999999998</v>
      </c>
      <c r="U2969" s="11">
        <v>4.4370000000000003</v>
      </c>
      <c r="V2969" s="11">
        <v>2.9929999999999999</v>
      </c>
      <c r="W2969" s="11">
        <v>2.1709999999999998</v>
      </c>
      <c r="X2969" s="11">
        <v>1.21</v>
      </c>
      <c r="Y2969" s="11">
        <v>0.67300000000000004</v>
      </c>
      <c r="Z2969" s="11">
        <v>0.216</v>
      </c>
      <c r="AA2969" s="11">
        <v>6.2E-2</v>
      </c>
      <c r="AB2969" s="11">
        <v>1.2E-2</v>
      </c>
      <c r="AC2969" s="11">
        <v>1E-3</v>
      </c>
    </row>
    <row r="2970" spans="1:29" ht="11.5">
      <c r="A2970" s="15">
        <v>2953</v>
      </c>
      <c r="B2970" s="13" t="s">
        <v>1059</v>
      </c>
      <c r="C2970" s="14" t="s">
        <v>1264</v>
      </c>
      <c r="D2970" s="12"/>
      <c r="E2970" s="12">
        <v>90</v>
      </c>
      <c r="F2970" s="13" t="s">
        <v>1110</v>
      </c>
      <c r="G2970" s="12">
        <v>928</v>
      </c>
      <c r="H2970" s="12">
        <v>2010</v>
      </c>
      <c r="I2970" s="11">
        <v>41.101999999999997</v>
      </c>
      <c r="J2970" s="11">
        <v>36.904000000000003</v>
      </c>
      <c r="K2970" s="11">
        <v>33.280999999999999</v>
      </c>
      <c r="L2970" s="11">
        <v>28.103000000000002</v>
      </c>
      <c r="M2970" s="11">
        <v>22.734999999999999</v>
      </c>
      <c r="N2970" s="11">
        <v>20.262</v>
      </c>
      <c r="O2970" s="11">
        <v>19.073</v>
      </c>
      <c r="P2970" s="11">
        <v>16.725000000000001</v>
      </c>
      <c r="Q2970" s="11">
        <v>12.381</v>
      </c>
      <c r="R2970" s="11">
        <v>9.9700000000000006</v>
      </c>
      <c r="S2970" s="11">
        <v>7.8769999999999998</v>
      </c>
      <c r="T2970" s="11">
        <v>5.9320000000000004</v>
      </c>
      <c r="U2970" s="11">
        <v>4.7160000000000002</v>
      </c>
      <c r="V2970" s="11">
        <v>3.7959999999999998</v>
      </c>
      <c r="W2970" s="11">
        <v>2.44</v>
      </c>
      <c r="X2970" s="11">
        <v>1.6850000000000001</v>
      </c>
      <c r="Y2970" s="11">
        <v>0.81</v>
      </c>
      <c r="Z2970" s="11">
        <v>0.313</v>
      </c>
      <c r="AA2970" s="11">
        <v>6.8000000000000005E-2</v>
      </c>
      <c r="AB2970" s="11">
        <v>1.2E-2</v>
      </c>
      <c r="AC2970" s="11">
        <v>1E-3</v>
      </c>
    </row>
    <row r="2971" spans="1:29" ht="11.5">
      <c r="A2971" s="15">
        <v>2954</v>
      </c>
      <c r="B2971" s="13" t="s">
        <v>1059</v>
      </c>
      <c r="C2971" s="14" t="s">
        <v>1264</v>
      </c>
      <c r="D2971" s="12"/>
      <c r="E2971" s="12">
        <v>90</v>
      </c>
      <c r="F2971" s="13" t="s">
        <v>1110</v>
      </c>
      <c r="G2971" s="12">
        <v>928</v>
      </c>
      <c r="H2971" s="12">
        <v>2015</v>
      </c>
      <c r="I2971" s="11">
        <v>48.286999999999999</v>
      </c>
      <c r="J2971" s="11">
        <v>40.835999999999999</v>
      </c>
      <c r="K2971" s="11">
        <v>36.731000000000002</v>
      </c>
      <c r="L2971" s="11">
        <v>32.738</v>
      </c>
      <c r="M2971" s="11">
        <v>27.155000000000001</v>
      </c>
      <c r="N2971" s="11">
        <v>21.832000000000001</v>
      </c>
      <c r="O2971" s="11">
        <v>19.545000000000002</v>
      </c>
      <c r="P2971" s="11">
        <v>18.498999999999999</v>
      </c>
      <c r="Q2971" s="11">
        <v>16.231999999999999</v>
      </c>
      <c r="R2971" s="11">
        <v>11.944000000000001</v>
      </c>
      <c r="S2971" s="11">
        <v>9.5180000000000007</v>
      </c>
      <c r="T2971" s="11">
        <v>7.3710000000000004</v>
      </c>
      <c r="U2971" s="11">
        <v>5.3890000000000002</v>
      </c>
      <c r="V2971" s="11">
        <v>4.1109999999999998</v>
      </c>
      <c r="W2971" s="11">
        <v>3.0960000000000001</v>
      </c>
      <c r="X2971" s="11">
        <v>1.778</v>
      </c>
      <c r="Y2971" s="11">
        <v>1.0229999999999999</v>
      </c>
      <c r="Z2971" s="11">
        <v>0.377</v>
      </c>
      <c r="AA2971" s="11">
        <v>9.9000000000000005E-2</v>
      </c>
      <c r="AB2971" s="11">
        <v>1.4999999999999999E-2</v>
      </c>
      <c r="AC2971" s="11">
        <v>1E-3</v>
      </c>
    </row>
    <row r="2972" spans="1:29" ht="11.5">
      <c r="A2972" s="15">
        <v>2955</v>
      </c>
      <c r="B2972" s="13" t="s">
        <v>1059</v>
      </c>
      <c r="C2972" s="14" t="s">
        <v>1264</v>
      </c>
      <c r="D2972" s="12"/>
      <c r="E2972" s="12">
        <v>90</v>
      </c>
      <c r="F2972" s="13" t="s">
        <v>1110</v>
      </c>
      <c r="G2972" s="12">
        <v>928</v>
      </c>
      <c r="H2972" s="12">
        <v>2020</v>
      </c>
      <c r="I2972" s="11">
        <v>53.119</v>
      </c>
      <c r="J2972" s="11">
        <v>47.984999999999999</v>
      </c>
      <c r="K2972" s="11">
        <v>40.668999999999997</v>
      </c>
      <c r="L2972" s="11">
        <v>36.194000000000003</v>
      </c>
      <c r="M2972" s="11">
        <v>31.786000000000001</v>
      </c>
      <c r="N2972" s="11">
        <v>26.248000000000001</v>
      </c>
      <c r="O2972" s="11">
        <v>21.129000000000001</v>
      </c>
      <c r="P2972" s="11">
        <v>18.995999999999999</v>
      </c>
      <c r="Q2972" s="11">
        <v>18.015000000000001</v>
      </c>
      <c r="R2972" s="11">
        <v>15.757999999999999</v>
      </c>
      <c r="S2972" s="11">
        <v>11.468999999999999</v>
      </c>
      <c r="T2972" s="11">
        <v>8.9689999999999994</v>
      </c>
      <c r="U2972" s="11">
        <v>6.7539999999999996</v>
      </c>
      <c r="V2972" s="11">
        <v>4.7450000000000001</v>
      </c>
      <c r="W2972" s="11">
        <v>3.395</v>
      </c>
      <c r="X2972" s="11">
        <v>2.2949999999999999</v>
      </c>
      <c r="Y2972" s="11">
        <v>1.101</v>
      </c>
      <c r="Z2972" s="11">
        <v>0.49</v>
      </c>
      <c r="AA2972" s="11">
        <v>0.124</v>
      </c>
      <c r="AB2972" s="11">
        <v>1.9E-2</v>
      </c>
      <c r="AC2972" s="11">
        <v>2E-3</v>
      </c>
    </row>
    <row r="2973" spans="1:29" ht="11.5">
      <c r="A2973" s="15">
        <v>2956</v>
      </c>
      <c r="B2973" s="13" t="s">
        <v>1059</v>
      </c>
      <c r="C2973" s="14" t="s">
        <v>1265</v>
      </c>
      <c r="D2973" s="12"/>
      <c r="E2973" s="12">
        <v>548</v>
      </c>
      <c r="F2973" s="13" t="s">
        <v>1110</v>
      </c>
      <c r="G2973" s="12">
        <v>928</v>
      </c>
      <c r="H2973" s="12">
        <v>1950</v>
      </c>
      <c r="I2973" s="11">
        <v>4.7119999999999997</v>
      </c>
      <c r="J2973" s="11">
        <v>3.7290000000000001</v>
      </c>
      <c r="K2973" s="11">
        <v>3.1240000000000001</v>
      </c>
      <c r="L2973" s="11">
        <v>2.6230000000000002</v>
      </c>
      <c r="M2973" s="11">
        <v>2.1949999999999998</v>
      </c>
      <c r="N2973" s="11">
        <v>1.819</v>
      </c>
      <c r="O2973" s="11">
        <v>1.5029999999999999</v>
      </c>
      <c r="P2973" s="11">
        <v>1.236</v>
      </c>
      <c r="Q2973" s="11">
        <v>1.014</v>
      </c>
      <c r="R2973" s="11">
        <v>0.81299999999999994</v>
      </c>
      <c r="S2973" s="11">
        <v>0.64500000000000002</v>
      </c>
      <c r="T2973" s="11">
        <v>0.50700000000000001</v>
      </c>
      <c r="U2973" s="11">
        <v>0.37</v>
      </c>
      <c r="V2973" s="11">
        <v>0.28199999999999997</v>
      </c>
      <c r="W2973" s="11">
        <v>0.189</v>
      </c>
      <c r="X2973" s="11">
        <v>0.105</v>
      </c>
      <c r="Y2973" s="11">
        <v>0.04</v>
      </c>
      <c r="Z2973" s="11">
        <v>1.2E-2</v>
      </c>
      <c r="AA2973" s="11">
        <v>2E-3</v>
      </c>
      <c r="AB2973" s="11">
        <v>0</v>
      </c>
      <c r="AC2973" s="11">
        <v>0</v>
      </c>
    </row>
    <row r="2974" spans="1:29" ht="11.5">
      <c r="A2974" s="15">
        <v>2957</v>
      </c>
      <c r="B2974" s="13" t="s">
        <v>1059</v>
      </c>
      <c r="C2974" s="14" t="s">
        <v>1265</v>
      </c>
      <c r="D2974" s="12"/>
      <c r="E2974" s="12">
        <v>548</v>
      </c>
      <c r="F2974" s="13" t="s">
        <v>1110</v>
      </c>
      <c r="G2974" s="12">
        <v>928</v>
      </c>
      <c r="H2974" s="12">
        <v>1955</v>
      </c>
      <c r="I2974" s="11">
        <v>5.21</v>
      </c>
      <c r="J2974" s="11">
        <v>4.2949999999999999</v>
      </c>
      <c r="K2974" s="11">
        <v>3.6349999999999998</v>
      </c>
      <c r="L2974" s="11">
        <v>3.06</v>
      </c>
      <c r="M2974" s="11">
        <v>2.536</v>
      </c>
      <c r="N2974" s="11">
        <v>2.1059999999999999</v>
      </c>
      <c r="O2974" s="11">
        <v>1.738</v>
      </c>
      <c r="P2974" s="11">
        <v>1.423</v>
      </c>
      <c r="Q2974" s="11">
        <v>1.1579999999999999</v>
      </c>
      <c r="R2974" s="11">
        <v>0.93700000000000006</v>
      </c>
      <c r="S2974" s="11">
        <v>0.73299999999999998</v>
      </c>
      <c r="T2974" s="11">
        <v>0.56599999999999995</v>
      </c>
      <c r="U2974" s="11">
        <v>0.42299999999999999</v>
      </c>
      <c r="V2974" s="11">
        <v>0.28899999999999998</v>
      </c>
      <c r="W2974" s="11">
        <v>0.20399999999999999</v>
      </c>
      <c r="X2974" s="11">
        <v>0.11600000000000001</v>
      </c>
      <c r="Y2974" s="11">
        <v>5.0999999999999997E-2</v>
      </c>
      <c r="Z2974" s="11">
        <v>8.0000000000000002E-3</v>
      </c>
      <c r="AA2974" s="11">
        <v>2E-3</v>
      </c>
      <c r="AB2974" s="11">
        <v>0</v>
      </c>
      <c r="AC2974" s="11">
        <v>0</v>
      </c>
    </row>
    <row r="2975" spans="1:29" ht="11.5">
      <c r="A2975" s="15">
        <v>2958</v>
      </c>
      <c r="B2975" s="13" t="s">
        <v>1059</v>
      </c>
      <c r="C2975" s="14" t="s">
        <v>1265</v>
      </c>
      <c r="D2975" s="12"/>
      <c r="E2975" s="12">
        <v>548</v>
      </c>
      <c r="F2975" s="13" t="s">
        <v>1110</v>
      </c>
      <c r="G2975" s="12">
        <v>928</v>
      </c>
      <c r="H2975" s="12">
        <v>1960</v>
      </c>
      <c r="I2975" s="11">
        <v>6.0510000000000002</v>
      </c>
      <c r="J2975" s="11">
        <v>4.8120000000000003</v>
      </c>
      <c r="K2975" s="11">
        <v>4.1989999999999998</v>
      </c>
      <c r="L2975" s="11">
        <v>3.5670000000000002</v>
      </c>
      <c r="M2975" s="11">
        <v>2.968</v>
      </c>
      <c r="N2975" s="11">
        <v>2.4420000000000002</v>
      </c>
      <c r="O2975" s="11">
        <v>2.0230000000000001</v>
      </c>
      <c r="P2975" s="11">
        <v>1.6579999999999999</v>
      </c>
      <c r="Q2975" s="11">
        <v>1.343</v>
      </c>
      <c r="R2975" s="11">
        <v>1.0780000000000001</v>
      </c>
      <c r="S2975" s="11">
        <v>0.85599999999999998</v>
      </c>
      <c r="T2975" s="11">
        <v>0.65</v>
      </c>
      <c r="U2975" s="11">
        <v>0.47799999999999998</v>
      </c>
      <c r="V2975" s="11">
        <v>0.33800000000000002</v>
      </c>
      <c r="W2975" s="11">
        <v>0.21099999999999999</v>
      </c>
      <c r="X2975" s="11">
        <v>0.13</v>
      </c>
      <c r="Y2975" s="11">
        <v>5.8000000000000003E-2</v>
      </c>
      <c r="Z2975" s="11">
        <v>1.2E-2</v>
      </c>
      <c r="AA2975" s="11">
        <v>0</v>
      </c>
      <c r="AB2975" s="11">
        <v>0</v>
      </c>
      <c r="AC2975" s="11">
        <v>0</v>
      </c>
    </row>
    <row r="2976" spans="1:29" ht="11.5">
      <c r="A2976" s="15">
        <v>2959</v>
      </c>
      <c r="B2976" s="13" t="s">
        <v>1059</v>
      </c>
      <c r="C2976" s="14" t="s">
        <v>1265</v>
      </c>
      <c r="D2976" s="12"/>
      <c r="E2976" s="12">
        <v>548</v>
      </c>
      <c r="F2976" s="13" t="s">
        <v>1110</v>
      </c>
      <c r="G2976" s="12">
        <v>928</v>
      </c>
      <c r="H2976" s="12">
        <v>1965</v>
      </c>
      <c r="I2976" s="11">
        <v>6.99</v>
      </c>
      <c r="J2976" s="11">
        <v>5.7110000000000003</v>
      </c>
      <c r="K2976" s="11">
        <v>4.72</v>
      </c>
      <c r="L2976" s="11">
        <v>4.1310000000000002</v>
      </c>
      <c r="M2976" s="11">
        <v>3.4660000000000002</v>
      </c>
      <c r="N2976" s="11">
        <v>2.871</v>
      </c>
      <c r="O2976" s="11">
        <v>2.3559999999999999</v>
      </c>
      <c r="P2976" s="11">
        <v>1.9390000000000001</v>
      </c>
      <c r="Q2976" s="11">
        <v>1.573</v>
      </c>
      <c r="R2976" s="11">
        <v>1.2629999999999999</v>
      </c>
      <c r="S2976" s="11">
        <v>0.99299999999999999</v>
      </c>
      <c r="T2976" s="11">
        <v>0.76400000000000001</v>
      </c>
      <c r="U2976" s="11">
        <v>0.55400000000000005</v>
      </c>
      <c r="V2976" s="11">
        <v>0.38700000000000001</v>
      </c>
      <c r="W2976" s="11">
        <v>0.25</v>
      </c>
      <c r="X2976" s="11">
        <v>0.13900000000000001</v>
      </c>
      <c r="Y2976" s="11">
        <v>6.4000000000000001E-2</v>
      </c>
      <c r="Z2976" s="11">
        <v>1.6E-2</v>
      </c>
      <c r="AA2976" s="11">
        <v>2E-3</v>
      </c>
      <c r="AB2976" s="11">
        <v>0</v>
      </c>
      <c r="AC2976" s="11">
        <v>0</v>
      </c>
    </row>
    <row r="2977" spans="1:29" ht="11.5">
      <c r="A2977" s="15">
        <v>2960</v>
      </c>
      <c r="B2977" s="13" t="s">
        <v>1059</v>
      </c>
      <c r="C2977" s="14" t="s">
        <v>1265</v>
      </c>
      <c r="D2977" s="12"/>
      <c r="E2977" s="12">
        <v>548</v>
      </c>
      <c r="F2977" s="13" t="s">
        <v>1110</v>
      </c>
      <c r="G2977" s="12">
        <v>928</v>
      </c>
      <c r="H2977" s="12">
        <v>1970</v>
      </c>
      <c r="I2977" s="11">
        <v>7.5629999999999997</v>
      </c>
      <c r="J2977" s="11">
        <v>6.6539999999999999</v>
      </c>
      <c r="K2977" s="11">
        <v>5.827</v>
      </c>
      <c r="L2977" s="11">
        <v>4.6820000000000004</v>
      </c>
      <c r="M2977" s="11">
        <v>3.7069999999999999</v>
      </c>
      <c r="N2977" s="11">
        <v>3.214</v>
      </c>
      <c r="O2977" s="11">
        <v>2.7839999999999998</v>
      </c>
      <c r="P2977" s="11">
        <v>2.3570000000000002</v>
      </c>
      <c r="Q2977" s="11">
        <v>2.0089999999999999</v>
      </c>
      <c r="R2977" s="11">
        <v>1.6679999999999999</v>
      </c>
      <c r="S2977" s="11">
        <v>1.377</v>
      </c>
      <c r="T2977" s="11">
        <v>1.0089999999999999</v>
      </c>
      <c r="U2977" s="11">
        <v>0.78900000000000003</v>
      </c>
      <c r="V2977" s="11">
        <v>0.64400000000000002</v>
      </c>
      <c r="W2977" s="11">
        <v>0.47599999999999998</v>
      </c>
      <c r="X2977" s="11">
        <v>0.28399999999999997</v>
      </c>
      <c r="Y2977" s="11">
        <v>0.126</v>
      </c>
      <c r="Z2977" s="11">
        <v>1.7000000000000001E-2</v>
      </c>
      <c r="AA2977" s="11">
        <v>2E-3</v>
      </c>
      <c r="AB2977" s="11">
        <v>0</v>
      </c>
      <c r="AC2977" s="11">
        <v>0</v>
      </c>
    </row>
    <row r="2978" spans="1:29" ht="11.5">
      <c r="A2978" s="15">
        <v>2961</v>
      </c>
      <c r="B2978" s="13" t="s">
        <v>1059</v>
      </c>
      <c r="C2978" s="14" t="s">
        <v>1265</v>
      </c>
      <c r="D2978" s="12"/>
      <c r="E2978" s="12">
        <v>548</v>
      </c>
      <c r="F2978" s="13" t="s">
        <v>1110</v>
      </c>
      <c r="G2978" s="12">
        <v>928</v>
      </c>
      <c r="H2978" s="12">
        <v>1975</v>
      </c>
      <c r="I2978" s="11">
        <v>8.7289999999999992</v>
      </c>
      <c r="J2978" s="11">
        <v>7.7279999999999998</v>
      </c>
      <c r="K2978" s="11">
        <v>7.0220000000000002</v>
      </c>
      <c r="L2978" s="11">
        <v>5.6929999999999996</v>
      </c>
      <c r="M2978" s="11">
        <v>4.4850000000000003</v>
      </c>
      <c r="N2978" s="11">
        <v>3.859</v>
      </c>
      <c r="O2978" s="11">
        <v>3.1549999999999998</v>
      </c>
      <c r="P2978" s="11">
        <v>2.714</v>
      </c>
      <c r="Q2978" s="11">
        <v>2.294</v>
      </c>
      <c r="R2978" s="11">
        <v>1.877</v>
      </c>
      <c r="S2978" s="11">
        <v>1.508</v>
      </c>
      <c r="T2978" s="11">
        <v>1.143</v>
      </c>
      <c r="U2978" s="11">
        <v>0.92800000000000005</v>
      </c>
      <c r="V2978" s="11">
        <v>0.70499999999999996</v>
      </c>
      <c r="W2978" s="11">
        <v>0.49299999999999999</v>
      </c>
      <c r="X2978" s="11">
        <v>0.34899999999999998</v>
      </c>
      <c r="Y2978" s="11">
        <v>0.184</v>
      </c>
      <c r="Z2978" s="11">
        <v>3.6999999999999998E-2</v>
      </c>
      <c r="AA2978" s="11">
        <v>3.0000000000000001E-3</v>
      </c>
      <c r="AB2978" s="11">
        <v>0</v>
      </c>
      <c r="AC2978" s="11">
        <v>0</v>
      </c>
    </row>
    <row r="2979" spans="1:29" ht="11.5">
      <c r="A2979" s="15">
        <v>2962</v>
      </c>
      <c r="B2979" s="13" t="s">
        <v>1059</v>
      </c>
      <c r="C2979" s="14" t="s">
        <v>1265</v>
      </c>
      <c r="D2979" s="12"/>
      <c r="E2979" s="12">
        <v>548</v>
      </c>
      <c r="F2979" s="13" t="s">
        <v>1110</v>
      </c>
      <c r="G2979" s="12">
        <v>928</v>
      </c>
      <c r="H2979" s="12">
        <v>1980</v>
      </c>
      <c r="I2979" s="11">
        <v>10.097</v>
      </c>
      <c r="J2979" s="11">
        <v>8.9909999999999997</v>
      </c>
      <c r="K2979" s="11">
        <v>7.9370000000000003</v>
      </c>
      <c r="L2979" s="11">
        <v>6.7370000000000001</v>
      </c>
      <c r="M2979" s="11">
        <v>5.3860000000000001</v>
      </c>
      <c r="N2979" s="11">
        <v>4.38</v>
      </c>
      <c r="O2979" s="11">
        <v>3.6019999999999999</v>
      </c>
      <c r="P2979" s="11">
        <v>3.0870000000000002</v>
      </c>
      <c r="Q2979" s="11">
        <v>2.6190000000000002</v>
      </c>
      <c r="R2979" s="11">
        <v>2.1120000000000001</v>
      </c>
      <c r="S2979" s="11">
        <v>1.673</v>
      </c>
      <c r="T2979" s="11">
        <v>1.2809999999999999</v>
      </c>
      <c r="U2979" s="11">
        <v>1.0740000000000001</v>
      </c>
      <c r="V2979" s="11">
        <v>0.78600000000000003</v>
      </c>
      <c r="W2979" s="11">
        <v>0.53200000000000003</v>
      </c>
      <c r="X2979" s="11">
        <v>0.42499999999999999</v>
      </c>
      <c r="Y2979" s="11">
        <v>0.253</v>
      </c>
      <c r="Z2979" s="11">
        <v>5.5E-2</v>
      </c>
      <c r="AA2979" s="11">
        <v>6.0000000000000001E-3</v>
      </c>
      <c r="AB2979" s="11">
        <v>0</v>
      </c>
      <c r="AC2979" s="11">
        <v>0</v>
      </c>
    </row>
    <row r="2980" spans="1:29" ht="11.5">
      <c r="A2980" s="15">
        <v>2963</v>
      </c>
      <c r="B2980" s="13" t="s">
        <v>1059</v>
      </c>
      <c r="C2980" s="14" t="s">
        <v>1265</v>
      </c>
      <c r="D2980" s="12"/>
      <c r="E2980" s="12">
        <v>548</v>
      </c>
      <c r="F2980" s="13" t="s">
        <v>1110</v>
      </c>
      <c r="G2980" s="12">
        <v>928</v>
      </c>
      <c r="H2980" s="12">
        <v>1985</v>
      </c>
      <c r="I2980" s="11">
        <v>11.260999999999999</v>
      </c>
      <c r="J2980" s="11">
        <v>10.173</v>
      </c>
      <c r="K2980" s="11">
        <v>8.6920000000000002</v>
      </c>
      <c r="L2980" s="11">
        <v>6.9980000000000002</v>
      </c>
      <c r="M2980" s="11">
        <v>5.8289999999999997</v>
      </c>
      <c r="N2980" s="11">
        <v>4.8760000000000003</v>
      </c>
      <c r="O2980" s="11">
        <v>3.952</v>
      </c>
      <c r="P2980" s="11">
        <v>3.5059999999999998</v>
      </c>
      <c r="Q2980" s="11">
        <v>2.944</v>
      </c>
      <c r="R2980" s="11">
        <v>2.4340000000000002</v>
      </c>
      <c r="S2980" s="11">
        <v>1.911</v>
      </c>
      <c r="T2980" s="11">
        <v>1.4</v>
      </c>
      <c r="U2980" s="11">
        <v>1.206</v>
      </c>
      <c r="V2980" s="11">
        <v>0.94699999999999995</v>
      </c>
      <c r="W2980" s="11">
        <v>0.64200000000000002</v>
      </c>
      <c r="X2980" s="11">
        <v>0.50900000000000001</v>
      </c>
      <c r="Y2980" s="11">
        <v>0.30099999999999999</v>
      </c>
      <c r="Z2980" s="11">
        <v>7.8E-2</v>
      </c>
      <c r="AA2980" s="11">
        <v>0.01</v>
      </c>
      <c r="AB2980" s="11">
        <v>0</v>
      </c>
      <c r="AC2980" s="11">
        <v>0</v>
      </c>
    </row>
    <row r="2981" spans="1:29" ht="11.5">
      <c r="A2981" s="15">
        <v>2964</v>
      </c>
      <c r="B2981" s="13" t="s">
        <v>1059</v>
      </c>
      <c r="C2981" s="14" t="s">
        <v>1265</v>
      </c>
      <c r="D2981" s="12"/>
      <c r="E2981" s="12">
        <v>548</v>
      </c>
      <c r="F2981" s="13" t="s">
        <v>1110</v>
      </c>
      <c r="G2981" s="12">
        <v>928</v>
      </c>
      <c r="H2981" s="12">
        <v>1990</v>
      </c>
      <c r="I2981" s="11">
        <v>12.304</v>
      </c>
      <c r="J2981" s="11">
        <v>11.398</v>
      </c>
      <c r="K2981" s="11">
        <v>9.7850000000000001</v>
      </c>
      <c r="L2981" s="11">
        <v>7.5670000000000002</v>
      </c>
      <c r="M2981" s="11">
        <v>6.1050000000000004</v>
      </c>
      <c r="N2981" s="11">
        <v>5.5570000000000004</v>
      </c>
      <c r="O2981" s="11">
        <v>4.577</v>
      </c>
      <c r="P2981" s="11">
        <v>3.8780000000000001</v>
      </c>
      <c r="Q2981" s="11">
        <v>3.37</v>
      </c>
      <c r="R2981" s="11">
        <v>2.7850000000000001</v>
      </c>
      <c r="S2981" s="11">
        <v>2.2000000000000002</v>
      </c>
      <c r="T2981" s="11">
        <v>1.5620000000000001</v>
      </c>
      <c r="U2981" s="11">
        <v>1.359</v>
      </c>
      <c r="V2981" s="11">
        <v>1.117</v>
      </c>
      <c r="W2981" s="11">
        <v>0.76400000000000001</v>
      </c>
      <c r="X2981" s="11">
        <v>0.57899999999999996</v>
      </c>
      <c r="Y2981" s="11">
        <v>0.36399999999999999</v>
      </c>
      <c r="Z2981" s="11">
        <v>9.5000000000000001E-2</v>
      </c>
      <c r="AA2981" s="11">
        <v>1.4999999999999999E-2</v>
      </c>
      <c r="AB2981" s="11">
        <v>0</v>
      </c>
      <c r="AC2981" s="11">
        <v>0</v>
      </c>
    </row>
    <row r="2982" spans="1:29" ht="11.5">
      <c r="A2982" s="15">
        <v>2965</v>
      </c>
      <c r="B2982" s="13" t="s">
        <v>1059</v>
      </c>
      <c r="C2982" s="14" t="s">
        <v>1265</v>
      </c>
      <c r="D2982" s="12"/>
      <c r="E2982" s="12">
        <v>548</v>
      </c>
      <c r="F2982" s="13" t="s">
        <v>1110</v>
      </c>
      <c r="G2982" s="12">
        <v>928</v>
      </c>
      <c r="H2982" s="12">
        <v>1995</v>
      </c>
      <c r="I2982" s="11">
        <v>13.553000000000001</v>
      </c>
      <c r="J2982" s="11">
        <v>12.369</v>
      </c>
      <c r="K2982" s="11">
        <v>11.375999999999999</v>
      </c>
      <c r="L2982" s="11">
        <v>9.0350000000000001</v>
      </c>
      <c r="M2982" s="11">
        <v>7.0110000000000001</v>
      </c>
      <c r="N2982" s="11">
        <v>6.2670000000000003</v>
      </c>
      <c r="O2982" s="11">
        <v>5.585</v>
      </c>
      <c r="P2982" s="11">
        <v>4.6879999999999997</v>
      </c>
      <c r="Q2982" s="11">
        <v>3.8340000000000001</v>
      </c>
      <c r="R2982" s="11">
        <v>3.2349999999999999</v>
      </c>
      <c r="S2982" s="11">
        <v>2.5710000000000002</v>
      </c>
      <c r="T2982" s="11">
        <v>1.9419999999999999</v>
      </c>
      <c r="U2982" s="11">
        <v>1.556</v>
      </c>
      <c r="V2982" s="11">
        <v>1.2310000000000001</v>
      </c>
      <c r="W2982" s="11">
        <v>0.85499999999999998</v>
      </c>
      <c r="X2982" s="11">
        <v>0.59899999999999998</v>
      </c>
      <c r="Y2982" s="11">
        <v>0.43</v>
      </c>
      <c r="Z2982" s="11">
        <v>0.11700000000000001</v>
      </c>
      <c r="AA2982" s="11">
        <v>1.9E-2</v>
      </c>
      <c r="AB2982" s="11">
        <v>0</v>
      </c>
      <c r="AC2982" s="11">
        <v>0</v>
      </c>
    </row>
    <row r="2983" spans="1:29" ht="11.5">
      <c r="A2983" s="15">
        <v>2966</v>
      </c>
      <c r="B2983" s="13" t="s">
        <v>1059</v>
      </c>
      <c r="C2983" s="14" t="s">
        <v>1265</v>
      </c>
      <c r="D2983" s="12"/>
      <c r="E2983" s="12">
        <v>548</v>
      </c>
      <c r="F2983" s="13" t="s">
        <v>1110</v>
      </c>
      <c r="G2983" s="12">
        <v>928</v>
      </c>
      <c r="H2983" s="12">
        <v>2000</v>
      </c>
      <c r="I2983" s="11">
        <v>14.596</v>
      </c>
      <c r="J2983" s="11">
        <v>13.21</v>
      </c>
      <c r="K2983" s="11">
        <v>11.847</v>
      </c>
      <c r="L2983" s="11">
        <v>10.516</v>
      </c>
      <c r="M2983" s="11">
        <v>8.2710000000000008</v>
      </c>
      <c r="N2983" s="11">
        <v>6.6840000000000002</v>
      </c>
      <c r="O2983" s="11">
        <v>6.11</v>
      </c>
      <c r="P2983" s="11">
        <v>5.3650000000000002</v>
      </c>
      <c r="Q2983" s="11">
        <v>4.3710000000000004</v>
      </c>
      <c r="R2983" s="11">
        <v>3.4550000000000001</v>
      </c>
      <c r="S2983" s="11">
        <v>2.8570000000000002</v>
      </c>
      <c r="T2983" s="11">
        <v>2.2570000000000001</v>
      </c>
      <c r="U2983" s="11">
        <v>1.6830000000000001</v>
      </c>
      <c r="V2983" s="11">
        <v>1.2589999999999999</v>
      </c>
      <c r="W2983" s="11">
        <v>0.91700000000000004</v>
      </c>
      <c r="X2983" s="11">
        <v>0.64600000000000002</v>
      </c>
      <c r="Y2983" s="11">
        <v>0.39500000000000002</v>
      </c>
      <c r="Z2983" s="11">
        <v>0.14099999999999999</v>
      </c>
      <c r="AA2983" s="11">
        <v>2.1999999999999999E-2</v>
      </c>
      <c r="AB2983" s="11">
        <v>2E-3</v>
      </c>
      <c r="AC2983" s="11">
        <v>0</v>
      </c>
    </row>
    <row r="2984" spans="1:29" ht="11.5">
      <c r="A2984" s="15">
        <v>2967</v>
      </c>
      <c r="B2984" s="13" t="s">
        <v>1059</v>
      </c>
      <c r="C2984" s="14" t="s">
        <v>1265</v>
      </c>
      <c r="D2984" s="12"/>
      <c r="E2984" s="12">
        <v>548</v>
      </c>
      <c r="F2984" s="13" t="s">
        <v>1110</v>
      </c>
      <c r="G2984" s="12">
        <v>928</v>
      </c>
      <c r="H2984" s="12">
        <v>2005</v>
      </c>
      <c r="I2984" s="11">
        <v>15.281000000000001</v>
      </c>
      <c r="J2984" s="11">
        <v>14.452999999999999</v>
      </c>
      <c r="K2984" s="11">
        <v>13.143000000000001</v>
      </c>
      <c r="L2984" s="11">
        <v>11.579000000000001</v>
      </c>
      <c r="M2984" s="11">
        <v>10.205</v>
      </c>
      <c r="N2984" s="11">
        <v>8.1329999999999991</v>
      </c>
      <c r="O2984" s="11">
        <v>6.6870000000000003</v>
      </c>
      <c r="P2984" s="11">
        <v>6.0720000000000001</v>
      </c>
      <c r="Q2984" s="11">
        <v>5.2430000000000003</v>
      </c>
      <c r="R2984" s="11">
        <v>4.2610000000000001</v>
      </c>
      <c r="S2984" s="11">
        <v>3.319</v>
      </c>
      <c r="T2984" s="11">
        <v>2.7080000000000002</v>
      </c>
      <c r="U2984" s="11">
        <v>2.0310000000000001</v>
      </c>
      <c r="V2984" s="11">
        <v>1.492</v>
      </c>
      <c r="W2984" s="11">
        <v>0.999</v>
      </c>
      <c r="X2984" s="11">
        <v>0.63800000000000001</v>
      </c>
      <c r="Y2984" s="11">
        <v>0.35899999999999999</v>
      </c>
      <c r="Z2984" s="11">
        <v>0.129</v>
      </c>
      <c r="AA2984" s="11">
        <v>2.8000000000000001E-2</v>
      </c>
      <c r="AB2984" s="11">
        <v>2E-3</v>
      </c>
      <c r="AC2984" s="11">
        <v>0</v>
      </c>
    </row>
    <row r="2985" spans="1:29" ht="11.5">
      <c r="A2985" s="15">
        <v>2968</v>
      </c>
      <c r="B2985" s="13" t="s">
        <v>1059</v>
      </c>
      <c r="C2985" s="14" t="s">
        <v>1265</v>
      </c>
      <c r="D2985" s="12"/>
      <c r="E2985" s="12">
        <v>548</v>
      </c>
      <c r="F2985" s="13" t="s">
        <v>1110</v>
      </c>
      <c r="G2985" s="12">
        <v>928</v>
      </c>
      <c r="H2985" s="12">
        <v>2010</v>
      </c>
      <c r="I2985" s="11">
        <v>17.648</v>
      </c>
      <c r="J2985" s="11">
        <v>14.926</v>
      </c>
      <c r="K2985" s="11">
        <v>14.57</v>
      </c>
      <c r="L2985" s="11">
        <v>11.012</v>
      </c>
      <c r="M2985" s="11">
        <v>11.272</v>
      </c>
      <c r="N2985" s="11">
        <v>10.207000000000001</v>
      </c>
      <c r="O2985" s="11">
        <v>8.1709999999999994</v>
      </c>
      <c r="P2985" s="11">
        <v>6.9</v>
      </c>
      <c r="Q2985" s="11">
        <v>5.798</v>
      </c>
      <c r="R2985" s="11">
        <v>5.3520000000000003</v>
      </c>
      <c r="S2985" s="11">
        <v>3.7959999999999998</v>
      </c>
      <c r="T2985" s="11">
        <v>3.3940000000000001</v>
      </c>
      <c r="U2985" s="11">
        <v>2.177</v>
      </c>
      <c r="V2985" s="11">
        <v>2.2189999999999999</v>
      </c>
      <c r="W2985" s="11">
        <v>1.282</v>
      </c>
      <c r="X2985" s="11">
        <v>0.70099999999999996</v>
      </c>
      <c r="Y2985" s="11">
        <v>0.36199999999999999</v>
      </c>
      <c r="Z2985" s="11">
        <v>0.11799999999999999</v>
      </c>
      <c r="AA2985" s="11">
        <v>2.5000000000000001E-2</v>
      </c>
      <c r="AB2985" s="11">
        <v>3.0000000000000001E-3</v>
      </c>
      <c r="AC2985" s="11">
        <v>0</v>
      </c>
    </row>
    <row r="2986" spans="1:29" ht="11.5">
      <c r="A2986" s="15">
        <v>2969</v>
      </c>
      <c r="B2986" s="13" t="s">
        <v>1059</v>
      </c>
      <c r="C2986" s="14" t="s">
        <v>1265</v>
      </c>
      <c r="D2986" s="12"/>
      <c r="E2986" s="12">
        <v>548</v>
      </c>
      <c r="F2986" s="13" t="s">
        <v>1110</v>
      </c>
      <c r="G2986" s="12">
        <v>928</v>
      </c>
      <c r="H2986" s="12">
        <v>2015</v>
      </c>
      <c r="I2986" s="11">
        <v>20.172000000000001</v>
      </c>
      <c r="J2986" s="11">
        <v>19.277999999999999</v>
      </c>
      <c r="K2986" s="11">
        <v>15.561</v>
      </c>
      <c r="L2986" s="11">
        <v>13.207000000000001</v>
      </c>
      <c r="M2986" s="11">
        <v>11.739000000000001</v>
      </c>
      <c r="N2986" s="11">
        <v>10.987</v>
      </c>
      <c r="O2986" s="11">
        <v>8.91</v>
      </c>
      <c r="P2986" s="11">
        <v>8.1479999999999997</v>
      </c>
      <c r="Q2986" s="11">
        <v>6.726</v>
      </c>
      <c r="R2986" s="11">
        <v>6.125</v>
      </c>
      <c r="S2986" s="11">
        <v>4.7560000000000002</v>
      </c>
      <c r="T2986" s="11">
        <v>3.7949999999999999</v>
      </c>
      <c r="U2986" s="11">
        <v>2.8330000000000002</v>
      </c>
      <c r="V2986" s="11">
        <v>2.0910000000000002</v>
      </c>
      <c r="W2986" s="11">
        <v>1.3740000000000001</v>
      </c>
      <c r="X2986" s="11">
        <v>1.294</v>
      </c>
      <c r="Y2986" s="11">
        <v>0.434</v>
      </c>
      <c r="Z2986" s="11">
        <v>0.11899999999999999</v>
      </c>
      <c r="AA2986" s="11">
        <v>2.1999999999999999E-2</v>
      </c>
      <c r="AB2986" s="11">
        <v>2E-3</v>
      </c>
      <c r="AC2986" s="11">
        <v>0</v>
      </c>
    </row>
    <row r="2987" spans="1:29" ht="11.5">
      <c r="A2987" s="15">
        <v>2970</v>
      </c>
      <c r="B2987" s="13" t="s">
        <v>1059</v>
      </c>
      <c r="C2987" s="14" t="s">
        <v>1265</v>
      </c>
      <c r="D2987" s="12"/>
      <c r="E2987" s="12">
        <v>548</v>
      </c>
      <c r="F2987" s="13" t="s">
        <v>1110</v>
      </c>
      <c r="G2987" s="12">
        <v>928</v>
      </c>
      <c r="H2987" s="12">
        <v>2020</v>
      </c>
      <c r="I2987" s="11">
        <v>21.657</v>
      </c>
      <c r="J2987" s="11">
        <v>20.094000000000001</v>
      </c>
      <c r="K2987" s="11">
        <v>19.239999999999998</v>
      </c>
      <c r="L2987" s="11">
        <v>15.539</v>
      </c>
      <c r="M2987" s="11">
        <v>13.186999999999999</v>
      </c>
      <c r="N2987" s="11">
        <v>11.718999999999999</v>
      </c>
      <c r="O2987" s="11">
        <v>10.958</v>
      </c>
      <c r="P2987" s="11">
        <v>8.8710000000000004</v>
      </c>
      <c r="Q2987" s="11">
        <v>8.08</v>
      </c>
      <c r="R2987" s="11">
        <v>6.625</v>
      </c>
      <c r="S2987" s="11">
        <v>5.9630000000000001</v>
      </c>
      <c r="T2987" s="11">
        <v>4.5430000000000001</v>
      </c>
      <c r="U2987" s="11">
        <v>3.4940000000000002</v>
      </c>
      <c r="V2987" s="11">
        <v>2.427</v>
      </c>
      <c r="W2987" s="11">
        <v>1.5960000000000001</v>
      </c>
      <c r="X2987" s="11">
        <v>0.88400000000000001</v>
      </c>
      <c r="Y2987" s="11">
        <v>0.64300000000000002</v>
      </c>
      <c r="Z2987" s="11">
        <v>0.14499999999999999</v>
      </c>
      <c r="AA2987" s="11">
        <v>2.3E-2</v>
      </c>
      <c r="AB2987" s="11">
        <v>2E-3</v>
      </c>
      <c r="AC2987" s="11">
        <v>0</v>
      </c>
    </row>
    <row r="2988" spans="1:29" ht="11.5">
      <c r="A2988" s="26">
        <v>2971</v>
      </c>
      <c r="B2988" s="24" t="s">
        <v>1059</v>
      </c>
      <c r="C2988" s="32" t="s">
        <v>1266</v>
      </c>
      <c r="D2988" s="23"/>
      <c r="E2988" s="23">
        <v>954</v>
      </c>
      <c r="F2988" s="24" t="s">
        <v>1109</v>
      </c>
      <c r="G2988" s="23">
        <v>1835</v>
      </c>
      <c r="H2988" s="23">
        <v>1950</v>
      </c>
      <c r="I2988" s="22">
        <v>12.044</v>
      </c>
      <c r="J2988" s="22">
        <v>8.843</v>
      </c>
      <c r="K2988" s="22">
        <v>7.8559999999999999</v>
      </c>
      <c r="L2988" s="22">
        <v>10.315</v>
      </c>
      <c r="M2988" s="22">
        <v>13.749000000000001</v>
      </c>
      <c r="N2988" s="22">
        <v>9.1679999999999993</v>
      </c>
      <c r="O2988" s="22">
        <v>6.883</v>
      </c>
      <c r="P2988" s="22">
        <v>5.28</v>
      </c>
      <c r="Q2988" s="22">
        <v>3.8940000000000001</v>
      </c>
      <c r="R2988" s="22">
        <v>3.1739999999999999</v>
      </c>
      <c r="S2988" s="22">
        <v>2.2559999999999998</v>
      </c>
      <c r="T2988" s="22">
        <v>1.7729999999999999</v>
      </c>
      <c r="U2988" s="22">
        <v>1.331</v>
      </c>
      <c r="V2988" s="22">
        <v>0.95099999999999996</v>
      </c>
      <c r="W2988" s="22">
        <v>0.69299999999999995</v>
      </c>
      <c r="X2988" s="22">
        <v>0.437</v>
      </c>
      <c r="Y2988" s="22">
        <v>0.28699999999999998</v>
      </c>
      <c r="Z2988" s="22">
        <v>7.0000000000000007E-2</v>
      </c>
      <c r="AA2988" s="22">
        <v>1.2E-2</v>
      </c>
      <c r="AB2988" s="22">
        <v>0</v>
      </c>
      <c r="AC2988" s="22">
        <v>0</v>
      </c>
    </row>
    <row r="2989" spans="1:29" ht="11.5">
      <c r="A2989" s="26">
        <v>2972</v>
      </c>
      <c r="B2989" s="24" t="s">
        <v>1059</v>
      </c>
      <c r="C2989" s="32" t="s">
        <v>1266</v>
      </c>
      <c r="D2989" s="23"/>
      <c r="E2989" s="23">
        <v>954</v>
      </c>
      <c r="F2989" s="24" t="s">
        <v>1109</v>
      </c>
      <c r="G2989" s="23">
        <v>1835</v>
      </c>
      <c r="H2989" s="23">
        <v>1955</v>
      </c>
      <c r="I2989" s="22">
        <v>14.721</v>
      </c>
      <c r="J2989" s="22">
        <v>11.032</v>
      </c>
      <c r="K2989" s="22">
        <v>9.2159999999999993</v>
      </c>
      <c r="L2989" s="22">
        <v>9.7810000000000006</v>
      </c>
      <c r="M2989" s="22">
        <v>11.403</v>
      </c>
      <c r="N2989" s="22">
        <v>8.2520000000000007</v>
      </c>
      <c r="O2989" s="22">
        <v>7.9790000000000001</v>
      </c>
      <c r="P2989" s="22">
        <v>6.0510000000000002</v>
      </c>
      <c r="Q2989" s="22">
        <v>4.2939999999999996</v>
      </c>
      <c r="R2989" s="22">
        <v>3.5270000000000001</v>
      </c>
      <c r="S2989" s="22">
        <v>2.5569999999999999</v>
      </c>
      <c r="T2989" s="22">
        <v>1.869</v>
      </c>
      <c r="U2989" s="22">
        <v>1.419</v>
      </c>
      <c r="V2989" s="22">
        <v>1.0609999999999999</v>
      </c>
      <c r="W2989" s="22">
        <v>0.68200000000000005</v>
      </c>
      <c r="X2989" s="22">
        <v>0.45</v>
      </c>
      <c r="Y2989" s="22">
        <v>0.218</v>
      </c>
      <c r="Z2989" s="22">
        <v>7.0000000000000007E-2</v>
      </c>
      <c r="AA2989" s="22">
        <v>8.0000000000000002E-3</v>
      </c>
      <c r="AB2989" s="22">
        <v>0</v>
      </c>
      <c r="AC2989" s="22">
        <v>0</v>
      </c>
    </row>
    <row r="2990" spans="1:29" ht="11.5">
      <c r="A2990" s="26">
        <v>2973</v>
      </c>
      <c r="B2990" s="24" t="s">
        <v>1059</v>
      </c>
      <c r="C2990" s="32" t="s">
        <v>1266</v>
      </c>
      <c r="D2990" s="23"/>
      <c r="E2990" s="23">
        <v>954</v>
      </c>
      <c r="F2990" s="24" t="s">
        <v>1109</v>
      </c>
      <c r="G2990" s="23">
        <v>1835</v>
      </c>
      <c r="H2990" s="23">
        <v>1960</v>
      </c>
      <c r="I2990" s="22">
        <v>17.128</v>
      </c>
      <c r="J2990" s="22">
        <v>13.986000000000001</v>
      </c>
      <c r="K2990" s="22">
        <v>11.13</v>
      </c>
      <c r="L2990" s="22">
        <v>9.1170000000000009</v>
      </c>
      <c r="M2990" s="22">
        <v>9.6050000000000004</v>
      </c>
      <c r="N2990" s="22">
        <v>7.6260000000000003</v>
      </c>
      <c r="O2990" s="22">
        <v>8.4640000000000004</v>
      </c>
      <c r="P2990" s="22">
        <v>7.1210000000000004</v>
      </c>
      <c r="Q2990" s="22">
        <v>4.9269999999999996</v>
      </c>
      <c r="R2990" s="22">
        <v>3.9340000000000002</v>
      </c>
      <c r="S2990" s="22">
        <v>2.895</v>
      </c>
      <c r="T2990" s="22">
        <v>2.1070000000000002</v>
      </c>
      <c r="U2990" s="22">
        <v>1.4990000000000001</v>
      </c>
      <c r="V2990" s="22">
        <v>1.155</v>
      </c>
      <c r="W2990" s="22">
        <v>0.76900000000000002</v>
      </c>
      <c r="X2990" s="22">
        <v>0.44900000000000001</v>
      </c>
      <c r="Y2990" s="22">
        <v>0.23400000000000001</v>
      </c>
      <c r="Z2990" s="22">
        <v>5.3999999999999999E-2</v>
      </c>
      <c r="AA2990" s="22">
        <v>1.2999999999999999E-2</v>
      </c>
      <c r="AB2990" s="22">
        <v>0</v>
      </c>
      <c r="AC2990" s="22">
        <v>0</v>
      </c>
    </row>
    <row r="2991" spans="1:29" ht="11.5">
      <c r="A2991" s="26">
        <v>2974</v>
      </c>
      <c r="B2991" s="24" t="s">
        <v>1059</v>
      </c>
      <c r="C2991" s="32" t="s">
        <v>1266</v>
      </c>
      <c r="D2991" s="23"/>
      <c r="E2991" s="23">
        <v>954</v>
      </c>
      <c r="F2991" s="24" t="s">
        <v>1109</v>
      </c>
      <c r="G2991" s="23">
        <v>1835</v>
      </c>
      <c r="H2991" s="23">
        <v>1965</v>
      </c>
      <c r="I2991" s="22">
        <v>18.817</v>
      </c>
      <c r="J2991" s="22">
        <v>16.359000000000002</v>
      </c>
      <c r="K2991" s="22">
        <v>13.827</v>
      </c>
      <c r="L2991" s="22">
        <v>10.874000000000001</v>
      </c>
      <c r="M2991" s="22">
        <v>11.106</v>
      </c>
      <c r="N2991" s="22">
        <v>8.2970000000000006</v>
      </c>
      <c r="O2991" s="22">
        <v>8.26</v>
      </c>
      <c r="P2991" s="22">
        <v>7.14</v>
      </c>
      <c r="Q2991" s="22">
        <v>6.0490000000000004</v>
      </c>
      <c r="R2991" s="22">
        <v>4.6289999999999996</v>
      </c>
      <c r="S2991" s="22">
        <v>3.2679999999999998</v>
      </c>
      <c r="T2991" s="22">
        <v>2.4849999999999999</v>
      </c>
      <c r="U2991" s="22">
        <v>1.7270000000000001</v>
      </c>
      <c r="V2991" s="22">
        <v>1.206</v>
      </c>
      <c r="W2991" s="22">
        <v>0.83899999999999997</v>
      </c>
      <c r="X2991" s="22">
        <v>0.50800000000000001</v>
      </c>
      <c r="Y2991" s="22">
        <v>0.24299999999999999</v>
      </c>
      <c r="Z2991" s="22">
        <v>6.7000000000000004E-2</v>
      </c>
      <c r="AA2991" s="22">
        <v>7.0000000000000001E-3</v>
      </c>
      <c r="AB2991" s="22">
        <v>0</v>
      </c>
      <c r="AC2991" s="22">
        <v>0</v>
      </c>
    </row>
    <row r="2992" spans="1:29" ht="11.5">
      <c r="A2992" s="26">
        <v>2975</v>
      </c>
      <c r="B2992" s="24" t="s">
        <v>1059</v>
      </c>
      <c r="C2992" s="32" t="s">
        <v>1266</v>
      </c>
      <c r="D2992" s="23"/>
      <c r="E2992" s="23">
        <v>954</v>
      </c>
      <c r="F2992" s="24" t="s">
        <v>1109</v>
      </c>
      <c r="G2992" s="23">
        <v>1835</v>
      </c>
      <c r="H2992" s="23">
        <v>1970</v>
      </c>
      <c r="I2992" s="22">
        <v>20.007999999999999</v>
      </c>
      <c r="J2992" s="22">
        <v>18.521000000000001</v>
      </c>
      <c r="K2992" s="22">
        <v>16.454999999999998</v>
      </c>
      <c r="L2992" s="22">
        <v>13.413</v>
      </c>
      <c r="M2992" s="22">
        <v>13.426</v>
      </c>
      <c r="N2992" s="22">
        <v>8.734</v>
      </c>
      <c r="O2992" s="22">
        <v>8.1560000000000006</v>
      </c>
      <c r="P2992" s="22">
        <v>7.2770000000000001</v>
      </c>
      <c r="Q2992" s="22">
        <v>6.6529999999999996</v>
      </c>
      <c r="R2992" s="22">
        <v>5.5810000000000004</v>
      </c>
      <c r="S2992" s="22">
        <v>3.8639999999999999</v>
      </c>
      <c r="T2992" s="22">
        <v>2.9009999999999998</v>
      </c>
      <c r="U2992" s="22">
        <v>2.0139999999999998</v>
      </c>
      <c r="V2992" s="22">
        <v>1.383</v>
      </c>
      <c r="W2992" s="22">
        <v>0.88200000000000001</v>
      </c>
      <c r="X2992" s="22">
        <v>0.55000000000000004</v>
      </c>
      <c r="Y2992" s="22">
        <v>0.26300000000000001</v>
      </c>
      <c r="Z2992" s="22">
        <v>6.5000000000000002E-2</v>
      </c>
      <c r="AA2992" s="22">
        <v>0.01</v>
      </c>
      <c r="AB2992" s="22">
        <v>0</v>
      </c>
      <c r="AC2992" s="22">
        <v>0</v>
      </c>
    </row>
    <row r="2993" spans="1:29" ht="11.5">
      <c r="A2993" s="26">
        <v>2976</v>
      </c>
      <c r="B2993" s="24" t="s">
        <v>1059</v>
      </c>
      <c r="C2993" s="32" t="s">
        <v>1266</v>
      </c>
      <c r="D2993" s="23"/>
      <c r="E2993" s="23">
        <v>954</v>
      </c>
      <c r="F2993" s="24" t="s">
        <v>1109</v>
      </c>
      <c r="G2993" s="23">
        <v>1835</v>
      </c>
      <c r="H2993" s="23">
        <v>1975</v>
      </c>
      <c r="I2993" s="22">
        <v>21.276</v>
      </c>
      <c r="J2993" s="22">
        <v>19.553999999999998</v>
      </c>
      <c r="K2993" s="22">
        <v>17.600000000000001</v>
      </c>
      <c r="L2993" s="22">
        <v>15.417999999999999</v>
      </c>
      <c r="M2993" s="22">
        <v>14.457000000000001</v>
      </c>
      <c r="N2993" s="22">
        <v>10.09</v>
      </c>
      <c r="O2993" s="22">
        <v>8.4849999999999994</v>
      </c>
      <c r="P2993" s="22">
        <v>7.1360000000000001</v>
      </c>
      <c r="Q2993" s="22">
        <v>6.4059999999999997</v>
      </c>
      <c r="R2993" s="22">
        <v>5.5460000000000003</v>
      </c>
      <c r="S2993" s="22">
        <v>4.92</v>
      </c>
      <c r="T2993" s="22">
        <v>3.6819999999999999</v>
      </c>
      <c r="U2993" s="22">
        <v>2.5289999999999999</v>
      </c>
      <c r="V2993" s="22">
        <v>1.8220000000000001</v>
      </c>
      <c r="W2993" s="22">
        <v>1.18</v>
      </c>
      <c r="X2993" s="22">
        <v>0.71</v>
      </c>
      <c r="Y2993" s="22">
        <v>0.34399999999999997</v>
      </c>
      <c r="Z2993" s="22">
        <v>6.8000000000000005E-2</v>
      </c>
      <c r="AA2993" s="22">
        <v>0.01</v>
      </c>
      <c r="AB2993" s="22">
        <v>0</v>
      </c>
      <c r="AC2993" s="22">
        <v>0</v>
      </c>
    </row>
    <row r="2994" spans="1:29" ht="11.5">
      <c r="A2994" s="26">
        <v>2977</v>
      </c>
      <c r="B2994" s="24" t="s">
        <v>1059</v>
      </c>
      <c r="C2994" s="32" t="s">
        <v>1266</v>
      </c>
      <c r="D2994" s="23"/>
      <c r="E2994" s="23">
        <v>954</v>
      </c>
      <c r="F2994" s="24" t="s">
        <v>1109</v>
      </c>
      <c r="G2994" s="23">
        <v>1835</v>
      </c>
      <c r="H2994" s="23">
        <v>1980</v>
      </c>
      <c r="I2994" s="22">
        <v>23.529</v>
      </c>
      <c r="J2994" s="22">
        <v>21.213000000000001</v>
      </c>
      <c r="K2994" s="22">
        <v>18.885999999999999</v>
      </c>
      <c r="L2994" s="22">
        <v>16.872</v>
      </c>
      <c r="M2994" s="22">
        <v>15.051</v>
      </c>
      <c r="N2994" s="22">
        <v>12.382999999999999</v>
      </c>
      <c r="O2994" s="22">
        <v>10.584</v>
      </c>
      <c r="P2994" s="22">
        <v>7.782</v>
      </c>
      <c r="Q2994" s="22">
        <v>6.2720000000000002</v>
      </c>
      <c r="R2994" s="22">
        <v>5.4530000000000003</v>
      </c>
      <c r="S2994" s="22">
        <v>5.2869999999999999</v>
      </c>
      <c r="T2994" s="22">
        <v>4.4640000000000004</v>
      </c>
      <c r="U2994" s="22">
        <v>3</v>
      </c>
      <c r="V2994" s="22">
        <v>2.0979999999999999</v>
      </c>
      <c r="W2994" s="22">
        <v>1.25</v>
      </c>
      <c r="X2994" s="22">
        <v>0.67800000000000005</v>
      </c>
      <c r="Y2994" s="22">
        <v>0.41099999999999998</v>
      </c>
      <c r="Z2994" s="22">
        <v>0.10100000000000001</v>
      </c>
      <c r="AA2994" s="22">
        <v>0.01</v>
      </c>
      <c r="AB2994" s="22">
        <v>0</v>
      </c>
      <c r="AC2994" s="22">
        <v>0</v>
      </c>
    </row>
    <row r="2995" spans="1:29" ht="11.5">
      <c r="A2995" s="26">
        <v>2978</v>
      </c>
      <c r="B2995" s="24" t="s">
        <v>1059</v>
      </c>
      <c r="C2995" s="32" t="s">
        <v>1266</v>
      </c>
      <c r="D2995" s="23"/>
      <c r="E2995" s="23">
        <v>954</v>
      </c>
      <c r="F2995" s="24" t="s">
        <v>1109</v>
      </c>
      <c r="G2995" s="23">
        <v>1835</v>
      </c>
      <c r="H2995" s="23">
        <v>1985</v>
      </c>
      <c r="I2995" s="22">
        <v>26.943999999999999</v>
      </c>
      <c r="J2995" s="22">
        <v>23.221</v>
      </c>
      <c r="K2995" s="22">
        <v>20.736999999999998</v>
      </c>
      <c r="L2995" s="22">
        <v>19.375</v>
      </c>
      <c r="M2995" s="22">
        <v>18.11</v>
      </c>
      <c r="N2995" s="22">
        <v>15.779</v>
      </c>
      <c r="O2995" s="22">
        <v>13.749000000000001</v>
      </c>
      <c r="P2995" s="22">
        <v>11.026999999999999</v>
      </c>
      <c r="Q2995" s="22">
        <v>8.484</v>
      </c>
      <c r="R2995" s="22">
        <v>6.4329999999999998</v>
      </c>
      <c r="S2995" s="22">
        <v>5.5810000000000004</v>
      </c>
      <c r="T2995" s="22">
        <v>4.4649999999999999</v>
      </c>
      <c r="U2995" s="22">
        <v>3.5790000000000002</v>
      </c>
      <c r="V2995" s="22">
        <v>2.637</v>
      </c>
      <c r="W2995" s="22">
        <v>1.5720000000000001</v>
      </c>
      <c r="X2995" s="22">
        <v>0.79200000000000004</v>
      </c>
      <c r="Y2995" s="22">
        <v>0.41</v>
      </c>
      <c r="Z2995" s="22">
        <v>0.127</v>
      </c>
      <c r="AA2995" s="22">
        <v>2.1000000000000001E-2</v>
      </c>
      <c r="AB2995" s="22">
        <v>0</v>
      </c>
      <c r="AC2995" s="22">
        <v>0</v>
      </c>
    </row>
    <row r="2996" spans="1:29" ht="11.5">
      <c r="A2996" s="26">
        <v>2979</v>
      </c>
      <c r="B2996" s="24" t="s">
        <v>1059</v>
      </c>
      <c r="C2996" s="32" t="s">
        <v>1266</v>
      </c>
      <c r="D2996" s="23"/>
      <c r="E2996" s="23">
        <v>954</v>
      </c>
      <c r="F2996" s="24" t="s">
        <v>1109</v>
      </c>
      <c r="G2996" s="23">
        <v>1835</v>
      </c>
      <c r="H2996" s="23">
        <v>1990</v>
      </c>
      <c r="I2996" s="22">
        <v>30.390999999999998</v>
      </c>
      <c r="J2996" s="22">
        <v>26.166</v>
      </c>
      <c r="K2996" s="22">
        <v>22.626000000000001</v>
      </c>
      <c r="L2996" s="22">
        <v>20.585000000000001</v>
      </c>
      <c r="M2996" s="22">
        <v>21.257999999999999</v>
      </c>
      <c r="N2996" s="22">
        <v>19.257999999999999</v>
      </c>
      <c r="O2996" s="22">
        <v>17.363</v>
      </c>
      <c r="P2996" s="22">
        <v>14.983000000000001</v>
      </c>
      <c r="Q2996" s="22">
        <v>11.779</v>
      </c>
      <c r="R2996" s="22">
        <v>8.5440000000000005</v>
      </c>
      <c r="S2996" s="22">
        <v>6.5350000000000001</v>
      </c>
      <c r="T2996" s="22">
        <v>5.1479999999999997</v>
      </c>
      <c r="U2996" s="22">
        <v>4.3650000000000002</v>
      </c>
      <c r="V2996" s="22">
        <v>3.0979999999999999</v>
      </c>
      <c r="W2996" s="22">
        <v>1.8540000000000001</v>
      </c>
      <c r="X2996" s="22">
        <v>1.0329999999999999</v>
      </c>
      <c r="Y2996" s="22">
        <v>0.47</v>
      </c>
      <c r="Z2996" s="22">
        <v>0.13</v>
      </c>
      <c r="AA2996" s="22">
        <v>2.5000000000000001E-2</v>
      </c>
      <c r="AB2996" s="22">
        <v>0</v>
      </c>
      <c r="AC2996" s="22">
        <v>0</v>
      </c>
    </row>
    <row r="2997" spans="1:29" ht="11.5">
      <c r="A2997" s="26">
        <v>2980</v>
      </c>
      <c r="B2997" s="24" t="s">
        <v>1059</v>
      </c>
      <c r="C2997" s="32" t="s">
        <v>1266</v>
      </c>
      <c r="D2997" s="23"/>
      <c r="E2997" s="23">
        <v>954</v>
      </c>
      <c r="F2997" s="24" t="s">
        <v>1109</v>
      </c>
      <c r="G2997" s="23">
        <v>1835</v>
      </c>
      <c r="H2997" s="23">
        <v>1995</v>
      </c>
      <c r="I2997" s="22">
        <v>32.107999999999997</v>
      </c>
      <c r="J2997" s="22">
        <v>29.364999999999998</v>
      </c>
      <c r="K2997" s="22">
        <v>25.715</v>
      </c>
      <c r="L2997" s="22">
        <v>21.853000000000002</v>
      </c>
      <c r="M2997" s="22">
        <v>19.100999999999999</v>
      </c>
      <c r="N2997" s="22">
        <v>20.222000000000001</v>
      </c>
      <c r="O2997" s="22">
        <v>19.286999999999999</v>
      </c>
      <c r="P2997" s="22">
        <v>16.542999999999999</v>
      </c>
      <c r="Q2997" s="22">
        <v>13.766999999999999</v>
      </c>
      <c r="R2997" s="22">
        <v>10.617000000000001</v>
      </c>
      <c r="S2997" s="22">
        <v>6.8979999999999997</v>
      </c>
      <c r="T2997" s="22">
        <v>5.2619999999999996</v>
      </c>
      <c r="U2997" s="22">
        <v>4.6050000000000004</v>
      </c>
      <c r="V2997" s="22">
        <v>3.431</v>
      </c>
      <c r="W2997" s="22">
        <v>2.3130000000000002</v>
      </c>
      <c r="X2997" s="22">
        <v>1.2310000000000001</v>
      </c>
      <c r="Y2997" s="22">
        <v>0.53500000000000003</v>
      </c>
      <c r="Z2997" s="22">
        <v>0.14899999999999999</v>
      </c>
      <c r="AA2997" s="22">
        <v>2.8000000000000001E-2</v>
      </c>
      <c r="AB2997" s="22">
        <v>0</v>
      </c>
      <c r="AC2997" s="22">
        <v>0</v>
      </c>
    </row>
    <row r="2998" spans="1:29" ht="11.5">
      <c r="A2998" s="26">
        <v>2981</v>
      </c>
      <c r="B2998" s="24" t="s">
        <v>1059</v>
      </c>
      <c r="C2998" s="32" t="s">
        <v>1266</v>
      </c>
      <c r="D2998" s="23"/>
      <c r="E2998" s="23">
        <v>954</v>
      </c>
      <c r="F2998" s="24" t="s">
        <v>1109</v>
      </c>
      <c r="G2998" s="23">
        <v>1835</v>
      </c>
      <c r="H2998" s="23">
        <v>2000</v>
      </c>
      <c r="I2998" s="22">
        <v>30.934000000000001</v>
      </c>
      <c r="J2998" s="22">
        <v>28.356000000000002</v>
      </c>
      <c r="K2998" s="22">
        <v>27.757999999999999</v>
      </c>
      <c r="L2998" s="22">
        <v>23.954000000000001</v>
      </c>
      <c r="M2998" s="22">
        <v>19.434999999999999</v>
      </c>
      <c r="N2998" s="22">
        <v>18.704000000000001</v>
      </c>
      <c r="O2998" s="22">
        <v>20.178999999999998</v>
      </c>
      <c r="P2998" s="22">
        <v>19.024000000000001</v>
      </c>
      <c r="Q2998" s="22">
        <v>15.044</v>
      </c>
      <c r="R2998" s="22">
        <v>12.394</v>
      </c>
      <c r="S2998" s="22">
        <v>9.3179999999999996</v>
      </c>
      <c r="T2998" s="22">
        <v>5.7140000000000004</v>
      </c>
      <c r="U2998" s="22">
        <v>4.5640000000000001</v>
      </c>
      <c r="V2998" s="22">
        <v>3.5110000000000001</v>
      </c>
      <c r="W2998" s="22">
        <v>2.1749999999999998</v>
      </c>
      <c r="X2998" s="22">
        <v>1.532</v>
      </c>
      <c r="Y2998" s="22">
        <v>0.872</v>
      </c>
      <c r="Z2998" s="22">
        <v>0.185</v>
      </c>
      <c r="AA2998" s="22">
        <v>3.2000000000000001E-2</v>
      </c>
      <c r="AB2998" s="22">
        <v>2E-3</v>
      </c>
      <c r="AC2998" s="22">
        <v>0</v>
      </c>
    </row>
    <row r="2999" spans="1:29" ht="11.5">
      <c r="A2999" s="26">
        <v>2982</v>
      </c>
      <c r="B2999" s="24" t="s">
        <v>1059</v>
      </c>
      <c r="C2999" s="32" t="s">
        <v>1266</v>
      </c>
      <c r="D2999" s="23"/>
      <c r="E2999" s="23">
        <v>954</v>
      </c>
      <c r="F2999" s="24" t="s">
        <v>1109</v>
      </c>
      <c r="G2999" s="23">
        <v>1835</v>
      </c>
      <c r="H2999" s="23">
        <v>2005</v>
      </c>
      <c r="I2999" s="22">
        <v>29.21</v>
      </c>
      <c r="J2999" s="22">
        <v>29.326000000000001</v>
      </c>
      <c r="K2999" s="22">
        <v>27.149000000000001</v>
      </c>
      <c r="L2999" s="22">
        <v>26.408999999999999</v>
      </c>
      <c r="M2999" s="22">
        <v>21.445</v>
      </c>
      <c r="N2999" s="22">
        <v>17.166</v>
      </c>
      <c r="O2999" s="22">
        <v>17.023</v>
      </c>
      <c r="P2999" s="22">
        <v>18.559999999999999</v>
      </c>
      <c r="Q2999" s="22">
        <v>17.553000000000001</v>
      </c>
      <c r="R2999" s="22">
        <v>13.752000000000001</v>
      </c>
      <c r="S2999" s="22">
        <v>11.145</v>
      </c>
      <c r="T2999" s="22">
        <v>8.3130000000000006</v>
      </c>
      <c r="U2999" s="22">
        <v>4.9980000000000002</v>
      </c>
      <c r="V2999" s="22">
        <v>3.82</v>
      </c>
      <c r="W2999" s="22">
        <v>2.8460000000000001</v>
      </c>
      <c r="X2999" s="22">
        <v>1.587</v>
      </c>
      <c r="Y2999" s="22">
        <v>0.96499999999999997</v>
      </c>
      <c r="Z2999" s="22">
        <v>0.33</v>
      </c>
      <c r="AA2999" s="22">
        <v>4.3999999999999997E-2</v>
      </c>
      <c r="AB2999" s="22">
        <v>3.0000000000000001E-3</v>
      </c>
      <c r="AC2999" s="22">
        <v>0</v>
      </c>
    </row>
    <row r="3000" spans="1:29" ht="11.5">
      <c r="A3000" s="26">
        <v>2983</v>
      </c>
      <c r="B3000" s="24" t="s">
        <v>1059</v>
      </c>
      <c r="C3000" s="32" t="s">
        <v>1266</v>
      </c>
      <c r="D3000" s="23"/>
      <c r="E3000" s="23">
        <v>954</v>
      </c>
      <c r="F3000" s="24" t="s">
        <v>1109</v>
      </c>
      <c r="G3000" s="23">
        <v>1835</v>
      </c>
      <c r="H3000" s="23">
        <v>2010</v>
      </c>
      <c r="I3000" s="22">
        <v>28.808</v>
      </c>
      <c r="J3000" s="22">
        <v>26.84</v>
      </c>
      <c r="K3000" s="22">
        <v>27.498999999999999</v>
      </c>
      <c r="L3000" s="22">
        <v>25.344000000000001</v>
      </c>
      <c r="M3000" s="22">
        <v>22.593</v>
      </c>
      <c r="N3000" s="22">
        <v>18.018000000000001</v>
      </c>
      <c r="O3000" s="22">
        <v>16.225000000000001</v>
      </c>
      <c r="P3000" s="22">
        <v>16.619</v>
      </c>
      <c r="Q3000" s="22">
        <v>17.09</v>
      </c>
      <c r="R3000" s="22">
        <v>15.680999999999999</v>
      </c>
      <c r="S3000" s="22">
        <v>12.52</v>
      </c>
      <c r="T3000" s="22">
        <v>10.233000000000001</v>
      </c>
      <c r="U3000" s="22">
        <v>7.2640000000000002</v>
      </c>
      <c r="V3000" s="22">
        <v>4.1150000000000002</v>
      </c>
      <c r="W3000" s="22">
        <v>2.964</v>
      </c>
      <c r="X3000" s="22">
        <v>1.8280000000000001</v>
      </c>
      <c r="Y3000" s="22">
        <v>0.95</v>
      </c>
      <c r="Z3000" s="22">
        <v>0.36</v>
      </c>
      <c r="AA3000" s="22">
        <v>8.4000000000000005E-2</v>
      </c>
      <c r="AB3000" s="22">
        <v>4.0000000000000001E-3</v>
      </c>
      <c r="AC3000" s="22">
        <v>0</v>
      </c>
    </row>
    <row r="3001" spans="1:29" ht="11.5">
      <c r="A3001" s="26">
        <v>2984</v>
      </c>
      <c r="B3001" s="24" t="s">
        <v>1059</v>
      </c>
      <c r="C3001" s="32" t="s">
        <v>1266</v>
      </c>
      <c r="D3001" s="23"/>
      <c r="E3001" s="23">
        <v>954</v>
      </c>
      <c r="F3001" s="24" t="s">
        <v>1109</v>
      </c>
      <c r="G3001" s="23">
        <v>1835</v>
      </c>
      <c r="H3001" s="23">
        <v>2015</v>
      </c>
      <c r="I3001" s="22">
        <v>28.12</v>
      </c>
      <c r="J3001" s="22">
        <v>27.97</v>
      </c>
      <c r="K3001" s="22">
        <v>25.977</v>
      </c>
      <c r="L3001" s="22">
        <v>26.314</v>
      </c>
      <c r="M3001" s="22">
        <v>23.658999999999999</v>
      </c>
      <c r="N3001" s="22">
        <v>20.669</v>
      </c>
      <c r="O3001" s="22">
        <v>17.012</v>
      </c>
      <c r="P3001" s="22">
        <v>15.41</v>
      </c>
      <c r="Q3001" s="22">
        <v>15.371</v>
      </c>
      <c r="R3001" s="22">
        <v>15.901</v>
      </c>
      <c r="S3001" s="22">
        <v>14.742000000000001</v>
      </c>
      <c r="T3001" s="22">
        <v>11.426</v>
      </c>
      <c r="U3001" s="22">
        <v>9.0470000000000006</v>
      </c>
      <c r="V3001" s="22">
        <v>6.2309999999999999</v>
      </c>
      <c r="W3001" s="22">
        <v>3.1509999999999998</v>
      </c>
      <c r="X3001" s="22">
        <v>1.9670000000000001</v>
      </c>
      <c r="Y3001" s="22">
        <v>1.0640000000000001</v>
      </c>
      <c r="Z3001" s="22">
        <v>0.40400000000000003</v>
      </c>
      <c r="AA3001" s="22">
        <v>9.4E-2</v>
      </c>
      <c r="AB3001" s="22">
        <v>8.9999999999999993E-3</v>
      </c>
      <c r="AC3001" s="22">
        <v>0</v>
      </c>
    </row>
    <row r="3002" spans="1:29" ht="11.5">
      <c r="A3002" s="26">
        <v>2985</v>
      </c>
      <c r="B3002" s="24" t="s">
        <v>1059</v>
      </c>
      <c r="C3002" s="32" t="s">
        <v>1266</v>
      </c>
      <c r="D3002" s="23"/>
      <c r="E3002" s="23">
        <v>954</v>
      </c>
      <c r="F3002" s="24" t="s">
        <v>1109</v>
      </c>
      <c r="G3002" s="23">
        <v>1835</v>
      </c>
      <c r="H3002" s="23">
        <v>2020</v>
      </c>
      <c r="I3002" s="22">
        <v>27.695</v>
      </c>
      <c r="J3002" s="22">
        <v>27.619</v>
      </c>
      <c r="K3002" s="22">
        <v>27.614999999999998</v>
      </c>
      <c r="L3002" s="22">
        <v>25.225000000000001</v>
      </c>
      <c r="M3002" s="22">
        <v>25.016999999999999</v>
      </c>
      <c r="N3002" s="22">
        <v>22.312000000000001</v>
      </c>
      <c r="O3002" s="22">
        <v>19.565000000000001</v>
      </c>
      <c r="P3002" s="22">
        <v>16.16</v>
      </c>
      <c r="Q3002" s="22">
        <v>14.72</v>
      </c>
      <c r="R3002" s="22">
        <v>14.733000000000001</v>
      </c>
      <c r="S3002" s="22">
        <v>15.186999999999999</v>
      </c>
      <c r="T3002" s="22">
        <v>13.904999999999999</v>
      </c>
      <c r="U3002" s="22">
        <v>10.471</v>
      </c>
      <c r="V3002" s="22">
        <v>7.9</v>
      </c>
      <c r="W3002" s="22">
        <v>5.0449999999999999</v>
      </c>
      <c r="X3002" s="22">
        <v>2.278</v>
      </c>
      <c r="Y3002" s="22">
        <v>1.2050000000000001</v>
      </c>
      <c r="Z3002" s="22">
        <v>0.48699999999999999</v>
      </c>
      <c r="AA3002" s="22">
        <v>0.124</v>
      </c>
      <c r="AB3002" s="22">
        <v>1.2E-2</v>
      </c>
      <c r="AC3002" s="22">
        <v>1E-3</v>
      </c>
    </row>
    <row r="3003" spans="1:29" ht="11.5">
      <c r="A3003" s="15">
        <v>2986</v>
      </c>
      <c r="B3003" s="13" t="s">
        <v>1059</v>
      </c>
      <c r="C3003" s="14" t="s">
        <v>1267</v>
      </c>
      <c r="D3003" s="12">
        <v>14</v>
      </c>
      <c r="E3003" s="12">
        <v>316</v>
      </c>
      <c r="F3003" s="13" t="s">
        <v>1110</v>
      </c>
      <c r="G3003" s="12">
        <v>954</v>
      </c>
      <c r="H3003" s="12">
        <v>1950</v>
      </c>
      <c r="I3003" s="11">
        <v>3.883</v>
      </c>
      <c r="J3003" s="11">
        <v>2.2839999999999998</v>
      </c>
      <c r="K3003" s="11">
        <v>2.1259999999999999</v>
      </c>
      <c r="L3003" s="11">
        <v>5.5789999999999997</v>
      </c>
      <c r="M3003" s="11">
        <v>9.6050000000000004</v>
      </c>
      <c r="N3003" s="11">
        <v>5.2270000000000003</v>
      </c>
      <c r="O3003" s="11">
        <v>3.8090000000000002</v>
      </c>
      <c r="P3003" s="11">
        <v>2.847</v>
      </c>
      <c r="Q3003" s="11">
        <v>1.8580000000000001</v>
      </c>
      <c r="R3003" s="11">
        <v>1.3779999999999999</v>
      </c>
      <c r="S3003" s="11">
        <v>0.79200000000000004</v>
      </c>
      <c r="T3003" s="11">
        <v>0.48099999999999998</v>
      </c>
      <c r="U3003" s="11">
        <v>0.24299999999999999</v>
      </c>
      <c r="V3003" s="11">
        <v>0.157</v>
      </c>
      <c r="W3003" s="11">
        <v>8.4000000000000005E-2</v>
      </c>
      <c r="X3003" s="11">
        <v>6.5000000000000002E-2</v>
      </c>
      <c r="Y3003" s="11">
        <v>2.4E-2</v>
      </c>
      <c r="Z3003" s="11">
        <v>8.0000000000000002E-3</v>
      </c>
      <c r="AA3003" s="11">
        <v>2E-3</v>
      </c>
      <c r="AB3003" s="11">
        <v>0</v>
      </c>
      <c r="AC3003" s="11">
        <v>0</v>
      </c>
    </row>
    <row r="3004" spans="1:29" ht="11.5">
      <c r="A3004" s="15">
        <v>2987</v>
      </c>
      <c r="B3004" s="13" t="s">
        <v>1059</v>
      </c>
      <c r="C3004" s="14" t="s">
        <v>1267</v>
      </c>
      <c r="D3004" s="12">
        <v>14</v>
      </c>
      <c r="E3004" s="12">
        <v>316</v>
      </c>
      <c r="F3004" s="13" t="s">
        <v>1110</v>
      </c>
      <c r="G3004" s="12">
        <v>954</v>
      </c>
      <c r="H3004" s="12">
        <v>1955</v>
      </c>
      <c r="I3004" s="11">
        <v>4.5540000000000003</v>
      </c>
      <c r="J3004" s="11">
        <v>3.4580000000000002</v>
      </c>
      <c r="K3004" s="11">
        <v>2.919</v>
      </c>
      <c r="L3004" s="11">
        <v>4.298</v>
      </c>
      <c r="M3004" s="11">
        <v>7.0289999999999999</v>
      </c>
      <c r="N3004" s="11">
        <v>4.2930000000000001</v>
      </c>
      <c r="O3004" s="11">
        <v>4.1740000000000004</v>
      </c>
      <c r="P3004" s="11">
        <v>3.149</v>
      </c>
      <c r="Q3004" s="11">
        <v>2.0190000000000001</v>
      </c>
      <c r="R3004" s="11">
        <v>1.534</v>
      </c>
      <c r="S3004" s="11">
        <v>0.91500000000000004</v>
      </c>
      <c r="T3004" s="11">
        <v>0.56299999999999994</v>
      </c>
      <c r="U3004" s="11">
        <v>0.30599999999999999</v>
      </c>
      <c r="V3004" s="11">
        <v>0.19</v>
      </c>
      <c r="W3004" s="11">
        <v>0.10199999999999999</v>
      </c>
      <c r="X3004" s="11">
        <v>7.2999999999999995E-2</v>
      </c>
      <c r="Y3004" s="11">
        <v>3.6999999999999998E-2</v>
      </c>
      <c r="Z3004" s="11">
        <v>8.0000000000000002E-3</v>
      </c>
      <c r="AA3004" s="11">
        <v>2E-3</v>
      </c>
      <c r="AB3004" s="11">
        <v>0</v>
      </c>
      <c r="AC3004" s="11">
        <v>0</v>
      </c>
    </row>
    <row r="3005" spans="1:29" ht="11.5">
      <c r="A3005" s="15">
        <v>2988</v>
      </c>
      <c r="B3005" s="13" t="s">
        <v>1059</v>
      </c>
      <c r="C3005" s="14" t="s">
        <v>1267</v>
      </c>
      <c r="D3005" s="12">
        <v>14</v>
      </c>
      <c r="E3005" s="12">
        <v>316</v>
      </c>
      <c r="F3005" s="13" t="s">
        <v>1110</v>
      </c>
      <c r="G3005" s="12">
        <v>954</v>
      </c>
      <c r="H3005" s="12">
        <v>1960</v>
      </c>
      <c r="I3005" s="11">
        <v>5.4889999999999999</v>
      </c>
      <c r="J3005" s="11">
        <v>4.4139999999999997</v>
      </c>
      <c r="K3005" s="11">
        <v>3.7040000000000002</v>
      </c>
      <c r="L3005" s="11">
        <v>3.0670000000000002</v>
      </c>
      <c r="M3005" s="11">
        <v>4.5490000000000004</v>
      </c>
      <c r="N3005" s="11">
        <v>3.403</v>
      </c>
      <c r="O3005" s="11">
        <v>4.5469999999999997</v>
      </c>
      <c r="P3005" s="11">
        <v>3.456</v>
      </c>
      <c r="Q3005" s="11">
        <v>2.1819999999999999</v>
      </c>
      <c r="R3005" s="11">
        <v>1.6919999999999999</v>
      </c>
      <c r="S3005" s="11">
        <v>1.0409999999999999</v>
      </c>
      <c r="T3005" s="11">
        <v>0.64500000000000002</v>
      </c>
      <c r="U3005" s="11">
        <v>0.36899999999999999</v>
      </c>
      <c r="V3005" s="11">
        <v>0.224</v>
      </c>
      <c r="W3005" s="11">
        <v>0.11700000000000001</v>
      </c>
      <c r="X3005" s="11">
        <v>8.3000000000000004E-2</v>
      </c>
      <c r="Y3005" s="11">
        <v>4.7E-2</v>
      </c>
      <c r="Z3005" s="11">
        <v>1.2E-2</v>
      </c>
      <c r="AA3005" s="11">
        <v>2E-3</v>
      </c>
      <c r="AB3005" s="11">
        <v>0</v>
      </c>
      <c r="AC3005" s="11">
        <v>0</v>
      </c>
    </row>
    <row r="3006" spans="1:29" ht="11.5">
      <c r="A3006" s="15">
        <v>2989</v>
      </c>
      <c r="B3006" s="13" t="s">
        <v>1059</v>
      </c>
      <c r="C3006" s="14" t="s">
        <v>1267</v>
      </c>
      <c r="D3006" s="12">
        <v>14</v>
      </c>
      <c r="E3006" s="12">
        <v>316</v>
      </c>
      <c r="F3006" s="13" t="s">
        <v>1110</v>
      </c>
      <c r="G3006" s="12">
        <v>954</v>
      </c>
      <c r="H3006" s="12">
        <v>1965</v>
      </c>
      <c r="I3006" s="11">
        <v>5.6239999999999997</v>
      </c>
      <c r="J3006" s="11">
        <v>5.1529999999999996</v>
      </c>
      <c r="K3006" s="11">
        <v>4.2850000000000001</v>
      </c>
      <c r="L3006" s="11">
        <v>3.5830000000000002</v>
      </c>
      <c r="M3006" s="11">
        <v>5.5359999999999996</v>
      </c>
      <c r="N3006" s="11">
        <v>3.5009999999999999</v>
      </c>
      <c r="O3006" s="11">
        <v>4.1180000000000003</v>
      </c>
      <c r="P3006" s="11">
        <v>3.3919999999999999</v>
      </c>
      <c r="Q3006" s="11">
        <v>2.5880000000000001</v>
      </c>
      <c r="R3006" s="11">
        <v>1.9330000000000001</v>
      </c>
      <c r="S3006" s="11">
        <v>1.1830000000000001</v>
      </c>
      <c r="T3006" s="11">
        <v>0.81799999999999995</v>
      </c>
      <c r="U3006" s="11">
        <v>0.46600000000000003</v>
      </c>
      <c r="V3006" s="11">
        <v>0.27100000000000002</v>
      </c>
      <c r="W3006" s="11">
        <v>0.13800000000000001</v>
      </c>
      <c r="X3006" s="11">
        <v>9.5000000000000001E-2</v>
      </c>
      <c r="Y3006" s="11">
        <v>4.8000000000000001E-2</v>
      </c>
      <c r="Z3006" s="11">
        <v>1.7999999999999999E-2</v>
      </c>
      <c r="AA3006" s="11">
        <v>3.0000000000000001E-3</v>
      </c>
      <c r="AB3006" s="11">
        <v>0</v>
      </c>
      <c r="AC3006" s="11">
        <v>0</v>
      </c>
    </row>
    <row r="3007" spans="1:29" ht="11.5">
      <c r="A3007" s="15">
        <v>2990</v>
      </c>
      <c r="B3007" s="13" t="s">
        <v>1059</v>
      </c>
      <c r="C3007" s="14" t="s">
        <v>1267</v>
      </c>
      <c r="D3007" s="12">
        <v>14</v>
      </c>
      <c r="E3007" s="12">
        <v>316</v>
      </c>
      <c r="F3007" s="13" t="s">
        <v>1110</v>
      </c>
      <c r="G3007" s="12">
        <v>954</v>
      </c>
      <c r="H3007" s="12">
        <v>1970</v>
      </c>
      <c r="I3007" s="11">
        <v>5.726</v>
      </c>
      <c r="J3007" s="11">
        <v>5.8789999999999996</v>
      </c>
      <c r="K3007" s="11">
        <v>5.2350000000000003</v>
      </c>
      <c r="L3007" s="11">
        <v>3.9649999999999999</v>
      </c>
      <c r="M3007" s="11">
        <v>6.6710000000000003</v>
      </c>
      <c r="N3007" s="11">
        <v>3.5819999999999999</v>
      </c>
      <c r="O3007" s="11">
        <v>3.552</v>
      </c>
      <c r="P3007" s="11">
        <v>3.28</v>
      </c>
      <c r="Q3007" s="11">
        <v>3.05</v>
      </c>
      <c r="R3007" s="11">
        <v>2.2000000000000002</v>
      </c>
      <c r="S3007" s="11">
        <v>1.337</v>
      </c>
      <c r="T3007" s="11">
        <v>1.0189999999999999</v>
      </c>
      <c r="U3007" s="11">
        <v>0.57899999999999996</v>
      </c>
      <c r="V3007" s="11">
        <v>0.32500000000000001</v>
      </c>
      <c r="W3007" s="11">
        <v>0.16200000000000001</v>
      </c>
      <c r="X3007" s="11">
        <v>0.105</v>
      </c>
      <c r="Y3007" s="11">
        <v>5.0999999999999997E-2</v>
      </c>
      <c r="Z3007" s="11">
        <v>1.7999999999999999E-2</v>
      </c>
      <c r="AA3007" s="11">
        <v>4.0000000000000001E-3</v>
      </c>
      <c r="AB3007" s="11">
        <v>0</v>
      </c>
      <c r="AC3007" s="11">
        <v>0</v>
      </c>
    </row>
    <row r="3008" spans="1:29" ht="11.5">
      <c r="A3008" s="15">
        <v>2991</v>
      </c>
      <c r="B3008" s="13" t="s">
        <v>1059</v>
      </c>
      <c r="C3008" s="14" t="s">
        <v>1267</v>
      </c>
      <c r="D3008" s="12">
        <v>14</v>
      </c>
      <c r="E3008" s="12">
        <v>316</v>
      </c>
      <c r="F3008" s="13" t="s">
        <v>1110</v>
      </c>
      <c r="G3008" s="12">
        <v>954</v>
      </c>
      <c r="H3008" s="12">
        <v>1975</v>
      </c>
      <c r="I3008" s="11">
        <v>6.0750000000000002</v>
      </c>
      <c r="J3008" s="11">
        <v>6.0270000000000001</v>
      </c>
      <c r="K3008" s="11">
        <v>5.4210000000000003</v>
      </c>
      <c r="L3008" s="11">
        <v>4.82</v>
      </c>
      <c r="M3008" s="11">
        <v>6.2009999999999996</v>
      </c>
      <c r="N3008" s="11">
        <v>4.3499999999999996</v>
      </c>
      <c r="O3008" s="11">
        <v>4.1719999999999997</v>
      </c>
      <c r="P3008" s="11">
        <v>3.3450000000000002</v>
      </c>
      <c r="Q3008" s="11">
        <v>2.879</v>
      </c>
      <c r="R3008" s="11">
        <v>2.198</v>
      </c>
      <c r="S3008" s="11">
        <v>1.7629999999999999</v>
      </c>
      <c r="T3008" s="11">
        <v>1.3089999999999999</v>
      </c>
      <c r="U3008" s="11">
        <v>0.78100000000000003</v>
      </c>
      <c r="V3008" s="11">
        <v>0.51500000000000001</v>
      </c>
      <c r="W3008" s="11">
        <v>0.26800000000000002</v>
      </c>
      <c r="X3008" s="11">
        <v>0.13</v>
      </c>
      <c r="Y3008" s="11">
        <v>7.9000000000000001E-2</v>
      </c>
      <c r="Z3008" s="11">
        <v>0.02</v>
      </c>
      <c r="AA3008" s="11">
        <v>4.0000000000000001E-3</v>
      </c>
      <c r="AB3008" s="11">
        <v>0</v>
      </c>
      <c r="AC3008" s="11">
        <v>0</v>
      </c>
    </row>
    <row r="3009" spans="1:29" ht="11.5">
      <c r="A3009" s="15">
        <v>2992</v>
      </c>
      <c r="B3009" s="13" t="s">
        <v>1059</v>
      </c>
      <c r="C3009" s="14" t="s">
        <v>1267</v>
      </c>
      <c r="D3009" s="12">
        <v>14</v>
      </c>
      <c r="E3009" s="12">
        <v>316</v>
      </c>
      <c r="F3009" s="13" t="s">
        <v>1110</v>
      </c>
      <c r="G3009" s="12">
        <v>954</v>
      </c>
      <c r="H3009" s="12">
        <v>1980</v>
      </c>
      <c r="I3009" s="11">
        <v>6.43</v>
      </c>
      <c r="J3009" s="11">
        <v>6.2510000000000003</v>
      </c>
      <c r="K3009" s="11">
        <v>5.6040000000000001</v>
      </c>
      <c r="L3009" s="11">
        <v>5.6749999999999998</v>
      </c>
      <c r="M3009" s="11">
        <v>5.8979999999999997</v>
      </c>
      <c r="N3009" s="11">
        <v>5.0190000000000001</v>
      </c>
      <c r="O3009" s="11">
        <v>4.8730000000000002</v>
      </c>
      <c r="P3009" s="11">
        <v>3.3980000000000001</v>
      </c>
      <c r="Q3009" s="11">
        <v>2.6589999999999998</v>
      </c>
      <c r="R3009" s="11">
        <v>2.181</v>
      </c>
      <c r="S3009" s="11">
        <v>2.2469999999999999</v>
      </c>
      <c r="T3009" s="11">
        <v>1.64</v>
      </c>
      <c r="U3009" s="11">
        <v>1.01</v>
      </c>
      <c r="V3009" s="11">
        <v>0.73299999999999998</v>
      </c>
      <c r="W3009" s="11">
        <v>0.39400000000000002</v>
      </c>
      <c r="X3009" s="11">
        <v>0.156</v>
      </c>
      <c r="Y3009" s="11">
        <v>9.1999999999999998E-2</v>
      </c>
      <c r="Z3009" s="11">
        <v>3.1E-2</v>
      </c>
      <c r="AA3009" s="11">
        <v>5.0000000000000001E-3</v>
      </c>
      <c r="AB3009" s="11">
        <v>0</v>
      </c>
      <c r="AC3009" s="11">
        <v>0</v>
      </c>
    </row>
    <row r="3010" spans="1:29" ht="11.5">
      <c r="A3010" s="15">
        <v>2993</v>
      </c>
      <c r="B3010" s="13" t="s">
        <v>1059</v>
      </c>
      <c r="C3010" s="14" t="s">
        <v>1267</v>
      </c>
      <c r="D3010" s="12">
        <v>14</v>
      </c>
      <c r="E3010" s="12">
        <v>316</v>
      </c>
      <c r="F3010" s="13" t="s">
        <v>1110</v>
      </c>
      <c r="G3010" s="12">
        <v>954</v>
      </c>
      <c r="H3010" s="12">
        <v>1985</v>
      </c>
      <c r="I3010" s="11">
        <v>6.9690000000000003</v>
      </c>
      <c r="J3010" s="11">
        <v>6.4009999999999998</v>
      </c>
      <c r="K3010" s="11">
        <v>5.7569999999999997</v>
      </c>
      <c r="L3010" s="11">
        <v>5.9420000000000002</v>
      </c>
      <c r="M3010" s="11">
        <v>6.968</v>
      </c>
      <c r="N3010" s="11">
        <v>6.0780000000000003</v>
      </c>
      <c r="O3010" s="11">
        <v>5.4050000000000002</v>
      </c>
      <c r="P3010" s="11">
        <v>4.3630000000000004</v>
      </c>
      <c r="Q3010" s="11">
        <v>3.4620000000000002</v>
      </c>
      <c r="R3010" s="11">
        <v>2.585</v>
      </c>
      <c r="S3010" s="11">
        <v>2.3969999999999998</v>
      </c>
      <c r="T3010" s="11">
        <v>1.8740000000000001</v>
      </c>
      <c r="U3010" s="11">
        <v>1.405</v>
      </c>
      <c r="V3010" s="11">
        <v>0.98599999999999999</v>
      </c>
      <c r="W3010" s="11">
        <v>0.501</v>
      </c>
      <c r="X3010" s="11">
        <v>0.23599999999999999</v>
      </c>
      <c r="Y3010" s="11">
        <v>0.13400000000000001</v>
      </c>
      <c r="Z3010" s="11">
        <v>3.5999999999999997E-2</v>
      </c>
      <c r="AA3010" s="11">
        <v>8.9999999999999993E-3</v>
      </c>
      <c r="AB3010" s="11">
        <v>0</v>
      </c>
      <c r="AC3010" s="11">
        <v>0</v>
      </c>
    </row>
    <row r="3011" spans="1:29" ht="11.5">
      <c r="A3011" s="15">
        <v>2994</v>
      </c>
      <c r="B3011" s="13" t="s">
        <v>1059</v>
      </c>
      <c r="C3011" s="14" t="s">
        <v>1267</v>
      </c>
      <c r="D3011" s="12">
        <v>14</v>
      </c>
      <c r="E3011" s="12">
        <v>316</v>
      </c>
      <c r="F3011" s="13" t="s">
        <v>1110</v>
      </c>
      <c r="G3011" s="12">
        <v>954</v>
      </c>
      <c r="H3011" s="12">
        <v>1990</v>
      </c>
      <c r="I3011" s="11">
        <v>7.5949999999999998</v>
      </c>
      <c r="J3011" s="11">
        <v>6.4459999999999997</v>
      </c>
      <c r="K3011" s="11">
        <v>5.8419999999999996</v>
      </c>
      <c r="L3011" s="11">
        <v>6.3490000000000002</v>
      </c>
      <c r="M3011" s="11">
        <v>8.1240000000000006</v>
      </c>
      <c r="N3011" s="11">
        <v>7.157</v>
      </c>
      <c r="O3011" s="11">
        <v>6.2030000000000003</v>
      </c>
      <c r="P3011" s="11">
        <v>5.3559999999999999</v>
      </c>
      <c r="Q3011" s="11">
        <v>4.43</v>
      </c>
      <c r="R3011" s="11">
        <v>3.0369999999999999</v>
      </c>
      <c r="S3011" s="11">
        <v>2.5150000000000001</v>
      </c>
      <c r="T3011" s="11">
        <v>2.121</v>
      </c>
      <c r="U3011" s="11">
        <v>1.9319999999999999</v>
      </c>
      <c r="V3011" s="11">
        <v>1.296</v>
      </c>
      <c r="W3011" s="11">
        <v>0.621</v>
      </c>
      <c r="X3011" s="11">
        <v>0.34899999999999998</v>
      </c>
      <c r="Y3011" s="11">
        <v>0.17100000000000001</v>
      </c>
      <c r="Z3011" s="11">
        <v>5.3999999999999999E-2</v>
      </c>
      <c r="AA3011" s="11">
        <v>8.9999999999999993E-3</v>
      </c>
      <c r="AB3011" s="11">
        <v>0</v>
      </c>
      <c r="AC3011" s="11">
        <v>0</v>
      </c>
    </row>
    <row r="3012" spans="1:29" ht="11.5">
      <c r="A3012" s="15">
        <v>2995</v>
      </c>
      <c r="B3012" s="13" t="s">
        <v>1059</v>
      </c>
      <c r="C3012" s="14" t="s">
        <v>1267</v>
      </c>
      <c r="D3012" s="12">
        <v>14</v>
      </c>
      <c r="E3012" s="12">
        <v>316</v>
      </c>
      <c r="F3012" s="13" t="s">
        <v>1110</v>
      </c>
      <c r="G3012" s="12">
        <v>954</v>
      </c>
      <c r="H3012" s="12">
        <v>1995</v>
      </c>
      <c r="I3012" s="11">
        <v>8.9930000000000003</v>
      </c>
      <c r="J3012" s="11">
        <v>7.5369999999999999</v>
      </c>
      <c r="K3012" s="11">
        <v>6.4409999999999998</v>
      </c>
      <c r="L3012" s="11">
        <v>5.9779999999999998</v>
      </c>
      <c r="M3012" s="11">
        <v>6.569</v>
      </c>
      <c r="N3012" s="11">
        <v>7.9409999999999998</v>
      </c>
      <c r="O3012" s="11">
        <v>6.806</v>
      </c>
      <c r="P3012" s="11">
        <v>5.9589999999999996</v>
      </c>
      <c r="Q3012" s="11">
        <v>5.0890000000000004</v>
      </c>
      <c r="R3012" s="11">
        <v>4.0819999999999999</v>
      </c>
      <c r="S3012" s="11">
        <v>2.8050000000000002</v>
      </c>
      <c r="T3012" s="11">
        <v>2.33</v>
      </c>
      <c r="U3012" s="11">
        <v>1.9390000000000001</v>
      </c>
      <c r="V3012" s="11">
        <v>1.6639999999999999</v>
      </c>
      <c r="W3012" s="11">
        <v>1.012</v>
      </c>
      <c r="X3012" s="11">
        <v>0.42</v>
      </c>
      <c r="Y3012" s="11">
        <v>0.20499999999999999</v>
      </c>
      <c r="Z3012" s="11">
        <v>7.0000000000000007E-2</v>
      </c>
      <c r="AA3012" s="11">
        <v>1.4E-2</v>
      </c>
      <c r="AB3012" s="11">
        <v>0</v>
      </c>
      <c r="AC3012" s="11">
        <v>0</v>
      </c>
    </row>
    <row r="3013" spans="1:29" ht="11.5">
      <c r="A3013" s="15">
        <v>2996</v>
      </c>
      <c r="B3013" s="13" t="s">
        <v>1059</v>
      </c>
      <c r="C3013" s="14" t="s">
        <v>1267</v>
      </c>
      <c r="D3013" s="12">
        <v>14</v>
      </c>
      <c r="E3013" s="12">
        <v>316</v>
      </c>
      <c r="F3013" s="13" t="s">
        <v>1110</v>
      </c>
      <c r="G3013" s="12">
        <v>954</v>
      </c>
      <c r="H3013" s="12">
        <v>2000</v>
      </c>
      <c r="I3013" s="11">
        <v>8.8480000000000008</v>
      </c>
      <c r="J3013" s="11">
        <v>8.3000000000000007</v>
      </c>
      <c r="K3013" s="11">
        <v>7.27</v>
      </c>
      <c r="L3013" s="11">
        <v>6.3029999999999999</v>
      </c>
      <c r="M3013" s="11">
        <v>6.1</v>
      </c>
      <c r="N3013" s="11">
        <v>6.5030000000000001</v>
      </c>
      <c r="O3013" s="11">
        <v>6.7329999999999997</v>
      </c>
      <c r="P3013" s="11">
        <v>6.69</v>
      </c>
      <c r="Q3013" s="11">
        <v>5.4130000000000003</v>
      </c>
      <c r="R3013" s="11">
        <v>4.6269999999999998</v>
      </c>
      <c r="S3013" s="11">
        <v>3.8610000000000002</v>
      </c>
      <c r="T3013" s="11">
        <v>2.57</v>
      </c>
      <c r="U3013" s="11">
        <v>2.218</v>
      </c>
      <c r="V3013" s="11">
        <v>1.6319999999999999</v>
      </c>
      <c r="W3013" s="11">
        <v>1.1160000000000001</v>
      </c>
      <c r="X3013" s="11">
        <v>0.69299999999999995</v>
      </c>
      <c r="Y3013" s="11">
        <v>0.442</v>
      </c>
      <c r="Z3013" s="11">
        <v>8.6999999999999994E-2</v>
      </c>
      <c r="AA3013" s="11">
        <v>1.9E-2</v>
      </c>
      <c r="AB3013" s="11">
        <v>2E-3</v>
      </c>
      <c r="AC3013" s="11">
        <v>0</v>
      </c>
    </row>
    <row r="3014" spans="1:29" ht="11.5">
      <c r="A3014" s="15">
        <v>2997</v>
      </c>
      <c r="B3014" s="13" t="s">
        <v>1059</v>
      </c>
      <c r="C3014" s="14" t="s">
        <v>1267</v>
      </c>
      <c r="D3014" s="12">
        <v>14</v>
      </c>
      <c r="E3014" s="12">
        <v>316</v>
      </c>
      <c r="F3014" s="13" t="s">
        <v>1110</v>
      </c>
      <c r="G3014" s="12">
        <v>954</v>
      </c>
      <c r="H3014" s="12">
        <v>2005</v>
      </c>
      <c r="I3014" s="11">
        <v>8.1460000000000008</v>
      </c>
      <c r="J3014" s="11">
        <v>8.2829999999999995</v>
      </c>
      <c r="K3014" s="11">
        <v>7.7729999999999997</v>
      </c>
      <c r="L3014" s="11">
        <v>6.7960000000000003</v>
      </c>
      <c r="M3014" s="11">
        <v>5.875</v>
      </c>
      <c r="N3014" s="11">
        <v>5.6820000000000004</v>
      </c>
      <c r="O3014" s="11">
        <v>6.0579999999999998</v>
      </c>
      <c r="P3014" s="11">
        <v>6.2610000000000001</v>
      </c>
      <c r="Q3014" s="11">
        <v>6.2030000000000003</v>
      </c>
      <c r="R3014" s="11">
        <v>4.9859999999999998</v>
      </c>
      <c r="S3014" s="11">
        <v>4.2320000000000002</v>
      </c>
      <c r="T3014" s="11">
        <v>3.49</v>
      </c>
      <c r="U3014" s="11">
        <v>2.2519999999999998</v>
      </c>
      <c r="V3014" s="11">
        <v>1.8939999999999999</v>
      </c>
      <c r="W3014" s="11">
        <v>1.3240000000000001</v>
      </c>
      <c r="X3014" s="11">
        <v>0.81899999999999995</v>
      </c>
      <c r="Y3014" s="11">
        <v>0.44500000000000001</v>
      </c>
      <c r="Z3014" s="11">
        <v>0.20100000000000001</v>
      </c>
      <c r="AA3014" s="11">
        <v>2.5000000000000001E-2</v>
      </c>
      <c r="AB3014" s="11">
        <v>3.0000000000000001E-3</v>
      </c>
      <c r="AC3014" s="11">
        <v>0</v>
      </c>
    </row>
    <row r="3015" spans="1:29" ht="11.5">
      <c r="A3015" s="15">
        <v>2998</v>
      </c>
      <c r="B3015" s="13" t="s">
        <v>1059</v>
      </c>
      <c r="C3015" s="14" t="s">
        <v>1267</v>
      </c>
      <c r="D3015" s="12">
        <v>14</v>
      </c>
      <c r="E3015" s="12">
        <v>316</v>
      </c>
      <c r="F3015" s="13" t="s">
        <v>1110</v>
      </c>
      <c r="G3015" s="12">
        <v>954</v>
      </c>
      <c r="H3015" s="12">
        <v>2010</v>
      </c>
      <c r="I3015" s="11">
        <v>7.3109999999999999</v>
      </c>
      <c r="J3015" s="11">
        <v>7.6280000000000001</v>
      </c>
      <c r="K3015" s="11">
        <v>7.76</v>
      </c>
      <c r="L3015" s="11">
        <v>7.2690000000000001</v>
      </c>
      <c r="M3015" s="11">
        <v>6.3380000000000001</v>
      </c>
      <c r="N3015" s="11">
        <v>5.476</v>
      </c>
      <c r="O3015" s="11">
        <v>5.2939999999999996</v>
      </c>
      <c r="P3015" s="11">
        <v>5.64</v>
      </c>
      <c r="Q3015" s="11">
        <v>5.8090000000000002</v>
      </c>
      <c r="R3015" s="11">
        <v>5.7190000000000003</v>
      </c>
      <c r="S3015" s="11">
        <v>4.57</v>
      </c>
      <c r="T3015" s="11">
        <v>3.831</v>
      </c>
      <c r="U3015" s="11">
        <v>3.0750000000000002</v>
      </c>
      <c r="V3015" s="11">
        <v>1.9330000000000001</v>
      </c>
      <c r="W3015" s="11">
        <v>1.552</v>
      </c>
      <c r="X3015" s="11">
        <v>0.98499999999999999</v>
      </c>
      <c r="Y3015" s="11">
        <v>0.55800000000000005</v>
      </c>
      <c r="Z3015" s="11">
        <v>0.21099999999999999</v>
      </c>
      <c r="AA3015" s="11">
        <v>0.06</v>
      </c>
      <c r="AB3015" s="11">
        <v>4.0000000000000001E-3</v>
      </c>
      <c r="AC3015" s="11">
        <v>0</v>
      </c>
    </row>
    <row r="3016" spans="1:29" ht="11.5">
      <c r="A3016" s="15">
        <v>2999</v>
      </c>
      <c r="B3016" s="13" t="s">
        <v>1059</v>
      </c>
      <c r="C3016" s="14" t="s">
        <v>1267</v>
      </c>
      <c r="D3016" s="12">
        <v>14</v>
      </c>
      <c r="E3016" s="12">
        <v>316</v>
      </c>
      <c r="F3016" s="13" t="s">
        <v>1110</v>
      </c>
      <c r="G3016" s="12">
        <v>954</v>
      </c>
      <c r="H3016" s="12">
        <v>2015</v>
      </c>
      <c r="I3016" s="11">
        <v>7.0220000000000002</v>
      </c>
      <c r="J3016" s="11">
        <v>6.9580000000000002</v>
      </c>
      <c r="K3016" s="11">
        <v>7.2590000000000003</v>
      </c>
      <c r="L3016" s="11">
        <v>7.3739999999999997</v>
      </c>
      <c r="M3016" s="11">
        <v>6.8929999999999998</v>
      </c>
      <c r="N3016" s="11">
        <v>6.0019999999999998</v>
      </c>
      <c r="O3016" s="11">
        <v>5.1879999999999997</v>
      </c>
      <c r="P3016" s="11">
        <v>5.0110000000000001</v>
      </c>
      <c r="Q3016" s="11">
        <v>5.319</v>
      </c>
      <c r="R3016" s="11">
        <v>5.4509999999999996</v>
      </c>
      <c r="S3016" s="11">
        <v>5.3230000000000004</v>
      </c>
      <c r="T3016" s="11">
        <v>4.2039999999999997</v>
      </c>
      <c r="U3016" s="11">
        <v>3.4319999999999999</v>
      </c>
      <c r="V3016" s="11">
        <v>2.68</v>
      </c>
      <c r="W3016" s="11">
        <v>1.603</v>
      </c>
      <c r="X3016" s="11">
        <v>1.175</v>
      </c>
      <c r="Y3016" s="11">
        <v>0.67500000000000004</v>
      </c>
      <c r="Z3016" s="11">
        <v>0.27300000000000002</v>
      </c>
      <c r="AA3016" s="11">
        <v>6.6000000000000003E-2</v>
      </c>
      <c r="AB3016" s="11">
        <v>8.9999999999999993E-3</v>
      </c>
      <c r="AC3016" s="11">
        <v>0</v>
      </c>
    </row>
    <row r="3017" spans="1:29" ht="11.5">
      <c r="A3017" s="15">
        <v>3000</v>
      </c>
      <c r="B3017" s="13" t="s">
        <v>1059</v>
      </c>
      <c r="C3017" s="14" t="s">
        <v>1267</v>
      </c>
      <c r="D3017" s="12">
        <v>14</v>
      </c>
      <c r="E3017" s="12">
        <v>316</v>
      </c>
      <c r="F3017" s="13" t="s">
        <v>1110</v>
      </c>
      <c r="G3017" s="12">
        <v>954</v>
      </c>
      <c r="H3017" s="12">
        <v>2020</v>
      </c>
      <c r="I3017" s="11">
        <v>6.9539999999999997</v>
      </c>
      <c r="J3017" s="11">
        <v>6.8979999999999997</v>
      </c>
      <c r="K3017" s="11">
        <v>6.8330000000000002</v>
      </c>
      <c r="L3017" s="11">
        <v>7.1260000000000003</v>
      </c>
      <c r="M3017" s="11">
        <v>7.2380000000000004</v>
      </c>
      <c r="N3017" s="11">
        <v>6.77</v>
      </c>
      <c r="O3017" s="11">
        <v>5.8949999999999996</v>
      </c>
      <c r="P3017" s="11">
        <v>5.0830000000000002</v>
      </c>
      <c r="Q3017" s="11">
        <v>4.8899999999999997</v>
      </c>
      <c r="R3017" s="11">
        <v>5.1760000000000002</v>
      </c>
      <c r="S3017" s="11">
        <v>5.2709999999999999</v>
      </c>
      <c r="T3017" s="11">
        <v>5.1050000000000004</v>
      </c>
      <c r="U3017" s="11">
        <v>3.9430000000000001</v>
      </c>
      <c r="V3017" s="11">
        <v>3.1240000000000001</v>
      </c>
      <c r="W3017" s="11">
        <v>2.319</v>
      </c>
      <c r="X3017" s="11">
        <v>1.262</v>
      </c>
      <c r="Y3017" s="11">
        <v>0.80200000000000005</v>
      </c>
      <c r="Z3017" s="11">
        <v>0.34599999999999997</v>
      </c>
      <c r="AA3017" s="11">
        <v>9.1999999999999998E-2</v>
      </c>
      <c r="AB3017" s="11">
        <v>1.2E-2</v>
      </c>
      <c r="AC3017" s="11">
        <v>1E-3</v>
      </c>
    </row>
    <row r="3018" spans="1:29" ht="11.5">
      <c r="A3018" s="15">
        <v>3001</v>
      </c>
      <c r="B3018" s="13" t="s">
        <v>1059</v>
      </c>
      <c r="C3018" s="14" t="s">
        <v>1268</v>
      </c>
      <c r="D3018" s="12"/>
      <c r="E3018" s="12">
        <v>296</v>
      </c>
      <c r="F3018" s="13" t="s">
        <v>1110</v>
      </c>
      <c r="G3018" s="12">
        <v>954</v>
      </c>
      <c r="H3018" s="12">
        <v>1950</v>
      </c>
      <c r="I3018" s="11">
        <v>2.7829999999999999</v>
      </c>
      <c r="J3018" s="11">
        <v>2.0230000000000001</v>
      </c>
      <c r="K3018" s="11">
        <v>1.978</v>
      </c>
      <c r="L3018" s="11">
        <v>1.843</v>
      </c>
      <c r="M3018" s="11">
        <v>1.6890000000000001</v>
      </c>
      <c r="N3018" s="11">
        <v>1.597</v>
      </c>
      <c r="O3018" s="11">
        <v>0.93700000000000006</v>
      </c>
      <c r="P3018" s="11">
        <v>0.66</v>
      </c>
      <c r="Q3018" s="11">
        <v>0.56299999999999994</v>
      </c>
      <c r="R3018" s="11">
        <v>0.48</v>
      </c>
      <c r="S3018" s="11">
        <v>0.44500000000000001</v>
      </c>
      <c r="T3018" s="11">
        <v>0.42499999999999999</v>
      </c>
      <c r="U3018" s="11">
        <v>0.34100000000000003</v>
      </c>
      <c r="V3018" s="11">
        <v>0.221</v>
      </c>
      <c r="W3018" s="11">
        <v>0.14199999999999999</v>
      </c>
      <c r="X3018" s="11">
        <v>8.5000000000000006E-2</v>
      </c>
      <c r="Y3018" s="11">
        <v>3.5999999999999997E-2</v>
      </c>
      <c r="Z3018" s="11">
        <v>1.6E-2</v>
      </c>
      <c r="AA3018" s="11">
        <v>3.0000000000000001E-3</v>
      </c>
      <c r="AB3018" s="11">
        <v>0</v>
      </c>
      <c r="AC3018" s="11">
        <v>0</v>
      </c>
    </row>
    <row r="3019" spans="1:29" ht="11.5">
      <c r="A3019" s="15">
        <v>3002</v>
      </c>
      <c r="B3019" s="13" t="s">
        <v>1059</v>
      </c>
      <c r="C3019" s="14" t="s">
        <v>1268</v>
      </c>
      <c r="D3019" s="12"/>
      <c r="E3019" s="12">
        <v>296</v>
      </c>
      <c r="F3019" s="13" t="s">
        <v>1110</v>
      </c>
      <c r="G3019" s="12">
        <v>954</v>
      </c>
      <c r="H3019" s="12">
        <v>1955</v>
      </c>
      <c r="I3019" s="11">
        <v>3.2770000000000001</v>
      </c>
      <c r="J3019" s="11">
        <v>2.56</v>
      </c>
      <c r="K3019" s="11">
        <v>1.968</v>
      </c>
      <c r="L3019" s="11">
        <v>1.9059999999999999</v>
      </c>
      <c r="M3019" s="11">
        <v>1.59</v>
      </c>
      <c r="N3019" s="11">
        <v>1.5029999999999999</v>
      </c>
      <c r="O3019" s="11">
        <v>1.46</v>
      </c>
      <c r="P3019" s="11">
        <v>0.85399999999999998</v>
      </c>
      <c r="Q3019" s="11">
        <v>0.59099999999999997</v>
      </c>
      <c r="R3019" s="11">
        <v>0.59299999999999997</v>
      </c>
      <c r="S3019" s="11">
        <v>0.44500000000000001</v>
      </c>
      <c r="T3019" s="11">
        <v>0.377</v>
      </c>
      <c r="U3019" s="11">
        <v>0.35699999999999998</v>
      </c>
      <c r="V3019" s="11">
        <v>0.26600000000000001</v>
      </c>
      <c r="W3019" s="11">
        <v>0.155</v>
      </c>
      <c r="X3019" s="11">
        <v>8.5999999999999993E-2</v>
      </c>
      <c r="Y3019" s="11">
        <v>0.04</v>
      </c>
      <c r="Z3019" s="11">
        <v>6.0000000000000001E-3</v>
      </c>
      <c r="AA3019" s="11">
        <v>0</v>
      </c>
      <c r="AB3019" s="11">
        <v>0</v>
      </c>
      <c r="AC3019" s="11">
        <v>0</v>
      </c>
    </row>
    <row r="3020" spans="1:29" ht="11.5">
      <c r="A3020" s="15">
        <v>3003</v>
      </c>
      <c r="B3020" s="13" t="s">
        <v>1059</v>
      </c>
      <c r="C3020" s="14" t="s">
        <v>1268</v>
      </c>
      <c r="D3020" s="12"/>
      <c r="E3020" s="12">
        <v>296</v>
      </c>
      <c r="F3020" s="13" t="s">
        <v>1110</v>
      </c>
      <c r="G3020" s="12">
        <v>954</v>
      </c>
      <c r="H3020" s="12">
        <v>1960</v>
      </c>
      <c r="I3020" s="11">
        <v>3.8780000000000001</v>
      </c>
      <c r="J3020" s="11">
        <v>3.028</v>
      </c>
      <c r="K3020" s="11">
        <v>2.4889999999999999</v>
      </c>
      <c r="L3020" s="11">
        <v>1.8919999999999999</v>
      </c>
      <c r="M3020" s="11">
        <v>1.6419999999999999</v>
      </c>
      <c r="N3020" s="11">
        <v>1.401</v>
      </c>
      <c r="O3020" s="11">
        <v>1.369</v>
      </c>
      <c r="P3020" s="11">
        <v>1.3520000000000001</v>
      </c>
      <c r="Q3020" s="11">
        <v>0.77100000000000002</v>
      </c>
      <c r="R3020" s="11">
        <v>0.61699999999999999</v>
      </c>
      <c r="S3020" s="11">
        <v>0.55100000000000005</v>
      </c>
      <c r="T3020" s="11">
        <v>0.38700000000000001</v>
      </c>
      <c r="U3020" s="11">
        <v>0.317</v>
      </c>
      <c r="V3020" s="11">
        <v>0.29599999999999999</v>
      </c>
      <c r="W3020" s="11">
        <v>0.19800000000000001</v>
      </c>
      <c r="X3020" s="11">
        <v>9.9000000000000005E-2</v>
      </c>
      <c r="Y3020" s="11">
        <v>4.2000000000000003E-2</v>
      </c>
      <c r="Z3020" s="11">
        <v>6.0000000000000001E-3</v>
      </c>
      <c r="AA3020" s="11">
        <v>0</v>
      </c>
      <c r="AB3020" s="11">
        <v>0</v>
      </c>
      <c r="AC3020" s="11">
        <v>0</v>
      </c>
    </row>
    <row r="3021" spans="1:29" ht="11.5">
      <c r="A3021" s="15">
        <v>3004</v>
      </c>
      <c r="B3021" s="13" t="s">
        <v>1059</v>
      </c>
      <c r="C3021" s="14" t="s">
        <v>1268</v>
      </c>
      <c r="D3021" s="12"/>
      <c r="E3021" s="12">
        <v>296</v>
      </c>
      <c r="F3021" s="13" t="s">
        <v>1110</v>
      </c>
      <c r="G3021" s="12">
        <v>954</v>
      </c>
      <c r="H3021" s="12">
        <v>1965</v>
      </c>
      <c r="I3021" s="11">
        <v>4.2430000000000003</v>
      </c>
      <c r="J3021" s="11">
        <v>3.6230000000000002</v>
      </c>
      <c r="K3021" s="11">
        <v>2.956</v>
      </c>
      <c r="L3021" s="11">
        <v>2.4020000000000001</v>
      </c>
      <c r="M3021" s="11">
        <v>1.5880000000000001</v>
      </c>
      <c r="N3021" s="11">
        <v>1.448</v>
      </c>
      <c r="O3021" s="11">
        <v>1.2809999999999999</v>
      </c>
      <c r="P3021" s="11">
        <v>1.2669999999999999</v>
      </c>
      <c r="Q3021" s="11">
        <v>1.25</v>
      </c>
      <c r="R3021" s="11">
        <v>0.79200000000000004</v>
      </c>
      <c r="S3021" s="11">
        <v>0.57799999999999996</v>
      </c>
      <c r="T3021" s="11">
        <v>0.48299999999999998</v>
      </c>
      <c r="U3021" s="11">
        <v>0.33700000000000002</v>
      </c>
      <c r="V3021" s="11">
        <v>0.27100000000000002</v>
      </c>
      <c r="W3021" s="11">
        <v>0.22800000000000001</v>
      </c>
      <c r="X3021" s="11">
        <v>0.13100000000000001</v>
      </c>
      <c r="Y3021" s="11">
        <v>5.2999999999999999E-2</v>
      </c>
      <c r="Z3021" s="11">
        <v>7.0000000000000001E-3</v>
      </c>
      <c r="AA3021" s="11">
        <v>0</v>
      </c>
      <c r="AB3021" s="11">
        <v>0</v>
      </c>
      <c r="AC3021" s="11">
        <v>0</v>
      </c>
    </row>
    <row r="3022" spans="1:29" ht="11.5">
      <c r="A3022" s="15">
        <v>3005</v>
      </c>
      <c r="B3022" s="13" t="s">
        <v>1059</v>
      </c>
      <c r="C3022" s="14" t="s">
        <v>1268</v>
      </c>
      <c r="D3022" s="12"/>
      <c r="E3022" s="12">
        <v>296</v>
      </c>
      <c r="F3022" s="13" t="s">
        <v>1110</v>
      </c>
      <c r="G3022" s="12">
        <v>954</v>
      </c>
      <c r="H3022" s="12">
        <v>1970</v>
      </c>
      <c r="I3022" s="11">
        <v>4.0579999999999998</v>
      </c>
      <c r="J3022" s="11">
        <v>3.992</v>
      </c>
      <c r="K3022" s="11">
        <v>3.5259999999999998</v>
      </c>
      <c r="L3022" s="11">
        <v>2.8639999999999999</v>
      </c>
      <c r="M3022" s="11">
        <v>2.1030000000000002</v>
      </c>
      <c r="N3022" s="11">
        <v>1.3959999999999999</v>
      </c>
      <c r="O3022" s="11">
        <v>1.34</v>
      </c>
      <c r="P3022" s="11">
        <v>1.1859999999999999</v>
      </c>
      <c r="Q3022" s="11">
        <v>1.173</v>
      </c>
      <c r="R3022" s="11">
        <v>1.2430000000000001</v>
      </c>
      <c r="S3022" s="11">
        <v>0.74099999999999999</v>
      </c>
      <c r="T3022" s="11">
        <v>0.51300000000000001</v>
      </c>
      <c r="U3022" s="11">
        <v>0.41599999999999998</v>
      </c>
      <c r="V3022" s="11">
        <v>0.28999999999999998</v>
      </c>
      <c r="W3022" s="11">
        <v>0.214</v>
      </c>
      <c r="X3022" s="11">
        <v>0.14799999999999999</v>
      </c>
      <c r="Y3022" s="11">
        <v>6.6000000000000003E-2</v>
      </c>
      <c r="Z3022" s="11">
        <v>8.9999999999999993E-3</v>
      </c>
      <c r="AA3022" s="11">
        <v>0</v>
      </c>
      <c r="AB3022" s="11">
        <v>0</v>
      </c>
      <c r="AC3022" s="11">
        <v>0</v>
      </c>
    </row>
    <row r="3023" spans="1:29" ht="11.5">
      <c r="A3023" s="15">
        <v>3006</v>
      </c>
      <c r="B3023" s="13" t="s">
        <v>1059</v>
      </c>
      <c r="C3023" s="14" t="s">
        <v>1268</v>
      </c>
      <c r="D3023" s="12"/>
      <c r="E3023" s="12">
        <v>296</v>
      </c>
      <c r="F3023" s="13" t="s">
        <v>1110</v>
      </c>
      <c r="G3023" s="12">
        <v>954</v>
      </c>
      <c r="H3023" s="12">
        <v>1975</v>
      </c>
      <c r="I3023" s="11">
        <v>3.8029999999999999</v>
      </c>
      <c r="J3023" s="11">
        <v>3.835</v>
      </c>
      <c r="K3023" s="11">
        <v>3.8769999999999998</v>
      </c>
      <c r="L3023" s="11">
        <v>3.3340000000000001</v>
      </c>
      <c r="M3023" s="11">
        <v>2.5720000000000001</v>
      </c>
      <c r="N3023" s="11">
        <v>1.899</v>
      </c>
      <c r="O3023" s="11">
        <v>1.282</v>
      </c>
      <c r="P3023" s="11">
        <v>1.244</v>
      </c>
      <c r="Q3023" s="11">
        <v>1.099</v>
      </c>
      <c r="R3023" s="11">
        <v>1.1759999999999999</v>
      </c>
      <c r="S3023" s="11">
        <v>1.171</v>
      </c>
      <c r="T3023" s="11">
        <v>0.66600000000000004</v>
      </c>
      <c r="U3023" s="11">
        <v>0.44600000000000001</v>
      </c>
      <c r="V3023" s="11">
        <v>0.36399999999999999</v>
      </c>
      <c r="W3023" s="11">
        <v>0.22700000000000001</v>
      </c>
      <c r="X3023" s="11">
        <v>0.14899999999999999</v>
      </c>
      <c r="Y3023" s="11">
        <v>7.9000000000000001E-2</v>
      </c>
      <c r="Z3023" s="11">
        <v>1.0999999999999999E-2</v>
      </c>
      <c r="AA3023" s="11">
        <v>0</v>
      </c>
      <c r="AB3023" s="11">
        <v>0</v>
      </c>
      <c r="AC3023" s="11">
        <v>0</v>
      </c>
    </row>
    <row r="3024" spans="1:29" ht="11.5">
      <c r="A3024" s="15">
        <v>3007</v>
      </c>
      <c r="B3024" s="13" t="s">
        <v>1059</v>
      </c>
      <c r="C3024" s="14" t="s">
        <v>1268</v>
      </c>
      <c r="D3024" s="12"/>
      <c r="E3024" s="12">
        <v>296</v>
      </c>
      <c r="F3024" s="13" t="s">
        <v>1110</v>
      </c>
      <c r="G3024" s="12">
        <v>954</v>
      </c>
      <c r="H3024" s="12">
        <v>1980</v>
      </c>
      <c r="I3024" s="11">
        <v>4.5010000000000003</v>
      </c>
      <c r="J3024" s="11">
        <v>3.5960000000000001</v>
      </c>
      <c r="K3024" s="11">
        <v>3.7480000000000002</v>
      </c>
      <c r="L3024" s="11">
        <v>3.5720000000000001</v>
      </c>
      <c r="M3024" s="11">
        <v>2.93</v>
      </c>
      <c r="N3024" s="11">
        <v>2.1539999999999999</v>
      </c>
      <c r="O3024" s="11">
        <v>1.698</v>
      </c>
      <c r="P3024" s="11">
        <v>1.1839999999999999</v>
      </c>
      <c r="Q3024" s="11">
        <v>1.1559999999999999</v>
      </c>
      <c r="R3024" s="11">
        <v>1.1100000000000001</v>
      </c>
      <c r="S3024" s="11">
        <v>1.1100000000000001</v>
      </c>
      <c r="T3024" s="11">
        <v>1.079</v>
      </c>
      <c r="U3024" s="11">
        <v>0.56000000000000005</v>
      </c>
      <c r="V3024" s="11">
        <v>0.34300000000000003</v>
      </c>
      <c r="W3024" s="11">
        <v>0.25600000000000001</v>
      </c>
      <c r="X3024" s="11">
        <v>0.13700000000000001</v>
      </c>
      <c r="Y3024" s="11">
        <v>7.3999999999999996E-2</v>
      </c>
      <c r="Z3024" s="11">
        <v>1.7999999999999999E-2</v>
      </c>
      <c r="AA3024" s="11">
        <v>1E-3</v>
      </c>
      <c r="AB3024" s="11">
        <v>0</v>
      </c>
      <c r="AC3024" s="11">
        <v>0</v>
      </c>
    </row>
    <row r="3025" spans="1:29" ht="11.5">
      <c r="A3025" s="15">
        <v>3008</v>
      </c>
      <c r="B3025" s="13" t="s">
        <v>1059</v>
      </c>
      <c r="C3025" s="14" t="s">
        <v>1268</v>
      </c>
      <c r="D3025" s="12"/>
      <c r="E3025" s="12">
        <v>296</v>
      </c>
      <c r="F3025" s="13" t="s">
        <v>1110</v>
      </c>
      <c r="G3025" s="12">
        <v>954</v>
      </c>
      <c r="H3025" s="12">
        <v>1985</v>
      </c>
      <c r="I3025" s="11">
        <v>5.1189999999999998</v>
      </c>
      <c r="J3025" s="11">
        <v>4.21</v>
      </c>
      <c r="K3025" s="11">
        <v>3.4580000000000002</v>
      </c>
      <c r="L3025" s="11">
        <v>3.802</v>
      </c>
      <c r="M3025" s="11">
        <v>3.0880000000000001</v>
      </c>
      <c r="N3025" s="11">
        <v>2.468</v>
      </c>
      <c r="O3025" s="11">
        <v>2.0150000000000001</v>
      </c>
      <c r="P3025" s="11">
        <v>1.7749999999999999</v>
      </c>
      <c r="Q3025" s="11">
        <v>1.3029999999999999</v>
      </c>
      <c r="R3025" s="11">
        <v>1.1519999999999999</v>
      </c>
      <c r="S3025" s="11">
        <v>0.96599999999999997</v>
      </c>
      <c r="T3025" s="11">
        <v>0.751</v>
      </c>
      <c r="U3025" s="11">
        <v>0.60099999999999998</v>
      </c>
      <c r="V3025" s="11">
        <v>0.439</v>
      </c>
      <c r="W3025" s="11">
        <v>0.29199999999999998</v>
      </c>
      <c r="X3025" s="11">
        <v>0.152</v>
      </c>
      <c r="Y3025" s="11">
        <v>0.06</v>
      </c>
      <c r="Z3025" s="11">
        <v>2.5000000000000001E-2</v>
      </c>
      <c r="AA3025" s="11">
        <v>4.0000000000000001E-3</v>
      </c>
      <c r="AB3025" s="11">
        <v>0</v>
      </c>
      <c r="AC3025" s="11">
        <v>0</v>
      </c>
    </row>
    <row r="3026" spans="1:29" ht="11.5">
      <c r="A3026" s="15">
        <v>3009</v>
      </c>
      <c r="B3026" s="13" t="s">
        <v>1059</v>
      </c>
      <c r="C3026" s="14" t="s">
        <v>1268</v>
      </c>
      <c r="D3026" s="12"/>
      <c r="E3026" s="12">
        <v>296</v>
      </c>
      <c r="F3026" s="13" t="s">
        <v>1110</v>
      </c>
      <c r="G3026" s="12">
        <v>954</v>
      </c>
      <c r="H3026" s="12">
        <v>1990</v>
      </c>
      <c r="I3026" s="11">
        <v>5.9610000000000003</v>
      </c>
      <c r="J3026" s="11">
        <v>4.8620000000000001</v>
      </c>
      <c r="K3026" s="11">
        <v>4.08</v>
      </c>
      <c r="L3026" s="11">
        <v>3.2690000000000001</v>
      </c>
      <c r="M3026" s="11">
        <v>3.6429999999999998</v>
      </c>
      <c r="N3026" s="11">
        <v>2.9489999999999998</v>
      </c>
      <c r="O3026" s="11">
        <v>2.4830000000000001</v>
      </c>
      <c r="P3026" s="11">
        <v>1.94</v>
      </c>
      <c r="Q3026" s="11">
        <v>1.62</v>
      </c>
      <c r="R3026" s="11">
        <v>1.3320000000000001</v>
      </c>
      <c r="S3026" s="11">
        <v>1.099</v>
      </c>
      <c r="T3026" s="11">
        <v>0.84</v>
      </c>
      <c r="U3026" s="11">
        <v>0.70299999999999996</v>
      </c>
      <c r="V3026" s="11">
        <v>0.46700000000000003</v>
      </c>
      <c r="W3026" s="11">
        <v>0.308</v>
      </c>
      <c r="X3026" s="11">
        <v>0.16200000000000001</v>
      </c>
      <c r="Y3026" s="11">
        <v>7.0999999999999994E-2</v>
      </c>
      <c r="Z3026" s="11">
        <v>1.9E-2</v>
      </c>
      <c r="AA3026" s="11">
        <v>4.0000000000000001E-3</v>
      </c>
      <c r="AB3026" s="11">
        <v>0</v>
      </c>
      <c r="AC3026" s="11">
        <v>0</v>
      </c>
    </row>
    <row r="3027" spans="1:29" ht="11.5">
      <c r="A3027" s="15">
        <v>3010</v>
      </c>
      <c r="B3027" s="13" t="s">
        <v>1059</v>
      </c>
      <c r="C3027" s="14" t="s">
        <v>1268</v>
      </c>
      <c r="D3027" s="12"/>
      <c r="E3027" s="12">
        <v>296</v>
      </c>
      <c r="F3027" s="13" t="s">
        <v>1110</v>
      </c>
      <c r="G3027" s="12">
        <v>954</v>
      </c>
      <c r="H3027" s="12">
        <v>1995</v>
      </c>
      <c r="I3027" s="11">
        <v>6.0890000000000004</v>
      </c>
      <c r="J3027" s="11">
        <v>5.6449999999999996</v>
      </c>
      <c r="K3027" s="11">
        <v>4.7009999999999996</v>
      </c>
      <c r="L3027" s="11">
        <v>3.786</v>
      </c>
      <c r="M3027" s="11">
        <v>2.8450000000000002</v>
      </c>
      <c r="N3027" s="11">
        <v>3.2280000000000002</v>
      </c>
      <c r="O3027" s="11">
        <v>2.835</v>
      </c>
      <c r="P3027" s="11">
        <v>2.323</v>
      </c>
      <c r="Q3027" s="11">
        <v>1.7549999999999999</v>
      </c>
      <c r="R3027" s="11">
        <v>1.5129999999999999</v>
      </c>
      <c r="S3027" s="11">
        <v>1.117</v>
      </c>
      <c r="T3027" s="11">
        <v>0.86099999999999999</v>
      </c>
      <c r="U3027" s="11">
        <v>0.68700000000000006</v>
      </c>
      <c r="V3027" s="11">
        <v>0.51500000000000001</v>
      </c>
      <c r="W3027" s="11">
        <v>0.34</v>
      </c>
      <c r="X3027" s="11">
        <v>0.17899999999999999</v>
      </c>
      <c r="Y3027" s="11">
        <v>7.6999999999999999E-2</v>
      </c>
      <c r="Z3027" s="11">
        <v>2.1000000000000001E-2</v>
      </c>
      <c r="AA3027" s="11">
        <v>3.0000000000000001E-3</v>
      </c>
      <c r="AB3027" s="11">
        <v>0</v>
      </c>
      <c r="AC3027" s="11">
        <v>0</v>
      </c>
    </row>
    <row r="3028" spans="1:29" ht="11.5">
      <c r="A3028" s="15">
        <v>3011</v>
      </c>
      <c r="B3028" s="13" t="s">
        <v>1059</v>
      </c>
      <c r="C3028" s="14" t="s">
        <v>1268</v>
      </c>
      <c r="D3028" s="12"/>
      <c r="E3028" s="12">
        <v>296</v>
      </c>
      <c r="F3028" s="13" t="s">
        <v>1110</v>
      </c>
      <c r="G3028" s="12">
        <v>954</v>
      </c>
      <c r="H3028" s="12">
        <v>2000</v>
      </c>
      <c r="I3028" s="11">
        <v>6.077</v>
      </c>
      <c r="J3028" s="11">
        <v>5.8730000000000002</v>
      </c>
      <c r="K3028" s="11">
        <v>5.4219999999999997</v>
      </c>
      <c r="L3028" s="11">
        <v>4.4349999999999996</v>
      </c>
      <c r="M3028" s="11">
        <v>3.3780000000000001</v>
      </c>
      <c r="N3028" s="11">
        <v>2.6059999999999999</v>
      </c>
      <c r="O3028" s="11">
        <v>3.13</v>
      </c>
      <c r="P3028" s="11">
        <v>2.7040000000000002</v>
      </c>
      <c r="Q3028" s="11">
        <v>2.153</v>
      </c>
      <c r="R3028" s="11">
        <v>1.669</v>
      </c>
      <c r="S3028" s="11">
        <v>1.363</v>
      </c>
      <c r="T3028" s="11">
        <v>0.95599999999999996</v>
      </c>
      <c r="U3028" s="11">
        <v>0.72699999999999998</v>
      </c>
      <c r="V3028" s="11">
        <v>0.497</v>
      </c>
      <c r="W3028" s="11">
        <v>0.33200000000000002</v>
      </c>
      <c r="X3028" s="11">
        <v>0.17299999999999999</v>
      </c>
      <c r="Y3028" s="11">
        <v>7.1999999999999995E-2</v>
      </c>
      <c r="Z3028" s="11">
        <v>2.1999999999999999E-2</v>
      </c>
      <c r="AA3028" s="11">
        <v>3.0000000000000001E-3</v>
      </c>
      <c r="AB3028" s="11">
        <v>0</v>
      </c>
      <c r="AC3028" s="11">
        <v>0</v>
      </c>
    </row>
    <row r="3029" spans="1:29" ht="11.5">
      <c r="A3029" s="15">
        <v>3012</v>
      </c>
      <c r="B3029" s="13" t="s">
        <v>1059</v>
      </c>
      <c r="C3029" s="14" t="s">
        <v>1268</v>
      </c>
      <c r="D3029" s="12"/>
      <c r="E3029" s="12">
        <v>296</v>
      </c>
      <c r="F3029" s="13" t="s">
        <v>1110</v>
      </c>
      <c r="G3029" s="12">
        <v>954</v>
      </c>
      <c r="H3029" s="12">
        <v>2005</v>
      </c>
      <c r="I3029" s="11">
        <v>5.56</v>
      </c>
      <c r="J3029" s="11">
        <v>6.3319999999999999</v>
      </c>
      <c r="K3029" s="11">
        <v>5.58</v>
      </c>
      <c r="L3029" s="11">
        <v>5.508</v>
      </c>
      <c r="M3029" s="11">
        <v>4.2290000000000001</v>
      </c>
      <c r="N3029" s="11">
        <v>3.254</v>
      </c>
      <c r="O3029" s="11">
        <v>2.625</v>
      </c>
      <c r="P3029" s="11">
        <v>3.0960000000000001</v>
      </c>
      <c r="Q3029" s="11">
        <v>2.5720000000000001</v>
      </c>
      <c r="R3029" s="11">
        <v>2.0449999999999999</v>
      </c>
      <c r="S3029" s="11">
        <v>1.4850000000000001</v>
      </c>
      <c r="T3029" s="11">
        <v>1.1399999999999999</v>
      </c>
      <c r="U3029" s="11">
        <v>0.79500000000000004</v>
      </c>
      <c r="V3029" s="11">
        <v>0.54</v>
      </c>
      <c r="W3029" s="11">
        <v>0.42699999999999999</v>
      </c>
      <c r="X3029" s="11">
        <v>0.19</v>
      </c>
      <c r="Y3029" s="11">
        <v>0.08</v>
      </c>
      <c r="Z3029" s="11">
        <v>2.1000000000000001E-2</v>
      </c>
      <c r="AA3029" s="11">
        <v>4.0000000000000001E-3</v>
      </c>
      <c r="AB3029" s="11">
        <v>0</v>
      </c>
      <c r="AC3029" s="11">
        <v>0</v>
      </c>
    </row>
    <row r="3030" spans="1:29" ht="11.5">
      <c r="A3030" s="15">
        <v>3013</v>
      </c>
      <c r="B3030" s="13" t="s">
        <v>1059</v>
      </c>
      <c r="C3030" s="14" t="s">
        <v>1268</v>
      </c>
      <c r="D3030" s="12"/>
      <c r="E3030" s="12">
        <v>296</v>
      </c>
      <c r="F3030" s="13" t="s">
        <v>1110</v>
      </c>
      <c r="G3030" s="12">
        <v>954</v>
      </c>
      <c r="H3030" s="12">
        <v>2010</v>
      </c>
      <c r="I3030" s="11">
        <v>7.1040000000000001</v>
      </c>
      <c r="J3030" s="11">
        <v>5.6829999999999998</v>
      </c>
      <c r="K3030" s="11">
        <v>6.25</v>
      </c>
      <c r="L3030" s="11">
        <v>5.569</v>
      </c>
      <c r="M3030" s="11">
        <v>5.2450000000000001</v>
      </c>
      <c r="N3030" s="11">
        <v>4.04</v>
      </c>
      <c r="O3030" s="11">
        <v>3.1930000000000001</v>
      </c>
      <c r="P3030" s="11">
        <v>2.657</v>
      </c>
      <c r="Q3030" s="11">
        <v>2.9359999999999999</v>
      </c>
      <c r="R3030" s="11">
        <v>2.512</v>
      </c>
      <c r="S3030" s="11">
        <v>1.788</v>
      </c>
      <c r="T3030" s="11">
        <v>1.34</v>
      </c>
      <c r="U3030" s="11">
        <v>0.91300000000000003</v>
      </c>
      <c r="V3030" s="11">
        <v>0.63700000000000001</v>
      </c>
      <c r="W3030" s="11">
        <v>0.43099999999999999</v>
      </c>
      <c r="X3030" s="11">
        <v>0.22500000000000001</v>
      </c>
      <c r="Y3030" s="11">
        <v>9.7000000000000003E-2</v>
      </c>
      <c r="Z3030" s="11">
        <v>2.5999999999999999E-2</v>
      </c>
      <c r="AA3030" s="11">
        <v>4.0000000000000001E-3</v>
      </c>
      <c r="AB3030" s="11">
        <v>0</v>
      </c>
      <c r="AC3030" s="11">
        <v>0</v>
      </c>
    </row>
    <row r="3031" spans="1:29" ht="11.5">
      <c r="A3031" s="15">
        <v>3014</v>
      </c>
      <c r="B3031" s="13" t="s">
        <v>1059</v>
      </c>
      <c r="C3031" s="14" t="s">
        <v>1268</v>
      </c>
      <c r="D3031" s="12"/>
      <c r="E3031" s="12">
        <v>296</v>
      </c>
      <c r="F3031" s="13" t="s">
        <v>1110</v>
      </c>
      <c r="G3031" s="12">
        <v>954</v>
      </c>
      <c r="H3031" s="12">
        <v>2015</v>
      </c>
      <c r="I3031" s="11">
        <v>7.6159999999999997</v>
      </c>
      <c r="J3031" s="11">
        <v>6.9080000000000004</v>
      </c>
      <c r="K3031" s="11">
        <v>5.4349999999999996</v>
      </c>
      <c r="L3031" s="11">
        <v>5.9080000000000004</v>
      </c>
      <c r="M3031" s="11">
        <v>5.2720000000000002</v>
      </c>
      <c r="N3031" s="11">
        <v>4.6989999999999998</v>
      </c>
      <c r="O3031" s="11">
        <v>3.8420000000000001</v>
      </c>
      <c r="P3031" s="11">
        <v>3.1659999999999999</v>
      </c>
      <c r="Q3031" s="11">
        <v>2.4950000000000001</v>
      </c>
      <c r="R3031" s="11">
        <v>2.6989999999999998</v>
      </c>
      <c r="S3031" s="11">
        <v>2.36</v>
      </c>
      <c r="T3031" s="11">
        <v>1.5549999999999999</v>
      </c>
      <c r="U3031" s="11">
        <v>1.054</v>
      </c>
      <c r="V3031" s="11">
        <v>0.73399999999999999</v>
      </c>
      <c r="W3031" s="11">
        <v>0.40500000000000003</v>
      </c>
      <c r="X3031" s="11">
        <v>0.20300000000000001</v>
      </c>
      <c r="Y3031" s="11">
        <v>0.1</v>
      </c>
      <c r="Z3031" s="11">
        <v>3.4000000000000002E-2</v>
      </c>
      <c r="AA3031" s="11">
        <v>6.0000000000000001E-3</v>
      </c>
      <c r="AB3031" s="11">
        <v>0</v>
      </c>
      <c r="AC3031" s="11">
        <v>0</v>
      </c>
    </row>
    <row r="3032" spans="1:29" ht="11.5">
      <c r="A3032" s="15">
        <v>3015</v>
      </c>
      <c r="B3032" s="13" t="s">
        <v>1059</v>
      </c>
      <c r="C3032" s="14" t="s">
        <v>1268</v>
      </c>
      <c r="D3032" s="12"/>
      <c r="E3032" s="12">
        <v>296</v>
      </c>
      <c r="F3032" s="13" t="s">
        <v>1110</v>
      </c>
      <c r="G3032" s="12">
        <v>954</v>
      </c>
      <c r="H3032" s="12">
        <v>2020</v>
      </c>
      <c r="I3032" s="11">
        <v>7.7709999999999999</v>
      </c>
      <c r="J3032" s="11">
        <v>7.4790000000000001</v>
      </c>
      <c r="K3032" s="11">
        <v>6.83</v>
      </c>
      <c r="L3032" s="11">
        <v>5.19</v>
      </c>
      <c r="M3032" s="11">
        <v>5.4669999999999996</v>
      </c>
      <c r="N3032" s="11">
        <v>4.8440000000000003</v>
      </c>
      <c r="O3032" s="11">
        <v>4.3639999999999999</v>
      </c>
      <c r="P3032" s="11">
        <v>3.5910000000000002</v>
      </c>
      <c r="Q3032" s="11">
        <v>2.9729999999999999</v>
      </c>
      <c r="R3032" s="11">
        <v>2.3359999999999999</v>
      </c>
      <c r="S3032" s="11">
        <v>2.5230000000000001</v>
      </c>
      <c r="T3032" s="11">
        <v>2.1619999999999999</v>
      </c>
      <c r="U3032" s="11">
        <v>1.37</v>
      </c>
      <c r="V3032" s="11">
        <v>0.876</v>
      </c>
      <c r="W3032" s="11">
        <v>0.55500000000000005</v>
      </c>
      <c r="X3032" s="11">
        <v>0.26300000000000001</v>
      </c>
      <c r="Y3032" s="11">
        <v>0.10299999999999999</v>
      </c>
      <c r="Z3032" s="11">
        <v>3.7999999999999999E-2</v>
      </c>
      <c r="AA3032" s="11">
        <v>8.9999999999999993E-3</v>
      </c>
      <c r="AB3032" s="11">
        <v>0</v>
      </c>
      <c r="AC3032" s="11">
        <v>0</v>
      </c>
    </row>
    <row r="3033" spans="1:29" ht="11.5">
      <c r="A3033" s="15">
        <v>3016</v>
      </c>
      <c r="B3033" s="13" t="s">
        <v>1059</v>
      </c>
      <c r="C3033" s="14" t="s">
        <v>1269</v>
      </c>
      <c r="D3033" s="12"/>
      <c r="E3033" s="12">
        <v>583</v>
      </c>
      <c r="F3033" s="13" t="s">
        <v>1110</v>
      </c>
      <c r="G3033" s="12">
        <v>954</v>
      </c>
      <c r="H3033" s="12">
        <v>1950</v>
      </c>
      <c r="I3033" s="11">
        <v>2.5539999999999998</v>
      </c>
      <c r="J3033" s="11">
        <v>2.2029999999999998</v>
      </c>
      <c r="K3033" s="11">
        <v>1.9139999999999999</v>
      </c>
      <c r="L3033" s="11">
        <v>1.663</v>
      </c>
      <c r="M3033" s="11">
        <v>1.4379999999999999</v>
      </c>
      <c r="N3033" s="11">
        <v>1.2410000000000001</v>
      </c>
      <c r="O3033" s="11">
        <v>1.071</v>
      </c>
      <c r="P3033" s="11">
        <v>0.92100000000000004</v>
      </c>
      <c r="Q3033" s="11">
        <v>0.79</v>
      </c>
      <c r="R3033" s="11">
        <v>0.66900000000000004</v>
      </c>
      <c r="S3033" s="11">
        <v>0.56000000000000005</v>
      </c>
      <c r="T3033" s="11">
        <v>0.45500000000000002</v>
      </c>
      <c r="U3033" s="11">
        <v>0.36</v>
      </c>
      <c r="V3033" s="11">
        <v>0.26900000000000002</v>
      </c>
      <c r="W3033" s="11">
        <v>0.183</v>
      </c>
      <c r="X3033" s="11">
        <v>0.108</v>
      </c>
      <c r="Y3033" s="11">
        <v>7.2999999999999995E-2</v>
      </c>
      <c r="Z3033" s="11">
        <v>6.0000000000000001E-3</v>
      </c>
      <c r="AA3033" s="11">
        <v>0</v>
      </c>
      <c r="AB3033" s="11">
        <v>0</v>
      </c>
      <c r="AC3033" s="11">
        <v>0</v>
      </c>
    </row>
    <row r="3034" spans="1:29" ht="11.5">
      <c r="A3034" s="15">
        <v>3017</v>
      </c>
      <c r="B3034" s="13" t="s">
        <v>1059</v>
      </c>
      <c r="C3034" s="14" t="s">
        <v>1269</v>
      </c>
      <c r="D3034" s="12"/>
      <c r="E3034" s="12">
        <v>583</v>
      </c>
      <c r="F3034" s="13" t="s">
        <v>1110</v>
      </c>
      <c r="G3034" s="12">
        <v>954</v>
      </c>
      <c r="H3034" s="12">
        <v>1955</v>
      </c>
      <c r="I3034" s="11">
        <v>3.8370000000000002</v>
      </c>
      <c r="J3034" s="11">
        <v>2.468</v>
      </c>
      <c r="K3034" s="11">
        <v>2.177</v>
      </c>
      <c r="L3034" s="11">
        <v>1.8919999999999999</v>
      </c>
      <c r="M3034" s="11">
        <v>1.631</v>
      </c>
      <c r="N3034" s="11">
        <v>1.4039999999999999</v>
      </c>
      <c r="O3034" s="11">
        <v>1.2090000000000001</v>
      </c>
      <c r="P3034" s="11">
        <v>1.0389999999999999</v>
      </c>
      <c r="Q3034" s="11">
        <v>0.88600000000000001</v>
      </c>
      <c r="R3034" s="11">
        <v>0.75</v>
      </c>
      <c r="S3034" s="11">
        <v>0.625</v>
      </c>
      <c r="T3034" s="11">
        <v>0.50900000000000001</v>
      </c>
      <c r="U3034" s="11">
        <v>0.4</v>
      </c>
      <c r="V3034" s="11">
        <v>0.29499999999999998</v>
      </c>
      <c r="W3034" s="11">
        <v>0.19800000000000001</v>
      </c>
      <c r="X3034" s="11">
        <v>0.11600000000000001</v>
      </c>
      <c r="Y3034" s="11">
        <v>5.3999999999999999E-2</v>
      </c>
      <c r="Z3034" s="11">
        <v>6.0000000000000001E-3</v>
      </c>
      <c r="AA3034" s="11">
        <v>0</v>
      </c>
      <c r="AB3034" s="11">
        <v>0</v>
      </c>
      <c r="AC3034" s="11">
        <v>0</v>
      </c>
    </row>
    <row r="3035" spans="1:29" ht="11.5">
      <c r="A3035" s="15">
        <v>3018</v>
      </c>
      <c r="B3035" s="13" t="s">
        <v>1059</v>
      </c>
      <c r="C3035" s="14" t="s">
        <v>1269</v>
      </c>
      <c r="D3035" s="12"/>
      <c r="E3035" s="12">
        <v>583</v>
      </c>
      <c r="F3035" s="13" t="s">
        <v>1110</v>
      </c>
      <c r="G3035" s="12">
        <v>954</v>
      </c>
      <c r="H3035" s="12">
        <v>1960</v>
      </c>
      <c r="I3035" s="11">
        <v>4.2880000000000003</v>
      </c>
      <c r="J3035" s="11">
        <v>3.7250000000000001</v>
      </c>
      <c r="K3035" s="11">
        <v>2.4420000000000002</v>
      </c>
      <c r="L3035" s="11">
        <v>2.1520000000000001</v>
      </c>
      <c r="M3035" s="11">
        <v>1.861</v>
      </c>
      <c r="N3035" s="11">
        <v>1.5960000000000001</v>
      </c>
      <c r="O3035" s="11">
        <v>1.3720000000000001</v>
      </c>
      <c r="P3035" s="11">
        <v>1.177</v>
      </c>
      <c r="Q3035" s="11">
        <v>1.004</v>
      </c>
      <c r="R3035" s="11">
        <v>0.84499999999999997</v>
      </c>
      <c r="S3035" s="11">
        <v>0.70399999999999996</v>
      </c>
      <c r="T3035" s="11">
        <v>0.57199999999999995</v>
      </c>
      <c r="U3035" s="11">
        <v>0.44700000000000001</v>
      </c>
      <c r="V3035" s="11">
        <v>0.33</v>
      </c>
      <c r="W3035" s="11">
        <v>0.22</v>
      </c>
      <c r="X3035" s="11">
        <v>0.126</v>
      </c>
      <c r="Y3035" s="11">
        <v>5.8999999999999997E-2</v>
      </c>
      <c r="Z3035" s="11">
        <v>6.0000000000000001E-3</v>
      </c>
      <c r="AA3035" s="11">
        <v>0</v>
      </c>
      <c r="AB3035" s="11">
        <v>0</v>
      </c>
      <c r="AC3035" s="11">
        <v>0</v>
      </c>
    </row>
    <row r="3036" spans="1:29" ht="11.5">
      <c r="A3036" s="15">
        <v>3019</v>
      </c>
      <c r="B3036" s="13" t="s">
        <v>1059</v>
      </c>
      <c r="C3036" s="14" t="s">
        <v>1269</v>
      </c>
      <c r="D3036" s="12"/>
      <c r="E3036" s="12">
        <v>583</v>
      </c>
      <c r="F3036" s="13" t="s">
        <v>1110</v>
      </c>
      <c r="G3036" s="12">
        <v>954</v>
      </c>
      <c r="H3036" s="12">
        <v>1965</v>
      </c>
      <c r="I3036" s="11">
        <v>4.8719999999999999</v>
      </c>
      <c r="J3036" s="11">
        <v>4.1840000000000002</v>
      </c>
      <c r="K3036" s="11">
        <v>3.69</v>
      </c>
      <c r="L3036" s="11">
        <v>2.4180000000000001</v>
      </c>
      <c r="M3036" s="11">
        <v>2.1179999999999999</v>
      </c>
      <c r="N3036" s="11">
        <v>1.8260000000000001</v>
      </c>
      <c r="O3036" s="11">
        <v>1.5660000000000001</v>
      </c>
      <c r="P3036" s="11">
        <v>1.339</v>
      </c>
      <c r="Q3036" s="11">
        <v>1.141</v>
      </c>
      <c r="R3036" s="11">
        <v>0.96399999999999997</v>
      </c>
      <c r="S3036" s="11">
        <v>0.80100000000000005</v>
      </c>
      <c r="T3036" s="11">
        <v>0.65</v>
      </c>
      <c r="U3036" s="11">
        <v>0.50600000000000001</v>
      </c>
      <c r="V3036" s="11">
        <v>0.372</v>
      </c>
      <c r="W3036" s="11">
        <v>0.249</v>
      </c>
      <c r="X3036" s="11">
        <v>0.14299999999999999</v>
      </c>
      <c r="Y3036" s="11">
        <v>6.5000000000000002E-2</v>
      </c>
      <c r="Z3036" s="11">
        <v>7.0000000000000001E-3</v>
      </c>
      <c r="AA3036" s="11">
        <v>0</v>
      </c>
      <c r="AB3036" s="11">
        <v>0</v>
      </c>
      <c r="AC3036" s="11">
        <v>0</v>
      </c>
    </row>
    <row r="3037" spans="1:29" ht="11.5">
      <c r="A3037" s="15">
        <v>3020</v>
      </c>
      <c r="B3037" s="13" t="s">
        <v>1059</v>
      </c>
      <c r="C3037" s="14" t="s">
        <v>1269</v>
      </c>
      <c r="D3037" s="12"/>
      <c r="E3037" s="12">
        <v>583</v>
      </c>
      <c r="F3037" s="13" t="s">
        <v>1110</v>
      </c>
      <c r="G3037" s="12">
        <v>954</v>
      </c>
      <c r="H3037" s="12">
        <v>1970</v>
      </c>
      <c r="I3037" s="11">
        <v>5.6909999999999998</v>
      </c>
      <c r="J3037" s="11">
        <v>4.7729999999999997</v>
      </c>
      <c r="K3037" s="11">
        <v>4.1500000000000004</v>
      </c>
      <c r="L3037" s="11">
        <v>3.6579999999999999</v>
      </c>
      <c r="M3037" s="11">
        <v>2.3849999999999998</v>
      </c>
      <c r="N3037" s="11">
        <v>2.0840000000000001</v>
      </c>
      <c r="O3037" s="11">
        <v>1.792</v>
      </c>
      <c r="P3037" s="11">
        <v>1.532</v>
      </c>
      <c r="Q3037" s="11">
        <v>1.3029999999999999</v>
      </c>
      <c r="R3037" s="11">
        <v>1.101</v>
      </c>
      <c r="S3037" s="11">
        <v>0.91500000000000004</v>
      </c>
      <c r="T3037" s="11">
        <v>0.74099999999999999</v>
      </c>
      <c r="U3037" s="11">
        <v>0.57699999999999996</v>
      </c>
      <c r="V3037" s="11">
        <v>0.42499999999999999</v>
      </c>
      <c r="W3037" s="11">
        <v>0.28599999999999998</v>
      </c>
      <c r="X3037" s="11">
        <v>0.16600000000000001</v>
      </c>
      <c r="Y3037" s="11">
        <v>7.6999999999999999E-2</v>
      </c>
      <c r="Z3037" s="11">
        <v>0.01</v>
      </c>
      <c r="AA3037" s="11">
        <v>0</v>
      </c>
      <c r="AB3037" s="11">
        <v>0</v>
      </c>
      <c r="AC3037" s="11">
        <v>0</v>
      </c>
    </row>
    <row r="3038" spans="1:29" ht="11.5">
      <c r="A3038" s="15">
        <v>3021</v>
      </c>
      <c r="B3038" s="13" t="s">
        <v>1059</v>
      </c>
      <c r="C3038" s="14" t="s">
        <v>1269</v>
      </c>
      <c r="D3038" s="12"/>
      <c r="E3038" s="12">
        <v>583</v>
      </c>
      <c r="F3038" s="13" t="s">
        <v>1110</v>
      </c>
      <c r="G3038" s="12">
        <v>954</v>
      </c>
      <c r="H3038" s="12">
        <v>1975</v>
      </c>
      <c r="I3038" s="11">
        <v>5.95</v>
      </c>
      <c r="J3038" s="11">
        <v>5.3390000000000004</v>
      </c>
      <c r="K3038" s="11">
        <v>4.4390000000000001</v>
      </c>
      <c r="L3038" s="11">
        <v>3.7719999999999998</v>
      </c>
      <c r="M3038" s="11">
        <v>2.915</v>
      </c>
      <c r="N3038" s="11">
        <v>1.587</v>
      </c>
      <c r="O3038" s="11">
        <v>1.2729999999999999</v>
      </c>
      <c r="P3038" s="11">
        <v>1.0780000000000001</v>
      </c>
      <c r="Q3038" s="11">
        <v>1.1919999999999999</v>
      </c>
      <c r="R3038" s="11">
        <v>1.0660000000000001</v>
      </c>
      <c r="S3038" s="11">
        <v>0.98699999999999999</v>
      </c>
      <c r="T3038" s="11">
        <v>0.88200000000000001</v>
      </c>
      <c r="U3038" s="11">
        <v>0.76400000000000001</v>
      </c>
      <c r="V3038" s="11">
        <v>0.59</v>
      </c>
      <c r="W3038" s="11">
        <v>0.39400000000000002</v>
      </c>
      <c r="X3038" s="11">
        <v>0.27500000000000002</v>
      </c>
      <c r="Y3038" s="11">
        <v>0.113</v>
      </c>
      <c r="Z3038" s="11">
        <v>1.2E-2</v>
      </c>
      <c r="AA3038" s="11">
        <v>0</v>
      </c>
      <c r="AB3038" s="11">
        <v>0</v>
      </c>
      <c r="AC3038" s="11">
        <v>0</v>
      </c>
    </row>
    <row r="3039" spans="1:29" ht="11.5">
      <c r="A3039" s="15">
        <v>3022</v>
      </c>
      <c r="B3039" s="13" t="s">
        <v>1059</v>
      </c>
      <c r="C3039" s="14" t="s">
        <v>1269</v>
      </c>
      <c r="D3039" s="12"/>
      <c r="E3039" s="12">
        <v>583</v>
      </c>
      <c r="F3039" s="13" t="s">
        <v>1110</v>
      </c>
      <c r="G3039" s="12">
        <v>954</v>
      </c>
      <c r="H3039" s="12">
        <v>1980</v>
      </c>
      <c r="I3039" s="11">
        <v>6.6150000000000002</v>
      </c>
      <c r="J3039" s="11">
        <v>6.1390000000000002</v>
      </c>
      <c r="K3039" s="11">
        <v>5.2279999999999998</v>
      </c>
      <c r="L3039" s="11">
        <v>4.0289999999999999</v>
      </c>
      <c r="M3039" s="11">
        <v>3.206</v>
      </c>
      <c r="N3039" s="11">
        <v>2.6539999999999999</v>
      </c>
      <c r="O3039" s="11">
        <v>1.7989999999999999</v>
      </c>
      <c r="P3039" s="11">
        <v>1.5740000000000001</v>
      </c>
      <c r="Q3039" s="11">
        <v>1.097</v>
      </c>
      <c r="R3039" s="11">
        <v>1.079</v>
      </c>
      <c r="S3039" s="11">
        <v>0.98099999999999998</v>
      </c>
      <c r="T3039" s="11">
        <v>0.83599999999999997</v>
      </c>
      <c r="U3039" s="11">
        <v>0.751</v>
      </c>
      <c r="V3039" s="11">
        <v>0.58199999999999996</v>
      </c>
      <c r="W3039" s="11">
        <v>0.34899999999999998</v>
      </c>
      <c r="X3039" s="11">
        <v>0.20899999999999999</v>
      </c>
      <c r="Y3039" s="11">
        <v>0.13300000000000001</v>
      </c>
      <c r="Z3039" s="11">
        <v>1.7000000000000001E-2</v>
      </c>
      <c r="AA3039" s="11">
        <v>0</v>
      </c>
      <c r="AB3039" s="11">
        <v>0</v>
      </c>
      <c r="AC3039" s="11">
        <v>0</v>
      </c>
    </row>
    <row r="3040" spans="1:29" ht="11.5">
      <c r="A3040" s="15">
        <v>3023</v>
      </c>
      <c r="B3040" s="13" t="s">
        <v>1059</v>
      </c>
      <c r="C3040" s="14" t="s">
        <v>1269</v>
      </c>
      <c r="D3040" s="12"/>
      <c r="E3040" s="12">
        <v>583</v>
      </c>
      <c r="F3040" s="13" t="s">
        <v>1110</v>
      </c>
      <c r="G3040" s="12">
        <v>954</v>
      </c>
      <c r="H3040" s="12">
        <v>1985</v>
      </c>
      <c r="I3040" s="11">
        <v>7.6429999999999998</v>
      </c>
      <c r="J3040" s="11">
        <v>6.5449999999999999</v>
      </c>
      <c r="K3040" s="11">
        <v>6.1079999999999997</v>
      </c>
      <c r="L3040" s="11">
        <v>5.1950000000000003</v>
      </c>
      <c r="M3040" s="11">
        <v>3.9910000000000001</v>
      </c>
      <c r="N3040" s="11">
        <v>3.169</v>
      </c>
      <c r="O3040" s="11">
        <v>2.6240000000000001</v>
      </c>
      <c r="P3040" s="11">
        <v>1.7749999999999999</v>
      </c>
      <c r="Q3040" s="11">
        <v>1.542</v>
      </c>
      <c r="R3040" s="11">
        <v>1.0669999999999999</v>
      </c>
      <c r="S3040" s="11">
        <v>1.032</v>
      </c>
      <c r="T3040" s="11">
        <v>0.91800000000000004</v>
      </c>
      <c r="U3040" s="11">
        <v>0.755</v>
      </c>
      <c r="V3040" s="11">
        <v>0.64300000000000002</v>
      </c>
      <c r="W3040" s="11">
        <v>0.45600000000000002</v>
      </c>
      <c r="X3040" s="11">
        <v>0.23899999999999999</v>
      </c>
      <c r="Y3040" s="11">
        <v>0.113</v>
      </c>
      <c r="Z3040" s="11">
        <v>2.1999999999999999E-2</v>
      </c>
      <c r="AA3040" s="11">
        <v>0</v>
      </c>
      <c r="AB3040" s="11">
        <v>0</v>
      </c>
      <c r="AC3040" s="11">
        <v>0</v>
      </c>
    </row>
    <row r="3041" spans="1:29" ht="11.5">
      <c r="A3041" s="15">
        <v>3024</v>
      </c>
      <c r="B3041" s="13" t="s">
        <v>1059</v>
      </c>
      <c r="C3041" s="14" t="s">
        <v>1269</v>
      </c>
      <c r="D3041" s="12"/>
      <c r="E3041" s="12">
        <v>583</v>
      </c>
      <c r="F3041" s="13" t="s">
        <v>1110</v>
      </c>
      <c r="G3041" s="12">
        <v>954</v>
      </c>
      <c r="H3041" s="12">
        <v>1990</v>
      </c>
      <c r="I3041" s="11">
        <v>7.9649999999999999</v>
      </c>
      <c r="J3041" s="11">
        <v>7.6</v>
      </c>
      <c r="K3041" s="11">
        <v>6.4820000000000002</v>
      </c>
      <c r="L3041" s="11">
        <v>5.7009999999999996</v>
      </c>
      <c r="M3041" s="11">
        <v>4.5259999999999998</v>
      </c>
      <c r="N3041" s="11">
        <v>3.556</v>
      </c>
      <c r="O3041" s="11">
        <v>3.0739999999999998</v>
      </c>
      <c r="P3041" s="11">
        <v>2.661</v>
      </c>
      <c r="Q3041" s="11">
        <v>1.7909999999999999</v>
      </c>
      <c r="R3041" s="11">
        <v>1.494</v>
      </c>
      <c r="S3041" s="11">
        <v>1.004</v>
      </c>
      <c r="T3041" s="11">
        <v>0.97799999999999998</v>
      </c>
      <c r="U3041" s="11">
        <v>0.83099999999999996</v>
      </c>
      <c r="V3041" s="11">
        <v>0.64200000000000002</v>
      </c>
      <c r="W3041" s="11">
        <v>0.49299999999999999</v>
      </c>
      <c r="X3041" s="11">
        <v>0.30199999999999999</v>
      </c>
      <c r="Y3041" s="11">
        <v>0.13200000000000001</v>
      </c>
      <c r="Z3041" s="11">
        <v>1.9E-2</v>
      </c>
      <c r="AA3041" s="11">
        <v>2E-3</v>
      </c>
      <c r="AB3041" s="11">
        <v>0</v>
      </c>
      <c r="AC3041" s="11">
        <v>0</v>
      </c>
    </row>
    <row r="3042" spans="1:29" ht="11.5">
      <c r="A3042" s="15">
        <v>3025</v>
      </c>
      <c r="B3042" s="13" t="s">
        <v>1059</v>
      </c>
      <c r="C3042" s="14" t="s">
        <v>1269</v>
      </c>
      <c r="D3042" s="12"/>
      <c r="E3042" s="12">
        <v>583</v>
      </c>
      <c r="F3042" s="13" t="s">
        <v>1110</v>
      </c>
      <c r="G3042" s="12">
        <v>954</v>
      </c>
      <c r="H3042" s="12">
        <v>1995</v>
      </c>
      <c r="I3042" s="11">
        <v>8.407</v>
      </c>
      <c r="J3042" s="11">
        <v>8.1669999999999998</v>
      </c>
      <c r="K3042" s="11">
        <v>7.7140000000000004</v>
      </c>
      <c r="L3042" s="11">
        <v>6.5460000000000003</v>
      </c>
      <c r="M3042" s="11">
        <v>4.4269999999999996</v>
      </c>
      <c r="N3042" s="11">
        <v>3.1779999999999999</v>
      </c>
      <c r="O3042" s="11">
        <v>3.609</v>
      </c>
      <c r="P3042" s="11">
        <v>3.153</v>
      </c>
      <c r="Q3042" s="11">
        <v>2.7629999999999999</v>
      </c>
      <c r="R3042" s="11">
        <v>2.032</v>
      </c>
      <c r="S3042" s="11">
        <v>1.1919999999999999</v>
      </c>
      <c r="T3042" s="11">
        <v>0.88900000000000001</v>
      </c>
      <c r="U3042" s="11">
        <v>1.1970000000000001</v>
      </c>
      <c r="V3042" s="11">
        <v>0.63900000000000001</v>
      </c>
      <c r="W3042" s="11">
        <v>0.54400000000000004</v>
      </c>
      <c r="X3042" s="11">
        <v>0.36499999999999999</v>
      </c>
      <c r="Y3042" s="11">
        <v>0.124</v>
      </c>
      <c r="Z3042" s="11">
        <v>2.3E-2</v>
      </c>
      <c r="AA3042" s="11">
        <v>2E-3</v>
      </c>
      <c r="AB3042" s="11">
        <v>0</v>
      </c>
      <c r="AC3042" s="11">
        <v>0</v>
      </c>
    </row>
    <row r="3043" spans="1:29" ht="11.5">
      <c r="A3043" s="15">
        <v>3026</v>
      </c>
      <c r="B3043" s="13" t="s">
        <v>1059</v>
      </c>
      <c r="C3043" s="14" t="s">
        <v>1269</v>
      </c>
      <c r="D3043" s="12"/>
      <c r="E3043" s="12">
        <v>583</v>
      </c>
      <c r="F3043" s="13" t="s">
        <v>1110</v>
      </c>
      <c r="G3043" s="12">
        <v>954</v>
      </c>
      <c r="H3043" s="12">
        <v>2000</v>
      </c>
      <c r="I3043" s="11">
        <v>7.7</v>
      </c>
      <c r="J3043" s="11">
        <v>7.266</v>
      </c>
      <c r="K3043" s="11">
        <v>7.4850000000000003</v>
      </c>
      <c r="L3043" s="11">
        <v>6.8710000000000004</v>
      </c>
      <c r="M3043" s="11">
        <v>4.8940000000000001</v>
      </c>
      <c r="N3043" s="11">
        <v>3.4889999999999999</v>
      </c>
      <c r="O3043" s="11">
        <v>3.2890000000000001</v>
      </c>
      <c r="P3043" s="11">
        <v>3.1539999999999999</v>
      </c>
      <c r="Q3043" s="11">
        <v>2.5880000000000001</v>
      </c>
      <c r="R3043" s="11">
        <v>2.4729999999999999</v>
      </c>
      <c r="S3043" s="11">
        <v>1.679</v>
      </c>
      <c r="T3043" s="11">
        <v>0.91</v>
      </c>
      <c r="U3043" s="11">
        <v>0.77400000000000002</v>
      </c>
      <c r="V3043" s="11">
        <v>0.80600000000000005</v>
      </c>
      <c r="W3043" s="11">
        <v>0.34499999999999997</v>
      </c>
      <c r="X3043" s="11">
        <v>0.41199999999999998</v>
      </c>
      <c r="Y3043" s="11">
        <v>0.20599999999999999</v>
      </c>
      <c r="Z3043" s="11">
        <v>2.5999999999999999E-2</v>
      </c>
      <c r="AA3043" s="11">
        <v>2E-3</v>
      </c>
      <c r="AB3043" s="11">
        <v>0</v>
      </c>
      <c r="AC3043" s="11">
        <v>0</v>
      </c>
    </row>
    <row r="3044" spans="1:29" ht="11.5">
      <c r="A3044" s="15">
        <v>3027</v>
      </c>
      <c r="B3044" s="13" t="s">
        <v>1059</v>
      </c>
      <c r="C3044" s="14" t="s">
        <v>1269</v>
      </c>
      <c r="D3044" s="12"/>
      <c r="E3044" s="12">
        <v>583</v>
      </c>
      <c r="F3044" s="13" t="s">
        <v>1110</v>
      </c>
      <c r="G3044" s="12">
        <v>954</v>
      </c>
      <c r="H3044" s="12">
        <v>2005</v>
      </c>
      <c r="I3044" s="11">
        <v>6.8890000000000002</v>
      </c>
      <c r="J3044" s="11">
        <v>7.13</v>
      </c>
      <c r="K3044" s="11">
        <v>7.22</v>
      </c>
      <c r="L3044" s="11">
        <v>7.0279999999999996</v>
      </c>
      <c r="M3044" s="11">
        <v>5.9089999999999998</v>
      </c>
      <c r="N3044" s="11">
        <v>3.8290000000000002</v>
      </c>
      <c r="O3044" s="11">
        <v>2.5710000000000002</v>
      </c>
      <c r="P3044" s="11">
        <v>2.427</v>
      </c>
      <c r="Q3044" s="11">
        <v>2.5099999999999998</v>
      </c>
      <c r="R3044" s="11">
        <v>2.2480000000000002</v>
      </c>
      <c r="S3044" s="11">
        <v>2.1739999999999999</v>
      </c>
      <c r="T3044" s="11">
        <v>1.4039999999999999</v>
      </c>
      <c r="U3044" s="11">
        <v>0.749</v>
      </c>
      <c r="V3044" s="11">
        <v>0.61799999999999999</v>
      </c>
      <c r="W3044" s="11">
        <v>0.60899999999999999</v>
      </c>
      <c r="X3044" s="11">
        <v>0.29199999999999998</v>
      </c>
      <c r="Y3044" s="11">
        <v>0.28699999999999998</v>
      </c>
      <c r="Z3044" s="11">
        <v>4.2999999999999997E-2</v>
      </c>
      <c r="AA3044" s="11">
        <v>2E-3</v>
      </c>
      <c r="AB3044" s="11">
        <v>0</v>
      </c>
      <c r="AC3044" s="11">
        <v>0</v>
      </c>
    </row>
    <row r="3045" spans="1:29" ht="11.5">
      <c r="A3045" s="15">
        <v>3028</v>
      </c>
      <c r="B3045" s="13" t="s">
        <v>1059</v>
      </c>
      <c r="C3045" s="14" t="s">
        <v>1269</v>
      </c>
      <c r="D3045" s="12"/>
      <c r="E3045" s="12">
        <v>583</v>
      </c>
      <c r="F3045" s="13" t="s">
        <v>1110</v>
      </c>
      <c r="G3045" s="12">
        <v>954</v>
      </c>
      <c r="H3045" s="12">
        <v>2010</v>
      </c>
      <c r="I3045" s="11">
        <v>6.1479999999999997</v>
      </c>
      <c r="J3045" s="11">
        <v>6.1449999999999996</v>
      </c>
      <c r="K3045" s="11">
        <v>6.5220000000000002</v>
      </c>
      <c r="L3045" s="11">
        <v>6.242</v>
      </c>
      <c r="M3045" s="11">
        <v>4.9080000000000004</v>
      </c>
      <c r="N3045" s="11">
        <v>3.8450000000000002</v>
      </c>
      <c r="O3045" s="11">
        <v>3.399</v>
      </c>
      <c r="P3045" s="11">
        <v>2.931</v>
      </c>
      <c r="Q3045" s="11">
        <v>2.7210000000000001</v>
      </c>
      <c r="R3045" s="11">
        <v>2.6429999999999998</v>
      </c>
      <c r="S3045" s="11">
        <v>2.302</v>
      </c>
      <c r="T3045" s="11">
        <v>1.8779999999999999</v>
      </c>
      <c r="U3045" s="11">
        <v>1.171</v>
      </c>
      <c r="V3045" s="11">
        <v>0.53700000000000003</v>
      </c>
      <c r="W3045" s="11">
        <v>0.38800000000000001</v>
      </c>
      <c r="X3045" s="11">
        <v>0.26400000000000001</v>
      </c>
      <c r="Y3045" s="11">
        <v>0.13200000000000001</v>
      </c>
      <c r="Z3045" s="11">
        <v>6.2E-2</v>
      </c>
      <c r="AA3045" s="11">
        <v>3.0000000000000001E-3</v>
      </c>
      <c r="AB3045" s="11">
        <v>0</v>
      </c>
      <c r="AC3045" s="11">
        <v>0</v>
      </c>
    </row>
    <row r="3046" spans="1:29" ht="11.5">
      <c r="A3046" s="15">
        <v>3029</v>
      </c>
      <c r="B3046" s="13" t="s">
        <v>1059</v>
      </c>
      <c r="C3046" s="14" t="s">
        <v>1269</v>
      </c>
      <c r="D3046" s="12"/>
      <c r="E3046" s="12">
        <v>583</v>
      </c>
      <c r="F3046" s="13" t="s">
        <v>1110</v>
      </c>
      <c r="G3046" s="12">
        <v>954</v>
      </c>
      <c r="H3046" s="12">
        <v>2015</v>
      </c>
      <c r="I3046" s="11">
        <v>6.1559999999999997</v>
      </c>
      <c r="J3046" s="11">
        <v>6.0659999999999998</v>
      </c>
      <c r="K3046" s="11">
        <v>6.0919999999999996</v>
      </c>
      <c r="L3046" s="11">
        <v>6.335</v>
      </c>
      <c r="M3046" s="11">
        <v>5.9119999999999999</v>
      </c>
      <c r="N3046" s="11">
        <v>4.5949999999999998</v>
      </c>
      <c r="O3046" s="11">
        <v>3.6040000000000001</v>
      </c>
      <c r="P3046" s="11">
        <v>3.22</v>
      </c>
      <c r="Q3046" s="11">
        <v>2.794</v>
      </c>
      <c r="R3046" s="11">
        <v>2.5979999999999999</v>
      </c>
      <c r="S3046" s="11">
        <v>2.5110000000000001</v>
      </c>
      <c r="T3046" s="11">
        <v>2.149</v>
      </c>
      <c r="U3046" s="11">
        <v>1.6759999999999999</v>
      </c>
      <c r="V3046" s="11">
        <v>0.94</v>
      </c>
      <c r="W3046" s="11">
        <v>0.35699999999999998</v>
      </c>
      <c r="X3046" s="11">
        <v>0.20300000000000001</v>
      </c>
      <c r="Y3046" s="11">
        <v>9.8000000000000004E-2</v>
      </c>
      <c r="Z3046" s="11">
        <v>3.1E-2</v>
      </c>
      <c r="AA3046" s="11">
        <v>6.0000000000000001E-3</v>
      </c>
      <c r="AB3046" s="11">
        <v>0</v>
      </c>
      <c r="AC3046" s="11">
        <v>0</v>
      </c>
    </row>
    <row r="3047" spans="1:29" ht="11.5">
      <c r="A3047" s="15">
        <v>3030</v>
      </c>
      <c r="B3047" s="13" t="s">
        <v>1059</v>
      </c>
      <c r="C3047" s="14" t="s">
        <v>1269</v>
      </c>
      <c r="D3047" s="12"/>
      <c r="E3047" s="12">
        <v>583</v>
      </c>
      <c r="F3047" s="13" t="s">
        <v>1110</v>
      </c>
      <c r="G3047" s="12">
        <v>954</v>
      </c>
      <c r="H3047" s="12">
        <v>2020</v>
      </c>
      <c r="I3047" s="11">
        <v>6.2949999999999999</v>
      </c>
      <c r="J3047" s="11">
        <v>6.0730000000000004</v>
      </c>
      <c r="K3047" s="11">
        <v>6.0170000000000003</v>
      </c>
      <c r="L3047" s="11">
        <v>5.91</v>
      </c>
      <c r="M3047" s="11">
        <v>6.0069999999999997</v>
      </c>
      <c r="N3047" s="11">
        <v>5.5940000000000003</v>
      </c>
      <c r="O3047" s="11">
        <v>4.3520000000000003</v>
      </c>
      <c r="P3047" s="11">
        <v>3.427</v>
      </c>
      <c r="Q3047" s="11">
        <v>3.081</v>
      </c>
      <c r="R3047" s="11">
        <v>2.6720000000000002</v>
      </c>
      <c r="S3047" s="11">
        <v>2.4710000000000001</v>
      </c>
      <c r="T3047" s="11">
        <v>2.351</v>
      </c>
      <c r="U3047" s="11">
        <v>1.929</v>
      </c>
      <c r="V3047" s="11">
        <v>1.36</v>
      </c>
      <c r="W3047" s="11">
        <v>0.64200000000000002</v>
      </c>
      <c r="X3047" s="11">
        <v>0.192</v>
      </c>
      <c r="Y3047" s="11">
        <v>7.8E-2</v>
      </c>
      <c r="Z3047" s="11">
        <v>2.4E-2</v>
      </c>
      <c r="AA3047" s="11">
        <v>5.0000000000000001E-3</v>
      </c>
      <c r="AB3047" s="11">
        <v>0</v>
      </c>
      <c r="AC3047" s="11">
        <v>0</v>
      </c>
    </row>
    <row r="3048" spans="1:29" ht="11.5">
      <c r="A3048" s="26">
        <v>3031</v>
      </c>
      <c r="B3048" s="24" t="s">
        <v>1059</v>
      </c>
      <c r="C3048" s="32" t="s">
        <v>1270</v>
      </c>
      <c r="D3048" s="23">
        <v>17</v>
      </c>
      <c r="E3048" s="23">
        <v>957</v>
      </c>
      <c r="F3048" s="24" t="s">
        <v>1109</v>
      </c>
      <c r="G3048" s="23">
        <v>1835</v>
      </c>
      <c r="H3048" s="23">
        <v>1950</v>
      </c>
      <c r="I3048" s="22">
        <v>21.709</v>
      </c>
      <c r="J3048" s="22">
        <v>18.670000000000002</v>
      </c>
      <c r="K3048" s="22">
        <v>16.454000000000001</v>
      </c>
      <c r="L3048" s="22">
        <v>13.134</v>
      </c>
      <c r="M3048" s="22">
        <v>10.798999999999999</v>
      </c>
      <c r="N3048" s="22">
        <v>9.3729999999999993</v>
      </c>
      <c r="O3048" s="22">
        <v>7.4939999999999998</v>
      </c>
      <c r="P3048" s="22">
        <v>6.6029999999999998</v>
      </c>
      <c r="Q3048" s="22">
        <v>5.274</v>
      </c>
      <c r="R3048" s="22">
        <v>4.2809999999999997</v>
      </c>
      <c r="S3048" s="22">
        <v>3.3010000000000002</v>
      </c>
      <c r="T3048" s="22">
        <v>2.355</v>
      </c>
      <c r="U3048" s="22">
        <v>1.9810000000000001</v>
      </c>
      <c r="V3048" s="22">
        <v>1.341</v>
      </c>
      <c r="W3048" s="22">
        <v>0.76800000000000002</v>
      </c>
      <c r="X3048" s="22">
        <v>0.439</v>
      </c>
      <c r="Y3048" s="22">
        <v>0.21</v>
      </c>
      <c r="Z3048" s="22">
        <v>7.0000000000000007E-2</v>
      </c>
      <c r="AA3048" s="22">
        <v>1.7000000000000001E-2</v>
      </c>
      <c r="AB3048" s="22">
        <v>0</v>
      </c>
      <c r="AC3048" s="22">
        <v>0</v>
      </c>
    </row>
    <row r="3049" spans="1:29" ht="11.5">
      <c r="A3049" s="26">
        <v>3032</v>
      </c>
      <c r="B3049" s="24" t="s">
        <v>1059</v>
      </c>
      <c r="C3049" s="32" t="s">
        <v>1270</v>
      </c>
      <c r="D3049" s="23">
        <v>17</v>
      </c>
      <c r="E3049" s="23">
        <v>957</v>
      </c>
      <c r="F3049" s="24" t="s">
        <v>1109</v>
      </c>
      <c r="G3049" s="23">
        <v>1835</v>
      </c>
      <c r="H3049" s="23">
        <v>1955</v>
      </c>
      <c r="I3049" s="22">
        <v>26.837</v>
      </c>
      <c r="J3049" s="22">
        <v>19.832999999999998</v>
      </c>
      <c r="K3049" s="22">
        <v>17.484000000000002</v>
      </c>
      <c r="L3049" s="22">
        <v>14.935</v>
      </c>
      <c r="M3049" s="22">
        <v>11.531000000000001</v>
      </c>
      <c r="N3049" s="22">
        <v>9.891</v>
      </c>
      <c r="O3049" s="22">
        <v>8.6760000000000002</v>
      </c>
      <c r="P3049" s="22">
        <v>7.2190000000000003</v>
      </c>
      <c r="Q3049" s="22">
        <v>6.1040000000000001</v>
      </c>
      <c r="R3049" s="22">
        <v>5.0069999999999997</v>
      </c>
      <c r="S3049" s="22">
        <v>3.911</v>
      </c>
      <c r="T3049" s="22">
        <v>2.9169999999999998</v>
      </c>
      <c r="U3049" s="22">
        <v>2.1160000000000001</v>
      </c>
      <c r="V3049" s="22">
        <v>1.645</v>
      </c>
      <c r="W3049" s="22">
        <v>0.97</v>
      </c>
      <c r="X3049" s="22">
        <v>0.47399999999999998</v>
      </c>
      <c r="Y3049" s="22">
        <v>0.21299999999999999</v>
      </c>
      <c r="Z3049" s="22">
        <v>5.1999999999999998E-2</v>
      </c>
      <c r="AA3049" s="22">
        <v>5.0000000000000001E-3</v>
      </c>
      <c r="AB3049" s="22">
        <v>0</v>
      </c>
      <c r="AC3049" s="22">
        <v>0</v>
      </c>
    </row>
    <row r="3050" spans="1:29" ht="11.5">
      <c r="A3050" s="26">
        <v>3033</v>
      </c>
      <c r="B3050" s="24" t="s">
        <v>1059</v>
      </c>
      <c r="C3050" s="32" t="s">
        <v>1270</v>
      </c>
      <c r="D3050" s="23">
        <v>17</v>
      </c>
      <c r="E3050" s="23">
        <v>957</v>
      </c>
      <c r="F3050" s="24" t="s">
        <v>1109</v>
      </c>
      <c r="G3050" s="23">
        <v>1835</v>
      </c>
      <c r="H3050" s="23">
        <v>1960</v>
      </c>
      <c r="I3050" s="22">
        <v>29.68</v>
      </c>
      <c r="J3050" s="22">
        <v>24.739000000000001</v>
      </c>
      <c r="K3050" s="22">
        <v>18.962</v>
      </c>
      <c r="L3050" s="22">
        <v>15.896000000000001</v>
      </c>
      <c r="M3050" s="22">
        <v>12.622999999999999</v>
      </c>
      <c r="N3050" s="22">
        <v>10.015000000000001</v>
      </c>
      <c r="O3050" s="22">
        <v>8.7319999999999993</v>
      </c>
      <c r="P3050" s="22">
        <v>8.09</v>
      </c>
      <c r="Q3050" s="22">
        <v>6.3620000000000001</v>
      </c>
      <c r="R3050" s="22">
        <v>5.9930000000000003</v>
      </c>
      <c r="S3050" s="22">
        <v>4.5730000000000004</v>
      </c>
      <c r="T3050" s="22">
        <v>3.5590000000000002</v>
      </c>
      <c r="U3050" s="22">
        <v>2.7</v>
      </c>
      <c r="V3050" s="22">
        <v>1.7410000000000001</v>
      </c>
      <c r="W3050" s="22">
        <v>1.365</v>
      </c>
      <c r="X3050" s="22">
        <v>0.59599999999999997</v>
      </c>
      <c r="Y3050" s="22">
        <v>0.26300000000000001</v>
      </c>
      <c r="Z3050" s="22">
        <v>6.5000000000000002E-2</v>
      </c>
      <c r="AA3050" s="22">
        <v>3.0000000000000001E-3</v>
      </c>
      <c r="AB3050" s="22">
        <v>0</v>
      </c>
      <c r="AC3050" s="22">
        <v>0</v>
      </c>
    </row>
    <row r="3051" spans="1:29" ht="11.5">
      <c r="A3051" s="26">
        <v>3034</v>
      </c>
      <c r="B3051" s="24" t="s">
        <v>1059</v>
      </c>
      <c r="C3051" s="32" t="s">
        <v>1270</v>
      </c>
      <c r="D3051" s="23">
        <v>17</v>
      </c>
      <c r="E3051" s="23">
        <v>957</v>
      </c>
      <c r="F3051" s="24" t="s">
        <v>1109</v>
      </c>
      <c r="G3051" s="23">
        <v>1835</v>
      </c>
      <c r="H3051" s="23">
        <v>1965</v>
      </c>
      <c r="I3051" s="22">
        <v>35.631999999999998</v>
      </c>
      <c r="J3051" s="22">
        <v>29.177</v>
      </c>
      <c r="K3051" s="22">
        <v>24.149000000000001</v>
      </c>
      <c r="L3051" s="22">
        <v>17.152999999999999</v>
      </c>
      <c r="M3051" s="22">
        <v>14.039</v>
      </c>
      <c r="N3051" s="22">
        <v>11.784000000000001</v>
      </c>
      <c r="O3051" s="22">
        <v>10.145</v>
      </c>
      <c r="P3051" s="22">
        <v>8.9600000000000009</v>
      </c>
      <c r="Q3051" s="22">
        <v>7.5339999999999998</v>
      </c>
      <c r="R3051" s="22">
        <v>6.2510000000000003</v>
      </c>
      <c r="S3051" s="22">
        <v>5.4779999999999998</v>
      </c>
      <c r="T3051" s="22">
        <v>4.069</v>
      </c>
      <c r="U3051" s="22">
        <v>2.9820000000000002</v>
      </c>
      <c r="V3051" s="22">
        <v>2.2829999999999999</v>
      </c>
      <c r="W3051" s="22">
        <v>1.2310000000000001</v>
      </c>
      <c r="X3051" s="22">
        <v>0.80300000000000005</v>
      </c>
      <c r="Y3051" s="22">
        <v>0.28599999999999998</v>
      </c>
      <c r="Z3051" s="22">
        <v>8.4000000000000005E-2</v>
      </c>
      <c r="AA3051" s="22">
        <v>1.2E-2</v>
      </c>
      <c r="AB3051" s="22">
        <v>0</v>
      </c>
      <c r="AC3051" s="22">
        <v>0</v>
      </c>
    </row>
    <row r="3052" spans="1:29" ht="11.5">
      <c r="A3052" s="26">
        <v>3035</v>
      </c>
      <c r="B3052" s="24" t="s">
        <v>1059</v>
      </c>
      <c r="C3052" s="32" t="s">
        <v>1270</v>
      </c>
      <c r="D3052" s="23">
        <v>17</v>
      </c>
      <c r="E3052" s="23">
        <v>957</v>
      </c>
      <c r="F3052" s="24" t="s">
        <v>1109</v>
      </c>
      <c r="G3052" s="23">
        <v>1835</v>
      </c>
      <c r="H3052" s="23">
        <v>1970</v>
      </c>
      <c r="I3052" s="22">
        <v>38.334000000000003</v>
      </c>
      <c r="J3052" s="22">
        <v>34.180999999999997</v>
      </c>
      <c r="K3052" s="22">
        <v>28.885999999999999</v>
      </c>
      <c r="L3052" s="22">
        <v>22.355</v>
      </c>
      <c r="M3052" s="22">
        <v>14.456</v>
      </c>
      <c r="N3052" s="22">
        <v>12.593999999999999</v>
      </c>
      <c r="O3052" s="22">
        <v>11.518000000000001</v>
      </c>
      <c r="P3052" s="22">
        <v>9.9740000000000002</v>
      </c>
      <c r="Q3052" s="22">
        <v>8.4280000000000008</v>
      </c>
      <c r="R3052" s="22">
        <v>7.4039999999999999</v>
      </c>
      <c r="S3052" s="22">
        <v>5.9130000000000003</v>
      </c>
      <c r="T3052" s="22">
        <v>4.798</v>
      </c>
      <c r="U3052" s="22">
        <v>3.4289999999999998</v>
      </c>
      <c r="V3052" s="22">
        <v>2.625</v>
      </c>
      <c r="W3052" s="22">
        <v>1.548</v>
      </c>
      <c r="X3052" s="22">
        <v>0.71599999999999997</v>
      </c>
      <c r="Y3052" s="22">
        <v>0.39600000000000002</v>
      </c>
      <c r="Z3052" s="22">
        <v>0.1</v>
      </c>
      <c r="AA3052" s="22">
        <v>1.7999999999999999E-2</v>
      </c>
      <c r="AB3052" s="22">
        <v>0</v>
      </c>
      <c r="AC3052" s="22">
        <v>0</v>
      </c>
    </row>
    <row r="3053" spans="1:29" ht="11.5">
      <c r="A3053" s="26">
        <v>3036</v>
      </c>
      <c r="B3053" s="24" t="s">
        <v>1059</v>
      </c>
      <c r="C3053" s="32" t="s">
        <v>1270</v>
      </c>
      <c r="D3053" s="23">
        <v>17</v>
      </c>
      <c r="E3053" s="23">
        <v>957</v>
      </c>
      <c r="F3053" s="24" t="s">
        <v>1109</v>
      </c>
      <c r="G3053" s="23">
        <v>1835</v>
      </c>
      <c r="H3053" s="23">
        <v>1975</v>
      </c>
      <c r="I3053" s="22">
        <v>35.802</v>
      </c>
      <c r="J3053" s="22">
        <v>36.072000000000003</v>
      </c>
      <c r="K3053" s="22">
        <v>33.018999999999998</v>
      </c>
      <c r="L3053" s="22">
        <v>26.305</v>
      </c>
      <c r="M3053" s="22">
        <v>19.113</v>
      </c>
      <c r="N3053" s="22">
        <v>12.599</v>
      </c>
      <c r="O3053" s="22">
        <v>12.12</v>
      </c>
      <c r="P3053" s="22">
        <v>10.939</v>
      </c>
      <c r="Q3053" s="22">
        <v>9.5299999999999994</v>
      </c>
      <c r="R3053" s="22">
        <v>8.1129999999999995</v>
      </c>
      <c r="S3053" s="22">
        <v>6.8479999999999999</v>
      </c>
      <c r="T3053" s="22">
        <v>5.3109999999999999</v>
      </c>
      <c r="U3053" s="22">
        <v>4.226</v>
      </c>
      <c r="V3053" s="22">
        <v>2.7480000000000002</v>
      </c>
      <c r="W3053" s="22">
        <v>1.847</v>
      </c>
      <c r="X3053" s="22">
        <v>0.82099999999999995</v>
      </c>
      <c r="Y3053" s="22">
        <v>0.32100000000000001</v>
      </c>
      <c r="Z3053" s="22">
        <v>0.14399999999999999</v>
      </c>
      <c r="AA3053" s="22">
        <v>2.3E-2</v>
      </c>
      <c r="AB3053" s="22">
        <v>0</v>
      </c>
      <c r="AC3053" s="22">
        <v>0</v>
      </c>
    </row>
    <row r="3054" spans="1:29" ht="11.5">
      <c r="A3054" s="26">
        <v>3037</v>
      </c>
      <c r="B3054" s="24" t="s">
        <v>1059</v>
      </c>
      <c r="C3054" s="32" t="s">
        <v>1270</v>
      </c>
      <c r="D3054" s="23">
        <v>17</v>
      </c>
      <c r="E3054" s="23">
        <v>957</v>
      </c>
      <c r="F3054" s="24" t="s">
        <v>1109</v>
      </c>
      <c r="G3054" s="23">
        <v>1835</v>
      </c>
      <c r="H3054" s="23">
        <v>1980</v>
      </c>
      <c r="I3054" s="22">
        <v>35.881999999999998</v>
      </c>
      <c r="J3054" s="22">
        <v>33.947000000000003</v>
      </c>
      <c r="K3054" s="22">
        <v>34.929000000000002</v>
      </c>
      <c r="L3054" s="22">
        <v>30.353999999999999</v>
      </c>
      <c r="M3054" s="22">
        <v>21.968</v>
      </c>
      <c r="N3054" s="22">
        <v>16.623999999999999</v>
      </c>
      <c r="O3054" s="22">
        <v>12.599</v>
      </c>
      <c r="P3054" s="22">
        <v>12.234</v>
      </c>
      <c r="Q3054" s="22">
        <v>10.567</v>
      </c>
      <c r="R3054" s="22">
        <v>9.1229999999999993</v>
      </c>
      <c r="S3054" s="22">
        <v>7.6050000000000004</v>
      </c>
      <c r="T3054" s="22">
        <v>6.3120000000000003</v>
      </c>
      <c r="U3054" s="22">
        <v>4.5069999999999997</v>
      </c>
      <c r="V3054" s="22">
        <v>3.492</v>
      </c>
      <c r="W3054" s="22">
        <v>2.0699999999999998</v>
      </c>
      <c r="X3054" s="22">
        <v>1.1419999999999999</v>
      </c>
      <c r="Y3054" s="22">
        <v>0.45100000000000001</v>
      </c>
      <c r="Z3054" s="22">
        <v>0.122</v>
      </c>
      <c r="AA3054" s="22">
        <v>3.5000000000000003E-2</v>
      </c>
      <c r="AB3054" s="22">
        <v>2E-3</v>
      </c>
      <c r="AC3054" s="22">
        <v>0</v>
      </c>
    </row>
    <row r="3055" spans="1:29" ht="11.5">
      <c r="A3055" s="26">
        <v>3038</v>
      </c>
      <c r="B3055" s="24" t="s">
        <v>1059</v>
      </c>
      <c r="C3055" s="32" t="s">
        <v>1270</v>
      </c>
      <c r="D3055" s="23">
        <v>17</v>
      </c>
      <c r="E3055" s="23">
        <v>957</v>
      </c>
      <c r="F3055" s="24" t="s">
        <v>1109</v>
      </c>
      <c r="G3055" s="23">
        <v>1835</v>
      </c>
      <c r="H3055" s="23">
        <v>1985</v>
      </c>
      <c r="I3055" s="22">
        <v>37.802</v>
      </c>
      <c r="J3055" s="22">
        <v>34.246000000000002</v>
      </c>
      <c r="K3055" s="22">
        <v>33.755000000000003</v>
      </c>
      <c r="L3055" s="22">
        <v>34.012</v>
      </c>
      <c r="M3055" s="22">
        <v>26.689</v>
      </c>
      <c r="N3055" s="22">
        <v>19.198</v>
      </c>
      <c r="O3055" s="22">
        <v>16.902999999999999</v>
      </c>
      <c r="P3055" s="22">
        <v>12.683</v>
      </c>
      <c r="Q3055" s="22">
        <v>11.907999999999999</v>
      </c>
      <c r="R3055" s="22">
        <v>9.3420000000000005</v>
      </c>
      <c r="S3055" s="22">
        <v>8.8879999999999999</v>
      </c>
      <c r="T3055" s="22">
        <v>6.5359999999999996</v>
      </c>
      <c r="U3055" s="22">
        <v>5.4690000000000003</v>
      </c>
      <c r="V3055" s="22">
        <v>3.4009999999999998</v>
      </c>
      <c r="W3055" s="22">
        <v>2.746</v>
      </c>
      <c r="X3055" s="22">
        <v>1.282</v>
      </c>
      <c r="Y3055" s="22">
        <v>0.48099999999999998</v>
      </c>
      <c r="Z3055" s="22">
        <v>0.17</v>
      </c>
      <c r="AA3055" s="22">
        <v>0.03</v>
      </c>
      <c r="AB3055" s="22">
        <v>4.0000000000000001E-3</v>
      </c>
      <c r="AC3055" s="22">
        <v>0</v>
      </c>
    </row>
    <row r="3056" spans="1:29" ht="11.5">
      <c r="A3056" s="26">
        <v>3039</v>
      </c>
      <c r="B3056" s="24" t="s">
        <v>1059</v>
      </c>
      <c r="C3056" s="32" t="s">
        <v>1270</v>
      </c>
      <c r="D3056" s="23">
        <v>17</v>
      </c>
      <c r="E3056" s="23">
        <v>957</v>
      </c>
      <c r="F3056" s="24" t="s">
        <v>1109</v>
      </c>
      <c r="G3056" s="23">
        <v>1835</v>
      </c>
      <c r="H3056" s="23">
        <v>1990</v>
      </c>
      <c r="I3056" s="22">
        <v>39.966999999999999</v>
      </c>
      <c r="J3056" s="22">
        <v>36.094000000000001</v>
      </c>
      <c r="K3056" s="22">
        <v>33.188000000000002</v>
      </c>
      <c r="L3056" s="22">
        <v>32.078000000000003</v>
      </c>
      <c r="M3056" s="22">
        <v>29.632000000000001</v>
      </c>
      <c r="N3056" s="22">
        <v>23.529</v>
      </c>
      <c r="O3056" s="22">
        <v>17.821999999999999</v>
      </c>
      <c r="P3056" s="22">
        <v>16.071000000000002</v>
      </c>
      <c r="Q3056" s="22">
        <v>12.002000000000001</v>
      </c>
      <c r="R3056" s="22">
        <v>11.095000000000001</v>
      </c>
      <c r="S3056" s="22">
        <v>8.8539999999999992</v>
      </c>
      <c r="T3056" s="22">
        <v>7.8840000000000003</v>
      </c>
      <c r="U3056" s="22">
        <v>5.8010000000000002</v>
      </c>
      <c r="V3056" s="22">
        <v>4.5590000000000002</v>
      </c>
      <c r="W3056" s="22">
        <v>2.6280000000000001</v>
      </c>
      <c r="X3056" s="22">
        <v>1.8160000000000001</v>
      </c>
      <c r="Y3056" s="22">
        <v>0.74299999999999999</v>
      </c>
      <c r="Z3056" s="22">
        <v>0.17699999999999999</v>
      </c>
      <c r="AA3056" s="22">
        <v>4.1000000000000002E-2</v>
      </c>
      <c r="AB3056" s="22">
        <v>2E-3</v>
      </c>
      <c r="AC3056" s="22">
        <v>0</v>
      </c>
    </row>
    <row r="3057" spans="1:29" ht="11.5">
      <c r="A3057" s="26">
        <v>3040</v>
      </c>
      <c r="B3057" s="24" t="s">
        <v>1059</v>
      </c>
      <c r="C3057" s="32" t="s">
        <v>1270</v>
      </c>
      <c r="D3057" s="23">
        <v>17</v>
      </c>
      <c r="E3057" s="23">
        <v>957</v>
      </c>
      <c r="F3057" s="24" t="s">
        <v>1109</v>
      </c>
      <c r="G3057" s="23">
        <v>1835</v>
      </c>
      <c r="H3057" s="23">
        <v>1995</v>
      </c>
      <c r="I3057" s="22">
        <v>40.473999999999997</v>
      </c>
      <c r="J3057" s="22">
        <v>38.47</v>
      </c>
      <c r="K3057" s="22">
        <v>35.628999999999998</v>
      </c>
      <c r="L3057" s="22">
        <v>31.134</v>
      </c>
      <c r="M3057" s="22">
        <v>27.184999999999999</v>
      </c>
      <c r="N3057" s="22">
        <v>25.542999999999999</v>
      </c>
      <c r="O3057" s="22">
        <v>21.698</v>
      </c>
      <c r="P3057" s="22">
        <v>16.844999999999999</v>
      </c>
      <c r="Q3057" s="22">
        <v>15.853999999999999</v>
      </c>
      <c r="R3057" s="22">
        <v>11.279</v>
      </c>
      <c r="S3057" s="22">
        <v>10.217000000000001</v>
      </c>
      <c r="T3057" s="22">
        <v>8.3680000000000003</v>
      </c>
      <c r="U3057" s="22">
        <v>6.48</v>
      </c>
      <c r="V3057" s="22">
        <v>4.9550000000000001</v>
      </c>
      <c r="W3057" s="22">
        <v>3.3809999999999998</v>
      </c>
      <c r="X3057" s="22">
        <v>1.8149999999999999</v>
      </c>
      <c r="Y3057" s="22">
        <v>0.95599999999999996</v>
      </c>
      <c r="Z3057" s="22">
        <v>0.28699999999999998</v>
      </c>
      <c r="AA3057" s="22">
        <v>4.4999999999999998E-2</v>
      </c>
      <c r="AB3057" s="22">
        <v>3.0000000000000001E-3</v>
      </c>
      <c r="AC3057" s="22">
        <v>0</v>
      </c>
    </row>
    <row r="3058" spans="1:29" ht="11.5">
      <c r="A3058" s="26">
        <v>3041</v>
      </c>
      <c r="B3058" s="24" t="s">
        <v>1059</v>
      </c>
      <c r="C3058" s="32" t="s">
        <v>1270</v>
      </c>
      <c r="D3058" s="23">
        <v>17</v>
      </c>
      <c r="E3058" s="23">
        <v>957</v>
      </c>
      <c r="F3058" s="24" t="s">
        <v>1109</v>
      </c>
      <c r="G3058" s="23">
        <v>1835</v>
      </c>
      <c r="H3058" s="23">
        <v>2000</v>
      </c>
      <c r="I3058" s="22">
        <v>39.027999999999999</v>
      </c>
      <c r="J3058" s="22">
        <v>39.718000000000004</v>
      </c>
      <c r="K3058" s="22">
        <v>37.386000000000003</v>
      </c>
      <c r="L3058" s="22">
        <v>32.271000000000001</v>
      </c>
      <c r="M3058" s="22">
        <v>25.887</v>
      </c>
      <c r="N3058" s="22">
        <v>24.545000000000002</v>
      </c>
      <c r="O3058" s="22">
        <v>24.327000000000002</v>
      </c>
      <c r="P3058" s="22">
        <v>20.667000000000002</v>
      </c>
      <c r="Q3058" s="22">
        <v>17.010000000000002</v>
      </c>
      <c r="R3058" s="22">
        <v>15.395</v>
      </c>
      <c r="S3058" s="22">
        <v>10.683999999999999</v>
      </c>
      <c r="T3058" s="22">
        <v>9.4190000000000005</v>
      </c>
      <c r="U3058" s="22">
        <v>7.5519999999999996</v>
      </c>
      <c r="V3058" s="22">
        <v>5.673</v>
      </c>
      <c r="W3058" s="22">
        <v>3.7280000000000002</v>
      </c>
      <c r="X3058" s="22">
        <v>2.2400000000000002</v>
      </c>
      <c r="Y3058" s="22">
        <v>0.91900000000000004</v>
      </c>
      <c r="Z3058" s="22">
        <v>0.38700000000000001</v>
      </c>
      <c r="AA3058" s="22">
        <v>7.6999999999999999E-2</v>
      </c>
      <c r="AB3058" s="22">
        <v>2E-3</v>
      </c>
      <c r="AC3058" s="22">
        <v>0</v>
      </c>
    </row>
    <row r="3059" spans="1:29" ht="11.5">
      <c r="A3059" s="26">
        <v>3042</v>
      </c>
      <c r="B3059" s="24" t="s">
        <v>1059</v>
      </c>
      <c r="C3059" s="32" t="s">
        <v>1270</v>
      </c>
      <c r="D3059" s="23">
        <v>17</v>
      </c>
      <c r="E3059" s="23">
        <v>957</v>
      </c>
      <c r="F3059" s="24" t="s">
        <v>1109</v>
      </c>
      <c r="G3059" s="23">
        <v>1835</v>
      </c>
      <c r="H3059" s="23">
        <v>2005</v>
      </c>
      <c r="I3059" s="22">
        <v>38.341999999999999</v>
      </c>
      <c r="J3059" s="22">
        <v>37.737000000000002</v>
      </c>
      <c r="K3059" s="22">
        <v>37.792000000000002</v>
      </c>
      <c r="L3059" s="22">
        <v>33.831000000000003</v>
      </c>
      <c r="M3059" s="22">
        <v>27.513999999999999</v>
      </c>
      <c r="N3059" s="22">
        <v>23.600999999999999</v>
      </c>
      <c r="O3059" s="22">
        <v>23.576000000000001</v>
      </c>
      <c r="P3059" s="22">
        <v>23.324000000000002</v>
      </c>
      <c r="Q3059" s="22">
        <v>20.018000000000001</v>
      </c>
      <c r="R3059" s="22">
        <v>16.675000000000001</v>
      </c>
      <c r="S3059" s="22">
        <v>14.166</v>
      </c>
      <c r="T3059" s="22">
        <v>10.045999999999999</v>
      </c>
      <c r="U3059" s="22">
        <v>8.3859999999999992</v>
      </c>
      <c r="V3059" s="22">
        <v>6.4729999999999999</v>
      </c>
      <c r="W3059" s="22">
        <v>4.3440000000000003</v>
      </c>
      <c r="X3059" s="22">
        <v>2.6150000000000002</v>
      </c>
      <c r="Y3059" s="22">
        <v>1.27</v>
      </c>
      <c r="Z3059" s="22">
        <v>0.39</v>
      </c>
      <c r="AA3059" s="22">
        <v>0.109</v>
      </c>
      <c r="AB3059" s="22">
        <v>0.01</v>
      </c>
      <c r="AC3059" s="22">
        <v>0</v>
      </c>
    </row>
    <row r="3060" spans="1:29" ht="11.5">
      <c r="A3060" s="26">
        <v>3043</v>
      </c>
      <c r="B3060" s="24" t="s">
        <v>1059</v>
      </c>
      <c r="C3060" s="32" t="s">
        <v>1270</v>
      </c>
      <c r="D3060" s="23">
        <v>17</v>
      </c>
      <c r="E3060" s="23">
        <v>957</v>
      </c>
      <c r="F3060" s="24" t="s">
        <v>1109</v>
      </c>
      <c r="G3060" s="23">
        <v>1835</v>
      </c>
      <c r="H3060" s="23">
        <v>2010</v>
      </c>
      <c r="I3060" s="22">
        <v>37.115000000000002</v>
      </c>
      <c r="J3060" s="22">
        <v>36.258000000000003</v>
      </c>
      <c r="K3060" s="22">
        <v>35.478000000000002</v>
      </c>
      <c r="L3060" s="22">
        <v>33.223999999999997</v>
      </c>
      <c r="M3060" s="22">
        <v>27.289000000000001</v>
      </c>
      <c r="N3060" s="22">
        <v>24.603000000000002</v>
      </c>
      <c r="O3060" s="22">
        <v>22.198</v>
      </c>
      <c r="P3060" s="22">
        <v>22.716999999999999</v>
      </c>
      <c r="Q3060" s="22">
        <v>22.14</v>
      </c>
      <c r="R3060" s="22">
        <v>18.754999999999999</v>
      </c>
      <c r="S3060" s="22">
        <v>16.044</v>
      </c>
      <c r="T3060" s="22">
        <v>12.613</v>
      </c>
      <c r="U3060" s="22">
        <v>8.7509999999999994</v>
      </c>
      <c r="V3060" s="22">
        <v>7.2050000000000001</v>
      </c>
      <c r="W3060" s="22">
        <v>4.9429999999999996</v>
      </c>
      <c r="X3060" s="22">
        <v>3.1890000000000001</v>
      </c>
      <c r="Y3060" s="22">
        <v>1.57</v>
      </c>
      <c r="Z3060" s="22">
        <v>0.55500000000000005</v>
      </c>
      <c r="AA3060" s="22">
        <v>0.11700000000000001</v>
      </c>
      <c r="AB3060" s="22">
        <v>2.1000000000000001E-2</v>
      </c>
      <c r="AC3060" s="22">
        <v>1E-3</v>
      </c>
    </row>
    <row r="3061" spans="1:29" ht="11.5">
      <c r="A3061" s="26">
        <v>3044</v>
      </c>
      <c r="B3061" s="24" t="s">
        <v>1059</v>
      </c>
      <c r="C3061" s="32" t="s">
        <v>1270</v>
      </c>
      <c r="D3061" s="23">
        <v>17</v>
      </c>
      <c r="E3061" s="23">
        <v>957</v>
      </c>
      <c r="F3061" s="24" t="s">
        <v>1109</v>
      </c>
      <c r="G3061" s="23">
        <v>1835</v>
      </c>
      <c r="H3061" s="23">
        <v>2015</v>
      </c>
      <c r="I3061" s="22">
        <v>36.628999999999998</v>
      </c>
      <c r="J3061" s="22">
        <v>36.415999999999997</v>
      </c>
      <c r="K3061" s="22">
        <v>33.529000000000003</v>
      </c>
      <c r="L3061" s="22">
        <v>31.472000000000001</v>
      </c>
      <c r="M3061" s="22">
        <v>26.687999999999999</v>
      </c>
      <c r="N3061" s="22">
        <v>24.236999999999998</v>
      </c>
      <c r="O3061" s="22">
        <v>22.69</v>
      </c>
      <c r="P3061" s="22">
        <v>21.202999999999999</v>
      </c>
      <c r="Q3061" s="22">
        <v>21.719000000000001</v>
      </c>
      <c r="R3061" s="22">
        <v>20.971</v>
      </c>
      <c r="S3061" s="22">
        <v>17.748000000000001</v>
      </c>
      <c r="T3061" s="22">
        <v>14.468999999999999</v>
      </c>
      <c r="U3061" s="22">
        <v>11.444000000000001</v>
      </c>
      <c r="V3061" s="22">
        <v>7.3460000000000001</v>
      </c>
      <c r="W3061" s="22">
        <v>5.8</v>
      </c>
      <c r="X3061" s="22">
        <v>3.5009999999999999</v>
      </c>
      <c r="Y3061" s="22">
        <v>1.865</v>
      </c>
      <c r="Z3061" s="22">
        <v>0.72</v>
      </c>
      <c r="AA3061" s="22">
        <v>0.17399999999999999</v>
      </c>
      <c r="AB3061" s="22">
        <v>0.02</v>
      </c>
      <c r="AC3061" s="22">
        <v>2E-3</v>
      </c>
    </row>
    <row r="3062" spans="1:29" ht="11.5">
      <c r="A3062" s="26">
        <v>3045</v>
      </c>
      <c r="B3062" s="24" t="s">
        <v>1059</v>
      </c>
      <c r="C3062" s="32" t="s">
        <v>1270</v>
      </c>
      <c r="D3062" s="23">
        <v>17</v>
      </c>
      <c r="E3062" s="23">
        <v>957</v>
      </c>
      <c r="F3062" s="24" t="s">
        <v>1109</v>
      </c>
      <c r="G3062" s="23">
        <v>1835</v>
      </c>
      <c r="H3062" s="23">
        <v>2020</v>
      </c>
      <c r="I3062" s="22">
        <v>35.027000000000001</v>
      </c>
      <c r="J3062" s="22">
        <v>33.700000000000003</v>
      </c>
      <c r="K3062" s="22">
        <v>34.433999999999997</v>
      </c>
      <c r="L3062" s="22">
        <v>31.940999999999999</v>
      </c>
      <c r="M3062" s="22">
        <v>28.587</v>
      </c>
      <c r="N3062" s="22">
        <v>24.956</v>
      </c>
      <c r="O3062" s="22">
        <v>22.984000000000002</v>
      </c>
      <c r="P3062" s="22">
        <v>21.073</v>
      </c>
      <c r="Q3062" s="22">
        <v>19.954999999999998</v>
      </c>
      <c r="R3062" s="22">
        <v>20.747</v>
      </c>
      <c r="S3062" s="22">
        <v>19.832999999999998</v>
      </c>
      <c r="T3062" s="22">
        <v>16.684000000000001</v>
      </c>
      <c r="U3062" s="22">
        <v>13.154</v>
      </c>
      <c r="V3062" s="22">
        <v>9.9930000000000003</v>
      </c>
      <c r="W3062" s="22">
        <v>6.0919999999999996</v>
      </c>
      <c r="X3062" s="22">
        <v>4.234</v>
      </c>
      <c r="Y3062" s="22">
        <v>2.1429999999999998</v>
      </c>
      <c r="Z3062" s="22">
        <v>0.91400000000000003</v>
      </c>
      <c r="AA3062" s="22">
        <v>0.23499999999999999</v>
      </c>
      <c r="AB3062" s="22">
        <v>3.5999999999999997E-2</v>
      </c>
      <c r="AC3062" s="22">
        <v>3.0000000000000001E-3</v>
      </c>
    </row>
    <row r="3063" spans="1:29" ht="11.5">
      <c r="A3063" s="15">
        <v>3046</v>
      </c>
      <c r="B3063" s="13" t="s">
        <v>1059</v>
      </c>
      <c r="C3063" s="14" t="s">
        <v>1271</v>
      </c>
      <c r="D3063" s="12">
        <v>2</v>
      </c>
      <c r="E3063" s="12">
        <v>258</v>
      </c>
      <c r="F3063" s="13" t="s">
        <v>1110</v>
      </c>
      <c r="G3063" s="12">
        <v>957</v>
      </c>
      <c r="H3063" s="12">
        <v>1950</v>
      </c>
      <c r="I3063" s="11">
        <v>4.5529999999999999</v>
      </c>
      <c r="J3063" s="11">
        <v>4.3029999999999999</v>
      </c>
      <c r="K3063" s="11">
        <v>3.8969999999999998</v>
      </c>
      <c r="L3063" s="11">
        <v>3.488</v>
      </c>
      <c r="M3063" s="11">
        <v>2.9910000000000001</v>
      </c>
      <c r="N3063" s="11">
        <v>2.427</v>
      </c>
      <c r="O3063" s="11">
        <v>1.911</v>
      </c>
      <c r="P3063" s="11">
        <v>1.853</v>
      </c>
      <c r="Q3063" s="11">
        <v>1.615</v>
      </c>
      <c r="R3063" s="11">
        <v>1.3240000000000001</v>
      </c>
      <c r="S3063" s="11">
        <v>1.028</v>
      </c>
      <c r="T3063" s="11">
        <v>0.80900000000000005</v>
      </c>
      <c r="U3063" s="11">
        <v>0.60399999999999998</v>
      </c>
      <c r="V3063" s="11">
        <v>0.38800000000000001</v>
      </c>
      <c r="W3063" s="11">
        <v>0.17699999999999999</v>
      </c>
      <c r="X3063" s="11">
        <v>0.08</v>
      </c>
      <c r="Y3063" s="11">
        <v>2.3E-2</v>
      </c>
      <c r="Z3063" s="11">
        <v>8.0000000000000002E-3</v>
      </c>
      <c r="AA3063" s="11">
        <v>4.0000000000000001E-3</v>
      </c>
      <c r="AB3063" s="11">
        <v>0</v>
      </c>
      <c r="AC3063" s="11">
        <v>0</v>
      </c>
    </row>
    <row r="3064" spans="1:29" ht="11.5">
      <c r="A3064" s="15">
        <v>3047</v>
      </c>
      <c r="B3064" s="13" t="s">
        <v>1059</v>
      </c>
      <c r="C3064" s="14" t="s">
        <v>1271</v>
      </c>
      <c r="D3064" s="12">
        <v>2</v>
      </c>
      <c r="E3064" s="12">
        <v>258</v>
      </c>
      <c r="F3064" s="13" t="s">
        <v>1110</v>
      </c>
      <c r="G3064" s="12">
        <v>957</v>
      </c>
      <c r="H3064" s="12">
        <v>1955</v>
      </c>
      <c r="I3064" s="11">
        <v>6.3949999999999996</v>
      </c>
      <c r="J3064" s="11">
        <v>4.3159999999999998</v>
      </c>
      <c r="K3064" s="11">
        <v>4.16</v>
      </c>
      <c r="L3064" s="11">
        <v>3.6309999999999998</v>
      </c>
      <c r="M3064" s="11">
        <v>3.2480000000000002</v>
      </c>
      <c r="N3064" s="11">
        <v>2.7770000000000001</v>
      </c>
      <c r="O3064" s="11">
        <v>2.266</v>
      </c>
      <c r="P3064" s="11">
        <v>1.784</v>
      </c>
      <c r="Q3064" s="11">
        <v>1.788</v>
      </c>
      <c r="R3064" s="11">
        <v>1.5509999999999999</v>
      </c>
      <c r="S3064" s="11">
        <v>1.2190000000000001</v>
      </c>
      <c r="T3064" s="11">
        <v>0.92600000000000005</v>
      </c>
      <c r="U3064" s="11">
        <v>0.68300000000000005</v>
      </c>
      <c r="V3064" s="11">
        <v>0.51200000000000001</v>
      </c>
      <c r="W3064" s="11">
        <v>0.26400000000000001</v>
      </c>
      <c r="X3064" s="11">
        <v>0.10299999999999999</v>
      </c>
      <c r="Y3064" s="11">
        <v>3.7999999999999999E-2</v>
      </c>
      <c r="Z3064" s="11">
        <v>8.0000000000000002E-3</v>
      </c>
      <c r="AA3064" s="11">
        <v>1E-3</v>
      </c>
      <c r="AB3064" s="11">
        <v>0</v>
      </c>
      <c r="AC3064" s="11">
        <v>0</v>
      </c>
    </row>
    <row r="3065" spans="1:29" ht="11.5">
      <c r="A3065" s="15">
        <v>3048</v>
      </c>
      <c r="B3065" s="13" t="s">
        <v>1059</v>
      </c>
      <c r="C3065" s="14" t="s">
        <v>1271</v>
      </c>
      <c r="D3065" s="12">
        <v>2</v>
      </c>
      <c r="E3065" s="12">
        <v>258</v>
      </c>
      <c r="F3065" s="13" t="s">
        <v>1110</v>
      </c>
      <c r="G3065" s="12">
        <v>957</v>
      </c>
      <c r="H3065" s="12">
        <v>1960</v>
      </c>
      <c r="I3065" s="11">
        <v>6.8090000000000002</v>
      </c>
      <c r="J3065" s="11">
        <v>6.0869999999999997</v>
      </c>
      <c r="K3065" s="11">
        <v>4.16</v>
      </c>
      <c r="L3065" s="11">
        <v>3.9809999999999999</v>
      </c>
      <c r="M3065" s="11">
        <v>3.028</v>
      </c>
      <c r="N3065" s="11">
        <v>2.988</v>
      </c>
      <c r="O3065" s="11">
        <v>2.5590000000000002</v>
      </c>
      <c r="P3065" s="11">
        <v>2.1419999999999999</v>
      </c>
      <c r="Q3065" s="11">
        <v>1.6739999999999999</v>
      </c>
      <c r="R3065" s="11">
        <v>1.8959999999999999</v>
      </c>
      <c r="S3065" s="11">
        <v>1.57</v>
      </c>
      <c r="T3065" s="11">
        <v>1.101</v>
      </c>
      <c r="U3065" s="11">
        <v>0.86799999999999999</v>
      </c>
      <c r="V3065" s="11">
        <v>0.56499999999999995</v>
      </c>
      <c r="W3065" s="11">
        <v>0.49299999999999999</v>
      </c>
      <c r="X3065" s="11">
        <v>0.16300000000000001</v>
      </c>
      <c r="Y3065" s="11">
        <v>5.0999999999999997E-2</v>
      </c>
      <c r="Z3065" s="11">
        <v>1.4E-2</v>
      </c>
      <c r="AA3065" s="11">
        <v>2E-3</v>
      </c>
      <c r="AB3065" s="11">
        <v>0</v>
      </c>
      <c r="AC3065" s="11">
        <v>0</v>
      </c>
    </row>
    <row r="3066" spans="1:29" ht="11.5">
      <c r="A3066" s="15">
        <v>3049</v>
      </c>
      <c r="B3066" s="13" t="s">
        <v>1059</v>
      </c>
      <c r="C3066" s="14" t="s">
        <v>1271</v>
      </c>
      <c r="D3066" s="12">
        <v>2</v>
      </c>
      <c r="E3066" s="12">
        <v>258</v>
      </c>
      <c r="F3066" s="13" t="s">
        <v>1110</v>
      </c>
      <c r="G3066" s="12">
        <v>957</v>
      </c>
      <c r="H3066" s="12">
        <v>1965</v>
      </c>
      <c r="I3066" s="11">
        <v>8.3949999999999996</v>
      </c>
      <c r="J3066" s="11">
        <v>6.9550000000000001</v>
      </c>
      <c r="K3066" s="11">
        <v>6.4059999999999997</v>
      </c>
      <c r="L3066" s="11">
        <v>3.8650000000000002</v>
      </c>
      <c r="M3066" s="11">
        <v>3.774</v>
      </c>
      <c r="N3066" s="11">
        <v>2.9849999999999999</v>
      </c>
      <c r="O3066" s="11">
        <v>3.2109999999999999</v>
      </c>
      <c r="P3066" s="11">
        <v>2.7450000000000001</v>
      </c>
      <c r="Q3066" s="11">
        <v>2.2050000000000001</v>
      </c>
      <c r="R3066" s="11">
        <v>1.67</v>
      </c>
      <c r="S3066" s="11">
        <v>1.8560000000000001</v>
      </c>
      <c r="T3066" s="11">
        <v>1.403</v>
      </c>
      <c r="U3066" s="11">
        <v>0.91500000000000004</v>
      </c>
      <c r="V3066" s="11">
        <v>0.73199999999999998</v>
      </c>
      <c r="W3066" s="11">
        <v>0.39600000000000002</v>
      </c>
      <c r="X3066" s="11">
        <v>0.314</v>
      </c>
      <c r="Y3066" s="11">
        <v>8.1000000000000003E-2</v>
      </c>
      <c r="Z3066" s="11">
        <v>0.02</v>
      </c>
      <c r="AA3066" s="11">
        <v>4.0000000000000001E-3</v>
      </c>
      <c r="AB3066" s="11">
        <v>0</v>
      </c>
      <c r="AC3066" s="11">
        <v>0</v>
      </c>
    </row>
    <row r="3067" spans="1:29" ht="11.5">
      <c r="A3067" s="15">
        <v>3050</v>
      </c>
      <c r="B3067" s="13" t="s">
        <v>1059</v>
      </c>
      <c r="C3067" s="14" t="s">
        <v>1271</v>
      </c>
      <c r="D3067" s="12">
        <v>2</v>
      </c>
      <c r="E3067" s="12">
        <v>258</v>
      </c>
      <c r="F3067" s="13" t="s">
        <v>1110</v>
      </c>
      <c r="G3067" s="12">
        <v>957</v>
      </c>
      <c r="H3067" s="12">
        <v>1970</v>
      </c>
      <c r="I3067" s="11">
        <v>9.9949999999999992</v>
      </c>
      <c r="J3067" s="11">
        <v>8.1890000000000001</v>
      </c>
      <c r="K3067" s="11">
        <v>7.3769999999999998</v>
      </c>
      <c r="L3067" s="11">
        <v>5.4359999999999999</v>
      </c>
      <c r="M3067" s="11">
        <v>3.7519999999999998</v>
      </c>
      <c r="N3067" s="11">
        <v>3.9140000000000001</v>
      </c>
      <c r="O3067" s="11">
        <v>3.5430000000000001</v>
      </c>
      <c r="P3067" s="11">
        <v>3.39</v>
      </c>
      <c r="Q3067" s="11">
        <v>2.67</v>
      </c>
      <c r="R3067" s="11">
        <v>2.1030000000000002</v>
      </c>
      <c r="S3067" s="11">
        <v>1.6719999999999999</v>
      </c>
      <c r="T3067" s="11">
        <v>1.569</v>
      </c>
      <c r="U3067" s="11">
        <v>1.1519999999999999</v>
      </c>
      <c r="V3067" s="11">
        <v>0.83799999999999997</v>
      </c>
      <c r="W3067" s="11">
        <v>0.48699999999999999</v>
      </c>
      <c r="X3067" s="11">
        <v>0.27300000000000002</v>
      </c>
      <c r="Y3067" s="11">
        <v>0.157</v>
      </c>
      <c r="Z3067" s="11">
        <v>3.1E-2</v>
      </c>
      <c r="AA3067" s="11">
        <v>7.0000000000000001E-3</v>
      </c>
      <c r="AB3067" s="11">
        <v>0</v>
      </c>
      <c r="AC3067" s="11">
        <v>0</v>
      </c>
    </row>
    <row r="3068" spans="1:29" ht="11.5">
      <c r="A3068" s="15">
        <v>3051</v>
      </c>
      <c r="B3068" s="13" t="s">
        <v>1059</v>
      </c>
      <c r="C3068" s="14" t="s">
        <v>1271</v>
      </c>
      <c r="D3068" s="12">
        <v>2</v>
      </c>
      <c r="E3068" s="12">
        <v>258</v>
      </c>
      <c r="F3068" s="13" t="s">
        <v>1110</v>
      </c>
      <c r="G3068" s="12">
        <v>957</v>
      </c>
      <c r="H3068" s="12">
        <v>1975</v>
      </c>
      <c r="I3068" s="11">
        <v>10.191000000000001</v>
      </c>
      <c r="J3068" s="11">
        <v>9.9380000000000006</v>
      </c>
      <c r="K3068" s="11">
        <v>8.4849999999999994</v>
      </c>
      <c r="L3068" s="11">
        <v>7.452</v>
      </c>
      <c r="M3068" s="11">
        <v>6.298</v>
      </c>
      <c r="N3068" s="11">
        <v>4.4059999999999997</v>
      </c>
      <c r="O3068" s="11">
        <v>4.6349999999999998</v>
      </c>
      <c r="P3068" s="11">
        <v>3.7949999999999999</v>
      </c>
      <c r="Q3068" s="11">
        <v>3.552</v>
      </c>
      <c r="R3068" s="11">
        <v>2.645</v>
      </c>
      <c r="S3068" s="11">
        <v>1.9890000000000001</v>
      </c>
      <c r="T3068" s="11">
        <v>1.4890000000000001</v>
      </c>
      <c r="U3068" s="11">
        <v>1.444</v>
      </c>
      <c r="V3068" s="11">
        <v>0.85599999999999998</v>
      </c>
      <c r="W3068" s="11">
        <v>0.52300000000000002</v>
      </c>
      <c r="X3068" s="11">
        <v>0.20799999999999999</v>
      </c>
      <c r="Y3068" s="11">
        <v>9.4E-2</v>
      </c>
      <c r="Z3068" s="11">
        <v>6.4000000000000001E-2</v>
      </c>
      <c r="AA3068" s="11">
        <v>8.9999999999999993E-3</v>
      </c>
      <c r="AB3068" s="11">
        <v>0</v>
      </c>
      <c r="AC3068" s="11">
        <v>0</v>
      </c>
    </row>
    <row r="3069" spans="1:29" ht="11.5">
      <c r="A3069" s="15">
        <v>3052</v>
      </c>
      <c r="B3069" s="13" t="s">
        <v>1059</v>
      </c>
      <c r="C3069" s="14" t="s">
        <v>1271</v>
      </c>
      <c r="D3069" s="12">
        <v>2</v>
      </c>
      <c r="E3069" s="12">
        <v>258</v>
      </c>
      <c r="F3069" s="13" t="s">
        <v>1110</v>
      </c>
      <c r="G3069" s="12">
        <v>957</v>
      </c>
      <c r="H3069" s="12">
        <v>1980</v>
      </c>
      <c r="I3069" s="11">
        <v>10.742000000000001</v>
      </c>
      <c r="J3069" s="11">
        <v>10.237</v>
      </c>
      <c r="K3069" s="11">
        <v>10.228</v>
      </c>
      <c r="L3069" s="11">
        <v>8.7639999999999993</v>
      </c>
      <c r="M3069" s="11">
        <v>7.6529999999999996</v>
      </c>
      <c r="N3069" s="11">
        <v>6.6669999999999998</v>
      </c>
      <c r="O3069" s="11">
        <v>4.8949999999999996</v>
      </c>
      <c r="P3069" s="11">
        <v>5.1120000000000001</v>
      </c>
      <c r="Q3069" s="11">
        <v>3.84</v>
      </c>
      <c r="R3069" s="11">
        <v>3.508</v>
      </c>
      <c r="S3069" s="11">
        <v>2.5030000000000001</v>
      </c>
      <c r="T3069" s="11">
        <v>1.8640000000000001</v>
      </c>
      <c r="U3069" s="11">
        <v>1.272</v>
      </c>
      <c r="V3069" s="11">
        <v>1.228</v>
      </c>
      <c r="W3069" s="11">
        <v>0.68799999999999994</v>
      </c>
      <c r="X3069" s="11">
        <v>0.35099999999999998</v>
      </c>
      <c r="Y3069" s="11">
        <v>0.12</v>
      </c>
      <c r="Z3069" s="11">
        <v>3.9E-2</v>
      </c>
      <c r="AA3069" s="11">
        <v>1.9E-2</v>
      </c>
      <c r="AB3069" s="11">
        <v>2E-3</v>
      </c>
      <c r="AC3069" s="11">
        <v>0</v>
      </c>
    </row>
    <row r="3070" spans="1:29" ht="11.5">
      <c r="A3070" s="15">
        <v>3053</v>
      </c>
      <c r="B3070" s="13" t="s">
        <v>1059</v>
      </c>
      <c r="C3070" s="14" t="s">
        <v>1271</v>
      </c>
      <c r="D3070" s="12">
        <v>2</v>
      </c>
      <c r="E3070" s="12">
        <v>258</v>
      </c>
      <c r="F3070" s="13" t="s">
        <v>1110</v>
      </c>
      <c r="G3070" s="12">
        <v>957</v>
      </c>
      <c r="H3070" s="12">
        <v>1985</v>
      </c>
      <c r="I3070" s="11">
        <v>11.542999999999999</v>
      </c>
      <c r="J3070" s="11">
        <v>10.587999999999999</v>
      </c>
      <c r="K3070" s="11">
        <v>10.922000000000001</v>
      </c>
      <c r="L3070" s="11">
        <v>10.638999999999999</v>
      </c>
      <c r="M3070" s="11">
        <v>8.9760000000000009</v>
      </c>
      <c r="N3070" s="11">
        <v>7.9320000000000004</v>
      </c>
      <c r="O3070" s="11">
        <v>7.5039999999999996</v>
      </c>
      <c r="P3070" s="11">
        <v>5.4089999999999998</v>
      </c>
      <c r="Q3070" s="11">
        <v>5.5979999999999999</v>
      </c>
      <c r="R3070" s="11">
        <v>3.351</v>
      </c>
      <c r="S3070" s="11">
        <v>3.855</v>
      </c>
      <c r="T3070" s="11">
        <v>2.1680000000000001</v>
      </c>
      <c r="U3070" s="11">
        <v>1.8109999999999999</v>
      </c>
      <c r="V3070" s="11">
        <v>0.81399999999999995</v>
      </c>
      <c r="W3070" s="11">
        <v>1.054</v>
      </c>
      <c r="X3070" s="11">
        <v>0.373</v>
      </c>
      <c r="Y3070" s="11">
        <v>4.9000000000000002E-2</v>
      </c>
      <c r="Z3070" s="11">
        <v>5.0999999999999997E-2</v>
      </c>
      <c r="AA3070" s="11">
        <v>1.2E-2</v>
      </c>
      <c r="AB3070" s="11">
        <v>4.0000000000000001E-3</v>
      </c>
      <c r="AC3070" s="11">
        <v>0</v>
      </c>
    </row>
    <row r="3071" spans="1:29" ht="11.5">
      <c r="A3071" s="15">
        <v>3054</v>
      </c>
      <c r="B3071" s="13" t="s">
        <v>1059</v>
      </c>
      <c r="C3071" s="14" t="s">
        <v>1271</v>
      </c>
      <c r="D3071" s="12">
        <v>2</v>
      </c>
      <c r="E3071" s="12">
        <v>258</v>
      </c>
      <c r="F3071" s="13" t="s">
        <v>1110</v>
      </c>
      <c r="G3071" s="12">
        <v>957</v>
      </c>
      <c r="H3071" s="12">
        <v>1990</v>
      </c>
      <c r="I3071" s="11">
        <v>13.852</v>
      </c>
      <c r="J3071" s="11">
        <v>11.73</v>
      </c>
      <c r="K3071" s="11">
        <v>10.616</v>
      </c>
      <c r="L3071" s="11">
        <v>10.670999999999999</v>
      </c>
      <c r="M3071" s="11">
        <v>10.505000000000001</v>
      </c>
      <c r="N3071" s="11">
        <v>8.8870000000000005</v>
      </c>
      <c r="O3071" s="11">
        <v>7.8479999999999999</v>
      </c>
      <c r="P3071" s="11">
        <v>7.2560000000000002</v>
      </c>
      <c r="Q3071" s="11">
        <v>5.306</v>
      </c>
      <c r="R3071" s="11">
        <v>5.335</v>
      </c>
      <c r="S3071" s="11">
        <v>3.4260000000000002</v>
      </c>
      <c r="T3071" s="11">
        <v>3.4249999999999998</v>
      </c>
      <c r="U3071" s="11">
        <v>1.9890000000000001</v>
      </c>
      <c r="V3071" s="11">
        <v>1.4770000000000001</v>
      </c>
      <c r="W3071" s="11">
        <v>0.70599999999999996</v>
      </c>
      <c r="X3071" s="11">
        <v>0.67800000000000005</v>
      </c>
      <c r="Y3071" s="11">
        <v>0.21199999999999999</v>
      </c>
      <c r="Z3071" s="11">
        <v>0.02</v>
      </c>
      <c r="AA3071" s="11">
        <v>1.4999999999999999E-2</v>
      </c>
      <c r="AB3071" s="11">
        <v>2E-3</v>
      </c>
      <c r="AC3071" s="11">
        <v>0</v>
      </c>
    </row>
    <row r="3072" spans="1:29" ht="11.5">
      <c r="A3072" s="15">
        <v>3055</v>
      </c>
      <c r="B3072" s="13" t="s">
        <v>1059</v>
      </c>
      <c r="C3072" s="14" t="s">
        <v>1271</v>
      </c>
      <c r="D3072" s="12">
        <v>2</v>
      </c>
      <c r="E3072" s="12">
        <v>258</v>
      </c>
      <c r="F3072" s="13" t="s">
        <v>1110</v>
      </c>
      <c r="G3072" s="12">
        <v>957</v>
      </c>
      <c r="H3072" s="12">
        <v>1995</v>
      </c>
      <c r="I3072" s="11">
        <v>12.987</v>
      </c>
      <c r="J3072" s="11">
        <v>13.645</v>
      </c>
      <c r="K3072" s="11">
        <v>11.718</v>
      </c>
      <c r="L3072" s="11">
        <v>10.484999999999999</v>
      </c>
      <c r="M3072" s="11">
        <v>10.358000000000001</v>
      </c>
      <c r="N3072" s="11">
        <v>10.404999999999999</v>
      </c>
      <c r="O3072" s="11">
        <v>9.3019999999999996</v>
      </c>
      <c r="P3072" s="11">
        <v>7.5880000000000001</v>
      </c>
      <c r="Q3072" s="11">
        <v>7.29</v>
      </c>
      <c r="R3072" s="11">
        <v>5.069</v>
      </c>
      <c r="S3072" s="11">
        <v>4.7430000000000003</v>
      </c>
      <c r="T3072" s="11">
        <v>3.3109999999999999</v>
      </c>
      <c r="U3072" s="11">
        <v>2.657</v>
      </c>
      <c r="V3072" s="11">
        <v>1.673</v>
      </c>
      <c r="W3072" s="11">
        <v>1.0580000000000001</v>
      </c>
      <c r="X3072" s="11">
        <v>0.48499999999999999</v>
      </c>
      <c r="Y3072" s="11">
        <v>0.308</v>
      </c>
      <c r="Z3072" s="11">
        <v>9.2999999999999999E-2</v>
      </c>
      <c r="AA3072" s="11">
        <v>8.0000000000000002E-3</v>
      </c>
      <c r="AB3072" s="11">
        <v>3.0000000000000001E-3</v>
      </c>
      <c r="AC3072" s="11">
        <v>0</v>
      </c>
    </row>
    <row r="3073" spans="1:29" ht="11.5">
      <c r="A3073" s="15">
        <v>3056</v>
      </c>
      <c r="B3073" s="13" t="s">
        <v>1059</v>
      </c>
      <c r="C3073" s="14" t="s">
        <v>1271</v>
      </c>
      <c r="D3073" s="12">
        <v>2</v>
      </c>
      <c r="E3073" s="12">
        <v>258</v>
      </c>
      <c r="F3073" s="13" t="s">
        <v>1110</v>
      </c>
      <c r="G3073" s="12">
        <v>957</v>
      </c>
      <c r="H3073" s="12">
        <v>2000</v>
      </c>
      <c r="I3073" s="11">
        <v>12.109</v>
      </c>
      <c r="J3073" s="11">
        <v>13.183</v>
      </c>
      <c r="K3073" s="11">
        <v>14.317</v>
      </c>
      <c r="L3073" s="11">
        <v>11.234</v>
      </c>
      <c r="M3073" s="11">
        <v>9.3800000000000008</v>
      </c>
      <c r="N3073" s="11">
        <v>10.28</v>
      </c>
      <c r="O3073" s="11">
        <v>10.904</v>
      </c>
      <c r="P3073" s="11">
        <v>9.9190000000000005</v>
      </c>
      <c r="Q3073" s="11">
        <v>7.5970000000000004</v>
      </c>
      <c r="R3073" s="11">
        <v>7.4749999999999996</v>
      </c>
      <c r="S3073" s="11">
        <v>4.8390000000000004</v>
      </c>
      <c r="T3073" s="11">
        <v>4.5090000000000003</v>
      </c>
      <c r="U3073" s="11">
        <v>3.1389999999999998</v>
      </c>
      <c r="V3073" s="11">
        <v>2.3959999999999999</v>
      </c>
      <c r="W3073" s="11">
        <v>1.367</v>
      </c>
      <c r="X3073" s="11">
        <v>0.76700000000000002</v>
      </c>
      <c r="Y3073" s="11">
        <v>0.23300000000000001</v>
      </c>
      <c r="Z3073" s="11">
        <v>0.13800000000000001</v>
      </c>
      <c r="AA3073" s="11">
        <v>3.1E-2</v>
      </c>
      <c r="AB3073" s="11">
        <v>0</v>
      </c>
      <c r="AC3073" s="11">
        <v>0</v>
      </c>
    </row>
    <row r="3074" spans="1:29" ht="11.5">
      <c r="A3074" s="15">
        <v>3057</v>
      </c>
      <c r="B3074" s="13" t="s">
        <v>1059</v>
      </c>
      <c r="C3074" s="14" t="s">
        <v>1271</v>
      </c>
      <c r="D3074" s="12">
        <v>2</v>
      </c>
      <c r="E3074" s="12">
        <v>258</v>
      </c>
      <c r="F3074" s="13" t="s">
        <v>1110</v>
      </c>
      <c r="G3074" s="12">
        <v>957</v>
      </c>
      <c r="H3074" s="12">
        <v>2005</v>
      </c>
      <c r="I3074" s="11">
        <v>11.750999999999999</v>
      </c>
      <c r="J3074" s="11">
        <v>12.429</v>
      </c>
      <c r="K3074" s="11">
        <v>13.317</v>
      </c>
      <c r="L3074" s="11">
        <v>13.584</v>
      </c>
      <c r="M3074" s="11">
        <v>10.792</v>
      </c>
      <c r="N3074" s="11">
        <v>10.09</v>
      </c>
      <c r="O3074" s="11">
        <v>10.484</v>
      </c>
      <c r="P3074" s="11">
        <v>10.781000000000001</v>
      </c>
      <c r="Q3074" s="11">
        <v>9.6379999999999999</v>
      </c>
      <c r="R3074" s="11">
        <v>7.5970000000000004</v>
      </c>
      <c r="S3074" s="11">
        <v>7.093</v>
      </c>
      <c r="T3074" s="11">
        <v>4.641</v>
      </c>
      <c r="U3074" s="11">
        <v>4.1539999999999999</v>
      </c>
      <c r="V3074" s="11">
        <v>2.778</v>
      </c>
      <c r="W3074" s="11">
        <v>1.879</v>
      </c>
      <c r="X3074" s="11">
        <v>1.0089999999999999</v>
      </c>
      <c r="Y3074" s="11">
        <v>0.44800000000000001</v>
      </c>
      <c r="Z3074" s="11">
        <v>0.109</v>
      </c>
      <c r="AA3074" s="11">
        <v>4.5999999999999999E-2</v>
      </c>
      <c r="AB3074" s="11">
        <v>6.0000000000000001E-3</v>
      </c>
      <c r="AC3074" s="11">
        <v>0</v>
      </c>
    </row>
    <row r="3075" spans="1:29" ht="11.5">
      <c r="A3075" s="15">
        <v>3058</v>
      </c>
      <c r="B3075" s="13" t="s">
        <v>1059</v>
      </c>
      <c r="C3075" s="14" t="s">
        <v>1271</v>
      </c>
      <c r="D3075" s="12">
        <v>2</v>
      </c>
      <c r="E3075" s="12">
        <v>258</v>
      </c>
      <c r="F3075" s="13" t="s">
        <v>1110</v>
      </c>
      <c r="G3075" s="12">
        <v>957</v>
      </c>
      <c r="H3075" s="12">
        <v>2010</v>
      </c>
      <c r="I3075" s="11">
        <v>11.13</v>
      </c>
      <c r="J3075" s="11">
        <v>11.715</v>
      </c>
      <c r="K3075" s="11">
        <v>12.209</v>
      </c>
      <c r="L3075" s="11">
        <v>12.006</v>
      </c>
      <c r="M3075" s="11">
        <v>11.858000000000001</v>
      </c>
      <c r="N3075" s="11">
        <v>10.955</v>
      </c>
      <c r="O3075" s="11">
        <v>9.7449999999999992</v>
      </c>
      <c r="P3075" s="11">
        <v>10.361000000000001</v>
      </c>
      <c r="Q3075" s="11">
        <v>10.975</v>
      </c>
      <c r="R3075" s="11">
        <v>9.2330000000000005</v>
      </c>
      <c r="S3075" s="11">
        <v>7.6429999999999998</v>
      </c>
      <c r="T3075" s="11">
        <v>6.2389999999999999</v>
      </c>
      <c r="U3075" s="11">
        <v>4.0839999999999996</v>
      </c>
      <c r="V3075" s="11">
        <v>3.6040000000000001</v>
      </c>
      <c r="W3075" s="11">
        <v>2.1309999999999998</v>
      </c>
      <c r="X3075" s="11">
        <v>1.589</v>
      </c>
      <c r="Y3075" s="11">
        <v>0.65300000000000002</v>
      </c>
      <c r="Z3075" s="11">
        <v>0.22</v>
      </c>
      <c r="AA3075" s="11">
        <v>3.7999999999999999E-2</v>
      </c>
      <c r="AB3075" s="11">
        <v>1.0999999999999999E-2</v>
      </c>
      <c r="AC3075" s="11">
        <v>1E-3</v>
      </c>
    </row>
    <row r="3076" spans="1:29" ht="11.5">
      <c r="A3076" s="15">
        <v>3059</v>
      </c>
      <c r="B3076" s="13" t="s">
        <v>1059</v>
      </c>
      <c r="C3076" s="14" t="s">
        <v>1271</v>
      </c>
      <c r="D3076" s="12">
        <v>2</v>
      </c>
      <c r="E3076" s="12">
        <v>258</v>
      </c>
      <c r="F3076" s="13" t="s">
        <v>1110</v>
      </c>
      <c r="G3076" s="12">
        <v>957</v>
      </c>
      <c r="H3076" s="12">
        <v>2015</v>
      </c>
      <c r="I3076" s="11">
        <v>10.211</v>
      </c>
      <c r="J3076" s="11">
        <v>11.606</v>
      </c>
      <c r="K3076" s="11">
        <v>11.567</v>
      </c>
      <c r="L3076" s="11">
        <v>11.311</v>
      </c>
      <c r="M3076" s="11">
        <v>10.048</v>
      </c>
      <c r="N3076" s="11">
        <v>11.553000000000001</v>
      </c>
      <c r="O3076" s="11">
        <v>10.428000000000001</v>
      </c>
      <c r="P3076" s="11">
        <v>9.9</v>
      </c>
      <c r="Q3076" s="11">
        <v>10.606</v>
      </c>
      <c r="R3076" s="11">
        <v>10.212</v>
      </c>
      <c r="S3076" s="11">
        <v>8.7590000000000003</v>
      </c>
      <c r="T3076" s="11">
        <v>7.08</v>
      </c>
      <c r="U3076" s="11">
        <v>5.7530000000000001</v>
      </c>
      <c r="V3076" s="11">
        <v>3.4849999999999999</v>
      </c>
      <c r="W3076" s="11">
        <v>3.0459999999999998</v>
      </c>
      <c r="X3076" s="11">
        <v>1.627</v>
      </c>
      <c r="Y3076" s="11">
        <v>1.046</v>
      </c>
      <c r="Z3076" s="11">
        <v>0.33600000000000002</v>
      </c>
      <c r="AA3076" s="11">
        <v>8.2000000000000003E-2</v>
      </c>
      <c r="AB3076" s="11">
        <v>8.9999999999999993E-3</v>
      </c>
      <c r="AC3076" s="11">
        <v>2E-3</v>
      </c>
    </row>
    <row r="3077" spans="1:29" ht="11.5">
      <c r="A3077" s="15">
        <v>3060</v>
      </c>
      <c r="B3077" s="13" t="s">
        <v>1059</v>
      </c>
      <c r="C3077" s="14" t="s">
        <v>1271</v>
      </c>
      <c r="D3077" s="12">
        <v>2</v>
      </c>
      <c r="E3077" s="12">
        <v>258</v>
      </c>
      <c r="F3077" s="13" t="s">
        <v>1110</v>
      </c>
      <c r="G3077" s="12">
        <v>957</v>
      </c>
      <c r="H3077" s="12">
        <v>2020</v>
      </c>
      <c r="I3077" s="11">
        <v>10.282</v>
      </c>
      <c r="J3077" s="11">
        <v>10.134</v>
      </c>
      <c r="K3077" s="11">
        <v>11.548</v>
      </c>
      <c r="L3077" s="11">
        <v>11.288</v>
      </c>
      <c r="M3077" s="11">
        <v>10.805999999999999</v>
      </c>
      <c r="N3077" s="11">
        <v>9.5559999999999992</v>
      </c>
      <c r="O3077" s="11">
        <v>11.156000000000001</v>
      </c>
      <c r="P3077" s="11">
        <v>10.125</v>
      </c>
      <c r="Q3077" s="11">
        <v>9.6579999999999995</v>
      </c>
      <c r="R3077" s="11">
        <v>10.364000000000001</v>
      </c>
      <c r="S3077" s="11">
        <v>9.9329999999999998</v>
      </c>
      <c r="T3077" s="11">
        <v>8.4009999999999998</v>
      </c>
      <c r="U3077" s="11">
        <v>6.6379999999999999</v>
      </c>
      <c r="V3077" s="11">
        <v>5.2080000000000002</v>
      </c>
      <c r="W3077" s="11">
        <v>2.9889999999999999</v>
      </c>
      <c r="X3077" s="11">
        <v>2.383</v>
      </c>
      <c r="Y3077" s="11">
        <v>1.085</v>
      </c>
      <c r="Z3077" s="11">
        <v>0.55500000000000005</v>
      </c>
      <c r="AA3077" s="11">
        <v>0.129</v>
      </c>
      <c r="AB3077" s="11">
        <v>2.1000000000000001E-2</v>
      </c>
      <c r="AC3077" s="11">
        <v>2E-3</v>
      </c>
    </row>
    <row r="3078" spans="1:29" ht="11.5">
      <c r="A3078" s="15">
        <v>3061</v>
      </c>
      <c r="B3078" s="13" t="s">
        <v>1059</v>
      </c>
      <c r="C3078" s="14" t="s">
        <v>1272</v>
      </c>
      <c r="D3078" s="12"/>
      <c r="E3078" s="12">
        <v>882</v>
      </c>
      <c r="F3078" s="13" t="s">
        <v>1110</v>
      </c>
      <c r="G3078" s="12">
        <v>957</v>
      </c>
      <c r="H3078" s="12">
        <v>1950</v>
      </c>
      <c r="I3078" s="11">
        <v>7.7329999999999997</v>
      </c>
      <c r="J3078" s="11">
        <v>6.734</v>
      </c>
      <c r="K3078" s="11">
        <v>5.9420000000000002</v>
      </c>
      <c r="L3078" s="11">
        <v>4.1959999999999997</v>
      </c>
      <c r="M3078" s="11">
        <v>3.39</v>
      </c>
      <c r="N3078" s="11">
        <v>3.1160000000000001</v>
      </c>
      <c r="O3078" s="11">
        <v>2.5640000000000001</v>
      </c>
      <c r="P3078" s="11">
        <v>2.2469999999999999</v>
      </c>
      <c r="Q3078" s="11">
        <v>1.736</v>
      </c>
      <c r="R3078" s="11">
        <v>1.363</v>
      </c>
      <c r="S3078" s="11">
        <v>0.97699999999999998</v>
      </c>
      <c r="T3078" s="11">
        <v>0.63700000000000001</v>
      </c>
      <c r="U3078" s="11">
        <v>0.66600000000000004</v>
      </c>
      <c r="V3078" s="11">
        <v>0.442</v>
      </c>
      <c r="W3078" s="11">
        <v>0.27100000000000002</v>
      </c>
      <c r="X3078" s="11">
        <v>0.17599999999999999</v>
      </c>
      <c r="Y3078" s="11">
        <v>0.112</v>
      </c>
      <c r="Z3078" s="11">
        <v>3.5000000000000003E-2</v>
      </c>
      <c r="AA3078" s="11">
        <v>8.9999999999999993E-3</v>
      </c>
      <c r="AB3078" s="11">
        <v>0</v>
      </c>
      <c r="AC3078" s="11">
        <v>0</v>
      </c>
    </row>
    <row r="3079" spans="1:29" ht="11.5">
      <c r="A3079" s="15">
        <v>3062</v>
      </c>
      <c r="B3079" s="13" t="s">
        <v>1059</v>
      </c>
      <c r="C3079" s="14" t="s">
        <v>1272</v>
      </c>
      <c r="D3079" s="12"/>
      <c r="E3079" s="12">
        <v>882</v>
      </c>
      <c r="F3079" s="13" t="s">
        <v>1110</v>
      </c>
      <c r="G3079" s="12">
        <v>957</v>
      </c>
      <c r="H3079" s="12">
        <v>1955</v>
      </c>
      <c r="I3079" s="11">
        <v>9.8970000000000002</v>
      </c>
      <c r="J3079" s="11">
        <v>7.31</v>
      </c>
      <c r="K3079" s="11">
        <v>6.4820000000000002</v>
      </c>
      <c r="L3079" s="11">
        <v>5.399</v>
      </c>
      <c r="M3079" s="11">
        <v>3.504</v>
      </c>
      <c r="N3079" s="11">
        <v>3.024</v>
      </c>
      <c r="O3079" s="11">
        <v>2.8159999999999998</v>
      </c>
      <c r="P3079" s="11">
        <v>2.5579999999999998</v>
      </c>
      <c r="Q3079" s="11">
        <v>1.9610000000000001</v>
      </c>
      <c r="R3079" s="11">
        <v>1.6160000000000001</v>
      </c>
      <c r="S3079" s="11">
        <v>1.1850000000000001</v>
      </c>
      <c r="T3079" s="11">
        <v>0.82599999999999996</v>
      </c>
      <c r="U3079" s="11">
        <v>0.56899999999999995</v>
      </c>
      <c r="V3079" s="11">
        <v>0.51100000000000001</v>
      </c>
      <c r="W3079" s="11">
        <v>0.30499999999999999</v>
      </c>
      <c r="X3079" s="11">
        <v>0.13300000000000001</v>
      </c>
      <c r="Y3079" s="11">
        <v>7.0000000000000007E-2</v>
      </c>
      <c r="Z3079" s="11">
        <v>1.7000000000000001E-2</v>
      </c>
      <c r="AA3079" s="11">
        <v>2E-3</v>
      </c>
      <c r="AB3079" s="11">
        <v>0</v>
      </c>
      <c r="AC3079" s="11">
        <v>0</v>
      </c>
    </row>
    <row r="3080" spans="1:29" ht="11.5">
      <c r="A3080" s="15">
        <v>3063</v>
      </c>
      <c r="B3080" s="13" t="s">
        <v>1059</v>
      </c>
      <c r="C3080" s="14" t="s">
        <v>1272</v>
      </c>
      <c r="D3080" s="12"/>
      <c r="E3080" s="12">
        <v>882</v>
      </c>
      <c r="F3080" s="13" t="s">
        <v>1110</v>
      </c>
      <c r="G3080" s="12">
        <v>957</v>
      </c>
      <c r="H3080" s="12">
        <v>1960</v>
      </c>
      <c r="I3080" s="11">
        <v>11.002000000000001</v>
      </c>
      <c r="J3080" s="11">
        <v>9.4090000000000007</v>
      </c>
      <c r="K3080" s="11">
        <v>7.1180000000000003</v>
      </c>
      <c r="L3080" s="11">
        <v>5.8869999999999996</v>
      </c>
      <c r="M3080" s="11">
        <v>4.7309999999999999</v>
      </c>
      <c r="N3080" s="11">
        <v>3.2250000000000001</v>
      </c>
      <c r="O3080" s="11">
        <v>2.7269999999999999</v>
      </c>
      <c r="P3080" s="11">
        <v>2.7629999999999999</v>
      </c>
      <c r="Q3080" s="11">
        <v>2.1179999999999999</v>
      </c>
      <c r="R3080" s="11">
        <v>1.952</v>
      </c>
      <c r="S3080" s="11">
        <v>1.3069999999999999</v>
      </c>
      <c r="T3080" s="11">
        <v>1.0620000000000001</v>
      </c>
      <c r="U3080" s="11">
        <v>0.79400000000000004</v>
      </c>
      <c r="V3080" s="11">
        <v>0.47699999999999998</v>
      </c>
      <c r="W3080" s="11">
        <v>0.36499999999999999</v>
      </c>
      <c r="X3080" s="11">
        <v>0.129</v>
      </c>
      <c r="Y3080" s="11">
        <v>5.5E-2</v>
      </c>
      <c r="Z3080" s="11">
        <v>1.2E-2</v>
      </c>
      <c r="AA3080" s="11">
        <v>0</v>
      </c>
      <c r="AB3080" s="11">
        <v>0</v>
      </c>
      <c r="AC3080" s="11">
        <v>0</v>
      </c>
    </row>
    <row r="3081" spans="1:29" ht="11.5">
      <c r="A3081" s="15">
        <v>3064</v>
      </c>
      <c r="B3081" s="13" t="s">
        <v>1059</v>
      </c>
      <c r="C3081" s="14" t="s">
        <v>1272</v>
      </c>
      <c r="D3081" s="12"/>
      <c r="E3081" s="12">
        <v>882</v>
      </c>
      <c r="F3081" s="13" t="s">
        <v>1110</v>
      </c>
      <c r="G3081" s="12">
        <v>957</v>
      </c>
      <c r="H3081" s="12">
        <v>1965</v>
      </c>
      <c r="I3081" s="11">
        <v>13.291</v>
      </c>
      <c r="J3081" s="11">
        <v>11.13</v>
      </c>
      <c r="K3081" s="11">
        <v>9.1039999999999992</v>
      </c>
      <c r="L3081" s="11">
        <v>6.3259999999999996</v>
      </c>
      <c r="M3081" s="11">
        <v>4.9340000000000002</v>
      </c>
      <c r="N3081" s="11">
        <v>4.2530000000000001</v>
      </c>
      <c r="O3081" s="11">
        <v>3.23</v>
      </c>
      <c r="P3081" s="11">
        <v>2.7559999999999998</v>
      </c>
      <c r="Q3081" s="11">
        <v>2.355</v>
      </c>
      <c r="R3081" s="11">
        <v>2.0859999999999999</v>
      </c>
      <c r="S3081" s="11">
        <v>1.6359999999999999</v>
      </c>
      <c r="T3081" s="11">
        <v>1.196</v>
      </c>
      <c r="U3081" s="11">
        <v>0.88400000000000001</v>
      </c>
      <c r="V3081" s="11">
        <v>0.68700000000000006</v>
      </c>
      <c r="W3081" s="11">
        <v>0.30399999999999999</v>
      </c>
      <c r="X3081" s="11">
        <v>0.184</v>
      </c>
      <c r="Y3081" s="11">
        <v>5.6000000000000001E-2</v>
      </c>
      <c r="Z3081" s="11">
        <v>1.0999999999999999E-2</v>
      </c>
      <c r="AA3081" s="11">
        <v>0</v>
      </c>
      <c r="AB3081" s="11">
        <v>0</v>
      </c>
      <c r="AC3081" s="11">
        <v>0</v>
      </c>
    </row>
    <row r="3082" spans="1:29" ht="11.5">
      <c r="A3082" s="15">
        <v>3065</v>
      </c>
      <c r="B3082" s="13" t="s">
        <v>1059</v>
      </c>
      <c r="C3082" s="14" t="s">
        <v>1272</v>
      </c>
      <c r="D3082" s="12"/>
      <c r="E3082" s="12">
        <v>882</v>
      </c>
      <c r="F3082" s="13" t="s">
        <v>1110</v>
      </c>
      <c r="G3082" s="12">
        <v>957</v>
      </c>
      <c r="H3082" s="12">
        <v>1970</v>
      </c>
      <c r="I3082" s="11">
        <v>14.313000000000001</v>
      </c>
      <c r="J3082" s="11">
        <v>12.692</v>
      </c>
      <c r="K3082" s="11">
        <v>10.664</v>
      </c>
      <c r="L3082" s="11">
        <v>8.6890000000000001</v>
      </c>
      <c r="M3082" s="11">
        <v>4.7080000000000002</v>
      </c>
      <c r="N3082" s="11">
        <v>4.16</v>
      </c>
      <c r="O3082" s="11">
        <v>3.762</v>
      </c>
      <c r="P3082" s="11">
        <v>3.0339999999999998</v>
      </c>
      <c r="Q3082" s="11">
        <v>2.496</v>
      </c>
      <c r="R3082" s="11">
        <v>2.44</v>
      </c>
      <c r="S3082" s="11">
        <v>1.9259999999999999</v>
      </c>
      <c r="T3082" s="11">
        <v>1.468</v>
      </c>
      <c r="U3082" s="11">
        <v>1.0720000000000001</v>
      </c>
      <c r="V3082" s="11">
        <v>0.81399999999999995</v>
      </c>
      <c r="W3082" s="11">
        <v>0.45900000000000002</v>
      </c>
      <c r="X3082" s="11">
        <v>0.14799999999999999</v>
      </c>
      <c r="Y3082" s="11">
        <v>8.1000000000000003E-2</v>
      </c>
      <c r="Z3082" s="11">
        <v>1.2E-2</v>
      </c>
      <c r="AA3082" s="11">
        <v>0</v>
      </c>
      <c r="AB3082" s="11">
        <v>0</v>
      </c>
      <c r="AC3082" s="11">
        <v>0</v>
      </c>
    </row>
    <row r="3083" spans="1:29" ht="11.5">
      <c r="A3083" s="15">
        <v>3066</v>
      </c>
      <c r="B3083" s="13" t="s">
        <v>1059</v>
      </c>
      <c r="C3083" s="14" t="s">
        <v>1272</v>
      </c>
      <c r="D3083" s="12"/>
      <c r="E3083" s="12">
        <v>882</v>
      </c>
      <c r="F3083" s="13" t="s">
        <v>1110</v>
      </c>
      <c r="G3083" s="12">
        <v>957</v>
      </c>
      <c r="H3083" s="12">
        <v>1975</v>
      </c>
      <c r="I3083" s="11">
        <v>13.454000000000001</v>
      </c>
      <c r="J3083" s="11">
        <v>13.4</v>
      </c>
      <c r="K3083" s="11">
        <v>12.218</v>
      </c>
      <c r="L3083" s="11">
        <v>9.5259999999999998</v>
      </c>
      <c r="M3083" s="11">
        <v>6.181</v>
      </c>
      <c r="N3083" s="11">
        <v>3.258</v>
      </c>
      <c r="O3083" s="11">
        <v>3.4340000000000002</v>
      </c>
      <c r="P3083" s="11">
        <v>3.2370000000000001</v>
      </c>
      <c r="Q3083" s="11">
        <v>2.7719999999999998</v>
      </c>
      <c r="R3083" s="11">
        <v>2.3759999999999999</v>
      </c>
      <c r="S3083" s="11">
        <v>2.2389999999999999</v>
      </c>
      <c r="T3083" s="11">
        <v>1.659</v>
      </c>
      <c r="U3083" s="11">
        <v>1.304</v>
      </c>
      <c r="V3083" s="11">
        <v>0.86299999999999999</v>
      </c>
      <c r="W3083" s="11">
        <v>0.57299999999999995</v>
      </c>
      <c r="X3083" s="11">
        <v>0.219</v>
      </c>
      <c r="Y3083" s="11">
        <v>6.7000000000000004E-2</v>
      </c>
      <c r="Z3083" s="11">
        <v>0.02</v>
      </c>
      <c r="AA3083" s="11">
        <v>1E-3</v>
      </c>
      <c r="AB3083" s="11">
        <v>0</v>
      </c>
      <c r="AC3083" s="11">
        <v>0</v>
      </c>
    </row>
    <row r="3084" spans="1:29" ht="11.5">
      <c r="A3084" s="15">
        <v>3067</v>
      </c>
      <c r="B3084" s="13" t="s">
        <v>1059</v>
      </c>
      <c r="C3084" s="14" t="s">
        <v>1272</v>
      </c>
      <c r="D3084" s="12"/>
      <c r="E3084" s="12">
        <v>882</v>
      </c>
      <c r="F3084" s="13" t="s">
        <v>1110</v>
      </c>
      <c r="G3084" s="12">
        <v>957</v>
      </c>
      <c r="H3084" s="12">
        <v>1980</v>
      </c>
      <c r="I3084" s="11">
        <v>12.878</v>
      </c>
      <c r="J3084" s="11">
        <v>12.618</v>
      </c>
      <c r="K3084" s="11">
        <v>12.369</v>
      </c>
      <c r="L3084" s="11">
        <v>10.904</v>
      </c>
      <c r="M3084" s="11">
        <v>6.9649999999999999</v>
      </c>
      <c r="N3084" s="11">
        <v>4.6580000000000004</v>
      </c>
      <c r="O3084" s="11">
        <v>2.9319999999999999</v>
      </c>
      <c r="P3084" s="11">
        <v>3.173</v>
      </c>
      <c r="Q3084" s="11">
        <v>2.923</v>
      </c>
      <c r="R3084" s="11">
        <v>2.4790000000000001</v>
      </c>
      <c r="S3084" s="11">
        <v>2.2149999999999999</v>
      </c>
      <c r="T3084" s="11">
        <v>2.0110000000000001</v>
      </c>
      <c r="U3084" s="11">
        <v>1.413</v>
      </c>
      <c r="V3084" s="11">
        <v>0.99399999999999999</v>
      </c>
      <c r="W3084" s="11">
        <v>0.58199999999999996</v>
      </c>
      <c r="X3084" s="11">
        <v>0.29899999999999999</v>
      </c>
      <c r="Y3084" s="11">
        <v>0.10199999999999999</v>
      </c>
      <c r="Z3084" s="11">
        <v>1.7999999999999999E-2</v>
      </c>
      <c r="AA3084" s="11">
        <v>3.0000000000000001E-3</v>
      </c>
      <c r="AB3084" s="11">
        <v>0</v>
      </c>
      <c r="AC3084" s="11">
        <v>0</v>
      </c>
    </row>
    <row r="3085" spans="1:29" ht="11.5">
      <c r="A3085" s="15">
        <v>3068</v>
      </c>
      <c r="B3085" s="13" t="s">
        <v>1059</v>
      </c>
      <c r="C3085" s="14" t="s">
        <v>1272</v>
      </c>
      <c r="D3085" s="12"/>
      <c r="E3085" s="12">
        <v>882</v>
      </c>
      <c r="F3085" s="13" t="s">
        <v>1110</v>
      </c>
      <c r="G3085" s="12">
        <v>957</v>
      </c>
      <c r="H3085" s="12">
        <v>1985</v>
      </c>
      <c r="I3085" s="11">
        <v>12.464</v>
      </c>
      <c r="J3085" s="11">
        <v>12.089</v>
      </c>
      <c r="K3085" s="11">
        <v>11.922000000000001</v>
      </c>
      <c r="L3085" s="11">
        <v>11.718</v>
      </c>
      <c r="M3085" s="11">
        <v>8.4610000000000003</v>
      </c>
      <c r="N3085" s="11">
        <v>5.22</v>
      </c>
      <c r="O3085" s="11">
        <v>4.3979999999999997</v>
      </c>
      <c r="P3085" s="11">
        <v>2.7029999999999998</v>
      </c>
      <c r="Q3085" s="11">
        <v>3.0329999999999999</v>
      </c>
      <c r="R3085" s="11">
        <v>2.649</v>
      </c>
      <c r="S3085" s="11">
        <v>2.4089999999999998</v>
      </c>
      <c r="T3085" s="11">
        <v>1.9379999999999999</v>
      </c>
      <c r="U3085" s="11">
        <v>1.7310000000000001</v>
      </c>
      <c r="V3085" s="11">
        <v>1.121</v>
      </c>
      <c r="W3085" s="11">
        <v>0.745</v>
      </c>
      <c r="X3085" s="11">
        <v>0.35299999999999998</v>
      </c>
      <c r="Y3085" s="11">
        <v>0.14599999999999999</v>
      </c>
      <c r="Z3085" s="11">
        <v>0.03</v>
      </c>
      <c r="AA3085" s="11">
        <v>3.0000000000000001E-3</v>
      </c>
      <c r="AB3085" s="11">
        <v>0</v>
      </c>
      <c r="AC3085" s="11">
        <v>0</v>
      </c>
    </row>
    <row r="3086" spans="1:29" ht="11.5">
      <c r="A3086" s="15">
        <v>3069</v>
      </c>
      <c r="B3086" s="13" t="s">
        <v>1059</v>
      </c>
      <c r="C3086" s="14" t="s">
        <v>1272</v>
      </c>
      <c r="D3086" s="12"/>
      <c r="E3086" s="12">
        <v>882</v>
      </c>
      <c r="F3086" s="13" t="s">
        <v>1110</v>
      </c>
      <c r="G3086" s="12">
        <v>957</v>
      </c>
      <c r="H3086" s="12">
        <v>1990</v>
      </c>
      <c r="I3086" s="11">
        <v>12.254</v>
      </c>
      <c r="J3086" s="11">
        <v>11.455</v>
      </c>
      <c r="K3086" s="11">
        <v>11.345000000000001</v>
      </c>
      <c r="L3086" s="11">
        <v>11.234999999999999</v>
      </c>
      <c r="M3086" s="11">
        <v>9.0120000000000005</v>
      </c>
      <c r="N3086" s="11">
        <v>7.0609999999999999</v>
      </c>
      <c r="O3086" s="11">
        <v>4.4119999999999999</v>
      </c>
      <c r="P3086" s="11">
        <v>3.9470000000000001</v>
      </c>
      <c r="Q3086" s="11">
        <v>2.5710000000000002</v>
      </c>
      <c r="R3086" s="11">
        <v>2.6829999999999998</v>
      </c>
      <c r="S3086" s="11">
        <v>2.4119999999999999</v>
      </c>
      <c r="T3086" s="11">
        <v>2.0230000000000001</v>
      </c>
      <c r="U3086" s="11">
        <v>1.575</v>
      </c>
      <c r="V3086" s="11">
        <v>1.454</v>
      </c>
      <c r="W3086" s="11">
        <v>0.82199999999999995</v>
      </c>
      <c r="X3086" s="11">
        <v>0.46600000000000003</v>
      </c>
      <c r="Y3086" s="11">
        <v>0.2</v>
      </c>
      <c r="Z3086" s="11">
        <v>4.8000000000000001E-2</v>
      </c>
      <c r="AA3086" s="11">
        <v>6.0000000000000001E-3</v>
      </c>
      <c r="AB3086" s="11">
        <v>0</v>
      </c>
      <c r="AC3086" s="11">
        <v>0</v>
      </c>
    </row>
    <row r="3087" spans="1:29" ht="11.5">
      <c r="A3087" s="15">
        <v>3070</v>
      </c>
      <c r="B3087" s="13" t="s">
        <v>1059</v>
      </c>
      <c r="C3087" s="14" t="s">
        <v>1272</v>
      </c>
      <c r="D3087" s="12"/>
      <c r="E3087" s="12">
        <v>882</v>
      </c>
      <c r="F3087" s="13" t="s">
        <v>1110</v>
      </c>
      <c r="G3087" s="12">
        <v>957</v>
      </c>
      <c r="H3087" s="12">
        <v>1995</v>
      </c>
      <c r="I3087" s="11">
        <v>13.093999999999999</v>
      </c>
      <c r="J3087" s="11">
        <v>12.114000000000001</v>
      </c>
      <c r="K3087" s="11">
        <v>11.292</v>
      </c>
      <c r="L3087" s="11">
        <v>10.500999999999999</v>
      </c>
      <c r="M3087" s="11">
        <v>8.3650000000000002</v>
      </c>
      <c r="N3087" s="11">
        <v>7.0570000000000004</v>
      </c>
      <c r="O3087" s="11">
        <v>6.2519999999999998</v>
      </c>
      <c r="P3087" s="11">
        <v>3.8450000000000002</v>
      </c>
      <c r="Q3087" s="11">
        <v>3.7959999999999998</v>
      </c>
      <c r="R3087" s="11">
        <v>2.5169999999999999</v>
      </c>
      <c r="S3087" s="11">
        <v>2.5419999999999998</v>
      </c>
      <c r="T3087" s="11">
        <v>2.1080000000000001</v>
      </c>
      <c r="U3087" s="11">
        <v>1.6970000000000001</v>
      </c>
      <c r="V3087" s="11">
        <v>1.367</v>
      </c>
      <c r="W3087" s="11">
        <v>1.05</v>
      </c>
      <c r="X3087" s="11">
        <v>0.52600000000000002</v>
      </c>
      <c r="Y3087" s="11">
        <v>0.24299999999999999</v>
      </c>
      <c r="Z3087" s="11">
        <v>6.7000000000000004E-2</v>
      </c>
      <c r="AA3087" s="11">
        <v>0.01</v>
      </c>
      <c r="AB3087" s="11">
        <v>0</v>
      </c>
      <c r="AC3087" s="11">
        <v>0</v>
      </c>
    </row>
    <row r="3088" spans="1:29" ht="11.5">
      <c r="A3088" s="15">
        <v>3071</v>
      </c>
      <c r="B3088" s="13" t="s">
        <v>1059</v>
      </c>
      <c r="C3088" s="14" t="s">
        <v>1272</v>
      </c>
      <c r="D3088" s="12"/>
      <c r="E3088" s="12">
        <v>882</v>
      </c>
      <c r="F3088" s="13" t="s">
        <v>1110</v>
      </c>
      <c r="G3088" s="12">
        <v>957</v>
      </c>
      <c r="H3088" s="12">
        <v>2000</v>
      </c>
      <c r="I3088" s="11">
        <v>13.395</v>
      </c>
      <c r="J3088" s="11">
        <v>12.824</v>
      </c>
      <c r="K3088" s="11">
        <v>10.961</v>
      </c>
      <c r="L3088" s="11">
        <v>9.6270000000000007</v>
      </c>
      <c r="M3088" s="11">
        <v>7.6550000000000002</v>
      </c>
      <c r="N3088" s="11">
        <v>6.8739999999999997</v>
      </c>
      <c r="O3088" s="11">
        <v>6.39</v>
      </c>
      <c r="P3088" s="11">
        <v>5.2050000000000001</v>
      </c>
      <c r="Q3088" s="11">
        <v>4.4340000000000002</v>
      </c>
      <c r="R3088" s="11">
        <v>3.43</v>
      </c>
      <c r="S3088" s="11">
        <v>2.5289999999999999</v>
      </c>
      <c r="T3088" s="11">
        <v>2.2010000000000001</v>
      </c>
      <c r="U3088" s="11">
        <v>1.825</v>
      </c>
      <c r="V3088" s="11">
        <v>1.46</v>
      </c>
      <c r="W3088" s="11">
        <v>1.0089999999999999</v>
      </c>
      <c r="X3088" s="11">
        <v>0.68300000000000005</v>
      </c>
      <c r="Y3088" s="11">
        <v>0.28699999999999998</v>
      </c>
      <c r="Z3088" s="11">
        <v>7.9000000000000001E-2</v>
      </c>
      <c r="AA3088" s="11">
        <v>1.4E-2</v>
      </c>
      <c r="AB3088" s="11">
        <v>0</v>
      </c>
      <c r="AC3088" s="11">
        <v>0</v>
      </c>
    </row>
    <row r="3089" spans="1:29" ht="11.5">
      <c r="A3089" s="15">
        <v>3072</v>
      </c>
      <c r="B3089" s="13" t="s">
        <v>1059</v>
      </c>
      <c r="C3089" s="14" t="s">
        <v>1272</v>
      </c>
      <c r="D3089" s="12"/>
      <c r="E3089" s="12">
        <v>882</v>
      </c>
      <c r="F3089" s="13" t="s">
        <v>1110</v>
      </c>
      <c r="G3089" s="12">
        <v>957</v>
      </c>
      <c r="H3089" s="12">
        <v>2005</v>
      </c>
      <c r="I3089" s="11">
        <v>13.071</v>
      </c>
      <c r="J3089" s="11">
        <v>12.388</v>
      </c>
      <c r="K3089" s="11">
        <v>11.632999999999999</v>
      </c>
      <c r="L3089" s="11">
        <v>9.4610000000000003</v>
      </c>
      <c r="M3089" s="11">
        <v>7.4729999999999999</v>
      </c>
      <c r="N3089" s="11">
        <v>6.56</v>
      </c>
      <c r="O3089" s="11">
        <v>6.2210000000000001</v>
      </c>
      <c r="P3089" s="11">
        <v>5.8819999999999997</v>
      </c>
      <c r="Q3089" s="11">
        <v>4.9480000000000004</v>
      </c>
      <c r="R3089" s="11">
        <v>4.1399999999999997</v>
      </c>
      <c r="S3089" s="11">
        <v>3.2250000000000001</v>
      </c>
      <c r="T3089" s="11">
        <v>2.4300000000000002</v>
      </c>
      <c r="U3089" s="11">
        <v>1.855</v>
      </c>
      <c r="V3089" s="11">
        <v>1.55</v>
      </c>
      <c r="W3089" s="11">
        <v>1.0940000000000001</v>
      </c>
      <c r="X3089" s="11">
        <v>0.70299999999999996</v>
      </c>
      <c r="Y3089" s="11">
        <v>0.372</v>
      </c>
      <c r="Z3089" s="11">
        <v>0.105</v>
      </c>
      <c r="AA3089" s="11">
        <v>1.6E-2</v>
      </c>
      <c r="AB3089" s="11">
        <v>2E-3</v>
      </c>
      <c r="AC3089" s="11">
        <v>0</v>
      </c>
    </row>
    <row r="3090" spans="1:29" ht="11.5">
      <c r="A3090" s="15">
        <v>3073</v>
      </c>
      <c r="B3090" s="13" t="s">
        <v>1059</v>
      </c>
      <c r="C3090" s="14" t="s">
        <v>1272</v>
      </c>
      <c r="D3090" s="12"/>
      <c r="E3090" s="12">
        <v>882</v>
      </c>
      <c r="F3090" s="13" t="s">
        <v>1110</v>
      </c>
      <c r="G3090" s="12">
        <v>957</v>
      </c>
      <c r="H3090" s="12">
        <v>2010</v>
      </c>
      <c r="I3090" s="11">
        <v>13.43</v>
      </c>
      <c r="J3090" s="11">
        <v>12.022</v>
      </c>
      <c r="K3090" s="11">
        <v>11.488</v>
      </c>
      <c r="L3090" s="11">
        <v>10.198</v>
      </c>
      <c r="M3090" s="11">
        <v>7.6520000000000001</v>
      </c>
      <c r="N3090" s="11">
        <v>6.5750000000000002</v>
      </c>
      <c r="O3090" s="11">
        <v>5.9850000000000003</v>
      </c>
      <c r="P3090" s="11">
        <v>5.7889999999999997</v>
      </c>
      <c r="Q3090" s="11">
        <v>5.4859999999999998</v>
      </c>
      <c r="R3090" s="11">
        <v>4.5250000000000004</v>
      </c>
      <c r="S3090" s="11">
        <v>3.8559999999999999</v>
      </c>
      <c r="T3090" s="11">
        <v>2.9009999999999998</v>
      </c>
      <c r="U3090" s="11">
        <v>1.9810000000000001</v>
      </c>
      <c r="V3090" s="11">
        <v>1.603</v>
      </c>
      <c r="W3090" s="11">
        <v>1.1779999999999999</v>
      </c>
      <c r="X3090" s="11">
        <v>0.72799999999999998</v>
      </c>
      <c r="Y3090" s="11">
        <v>0.41099999999999998</v>
      </c>
      <c r="Z3090" s="11">
        <v>0.14299999999999999</v>
      </c>
      <c r="AA3090" s="11">
        <v>2.5999999999999999E-2</v>
      </c>
      <c r="AB3090" s="11">
        <v>2E-3</v>
      </c>
      <c r="AC3090" s="11">
        <v>0</v>
      </c>
    </row>
    <row r="3091" spans="1:29" ht="11.5">
      <c r="A3091" s="15">
        <v>3074</v>
      </c>
      <c r="B3091" s="13" t="s">
        <v>1059</v>
      </c>
      <c r="C3091" s="14" t="s">
        <v>1272</v>
      </c>
      <c r="D3091" s="12"/>
      <c r="E3091" s="12">
        <v>882</v>
      </c>
      <c r="F3091" s="13" t="s">
        <v>1110</v>
      </c>
      <c r="G3091" s="12">
        <v>957</v>
      </c>
      <c r="H3091" s="12">
        <v>2015</v>
      </c>
      <c r="I3091" s="11">
        <v>15.007</v>
      </c>
      <c r="J3091" s="11">
        <v>13.286</v>
      </c>
      <c r="K3091" s="11">
        <v>10.603</v>
      </c>
      <c r="L3091" s="11">
        <v>9.8439999999999994</v>
      </c>
      <c r="M3091" s="11">
        <v>8.1780000000000008</v>
      </c>
      <c r="N3091" s="11">
        <v>6.5419999999999998</v>
      </c>
      <c r="O3091" s="11">
        <v>6.2789999999999999</v>
      </c>
      <c r="P3091" s="11">
        <v>5.6970000000000001</v>
      </c>
      <c r="Q3091" s="11">
        <v>5.5519999999999996</v>
      </c>
      <c r="R3091" s="11">
        <v>5.242</v>
      </c>
      <c r="S3091" s="11">
        <v>4.13</v>
      </c>
      <c r="T3091" s="11">
        <v>3.4449999999999998</v>
      </c>
      <c r="U3091" s="11">
        <v>2.4</v>
      </c>
      <c r="V3091" s="11">
        <v>1.476</v>
      </c>
      <c r="W3091" s="11">
        <v>1.1599999999999999</v>
      </c>
      <c r="X3091" s="11">
        <v>0.7</v>
      </c>
      <c r="Y3091" s="11">
        <v>0.3</v>
      </c>
      <c r="Z3091" s="11">
        <v>0.16</v>
      </c>
      <c r="AA3091" s="11">
        <v>3.3000000000000002E-2</v>
      </c>
      <c r="AB3091" s="11">
        <v>3.0000000000000001E-3</v>
      </c>
      <c r="AC3091" s="11">
        <v>0</v>
      </c>
    </row>
    <row r="3092" spans="1:29" ht="11.5">
      <c r="A3092" s="15">
        <v>3075</v>
      </c>
      <c r="B3092" s="13" t="s">
        <v>1059</v>
      </c>
      <c r="C3092" s="14" t="s">
        <v>1272</v>
      </c>
      <c r="D3092" s="12"/>
      <c r="E3092" s="12">
        <v>882</v>
      </c>
      <c r="F3092" s="13" t="s">
        <v>1110</v>
      </c>
      <c r="G3092" s="12">
        <v>957</v>
      </c>
      <c r="H3092" s="12">
        <v>2020</v>
      </c>
      <c r="I3092" s="11">
        <v>14.025</v>
      </c>
      <c r="J3092" s="11">
        <v>12.525</v>
      </c>
      <c r="K3092" s="11">
        <v>11.771000000000001</v>
      </c>
      <c r="L3092" s="11">
        <v>10.015000000000001</v>
      </c>
      <c r="M3092" s="11">
        <v>8.7739999999999991</v>
      </c>
      <c r="N3092" s="11">
        <v>7.8719999999999999</v>
      </c>
      <c r="O3092" s="11">
        <v>6.2</v>
      </c>
      <c r="P3092" s="11">
        <v>5.3680000000000003</v>
      </c>
      <c r="Q3092" s="11">
        <v>5.0819999999999999</v>
      </c>
      <c r="R3092" s="11">
        <v>5.1219999999999999</v>
      </c>
      <c r="S3092" s="11">
        <v>4.7329999999999997</v>
      </c>
      <c r="T3092" s="11">
        <v>3.786</v>
      </c>
      <c r="U3092" s="11">
        <v>2.9660000000000002</v>
      </c>
      <c r="V3092" s="11">
        <v>1.976</v>
      </c>
      <c r="W3092" s="11">
        <v>1.222</v>
      </c>
      <c r="X3092" s="11">
        <v>0.74199999999999999</v>
      </c>
      <c r="Y3092" s="11">
        <v>0.36199999999999999</v>
      </c>
      <c r="Z3092" s="11">
        <v>0.12</v>
      </c>
      <c r="AA3092" s="11">
        <v>3.7999999999999999E-2</v>
      </c>
      <c r="AB3092" s="11">
        <v>4.0000000000000001E-3</v>
      </c>
      <c r="AC3092" s="11">
        <v>0</v>
      </c>
    </row>
    <row r="3093" spans="1:29" ht="11.5">
      <c r="A3093" s="15">
        <v>3076</v>
      </c>
      <c r="B3093" s="13" t="s">
        <v>1059</v>
      </c>
      <c r="C3093" s="14" t="s">
        <v>1273</v>
      </c>
      <c r="D3093" s="12"/>
      <c r="E3093" s="12">
        <v>776</v>
      </c>
      <c r="F3093" s="13" t="s">
        <v>1110</v>
      </c>
      <c r="G3093" s="12">
        <v>957</v>
      </c>
      <c r="H3093" s="12">
        <v>1950</v>
      </c>
      <c r="I3093" s="11">
        <v>4.8860000000000001</v>
      </c>
      <c r="J3093" s="11">
        <v>3.8260000000000001</v>
      </c>
      <c r="K3093" s="11">
        <v>3.1589999999999998</v>
      </c>
      <c r="L3093" s="11">
        <v>2.6080000000000001</v>
      </c>
      <c r="M3093" s="11">
        <v>2.133</v>
      </c>
      <c r="N3093" s="11">
        <v>1.7290000000000001</v>
      </c>
      <c r="O3093" s="11">
        <v>1.3939999999999999</v>
      </c>
      <c r="P3093" s="11">
        <v>1.117</v>
      </c>
      <c r="Q3093" s="11">
        <v>0.88400000000000001</v>
      </c>
      <c r="R3093" s="11">
        <v>0.69099999999999995</v>
      </c>
      <c r="S3093" s="11">
        <v>0.52800000000000002</v>
      </c>
      <c r="T3093" s="11">
        <v>0.39100000000000001</v>
      </c>
      <c r="U3093" s="11">
        <v>0.27600000000000002</v>
      </c>
      <c r="V3093" s="11">
        <v>0.182</v>
      </c>
      <c r="W3093" s="11">
        <v>0.107</v>
      </c>
      <c r="X3093" s="11">
        <v>5.2999999999999999E-2</v>
      </c>
      <c r="Y3093" s="11">
        <v>1.6E-2</v>
      </c>
      <c r="Z3093" s="11">
        <v>5.0000000000000001E-3</v>
      </c>
      <c r="AA3093" s="11">
        <v>2E-3</v>
      </c>
      <c r="AB3093" s="11">
        <v>0</v>
      </c>
      <c r="AC3093" s="11">
        <v>0</v>
      </c>
    </row>
    <row r="3094" spans="1:29" ht="11.5">
      <c r="A3094" s="15">
        <v>3077</v>
      </c>
      <c r="B3094" s="13" t="s">
        <v>1059</v>
      </c>
      <c r="C3094" s="14" t="s">
        <v>1273</v>
      </c>
      <c r="D3094" s="12"/>
      <c r="E3094" s="12">
        <v>776</v>
      </c>
      <c r="F3094" s="13" t="s">
        <v>1110</v>
      </c>
      <c r="G3094" s="12">
        <v>957</v>
      </c>
      <c r="H3094" s="12">
        <v>1955</v>
      </c>
      <c r="I3094" s="11">
        <v>5.3819999999999997</v>
      </c>
      <c r="J3094" s="11">
        <v>4.0949999999999998</v>
      </c>
      <c r="K3094" s="11">
        <v>3.42</v>
      </c>
      <c r="L3094" s="11">
        <v>3.0350000000000001</v>
      </c>
      <c r="M3094" s="11">
        <v>2.524</v>
      </c>
      <c r="N3094" s="11">
        <v>2.0680000000000001</v>
      </c>
      <c r="O3094" s="11">
        <v>1.772</v>
      </c>
      <c r="P3094" s="11">
        <v>1.417</v>
      </c>
      <c r="Q3094" s="11">
        <v>1.1020000000000001</v>
      </c>
      <c r="R3094" s="11">
        <v>0.89300000000000002</v>
      </c>
      <c r="S3094" s="11">
        <v>0.72699999999999998</v>
      </c>
      <c r="T3094" s="11">
        <v>0.56100000000000005</v>
      </c>
      <c r="U3094" s="11">
        <v>0.42199999999999999</v>
      </c>
      <c r="V3094" s="11">
        <v>0.29599999999999999</v>
      </c>
      <c r="W3094" s="11">
        <v>0.17599999999999999</v>
      </c>
      <c r="X3094" s="11">
        <v>0.111</v>
      </c>
      <c r="Y3094" s="11">
        <v>4.1000000000000002E-2</v>
      </c>
      <c r="Z3094" s="11">
        <v>6.0000000000000001E-3</v>
      </c>
      <c r="AA3094" s="11">
        <v>0</v>
      </c>
      <c r="AB3094" s="11">
        <v>0</v>
      </c>
      <c r="AC3094" s="11">
        <v>0</v>
      </c>
    </row>
    <row r="3095" spans="1:29" ht="11.5">
      <c r="A3095" s="15">
        <v>3078</v>
      </c>
      <c r="B3095" s="13" t="s">
        <v>1059</v>
      </c>
      <c r="C3095" s="14" t="s">
        <v>1273</v>
      </c>
      <c r="D3095" s="12"/>
      <c r="E3095" s="12">
        <v>776</v>
      </c>
      <c r="F3095" s="13" t="s">
        <v>1110</v>
      </c>
      <c r="G3095" s="12">
        <v>957</v>
      </c>
      <c r="H3095" s="12">
        <v>1960</v>
      </c>
      <c r="I3095" s="11">
        <v>6.07</v>
      </c>
      <c r="J3095" s="11">
        <v>4.5789999999999997</v>
      </c>
      <c r="K3095" s="11">
        <v>3.88</v>
      </c>
      <c r="L3095" s="11">
        <v>3.1419999999999999</v>
      </c>
      <c r="M3095" s="11">
        <v>2.6829999999999998</v>
      </c>
      <c r="N3095" s="11">
        <v>2.137</v>
      </c>
      <c r="O3095" s="11">
        <v>1.7709999999999999</v>
      </c>
      <c r="P3095" s="11">
        <v>1.5920000000000001</v>
      </c>
      <c r="Q3095" s="11">
        <v>1.294</v>
      </c>
      <c r="R3095" s="11">
        <v>1.0349999999999999</v>
      </c>
      <c r="S3095" s="11">
        <v>0.88700000000000001</v>
      </c>
      <c r="T3095" s="11">
        <v>0.73399999999999999</v>
      </c>
      <c r="U3095" s="11">
        <v>0.55500000000000005</v>
      </c>
      <c r="V3095" s="11">
        <v>0.36899999999999999</v>
      </c>
      <c r="W3095" s="11">
        <v>0.26800000000000002</v>
      </c>
      <c r="X3095" s="11">
        <v>0.16400000000000001</v>
      </c>
      <c r="Y3095" s="11">
        <v>8.5000000000000006E-2</v>
      </c>
      <c r="Z3095" s="11">
        <v>1.4999999999999999E-2</v>
      </c>
      <c r="AA3095" s="11">
        <v>0</v>
      </c>
      <c r="AB3095" s="11">
        <v>0</v>
      </c>
      <c r="AC3095" s="11">
        <v>0</v>
      </c>
    </row>
    <row r="3096" spans="1:29" ht="11.5">
      <c r="A3096" s="15">
        <v>3079</v>
      </c>
      <c r="B3096" s="13" t="s">
        <v>1059</v>
      </c>
      <c r="C3096" s="14" t="s">
        <v>1273</v>
      </c>
      <c r="D3096" s="12"/>
      <c r="E3096" s="12">
        <v>776</v>
      </c>
      <c r="F3096" s="13" t="s">
        <v>1110</v>
      </c>
      <c r="G3096" s="12">
        <v>957</v>
      </c>
      <c r="H3096" s="12">
        <v>1965</v>
      </c>
      <c r="I3096" s="11">
        <v>7.5679999999999996</v>
      </c>
      <c r="J3096" s="11">
        <v>5.8250000000000002</v>
      </c>
      <c r="K3096" s="11">
        <v>4.431</v>
      </c>
      <c r="L3096" s="11">
        <v>3.8559999999999999</v>
      </c>
      <c r="M3096" s="11">
        <v>3.09</v>
      </c>
      <c r="N3096" s="11">
        <v>2.6989999999999998</v>
      </c>
      <c r="O3096" s="11">
        <v>2.1920000000000002</v>
      </c>
      <c r="P3096" s="11">
        <v>1.8740000000000001</v>
      </c>
      <c r="Q3096" s="11">
        <v>1.667</v>
      </c>
      <c r="R3096" s="11">
        <v>1.3009999999999999</v>
      </c>
      <c r="S3096" s="11">
        <v>0.98199999999999998</v>
      </c>
      <c r="T3096" s="11">
        <v>0.77500000000000002</v>
      </c>
      <c r="U3096" s="11">
        <v>0.63300000000000001</v>
      </c>
      <c r="V3096" s="11">
        <v>0.46500000000000002</v>
      </c>
      <c r="W3096" s="11">
        <v>0.27800000000000002</v>
      </c>
      <c r="X3096" s="11">
        <v>0.17299999999999999</v>
      </c>
      <c r="Y3096" s="11">
        <v>8.5999999999999993E-2</v>
      </c>
      <c r="Z3096" s="11">
        <v>3.1E-2</v>
      </c>
      <c r="AA3096" s="11">
        <v>4.0000000000000001E-3</v>
      </c>
      <c r="AB3096" s="11">
        <v>0</v>
      </c>
      <c r="AC3096" s="11">
        <v>0</v>
      </c>
    </row>
    <row r="3097" spans="1:29" ht="11.5">
      <c r="A3097" s="15">
        <v>3080</v>
      </c>
      <c r="B3097" s="13" t="s">
        <v>1059</v>
      </c>
      <c r="C3097" s="14" t="s">
        <v>1273</v>
      </c>
      <c r="D3097" s="12"/>
      <c r="E3097" s="12">
        <v>776</v>
      </c>
      <c r="F3097" s="13" t="s">
        <v>1110</v>
      </c>
      <c r="G3097" s="12">
        <v>957</v>
      </c>
      <c r="H3097" s="12">
        <v>1970</v>
      </c>
      <c r="I3097" s="11">
        <v>7.7709999999999999</v>
      </c>
      <c r="J3097" s="11">
        <v>7.3559999999999999</v>
      </c>
      <c r="K3097" s="11">
        <v>5.8479999999999999</v>
      </c>
      <c r="L3097" s="11">
        <v>4.3929999999999998</v>
      </c>
      <c r="M3097" s="11">
        <v>3.508</v>
      </c>
      <c r="N3097" s="11">
        <v>2.7050000000000001</v>
      </c>
      <c r="O3097" s="11">
        <v>2.4060000000000001</v>
      </c>
      <c r="P3097" s="11">
        <v>2.06</v>
      </c>
      <c r="Q3097" s="11">
        <v>1.798</v>
      </c>
      <c r="R3097" s="11">
        <v>1.5629999999999999</v>
      </c>
      <c r="S3097" s="11">
        <v>1.206</v>
      </c>
      <c r="T3097" s="11">
        <v>0.82599999999999996</v>
      </c>
      <c r="U3097" s="11">
        <v>0.622</v>
      </c>
      <c r="V3097" s="11">
        <v>0.51400000000000001</v>
      </c>
      <c r="W3097" s="11">
        <v>0.33900000000000002</v>
      </c>
      <c r="X3097" s="11">
        <v>0.157</v>
      </c>
      <c r="Y3097" s="11">
        <v>8.3000000000000004E-2</v>
      </c>
      <c r="Z3097" s="11">
        <v>3.3000000000000002E-2</v>
      </c>
      <c r="AA3097" s="11">
        <v>8.0000000000000002E-3</v>
      </c>
      <c r="AB3097" s="11">
        <v>0</v>
      </c>
      <c r="AC3097" s="11">
        <v>0</v>
      </c>
    </row>
    <row r="3098" spans="1:29" ht="11.5">
      <c r="A3098" s="15">
        <v>3081</v>
      </c>
      <c r="B3098" s="13" t="s">
        <v>1059</v>
      </c>
      <c r="C3098" s="14" t="s">
        <v>1273</v>
      </c>
      <c r="D3098" s="12"/>
      <c r="E3098" s="12">
        <v>776</v>
      </c>
      <c r="F3098" s="13" t="s">
        <v>1110</v>
      </c>
      <c r="G3098" s="12">
        <v>957</v>
      </c>
      <c r="H3098" s="12">
        <v>1975</v>
      </c>
      <c r="I3098" s="11">
        <v>6.6449999999999996</v>
      </c>
      <c r="J3098" s="11">
        <v>7.2149999999999999</v>
      </c>
      <c r="K3098" s="11">
        <v>7.0030000000000001</v>
      </c>
      <c r="L3098" s="11">
        <v>5.2549999999999999</v>
      </c>
      <c r="M3098" s="11">
        <v>3.589</v>
      </c>
      <c r="N3098" s="11">
        <v>2.722</v>
      </c>
      <c r="O3098" s="11">
        <v>2.306</v>
      </c>
      <c r="P3098" s="11">
        <v>2.2050000000000001</v>
      </c>
      <c r="Q3098" s="11">
        <v>1.889</v>
      </c>
      <c r="R3098" s="11">
        <v>1.7509999999999999</v>
      </c>
      <c r="S3098" s="11">
        <v>1.518</v>
      </c>
      <c r="T3098" s="11">
        <v>1.1200000000000001</v>
      </c>
      <c r="U3098" s="11">
        <v>0.73199999999999998</v>
      </c>
      <c r="V3098" s="11">
        <v>0.53700000000000003</v>
      </c>
      <c r="W3098" s="11">
        <v>0.40100000000000002</v>
      </c>
      <c r="X3098" s="11">
        <v>0.222</v>
      </c>
      <c r="Y3098" s="11">
        <v>8.3000000000000004E-2</v>
      </c>
      <c r="Z3098" s="11">
        <v>3.1E-2</v>
      </c>
      <c r="AA3098" s="11">
        <v>8.9999999999999993E-3</v>
      </c>
      <c r="AB3098" s="11">
        <v>0</v>
      </c>
      <c r="AC3098" s="11">
        <v>0</v>
      </c>
    </row>
    <row r="3099" spans="1:29" ht="11.5">
      <c r="A3099" s="15">
        <v>3082</v>
      </c>
      <c r="B3099" s="13" t="s">
        <v>1059</v>
      </c>
      <c r="C3099" s="14" t="s">
        <v>1273</v>
      </c>
      <c r="D3099" s="12"/>
      <c r="E3099" s="12">
        <v>776</v>
      </c>
      <c r="F3099" s="13" t="s">
        <v>1110</v>
      </c>
      <c r="G3099" s="12">
        <v>957</v>
      </c>
      <c r="H3099" s="12">
        <v>1980</v>
      </c>
      <c r="I3099" s="11">
        <v>6.8390000000000004</v>
      </c>
      <c r="J3099" s="11">
        <v>6.1210000000000004</v>
      </c>
      <c r="K3099" s="11">
        <v>7.0380000000000003</v>
      </c>
      <c r="L3099" s="11">
        <v>5.9939999999999998</v>
      </c>
      <c r="M3099" s="11">
        <v>4.2210000000000001</v>
      </c>
      <c r="N3099" s="11">
        <v>2.827</v>
      </c>
      <c r="O3099" s="11">
        <v>2.5870000000000002</v>
      </c>
      <c r="P3099" s="11">
        <v>2.3420000000000001</v>
      </c>
      <c r="Q3099" s="11">
        <v>2.0259999999999998</v>
      </c>
      <c r="R3099" s="11">
        <v>1.8140000000000001</v>
      </c>
      <c r="S3099" s="11">
        <v>1.6719999999999999</v>
      </c>
      <c r="T3099" s="11">
        <v>1.3939999999999999</v>
      </c>
      <c r="U3099" s="11">
        <v>0.97899999999999998</v>
      </c>
      <c r="V3099" s="11">
        <v>0.64400000000000002</v>
      </c>
      <c r="W3099" s="11">
        <v>0.43099999999999999</v>
      </c>
      <c r="X3099" s="11">
        <v>0.26300000000000001</v>
      </c>
      <c r="Y3099" s="11">
        <v>0.124</v>
      </c>
      <c r="Z3099" s="11">
        <v>3.3000000000000002E-2</v>
      </c>
      <c r="AA3099" s="11">
        <v>8.0000000000000002E-3</v>
      </c>
      <c r="AB3099" s="11">
        <v>0</v>
      </c>
      <c r="AC3099" s="11">
        <v>0</v>
      </c>
    </row>
    <row r="3100" spans="1:29" ht="11.5">
      <c r="A3100" s="15">
        <v>3083</v>
      </c>
      <c r="B3100" s="13" t="s">
        <v>1059</v>
      </c>
      <c r="C3100" s="14" t="s">
        <v>1273</v>
      </c>
      <c r="D3100" s="12"/>
      <c r="E3100" s="12">
        <v>776</v>
      </c>
      <c r="F3100" s="13" t="s">
        <v>1110</v>
      </c>
      <c r="G3100" s="12">
        <v>957</v>
      </c>
      <c r="H3100" s="12">
        <v>1985</v>
      </c>
      <c r="I3100" s="11">
        <v>7.3869999999999996</v>
      </c>
      <c r="J3100" s="11">
        <v>6.2329999999999997</v>
      </c>
      <c r="K3100" s="11">
        <v>6.1639999999999997</v>
      </c>
      <c r="L3100" s="11">
        <v>6.6459999999999999</v>
      </c>
      <c r="M3100" s="11">
        <v>4.9509999999999996</v>
      </c>
      <c r="N3100" s="11">
        <v>2.8559999999999999</v>
      </c>
      <c r="O3100" s="11">
        <v>2.4359999999999999</v>
      </c>
      <c r="P3100" s="11">
        <v>2.3239999999999998</v>
      </c>
      <c r="Q3100" s="11">
        <v>1.647</v>
      </c>
      <c r="R3100" s="11">
        <v>1.524</v>
      </c>
      <c r="S3100" s="11">
        <v>1.35</v>
      </c>
      <c r="T3100" s="11">
        <v>1.2649999999999999</v>
      </c>
      <c r="U3100" s="11">
        <v>0.98199999999999998</v>
      </c>
      <c r="V3100" s="11">
        <v>0.71599999999999997</v>
      </c>
      <c r="W3100" s="11">
        <v>0.48799999999999999</v>
      </c>
      <c r="X3100" s="11">
        <v>0.29399999999999998</v>
      </c>
      <c r="Y3100" s="11">
        <v>0.15</v>
      </c>
      <c r="Z3100" s="11">
        <v>4.8000000000000001E-2</v>
      </c>
      <c r="AA3100" s="11">
        <v>8.0000000000000002E-3</v>
      </c>
      <c r="AB3100" s="11">
        <v>0</v>
      </c>
      <c r="AC3100" s="11">
        <v>0</v>
      </c>
    </row>
    <row r="3101" spans="1:29" ht="11.5">
      <c r="A3101" s="15">
        <v>3084</v>
      </c>
      <c r="B3101" s="13" t="s">
        <v>1059</v>
      </c>
      <c r="C3101" s="14" t="s">
        <v>1273</v>
      </c>
      <c r="D3101" s="12"/>
      <c r="E3101" s="12">
        <v>776</v>
      </c>
      <c r="F3101" s="13" t="s">
        <v>1110</v>
      </c>
      <c r="G3101" s="12">
        <v>957</v>
      </c>
      <c r="H3101" s="12">
        <v>1990</v>
      </c>
      <c r="I3101" s="11">
        <v>6.95</v>
      </c>
      <c r="J3101" s="11">
        <v>6.7869999999999999</v>
      </c>
      <c r="K3101" s="11">
        <v>5.7</v>
      </c>
      <c r="L3101" s="11">
        <v>5.5190000000000001</v>
      </c>
      <c r="M3101" s="11">
        <v>5.944</v>
      </c>
      <c r="N3101" s="11">
        <v>3.8180000000000001</v>
      </c>
      <c r="O3101" s="11">
        <v>2.3849999999999998</v>
      </c>
      <c r="P3101" s="11">
        <v>2.2639999999999998</v>
      </c>
      <c r="Q3101" s="11">
        <v>1.7969999999999999</v>
      </c>
      <c r="R3101" s="11">
        <v>1.401</v>
      </c>
      <c r="S3101" s="11">
        <v>1.3580000000000001</v>
      </c>
      <c r="T3101" s="11">
        <v>1.224</v>
      </c>
      <c r="U3101" s="11">
        <v>1.137</v>
      </c>
      <c r="V3101" s="11">
        <v>0.81200000000000006</v>
      </c>
      <c r="W3101" s="11">
        <v>0.55400000000000005</v>
      </c>
      <c r="X3101" s="11">
        <v>0.33700000000000002</v>
      </c>
      <c r="Y3101" s="11">
        <v>0.17399999999999999</v>
      </c>
      <c r="Z3101" s="11">
        <v>5.7000000000000002E-2</v>
      </c>
      <c r="AA3101" s="11">
        <v>1.0999999999999999E-2</v>
      </c>
      <c r="AB3101" s="11">
        <v>0</v>
      </c>
      <c r="AC3101" s="11">
        <v>0</v>
      </c>
    </row>
    <row r="3102" spans="1:29" ht="11.5">
      <c r="A3102" s="15">
        <v>3085</v>
      </c>
      <c r="B3102" s="13" t="s">
        <v>1059</v>
      </c>
      <c r="C3102" s="14" t="s">
        <v>1273</v>
      </c>
      <c r="D3102" s="12"/>
      <c r="E3102" s="12">
        <v>776</v>
      </c>
      <c r="F3102" s="13" t="s">
        <v>1110</v>
      </c>
      <c r="G3102" s="12">
        <v>957</v>
      </c>
      <c r="H3102" s="12">
        <v>1995</v>
      </c>
      <c r="I3102" s="11">
        <v>6.9989999999999997</v>
      </c>
      <c r="J3102" s="11">
        <v>6.3579999999999997</v>
      </c>
      <c r="K3102" s="11">
        <v>6.5819999999999999</v>
      </c>
      <c r="L3102" s="11">
        <v>5.3449999999999998</v>
      </c>
      <c r="M3102" s="11">
        <v>4.3570000000000002</v>
      </c>
      <c r="N3102" s="11">
        <v>4.1230000000000002</v>
      </c>
      <c r="O3102" s="11">
        <v>2.66</v>
      </c>
      <c r="P3102" s="11">
        <v>2.319</v>
      </c>
      <c r="Q3102" s="11">
        <v>2.2189999999999999</v>
      </c>
      <c r="R3102" s="11">
        <v>1.5269999999999999</v>
      </c>
      <c r="S3102" s="11">
        <v>1.377</v>
      </c>
      <c r="T3102" s="11">
        <v>1.339</v>
      </c>
      <c r="U3102" s="11">
        <v>1.1499999999999999</v>
      </c>
      <c r="V3102" s="11">
        <v>1.0149999999999999</v>
      </c>
      <c r="W3102" s="11">
        <v>0.64900000000000002</v>
      </c>
      <c r="X3102" s="11">
        <v>0.38400000000000001</v>
      </c>
      <c r="Y3102" s="11">
        <v>0.19900000000000001</v>
      </c>
      <c r="Z3102" s="11">
        <v>6.7000000000000004E-2</v>
      </c>
      <c r="AA3102" s="11">
        <v>1.4999999999999999E-2</v>
      </c>
      <c r="AB3102" s="11">
        <v>0</v>
      </c>
      <c r="AC3102" s="11">
        <v>0</v>
      </c>
    </row>
    <row r="3103" spans="1:29" ht="11.5">
      <c r="A3103" s="15">
        <v>3086</v>
      </c>
      <c r="B3103" s="13" t="s">
        <v>1059</v>
      </c>
      <c r="C3103" s="14" t="s">
        <v>1273</v>
      </c>
      <c r="D3103" s="12"/>
      <c r="E3103" s="12">
        <v>776</v>
      </c>
      <c r="F3103" s="13" t="s">
        <v>1110</v>
      </c>
      <c r="G3103" s="12">
        <v>957</v>
      </c>
      <c r="H3103" s="12">
        <v>2000</v>
      </c>
      <c r="I3103" s="11">
        <v>6.83</v>
      </c>
      <c r="J3103" s="11">
        <v>6.7960000000000003</v>
      </c>
      <c r="K3103" s="11">
        <v>6.0190000000000001</v>
      </c>
      <c r="L3103" s="11">
        <v>6.13</v>
      </c>
      <c r="M3103" s="11">
        <v>4.7489999999999997</v>
      </c>
      <c r="N3103" s="11">
        <v>3.5409999999999999</v>
      </c>
      <c r="O3103" s="11">
        <v>3.3519999999999999</v>
      </c>
      <c r="P3103" s="11">
        <v>2.23</v>
      </c>
      <c r="Q3103" s="11">
        <v>2.1070000000000002</v>
      </c>
      <c r="R3103" s="11">
        <v>1.982</v>
      </c>
      <c r="S3103" s="11">
        <v>1.296</v>
      </c>
      <c r="T3103" s="11">
        <v>1.234</v>
      </c>
      <c r="U3103" s="11">
        <v>1.173</v>
      </c>
      <c r="V3103" s="11">
        <v>0.94799999999999995</v>
      </c>
      <c r="W3103" s="11">
        <v>0.751</v>
      </c>
      <c r="X3103" s="11">
        <v>0.41399999999999998</v>
      </c>
      <c r="Y3103" s="11">
        <v>0.214</v>
      </c>
      <c r="Z3103" s="11">
        <v>7.8E-2</v>
      </c>
      <c r="AA3103" s="11">
        <v>1.6E-2</v>
      </c>
      <c r="AB3103" s="11">
        <v>2E-3</v>
      </c>
      <c r="AC3103" s="11">
        <v>0</v>
      </c>
    </row>
    <row r="3104" spans="1:29" ht="11.5">
      <c r="A3104" s="15">
        <v>3087</v>
      </c>
      <c r="B3104" s="13" t="s">
        <v>1059</v>
      </c>
      <c r="C3104" s="14" t="s">
        <v>1273</v>
      </c>
      <c r="D3104" s="12"/>
      <c r="E3104" s="12">
        <v>776</v>
      </c>
      <c r="F3104" s="13" t="s">
        <v>1110</v>
      </c>
      <c r="G3104" s="12">
        <v>957</v>
      </c>
      <c r="H3104" s="12">
        <v>2005</v>
      </c>
      <c r="I3104" s="11">
        <v>7.11</v>
      </c>
      <c r="J3104" s="11">
        <v>6.62</v>
      </c>
      <c r="K3104" s="11">
        <v>6.2519999999999998</v>
      </c>
      <c r="L3104" s="11">
        <v>5.1550000000000002</v>
      </c>
      <c r="M3104" s="11">
        <v>4.8520000000000003</v>
      </c>
      <c r="N3104" s="11">
        <v>3.4689999999999999</v>
      </c>
      <c r="O3104" s="11">
        <v>3.2309999999999999</v>
      </c>
      <c r="P3104" s="11">
        <v>3.157</v>
      </c>
      <c r="Q3104" s="11">
        <v>2.294</v>
      </c>
      <c r="R3104" s="11">
        <v>2.2040000000000002</v>
      </c>
      <c r="S3104" s="11">
        <v>1.5049999999999999</v>
      </c>
      <c r="T3104" s="11">
        <v>1.1100000000000001</v>
      </c>
      <c r="U3104" s="11">
        <v>1.0900000000000001</v>
      </c>
      <c r="V3104" s="11">
        <v>0.998</v>
      </c>
      <c r="W3104" s="11">
        <v>0.73499999999999999</v>
      </c>
      <c r="X3104" s="11">
        <v>0.51500000000000001</v>
      </c>
      <c r="Y3104" s="11">
        <v>0.245</v>
      </c>
      <c r="Z3104" s="11">
        <v>8.7999999999999995E-2</v>
      </c>
      <c r="AA3104" s="11">
        <v>0.02</v>
      </c>
      <c r="AB3104" s="11">
        <v>2E-3</v>
      </c>
      <c r="AC3104" s="11">
        <v>0</v>
      </c>
    </row>
    <row r="3105" spans="1:29" ht="11.5">
      <c r="A3105" s="15">
        <v>3088</v>
      </c>
      <c r="B3105" s="13" t="s">
        <v>1059</v>
      </c>
      <c r="C3105" s="14" t="s">
        <v>1273</v>
      </c>
      <c r="D3105" s="12"/>
      <c r="E3105" s="12">
        <v>776</v>
      </c>
      <c r="F3105" s="13" t="s">
        <v>1110</v>
      </c>
      <c r="G3105" s="12">
        <v>957</v>
      </c>
      <c r="H3105" s="12">
        <v>2010</v>
      </c>
      <c r="I3105" s="11">
        <v>7.0940000000000003</v>
      </c>
      <c r="J3105" s="11">
        <v>6.8339999999999996</v>
      </c>
      <c r="K3105" s="11">
        <v>6.3090000000000002</v>
      </c>
      <c r="L3105" s="11">
        <v>5.681</v>
      </c>
      <c r="M3105" s="11">
        <v>4.2510000000000003</v>
      </c>
      <c r="N3105" s="11">
        <v>3.8570000000000002</v>
      </c>
      <c r="O3105" s="11">
        <v>3.3439999999999999</v>
      </c>
      <c r="P3105" s="11">
        <v>3.2389999999999999</v>
      </c>
      <c r="Q3105" s="11">
        <v>2.569</v>
      </c>
      <c r="R3105" s="11">
        <v>2.0739999999999998</v>
      </c>
      <c r="S3105" s="11">
        <v>2.0009999999999999</v>
      </c>
      <c r="T3105" s="11">
        <v>1.256</v>
      </c>
      <c r="U3105" s="11">
        <v>1.0209999999999999</v>
      </c>
      <c r="V3105" s="11">
        <v>0.91</v>
      </c>
      <c r="W3105" s="11">
        <v>0.751</v>
      </c>
      <c r="X3105" s="11">
        <v>0.5</v>
      </c>
      <c r="Y3105" s="11">
        <v>0.30599999999999999</v>
      </c>
      <c r="Z3105" s="11">
        <v>0.105</v>
      </c>
      <c r="AA3105" s="11">
        <v>2.5000000000000001E-2</v>
      </c>
      <c r="AB3105" s="11">
        <v>3.0000000000000001E-3</v>
      </c>
      <c r="AC3105" s="11">
        <v>0</v>
      </c>
    </row>
    <row r="3106" spans="1:29" ht="11.5">
      <c r="A3106" s="15">
        <v>3089</v>
      </c>
      <c r="B3106" s="13" t="s">
        <v>1059</v>
      </c>
      <c r="C3106" s="14" t="s">
        <v>1273</v>
      </c>
      <c r="D3106" s="12"/>
      <c r="E3106" s="12">
        <v>776</v>
      </c>
      <c r="F3106" s="13" t="s">
        <v>1110</v>
      </c>
      <c r="G3106" s="12">
        <v>957</v>
      </c>
      <c r="H3106" s="12">
        <v>2015</v>
      </c>
      <c r="I3106" s="11">
        <v>6.4930000000000003</v>
      </c>
      <c r="J3106" s="11">
        <v>6.4379999999999997</v>
      </c>
      <c r="K3106" s="11">
        <v>6.1559999999999997</v>
      </c>
      <c r="L3106" s="11">
        <v>5.4660000000000002</v>
      </c>
      <c r="M3106" s="11">
        <v>4.109</v>
      </c>
      <c r="N3106" s="11">
        <v>3.198</v>
      </c>
      <c r="O3106" s="11">
        <v>3.0030000000000001</v>
      </c>
      <c r="P3106" s="11">
        <v>2.7090000000000001</v>
      </c>
      <c r="Q3106" s="11">
        <v>2.5030000000000001</v>
      </c>
      <c r="R3106" s="11">
        <v>2.5790000000000002</v>
      </c>
      <c r="S3106" s="11">
        <v>2.0990000000000002</v>
      </c>
      <c r="T3106" s="11">
        <v>1.5660000000000001</v>
      </c>
      <c r="U3106" s="11">
        <v>1.2909999999999999</v>
      </c>
      <c r="V3106" s="11">
        <v>0.97399999999999998</v>
      </c>
      <c r="W3106" s="11">
        <v>0.74099999999999999</v>
      </c>
      <c r="X3106" s="11">
        <v>0.56999999999999995</v>
      </c>
      <c r="Y3106" s="11">
        <v>0.312</v>
      </c>
      <c r="Z3106" s="11">
        <v>0.13200000000000001</v>
      </c>
      <c r="AA3106" s="11">
        <v>0.03</v>
      </c>
      <c r="AB3106" s="11">
        <v>4.0000000000000001E-3</v>
      </c>
      <c r="AC3106" s="11">
        <v>0</v>
      </c>
    </row>
    <row r="3107" spans="1:29" ht="11.5">
      <c r="A3107" s="15">
        <v>3090</v>
      </c>
      <c r="B3107" s="13" t="s">
        <v>1059</v>
      </c>
      <c r="C3107" s="14" t="s">
        <v>1273</v>
      </c>
      <c r="D3107" s="12"/>
      <c r="E3107" s="12">
        <v>776</v>
      </c>
      <c r="F3107" s="13" t="s">
        <v>1110</v>
      </c>
      <c r="G3107" s="12">
        <v>957</v>
      </c>
      <c r="H3107" s="12">
        <v>2020</v>
      </c>
      <c r="I3107" s="11">
        <v>6.2629999999999999</v>
      </c>
      <c r="J3107" s="11">
        <v>6.42</v>
      </c>
      <c r="K3107" s="11">
        <v>6.3840000000000003</v>
      </c>
      <c r="L3107" s="11">
        <v>5.9249999999999998</v>
      </c>
      <c r="M3107" s="11">
        <v>5.048</v>
      </c>
      <c r="N3107" s="11">
        <v>3.7069999999999999</v>
      </c>
      <c r="O3107" s="11">
        <v>2.8889999999999998</v>
      </c>
      <c r="P3107" s="11">
        <v>2.7730000000000001</v>
      </c>
      <c r="Q3107" s="11">
        <v>2.5299999999999998</v>
      </c>
      <c r="R3107" s="11">
        <v>2.351</v>
      </c>
      <c r="S3107" s="11">
        <v>2.4140000000000001</v>
      </c>
      <c r="T3107" s="11">
        <v>1.929</v>
      </c>
      <c r="U3107" s="11">
        <v>1.3959999999999999</v>
      </c>
      <c r="V3107" s="11">
        <v>1.093</v>
      </c>
      <c r="W3107" s="11">
        <v>0.76100000000000001</v>
      </c>
      <c r="X3107" s="11">
        <v>0.51400000000000001</v>
      </c>
      <c r="Y3107" s="11">
        <v>0.32600000000000001</v>
      </c>
      <c r="Z3107" s="11">
        <v>0.13800000000000001</v>
      </c>
      <c r="AA3107" s="11">
        <v>3.7999999999999999E-2</v>
      </c>
      <c r="AB3107" s="11">
        <v>5.0000000000000001E-3</v>
      </c>
      <c r="AC3107" s="11">
        <v>0</v>
      </c>
    </row>
    <row r="3108" spans="1:29" ht="11.5">
      <c r="A3108" s="31">
        <v>3091</v>
      </c>
      <c r="B3108" s="29" t="s">
        <v>1059</v>
      </c>
      <c r="C3108" s="30" t="s">
        <v>1274</v>
      </c>
      <c r="D3108" s="28"/>
      <c r="E3108" s="28">
        <v>1829</v>
      </c>
      <c r="F3108" s="29" t="s">
        <v>1107</v>
      </c>
      <c r="G3108" s="28">
        <v>1828</v>
      </c>
      <c r="H3108" s="28">
        <v>1950</v>
      </c>
      <c r="I3108" s="27">
        <v>35986.364999999998</v>
      </c>
      <c r="J3108" s="27">
        <v>28978.464</v>
      </c>
      <c r="K3108" s="27">
        <v>32172.079000000002</v>
      </c>
      <c r="L3108" s="27">
        <v>29463.012999999999</v>
      </c>
      <c r="M3108" s="27">
        <v>30648.654999999999</v>
      </c>
      <c r="N3108" s="27">
        <v>26569.143</v>
      </c>
      <c r="O3108" s="27">
        <v>20703.561000000002</v>
      </c>
      <c r="P3108" s="27">
        <v>24238.221000000001</v>
      </c>
      <c r="Q3108" s="27">
        <v>23651.227999999999</v>
      </c>
      <c r="R3108" s="27">
        <v>21125.345000000001</v>
      </c>
      <c r="S3108" s="27">
        <v>17695.413</v>
      </c>
      <c r="T3108" s="27">
        <v>14565.42</v>
      </c>
      <c r="U3108" s="27">
        <v>12510.183999999999</v>
      </c>
      <c r="V3108" s="27">
        <v>10037.835999999999</v>
      </c>
      <c r="W3108" s="27">
        <v>7138.7879999999996</v>
      </c>
      <c r="X3108" s="27">
        <v>4324.3220000000001</v>
      </c>
      <c r="Y3108" s="27">
        <v>1942.374</v>
      </c>
      <c r="Z3108" s="27">
        <v>725.28099999999995</v>
      </c>
      <c r="AA3108" s="27">
        <v>181.703</v>
      </c>
      <c r="AB3108" s="27">
        <v>31.053000000000001</v>
      </c>
      <c r="AC3108" s="27">
        <v>3.786</v>
      </c>
    </row>
    <row r="3109" spans="1:29" ht="11.5">
      <c r="A3109" s="31">
        <v>3092</v>
      </c>
      <c r="B3109" s="29" t="s">
        <v>1059</v>
      </c>
      <c r="C3109" s="30" t="s">
        <v>1274</v>
      </c>
      <c r="D3109" s="28"/>
      <c r="E3109" s="28">
        <v>1829</v>
      </c>
      <c r="F3109" s="29" t="s">
        <v>1107</v>
      </c>
      <c r="G3109" s="28">
        <v>1828</v>
      </c>
      <c r="H3109" s="28">
        <v>1955</v>
      </c>
      <c r="I3109" s="27">
        <v>39243.533000000003</v>
      </c>
      <c r="J3109" s="27">
        <v>35463.531000000003</v>
      </c>
      <c r="K3109" s="27">
        <v>28940.888999999999</v>
      </c>
      <c r="L3109" s="27">
        <v>31732.097000000002</v>
      </c>
      <c r="M3109" s="27">
        <v>28847.87</v>
      </c>
      <c r="N3109" s="27">
        <v>30248.838</v>
      </c>
      <c r="O3109" s="27">
        <v>26197.833999999999</v>
      </c>
      <c r="P3109" s="27">
        <v>20362.864000000001</v>
      </c>
      <c r="Q3109" s="27">
        <v>23733.420999999998</v>
      </c>
      <c r="R3109" s="27">
        <v>22723.666000000001</v>
      </c>
      <c r="S3109" s="27">
        <v>20498.862000000001</v>
      </c>
      <c r="T3109" s="27">
        <v>16384.261999999999</v>
      </c>
      <c r="U3109" s="27">
        <v>13171.786</v>
      </c>
      <c r="V3109" s="27">
        <v>10635.448</v>
      </c>
      <c r="W3109" s="27">
        <v>7715.8239999999996</v>
      </c>
      <c r="X3109" s="27">
        <v>4855.0379999999996</v>
      </c>
      <c r="Y3109" s="27">
        <v>2415.4929999999999</v>
      </c>
      <c r="Z3109" s="27">
        <v>769.97500000000002</v>
      </c>
      <c r="AA3109" s="27">
        <v>191.81100000000001</v>
      </c>
      <c r="AB3109" s="27">
        <v>30.489000000000001</v>
      </c>
      <c r="AC3109" s="27">
        <v>3.3860000000000001</v>
      </c>
    </row>
    <row r="3110" spans="1:29" ht="11.5">
      <c r="A3110" s="31">
        <v>3093</v>
      </c>
      <c r="B3110" s="29" t="s">
        <v>1059</v>
      </c>
      <c r="C3110" s="30" t="s">
        <v>1274</v>
      </c>
      <c r="D3110" s="28"/>
      <c r="E3110" s="28">
        <v>1829</v>
      </c>
      <c r="F3110" s="29" t="s">
        <v>1107</v>
      </c>
      <c r="G3110" s="28">
        <v>1828</v>
      </c>
      <c r="H3110" s="28">
        <v>1960</v>
      </c>
      <c r="I3110" s="27">
        <v>40947.069000000003</v>
      </c>
      <c r="J3110" s="27">
        <v>39028.711000000003</v>
      </c>
      <c r="K3110" s="27">
        <v>35727.913</v>
      </c>
      <c r="L3110" s="27">
        <v>28695.760999999999</v>
      </c>
      <c r="M3110" s="27">
        <v>31253.824000000001</v>
      </c>
      <c r="N3110" s="27">
        <v>28898.925999999999</v>
      </c>
      <c r="O3110" s="27">
        <v>29876.429</v>
      </c>
      <c r="P3110" s="27">
        <v>25753.231</v>
      </c>
      <c r="Q3110" s="27">
        <v>19918.576000000001</v>
      </c>
      <c r="R3110" s="27">
        <v>23068.456999999999</v>
      </c>
      <c r="S3110" s="27">
        <v>22004.663</v>
      </c>
      <c r="T3110" s="27">
        <v>19084.371999999999</v>
      </c>
      <c r="U3110" s="27">
        <v>14742.66</v>
      </c>
      <c r="V3110" s="27">
        <v>11168.119000000001</v>
      </c>
      <c r="W3110" s="27">
        <v>8242.6479999999992</v>
      </c>
      <c r="X3110" s="27">
        <v>5322.2479999999996</v>
      </c>
      <c r="Y3110" s="27">
        <v>2699.9389999999999</v>
      </c>
      <c r="Z3110" s="27">
        <v>977.52599999999995</v>
      </c>
      <c r="AA3110" s="27">
        <v>205.05500000000001</v>
      </c>
      <c r="AB3110" s="27">
        <v>31.512</v>
      </c>
      <c r="AC3110" s="27">
        <v>3.153</v>
      </c>
    </row>
    <row r="3111" spans="1:29" ht="11.5">
      <c r="A3111" s="31">
        <v>3094</v>
      </c>
      <c r="B3111" s="29" t="s">
        <v>1059</v>
      </c>
      <c r="C3111" s="30" t="s">
        <v>1274</v>
      </c>
      <c r="D3111" s="28"/>
      <c r="E3111" s="28">
        <v>1829</v>
      </c>
      <c r="F3111" s="29" t="s">
        <v>1107</v>
      </c>
      <c r="G3111" s="28">
        <v>1828</v>
      </c>
      <c r="H3111" s="28">
        <v>1965</v>
      </c>
      <c r="I3111" s="27">
        <v>40049.224000000002</v>
      </c>
      <c r="J3111" s="27">
        <v>40928.300000000003</v>
      </c>
      <c r="K3111" s="27">
        <v>39052.269</v>
      </c>
      <c r="L3111" s="27">
        <v>35611.843000000001</v>
      </c>
      <c r="M3111" s="27">
        <v>28530.453000000001</v>
      </c>
      <c r="N3111" s="27">
        <v>31291.453000000001</v>
      </c>
      <c r="O3111" s="27">
        <v>28816.465</v>
      </c>
      <c r="P3111" s="27">
        <v>29653.156999999999</v>
      </c>
      <c r="Q3111" s="27">
        <v>25412.473000000002</v>
      </c>
      <c r="R3111" s="27">
        <v>19421.596000000001</v>
      </c>
      <c r="S3111" s="27">
        <v>22198.387999999999</v>
      </c>
      <c r="T3111" s="27">
        <v>20752.366999999998</v>
      </c>
      <c r="U3111" s="27">
        <v>17162.888999999999</v>
      </c>
      <c r="V3111" s="27">
        <v>12547.869000000001</v>
      </c>
      <c r="W3111" s="27">
        <v>8767.5239999999994</v>
      </c>
      <c r="X3111" s="27">
        <v>5761.915</v>
      </c>
      <c r="Y3111" s="27">
        <v>3014.6979999999999</v>
      </c>
      <c r="Z3111" s="27">
        <v>1109.241</v>
      </c>
      <c r="AA3111" s="27">
        <v>265.12599999999998</v>
      </c>
      <c r="AB3111" s="27">
        <v>33.984999999999999</v>
      </c>
      <c r="AC3111" s="27">
        <v>3.2309999999999999</v>
      </c>
    </row>
    <row r="3112" spans="1:29" ht="11.5">
      <c r="A3112" s="31">
        <v>3095</v>
      </c>
      <c r="B3112" s="29" t="s">
        <v>1059</v>
      </c>
      <c r="C3112" s="30" t="s">
        <v>1274</v>
      </c>
      <c r="D3112" s="28"/>
      <c r="E3112" s="28">
        <v>1829</v>
      </c>
      <c r="F3112" s="29" t="s">
        <v>1107</v>
      </c>
      <c r="G3112" s="28">
        <v>1828</v>
      </c>
      <c r="H3112" s="28">
        <v>1970</v>
      </c>
      <c r="I3112" s="27">
        <v>37016.671000000002</v>
      </c>
      <c r="J3112" s="27">
        <v>40255.936000000002</v>
      </c>
      <c r="K3112" s="27">
        <v>41074.457000000002</v>
      </c>
      <c r="L3112" s="27">
        <v>38781.872000000003</v>
      </c>
      <c r="M3112" s="27">
        <v>34722.385000000002</v>
      </c>
      <c r="N3112" s="27">
        <v>28476.455000000002</v>
      </c>
      <c r="O3112" s="27">
        <v>31063.583999999999</v>
      </c>
      <c r="P3112" s="27">
        <v>28368.612000000001</v>
      </c>
      <c r="Q3112" s="27">
        <v>29262.183000000001</v>
      </c>
      <c r="R3112" s="27">
        <v>24831.95</v>
      </c>
      <c r="S3112" s="27">
        <v>18581.716</v>
      </c>
      <c r="T3112" s="27">
        <v>20855.971000000001</v>
      </c>
      <c r="U3112" s="27">
        <v>18689.525000000001</v>
      </c>
      <c r="V3112" s="27">
        <v>14687.064</v>
      </c>
      <c r="W3112" s="27">
        <v>9749.9410000000007</v>
      </c>
      <c r="X3112" s="27">
        <v>6024.5969999999998</v>
      </c>
      <c r="Y3112" s="27">
        <v>3288.19</v>
      </c>
      <c r="Z3112" s="27">
        <v>1264.729</v>
      </c>
      <c r="AA3112" s="27">
        <v>308.26</v>
      </c>
      <c r="AB3112" s="27">
        <v>45.25</v>
      </c>
      <c r="AC3112" s="27">
        <v>3.6509999999999998</v>
      </c>
    </row>
    <row r="3113" spans="1:29" ht="11.5">
      <c r="A3113" s="31">
        <v>3096</v>
      </c>
      <c r="B3113" s="29" t="s">
        <v>1059</v>
      </c>
      <c r="C3113" s="30" t="s">
        <v>1274</v>
      </c>
      <c r="D3113" s="28"/>
      <c r="E3113" s="28">
        <v>1829</v>
      </c>
      <c r="F3113" s="29" t="s">
        <v>1107</v>
      </c>
      <c r="G3113" s="28">
        <v>1828</v>
      </c>
      <c r="H3113" s="28">
        <v>1975</v>
      </c>
      <c r="I3113" s="27">
        <v>35668.773999999998</v>
      </c>
      <c r="J3113" s="27">
        <v>37060.307000000001</v>
      </c>
      <c r="K3113" s="27">
        <v>40355.39</v>
      </c>
      <c r="L3113" s="27">
        <v>40942.868000000002</v>
      </c>
      <c r="M3113" s="27">
        <v>38606.125999999997</v>
      </c>
      <c r="N3113" s="27">
        <v>35120.449999999997</v>
      </c>
      <c r="O3113" s="27">
        <v>28525.324000000001</v>
      </c>
      <c r="P3113" s="27">
        <v>30703.599999999999</v>
      </c>
      <c r="Q3113" s="27">
        <v>27946.655999999999</v>
      </c>
      <c r="R3113" s="27">
        <v>28488.037</v>
      </c>
      <c r="S3113" s="27">
        <v>23854.812999999998</v>
      </c>
      <c r="T3113" s="27">
        <v>17427.878000000001</v>
      </c>
      <c r="U3113" s="27">
        <v>18905.419000000002</v>
      </c>
      <c r="V3113" s="27">
        <v>16001.502</v>
      </c>
      <c r="W3113" s="27">
        <v>11426.666999999999</v>
      </c>
      <c r="X3113" s="27">
        <v>6706.1540000000005</v>
      </c>
      <c r="Y3113" s="27">
        <v>3510.0219999999999</v>
      </c>
      <c r="Z3113" s="27">
        <v>1405.2180000000001</v>
      </c>
      <c r="AA3113" s="27">
        <v>365.584</v>
      </c>
      <c r="AB3113" s="27">
        <v>54.725000000000001</v>
      </c>
      <c r="AC3113" s="27">
        <v>4.9980000000000002</v>
      </c>
    </row>
    <row r="3114" spans="1:29" ht="11.5">
      <c r="A3114" s="31">
        <v>3097</v>
      </c>
      <c r="B3114" s="29" t="s">
        <v>1059</v>
      </c>
      <c r="C3114" s="30" t="s">
        <v>1274</v>
      </c>
      <c r="D3114" s="28"/>
      <c r="E3114" s="28">
        <v>1829</v>
      </c>
      <c r="F3114" s="29" t="s">
        <v>1107</v>
      </c>
      <c r="G3114" s="28">
        <v>1828</v>
      </c>
      <c r="H3114" s="28">
        <v>1980</v>
      </c>
      <c r="I3114" s="27">
        <v>34884.998</v>
      </c>
      <c r="J3114" s="27">
        <v>35770.542999999998</v>
      </c>
      <c r="K3114" s="27">
        <v>37759.911999999997</v>
      </c>
      <c r="L3114" s="27">
        <v>40991.25</v>
      </c>
      <c r="M3114" s="27">
        <v>41038.167000000001</v>
      </c>
      <c r="N3114" s="27">
        <v>38425.999000000003</v>
      </c>
      <c r="O3114" s="27">
        <v>34898.220999999998</v>
      </c>
      <c r="P3114" s="27">
        <v>27759.331999999999</v>
      </c>
      <c r="Q3114" s="27">
        <v>30089.791000000001</v>
      </c>
      <c r="R3114" s="27">
        <v>26879.49</v>
      </c>
      <c r="S3114" s="27">
        <v>27136.113000000001</v>
      </c>
      <c r="T3114" s="27">
        <v>22319.704000000002</v>
      </c>
      <c r="U3114" s="27">
        <v>15878.328</v>
      </c>
      <c r="V3114" s="27">
        <v>16517.105</v>
      </c>
      <c r="W3114" s="27">
        <v>12697.874</v>
      </c>
      <c r="X3114" s="27">
        <v>8202.3490000000002</v>
      </c>
      <c r="Y3114" s="27">
        <v>3802.9119999999998</v>
      </c>
      <c r="Z3114" s="27">
        <v>1556.6110000000001</v>
      </c>
      <c r="AA3114" s="27">
        <v>429.75</v>
      </c>
      <c r="AB3114" s="27">
        <v>70.548000000000002</v>
      </c>
      <c r="AC3114" s="27">
        <v>6.6260000000000003</v>
      </c>
    </row>
    <row r="3115" spans="1:29" ht="11.5">
      <c r="A3115" s="31">
        <v>3098</v>
      </c>
      <c r="B3115" s="29" t="s">
        <v>1059</v>
      </c>
      <c r="C3115" s="30" t="s">
        <v>1274</v>
      </c>
      <c r="D3115" s="28"/>
      <c r="E3115" s="28">
        <v>1829</v>
      </c>
      <c r="F3115" s="29" t="s">
        <v>1107</v>
      </c>
      <c r="G3115" s="28">
        <v>1828</v>
      </c>
      <c r="H3115" s="28">
        <v>1985</v>
      </c>
      <c r="I3115" s="27">
        <v>35356.480000000003</v>
      </c>
      <c r="J3115" s="27">
        <v>35027.455000000002</v>
      </c>
      <c r="K3115" s="27">
        <v>36107.949999999997</v>
      </c>
      <c r="L3115" s="27">
        <v>38066.582000000002</v>
      </c>
      <c r="M3115" s="27">
        <v>40895.701999999997</v>
      </c>
      <c r="N3115" s="27">
        <v>40943.201999999997</v>
      </c>
      <c r="O3115" s="27">
        <v>38364.207999999999</v>
      </c>
      <c r="P3115" s="27">
        <v>34459.896000000001</v>
      </c>
      <c r="Q3115" s="27">
        <v>27389.977999999999</v>
      </c>
      <c r="R3115" s="27">
        <v>29230.156999999999</v>
      </c>
      <c r="S3115" s="27">
        <v>25776.934000000001</v>
      </c>
      <c r="T3115" s="27">
        <v>25413.352999999999</v>
      </c>
      <c r="U3115" s="27">
        <v>20318.528999999999</v>
      </c>
      <c r="V3115" s="27">
        <v>13868.38</v>
      </c>
      <c r="W3115" s="27">
        <v>13209.14</v>
      </c>
      <c r="X3115" s="27">
        <v>8992.0920000000006</v>
      </c>
      <c r="Y3115" s="27">
        <v>4786.6760000000004</v>
      </c>
      <c r="Z3115" s="27">
        <v>1697.991</v>
      </c>
      <c r="AA3115" s="27">
        <v>494.64800000000002</v>
      </c>
      <c r="AB3115" s="27">
        <v>87.180999999999997</v>
      </c>
      <c r="AC3115" s="27">
        <v>8.9710000000000001</v>
      </c>
    </row>
    <row r="3116" spans="1:29" ht="11.5">
      <c r="A3116" s="31">
        <v>3099</v>
      </c>
      <c r="B3116" s="29" t="s">
        <v>1059</v>
      </c>
      <c r="C3116" s="30" t="s">
        <v>1274</v>
      </c>
      <c r="D3116" s="28"/>
      <c r="E3116" s="28">
        <v>1829</v>
      </c>
      <c r="F3116" s="29" t="s">
        <v>1107</v>
      </c>
      <c r="G3116" s="28">
        <v>1828</v>
      </c>
      <c r="H3116" s="28">
        <v>1990</v>
      </c>
      <c r="I3116" s="27">
        <v>35456.411</v>
      </c>
      <c r="J3116" s="27">
        <v>35527.008999999998</v>
      </c>
      <c r="K3116" s="27">
        <v>35346.330999999998</v>
      </c>
      <c r="L3116" s="27">
        <v>36543.620999999999</v>
      </c>
      <c r="M3116" s="27">
        <v>38154.311000000002</v>
      </c>
      <c r="N3116" s="27">
        <v>40668.055</v>
      </c>
      <c r="O3116" s="27">
        <v>40782.173999999999</v>
      </c>
      <c r="P3116" s="27">
        <v>38027.351999999999</v>
      </c>
      <c r="Q3116" s="27">
        <v>34117.097000000002</v>
      </c>
      <c r="R3116" s="27">
        <v>26784.223999999998</v>
      </c>
      <c r="S3116" s="27">
        <v>28154.937999999998</v>
      </c>
      <c r="T3116" s="27">
        <v>24305.280999999999</v>
      </c>
      <c r="U3116" s="27">
        <v>23226.954000000002</v>
      </c>
      <c r="V3116" s="27">
        <v>17834.75</v>
      </c>
      <c r="W3116" s="27">
        <v>11316.97</v>
      </c>
      <c r="X3116" s="27">
        <v>9652.0349999999999</v>
      </c>
      <c r="Y3116" s="27">
        <v>5481.5290000000005</v>
      </c>
      <c r="Z3116" s="27">
        <v>2235.8029999999999</v>
      </c>
      <c r="AA3116" s="27">
        <v>546.64700000000005</v>
      </c>
      <c r="AB3116" s="27">
        <v>101.40900000000001</v>
      </c>
      <c r="AC3116" s="27">
        <v>10.893000000000001</v>
      </c>
    </row>
    <row r="3117" spans="1:29" ht="11.5">
      <c r="A3117" s="31">
        <v>3100</v>
      </c>
      <c r="B3117" s="29" t="s">
        <v>1059</v>
      </c>
      <c r="C3117" s="30" t="s">
        <v>1274</v>
      </c>
      <c r="D3117" s="28"/>
      <c r="E3117" s="28">
        <v>1829</v>
      </c>
      <c r="F3117" s="29" t="s">
        <v>1107</v>
      </c>
      <c r="G3117" s="28">
        <v>1828</v>
      </c>
      <c r="H3117" s="28">
        <v>1995</v>
      </c>
      <c r="I3117" s="27">
        <v>32520.623</v>
      </c>
      <c r="J3117" s="27">
        <v>35922.858</v>
      </c>
      <c r="K3117" s="27">
        <v>36310.832000000002</v>
      </c>
      <c r="L3117" s="27">
        <v>35982.088000000003</v>
      </c>
      <c r="M3117" s="27">
        <v>36563.760000000002</v>
      </c>
      <c r="N3117" s="27">
        <v>38163.534</v>
      </c>
      <c r="O3117" s="27">
        <v>40914.158000000003</v>
      </c>
      <c r="P3117" s="27">
        <v>40558.76</v>
      </c>
      <c r="Q3117" s="27">
        <v>37445.356</v>
      </c>
      <c r="R3117" s="27">
        <v>33109.822</v>
      </c>
      <c r="S3117" s="27">
        <v>25829.398000000001</v>
      </c>
      <c r="T3117" s="27">
        <v>26461.884999999998</v>
      </c>
      <c r="U3117" s="27">
        <v>22251.285</v>
      </c>
      <c r="V3117" s="27">
        <v>20250.746999999999</v>
      </c>
      <c r="W3117" s="27">
        <v>14640.487999999999</v>
      </c>
      <c r="X3117" s="27">
        <v>8477.6540000000005</v>
      </c>
      <c r="Y3117" s="27">
        <v>6013.3249999999998</v>
      </c>
      <c r="Z3117" s="27">
        <v>2632.0329999999999</v>
      </c>
      <c r="AA3117" s="27">
        <v>744.31899999999996</v>
      </c>
      <c r="AB3117" s="27">
        <v>110.791</v>
      </c>
      <c r="AC3117" s="27">
        <v>12.367000000000001</v>
      </c>
    </row>
    <row r="3118" spans="1:29" ht="11.5">
      <c r="A3118" s="31">
        <v>3101</v>
      </c>
      <c r="B3118" s="29" t="s">
        <v>1059</v>
      </c>
      <c r="C3118" s="30" t="s">
        <v>1274</v>
      </c>
      <c r="D3118" s="28"/>
      <c r="E3118" s="28">
        <v>1829</v>
      </c>
      <c r="F3118" s="29" t="s">
        <v>1107</v>
      </c>
      <c r="G3118" s="28">
        <v>1828</v>
      </c>
      <c r="H3118" s="28">
        <v>2000</v>
      </c>
      <c r="I3118" s="27">
        <v>29802.653999999999</v>
      </c>
      <c r="J3118" s="27">
        <v>33067.987000000001</v>
      </c>
      <c r="K3118" s="27">
        <v>36777.411</v>
      </c>
      <c r="L3118" s="27">
        <v>37051.565000000002</v>
      </c>
      <c r="M3118" s="27">
        <v>36277.671000000002</v>
      </c>
      <c r="N3118" s="27">
        <v>36854.947</v>
      </c>
      <c r="O3118" s="27">
        <v>38447.565999999999</v>
      </c>
      <c r="P3118" s="27">
        <v>40741.245000000003</v>
      </c>
      <c r="Q3118" s="27">
        <v>39936.377</v>
      </c>
      <c r="R3118" s="27">
        <v>36552.631000000001</v>
      </c>
      <c r="S3118" s="27">
        <v>32057.335999999999</v>
      </c>
      <c r="T3118" s="27">
        <v>24521.751</v>
      </c>
      <c r="U3118" s="27">
        <v>24332.427</v>
      </c>
      <c r="V3118" s="27">
        <v>19664.284</v>
      </c>
      <c r="W3118" s="27">
        <v>16677.82</v>
      </c>
      <c r="X3118" s="27">
        <v>11097.078</v>
      </c>
      <c r="Y3118" s="27">
        <v>5528.2889999999998</v>
      </c>
      <c r="Z3118" s="27">
        <v>2971.855</v>
      </c>
      <c r="AA3118" s="27">
        <v>883.11500000000001</v>
      </c>
      <c r="AB3118" s="27">
        <v>149.178</v>
      </c>
      <c r="AC3118" s="27">
        <v>12.536</v>
      </c>
    </row>
    <row r="3119" spans="1:29" ht="11.5">
      <c r="A3119" s="31">
        <v>3102</v>
      </c>
      <c r="B3119" s="29" t="s">
        <v>1059</v>
      </c>
      <c r="C3119" s="30" t="s">
        <v>1274</v>
      </c>
      <c r="D3119" s="28"/>
      <c r="E3119" s="28">
        <v>1829</v>
      </c>
      <c r="F3119" s="29" t="s">
        <v>1107</v>
      </c>
      <c r="G3119" s="28">
        <v>1828</v>
      </c>
      <c r="H3119" s="28">
        <v>2005</v>
      </c>
      <c r="I3119" s="27">
        <v>30089.5</v>
      </c>
      <c r="J3119" s="27">
        <v>30118.912</v>
      </c>
      <c r="K3119" s="27">
        <v>33773.337</v>
      </c>
      <c r="L3119" s="27">
        <v>37577.434000000001</v>
      </c>
      <c r="M3119" s="27">
        <v>37815.466999999997</v>
      </c>
      <c r="N3119" s="27">
        <v>36745.822999999997</v>
      </c>
      <c r="O3119" s="27">
        <v>37314.800999999999</v>
      </c>
      <c r="P3119" s="27">
        <v>38589.487999999998</v>
      </c>
      <c r="Q3119" s="27">
        <v>40423.925000000003</v>
      </c>
      <c r="R3119" s="27">
        <v>39085.019</v>
      </c>
      <c r="S3119" s="27">
        <v>35253.531000000003</v>
      </c>
      <c r="T3119" s="27">
        <v>30546.516</v>
      </c>
      <c r="U3119" s="27">
        <v>22823.126</v>
      </c>
      <c r="V3119" s="27">
        <v>21678.775000000001</v>
      </c>
      <c r="W3119" s="27">
        <v>16594.671999999999</v>
      </c>
      <c r="X3119" s="27">
        <v>12779.475</v>
      </c>
      <c r="Y3119" s="27">
        <v>7411.0519999999997</v>
      </c>
      <c r="Z3119" s="27">
        <v>2927.6529999999998</v>
      </c>
      <c r="AA3119" s="27">
        <v>1054.6369999999999</v>
      </c>
      <c r="AB3119" s="27">
        <v>182.84899999999999</v>
      </c>
      <c r="AC3119" s="27">
        <v>16.498999999999999</v>
      </c>
    </row>
    <row r="3120" spans="1:29" ht="11.5">
      <c r="A3120" s="31">
        <v>3103</v>
      </c>
      <c r="B3120" s="29" t="s">
        <v>1059</v>
      </c>
      <c r="C3120" s="30" t="s">
        <v>1274</v>
      </c>
      <c r="D3120" s="28"/>
      <c r="E3120" s="28">
        <v>1829</v>
      </c>
      <c r="F3120" s="29" t="s">
        <v>1107</v>
      </c>
      <c r="G3120" s="28">
        <v>1828</v>
      </c>
      <c r="H3120" s="28">
        <v>2010</v>
      </c>
      <c r="I3120" s="27">
        <v>31943.218000000001</v>
      </c>
      <c r="J3120" s="27">
        <v>30399.352999999999</v>
      </c>
      <c r="K3120" s="27">
        <v>30990.077000000001</v>
      </c>
      <c r="L3120" s="27">
        <v>34755.262999999999</v>
      </c>
      <c r="M3120" s="27">
        <v>38230.061999999998</v>
      </c>
      <c r="N3120" s="27">
        <v>38036.944000000003</v>
      </c>
      <c r="O3120" s="27">
        <v>37215.760000000002</v>
      </c>
      <c r="P3120" s="27">
        <v>37419.627</v>
      </c>
      <c r="Q3120" s="27">
        <v>37994.81</v>
      </c>
      <c r="R3120" s="27">
        <v>39852.406000000003</v>
      </c>
      <c r="S3120" s="27">
        <v>37908.659</v>
      </c>
      <c r="T3120" s="27">
        <v>33676.652999999998</v>
      </c>
      <c r="U3120" s="27">
        <v>28414.162</v>
      </c>
      <c r="V3120" s="27">
        <v>20984.791000000001</v>
      </c>
      <c r="W3120" s="27">
        <v>18655.394</v>
      </c>
      <c r="X3120" s="27">
        <v>13236.547</v>
      </c>
      <c r="Y3120" s="27">
        <v>8975.2479999999996</v>
      </c>
      <c r="Z3120" s="27">
        <v>4140.51</v>
      </c>
      <c r="AA3120" s="27">
        <v>1143.6990000000001</v>
      </c>
      <c r="AB3120" s="27">
        <v>237.785</v>
      </c>
      <c r="AC3120" s="27">
        <v>21.78</v>
      </c>
    </row>
    <row r="3121" spans="1:29" ht="11.5">
      <c r="A3121" s="31">
        <v>3104</v>
      </c>
      <c r="B3121" s="29" t="s">
        <v>1059</v>
      </c>
      <c r="C3121" s="30" t="s">
        <v>1274</v>
      </c>
      <c r="D3121" s="28"/>
      <c r="E3121" s="28">
        <v>1829</v>
      </c>
      <c r="F3121" s="29" t="s">
        <v>1107</v>
      </c>
      <c r="G3121" s="28">
        <v>1828</v>
      </c>
      <c r="H3121" s="28">
        <v>2015</v>
      </c>
      <c r="I3121" s="27">
        <v>31854.039000000001</v>
      </c>
      <c r="J3121" s="27">
        <v>32201.312999999998</v>
      </c>
      <c r="K3121" s="27">
        <v>30734.131000000001</v>
      </c>
      <c r="L3121" s="27">
        <v>31678.434000000001</v>
      </c>
      <c r="M3121" s="27">
        <v>35675.997000000003</v>
      </c>
      <c r="N3121" s="27">
        <v>38937.161999999997</v>
      </c>
      <c r="O3121" s="27">
        <v>38535.735999999997</v>
      </c>
      <c r="P3121" s="27">
        <v>37404.239000000001</v>
      </c>
      <c r="Q3121" s="27">
        <v>37260.326000000001</v>
      </c>
      <c r="R3121" s="27">
        <v>37549.930999999997</v>
      </c>
      <c r="S3121" s="27">
        <v>38822.506999999998</v>
      </c>
      <c r="T3121" s="27">
        <v>36285.764999999999</v>
      </c>
      <c r="U3121" s="27">
        <v>31499.146000000001</v>
      </c>
      <c r="V3121" s="27">
        <v>25961.743999999999</v>
      </c>
      <c r="W3121" s="27">
        <v>18461.874</v>
      </c>
      <c r="X3121" s="27">
        <v>15124.375</v>
      </c>
      <c r="Y3121" s="27">
        <v>9574.5769999999993</v>
      </c>
      <c r="Z3121" s="27">
        <v>5218.0420000000004</v>
      </c>
      <c r="AA3121" s="27">
        <v>1724.4839999999999</v>
      </c>
      <c r="AB3121" s="27">
        <v>286.93599999999998</v>
      </c>
      <c r="AC3121" s="27">
        <v>31.231999999999999</v>
      </c>
    </row>
    <row r="3122" spans="1:29" ht="11.5">
      <c r="A3122" s="31">
        <v>3105</v>
      </c>
      <c r="B3122" s="29" t="s">
        <v>1059</v>
      </c>
      <c r="C3122" s="30" t="s">
        <v>1274</v>
      </c>
      <c r="D3122" s="28"/>
      <c r="E3122" s="28">
        <v>1829</v>
      </c>
      <c r="F3122" s="29" t="s">
        <v>1107</v>
      </c>
      <c r="G3122" s="28">
        <v>1828</v>
      </c>
      <c r="H3122" s="28">
        <v>2020</v>
      </c>
      <c r="I3122" s="27">
        <v>31139.9</v>
      </c>
      <c r="J3122" s="27">
        <v>32197.859</v>
      </c>
      <c r="K3122" s="27">
        <v>32474.294999999998</v>
      </c>
      <c r="L3122" s="27">
        <v>31315.865000000002</v>
      </c>
      <c r="M3122" s="27">
        <v>32513.850999999999</v>
      </c>
      <c r="N3122" s="27">
        <v>36556.035000000003</v>
      </c>
      <c r="O3122" s="27">
        <v>39581.031000000003</v>
      </c>
      <c r="P3122" s="27">
        <v>38782.540999999997</v>
      </c>
      <c r="Q3122" s="27">
        <v>37354.595000000001</v>
      </c>
      <c r="R3122" s="27">
        <v>36914.644</v>
      </c>
      <c r="S3122" s="27">
        <v>36758.578000000001</v>
      </c>
      <c r="T3122" s="27">
        <v>37388.343999999997</v>
      </c>
      <c r="U3122" s="27">
        <v>34069.372000000003</v>
      </c>
      <c r="V3122" s="27">
        <v>28770.571</v>
      </c>
      <c r="W3122" s="27">
        <v>22853.984</v>
      </c>
      <c r="X3122" s="27">
        <v>15320.07</v>
      </c>
      <c r="Y3122" s="27">
        <v>11042.351000000001</v>
      </c>
      <c r="Z3122" s="27">
        <v>5778.5259999999998</v>
      </c>
      <c r="AA3122" s="27">
        <v>2300.0909999999999</v>
      </c>
      <c r="AB3122" s="27">
        <v>484.14600000000002</v>
      </c>
      <c r="AC3122" s="27">
        <v>44.845999999999997</v>
      </c>
    </row>
    <row r="3123" spans="1:29" ht="11.5">
      <c r="A3123" s="20">
        <v>3106</v>
      </c>
      <c r="B3123" s="18" t="s">
        <v>1059</v>
      </c>
      <c r="C3123" s="19" t="s">
        <v>1275</v>
      </c>
      <c r="D3123" s="17"/>
      <c r="E3123" s="17">
        <v>917</v>
      </c>
      <c r="F3123" s="18" t="s">
        <v>1276</v>
      </c>
      <c r="G3123" s="17">
        <v>1829</v>
      </c>
      <c r="H3123" s="17">
        <v>1950</v>
      </c>
      <c r="I3123" s="16">
        <v>26334.262999999999</v>
      </c>
      <c r="J3123" s="16">
        <v>21259.343000000001</v>
      </c>
      <c r="K3123" s="16">
        <v>25708.226999999999</v>
      </c>
      <c r="L3123" s="16">
        <v>23248.28</v>
      </c>
      <c r="M3123" s="16">
        <v>23989.124</v>
      </c>
      <c r="N3123" s="16">
        <v>19609.594000000001</v>
      </c>
      <c r="O3123" s="16">
        <v>14143.909</v>
      </c>
      <c r="P3123" s="16">
        <v>17997.278999999999</v>
      </c>
      <c r="Q3123" s="16">
        <v>17889.534</v>
      </c>
      <c r="R3123" s="16">
        <v>16017.695</v>
      </c>
      <c r="S3123" s="16">
        <v>13069.493</v>
      </c>
      <c r="T3123" s="16">
        <v>10486.91</v>
      </c>
      <c r="U3123" s="16">
        <v>8942.7270000000008</v>
      </c>
      <c r="V3123" s="16">
        <v>7202.8429999999998</v>
      </c>
      <c r="W3123" s="16">
        <v>5309.3159999999998</v>
      </c>
      <c r="X3123" s="16">
        <v>3209.2959999999998</v>
      </c>
      <c r="Y3123" s="16">
        <v>1410.6220000000001</v>
      </c>
      <c r="Z3123" s="16">
        <v>498.20800000000003</v>
      </c>
      <c r="AA3123" s="16">
        <v>114.34099999999999</v>
      </c>
      <c r="AB3123" s="16">
        <v>18.61</v>
      </c>
      <c r="AC3123" s="16">
        <v>2.516</v>
      </c>
    </row>
    <row r="3124" spans="1:29" ht="11.5">
      <c r="A3124" s="20">
        <v>3107</v>
      </c>
      <c r="B3124" s="18" t="s">
        <v>1059</v>
      </c>
      <c r="C3124" s="19" t="s">
        <v>1275</v>
      </c>
      <c r="D3124" s="17"/>
      <c r="E3124" s="17">
        <v>917</v>
      </c>
      <c r="F3124" s="18" t="s">
        <v>1276</v>
      </c>
      <c r="G3124" s="17">
        <v>1829</v>
      </c>
      <c r="H3124" s="17">
        <v>1955</v>
      </c>
      <c r="I3124" s="16">
        <v>28404.273000000001</v>
      </c>
      <c r="J3124" s="16">
        <v>25783.883000000002</v>
      </c>
      <c r="K3124" s="16">
        <v>21106.594000000001</v>
      </c>
      <c r="L3124" s="16">
        <v>25418.517</v>
      </c>
      <c r="M3124" s="16">
        <v>22911.642</v>
      </c>
      <c r="N3124" s="16">
        <v>23539.507000000001</v>
      </c>
      <c r="O3124" s="16">
        <v>19205.925999999999</v>
      </c>
      <c r="P3124" s="16">
        <v>13787.861999999999</v>
      </c>
      <c r="Q3124" s="16">
        <v>17551.03</v>
      </c>
      <c r="R3124" s="16">
        <v>17282.901000000002</v>
      </c>
      <c r="S3124" s="16">
        <v>15280.329</v>
      </c>
      <c r="T3124" s="16">
        <v>12127.099</v>
      </c>
      <c r="U3124" s="16">
        <v>9388.2029999999995</v>
      </c>
      <c r="V3124" s="16">
        <v>7567.1080000000002</v>
      </c>
      <c r="W3124" s="16">
        <v>5585.0290000000005</v>
      </c>
      <c r="X3124" s="16">
        <v>3551.4229999999998</v>
      </c>
      <c r="Y3124" s="16">
        <v>1731.7860000000001</v>
      </c>
      <c r="Z3124" s="16">
        <v>531.91300000000001</v>
      </c>
      <c r="AA3124" s="16">
        <v>120.46899999999999</v>
      </c>
      <c r="AB3124" s="16">
        <v>16.766999999999999</v>
      </c>
      <c r="AC3124" s="16">
        <v>1.806</v>
      </c>
    </row>
    <row r="3125" spans="1:29" ht="11.5">
      <c r="A3125" s="20">
        <v>3108</v>
      </c>
      <c r="B3125" s="18" t="s">
        <v>1059</v>
      </c>
      <c r="C3125" s="19" t="s">
        <v>1275</v>
      </c>
      <c r="D3125" s="17"/>
      <c r="E3125" s="17">
        <v>917</v>
      </c>
      <c r="F3125" s="18" t="s">
        <v>1276</v>
      </c>
      <c r="G3125" s="17">
        <v>1829</v>
      </c>
      <c r="H3125" s="17">
        <v>1960</v>
      </c>
      <c r="I3125" s="16">
        <v>29225.647000000001</v>
      </c>
      <c r="J3125" s="16">
        <v>28141.678</v>
      </c>
      <c r="K3125" s="16">
        <v>25983.078000000001</v>
      </c>
      <c r="L3125" s="16">
        <v>21036.562000000002</v>
      </c>
      <c r="M3125" s="16">
        <v>24922.552</v>
      </c>
      <c r="N3125" s="16">
        <v>22529.633000000002</v>
      </c>
      <c r="O3125" s="16">
        <v>23052.219000000001</v>
      </c>
      <c r="P3125" s="16">
        <v>18731.886999999999</v>
      </c>
      <c r="Q3125" s="16">
        <v>13420.924000000001</v>
      </c>
      <c r="R3125" s="16">
        <v>16998.512999999999</v>
      </c>
      <c r="S3125" s="16">
        <v>16540.476999999999</v>
      </c>
      <c r="T3125" s="16">
        <v>14214.078</v>
      </c>
      <c r="U3125" s="16">
        <v>10882.251</v>
      </c>
      <c r="V3125" s="16">
        <v>7955.7939999999999</v>
      </c>
      <c r="W3125" s="16">
        <v>5897.6210000000001</v>
      </c>
      <c r="X3125" s="16">
        <v>3782.6590000000001</v>
      </c>
      <c r="Y3125" s="16">
        <v>1940.1479999999999</v>
      </c>
      <c r="Z3125" s="16">
        <v>670.91099999999994</v>
      </c>
      <c r="AA3125" s="16">
        <v>130.72399999999999</v>
      </c>
      <c r="AB3125" s="16">
        <v>17.244</v>
      </c>
      <c r="AC3125" s="16">
        <v>1.456</v>
      </c>
    </row>
    <row r="3126" spans="1:29" ht="11.5">
      <c r="A3126" s="20">
        <v>3109</v>
      </c>
      <c r="B3126" s="18" t="s">
        <v>1059</v>
      </c>
      <c r="C3126" s="19" t="s">
        <v>1275</v>
      </c>
      <c r="D3126" s="17"/>
      <c r="E3126" s="17">
        <v>917</v>
      </c>
      <c r="F3126" s="18" t="s">
        <v>1276</v>
      </c>
      <c r="G3126" s="17">
        <v>1829</v>
      </c>
      <c r="H3126" s="17">
        <v>1965</v>
      </c>
      <c r="I3126" s="16">
        <v>28805.556</v>
      </c>
      <c r="J3126" s="16">
        <v>29118.096000000001</v>
      </c>
      <c r="K3126" s="16">
        <v>28068.598000000002</v>
      </c>
      <c r="L3126" s="16">
        <v>25911.617999999999</v>
      </c>
      <c r="M3126" s="16">
        <v>20910.353999999999</v>
      </c>
      <c r="N3126" s="16">
        <v>24727.293000000001</v>
      </c>
      <c r="O3126" s="16">
        <v>22312.916000000001</v>
      </c>
      <c r="P3126" s="16">
        <v>22831.458999999999</v>
      </c>
      <c r="Q3126" s="16">
        <v>18466.481</v>
      </c>
      <c r="R3126" s="16">
        <v>13079.014999999999</v>
      </c>
      <c r="S3126" s="16">
        <v>16373.909</v>
      </c>
      <c r="T3126" s="16">
        <v>15575.573</v>
      </c>
      <c r="U3126" s="16">
        <v>12866.245000000001</v>
      </c>
      <c r="V3126" s="16">
        <v>9258.1329999999998</v>
      </c>
      <c r="W3126" s="16">
        <v>6241.8739999999998</v>
      </c>
      <c r="X3126" s="16">
        <v>4064.34</v>
      </c>
      <c r="Y3126" s="16">
        <v>2137.636</v>
      </c>
      <c r="Z3126" s="16">
        <v>769.41499999999996</v>
      </c>
      <c r="AA3126" s="16">
        <v>170.15899999999999</v>
      </c>
      <c r="AB3126" s="16">
        <v>19.34</v>
      </c>
      <c r="AC3126" s="16">
        <v>1.512</v>
      </c>
    </row>
    <row r="3127" spans="1:29" ht="11.5">
      <c r="A3127" s="20">
        <v>3110</v>
      </c>
      <c r="B3127" s="18" t="s">
        <v>1059</v>
      </c>
      <c r="C3127" s="19" t="s">
        <v>1275</v>
      </c>
      <c r="D3127" s="17"/>
      <c r="E3127" s="17">
        <v>917</v>
      </c>
      <c r="F3127" s="18" t="s">
        <v>1276</v>
      </c>
      <c r="G3127" s="17">
        <v>1829</v>
      </c>
      <c r="H3127" s="17">
        <v>1970</v>
      </c>
      <c r="I3127" s="16">
        <v>27048.165000000001</v>
      </c>
      <c r="J3127" s="16">
        <v>28706.116000000002</v>
      </c>
      <c r="K3127" s="16">
        <v>29154.381000000001</v>
      </c>
      <c r="L3127" s="16">
        <v>27826.567999999999</v>
      </c>
      <c r="M3127" s="16">
        <v>25547.192999999999</v>
      </c>
      <c r="N3127" s="16">
        <v>20607.919000000002</v>
      </c>
      <c r="O3127" s="16">
        <v>24316.678</v>
      </c>
      <c r="P3127" s="16">
        <v>21907.442999999999</v>
      </c>
      <c r="Q3127" s="16">
        <v>22469.052</v>
      </c>
      <c r="R3127" s="16">
        <v>18003.452000000001</v>
      </c>
      <c r="S3127" s="16">
        <v>12470.594999999999</v>
      </c>
      <c r="T3127" s="16">
        <v>15416.040999999999</v>
      </c>
      <c r="U3127" s="16">
        <v>14114.861000000001</v>
      </c>
      <c r="V3127" s="16">
        <v>10990.004999999999</v>
      </c>
      <c r="W3127" s="16">
        <v>7195.6109999999999</v>
      </c>
      <c r="X3127" s="16">
        <v>4243.8620000000001</v>
      </c>
      <c r="Y3127" s="16">
        <v>2288.3719999999998</v>
      </c>
      <c r="Z3127" s="16">
        <v>865.42899999999997</v>
      </c>
      <c r="AA3127" s="16">
        <v>200.33799999999999</v>
      </c>
      <c r="AB3127" s="16">
        <v>26.122</v>
      </c>
      <c r="AC3127" s="16">
        <v>1.798</v>
      </c>
    </row>
    <row r="3128" spans="1:29" ht="11.5">
      <c r="A3128" s="20">
        <v>3111</v>
      </c>
      <c r="B3128" s="18" t="s">
        <v>1059</v>
      </c>
      <c r="C3128" s="19" t="s">
        <v>1275</v>
      </c>
      <c r="D3128" s="17"/>
      <c r="E3128" s="17">
        <v>917</v>
      </c>
      <c r="F3128" s="18" t="s">
        <v>1276</v>
      </c>
      <c r="G3128" s="17">
        <v>1829</v>
      </c>
      <c r="H3128" s="17">
        <v>1975</v>
      </c>
      <c r="I3128" s="16">
        <v>26303.455000000002</v>
      </c>
      <c r="J3128" s="16">
        <v>27000.488000000001</v>
      </c>
      <c r="K3128" s="16">
        <v>28683.667000000001</v>
      </c>
      <c r="L3128" s="16">
        <v>28966.518</v>
      </c>
      <c r="M3128" s="16">
        <v>27568.114000000001</v>
      </c>
      <c r="N3128" s="16">
        <v>25360.892</v>
      </c>
      <c r="O3128" s="16">
        <v>20466.703000000001</v>
      </c>
      <c r="P3128" s="16">
        <v>23992.526000000002</v>
      </c>
      <c r="Q3128" s="16">
        <v>21470.109</v>
      </c>
      <c r="R3128" s="16">
        <v>21839.166000000001</v>
      </c>
      <c r="S3128" s="16">
        <v>17305.55</v>
      </c>
      <c r="T3128" s="16">
        <v>11719.782999999999</v>
      </c>
      <c r="U3128" s="16">
        <v>14000.985000000001</v>
      </c>
      <c r="V3128" s="16">
        <v>12035.572</v>
      </c>
      <c r="W3128" s="16">
        <v>8553.9089999999997</v>
      </c>
      <c r="X3128" s="16">
        <v>4873.37</v>
      </c>
      <c r="Y3128" s="16">
        <v>2406.1060000000002</v>
      </c>
      <c r="Z3128" s="16">
        <v>933.91600000000005</v>
      </c>
      <c r="AA3128" s="16">
        <v>231.167</v>
      </c>
      <c r="AB3128" s="16">
        <v>31.298999999999999</v>
      </c>
      <c r="AC3128" s="16">
        <v>2.407</v>
      </c>
    </row>
    <row r="3129" spans="1:29" ht="11.5">
      <c r="A3129" s="20">
        <v>3112</v>
      </c>
      <c r="B3129" s="18" t="s">
        <v>1059</v>
      </c>
      <c r="C3129" s="19" t="s">
        <v>1275</v>
      </c>
      <c r="D3129" s="17"/>
      <c r="E3129" s="17">
        <v>917</v>
      </c>
      <c r="F3129" s="18" t="s">
        <v>1276</v>
      </c>
      <c r="G3129" s="17">
        <v>1829</v>
      </c>
      <c r="H3129" s="17">
        <v>1980</v>
      </c>
      <c r="I3129" s="16">
        <v>25417.842000000001</v>
      </c>
      <c r="J3129" s="16">
        <v>26149.383000000002</v>
      </c>
      <c r="K3129" s="16">
        <v>27052.567999999999</v>
      </c>
      <c r="L3129" s="16">
        <v>28774.666000000001</v>
      </c>
      <c r="M3129" s="16">
        <v>28884.923999999999</v>
      </c>
      <c r="N3129" s="16">
        <v>27322.81</v>
      </c>
      <c r="O3129" s="16">
        <v>25079.686000000002</v>
      </c>
      <c r="P3129" s="16">
        <v>20157.749</v>
      </c>
      <c r="Q3129" s="16">
        <v>23483.421999999999</v>
      </c>
      <c r="R3129" s="16">
        <v>20815.89</v>
      </c>
      <c r="S3129" s="16">
        <v>20886.52</v>
      </c>
      <c r="T3129" s="16">
        <v>16235.215</v>
      </c>
      <c r="U3129" s="16">
        <v>10638.108</v>
      </c>
      <c r="V3129" s="16">
        <v>12038.138999999999</v>
      </c>
      <c r="W3129" s="16">
        <v>9490.82</v>
      </c>
      <c r="X3129" s="16">
        <v>5874.7879999999996</v>
      </c>
      <c r="Y3129" s="16">
        <v>2766.0210000000002</v>
      </c>
      <c r="Z3129" s="16">
        <v>1007.117</v>
      </c>
      <c r="AA3129" s="16">
        <v>259.25299999999999</v>
      </c>
      <c r="AB3129" s="16">
        <v>38.529000000000003</v>
      </c>
      <c r="AC3129" s="16">
        <v>3.0710000000000002</v>
      </c>
    </row>
    <row r="3130" spans="1:29" ht="11.5">
      <c r="A3130" s="20">
        <v>3113</v>
      </c>
      <c r="B3130" s="18" t="s">
        <v>1059</v>
      </c>
      <c r="C3130" s="19" t="s">
        <v>1275</v>
      </c>
      <c r="D3130" s="17"/>
      <c r="E3130" s="17">
        <v>917</v>
      </c>
      <c r="F3130" s="18" t="s">
        <v>1276</v>
      </c>
      <c r="G3130" s="17">
        <v>1829</v>
      </c>
      <c r="H3130" s="17">
        <v>1985</v>
      </c>
      <c r="I3130" s="16">
        <v>25313.304</v>
      </c>
      <c r="J3130" s="16">
        <v>25412.29</v>
      </c>
      <c r="K3130" s="16">
        <v>26211.127</v>
      </c>
      <c r="L3130" s="16">
        <v>27081.963</v>
      </c>
      <c r="M3130" s="16">
        <v>28609.702000000001</v>
      </c>
      <c r="N3130" s="16">
        <v>28608.39</v>
      </c>
      <c r="O3130" s="16">
        <v>27067.773000000001</v>
      </c>
      <c r="P3130" s="16">
        <v>24714.953000000001</v>
      </c>
      <c r="Q3130" s="16">
        <v>19767.213</v>
      </c>
      <c r="R3130" s="16">
        <v>22698.949000000001</v>
      </c>
      <c r="S3130" s="16">
        <v>19849.545999999998</v>
      </c>
      <c r="T3130" s="16">
        <v>19454.678</v>
      </c>
      <c r="U3130" s="16">
        <v>14685.21</v>
      </c>
      <c r="V3130" s="16">
        <v>9175.7909999999993</v>
      </c>
      <c r="W3130" s="16">
        <v>9578.1769999999997</v>
      </c>
      <c r="X3130" s="16">
        <v>6597.683</v>
      </c>
      <c r="Y3130" s="16">
        <v>3337.0059999999999</v>
      </c>
      <c r="Z3130" s="16">
        <v>1172.634</v>
      </c>
      <c r="AA3130" s="16">
        <v>291.12900000000002</v>
      </c>
      <c r="AB3130" s="16">
        <v>45.82</v>
      </c>
      <c r="AC3130" s="16">
        <v>4.0460000000000003</v>
      </c>
    </row>
    <row r="3131" spans="1:29" ht="11.5">
      <c r="A3131" s="20">
        <v>3114</v>
      </c>
      <c r="B3131" s="18" t="s">
        <v>1059</v>
      </c>
      <c r="C3131" s="19" t="s">
        <v>1275</v>
      </c>
      <c r="D3131" s="17"/>
      <c r="E3131" s="17">
        <v>917</v>
      </c>
      <c r="F3131" s="18" t="s">
        <v>1276</v>
      </c>
      <c r="G3131" s="17">
        <v>1829</v>
      </c>
      <c r="H3131" s="17">
        <v>1990</v>
      </c>
      <c r="I3131" s="16">
        <v>24625.758000000002</v>
      </c>
      <c r="J3131" s="16">
        <v>25329.300999999999</v>
      </c>
      <c r="K3131" s="16">
        <v>25480.742999999999</v>
      </c>
      <c r="L3131" s="16">
        <v>26328.300999999999</v>
      </c>
      <c r="M3131" s="16">
        <v>27036.581999999999</v>
      </c>
      <c r="N3131" s="16">
        <v>28420.772000000001</v>
      </c>
      <c r="O3131" s="16">
        <v>28367.936000000002</v>
      </c>
      <c r="P3131" s="16">
        <v>26767.760999999999</v>
      </c>
      <c r="Q3131" s="16">
        <v>24313.67</v>
      </c>
      <c r="R3131" s="16">
        <v>19284.207999999999</v>
      </c>
      <c r="S3131" s="16">
        <v>21772.663</v>
      </c>
      <c r="T3131" s="16">
        <v>18641.41</v>
      </c>
      <c r="U3131" s="16">
        <v>17673.985000000001</v>
      </c>
      <c r="V3131" s="16">
        <v>12796.412</v>
      </c>
      <c r="W3131" s="16">
        <v>7427.8549999999996</v>
      </c>
      <c r="X3131" s="16">
        <v>6880.1059999999998</v>
      </c>
      <c r="Y3131" s="16">
        <v>3955.078</v>
      </c>
      <c r="Z3131" s="16">
        <v>1491.585</v>
      </c>
      <c r="AA3131" s="16">
        <v>352.65199999999999</v>
      </c>
      <c r="AB3131" s="16">
        <v>53.122</v>
      </c>
      <c r="AC3131" s="16">
        <v>4.8360000000000003</v>
      </c>
    </row>
    <row r="3132" spans="1:29" ht="11.5">
      <c r="A3132" s="20">
        <v>3115</v>
      </c>
      <c r="B3132" s="18" t="s">
        <v>1059</v>
      </c>
      <c r="C3132" s="19" t="s">
        <v>1275</v>
      </c>
      <c r="D3132" s="17"/>
      <c r="E3132" s="17">
        <v>917</v>
      </c>
      <c r="F3132" s="18" t="s">
        <v>1276</v>
      </c>
      <c r="G3132" s="17">
        <v>1829</v>
      </c>
      <c r="H3132" s="17">
        <v>1995</v>
      </c>
      <c r="I3132" s="16">
        <v>21295.149000000001</v>
      </c>
      <c r="J3132" s="16">
        <v>24900.574000000001</v>
      </c>
      <c r="K3132" s="16">
        <v>25635.655999999999</v>
      </c>
      <c r="L3132" s="16">
        <v>25598.76</v>
      </c>
      <c r="M3132" s="16">
        <v>26241.46</v>
      </c>
      <c r="N3132" s="16">
        <v>26971.62</v>
      </c>
      <c r="O3132" s="16">
        <v>28270.201000000001</v>
      </c>
      <c r="P3132" s="16">
        <v>28038.572</v>
      </c>
      <c r="Q3132" s="16">
        <v>26235.152999999998</v>
      </c>
      <c r="R3132" s="16">
        <v>23563.562999999998</v>
      </c>
      <c r="S3132" s="16">
        <v>18474.958999999999</v>
      </c>
      <c r="T3132" s="16">
        <v>20336.637999999999</v>
      </c>
      <c r="U3132" s="16">
        <v>16910.812000000002</v>
      </c>
      <c r="V3132" s="16">
        <v>15225.397999999999</v>
      </c>
      <c r="W3132" s="16">
        <v>10386.578</v>
      </c>
      <c r="X3132" s="16">
        <v>5451.4620000000004</v>
      </c>
      <c r="Y3132" s="16">
        <v>4240.7979999999998</v>
      </c>
      <c r="Z3132" s="16">
        <v>1826.3209999999999</v>
      </c>
      <c r="AA3132" s="16">
        <v>462.05900000000003</v>
      </c>
      <c r="AB3132" s="16">
        <v>64.406000000000006</v>
      </c>
      <c r="AC3132" s="16">
        <v>5.3840000000000003</v>
      </c>
    </row>
    <row r="3133" spans="1:29" ht="11.5">
      <c r="A3133" s="20">
        <v>3116</v>
      </c>
      <c r="B3133" s="18" t="s">
        <v>1059</v>
      </c>
      <c r="C3133" s="19" t="s">
        <v>1275</v>
      </c>
      <c r="D3133" s="17"/>
      <c r="E3133" s="17">
        <v>917</v>
      </c>
      <c r="F3133" s="18" t="s">
        <v>1276</v>
      </c>
      <c r="G3133" s="17">
        <v>1829</v>
      </c>
      <c r="H3133" s="17">
        <v>2000</v>
      </c>
      <c r="I3133" s="16">
        <v>18883.017</v>
      </c>
      <c r="J3133" s="16">
        <v>21352.678</v>
      </c>
      <c r="K3133" s="16">
        <v>25115.425999999999</v>
      </c>
      <c r="L3133" s="16">
        <v>25749.912</v>
      </c>
      <c r="M3133" s="16">
        <v>25512.358</v>
      </c>
      <c r="N3133" s="16">
        <v>26041.371999999999</v>
      </c>
      <c r="O3133" s="16">
        <v>26786.201000000001</v>
      </c>
      <c r="P3133" s="16">
        <v>27942.012999999999</v>
      </c>
      <c r="Q3133" s="16">
        <v>27421.925999999999</v>
      </c>
      <c r="R3133" s="16">
        <v>25365.32</v>
      </c>
      <c r="S3133" s="16">
        <v>22491.346000000001</v>
      </c>
      <c r="T3133" s="16">
        <v>17371.937000000002</v>
      </c>
      <c r="U3133" s="16">
        <v>18452.27</v>
      </c>
      <c r="V3133" s="16">
        <v>14733.562</v>
      </c>
      <c r="W3133" s="16">
        <v>12339.798000000001</v>
      </c>
      <c r="X3133" s="16">
        <v>7708.277</v>
      </c>
      <c r="Y3133" s="16">
        <v>3458.78</v>
      </c>
      <c r="Z3133" s="16">
        <v>2026.348</v>
      </c>
      <c r="AA3133" s="16">
        <v>582.75099999999998</v>
      </c>
      <c r="AB3133" s="16">
        <v>85.468000000000004</v>
      </c>
      <c r="AC3133" s="16">
        <v>6.3920000000000003</v>
      </c>
    </row>
    <row r="3134" spans="1:29" ht="11.5">
      <c r="A3134" s="20">
        <v>3117</v>
      </c>
      <c r="B3134" s="18" t="s">
        <v>1059</v>
      </c>
      <c r="C3134" s="19" t="s">
        <v>1275</v>
      </c>
      <c r="D3134" s="17"/>
      <c r="E3134" s="17">
        <v>917</v>
      </c>
      <c r="F3134" s="18" t="s">
        <v>1276</v>
      </c>
      <c r="G3134" s="17">
        <v>1829</v>
      </c>
      <c r="H3134" s="17">
        <v>2005</v>
      </c>
      <c r="I3134" s="16">
        <v>18844.061000000002</v>
      </c>
      <c r="J3134" s="16">
        <v>19056.971000000001</v>
      </c>
      <c r="K3134" s="16">
        <v>21631.909</v>
      </c>
      <c r="L3134" s="16">
        <v>25359.883000000002</v>
      </c>
      <c r="M3134" s="16">
        <v>26137.098999999998</v>
      </c>
      <c r="N3134" s="16">
        <v>25903.429</v>
      </c>
      <c r="O3134" s="16">
        <v>26320.93</v>
      </c>
      <c r="P3134" s="16">
        <v>26834.221000000001</v>
      </c>
      <c r="Q3134" s="16">
        <v>27668.157999999999</v>
      </c>
      <c r="R3134" s="16">
        <v>26691.187999999998</v>
      </c>
      <c r="S3134" s="16">
        <v>24230.594000000001</v>
      </c>
      <c r="T3134" s="16">
        <v>21226.846000000001</v>
      </c>
      <c r="U3134" s="16">
        <v>15967.434999999999</v>
      </c>
      <c r="V3134" s="16">
        <v>16196.200999999999</v>
      </c>
      <c r="W3134" s="16">
        <v>12241.562</v>
      </c>
      <c r="X3134" s="16">
        <v>9256.2189999999991</v>
      </c>
      <c r="Y3134" s="16">
        <v>5064.0129999999999</v>
      </c>
      <c r="Z3134" s="16">
        <v>1774.182</v>
      </c>
      <c r="AA3134" s="16">
        <v>693.38199999999995</v>
      </c>
      <c r="AB3134" s="16">
        <v>116.167</v>
      </c>
      <c r="AC3134" s="16">
        <v>9.0050000000000008</v>
      </c>
    </row>
    <row r="3135" spans="1:29" ht="11.5">
      <c r="A3135" s="20">
        <v>3118</v>
      </c>
      <c r="B3135" s="18" t="s">
        <v>1059</v>
      </c>
      <c r="C3135" s="19" t="s">
        <v>1275</v>
      </c>
      <c r="D3135" s="17"/>
      <c r="E3135" s="17">
        <v>917</v>
      </c>
      <c r="F3135" s="18" t="s">
        <v>1276</v>
      </c>
      <c r="G3135" s="17">
        <v>1829</v>
      </c>
      <c r="H3135" s="17">
        <v>2010</v>
      </c>
      <c r="I3135" s="16">
        <v>20289.745999999999</v>
      </c>
      <c r="J3135" s="16">
        <v>18904.227999999999</v>
      </c>
      <c r="K3135" s="16">
        <v>19300.509999999998</v>
      </c>
      <c r="L3135" s="16">
        <v>22211.828000000001</v>
      </c>
      <c r="M3135" s="16">
        <v>25898.646000000001</v>
      </c>
      <c r="N3135" s="16">
        <v>26332.796999999999</v>
      </c>
      <c r="O3135" s="16">
        <v>26121.808000000001</v>
      </c>
      <c r="P3135" s="16">
        <v>26287.911</v>
      </c>
      <c r="Q3135" s="16">
        <v>26209.151000000002</v>
      </c>
      <c r="R3135" s="16">
        <v>27167.204000000002</v>
      </c>
      <c r="S3135" s="16">
        <v>25637.291000000001</v>
      </c>
      <c r="T3135" s="16">
        <v>22925.226999999999</v>
      </c>
      <c r="U3135" s="16">
        <v>19463.498</v>
      </c>
      <c r="V3135" s="16">
        <v>14551.47</v>
      </c>
      <c r="W3135" s="16">
        <v>13772.498</v>
      </c>
      <c r="X3135" s="16">
        <v>9636.6350000000002</v>
      </c>
      <c r="Y3135" s="16">
        <v>6347.0630000000001</v>
      </c>
      <c r="Z3135" s="16">
        <v>2732.375</v>
      </c>
      <c r="AA3135" s="16">
        <v>662.173</v>
      </c>
      <c r="AB3135" s="16">
        <v>150.12</v>
      </c>
      <c r="AC3135" s="16">
        <v>13.183999999999999</v>
      </c>
    </row>
    <row r="3136" spans="1:29" ht="11.5">
      <c r="A3136" s="20">
        <v>3119</v>
      </c>
      <c r="B3136" s="18" t="s">
        <v>1059</v>
      </c>
      <c r="C3136" s="19" t="s">
        <v>1275</v>
      </c>
      <c r="D3136" s="17"/>
      <c r="E3136" s="17">
        <v>917</v>
      </c>
      <c r="F3136" s="18" t="s">
        <v>1276</v>
      </c>
      <c r="G3136" s="17">
        <v>1829</v>
      </c>
      <c r="H3136" s="17">
        <v>2015</v>
      </c>
      <c r="I3136" s="16">
        <v>20661.641</v>
      </c>
      <c r="J3136" s="16">
        <v>20458.563999999998</v>
      </c>
      <c r="K3136" s="16">
        <v>19170.258000000002</v>
      </c>
      <c r="L3136" s="16">
        <v>19643.883000000002</v>
      </c>
      <c r="M3136" s="16">
        <v>22578.891</v>
      </c>
      <c r="N3136" s="16">
        <v>26214.186000000002</v>
      </c>
      <c r="O3136" s="16">
        <v>26517.010999999999</v>
      </c>
      <c r="P3136" s="16">
        <v>26117.58</v>
      </c>
      <c r="Q3136" s="16">
        <v>26054.368999999999</v>
      </c>
      <c r="R3136" s="16">
        <v>25824.141</v>
      </c>
      <c r="S3136" s="16">
        <v>26347.040000000001</v>
      </c>
      <c r="T3136" s="16">
        <v>24367.837</v>
      </c>
      <c r="U3136" s="16">
        <v>21258.907999999999</v>
      </c>
      <c r="V3136" s="16">
        <v>17600.667000000001</v>
      </c>
      <c r="W3136" s="16">
        <v>12688.788</v>
      </c>
      <c r="X3136" s="16">
        <v>11000.713</v>
      </c>
      <c r="Y3136" s="16">
        <v>6845.0990000000002</v>
      </c>
      <c r="Z3136" s="16">
        <v>3567.8150000000001</v>
      </c>
      <c r="AA3136" s="16">
        <v>1089.2639999999999</v>
      </c>
      <c r="AB3136" s="16">
        <v>157.315</v>
      </c>
      <c r="AC3136" s="16">
        <v>18.53</v>
      </c>
    </row>
    <row r="3137" spans="1:29" ht="11.5">
      <c r="A3137" s="20">
        <v>3120</v>
      </c>
      <c r="B3137" s="18" t="s">
        <v>1059</v>
      </c>
      <c r="C3137" s="19" t="s">
        <v>1275</v>
      </c>
      <c r="D3137" s="17"/>
      <c r="E3137" s="17">
        <v>917</v>
      </c>
      <c r="F3137" s="18" t="s">
        <v>1276</v>
      </c>
      <c r="G3137" s="17">
        <v>1829</v>
      </c>
      <c r="H3137" s="17">
        <v>2020</v>
      </c>
      <c r="I3137" s="16">
        <v>20060.59</v>
      </c>
      <c r="J3137" s="16">
        <v>20936.155999999999</v>
      </c>
      <c r="K3137" s="16">
        <v>20678.624</v>
      </c>
      <c r="L3137" s="16">
        <v>19460.321</v>
      </c>
      <c r="M3137" s="16">
        <v>19978.933000000001</v>
      </c>
      <c r="N3137" s="16">
        <v>23017.82</v>
      </c>
      <c r="O3137" s="16">
        <v>26558.59</v>
      </c>
      <c r="P3137" s="16">
        <v>26598.100999999999</v>
      </c>
      <c r="Q3137" s="16">
        <v>26008.335999999999</v>
      </c>
      <c r="R3137" s="16">
        <v>25752.077000000001</v>
      </c>
      <c r="S3137" s="16">
        <v>25218.066999999999</v>
      </c>
      <c r="T3137" s="16">
        <v>25299.996999999999</v>
      </c>
      <c r="U3137" s="16">
        <v>22739.494999999999</v>
      </c>
      <c r="V3137" s="16">
        <v>19254.388999999999</v>
      </c>
      <c r="W3137" s="16">
        <v>15338.38</v>
      </c>
      <c r="X3137" s="16">
        <v>10423.079</v>
      </c>
      <c r="Y3137" s="16">
        <v>7879.9229999999998</v>
      </c>
      <c r="Z3137" s="16">
        <v>4034.1509999999998</v>
      </c>
      <c r="AA3137" s="16">
        <v>1513.242</v>
      </c>
      <c r="AB3137" s="16">
        <v>288.12299999999999</v>
      </c>
      <c r="AC3137" s="16">
        <v>22.579000000000001</v>
      </c>
    </row>
    <row r="3138" spans="1:29" ht="11.5">
      <c r="A3138" s="26">
        <v>3121</v>
      </c>
      <c r="B3138" s="24" t="s">
        <v>1059</v>
      </c>
      <c r="C3138" s="25" t="s">
        <v>1277</v>
      </c>
      <c r="D3138" s="23"/>
      <c r="E3138" s="23">
        <v>923</v>
      </c>
      <c r="F3138" s="24" t="s">
        <v>1109</v>
      </c>
      <c r="G3138" s="23">
        <v>917</v>
      </c>
      <c r="H3138" s="23">
        <v>1950</v>
      </c>
      <c r="I3138" s="22">
        <v>11341.241</v>
      </c>
      <c r="J3138" s="22">
        <v>8176.549</v>
      </c>
      <c r="K3138" s="22">
        <v>12111.706</v>
      </c>
      <c r="L3138" s="22">
        <v>10194.927</v>
      </c>
      <c r="M3138" s="22">
        <v>11203.794</v>
      </c>
      <c r="N3138" s="22">
        <v>7570.5129999999999</v>
      </c>
      <c r="O3138" s="22">
        <v>5092.1379999999999</v>
      </c>
      <c r="P3138" s="22">
        <v>6811.8779999999997</v>
      </c>
      <c r="Q3138" s="22">
        <v>6399.2079999999996</v>
      </c>
      <c r="R3138" s="22">
        <v>5239.8310000000001</v>
      </c>
      <c r="S3138" s="22">
        <v>4111.5559999999996</v>
      </c>
      <c r="T3138" s="22">
        <v>3306.011</v>
      </c>
      <c r="U3138" s="22">
        <v>2663.511</v>
      </c>
      <c r="V3138" s="22">
        <v>2037.425</v>
      </c>
      <c r="W3138" s="22">
        <v>1331.4970000000001</v>
      </c>
      <c r="X3138" s="22">
        <v>782.10299999999995</v>
      </c>
      <c r="Y3138" s="22">
        <v>347.55</v>
      </c>
      <c r="Z3138" s="22">
        <v>124.83</v>
      </c>
      <c r="AA3138" s="22">
        <v>33.222000000000001</v>
      </c>
      <c r="AB3138" s="22">
        <v>7.2830000000000004</v>
      </c>
      <c r="AC3138" s="22">
        <v>1.7849999999999999</v>
      </c>
    </row>
    <row r="3139" spans="1:29" ht="11.5">
      <c r="A3139" s="26">
        <v>3122</v>
      </c>
      <c r="B3139" s="24" t="s">
        <v>1059</v>
      </c>
      <c r="C3139" s="25" t="s">
        <v>1277</v>
      </c>
      <c r="D3139" s="23"/>
      <c r="E3139" s="23">
        <v>923</v>
      </c>
      <c r="F3139" s="24" t="s">
        <v>1109</v>
      </c>
      <c r="G3139" s="23">
        <v>917</v>
      </c>
      <c r="H3139" s="23">
        <v>1955</v>
      </c>
      <c r="I3139" s="22">
        <v>13578.668</v>
      </c>
      <c r="J3139" s="22">
        <v>11010.163</v>
      </c>
      <c r="K3139" s="22">
        <v>8126.27</v>
      </c>
      <c r="L3139" s="22">
        <v>12044.27</v>
      </c>
      <c r="M3139" s="22">
        <v>10076.439</v>
      </c>
      <c r="N3139" s="22">
        <v>11047.629000000001</v>
      </c>
      <c r="O3139" s="22">
        <v>7459.067</v>
      </c>
      <c r="P3139" s="22">
        <v>4953.4440000000004</v>
      </c>
      <c r="Q3139" s="22">
        <v>6630.6509999999998</v>
      </c>
      <c r="R3139" s="22">
        <v>6142.1620000000003</v>
      </c>
      <c r="S3139" s="22">
        <v>4939.0690000000004</v>
      </c>
      <c r="T3139" s="22">
        <v>3766.174</v>
      </c>
      <c r="U3139" s="22">
        <v>2899.895</v>
      </c>
      <c r="V3139" s="22">
        <v>2199.1390000000001</v>
      </c>
      <c r="W3139" s="22">
        <v>1541.4770000000001</v>
      </c>
      <c r="X3139" s="22">
        <v>874.80399999999997</v>
      </c>
      <c r="Y3139" s="22">
        <v>436.51499999999999</v>
      </c>
      <c r="Z3139" s="22">
        <v>134.65700000000001</v>
      </c>
      <c r="AA3139" s="22">
        <v>33.076999999999998</v>
      </c>
      <c r="AB3139" s="22">
        <v>5.5730000000000004</v>
      </c>
      <c r="AC3139" s="22">
        <v>0.86399999999999999</v>
      </c>
    </row>
    <row r="3140" spans="1:29" ht="11.5">
      <c r="A3140" s="26">
        <v>3123</v>
      </c>
      <c r="B3140" s="24" t="s">
        <v>1059</v>
      </c>
      <c r="C3140" s="25" t="s">
        <v>1277</v>
      </c>
      <c r="D3140" s="23"/>
      <c r="E3140" s="23">
        <v>923</v>
      </c>
      <c r="F3140" s="24" t="s">
        <v>1109</v>
      </c>
      <c r="G3140" s="23">
        <v>917</v>
      </c>
      <c r="H3140" s="23">
        <v>1960</v>
      </c>
      <c r="I3140" s="22">
        <v>13667.708000000001</v>
      </c>
      <c r="J3140" s="22">
        <v>13392.332</v>
      </c>
      <c r="K3140" s="22">
        <v>11163.657999999999</v>
      </c>
      <c r="L3140" s="22">
        <v>8105.4279999999999</v>
      </c>
      <c r="M3140" s="22">
        <v>11796.581</v>
      </c>
      <c r="N3140" s="22">
        <v>9946.0290000000005</v>
      </c>
      <c r="O3140" s="22">
        <v>10816.47</v>
      </c>
      <c r="P3140" s="22">
        <v>7237.9679999999998</v>
      </c>
      <c r="Q3140" s="22">
        <v>4773.8919999999998</v>
      </c>
      <c r="R3140" s="22">
        <v>6334.6869999999999</v>
      </c>
      <c r="S3140" s="22">
        <v>5807.0770000000002</v>
      </c>
      <c r="T3140" s="22">
        <v>4515.8459999999995</v>
      </c>
      <c r="U3140" s="22">
        <v>3332.777</v>
      </c>
      <c r="V3140" s="22">
        <v>2399.9110000000001</v>
      </c>
      <c r="W3140" s="22">
        <v>1677.89</v>
      </c>
      <c r="X3140" s="22">
        <v>1022.883</v>
      </c>
      <c r="Y3140" s="22">
        <v>472.32900000000001</v>
      </c>
      <c r="Z3140" s="22">
        <v>172.20099999999999</v>
      </c>
      <c r="AA3140" s="22">
        <v>35.93</v>
      </c>
      <c r="AB3140" s="22">
        <v>5.532</v>
      </c>
      <c r="AC3140" s="22">
        <v>0.60499999999999998</v>
      </c>
    </row>
    <row r="3141" spans="1:29" ht="11.5">
      <c r="A3141" s="26">
        <v>3124</v>
      </c>
      <c r="B3141" s="24" t="s">
        <v>1059</v>
      </c>
      <c r="C3141" s="25" t="s">
        <v>1277</v>
      </c>
      <c r="D3141" s="23"/>
      <c r="E3141" s="23">
        <v>923</v>
      </c>
      <c r="F3141" s="24" t="s">
        <v>1109</v>
      </c>
      <c r="G3141" s="23">
        <v>917</v>
      </c>
      <c r="H3141" s="23">
        <v>1965</v>
      </c>
      <c r="I3141" s="22">
        <v>11981.061</v>
      </c>
      <c r="J3141" s="22">
        <v>13573.507</v>
      </c>
      <c r="K3141" s="22">
        <v>13300.468999999999</v>
      </c>
      <c r="L3141" s="22">
        <v>11141.950999999999</v>
      </c>
      <c r="M3141" s="22">
        <v>8038.3149999999996</v>
      </c>
      <c r="N3141" s="22">
        <v>11606.957</v>
      </c>
      <c r="O3141" s="22">
        <v>9739.9040000000005</v>
      </c>
      <c r="P3141" s="22">
        <v>10574.407999999999</v>
      </c>
      <c r="Q3141" s="22">
        <v>7056.4719999999998</v>
      </c>
      <c r="R3141" s="22">
        <v>4606.9629999999997</v>
      </c>
      <c r="S3141" s="22">
        <v>6049.98</v>
      </c>
      <c r="T3141" s="22">
        <v>5423.857</v>
      </c>
      <c r="U3141" s="22">
        <v>4063.4690000000001</v>
      </c>
      <c r="V3141" s="22">
        <v>2818.567</v>
      </c>
      <c r="W3141" s="22">
        <v>1872.0740000000001</v>
      </c>
      <c r="X3141" s="22">
        <v>1153.002</v>
      </c>
      <c r="Y3141" s="22">
        <v>597.45299999999997</v>
      </c>
      <c r="Z3141" s="22">
        <v>188.62100000000001</v>
      </c>
      <c r="AA3141" s="22">
        <v>46.420999999999999</v>
      </c>
      <c r="AB3141" s="22">
        <v>5.9130000000000003</v>
      </c>
      <c r="AC3141" s="22">
        <v>0.57699999999999996</v>
      </c>
    </row>
    <row r="3142" spans="1:29" ht="11.5">
      <c r="A3142" s="26">
        <v>3125</v>
      </c>
      <c r="B3142" s="24" t="s">
        <v>1059</v>
      </c>
      <c r="C3142" s="25" t="s">
        <v>1277</v>
      </c>
      <c r="D3142" s="23"/>
      <c r="E3142" s="23">
        <v>923</v>
      </c>
      <c r="F3142" s="24" t="s">
        <v>1109</v>
      </c>
      <c r="G3142" s="23">
        <v>917</v>
      </c>
      <c r="H3142" s="23">
        <v>1970</v>
      </c>
      <c r="I3142" s="22">
        <v>10645.403</v>
      </c>
      <c r="J3142" s="22">
        <v>11960.433999999999</v>
      </c>
      <c r="K3142" s="22">
        <v>13603.184999999999</v>
      </c>
      <c r="L3142" s="22">
        <v>13160.647999999999</v>
      </c>
      <c r="M3142" s="22">
        <v>10966.277</v>
      </c>
      <c r="N3142" s="22">
        <v>7846.223</v>
      </c>
      <c r="O3142" s="22">
        <v>11319.833000000001</v>
      </c>
      <c r="P3142" s="22">
        <v>9467.1669999999995</v>
      </c>
      <c r="Q3142" s="22">
        <v>10330.877</v>
      </c>
      <c r="R3142" s="22">
        <v>6818.6120000000001</v>
      </c>
      <c r="S3142" s="22">
        <v>4328.84</v>
      </c>
      <c r="T3142" s="22">
        <v>5680.9520000000002</v>
      </c>
      <c r="U3142" s="22">
        <v>4872.2669999999998</v>
      </c>
      <c r="V3142" s="22">
        <v>3447.15</v>
      </c>
      <c r="W3142" s="22">
        <v>2160.0540000000001</v>
      </c>
      <c r="X3142" s="22">
        <v>1252.5840000000001</v>
      </c>
      <c r="Y3142" s="22">
        <v>650.09100000000001</v>
      </c>
      <c r="Z3142" s="22">
        <v>234.91399999999999</v>
      </c>
      <c r="AA3142" s="22">
        <v>49.622999999999998</v>
      </c>
      <c r="AB3142" s="22">
        <v>7.694</v>
      </c>
      <c r="AC3142" s="22">
        <v>0.63100000000000001</v>
      </c>
    </row>
    <row r="3143" spans="1:29" ht="11.5">
      <c r="A3143" s="26">
        <v>3126</v>
      </c>
      <c r="B3143" s="24" t="s">
        <v>1059</v>
      </c>
      <c r="C3143" s="25" t="s">
        <v>1277</v>
      </c>
      <c r="D3143" s="23"/>
      <c r="E3143" s="23">
        <v>923</v>
      </c>
      <c r="F3143" s="24" t="s">
        <v>1109</v>
      </c>
      <c r="G3143" s="23">
        <v>917</v>
      </c>
      <c r="H3143" s="23">
        <v>1975</v>
      </c>
      <c r="I3143" s="22">
        <v>11436.213</v>
      </c>
      <c r="J3143" s="22">
        <v>10552.691999999999</v>
      </c>
      <c r="K3143" s="22">
        <v>11856.884</v>
      </c>
      <c r="L3143" s="22">
        <v>13376.919</v>
      </c>
      <c r="M3143" s="22">
        <v>12891.243</v>
      </c>
      <c r="N3143" s="22">
        <v>10767.088</v>
      </c>
      <c r="O3143" s="22">
        <v>7711.4970000000003</v>
      </c>
      <c r="P3143" s="22">
        <v>11055.207</v>
      </c>
      <c r="Q3143" s="22">
        <v>9161.0939999999991</v>
      </c>
      <c r="R3143" s="22">
        <v>9941.9130000000005</v>
      </c>
      <c r="S3143" s="22">
        <v>6499.7150000000001</v>
      </c>
      <c r="T3143" s="22">
        <v>4013.4810000000002</v>
      </c>
      <c r="U3143" s="22">
        <v>5106.59</v>
      </c>
      <c r="V3143" s="22">
        <v>4082.4780000000001</v>
      </c>
      <c r="W3143" s="22">
        <v>2633.9470000000001</v>
      </c>
      <c r="X3143" s="22">
        <v>1430.27</v>
      </c>
      <c r="Y3143" s="22">
        <v>719.65499999999997</v>
      </c>
      <c r="Z3143" s="22">
        <v>252.84100000000001</v>
      </c>
      <c r="AA3143" s="22">
        <v>60.345999999999997</v>
      </c>
      <c r="AB3143" s="22">
        <v>7.8550000000000004</v>
      </c>
      <c r="AC3143" s="22">
        <v>0.76500000000000001</v>
      </c>
    </row>
    <row r="3144" spans="1:29" ht="11.5">
      <c r="A3144" s="26">
        <v>3127</v>
      </c>
      <c r="B3144" s="24" t="s">
        <v>1059</v>
      </c>
      <c r="C3144" s="25" t="s">
        <v>1277</v>
      </c>
      <c r="D3144" s="23"/>
      <c r="E3144" s="23">
        <v>923</v>
      </c>
      <c r="F3144" s="24" t="s">
        <v>1109</v>
      </c>
      <c r="G3144" s="23">
        <v>917</v>
      </c>
      <c r="H3144" s="23">
        <v>1980</v>
      </c>
      <c r="I3144" s="22">
        <v>12000.17</v>
      </c>
      <c r="J3144" s="22">
        <v>11312.535</v>
      </c>
      <c r="K3144" s="22">
        <v>10494.121999999999</v>
      </c>
      <c r="L3144" s="22">
        <v>11804.217000000001</v>
      </c>
      <c r="M3144" s="22">
        <v>13294.084999999999</v>
      </c>
      <c r="N3144" s="22">
        <v>12761.082</v>
      </c>
      <c r="O3144" s="22">
        <v>10614.257</v>
      </c>
      <c r="P3144" s="22">
        <v>7525.8810000000003</v>
      </c>
      <c r="Q3144" s="22">
        <v>10707.156000000001</v>
      </c>
      <c r="R3144" s="22">
        <v>8766.59</v>
      </c>
      <c r="S3144" s="22">
        <v>9379.7459999999992</v>
      </c>
      <c r="T3144" s="22">
        <v>5994.2479999999996</v>
      </c>
      <c r="U3144" s="22">
        <v>3559.4760000000001</v>
      </c>
      <c r="V3144" s="22">
        <v>4279.933</v>
      </c>
      <c r="W3144" s="22">
        <v>3136.5169999999998</v>
      </c>
      <c r="X3144" s="22">
        <v>1759.432</v>
      </c>
      <c r="Y3144" s="22">
        <v>791.48800000000006</v>
      </c>
      <c r="Z3144" s="22">
        <v>284.63200000000001</v>
      </c>
      <c r="AA3144" s="22">
        <v>68.209000000000003</v>
      </c>
      <c r="AB3144" s="22">
        <v>10.425000000000001</v>
      </c>
      <c r="AC3144" s="22">
        <v>0.88200000000000001</v>
      </c>
    </row>
    <row r="3145" spans="1:29" ht="11.5">
      <c r="A3145" s="26">
        <v>3128</v>
      </c>
      <c r="B3145" s="24" t="s">
        <v>1059</v>
      </c>
      <c r="C3145" s="25" t="s">
        <v>1277</v>
      </c>
      <c r="D3145" s="23"/>
      <c r="E3145" s="23">
        <v>923</v>
      </c>
      <c r="F3145" s="24" t="s">
        <v>1109</v>
      </c>
      <c r="G3145" s="23">
        <v>917</v>
      </c>
      <c r="H3145" s="23">
        <v>1985</v>
      </c>
      <c r="I3145" s="22">
        <v>12318.335999999999</v>
      </c>
      <c r="J3145" s="22">
        <v>12011.116</v>
      </c>
      <c r="K3145" s="22">
        <v>11357.894</v>
      </c>
      <c r="L3145" s="22">
        <v>10522.757</v>
      </c>
      <c r="M3145" s="22">
        <v>11715.177</v>
      </c>
      <c r="N3145" s="22">
        <v>13096.102999999999</v>
      </c>
      <c r="O3145" s="22">
        <v>12565.91</v>
      </c>
      <c r="P3145" s="22">
        <v>10375.02</v>
      </c>
      <c r="Q3145" s="22">
        <v>7307.6949999999997</v>
      </c>
      <c r="R3145" s="22">
        <v>10202.865</v>
      </c>
      <c r="S3145" s="22">
        <v>8205.732</v>
      </c>
      <c r="T3145" s="22">
        <v>8540.6849999999995</v>
      </c>
      <c r="U3145" s="22">
        <v>5256.6229999999996</v>
      </c>
      <c r="V3145" s="22">
        <v>2943.83</v>
      </c>
      <c r="W3145" s="22">
        <v>3249.107</v>
      </c>
      <c r="X3145" s="22">
        <v>2062.922</v>
      </c>
      <c r="Y3145" s="22">
        <v>937.25900000000001</v>
      </c>
      <c r="Z3145" s="22">
        <v>306.14999999999998</v>
      </c>
      <c r="AA3145" s="22">
        <v>76.480999999999995</v>
      </c>
      <c r="AB3145" s="22">
        <v>11.92</v>
      </c>
      <c r="AC3145" s="22">
        <v>1.1879999999999999</v>
      </c>
    </row>
    <row r="3146" spans="1:29" ht="11.5">
      <c r="A3146" s="26">
        <v>3129</v>
      </c>
      <c r="B3146" s="24" t="s">
        <v>1059</v>
      </c>
      <c r="C3146" s="25" t="s">
        <v>1277</v>
      </c>
      <c r="D3146" s="23"/>
      <c r="E3146" s="23">
        <v>923</v>
      </c>
      <c r="F3146" s="24" t="s">
        <v>1109</v>
      </c>
      <c r="G3146" s="23">
        <v>917</v>
      </c>
      <c r="H3146" s="23">
        <v>1990</v>
      </c>
      <c r="I3146" s="22">
        <v>11862.721</v>
      </c>
      <c r="J3146" s="22">
        <v>12264.871999999999</v>
      </c>
      <c r="K3146" s="22">
        <v>11997.413</v>
      </c>
      <c r="L3146" s="22">
        <v>11380.513999999999</v>
      </c>
      <c r="M3146" s="22">
        <v>10463.541999999999</v>
      </c>
      <c r="N3146" s="22">
        <v>11553.296</v>
      </c>
      <c r="O3146" s="22">
        <v>12862.686</v>
      </c>
      <c r="P3146" s="22">
        <v>12292.777</v>
      </c>
      <c r="Q3146" s="22">
        <v>10071.897999999999</v>
      </c>
      <c r="R3146" s="22">
        <v>7009.6310000000003</v>
      </c>
      <c r="S3146" s="22">
        <v>9606.9169999999995</v>
      </c>
      <c r="T3146" s="22">
        <v>7517.6629999999996</v>
      </c>
      <c r="U3146" s="22">
        <v>7516.1009999999997</v>
      </c>
      <c r="V3146" s="22">
        <v>4380.7179999999998</v>
      </c>
      <c r="W3146" s="22">
        <v>2251.5070000000001</v>
      </c>
      <c r="X3146" s="22">
        <v>2189.9540000000002</v>
      </c>
      <c r="Y3146" s="22">
        <v>1147.98</v>
      </c>
      <c r="Z3146" s="22">
        <v>375.16199999999998</v>
      </c>
      <c r="AA3146" s="22">
        <v>82.393000000000001</v>
      </c>
      <c r="AB3146" s="22">
        <v>13.01</v>
      </c>
      <c r="AC3146" s="22">
        <v>1.282</v>
      </c>
    </row>
    <row r="3147" spans="1:29" ht="11.5">
      <c r="A3147" s="26">
        <v>3130</v>
      </c>
      <c r="B3147" s="24" t="s">
        <v>1059</v>
      </c>
      <c r="C3147" s="25" t="s">
        <v>1277</v>
      </c>
      <c r="D3147" s="23"/>
      <c r="E3147" s="23">
        <v>923</v>
      </c>
      <c r="F3147" s="24" t="s">
        <v>1109</v>
      </c>
      <c r="G3147" s="23">
        <v>917</v>
      </c>
      <c r="H3147" s="23">
        <v>1995</v>
      </c>
      <c r="I3147" s="22">
        <v>9012.9120000000003</v>
      </c>
      <c r="J3147" s="22">
        <v>11987.273999999999</v>
      </c>
      <c r="K3147" s="22">
        <v>12395.337</v>
      </c>
      <c r="L3147" s="22">
        <v>12003.777</v>
      </c>
      <c r="M3147" s="22">
        <v>11254.98</v>
      </c>
      <c r="N3147" s="22">
        <v>10362.409</v>
      </c>
      <c r="O3147" s="22">
        <v>11383.707</v>
      </c>
      <c r="P3147" s="22">
        <v>12551.436</v>
      </c>
      <c r="Q3147" s="22">
        <v>11874.112999999999</v>
      </c>
      <c r="R3147" s="22">
        <v>9555.3619999999992</v>
      </c>
      <c r="S3147" s="22">
        <v>6514.1180000000004</v>
      </c>
      <c r="T3147" s="22">
        <v>8657.1479999999992</v>
      </c>
      <c r="U3147" s="22">
        <v>6507.8509999999997</v>
      </c>
      <c r="V3147" s="22">
        <v>6112.8220000000001</v>
      </c>
      <c r="W3147" s="22">
        <v>3293.884</v>
      </c>
      <c r="X3147" s="22">
        <v>1506.171</v>
      </c>
      <c r="Y3147" s="22">
        <v>1210.1669999999999</v>
      </c>
      <c r="Z3147" s="22">
        <v>451.084</v>
      </c>
      <c r="AA3147" s="22">
        <v>96.076999999999998</v>
      </c>
      <c r="AB3147" s="22">
        <v>12.629</v>
      </c>
      <c r="AC3147" s="22">
        <v>1.179</v>
      </c>
    </row>
    <row r="3148" spans="1:29" ht="11.5">
      <c r="A3148" s="26">
        <v>3131</v>
      </c>
      <c r="B3148" s="24" t="s">
        <v>1059</v>
      </c>
      <c r="C3148" s="25" t="s">
        <v>1277</v>
      </c>
      <c r="D3148" s="23"/>
      <c r="E3148" s="23">
        <v>923</v>
      </c>
      <c r="F3148" s="24" t="s">
        <v>1109</v>
      </c>
      <c r="G3148" s="23">
        <v>917</v>
      </c>
      <c r="H3148" s="23">
        <v>2000</v>
      </c>
      <c r="I3148" s="22">
        <v>7181.6239999999998</v>
      </c>
      <c r="J3148" s="22">
        <v>9019.482</v>
      </c>
      <c r="K3148" s="22">
        <v>12102.939</v>
      </c>
      <c r="L3148" s="22">
        <v>12482.61</v>
      </c>
      <c r="M3148" s="22">
        <v>11885.949000000001</v>
      </c>
      <c r="N3148" s="22">
        <v>10996.264999999999</v>
      </c>
      <c r="O3148" s="22">
        <v>10164.526</v>
      </c>
      <c r="P3148" s="22">
        <v>11096.645</v>
      </c>
      <c r="Q3148" s="22">
        <v>12046.601000000001</v>
      </c>
      <c r="R3148" s="22">
        <v>11231.078</v>
      </c>
      <c r="S3148" s="22">
        <v>8834.3130000000001</v>
      </c>
      <c r="T3148" s="22">
        <v>5874.509</v>
      </c>
      <c r="U3148" s="22">
        <v>7444.415</v>
      </c>
      <c r="V3148" s="22">
        <v>5285.2370000000001</v>
      </c>
      <c r="W3148" s="22">
        <v>4549.2420000000002</v>
      </c>
      <c r="X3148" s="22">
        <v>2186.5680000000002</v>
      </c>
      <c r="Y3148" s="22">
        <v>828.14700000000005</v>
      </c>
      <c r="Z3148" s="22">
        <v>478.58100000000002</v>
      </c>
      <c r="AA3148" s="22">
        <v>114.009</v>
      </c>
      <c r="AB3148" s="22">
        <v>14.018000000000001</v>
      </c>
      <c r="AC3148" s="22">
        <v>1.052</v>
      </c>
    </row>
    <row r="3149" spans="1:29" ht="11.5">
      <c r="A3149" s="26">
        <v>3132</v>
      </c>
      <c r="B3149" s="24" t="s">
        <v>1059</v>
      </c>
      <c r="C3149" s="25" t="s">
        <v>1277</v>
      </c>
      <c r="D3149" s="23"/>
      <c r="E3149" s="23">
        <v>923</v>
      </c>
      <c r="F3149" s="24" t="s">
        <v>1109</v>
      </c>
      <c r="G3149" s="23">
        <v>917</v>
      </c>
      <c r="H3149" s="23">
        <v>2005</v>
      </c>
      <c r="I3149" s="22">
        <v>7157.4989999999998</v>
      </c>
      <c r="J3149" s="22">
        <v>7202.5510000000004</v>
      </c>
      <c r="K3149" s="22">
        <v>9073.6890000000003</v>
      </c>
      <c r="L3149" s="22">
        <v>12088.179</v>
      </c>
      <c r="M3149" s="22">
        <v>12426.763000000001</v>
      </c>
      <c r="N3149" s="22">
        <v>11669.755999999999</v>
      </c>
      <c r="O3149" s="22">
        <v>10733.494000000001</v>
      </c>
      <c r="P3149" s="22">
        <v>9857.9779999999992</v>
      </c>
      <c r="Q3149" s="22">
        <v>10678.967000000001</v>
      </c>
      <c r="R3149" s="22">
        <v>11344.186</v>
      </c>
      <c r="S3149" s="22">
        <v>10300.958000000001</v>
      </c>
      <c r="T3149" s="22">
        <v>7952.18</v>
      </c>
      <c r="U3149" s="22">
        <v>5004.9709999999995</v>
      </c>
      <c r="V3149" s="22">
        <v>6025.6009999999997</v>
      </c>
      <c r="W3149" s="22">
        <v>3959.1840000000002</v>
      </c>
      <c r="X3149" s="22">
        <v>3016.6819999999998</v>
      </c>
      <c r="Y3149" s="22">
        <v>1227.652</v>
      </c>
      <c r="Z3149" s="22">
        <v>344.34199999999998</v>
      </c>
      <c r="AA3149" s="22">
        <v>129.28800000000001</v>
      </c>
      <c r="AB3149" s="22">
        <v>18.515000000000001</v>
      </c>
      <c r="AC3149" s="22">
        <v>1.3129999999999999</v>
      </c>
    </row>
    <row r="3150" spans="1:29" ht="11.5">
      <c r="A3150" s="26">
        <v>3133</v>
      </c>
      <c r="B3150" s="24" t="s">
        <v>1059</v>
      </c>
      <c r="C3150" s="25" t="s">
        <v>1277</v>
      </c>
      <c r="D3150" s="23"/>
      <c r="E3150" s="23">
        <v>923</v>
      </c>
      <c r="F3150" s="24" t="s">
        <v>1109</v>
      </c>
      <c r="G3150" s="23">
        <v>917</v>
      </c>
      <c r="H3150" s="23">
        <v>2010</v>
      </c>
      <c r="I3150" s="22">
        <v>8207.3520000000008</v>
      </c>
      <c r="J3150" s="22">
        <v>7127.11</v>
      </c>
      <c r="K3150" s="22">
        <v>7147.0649999999996</v>
      </c>
      <c r="L3150" s="22">
        <v>9352.8880000000008</v>
      </c>
      <c r="M3150" s="22">
        <v>12206.289000000001</v>
      </c>
      <c r="N3150" s="22">
        <v>12039.662</v>
      </c>
      <c r="O3150" s="22">
        <v>11342.778</v>
      </c>
      <c r="P3150" s="22">
        <v>10491.778</v>
      </c>
      <c r="Q3150" s="22">
        <v>9291.6149999999998</v>
      </c>
      <c r="R3150" s="22">
        <v>10369.742</v>
      </c>
      <c r="S3150" s="22">
        <v>10589.087</v>
      </c>
      <c r="T3150" s="22">
        <v>9454.7440000000006</v>
      </c>
      <c r="U3150" s="22">
        <v>6773.0450000000001</v>
      </c>
      <c r="V3150" s="22">
        <v>4321.4380000000001</v>
      </c>
      <c r="W3150" s="22">
        <v>4686.9129999999996</v>
      </c>
      <c r="X3150" s="22">
        <v>2728.8850000000002</v>
      </c>
      <c r="Y3150" s="22">
        <v>1810.2539999999999</v>
      </c>
      <c r="Z3150" s="22">
        <v>547.67200000000003</v>
      </c>
      <c r="AA3150" s="22">
        <v>100.797</v>
      </c>
      <c r="AB3150" s="22">
        <v>22.664999999999999</v>
      </c>
      <c r="AC3150" s="22">
        <v>1.911</v>
      </c>
    </row>
    <row r="3151" spans="1:29" ht="11.5">
      <c r="A3151" s="26">
        <v>3134</v>
      </c>
      <c r="B3151" s="24" t="s">
        <v>1059</v>
      </c>
      <c r="C3151" s="25" t="s">
        <v>1277</v>
      </c>
      <c r="D3151" s="23"/>
      <c r="E3151" s="23">
        <v>923</v>
      </c>
      <c r="F3151" s="24" t="s">
        <v>1109</v>
      </c>
      <c r="G3151" s="23">
        <v>917</v>
      </c>
      <c r="H3151" s="23">
        <v>2015</v>
      </c>
      <c r="I3151" s="22">
        <v>8780.2479999999996</v>
      </c>
      <c r="J3151" s="22">
        <v>8236.7690000000002</v>
      </c>
      <c r="K3151" s="22">
        <v>7167.1629999999996</v>
      </c>
      <c r="L3151" s="22">
        <v>7187.2719999999999</v>
      </c>
      <c r="M3151" s="22">
        <v>9368.6929999999993</v>
      </c>
      <c r="N3151" s="22">
        <v>12186.161</v>
      </c>
      <c r="O3151" s="22">
        <v>11949.723</v>
      </c>
      <c r="P3151" s="22">
        <v>11175.848</v>
      </c>
      <c r="Q3151" s="22">
        <v>10272.025</v>
      </c>
      <c r="R3151" s="22">
        <v>8995.116</v>
      </c>
      <c r="S3151" s="22">
        <v>9814.0460000000003</v>
      </c>
      <c r="T3151" s="22">
        <v>9734.0529999999999</v>
      </c>
      <c r="U3151" s="22">
        <v>8358.5789999999997</v>
      </c>
      <c r="V3151" s="22">
        <v>5717.1109999999999</v>
      </c>
      <c r="W3151" s="22">
        <v>3429.4229999999998</v>
      </c>
      <c r="X3151" s="22">
        <v>3319.5149999999999</v>
      </c>
      <c r="Y3151" s="22">
        <v>1694.2370000000001</v>
      </c>
      <c r="Z3151" s="22">
        <v>844.49599999999998</v>
      </c>
      <c r="AA3151" s="22">
        <v>181.46299999999999</v>
      </c>
      <c r="AB3151" s="22">
        <v>20.465</v>
      </c>
      <c r="AC3151" s="22">
        <v>2.7970000000000002</v>
      </c>
    </row>
    <row r="3152" spans="1:29" ht="11.5">
      <c r="A3152" s="26">
        <v>3135</v>
      </c>
      <c r="B3152" s="24" t="s">
        <v>1059</v>
      </c>
      <c r="C3152" s="25" t="s">
        <v>1277</v>
      </c>
      <c r="D3152" s="23"/>
      <c r="E3152" s="23">
        <v>923</v>
      </c>
      <c r="F3152" s="24" t="s">
        <v>1109</v>
      </c>
      <c r="G3152" s="23">
        <v>917</v>
      </c>
      <c r="H3152" s="23">
        <v>2020</v>
      </c>
      <c r="I3152" s="22">
        <v>8512.0020000000004</v>
      </c>
      <c r="J3152" s="22">
        <v>8800.0679999999993</v>
      </c>
      <c r="K3152" s="22">
        <v>8227.4850000000006</v>
      </c>
      <c r="L3152" s="22">
        <v>7164.7870000000003</v>
      </c>
      <c r="M3152" s="22">
        <v>7144.9970000000003</v>
      </c>
      <c r="N3152" s="22">
        <v>9348.3359999999993</v>
      </c>
      <c r="O3152" s="22">
        <v>12092.290999999999</v>
      </c>
      <c r="P3152" s="22">
        <v>11731.453</v>
      </c>
      <c r="Q3152" s="22">
        <v>10899.083000000001</v>
      </c>
      <c r="R3152" s="22">
        <v>9939.0280000000002</v>
      </c>
      <c r="S3152" s="22">
        <v>8569.7219999999998</v>
      </c>
      <c r="T3152" s="22">
        <v>9146.5040000000008</v>
      </c>
      <c r="U3152" s="22">
        <v>8713.9789999999994</v>
      </c>
      <c r="V3152" s="22">
        <v>7172.9390000000003</v>
      </c>
      <c r="W3152" s="22">
        <v>4596.1909999999998</v>
      </c>
      <c r="X3152" s="22">
        <v>2524.6439999999998</v>
      </c>
      <c r="Y3152" s="22">
        <v>2054.8850000000002</v>
      </c>
      <c r="Z3152" s="22">
        <v>844.4</v>
      </c>
      <c r="AA3152" s="22">
        <v>301.113</v>
      </c>
      <c r="AB3152" s="22">
        <v>42.948999999999998</v>
      </c>
      <c r="AC3152" s="22">
        <v>3.1160000000000001</v>
      </c>
    </row>
    <row r="3153" spans="1:29" ht="11.5">
      <c r="A3153" s="15">
        <v>3136</v>
      </c>
      <c r="B3153" s="13" t="s">
        <v>1059</v>
      </c>
      <c r="C3153" s="21" t="s">
        <v>1278</v>
      </c>
      <c r="D3153" s="12"/>
      <c r="E3153" s="12">
        <v>112</v>
      </c>
      <c r="F3153" s="13" t="s">
        <v>1110</v>
      </c>
      <c r="G3153" s="12">
        <v>923</v>
      </c>
      <c r="H3153" s="12">
        <v>1950</v>
      </c>
      <c r="I3153" s="11">
        <v>333.7</v>
      </c>
      <c r="J3153" s="11">
        <v>282.65100000000001</v>
      </c>
      <c r="K3153" s="11">
        <v>395.17399999999998</v>
      </c>
      <c r="L3153" s="11">
        <v>382.56200000000001</v>
      </c>
      <c r="M3153" s="11">
        <v>361.90499999999997</v>
      </c>
      <c r="N3153" s="11">
        <v>237.761</v>
      </c>
      <c r="O3153" s="11">
        <v>150.66</v>
      </c>
      <c r="P3153" s="11">
        <v>206.47499999999999</v>
      </c>
      <c r="Q3153" s="11">
        <v>219.68600000000001</v>
      </c>
      <c r="R3153" s="11">
        <v>198.233</v>
      </c>
      <c r="S3153" s="11">
        <v>153.64099999999999</v>
      </c>
      <c r="T3153" s="11">
        <v>138.44499999999999</v>
      </c>
      <c r="U3153" s="11">
        <v>124.045</v>
      </c>
      <c r="V3153" s="11">
        <v>99.215999999999994</v>
      </c>
      <c r="W3153" s="11">
        <v>68.725999999999999</v>
      </c>
      <c r="X3153" s="11">
        <v>41.414999999999999</v>
      </c>
      <c r="Y3153" s="11">
        <v>19.536999999999999</v>
      </c>
      <c r="Z3153" s="11">
        <v>7.6479999999999997</v>
      </c>
      <c r="AA3153" s="11">
        <v>2.113</v>
      </c>
      <c r="AB3153" s="11">
        <v>0.36499999999999999</v>
      </c>
      <c r="AC3153" s="11">
        <v>3.5000000000000003E-2</v>
      </c>
    </row>
    <row r="3154" spans="1:29" ht="11.5">
      <c r="A3154" s="15">
        <v>3137</v>
      </c>
      <c r="B3154" s="13" t="s">
        <v>1059</v>
      </c>
      <c r="C3154" s="21" t="s">
        <v>1278</v>
      </c>
      <c r="D3154" s="12"/>
      <c r="E3154" s="12">
        <v>112</v>
      </c>
      <c r="F3154" s="13" t="s">
        <v>1110</v>
      </c>
      <c r="G3154" s="12">
        <v>923</v>
      </c>
      <c r="H3154" s="12">
        <v>1955</v>
      </c>
      <c r="I3154" s="11">
        <v>418.68400000000003</v>
      </c>
      <c r="J3154" s="11">
        <v>315.05599999999998</v>
      </c>
      <c r="K3154" s="11">
        <v>264.73</v>
      </c>
      <c r="L3154" s="11">
        <v>374.17700000000002</v>
      </c>
      <c r="M3154" s="11">
        <v>357.22300000000001</v>
      </c>
      <c r="N3154" s="11">
        <v>337.37400000000002</v>
      </c>
      <c r="O3154" s="11">
        <v>219.61699999999999</v>
      </c>
      <c r="P3154" s="11">
        <v>136.49600000000001</v>
      </c>
      <c r="Q3154" s="11">
        <v>188.01900000000001</v>
      </c>
      <c r="R3154" s="11">
        <v>195.83199999999999</v>
      </c>
      <c r="S3154" s="11">
        <v>171.791</v>
      </c>
      <c r="T3154" s="11">
        <v>128.67400000000001</v>
      </c>
      <c r="U3154" s="11">
        <v>111.77200000000001</v>
      </c>
      <c r="V3154" s="11">
        <v>95.381</v>
      </c>
      <c r="W3154" s="11">
        <v>70.126999999999995</v>
      </c>
      <c r="X3154" s="11">
        <v>42.393000000000001</v>
      </c>
      <c r="Y3154" s="11">
        <v>19.507000000000001</v>
      </c>
      <c r="Z3154" s="11">
        <v>8.1959999999999997</v>
      </c>
      <c r="AA3154" s="11">
        <v>2.262</v>
      </c>
      <c r="AB3154" s="11">
        <v>0.41499999999999998</v>
      </c>
      <c r="AC3154" s="11">
        <v>4.7E-2</v>
      </c>
    </row>
    <row r="3155" spans="1:29" ht="11.5">
      <c r="A3155" s="15">
        <v>3138</v>
      </c>
      <c r="B3155" s="13" t="s">
        <v>1059</v>
      </c>
      <c r="C3155" s="21" t="s">
        <v>1278</v>
      </c>
      <c r="D3155" s="12"/>
      <c r="E3155" s="12">
        <v>112</v>
      </c>
      <c r="F3155" s="13" t="s">
        <v>1110</v>
      </c>
      <c r="G3155" s="12">
        <v>923</v>
      </c>
      <c r="H3155" s="12">
        <v>1960</v>
      </c>
      <c r="I3155" s="11">
        <v>491.73</v>
      </c>
      <c r="J3155" s="11">
        <v>406.036</v>
      </c>
      <c r="K3155" s="11">
        <v>305.601</v>
      </c>
      <c r="L3155" s="11">
        <v>255.607</v>
      </c>
      <c r="M3155" s="11">
        <v>360.90499999999997</v>
      </c>
      <c r="N3155" s="11">
        <v>342.27100000000002</v>
      </c>
      <c r="O3155" s="11">
        <v>323.03699999999998</v>
      </c>
      <c r="P3155" s="11">
        <v>208.441</v>
      </c>
      <c r="Q3155" s="11">
        <v>127.563</v>
      </c>
      <c r="R3155" s="11">
        <v>174.08099999999999</v>
      </c>
      <c r="S3155" s="11">
        <v>176.839</v>
      </c>
      <c r="T3155" s="11">
        <v>150.864</v>
      </c>
      <c r="U3155" s="11">
        <v>108.601</v>
      </c>
      <c r="V3155" s="11">
        <v>89.962000000000003</v>
      </c>
      <c r="W3155" s="11">
        <v>70.826999999999998</v>
      </c>
      <c r="X3155" s="11">
        <v>45.805</v>
      </c>
      <c r="Y3155" s="11">
        <v>21.818000000000001</v>
      </c>
      <c r="Z3155" s="11">
        <v>8.2110000000000003</v>
      </c>
      <c r="AA3155" s="11">
        <v>2.371</v>
      </c>
      <c r="AB3155" s="11">
        <v>0.42</v>
      </c>
      <c r="AC3155" s="11">
        <v>0.05</v>
      </c>
    </row>
    <row r="3156" spans="1:29" ht="11.5">
      <c r="A3156" s="15">
        <v>3139</v>
      </c>
      <c r="B3156" s="13" t="s">
        <v>1059</v>
      </c>
      <c r="C3156" s="21" t="s">
        <v>1278</v>
      </c>
      <c r="D3156" s="12"/>
      <c r="E3156" s="12">
        <v>112</v>
      </c>
      <c r="F3156" s="13" t="s">
        <v>1110</v>
      </c>
      <c r="G3156" s="12">
        <v>923</v>
      </c>
      <c r="H3156" s="12">
        <v>1965</v>
      </c>
      <c r="I3156" s="11">
        <v>448.16199999999998</v>
      </c>
      <c r="J3156" s="11">
        <v>482.745</v>
      </c>
      <c r="K3156" s="11">
        <v>398.97500000000002</v>
      </c>
      <c r="L3156" s="11">
        <v>299.589</v>
      </c>
      <c r="M3156" s="11">
        <v>248.62</v>
      </c>
      <c r="N3156" s="11">
        <v>350.83100000000002</v>
      </c>
      <c r="O3156" s="11">
        <v>331.524</v>
      </c>
      <c r="P3156" s="11">
        <v>311.625</v>
      </c>
      <c r="Q3156" s="11">
        <v>199.017</v>
      </c>
      <c r="R3156" s="11">
        <v>119.443</v>
      </c>
      <c r="S3156" s="11">
        <v>160.05699999999999</v>
      </c>
      <c r="T3156" s="11">
        <v>158.297</v>
      </c>
      <c r="U3156" s="11">
        <v>130.15100000000001</v>
      </c>
      <c r="V3156" s="11">
        <v>89.304000000000002</v>
      </c>
      <c r="W3156" s="11">
        <v>68.498999999999995</v>
      </c>
      <c r="X3156" s="11">
        <v>47.682000000000002</v>
      </c>
      <c r="Y3156" s="11">
        <v>24.484000000000002</v>
      </c>
      <c r="Z3156" s="11">
        <v>9.2620000000000005</v>
      </c>
      <c r="AA3156" s="11">
        <v>2.3929999999999998</v>
      </c>
      <c r="AB3156" s="11">
        <v>0.44800000000000001</v>
      </c>
      <c r="AC3156" s="11">
        <v>5.1999999999999998E-2</v>
      </c>
    </row>
    <row r="3157" spans="1:29" ht="11.5">
      <c r="A3157" s="15">
        <v>3140</v>
      </c>
      <c r="B3157" s="13" t="s">
        <v>1059</v>
      </c>
      <c r="C3157" s="21" t="s">
        <v>1278</v>
      </c>
      <c r="D3157" s="12"/>
      <c r="E3157" s="12">
        <v>112</v>
      </c>
      <c r="F3157" s="13" t="s">
        <v>1110</v>
      </c>
      <c r="G3157" s="12">
        <v>923</v>
      </c>
      <c r="H3157" s="12">
        <v>1970</v>
      </c>
      <c r="I3157" s="11">
        <v>368.38099999999997</v>
      </c>
      <c r="J3157" s="11">
        <v>450.20699999999999</v>
      </c>
      <c r="K3157" s="11">
        <v>485.33499999999998</v>
      </c>
      <c r="L3157" s="11">
        <v>400.66</v>
      </c>
      <c r="M3157" s="11">
        <v>299.40699999999998</v>
      </c>
      <c r="N3157" s="11">
        <v>247.75</v>
      </c>
      <c r="O3157" s="11">
        <v>348.18799999999999</v>
      </c>
      <c r="P3157" s="11">
        <v>327.625</v>
      </c>
      <c r="Q3157" s="11">
        <v>305.39600000000002</v>
      </c>
      <c r="R3157" s="11">
        <v>192.209</v>
      </c>
      <c r="S3157" s="11">
        <v>113.089</v>
      </c>
      <c r="T3157" s="11">
        <v>147.42599999999999</v>
      </c>
      <c r="U3157" s="11">
        <v>140.703</v>
      </c>
      <c r="V3157" s="11">
        <v>110.45399999999999</v>
      </c>
      <c r="W3157" s="11">
        <v>70.311000000000007</v>
      </c>
      <c r="X3157" s="11">
        <v>47.731999999999999</v>
      </c>
      <c r="Y3157" s="11">
        <v>27.536999999999999</v>
      </c>
      <c r="Z3157" s="11">
        <v>10.041</v>
      </c>
      <c r="AA3157" s="11">
        <v>2.5539999999999998</v>
      </c>
      <c r="AB3157" s="11">
        <v>0.41799999999999998</v>
      </c>
      <c r="AC3157" s="11">
        <v>5.0999999999999997E-2</v>
      </c>
    </row>
    <row r="3158" spans="1:29" ht="11.5">
      <c r="A3158" s="15">
        <v>3141</v>
      </c>
      <c r="B3158" s="13" t="s">
        <v>1059</v>
      </c>
      <c r="C3158" s="21" t="s">
        <v>1278</v>
      </c>
      <c r="D3158" s="12"/>
      <c r="E3158" s="12">
        <v>112</v>
      </c>
      <c r="F3158" s="13" t="s">
        <v>1110</v>
      </c>
      <c r="G3158" s="12">
        <v>923</v>
      </c>
      <c r="H3158" s="12">
        <v>1975</v>
      </c>
      <c r="I3158" s="11">
        <v>377.55399999999997</v>
      </c>
      <c r="J3158" s="11">
        <v>371.57400000000001</v>
      </c>
      <c r="K3158" s="11">
        <v>445.04500000000002</v>
      </c>
      <c r="L3158" s="11">
        <v>461.46499999999997</v>
      </c>
      <c r="M3158" s="11">
        <v>375.51</v>
      </c>
      <c r="N3158" s="11">
        <v>298.815</v>
      </c>
      <c r="O3158" s="11">
        <v>250.529</v>
      </c>
      <c r="P3158" s="11">
        <v>344.34</v>
      </c>
      <c r="Q3158" s="11">
        <v>319.64400000000001</v>
      </c>
      <c r="R3158" s="11">
        <v>297.95800000000003</v>
      </c>
      <c r="S3158" s="11">
        <v>185.92099999999999</v>
      </c>
      <c r="T3158" s="11">
        <v>107.465</v>
      </c>
      <c r="U3158" s="11">
        <v>137.578</v>
      </c>
      <c r="V3158" s="11">
        <v>119.729</v>
      </c>
      <c r="W3158" s="11">
        <v>87.346999999999994</v>
      </c>
      <c r="X3158" s="11">
        <v>50.728999999999999</v>
      </c>
      <c r="Y3158" s="11">
        <v>32.395000000000003</v>
      </c>
      <c r="Z3158" s="11">
        <v>11.606</v>
      </c>
      <c r="AA3158" s="11">
        <v>2.8410000000000002</v>
      </c>
      <c r="AB3158" s="11">
        <v>0.45500000000000002</v>
      </c>
      <c r="AC3158" s="11">
        <v>4.8000000000000001E-2</v>
      </c>
    </row>
    <row r="3159" spans="1:29" ht="11.5">
      <c r="A3159" s="15">
        <v>3142</v>
      </c>
      <c r="B3159" s="13" t="s">
        <v>1059</v>
      </c>
      <c r="C3159" s="21" t="s">
        <v>1278</v>
      </c>
      <c r="D3159" s="12"/>
      <c r="E3159" s="12">
        <v>112</v>
      </c>
      <c r="F3159" s="13" t="s">
        <v>1110</v>
      </c>
      <c r="G3159" s="12">
        <v>923</v>
      </c>
      <c r="H3159" s="12">
        <v>1980</v>
      </c>
      <c r="I3159" s="11">
        <v>376.63799999999998</v>
      </c>
      <c r="J3159" s="11">
        <v>370.18900000000002</v>
      </c>
      <c r="K3159" s="11">
        <v>365.60300000000001</v>
      </c>
      <c r="L3159" s="11">
        <v>433.435</v>
      </c>
      <c r="M3159" s="11">
        <v>432.64100000000002</v>
      </c>
      <c r="N3159" s="11">
        <v>375.733</v>
      </c>
      <c r="O3159" s="11">
        <v>317.339</v>
      </c>
      <c r="P3159" s="11">
        <v>236.21299999999999</v>
      </c>
      <c r="Q3159" s="11">
        <v>338.04500000000002</v>
      </c>
      <c r="R3159" s="11">
        <v>302.56700000000001</v>
      </c>
      <c r="S3159" s="11">
        <v>296.06200000000001</v>
      </c>
      <c r="T3159" s="11">
        <v>181.45400000000001</v>
      </c>
      <c r="U3159" s="11">
        <v>100.36</v>
      </c>
      <c r="V3159" s="11">
        <v>114.90300000000001</v>
      </c>
      <c r="W3159" s="11">
        <v>95.512</v>
      </c>
      <c r="X3159" s="11">
        <v>62.216000000000001</v>
      </c>
      <c r="Y3159" s="11">
        <v>32.133000000000003</v>
      </c>
      <c r="Z3159" s="11">
        <v>14.513999999999999</v>
      </c>
      <c r="AA3159" s="11">
        <v>3.6709999999999998</v>
      </c>
      <c r="AB3159" s="11">
        <v>0.60499999999999998</v>
      </c>
      <c r="AC3159" s="11">
        <v>6.5000000000000002E-2</v>
      </c>
    </row>
    <row r="3160" spans="1:29" ht="11.5">
      <c r="A3160" s="15">
        <v>3143</v>
      </c>
      <c r="B3160" s="13" t="s">
        <v>1059</v>
      </c>
      <c r="C3160" s="21" t="s">
        <v>1278</v>
      </c>
      <c r="D3160" s="12"/>
      <c r="E3160" s="12">
        <v>112</v>
      </c>
      <c r="F3160" s="13" t="s">
        <v>1110</v>
      </c>
      <c r="G3160" s="12">
        <v>923</v>
      </c>
      <c r="H3160" s="12">
        <v>1985</v>
      </c>
      <c r="I3160" s="11">
        <v>407.19900000000001</v>
      </c>
      <c r="J3160" s="11">
        <v>375.56400000000002</v>
      </c>
      <c r="K3160" s="11">
        <v>369.83100000000002</v>
      </c>
      <c r="L3160" s="11">
        <v>358.55399999999997</v>
      </c>
      <c r="M3160" s="11">
        <v>415.84800000000001</v>
      </c>
      <c r="N3160" s="11">
        <v>430.95499999999998</v>
      </c>
      <c r="O3160" s="11">
        <v>377.18299999999999</v>
      </c>
      <c r="P3160" s="11">
        <v>311.24700000000001</v>
      </c>
      <c r="Q3160" s="11">
        <v>230.959</v>
      </c>
      <c r="R3160" s="11">
        <v>325.351</v>
      </c>
      <c r="S3160" s="11">
        <v>284.16000000000003</v>
      </c>
      <c r="T3160" s="11">
        <v>275.16399999999999</v>
      </c>
      <c r="U3160" s="11">
        <v>162.84100000000001</v>
      </c>
      <c r="V3160" s="11">
        <v>85.33</v>
      </c>
      <c r="W3160" s="11">
        <v>90.367000000000004</v>
      </c>
      <c r="X3160" s="11">
        <v>66.025000000000006</v>
      </c>
      <c r="Y3160" s="11">
        <v>36.256999999999998</v>
      </c>
      <c r="Z3160" s="11">
        <v>13.898</v>
      </c>
      <c r="AA3160" s="11">
        <v>4.4279999999999999</v>
      </c>
      <c r="AB3160" s="11">
        <v>0.755</v>
      </c>
      <c r="AC3160" s="11">
        <v>8.4000000000000005E-2</v>
      </c>
    </row>
    <row r="3161" spans="1:29" ht="11.5">
      <c r="A3161" s="15">
        <v>3144</v>
      </c>
      <c r="B3161" s="13" t="s">
        <v>1059</v>
      </c>
      <c r="C3161" s="21" t="s">
        <v>1278</v>
      </c>
      <c r="D3161" s="12"/>
      <c r="E3161" s="12">
        <v>112</v>
      </c>
      <c r="F3161" s="13" t="s">
        <v>1110</v>
      </c>
      <c r="G3161" s="12">
        <v>923</v>
      </c>
      <c r="H3161" s="12">
        <v>1990</v>
      </c>
      <c r="I3161" s="11">
        <v>403.89800000000002</v>
      </c>
      <c r="J3161" s="11">
        <v>407.77300000000002</v>
      </c>
      <c r="K3161" s="11">
        <v>374.58300000000003</v>
      </c>
      <c r="L3161" s="11">
        <v>362.90699999999998</v>
      </c>
      <c r="M3161" s="11">
        <v>333.78100000000001</v>
      </c>
      <c r="N3161" s="11">
        <v>410.28800000000001</v>
      </c>
      <c r="O3161" s="11">
        <v>431.637</v>
      </c>
      <c r="P3161" s="11">
        <v>373.04399999999998</v>
      </c>
      <c r="Q3161" s="11">
        <v>301.536</v>
      </c>
      <c r="R3161" s="11">
        <v>221.654</v>
      </c>
      <c r="S3161" s="11">
        <v>305.89</v>
      </c>
      <c r="T3161" s="11">
        <v>261.17599999999999</v>
      </c>
      <c r="U3161" s="11">
        <v>245.67</v>
      </c>
      <c r="V3161" s="11">
        <v>137.50899999999999</v>
      </c>
      <c r="W3161" s="11">
        <v>66.7</v>
      </c>
      <c r="X3161" s="11">
        <v>62.585000000000001</v>
      </c>
      <c r="Y3161" s="11">
        <v>40.545999999999999</v>
      </c>
      <c r="Z3161" s="11">
        <v>14.926</v>
      </c>
      <c r="AA3161" s="11">
        <v>3.8479999999999999</v>
      </c>
      <c r="AB3161" s="11">
        <v>0.77500000000000002</v>
      </c>
      <c r="AC3161" s="11">
        <v>8.5000000000000006E-2</v>
      </c>
    </row>
    <row r="3162" spans="1:29" ht="11.5">
      <c r="A3162" s="15">
        <v>3145</v>
      </c>
      <c r="B3162" s="13" t="s">
        <v>1059</v>
      </c>
      <c r="C3162" s="21" t="s">
        <v>1278</v>
      </c>
      <c r="D3162" s="12"/>
      <c r="E3162" s="12">
        <v>112</v>
      </c>
      <c r="F3162" s="13" t="s">
        <v>1110</v>
      </c>
      <c r="G3162" s="12">
        <v>923</v>
      </c>
      <c r="H3162" s="12">
        <v>1995</v>
      </c>
      <c r="I3162" s="11">
        <v>304.916</v>
      </c>
      <c r="J3162" s="11">
        <v>402.678</v>
      </c>
      <c r="K3162" s="11">
        <v>405.108</v>
      </c>
      <c r="L3162" s="11">
        <v>369.98500000000001</v>
      </c>
      <c r="M3162" s="11">
        <v>352.64</v>
      </c>
      <c r="N3162" s="11">
        <v>326.35300000000001</v>
      </c>
      <c r="O3162" s="11">
        <v>402.464</v>
      </c>
      <c r="P3162" s="11">
        <v>418.971</v>
      </c>
      <c r="Q3162" s="11">
        <v>356.78199999999998</v>
      </c>
      <c r="R3162" s="11">
        <v>283.19499999999999</v>
      </c>
      <c r="S3162" s="11">
        <v>202.857</v>
      </c>
      <c r="T3162" s="11">
        <v>272.05</v>
      </c>
      <c r="U3162" s="11">
        <v>223.87100000000001</v>
      </c>
      <c r="V3162" s="11">
        <v>199.08199999999999</v>
      </c>
      <c r="W3162" s="11">
        <v>103.693</v>
      </c>
      <c r="X3162" s="11">
        <v>44.411000000000001</v>
      </c>
      <c r="Y3162" s="11">
        <v>37.581000000000003</v>
      </c>
      <c r="Z3162" s="11">
        <v>14.311999999999999</v>
      </c>
      <c r="AA3162" s="11">
        <v>3.3279999999999998</v>
      </c>
      <c r="AB3162" s="11">
        <v>0.51200000000000001</v>
      </c>
      <c r="AC3162" s="11">
        <v>6.4000000000000001E-2</v>
      </c>
    </row>
    <row r="3163" spans="1:29" ht="11.5">
      <c r="A3163" s="15">
        <v>3146</v>
      </c>
      <c r="B3163" s="13" t="s">
        <v>1059</v>
      </c>
      <c r="C3163" s="21" t="s">
        <v>1278</v>
      </c>
      <c r="D3163" s="12"/>
      <c r="E3163" s="12">
        <v>112</v>
      </c>
      <c r="F3163" s="13" t="s">
        <v>1110</v>
      </c>
      <c r="G3163" s="12">
        <v>923</v>
      </c>
      <c r="H3163" s="12">
        <v>2000</v>
      </c>
      <c r="I3163" s="11">
        <v>234.87899999999999</v>
      </c>
      <c r="J3163" s="11">
        <v>302.78300000000002</v>
      </c>
      <c r="K3163" s="11">
        <v>401.04399999999998</v>
      </c>
      <c r="L3163" s="11">
        <v>403.04899999999998</v>
      </c>
      <c r="M3163" s="11">
        <v>362.20699999999999</v>
      </c>
      <c r="N3163" s="11">
        <v>342.661</v>
      </c>
      <c r="O3163" s="11">
        <v>334.30399999999997</v>
      </c>
      <c r="P3163" s="11">
        <v>393.14400000000001</v>
      </c>
      <c r="Q3163" s="11">
        <v>403.505</v>
      </c>
      <c r="R3163" s="11">
        <v>336.14699999999999</v>
      </c>
      <c r="S3163" s="11">
        <v>264.36200000000002</v>
      </c>
      <c r="T3163" s="11">
        <v>181.53700000000001</v>
      </c>
      <c r="U3163" s="11">
        <v>235.47900000000001</v>
      </c>
      <c r="V3163" s="11">
        <v>179.524</v>
      </c>
      <c r="W3163" s="11">
        <v>148.66499999999999</v>
      </c>
      <c r="X3163" s="11">
        <v>67.495000000000005</v>
      </c>
      <c r="Y3163" s="11">
        <v>28.492000000000001</v>
      </c>
      <c r="Z3163" s="11">
        <v>11.714</v>
      </c>
      <c r="AA3163" s="11">
        <v>2.6680000000000001</v>
      </c>
      <c r="AB3163" s="11">
        <v>0.35499999999999998</v>
      </c>
      <c r="AC3163" s="11">
        <v>3.4000000000000002E-2</v>
      </c>
    </row>
    <row r="3164" spans="1:29" ht="11.5">
      <c r="A3164" s="15">
        <v>3147</v>
      </c>
      <c r="B3164" s="13" t="s">
        <v>1059</v>
      </c>
      <c r="C3164" s="21" t="s">
        <v>1278</v>
      </c>
      <c r="D3164" s="12"/>
      <c r="E3164" s="12">
        <v>112</v>
      </c>
      <c r="F3164" s="13" t="s">
        <v>1110</v>
      </c>
      <c r="G3164" s="12">
        <v>923</v>
      </c>
      <c r="H3164" s="12">
        <v>2005</v>
      </c>
      <c r="I3164" s="11">
        <v>229.04</v>
      </c>
      <c r="J3164" s="11">
        <v>233.858</v>
      </c>
      <c r="K3164" s="11">
        <v>303.73099999999999</v>
      </c>
      <c r="L3164" s="11">
        <v>391.82499999999999</v>
      </c>
      <c r="M3164" s="11">
        <v>385.298</v>
      </c>
      <c r="N3164" s="11">
        <v>347.80399999999997</v>
      </c>
      <c r="O3164" s="11">
        <v>331.78500000000003</v>
      </c>
      <c r="P3164" s="11">
        <v>322.66300000000001</v>
      </c>
      <c r="Q3164" s="11">
        <v>376.36799999999999</v>
      </c>
      <c r="R3164" s="11">
        <v>379.755</v>
      </c>
      <c r="S3164" s="11">
        <v>309.68299999999999</v>
      </c>
      <c r="T3164" s="11">
        <v>236.69300000000001</v>
      </c>
      <c r="U3164" s="11">
        <v>152.322</v>
      </c>
      <c r="V3164" s="11">
        <v>186.756</v>
      </c>
      <c r="W3164" s="11">
        <v>129.36600000000001</v>
      </c>
      <c r="X3164" s="11">
        <v>95.715999999999994</v>
      </c>
      <c r="Y3164" s="11">
        <v>39.917999999999999</v>
      </c>
      <c r="Z3164" s="11">
        <v>8.9009999999999998</v>
      </c>
      <c r="AA3164" s="11">
        <v>2.1920000000000002</v>
      </c>
      <c r="AB3164" s="11">
        <v>0.28899999999999998</v>
      </c>
      <c r="AC3164" s="11">
        <v>2.3E-2</v>
      </c>
    </row>
    <row r="3165" spans="1:29" ht="11.5">
      <c r="A3165" s="15">
        <v>3148</v>
      </c>
      <c r="B3165" s="13" t="s">
        <v>1059</v>
      </c>
      <c r="C3165" s="21" t="s">
        <v>1278</v>
      </c>
      <c r="D3165" s="12"/>
      <c r="E3165" s="12">
        <v>112</v>
      </c>
      <c r="F3165" s="13" t="s">
        <v>1110</v>
      </c>
      <c r="G3165" s="12">
        <v>923</v>
      </c>
      <c r="H3165" s="12">
        <v>2010</v>
      </c>
      <c r="I3165" s="11">
        <v>263.05900000000003</v>
      </c>
      <c r="J3165" s="11">
        <v>224.655</v>
      </c>
      <c r="K3165" s="11">
        <v>233.65899999999999</v>
      </c>
      <c r="L3165" s="11">
        <v>309.37200000000001</v>
      </c>
      <c r="M3165" s="11">
        <v>395.029</v>
      </c>
      <c r="N3165" s="11">
        <v>378.012</v>
      </c>
      <c r="O3165" s="11">
        <v>339.303</v>
      </c>
      <c r="P3165" s="11">
        <v>321.27300000000002</v>
      </c>
      <c r="Q3165" s="11">
        <v>309.10899999999998</v>
      </c>
      <c r="R3165" s="11">
        <v>355.67700000000002</v>
      </c>
      <c r="S3165" s="11">
        <v>350.27600000000001</v>
      </c>
      <c r="T3165" s="11">
        <v>277.16000000000003</v>
      </c>
      <c r="U3165" s="11">
        <v>204.04</v>
      </c>
      <c r="V3165" s="11">
        <v>121.935</v>
      </c>
      <c r="W3165" s="11">
        <v>138.845</v>
      </c>
      <c r="X3165" s="11">
        <v>84.49</v>
      </c>
      <c r="Y3165" s="11">
        <v>58.203000000000003</v>
      </c>
      <c r="Z3165" s="11">
        <v>13.473000000000001</v>
      </c>
      <c r="AA3165" s="11">
        <v>1.8680000000000001</v>
      </c>
      <c r="AB3165" s="11">
        <v>0.27100000000000002</v>
      </c>
      <c r="AC3165" s="11">
        <v>2.1999999999999999E-2</v>
      </c>
    </row>
    <row r="3166" spans="1:29" ht="11.5">
      <c r="A3166" s="15">
        <v>3149</v>
      </c>
      <c r="B3166" s="13" t="s">
        <v>1059</v>
      </c>
      <c r="C3166" s="21" t="s">
        <v>1278</v>
      </c>
      <c r="D3166" s="12"/>
      <c r="E3166" s="12">
        <v>112</v>
      </c>
      <c r="F3166" s="13" t="s">
        <v>1110</v>
      </c>
      <c r="G3166" s="12">
        <v>923</v>
      </c>
      <c r="H3166" s="12">
        <v>2015</v>
      </c>
      <c r="I3166" s="11">
        <v>297.64600000000002</v>
      </c>
      <c r="J3166" s="11">
        <v>265.52999999999997</v>
      </c>
      <c r="K3166" s="11">
        <v>226.512</v>
      </c>
      <c r="L3166" s="11">
        <v>235.25800000000001</v>
      </c>
      <c r="M3166" s="11">
        <v>309.99799999999999</v>
      </c>
      <c r="N3166" s="11">
        <v>393.82</v>
      </c>
      <c r="O3166" s="11">
        <v>375.3</v>
      </c>
      <c r="P3166" s="11">
        <v>334.97199999999998</v>
      </c>
      <c r="Q3166" s="11">
        <v>314.89299999999997</v>
      </c>
      <c r="R3166" s="11">
        <v>299.70800000000003</v>
      </c>
      <c r="S3166" s="11">
        <v>337.74400000000003</v>
      </c>
      <c r="T3166" s="11">
        <v>322.74599999999998</v>
      </c>
      <c r="U3166" s="11">
        <v>243.33600000000001</v>
      </c>
      <c r="V3166" s="11">
        <v>169.1</v>
      </c>
      <c r="W3166" s="11">
        <v>94.674000000000007</v>
      </c>
      <c r="X3166" s="11">
        <v>94.695999999999998</v>
      </c>
      <c r="Y3166" s="11">
        <v>47.726999999999997</v>
      </c>
      <c r="Z3166" s="11">
        <v>24.617999999999999</v>
      </c>
      <c r="AA3166" s="11">
        <v>3.8130000000000002</v>
      </c>
      <c r="AB3166" s="11">
        <v>0.29599999999999999</v>
      </c>
      <c r="AC3166" s="11">
        <v>2.4E-2</v>
      </c>
    </row>
    <row r="3167" spans="1:29" ht="11.5">
      <c r="A3167" s="15">
        <v>3150</v>
      </c>
      <c r="B3167" s="13" t="s">
        <v>1059</v>
      </c>
      <c r="C3167" s="21" t="s">
        <v>1278</v>
      </c>
      <c r="D3167" s="12"/>
      <c r="E3167" s="12">
        <v>112</v>
      </c>
      <c r="F3167" s="13" t="s">
        <v>1110</v>
      </c>
      <c r="G3167" s="12">
        <v>923</v>
      </c>
      <c r="H3167" s="12">
        <v>2020</v>
      </c>
      <c r="I3167" s="11">
        <v>277.39999999999998</v>
      </c>
      <c r="J3167" s="11">
        <v>306.94200000000001</v>
      </c>
      <c r="K3167" s="11">
        <v>248.91499999999999</v>
      </c>
      <c r="L3167" s="11">
        <v>227.98400000000001</v>
      </c>
      <c r="M3167" s="11">
        <v>218.608</v>
      </c>
      <c r="N3167" s="11">
        <v>333.72899999999998</v>
      </c>
      <c r="O3167" s="11">
        <v>416.81599999999997</v>
      </c>
      <c r="P3167" s="11">
        <v>360.74200000000002</v>
      </c>
      <c r="Q3167" s="11">
        <v>320.97000000000003</v>
      </c>
      <c r="R3167" s="11">
        <v>301.55700000000002</v>
      </c>
      <c r="S3167" s="11">
        <v>275.42</v>
      </c>
      <c r="T3167" s="11">
        <v>343.48899999999998</v>
      </c>
      <c r="U3167" s="11">
        <v>284.767</v>
      </c>
      <c r="V3167" s="11">
        <v>225.59700000000001</v>
      </c>
      <c r="W3167" s="11">
        <v>99.113</v>
      </c>
      <c r="X3167" s="11">
        <v>74.957999999999998</v>
      </c>
      <c r="Y3167" s="11">
        <v>53.988999999999997</v>
      </c>
      <c r="Z3167" s="11">
        <v>20.707999999999998</v>
      </c>
      <c r="AA3167" s="11">
        <v>7.0439999999999996</v>
      </c>
      <c r="AB3167" s="11">
        <v>0.59399999999999997</v>
      </c>
      <c r="AC3167" s="11">
        <v>2.5000000000000001E-2</v>
      </c>
    </row>
    <row r="3168" spans="1:29" ht="11.5">
      <c r="A3168" s="15">
        <v>3151</v>
      </c>
      <c r="B3168" s="13" t="s">
        <v>1059</v>
      </c>
      <c r="C3168" s="21" t="s">
        <v>1279</v>
      </c>
      <c r="D3168" s="12"/>
      <c r="E3168" s="12">
        <v>100</v>
      </c>
      <c r="F3168" s="13" t="s">
        <v>1110</v>
      </c>
      <c r="G3168" s="12">
        <v>923</v>
      </c>
      <c r="H3168" s="12">
        <v>1950</v>
      </c>
      <c r="I3168" s="11">
        <v>375</v>
      </c>
      <c r="J3168" s="11">
        <v>311</v>
      </c>
      <c r="K3168" s="11">
        <v>302.00099999999998</v>
      </c>
      <c r="L3168" s="11">
        <v>344</v>
      </c>
      <c r="M3168" s="11">
        <v>350.00099999999998</v>
      </c>
      <c r="N3168" s="11">
        <v>340</v>
      </c>
      <c r="O3168" s="11">
        <v>207.999</v>
      </c>
      <c r="P3168" s="11">
        <v>273.00099999999998</v>
      </c>
      <c r="Q3168" s="11">
        <v>262</v>
      </c>
      <c r="R3168" s="11">
        <v>224.001</v>
      </c>
      <c r="S3168" s="11">
        <v>173</v>
      </c>
      <c r="T3168" s="11">
        <v>124.999</v>
      </c>
      <c r="U3168" s="11">
        <v>111.001</v>
      </c>
      <c r="V3168" s="11">
        <v>98</v>
      </c>
      <c r="W3168" s="11">
        <v>67.97</v>
      </c>
      <c r="X3168" s="11">
        <v>38.36</v>
      </c>
      <c r="Y3168" s="11">
        <v>14.65</v>
      </c>
      <c r="Z3168" s="11">
        <v>5.5430000000000001</v>
      </c>
      <c r="AA3168" s="11">
        <v>1.304</v>
      </c>
      <c r="AB3168" s="11">
        <v>0.16800000000000001</v>
      </c>
      <c r="AC3168" s="11">
        <v>1.0999999999999999E-2</v>
      </c>
    </row>
    <row r="3169" spans="1:29" ht="11.5">
      <c r="A3169" s="15">
        <v>3152</v>
      </c>
      <c r="B3169" s="13" t="s">
        <v>1059</v>
      </c>
      <c r="C3169" s="21" t="s">
        <v>1279</v>
      </c>
      <c r="D3169" s="12"/>
      <c r="E3169" s="12">
        <v>100</v>
      </c>
      <c r="F3169" s="13" t="s">
        <v>1110</v>
      </c>
      <c r="G3169" s="12">
        <v>923</v>
      </c>
      <c r="H3169" s="12">
        <v>1955</v>
      </c>
      <c r="I3169" s="11">
        <v>358.822</v>
      </c>
      <c r="J3169" s="11">
        <v>362.04199999999997</v>
      </c>
      <c r="K3169" s="11">
        <v>303.71199999999999</v>
      </c>
      <c r="L3169" s="11">
        <v>295.15899999999999</v>
      </c>
      <c r="M3169" s="11">
        <v>335.25099999999998</v>
      </c>
      <c r="N3169" s="11">
        <v>339.17099999999999</v>
      </c>
      <c r="O3169" s="11">
        <v>330.173</v>
      </c>
      <c r="P3169" s="11">
        <v>202.05199999999999</v>
      </c>
      <c r="Q3169" s="11">
        <v>261.89699999999999</v>
      </c>
      <c r="R3169" s="11">
        <v>251.45</v>
      </c>
      <c r="S3169" s="11">
        <v>212.49700000000001</v>
      </c>
      <c r="T3169" s="11">
        <v>161.65100000000001</v>
      </c>
      <c r="U3169" s="11">
        <v>112.285</v>
      </c>
      <c r="V3169" s="11">
        <v>94.73</v>
      </c>
      <c r="W3169" s="11">
        <v>76.712999999999994</v>
      </c>
      <c r="X3169" s="11">
        <v>46.206000000000003</v>
      </c>
      <c r="Y3169" s="11">
        <v>20.771999999999998</v>
      </c>
      <c r="Z3169" s="11">
        <v>6.649</v>
      </c>
      <c r="AA3169" s="11">
        <v>1.944</v>
      </c>
      <c r="AB3169" s="11">
        <v>0.34399999999999997</v>
      </c>
      <c r="AC3169" s="11">
        <v>0.03</v>
      </c>
    </row>
    <row r="3170" spans="1:29" ht="11.5">
      <c r="A3170" s="15">
        <v>3153</v>
      </c>
      <c r="B3170" s="13" t="s">
        <v>1059</v>
      </c>
      <c r="C3170" s="21" t="s">
        <v>1279</v>
      </c>
      <c r="D3170" s="12"/>
      <c r="E3170" s="12">
        <v>100</v>
      </c>
      <c r="F3170" s="13" t="s">
        <v>1110</v>
      </c>
      <c r="G3170" s="12">
        <v>923</v>
      </c>
      <c r="H3170" s="12">
        <v>1960</v>
      </c>
      <c r="I3170" s="11">
        <v>339.45400000000001</v>
      </c>
      <c r="J3170" s="11">
        <v>352.00700000000001</v>
      </c>
      <c r="K3170" s="11">
        <v>358.358</v>
      </c>
      <c r="L3170" s="11">
        <v>300.07900000000001</v>
      </c>
      <c r="M3170" s="11">
        <v>290.90199999999999</v>
      </c>
      <c r="N3170" s="11">
        <v>329.911</v>
      </c>
      <c r="O3170" s="11">
        <v>334.10899999999998</v>
      </c>
      <c r="P3170" s="11">
        <v>324.55500000000001</v>
      </c>
      <c r="Q3170" s="11">
        <v>197.16900000000001</v>
      </c>
      <c r="R3170" s="11">
        <v>256.363</v>
      </c>
      <c r="S3170" s="11">
        <v>242.59200000000001</v>
      </c>
      <c r="T3170" s="11">
        <v>200.352</v>
      </c>
      <c r="U3170" s="11">
        <v>146.64699999999999</v>
      </c>
      <c r="V3170" s="11">
        <v>96.903999999999996</v>
      </c>
      <c r="W3170" s="11">
        <v>75.325000000000003</v>
      </c>
      <c r="X3170" s="11">
        <v>53.536000000000001</v>
      </c>
      <c r="Y3170" s="11">
        <v>26.431000000000001</v>
      </c>
      <c r="Z3170" s="11">
        <v>9.5579999999999998</v>
      </c>
      <c r="AA3170" s="11">
        <v>2.306</v>
      </c>
      <c r="AB3170" s="11">
        <v>0.51600000000000001</v>
      </c>
      <c r="AC3170" s="11">
        <v>6.7000000000000004E-2</v>
      </c>
    </row>
    <row r="3171" spans="1:29" ht="11.5">
      <c r="A3171" s="15">
        <v>3154</v>
      </c>
      <c r="B3171" s="13" t="s">
        <v>1059</v>
      </c>
      <c r="C3171" s="21" t="s">
        <v>1279</v>
      </c>
      <c r="D3171" s="12"/>
      <c r="E3171" s="12">
        <v>100</v>
      </c>
      <c r="F3171" s="13" t="s">
        <v>1110</v>
      </c>
      <c r="G3171" s="12">
        <v>923</v>
      </c>
      <c r="H3171" s="12">
        <v>1965</v>
      </c>
      <c r="I3171" s="11">
        <v>330.56299999999999</v>
      </c>
      <c r="J3171" s="11">
        <v>337.28199999999998</v>
      </c>
      <c r="K3171" s="11">
        <v>351.94900000000001</v>
      </c>
      <c r="L3171" s="11">
        <v>353.94600000000003</v>
      </c>
      <c r="M3171" s="11">
        <v>295.13</v>
      </c>
      <c r="N3171" s="11">
        <v>289.00900000000001</v>
      </c>
      <c r="O3171" s="11">
        <v>329.40499999999997</v>
      </c>
      <c r="P3171" s="11">
        <v>331.52699999999999</v>
      </c>
      <c r="Q3171" s="11">
        <v>321.18099999999998</v>
      </c>
      <c r="R3171" s="11">
        <v>193.67500000000001</v>
      </c>
      <c r="S3171" s="11">
        <v>249.732</v>
      </c>
      <c r="T3171" s="11">
        <v>231.27799999999999</v>
      </c>
      <c r="U3171" s="11">
        <v>185.70099999999999</v>
      </c>
      <c r="V3171" s="11">
        <v>129.529</v>
      </c>
      <c r="W3171" s="11">
        <v>78.376999999999995</v>
      </c>
      <c r="X3171" s="11">
        <v>53.502000000000002</v>
      </c>
      <c r="Y3171" s="11">
        <v>31.751999999999999</v>
      </c>
      <c r="Z3171" s="11">
        <v>12.185</v>
      </c>
      <c r="AA3171" s="11">
        <v>3.456</v>
      </c>
      <c r="AB3171" s="11">
        <v>0.61799999999999999</v>
      </c>
      <c r="AC3171" s="11">
        <v>0.10100000000000001</v>
      </c>
    </row>
    <row r="3172" spans="1:29" ht="11.5">
      <c r="A3172" s="15">
        <v>3155</v>
      </c>
      <c r="B3172" s="13" t="s">
        <v>1059</v>
      </c>
      <c r="C3172" s="21" t="s">
        <v>1279</v>
      </c>
      <c r="D3172" s="12"/>
      <c r="E3172" s="12">
        <v>100</v>
      </c>
      <c r="F3172" s="13" t="s">
        <v>1110</v>
      </c>
      <c r="G3172" s="12">
        <v>923</v>
      </c>
      <c r="H3172" s="12">
        <v>1970</v>
      </c>
      <c r="I3172" s="11">
        <v>331.89699999999999</v>
      </c>
      <c r="J3172" s="11">
        <v>325.18200000000002</v>
      </c>
      <c r="K3172" s="11">
        <v>338.85599999999999</v>
      </c>
      <c r="L3172" s="11">
        <v>348.47</v>
      </c>
      <c r="M3172" s="11">
        <v>349.59800000000001</v>
      </c>
      <c r="N3172" s="11">
        <v>289.10899999999998</v>
      </c>
      <c r="O3172" s="11">
        <v>288.10500000000002</v>
      </c>
      <c r="P3172" s="11">
        <v>327.07900000000001</v>
      </c>
      <c r="Q3172" s="11">
        <v>327.52999999999997</v>
      </c>
      <c r="R3172" s="11">
        <v>315.43799999999999</v>
      </c>
      <c r="S3172" s="11">
        <v>187.87700000000001</v>
      </c>
      <c r="T3172" s="11">
        <v>238.148</v>
      </c>
      <c r="U3172" s="11">
        <v>213.21299999999999</v>
      </c>
      <c r="V3172" s="11">
        <v>162.03100000000001</v>
      </c>
      <c r="W3172" s="11">
        <v>105.271</v>
      </c>
      <c r="X3172" s="11">
        <v>55.018999999999998</v>
      </c>
      <c r="Y3172" s="11">
        <v>30.504000000000001</v>
      </c>
      <c r="Z3172" s="11">
        <v>14.157999999999999</v>
      </c>
      <c r="AA3172" s="11">
        <v>4.1639999999999997</v>
      </c>
      <c r="AB3172" s="11">
        <v>0.90900000000000003</v>
      </c>
      <c r="AC3172" s="11">
        <v>0.124</v>
      </c>
    </row>
    <row r="3173" spans="1:29" ht="11.5">
      <c r="A3173" s="15">
        <v>3156</v>
      </c>
      <c r="B3173" s="13" t="s">
        <v>1059</v>
      </c>
      <c r="C3173" s="21" t="s">
        <v>1279</v>
      </c>
      <c r="D3173" s="12"/>
      <c r="E3173" s="12">
        <v>100</v>
      </c>
      <c r="F3173" s="13" t="s">
        <v>1110</v>
      </c>
      <c r="G3173" s="12">
        <v>923</v>
      </c>
      <c r="H3173" s="12">
        <v>1975</v>
      </c>
      <c r="I3173" s="11">
        <v>348.67</v>
      </c>
      <c r="J3173" s="11">
        <v>327.50200000000001</v>
      </c>
      <c r="K3173" s="11">
        <v>322.98500000000001</v>
      </c>
      <c r="L3173" s="11">
        <v>333.40899999999999</v>
      </c>
      <c r="M3173" s="11">
        <v>339.19099999999997</v>
      </c>
      <c r="N3173" s="11">
        <v>344.68</v>
      </c>
      <c r="O3173" s="11">
        <v>286.173</v>
      </c>
      <c r="P3173" s="11">
        <v>284.61099999999999</v>
      </c>
      <c r="Q3173" s="11">
        <v>321.72399999999999</v>
      </c>
      <c r="R3173" s="11">
        <v>319.41500000000002</v>
      </c>
      <c r="S3173" s="11">
        <v>304.26600000000002</v>
      </c>
      <c r="T3173" s="11">
        <v>176.96700000000001</v>
      </c>
      <c r="U3173" s="11">
        <v>219.69900000000001</v>
      </c>
      <c r="V3173" s="11">
        <v>185.447</v>
      </c>
      <c r="W3173" s="11">
        <v>128.24600000000001</v>
      </c>
      <c r="X3173" s="11">
        <v>71.42</v>
      </c>
      <c r="Y3173" s="11">
        <v>30.175999999999998</v>
      </c>
      <c r="Z3173" s="11">
        <v>12.81</v>
      </c>
      <c r="AA3173" s="11">
        <v>4.2869999999999999</v>
      </c>
      <c r="AB3173" s="11">
        <v>0.94899999999999995</v>
      </c>
      <c r="AC3173" s="11">
        <v>0.14299999999999999</v>
      </c>
    </row>
    <row r="3174" spans="1:29" ht="11.5">
      <c r="A3174" s="15">
        <v>3157</v>
      </c>
      <c r="B3174" s="13" t="s">
        <v>1059</v>
      </c>
      <c r="C3174" s="21" t="s">
        <v>1279</v>
      </c>
      <c r="D3174" s="12"/>
      <c r="E3174" s="12">
        <v>100</v>
      </c>
      <c r="F3174" s="13" t="s">
        <v>1110</v>
      </c>
      <c r="G3174" s="12">
        <v>923</v>
      </c>
      <c r="H3174" s="12">
        <v>1980</v>
      </c>
      <c r="I3174" s="11">
        <v>348.67500000000001</v>
      </c>
      <c r="J3174" s="11">
        <v>339.9</v>
      </c>
      <c r="K3174" s="11">
        <v>321.61500000000001</v>
      </c>
      <c r="L3174" s="11">
        <v>320.31200000000001</v>
      </c>
      <c r="M3174" s="11">
        <v>324.90800000000002</v>
      </c>
      <c r="N3174" s="11">
        <v>328.85399999999998</v>
      </c>
      <c r="O3174" s="11">
        <v>337.166</v>
      </c>
      <c r="P3174" s="11">
        <v>281.74</v>
      </c>
      <c r="Q3174" s="11">
        <v>277.94</v>
      </c>
      <c r="R3174" s="11">
        <v>312.43599999999998</v>
      </c>
      <c r="S3174" s="11">
        <v>304.779</v>
      </c>
      <c r="T3174" s="11">
        <v>284.71600000000001</v>
      </c>
      <c r="U3174" s="11">
        <v>160.27199999999999</v>
      </c>
      <c r="V3174" s="11">
        <v>189.452</v>
      </c>
      <c r="W3174" s="11">
        <v>145.53800000000001</v>
      </c>
      <c r="X3174" s="11">
        <v>87.698999999999998</v>
      </c>
      <c r="Y3174" s="11">
        <v>39.518999999999998</v>
      </c>
      <c r="Z3174" s="11">
        <v>12.368</v>
      </c>
      <c r="AA3174" s="11">
        <v>3.665</v>
      </c>
      <c r="AB3174" s="11">
        <v>0.83</v>
      </c>
      <c r="AC3174" s="11">
        <v>0.127</v>
      </c>
    </row>
    <row r="3175" spans="1:29" ht="11.5">
      <c r="A3175" s="15">
        <v>3158</v>
      </c>
      <c r="B3175" s="13" t="s">
        <v>1059</v>
      </c>
      <c r="C3175" s="21" t="s">
        <v>1279</v>
      </c>
      <c r="D3175" s="12"/>
      <c r="E3175" s="12">
        <v>100</v>
      </c>
      <c r="F3175" s="13" t="s">
        <v>1110</v>
      </c>
      <c r="G3175" s="12">
        <v>923</v>
      </c>
      <c r="H3175" s="12">
        <v>1985</v>
      </c>
      <c r="I3175" s="11">
        <v>312.72000000000003</v>
      </c>
      <c r="J3175" s="11">
        <v>346.072</v>
      </c>
      <c r="K3175" s="11">
        <v>338.71100000000001</v>
      </c>
      <c r="L3175" s="11">
        <v>316.05900000000003</v>
      </c>
      <c r="M3175" s="11">
        <v>311.38299999999998</v>
      </c>
      <c r="N3175" s="11">
        <v>320.89999999999998</v>
      </c>
      <c r="O3175" s="11">
        <v>326.154</v>
      </c>
      <c r="P3175" s="11">
        <v>333.50400000000002</v>
      </c>
      <c r="Q3175" s="11">
        <v>276.82299999999998</v>
      </c>
      <c r="R3175" s="11">
        <v>270.51100000000002</v>
      </c>
      <c r="S3175" s="11">
        <v>300.40800000000002</v>
      </c>
      <c r="T3175" s="11">
        <v>285.90199999999999</v>
      </c>
      <c r="U3175" s="11">
        <v>258.94</v>
      </c>
      <c r="V3175" s="11">
        <v>138.364</v>
      </c>
      <c r="W3175" s="11">
        <v>149.261</v>
      </c>
      <c r="X3175" s="11">
        <v>99.03</v>
      </c>
      <c r="Y3175" s="11">
        <v>46.246000000000002</v>
      </c>
      <c r="Z3175" s="11">
        <v>15.686</v>
      </c>
      <c r="AA3175" s="11">
        <v>3.319</v>
      </c>
      <c r="AB3175" s="11">
        <v>0.64100000000000001</v>
      </c>
      <c r="AC3175" s="11">
        <v>9.1999999999999998E-2</v>
      </c>
    </row>
    <row r="3176" spans="1:29" ht="11.5">
      <c r="A3176" s="15">
        <v>3159</v>
      </c>
      <c r="B3176" s="13" t="s">
        <v>1059</v>
      </c>
      <c r="C3176" s="21" t="s">
        <v>1279</v>
      </c>
      <c r="D3176" s="12"/>
      <c r="E3176" s="12">
        <v>100</v>
      </c>
      <c r="F3176" s="13" t="s">
        <v>1110</v>
      </c>
      <c r="G3176" s="12">
        <v>923</v>
      </c>
      <c r="H3176" s="12">
        <v>1990</v>
      </c>
      <c r="I3176" s="11">
        <v>285.80900000000003</v>
      </c>
      <c r="J3176" s="11">
        <v>302.26299999999998</v>
      </c>
      <c r="K3176" s="11">
        <v>334.70499999999998</v>
      </c>
      <c r="L3176" s="11">
        <v>328.67</v>
      </c>
      <c r="M3176" s="11">
        <v>300.02</v>
      </c>
      <c r="N3176" s="11">
        <v>295.25200000000001</v>
      </c>
      <c r="O3176" s="11">
        <v>307.70299999999997</v>
      </c>
      <c r="P3176" s="11">
        <v>315.053</v>
      </c>
      <c r="Q3176" s="11">
        <v>321.62700000000001</v>
      </c>
      <c r="R3176" s="11">
        <v>264.66399999999999</v>
      </c>
      <c r="S3176" s="11">
        <v>255.791</v>
      </c>
      <c r="T3176" s="11">
        <v>278.45</v>
      </c>
      <c r="U3176" s="11">
        <v>257.47899999999998</v>
      </c>
      <c r="V3176" s="11">
        <v>221.30099999999999</v>
      </c>
      <c r="W3176" s="11">
        <v>110.048</v>
      </c>
      <c r="X3176" s="11">
        <v>102.26900000000001</v>
      </c>
      <c r="Y3176" s="11">
        <v>53.561</v>
      </c>
      <c r="Z3176" s="11">
        <v>18.206</v>
      </c>
      <c r="AA3176" s="11">
        <v>4.008</v>
      </c>
      <c r="AB3176" s="11">
        <v>0.51300000000000001</v>
      </c>
      <c r="AC3176" s="11">
        <v>0.06</v>
      </c>
    </row>
    <row r="3177" spans="1:29" ht="11.5">
      <c r="A3177" s="15">
        <v>3160</v>
      </c>
      <c r="B3177" s="13" t="s">
        <v>1059</v>
      </c>
      <c r="C3177" s="21" t="s">
        <v>1279</v>
      </c>
      <c r="D3177" s="12"/>
      <c r="E3177" s="12">
        <v>100</v>
      </c>
      <c r="F3177" s="13" t="s">
        <v>1110</v>
      </c>
      <c r="G3177" s="12">
        <v>923</v>
      </c>
      <c r="H3177" s="12">
        <v>1995</v>
      </c>
      <c r="I3177" s="11">
        <v>215.45699999999999</v>
      </c>
      <c r="J3177" s="11">
        <v>267.56299999999999</v>
      </c>
      <c r="K3177" s="11">
        <v>287.07600000000002</v>
      </c>
      <c r="L3177" s="11">
        <v>316.07100000000003</v>
      </c>
      <c r="M3177" s="11">
        <v>303.88200000000001</v>
      </c>
      <c r="N3177" s="11">
        <v>281.44200000000001</v>
      </c>
      <c r="O3177" s="11">
        <v>277.22699999999998</v>
      </c>
      <c r="P3177" s="11">
        <v>287.49700000000001</v>
      </c>
      <c r="Q3177" s="11">
        <v>294.52</v>
      </c>
      <c r="R3177" s="11">
        <v>301.10500000000002</v>
      </c>
      <c r="S3177" s="11">
        <v>244.66800000000001</v>
      </c>
      <c r="T3177" s="11">
        <v>231.76400000000001</v>
      </c>
      <c r="U3177" s="11">
        <v>246.34</v>
      </c>
      <c r="V3177" s="11">
        <v>216.48400000000001</v>
      </c>
      <c r="W3177" s="11">
        <v>171.28200000000001</v>
      </c>
      <c r="X3177" s="11">
        <v>76.097999999999999</v>
      </c>
      <c r="Y3177" s="11">
        <v>56.741999999999997</v>
      </c>
      <c r="Z3177" s="11">
        <v>21.478999999999999</v>
      </c>
      <c r="AA3177" s="11">
        <v>4.6239999999999997</v>
      </c>
      <c r="AB3177" s="11">
        <v>0.60699999999999998</v>
      </c>
      <c r="AC3177" s="11">
        <v>4.2999999999999997E-2</v>
      </c>
    </row>
    <row r="3178" spans="1:29" ht="11.5">
      <c r="A3178" s="15">
        <v>3161</v>
      </c>
      <c r="B3178" s="13" t="s">
        <v>1059</v>
      </c>
      <c r="C3178" s="21" t="s">
        <v>1279</v>
      </c>
      <c r="D3178" s="12"/>
      <c r="E3178" s="12">
        <v>100</v>
      </c>
      <c r="F3178" s="13" t="s">
        <v>1110</v>
      </c>
      <c r="G3178" s="12">
        <v>923</v>
      </c>
      <c r="H3178" s="12">
        <v>2000</v>
      </c>
      <c r="I3178" s="11">
        <v>165.12</v>
      </c>
      <c r="J3178" s="11">
        <v>211.94300000000001</v>
      </c>
      <c r="K3178" s="11">
        <v>265.14999999999998</v>
      </c>
      <c r="L3178" s="11">
        <v>278.74200000000002</v>
      </c>
      <c r="M3178" s="11">
        <v>305.10500000000002</v>
      </c>
      <c r="N3178" s="11">
        <v>292.39800000000002</v>
      </c>
      <c r="O3178" s="11">
        <v>269.49299999999999</v>
      </c>
      <c r="P3178" s="11">
        <v>270.80700000000002</v>
      </c>
      <c r="Q3178" s="11">
        <v>277.16000000000003</v>
      </c>
      <c r="R3178" s="11">
        <v>283.79899999999998</v>
      </c>
      <c r="S3178" s="11">
        <v>284.76499999999999</v>
      </c>
      <c r="T3178" s="11">
        <v>223.80600000000001</v>
      </c>
      <c r="U3178" s="11">
        <v>205.261</v>
      </c>
      <c r="V3178" s="11">
        <v>208.19200000000001</v>
      </c>
      <c r="W3178" s="11">
        <v>169.23699999999999</v>
      </c>
      <c r="X3178" s="11">
        <v>116.985</v>
      </c>
      <c r="Y3178" s="11">
        <v>42.052</v>
      </c>
      <c r="Z3178" s="11">
        <v>22.042999999999999</v>
      </c>
      <c r="AA3178" s="11">
        <v>5.0380000000000003</v>
      </c>
      <c r="AB3178" s="11">
        <v>0.56100000000000005</v>
      </c>
      <c r="AC3178" s="11">
        <v>3.9E-2</v>
      </c>
    </row>
    <row r="3179" spans="1:29" ht="11.5">
      <c r="A3179" s="15">
        <v>3162</v>
      </c>
      <c r="B3179" s="13" t="s">
        <v>1059</v>
      </c>
      <c r="C3179" s="21" t="s">
        <v>1279</v>
      </c>
      <c r="D3179" s="12"/>
      <c r="E3179" s="12">
        <v>100</v>
      </c>
      <c r="F3179" s="13" t="s">
        <v>1110</v>
      </c>
      <c r="G3179" s="12">
        <v>923</v>
      </c>
      <c r="H3179" s="12">
        <v>2005</v>
      </c>
      <c r="I3179" s="11">
        <v>170.69300000000001</v>
      </c>
      <c r="J3179" s="11">
        <v>159.17599999999999</v>
      </c>
      <c r="K3179" s="11">
        <v>208.321</v>
      </c>
      <c r="L3179" s="11">
        <v>260.99799999999999</v>
      </c>
      <c r="M3179" s="11">
        <v>268.99599999999998</v>
      </c>
      <c r="N3179" s="11">
        <v>294.37400000000002</v>
      </c>
      <c r="O3179" s="11">
        <v>286.11700000000002</v>
      </c>
      <c r="P3179" s="11">
        <v>262.91199999999998</v>
      </c>
      <c r="Q3179" s="11">
        <v>264.30200000000002</v>
      </c>
      <c r="R3179" s="11">
        <v>269.21899999999999</v>
      </c>
      <c r="S3179" s="11">
        <v>271.44299999999998</v>
      </c>
      <c r="T3179" s="11">
        <v>267.67700000000002</v>
      </c>
      <c r="U3179" s="11">
        <v>202.64</v>
      </c>
      <c r="V3179" s="11">
        <v>176.208</v>
      </c>
      <c r="W3179" s="11">
        <v>167.30799999999999</v>
      </c>
      <c r="X3179" s="11">
        <v>118.378</v>
      </c>
      <c r="Y3179" s="11">
        <v>67.480999999999995</v>
      </c>
      <c r="Z3179" s="11">
        <v>17.709</v>
      </c>
      <c r="AA3179" s="11">
        <v>5.8819999999999997</v>
      </c>
      <c r="AB3179" s="11">
        <v>0.77100000000000002</v>
      </c>
      <c r="AC3179" s="11">
        <v>4.7E-2</v>
      </c>
    </row>
    <row r="3180" spans="1:29" ht="11.5">
      <c r="A3180" s="15">
        <v>3163</v>
      </c>
      <c r="B3180" s="13" t="s">
        <v>1059</v>
      </c>
      <c r="C3180" s="21" t="s">
        <v>1279</v>
      </c>
      <c r="D3180" s="12"/>
      <c r="E3180" s="12">
        <v>100</v>
      </c>
      <c r="F3180" s="13" t="s">
        <v>1110</v>
      </c>
      <c r="G3180" s="12">
        <v>923</v>
      </c>
      <c r="H3180" s="12">
        <v>2010</v>
      </c>
      <c r="I3180" s="11">
        <v>192.5</v>
      </c>
      <c r="J3180" s="11">
        <v>164.90600000000001</v>
      </c>
      <c r="K3180" s="11">
        <v>157.88</v>
      </c>
      <c r="L3180" s="11">
        <v>205.58500000000001</v>
      </c>
      <c r="M3180" s="11">
        <v>254.55099999999999</v>
      </c>
      <c r="N3180" s="11">
        <v>256.76499999999999</v>
      </c>
      <c r="O3180" s="11">
        <v>284.697</v>
      </c>
      <c r="P3180" s="11">
        <v>281.78399999999999</v>
      </c>
      <c r="Q3180" s="11">
        <v>256.25900000000001</v>
      </c>
      <c r="R3180" s="11">
        <v>255.64500000000001</v>
      </c>
      <c r="S3180" s="11">
        <v>258.262</v>
      </c>
      <c r="T3180" s="11">
        <v>255.29300000000001</v>
      </c>
      <c r="U3180" s="11">
        <v>244.92400000000001</v>
      </c>
      <c r="V3180" s="11">
        <v>177.21600000000001</v>
      </c>
      <c r="W3180" s="11">
        <v>142.88</v>
      </c>
      <c r="X3180" s="11">
        <v>121.354</v>
      </c>
      <c r="Y3180" s="11">
        <v>70.007000000000005</v>
      </c>
      <c r="Z3180" s="11">
        <v>29.100999999999999</v>
      </c>
      <c r="AA3180" s="11">
        <v>4.944</v>
      </c>
      <c r="AB3180" s="11">
        <v>1.0069999999999999</v>
      </c>
      <c r="AC3180" s="11">
        <v>7.1999999999999995E-2</v>
      </c>
    </row>
    <row r="3181" spans="1:29" ht="11.5">
      <c r="A3181" s="15">
        <v>3164</v>
      </c>
      <c r="B3181" s="13" t="s">
        <v>1059</v>
      </c>
      <c r="C3181" s="21" t="s">
        <v>1279</v>
      </c>
      <c r="D3181" s="12"/>
      <c r="E3181" s="12">
        <v>100</v>
      </c>
      <c r="F3181" s="13" t="s">
        <v>1110</v>
      </c>
      <c r="G3181" s="12">
        <v>923</v>
      </c>
      <c r="H3181" s="12">
        <v>2015</v>
      </c>
      <c r="I3181" s="11">
        <v>173.63800000000001</v>
      </c>
      <c r="J3181" s="11">
        <v>190.83500000000001</v>
      </c>
      <c r="K3181" s="11">
        <v>163.928</v>
      </c>
      <c r="L3181" s="11">
        <v>156.99100000000001</v>
      </c>
      <c r="M3181" s="11">
        <v>204.09100000000001</v>
      </c>
      <c r="N3181" s="11">
        <v>250.38800000000001</v>
      </c>
      <c r="O3181" s="11">
        <v>251.12100000000001</v>
      </c>
      <c r="P3181" s="11">
        <v>279.31599999999997</v>
      </c>
      <c r="Q3181" s="11">
        <v>276.96499999999997</v>
      </c>
      <c r="R3181" s="11">
        <v>250.184</v>
      </c>
      <c r="S3181" s="11">
        <v>245.65799999999999</v>
      </c>
      <c r="T3181" s="11">
        <v>242.596</v>
      </c>
      <c r="U3181" s="11">
        <v>232.27199999999999</v>
      </c>
      <c r="V3181" s="11">
        <v>214.54599999999999</v>
      </c>
      <c r="W3181" s="11">
        <v>146.745</v>
      </c>
      <c r="X3181" s="11">
        <v>106.395</v>
      </c>
      <c r="Y3181" s="11">
        <v>75.489000000000004</v>
      </c>
      <c r="Z3181" s="11">
        <v>31.925999999999998</v>
      </c>
      <c r="AA3181" s="11">
        <v>7.819</v>
      </c>
      <c r="AB3181" s="11">
        <v>0.65900000000000003</v>
      </c>
      <c r="AC3181" s="11">
        <v>7.1999999999999995E-2</v>
      </c>
    </row>
    <row r="3182" spans="1:29" ht="11.5">
      <c r="A3182" s="15">
        <v>3165</v>
      </c>
      <c r="B3182" s="13" t="s">
        <v>1059</v>
      </c>
      <c r="C3182" s="21" t="s">
        <v>1279</v>
      </c>
      <c r="D3182" s="12"/>
      <c r="E3182" s="12">
        <v>100</v>
      </c>
      <c r="F3182" s="13" t="s">
        <v>1110</v>
      </c>
      <c r="G3182" s="12">
        <v>923</v>
      </c>
      <c r="H3182" s="12">
        <v>2020</v>
      </c>
      <c r="I3182" s="11">
        <v>160.78700000000001</v>
      </c>
      <c r="J3182" s="11">
        <v>173.01599999999999</v>
      </c>
      <c r="K3182" s="11">
        <v>190.393</v>
      </c>
      <c r="L3182" s="11">
        <v>162.773</v>
      </c>
      <c r="M3182" s="11">
        <v>154.94</v>
      </c>
      <c r="N3182" s="11">
        <v>201.79400000000001</v>
      </c>
      <c r="O3182" s="11">
        <v>247.92699999999999</v>
      </c>
      <c r="P3182" s="11">
        <v>248.31</v>
      </c>
      <c r="Q3182" s="11">
        <v>275.30099999999999</v>
      </c>
      <c r="R3182" s="11">
        <v>270.608</v>
      </c>
      <c r="S3182" s="11">
        <v>240.38399999999999</v>
      </c>
      <c r="T3182" s="11">
        <v>230.297</v>
      </c>
      <c r="U3182" s="11">
        <v>219.71600000000001</v>
      </c>
      <c r="V3182" s="11">
        <v>200.751</v>
      </c>
      <c r="W3182" s="11">
        <v>174.81800000000001</v>
      </c>
      <c r="X3182" s="11">
        <v>109.488</v>
      </c>
      <c r="Y3182" s="11">
        <v>67.831999999999994</v>
      </c>
      <c r="Z3182" s="11">
        <v>33.988999999999997</v>
      </c>
      <c r="AA3182" s="11">
        <v>9.3510000000000009</v>
      </c>
      <c r="AB3182" s="11">
        <v>1.575</v>
      </c>
      <c r="AC3182" s="11">
        <v>7.0999999999999994E-2</v>
      </c>
    </row>
    <row r="3183" spans="1:29" ht="11.5">
      <c r="A3183" s="15">
        <v>3166</v>
      </c>
      <c r="B3183" s="13" t="s">
        <v>1059</v>
      </c>
      <c r="C3183" s="21" t="s">
        <v>1280</v>
      </c>
      <c r="D3183" s="12"/>
      <c r="E3183" s="12">
        <v>203</v>
      </c>
      <c r="F3183" s="13" t="s">
        <v>1110</v>
      </c>
      <c r="G3183" s="12">
        <v>923</v>
      </c>
      <c r="H3183" s="12">
        <v>1950</v>
      </c>
      <c r="I3183" s="11">
        <v>455.32600000000002</v>
      </c>
      <c r="J3183" s="11">
        <v>368.25400000000002</v>
      </c>
      <c r="K3183" s="11">
        <v>277.67399999999998</v>
      </c>
      <c r="L3183" s="11">
        <v>314.35300000000001</v>
      </c>
      <c r="M3183" s="11">
        <v>344.15</v>
      </c>
      <c r="N3183" s="11">
        <v>380.95400000000001</v>
      </c>
      <c r="O3183" s="11">
        <v>195.55600000000001</v>
      </c>
      <c r="P3183" s="11">
        <v>350.87</v>
      </c>
      <c r="Q3183" s="11">
        <v>355.55500000000001</v>
      </c>
      <c r="R3183" s="11">
        <v>331.55500000000001</v>
      </c>
      <c r="S3183" s="11">
        <v>264.33800000000002</v>
      </c>
      <c r="T3183" s="11">
        <v>201.78200000000001</v>
      </c>
      <c r="U3183" s="11">
        <v>162.80199999999999</v>
      </c>
      <c r="V3183" s="11">
        <v>130.875</v>
      </c>
      <c r="W3183" s="11">
        <v>93.799000000000007</v>
      </c>
      <c r="X3183" s="11">
        <v>58.451999999999998</v>
      </c>
      <c r="Y3183" s="11">
        <v>27.79</v>
      </c>
      <c r="Z3183" s="11">
        <v>7.5890000000000004</v>
      </c>
      <c r="AA3183" s="11">
        <v>1.36</v>
      </c>
      <c r="AB3183" s="11">
        <v>0.109</v>
      </c>
      <c r="AC3183" s="11">
        <v>4.0000000000000001E-3</v>
      </c>
    </row>
    <row r="3184" spans="1:29" ht="11.5">
      <c r="A3184" s="15">
        <v>3167</v>
      </c>
      <c r="B3184" s="13" t="s">
        <v>1059</v>
      </c>
      <c r="C3184" s="21" t="s">
        <v>1280</v>
      </c>
      <c r="D3184" s="12"/>
      <c r="E3184" s="12">
        <v>203</v>
      </c>
      <c r="F3184" s="13" t="s">
        <v>1110</v>
      </c>
      <c r="G3184" s="12">
        <v>923</v>
      </c>
      <c r="H3184" s="12">
        <v>1955</v>
      </c>
      <c r="I3184" s="11">
        <v>441.14</v>
      </c>
      <c r="J3184" s="11">
        <v>453.012</v>
      </c>
      <c r="K3184" s="11">
        <v>367.69600000000003</v>
      </c>
      <c r="L3184" s="11">
        <v>278.19600000000003</v>
      </c>
      <c r="M3184" s="11">
        <v>316.02499999999998</v>
      </c>
      <c r="N3184" s="11">
        <v>346.29899999999998</v>
      </c>
      <c r="O3184" s="11">
        <v>381.70400000000001</v>
      </c>
      <c r="P3184" s="11">
        <v>196.535</v>
      </c>
      <c r="Q3184" s="11">
        <v>347.46699999999998</v>
      </c>
      <c r="R3184" s="11">
        <v>347.93400000000003</v>
      </c>
      <c r="S3184" s="11">
        <v>317.93200000000002</v>
      </c>
      <c r="T3184" s="11">
        <v>245.72200000000001</v>
      </c>
      <c r="U3184" s="11">
        <v>179.49100000000001</v>
      </c>
      <c r="V3184" s="11">
        <v>135.70699999999999</v>
      </c>
      <c r="W3184" s="11">
        <v>98.793000000000006</v>
      </c>
      <c r="X3184" s="11">
        <v>60.636000000000003</v>
      </c>
      <c r="Y3184" s="11">
        <v>29.346</v>
      </c>
      <c r="Z3184" s="11">
        <v>9.32</v>
      </c>
      <c r="AA3184" s="11">
        <v>1.4810000000000001</v>
      </c>
      <c r="AB3184" s="11">
        <v>0.13400000000000001</v>
      </c>
      <c r="AC3184" s="11">
        <v>5.0000000000000001E-3</v>
      </c>
    </row>
    <row r="3185" spans="1:29" ht="11.5">
      <c r="A3185" s="15">
        <v>3168</v>
      </c>
      <c r="B3185" s="13" t="s">
        <v>1059</v>
      </c>
      <c r="C3185" s="21" t="s">
        <v>1280</v>
      </c>
      <c r="D3185" s="12"/>
      <c r="E3185" s="12">
        <v>203</v>
      </c>
      <c r="F3185" s="13" t="s">
        <v>1110</v>
      </c>
      <c r="G3185" s="12">
        <v>923</v>
      </c>
      <c r="H3185" s="12">
        <v>1960</v>
      </c>
      <c r="I3185" s="11">
        <v>372.548</v>
      </c>
      <c r="J3185" s="11">
        <v>437.69099999999997</v>
      </c>
      <c r="K3185" s="11">
        <v>451.12400000000002</v>
      </c>
      <c r="L3185" s="11">
        <v>366.512</v>
      </c>
      <c r="M3185" s="11">
        <v>276.714</v>
      </c>
      <c r="N3185" s="11">
        <v>310.86700000000002</v>
      </c>
      <c r="O3185" s="11">
        <v>335.613</v>
      </c>
      <c r="P3185" s="11">
        <v>370.14299999999997</v>
      </c>
      <c r="Q3185" s="11">
        <v>191.21700000000001</v>
      </c>
      <c r="R3185" s="11">
        <v>340.18799999999999</v>
      </c>
      <c r="S3185" s="11">
        <v>334.97399999999999</v>
      </c>
      <c r="T3185" s="11">
        <v>296.73099999999999</v>
      </c>
      <c r="U3185" s="11">
        <v>218.768</v>
      </c>
      <c r="V3185" s="11">
        <v>149.89500000000001</v>
      </c>
      <c r="W3185" s="11">
        <v>102.657</v>
      </c>
      <c r="X3185" s="11">
        <v>64.465999999999994</v>
      </c>
      <c r="Y3185" s="11">
        <v>31.044</v>
      </c>
      <c r="Z3185" s="11">
        <v>10.321999999999999</v>
      </c>
      <c r="AA3185" s="11">
        <v>1.9139999999999999</v>
      </c>
      <c r="AB3185" s="11">
        <v>0.159</v>
      </c>
      <c r="AC3185" s="11">
        <v>7.0000000000000001E-3</v>
      </c>
    </row>
    <row r="3186" spans="1:29" ht="11.5">
      <c r="A3186" s="15">
        <v>3169</v>
      </c>
      <c r="B3186" s="13" t="s">
        <v>1059</v>
      </c>
      <c r="C3186" s="21" t="s">
        <v>1280</v>
      </c>
      <c r="D3186" s="12"/>
      <c r="E3186" s="12">
        <v>203</v>
      </c>
      <c r="F3186" s="13" t="s">
        <v>1110</v>
      </c>
      <c r="G3186" s="12">
        <v>923</v>
      </c>
      <c r="H3186" s="12">
        <v>1965</v>
      </c>
      <c r="I3186" s="11">
        <v>353.51600000000002</v>
      </c>
      <c r="J3186" s="11">
        <v>371.14299999999997</v>
      </c>
      <c r="K3186" s="11">
        <v>436.74099999999999</v>
      </c>
      <c r="L3186" s="11">
        <v>449.80500000000001</v>
      </c>
      <c r="M3186" s="11">
        <v>366.89100000000002</v>
      </c>
      <c r="N3186" s="11">
        <v>280.33</v>
      </c>
      <c r="O3186" s="11">
        <v>314.03399999999999</v>
      </c>
      <c r="P3186" s="11">
        <v>335.18700000000001</v>
      </c>
      <c r="Q3186" s="11">
        <v>365.14499999999998</v>
      </c>
      <c r="R3186" s="11">
        <v>187.30699999999999</v>
      </c>
      <c r="S3186" s="11">
        <v>328.30599999999998</v>
      </c>
      <c r="T3186" s="11">
        <v>314.29199999999997</v>
      </c>
      <c r="U3186" s="11">
        <v>265.01499999999999</v>
      </c>
      <c r="V3186" s="11">
        <v>182.03200000000001</v>
      </c>
      <c r="W3186" s="11">
        <v>112.98099999999999</v>
      </c>
      <c r="X3186" s="11">
        <v>67.004000000000005</v>
      </c>
      <c r="Y3186" s="11">
        <v>33.273000000000003</v>
      </c>
      <c r="Z3186" s="11">
        <v>11.16</v>
      </c>
      <c r="AA3186" s="11">
        <v>2.2410000000000001</v>
      </c>
      <c r="AB3186" s="11">
        <v>0.224</v>
      </c>
      <c r="AC3186" s="11">
        <v>8.9999999999999993E-3</v>
      </c>
    </row>
    <row r="3187" spans="1:29" ht="11.5">
      <c r="A3187" s="15">
        <v>3170</v>
      </c>
      <c r="B3187" s="13" t="s">
        <v>1059</v>
      </c>
      <c r="C3187" s="21" t="s">
        <v>1280</v>
      </c>
      <c r="D3187" s="12"/>
      <c r="E3187" s="12">
        <v>203</v>
      </c>
      <c r="F3187" s="13" t="s">
        <v>1110</v>
      </c>
      <c r="G3187" s="12">
        <v>923</v>
      </c>
      <c r="H3187" s="12">
        <v>1970</v>
      </c>
      <c r="I3187" s="11">
        <v>350.66399999999999</v>
      </c>
      <c r="J3187" s="11">
        <v>348.74700000000001</v>
      </c>
      <c r="K3187" s="11">
        <v>368.25299999999999</v>
      </c>
      <c r="L3187" s="11">
        <v>433.74299999999999</v>
      </c>
      <c r="M3187" s="11">
        <v>444.40899999999999</v>
      </c>
      <c r="N3187" s="11">
        <v>359.88200000000001</v>
      </c>
      <c r="O3187" s="11">
        <v>268.84300000000002</v>
      </c>
      <c r="P3187" s="11">
        <v>299.57600000000002</v>
      </c>
      <c r="Q3187" s="11">
        <v>318.089</v>
      </c>
      <c r="R3187" s="11">
        <v>344.62200000000001</v>
      </c>
      <c r="S3187" s="11">
        <v>172.41900000000001</v>
      </c>
      <c r="T3187" s="11">
        <v>301.65699999999998</v>
      </c>
      <c r="U3187" s="11">
        <v>276.41300000000001</v>
      </c>
      <c r="V3187" s="11">
        <v>215.57599999999999</v>
      </c>
      <c r="W3187" s="11">
        <v>131.23400000000001</v>
      </c>
      <c r="X3187" s="11">
        <v>69.62</v>
      </c>
      <c r="Y3187" s="11">
        <v>32.654000000000003</v>
      </c>
      <c r="Z3187" s="11">
        <v>11.673999999999999</v>
      </c>
      <c r="AA3187" s="11">
        <v>2.4620000000000002</v>
      </c>
      <c r="AB3187" s="11">
        <v>0.26900000000000002</v>
      </c>
      <c r="AC3187" s="11">
        <v>1.4E-2</v>
      </c>
    </row>
    <row r="3188" spans="1:29" ht="11.5">
      <c r="A3188" s="15">
        <v>3171</v>
      </c>
      <c r="B3188" s="13" t="s">
        <v>1059</v>
      </c>
      <c r="C3188" s="21" t="s">
        <v>1280</v>
      </c>
      <c r="D3188" s="12"/>
      <c r="E3188" s="12">
        <v>203</v>
      </c>
      <c r="F3188" s="13" t="s">
        <v>1110</v>
      </c>
      <c r="G3188" s="12">
        <v>923</v>
      </c>
      <c r="H3188" s="12">
        <v>1975</v>
      </c>
      <c r="I3188" s="11">
        <v>433.82799999999997</v>
      </c>
      <c r="J3188" s="11">
        <v>349.66</v>
      </c>
      <c r="K3188" s="11">
        <v>348.09</v>
      </c>
      <c r="L3188" s="11">
        <v>367.24200000000002</v>
      </c>
      <c r="M3188" s="11">
        <v>431.39299999999997</v>
      </c>
      <c r="N3188" s="11">
        <v>441.93</v>
      </c>
      <c r="O3188" s="11">
        <v>357.673</v>
      </c>
      <c r="P3188" s="11">
        <v>266.459</v>
      </c>
      <c r="Q3188" s="11">
        <v>294.96199999999999</v>
      </c>
      <c r="R3188" s="11">
        <v>309.87</v>
      </c>
      <c r="S3188" s="11">
        <v>329.6</v>
      </c>
      <c r="T3188" s="11">
        <v>160.648</v>
      </c>
      <c r="U3188" s="11">
        <v>268.73399999999998</v>
      </c>
      <c r="V3188" s="11">
        <v>227.74799999999999</v>
      </c>
      <c r="W3188" s="11">
        <v>157.642</v>
      </c>
      <c r="X3188" s="11">
        <v>81.346999999999994</v>
      </c>
      <c r="Y3188" s="11">
        <v>34.085000000000001</v>
      </c>
      <c r="Z3188" s="11">
        <v>11.170999999999999</v>
      </c>
      <c r="AA3188" s="11">
        <v>2.4790000000000001</v>
      </c>
      <c r="AB3188" s="11">
        <v>0.28899999999999998</v>
      </c>
      <c r="AC3188" s="11">
        <v>1.7000000000000001E-2</v>
      </c>
    </row>
    <row r="3189" spans="1:29" ht="11.5">
      <c r="A3189" s="15">
        <v>3172</v>
      </c>
      <c r="B3189" s="13" t="s">
        <v>1059</v>
      </c>
      <c r="C3189" s="21" t="s">
        <v>1280</v>
      </c>
      <c r="D3189" s="12"/>
      <c r="E3189" s="12">
        <v>203</v>
      </c>
      <c r="F3189" s="13" t="s">
        <v>1110</v>
      </c>
      <c r="G3189" s="12">
        <v>923</v>
      </c>
      <c r="H3189" s="12">
        <v>1980</v>
      </c>
      <c r="I3189" s="11">
        <v>459.17899999999997</v>
      </c>
      <c r="J3189" s="11">
        <v>432.74200000000002</v>
      </c>
      <c r="K3189" s="11">
        <v>349.08</v>
      </c>
      <c r="L3189" s="11">
        <v>347.38299999999998</v>
      </c>
      <c r="M3189" s="11">
        <v>365.82100000000003</v>
      </c>
      <c r="N3189" s="11">
        <v>429.40499999999997</v>
      </c>
      <c r="O3189" s="11">
        <v>439.41699999999997</v>
      </c>
      <c r="P3189" s="11">
        <v>354.55799999999999</v>
      </c>
      <c r="Q3189" s="11">
        <v>262.55</v>
      </c>
      <c r="R3189" s="11">
        <v>287.42399999999998</v>
      </c>
      <c r="S3189" s="11">
        <v>296.33100000000002</v>
      </c>
      <c r="T3189" s="11">
        <v>305.89699999999999</v>
      </c>
      <c r="U3189" s="11">
        <v>143.065</v>
      </c>
      <c r="V3189" s="11">
        <v>223.518</v>
      </c>
      <c r="W3189" s="11">
        <v>169.02500000000001</v>
      </c>
      <c r="X3189" s="11">
        <v>98.62</v>
      </c>
      <c r="Y3189" s="11">
        <v>39.527000000000001</v>
      </c>
      <c r="Z3189" s="11">
        <v>11.667</v>
      </c>
      <c r="AA3189" s="11">
        <v>2.3380000000000001</v>
      </c>
      <c r="AB3189" s="11">
        <v>0.27800000000000002</v>
      </c>
      <c r="AC3189" s="11">
        <v>1.9E-2</v>
      </c>
    </row>
    <row r="3190" spans="1:29" ht="11.5">
      <c r="A3190" s="15">
        <v>3173</v>
      </c>
      <c r="B3190" s="13" t="s">
        <v>1059</v>
      </c>
      <c r="C3190" s="21" t="s">
        <v>1280</v>
      </c>
      <c r="D3190" s="12"/>
      <c r="E3190" s="12">
        <v>203</v>
      </c>
      <c r="F3190" s="13" t="s">
        <v>1110</v>
      </c>
      <c r="G3190" s="12">
        <v>923</v>
      </c>
      <c r="H3190" s="12">
        <v>1985</v>
      </c>
      <c r="I3190" s="11">
        <v>355.29599999999999</v>
      </c>
      <c r="J3190" s="11">
        <v>457.46899999999999</v>
      </c>
      <c r="K3190" s="11">
        <v>431.83699999999999</v>
      </c>
      <c r="L3190" s="11">
        <v>348.10300000000001</v>
      </c>
      <c r="M3190" s="11">
        <v>343.48099999999999</v>
      </c>
      <c r="N3190" s="11">
        <v>357.87</v>
      </c>
      <c r="O3190" s="11">
        <v>418.36</v>
      </c>
      <c r="P3190" s="11">
        <v>427.82100000000003</v>
      </c>
      <c r="Q3190" s="11">
        <v>345.45699999999999</v>
      </c>
      <c r="R3190" s="11">
        <v>254.797</v>
      </c>
      <c r="S3190" s="11">
        <v>274.392</v>
      </c>
      <c r="T3190" s="11">
        <v>274.428</v>
      </c>
      <c r="U3190" s="11">
        <v>269.88900000000001</v>
      </c>
      <c r="V3190" s="11">
        <v>118.27200000000001</v>
      </c>
      <c r="W3190" s="11">
        <v>166.53399999999999</v>
      </c>
      <c r="X3190" s="11">
        <v>106.065</v>
      </c>
      <c r="Y3190" s="11">
        <v>47.518999999999998</v>
      </c>
      <c r="Z3190" s="11">
        <v>13.3</v>
      </c>
      <c r="AA3190" s="11">
        <v>2.4569999999999999</v>
      </c>
      <c r="AB3190" s="11">
        <v>0.26200000000000001</v>
      </c>
      <c r="AC3190" s="11">
        <v>1.7999999999999999E-2</v>
      </c>
    </row>
    <row r="3191" spans="1:29" ht="11.5">
      <c r="A3191" s="15">
        <v>3174</v>
      </c>
      <c r="B3191" s="13" t="s">
        <v>1059</v>
      </c>
      <c r="C3191" s="21" t="s">
        <v>1280</v>
      </c>
      <c r="D3191" s="12"/>
      <c r="E3191" s="12">
        <v>203</v>
      </c>
      <c r="F3191" s="13" t="s">
        <v>1110</v>
      </c>
      <c r="G3191" s="12">
        <v>923</v>
      </c>
      <c r="H3191" s="12">
        <v>1990</v>
      </c>
      <c r="I3191" s="11">
        <v>332.34</v>
      </c>
      <c r="J3191" s="11">
        <v>353.89600000000002</v>
      </c>
      <c r="K3191" s="11">
        <v>456.36</v>
      </c>
      <c r="L3191" s="11">
        <v>431.01299999999998</v>
      </c>
      <c r="M3191" s="11">
        <v>346.71199999999999</v>
      </c>
      <c r="N3191" s="11">
        <v>341.99900000000002</v>
      </c>
      <c r="O3191" s="11">
        <v>355.65600000000001</v>
      </c>
      <c r="P3191" s="11">
        <v>413.17599999999999</v>
      </c>
      <c r="Q3191" s="11">
        <v>419.10700000000003</v>
      </c>
      <c r="R3191" s="11">
        <v>335.786</v>
      </c>
      <c r="S3191" s="11">
        <v>244.00399999999999</v>
      </c>
      <c r="T3191" s="11">
        <v>253.82499999999999</v>
      </c>
      <c r="U3191" s="11">
        <v>241.405</v>
      </c>
      <c r="V3191" s="11">
        <v>222.57</v>
      </c>
      <c r="W3191" s="11">
        <v>89.534999999999997</v>
      </c>
      <c r="X3191" s="11">
        <v>108.125</v>
      </c>
      <c r="Y3191" s="11">
        <v>54.180999999999997</v>
      </c>
      <c r="Z3191" s="11">
        <v>16.823</v>
      </c>
      <c r="AA3191" s="11">
        <v>3.004</v>
      </c>
      <c r="AB3191" s="11">
        <v>0.30199999999999999</v>
      </c>
      <c r="AC3191" s="11">
        <v>1.7999999999999999E-2</v>
      </c>
    </row>
    <row r="3192" spans="1:29" ht="11.5">
      <c r="A3192" s="15">
        <v>3175</v>
      </c>
      <c r="B3192" s="13" t="s">
        <v>1059</v>
      </c>
      <c r="C3192" s="21" t="s">
        <v>1280</v>
      </c>
      <c r="D3192" s="12"/>
      <c r="E3192" s="12">
        <v>203</v>
      </c>
      <c r="F3192" s="13" t="s">
        <v>1110</v>
      </c>
      <c r="G3192" s="12">
        <v>923</v>
      </c>
      <c r="H3192" s="12">
        <v>1995</v>
      </c>
      <c r="I3192" s="11">
        <v>304.82299999999998</v>
      </c>
      <c r="J3192" s="11">
        <v>332.35700000000003</v>
      </c>
      <c r="K3192" s="11">
        <v>353.78399999999999</v>
      </c>
      <c r="L3192" s="11">
        <v>456.16300000000001</v>
      </c>
      <c r="M3192" s="11">
        <v>430.86</v>
      </c>
      <c r="N3192" s="11">
        <v>347.37200000000001</v>
      </c>
      <c r="O3192" s="11">
        <v>341.99099999999999</v>
      </c>
      <c r="P3192" s="11">
        <v>353.96800000000002</v>
      </c>
      <c r="Q3192" s="11">
        <v>407.88099999999997</v>
      </c>
      <c r="R3192" s="11">
        <v>408.76499999999999</v>
      </c>
      <c r="S3192" s="11">
        <v>321.74099999999999</v>
      </c>
      <c r="T3192" s="11">
        <v>227.642</v>
      </c>
      <c r="U3192" s="11">
        <v>227.215</v>
      </c>
      <c r="V3192" s="11">
        <v>203.279</v>
      </c>
      <c r="W3192" s="11">
        <v>170.834</v>
      </c>
      <c r="X3192" s="11">
        <v>60.418999999999997</v>
      </c>
      <c r="Y3192" s="11">
        <v>58.765000000000001</v>
      </c>
      <c r="Z3192" s="11">
        <v>21.119</v>
      </c>
      <c r="AA3192" s="11">
        <v>4.0049999999999999</v>
      </c>
      <c r="AB3192" s="11">
        <v>0.38700000000000001</v>
      </c>
      <c r="AC3192" s="11">
        <v>0.02</v>
      </c>
    </row>
    <row r="3193" spans="1:29" ht="11.5">
      <c r="A3193" s="15">
        <v>3176</v>
      </c>
      <c r="B3193" s="13" t="s">
        <v>1059</v>
      </c>
      <c r="C3193" s="21" t="s">
        <v>1280</v>
      </c>
      <c r="D3193" s="12"/>
      <c r="E3193" s="12">
        <v>203</v>
      </c>
      <c r="F3193" s="13" t="s">
        <v>1110</v>
      </c>
      <c r="G3193" s="12">
        <v>923</v>
      </c>
      <c r="H3193" s="12">
        <v>2000</v>
      </c>
      <c r="I3193" s="11">
        <v>229.89</v>
      </c>
      <c r="J3193" s="11">
        <v>304.98700000000002</v>
      </c>
      <c r="K3193" s="11">
        <v>332.58600000000001</v>
      </c>
      <c r="L3193" s="11">
        <v>354.596</v>
      </c>
      <c r="M3193" s="11">
        <v>457.66500000000002</v>
      </c>
      <c r="N3193" s="11">
        <v>433.17200000000003</v>
      </c>
      <c r="O3193" s="11">
        <v>349.26600000000002</v>
      </c>
      <c r="P3193" s="11">
        <v>342.14499999999998</v>
      </c>
      <c r="Q3193" s="11">
        <v>351.233</v>
      </c>
      <c r="R3193" s="11">
        <v>399.97699999999998</v>
      </c>
      <c r="S3193" s="11">
        <v>394.15699999999998</v>
      </c>
      <c r="T3193" s="11">
        <v>303.03699999999998</v>
      </c>
      <c r="U3193" s="11">
        <v>207.03200000000001</v>
      </c>
      <c r="V3193" s="11">
        <v>196.13399999999999</v>
      </c>
      <c r="W3193" s="11">
        <v>162.107</v>
      </c>
      <c r="X3193" s="11">
        <v>120.214</v>
      </c>
      <c r="Y3193" s="11">
        <v>35.375</v>
      </c>
      <c r="Z3193" s="11">
        <v>25.484999999999999</v>
      </c>
      <c r="AA3193" s="11">
        <v>5.8289999999999997</v>
      </c>
      <c r="AB3193" s="11">
        <v>0.60099999999999998</v>
      </c>
      <c r="AC3193" s="11">
        <v>3.1E-2</v>
      </c>
    </row>
    <row r="3194" spans="1:29" ht="11.5">
      <c r="A3194" s="15">
        <v>3177</v>
      </c>
      <c r="B3194" s="13" t="s">
        <v>1059</v>
      </c>
      <c r="C3194" s="21" t="s">
        <v>1280</v>
      </c>
      <c r="D3194" s="12"/>
      <c r="E3194" s="12">
        <v>203</v>
      </c>
      <c r="F3194" s="13" t="s">
        <v>1110</v>
      </c>
      <c r="G3194" s="12">
        <v>923</v>
      </c>
      <c r="H3194" s="12">
        <v>2005</v>
      </c>
      <c r="I3194" s="11">
        <v>240.52600000000001</v>
      </c>
      <c r="J3194" s="11">
        <v>230.49</v>
      </c>
      <c r="K3194" s="11">
        <v>305.072</v>
      </c>
      <c r="L3194" s="11">
        <v>333.584</v>
      </c>
      <c r="M3194" s="11">
        <v>356.71600000000001</v>
      </c>
      <c r="N3194" s="11">
        <v>460</v>
      </c>
      <c r="O3194" s="11">
        <v>434.84899999999999</v>
      </c>
      <c r="P3194" s="11">
        <v>349.68799999999999</v>
      </c>
      <c r="Q3194" s="11">
        <v>340.31299999999999</v>
      </c>
      <c r="R3194" s="11">
        <v>345.75400000000002</v>
      </c>
      <c r="S3194" s="11">
        <v>387.52499999999998</v>
      </c>
      <c r="T3194" s="11">
        <v>373.62700000000001</v>
      </c>
      <c r="U3194" s="11">
        <v>278.46100000000001</v>
      </c>
      <c r="V3194" s="11">
        <v>182.06700000000001</v>
      </c>
      <c r="W3194" s="11">
        <v>160.92099999999999</v>
      </c>
      <c r="X3194" s="11">
        <v>119.29600000000001</v>
      </c>
      <c r="Y3194" s="11">
        <v>73.506</v>
      </c>
      <c r="Z3194" s="11">
        <v>16.082000000000001</v>
      </c>
      <c r="AA3194" s="11">
        <v>7.1669999999999998</v>
      </c>
      <c r="AB3194" s="11">
        <v>0.86799999999999999</v>
      </c>
      <c r="AC3194" s="11">
        <v>4.5999999999999999E-2</v>
      </c>
    </row>
    <row r="3195" spans="1:29" ht="11.5">
      <c r="A3195" s="15">
        <v>3178</v>
      </c>
      <c r="B3195" s="13" t="s">
        <v>1059</v>
      </c>
      <c r="C3195" s="21" t="s">
        <v>1280</v>
      </c>
      <c r="D3195" s="12"/>
      <c r="E3195" s="12">
        <v>203</v>
      </c>
      <c r="F3195" s="13" t="s">
        <v>1110</v>
      </c>
      <c r="G3195" s="12">
        <v>923</v>
      </c>
      <c r="H3195" s="12">
        <v>2010</v>
      </c>
      <c r="I3195" s="11">
        <v>292.02999999999997</v>
      </c>
      <c r="J3195" s="11">
        <v>246.172</v>
      </c>
      <c r="K3195" s="11">
        <v>232.20400000000001</v>
      </c>
      <c r="L3195" s="11">
        <v>311.072</v>
      </c>
      <c r="M3195" s="11">
        <v>356.28899999999999</v>
      </c>
      <c r="N3195" s="11">
        <v>384.59</v>
      </c>
      <c r="O3195" s="11">
        <v>475.34199999999998</v>
      </c>
      <c r="P3195" s="11">
        <v>447.86</v>
      </c>
      <c r="Q3195" s="11">
        <v>361.64100000000002</v>
      </c>
      <c r="R3195" s="11">
        <v>346.07499999999999</v>
      </c>
      <c r="S3195" s="11">
        <v>344.17500000000001</v>
      </c>
      <c r="T3195" s="11">
        <v>372.73200000000003</v>
      </c>
      <c r="U3195" s="11">
        <v>347.37799999999999</v>
      </c>
      <c r="V3195" s="11">
        <v>249.72399999999999</v>
      </c>
      <c r="W3195" s="11">
        <v>156.70699999999999</v>
      </c>
      <c r="X3195" s="11">
        <v>126.04900000000001</v>
      </c>
      <c r="Y3195" s="11">
        <v>78.986000000000004</v>
      </c>
      <c r="Z3195" s="11">
        <v>36.156999999999996</v>
      </c>
      <c r="AA3195" s="11">
        <v>5.048</v>
      </c>
      <c r="AB3195" s="11">
        <v>1.2150000000000001</v>
      </c>
      <c r="AC3195" s="11">
        <v>7.0000000000000007E-2</v>
      </c>
    </row>
    <row r="3196" spans="1:29" ht="11.5">
      <c r="A3196" s="15">
        <v>3179</v>
      </c>
      <c r="B3196" s="13" t="s">
        <v>1059</v>
      </c>
      <c r="C3196" s="21" t="s">
        <v>1280</v>
      </c>
      <c r="D3196" s="12"/>
      <c r="E3196" s="12">
        <v>203</v>
      </c>
      <c r="F3196" s="13" t="s">
        <v>1110</v>
      </c>
      <c r="G3196" s="12">
        <v>923</v>
      </c>
      <c r="H3196" s="12">
        <v>2015</v>
      </c>
      <c r="I3196" s="11">
        <v>282.75099999999998</v>
      </c>
      <c r="J3196" s="11">
        <v>293.161</v>
      </c>
      <c r="K3196" s="11">
        <v>246.745</v>
      </c>
      <c r="L3196" s="11">
        <v>233.80199999999999</v>
      </c>
      <c r="M3196" s="11">
        <v>314.423</v>
      </c>
      <c r="N3196" s="11">
        <v>360.48200000000003</v>
      </c>
      <c r="O3196" s="11">
        <v>387.74299999999999</v>
      </c>
      <c r="P3196" s="11">
        <v>476.255</v>
      </c>
      <c r="Q3196" s="11">
        <v>446.601</v>
      </c>
      <c r="R3196" s="11">
        <v>358.27199999999999</v>
      </c>
      <c r="S3196" s="11">
        <v>339.10700000000003</v>
      </c>
      <c r="T3196" s="11">
        <v>331.23399999999998</v>
      </c>
      <c r="U3196" s="11">
        <v>348.78</v>
      </c>
      <c r="V3196" s="11">
        <v>312.26100000000002</v>
      </c>
      <c r="W3196" s="11">
        <v>213.39400000000001</v>
      </c>
      <c r="X3196" s="11">
        <v>123.584</v>
      </c>
      <c r="Y3196" s="11">
        <v>85.938999999999993</v>
      </c>
      <c r="Z3196" s="11">
        <v>41.143000000000001</v>
      </c>
      <c r="AA3196" s="11">
        <v>12.24</v>
      </c>
      <c r="AB3196" s="11">
        <v>0.95399999999999996</v>
      </c>
      <c r="AC3196" s="11">
        <v>0.109</v>
      </c>
    </row>
    <row r="3197" spans="1:29" ht="11.5">
      <c r="A3197" s="15">
        <v>3180</v>
      </c>
      <c r="B3197" s="13" t="s">
        <v>1059</v>
      </c>
      <c r="C3197" s="21" t="s">
        <v>1280</v>
      </c>
      <c r="D3197" s="12"/>
      <c r="E3197" s="12">
        <v>203</v>
      </c>
      <c r="F3197" s="13" t="s">
        <v>1110</v>
      </c>
      <c r="G3197" s="12">
        <v>923</v>
      </c>
      <c r="H3197" s="12">
        <v>2020</v>
      </c>
      <c r="I3197" s="11">
        <v>287.15600000000001</v>
      </c>
      <c r="J3197" s="11">
        <v>285.02999999999997</v>
      </c>
      <c r="K3197" s="11">
        <v>294.35399999999998</v>
      </c>
      <c r="L3197" s="11">
        <v>249.95599999999999</v>
      </c>
      <c r="M3197" s="11">
        <v>241.19200000000001</v>
      </c>
      <c r="N3197" s="11">
        <v>323.51</v>
      </c>
      <c r="O3197" s="11">
        <v>367.89</v>
      </c>
      <c r="P3197" s="11">
        <v>392.27</v>
      </c>
      <c r="Q3197" s="11">
        <v>477.37</v>
      </c>
      <c r="R3197" s="11">
        <v>444.36900000000003</v>
      </c>
      <c r="S3197" s="11">
        <v>353.226</v>
      </c>
      <c r="T3197" s="11">
        <v>329.22199999999998</v>
      </c>
      <c r="U3197" s="11">
        <v>313.11099999999999</v>
      </c>
      <c r="V3197" s="11">
        <v>317.10500000000002</v>
      </c>
      <c r="W3197" s="11">
        <v>270.74200000000002</v>
      </c>
      <c r="X3197" s="11">
        <v>172.59100000000001</v>
      </c>
      <c r="Y3197" s="11">
        <v>87.962000000000003</v>
      </c>
      <c r="Z3197" s="11">
        <v>47.75</v>
      </c>
      <c r="AA3197" s="11">
        <v>15.08</v>
      </c>
      <c r="AB3197" s="11">
        <v>2.5579999999999998</v>
      </c>
      <c r="AC3197" s="11">
        <v>7.8E-2</v>
      </c>
    </row>
    <row r="3198" spans="1:29" ht="11.5">
      <c r="A3198" s="15">
        <v>3181</v>
      </c>
      <c r="B3198" s="13" t="s">
        <v>1059</v>
      </c>
      <c r="C3198" s="21" t="s">
        <v>1281</v>
      </c>
      <c r="D3198" s="12"/>
      <c r="E3198" s="12">
        <v>348</v>
      </c>
      <c r="F3198" s="13" t="s">
        <v>1110</v>
      </c>
      <c r="G3198" s="12">
        <v>923</v>
      </c>
      <c r="H3198" s="12">
        <v>1950</v>
      </c>
      <c r="I3198" s="11">
        <v>421.14299999999997</v>
      </c>
      <c r="J3198" s="11">
        <v>390.59300000000002</v>
      </c>
      <c r="K3198" s="11">
        <v>370.26499999999999</v>
      </c>
      <c r="L3198" s="11">
        <v>380.93299999999999</v>
      </c>
      <c r="M3198" s="11">
        <v>386.71600000000001</v>
      </c>
      <c r="N3198" s="11">
        <v>377.04599999999999</v>
      </c>
      <c r="O3198" s="11">
        <v>232.67099999999999</v>
      </c>
      <c r="P3198" s="11">
        <v>343.53899999999999</v>
      </c>
      <c r="Q3198" s="11">
        <v>335.91</v>
      </c>
      <c r="R3198" s="11">
        <v>307.48200000000003</v>
      </c>
      <c r="S3198" s="11">
        <v>264.80700000000002</v>
      </c>
      <c r="T3198" s="11">
        <v>198.08799999999999</v>
      </c>
      <c r="U3198" s="11">
        <v>165.19</v>
      </c>
      <c r="V3198" s="11">
        <v>135.786</v>
      </c>
      <c r="W3198" s="11">
        <v>93.725999999999999</v>
      </c>
      <c r="X3198" s="11">
        <v>54.628999999999998</v>
      </c>
      <c r="Y3198" s="11">
        <v>26.283000000000001</v>
      </c>
      <c r="Z3198" s="11">
        <v>8.0340000000000007</v>
      </c>
      <c r="AA3198" s="11">
        <v>1.41</v>
      </c>
      <c r="AB3198" s="11">
        <v>0.15</v>
      </c>
      <c r="AC3198" s="11">
        <v>5.0000000000000001E-3</v>
      </c>
    </row>
    <row r="3199" spans="1:29" ht="11.5">
      <c r="A3199" s="15">
        <v>3182</v>
      </c>
      <c r="B3199" s="13" t="s">
        <v>1059</v>
      </c>
      <c r="C3199" s="21" t="s">
        <v>1281</v>
      </c>
      <c r="D3199" s="12"/>
      <c r="E3199" s="12">
        <v>348</v>
      </c>
      <c r="F3199" s="13" t="s">
        <v>1110</v>
      </c>
      <c r="G3199" s="12">
        <v>923</v>
      </c>
      <c r="H3199" s="12">
        <v>1955</v>
      </c>
      <c r="I3199" s="11">
        <v>482.041</v>
      </c>
      <c r="J3199" s="11">
        <v>409.41399999999999</v>
      </c>
      <c r="K3199" s="11">
        <v>396.036</v>
      </c>
      <c r="L3199" s="11">
        <v>362.53399999999999</v>
      </c>
      <c r="M3199" s="11">
        <v>377.72500000000002</v>
      </c>
      <c r="N3199" s="11">
        <v>384.13499999999999</v>
      </c>
      <c r="O3199" s="11">
        <v>389.733</v>
      </c>
      <c r="P3199" s="11">
        <v>208.8</v>
      </c>
      <c r="Q3199" s="11">
        <v>351.596</v>
      </c>
      <c r="R3199" s="11">
        <v>325.36399999999998</v>
      </c>
      <c r="S3199" s="11">
        <v>299.56900000000002</v>
      </c>
      <c r="T3199" s="11">
        <v>247.16399999999999</v>
      </c>
      <c r="U3199" s="11">
        <v>174.91</v>
      </c>
      <c r="V3199" s="11">
        <v>141.53100000000001</v>
      </c>
      <c r="W3199" s="11">
        <v>104.673</v>
      </c>
      <c r="X3199" s="11">
        <v>61.433</v>
      </c>
      <c r="Y3199" s="11">
        <v>26.571999999999999</v>
      </c>
      <c r="Z3199" s="11">
        <v>8.6940000000000008</v>
      </c>
      <c r="AA3199" s="11">
        <v>1.484</v>
      </c>
      <c r="AB3199" s="11">
        <v>0.128</v>
      </c>
      <c r="AC3199" s="11">
        <v>6.0000000000000001E-3</v>
      </c>
    </row>
    <row r="3200" spans="1:29" ht="11.5">
      <c r="A3200" s="15">
        <v>3183</v>
      </c>
      <c r="B3200" s="13" t="s">
        <v>1059</v>
      </c>
      <c r="C3200" s="21" t="s">
        <v>1281</v>
      </c>
      <c r="D3200" s="12"/>
      <c r="E3200" s="12">
        <v>348</v>
      </c>
      <c r="F3200" s="13" t="s">
        <v>1110</v>
      </c>
      <c r="G3200" s="12">
        <v>923</v>
      </c>
      <c r="H3200" s="12">
        <v>1960</v>
      </c>
      <c r="I3200" s="11">
        <v>418.59899999999999</v>
      </c>
      <c r="J3200" s="11">
        <v>474.16300000000001</v>
      </c>
      <c r="K3200" s="11">
        <v>400.31299999999999</v>
      </c>
      <c r="L3200" s="11">
        <v>380.49200000000002</v>
      </c>
      <c r="M3200" s="11">
        <v>324.94099999999997</v>
      </c>
      <c r="N3200" s="11">
        <v>351.80099999999999</v>
      </c>
      <c r="O3200" s="11">
        <v>365.28500000000003</v>
      </c>
      <c r="P3200" s="11">
        <v>379.40699999999998</v>
      </c>
      <c r="Q3200" s="11">
        <v>200.88</v>
      </c>
      <c r="R3200" s="11">
        <v>338.98</v>
      </c>
      <c r="S3200" s="11">
        <v>309.82100000000003</v>
      </c>
      <c r="T3200" s="11">
        <v>279.50799999999998</v>
      </c>
      <c r="U3200" s="11">
        <v>222.70500000000001</v>
      </c>
      <c r="V3200" s="11">
        <v>148.99</v>
      </c>
      <c r="W3200" s="11">
        <v>110.41</v>
      </c>
      <c r="X3200" s="11">
        <v>70.774000000000001</v>
      </c>
      <c r="Y3200" s="11">
        <v>33.396000000000001</v>
      </c>
      <c r="Z3200" s="11">
        <v>9.67</v>
      </c>
      <c r="AA3200" s="11">
        <v>1.9390000000000001</v>
      </c>
      <c r="AB3200" s="11">
        <v>0.17299999999999999</v>
      </c>
      <c r="AC3200" s="11">
        <v>8.0000000000000002E-3</v>
      </c>
    </row>
    <row r="3201" spans="1:29" ht="11.5">
      <c r="A3201" s="15">
        <v>3184</v>
      </c>
      <c r="B3201" s="13" t="s">
        <v>1059</v>
      </c>
      <c r="C3201" s="21" t="s">
        <v>1281</v>
      </c>
      <c r="D3201" s="12"/>
      <c r="E3201" s="12">
        <v>348</v>
      </c>
      <c r="F3201" s="13" t="s">
        <v>1110</v>
      </c>
      <c r="G3201" s="12">
        <v>923</v>
      </c>
      <c r="H3201" s="12">
        <v>1965</v>
      </c>
      <c r="I3201" s="11">
        <v>326.423</v>
      </c>
      <c r="J3201" s="11">
        <v>417.447</v>
      </c>
      <c r="K3201" s="11">
        <v>476.17700000000002</v>
      </c>
      <c r="L3201" s="11">
        <v>398.58600000000001</v>
      </c>
      <c r="M3201" s="11">
        <v>380.23700000000002</v>
      </c>
      <c r="N3201" s="11">
        <v>325.072</v>
      </c>
      <c r="O3201" s="11">
        <v>350.65499999999997</v>
      </c>
      <c r="P3201" s="11">
        <v>361.654</v>
      </c>
      <c r="Q3201" s="11">
        <v>375.69799999999998</v>
      </c>
      <c r="R3201" s="11">
        <v>197.239</v>
      </c>
      <c r="S3201" s="11">
        <v>328.48700000000002</v>
      </c>
      <c r="T3201" s="11">
        <v>292.43</v>
      </c>
      <c r="U3201" s="11">
        <v>253.637</v>
      </c>
      <c r="V3201" s="11">
        <v>191.43199999999999</v>
      </c>
      <c r="W3201" s="11">
        <v>117.22</v>
      </c>
      <c r="X3201" s="11">
        <v>74.706999999999994</v>
      </c>
      <c r="Y3201" s="11">
        <v>37.816000000000003</v>
      </c>
      <c r="Z3201" s="11">
        <v>12.096</v>
      </c>
      <c r="AA3201" s="11">
        <v>2.0619999999999998</v>
      </c>
      <c r="AB3201" s="11">
        <v>0.21</v>
      </c>
      <c r="AC3201" s="11">
        <v>8.9999999999999993E-3</v>
      </c>
    </row>
    <row r="3202" spans="1:29" ht="11.5">
      <c r="A3202" s="15">
        <v>3185</v>
      </c>
      <c r="B3202" s="13" t="s">
        <v>1059</v>
      </c>
      <c r="C3202" s="21" t="s">
        <v>1281</v>
      </c>
      <c r="D3202" s="12"/>
      <c r="E3202" s="12">
        <v>348</v>
      </c>
      <c r="F3202" s="13" t="s">
        <v>1110</v>
      </c>
      <c r="G3202" s="12">
        <v>923</v>
      </c>
      <c r="H3202" s="12">
        <v>1970</v>
      </c>
      <c r="I3202" s="11">
        <v>365.46800000000002</v>
      </c>
      <c r="J3202" s="11">
        <v>325.58699999999999</v>
      </c>
      <c r="K3202" s="11">
        <v>417.54399999999998</v>
      </c>
      <c r="L3202" s="11">
        <v>478.24099999999999</v>
      </c>
      <c r="M3202" s="11">
        <v>397.59199999999998</v>
      </c>
      <c r="N3202" s="11">
        <v>377.35500000000002</v>
      </c>
      <c r="O3202" s="11">
        <v>323.67099999999999</v>
      </c>
      <c r="P3202" s="11">
        <v>347.83</v>
      </c>
      <c r="Q3202" s="11">
        <v>356.19400000000002</v>
      </c>
      <c r="R3202" s="11">
        <v>367.86500000000001</v>
      </c>
      <c r="S3202" s="11">
        <v>190.952</v>
      </c>
      <c r="T3202" s="11">
        <v>311.13499999999999</v>
      </c>
      <c r="U3202" s="11">
        <v>265.435</v>
      </c>
      <c r="V3202" s="11">
        <v>216.03899999999999</v>
      </c>
      <c r="W3202" s="11">
        <v>148.63800000000001</v>
      </c>
      <c r="X3202" s="11">
        <v>78.578000000000003</v>
      </c>
      <c r="Y3202" s="11">
        <v>39.305999999999997</v>
      </c>
      <c r="Z3202" s="11">
        <v>13.974</v>
      </c>
      <c r="AA3202" s="11">
        <v>2.7559999999999998</v>
      </c>
      <c r="AB3202" s="11">
        <v>0.247</v>
      </c>
      <c r="AC3202" s="11">
        <v>1.2999999999999999E-2</v>
      </c>
    </row>
    <row r="3203" spans="1:29" ht="11.5">
      <c r="A3203" s="15">
        <v>3186</v>
      </c>
      <c r="B3203" s="13" t="s">
        <v>1059</v>
      </c>
      <c r="C3203" s="21" t="s">
        <v>1281</v>
      </c>
      <c r="D3203" s="12"/>
      <c r="E3203" s="12">
        <v>348</v>
      </c>
      <c r="F3203" s="13" t="s">
        <v>1110</v>
      </c>
      <c r="G3203" s="12">
        <v>923</v>
      </c>
      <c r="H3203" s="12">
        <v>1975</v>
      </c>
      <c r="I3203" s="11">
        <v>399.92700000000002</v>
      </c>
      <c r="J3203" s="11">
        <v>365.85300000000001</v>
      </c>
      <c r="K3203" s="11">
        <v>326.06900000000002</v>
      </c>
      <c r="L3203" s="11">
        <v>413.73599999999999</v>
      </c>
      <c r="M3203" s="11">
        <v>468.04300000000001</v>
      </c>
      <c r="N3203" s="11">
        <v>388.51799999999997</v>
      </c>
      <c r="O3203" s="11">
        <v>370.00700000000001</v>
      </c>
      <c r="P3203" s="11">
        <v>317.87</v>
      </c>
      <c r="Q3203" s="11">
        <v>340.69</v>
      </c>
      <c r="R3203" s="11">
        <v>345.31599999999997</v>
      </c>
      <c r="S3203" s="11">
        <v>352.67599999999999</v>
      </c>
      <c r="T3203" s="11">
        <v>179.316</v>
      </c>
      <c r="U3203" s="11">
        <v>282.59500000000003</v>
      </c>
      <c r="V3203" s="11">
        <v>226.28100000000001</v>
      </c>
      <c r="W3203" s="11">
        <v>165.60400000000001</v>
      </c>
      <c r="X3203" s="11">
        <v>98.322000000000003</v>
      </c>
      <c r="Y3203" s="11">
        <v>41.493000000000002</v>
      </c>
      <c r="Z3203" s="11">
        <v>14.528</v>
      </c>
      <c r="AA3203" s="11">
        <v>3.2050000000000001</v>
      </c>
      <c r="AB3203" s="11">
        <v>0.34399999999999997</v>
      </c>
      <c r="AC3203" s="11">
        <v>1.6E-2</v>
      </c>
    </row>
    <row r="3204" spans="1:29" ht="11.5">
      <c r="A3204" s="15">
        <v>3187</v>
      </c>
      <c r="B3204" s="13" t="s">
        <v>1059</v>
      </c>
      <c r="C3204" s="21" t="s">
        <v>1281</v>
      </c>
      <c r="D3204" s="12"/>
      <c r="E3204" s="12">
        <v>348</v>
      </c>
      <c r="F3204" s="13" t="s">
        <v>1110</v>
      </c>
      <c r="G3204" s="12">
        <v>923</v>
      </c>
      <c r="H3204" s="12">
        <v>1980</v>
      </c>
      <c r="I3204" s="11">
        <v>450.56099999999998</v>
      </c>
      <c r="J3204" s="11">
        <v>401.09</v>
      </c>
      <c r="K3204" s="11">
        <v>366.72500000000002</v>
      </c>
      <c r="L3204" s="11">
        <v>326.93599999999998</v>
      </c>
      <c r="M3204" s="11">
        <v>409.74</v>
      </c>
      <c r="N3204" s="11">
        <v>459.96600000000001</v>
      </c>
      <c r="O3204" s="11">
        <v>382.53100000000001</v>
      </c>
      <c r="P3204" s="11">
        <v>363.39800000000002</v>
      </c>
      <c r="Q3204" s="11">
        <v>310.49099999999999</v>
      </c>
      <c r="R3204" s="11">
        <v>329.64600000000002</v>
      </c>
      <c r="S3204" s="11">
        <v>328.01900000000001</v>
      </c>
      <c r="T3204" s="11">
        <v>327.81400000000002</v>
      </c>
      <c r="U3204" s="11">
        <v>161.16900000000001</v>
      </c>
      <c r="V3204" s="11">
        <v>239.423</v>
      </c>
      <c r="W3204" s="11">
        <v>173.584</v>
      </c>
      <c r="X3204" s="11">
        <v>107.41500000000001</v>
      </c>
      <c r="Y3204" s="11">
        <v>52.182000000000002</v>
      </c>
      <c r="Z3204" s="11">
        <v>15.202</v>
      </c>
      <c r="AA3204" s="11">
        <v>3.3860000000000001</v>
      </c>
      <c r="AB3204" s="11">
        <v>0.40799999999999997</v>
      </c>
      <c r="AC3204" s="11">
        <v>2.4E-2</v>
      </c>
    </row>
    <row r="3205" spans="1:29" ht="11.5">
      <c r="A3205" s="15">
        <v>3188</v>
      </c>
      <c r="B3205" s="13" t="s">
        <v>1059</v>
      </c>
      <c r="C3205" s="21" t="s">
        <v>1281</v>
      </c>
      <c r="D3205" s="12"/>
      <c r="E3205" s="12">
        <v>348</v>
      </c>
      <c r="F3205" s="13" t="s">
        <v>1110</v>
      </c>
      <c r="G3205" s="12">
        <v>923</v>
      </c>
      <c r="H3205" s="12">
        <v>1985</v>
      </c>
      <c r="I3205" s="11">
        <v>327.52199999999999</v>
      </c>
      <c r="J3205" s="11">
        <v>446.89299999999997</v>
      </c>
      <c r="K3205" s="11">
        <v>398.92599999999999</v>
      </c>
      <c r="L3205" s="11">
        <v>358.49799999999999</v>
      </c>
      <c r="M3205" s="11">
        <v>316.08300000000003</v>
      </c>
      <c r="N3205" s="11">
        <v>397.07900000000001</v>
      </c>
      <c r="O3205" s="11">
        <v>445.88</v>
      </c>
      <c r="P3205" s="11">
        <v>371.05</v>
      </c>
      <c r="Q3205" s="11">
        <v>350.15300000000002</v>
      </c>
      <c r="R3205" s="11">
        <v>295.39699999999999</v>
      </c>
      <c r="S3205" s="11">
        <v>307.82499999999999</v>
      </c>
      <c r="T3205" s="11">
        <v>297.11599999999999</v>
      </c>
      <c r="U3205" s="11">
        <v>285.71899999999999</v>
      </c>
      <c r="V3205" s="11">
        <v>132.50899999999999</v>
      </c>
      <c r="W3205" s="11">
        <v>178.655</v>
      </c>
      <c r="X3205" s="11">
        <v>110.349</v>
      </c>
      <c r="Y3205" s="11">
        <v>52.45</v>
      </c>
      <c r="Z3205" s="11">
        <v>18.863</v>
      </c>
      <c r="AA3205" s="11">
        <v>3.5270000000000001</v>
      </c>
      <c r="AB3205" s="11">
        <v>0.436</v>
      </c>
      <c r="AC3205" s="11">
        <v>0.03</v>
      </c>
    </row>
    <row r="3206" spans="1:29" ht="11.5">
      <c r="A3206" s="15">
        <v>3189</v>
      </c>
      <c r="B3206" s="13" t="s">
        <v>1059</v>
      </c>
      <c r="C3206" s="21" t="s">
        <v>1281</v>
      </c>
      <c r="D3206" s="12"/>
      <c r="E3206" s="12">
        <v>348</v>
      </c>
      <c r="F3206" s="13" t="s">
        <v>1110</v>
      </c>
      <c r="G3206" s="12">
        <v>923</v>
      </c>
      <c r="H3206" s="12">
        <v>1990</v>
      </c>
      <c r="I3206" s="11">
        <v>314.48200000000003</v>
      </c>
      <c r="J3206" s="11">
        <v>325.04199999999997</v>
      </c>
      <c r="K3206" s="11">
        <v>444.01499999999999</v>
      </c>
      <c r="L3206" s="11">
        <v>397.35500000000002</v>
      </c>
      <c r="M3206" s="11">
        <v>350.46899999999999</v>
      </c>
      <c r="N3206" s="11">
        <v>305.58300000000003</v>
      </c>
      <c r="O3206" s="11">
        <v>383.32799999999997</v>
      </c>
      <c r="P3206" s="11">
        <v>429.45699999999999</v>
      </c>
      <c r="Q3206" s="11">
        <v>356.024</v>
      </c>
      <c r="R3206" s="11">
        <v>332.03699999999998</v>
      </c>
      <c r="S3206" s="11">
        <v>274.42599999999999</v>
      </c>
      <c r="T3206" s="11">
        <v>278.08499999999998</v>
      </c>
      <c r="U3206" s="11">
        <v>257.14</v>
      </c>
      <c r="V3206" s="11">
        <v>234.352</v>
      </c>
      <c r="W3206" s="11">
        <v>100.566</v>
      </c>
      <c r="X3206" s="11">
        <v>117.854</v>
      </c>
      <c r="Y3206" s="11">
        <v>58.383000000000003</v>
      </c>
      <c r="Z3206" s="11">
        <v>20.047999999999998</v>
      </c>
      <c r="AA3206" s="11">
        <v>4.6109999999999998</v>
      </c>
      <c r="AB3206" s="11">
        <v>0.47899999999999998</v>
      </c>
      <c r="AC3206" s="11">
        <v>3.3000000000000002E-2</v>
      </c>
    </row>
    <row r="3207" spans="1:29" ht="11.5">
      <c r="A3207" s="15">
        <v>3190</v>
      </c>
      <c r="B3207" s="13" t="s">
        <v>1059</v>
      </c>
      <c r="C3207" s="21" t="s">
        <v>1281</v>
      </c>
      <c r="D3207" s="12"/>
      <c r="E3207" s="12">
        <v>348</v>
      </c>
      <c r="F3207" s="13" t="s">
        <v>1110</v>
      </c>
      <c r="G3207" s="12">
        <v>923</v>
      </c>
      <c r="H3207" s="12">
        <v>1995</v>
      </c>
      <c r="I3207" s="11">
        <v>305.76</v>
      </c>
      <c r="J3207" s="11">
        <v>318.44400000000002</v>
      </c>
      <c r="K3207" s="11">
        <v>332.86500000000001</v>
      </c>
      <c r="L3207" s="11">
        <v>440.42599999999999</v>
      </c>
      <c r="M3207" s="11">
        <v>391.98599999999999</v>
      </c>
      <c r="N3207" s="11">
        <v>349.76299999999998</v>
      </c>
      <c r="O3207" s="11">
        <v>304.79700000000003</v>
      </c>
      <c r="P3207" s="11">
        <v>377.27199999999999</v>
      </c>
      <c r="Q3207" s="11">
        <v>417.06099999999998</v>
      </c>
      <c r="R3207" s="11">
        <v>341.26</v>
      </c>
      <c r="S3207" s="11">
        <v>311.74099999999999</v>
      </c>
      <c r="T3207" s="11">
        <v>251.42</v>
      </c>
      <c r="U3207" s="11">
        <v>245.09</v>
      </c>
      <c r="V3207" s="11">
        <v>212.595</v>
      </c>
      <c r="W3207" s="11">
        <v>178.90100000000001</v>
      </c>
      <c r="X3207" s="11">
        <v>69.001999999999995</v>
      </c>
      <c r="Y3207" s="11">
        <v>66.2</v>
      </c>
      <c r="Z3207" s="11">
        <v>23.547999999999998</v>
      </c>
      <c r="AA3207" s="11">
        <v>5.1689999999999996</v>
      </c>
      <c r="AB3207" s="11">
        <v>0.67200000000000004</v>
      </c>
      <c r="AC3207" s="11">
        <v>3.9E-2</v>
      </c>
    </row>
    <row r="3208" spans="1:29" ht="11.5">
      <c r="A3208" s="15">
        <v>3191</v>
      </c>
      <c r="B3208" s="13" t="s">
        <v>1059</v>
      </c>
      <c r="C3208" s="21" t="s">
        <v>1281</v>
      </c>
      <c r="D3208" s="12"/>
      <c r="E3208" s="12">
        <v>348</v>
      </c>
      <c r="F3208" s="13" t="s">
        <v>1110</v>
      </c>
      <c r="G3208" s="12">
        <v>923</v>
      </c>
      <c r="H3208" s="12">
        <v>2000</v>
      </c>
      <c r="I3208" s="11">
        <v>253.97499999999999</v>
      </c>
      <c r="J3208" s="11">
        <v>304.67200000000003</v>
      </c>
      <c r="K3208" s="11">
        <v>321.72699999999998</v>
      </c>
      <c r="L3208" s="11">
        <v>340.50599999999997</v>
      </c>
      <c r="M3208" s="11">
        <v>436.404</v>
      </c>
      <c r="N3208" s="11">
        <v>386.02499999999998</v>
      </c>
      <c r="O3208" s="11">
        <v>347.767</v>
      </c>
      <c r="P3208" s="11">
        <v>302.041</v>
      </c>
      <c r="Q3208" s="11">
        <v>367.01900000000001</v>
      </c>
      <c r="R3208" s="11">
        <v>398.62099999999998</v>
      </c>
      <c r="S3208" s="11">
        <v>320.30700000000002</v>
      </c>
      <c r="T3208" s="11">
        <v>286.03399999999999</v>
      </c>
      <c r="U3208" s="11">
        <v>223.21</v>
      </c>
      <c r="V3208" s="11">
        <v>207.94399999999999</v>
      </c>
      <c r="W3208" s="11">
        <v>165.01300000000001</v>
      </c>
      <c r="X3208" s="11">
        <v>123.848</v>
      </c>
      <c r="Y3208" s="11">
        <v>41.68</v>
      </c>
      <c r="Z3208" s="11">
        <v>28.395</v>
      </c>
      <c r="AA3208" s="11">
        <v>6.4340000000000002</v>
      </c>
      <c r="AB3208" s="11">
        <v>0.79300000000000004</v>
      </c>
      <c r="AC3208" s="11">
        <v>5.6000000000000001E-2</v>
      </c>
    </row>
    <row r="3209" spans="1:29" ht="11.5">
      <c r="A3209" s="15">
        <v>3192</v>
      </c>
      <c r="B3209" s="13" t="s">
        <v>1059</v>
      </c>
      <c r="C3209" s="21" t="s">
        <v>1281</v>
      </c>
      <c r="D3209" s="12"/>
      <c r="E3209" s="12">
        <v>348</v>
      </c>
      <c r="F3209" s="13" t="s">
        <v>1110</v>
      </c>
      <c r="G3209" s="12">
        <v>923</v>
      </c>
      <c r="H3209" s="12">
        <v>2005</v>
      </c>
      <c r="I3209" s="11">
        <v>244.386</v>
      </c>
      <c r="J3209" s="11">
        <v>253.381</v>
      </c>
      <c r="K3209" s="11">
        <v>304.30399999999997</v>
      </c>
      <c r="L3209" s="11">
        <v>321.91199999999998</v>
      </c>
      <c r="M3209" s="11">
        <v>342.67500000000001</v>
      </c>
      <c r="N3209" s="11">
        <v>437.39499999999998</v>
      </c>
      <c r="O3209" s="11">
        <v>385.89499999999998</v>
      </c>
      <c r="P3209" s="11">
        <v>346.92399999999998</v>
      </c>
      <c r="Q3209" s="11">
        <v>297.47399999999999</v>
      </c>
      <c r="R3209" s="11">
        <v>353.01400000000001</v>
      </c>
      <c r="S3209" s="11">
        <v>375.93900000000002</v>
      </c>
      <c r="T3209" s="11">
        <v>293.67099999999999</v>
      </c>
      <c r="U3209" s="11">
        <v>255.63200000000001</v>
      </c>
      <c r="V3209" s="11">
        <v>189.50399999999999</v>
      </c>
      <c r="W3209" s="11">
        <v>165.07300000000001</v>
      </c>
      <c r="X3209" s="11">
        <v>117.214</v>
      </c>
      <c r="Y3209" s="11">
        <v>72.802000000000007</v>
      </c>
      <c r="Z3209" s="11">
        <v>19.134</v>
      </c>
      <c r="AA3209" s="11">
        <v>8.5950000000000006</v>
      </c>
      <c r="AB3209" s="11">
        <v>1.135</v>
      </c>
      <c r="AC3209" s="11">
        <v>7.8E-2</v>
      </c>
    </row>
    <row r="3210" spans="1:29" ht="11.5">
      <c r="A3210" s="15">
        <v>3193</v>
      </c>
      <c r="B3210" s="13" t="s">
        <v>1059</v>
      </c>
      <c r="C3210" s="21" t="s">
        <v>1281</v>
      </c>
      <c r="D3210" s="12"/>
      <c r="E3210" s="12">
        <v>348</v>
      </c>
      <c r="F3210" s="13" t="s">
        <v>1110</v>
      </c>
      <c r="G3210" s="12">
        <v>923</v>
      </c>
      <c r="H3210" s="12">
        <v>2010</v>
      </c>
      <c r="I3210" s="11">
        <v>247.34299999999999</v>
      </c>
      <c r="J3210" s="11">
        <v>248.30600000000001</v>
      </c>
      <c r="K3210" s="11">
        <v>262.089</v>
      </c>
      <c r="L3210" s="11">
        <v>320.09100000000001</v>
      </c>
      <c r="M3210" s="11">
        <v>310.27499999999998</v>
      </c>
      <c r="N3210" s="11">
        <v>324.50599999999997</v>
      </c>
      <c r="O3210" s="11">
        <v>413.15</v>
      </c>
      <c r="P3210" s="11">
        <v>397.786</v>
      </c>
      <c r="Q3210" s="11">
        <v>336.67399999999998</v>
      </c>
      <c r="R3210" s="11">
        <v>293.65300000000002</v>
      </c>
      <c r="S3210" s="11">
        <v>341.89299999999997</v>
      </c>
      <c r="T3210" s="11">
        <v>368.55</v>
      </c>
      <c r="U3210" s="11">
        <v>265.11099999999999</v>
      </c>
      <c r="V3210" s="11">
        <v>216.232</v>
      </c>
      <c r="W3210" s="11">
        <v>151.18799999999999</v>
      </c>
      <c r="X3210" s="11">
        <v>111.952</v>
      </c>
      <c r="Y3210" s="11">
        <v>59.173000000000002</v>
      </c>
      <c r="Z3210" s="11">
        <v>34.593000000000004</v>
      </c>
      <c r="AA3210" s="11">
        <v>6.1950000000000003</v>
      </c>
      <c r="AB3210" s="11">
        <v>1.593</v>
      </c>
      <c r="AC3210" s="11">
        <v>0.11799999999999999</v>
      </c>
    </row>
    <row r="3211" spans="1:29" ht="11.5">
      <c r="A3211" s="15">
        <v>3194</v>
      </c>
      <c r="B3211" s="13" t="s">
        <v>1059</v>
      </c>
      <c r="C3211" s="21" t="s">
        <v>1281</v>
      </c>
      <c r="D3211" s="12"/>
      <c r="E3211" s="12">
        <v>348</v>
      </c>
      <c r="F3211" s="13" t="s">
        <v>1110</v>
      </c>
      <c r="G3211" s="12">
        <v>923</v>
      </c>
      <c r="H3211" s="12">
        <v>2015</v>
      </c>
      <c r="I3211" s="11">
        <v>229.10900000000001</v>
      </c>
      <c r="J3211" s="11">
        <v>247.55199999999999</v>
      </c>
      <c r="K3211" s="11">
        <v>248.447</v>
      </c>
      <c r="L3211" s="11">
        <v>263.32</v>
      </c>
      <c r="M3211" s="11">
        <v>322.08</v>
      </c>
      <c r="N3211" s="11">
        <v>311.94799999999998</v>
      </c>
      <c r="O3211" s="11">
        <v>325.24799999999999</v>
      </c>
      <c r="P3211" s="11">
        <v>412.07</v>
      </c>
      <c r="Q3211" s="11">
        <v>394.39800000000002</v>
      </c>
      <c r="R3211" s="11">
        <v>329.70600000000002</v>
      </c>
      <c r="S3211" s="11">
        <v>281.27100000000002</v>
      </c>
      <c r="T3211" s="11">
        <v>317.553</v>
      </c>
      <c r="U3211" s="11">
        <v>331.072</v>
      </c>
      <c r="V3211" s="11">
        <v>228.98599999999999</v>
      </c>
      <c r="W3211" s="11">
        <v>177.137</v>
      </c>
      <c r="X3211" s="11">
        <v>112.53400000000001</v>
      </c>
      <c r="Y3211" s="11">
        <v>71.459000000000003</v>
      </c>
      <c r="Z3211" s="11">
        <v>29.303999999999998</v>
      </c>
      <c r="AA3211" s="11">
        <v>12.047000000000001</v>
      </c>
      <c r="AB3211" s="11">
        <v>1.286</v>
      </c>
      <c r="AC3211" s="11">
        <v>0.189</v>
      </c>
    </row>
    <row r="3212" spans="1:29" ht="11.5">
      <c r="A3212" s="15">
        <v>3195</v>
      </c>
      <c r="B3212" s="13" t="s">
        <v>1059</v>
      </c>
      <c r="C3212" s="21" t="s">
        <v>1281</v>
      </c>
      <c r="D3212" s="12"/>
      <c r="E3212" s="12">
        <v>348</v>
      </c>
      <c r="F3212" s="13" t="s">
        <v>1110</v>
      </c>
      <c r="G3212" s="12">
        <v>923</v>
      </c>
      <c r="H3212" s="12">
        <v>2020</v>
      </c>
      <c r="I3212" s="11">
        <v>237.05199999999999</v>
      </c>
      <c r="J3212" s="11">
        <v>229.364</v>
      </c>
      <c r="K3212" s="11">
        <v>247.72399999999999</v>
      </c>
      <c r="L3212" s="11">
        <v>249.73099999999999</v>
      </c>
      <c r="M3212" s="11">
        <v>265.56200000000001</v>
      </c>
      <c r="N3212" s="11">
        <v>323.916</v>
      </c>
      <c r="O3212" s="11">
        <v>312.99599999999998</v>
      </c>
      <c r="P3212" s="11">
        <v>325.17099999999999</v>
      </c>
      <c r="Q3212" s="11">
        <v>409.74099999999999</v>
      </c>
      <c r="R3212" s="11">
        <v>388.41800000000001</v>
      </c>
      <c r="S3212" s="11">
        <v>318.46300000000002</v>
      </c>
      <c r="T3212" s="11">
        <v>263.13499999999999</v>
      </c>
      <c r="U3212" s="11">
        <v>287.56200000000001</v>
      </c>
      <c r="V3212" s="11">
        <v>288.88400000000001</v>
      </c>
      <c r="W3212" s="11">
        <v>190.751</v>
      </c>
      <c r="X3212" s="11">
        <v>135.23099999999999</v>
      </c>
      <c r="Y3212" s="11">
        <v>74.195999999999998</v>
      </c>
      <c r="Z3212" s="11">
        <v>36.683999999999997</v>
      </c>
      <c r="AA3212" s="11">
        <v>10.818</v>
      </c>
      <c r="AB3212" s="11">
        <v>2.7509999999999999</v>
      </c>
      <c r="AC3212" s="11">
        <v>0.13800000000000001</v>
      </c>
    </row>
    <row r="3213" spans="1:29" ht="11.5">
      <c r="A3213" s="15">
        <v>3196</v>
      </c>
      <c r="B3213" s="13" t="s">
        <v>1059</v>
      </c>
      <c r="C3213" s="21" t="s">
        <v>1282</v>
      </c>
      <c r="D3213" s="12"/>
      <c r="E3213" s="12">
        <v>616</v>
      </c>
      <c r="F3213" s="13" t="s">
        <v>1110</v>
      </c>
      <c r="G3213" s="12">
        <v>923</v>
      </c>
      <c r="H3213" s="12">
        <v>1950</v>
      </c>
      <c r="I3213" s="11">
        <v>1500</v>
      </c>
      <c r="J3213" s="11">
        <v>1022</v>
      </c>
      <c r="K3213" s="11">
        <v>1170.998</v>
      </c>
      <c r="L3213" s="11">
        <v>1203.999</v>
      </c>
      <c r="M3213" s="11">
        <v>1159.001</v>
      </c>
      <c r="N3213" s="11">
        <v>999.99900000000002</v>
      </c>
      <c r="O3213" s="11">
        <v>623.00099999999998</v>
      </c>
      <c r="P3213" s="11">
        <v>809.99900000000002</v>
      </c>
      <c r="Q3213" s="11">
        <v>850.00099999999998</v>
      </c>
      <c r="R3213" s="11">
        <v>724.99900000000002</v>
      </c>
      <c r="S3213" s="11">
        <v>549</v>
      </c>
      <c r="T3213" s="11">
        <v>391.99900000000002</v>
      </c>
      <c r="U3213" s="11">
        <v>311.99900000000002</v>
      </c>
      <c r="V3213" s="11">
        <v>218</v>
      </c>
      <c r="W3213" s="11">
        <v>140.001</v>
      </c>
      <c r="X3213" s="11">
        <v>90</v>
      </c>
      <c r="Y3213" s="11">
        <v>44.497</v>
      </c>
      <c r="Z3213" s="11">
        <v>16.297999999999998</v>
      </c>
      <c r="AA3213" s="11">
        <v>3.7189999999999999</v>
      </c>
      <c r="AB3213" s="11">
        <v>0.46400000000000002</v>
      </c>
      <c r="AC3213" s="11">
        <v>2.9000000000000001E-2</v>
      </c>
    </row>
    <row r="3214" spans="1:29" ht="11.5">
      <c r="A3214" s="15">
        <v>3197</v>
      </c>
      <c r="B3214" s="13" t="s">
        <v>1059</v>
      </c>
      <c r="C3214" s="21" t="s">
        <v>1282</v>
      </c>
      <c r="D3214" s="12"/>
      <c r="E3214" s="12">
        <v>616</v>
      </c>
      <c r="F3214" s="13" t="s">
        <v>1110</v>
      </c>
      <c r="G3214" s="12">
        <v>923</v>
      </c>
      <c r="H3214" s="12">
        <v>1955</v>
      </c>
      <c r="I3214" s="11">
        <v>1808.925</v>
      </c>
      <c r="J3214" s="11">
        <v>1476.825</v>
      </c>
      <c r="K3214" s="11">
        <v>1016.226</v>
      </c>
      <c r="L3214" s="11">
        <v>1162.662</v>
      </c>
      <c r="M3214" s="11">
        <v>1186.3499999999999</v>
      </c>
      <c r="N3214" s="11">
        <v>1136.3420000000001</v>
      </c>
      <c r="O3214" s="11">
        <v>979.90899999999999</v>
      </c>
      <c r="P3214" s="11">
        <v>608.53399999999999</v>
      </c>
      <c r="Q3214" s="11">
        <v>787.08399999999995</v>
      </c>
      <c r="R3214" s="11">
        <v>818.09100000000001</v>
      </c>
      <c r="S3214" s="11">
        <v>685.81500000000005</v>
      </c>
      <c r="T3214" s="11">
        <v>504.47500000000002</v>
      </c>
      <c r="U3214" s="11">
        <v>343.39600000000002</v>
      </c>
      <c r="V3214" s="11">
        <v>253.62299999999999</v>
      </c>
      <c r="W3214" s="11">
        <v>159.54300000000001</v>
      </c>
      <c r="X3214" s="11">
        <v>87.899000000000001</v>
      </c>
      <c r="Y3214" s="11">
        <v>44.87</v>
      </c>
      <c r="Z3214" s="11">
        <v>16.117999999999999</v>
      </c>
      <c r="AA3214" s="11">
        <v>4.032</v>
      </c>
      <c r="AB3214" s="11">
        <v>0.58799999999999997</v>
      </c>
      <c r="AC3214" s="11">
        <v>4.4999999999999998E-2</v>
      </c>
    </row>
    <row r="3215" spans="1:29" ht="11.5">
      <c r="A3215" s="15">
        <v>3198</v>
      </c>
      <c r="B3215" s="13" t="s">
        <v>1059</v>
      </c>
      <c r="C3215" s="21" t="s">
        <v>1282</v>
      </c>
      <c r="D3215" s="12"/>
      <c r="E3215" s="12">
        <v>616</v>
      </c>
      <c r="F3215" s="13" t="s">
        <v>1110</v>
      </c>
      <c r="G3215" s="12">
        <v>923</v>
      </c>
      <c r="H3215" s="12">
        <v>1960</v>
      </c>
      <c r="I3215" s="11">
        <v>1836.5050000000001</v>
      </c>
      <c r="J3215" s="11">
        <v>1773.521</v>
      </c>
      <c r="K3215" s="11">
        <v>1457.443</v>
      </c>
      <c r="L3215" s="11">
        <v>988.78300000000002</v>
      </c>
      <c r="M3215" s="11">
        <v>1121.039</v>
      </c>
      <c r="N3215" s="11">
        <v>1162.3869999999999</v>
      </c>
      <c r="O3215" s="11">
        <v>1119.7819999999999</v>
      </c>
      <c r="P3215" s="11">
        <v>959.88199999999995</v>
      </c>
      <c r="Q3215" s="11">
        <v>572.20600000000002</v>
      </c>
      <c r="R3215" s="11">
        <v>776.76900000000001</v>
      </c>
      <c r="S3215" s="11">
        <v>814.26800000000003</v>
      </c>
      <c r="T3215" s="11">
        <v>645.39300000000003</v>
      </c>
      <c r="U3215" s="11">
        <v>455.35500000000002</v>
      </c>
      <c r="V3215" s="11">
        <v>281.79399999999998</v>
      </c>
      <c r="W3215" s="11">
        <v>189.85300000000001</v>
      </c>
      <c r="X3215" s="11">
        <v>102.749</v>
      </c>
      <c r="Y3215" s="11">
        <v>44.158000000000001</v>
      </c>
      <c r="Z3215" s="11">
        <v>16.882999999999999</v>
      </c>
      <c r="AA3215" s="11">
        <v>4.2709999999999999</v>
      </c>
      <c r="AB3215" s="11">
        <v>0.67700000000000005</v>
      </c>
      <c r="AC3215" s="11">
        <v>0.06</v>
      </c>
    </row>
    <row r="3216" spans="1:29" ht="11.5">
      <c r="A3216" s="15">
        <v>3199</v>
      </c>
      <c r="B3216" s="13" t="s">
        <v>1059</v>
      </c>
      <c r="C3216" s="21" t="s">
        <v>1282</v>
      </c>
      <c r="D3216" s="12"/>
      <c r="E3216" s="12">
        <v>616</v>
      </c>
      <c r="F3216" s="13" t="s">
        <v>1110</v>
      </c>
      <c r="G3216" s="12">
        <v>923</v>
      </c>
      <c r="H3216" s="12">
        <v>1965</v>
      </c>
      <c r="I3216" s="11">
        <v>1438.326</v>
      </c>
      <c r="J3216" s="11">
        <v>1817.89</v>
      </c>
      <c r="K3216" s="11">
        <v>1763.8040000000001</v>
      </c>
      <c r="L3216" s="11">
        <v>1447.7080000000001</v>
      </c>
      <c r="M3216" s="11">
        <v>978.30899999999997</v>
      </c>
      <c r="N3216" s="11">
        <v>1105.261</v>
      </c>
      <c r="O3216" s="11">
        <v>1145.4490000000001</v>
      </c>
      <c r="P3216" s="11">
        <v>1103.27</v>
      </c>
      <c r="Q3216" s="11">
        <v>945.12199999999996</v>
      </c>
      <c r="R3216" s="11">
        <v>558.93600000000004</v>
      </c>
      <c r="S3216" s="11">
        <v>744.24699999999996</v>
      </c>
      <c r="T3216" s="11">
        <v>762.88900000000001</v>
      </c>
      <c r="U3216" s="11">
        <v>582.20699999999999</v>
      </c>
      <c r="V3216" s="11">
        <v>387.29199999999997</v>
      </c>
      <c r="W3216" s="11">
        <v>220.11500000000001</v>
      </c>
      <c r="X3216" s="11">
        <v>129.32400000000001</v>
      </c>
      <c r="Y3216" s="11">
        <v>56.542000000000002</v>
      </c>
      <c r="Z3216" s="11">
        <v>17.849</v>
      </c>
      <c r="AA3216" s="11">
        <v>4.5750000000000002</v>
      </c>
      <c r="AB3216" s="11">
        <v>0.68400000000000005</v>
      </c>
      <c r="AC3216" s="11">
        <v>6.5000000000000002E-2</v>
      </c>
    </row>
    <row r="3217" spans="1:29" ht="11.5">
      <c r="A3217" s="15">
        <v>3200</v>
      </c>
      <c r="B3217" s="13" t="s">
        <v>1059</v>
      </c>
      <c r="C3217" s="21" t="s">
        <v>1282</v>
      </c>
      <c r="D3217" s="12"/>
      <c r="E3217" s="12">
        <v>616</v>
      </c>
      <c r="F3217" s="13" t="s">
        <v>1110</v>
      </c>
      <c r="G3217" s="12">
        <v>923</v>
      </c>
      <c r="H3217" s="12">
        <v>1970</v>
      </c>
      <c r="I3217" s="11">
        <v>1309.0039999999999</v>
      </c>
      <c r="J3217" s="11">
        <v>1421.5440000000001</v>
      </c>
      <c r="K3217" s="11">
        <v>1803.6880000000001</v>
      </c>
      <c r="L3217" s="11">
        <v>1751.07</v>
      </c>
      <c r="M3217" s="11">
        <v>1427.421</v>
      </c>
      <c r="N3217" s="11">
        <v>960.60900000000004</v>
      </c>
      <c r="O3217" s="11">
        <v>1086.96</v>
      </c>
      <c r="P3217" s="11">
        <v>1125.5060000000001</v>
      </c>
      <c r="Q3217" s="11">
        <v>1080.367</v>
      </c>
      <c r="R3217" s="11">
        <v>918.54100000000005</v>
      </c>
      <c r="S3217" s="11">
        <v>536.83600000000001</v>
      </c>
      <c r="T3217" s="11">
        <v>698.221</v>
      </c>
      <c r="U3217" s="11">
        <v>687.71</v>
      </c>
      <c r="V3217" s="11">
        <v>494.10599999999999</v>
      </c>
      <c r="W3217" s="11">
        <v>299.37799999999999</v>
      </c>
      <c r="X3217" s="11">
        <v>148.923</v>
      </c>
      <c r="Y3217" s="11">
        <v>70.605999999999995</v>
      </c>
      <c r="Z3217" s="11">
        <v>22.722999999999999</v>
      </c>
      <c r="AA3217" s="11">
        <v>4.8319999999999999</v>
      </c>
      <c r="AB3217" s="11">
        <v>0.78</v>
      </c>
      <c r="AC3217" s="11">
        <v>6.9000000000000006E-2</v>
      </c>
    </row>
    <row r="3218" spans="1:29" ht="11.5">
      <c r="A3218" s="15">
        <v>3201</v>
      </c>
      <c r="B3218" s="13" t="s">
        <v>1059</v>
      </c>
      <c r="C3218" s="21" t="s">
        <v>1282</v>
      </c>
      <c r="D3218" s="12"/>
      <c r="E3218" s="12">
        <v>616</v>
      </c>
      <c r="F3218" s="13" t="s">
        <v>1110</v>
      </c>
      <c r="G3218" s="12">
        <v>923</v>
      </c>
      <c r="H3218" s="12">
        <v>1975</v>
      </c>
      <c r="I3218" s="11">
        <v>1436.354</v>
      </c>
      <c r="J3218" s="11">
        <v>1294.308</v>
      </c>
      <c r="K3218" s="11">
        <v>1416.627</v>
      </c>
      <c r="L3218" s="11">
        <v>1792.7190000000001</v>
      </c>
      <c r="M3218" s="11">
        <v>1723.373</v>
      </c>
      <c r="N3218" s="11">
        <v>1403.3389999999999</v>
      </c>
      <c r="O3218" s="11">
        <v>943.66899999999998</v>
      </c>
      <c r="P3218" s="11">
        <v>1066.836</v>
      </c>
      <c r="Q3218" s="11">
        <v>1098.5139999999999</v>
      </c>
      <c r="R3218" s="11">
        <v>1046.2070000000001</v>
      </c>
      <c r="S3218" s="11">
        <v>878.178</v>
      </c>
      <c r="T3218" s="11">
        <v>502.78500000000003</v>
      </c>
      <c r="U3218" s="11">
        <v>633.28700000000003</v>
      </c>
      <c r="V3218" s="11">
        <v>586.75900000000001</v>
      </c>
      <c r="W3218" s="11">
        <v>382.18400000000003</v>
      </c>
      <c r="X3218" s="11">
        <v>199.483</v>
      </c>
      <c r="Y3218" s="11">
        <v>82.405000000000001</v>
      </c>
      <c r="Z3218" s="11">
        <v>29.366</v>
      </c>
      <c r="AA3218" s="11">
        <v>6.1440000000000001</v>
      </c>
      <c r="AB3218" s="11">
        <v>0.80300000000000005</v>
      </c>
      <c r="AC3218" s="11">
        <v>7.4999999999999997E-2</v>
      </c>
    </row>
    <row r="3219" spans="1:29" ht="11.5">
      <c r="A3219" s="15">
        <v>3202</v>
      </c>
      <c r="B3219" s="13" t="s">
        <v>1059</v>
      </c>
      <c r="C3219" s="21" t="s">
        <v>1282</v>
      </c>
      <c r="D3219" s="12"/>
      <c r="E3219" s="12">
        <v>616</v>
      </c>
      <c r="F3219" s="13" t="s">
        <v>1110</v>
      </c>
      <c r="G3219" s="12">
        <v>923</v>
      </c>
      <c r="H3219" s="12">
        <v>1980</v>
      </c>
      <c r="I3219" s="11">
        <v>1633.854</v>
      </c>
      <c r="J3219" s="11">
        <v>1432.598</v>
      </c>
      <c r="K3219" s="11">
        <v>1292.364</v>
      </c>
      <c r="L3219" s="11">
        <v>1413.953</v>
      </c>
      <c r="M3219" s="11">
        <v>1774.5930000000001</v>
      </c>
      <c r="N3219" s="11">
        <v>1691.575</v>
      </c>
      <c r="O3219" s="11">
        <v>1377.2840000000001</v>
      </c>
      <c r="P3219" s="11">
        <v>922.80899999999997</v>
      </c>
      <c r="Q3219" s="11">
        <v>1038.0999999999999</v>
      </c>
      <c r="R3219" s="11">
        <v>1056.413</v>
      </c>
      <c r="S3219" s="11">
        <v>990.47299999999996</v>
      </c>
      <c r="T3219" s="11">
        <v>815.072</v>
      </c>
      <c r="U3219" s="11">
        <v>450.2</v>
      </c>
      <c r="V3219" s="11">
        <v>540.41399999999999</v>
      </c>
      <c r="W3219" s="11">
        <v>454.78699999999998</v>
      </c>
      <c r="X3219" s="11">
        <v>257.03899999999999</v>
      </c>
      <c r="Y3219" s="11">
        <v>109.896</v>
      </c>
      <c r="Z3219" s="11">
        <v>33.902000000000001</v>
      </c>
      <c r="AA3219" s="11">
        <v>8.0670000000000002</v>
      </c>
      <c r="AB3219" s="11">
        <v>1.071</v>
      </c>
      <c r="AC3219" s="11">
        <v>8.4000000000000005E-2</v>
      </c>
    </row>
    <row r="3220" spans="1:29" ht="11.5">
      <c r="A3220" s="15">
        <v>3203</v>
      </c>
      <c r="B3220" s="13" t="s">
        <v>1059</v>
      </c>
      <c r="C3220" s="21" t="s">
        <v>1282</v>
      </c>
      <c r="D3220" s="12"/>
      <c r="E3220" s="12">
        <v>616</v>
      </c>
      <c r="F3220" s="13" t="s">
        <v>1110</v>
      </c>
      <c r="G3220" s="12">
        <v>923</v>
      </c>
      <c r="H3220" s="12">
        <v>1985</v>
      </c>
      <c r="I3220" s="11">
        <v>1744.819</v>
      </c>
      <c r="J3220" s="11">
        <v>1655.5219999999999</v>
      </c>
      <c r="K3220" s="11">
        <v>1458.8040000000001</v>
      </c>
      <c r="L3220" s="11">
        <v>1292.422</v>
      </c>
      <c r="M3220" s="11">
        <v>1381.9960000000001</v>
      </c>
      <c r="N3220" s="11">
        <v>1719.011</v>
      </c>
      <c r="O3220" s="11">
        <v>1657.51</v>
      </c>
      <c r="P3220" s="11">
        <v>1381.6679999999999</v>
      </c>
      <c r="Q3220" s="11">
        <v>907.55799999999999</v>
      </c>
      <c r="R3220" s="11">
        <v>996.47799999999995</v>
      </c>
      <c r="S3220" s="11">
        <v>998.51700000000005</v>
      </c>
      <c r="T3220" s="11">
        <v>907.89200000000005</v>
      </c>
      <c r="U3220" s="11">
        <v>712.23500000000001</v>
      </c>
      <c r="V3220" s="11">
        <v>376.02600000000001</v>
      </c>
      <c r="W3220" s="11">
        <v>417.01299999999998</v>
      </c>
      <c r="X3220" s="11">
        <v>295.87700000000001</v>
      </c>
      <c r="Y3220" s="11">
        <v>134.93899999999999</v>
      </c>
      <c r="Z3220" s="11">
        <v>44.204999999999998</v>
      </c>
      <c r="AA3220" s="11">
        <v>9.5109999999999992</v>
      </c>
      <c r="AB3220" s="11">
        <v>1.4970000000000001</v>
      </c>
      <c r="AC3220" s="11">
        <v>0.11799999999999999</v>
      </c>
    </row>
    <row r="3221" spans="1:29" ht="11.5">
      <c r="A3221" s="15">
        <v>3204</v>
      </c>
      <c r="B3221" s="13" t="s">
        <v>1059</v>
      </c>
      <c r="C3221" s="21" t="s">
        <v>1282</v>
      </c>
      <c r="D3221" s="12"/>
      <c r="E3221" s="12">
        <v>616</v>
      </c>
      <c r="F3221" s="13" t="s">
        <v>1110</v>
      </c>
      <c r="G3221" s="12">
        <v>923</v>
      </c>
      <c r="H3221" s="12">
        <v>1990</v>
      </c>
      <c r="I3221" s="11">
        <v>1509.6020000000001</v>
      </c>
      <c r="J3221" s="11">
        <v>1728.7529999999999</v>
      </c>
      <c r="K3221" s="11">
        <v>1644.5650000000001</v>
      </c>
      <c r="L3221" s="11">
        <v>1450.684</v>
      </c>
      <c r="M3221" s="11">
        <v>1276.144</v>
      </c>
      <c r="N3221" s="11">
        <v>1350.6479999999999</v>
      </c>
      <c r="O3221" s="11">
        <v>1660.462</v>
      </c>
      <c r="P3221" s="11">
        <v>1596.278</v>
      </c>
      <c r="Q3221" s="11">
        <v>1336.3679999999999</v>
      </c>
      <c r="R3221" s="11">
        <v>870.56600000000003</v>
      </c>
      <c r="S3221" s="11">
        <v>942.22</v>
      </c>
      <c r="T3221" s="11">
        <v>918.36599999999999</v>
      </c>
      <c r="U3221" s="11">
        <v>802.1</v>
      </c>
      <c r="V3221" s="11">
        <v>595.85799999999995</v>
      </c>
      <c r="W3221" s="11">
        <v>290.81299999999999</v>
      </c>
      <c r="X3221" s="11">
        <v>282.31900000000002</v>
      </c>
      <c r="Y3221" s="11">
        <v>161.47</v>
      </c>
      <c r="Z3221" s="11">
        <v>53.908999999999999</v>
      </c>
      <c r="AA3221" s="11">
        <v>11.769</v>
      </c>
      <c r="AB3221" s="11">
        <v>1.5720000000000001</v>
      </c>
      <c r="AC3221" s="11">
        <v>0.14499999999999999</v>
      </c>
    </row>
    <row r="3222" spans="1:29" ht="11.5">
      <c r="A3222" s="15">
        <v>3205</v>
      </c>
      <c r="B3222" s="13" t="s">
        <v>1059</v>
      </c>
      <c r="C3222" s="21" t="s">
        <v>1282</v>
      </c>
      <c r="D3222" s="12"/>
      <c r="E3222" s="12">
        <v>616</v>
      </c>
      <c r="F3222" s="13" t="s">
        <v>1110</v>
      </c>
      <c r="G3222" s="12">
        <v>923</v>
      </c>
      <c r="H3222" s="12">
        <v>1995</v>
      </c>
      <c r="I3222" s="11">
        <v>1314.5360000000001</v>
      </c>
      <c r="J3222" s="11">
        <v>1502.6559999999999</v>
      </c>
      <c r="K3222" s="11">
        <v>1724.3530000000001</v>
      </c>
      <c r="L3222" s="11">
        <v>1634.837</v>
      </c>
      <c r="M3222" s="11">
        <v>1429.32</v>
      </c>
      <c r="N3222" s="11">
        <v>1251.0930000000001</v>
      </c>
      <c r="O3222" s="11">
        <v>1324.0609999999999</v>
      </c>
      <c r="P3222" s="11">
        <v>1625.8779999999999</v>
      </c>
      <c r="Q3222" s="11">
        <v>1552.0930000000001</v>
      </c>
      <c r="R3222" s="11">
        <v>1283.2840000000001</v>
      </c>
      <c r="S3222" s="11">
        <v>819.81299999999999</v>
      </c>
      <c r="T3222" s="11">
        <v>863.952</v>
      </c>
      <c r="U3222" s="11">
        <v>809.97</v>
      </c>
      <c r="V3222" s="11">
        <v>669.90599999999995</v>
      </c>
      <c r="W3222" s="11">
        <v>459.64400000000001</v>
      </c>
      <c r="X3222" s="11">
        <v>199.03100000000001</v>
      </c>
      <c r="Y3222" s="11">
        <v>157.90899999999999</v>
      </c>
      <c r="Z3222" s="11">
        <v>66.650000000000006</v>
      </c>
      <c r="AA3222" s="11">
        <v>14.555999999999999</v>
      </c>
      <c r="AB3222" s="11">
        <v>1.881</v>
      </c>
      <c r="AC3222" s="11">
        <v>0.14499999999999999</v>
      </c>
    </row>
    <row r="3223" spans="1:29" ht="11.5">
      <c r="A3223" s="15">
        <v>3206</v>
      </c>
      <c r="B3223" s="13" t="s">
        <v>1059</v>
      </c>
      <c r="C3223" s="21" t="s">
        <v>1282</v>
      </c>
      <c r="D3223" s="12"/>
      <c r="E3223" s="12">
        <v>616</v>
      </c>
      <c r="F3223" s="13" t="s">
        <v>1110</v>
      </c>
      <c r="G3223" s="12">
        <v>923</v>
      </c>
      <c r="H3223" s="12">
        <v>2000</v>
      </c>
      <c r="I3223" s="11">
        <v>1055.5609999999999</v>
      </c>
      <c r="J3223" s="11">
        <v>1310.106</v>
      </c>
      <c r="K3223" s="11">
        <v>1499.655</v>
      </c>
      <c r="L3223" s="11">
        <v>1716.9290000000001</v>
      </c>
      <c r="M3223" s="11">
        <v>1617.9079999999999</v>
      </c>
      <c r="N3223" s="11">
        <v>1410.077</v>
      </c>
      <c r="O3223" s="11">
        <v>1232.0509999999999</v>
      </c>
      <c r="P3223" s="11">
        <v>1300.992</v>
      </c>
      <c r="Q3223" s="11">
        <v>1587.499</v>
      </c>
      <c r="R3223" s="11">
        <v>1497.9739999999999</v>
      </c>
      <c r="S3223" s="11">
        <v>1217.0139999999999</v>
      </c>
      <c r="T3223" s="11">
        <v>757.97799999999995</v>
      </c>
      <c r="U3223" s="11">
        <v>770.92100000000005</v>
      </c>
      <c r="V3223" s="11">
        <v>686.26599999999996</v>
      </c>
      <c r="W3223" s="11">
        <v>526.37</v>
      </c>
      <c r="X3223" s="11">
        <v>321.83600000000001</v>
      </c>
      <c r="Y3223" s="11">
        <v>116.319</v>
      </c>
      <c r="Z3223" s="11">
        <v>70.165000000000006</v>
      </c>
      <c r="AA3223" s="11">
        <v>19.824999999999999</v>
      </c>
      <c r="AB3223" s="11">
        <v>2.556</v>
      </c>
      <c r="AC3223" s="11">
        <v>0.189</v>
      </c>
    </row>
    <row r="3224" spans="1:29" ht="11.5">
      <c r="A3224" s="15">
        <v>3207</v>
      </c>
      <c r="B3224" s="13" t="s">
        <v>1059</v>
      </c>
      <c r="C3224" s="21" t="s">
        <v>1282</v>
      </c>
      <c r="D3224" s="12"/>
      <c r="E3224" s="12">
        <v>616</v>
      </c>
      <c r="F3224" s="13" t="s">
        <v>1110</v>
      </c>
      <c r="G3224" s="12">
        <v>923</v>
      </c>
      <c r="H3224" s="12">
        <v>2005</v>
      </c>
      <c r="I3224" s="11">
        <v>918.02099999999996</v>
      </c>
      <c r="J3224" s="11">
        <v>1047.8019999999999</v>
      </c>
      <c r="K3224" s="11">
        <v>1303.8530000000001</v>
      </c>
      <c r="L3224" s="11">
        <v>1492.826</v>
      </c>
      <c r="M3224" s="11">
        <v>1696.586</v>
      </c>
      <c r="N3224" s="11">
        <v>1581.912</v>
      </c>
      <c r="O3224" s="11">
        <v>1366.7380000000001</v>
      </c>
      <c r="P3224" s="11">
        <v>1202.2919999999999</v>
      </c>
      <c r="Q3224" s="11">
        <v>1278.9169999999999</v>
      </c>
      <c r="R3224" s="11">
        <v>1543.4590000000001</v>
      </c>
      <c r="S3224" s="11">
        <v>1433.0740000000001</v>
      </c>
      <c r="T3224" s="11">
        <v>1137.68</v>
      </c>
      <c r="U3224" s="11">
        <v>685.779</v>
      </c>
      <c r="V3224" s="11">
        <v>666.49099999999999</v>
      </c>
      <c r="W3224" s="11">
        <v>554.94600000000003</v>
      </c>
      <c r="X3224" s="11">
        <v>383.60199999999998</v>
      </c>
      <c r="Y3224" s="11">
        <v>199.40199999999999</v>
      </c>
      <c r="Z3224" s="11">
        <v>56.317999999999998</v>
      </c>
      <c r="AA3224" s="11">
        <v>23.053999999999998</v>
      </c>
      <c r="AB3224" s="11">
        <v>3.9609999999999999</v>
      </c>
      <c r="AC3224" s="11">
        <v>0.28899999999999998</v>
      </c>
    </row>
    <row r="3225" spans="1:29" ht="11.5">
      <c r="A3225" s="15">
        <v>3208</v>
      </c>
      <c r="B3225" s="13" t="s">
        <v>1059</v>
      </c>
      <c r="C3225" s="21" t="s">
        <v>1282</v>
      </c>
      <c r="D3225" s="12"/>
      <c r="E3225" s="12">
        <v>616</v>
      </c>
      <c r="F3225" s="13" t="s">
        <v>1110</v>
      </c>
      <c r="G3225" s="12">
        <v>923</v>
      </c>
      <c r="H3225" s="12">
        <v>2010</v>
      </c>
      <c r="I3225" s="11">
        <v>1030.4100000000001</v>
      </c>
      <c r="J3225" s="11">
        <v>920.38300000000004</v>
      </c>
      <c r="K3225" s="11">
        <v>1042.25</v>
      </c>
      <c r="L3225" s="11">
        <v>1288.8340000000001</v>
      </c>
      <c r="M3225" s="11">
        <v>1467.1959999999999</v>
      </c>
      <c r="N3225" s="11">
        <v>1658.6969999999999</v>
      </c>
      <c r="O3225" s="11">
        <v>1548.8520000000001</v>
      </c>
      <c r="P3225" s="11">
        <v>1350.623</v>
      </c>
      <c r="Q3225" s="11">
        <v>1184.855</v>
      </c>
      <c r="R3225" s="11">
        <v>1244.7809999999999</v>
      </c>
      <c r="S3225" s="11">
        <v>1477.82</v>
      </c>
      <c r="T3225" s="11">
        <v>1342.393</v>
      </c>
      <c r="U3225" s="11">
        <v>1034.857</v>
      </c>
      <c r="V3225" s="11">
        <v>597.90800000000002</v>
      </c>
      <c r="W3225" s="11">
        <v>548.38099999999997</v>
      </c>
      <c r="X3225" s="11">
        <v>418.06900000000002</v>
      </c>
      <c r="Y3225" s="11">
        <v>249.02500000000001</v>
      </c>
      <c r="Z3225" s="11">
        <v>101.539</v>
      </c>
      <c r="AA3225" s="11">
        <v>19.957999999999998</v>
      </c>
      <c r="AB3225" s="11">
        <v>4.883</v>
      </c>
      <c r="AC3225" s="11">
        <v>0.47899999999999998</v>
      </c>
    </row>
    <row r="3226" spans="1:29" ht="11.5">
      <c r="A3226" s="15">
        <v>3209</v>
      </c>
      <c r="B3226" s="13" t="s">
        <v>1059</v>
      </c>
      <c r="C3226" s="21" t="s">
        <v>1282</v>
      </c>
      <c r="D3226" s="12"/>
      <c r="E3226" s="12">
        <v>616</v>
      </c>
      <c r="F3226" s="13" t="s">
        <v>1110</v>
      </c>
      <c r="G3226" s="12">
        <v>923</v>
      </c>
      <c r="H3226" s="12">
        <v>2015</v>
      </c>
      <c r="I3226" s="11">
        <v>970.49699999999996</v>
      </c>
      <c r="J3226" s="11">
        <v>1021.735</v>
      </c>
      <c r="K3226" s="11">
        <v>905.42200000000003</v>
      </c>
      <c r="L3226" s="11">
        <v>1021.2380000000001</v>
      </c>
      <c r="M3226" s="11">
        <v>1271.1099999999999</v>
      </c>
      <c r="N3226" s="11">
        <v>1474.4449999999999</v>
      </c>
      <c r="O3226" s="11">
        <v>1661.095</v>
      </c>
      <c r="P3226" s="11">
        <v>1524.7180000000001</v>
      </c>
      <c r="Q3226" s="11">
        <v>1317.932</v>
      </c>
      <c r="R3226" s="11">
        <v>1146.981</v>
      </c>
      <c r="S3226" s="11">
        <v>1190.9929999999999</v>
      </c>
      <c r="T3226" s="11">
        <v>1389.1579999999999</v>
      </c>
      <c r="U3226" s="11">
        <v>1228.127</v>
      </c>
      <c r="V3226" s="11">
        <v>914.12199999999996</v>
      </c>
      <c r="W3226" s="11">
        <v>502.91899999999998</v>
      </c>
      <c r="X3226" s="11">
        <v>425.16699999999997</v>
      </c>
      <c r="Y3226" s="11">
        <v>283.38099999999997</v>
      </c>
      <c r="Z3226" s="11">
        <v>137.494</v>
      </c>
      <c r="AA3226" s="11">
        <v>41.811</v>
      </c>
      <c r="AB3226" s="11">
        <v>5.5990000000000002</v>
      </c>
      <c r="AC3226" s="11">
        <v>0.85599999999999998</v>
      </c>
    </row>
    <row r="3227" spans="1:29" ht="11.5">
      <c r="A3227" s="15">
        <v>3210</v>
      </c>
      <c r="B3227" s="13" t="s">
        <v>1059</v>
      </c>
      <c r="C3227" s="21" t="s">
        <v>1282</v>
      </c>
      <c r="D3227" s="12"/>
      <c r="E3227" s="12">
        <v>616</v>
      </c>
      <c r="F3227" s="13" t="s">
        <v>1110</v>
      </c>
      <c r="G3227" s="12">
        <v>923</v>
      </c>
      <c r="H3227" s="12">
        <v>2020</v>
      </c>
      <c r="I3227" s="11">
        <v>967.31899999999996</v>
      </c>
      <c r="J3227" s="11">
        <v>973.59299999999996</v>
      </c>
      <c r="K3227" s="11">
        <v>1011.282</v>
      </c>
      <c r="L3227" s="11">
        <v>881.68200000000002</v>
      </c>
      <c r="M3227" s="11">
        <v>995.31899999999996</v>
      </c>
      <c r="N3227" s="11">
        <v>1263.5070000000001</v>
      </c>
      <c r="O3227" s="11">
        <v>1470.1569999999999</v>
      </c>
      <c r="P3227" s="11">
        <v>1646.5650000000001</v>
      </c>
      <c r="Q3227" s="11">
        <v>1502.7139999999999</v>
      </c>
      <c r="R3227" s="11">
        <v>1291.6969999999999</v>
      </c>
      <c r="S3227" s="11">
        <v>1110.6099999999999</v>
      </c>
      <c r="T3227" s="11">
        <v>1128.396</v>
      </c>
      <c r="U3227" s="11">
        <v>1280.2349999999999</v>
      </c>
      <c r="V3227" s="11">
        <v>1094.529</v>
      </c>
      <c r="W3227" s="11">
        <v>779.60199999999998</v>
      </c>
      <c r="X3227" s="11">
        <v>399.58600000000001</v>
      </c>
      <c r="Y3227" s="11">
        <v>299.13299999999998</v>
      </c>
      <c r="Z3227" s="11">
        <v>165.61500000000001</v>
      </c>
      <c r="AA3227" s="11">
        <v>61.845999999999997</v>
      </c>
      <c r="AB3227" s="11">
        <v>13.289</v>
      </c>
      <c r="AC3227" s="11">
        <v>1.2070000000000001</v>
      </c>
    </row>
    <row r="3228" spans="1:29" ht="11.5">
      <c r="A3228" s="15">
        <v>3211</v>
      </c>
      <c r="B3228" s="13" t="s">
        <v>1059</v>
      </c>
      <c r="C3228" s="21" t="s">
        <v>1283</v>
      </c>
      <c r="D3228" s="12">
        <v>18</v>
      </c>
      <c r="E3228" s="12">
        <v>498</v>
      </c>
      <c r="F3228" s="13" t="s">
        <v>1110</v>
      </c>
      <c r="G3228" s="12">
        <v>923</v>
      </c>
      <c r="H3228" s="12">
        <v>1950</v>
      </c>
      <c r="I3228" s="11">
        <v>102.95099999999999</v>
      </c>
      <c r="J3228" s="11">
        <v>104.279</v>
      </c>
      <c r="K3228" s="11">
        <v>126.821</v>
      </c>
      <c r="L3228" s="11">
        <v>109.012</v>
      </c>
      <c r="M3228" s="11">
        <v>106.45699999999999</v>
      </c>
      <c r="N3228" s="11">
        <v>91.87</v>
      </c>
      <c r="O3228" s="11">
        <v>62.131999999999998</v>
      </c>
      <c r="P3228" s="11">
        <v>84.103999999999999</v>
      </c>
      <c r="Q3228" s="11">
        <v>67.813999999999993</v>
      </c>
      <c r="R3228" s="11">
        <v>61.372999999999998</v>
      </c>
      <c r="S3228" s="11">
        <v>43.283999999999999</v>
      </c>
      <c r="T3228" s="11">
        <v>34.57</v>
      </c>
      <c r="U3228" s="11">
        <v>33.908000000000001</v>
      </c>
      <c r="V3228" s="11">
        <v>26.898</v>
      </c>
      <c r="W3228" s="11">
        <v>18.940999999999999</v>
      </c>
      <c r="X3228" s="11">
        <v>11.461</v>
      </c>
      <c r="Y3228" s="11">
        <v>4.7240000000000002</v>
      </c>
      <c r="Z3228" s="11">
        <v>2.06</v>
      </c>
      <c r="AA3228" s="11">
        <v>0.65</v>
      </c>
      <c r="AB3228" s="11">
        <v>0.13100000000000001</v>
      </c>
      <c r="AC3228" s="11">
        <v>1.4999999999999999E-2</v>
      </c>
    </row>
    <row r="3229" spans="1:29" ht="11.5">
      <c r="A3229" s="15">
        <v>3212</v>
      </c>
      <c r="B3229" s="13" t="s">
        <v>1059</v>
      </c>
      <c r="C3229" s="21" t="s">
        <v>1283</v>
      </c>
      <c r="D3229" s="12">
        <v>18</v>
      </c>
      <c r="E3229" s="12">
        <v>498</v>
      </c>
      <c r="F3229" s="13" t="s">
        <v>1110</v>
      </c>
      <c r="G3229" s="12">
        <v>923</v>
      </c>
      <c r="H3229" s="12">
        <v>1955</v>
      </c>
      <c r="I3229" s="11">
        <v>163.33699999999999</v>
      </c>
      <c r="J3229" s="11">
        <v>107.426</v>
      </c>
      <c r="K3229" s="11">
        <v>108.825</v>
      </c>
      <c r="L3229" s="11">
        <v>123.02800000000001</v>
      </c>
      <c r="M3229" s="11">
        <v>112.526</v>
      </c>
      <c r="N3229" s="11">
        <v>108.825</v>
      </c>
      <c r="O3229" s="11">
        <v>93.721000000000004</v>
      </c>
      <c r="P3229" s="11">
        <v>62.914000000000001</v>
      </c>
      <c r="Q3229" s="11">
        <v>84.02</v>
      </c>
      <c r="R3229" s="11">
        <v>66.215000000000003</v>
      </c>
      <c r="S3229" s="11">
        <v>58.012</v>
      </c>
      <c r="T3229" s="11">
        <v>39.609000000000002</v>
      </c>
      <c r="U3229" s="11">
        <v>30.108000000000001</v>
      </c>
      <c r="V3229" s="11">
        <v>27.617999999999999</v>
      </c>
      <c r="W3229" s="11">
        <v>20.018999999999998</v>
      </c>
      <c r="X3229" s="11">
        <v>12.254</v>
      </c>
      <c r="Y3229" s="11">
        <v>6.649</v>
      </c>
      <c r="Z3229" s="11">
        <v>1.35</v>
      </c>
      <c r="AA3229" s="11">
        <v>0.36099999999999999</v>
      </c>
      <c r="AB3229" s="11">
        <v>6.5000000000000002E-2</v>
      </c>
      <c r="AC3229" s="11">
        <v>8.9999999999999993E-3</v>
      </c>
    </row>
    <row r="3230" spans="1:29" ht="11.5">
      <c r="A3230" s="15">
        <v>3213</v>
      </c>
      <c r="B3230" s="13" t="s">
        <v>1059</v>
      </c>
      <c r="C3230" s="21" t="s">
        <v>1283</v>
      </c>
      <c r="D3230" s="12">
        <v>18</v>
      </c>
      <c r="E3230" s="12">
        <v>498</v>
      </c>
      <c r="F3230" s="13" t="s">
        <v>1110</v>
      </c>
      <c r="G3230" s="12">
        <v>923</v>
      </c>
      <c r="H3230" s="12">
        <v>1960</v>
      </c>
      <c r="I3230" s="11">
        <v>202.72</v>
      </c>
      <c r="J3230" s="11">
        <v>170.10400000000001</v>
      </c>
      <c r="K3230" s="11">
        <v>112.90300000000001</v>
      </c>
      <c r="L3230" s="11">
        <v>104.95</v>
      </c>
      <c r="M3230" s="11">
        <v>126.792</v>
      </c>
      <c r="N3230" s="11">
        <v>115.494</v>
      </c>
      <c r="O3230" s="11">
        <v>111.295</v>
      </c>
      <c r="P3230" s="11">
        <v>95.096000000000004</v>
      </c>
      <c r="Q3230" s="11">
        <v>63.901000000000003</v>
      </c>
      <c r="R3230" s="11">
        <v>82.188000000000002</v>
      </c>
      <c r="S3230" s="11">
        <v>63.290999999999997</v>
      </c>
      <c r="T3230" s="11">
        <v>53.493000000000002</v>
      </c>
      <c r="U3230" s="11">
        <v>34.997</v>
      </c>
      <c r="V3230" s="11">
        <v>24.901</v>
      </c>
      <c r="W3230" s="11">
        <v>21.116</v>
      </c>
      <c r="X3230" s="11">
        <v>13.294</v>
      </c>
      <c r="Y3230" s="11">
        <v>6.8639999999999999</v>
      </c>
      <c r="Z3230" s="11">
        <v>1.907</v>
      </c>
      <c r="AA3230" s="11">
        <v>0.23599999999999999</v>
      </c>
      <c r="AB3230" s="11">
        <v>3.6999999999999998E-2</v>
      </c>
      <c r="AC3230" s="11">
        <v>5.0000000000000001E-3</v>
      </c>
    </row>
    <row r="3231" spans="1:29" ht="11.5">
      <c r="A3231" s="15">
        <v>3214</v>
      </c>
      <c r="B3231" s="13" t="s">
        <v>1059</v>
      </c>
      <c r="C3231" s="21" t="s">
        <v>1283</v>
      </c>
      <c r="D3231" s="12">
        <v>18</v>
      </c>
      <c r="E3231" s="12">
        <v>498</v>
      </c>
      <c r="F3231" s="13" t="s">
        <v>1110</v>
      </c>
      <c r="G3231" s="12">
        <v>923</v>
      </c>
      <c r="H3231" s="12">
        <v>1965</v>
      </c>
      <c r="I3231" s="11">
        <v>200.44499999999999</v>
      </c>
      <c r="J3231" s="11">
        <v>207.35</v>
      </c>
      <c r="K3231" s="11">
        <v>174.16399999999999</v>
      </c>
      <c r="L3231" s="11">
        <v>106.21899999999999</v>
      </c>
      <c r="M3231" s="11">
        <v>106.96299999999999</v>
      </c>
      <c r="N3231" s="11">
        <v>127.788</v>
      </c>
      <c r="O3231" s="11">
        <v>116.499</v>
      </c>
      <c r="P3231" s="11">
        <v>111.402</v>
      </c>
      <c r="Q3231" s="11">
        <v>94.22</v>
      </c>
      <c r="R3231" s="11">
        <v>62.551000000000002</v>
      </c>
      <c r="S3231" s="11">
        <v>77.328000000000003</v>
      </c>
      <c r="T3231" s="11">
        <v>58.146000000000001</v>
      </c>
      <c r="U3231" s="11">
        <v>46.756999999999998</v>
      </c>
      <c r="V3231" s="11">
        <v>28.873999999999999</v>
      </c>
      <c r="W3231" s="11">
        <v>19.084</v>
      </c>
      <c r="X3231" s="11">
        <v>13.986000000000001</v>
      </c>
      <c r="Y3231" s="11">
        <v>7.4630000000000001</v>
      </c>
      <c r="Z3231" s="11">
        <v>2.06</v>
      </c>
      <c r="AA3231" s="11">
        <v>0.35499999999999998</v>
      </c>
      <c r="AB3231" s="11">
        <v>2.5999999999999999E-2</v>
      </c>
      <c r="AC3231" s="11">
        <v>3.0000000000000001E-3</v>
      </c>
    </row>
    <row r="3232" spans="1:29" ht="11.5">
      <c r="A3232" s="15">
        <v>3215</v>
      </c>
      <c r="B3232" s="13" t="s">
        <v>1059</v>
      </c>
      <c r="C3232" s="21" t="s">
        <v>1283</v>
      </c>
      <c r="D3232" s="12">
        <v>18</v>
      </c>
      <c r="E3232" s="12">
        <v>498</v>
      </c>
      <c r="F3232" s="13" t="s">
        <v>1110</v>
      </c>
      <c r="G3232" s="12">
        <v>923</v>
      </c>
      <c r="H3232" s="12">
        <v>1970</v>
      </c>
      <c r="I3232" s="11">
        <v>172.84</v>
      </c>
      <c r="J3232" s="11">
        <v>203.33600000000001</v>
      </c>
      <c r="K3232" s="11">
        <v>210.58799999999999</v>
      </c>
      <c r="L3232" s="11">
        <v>167.50200000000001</v>
      </c>
      <c r="M3232" s="11">
        <v>107.66200000000001</v>
      </c>
      <c r="N3232" s="11">
        <v>107.61</v>
      </c>
      <c r="O3232" s="11">
        <v>128.03</v>
      </c>
      <c r="P3232" s="11">
        <v>116.31100000000001</v>
      </c>
      <c r="Q3232" s="11">
        <v>110.048</v>
      </c>
      <c r="R3232" s="11">
        <v>91.350999999999999</v>
      </c>
      <c r="S3232" s="11">
        <v>59.383000000000003</v>
      </c>
      <c r="T3232" s="11">
        <v>70.927999999999997</v>
      </c>
      <c r="U3232" s="11">
        <v>51.13</v>
      </c>
      <c r="V3232" s="11">
        <v>38.700000000000003</v>
      </c>
      <c r="W3232" s="11">
        <v>22.216000000000001</v>
      </c>
      <c r="X3232" s="11">
        <v>12.861000000000001</v>
      </c>
      <c r="Y3232" s="11">
        <v>7.6379999999999999</v>
      </c>
      <c r="Z3232" s="11">
        <v>2.6819999999999999</v>
      </c>
      <c r="AA3232" s="11">
        <v>0.48599999999999999</v>
      </c>
      <c r="AB3232" s="11">
        <v>5.0999999999999997E-2</v>
      </c>
      <c r="AC3232" s="11">
        <v>2E-3</v>
      </c>
    </row>
    <row r="3233" spans="1:29" ht="11.5">
      <c r="A3233" s="15">
        <v>3216</v>
      </c>
      <c r="B3233" s="13" t="s">
        <v>1059</v>
      </c>
      <c r="C3233" s="21" t="s">
        <v>1283</v>
      </c>
      <c r="D3233" s="12">
        <v>18</v>
      </c>
      <c r="E3233" s="12">
        <v>498</v>
      </c>
      <c r="F3233" s="13" t="s">
        <v>1110</v>
      </c>
      <c r="G3233" s="12">
        <v>923</v>
      </c>
      <c r="H3233" s="12">
        <v>1975</v>
      </c>
      <c r="I3233" s="11">
        <v>187.48099999999999</v>
      </c>
      <c r="J3233" s="11">
        <v>171.44</v>
      </c>
      <c r="K3233" s="11">
        <v>201.78800000000001</v>
      </c>
      <c r="L3233" s="11">
        <v>200.61</v>
      </c>
      <c r="M3233" s="11">
        <v>169.63800000000001</v>
      </c>
      <c r="N3233" s="11">
        <v>116.259</v>
      </c>
      <c r="O3233" s="11">
        <v>107.898</v>
      </c>
      <c r="P3233" s="11">
        <v>125.53400000000001</v>
      </c>
      <c r="Q3233" s="11">
        <v>112.664</v>
      </c>
      <c r="R3233" s="11">
        <v>106.634</v>
      </c>
      <c r="S3233" s="11">
        <v>87.584000000000003</v>
      </c>
      <c r="T3233" s="11">
        <v>54.978000000000002</v>
      </c>
      <c r="U3233" s="11">
        <v>63.658000000000001</v>
      </c>
      <c r="V3233" s="11">
        <v>42.456000000000003</v>
      </c>
      <c r="W3233" s="11">
        <v>29.015999999999998</v>
      </c>
      <c r="X3233" s="11">
        <v>15.006</v>
      </c>
      <c r="Y3233" s="11">
        <v>8.1859999999999999</v>
      </c>
      <c r="Z3233" s="11">
        <v>2.8079999999999998</v>
      </c>
      <c r="AA3233" s="11">
        <v>0.64800000000000002</v>
      </c>
      <c r="AB3233" s="11">
        <v>7.1999999999999995E-2</v>
      </c>
      <c r="AC3233" s="11">
        <v>4.0000000000000001E-3</v>
      </c>
    </row>
    <row r="3234" spans="1:29" ht="11.5">
      <c r="A3234" s="15">
        <v>3217</v>
      </c>
      <c r="B3234" s="13" t="s">
        <v>1059</v>
      </c>
      <c r="C3234" s="21" t="s">
        <v>1283</v>
      </c>
      <c r="D3234" s="12">
        <v>18</v>
      </c>
      <c r="E3234" s="12">
        <v>498</v>
      </c>
      <c r="F3234" s="13" t="s">
        <v>1110</v>
      </c>
      <c r="G3234" s="12">
        <v>923</v>
      </c>
      <c r="H3234" s="12">
        <v>1980</v>
      </c>
      <c r="I3234" s="11">
        <v>192.12100000000001</v>
      </c>
      <c r="J3234" s="11">
        <v>182.32599999999999</v>
      </c>
      <c r="K3234" s="11">
        <v>168.393</v>
      </c>
      <c r="L3234" s="11">
        <v>189.011</v>
      </c>
      <c r="M3234" s="11">
        <v>179.511</v>
      </c>
      <c r="N3234" s="11">
        <v>168.04</v>
      </c>
      <c r="O3234" s="11">
        <v>129.48099999999999</v>
      </c>
      <c r="P3234" s="11">
        <v>102.517</v>
      </c>
      <c r="Q3234" s="11">
        <v>122.627</v>
      </c>
      <c r="R3234" s="11">
        <v>108.883</v>
      </c>
      <c r="S3234" s="11">
        <v>104.23</v>
      </c>
      <c r="T3234" s="11">
        <v>80.843999999999994</v>
      </c>
      <c r="U3234" s="11">
        <v>50.972999999999999</v>
      </c>
      <c r="V3234" s="11">
        <v>52.036000000000001</v>
      </c>
      <c r="W3234" s="11">
        <v>32.915999999999997</v>
      </c>
      <c r="X3234" s="11">
        <v>19.672000000000001</v>
      </c>
      <c r="Y3234" s="11">
        <v>9.16</v>
      </c>
      <c r="Z3234" s="11">
        <v>3.01</v>
      </c>
      <c r="AA3234" s="11">
        <v>0.67900000000000005</v>
      </c>
      <c r="AB3234" s="11">
        <v>9.6000000000000002E-2</v>
      </c>
      <c r="AC3234" s="11">
        <v>6.0000000000000001E-3</v>
      </c>
    </row>
    <row r="3235" spans="1:29" ht="11.5">
      <c r="A3235" s="15">
        <v>3218</v>
      </c>
      <c r="B3235" s="13" t="s">
        <v>1059</v>
      </c>
      <c r="C3235" s="21" t="s">
        <v>1283</v>
      </c>
      <c r="D3235" s="12">
        <v>18</v>
      </c>
      <c r="E3235" s="12">
        <v>498</v>
      </c>
      <c r="F3235" s="13" t="s">
        <v>1110</v>
      </c>
      <c r="G3235" s="12">
        <v>923</v>
      </c>
      <c r="H3235" s="12">
        <v>1985</v>
      </c>
      <c r="I3235" s="11">
        <v>213.416</v>
      </c>
      <c r="J3235" s="11">
        <v>191.09</v>
      </c>
      <c r="K3235" s="11">
        <v>178.57900000000001</v>
      </c>
      <c r="L3235" s="11">
        <v>167.02600000000001</v>
      </c>
      <c r="M3235" s="11">
        <v>172.541</v>
      </c>
      <c r="N3235" s="11">
        <v>182.941</v>
      </c>
      <c r="O3235" s="11">
        <v>169.06899999999999</v>
      </c>
      <c r="P3235" s="11">
        <v>126.542</v>
      </c>
      <c r="Q3235" s="11">
        <v>99.447000000000003</v>
      </c>
      <c r="R3235" s="11">
        <v>115.655</v>
      </c>
      <c r="S3235" s="11">
        <v>100.991</v>
      </c>
      <c r="T3235" s="11">
        <v>95.486000000000004</v>
      </c>
      <c r="U3235" s="11">
        <v>71.197000000000003</v>
      </c>
      <c r="V3235" s="11">
        <v>41.743000000000002</v>
      </c>
      <c r="W3235" s="11">
        <v>39.515999999999998</v>
      </c>
      <c r="X3235" s="11">
        <v>21.9</v>
      </c>
      <c r="Y3235" s="11">
        <v>10.930999999999999</v>
      </c>
      <c r="Z3235" s="11">
        <v>3.23</v>
      </c>
      <c r="AA3235" s="11">
        <v>0.69199999999999995</v>
      </c>
      <c r="AB3235" s="11">
        <v>9.4E-2</v>
      </c>
      <c r="AC3235" s="11">
        <v>8.0000000000000002E-3</v>
      </c>
    </row>
    <row r="3236" spans="1:29" ht="11.5">
      <c r="A3236" s="15">
        <v>3219</v>
      </c>
      <c r="B3236" s="13" t="s">
        <v>1059</v>
      </c>
      <c r="C3236" s="21" t="s">
        <v>1283</v>
      </c>
      <c r="D3236" s="12">
        <v>18</v>
      </c>
      <c r="E3236" s="12">
        <v>498</v>
      </c>
      <c r="F3236" s="13" t="s">
        <v>1110</v>
      </c>
      <c r="G3236" s="12">
        <v>923</v>
      </c>
      <c r="H3236" s="12">
        <v>1990</v>
      </c>
      <c r="I3236" s="11">
        <v>218.071</v>
      </c>
      <c r="J3236" s="11">
        <v>210.89599999999999</v>
      </c>
      <c r="K3236" s="11">
        <v>190.71899999999999</v>
      </c>
      <c r="L3236" s="11">
        <v>170.71199999999999</v>
      </c>
      <c r="M3236" s="11">
        <v>147.12899999999999</v>
      </c>
      <c r="N3236" s="11">
        <v>164.315</v>
      </c>
      <c r="O3236" s="11">
        <v>182.142</v>
      </c>
      <c r="P3236" s="11">
        <v>167.05</v>
      </c>
      <c r="Q3236" s="11">
        <v>121.572</v>
      </c>
      <c r="R3236" s="11">
        <v>93.700999999999993</v>
      </c>
      <c r="S3236" s="11">
        <v>107.20099999999999</v>
      </c>
      <c r="T3236" s="11">
        <v>90.891000000000005</v>
      </c>
      <c r="U3236" s="11">
        <v>83.373000000000005</v>
      </c>
      <c r="V3236" s="11">
        <v>58.585000000000001</v>
      </c>
      <c r="W3236" s="11">
        <v>31.323</v>
      </c>
      <c r="X3236" s="11">
        <v>26.227</v>
      </c>
      <c r="Y3236" s="11">
        <v>11.504</v>
      </c>
      <c r="Z3236" s="11">
        <v>4.33</v>
      </c>
      <c r="AA3236" s="11">
        <v>0.85399999999999998</v>
      </c>
      <c r="AB3236" s="11">
        <v>0.111</v>
      </c>
      <c r="AC3236" s="11">
        <v>8.9999999999999993E-3</v>
      </c>
    </row>
    <row r="3237" spans="1:29" ht="11.5">
      <c r="A3237" s="15">
        <v>3220</v>
      </c>
      <c r="B3237" s="13" t="s">
        <v>1059</v>
      </c>
      <c r="C3237" s="21" t="s">
        <v>1283</v>
      </c>
      <c r="D3237" s="12">
        <v>18</v>
      </c>
      <c r="E3237" s="12">
        <v>498</v>
      </c>
      <c r="F3237" s="13" t="s">
        <v>1110</v>
      </c>
      <c r="G3237" s="12">
        <v>923</v>
      </c>
      <c r="H3237" s="12">
        <v>1995</v>
      </c>
      <c r="I3237" s="11">
        <v>167.62299999999999</v>
      </c>
      <c r="J3237" s="11">
        <v>213.185</v>
      </c>
      <c r="K3237" s="11">
        <v>206.82900000000001</v>
      </c>
      <c r="L3237" s="11">
        <v>184.96899999999999</v>
      </c>
      <c r="M3237" s="11">
        <v>159.01400000000001</v>
      </c>
      <c r="N3237" s="11">
        <v>139.613</v>
      </c>
      <c r="O3237" s="11">
        <v>157.71299999999999</v>
      </c>
      <c r="P3237" s="11">
        <v>173.97399999999999</v>
      </c>
      <c r="Q3237" s="11">
        <v>157.15199999999999</v>
      </c>
      <c r="R3237" s="11">
        <v>111.88200000000001</v>
      </c>
      <c r="S3237" s="11">
        <v>84.981999999999999</v>
      </c>
      <c r="T3237" s="11">
        <v>94.325000000000003</v>
      </c>
      <c r="U3237" s="11">
        <v>76.718000000000004</v>
      </c>
      <c r="V3237" s="11">
        <v>65.763000000000005</v>
      </c>
      <c r="W3237" s="11">
        <v>42.009</v>
      </c>
      <c r="X3237" s="11">
        <v>19.71</v>
      </c>
      <c r="Y3237" s="11">
        <v>12.037000000000001</v>
      </c>
      <c r="Z3237" s="11">
        <v>4.4459999999999997</v>
      </c>
      <c r="AA3237" s="11">
        <v>1.1100000000000001</v>
      </c>
      <c r="AB3237" s="11">
        <v>0.13200000000000001</v>
      </c>
      <c r="AC3237" s="11">
        <v>1.0999999999999999E-2</v>
      </c>
    </row>
    <row r="3238" spans="1:29" ht="11.5">
      <c r="A3238" s="15">
        <v>3221</v>
      </c>
      <c r="B3238" s="13" t="s">
        <v>1059</v>
      </c>
      <c r="C3238" s="21" t="s">
        <v>1283</v>
      </c>
      <c r="D3238" s="12">
        <v>18</v>
      </c>
      <c r="E3238" s="12">
        <v>498</v>
      </c>
      <c r="F3238" s="13" t="s">
        <v>1110</v>
      </c>
      <c r="G3238" s="12">
        <v>923</v>
      </c>
      <c r="H3238" s="12">
        <v>2000</v>
      </c>
      <c r="I3238" s="11">
        <v>123.11499999999999</v>
      </c>
      <c r="J3238" s="11">
        <v>166.518</v>
      </c>
      <c r="K3238" s="11">
        <v>212.84200000000001</v>
      </c>
      <c r="L3238" s="11">
        <v>202.06200000000001</v>
      </c>
      <c r="M3238" s="11">
        <v>182.16399999999999</v>
      </c>
      <c r="N3238" s="11">
        <v>145.577</v>
      </c>
      <c r="O3238" s="11">
        <v>124.196</v>
      </c>
      <c r="P3238" s="11">
        <v>151.155</v>
      </c>
      <c r="Q3238" s="11">
        <v>161.69</v>
      </c>
      <c r="R3238" s="11">
        <v>149.07900000000001</v>
      </c>
      <c r="S3238" s="11">
        <v>90.959000000000003</v>
      </c>
      <c r="T3238" s="11">
        <v>76.138999999999996</v>
      </c>
      <c r="U3238" s="11">
        <v>76.647000000000006</v>
      </c>
      <c r="V3238" s="11">
        <v>59.484999999999999</v>
      </c>
      <c r="W3238" s="11">
        <v>47.131999999999998</v>
      </c>
      <c r="X3238" s="11">
        <v>28.141999999999999</v>
      </c>
      <c r="Y3238" s="11">
        <v>8.6530000000000005</v>
      </c>
      <c r="Z3238" s="11">
        <v>4.601</v>
      </c>
      <c r="AA3238" s="11">
        <v>1.147</v>
      </c>
      <c r="AB3238" s="11">
        <v>0.17899999999999999</v>
      </c>
      <c r="AC3238" s="11">
        <v>1.2999999999999999E-2</v>
      </c>
    </row>
    <row r="3239" spans="1:29" ht="11.5">
      <c r="A3239" s="15">
        <v>3222</v>
      </c>
      <c r="B3239" s="13" t="s">
        <v>1059</v>
      </c>
      <c r="C3239" s="21" t="s">
        <v>1283</v>
      </c>
      <c r="D3239" s="12">
        <v>18</v>
      </c>
      <c r="E3239" s="12">
        <v>498</v>
      </c>
      <c r="F3239" s="13" t="s">
        <v>1110</v>
      </c>
      <c r="G3239" s="12">
        <v>923</v>
      </c>
      <c r="H3239" s="12">
        <v>2005</v>
      </c>
      <c r="I3239" s="11">
        <v>106.48699999999999</v>
      </c>
      <c r="J3239" s="11">
        <v>122.53</v>
      </c>
      <c r="K3239" s="11">
        <v>165.71100000000001</v>
      </c>
      <c r="L3239" s="11">
        <v>211.66900000000001</v>
      </c>
      <c r="M3239" s="11">
        <v>200.85599999999999</v>
      </c>
      <c r="N3239" s="11">
        <v>180.601</v>
      </c>
      <c r="O3239" s="11">
        <v>144.261</v>
      </c>
      <c r="P3239" s="11">
        <v>120.813</v>
      </c>
      <c r="Q3239" s="11">
        <v>145.58600000000001</v>
      </c>
      <c r="R3239" s="11">
        <v>152.72200000000001</v>
      </c>
      <c r="S3239" s="11">
        <v>139.488</v>
      </c>
      <c r="T3239" s="11">
        <v>82.518000000000001</v>
      </c>
      <c r="U3239" s="11">
        <v>64.444000000000003</v>
      </c>
      <c r="V3239" s="11">
        <v>60.811999999999998</v>
      </c>
      <c r="W3239" s="11">
        <v>42.963000000000001</v>
      </c>
      <c r="X3239" s="11">
        <v>30.751999999999999</v>
      </c>
      <c r="Y3239" s="11">
        <v>15.14</v>
      </c>
      <c r="Z3239" s="11">
        <v>3.2709999999999999</v>
      </c>
      <c r="AA3239" s="11">
        <v>1.17</v>
      </c>
      <c r="AB3239" s="11">
        <v>0.18099999999999999</v>
      </c>
      <c r="AC3239" s="11">
        <v>1.7000000000000001E-2</v>
      </c>
    </row>
    <row r="3240" spans="1:29" ht="11.5">
      <c r="A3240" s="15">
        <v>3223</v>
      </c>
      <c r="B3240" s="13" t="s">
        <v>1059</v>
      </c>
      <c r="C3240" s="21" t="s">
        <v>1283</v>
      </c>
      <c r="D3240" s="12">
        <v>18</v>
      </c>
      <c r="E3240" s="12">
        <v>498</v>
      </c>
      <c r="F3240" s="13" t="s">
        <v>1110</v>
      </c>
      <c r="G3240" s="12">
        <v>923</v>
      </c>
      <c r="H3240" s="12">
        <v>2010</v>
      </c>
      <c r="I3240" s="11">
        <v>112.996</v>
      </c>
      <c r="J3240" s="11">
        <v>108.28700000000001</v>
      </c>
      <c r="K3240" s="11">
        <v>124.51300000000001</v>
      </c>
      <c r="L3240" s="11">
        <v>169.08600000000001</v>
      </c>
      <c r="M3240" s="11">
        <v>209.501</v>
      </c>
      <c r="N3240" s="11">
        <v>184.678</v>
      </c>
      <c r="O3240" s="11">
        <v>157.07900000000001</v>
      </c>
      <c r="P3240" s="11">
        <v>136.53899999999999</v>
      </c>
      <c r="Q3240" s="11">
        <v>123.834</v>
      </c>
      <c r="R3240" s="11">
        <v>145.08099999999999</v>
      </c>
      <c r="S3240" s="11">
        <v>141.55099999999999</v>
      </c>
      <c r="T3240" s="11">
        <v>124.08499999999999</v>
      </c>
      <c r="U3240" s="11">
        <v>71.841999999999999</v>
      </c>
      <c r="V3240" s="11">
        <v>53.777999999999999</v>
      </c>
      <c r="W3240" s="11">
        <v>44.96</v>
      </c>
      <c r="X3240" s="11">
        <v>30.507000000000001</v>
      </c>
      <c r="Y3240" s="11">
        <v>19.375</v>
      </c>
      <c r="Z3240" s="11">
        <v>5.7510000000000003</v>
      </c>
      <c r="AA3240" s="11">
        <v>0.83699999999999997</v>
      </c>
      <c r="AB3240" s="11">
        <v>0.186</v>
      </c>
      <c r="AC3240" s="11">
        <v>1.7999999999999999E-2</v>
      </c>
    </row>
    <row r="3241" spans="1:29" ht="11.5">
      <c r="A3241" s="15">
        <v>3224</v>
      </c>
      <c r="B3241" s="13" t="s">
        <v>1059</v>
      </c>
      <c r="C3241" s="21" t="s">
        <v>1283</v>
      </c>
      <c r="D3241" s="12">
        <v>18</v>
      </c>
      <c r="E3241" s="12">
        <v>498</v>
      </c>
      <c r="F3241" s="13" t="s">
        <v>1110</v>
      </c>
      <c r="G3241" s="12">
        <v>923</v>
      </c>
      <c r="H3241" s="12">
        <v>2015</v>
      </c>
      <c r="I3241" s="11">
        <v>114.658</v>
      </c>
      <c r="J3241" s="11">
        <v>111.596</v>
      </c>
      <c r="K3241" s="11">
        <v>105.149</v>
      </c>
      <c r="L3241" s="11">
        <v>124.167</v>
      </c>
      <c r="M3241" s="11">
        <v>169.251</v>
      </c>
      <c r="N3241" s="11">
        <v>214.255</v>
      </c>
      <c r="O3241" s="11">
        <v>183.476</v>
      </c>
      <c r="P3241" s="11">
        <v>152.90199999999999</v>
      </c>
      <c r="Q3241" s="11">
        <v>130.702</v>
      </c>
      <c r="R3241" s="11">
        <v>116.178</v>
      </c>
      <c r="S3241" s="11">
        <v>140.81200000000001</v>
      </c>
      <c r="T3241" s="11">
        <v>127.438</v>
      </c>
      <c r="U3241" s="11">
        <v>113.301</v>
      </c>
      <c r="V3241" s="11">
        <v>53.984999999999999</v>
      </c>
      <c r="W3241" s="11">
        <v>41.091999999999999</v>
      </c>
      <c r="X3241" s="11">
        <v>29.768000000000001</v>
      </c>
      <c r="Y3241" s="11">
        <v>19.076000000000001</v>
      </c>
      <c r="Z3241" s="11">
        <v>7.02</v>
      </c>
      <c r="AA3241" s="11">
        <v>1.321</v>
      </c>
      <c r="AB3241" s="11">
        <v>0.106</v>
      </c>
      <c r="AC3241" s="11">
        <v>1.4E-2</v>
      </c>
    </row>
    <row r="3242" spans="1:29" ht="11.5">
      <c r="A3242" s="15">
        <v>3225</v>
      </c>
      <c r="B3242" s="13" t="s">
        <v>1059</v>
      </c>
      <c r="C3242" s="21" t="s">
        <v>1283</v>
      </c>
      <c r="D3242" s="12">
        <v>18</v>
      </c>
      <c r="E3242" s="12">
        <v>498</v>
      </c>
      <c r="F3242" s="13" t="s">
        <v>1110</v>
      </c>
      <c r="G3242" s="12">
        <v>923</v>
      </c>
      <c r="H3242" s="12">
        <v>2020</v>
      </c>
      <c r="I3242" s="11">
        <v>103.95399999999999</v>
      </c>
      <c r="J3242" s="11">
        <v>114.31399999999999</v>
      </c>
      <c r="K3242" s="11">
        <v>111.38800000000001</v>
      </c>
      <c r="L3242" s="11">
        <v>104.616</v>
      </c>
      <c r="M3242" s="11">
        <v>123.09</v>
      </c>
      <c r="N3242" s="11">
        <v>167.76499999999999</v>
      </c>
      <c r="O3242" s="11">
        <v>212.16900000000001</v>
      </c>
      <c r="P3242" s="11">
        <v>180.714</v>
      </c>
      <c r="Q3242" s="11">
        <v>149.505</v>
      </c>
      <c r="R3242" s="11">
        <v>126.309</v>
      </c>
      <c r="S3242" s="11">
        <v>109.905</v>
      </c>
      <c r="T3242" s="11">
        <v>129.77600000000001</v>
      </c>
      <c r="U3242" s="11">
        <v>112.051</v>
      </c>
      <c r="V3242" s="11">
        <v>93.81</v>
      </c>
      <c r="W3242" s="11">
        <v>41.171999999999997</v>
      </c>
      <c r="X3242" s="11">
        <v>26.931000000000001</v>
      </c>
      <c r="Y3242" s="11">
        <v>15.512</v>
      </c>
      <c r="Z3242" s="11">
        <v>7.1079999999999997</v>
      </c>
      <c r="AA3242" s="11">
        <v>1.6779999999999999</v>
      </c>
      <c r="AB3242" s="11">
        <v>0.17699999999999999</v>
      </c>
      <c r="AC3242" s="11">
        <v>8.9999999999999993E-3</v>
      </c>
    </row>
    <row r="3243" spans="1:29" ht="11.5">
      <c r="A3243" s="15">
        <v>3226</v>
      </c>
      <c r="B3243" s="13" t="s">
        <v>1059</v>
      </c>
      <c r="C3243" s="21" t="s">
        <v>1284</v>
      </c>
      <c r="D3243" s="12"/>
      <c r="E3243" s="12">
        <v>642</v>
      </c>
      <c r="F3243" s="13" t="s">
        <v>1110</v>
      </c>
      <c r="G3243" s="12">
        <v>923</v>
      </c>
      <c r="H3243" s="12">
        <v>1950</v>
      </c>
      <c r="I3243" s="11">
        <v>837.02700000000004</v>
      </c>
      <c r="J3243" s="11">
        <v>661.55</v>
      </c>
      <c r="K3243" s="11">
        <v>808.91</v>
      </c>
      <c r="L3243" s="11">
        <v>815.82100000000003</v>
      </c>
      <c r="M3243" s="11">
        <v>793.18399999999997</v>
      </c>
      <c r="N3243" s="11">
        <v>653.39599999999996</v>
      </c>
      <c r="O3243" s="11">
        <v>368.185</v>
      </c>
      <c r="P3243" s="11">
        <v>565.46500000000003</v>
      </c>
      <c r="Q3243" s="11">
        <v>559.85299999999995</v>
      </c>
      <c r="R3243" s="11">
        <v>470.73</v>
      </c>
      <c r="S3243" s="11">
        <v>394.68099999999998</v>
      </c>
      <c r="T3243" s="11">
        <v>292.26</v>
      </c>
      <c r="U3243" s="11">
        <v>238.887</v>
      </c>
      <c r="V3243" s="11">
        <v>192.50700000000001</v>
      </c>
      <c r="W3243" s="11">
        <v>109.845</v>
      </c>
      <c r="X3243" s="11">
        <v>53.360999999999997</v>
      </c>
      <c r="Y3243" s="11">
        <v>22.745999999999999</v>
      </c>
      <c r="Z3243" s="11">
        <v>7.7969999999999997</v>
      </c>
      <c r="AA3243" s="11">
        <v>2.2269999999999999</v>
      </c>
      <c r="AB3243" s="11">
        <v>0.56100000000000005</v>
      </c>
      <c r="AC3243" s="11">
        <v>8.5999999999999993E-2</v>
      </c>
    </row>
    <row r="3244" spans="1:29" ht="11.5">
      <c r="A3244" s="15">
        <v>3227</v>
      </c>
      <c r="B3244" s="13" t="s">
        <v>1059</v>
      </c>
      <c r="C3244" s="21" t="s">
        <v>1284</v>
      </c>
      <c r="D3244" s="12"/>
      <c r="E3244" s="12">
        <v>642</v>
      </c>
      <c r="F3244" s="13" t="s">
        <v>1110</v>
      </c>
      <c r="G3244" s="12">
        <v>923</v>
      </c>
      <c r="H3244" s="12">
        <v>1955</v>
      </c>
      <c r="I3244" s="11">
        <v>993.45600000000002</v>
      </c>
      <c r="J3244" s="11">
        <v>818.36800000000005</v>
      </c>
      <c r="K3244" s="11">
        <v>657.02099999999996</v>
      </c>
      <c r="L3244" s="11">
        <v>802.88499999999999</v>
      </c>
      <c r="M3244" s="11">
        <v>806.88900000000001</v>
      </c>
      <c r="N3244" s="11">
        <v>783.37</v>
      </c>
      <c r="O3244" s="11">
        <v>644.88300000000004</v>
      </c>
      <c r="P3244" s="11">
        <v>362.51400000000001</v>
      </c>
      <c r="Q3244" s="11">
        <v>554.50699999999995</v>
      </c>
      <c r="R3244" s="11">
        <v>544.04700000000003</v>
      </c>
      <c r="S3244" s="11">
        <v>450.24400000000003</v>
      </c>
      <c r="T3244" s="11">
        <v>367.41800000000001</v>
      </c>
      <c r="U3244" s="11">
        <v>260.94099999999997</v>
      </c>
      <c r="V3244" s="11">
        <v>199.5</v>
      </c>
      <c r="W3244" s="11">
        <v>144.49</v>
      </c>
      <c r="X3244" s="11">
        <v>70.37</v>
      </c>
      <c r="Y3244" s="11">
        <v>27.402999999999999</v>
      </c>
      <c r="Z3244" s="11">
        <v>8.6579999999999995</v>
      </c>
      <c r="AA3244" s="11">
        <v>2.0739999999999998</v>
      </c>
      <c r="AB3244" s="11">
        <v>0.38900000000000001</v>
      </c>
      <c r="AC3244" s="11">
        <v>6.7000000000000004E-2</v>
      </c>
    </row>
    <row r="3245" spans="1:29" ht="11.5">
      <c r="A3245" s="15">
        <v>3228</v>
      </c>
      <c r="B3245" s="13" t="s">
        <v>1059</v>
      </c>
      <c r="C3245" s="21" t="s">
        <v>1284</v>
      </c>
      <c r="D3245" s="12"/>
      <c r="E3245" s="12">
        <v>642</v>
      </c>
      <c r="F3245" s="13" t="s">
        <v>1110</v>
      </c>
      <c r="G3245" s="12">
        <v>923</v>
      </c>
      <c r="H3245" s="12">
        <v>1960</v>
      </c>
      <c r="I3245" s="11">
        <v>952.56899999999996</v>
      </c>
      <c r="J3245" s="11">
        <v>975.46</v>
      </c>
      <c r="K3245" s="11">
        <v>813.71900000000005</v>
      </c>
      <c r="L3245" s="11">
        <v>652.87900000000002</v>
      </c>
      <c r="M3245" s="11">
        <v>795.42399999999998</v>
      </c>
      <c r="N3245" s="11">
        <v>798.39400000000001</v>
      </c>
      <c r="O3245" s="11">
        <v>774.70500000000004</v>
      </c>
      <c r="P3245" s="11">
        <v>636.447</v>
      </c>
      <c r="Q3245" s="11">
        <v>356.37799999999999</v>
      </c>
      <c r="R3245" s="11">
        <v>540.68499999999995</v>
      </c>
      <c r="S3245" s="11">
        <v>522.79</v>
      </c>
      <c r="T3245" s="11">
        <v>421.78</v>
      </c>
      <c r="U3245" s="11">
        <v>330.81299999999999</v>
      </c>
      <c r="V3245" s="11">
        <v>220.47900000000001</v>
      </c>
      <c r="W3245" s="11">
        <v>152.23599999999999</v>
      </c>
      <c r="X3245" s="11">
        <v>94.631</v>
      </c>
      <c r="Y3245" s="11">
        <v>37.106000000000002</v>
      </c>
      <c r="Z3245" s="11">
        <v>10.736000000000001</v>
      </c>
      <c r="AA3245" s="11">
        <v>2.3679999999999999</v>
      </c>
      <c r="AB3245" s="11">
        <v>0.371</v>
      </c>
      <c r="AC3245" s="11">
        <v>4.8000000000000001E-2</v>
      </c>
    </row>
    <row r="3246" spans="1:29" ht="11.5">
      <c r="A3246" s="15">
        <v>3229</v>
      </c>
      <c r="B3246" s="13" t="s">
        <v>1059</v>
      </c>
      <c r="C3246" s="21" t="s">
        <v>1284</v>
      </c>
      <c r="D3246" s="12"/>
      <c r="E3246" s="12">
        <v>642</v>
      </c>
      <c r="F3246" s="13" t="s">
        <v>1110</v>
      </c>
      <c r="G3246" s="12">
        <v>923</v>
      </c>
      <c r="H3246" s="12">
        <v>1965</v>
      </c>
      <c r="I3246" s="11">
        <v>755.495</v>
      </c>
      <c r="J3246" s="11">
        <v>943.33299999999997</v>
      </c>
      <c r="K3246" s="11">
        <v>971.83699999999999</v>
      </c>
      <c r="L3246" s="11">
        <v>809.89</v>
      </c>
      <c r="M3246" s="11">
        <v>647.97299999999996</v>
      </c>
      <c r="N3246" s="11">
        <v>788.72400000000005</v>
      </c>
      <c r="O3246" s="11">
        <v>790.85199999999998</v>
      </c>
      <c r="P3246" s="11">
        <v>765.68899999999996</v>
      </c>
      <c r="Q3246" s="11">
        <v>627.24900000000002</v>
      </c>
      <c r="R3246" s="11">
        <v>348.57100000000003</v>
      </c>
      <c r="S3246" s="11">
        <v>522.05799999999999</v>
      </c>
      <c r="T3246" s="11">
        <v>494.81799999999998</v>
      </c>
      <c r="U3246" s="11">
        <v>386.11599999999999</v>
      </c>
      <c r="V3246" s="11">
        <v>286.89800000000002</v>
      </c>
      <c r="W3246" s="11">
        <v>176.22</v>
      </c>
      <c r="X3246" s="11">
        <v>106.34699999999999</v>
      </c>
      <c r="Y3246" s="11">
        <v>52.41</v>
      </c>
      <c r="Z3246" s="11">
        <v>14.863</v>
      </c>
      <c r="AA3246" s="11">
        <v>2.7440000000000002</v>
      </c>
      <c r="AB3246" s="11">
        <v>0.316</v>
      </c>
      <c r="AC3246" s="11">
        <v>2.7E-2</v>
      </c>
    </row>
    <row r="3247" spans="1:29" ht="11.5">
      <c r="A3247" s="15">
        <v>3230</v>
      </c>
      <c r="B3247" s="13" t="s">
        <v>1059</v>
      </c>
      <c r="C3247" s="21" t="s">
        <v>1284</v>
      </c>
      <c r="D3247" s="12"/>
      <c r="E3247" s="12">
        <v>642</v>
      </c>
      <c r="F3247" s="13" t="s">
        <v>1110</v>
      </c>
      <c r="G3247" s="12">
        <v>923</v>
      </c>
      <c r="H3247" s="12">
        <v>1970</v>
      </c>
      <c r="I3247" s="11">
        <v>1038.008</v>
      </c>
      <c r="J3247" s="11">
        <v>747.85799999999995</v>
      </c>
      <c r="K3247" s="11">
        <v>939.67700000000002</v>
      </c>
      <c r="L3247" s="11">
        <v>967.37199999999996</v>
      </c>
      <c r="M3247" s="11">
        <v>804.22</v>
      </c>
      <c r="N3247" s="11">
        <v>642.37599999999998</v>
      </c>
      <c r="O3247" s="11">
        <v>780.995</v>
      </c>
      <c r="P3247" s="11">
        <v>781.42600000000004</v>
      </c>
      <c r="Q3247" s="11">
        <v>753.29700000000003</v>
      </c>
      <c r="R3247" s="11">
        <v>612.726</v>
      </c>
      <c r="S3247" s="11">
        <v>335.84399999999999</v>
      </c>
      <c r="T3247" s="11">
        <v>492.29899999999998</v>
      </c>
      <c r="U3247" s="11">
        <v>450.32900000000001</v>
      </c>
      <c r="V3247" s="11">
        <v>329.733</v>
      </c>
      <c r="W3247" s="11">
        <v>221.405</v>
      </c>
      <c r="X3247" s="11">
        <v>117.235</v>
      </c>
      <c r="Y3247" s="11">
        <v>55.622</v>
      </c>
      <c r="Z3247" s="11">
        <v>19.405000000000001</v>
      </c>
      <c r="AA3247" s="11">
        <v>3.581</v>
      </c>
      <c r="AB3247" s="11">
        <v>0.35</v>
      </c>
      <c r="AC3247" s="11">
        <v>2.1000000000000001E-2</v>
      </c>
    </row>
    <row r="3248" spans="1:29" ht="11.5">
      <c r="A3248" s="15">
        <v>3231</v>
      </c>
      <c r="B3248" s="13" t="s">
        <v>1059</v>
      </c>
      <c r="C3248" s="21" t="s">
        <v>1284</v>
      </c>
      <c r="D3248" s="12"/>
      <c r="E3248" s="12">
        <v>642</v>
      </c>
      <c r="F3248" s="13" t="s">
        <v>1110</v>
      </c>
      <c r="G3248" s="12">
        <v>923</v>
      </c>
      <c r="H3248" s="12">
        <v>1975</v>
      </c>
      <c r="I3248" s="11">
        <v>1035.001</v>
      </c>
      <c r="J3248" s="11">
        <v>1029.866</v>
      </c>
      <c r="K3248" s="11">
        <v>745.23099999999999</v>
      </c>
      <c r="L3248" s="11">
        <v>935.79</v>
      </c>
      <c r="M3248" s="11">
        <v>960.97500000000002</v>
      </c>
      <c r="N3248" s="11">
        <v>797.95600000000002</v>
      </c>
      <c r="O3248" s="11">
        <v>636.61699999999996</v>
      </c>
      <c r="P3248" s="11">
        <v>771.93100000000004</v>
      </c>
      <c r="Q3248" s="11">
        <v>769.04899999999998</v>
      </c>
      <c r="R3248" s="11">
        <v>735.97900000000004</v>
      </c>
      <c r="S3248" s="11">
        <v>591.45600000000002</v>
      </c>
      <c r="T3248" s="11">
        <v>317.459</v>
      </c>
      <c r="U3248" s="11">
        <v>449.721</v>
      </c>
      <c r="V3248" s="11">
        <v>389.65800000000002</v>
      </c>
      <c r="W3248" s="11">
        <v>260.54000000000002</v>
      </c>
      <c r="X3248" s="11">
        <v>150.80500000000001</v>
      </c>
      <c r="Y3248" s="11">
        <v>63.295000000000002</v>
      </c>
      <c r="Z3248" s="11">
        <v>21.762</v>
      </c>
      <c r="AA3248" s="11">
        <v>4.93</v>
      </c>
      <c r="AB3248" s="11">
        <v>0.48799999999999999</v>
      </c>
      <c r="AC3248" s="11">
        <v>2.5000000000000001E-2</v>
      </c>
    </row>
    <row r="3249" spans="1:29" ht="11.5">
      <c r="A3249" s="15">
        <v>3232</v>
      </c>
      <c r="B3249" s="13" t="s">
        <v>1059</v>
      </c>
      <c r="C3249" s="21" t="s">
        <v>1284</v>
      </c>
      <c r="D3249" s="12"/>
      <c r="E3249" s="12">
        <v>642</v>
      </c>
      <c r="F3249" s="13" t="s">
        <v>1110</v>
      </c>
      <c r="G3249" s="12">
        <v>923</v>
      </c>
      <c r="H3249" s="12">
        <v>1980</v>
      </c>
      <c r="I3249" s="11">
        <v>1052.8430000000001</v>
      </c>
      <c r="J3249" s="11">
        <v>1025.547</v>
      </c>
      <c r="K3249" s="11">
        <v>1025.2049999999999</v>
      </c>
      <c r="L3249" s="11">
        <v>739.15599999999995</v>
      </c>
      <c r="M3249" s="11">
        <v>922.65300000000002</v>
      </c>
      <c r="N3249" s="11">
        <v>944.61</v>
      </c>
      <c r="O3249" s="11">
        <v>783.00599999999997</v>
      </c>
      <c r="P3249" s="11">
        <v>623.08199999999999</v>
      </c>
      <c r="Q3249" s="11">
        <v>754.28599999999994</v>
      </c>
      <c r="R3249" s="11">
        <v>746.38400000000001</v>
      </c>
      <c r="S3249" s="11">
        <v>705.56399999999996</v>
      </c>
      <c r="T3249" s="11">
        <v>555.50900000000001</v>
      </c>
      <c r="U3249" s="11">
        <v>288.714</v>
      </c>
      <c r="V3249" s="11">
        <v>388.82600000000002</v>
      </c>
      <c r="W3249" s="11">
        <v>309.02499999999998</v>
      </c>
      <c r="X3249" s="11">
        <v>179.083</v>
      </c>
      <c r="Y3249" s="11">
        <v>81.168000000000006</v>
      </c>
      <c r="Z3249" s="11">
        <v>23.844000000000001</v>
      </c>
      <c r="AA3249" s="11">
        <v>5.0999999999999996</v>
      </c>
      <c r="AB3249" s="11">
        <v>0.58699999999999997</v>
      </c>
      <c r="AC3249" s="11">
        <v>1.2E-2</v>
      </c>
    </row>
    <row r="3250" spans="1:29" ht="11.5">
      <c r="A3250" s="15">
        <v>3233</v>
      </c>
      <c r="B3250" s="13" t="s">
        <v>1059</v>
      </c>
      <c r="C3250" s="21" t="s">
        <v>1284</v>
      </c>
      <c r="D3250" s="12"/>
      <c r="E3250" s="12">
        <v>642</v>
      </c>
      <c r="F3250" s="13" t="s">
        <v>1110</v>
      </c>
      <c r="G3250" s="12">
        <v>923</v>
      </c>
      <c r="H3250" s="12">
        <v>1985</v>
      </c>
      <c r="I3250" s="11">
        <v>901.85900000000004</v>
      </c>
      <c r="J3250" s="11">
        <v>1041.377</v>
      </c>
      <c r="K3250" s="11">
        <v>1019.441</v>
      </c>
      <c r="L3250" s="11">
        <v>1015.029</v>
      </c>
      <c r="M3250" s="11">
        <v>720.01700000000005</v>
      </c>
      <c r="N3250" s="11">
        <v>896.88</v>
      </c>
      <c r="O3250" s="11">
        <v>919.56600000000003</v>
      </c>
      <c r="P3250" s="11">
        <v>761.05499999999995</v>
      </c>
      <c r="Q3250" s="11">
        <v>602.66099999999994</v>
      </c>
      <c r="R3250" s="11">
        <v>725.91800000000001</v>
      </c>
      <c r="S3250" s="11">
        <v>709.49</v>
      </c>
      <c r="T3250" s="11">
        <v>657.05899999999997</v>
      </c>
      <c r="U3250" s="11">
        <v>501.798</v>
      </c>
      <c r="V3250" s="11">
        <v>247.65899999999999</v>
      </c>
      <c r="W3250" s="11">
        <v>307.07499999999999</v>
      </c>
      <c r="X3250" s="11">
        <v>213.34200000000001</v>
      </c>
      <c r="Y3250" s="11">
        <v>98.474999999999994</v>
      </c>
      <c r="Z3250" s="11">
        <v>31.863</v>
      </c>
      <c r="AA3250" s="11">
        <v>6.0570000000000004</v>
      </c>
      <c r="AB3250" s="11">
        <v>0.77100000000000002</v>
      </c>
      <c r="AC3250" s="11">
        <v>4.9000000000000002E-2</v>
      </c>
    </row>
    <row r="3251" spans="1:29" ht="11.5">
      <c r="A3251" s="15">
        <v>3234</v>
      </c>
      <c r="B3251" s="13" t="s">
        <v>1059</v>
      </c>
      <c r="C3251" s="21" t="s">
        <v>1284</v>
      </c>
      <c r="D3251" s="12"/>
      <c r="E3251" s="12">
        <v>642</v>
      </c>
      <c r="F3251" s="13" t="s">
        <v>1110</v>
      </c>
      <c r="G3251" s="12">
        <v>923</v>
      </c>
      <c r="H3251" s="12">
        <v>1990</v>
      </c>
      <c r="I3251" s="11">
        <v>931.48900000000003</v>
      </c>
      <c r="J3251" s="11">
        <v>891.10900000000004</v>
      </c>
      <c r="K3251" s="11">
        <v>1035.4000000000001</v>
      </c>
      <c r="L3251" s="11">
        <v>1009.287</v>
      </c>
      <c r="M3251" s="11">
        <v>994.30799999999999</v>
      </c>
      <c r="N3251" s="11">
        <v>695.85400000000004</v>
      </c>
      <c r="O3251" s="11">
        <v>871.77200000000005</v>
      </c>
      <c r="P3251" s="11">
        <v>894.94899999999996</v>
      </c>
      <c r="Q3251" s="11">
        <v>737.36099999999999</v>
      </c>
      <c r="R3251" s="11">
        <v>577.66600000000005</v>
      </c>
      <c r="S3251" s="11">
        <v>686.64200000000005</v>
      </c>
      <c r="T3251" s="11">
        <v>657.22299999999996</v>
      </c>
      <c r="U3251" s="11">
        <v>589.74800000000005</v>
      </c>
      <c r="V3251" s="11">
        <v>430.471</v>
      </c>
      <c r="W3251" s="11">
        <v>195.923</v>
      </c>
      <c r="X3251" s="11">
        <v>212.678</v>
      </c>
      <c r="Y3251" s="11">
        <v>118.994</v>
      </c>
      <c r="Z3251" s="11">
        <v>39.357999999999997</v>
      </c>
      <c r="AA3251" s="11">
        <v>8.2680000000000007</v>
      </c>
      <c r="AB3251" s="11">
        <v>0.93799999999999994</v>
      </c>
      <c r="AC3251" s="11">
        <v>6.7000000000000004E-2</v>
      </c>
    </row>
    <row r="3252" spans="1:29" ht="11.5">
      <c r="A3252" s="15">
        <v>3235</v>
      </c>
      <c r="B3252" s="13" t="s">
        <v>1059</v>
      </c>
      <c r="C3252" s="21" t="s">
        <v>1284</v>
      </c>
      <c r="D3252" s="12"/>
      <c r="E3252" s="12">
        <v>642</v>
      </c>
      <c r="F3252" s="13" t="s">
        <v>1110</v>
      </c>
      <c r="G3252" s="12">
        <v>923</v>
      </c>
      <c r="H3252" s="12">
        <v>1995</v>
      </c>
      <c r="I3252" s="11">
        <v>649.54100000000005</v>
      </c>
      <c r="J3252" s="11">
        <v>914.68100000000004</v>
      </c>
      <c r="K3252" s="11">
        <v>882.096</v>
      </c>
      <c r="L3252" s="11">
        <v>1015.53</v>
      </c>
      <c r="M3252" s="11">
        <v>965.56600000000003</v>
      </c>
      <c r="N3252" s="11">
        <v>938.87400000000002</v>
      </c>
      <c r="O3252" s="11">
        <v>647.36900000000003</v>
      </c>
      <c r="P3252" s="11">
        <v>827.46100000000001</v>
      </c>
      <c r="Q3252" s="11">
        <v>851.81600000000003</v>
      </c>
      <c r="R3252" s="11">
        <v>696.12199999999996</v>
      </c>
      <c r="S3252" s="11">
        <v>536.58299999999997</v>
      </c>
      <c r="T3252" s="11">
        <v>625.94200000000001</v>
      </c>
      <c r="U3252" s="11">
        <v>581.59699999999998</v>
      </c>
      <c r="V3252" s="11">
        <v>498.2</v>
      </c>
      <c r="W3252" s="11">
        <v>337.44499999999999</v>
      </c>
      <c r="X3252" s="11">
        <v>134.982</v>
      </c>
      <c r="Y3252" s="11">
        <v>118.986</v>
      </c>
      <c r="Z3252" s="11">
        <v>49.036999999999999</v>
      </c>
      <c r="AA3252" s="11">
        <v>10.852</v>
      </c>
      <c r="AB3252" s="11">
        <v>1.407</v>
      </c>
      <c r="AC3252" s="11">
        <v>9.0999999999999998E-2</v>
      </c>
    </row>
    <row r="3253" spans="1:29" ht="11.5">
      <c r="A3253" s="15">
        <v>3236</v>
      </c>
      <c r="B3253" s="13" t="s">
        <v>1059</v>
      </c>
      <c r="C3253" s="21" t="s">
        <v>1284</v>
      </c>
      <c r="D3253" s="12"/>
      <c r="E3253" s="12">
        <v>642</v>
      </c>
      <c r="F3253" s="13" t="s">
        <v>1110</v>
      </c>
      <c r="G3253" s="12">
        <v>923</v>
      </c>
      <c r="H3253" s="12">
        <v>2000</v>
      </c>
      <c r="I3253" s="11">
        <v>565.11599999999999</v>
      </c>
      <c r="J3253" s="11">
        <v>637.38699999999994</v>
      </c>
      <c r="K3253" s="11">
        <v>906.55499999999995</v>
      </c>
      <c r="L3253" s="11">
        <v>866.46699999999998</v>
      </c>
      <c r="M3253" s="11">
        <v>957.22500000000002</v>
      </c>
      <c r="N3253" s="11">
        <v>874.59699999999998</v>
      </c>
      <c r="O3253" s="11">
        <v>874.46799999999996</v>
      </c>
      <c r="P3253" s="11">
        <v>613.87599999999998</v>
      </c>
      <c r="Q3253" s="11">
        <v>789.375</v>
      </c>
      <c r="R3253" s="11">
        <v>806.22900000000004</v>
      </c>
      <c r="S3253" s="11">
        <v>648.25900000000001</v>
      </c>
      <c r="T3253" s="11">
        <v>487.43099999999998</v>
      </c>
      <c r="U3253" s="11">
        <v>550.73599999999999</v>
      </c>
      <c r="V3253" s="11">
        <v>489.041</v>
      </c>
      <c r="W3253" s="11">
        <v>389.42500000000001</v>
      </c>
      <c r="X3253" s="11">
        <v>234.62</v>
      </c>
      <c r="Y3253" s="11">
        <v>76.149000000000001</v>
      </c>
      <c r="Z3253" s="11">
        <v>48.170999999999999</v>
      </c>
      <c r="AA3253" s="11">
        <v>12.836</v>
      </c>
      <c r="AB3253" s="11">
        <v>1.673</v>
      </c>
      <c r="AC3253" s="11">
        <v>0.115</v>
      </c>
    </row>
    <row r="3254" spans="1:29" ht="11.5">
      <c r="A3254" s="15">
        <v>3237</v>
      </c>
      <c r="B3254" s="13" t="s">
        <v>1059</v>
      </c>
      <c r="C3254" s="21" t="s">
        <v>1284</v>
      </c>
      <c r="D3254" s="12"/>
      <c r="E3254" s="12">
        <v>642</v>
      </c>
      <c r="F3254" s="13" t="s">
        <v>1110</v>
      </c>
      <c r="G3254" s="12">
        <v>923</v>
      </c>
      <c r="H3254" s="12">
        <v>2005</v>
      </c>
      <c r="I3254" s="11">
        <v>535.84100000000001</v>
      </c>
      <c r="J3254" s="11">
        <v>560.63</v>
      </c>
      <c r="K3254" s="11">
        <v>632.351</v>
      </c>
      <c r="L3254" s="11">
        <v>890.596</v>
      </c>
      <c r="M3254" s="11">
        <v>802.01900000000001</v>
      </c>
      <c r="N3254" s="11">
        <v>873.39599999999996</v>
      </c>
      <c r="O3254" s="11">
        <v>832.73699999999997</v>
      </c>
      <c r="P3254" s="11">
        <v>853.97699999999998</v>
      </c>
      <c r="Q3254" s="11">
        <v>594.63400000000001</v>
      </c>
      <c r="R3254" s="11">
        <v>753.93899999999996</v>
      </c>
      <c r="S3254" s="11">
        <v>755.97</v>
      </c>
      <c r="T3254" s="11">
        <v>594.75699999999995</v>
      </c>
      <c r="U3254" s="11">
        <v>432.40899999999999</v>
      </c>
      <c r="V3254" s="11">
        <v>467.19400000000002</v>
      </c>
      <c r="W3254" s="11">
        <v>388.012</v>
      </c>
      <c r="X3254" s="11">
        <v>276.31400000000002</v>
      </c>
      <c r="Y3254" s="11">
        <v>139.34100000000001</v>
      </c>
      <c r="Z3254" s="11">
        <v>35.225999999999999</v>
      </c>
      <c r="AA3254" s="11">
        <v>16.093</v>
      </c>
      <c r="AB3254" s="11">
        <v>2.9020000000000001</v>
      </c>
      <c r="AC3254" s="11">
        <v>0.23799999999999999</v>
      </c>
    </row>
    <row r="3255" spans="1:29" ht="11.5">
      <c r="A3255" s="15">
        <v>3238</v>
      </c>
      <c r="B3255" s="13" t="s">
        <v>1059</v>
      </c>
      <c r="C3255" s="21" t="s">
        <v>1284</v>
      </c>
      <c r="D3255" s="12"/>
      <c r="E3255" s="12">
        <v>642</v>
      </c>
      <c r="F3255" s="13" t="s">
        <v>1110</v>
      </c>
      <c r="G3255" s="12">
        <v>923</v>
      </c>
      <c r="H3255" s="12">
        <v>2010</v>
      </c>
      <c r="I3255" s="11">
        <v>569.54600000000005</v>
      </c>
      <c r="J3255" s="11">
        <v>528.54700000000003</v>
      </c>
      <c r="K3255" s="11">
        <v>559.178</v>
      </c>
      <c r="L3255" s="11">
        <v>615.78300000000002</v>
      </c>
      <c r="M3255" s="11">
        <v>783.63900000000001</v>
      </c>
      <c r="N3255" s="11">
        <v>657.65599999999995</v>
      </c>
      <c r="O3255" s="11">
        <v>814.52</v>
      </c>
      <c r="P3255" s="11">
        <v>806.11199999999997</v>
      </c>
      <c r="Q3255" s="11">
        <v>818.38</v>
      </c>
      <c r="R3255" s="11">
        <v>568.07299999999998</v>
      </c>
      <c r="S3255" s="11">
        <v>709.20100000000002</v>
      </c>
      <c r="T3255" s="11">
        <v>695.66499999999996</v>
      </c>
      <c r="U3255" s="11">
        <v>531.64099999999996</v>
      </c>
      <c r="V3255" s="11">
        <v>370.97399999999999</v>
      </c>
      <c r="W3255" s="11">
        <v>376.39600000000002</v>
      </c>
      <c r="X3255" s="11">
        <v>282.64</v>
      </c>
      <c r="Y3255" s="11">
        <v>169.84299999999999</v>
      </c>
      <c r="Z3255" s="11">
        <v>66.239999999999995</v>
      </c>
      <c r="AA3255" s="11">
        <v>11.959</v>
      </c>
      <c r="AB3255" s="11">
        <v>3.621</v>
      </c>
      <c r="AC3255" s="11">
        <v>0.40400000000000003</v>
      </c>
    </row>
    <row r="3256" spans="1:29" ht="11.5">
      <c r="A3256" s="15">
        <v>3239</v>
      </c>
      <c r="B3256" s="13" t="s">
        <v>1059</v>
      </c>
      <c r="C3256" s="21" t="s">
        <v>1284</v>
      </c>
      <c r="D3256" s="12"/>
      <c r="E3256" s="12">
        <v>642</v>
      </c>
      <c r="F3256" s="13" t="s">
        <v>1110</v>
      </c>
      <c r="G3256" s="12">
        <v>923</v>
      </c>
      <c r="H3256" s="12">
        <v>2015</v>
      </c>
      <c r="I3256" s="11">
        <v>505.06900000000002</v>
      </c>
      <c r="J3256" s="11">
        <v>560.21</v>
      </c>
      <c r="K3256" s="11">
        <v>523.79399999999998</v>
      </c>
      <c r="L3256" s="11">
        <v>551.25400000000002</v>
      </c>
      <c r="M3256" s="11">
        <v>599.14300000000003</v>
      </c>
      <c r="N3256" s="11">
        <v>762.11199999999997</v>
      </c>
      <c r="O3256" s="11">
        <v>638.76</v>
      </c>
      <c r="P3256" s="11">
        <v>797.14200000000005</v>
      </c>
      <c r="Q3256" s="11">
        <v>788.11800000000005</v>
      </c>
      <c r="R3256" s="11">
        <v>794.80399999999997</v>
      </c>
      <c r="S3256" s="11">
        <v>542.38199999999995</v>
      </c>
      <c r="T3256" s="11">
        <v>661.27599999999995</v>
      </c>
      <c r="U3256" s="11">
        <v>628.827</v>
      </c>
      <c r="V3256" s="11">
        <v>463.291</v>
      </c>
      <c r="W3256" s="11">
        <v>305.846</v>
      </c>
      <c r="X3256" s="11">
        <v>282.50799999999998</v>
      </c>
      <c r="Y3256" s="11">
        <v>181.38399999999999</v>
      </c>
      <c r="Z3256" s="11">
        <v>86.063000000000002</v>
      </c>
      <c r="AA3256" s="11">
        <v>24.372</v>
      </c>
      <c r="AB3256" s="11">
        <v>2.9369999999999998</v>
      </c>
      <c r="AC3256" s="11">
        <v>0.56999999999999995</v>
      </c>
    </row>
    <row r="3257" spans="1:29" ht="11.5">
      <c r="A3257" s="15">
        <v>3240</v>
      </c>
      <c r="B3257" s="13" t="s">
        <v>1059</v>
      </c>
      <c r="C3257" s="21" t="s">
        <v>1284</v>
      </c>
      <c r="D3257" s="12"/>
      <c r="E3257" s="12">
        <v>642</v>
      </c>
      <c r="F3257" s="13" t="s">
        <v>1110</v>
      </c>
      <c r="G3257" s="12">
        <v>923</v>
      </c>
      <c r="H3257" s="12">
        <v>2020</v>
      </c>
      <c r="I3257" s="11">
        <v>482.78300000000002</v>
      </c>
      <c r="J3257" s="11">
        <v>496.28300000000002</v>
      </c>
      <c r="K3257" s="11">
        <v>555.26499999999999</v>
      </c>
      <c r="L3257" s="11">
        <v>511.303</v>
      </c>
      <c r="M3257" s="11">
        <v>522.529</v>
      </c>
      <c r="N3257" s="11">
        <v>562.625</v>
      </c>
      <c r="O3257" s="11">
        <v>729.16300000000001</v>
      </c>
      <c r="P3257" s="11">
        <v>613.30600000000004</v>
      </c>
      <c r="Q3257" s="11">
        <v>773.36800000000005</v>
      </c>
      <c r="R3257" s="11">
        <v>762.81100000000004</v>
      </c>
      <c r="S3257" s="11">
        <v>761.72400000000005</v>
      </c>
      <c r="T3257" s="11">
        <v>505.63900000000001</v>
      </c>
      <c r="U3257" s="11">
        <v>596.07500000000005</v>
      </c>
      <c r="V3257" s="11">
        <v>548.02300000000002</v>
      </c>
      <c r="W3257" s="11">
        <v>385.51900000000001</v>
      </c>
      <c r="X3257" s="11">
        <v>232.23400000000001</v>
      </c>
      <c r="Y3257" s="11">
        <v>183.53</v>
      </c>
      <c r="Z3257" s="11">
        <v>93.316000000000003</v>
      </c>
      <c r="AA3257" s="11">
        <v>31.959</v>
      </c>
      <c r="AB3257" s="11">
        <v>5.97</v>
      </c>
      <c r="AC3257" s="11">
        <v>0.48699999999999999</v>
      </c>
    </row>
    <row r="3258" spans="1:29" ht="11.5">
      <c r="A3258" s="15">
        <v>3241</v>
      </c>
      <c r="B3258" s="13" t="s">
        <v>1059</v>
      </c>
      <c r="C3258" s="21" t="s">
        <v>1285</v>
      </c>
      <c r="D3258" s="12"/>
      <c r="E3258" s="12">
        <v>643</v>
      </c>
      <c r="F3258" s="13" t="s">
        <v>1110</v>
      </c>
      <c r="G3258" s="12">
        <v>923</v>
      </c>
      <c r="H3258" s="12">
        <v>1950</v>
      </c>
      <c r="I3258" s="11">
        <v>5650.4179999999997</v>
      </c>
      <c r="J3258" s="11">
        <v>3481.8130000000001</v>
      </c>
      <c r="K3258" s="11">
        <v>6408.1760000000004</v>
      </c>
      <c r="L3258" s="11">
        <v>4987.74</v>
      </c>
      <c r="M3258" s="11">
        <v>5746.8850000000002</v>
      </c>
      <c r="N3258" s="11">
        <v>3198.6370000000002</v>
      </c>
      <c r="O3258" s="11">
        <v>2375.5650000000001</v>
      </c>
      <c r="P3258" s="11">
        <v>2893.7539999999999</v>
      </c>
      <c r="Q3258" s="11">
        <v>2551.1089999999999</v>
      </c>
      <c r="R3258" s="11">
        <v>1931.2339999999999</v>
      </c>
      <c r="S3258" s="11">
        <v>1497.097</v>
      </c>
      <c r="T3258" s="11">
        <v>1270.298</v>
      </c>
      <c r="U3258" s="11">
        <v>997.47</v>
      </c>
      <c r="V3258" s="11">
        <v>735.01599999999996</v>
      </c>
      <c r="W3258" s="11">
        <v>448.947</v>
      </c>
      <c r="X3258" s="11">
        <v>248.065</v>
      </c>
      <c r="Y3258" s="11">
        <v>100.27800000000001</v>
      </c>
      <c r="Z3258" s="11">
        <v>36.530999999999999</v>
      </c>
      <c r="AA3258" s="11">
        <v>11.49</v>
      </c>
      <c r="AB3258" s="11">
        <v>3.8079999999999998</v>
      </c>
      <c r="AC3258" s="11">
        <v>1.454</v>
      </c>
    </row>
    <row r="3259" spans="1:29" ht="11.5">
      <c r="A3259" s="15">
        <v>3242</v>
      </c>
      <c r="B3259" s="13" t="s">
        <v>1059</v>
      </c>
      <c r="C3259" s="21" t="s">
        <v>1285</v>
      </c>
      <c r="D3259" s="12"/>
      <c r="E3259" s="12">
        <v>643</v>
      </c>
      <c r="F3259" s="13" t="s">
        <v>1110</v>
      </c>
      <c r="G3259" s="12">
        <v>923</v>
      </c>
      <c r="H3259" s="12">
        <v>1955</v>
      </c>
      <c r="I3259" s="11">
        <v>6551.6379999999999</v>
      </c>
      <c r="J3259" s="11">
        <v>5404.4880000000003</v>
      </c>
      <c r="K3259" s="11">
        <v>3446.183</v>
      </c>
      <c r="L3259" s="11">
        <v>6386.1139999999996</v>
      </c>
      <c r="M3259" s="11">
        <v>4926.8040000000001</v>
      </c>
      <c r="N3259" s="11">
        <v>5665.0529999999999</v>
      </c>
      <c r="O3259" s="11">
        <v>3132.837</v>
      </c>
      <c r="P3259" s="11">
        <v>2303.5639999999999</v>
      </c>
      <c r="Q3259" s="11">
        <v>2792.922</v>
      </c>
      <c r="R3259" s="11">
        <v>2428.5540000000001</v>
      </c>
      <c r="S3259" s="11">
        <v>1796.663</v>
      </c>
      <c r="T3259" s="11">
        <v>1350.931</v>
      </c>
      <c r="U3259" s="11">
        <v>1101.1980000000001</v>
      </c>
      <c r="V3259" s="11">
        <v>813.02099999999996</v>
      </c>
      <c r="W3259" s="11">
        <v>554.76</v>
      </c>
      <c r="X3259" s="11">
        <v>296.49599999999998</v>
      </c>
      <c r="Y3259" s="11">
        <v>159.262</v>
      </c>
      <c r="Z3259" s="11">
        <v>39.073999999999998</v>
      </c>
      <c r="AA3259" s="11">
        <v>9.7629999999999999</v>
      </c>
      <c r="AB3259" s="11">
        <v>1.9019999999999999</v>
      </c>
      <c r="AC3259" s="11">
        <v>0.498</v>
      </c>
    </row>
    <row r="3260" spans="1:29" ht="11.5">
      <c r="A3260" s="15">
        <v>3243</v>
      </c>
      <c r="B3260" s="13" t="s">
        <v>1059</v>
      </c>
      <c r="C3260" s="21" t="s">
        <v>1285</v>
      </c>
      <c r="D3260" s="12"/>
      <c r="E3260" s="12">
        <v>643</v>
      </c>
      <c r="F3260" s="13" t="s">
        <v>1110</v>
      </c>
      <c r="G3260" s="12">
        <v>923</v>
      </c>
      <c r="H3260" s="12">
        <v>1960</v>
      </c>
      <c r="I3260" s="11">
        <v>6770.5469999999996</v>
      </c>
      <c r="J3260" s="11">
        <v>6396.9430000000002</v>
      </c>
      <c r="K3260" s="11">
        <v>5366.4920000000002</v>
      </c>
      <c r="L3260" s="11">
        <v>3436.194</v>
      </c>
      <c r="M3260" s="11">
        <v>6206.5559999999996</v>
      </c>
      <c r="N3260" s="11">
        <v>4871.8990000000003</v>
      </c>
      <c r="O3260" s="11">
        <v>5573.4930000000004</v>
      </c>
      <c r="P3260" s="11">
        <v>2940.636</v>
      </c>
      <c r="Q3260" s="11">
        <v>2165.1080000000002</v>
      </c>
      <c r="R3260" s="11">
        <v>2714.3159999999998</v>
      </c>
      <c r="S3260" s="11">
        <v>2276.277</v>
      </c>
      <c r="T3260" s="11">
        <v>1626.9739999999999</v>
      </c>
      <c r="U3260" s="11">
        <v>1176.6590000000001</v>
      </c>
      <c r="V3260" s="11">
        <v>908.71400000000006</v>
      </c>
      <c r="W3260" s="11">
        <v>616.11599999999999</v>
      </c>
      <c r="X3260" s="11">
        <v>376.65800000000002</v>
      </c>
      <c r="Y3260" s="11">
        <v>190.28899999999999</v>
      </c>
      <c r="Z3260" s="11">
        <v>61.981999999999999</v>
      </c>
      <c r="AA3260" s="11">
        <v>10.175000000000001</v>
      </c>
      <c r="AB3260" s="11">
        <v>1.5249999999999999</v>
      </c>
      <c r="AC3260" s="11">
        <v>0.20799999999999999</v>
      </c>
    </row>
    <row r="3261" spans="1:29" ht="11.5">
      <c r="A3261" s="15">
        <v>3244</v>
      </c>
      <c r="B3261" s="13" t="s">
        <v>1059</v>
      </c>
      <c r="C3261" s="21" t="s">
        <v>1285</v>
      </c>
      <c r="D3261" s="12"/>
      <c r="E3261" s="12">
        <v>643</v>
      </c>
      <c r="F3261" s="13" t="s">
        <v>1110</v>
      </c>
      <c r="G3261" s="12">
        <v>923</v>
      </c>
      <c r="H3261" s="12">
        <v>1965</v>
      </c>
      <c r="I3261" s="11">
        <v>5935.0039999999999</v>
      </c>
      <c r="J3261" s="11">
        <v>6730.6930000000002</v>
      </c>
      <c r="K3261" s="11">
        <v>6328.8819999999996</v>
      </c>
      <c r="L3261" s="11">
        <v>5364.4660000000003</v>
      </c>
      <c r="M3261" s="11">
        <v>3401.1869999999999</v>
      </c>
      <c r="N3261" s="11">
        <v>6044.5360000000001</v>
      </c>
      <c r="O3261" s="11">
        <v>4711.7370000000001</v>
      </c>
      <c r="P3261" s="11">
        <v>5398.9979999999996</v>
      </c>
      <c r="Q3261" s="11">
        <v>2828.7089999999998</v>
      </c>
      <c r="R3261" s="11">
        <v>2061.875</v>
      </c>
      <c r="S3261" s="11">
        <v>2570.64</v>
      </c>
      <c r="T3261" s="11">
        <v>2104.5859999999998</v>
      </c>
      <c r="U3261" s="11">
        <v>1448.9760000000001</v>
      </c>
      <c r="V3261" s="11">
        <v>968.94799999999998</v>
      </c>
      <c r="W3261" s="11">
        <v>692.10799999999995</v>
      </c>
      <c r="X3261" s="11">
        <v>414.971</v>
      </c>
      <c r="Y3261" s="11">
        <v>227.137</v>
      </c>
      <c r="Z3261" s="11">
        <v>74.680000000000007</v>
      </c>
      <c r="AA3261" s="11">
        <v>16.294</v>
      </c>
      <c r="AB3261" s="11">
        <v>1.6080000000000001</v>
      </c>
      <c r="AC3261" s="11">
        <v>0.152</v>
      </c>
    </row>
    <row r="3262" spans="1:29" ht="11.5">
      <c r="A3262" s="15">
        <v>3245</v>
      </c>
      <c r="B3262" s="13" t="s">
        <v>1059</v>
      </c>
      <c r="C3262" s="21" t="s">
        <v>1285</v>
      </c>
      <c r="D3262" s="12"/>
      <c r="E3262" s="12">
        <v>643</v>
      </c>
      <c r="F3262" s="13" t="s">
        <v>1110</v>
      </c>
      <c r="G3262" s="12">
        <v>923</v>
      </c>
      <c r="H3262" s="12">
        <v>1970</v>
      </c>
      <c r="I3262" s="11">
        <v>4751.2030000000004</v>
      </c>
      <c r="J3262" s="11">
        <v>5907.3270000000002</v>
      </c>
      <c r="K3262" s="11">
        <v>6688.8419999999996</v>
      </c>
      <c r="L3262" s="11">
        <v>6241.0889999999999</v>
      </c>
      <c r="M3262" s="11">
        <v>5311.8829999999998</v>
      </c>
      <c r="N3262" s="11">
        <v>3345.373</v>
      </c>
      <c r="O3262" s="11">
        <v>5871.6139999999996</v>
      </c>
      <c r="P3262" s="11">
        <v>4538.5209999999997</v>
      </c>
      <c r="Q3262" s="11">
        <v>5179.4319999999998</v>
      </c>
      <c r="R3262" s="11">
        <v>2699.0569999999998</v>
      </c>
      <c r="S3262" s="11">
        <v>1933.6959999999999</v>
      </c>
      <c r="T3262" s="11">
        <v>2361.665</v>
      </c>
      <c r="U3262" s="11">
        <v>1852.5809999999999</v>
      </c>
      <c r="V3262" s="11">
        <v>1202.077</v>
      </c>
      <c r="W3262" s="11">
        <v>725.05700000000002</v>
      </c>
      <c r="X3262" s="11">
        <v>450.17500000000001</v>
      </c>
      <c r="Y3262" s="11">
        <v>237.374</v>
      </c>
      <c r="Z3262" s="11">
        <v>86.7</v>
      </c>
      <c r="AA3262" s="11">
        <v>18.983000000000001</v>
      </c>
      <c r="AB3262" s="11">
        <v>2.4710000000000001</v>
      </c>
      <c r="AC3262" s="11">
        <v>0.14699999999999999</v>
      </c>
    </row>
    <row r="3263" spans="1:29" ht="11.5">
      <c r="A3263" s="15">
        <v>3246</v>
      </c>
      <c r="B3263" s="13" t="s">
        <v>1059</v>
      </c>
      <c r="C3263" s="21" t="s">
        <v>1285</v>
      </c>
      <c r="D3263" s="12"/>
      <c r="E3263" s="12">
        <v>643</v>
      </c>
      <c r="F3263" s="13" t="s">
        <v>1110</v>
      </c>
      <c r="G3263" s="12">
        <v>923</v>
      </c>
      <c r="H3263" s="12">
        <v>1975</v>
      </c>
      <c r="I3263" s="11">
        <v>5105.183</v>
      </c>
      <c r="J3263" s="11">
        <v>4697.1989999999996</v>
      </c>
      <c r="K3263" s="11">
        <v>5821.2349999999997</v>
      </c>
      <c r="L3263" s="11">
        <v>6557.4040000000005</v>
      </c>
      <c r="M3263" s="11">
        <v>6123.5320000000002</v>
      </c>
      <c r="N3263" s="11">
        <v>5157.1239999999998</v>
      </c>
      <c r="O3263" s="11">
        <v>3258.6239999999998</v>
      </c>
      <c r="P3263" s="11">
        <v>5687.875</v>
      </c>
      <c r="Q3263" s="11">
        <v>4336.674</v>
      </c>
      <c r="R3263" s="11">
        <v>4933.1189999999997</v>
      </c>
      <c r="S3263" s="11">
        <v>2539.3380000000002</v>
      </c>
      <c r="T3263" s="11">
        <v>1762.934</v>
      </c>
      <c r="U3263" s="11">
        <v>2084.7109999999998</v>
      </c>
      <c r="V3263" s="11">
        <v>1515.722</v>
      </c>
      <c r="W3263" s="11">
        <v>897.27200000000005</v>
      </c>
      <c r="X3263" s="11">
        <v>467.48500000000001</v>
      </c>
      <c r="Y3263" s="11">
        <v>261.46100000000001</v>
      </c>
      <c r="Z3263" s="11">
        <v>89.733999999999995</v>
      </c>
      <c r="AA3263" s="11">
        <v>22.085000000000001</v>
      </c>
      <c r="AB3263" s="11">
        <v>2.9209999999999998</v>
      </c>
      <c r="AC3263" s="11">
        <v>0.22600000000000001</v>
      </c>
    </row>
    <row r="3264" spans="1:29" ht="11.5">
      <c r="A3264" s="15">
        <v>3247</v>
      </c>
      <c r="B3264" s="13" t="s">
        <v>1059</v>
      </c>
      <c r="C3264" s="21" t="s">
        <v>1285</v>
      </c>
      <c r="D3264" s="12"/>
      <c r="E3264" s="12">
        <v>643</v>
      </c>
      <c r="F3264" s="13" t="s">
        <v>1110</v>
      </c>
      <c r="G3264" s="12">
        <v>923</v>
      </c>
      <c r="H3264" s="12">
        <v>1980</v>
      </c>
      <c r="I3264" s="11">
        <v>5358.6369999999997</v>
      </c>
      <c r="J3264" s="11">
        <v>5061.7550000000001</v>
      </c>
      <c r="K3264" s="11">
        <v>4679.8739999999998</v>
      </c>
      <c r="L3264" s="11">
        <v>5847.15</v>
      </c>
      <c r="M3264" s="11">
        <v>6666.5709999999999</v>
      </c>
      <c r="N3264" s="11">
        <v>6104.482</v>
      </c>
      <c r="O3264" s="11">
        <v>5030.45</v>
      </c>
      <c r="P3264" s="11">
        <v>3159.2139999999999</v>
      </c>
      <c r="Q3264" s="11">
        <v>5461.393</v>
      </c>
      <c r="R3264" s="11">
        <v>4098.1329999999998</v>
      </c>
      <c r="S3264" s="11">
        <v>4588.5519999999997</v>
      </c>
      <c r="T3264" s="11">
        <v>2296.8380000000002</v>
      </c>
      <c r="U3264" s="11">
        <v>1530.691</v>
      </c>
      <c r="V3264" s="11">
        <v>1708.874</v>
      </c>
      <c r="W3264" s="11">
        <v>1138.1959999999999</v>
      </c>
      <c r="X3264" s="11">
        <v>585.41600000000005</v>
      </c>
      <c r="Y3264" s="11">
        <v>243.774</v>
      </c>
      <c r="Z3264" s="11">
        <v>106.02500000000001</v>
      </c>
      <c r="AA3264" s="11">
        <v>26.544</v>
      </c>
      <c r="AB3264" s="11">
        <v>4.4349999999999996</v>
      </c>
      <c r="AC3264" s="11">
        <v>0.39400000000000002</v>
      </c>
    </row>
    <row r="3265" spans="1:29" ht="11.5">
      <c r="A3265" s="15">
        <v>3248</v>
      </c>
      <c r="B3265" s="13" t="s">
        <v>1059</v>
      </c>
      <c r="C3265" s="21" t="s">
        <v>1285</v>
      </c>
      <c r="D3265" s="12"/>
      <c r="E3265" s="12">
        <v>643</v>
      </c>
      <c r="F3265" s="13" t="s">
        <v>1110</v>
      </c>
      <c r="G3265" s="12">
        <v>923</v>
      </c>
      <c r="H3265" s="12">
        <v>1985</v>
      </c>
      <c r="I3265" s="11">
        <v>5896.43</v>
      </c>
      <c r="J3265" s="11">
        <v>5377.59</v>
      </c>
      <c r="K3265" s="11">
        <v>5094.6620000000003</v>
      </c>
      <c r="L3265" s="11">
        <v>4755.1689999999999</v>
      </c>
      <c r="M3265" s="11">
        <v>5947.3040000000001</v>
      </c>
      <c r="N3265" s="11">
        <v>6621.4790000000003</v>
      </c>
      <c r="O3265" s="11">
        <v>6015.2169999999996</v>
      </c>
      <c r="P3265" s="11">
        <v>4878.53</v>
      </c>
      <c r="Q3265" s="11">
        <v>3046.4380000000001</v>
      </c>
      <c r="R3265" s="11">
        <v>5158.451</v>
      </c>
      <c r="S3265" s="11">
        <v>3790.0349999999999</v>
      </c>
      <c r="T3265" s="11">
        <v>4119.2370000000001</v>
      </c>
      <c r="U3265" s="11">
        <v>1978.45</v>
      </c>
      <c r="V3265" s="11">
        <v>1242.1859999999999</v>
      </c>
      <c r="W3265" s="11">
        <v>1269.0260000000001</v>
      </c>
      <c r="X3265" s="11">
        <v>737.50599999999997</v>
      </c>
      <c r="Y3265" s="11">
        <v>306.75400000000002</v>
      </c>
      <c r="Z3265" s="11">
        <v>98.103999999999999</v>
      </c>
      <c r="AA3265" s="11">
        <v>31.52</v>
      </c>
      <c r="AB3265" s="11">
        <v>5.3579999999999997</v>
      </c>
      <c r="AC3265" s="11">
        <v>0.60799999999999998</v>
      </c>
    </row>
    <row r="3266" spans="1:29" ht="11.5">
      <c r="A3266" s="15">
        <v>3249</v>
      </c>
      <c r="B3266" s="13" t="s">
        <v>1059</v>
      </c>
      <c r="C3266" s="21" t="s">
        <v>1285</v>
      </c>
      <c r="D3266" s="12"/>
      <c r="E3266" s="12">
        <v>643</v>
      </c>
      <c r="F3266" s="13" t="s">
        <v>1110</v>
      </c>
      <c r="G3266" s="12">
        <v>923</v>
      </c>
      <c r="H3266" s="12">
        <v>1990</v>
      </c>
      <c r="I3266" s="11">
        <v>5882.54</v>
      </c>
      <c r="J3266" s="11">
        <v>5897.3689999999997</v>
      </c>
      <c r="K3266" s="11">
        <v>5404.3789999999999</v>
      </c>
      <c r="L3266" s="11">
        <v>5170.8779999999997</v>
      </c>
      <c r="M3266" s="11">
        <v>4818.3940000000002</v>
      </c>
      <c r="N3266" s="11">
        <v>5907.634</v>
      </c>
      <c r="O3266" s="11">
        <v>6532.1729999999998</v>
      </c>
      <c r="P3266" s="11">
        <v>5906.8620000000001</v>
      </c>
      <c r="Q3266" s="11">
        <v>4739.3180000000002</v>
      </c>
      <c r="R3266" s="11">
        <v>2919.69</v>
      </c>
      <c r="S3266" s="11">
        <v>4843.4470000000001</v>
      </c>
      <c r="T3266" s="11">
        <v>3453.5120000000002</v>
      </c>
      <c r="U3266" s="11">
        <v>3596.2950000000001</v>
      </c>
      <c r="V3266" s="11">
        <v>1629.799</v>
      </c>
      <c r="W3266" s="11">
        <v>932.74</v>
      </c>
      <c r="X3266" s="11">
        <v>848.44500000000005</v>
      </c>
      <c r="Y3266" s="11">
        <v>420.51900000000001</v>
      </c>
      <c r="Z3266" s="11">
        <v>123.496</v>
      </c>
      <c r="AA3266" s="11">
        <v>27.286000000000001</v>
      </c>
      <c r="AB3266" s="11">
        <v>5.5949999999999998</v>
      </c>
      <c r="AC3266" s="11">
        <v>0.61899999999999999</v>
      </c>
    </row>
    <row r="3267" spans="1:29" ht="11.5">
      <c r="A3267" s="15">
        <v>3250</v>
      </c>
      <c r="B3267" s="13" t="s">
        <v>1059</v>
      </c>
      <c r="C3267" s="21" t="s">
        <v>1285</v>
      </c>
      <c r="D3267" s="12"/>
      <c r="E3267" s="12">
        <v>643</v>
      </c>
      <c r="F3267" s="13" t="s">
        <v>1110</v>
      </c>
      <c r="G3267" s="12">
        <v>923</v>
      </c>
      <c r="H3267" s="12">
        <v>1995</v>
      </c>
      <c r="I3267" s="11">
        <v>4130.0450000000001</v>
      </c>
      <c r="J3267" s="11">
        <v>6031.9719999999998</v>
      </c>
      <c r="K3267" s="11">
        <v>6027.1719999999996</v>
      </c>
      <c r="L3267" s="11">
        <v>5488.7920000000004</v>
      </c>
      <c r="M3267" s="11">
        <v>5218.5190000000002</v>
      </c>
      <c r="N3267" s="11">
        <v>4858.2669999999998</v>
      </c>
      <c r="O3267" s="11">
        <v>5870.152</v>
      </c>
      <c r="P3267" s="11">
        <v>6390.1679999999997</v>
      </c>
      <c r="Q3267" s="11">
        <v>5709.4579999999996</v>
      </c>
      <c r="R3267" s="11">
        <v>4471.1109999999999</v>
      </c>
      <c r="S3267" s="11">
        <v>2693.7179999999998</v>
      </c>
      <c r="T3267" s="11">
        <v>4324.7280000000001</v>
      </c>
      <c r="U3267" s="11">
        <v>2948.2289999999998</v>
      </c>
      <c r="V3267" s="11">
        <v>2873.3009999999999</v>
      </c>
      <c r="W3267" s="11">
        <v>1196.377</v>
      </c>
      <c r="X3267" s="11">
        <v>618.75</v>
      </c>
      <c r="Y3267" s="11">
        <v>482.25900000000001</v>
      </c>
      <c r="Z3267" s="11">
        <v>161.13800000000001</v>
      </c>
      <c r="AA3267" s="11">
        <v>30.917000000000002</v>
      </c>
      <c r="AB3267" s="11">
        <v>4.1050000000000004</v>
      </c>
      <c r="AC3267" s="11">
        <v>0.51900000000000002</v>
      </c>
    </row>
    <row r="3268" spans="1:29" ht="11.5">
      <c r="A3268" s="15">
        <v>3251</v>
      </c>
      <c r="B3268" s="13" t="s">
        <v>1059</v>
      </c>
      <c r="C3268" s="21" t="s">
        <v>1285</v>
      </c>
      <c r="D3268" s="12"/>
      <c r="E3268" s="12">
        <v>643</v>
      </c>
      <c r="F3268" s="13" t="s">
        <v>1110</v>
      </c>
      <c r="G3268" s="12">
        <v>923</v>
      </c>
      <c r="H3268" s="12">
        <v>2000</v>
      </c>
      <c r="I3268" s="11">
        <v>3297.7080000000001</v>
      </c>
      <c r="J3268" s="11">
        <v>4188.6419999999998</v>
      </c>
      <c r="K3268" s="11">
        <v>6178.9930000000004</v>
      </c>
      <c r="L3268" s="11">
        <v>6154.6409999999996</v>
      </c>
      <c r="M3268" s="11">
        <v>5518.6139999999996</v>
      </c>
      <c r="N3268" s="11">
        <v>5200.2690000000002</v>
      </c>
      <c r="O3268" s="11">
        <v>4828.8</v>
      </c>
      <c r="P3268" s="11">
        <v>5744.2460000000001</v>
      </c>
      <c r="Q3268" s="11">
        <v>6117.2430000000004</v>
      </c>
      <c r="R3268" s="11">
        <v>5371.8490000000002</v>
      </c>
      <c r="S3268" s="11">
        <v>4096.1899999999996</v>
      </c>
      <c r="T3268" s="11">
        <v>2406.54</v>
      </c>
      <c r="U3268" s="11">
        <v>3671.0369999999998</v>
      </c>
      <c r="V3268" s="11">
        <v>2337.02</v>
      </c>
      <c r="W3268" s="11">
        <v>2076.2840000000001</v>
      </c>
      <c r="X3268" s="11">
        <v>762.04899999999998</v>
      </c>
      <c r="Y3268" s="11">
        <v>327.733</v>
      </c>
      <c r="Z3268" s="11">
        <v>182.60300000000001</v>
      </c>
      <c r="AA3268" s="11">
        <v>38.268000000000001</v>
      </c>
      <c r="AB3268" s="11">
        <v>4.242</v>
      </c>
      <c r="AC3268" s="11">
        <v>0.34</v>
      </c>
    </row>
    <row r="3269" spans="1:29" ht="11.5">
      <c r="A3269" s="15">
        <v>3252</v>
      </c>
      <c r="B3269" s="13" t="s">
        <v>1059</v>
      </c>
      <c r="C3269" s="21" t="s">
        <v>1285</v>
      </c>
      <c r="D3269" s="12"/>
      <c r="E3269" s="12">
        <v>643</v>
      </c>
      <c r="F3269" s="13" t="s">
        <v>1110</v>
      </c>
      <c r="G3269" s="12">
        <v>923</v>
      </c>
      <c r="H3269" s="12">
        <v>2005</v>
      </c>
      <c r="I3269" s="11">
        <v>3559.674</v>
      </c>
      <c r="J3269" s="11">
        <v>3344.694</v>
      </c>
      <c r="K3269" s="11">
        <v>4269.41</v>
      </c>
      <c r="L3269" s="11">
        <v>6211.317</v>
      </c>
      <c r="M3269" s="11">
        <v>6224.3549999999996</v>
      </c>
      <c r="N3269" s="11">
        <v>5491.2790000000005</v>
      </c>
      <c r="O3269" s="11">
        <v>5102.2219999999998</v>
      </c>
      <c r="P3269" s="11">
        <v>4656.1109999999999</v>
      </c>
      <c r="Q3269" s="11">
        <v>5492.6769999999997</v>
      </c>
      <c r="R3269" s="11">
        <v>5678.4189999999999</v>
      </c>
      <c r="S3269" s="11">
        <v>4810.9960000000001</v>
      </c>
      <c r="T3269" s="11">
        <v>3615.0790000000002</v>
      </c>
      <c r="U3269" s="11">
        <v>1957.097</v>
      </c>
      <c r="V3269" s="11">
        <v>2890.585</v>
      </c>
      <c r="W3269" s="11">
        <v>1669.4349999999999</v>
      </c>
      <c r="X3269" s="11">
        <v>1310.193</v>
      </c>
      <c r="Y3269" s="11">
        <v>393.81900000000002</v>
      </c>
      <c r="Z3269" s="11">
        <v>125.598</v>
      </c>
      <c r="AA3269" s="11">
        <v>42.831000000000003</v>
      </c>
      <c r="AB3269" s="11">
        <v>5.1440000000000001</v>
      </c>
      <c r="AC3269" s="11">
        <v>0.32700000000000001</v>
      </c>
    </row>
    <row r="3270" spans="1:29" ht="11.5">
      <c r="A3270" s="15">
        <v>3253</v>
      </c>
      <c r="B3270" s="13" t="s">
        <v>1059</v>
      </c>
      <c r="C3270" s="21" t="s">
        <v>1285</v>
      </c>
      <c r="D3270" s="12"/>
      <c r="E3270" s="12">
        <v>643</v>
      </c>
      <c r="F3270" s="13" t="s">
        <v>1110</v>
      </c>
      <c r="G3270" s="12">
        <v>923</v>
      </c>
      <c r="H3270" s="12">
        <v>2010</v>
      </c>
      <c r="I3270" s="11">
        <v>4129.3389999999999</v>
      </c>
      <c r="J3270" s="11">
        <v>3544.759</v>
      </c>
      <c r="K3270" s="11">
        <v>3297.6419999999998</v>
      </c>
      <c r="L3270" s="11">
        <v>4538.8940000000002</v>
      </c>
      <c r="M3270" s="11">
        <v>6370.277</v>
      </c>
      <c r="N3270" s="11">
        <v>6082.5379999999996</v>
      </c>
      <c r="O3270" s="11">
        <v>5363.1869999999999</v>
      </c>
      <c r="P3270" s="11">
        <v>4963.5349999999999</v>
      </c>
      <c r="Q3270" s="11">
        <v>4289.6570000000002</v>
      </c>
      <c r="R3270" s="11">
        <v>5372.9219999999996</v>
      </c>
      <c r="S3270" s="11">
        <v>5239.0150000000003</v>
      </c>
      <c r="T3270" s="11">
        <v>4448.4049999999997</v>
      </c>
      <c r="U3270" s="11">
        <v>2928.172</v>
      </c>
      <c r="V3270" s="11">
        <v>1695.0619999999999</v>
      </c>
      <c r="W3270" s="11">
        <v>2204.0050000000001</v>
      </c>
      <c r="X3270" s="11">
        <v>1101.95</v>
      </c>
      <c r="Y3270" s="11">
        <v>771.72400000000005</v>
      </c>
      <c r="Z3270" s="11">
        <v>161.88300000000001</v>
      </c>
      <c r="AA3270" s="11">
        <v>31.785</v>
      </c>
      <c r="AB3270" s="11">
        <v>6.3150000000000004</v>
      </c>
      <c r="AC3270" s="11">
        <v>0.43</v>
      </c>
    </row>
    <row r="3271" spans="1:29" ht="11.5">
      <c r="A3271" s="15">
        <v>3254</v>
      </c>
      <c r="B3271" s="13" t="s">
        <v>1059</v>
      </c>
      <c r="C3271" s="21" t="s">
        <v>1285</v>
      </c>
      <c r="D3271" s="12"/>
      <c r="E3271" s="12">
        <v>643</v>
      </c>
      <c r="F3271" s="13" t="s">
        <v>1110</v>
      </c>
      <c r="G3271" s="12">
        <v>923</v>
      </c>
      <c r="H3271" s="12">
        <v>2015</v>
      </c>
      <c r="I3271" s="11">
        <v>4785.527</v>
      </c>
      <c r="J3271" s="11">
        <v>4162.3590000000004</v>
      </c>
      <c r="K3271" s="11">
        <v>3596.7809999999999</v>
      </c>
      <c r="L3271" s="11">
        <v>3354.24</v>
      </c>
      <c r="M3271" s="11">
        <v>4575.9309999999996</v>
      </c>
      <c r="N3271" s="11">
        <v>6360.768</v>
      </c>
      <c r="O3271" s="11">
        <v>6033.799</v>
      </c>
      <c r="P3271" s="11">
        <v>5287.0969999999998</v>
      </c>
      <c r="Q3271" s="11">
        <v>4861.9809999999998</v>
      </c>
      <c r="R3271" s="11">
        <v>4147.076</v>
      </c>
      <c r="S3271" s="11">
        <v>5050.3059999999996</v>
      </c>
      <c r="T3271" s="11">
        <v>4767.2030000000004</v>
      </c>
      <c r="U3271" s="11">
        <v>3870.9850000000001</v>
      </c>
      <c r="V3271" s="11">
        <v>2427.223</v>
      </c>
      <c r="W3271" s="11">
        <v>1313.4690000000001</v>
      </c>
      <c r="X3271" s="11">
        <v>1520.9469999999999</v>
      </c>
      <c r="Y3271" s="11">
        <v>653.91600000000005</v>
      </c>
      <c r="Z3271" s="11">
        <v>346.08800000000002</v>
      </c>
      <c r="AA3271" s="11">
        <v>49.493000000000002</v>
      </c>
      <c r="AB3271" s="11">
        <v>5.5510000000000002</v>
      </c>
      <c r="AC3271" s="11">
        <v>0.61499999999999999</v>
      </c>
    </row>
    <row r="3272" spans="1:29" ht="11.5">
      <c r="A3272" s="15">
        <v>3255</v>
      </c>
      <c r="B3272" s="13" t="s">
        <v>1059</v>
      </c>
      <c r="C3272" s="21" t="s">
        <v>1285</v>
      </c>
      <c r="D3272" s="12"/>
      <c r="E3272" s="12">
        <v>643</v>
      </c>
      <c r="F3272" s="13" t="s">
        <v>1110</v>
      </c>
      <c r="G3272" s="12">
        <v>923</v>
      </c>
      <c r="H3272" s="12">
        <v>2020</v>
      </c>
      <c r="I3272" s="11">
        <v>4762.826</v>
      </c>
      <c r="J3272" s="11">
        <v>4802.2359999999999</v>
      </c>
      <c r="K3272" s="11">
        <v>4186.1030000000001</v>
      </c>
      <c r="L3272" s="11">
        <v>3620.95</v>
      </c>
      <c r="M3272" s="11">
        <v>3373.933</v>
      </c>
      <c r="N3272" s="11">
        <v>4575.8410000000003</v>
      </c>
      <c r="O3272" s="11">
        <v>6300.7110000000002</v>
      </c>
      <c r="P3272" s="11">
        <v>5911.0739999999996</v>
      </c>
      <c r="Q3272" s="11">
        <v>5127.9440000000004</v>
      </c>
      <c r="R3272" s="11">
        <v>4674.8050000000003</v>
      </c>
      <c r="S3272" s="11">
        <v>3928.9870000000001</v>
      </c>
      <c r="T3272" s="11">
        <v>4660.8940000000002</v>
      </c>
      <c r="U3272" s="11">
        <v>4225.2820000000002</v>
      </c>
      <c r="V3272" s="11">
        <v>3255.893</v>
      </c>
      <c r="W3272" s="11">
        <v>1922.538</v>
      </c>
      <c r="X3272" s="11">
        <v>937.202</v>
      </c>
      <c r="Y3272" s="11">
        <v>920.43899999999996</v>
      </c>
      <c r="Z3272" s="11">
        <v>318.95299999999997</v>
      </c>
      <c r="AA3272" s="11">
        <v>121.86</v>
      </c>
      <c r="AB3272" s="11">
        <v>11.041</v>
      </c>
      <c r="AC3272" s="11">
        <v>0.78700000000000003</v>
      </c>
    </row>
    <row r="3273" spans="1:29" ht="11.5">
      <c r="A3273" s="15">
        <v>3256</v>
      </c>
      <c r="B3273" s="13" t="s">
        <v>1059</v>
      </c>
      <c r="C3273" s="21" t="s">
        <v>1286</v>
      </c>
      <c r="D3273" s="12"/>
      <c r="E3273" s="12">
        <v>703</v>
      </c>
      <c r="F3273" s="13" t="s">
        <v>1110</v>
      </c>
      <c r="G3273" s="12">
        <v>923</v>
      </c>
      <c r="H3273" s="12">
        <v>1950</v>
      </c>
      <c r="I3273" s="11">
        <v>189.35900000000001</v>
      </c>
      <c r="J3273" s="11">
        <v>160.39699999999999</v>
      </c>
      <c r="K3273" s="11">
        <v>149.386</v>
      </c>
      <c r="L3273" s="11">
        <v>152.18600000000001</v>
      </c>
      <c r="M3273" s="11">
        <v>147.65</v>
      </c>
      <c r="N3273" s="11">
        <v>150.89699999999999</v>
      </c>
      <c r="O3273" s="11">
        <v>82.147999999999996</v>
      </c>
      <c r="P3273" s="11">
        <v>120.64400000000001</v>
      </c>
      <c r="Q3273" s="11">
        <v>117.873</v>
      </c>
      <c r="R3273" s="11">
        <v>105.845</v>
      </c>
      <c r="S3273" s="11">
        <v>83.968999999999994</v>
      </c>
      <c r="T3273" s="11">
        <v>59.115000000000002</v>
      </c>
      <c r="U3273" s="11">
        <v>48.066000000000003</v>
      </c>
      <c r="V3273" s="11">
        <v>38.671999999999997</v>
      </c>
      <c r="W3273" s="11">
        <v>29.234999999999999</v>
      </c>
      <c r="X3273" s="11">
        <v>18.228999999999999</v>
      </c>
      <c r="Y3273" s="11">
        <v>9.0169999999999995</v>
      </c>
      <c r="Z3273" s="11">
        <v>2.6909999999999998</v>
      </c>
      <c r="AA3273" s="11">
        <v>0.45900000000000002</v>
      </c>
      <c r="AB3273" s="11">
        <v>5.6000000000000001E-2</v>
      </c>
      <c r="AC3273" s="11">
        <v>6.0000000000000001E-3</v>
      </c>
    </row>
    <row r="3274" spans="1:29" ht="11.5">
      <c r="A3274" s="15">
        <v>3257</v>
      </c>
      <c r="B3274" s="13" t="s">
        <v>1059</v>
      </c>
      <c r="C3274" s="21" t="s">
        <v>1286</v>
      </c>
      <c r="D3274" s="12"/>
      <c r="E3274" s="12">
        <v>703</v>
      </c>
      <c r="F3274" s="13" t="s">
        <v>1110</v>
      </c>
      <c r="G3274" s="12">
        <v>923</v>
      </c>
      <c r="H3274" s="12">
        <v>1955</v>
      </c>
      <c r="I3274" s="11">
        <v>239.05799999999999</v>
      </c>
      <c r="J3274" s="11">
        <v>194.928</v>
      </c>
      <c r="K3274" s="11">
        <v>162.15299999999999</v>
      </c>
      <c r="L3274" s="11">
        <v>149.20099999999999</v>
      </c>
      <c r="M3274" s="11">
        <v>149.60499999999999</v>
      </c>
      <c r="N3274" s="11">
        <v>146.25700000000001</v>
      </c>
      <c r="O3274" s="11">
        <v>152.47300000000001</v>
      </c>
      <c r="P3274" s="11">
        <v>84.674999999999997</v>
      </c>
      <c r="Q3274" s="11">
        <v>120.711</v>
      </c>
      <c r="R3274" s="11">
        <v>118.803</v>
      </c>
      <c r="S3274" s="11">
        <v>107.133</v>
      </c>
      <c r="T3274" s="11">
        <v>83.783000000000001</v>
      </c>
      <c r="U3274" s="11">
        <v>55.871000000000002</v>
      </c>
      <c r="V3274" s="11">
        <v>41.628</v>
      </c>
      <c r="W3274" s="11">
        <v>30.902000000000001</v>
      </c>
      <c r="X3274" s="11">
        <v>19.984000000000002</v>
      </c>
      <c r="Y3274" s="11">
        <v>10.154999999999999</v>
      </c>
      <c r="Z3274" s="11">
        <v>3.468</v>
      </c>
      <c r="AA3274" s="11">
        <v>0.58899999999999997</v>
      </c>
      <c r="AB3274" s="11">
        <v>5.3999999999999999E-2</v>
      </c>
      <c r="AC3274" s="11">
        <v>3.0000000000000001E-3</v>
      </c>
    </row>
    <row r="3275" spans="1:29" ht="11.5">
      <c r="A3275" s="15">
        <v>3258</v>
      </c>
      <c r="B3275" s="13" t="s">
        <v>1059</v>
      </c>
      <c r="C3275" s="21" t="s">
        <v>1286</v>
      </c>
      <c r="D3275" s="12"/>
      <c r="E3275" s="12">
        <v>703</v>
      </c>
      <c r="F3275" s="13" t="s">
        <v>1110</v>
      </c>
      <c r="G3275" s="12">
        <v>923</v>
      </c>
      <c r="H3275" s="12">
        <v>1960</v>
      </c>
      <c r="I3275" s="11">
        <v>232.57599999999999</v>
      </c>
      <c r="J3275" s="11">
        <v>236.85400000000001</v>
      </c>
      <c r="K3275" s="11">
        <v>195.12899999999999</v>
      </c>
      <c r="L3275" s="11">
        <v>165.65299999999999</v>
      </c>
      <c r="M3275" s="11">
        <v>144.517</v>
      </c>
      <c r="N3275" s="11">
        <v>147.34800000000001</v>
      </c>
      <c r="O3275" s="11">
        <v>146.90299999999999</v>
      </c>
      <c r="P3275" s="11">
        <v>151.249</v>
      </c>
      <c r="Q3275" s="11">
        <v>83.58</v>
      </c>
      <c r="R3275" s="11">
        <v>123.13800000000001</v>
      </c>
      <c r="S3275" s="11">
        <v>116.422</v>
      </c>
      <c r="T3275" s="11">
        <v>102.292</v>
      </c>
      <c r="U3275" s="11">
        <v>79.813000000000002</v>
      </c>
      <c r="V3275" s="11">
        <v>47.34</v>
      </c>
      <c r="W3275" s="11">
        <v>34.036000000000001</v>
      </c>
      <c r="X3275" s="11">
        <v>21.263999999999999</v>
      </c>
      <c r="Y3275" s="11">
        <v>10.91</v>
      </c>
      <c r="Z3275" s="11">
        <v>3.746</v>
      </c>
      <c r="AA3275" s="11">
        <v>0.753</v>
      </c>
      <c r="AB3275" s="11">
        <v>6.6000000000000003E-2</v>
      </c>
      <c r="AC3275" s="11">
        <v>3.0000000000000001E-3</v>
      </c>
    </row>
    <row r="3276" spans="1:29" ht="11.5">
      <c r="A3276" s="15">
        <v>3259</v>
      </c>
      <c r="B3276" s="13" t="s">
        <v>1059</v>
      </c>
      <c r="C3276" s="21" t="s">
        <v>1286</v>
      </c>
      <c r="D3276" s="12"/>
      <c r="E3276" s="12">
        <v>703</v>
      </c>
      <c r="F3276" s="13" t="s">
        <v>1110</v>
      </c>
      <c r="G3276" s="12">
        <v>923</v>
      </c>
      <c r="H3276" s="12">
        <v>1965</v>
      </c>
      <c r="I3276" s="11">
        <v>215.44900000000001</v>
      </c>
      <c r="J3276" s="11">
        <v>229.37799999999999</v>
      </c>
      <c r="K3276" s="11">
        <v>235.65299999999999</v>
      </c>
      <c r="L3276" s="11">
        <v>192.15100000000001</v>
      </c>
      <c r="M3276" s="11">
        <v>159.48500000000001</v>
      </c>
      <c r="N3276" s="11">
        <v>138.90700000000001</v>
      </c>
      <c r="O3276" s="11">
        <v>145.87700000000001</v>
      </c>
      <c r="P3276" s="11">
        <v>144.596</v>
      </c>
      <c r="Q3276" s="11">
        <v>148.89500000000001</v>
      </c>
      <c r="R3276" s="11">
        <v>81.926000000000002</v>
      </c>
      <c r="S3276" s="11">
        <v>120.19199999999999</v>
      </c>
      <c r="T3276" s="11">
        <v>111.208</v>
      </c>
      <c r="U3276" s="11">
        <v>94.626000000000005</v>
      </c>
      <c r="V3276" s="11">
        <v>69.828000000000003</v>
      </c>
      <c r="W3276" s="11">
        <v>37.691000000000003</v>
      </c>
      <c r="X3276" s="11">
        <v>24.213999999999999</v>
      </c>
      <c r="Y3276" s="11">
        <v>11.521000000000001</v>
      </c>
      <c r="Z3276" s="11">
        <v>4.2590000000000003</v>
      </c>
      <c r="AA3276" s="11">
        <v>0.86299999999999999</v>
      </c>
      <c r="AB3276" s="11">
        <v>8.8999999999999996E-2</v>
      </c>
      <c r="AC3276" s="11">
        <v>4.0000000000000001E-3</v>
      </c>
    </row>
    <row r="3277" spans="1:29" ht="11.5">
      <c r="A3277" s="15">
        <v>3260</v>
      </c>
      <c r="B3277" s="13" t="s">
        <v>1059</v>
      </c>
      <c r="C3277" s="21" t="s">
        <v>1286</v>
      </c>
      <c r="D3277" s="12"/>
      <c r="E3277" s="12">
        <v>703</v>
      </c>
      <c r="F3277" s="13" t="s">
        <v>1110</v>
      </c>
      <c r="G3277" s="12">
        <v>923</v>
      </c>
      <c r="H3277" s="12">
        <v>1970</v>
      </c>
      <c r="I3277" s="11">
        <v>197.63300000000001</v>
      </c>
      <c r="J3277" s="11">
        <v>211.05500000000001</v>
      </c>
      <c r="K3277" s="11">
        <v>229.595</v>
      </c>
      <c r="L3277" s="11">
        <v>234.58099999999999</v>
      </c>
      <c r="M3277" s="11">
        <v>184.458</v>
      </c>
      <c r="N3277" s="11">
        <v>149.25299999999999</v>
      </c>
      <c r="O3277" s="11">
        <v>133.13999999999999</v>
      </c>
      <c r="P3277" s="11">
        <v>143.52699999999999</v>
      </c>
      <c r="Q3277" s="11">
        <v>139.249</v>
      </c>
      <c r="R3277" s="11">
        <v>145.166</v>
      </c>
      <c r="S3277" s="11">
        <v>78.418000000000006</v>
      </c>
      <c r="T3277" s="11">
        <v>113.081</v>
      </c>
      <c r="U3277" s="11">
        <v>100.533</v>
      </c>
      <c r="V3277" s="11">
        <v>80.911000000000001</v>
      </c>
      <c r="W3277" s="11">
        <v>54.046999999999997</v>
      </c>
      <c r="X3277" s="11">
        <v>25.396999999999998</v>
      </c>
      <c r="Y3277" s="11">
        <v>13.486000000000001</v>
      </c>
      <c r="Z3277" s="11">
        <v>4.2279999999999998</v>
      </c>
      <c r="AA3277" s="11">
        <v>1.01</v>
      </c>
      <c r="AB3277" s="11">
        <v>0.107</v>
      </c>
      <c r="AC3277" s="11">
        <v>6.0000000000000001E-3</v>
      </c>
    </row>
    <row r="3278" spans="1:29" ht="11.5">
      <c r="A3278" s="15">
        <v>3261</v>
      </c>
      <c r="B3278" s="13" t="s">
        <v>1059</v>
      </c>
      <c r="C3278" s="21" t="s">
        <v>1286</v>
      </c>
      <c r="D3278" s="12"/>
      <c r="E3278" s="12">
        <v>703</v>
      </c>
      <c r="F3278" s="13" t="s">
        <v>1110</v>
      </c>
      <c r="G3278" s="12">
        <v>923</v>
      </c>
      <c r="H3278" s="12">
        <v>1975</v>
      </c>
      <c r="I3278" s="11">
        <v>224.398</v>
      </c>
      <c r="J3278" s="11">
        <v>196.566</v>
      </c>
      <c r="K3278" s="11">
        <v>210.11699999999999</v>
      </c>
      <c r="L3278" s="11">
        <v>228.27699999999999</v>
      </c>
      <c r="M3278" s="11">
        <v>228.91399999999999</v>
      </c>
      <c r="N3278" s="11">
        <v>180.756</v>
      </c>
      <c r="O3278" s="11">
        <v>147.50200000000001</v>
      </c>
      <c r="P3278" s="11">
        <v>130.65700000000001</v>
      </c>
      <c r="Q3278" s="11">
        <v>139.57499999999999</v>
      </c>
      <c r="R3278" s="11">
        <v>134.05500000000001</v>
      </c>
      <c r="S3278" s="11">
        <v>139.65799999999999</v>
      </c>
      <c r="T3278" s="11">
        <v>72.926000000000002</v>
      </c>
      <c r="U3278" s="11">
        <v>102.53100000000001</v>
      </c>
      <c r="V3278" s="11">
        <v>85.347999999999999</v>
      </c>
      <c r="W3278" s="11">
        <v>62.11</v>
      </c>
      <c r="X3278" s="11">
        <v>35.886000000000003</v>
      </c>
      <c r="Y3278" s="11">
        <v>13.548999999999999</v>
      </c>
      <c r="Z3278" s="11">
        <v>5.4080000000000004</v>
      </c>
      <c r="AA3278" s="11">
        <v>1.0209999999999999</v>
      </c>
      <c r="AB3278" s="11">
        <v>0.13800000000000001</v>
      </c>
      <c r="AC3278" s="11">
        <v>8.0000000000000002E-3</v>
      </c>
    </row>
    <row r="3279" spans="1:29" ht="11.5">
      <c r="A3279" s="15">
        <v>3262</v>
      </c>
      <c r="B3279" s="13" t="s">
        <v>1059</v>
      </c>
      <c r="C3279" s="21" t="s">
        <v>1286</v>
      </c>
      <c r="D3279" s="12"/>
      <c r="E3279" s="12">
        <v>703</v>
      </c>
      <c r="F3279" s="13" t="s">
        <v>1110</v>
      </c>
      <c r="G3279" s="12">
        <v>923</v>
      </c>
      <c r="H3279" s="12">
        <v>1980</v>
      </c>
      <c r="I3279" s="11">
        <v>247.584</v>
      </c>
      <c r="J3279" s="11">
        <v>224.78100000000001</v>
      </c>
      <c r="K3279" s="11">
        <v>194.98699999999999</v>
      </c>
      <c r="L3279" s="11">
        <v>209.39099999999999</v>
      </c>
      <c r="M3279" s="11">
        <v>226.1</v>
      </c>
      <c r="N3279" s="11">
        <v>224.691</v>
      </c>
      <c r="O3279" s="11">
        <v>176.69800000000001</v>
      </c>
      <c r="P3279" s="11">
        <v>144.44900000000001</v>
      </c>
      <c r="Q3279" s="11">
        <v>127.60299999999999</v>
      </c>
      <c r="R3279" s="11">
        <v>134.995</v>
      </c>
      <c r="S3279" s="11">
        <v>127.42</v>
      </c>
      <c r="T3279" s="11">
        <v>129.464</v>
      </c>
      <c r="U3279" s="11">
        <v>65.683000000000007</v>
      </c>
      <c r="V3279" s="11">
        <v>87.58</v>
      </c>
      <c r="W3279" s="11">
        <v>66.254000000000005</v>
      </c>
      <c r="X3279" s="11">
        <v>41.497</v>
      </c>
      <c r="Y3279" s="11">
        <v>19.196000000000002</v>
      </c>
      <c r="Z3279" s="11">
        <v>5.226</v>
      </c>
      <c r="AA3279" s="11">
        <v>1.3320000000000001</v>
      </c>
      <c r="AB3279" s="11">
        <v>0.14199999999999999</v>
      </c>
      <c r="AC3279" s="11">
        <v>1.0999999999999999E-2</v>
      </c>
    </row>
    <row r="3280" spans="1:29" ht="11.5">
      <c r="A3280" s="15">
        <v>3263</v>
      </c>
      <c r="B3280" s="13" t="s">
        <v>1059</v>
      </c>
      <c r="C3280" s="21" t="s">
        <v>1286</v>
      </c>
      <c r="D3280" s="12"/>
      <c r="E3280" s="12">
        <v>703</v>
      </c>
      <c r="F3280" s="13" t="s">
        <v>1110</v>
      </c>
      <c r="G3280" s="12">
        <v>923</v>
      </c>
      <c r="H3280" s="12">
        <v>1985</v>
      </c>
      <c r="I3280" s="11">
        <v>231.36500000000001</v>
      </c>
      <c r="J3280" s="11">
        <v>245.91200000000001</v>
      </c>
      <c r="K3280" s="11">
        <v>222.417</v>
      </c>
      <c r="L3280" s="11">
        <v>191.459</v>
      </c>
      <c r="M3280" s="11">
        <v>205.38</v>
      </c>
      <c r="N3280" s="11">
        <v>220.63499999999999</v>
      </c>
      <c r="O3280" s="11">
        <v>219.4</v>
      </c>
      <c r="P3280" s="11">
        <v>174.05</v>
      </c>
      <c r="Q3280" s="11">
        <v>141.56399999999999</v>
      </c>
      <c r="R3280" s="11">
        <v>122.815</v>
      </c>
      <c r="S3280" s="11">
        <v>127.494</v>
      </c>
      <c r="T3280" s="11">
        <v>117.31</v>
      </c>
      <c r="U3280" s="11">
        <v>114.637</v>
      </c>
      <c r="V3280" s="11">
        <v>54.795000000000002</v>
      </c>
      <c r="W3280" s="11">
        <v>67.67</v>
      </c>
      <c r="X3280" s="11">
        <v>43.808999999999997</v>
      </c>
      <c r="Y3280" s="11">
        <v>21.135000000000002</v>
      </c>
      <c r="Z3280" s="11">
        <v>7.0629999999999997</v>
      </c>
      <c r="AA3280" s="11">
        <v>1.2729999999999999</v>
      </c>
      <c r="AB3280" s="11">
        <v>0.182</v>
      </c>
      <c r="AC3280" s="11">
        <v>1.0999999999999999E-2</v>
      </c>
    </row>
    <row r="3281" spans="1:29" ht="11.5">
      <c r="A3281" s="15">
        <v>3264</v>
      </c>
      <c r="B3281" s="13" t="s">
        <v>1059</v>
      </c>
      <c r="C3281" s="21" t="s">
        <v>1286</v>
      </c>
      <c r="D3281" s="12"/>
      <c r="E3281" s="12">
        <v>703</v>
      </c>
      <c r="F3281" s="13" t="s">
        <v>1110</v>
      </c>
      <c r="G3281" s="12">
        <v>923</v>
      </c>
      <c r="H3281" s="12">
        <v>1990</v>
      </c>
      <c r="I3281" s="11">
        <v>212.47</v>
      </c>
      <c r="J3281" s="11">
        <v>228.75399999999999</v>
      </c>
      <c r="K3281" s="11">
        <v>244.19300000000001</v>
      </c>
      <c r="L3281" s="11">
        <v>221.07300000000001</v>
      </c>
      <c r="M3281" s="11">
        <v>188.982</v>
      </c>
      <c r="N3281" s="11">
        <v>200.76900000000001</v>
      </c>
      <c r="O3281" s="11">
        <v>215.001</v>
      </c>
      <c r="P3281" s="11">
        <v>214.12100000000001</v>
      </c>
      <c r="Q3281" s="11">
        <v>169.15600000000001</v>
      </c>
      <c r="R3281" s="11">
        <v>135.851</v>
      </c>
      <c r="S3281" s="11">
        <v>115.593</v>
      </c>
      <c r="T3281" s="11">
        <v>116.569</v>
      </c>
      <c r="U3281" s="11">
        <v>102.93300000000001</v>
      </c>
      <c r="V3281" s="11">
        <v>94.817999999999998</v>
      </c>
      <c r="W3281" s="11">
        <v>42.036000000000001</v>
      </c>
      <c r="X3281" s="11">
        <v>45.651000000000003</v>
      </c>
      <c r="Y3281" s="11">
        <v>23.318999999999999</v>
      </c>
      <c r="Z3281" s="11">
        <v>8.0820000000000007</v>
      </c>
      <c r="AA3281" s="11">
        <v>1.746</v>
      </c>
      <c r="AB3281" s="11">
        <v>0.18</v>
      </c>
      <c r="AC3281" s="11">
        <v>1.4E-2</v>
      </c>
    </row>
    <row r="3282" spans="1:29" ht="11.5">
      <c r="A3282" s="15">
        <v>3265</v>
      </c>
      <c r="B3282" s="13" t="s">
        <v>1059</v>
      </c>
      <c r="C3282" s="21" t="s">
        <v>1286</v>
      </c>
      <c r="D3282" s="12"/>
      <c r="E3282" s="12">
        <v>703</v>
      </c>
      <c r="F3282" s="13" t="s">
        <v>1110</v>
      </c>
      <c r="G3282" s="12">
        <v>923</v>
      </c>
      <c r="H3282" s="12">
        <v>1995</v>
      </c>
      <c r="I3282" s="11">
        <v>186.70699999999999</v>
      </c>
      <c r="J3282" s="11">
        <v>210.86</v>
      </c>
      <c r="K3282" s="11">
        <v>228.47399999999999</v>
      </c>
      <c r="L3282" s="11">
        <v>244.26400000000001</v>
      </c>
      <c r="M3282" s="11">
        <v>218.178</v>
      </c>
      <c r="N3282" s="11">
        <v>185.679</v>
      </c>
      <c r="O3282" s="11">
        <v>197.75200000000001</v>
      </c>
      <c r="P3282" s="11">
        <v>211.34399999999999</v>
      </c>
      <c r="Q3282" s="11">
        <v>209.91</v>
      </c>
      <c r="R3282" s="11">
        <v>163.87299999999999</v>
      </c>
      <c r="S3282" s="11">
        <v>128.506</v>
      </c>
      <c r="T3282" s="11">
        <v>105.539</v>
      </c>
      <c r="U3282" s="11">
        <v>102.05500000000001</v>
      </c>
      <c r="V3282" s="11">
        <v>84.906000000000006</v>
      </c>
      <c r="W3282" s="11">
        <v>71.983000000000004</v>
      </c>
      <c r="X3282" s="11">
        <v>28.661000000000001</v>
      </c>
      <c r="Y3282" s="11">
        <v>25.367000000000001</v>
      </c>
      <c r="Z3282" s="11">
        <v>9.3379999999999992</v>
      </c>
      <c r="AA3282" s="11">
        <v>2.1230000000000002</v>
      </c>
      <c r="AB3282" s="11">
        <v>0.251</v>
      </c>
      <c r="AC3282" s="11">
        <v>1.4E-2</v>
      </c>
    </row>
    <row r="3283" spans="1:29" ht="11.5">
      <c r="A3283" s="15">
        <v>3266</v>
      </c>
      <c r="B3283" s="13" t="s">
        <v>1059</v>
      </c>
      <c r="C3283" s="21" t="s">
        <v>1286</v>
      </c>
      <c r="D3283" s="12"/>
      <c r="E3283" s="12">
        <v>703</v>
      </c>
      <c r="F3283" s="13" t="s">
        <v>1110</v>
      </c>
      <c r="G3283" s="12">
        <v>923</v>
      </c>
      <c r="H3283" s="12">
        <v>2000</v>
      </c>
      <c r="I3283" s="11">
        <v>147.00200000000001</v>
      </c>
      <c r="J3283" s="11">
        <v>185.834</v>
      </c>
      <c r="K3283" s="11">
        <v>211.56</v>
      </c>
      <c r="L3283" s="11">
        <v>229.999</v>
      </c>
      <c r="M3283" s="11">
        <v>243.80699999999999</v>
      </c>
      <c r="N3283" s="11">
        <v>215.09800000000001</v>
      </c>
      <c r="O3283" s="11">
        <v>182.61</v>
      </c>
      <c r="P3283" s="11">
        <v>195.732</v>
      </c>
      <c r="Q3283" s="11">
        <v>206.893</v>
      </c>
      <c r="R3283" s="11">
        <v>203.05699999999999</v>
      </c>
      <c r="S3283" s="11">
        <v>156.399</v>
      </c>
      <c r="T3283" s="11">
        <v>119.26</v>
      </c>
      <c r="U3283" s="11">
        <v>93.468999999999994</v>
      </c>
      <c r="V3283" s="11">
        <v>85.457999999999998</v>
      </c>
      <c r="W3283" s="11">
        <v>65.465999999999994</v>
      </c>
      <c r="X3283" s="11">
        <v>48.966000000000001</v>
      </c>
      <c r="Y3283" s="11">
        <v>16.881</v>
      </c>
      <c r="Z3283" s="11">
        <v>11.189</v>
      </c>
      <c r="AA3283" s="11">
        <v>2.6360000000000001</v>
      </c>
      <c r="AB3283" s="11">
        <v>0.33500000000000002</v>
      </c>
      <c r="AC3283" s="11">
        <v>2.1000000000000001E-2</v>
      </c>
    </row>
    <row r="3284" spans="1:29" ht="11.5">
      <c r="A3284" s="15">
        <v>3267</v>
      </c>
      <c r="B3284" s="13" t="s">
        <v>1059</v>
      </c>
      <c r="C3284" s="21" t="s">
        <v>1286</v>
      </c>
      <c r="D3284" s="12"/>
      <c r="E3284" s="12">
        <v>703</v>
      </c>
      <c r="F3284" s="13" t="s">
        <v>1110</v>
      </c>
      <c r="G3284" s="12">
        <v>923</v>
      </c>
      <c r="H3284" s="12">
        <v>2005</v>
      </c>
      <c r="I3284" s="11">
        <v>132.61799999999999</v>
      </c>
      <c r="J3284" s="11">
        <v>146.77199999999999</v>
      </c>
      <c r="K3284" s="11">
        <v>185.64099999999999</v>
      </c>
      <c r="L3284" s="11">
        <v>211.22200000000001</v>
      </c>
      <c r="M3284" s="11">
        <v>229.21</v>
      </c>
      <c r="N3284" s="11">
        <v>242.673</v>
      </c>
      <c r="O3284" s="11">
        <v>213.83199999999999</v>
      </c>
      <c r="P3284" s="11">
        <v>180.982</v>
      </c>
      <c r="Q3284" s="11">
        <v>192.69200000000001</v>
      </c>
      <c r="R3284" s="11">
        <v>201.31700000000001</v>
      </c>
      <c r="S3284" s="11">
        <v>194.01499999999999</v>
      </c>
      <c r="T3284" s="11">
        <v>145.74600000000001</v>
      </c>
      <c r="U3284" s="11">
        <v>107.096</v>
      </c>
      <c r="V3284" s="11">
        <v>79.611999999999995</v>
      </c>
      <c r="W3284" s="11">
        <v>67.495000000000005</v>
      </c>
      <c r="X3284" s="11">
        <v>46.247</v>
      </c>
      <c r="Y3284" s="11">
        <v>28.891999999999999</v>
      </c>
      <c r="Z3284" s="11">
        <v>7.6550000000000002</v>
      </c>
      <c r="AA3284" s="11">
        <v>3.2890000000000001</v>
      </c>
      <c r="AB3284" s="11">
        <v>0.441</v>
      </c>
      <c r="AC3284" s="11">
        <v>0.03</v>
      </c>
    </row>
    <row r="3285" spans="1:29" ht="11.5">
      <c r="A3285" s="15">
        <v>3268</v>
      </c>
      <c r="B3285" s="13" t="s">
        <v>1059</v>
      </c>
      <c r="C3285" s="21" t="s">
        <v>1286</v>
      </c>
      <c r="D3285" s="12"/>
      <c r="E3285" s="12">
        <v>703</v>
      </c>
      <c r="F3285" s="13" t="s">
        <v>1110</v>
      </c>
      <c r="G3285" s="12">
        <v>923</v>
      </c>
      <c r="H3285" s="12">
        <v>2010</v>
      </c>
      <c r="I3285" s="11">
        <v>143.393</v>
      </c>
      <c r="J3285" s="11">
        <v>133.61699999999999</v>
      </c>
      <c r="K3285" s="11">
        <v>147.66499999999999</v>
      </c>
      <c r="L3285" s="11">
        <v>185.33</v>
      </c>
      <c r="M3285" s="11">
        <v>209.43199999999999</v>
      </c>
      <c r="N3285" s="11">
        <v>226.411</v>
      </c>
      <c r="O3285" s="11">
        <v>238.376</v>
      </c>
      <c r="P3285" s="11">
        <v>209.565</v>
      </c>
      <c r="Q3285" s="11">
        <v>178.959</v>
      </c>
      <c r="R3285" s="11">
        <v>189.393</v>
      </c>
      <c r="S3285" s="11">
        <v>193.28299999999999</v>
      </c>
      <c r="T3285" s="11">
        <v>182.21799999999999</v>
      </c>
      <c r="U3285" s="11">
        <v>132.78100000000001</v>
      </c>
      <c r="V3285" s="11">
        <v>93.022999999999996</v>
      </c>
      <c r="W3285" s="11">
        <v>64.358999999999995</v>
      </c>
      <c r="X3285" s="11">
        <v>48.996000000000002</v>
      </c>
      <c r="Y3285" s="11">
        <v>28.122</v>
      </c>
      <c r="Z3285" s="11">
        <v>13.433</v>
      </c>
      <c r="AA3285" s="11">
        <v>2.375</v>
      </c>
      <c r="AB3285" s="11">
        <v>0.56100000000000005</v>
      </c>
      <c r="AC3285" s="11">
        <v>4.1000000000000002E-2</v>
      </c>
    </row>
    <row r="3286" spans="1:29" ht="11.5">
      <c r="A3286" s="15">
        <v>3269</v>
      </c>
      <c r="B3286" s="13" t="s">
        <v>1059</v>
      </c>
      <c r="C3286" s="21" t="s">
        <v>1286</v>
      </c>
      <c r="D3286" s="12"/>
      <c r="E3286" s="12">
        <v>703</v>
      </c>
      <c r="F3286" s="13" t="s">
        <v>1110</v>
      </c>
      <c r="G3286" s="12">
        <v>923</v>
      </c>
      <c r="H3286" s="12">
        <v>2015</v>
      </c>
      <c r="I3286" s="11">
        <v>144.911</v>
      </c>
      <c r="J3286" s="11">
        <v>144.82400000000001</v>
      </c>
      <c r="K3286" s="11">
        <v>134.89599999999999</v>
      </c>
      <c r="L3286" s="11">
        <v>148.68299999999999</v>
      </c>
      <c r="M3286" s="11">
        <v>186.08699999999999</v>
      </c>
      <c r="N3286" s="11">
        <v>209.09299999999999</v>
      </c>
      <c r="O3286" s="11">
        <v>224.75200000000001</v>
      </c>
      <c r="P3286" s="11">
        <v>236.40799999999999</v>
      </c>
      <c r="Q3286" s="11">
        <v>207.309</v>
      </c>
      <c r="R3286" s="11">
        <v>176.31700000000001</v>
      </c>
      <c r="S3286" s="11">
        <v>183.839</v>
      </c>
      <c r="T3286" s="11">
        <v>183.12899999999999</v>
      </c>
      <c r="U3286" s="11">
        <v>167.36</v>
      </c>
      <c r="V3286" s="11">
        <v>116.574</v>
      </c>
      <c r="W3286" s="11">
        <v>77.17</v>
      </c>
      <c r="X3286" s="11">
        <v>48.841999999999999</v>
      </c>
      <c r="Y3286" s="11">
        <v>31.837</v>
      </c>
      <c r="Z3286" s="11">
        <v>14.035</v>
      </c>
      <c r="AA3286" s="11">
        <v>4.5890000000000004</v>
      </c>
      <c r="AB3286" s="11">
        <v>0.498</v>
      </c>
      <c r="AC3286" s="11">
        <v>6.0999999999999999E-2</v>
      </c>
    </row>
    <row r="3287" spans="1:29" ht="11.5">
      <c r="A3287" s="15">
        <v>3270</v>
      </c>
      <c r="B3287" s="13" t="s">
        <v>1059</v>
      </c>
      <c r="C3287" s="21" t="s">
        <v>1286</v>
      </c>
      <c r="D3287" s="12"/>
      <c r="E3287" s="12">
        <v>703</v>
      </c>
      <c r="F3287" s="13" t="s">
        <v>1110</v>
      </c>
      <c r="G3287" s="12">
        <v>923</v>
      </c>
      <c r="H3287" s="12">
        <v>2020</v>
      </c>
      <c r="I3287" s="11">
        <v>145.185</v>
      </c>
      <c r="J3287" s="11">
        <v>144.63200000000001</v>
      </c>
      <c r="K3287" s="11">
        <v>144.626</v>
      </c>
      <c r="L3287" s="11">
        <v>134.73599999999999</v>
      </c>
      <c r="M3287" s="11">
        <v>149.02500000000001</v>
      </c>
      <c r="N3287" s="11">
        <v>186.90799999999999</v>
      </c>
      <c r="O3287" s="11">
        <v>209.57499999999999</v>
      </c>
      <c r="P3287" s="11">
        <v>224.43199999999999</v>
      </c>
      <c r="Q3287" s="11">
        <v>235.15299999999999</v>
      </c>
      <c r="R3287" s="11">
        <v>204.892</v>
      </c>
      <c r="S3287" s="11">
        <v>172.041</v>
      </c>
      <c r="T3287" s="11">
        <v>175.58099999999999</v>
      </c>
      <c r="U3287" s="11">
        <v>169.53399999999999</v>
      </c>
      <c r="V3287" s="11">
        <v>148.91300000000001</v>
      </c>
      <c r="W3287" s="11">
        <v>98.537000000000006</v>
      </c>
      <c r="X3287" s="11">
        <v>59.652999999999999</v>
      </c>
      <c r="Y3287" s="11">
        <v>32.475000000000001</v>
      </c>
      <c r="Z3287" s="11">
        <v>16.433</v>
      </c>
      <c r="AA3287" s="11">
        <v>5.0549999999999997</v>
      </c>
      <c r="AB3287" s="11">
        <v>1.032</v>
      </c>
      <c r="AC3287" s="11">
        <v>6.0999999999999999E-2</v>
      </c>
    </row>
    <row r="3288" spans="1:29" ht="11.5">
      <c r="A3288" s="15">
        <v>3271</v>
      </c>
      <c r="B3288" s="13" t="s">
        <v>1059</v>
      </c>
      <c r="C3288" s="21" t="s">
        <v>1287</v>
      </c>
      <c r="D3288" s="12">
        <v>19</v>
      </c>
      <c r="E3288" s="12">
        <v>804</v>
      </c>
      <c r="F3288" s="13" t="s">
        <v>1110</v>
      </c>
      <c r="G3288" s="12">
        <v>923</v>
      </c>
      <c r="H3288" s="12">
        <v>1950</v>
      </c>
      <c r="I3288" s="11">
        <v>1476.317</v>
      </c>
      <c r="J3288" s="11">
        <v>1394.0119999999999</v>
      </c>
      <c r="K3288" s="11">
        <v>2102.3009999999999</v>
      </c>
      <c r="L3288" s="11">
        <v>1504.3209999999999</v>
      </c>
      <c r="M3288" s="11">
        <v>1807.845</v>
      </c>
      <c r="N3288" s="11">
        <v>1139.953</v>
      </c>
      <c r="O3288" s="11">
        <v>794.221</v>
      </c>
      <c r="P3288" s="11">
        <v>1164.027</v>
      </c>
      <c r="Q3288" s="11">
        <v>1079.4069999999999</v>
      </c>
      <c r="R3288" s="11">
        <v>884.37900000000002</v>
      </c>
      <c r="S3288" s="11">
        <v>687.73900000000003</v>
      </c>
      <c r="T3288" s="11">
        <v>594.45500000000004</v>
      </c>
      <c r="U3288" s="11">
        <v>470.14299999999997</v>
      </c>
      <c r="V3288" s="11">
        <v>362.45499999999998</v>
      </c>
      <c r="W3288" s="11">
        <v>260.30700000000002</v>
      </c>
      <c r="X3288" s="11">
        <v>168.131</v>
      </c>
      <c r="Y3288" s="11">
        <v>78.028000000000006</v>
      </c>
      <c r="Z3288" s="11">
        <v>30.638999999999999</v>
      </c>
      <c r="AA3288" s="11">
        <v>8.49</v>
      </c>
      <c r="AB3288" s="11">
        <v>1.4710000000000001</v>
      </c>
      <c r="AC3288" s="11">
        <v>0.14000000000000001</v>
      </c>
    </row>
    <row r="3289" spans="1:29" ht="11.5">
      <c r="A3289" s="15">
        <v>3272</v>
      </c>
      <c r="B3289" s="13" t="s">
        <v>1059</v>
      </c>
      <c r="C3289" s="21" t="s">
        <v>1287</v>
      </c>
      <c r="D3289" s="12">
        <v>19</v>
      </c>
      <c r="E3289" s="12">
        <v>804</v>
      </c>
      <c r="F3289" s="13" t="s">
        <v>1110</v>
      </c>
      <c r="G3289" s="12">
        <v>923</v>
      </c>
      <c r="H3289" s="12">
        <v>1955</v>
      </c>
      <c r="I3289" s="11">
        <v>2121.567</v>
      </c>
      <c r="J3289" s="11">
        <v>1468.604</v>
      </c>
      <c r="K3289" s="11">
        <v>1403.6880000000001</v>
      </c>
      <c r="L3289" s="11">
        <v>2110.3139999999999</v>
      </c>
      <c r="M3289" s="11">
        <v>1508.0409999999999</v>
      </c>
      <c r="N3289" s="11">
        <v>1800.8030000000001</v>
      </c>
      <c r="O3289" s="11">
        <v>1134.0170000000001</v>
      </c>
      <c r="P3289" s="11">
        <v>787.36</v>
      </c>
      <c r="Q3289" s="11">
        <v>1142.4280000000001</v>
      </c>
      <c r="R3289" s="11">
        <v>1045.8720000000001</v>
      </c>
      <c r="S3289" s="11">
        <v>839.41300000000001</v>
      </c>
      <c r="T3289" s="11">
        <v>636.74699999999996</v>
      </c>
      <c r="U3289" s="11">
        <v>529.923</v>
      </c>
      <c r="V3289" s="11">
        <v>396.4</v>
      </c>
      <c r="W3289" s="11">
        <v>281.45699999999999</v>
      </c>
      <c r="X3289" s="11">
        <v>177.13300000000001</v>
      </c>
      <c r="Y3289" s="11">
        <v>91.978999999999999</v>
      </c>
      <c r="Z3289" s="11">
        <v>33.130000000000003</v>
      </c>
      <c r="AA3289" s="11">
        <v>9.0869999999999997</v>
      </c>
      <c r="AB3289" s="11">
        <v>1.554</v>
      </c>
      <c r="AC3289" s="11">
        <v>0.154</v>
      </c>
    </row>
    <row r="3290" spans="1:29" ht="11.5">
      <c r="A3290" s="15">
        <v>3273</v>
      </c>
      <c r="B3290" s="13" t="s">
        <v>1059</v>
      </c>
      <c r="C3290" s="21" t="s">
        <v>1287</v>
      </c>
      <c r="D3290" s="12">
        <v>19</v>
      </c>
      <c r="E3290" s="12">
        <v>804</v>
      </c>
      <c r="F3290" s="13" t="s">
        <v>1110</v>
      </c>
      <c r="G3290" s="12">
        <v>923</v>
      </c>
      <c r="H3290" s="12">
        <v>1960</v>
      </c>
      <c r="I3290" s="11">
        <v>2050.46</v>
      </c>
      <c r="J3290" s="11">
        <v>2169.5529999999999</v>
      </c>
      <c r="K3290" s="11">
        <v>1702.576</v>
      </c>
      <c r="L3290" s="11">
        <v>1454.279</v>
      </c>
      <c r="M3290" s="11">
        <v>2148.7910000000002</v>
      </c>
      <c r="N3290" s="11">
        <v>1515.6569999999999</v>
      </c>
      <c r="O3290" s="11">
        <v>1732.248</v>
      </c>
      <c r="P3290" s="11">
        <v>1172.1120000000001</v>
      </c>
      <c r="Q3290" s="11">
        <v>815.89</v>
      </c>
      <c r="R3290" s="11">
        <v>987.97900000000004</v>
      </c>
      <c r="S3290" s="11">
        <v>949.803</v>
      </c>
      <c r="T3290" s="11">
        <v>738.45899999999995</v>
      </c>
      <c r="U3290" s="11">
        <v>558.41899999999998</v>
      </c>
      <c r="V3290" s="11">
        <v>430.93200000000002</v>
      </c>
      <c r="W3290" s="11">
        <v>305.31400000000002</v>
      </c>
      <c r="X3290" s="11">
        <v>179.70599999999999</v>
      </c>
      <c r="Y3290" s="11">
        <v>70.313000000000002</v>
      </c>
      <c r="Z3290" s="11">
        <v>39.186</v>
      </c>
      <c r="AA3290" s="11">
        <v>9.5969999999999995</v>
      </c>
      <c r="AB3290" s="11">
        <v>1.5880000000000001</v>
      </c>
      <c r="AC3290" s="11">
        <v>0.14899999999999999</v>
      </c>
    </row>
    <row r="3291" spans="1:29" ht="11.5">
      <c r="A3291" s="15">
        <v>3274</v>
      </c>
      <c r="B3291" s="13" t="s">
        <v>1059</v>
      </c>
      <c r="C3291" s="21" t="s">
        <v>1287</v>
      </c>
      <c r="D3291" s="12">
        <v>19</v>
      </c>
      <c r="E3291" s="12">
        <v>804</v>
      </c>
      <c r="F3291" s="13" t="s">
        <v>1110</v>
      </c>
      <c r="G3291" s="12">
        <v>923</v>
      </c>
      <c r="H3291" s="12">
        <v>1965</v>
      </c>
      <c r="I3291" s="11">
        <v>1977.6780000000001</v>
      </c>
      <c r="J3291" s="11">
        <v>2036.2460000000001</v>
      </c>
      <c r="K3291" s="11">
        <v>2162.2869999999998</v>
      </c>
      <c r="L3291" s="11">
        <v>1719.5909999999999</v>
      </c>
      <c r="M3291" s="11">
        <v>1453.52</v>
      </c>
      <c r="N3291" s="11">
        <v>2156.4989999999998</v>
      </c>
      <c r="O3291" s="11">
        <v>1503.8720000000001</v>
      </c>
      <c r="P3291" s="11">
        <v>1710.46</v>
      </c>
      <c r="Q3291" s="11">
        <v>1151.2360000000001</v>
      </c>
      <c r="R3291" s="11">
        <v>795.44</v>
      </c>
      <c r="S3291" s="11">
        <v>948.93299999999999</v>
      </c>
      <c r="T3291" s="11">
        <v>895.91300000000001</v>
      </c>
      <c r="U3291" s="11">
        <v>670.28300000000002</v>
      </c>
      <c r="V3291" s="11">
        <v>484.43</v>
      </c>
      <c r="W3291" s="11">
        <v>349.779</v>
      </c>
      <c r="X3291" s="11">
        <v>221.26499999999999</v>
      </c>
      <c r="Y3291" s="11">
        <v>115.05500000000001</v>
      </c>
      <c r="Z3291" s="11">
        <v>30.207000000000001</v>
      </c>
      <c r="AA3291" s="11">
        <v>11.438000000000001</v>
      </c>
      <c r="AB3291" s="11">
        <v>1.69</v>
      </c>
      <c r="AC3291" s="11">
        <v>0.155</v>
      </c>
    </row>
    <row r="3292" spans="1:29" ht="11.5">
      <c r="A3292" s="15">
        <v>3275</v>
      </c>
      <c r="B3292" s="13" t="s">
        <v>1059</v>
      </c>
      <c r="C3292" s="21" t="s">
        <v>1287</v>
      </c>
      <c r="D3292" s="12">
        <v>19</v>
      </c>
      <c r="E3292" s="12">
        <v>804</v>
      </c>
      <c r="F3292" s="13" t="s">
        <v>1110</v>
      </c>
      <c r="G3292" s="12">
        <v>923</v>
      </c>
      <c r="H3292" s="12">
        <v>1970</v>
      </c>
      <c r="I3292" s="11">
        <v>1760.3050000000001</v>
      </c>
      <c r="J3292" s="11">
        <v>2019.5909999999999</v>
      </c>
      <c r="K3292" s="11">
        <v>2120.8069999999998</v>
      </c>
      <c r="L3292" s="11">
        <v>2137.92</v>
      </c>
      <c r="M3292" s="11">
        <v>1639.627</v>
      </c>
      <c r="N3292" s="11">
        <v>1366.9059999999999</v>
      </c>
      <c r="O3292" s="11">
        <v>2090.2869999999998</v>
      </c>
      <c r="P3292" s="11">
        <v>1459.7660000000001</v>
      </c>
      <c r="Q3292" s="11">
        <v>1761.2750000000001</v>
      </c>
      <c r="R3292" s="11">
        <v>1131.6369999999999</v>
      </c>
      <c r="S3292" s="11">
        <v>720.32600000000002</v>
      </c>
      <c r="T3292" s="11">
        <v>946.39200000000005</v>
      </c>
      <c r="U3292" s="11">
        <v>834.22</v>
      </c>
      <c r="V3292" s="11">
        <v>597.52300000000002</v>
      </c>
      <c r="W3292" s="11">
        <v>382.49700000000001</v>
      </c>
      <c r="X3292" s="11">
        <v>247.04400000000001</v>
      </c>
      <c r="Y3292" s="11">
        <v>135.364</v>
      </c>
      <c r="Z3292" s="11">
        <v>49.329000000000001</v>
      </c>
      <c r="AA3292" s="11">
        <v>8.7949999999999999</v>
      </c>
      <c r="AB3292" s="11">
        <v>2.0920000000000001</v>
      </c>
      <c r="AC3292" s="11">
        <v>0.184</v>
      </c>
    </row>
    <row r="3293" spans="1:29" ht="11.5">
      <c r="A3293" s="15">
        <v>3276</v>
      </c>
      <c r="B3293" s="13" t="s">
        <v>1059</v>
      </c>
      <c r="C3293" s="21" t="s">
        <v>1287</v>
      </c>
      <c r="D3293" s="12">
        <v>19</v>
      </c>
      <c r="E3293" s="12">
        <v>804</v>
      </c>
      <c r="F3293" s="13" t="s">
        <v>1110</v>
      </c>
      <c r="G3293" s="12">
        <v>923</v>
      </c>
      <c r="H3293" s="12">
        <v>1975</v>
      </c>
      <c r="I3293" s="11">
        <v>1887.817</v>
      </c>
      <c r="J3293" s="11">
        <v>1748.7239999999999</v>
      </c>
      <c r="K3293" s="11">
        <v>2019.6969999999999</v>
      </c>
      <c r="L3293" s="11">
        <v>2086.2669999999998</v>
      </c>
      <c r="M3293" s="11">
        <v>2070.674</v>
      </c>
      <c r="N3293" s="11">
        <v>1637.711</v>
      </c>
      <c r="O3293" s="11">
        <v>1352.8050000000001</v>
      </c>
      <c r="P3293" s="11">
        <v>2059.0940000000001</v>
      </c>
      <c r="Q3293" s="11">
        <v>1427.598</v>
      </c>
      <c r="R3293" s="11">
        <v>1713.36</v>
      </c>
      <c r="S3293" s="11">
        <v>1091.038</v>
      </c>
      <c r="T3293" s="11">
        <v>678.00300000000004</v>
      </c>
      <c r="U3293" s="11">
        <v>864.07600000000002</v>
      </c>
      <c r="V3293" s="11">
        <v>703.33</v>
      </c>
      <c r="W3293" s="11">
        <v>463.98599999999999</v>
      </c>
      <c r="X3293" s="11">
        <v>259.78699999999998</v>
      </c>
      <c r="Y3293" s="11">
        <v>152.61000000000001</v>
      </c>
      <c r="Z3293" s="11">
        <v>53.648000000000003</v>
      </c>
      <c r="AA3293" s="11">
        <v>12.706</v>
      </c>
      <c r="AB3293" s="11">
        <v>1.3959999999999999</v>
      </c>
      <c r="AC3293" s="11">
        <v>0.20300000000000001</v>
      </c>
    </row>
    <row r="3294" spans="1:29" ht="11.5">
      <c r="A3294" s="15">
        <v>3277</v>
      </c>
      <c r="B3294" s="13" t="s">
        <v>1059</v>
      </c>
      <c r="C3294" s="21" t="s">
        <v>1287</v>
      </c>
      <c r="D3294" s="12">
        <v>19</v>
      </c>
      <c r="E3294" s="12">
        <v>804</v>
      </c>
      <c r="F3294" s="13" t="s">
        <v>1110</v>
      </c>
      <c r="G3294" s="12">
        <v>923</v>
      </c>
      <c r="H3294" s="12">
        <v>1980</v>
      </c>
      <c r="I3294" s="11">
        <v>1880.078</v>
      </c>
      <c r="J3294" s="11">
        <v>1841.607</v>
      </c>
      <c r="K3294" s="11">
        <v>1730.2760000000001</v>
      </c>
      <c r="L3294" s="11">
        <v>1977.49</v>
      </c>
      <c r="M3294" s="11">
        <v>1991.547</v>
      </c>
      <c r="N3294" s="11">
        <v>2033.7260000000001</v>
      </c>
      <c r="O3294" s="11">
        <v>1640.885</v>
      </c>
      <c r="P3294" s="11">
        <v>1337.9010000000001</v>
      </c>
      <c r="Q3294" s="11">
        <v>2014.1210000000001</v>
      </c>
      <c r="R3294" s="11">
        <v>1389.7090000000001</v>
      </c>
      <c r="S3294" s="11">
        <v>1638.316</v>
      </c>
      <c r="T3294" s="11">
        <v>1016.64</v>
      </c>
      <c r="U3294" s="11">
        <v>608.34900000000005</v>
      </c>
      <c r="V3294" s="11">
        <v>734.90700000000004</v>
      </c>
      <c r="W3294" s="11">
        <v>551.67999999999995</v>
      </c>
      <c r="X3294" s="11">
        <v>320.77499999999998</v>
      </c>
      <c r="Y3294" s="11">
        <v>164.93299999999999</v>
      </c>
      <c r="Z3294" s="11">
        <v>58.874000000000002</v>
      </c>
      <c r="AA3294" s="11">
        <v>13.427</v>
      </c>
      <c r="AB3294" s="11">
        <v>1.9730000000000001</v>
      </c>
      <c r="AC3294" s="11">
        <v>0.14000000000000001</v>
      </c>
    </row>
    <row r="3295" spans="1:29" ht="11.5">
      <c r="A3295" s="15">
        <v>3278</v>
      </c>
      <c r="B3295" s="13" t="s">
        <v>1059</v>
      </c>
      <c r="C3295" s="21" t="s">
        <v>1287</v>
      </c>
      <c r="D3295" s="12">
        <v>19</v>
      </c>
      <c r="E3295" s="12">
        <v>804</v>
      </c>
      <c r="F3295" s="13" t="s">
        <v>1110</v>
      </c>
      <c r="G3295" s="12">
        <v>923</v>
      </c>
      <c r="H3295" s="12">
        <v>1985</v>
      </c>
      <c r="I3295" s="11">
        <v>1927.71</v>
      </c>
      <c r="J3295" s="11">
        <v>1873.627</v>
      </c>
      <c r="K3295" s="11">
        <v>1844.6859999999999</v>
      </c>
      <c r="L3295" s="11">
        <v>1720.4380000000001</v>
      </c>
      <c r="M3295" s="11">
        <v>1901.144</v>
      </c>
      <c r="N3295" s="11">
        <v>1948.3530000000001</v>
      </c>
      <c r="O3295" s="11">
        <v>2017.5709999999999</v>
      </c>
      <c r="P3295" s="11">
        <v>1609.5530000000001</v>
      </c>
      <c r="Q3295" s="11">
        <v>1306.635</v>
      </c>
      <c r="R3295" s="11">
        <v>1937.492</v>
      </c>
      <c r="S3295" s="11">
        <v>1312.42</v>
      </c>
      <c r="T3295" s="11">
        <v>1511.0909999999999</v>
      </c>
      <c r="U3295" s="11">
        <v>900.91700000000003</v>
      </c>
      <c r="V3295" s="11">
        <v>506.94600000000003</v>
      </c>
      <c r="W3295" s="11">
        <v>563.99</v>
      </c>
      <c r="X3295" s="11">
        <v>369.01900000000001</v>
      </c>
      <c r="Y3295" s="11">
        <v>182.553</v>
      </c>
      <c r="Z3295" s="11">
        <v>59.938000000000002</v>
      </c>
      <c r="AA3295" s="11">
        <v>13.696999999999999</v>
      </c>
      <c r="AB3295" s="11">
        <v>1.9239999999999999</v>
      </c>
      <c r="AC3295" s="11">
        <v>0.17</v>
      </c>
    </row>
    <row r="3296" spans="1:29" ht="11.5">
      <c r="A3296" s="15">
        <v>3279</v>
      </c>
      <c r="B3296" s="13" t="s">
        <v>1059</v>
      </c>
      <c r="C3296" s="21" t="s">
        <v>1287</v>
      </c>
      <c r="D3296" s="12">
        <v>19</v>
      </c>
      <c r="E3296" s="12">
        <v>804</v>
      </c>
      <c r="F3296" s="13" t="s">
        <v>1110</v>
      </c>
      <c r="G3296" s="12">
        <v>923</v>
      </c>
      <c r="H3296" s="12">
        <v>1990</v>
      </c>
      <c r="I3296" s="11">
        <v>1772.02</v>
      </c>
      <c r="J3296" s="11">
        <v>1919.0170000000001</v>
      </c>
      <c r="K3296" s="11">
        <v>1868.4939999999999</v>
      </c>
      <c r="L3296" s="11">
        <v>1837.9349999999999</v>
      </c>
      <c r="M3296" s="11">
        <v>1707.6030000000001</v>
      </c>
      <c r="N3296" s="11">
        <v>1880.954</v>
      </c>
      <c r="O3296" s="11">
        <v>1922.8119999999999</v>
      </c>
      <c r="P3296" s="11">
        <v>1982.787</v>
      </c>
      <c r="Q3296" s="11">
        <v>1569.829</v>
      </c>
      <c r="R3296" s="11">
        <v>1258.0160000000001</v>
      </c>
      <c r="S3296" s="11">
        <v>1831.703</v>
      </c>
      <c r="T3296" s="11">
        <v>1209.566</v>
      </c>
      <c r="U3296" s="11">
        <v>1339.9580000000001</v>
      </c>
      <c r="V3296" s="11">
        <v>755.45500000000004</v>
      </c>
      <c r="W3296" s="11">
        <v>391.82299999999998</v>
      </c>
      <c r="X3296" s="11">
        <v>383.80099999999999</v>
      </c>
      <c r="Y3296" s="11">
        <v>205.50299999999999</v>
      </c>
      <c r="Z3296" s="11">
        <v>75.983999999999995</v>
      </c>
      <c r="AA3296" s="11">
        <v>16.998999999999999</v>
      </c>
      <c r="AB3296" s="11">
        <v>2.5449999999999999</v>
      </c>
      <c r="AC3296" s="11">
        <v>0.23200000000000001</v>
      </c>
    </row>
    <row r="3297" spans="1:29" ht="11.5">
      <c r="A3297" s="15">
        <v>3280</v>
      </c>
      <c r="B3297" s="13" t="s">
        <v>1059</v>
      </c>
      <c r="C3297" s="21" t="s">
        <v>1287</v>
      </c>
      <c r="D3297" s="12">
        <v>19</v>
      </c>
      <c r="E3297" s="12">
        <v>804</v>
      </c>
      <c r="F3297" s="13" t="s">
        <v>1110</v>
      </c>
      <c r="G3297" s="12">
        <v>923</v>
      </c>
      <c r="H3297" s="12">
        <v>1995</v>
      </c>
      <c r="I3297" s="11">
        <v>1433.5039999999999</v>
      </c>
      <c r="J3297" s="11">
        <v>1792.8779999999999</v>
      </c>
      <c r="K3297" s="11">
        <v>1947.58</v>
      </c>
      <c r="L3297" s="11">
        <v>1852.74</v>
      </c>
      <c r="M3297" s="11">
        <v>1785.0150000000001</v>
      </c>
      <c r="N3297" s="11">
        <v>1683.953</v>
      </c>
      <c r="O3297" s="11">
        <v>1860.181</v>
      </c>
      <c r="P3297" s="11">
        <v>1884.903</v>
      </c>
      <c r="Q3297" s="11">
        <v>1917.44</v>
      </c>
      <c r="R3297" s="11">
        <v>1494.7650000000001</v>
      </c>
      <c r="S3297" s="11">
        <v>1169.509</v>
      </c>
      <c r="T3297" s="11">
        <v>1659.7860000000001</v>
      </c>
      <c r="U3297" s="11">
        <v>1046.7660000000001</v>
      </c>
      <c r="V3297" s="11">
        <v>1089.306</v>
      </c>
      <c r="W3297" s="11">
        <v>561.71600000000001</v>
      </c>
      <c r="X3297" s="11">
        <v>255.107</v>
      </c>
      <c r="Y3297" s="11">
        <v>194.321</v>
      </c>
      <c r="Z3297" s="11">
        <v>80.016999999999996</v>
      </c>
      <c r="AA3297" s="11">
        <v>19.393000000000001</v>
      </c>
      <c r="AB3297" s="11">
        <v>2.6749999999999998</v>
      </c>
      <c r="AC3297" s="11">
        <v>0.23300000000000001</v>
      </c>
    </row>
    <row r="3298" spans="1:29" ht="11.5">
      <c r="A3298" s="15">
        <v>3281</v>
      </c>
      <c r="B3298" s="13" t="s">
        <v>1059</v>
      </c>
      <c r="C3298" s="21" t="s">
        <v>1287</v>
      </c>
      <c r="D3298" s="12">
        <v>19</v>
      </c>
      <c r="E3298" s="12">
        <v>804</v>
      </c>
      <c r="F3298" s="13" t="s">
        <v>1110</v>
      </c>
      <c r="G3298" s="12">
        <v>923</v>
      </c>
      <c r="H3298" s="12">
        <v>2000</v>
      </c>
      <c r="I3298" s="11">
        <v>1109.258</v>
      </c>
      <c r="J3298" s="11">
        <v>1406.61</v>
      </c>
      <c r="K3298" s="11">
        <v>1772.827</v>
      </c>
      <c r="L3298" s="11">
        <v>1935.6189999999999</v>
      </c>
      <c r="M3298" s="11">
        <v>1804.85</v>
      </c>
      <c r="N3298" s="11">
        <v>1696.3910000000001</v>
      </c>
      <c r="O3298" s="11">
        <v>1621.5709999999999</v>
      </c>
      <c r="P3298" s="11">
        <v>1782.5070000000001</v>
      </c>
      <c r="Q3298" s="11">
        <v>1784.9839999999999</v>
      </c>
      <c r="R3298" s="11">
        <v>1784.346</v>
      </c>
      <c r="S3298" s="11">
        <v>1361.9010000000001</v>
      </c>
      <c r="T3298" s="11">
        <v>1032.7470000000001</v>
      </c>
      <c r="U3298" s="11">
        <v>1410.623</v>
      </c>
      <c r="V3298" s="11">
        <v>836.173</v>
      </c>
      <c r="W3298" s="11">
        <v>799.54300000000001</v>
      </c>
      <c r="X3298" s="11">
        <v>362.41300000000001</v>
      </c>
      <c r="Y3298" s="11">
        <v>134.81299999999999</v>
      </c>
      <c r="Z3298" s="11">
        <v>74.215000000000003</v>
      </c>
      <c r="AA3298" s="11">
        <v>19.327999999999999</v>
      </c>
      <c r="AB3298" s="11">
        <v>2.7229999999999999</v>
      </c>
      <c r="AC3298" s="11">
        <v>0.214</v>
      </c>
    </row>
    <row r="3299" spans="1:29" ht="11.5">
      <c r="A3299" s="15">
        <v>3282</v>
      </c>
      <c r="B3299" s="13" t="s">
        <v>1059</v>
      </c>
      <c r="C3299" s="21" t="s">
        <v>1287</v>
      </c>
      <c r="D3299" s="12">
        <v>19</v>
      </c>
      <c r="E3299" s="12">
        <v>804</v>
      </c>
      <c r="F3299" s="13" t="s">
        <v>1110</v>
      </c>
      <c r="G3299" s="12">
        <v>923</v>
      </c>
      <c r="H3299" s="12">
        <v>2005</v>
      </c>
      <c r="I3299" s="11">
        <v>1020.213</v>
      </c>
      <c r="J3299" s="11">
        <v>1103.2180000000001</v>
      </c>
      <c r="K3299" s="11">
        <v>1395.2950000000001</v>
      </c>
      <c r="L3299" s="11">
        <v>1762.23</v>
      </c>
      <c r="M3299" s="11">
        <v>1920.0519999999999</v>
      </c>
      <c r="N3299" s="11">
        <v>1760.3219999999999</v>
      </c>
      <c r="O3299" s="11">
        <v>1635.058</v>
      </c>
      <c r="P3299" s="11">
        <v>1561.616</v>
      </c>
      <c r="Q3299" s="11">
        <v>1696.0039999999999</v>
      </c>
      <c r="R3299" s="11">
        <v>1666.588</v>
      </c>
      <c r="S3299" s="11">
        <v>1622.825</v>
      </c>
      <c r="T3299" s="11">
        <v>1204.732</v>
      </c>
      <c r="U3299" s="11">
        <v>869.09100000000001</v>
      </c>
      <c r="V3299" s="11">
        <v>1126.3720000000001</v>
      </c>
      <c r="W3299" s="11">
        <v>613.66499999999996</v>
      </c>
      <c r="X3299" s="11">
        <v>518.97</v>
      </c>
      <c r="Y3299" s="11">
        <v>197.351</v>
      </c>
      <c r="Z3299" s="11">
        <v>54.448</v>
      </c>
      <c r="AA3299" s="11">
        <v>19.015000000000001</v>
      </c>
      <c r="AB3299" s="11">
        <v>2.823</v>
      </c>
      <c r="AC3299" s="11">
        <v>0.218</v>
      </c>
    </row>
    <row r="3300" spans="1:29" ht="11.5">
      <c r="A3300" s="15">
        <v>3283</v>
      </c>
      <c r="B3300" s="13" t="s">
        <v>1059</v>
      </c>
      <c r="C3300" s="21" t="s">
        <v>1287</v>
      </c>
      <c r="D3300" s="12">
        <v>19</v>
      </c>
      <c r="E3300" s="12">
        <v>804</v>
      </c>
      <c r="F3300" s="13" t="s">
        <v>1110</v>
      </c>
      <c r="G3300" s="12">
        <v>923</v>
      </c>
      <c r="H3300" s="12">
        <v>2010</v>
      </c>
      <c r="I3300" s="11">
        <v>1226.7360000000001</v>
      </c>
      <c r="J3300" s="11">
        <v>1007.478</v>
      </c>
      <c r="K3300" s="11">
        <v>1089.9849999999999</v>
      </c>
      <c r="L3300" s="11">
        <v>1408.8409999999999</v>
      </c>
      <c r="M3300" s="11">
        <v>1850.1</v>
      </c>
      <c r="N3300" s="11">
        <v>1885.809</v>
      </c>
      <c r="O3300" s="11">
        <v>1708.2719999999999</v>
      </c>
      <c r="P3300" s="11">
        <v>1576.701</v>
      </c>
      <c r="Q3300" s="11">
        <v>1432.2470000000001</v>
      </c>
      <c r="R3300" s="11">
        <v>1598.442</v>
      </c>
      <c r="S3300" s="11">
        <v>1533.6110000000001</v>
      </c>
      <c r="T3300" s="11">
        <v>1388.2429999999999</v>
      </c>
      <c r="U3300" s="11">
        <v>1012.299</v>
      </c>
      <c r="V3300" s="11">
        <v>745.58600000000001</v>
      </c>
      <c r="W3300" s="11">
        <v>859.19200000000001</v>
      </c>
      <c r="X3300" s="11">
        <v>402.87799999999999</v>
      </c>
      <c r="Y3300" s="11">
        <v>305.79599999999999</v>
      </c>
      <c r="Z3300" s="11">
        <v>85.501999999999995</v>
      </c>
      <c r="AA3300" s="11">
        <v>15.827999999999999</v>
      </c>
      <c r="AB3300" s="11">
        <v>3.0129999999999999</v>
      </c>
      <c r="AC3300" s="11">
        <v>0.25700000000000001</v>
      </c>
    </row>
    <row r="3301" spans="1:29" ht="11.5">
      <c r="A3301" s="15">
        <v>3284</v>
      </c>
      <c r="B3301" s="13" t="s">
        <v>1059</v>
      </c>
      <c r="C3301" s="21" t="s">
        <v>1287</v>
      </c>
      <c r="D3301" s="12">
        <v>19</v>
      </c>
      <c r="E3301" s="12">
        <v>804</v>
      </c>
      <c r="F3301" s="13" t="s">
        <v>1110</v>
      </c>
      <c r="G3301" s="12">
        <v>923</v>
      </c>
      <c r="H3301" s="12">
        <v>2015</v>
      </c>
      <c r="I3301" s="11">
        <v>1276.442</v>
      </c>
      <c r="J3301" s="11">
        <v>1238.9670000000001</v>
      </c>
      <c r="K3301" s="11">
        <v>1015.489</v>
      </c>
      <c r="L3301" s="11">
        <v>1098.319</v>
      </c>
      <c r="M3301" s="11">
        <v>1416.579</v>
      </c>
      <c r="N3301" s="11">
        <v>1848.85</v>
      </c>
      <c r="O3301" s="11">
        <v>1868.4290000000001</v>
      </c>
      <c r="P3301" s="11">
        <v>1674.9680000000001</v>
      </c>
      <c r="Q3301" s="11">
        <v>1533.126</v>
      </c>
      <c r="R3301" s="11">
        <v>1375.89</v>
      </c>
      <c r="S3301" s="11">
        <v>1501.934</v>
      </c>
      <c r="T3301" s="11">
        <v>1391.72</v>
      </c>
      <c r="U3301" s="11">
        <v>1194.519</v>
      </c>
      <c r="V3301" s="11">
        <v>817.02300000000002</v>
      </c>
      <c r="W3301" s="11">
        <v>556.97699999999998</v>
      </c>
      <c r="X3301" s="11">
        <v>575.07399999999996</v>
      </c>
      <c r="Y3301" s="11">
        <v>244.029</v>
      </c>
      <c r="Z3301" s="11">
        <v>126.80500000000001</v>
      </c>
      <c r="AA3301" s="11">
        <v>23.957999999999998</v>
      </c>
      <c r="AB3301" s="11">
        <v>2.5790000000000002</v>
      </c>
      <c r="AC3301" s="11">
        <v>0.28699999999999998</v>
      </c>
    </row>
    <row r="3302" spans="1:29" ht="11.5">
      <c r="A3302" s="15">
        <v>3285</v>
      </c>
      <c r="B3302" s="13" t="s">
        <v>1059</v>
      </c>
      <c r="C3302" s="21" t="s">
        <v>1287</v>
      </c>
      <c r="D3302" s="12">
        <v>19</v>
      </c>
      <c r="E3302" s="12">
        <v>804</v>
      </c>
      <c r="F3302" s="13" t="s">
        <v>1110</v>
      </c>
      <c r="G3302" s="12">
        <v>923</v>
      </c>
      <c r="H3302" s="12">
        <v>2020</v>
      </c>
      <c r="I3302" s="11">
        <v>1087.54</v>
      </c>
      <c r="J3302" s="11">
        <v>1274.6579999999999</v>
      </c>
      <c r="K3302" s="11">
        <v>1237.4349999999999</v>
      </c>
      <c r="L3302" s="11">
        <v>1021.056</v>
      </c>
      <c r="M3302" s="11">
        <v>1100.799</v>
      </c>
      <c r="N3302" s="11">
        <v>1408.741</v>
      </c>
      <c r="O3302" s="11">
        <v>1824.8869999999999</v>
      </c>
      <c r="P3302" s="11">
        <v>1828.8689999999999</v>
      </c>
      <c r="Q3302" s="11">
        <v>1627.0170000000001</v>
      </c>
      <c r="R3302" s="11">
        <v>1473.5619999999999</v>
      </c>
      <c r="S3302" s="11">
        <v>1298.962</v>
      </c>
      <c r="T3302" s="11">
        <v>1380.075</v>
      </c>
      <c r="U3302" s="11">
        <v>1225.646</v>
      </c>
      <c r="V3302" s="11">
        <v>999.43399999999997</v>
      </c>
      <c r="W3302" s="11">
        <v>633.399</v>
      </c>
      <c r="X3302" s="11">
        <v>376.77</v>
      </c>
      <c r="Y3302" s="11">
        <v>319.81700000000001</v>
      </c>
      <c r="Z3302" s="11">
        <v>103.84399999999999</v>
      </c>
      <c r="AA3302" s="11">
        <v>36.421999999999997</v>
      </c>
      <c r="AB3302" s="11">
        <v>3.9620000000000002</v>
      </c>
      <c r="AC3302" s="11">
        <v>0.253</v>
      </c>
    </row>
    <row r="3303" spans="1:29" ht="11.5">
      <c r="A3303" s="26">
        <v>3286</v>
      </c>
      <c r="B3303" s="24" t="s">
        <v>1059</v>
      </c>
      <c r="C3303" s="25" t="s">
        <v>1288</v>
      </c>
      <c r="D3303" s="23"/>
      <c r="E3303" s="23">
        <v>924</v>
      </c>
      <c r="F3303" s="24" t="s">
        <v>1109</v>
      </c>
      <c r="G3303" s="23">
        <v>917</v>
      </c>
      <c r="H3303" s="23">
        <v>1950</v>
      </c>
      <c r="I3303" s="22">
        <v>3605.91</v>
      </c>
      <c r="J3303" s="22">
        <v>3060.9749999999999</v>
      </c>
      <c r="K3303" s="22">
        <v>2766.5450000000001</v>
      </c>
      <c r="L3303" s="22">
        <v>2548.741</v>
      </c>
      <c r="M3303" s="22">
        <v>2687.6149999999998</v>
      </c>
      <c r="N3303" s="22">
        <v>2916.3809999999999</v>
      </c>
      <c r="O3303" s="22">
        <v>2620.4960000000001</v>
      </c>
      <c r="P3303" s="22">
        <v>2876.7170000000001</v>
      </c>
      <c r="Q3303" s="22">
        <v>2867.8270000000002</v>
      </c>
      <c r="R3303" s="22">
        <v>2595.1819999999998</v>
      </c>
      <c r="S3303" s="22">
        <v>2189.5509999999999</v>
      </c>
      <c r="T3303" s="22">
        <v>1854.2560000000001</v>
      </c>
      <c r="U3303" s="22">
        <v>1598.3050000000001</v>
      </c>
      <c r="V3303" s="22">
        <v>1320.4749999999999</v>
      </c>
      <c r="W3303" s="22">
        <v>1018.6180000000001</v>
      </c>
      <c r="X3303" s="22">
        <v>639.16700000000003</v>
      </c>
      <c r="Y3303" s="22">
        <v>295.81900000000002</v>
      </c>
      <c r="Z3303" s="22">
        <v>98.019000000000005</v>
      </c>
      <c r="AA3303" s="22">
        <v>19.908999999999999</v>
      </c>
      <c r="AB3303" s="22">
        <v>2.1819999999999999</v>
      </c>
      <c r="AC3303" s="22">
        <v>0.11</v>
      </c>
    </row>
    <row r="3304" spans="1:29" ht="11.5">
      <c r="A3304" s="26">
        <v>3287</v>
      </c>
      <c r="B3304" s="24" t="s">
        <v>1059</v>
      </c>
      <c r="C3304" s="25" t="s">
        <v>1288</v>
      </c>
      <c r="D3304" s="23"/>
      <c r="E3304" s="23">
        <v>924</v>
      </c>
      <c r="F3304" s="24" t="s">
        <v>1109</v>
      </c>
      <c r="G3304" s="23">
        <v>917</v>
      </c>
      <c r="H3304" s="23">
        <v>1955</v>
      </c>
      <c r="I3304" s="22">
        <v>3224.837</v>
      </c>
      <c r="J3304" s="22">
        <v>3535.8319999999999</v>
      </c>
      <c r="K3304" s="22">
        <v>3025.7809999999999</v>
      </c>
      <c r="L3304" s="22">
        <v>2692</v>
      </c>
      <c r="M3304" s="22">
        <v>2575.4639999999999</v>
      </c>
      <c r="N3304" s="22">
        <v>2684.4720000000002</v>
      </c>
      <c r="O3304" s="22">
        <v>2858.462</v>
      </c>
      <c r="P3304" s="22">
        <v>2545.0479999999998</v>
      </c>
      <c r="Q3304" s="22">
        <v>2781.64</v>
      </c>
      <c r="R3304" s="22">
        <v>2746.21</v>
      </c>
      <c r="S3304" s="22">
        <v>2495.4760000000001</v>
      </c>
      <c r="T3304" s="22">
        <v>2016.924</v>
      </c>
      <c r="U3304" s="22">
        <v>1654.0409999999999</v>
      </c>
      <c r="V3304" s="22">
        <v>1336.9760000000001</v>
      </c>
      <c r="W3304" s="22">
        <v>1012.341</v>
      </c>
      <c r="X3304" s="22">
        <v>675.471</v>
      </c>
      <c r="Y3304" s="22">
        <v>339.82900000000001</v>
      </c>
      <c r="Z3304" s="22">
        <v>111.24</v>
      </c>
      <c r="AA3304" s="22">
        <v>23.207000000000001</v>
      </c>
      <c r="AB3304" s="22">
        <v>2.6269999999999998</v>
      </c>
      <c r="AC3304" s="22">
        <v>0.15</v>
      </c>
    </row>
    <row r="3305" spans="1:29" ht="11.5">
      <c r="A3305" s="26">
        <v>3288</v>
      </c>
      <c r="B3305" s="24" t="s">
        <v>1059</v>
      </c>
      <c r="C3305" s="25" t="s">
        <v>1288</v>
      </c>
      <c r="D3305" s="23"/>
      <c r="E3305" s="23">
        <v>924</v>
      </c>
      <c r="F3305" s="24" t="s">
        <v>1109</v>
      </c>
      <c r="G3305" s="23">
        <v>917</v>
      </c>
      <c r="H3305" s="23">
        <v>1960</v>
      </c>
      <c r="I3305" s="22">
        <v>3373.0459999999998</v>
      </c>
      <c r="J3305" s="22">
        <v>3195.6060000000002</v>
      </c>
      <c r="K3305" s="22">
        <v>3526.5030000000002</v>
      </c>
      <c r="L3305" s="22">
        <v>3004.098</v>
      </c>
      <c r="M3305" s="22">
        <v>2644.3919999999998</v>
      </c>
      <c r="N3305" s="22">
        <v>2600.3809999999999</v>
      </c>
      <c r="O3305" s="22">
        <v>2671.7449999999999</v>
      </c>
      <c r="P3305" s="22">
        <v>2819.7060000000001</v>
      </c>
      <c r="Q3305" s="22">
        <v>2524.029</v>
      </c>
      <c r="R3305" s="22">
        <v>2713.4270000000001</v>
      </c>
      <c r="S3305" s="22">
        <v>2647.49</v>
      </c>
      <c r="T3305" s="22">
        <v>2349.4389999999999</v>
      </c>
      <c r="U3305" s="22">
        <v>1827.152</v>
      </c>
      <c r="V3305" s="22">
        <v>1408.1</v>
      </c>
      <c r="W3305" s="22">
        <v>1037.356</v>
      </c>
      <c r="X3305" s="22">
        <v>681.51099999999997</v>
      </c>
      <c r="Y3305" s="22">
        <v>368.24599999999998</v>
      </c>
      <c r="Z3305" s="22">
        <v>132.11000000000001</v>
      </c>
      <c r="AA3305" s="22">
        <v>27.419</v>
      </c>
      <c r="AB3305" s="22">
        <v>3.2349999999999999</v>
      </c>
      <c r="AC3305" s="22">
        <v>0.193</v>
      </c>
    </row>
    <row r="3306" spans="1:29" ht="11.5">
      <c r="A3306" s="26">
        <v>3289</v>
      </c>
      <c r="B3306" s="24" t="s">
        <v>1059</v>
      </c>
      <c r="C3306" s="25" t="s">
        <v>1288</v>
      </c>
      <c r="D3306" s="23"/>
      <c r="E3306" s="23">
        <v>924</v>
      </c>
      <c r="F3306" s="24" t="s">
        <v>1109</v>
      </c>
      <c r="G3306" s="23">
        <v>917</v>
      </c>
      <c r="H3306" s="23">
        <v>1965</v>
      </c>
      <c r="I3306" s="22">
        <v>3755.201</v>
      </c>
      <c r="J3306" s="22">
        <v>3370.1869999999999</v>
      </c>
      <c r="K3306" s="22">
        <v>3208.6640000000002</v>
      </c>
      <c r="L3306" s="22">
        <v>3492.692</v>
      </c>
      <c r="M3306" s="22">
        <v>2960.0889999999999</v>
      </c>
      <c r="N3306" s="22">
        <v>2690.3359999999998</v>
      </c>
      <c r="O3306" s="22">
        <v>2603.547</v>
      </c>
      <c r="P3306" s="22">
        <v>2672.0659999999998</v>
      </c>
      <c r="Q3306" s="22">
        <v>2792.5949999999998</v>
      </c>
      <c r="R3306" s="22">
        <v>2468.5450000000001</v>
      </c>
      <c r="S3306" s="22">
        <v>2632.3229999999999</v>
      </c>
      <c r="T3306" s="22">
        <v>2507.0909999999999</v>
      </c>
      <c r="U3306" s="22">
        <v>2123.739</v>
      </c>
      <c r="V3306" s="22">
        <v>1544</v>
      </c>
      <c r="W3306" s="22">
        <v>1097.345</v>
      </c>
      <c r="X3306" s="22">
        <v>709.71799999999996</v>
      </c>
      <c r="Y3306" s="22">
        <v>380.20800000000003</v>
      </c>
      <c r="Z3306" s="22">
        <v>145.535</v>
      </c>
      <c r="AA3306" s="22">
        <v>33.518999999999998</v>
      </c>
      <c r="AB3306" s="22">
        <v>4.0259999999999998</v>
      </c>
      <c r="AC3306" s="22">
        <v>0.26800000000000002</v>
      </c>
    </row>
    <row r="3307" spans="1:29" ht="11.5">
      <c r="A3307" s="26">
        <v>3290</v>
      </c>
      <c r="B3307" s="24" t="s">
        <v>1059</v>
      </c>
      <c r="C3307" s="25" t="s">
        <v>1288</v>
      </c>
      <c r="D3307" s="23"/>
      <c r="E3307" s="23">
        <v>924</v>
      </c>
      <c r="F3307" s="24" t="s">
        <v>1109</v>
      </c>
      <c r="G3307" s="23">
        <v>917</v>
      </c>
      <c r="H3307" s="23">
        <v>1970</v>
      </c>
      <c r="I3307" s="22">
        <v>3669.598</v>
      </c>
      <c r="J3307" s="22">
        <v>3722.4540000000002</v>
      </c>
      <c r="K3307" s="22">
        <v>3369.0320000000002</v>
      </c>
      <c r="L3307" s="22">
        <v>3210.35</v>
      </c>
      <c r="M3307" s="22">
        <v>3467.2890000000002</v>
      </c>
      <c r="N3307" s="22">
        <v>2950.73</v>
      </c>
      <c r="O3307" s="22">
        <v>2674.3229999999999</v>
      </c>
      <c r="P3307" s="22">
        <v>2570.0830000000001</v>
      </c>
      <c r="Q3307" s="22">
        <v>2631.8290000000002</v>
      </c>
      <c r="R3307" s="22">
        <v>2728.5680000000002</v>
      </c>
      <c r="S3307" s="22">
        <v>2370.3879999999999</v>
      </c>
      <c r="T3307" s="22">
        <v>2479.5770000000002</v>
      </c>
      <c r="U3307" s="22">
        <v>2272.078</v>
      </c>
      <c r="V3307" s="22">
        <v>1798.799</v>
      </c>
      <c r="W3307" s="22">
        <v>1191.8520000000001</v>
      </c>
      <c r="X3307" s="22">
        <v>741.81399999999996</v>
      </c>
      <c r="Y3307" s="22">
        <v>396.72</v>
      </c>
      <c r="Z3307" s="22">
        <v>157.327</v>
      </c>
      <c r="AA3307" s="22">
        <v>39.121000000000002</v>
      </c>
      <c r="AB3307" s="22">
        <v>5.2640000000000002</v>
      </c>
      <c r="AC3307" s="22">
        <v>0.38100000000000001</v>
      </c>
    </row>
    <row r="3308" spans="1:29" ht="11.5">
      <c r="A3308" s="26">
        <v>3291</v>
      </c>
      <c r="B3308" s="24" t="s">
        <v>1059</v>
      </c>
      <c r="C3308" s="25" t="s">
        <v>1288</v>
      </c>
      <c r="D3308" s="23"/>
      <c r="E3308" s="23">
        <v>924</v>
      </c>
      <c r="F3308" s="24" t="s">
        <v>1109</v>
      </c>
      <c r="G3308" s="23">
        <v>917</v>
      </c>
      <c r="H3308" s="23">
        <v>1975</v>
      </c>
      <c r="I3308" s="22">
        <v>3266.4879999999998</v>
      </c>
      <c r="J3308" s="22">
        <v>3649.8510000000001</v>
      </c>
      <c r="K3308" s="22">
        <v>3731.43</v>
      </c>
      <c r="L3308" s="22">
        <v>3372.0169999999998</v>
      </c>
      <c r="M3308" s="22">
        <v>3225.3939999999998</v>
      </c>
      <c r="N3308" s="22">
        <v>3465.71</v>
      </c>
      <c r="O3308" s="22">
        <v>2928.0079999999998</v>
      </c>
      <c r="P3308" s="22">
        <v>2641.89</v>
      </c>
      <c r="Q3308" s="22">
        <v>2531.2260000000001</v>
      </c>
      <c r="R3308" s="22">
        <v>2575.1370000000002</v>
      </c>
      <c r="S3308" s="22">
        <v>2635.8539999999998</v>
      </c>
      <c r="T3308" s="22">
        <v>2237.473</v>
      </c>
      <c r="U3308" s="22">
        <v>2259.1060000000002</v>
      </c>
      <c r="V3308" s="22">
        <v>1944.921</v>
      </c>
      <c r="W3308" s="22">
        <v>1402.047</v>
      </c>
      <c r="X3308" s="22">
        <v>808.702</v>
      </c>
      <c r="Y3308" s="22">
        <v>418.46499999999997</v>
      </c>
      <c r="Z3308" s="22">
        <v>167.214</v>
      </c>
      <c r="AA3308" s="22">
        <v>44.436999999999998</v>
      </c>
      <c r="AB3308" s="22">
        <v>6.4669999999999996</v>
      </c>
      <c r="AC3308" s="22">
        <v>0.52500000000000002</v>
      </c>
    </row>
    <row r="3309" spans="1:29" ht="11.5">
      <c r="A3309" s="26">
        <v>3292</v>
      </c>
      <c r="B3309" s="24" t="s">
        <v>1059</v>
      </c>
      <c r="C3309" s="25" t="s">
        <v>1288</v>
      </c>
      <c r="D3309" s="23"/>
      <c r="E3309" s="23">
        <v>924</v>
      </c>
      <c r="F3309" s="24" t="s">
        <v>1109</v>
      </c>
      <c r="G3309" s="23">
        <v>917</v>
      </c>
      <c r="H3309" s="23">
        <v>1980</v>
      </c>
      <c r="I3309" s="22">
        <v>2919.8139999999999</v>
      </c>
      <c r="J3309" s="22">
        <v>3250.6889999999999</v>
      </c>
      <c r="K3309" s="22">
        <v>3656.6320000000001</v>
      </c>
      <c r="L3309" s="22">
        <v>3756.721</v>
      </c>
      <c r="M3309" s="22">
        <v>3383.913</v>
      </c>
      <c r="N3309" s="22">
        <v>3191.904</v>
      </c>
      <c r="O3309" s="22">
        <v>3427.5030000000002</v>
      </c>
      <c r="P3309" s="22">
        <v>2893.4780000000001</v>
      </c>
      <c r="Q3309" s="22">
        <v>2602.7280000000001</v>
      </c>
      <c r="R3309" s="22">
        <v>2479.7829999999999</v>
      </c>
      <c r="S3309" s="22">
        <v>2487.5880000000002</v>
      </c>
      <c r="T3309" s="22">
        <v>2486.7489999999998</v>
      </c>
      <c r="U3309" s="22">
        <v>2041.598</v>
      </c>
      <c r="V3309" s="22">
        <v>1953.133</v>
      </c>
      <c r="W3309" s="22">
        <v>1539.473</v>
      </c>
      <c r="X3309" s="22">
        <v>964.23</v>
      </c>
      <c r="Y3309" s="22">
        <v>458.19200000000001</v>
      </c>
      <c r="Z3309" s="22">
        <v>179.18799999999999</v>
      </c>
      <c r="AA3309" s="22">
        <v>48.127000000000002</v>
      </c>
      <c r="AB3309" s="22">
        <v>7.6630000000000003</v>
      </c>
      <c r="AC3309" s="22">
        <v>0.65800000000000003</v>
      </c>
    </row>
    <row r="3310" spans="1:29" ht="11.5">
      <c r="A3310" s="26">
        <v>3293</v>
      </c>
      <c r="B3310" s="24" t="s">
        <v>1059</v>
      </c>
      <c r="C3310" s="25" t="s">
        <v>1288</v>
      </c>
      <c r="D3310" s="23"/>
      <c r="E3310" s="23">
        <v>924</v>
      </c>
      <c r="F3310" s="24" t="s">
        <v>1109</v>
      </c>
      <c r="G3310" s="23">
        <v>917</v>
      </c>
      <c r="H3310" s="23">
        <v>1985</v>
      </c>
      <c r="I3310" s="22">
        <v>3004.8359999999998</v>
      </c>
      <c r="J3310" s="22">
        <v>2919.721</v>
      </c>
      <c r="K3310" s="22">
        <v>3244.9870000000001</v>
      </c>
      <c r="L3310" s="22">
        <v>3650.94</v>
      </c>
      <c r="M3310" s="22">
        <v>3736.0970000000002</v>
      </c>
      <c r="N3310" s="22">
        <v>3318.44</v>
      </c>
      <c r="O3310" s="22">
        <v>3141.2959999999998</v>
      </c>
      <c r="P3310" s="22">
        <v>3379.07</v>
      </c>
      <c r="Q3310" s="22">
        <v>2847.7150000000001</v>
      </c>
      <c r="R3310" s="22">
        <v>2541.3069999999998</v>
      </c>
      <c r="S3310" s="22">
        <v>2398.8130000000001</v>
      </c>
      <c r="T3310" s="22">
        <v>2361.19</v>
      </c>
      <c r="U3310" s="22">
        <v>2282.2640000000001</v>
      </c>
      <c r="V3310" s="22">
        <v>1781.5</v>
      </c>
      <c r="W3310" s="22">
        <v>1569.6079999999999</v>
      </c>
      <c r="X3310" s="22">
        <v>1082.0139999999999</v>
      </c>
      <c r="Y3310" s="22">
        <v>556.71900000000005</v>
      </c>
      <c r="Z3310" s="22">
        <v>202.167</v>
      </c>
      <c r="AA3310" s="22">
        <v>54.414999999999999</v>
      </c>
      <c r="AB3310" s="22">
        <v>8.8040000000000003</v>
      </c>
      <c r="AC3310" s="22">
        <v>0.86299999999999999</v>
      </c>
    </row>
    <row r="3311" spans="1:29" ht="11.5">
      <c r="A3311" s="26">
        <v>3294</v>
      </c>
      <c r="B3311" s="24" t="s">
        <v>1059</v>
      </c>
      <c r="C3311" s="25" t="s">
        <v>1288</v>
      </c>
      <c r="D3311" s="23"/>
      <c r="E3311" s="23">
        <v>924</v>
      </c>
      <c r="F3311" s="24" t="s">
        <v>1109</v>
      </c>
      <c r="G3311" s="23">
        <v>917</v>
      </c>
      <c r="H3311" s="23">
        <v>1990</v>
      </c>
      <c r="I3311" s="22">
        <v>3168.056</v>
      </c>
      <c r="J3311" s="22">
        <v>3027.319</v>
      </c>
      <c r="K3311" s="22">
        <v>2937.0450000000001</v>
      </c>
      <c r="L3311" s="22">
        <v>3257.6309999999999</v>
      </c>
      <c r="M3311" s="22">
        <v>3621.808</v>
      </c>
      <c r="N3311" s="22">
        <v>3689.6750000000002</v>
      </c>
      <c r="O3311" s="22">
        <v>3292.7820000000002</v>
      </c>
      <c r="P3311" s="22">
        <v>3116.252</v>
      </c>
      <c r="Q3311" s="22">
        <v>3348.1550000000002</v>
      </c>
      <c r="R3311" s="22">
        <v>2795.6790000000001</v>
      </c>
      <c r="S3311" s="22">
        <v>2469.3119999999999</v>
      </c>
      <c r="T3311" s="22">
        <v>2289.9050000000002</v>
      </c>
      <c r="U3311" s="22">
        <v>2185.482</v>
      </c>
      <c r="V3311" s="22">
        <v>2011.546</v>
      </c>
      <c r="W3311" s="22">
        <v>1459.068</v>
      </c>
      <c r="X3311" s="22">
        <v>1139.058</v>
      </c>
      <c r="Y3311" s="22">
        <v>652.30499999999995</v>
      </c>
      <c r="Z3311" s="22">
        <v>253.61600000000001</v>
      </c>
      <c r="AA3311" s="22">
        <v>62.957000000000001</v>
      </c>
      <c r="AB3311" s="22">
        <v>10.317</v>
      </c>
      <c r="AC3311" s="22">
        <v>0.98899999999999999</v>
      </c>
    </row>
    <row r="3312" spans="1:29" ht="11.5">
      <c r="A3312" s="26">
        <v>3295</v>
      </c>
      <c r="B3312" s="24" t="s">
        <v>1059</v>
      </c>
      <c r="C3312" s="25" t="s">
        <v>1288</v>
      </c>
      <c r="D3312" s="23"/>
      <c r="E3312" s="23">
        <v>924</v>
      </c>
      <c r="F3312" s="24" t="s">
        <v>1109</v>
      </c>
      <c r="G3312" s="23">
        <v>917</v>
      </c>
      <c r="H3312" s="23">
        <v>1995</v>
      </c>
      <c r="I3312" s="22">
        <v>3138.741</v>
      </c>
      <c r="J3312" s="22">
        <v>3173.9110000000001</v>
      </c>
      <c r="K3312" s="22">
        <v>3033.4479999999999</v>
      </c>
      <c r="L3312" s="22">
        <v>2916.6959999999999</v>
      </c>
      <c r="M3312" s="22">
        <v>3226.3629999999998</v>
      </c>
      <c r="N3312" s="22">
        <v>3579.1480000000001</v>
      </c>
      <c r="O3312" s="22">
        <v>3630.739</v>
      </c>
      <c r="P3312" s="22">
        <v>3254.2550000000001</v>
      </c>
      <c r="Q3312" s="22">
        <v>3074.0520000000001</v>
      </c>
      <c r="R3312" s="22">
        <v>3284.694</v>
      </c>
      <c r="S3312" s="22">
        <v>2721.8809999999999</v>
      </c>
      <c r="T3312" s="22">
        <v>2367.518</v>
      </c>
      <c r="U3312" s="22">
        <v>2134.1109999999999</v>
      </c>
      <c r="V3312" s="22">
        <v>1943.0930000000001</v>
      </c>
      <c r="W3312" s="22">
        <v>1664.5840000000001</v>
      </c>
      <c r="X3312" s="22">
        <v>1087.847</v>
      </c>
      <c r="Y3312" s="22">
        <v>710.10599999999999</v>
      </c>
      <c r="Z3312" s="22">
        <v>309.11099999999999</v>
      </c>
      <c r="AA3312" s="22">
        <v>81.557000000000002</v>
      </c>
      <c r="AB3312" s="22">
        <v>11.898</v>
      </c>
      <c r="AC3312" s="22">
        <v>1.1240000000000001</v>
      </c>
    </row>
    <row r="3313" spans="1:29" ht="11.5">
      <c r="A3313" s="26">
        <v>3296</v>
      </c>
      <c r="B3313" s="24" t="s">
        <v>1059</v>
      </c>
      <c r="C3313" s="25" t="s">
        <v>1288</v>
      </c>
      <c r="D3313" s="23"/>
      <c r="E3313" s="23">
        <v>924</v>
      </c>
      <c r="F3313" s="24" t="s">
        <v>1109</v>
      </c>
      <c r="G3313" s="23">
        <v>917</v>
      </c>
      <c r="H3313" s="23">
        <v>2000</v>
      </c>
      <c r="I3313" s="22">
        <v>2865.3319999999999</v>
      </c>
      <c r="J3313" s="22">
        <v>3151.6570000000002</v>
      </c>
      <c r="K3313" s="22">
        <v>3197.48</v>
      </c>
      <c r="L3313" s="22">
        <v>3024.9459999999999</v>
      </c>
      <c r="M3313" s="22">
        <v>2932.1010000000001</v>
      </c>
      <c r="N3313" s="22">
        <v>3262.5810000000001</v>
      </c>
      <c r="O3313" s="22">
        <v>3602.8510000000001</v>
      </c>
      <c r="P3313" s="22">
        <v>3622.8180000000002</v>
      </c>
      <c r="Q3313" s="22">
        <v>3243.4119999999998</v>
      </c>
      <c r="R3313" s="22">
        <v>3037.4229999999998</v>
      </c>
      <c r="S3313" s="22">
        <v>3209.904</v>
      </c>
      <c r="T3313" s="22">
        <v>2627.5859999999998</v>
      </c>
      <c r="U3313" s="22">
        <v>2235.5419999999999</v>
      </c>
      <c r="V3313" s="22">
        <v>1934.664</v>
      </c>
      <c r="W3313" s="22">
        <v>1646.924</v>
      </c>
      <c r="X3313" s="22">
        <v>1270.221</v>
      </c>
      <c r="Y3313" s="22">
        <v>717.22400000000005</v>
      </c>
      <c r="Z3313" s="22">
        <v>349.60500000000002</v>
      </c>
      <c r="AA3313" s="22">
        <v>101.63</v>
      </c>
      <c r="AB3313" s="22">
        <v>15.363</v>
      </c>
      <c r="AC3313" s="22">
        <v>1.2150000000000001</v>
      </c>
    </row>
    <row r="3314" spans="1:29" ht="11.5">
      <c r="A3314" s="26">
        <v>3297</v>
      </c>
      <c r="B3314" s="24" t="s">
        <v>1059</v>
      </c>
      <c r="C3314" s="25" t="s">
        <v>1288</v>
      </c>
      <c r="D3314" s="23"/>
      <c r="E3314" s="23">
        <v>924</v>
      </c>
      <c r="F3314" s="24" t="s">
        <v>1109</v>
      </c>
      <c r="G3314" s="23">
        <v>917</v>
      </c>
      <c r="H3314" s="23">
        <v>2005</v>
      </c>
      <c r="I3314" s="22">
        <v>2815.9949999999999</v>
      </c>
      <c r="J3314" s="22">
        <v>2874.2939999999999</v>
      </c>
      <c r="K3314" s="22">
        <v>3173.7620000000002</v>
      </c>
      <c r="L3314" s="22">
        <v>3261.9760000000001</v>
      </c>
      <c r="M3314" s="22">
        <v>3169.9229999999998</v>
      </c>
      <c r="N3314" s="22">
        <v>3073.261</v>
      </c>
      <c r="O3314" s="22">
        <v>3342.2730000000001</v>
      </c>
      <c r="P3314" s="22">
        <v>3635.654</v>
      </c>
      <c r="Q3314" s="22">
        <v>3616.2289999999998</v>
      </c>
      <c r="R3314" s="22">
        <v>3208.3649999999998</v>
      </c>
      <c r="S3314" s="22">
        <v>2966.1819999999998</v>
      </c>
      <c r="T3314" s="22">
        <v>3095.9479999999999</v>
      </c>
      <c r="U3314" s="22">
        <v>2481.1080000000002</v>
      </c>
      <c r="V3314" s="22">
        <v>2043.133</v>
      </c>
      <c r="W3314" s="22">
        <v>1678.7339999999999</v>
      </c>
      <c r="X3314" s="22">
        <v>1305.127</v>
      </c>
      <c r="Y3314" s="22">
        <v>863.06200000000001</v>
      </c>
      <c r="Z3314" s="22">
        <v>377.13299999999998</v>
      </c>
      <c r="AA3314" s="22">
        <v>123.179</v>
      </c>
      <c r="AB3314" s="22">
        <v>20.385999999999999</v>
      </c>
      <c r="AC3314" s="22">
        <v>1.6040000000000001</v>
      </c>
    </row>
    <row r="3315" spans="1:29" ht="11.5">
      <c r="A3315" s="26">
        <v>3298</v>
      </c>
      <c r="B3315" s="24" t="s">
        <v>1059</v>
      </c>
      <c r="C3315" s="25" t="s">
        <v>1288</v>
      </c>
      <c r="D3315" s="23"/>
      <c r="E3315" s="23">
        <v>924</v>
      </c>
      <c r="F3315" s="24" t="s">
        <v>1109</v>
      </c>
      <c r="G3315" s="23">
        <v>917</v>
      </c>
      <c r="H3315" s="23">
        <v>2010</v>
      </c>
      <c r="I3315" s="22">
        <v>3132.37</v>
      </c>
      <c r="J3315" s="22">
        <v>2860.9459999999999</v>
      </c>
      <c r="K3315" s="22">
        <v>2957.6379999999999</v>
      </c>
      <c r="L3315" s="22">
        <v>3284.7420000000002</v>
      </c>
      <c r="M3315" s="22">
        <v>3413.7809999999999</v>
      </c>
      <c r="N3315" s="22">
        <v>3373.4009999999998</v>
      </c>
      <c r="O3315" s="22">
        <v>3305.2150000000001</v>
      </c>
      <c r="P3315" s="22">
        <v>3392.7539999999999</v>
      </c>
      <c r="Q3315" s="22">
        <v>3613.1680000000001</v>
      </c>
      <c r="R3315" s="22">
        <v>3591.75</v>
      </c>
      <c r="S3315" s="22">
        <v>3228.6309999999999</v>
      </c>
      <c r="T3315" s="22">
        <v>2929.2530000000002</v>
      </c>
      <c r="U3315" s="22">
        <v>3004.558</v>
      </c>
      <c r="V3315" s="22">
        <v>2334.4859999999999</v>
      </c>
      <c r="W3315" s="22">
        <v>1827.989</v>
      </c>
      <c r="X3315" s="22">
        <v>1407.193</v>
      </c>
      <c r="Y3315" s="22">
        <v>963.79</v>
      </c>
      <c r="Z3315" s="22">
        <v>487.45699999999999</v>
      </c>
      <c r="AA3315" s="22">
        <v>144.96600000000001</v>
      </c>
      <c r="AB3315" s="22">
        <v>26.92</v>
      </c>
      <c r="AC3315" s="22">
        <v>2.2549999999999999</v>
      </c>
    </row>
    <row r="3316" spans="1:29" ht="11.5">
      <c r="A3316" s="26">
        <v>3299</v>
      </c>
      <c r="B3316" s="24" t="s">
        <v>1059</v>
      </c>
      <c r="C3316" s="25" t="s">
        <v>1288</v>
      </c>
      <c r="D3316" s="23"/>
      <c r="E3316" s="23">
        <v>924</v>
      </c>
      <c r="F3316" s="24" t="s">
        <v>1109</v>
      </c>
      <c r="G3316" s="23">
        <v>917</v>
      </c>
      <c r="H3316" s="23">
        <v>2015</v>
      </c>
      <c r="I3316" s="22">
        <v>3224.95</v>
      </c>
      <c r="J3316" s="22">
        <v>3167.183</v>
      </c>
      <c r="K3316" s="22">
        <v>2882.8609999999999</v>
      </c>
      <c r="L3316" s="22">
        <v>3049.6410000000001</v>
      </c>
      <c r="M3316" s="22">
        <v>3439.7489999999998</v>
      </c>
      <c r="N3316" s="22">
        <v>3544.4679999999998</v>
      </c>
      <c r="O3316" s="22">
        <v>3469.2469999999998</v>
      </c>
      <c r="P3316" s="22">
        <v>3365.748</v>
      </c>
      <c r="Q3316" s="22">
        <v>3407.7420000000002</v>
      </c>
      <c r="R3316" s="22">
        <v>3617.692</v>
      </c>
      <c r="S3316" s="22">
        <v>3537.4650000000001</v>
      </c>
      <c r="T3316" s="22">
        <v>3145.5970000000002</v>
      </c>
      <c r="U3316" s="22">
        <v>2796.587</v>
      </c>
      <c r="V3316" s="22">
        <v>2837.8809999999999</v>
      </c>
      <c r="W3316" s="22">
        <v>2094.16</v>
      </c>
      <c r="X3316" s="22">
        <v>1536.662</v>
      </c>
      <c r="Y3316" s="22">
        <v>1048.8440000000001</v>
      </c>
      <c r="Z3316" s="22">
        <v>577.35699999999997</v>
      </c>
      <c r="AA3316" s="22">
        <v>202.40600000000001</v>
      </c>
      <c r="AB3316" s="22">
        <v>34.597999999999999</v>
      </c>
      <c r="AC3316" s="22">
        <v>3.2250000000000001</v>
      </c>
    </row>
    <row r="3317" spans="1:29" ht="11.5">
      <c r="A3317" s="26">
        <v>3300</v>
      </c>
      <c r="B3317" s="24" t="s">
        <v>1059</v>
      </c>
      <c r="C3317" s="25" t="s">
        <v>1288</v>
      </c>
      <c r="D3317" s="23"/>
      <c r="E3317" s="23">
        <v>924</v>
      </c>
      <c r="F3317" s="24" t="s">
        <v>1109</v>
      </c>
      <c r="G3317" s="23">
        <v>917</v>
      </c>
      <c r="H3317" s="23">
        <v>2020</v>
      </c>
      <c r="I3317" s="22">
        <v>3117.64</v>
      </c>
      <c r="J3317" s="22">
        <v>3251.971</v>
      </c>
      <c r="K3317" s="22">
        <v>3175.7049999999999</v>
      </c>
      <c r="L3317" s="22">
        <v>2964.2339999999999</v>
      </c>
      <c r="M3317" s="22">
        <v>3189.739</v>
      </c>
      <c r="N3317" s="22">
        <v>3598.759</v>
      </c>
      <c r="O3317" s="22">
        <v>3665.8850000000002</v>
      </c>
      <c r="P3317" s="22">
        <v>3527.605</v>
      </c>
      <c r="Q3317" s="22">
        <v>3394.9769999999999</v>
      </c>
      <c r="R3317" s="22">
        <v>3414.35</v>
      </c>
      <c r="S3317" s="22">
        <v>3570.8220000000001</v>
      </c>
      <c r="T3317" s="22">
        <v>3475.7310000000002</v>
      </c>
      <c r="U3317" s="22">
        <v>3025.2570000000001</v>
      </c>
      <c r="V3317" s="22">
        <v>2644.02</v>
      </c>
      <c r="W3317" s="22">
        <v>2565.692</v>
      </c>
      <c r="X3317" s="22">
        <v>1794.1489999999999</v>
      </c>
      <c r="Y3317" s="22">
        <v>1164.9380000000001</v>
      </c>
      <c r="Z3317" s="22">
        <v>643.44299999999998</v>
      </c>
      <c r="AA3317" s="22">
        <v>247.68700000000001</v>
      </c>
      <c r="AB3317" s="22">
        <v>50.415999999999997</v>
      </c>
      <c r="AC3317" s="22">
        <v>4.3620000000000001</v>
      </c>
    </row>
    <row r="3318" spans="1:29" ht="11.5">
      <c r="A3318" s="15">
        <v>3301</v>
      </c>
      <c r="B3318" s="13" t="s">
        <v>1059</v>
      </c>
      <c r="C3318" s="21" t="s">
        <v>1289</v>
      </c>
      <c r="D3318" s="12">
        <v>20</v>
      </c>
      <c r="E3318" s="12">
        <v>830</v>
      </c>
      <c r="F3318" s="13" t="s">
        <v>1110</v>
      </c>
      <c r="G3318" s="12">
        <v>924</v>
      </c>
      <c r="H3318" s="12">
        <v>1950</v>
      </c>
      <c r="I3318" s="11">
        <v>4.3689999999999998</v>
      </c>
      <c r="J3318" s="11">
        <v>3.1520000000000001</v>
      </c>
      <c r="K3318" s="11">
        <v>3.6349999999999998</v>
      </c>
      <c r="L3318" s="11">
        <v>3.43</v>
      </c>
      <c r="M3318" s="11">
        <v>3.085</v>
      </c>
      <c r="N3318" s="11">
        <v>3.851</v>
      </c>
      <c r="O3318" s="11">
        <v>3.3719999999999999</v>
      </c>
      <c r="P3318" s="11">
        <v>3.931</v>
      </c>
      <c r="Q3318" s="11">
        <v>3.9289999999999998</v>
      </c>
      <c r="R3318" s="11">
        <v>3.532</v>
      </c>
      <c r="S3318" s="11">
        <v>2.9990000000000001</v>
      </c>
      <c r="T3318" s="11">
        <v>2.448</v>
      </c>
      <c r="U3318" s="11">
        <v>2.149</v>
      </c>
      <c r="V3318" s="11">
        <v>1.95</v>
      </c>
      <c r="W3318" s="11">
        <v>1.5169999999999999</v>
      </c>
      <c r="X3318" s="11">
        <v>1.022</v>
      </c>
      <c r="Y3318" s="11">
        <v>0.47699999999999998</v>
      </c>
      <c r="Z3318" s="11">
        <v>0.23400000000000001</v>
      </c>
      <c r="AA3318" s="11">
        <v>0</v>
      </c>
      <c r="AB3318" s="11">
        <v>0</v>
      </c>
      <c r="AC3318" s="11">
        <v>0</v>
      </c>
    </row>
    <row r="3319" spans="1:29" ht="11.5">
      <c r="A3319" s="15">
        <v>3302</v>
      </c>
      <c r="B3319" s="13" t="s">
        <v>1059</v>
      </c>
      <c r="C3319" s="21" t="s">
        <v>1289</v>
      </c>
      <c r="D3319" s="12">
        <v>20</v>
      </c>
      <c r="E3319" s="12">
        <v>830</v>
      </c>
      <c r="F3319" s="13" t="s">
        <v>1110</v>
      </c>
      <c r="G3319" s="12">
        <v>924</v>
      </c>
      <c r="H3319" s="12">
        <v>1955</v>
      </c>
      <c r="I3319" s="11">
        <v>4.2990000000000004</v>
      </c>
      <c r="J3319" s="11">
        <v>3.3839999999999999</v>
      </c>
      <c r="K3319" s="11">
        <v>3.9350000000000001</v>
      </c>
      <c r="L3319" s="11">
        <v>3.31</v>
      </c>
      <c r="M3319" s="11">
        <v>3.4740000000000002</v>
      </c>
      <c r="N3319" s="11">
        <v>3.92</v>
      </c>
      <c r="O3319" s="11">
        <v>3.4359999999999999</v>
      </c>
      <c r="P3319" s="11">
        <v>3.8420000000000001</v>
      </c>
      <c r="Q3319" s="11">
        <v>3.609</v>
      </c>
      <c r="R3319" s="11">
        <v>3.6360000000000001</v>
      </c>
      <c r="S3319" s="11">
        <v>3.38</v>
      </c>
      <c r="T3319" s="11">
        <v>2.8460000000000001</v>
      </c>
      <c r="U3319" s="11">
        <v>2.4249999999999998</v>
      </c>
      <c r="V3319" s="11">
        <v>2.0529999999999999</v>
      </c>
      <c r="W3319" s="11">
        <v>1.54</v>
      </c>
      <c r="X3319" s="11">
        <v>1.056</v>
      </c>
      <c r="Y3319" s="11">
        <v>0.53400000000000003</v>
      </c>
      <c r="Z3319" s="11">
        <v>0.189</v>
      </c>
      <c r="AA3319" s="11">
        <v>5.6000000000000001E-2</v>
      </c>
      <c r="AB3319" s="11">
        <v>0</v>
      </c>
      <c r="AC3319" s="11">
        <v>0</v>
      </c>
    </row>
    <row r="3320" spans="1:29" ht="11.5">
      <c r="A3320" s="15">
        <v>3303</v>
      </c>
      <c r="B3320" s="13" t="s">
        <v>1059</v>
      </c>
      <c r="C3320" s="21" t="s">
        <v>1289</v>
      </c>
      <c r="D3320" s="12">
        <v>20</v>
      </c>
      <c r="E3320" s="12">
        <v>830</v>
      </c>
      <c r="F3320" s="13" t="s">
        <v>1110</v>
      </c>
      <c r="G3320" s="12">
        <v>924</v>
      </c>
      <c r="H3320" s="12">
        <v>1960</v>
      </c>
      <c r="I3320" s="11">
        <v>4.2380000000000004</v>
      </c>
      <c r="J3320" s="11">
        <v>3.61</v>
      </c>
      <c r="K3320" s="11">
        <v>4.2370000000000001</v>
      </c>
      <c r="L3320" s="11">
        <v>3.1840000000000002</v>
      </c>
      <c r="M3320" s="11">
        <v>3.9159999999999999</v>
      </c>
      <c r="N3320" s="11">
        <v>3.9889999999999999</v>
      </c>
      <c r="O3320" s="11">
        <v>3.4990000000000001</v>
      </c>
      <c r="P3320" s="11">
        <v>3.738</v>
      </c>
      <c r="Q3320" s="11">
        <v>3.3029999999999999</v>
      </c>
      <c r="R3320" s="11">
        <v>3.7330000000000001</v>
      </c>
      <c r="S3320" s="11">
        <v>3.798</v>
      </c>
      <c r="T3320" s="11">
        <v>3.3010000000000002</v>
      </c>
      <c r="U3320" s="11">
        <v>2.7309999999999999</v>
      </c>
      <c r="V3320" s="11">
        <v>2.1579999999999999</v>
      </c>
      <c r="W3320" s="11">
        <v>1.5620000000000001</v>
      </c>
      <c r="X3320" s="11">
        <v>1.0940000000000001</v>
      </c>
      <c r="Y3320" s="11">
        <v>0.6</v>
      </c>
      <c r="Z3320" s="11">
        <v>0.214</v>
      </c>
      <c r="AA3320" s="11">
        <v>4.7E-2</v>
      </c>
      <c r="AB3320" s="11">
        <v>8.0000000000000002E-3</v>
      </c>
      <c r="AC3320" s="11">
        <v>0</v>
      </c>
    </row>
    <row r="3321" spans="1:29" ht="11.5">
      <c r="A3321" s="15">
        <v>3304</v>
      </c>
      <c r="B3321" s="13" t="s">
        <v>1059</v>
      </c>
      <c r="C3321" s="21" t="s">
        <v>1289</v>
      </c>
      <c r="D3321" s="12">
        <v>20</v>
      </c>
      <c r="E3321" s="12">
        <v>830</v>
      </c>
      <c r="F3321" s="13" t="s">
        <v>1110</v>
      </c>
      <c r="G3321" s="12">
        <v>924</v>
      </c>
      <c r="H3321" s="12">
        <v>1965</v>
      </c>
      <c r="I3321" s="11">
        <v>4.3280000000000003</v>
      </c>
      <c r="J3321" s="11">
        <v>4.1210000000000004</v>
      </c>
      <c r="K3321" s="11">
        <v>4.2709999999999999</v>
      </c>
      <c r="L3321" s="11">
        <v>3.3860000000000001</v>
      </c>
      <c r="M3321" s="11">
        <v>4.4980000000000002</v>
      </c>
      <c r="N3321" s="11">
        <v>4.1130000000000004</v>
      </c>
      <c r="O3321" s="11">
        <v>3.8119999999999998</v>
      </c>
      <c r="P3321" s="11">
        <v>3.7879999999999998</v>
      </c>
      <c r="Q3321" s="11">
        <v>3.3889999999999998</v>
      </c>
      <c r="R3321" s="11">
        <v>3.7789999999999999</v>
      </c>
      <c r="S3321" s="11">
        <v>3.6160000000000001</v>
      </c>
      <c r="T3321" s="11">
        <v>3.4990000000000001</v>
      </c>
      <c r="U3321" s="11">
        <v>3.05</v>
      </c>
      <c r="V3321" s="11">
        <v>2.42</v>
      </c>
      <c r="W3321" s="11">
        <v>1.7070000000000001</v>
      </c>
      <c r="X3321" s="11">
        <v>1.1160000000000001</v>
      </c>
      <c r="Y3321" s="11">
        <v>0.61899999999999999</v>
      </c>
      <c r="Z3321" s="11">
        <v>0.24199999999999999</v>
      </c>
      <c r="AA3321" s="11">
        <v>5.2999999999999999E-2</v>
      </c>
      <c r="AB3321" s="11">
        <v>6.0000000000000001E-3</v>
      </c>
      <c r="AC3321" s="11">
        <v>1E-3</v>
      </c>
    </row>
    <row r="3322" spans="1:29" ht="11.5">
      <c r="A3322" s="15">
        <v>3305</v>
      </c>
      <c r="B3322" s="13" t="s">
        <v>1059</v>
      </c>
      <c r="C3322" s="21" t="s">
        <v>1289</v>
      </c>
      <c r="D3322" s="12">
        <v>20</v>
      </c>
      <c r="E3322" s="12">
        <v>830</v>
      </c>
      <c r="F3322" s="13" t="s">
        <v>1110</v>
      </c>
      <c r="G3322" s="12">
        <v>924</v>
      </c>
      <c r="H3322" s="12">
        <v>1970</v>
      </c>
      <c r="I3322" s="11">
        <v>4.4459999999999997</v>
      </c>
      <c r="J3322" s="11">
        <v>4.7380000000000004</v>
      </c>
      <c r="K3322" s="11">
        <v>4.26</v>
      </c>
      <c r="L3322" s="11">
        <v>3.6589999999999998</v>
      </c>
      <c r="M3322" s="11">
        <v>5.165</v>
      </c>
      <c r="N3322" s="11">
        <v>4.242</v>
      </c>
      <c r="O3322" s="11">
        <v>4.1909999999999998</v>
      </c>
      <c r="P3322" s="11">
        <v>3.8540000000000001</v>
      </c>
      <c r="Q3322" s="11">
        <v>3.5470000000000002</v>
      </c>
      <c r="R3322" s="11">
        <v>3.802</v>
      </c>
      <c r="S3322" s="11">
        <v>3.33</v>
      </c>
      <c r="T3322" s="11">
        <v>3.637</v>
      </c>
      <c r="U3322" s="11">
        <v>3.3980000000000001</v>
      </c>
      <c r="V3322" s="11">
        <v>2.7469999999999999</v>
      </c>
      <c r="W3322" s="11">
        <v>1.889</v>
      </c>
      <c r="X3322" s="11">
        <v>1.1339999999999999</v>
      </c>
      <c r="Y3322" s="11">
        <v>0.628</v>
      </c>
      <c r="Z3322" s="11">
        <v>0.251</v>
      </c>
      <c r="AA3322" s="11">
        <v>0.06</v>
      </c>
      <c r="AB3322" s="11">
        <v>6.0000000000000001E-3</v>
      </c>
      <c r="AC3322" s="11">
        <v>0</v>
      </c>
    </row>
    <row r="3323" spans="1:29" ht="11.5">
      <c r="A3323" s="15">
        <v>3306</v>
      </c>
      <c r="B3323" s="13" t="s">
        <v>1059</v>
      </c>
      <c r="C3323" s="21" t="s">
        <v>1289</v>
      </c>
      <c r="D3323" s="12">
        <v>20</v>
      </c>
      <c r="E3323" s="12">
        <v>830</v>
      </c>
      <c r="F3323" s="13" t="s">
        <v>1110</v>
      </c>
      <c r="G3323" s="12">
        <v>924</v>
      </c>
      <c r="H3323" s="12">
        <v>1975</v>
      </c>
      <c r="I3323" s="11">
        <v>3.7330000000000001</v>
      </c>
      <c r="J3323" s="11">
        <v>4.4610000000000003</v>
      </c>
      <c r="K3323" s="11">
        <v>4.8730000000000002</v>
      </c>
      <c r="L3323" s="11">
        <v>4.5030000000000001</v>
      </c>
      <c r="M3323" s="11">
        <v>5.0650000000000004</v>
      </c>
      <c r="N3323" s="11">
        <v>5.63</v>
      </c>
      <c r="O3323" s="11">
        <v>4.1379999999999999</v>
      </c>
      <c r="P3323" s="11">
        <v>4.1020000000000003</v>
      </c>
      <c r="Q3323" s="11">
        <v>3.8639999999999999</v>
      </c>
      <c r="R3323" s="11">
        <v>3.7</v>
      </c>
      <c r="S3323" s="11">
        <v>3.6579999999999999</v>
      </c>
      <c r="T3323" s="11">
        <v>2.9990000000000001</v>
      </c>
      <c r="U3323" s="11">
        <v>3.4249999999999998</v>
      </c>
      <c r="V3323" s="11">
        <v>2.9590000000000001</v>
      </c>
      <c r="W3323" s="11">
        <v>2.0859999999999999</v>
      </c>
      <c r="X3323" s="11">
        <v>1.2849999999999999</v>
      </c>
      <c r="Y3323" s="11">
        <v>0.64100000000000001</v>
      </c>
      <c r="Z3323" s="11">
        <v>0.25600000000000001</v>
      </c>
      <c r="AA3323" s="11">
        <v>6.3E-2</v>
      </c>
      <c r="AB3323" s="11">
        <v>8.0000000000000002E-3</v>
      </c>
      <c r="AC3323" s="11">
        <v>0</v>
      </c>
    </row>
    <row r="3324" spans="1:29" ht="11.5">
      <c r="A3324" s="15">
        <v>3307</v>
      </c>
      <c r="B3324" s="13" t="s">
        <v>1059</v>
      </c>
      <c r="C3324" s="21" t="s">
        <v>1289</v>
      </c>
      <c r="D3324" s="12">
        <v>20</v>
      </c>
      <c r="E3324" s="12">
        <v>830</v>
      </c>
      <c r="F3324" s="13" t="s">
        <v>1110</v>
      </c>
      <c r="G3324" s="12">
        <v>924</v>
      </c>
      <c r="H3324" s="12">
        <v>1980</v>
      </c>
      <c r="I3324" s="11">
        <v>3.4159999999999999</v>
      </c>
      <c r="J3324" s="11">
        <v>3.8730000000000002</v>
      </c>
      <c r="K3324" s="11">
        <v>4.6879999999999997</v>
      </c>
      <c r="L3324" s="11">
        <v>5.0720000000000001</v>
      </c>
      <c r="M3324" s="11">
        <v>5.0350000000000001</v>
      </c>
      <c r="N3324" s="11">
        <v>5.0339999999999998</v>
      </c>
      <c r="O3324" s="11">
        <v>5.1230000000000002</v>
      </c>
      <c r="P3324" s="11">
        <v>4.0979999999999999</v>
      </c>
      <c r="Q3324" s="11">
        <v>4.1319999999999997</v>
      </c>
      <c r="R3324" s="11">
        <v>3.8180000000000001</v>
      </c>
      <c r="S3324" s="11">
        <v>3.6059999999999999</v>
      </c>
      <c r="T3324" s="11">
        <v>3.3769999999999998</v>
      </c>
      <c r="U3324" s="11">
        <v>2.9929999999999999</v>
      </c>
      <c r="V3324" s="11">
        <v>2.9159999999999999</v>
      </c>
      <c r="W3324" s="11">
        <v>2.343</v>
      </c>
      <c r="X3324" s="11">
        <v>1.4870000000000001</v>
      </c>
      <c r="Y3324" s="11">
        <v>0.73499999999999999</v>
      </c>
      <c r="Z3324" s="11">
        <v>0.26500000000000001</v>
      </c>
      <c r="AA3324" s="11">
        <v>6.5000000000000002E-2</v>
      </c>
      <c r="AB3324" s="11">
        <v>8.9999999999999993E-3</v>
      </c>
      <c r="AC3324" s="11">
        <v>1E-3</v>
      </c>
    </row>
    <row r="3325" spans="1:29" ht="11.5">
      <c r="A3325" s="15">
        <v>3308</v>
      </c>
      <c r="B3325" s="13" t="s">
        <v>1059</v>
      </c>
      <c r="C3325" s="21" t="s">
        <v>1289</v>
      </c>
      <c r="D3325" s="12">
        <v>20</v>
      </c>
      <c r="E3325" s="12">
        <v>830</v>
      </c>
      <c r="F3325" s="13" t="s">
        <v>1110</v>
      </c>
      <c r="G3325" s="12">
        <v>924</v>
      </c>
      <c r="H3325" s="12">
        <v>1985</v>
      </c>
      <c r="I3325" s="11">
        <v>3.7080000000000002</v>
      </c>
      <c r="J3325" s="11">
        <v>3.5270000000000001</v>
      </c>
      <c r="K3325" s="11">
        <v>4.0430000000000001</v>
      </c>
      <c r="L3325" s="11">
        <v>4.8879999999999999</v>
      </c>
      <c r="M3325" s="11">
        <v>5.819</v>
      </c>
      <c r="N3325" s="11">
        <v>5.51</v>
      </c>
      <c r="O3325" s="11">
        <v>5.1840000000000002</v>
      </c>
      <c r="P3325" s="11">
        <v>5.3319999999999999</v>
      </c>
      <c r="Q3325" s="11">
        <v>4.234</v>
      </c>
      <c r="R3325" s="11">
        <v>4.2370000000000001</v>
      </c>
      <c r="S3325" s="11">
        <v>3.8050000000000002</v>
      </c>
      <c r="T3325" s="11">
        <v>3.484</v>
      </c>
      <c r="U3325" s="11">
        <v>3.2389999999999999</v>
      </c>
      <c r="V3325" s="11">
        <v>2.6520000000000001</v>
      </c>
      <c r="W3325" s="11">
        <v>2.3660000000000001</v>
      </c>
      <c r="X3325" s="11">
        <v>1.6990000000000001</v>
      </c>
      <c r="Y3325" s="11">
        <v>0.91</v>
      </c>
      <c r="Z3325" s="11">
        <v>0.311</v>
      </c>
      <c r="AA3325" s="11">
        <v>7.0000000000000007E-2</v>
      </c>
      <c r="AB3325" s="11">
        <v>8.9999999999999993E-3</v>
      </c>
      <c r="AC3325" s="11">
        <v>1E-3</v>
      </c>
    </row>
    <row r="3326" spans="1:29" ht="11.5">
      <c r="A3326" s="15">
        <v>3309</v>
      </c>
      <c r="B3326" s="13" t="s">
        <v>1059</v>
      </c>
      <c r="C3326" s="21" t="s">
        <v>1289</v>
      </c>
      <c r="D3326" s="12">
        <v>20</v>
      </c>
      <c r="E3326" s="12">
        <v>830</v>
      </c>
      <c r="F3326" s="13" t="s">
        <v>1110</v>
      </c>
      <c r="G3326" s="12">
        <v>924</v>
      </c>
      <c r="H3326" s="12">
        <v>1990</v>
      </c>
      <c r="I3326" s="11">
        <v>4.1150000000000002</v>
      </c>
      <c r="J3326" s="11">
        <v>3.7549999999999999</v>
      </c>
      <c r="K3326" s="11">
        <v>3.6949999999999998</v>
      </c>
      <c r="L3326" s="11">
        <v>4.359</v>
      </c>
      <c r="M3326" s="11">
        <v>6.1239999999999997</v>
      </c>
      <c r="N3326" s="11">
        <v>6.3659999999999997</v>
      </c>
      <c r="O3326" s="11">
        <v>5.7030000000000003</v>
      </c>
      <c r="P3326" s="11">
        <v>5.2439999999999998</v>
      </c>
      <c r="Q3326" s="11">
        <v>5.3449999999999998</v>
      </c>
      <c r="R3326" s="11">
        <v>4.2519999999999998</v>
      </c>
      <c r="S3326" s="11">
        <v>4.181</v>
      </c>
      <c r="T3326" s="11">
        <v>3.68</v>
      </c>
      <c r="U3326" s="11">
        <v>3.2440000000000002</v>
      </c>
      <c r="V3326" s="11">
        <v>2.8359999999999999</v>
      </c>
      <c r="W3326" s="11">
        <v>2.1789999999999998</v>
      </c>
      <c r="X3326" s="11">
        <v>1.776</v>
      </c>
      <c r="Y3326" s="11">
        <v>1.0580000000000001</v>
      </c>
      <c r="Z3326" s="11">
        <v>0.39400000000000002</v>
      </c>
      <c r="AA3326" s="11">
        <v>8.3000000000000004E-2</v>
      </c>
      <c r="AB3326" s="11">
        <v>0.01</v>
      </c>
      <c r="AC3326" s="11">
        <v>1E-3</v>
      </c>
    </row>
    <row r="3327" spans="1:29" ht="11.5">
      <c r="A3327" s="15">
        <v>3310</v>
      </c>
      <c r="B3327" s="13" t="s">
        <v>1059</v>
      </c>
      <c r="C3327" s="21" t="s">
        <v>1289</v>
      </c>
      <c r="D3327" s="12">
        <v>20</v>
      </c>
      <c r="E3327" s="12">
        <v>830</v>
      </c>
      <c r="F3327" s="13" t="s">
        <v>1110</v>
      </c>
      <c r="G3327" s="12">
        <v>924</v>
      </c>
      <c r="H3327" s="12">
        <v>1995</v>
      </c>
      <c r="I3327" s="11">
        <v>4.3070000000000004</v>
      </c>
      <c r="J3327" s="11">
        <v>4.2380000000000004</v>
      </c>
      <c r="K3327" s="11">
        <v>3.9220000000000002</v>
      </c>
      <c r="L3327" s="11">
        <v>3.8439999999999999</v>
      </c>
      <c r="M3327" s="11">
        <v>4.8209999999999997</v>
      </c>
      <c r="N3327" s="11">
        <v>6.2110000000000003</v>
      </c>
      <c r="O3327" s="11">
        <v>6.2309999999999999</v>
      </c>
      <c r="P3327" s="11">
        <v>5.5570000000000004</v>
      </c>
      <c r="Q3327" s="11">
        <v>5.1449999999999996</v>
      </c>
      <c r="R3327" s="11">
        <v>5.4420000000000002</v>
      </c>
      <c r="S3327" s="11">
        <v>3.9820000000000002</v>
      </c>
      <c r="T3327" s="11">
        <v>4.0229999999999997</v>
      </c>
      <c r="U3327" s="11">
        <v>3.3159999999999998</v>
      </c>
      <c r="V3327" s="11">
        <v>2.8260000000000001</v>
      </c>
      <c r="W3327" s="11">
        <v>2.3740000000000001</v>
      </c>
      <c r="X3327" s="11">
        <v>1.5569999999999999</v>
      </c>
      <c r="Y3327" s="11">
        <v>1.125</v>
      </c>
      <c r="Z3327" s="11">
        <v>0.47599999999999998</v>
      </c>
      <c r="AA3327" s="11">
        <v>0.11</v>
      </c>
      <c r="AB3327" s="11">
        <v>1.2999999999999999E-2</v>
      </c>
      <c r="AC3327" s="11">
        <v>1E-3</v>
      </c>
    </row>
    <row r="3328" spans="1:29" ht="11.5">
      <c r="A3328" s="15">
        <v>3311</v>
      </c>
      <c r="B3328" s="13" t="s">
        <v>1059</v>
      </c>
      <c r="C3328" s="21" t="s">
        <v>1289</v>
      </c>
      <c r="D3328" s="12">
        <v>20</v>
      </c>
      <c r="E3328" s="12">
        <v>830</v>
      </c>
      <c r="F3328" s="13" t="s">
        <v>1110</v>
      </c>
      <c r="G3328" s="12">
        <v>924</v>
      </c>
      <c r="H3328" s="12">
        <v>2000</v>
      </c>
      <c r="I3328" s="11">
        <v>4.0949999999999998</v>
      </c>
      <c r="J3328" s="11">
        <v>4.4409999999999998</v>
      </c>
      <c r="K3328" s="11">
        <v>4.444</v>
      </c>
      <c r="L3328" s="11">
        <v>4.22</v>
      </c>
      <c r="M3328" s="11">
        <v>4.3730000000000002</v>
      </c>
      <c r="N3328" s="11">
        <v>5.2290000000000001</v>
      </c>
      <c r="O3328" s="11">
        <v>6.1760000000000002</v>
      </c>
      <c r="P3328" s="11">
        <v>6.3280000000000003</v>
      </c>
      <c r="Q3328" s="11">
        <v>5.6230000000000002</v>
      </c>
      <c r="R3328" s="11">
        <v>5.2160000000000002</v>
      </c>
      <c r="S3328" s="11">
        <v>5.4660000000000002</v>
      </c>
      <c r="T3328" s="11">
        <v>3.88</v>
      </c>
      <c r="U3328" s="11">
        <v>3.758</v>
      </c>
      <c r="V3328" s="11">
        <v>3.0139999999999998</v>
      </c>
      <c r="W3328" s="11">
        <v>2.4329999999999998</v>
      </c>
      <c r="X3328" s="11">
        <v>1.865</v>
      </c>
      <c r="Y3328" s="11">
        <v>1.0029999999999999</v>
      </c>
      <c r="Z3328" s="11">
        <v>0.55700000000000005</v>
      </c>
      <c r="AA3328" s="11">
        <v>0.155</v>
      </c>
      <c r="AB3328" s="11">
        <v>0.02</v>
      </c>
      <c r="AC3328" s="11">
        <v>1E-3</v>
      </c>
    </row>
    <row r="3329" spans="1:29" ht="11.5">
      <c r="A3329" s="15">
        <v>3312</v>
      </c>
      <c r="B3329" s="13" t="s">
        <v>1059</v>
      </c>
      <c r="C3329" s="21" t="s">
        <v>1289</v>
      </c>
      <c r="D3329" s="12">
        <v>20</v>
      </c>
      <c r="E3329" s="12">
        <v>830</v>
      </c>
      <c r="F3329" s="13" t="s">
        <v>1110</v>
      </c>
      <c r="G3329" s="12">
        <v>924</v>
      </c>
      <c r="H3329" s="12">
        <v>2005</v>
      </c>
      <c r="I3329" s="11">
        <v>4.1390000000000002</v>
      </c>
      <c r="J3329" s="11">
        <v>4.1449999999999996</v>
      </c>
      <c r="K3329" s="11">
        <v>4.3419999999999996</v>
      </c>
      <c r="L3329" s="11">
        <v>4.4329999999999998</v>
      </c>
      <c r="M3329" s="11">
        <v>4.6230000000000002</v>
      </c>
      <c r="N3329" s="11">
        <v>5.1040000000000001</v>
      </c>
      <c r="O3329" s="11">
        <v>5.6379999999999999</v>
      </c>
      <c r="P3329" s="11">
        <v>5.9450000000000003</v>
      </c>
      <c r="Q3329" s="11">
        <v>6.07</v>
      </c>
      <c r="R3329" s="11">
        <v>5.8520000000000003</v>
      </c>
      <c r="S3329" s="11">
        <v>5.5129999999999999</v>
      </c>
      <c r="T3329" s="11">
        <v>4.4589999999999996</v>
      </c>
      <c r="U3329" s="11">
        <v>4.25</v>
      </c>
      <c r="V3329" s="11">
        <v>3.14</v>
      </c>
      <c r="W3329" s="11">
        <v>2.665</v>
      </c>
      <c r="X3329" s="11">
        <v>2.032</v>
      </c>
      <c r="Y3329" s="11">
        <v>1.2130000000000001</v>
      </c>
      <c r="Z3329" s="11">
        <v>0.52900000000000003</v>
      </c>
      <c r="AA3329" s="11">
        <v>0.19600000000000001</v>
      </c>
      <c r="AB3329" s="11">
        <v>0.03</v>
      </c>
      <c r="AC3329" s="11">
        <v>2E-3</v>
      </c>
    </row>
    <row r="3330" spans="1:29" ht="11.5">
      <c r="A3330" s="15">
        <v>3313</v>
      </c>
      <c r="B3330" s="13" t="s">
        <v>1059</v>
      </c>
      <c r="C3330" s="21" t="s">
        <v>1289</v>
      </c>
      <c r="D3330" s="12">
        <v>20</v>
      </c>
      <c r="E3330" s="12">
        <v>830</v>
      </c>
      <c r="F3330" s="13" t="s">
        <v>1110</v>
      </c>
      <c r="G3330" s="12">
        <v>924</v>
      </c>
      <c r="H3330" s="12">
        <v>2010</v>
      </c>
      <c r="I3330" s="11">
        <v>4.2750000000000004</v>
      </c>
      <c r="J3330" s="11">
        <v>4.0019999999999998</v>
      </c>
      <c r="K3330" s="11">
        <v>4.3780000000000001</v>
      </c>
      <c r="L3330" s="11">
        <v>4.7160000000000002</v>
      </c>
      <c r="M3330" s="11">
        <v>5.0529999999999999</v>
      </c>
      <c r="N3330" s="11">
        <v>5.3970000000000002</v>
      </c>
      <c r="O3330" s="11">
        <v>5.524</v>
      </c>
      <c r="P3330" s="11">
        <v>5.7489999999999997</v>
      </c>
      <c r="Q3330" s="11">
        <v>6.5590000000000002</v>
      </c>
      <c r="R3330" s="11">
        <v>6.6159999999999997</v>
      </c>
      <c r="S3330" s="11">
        <v>5.74</v>
      </c>
      <c r="T3330" s="11">
        <v>4.9779999999999998</v>
      </c>
      <c r="U3330" s="11">
        <v>4.8490000000000002</v>
      </c>
      <c r="V3330" s="11">
        <v>3.3090000000000002</v>
      </c>
      <c r="W3330" s="11">
        <v>2.952</v>
      </c>
      <c r="X3330" s="11">
        <v>2.2370000000000001</v>
      </c>
      <c r="Y3330" s="11">
        <v>1.4219999999999999</v>
      </c>
      <c r="Z3330" s="11">
        <v>0.67700000000000005</v>
      </c>
      <c r="AA3330" s="11">
        <v>0.20100000000000001</v>
      </c>
      <c r="AB3330" s="11">
        <v>4.3999999999999997E-2</v>
      </c>
      <c r="AC3330" s="11">
        <v>4.0000000000000001E-3</v>
      </c>
    </row>
    <row r="3331" spans="1:29" ht="11.5">
      <c r="A3331" s="15">
        <v>3314</v>
      </c>
      <c r="B3331" s="13" t="s">
        <v>1059</v>
      </c>
      <c r="C3331" s="21" t="s">
        <v>1289</v>
      </c>
      <c r="D3331" s="12">
        <v>20</v>
      </c>
      <c r="E3331" s="12">
        <v>830</v>
      </c>
      <c r="F3331" s="13" t="s">
        <v>1110</v>
      </c>
      <c r="G3331" s="12">
        <v>924</v>
      </c>
      <c r="H3331" s="12">
        <v>2015</v>
      </c>
      <c r="I3331" s="11">
        <v>4.3520000000000003</v>
      </c>
      <c r="J3331" s="11">
        <v>4.3170000000000002</v>
      </c>
      <c r="K3331" s="11">
        <v>4.4089999999999998</v>
      </c>
      <c r="L3331" s="11">
        <v>4.7530000000000001</v>
      </c>
      <c r="M3331" s="11">
        <v>5.1890000000000001</v>
      </c>
      <c r="N3331" s="11">
        <v>5.48</v>
      </c>
      <c r="O3331" s="11">
        <v>5.8529999999999998</v>
      </c>
      <c r="P3331" s="11">
        <v>5.601</v>
      </c>
      <c r="Q3331" s="11">
        <v>6.4989999999999997</v>
      </c>
      <c r="R3331" s="11">
        <v>6.7270000000000003</v>
      </c>
      <c r="S3331" s="11">
        <v>6.1529999999999996</v>
      </c>
      <c r="T3331" s="11">
        <v>5.3250000000000002</v>
      </c>
      <c r="U3331" s="11">
        <v>4.8639999999999999</v>
      </c>
      <c r="V3331" s="11">
        <v>3.9249999999999998</v>
      </c>
      <c r="W3331" s="11">
        <v>3.0720000000000001</v>
      </c>
      <c r="X3331" s="11">
        <v>2.4769999999999999</v>
      </c>
      <c r="Y3331" s="11">
        <v>1.538</v>
      </c>
      <c r="Z3331" s="11">
        <v>0.84199999999999997</v>
      </c>
      <c r="AA3331" s="11">
        <v>0.28399999999999997</v>
      </c>
      <c r="AB3331" s="11">
        <v>0.05</v>
      </c>
      <c r="AC3331" s="11">
        <v>6.0000000000000001E-3</v>
      </c>
    </row>
    <row r="3332" spans="1:29" ht="11.5">
      <c r="A3332" s="15">
        <v>3315</v>
      </c>
      <c r="B3332" s="13" t="s">
        <v>1059</v>
      </c>
      <c r="C3332" s="21" t="s">
        <v>1289</v>
      </c>
      <c r="D3332" s="12">
        <v>20</v>
      </c>
      <c r="E3332" s="12">
        <v>830</v>
      </c>
      <c r="F3332" s="13" t="s">
        <v>1110</v>
      </c>
      <c r="G3332" s="12">
        <v>924</v>
      </c>
      <c r="H3332" s="12">
        <v>2020</v>
      </c>
      <c r="I3332" s="11">
        <v>4.4660000000000002</v>
      </c>
      <c r="J3332" s="11">
        <v>4.4390000000000001</v>
      </c>
      <c r="K3332" s="11">
        <v>4.3840000000000003</v>
      </c>
      <c r="L3332" s="11">
        <v>4.76</v>
      </c>
      <c r="M3332" s="11">
        <v>5.3810000000000002</v>
      </c>
      <c r="N3332" s="11">
        <v>5.7910000000000004</v>
      </c>
      <c r="O3332" s="11">
        <v>5.9359999999999999</v>
      </c>
      <c r="P3332" s="11">
        <v>6.1639999999999997</v>
      </c>
      <c r="Q3332" s="11">
        <v>5.8010000000000002</v>
      </c>
      <c r="R3332" s="11">
        <v>6.6120000000000001</v>
      </c>
      <c r="S3332" s="11">
        <v>6.7629999999999999</v>
      </c>
      <c r="T3332" s="11">
        <v>6.117</v>
      </c>
      <c r="U3332" s="11">
        <v>5.2190000000000003</v>
      </c>
      <c r="V3332" s="11">
        <v>4.6589999999999998</v>
      </c>
      <c r="W3332" s="11">
        <v>3.613</v>
      </c>
      <c r="X3332" s="11">
        <v>2.6469999999999998</v>
      </c>
      <c r="Y3332" s="11">
        <v>1.901</v>
      </c>
      <c r="Z3332" s="11">
        <v>0.95399999999999996</v>
      </c>
      <c r="AA3332" s="11">
        <v>0.377</v>
      </c>
      <c r="AB3332" s="11">
        <v>7.8E-2</v>
      </c>
      <c r="AC3332" s="11">
        <v>8.0000000000000002E-3</v>
      </c>
    </row>
    <row r="3333" spans="1:29" ht="11.5">
      <c r="A3333" s="15">
        <v>3316</v>
      </c>
      <c r="B3333" s="13" t="s">
        <v>1059</v>
      </c>
      <c r="C3333" s="21" t="s">
        <v>1290</v>
      </c>
      <c r="D3333" s="12">
        <v>21</v>
      </c>
      <c r="E3333" s="12">
        <v>208</v>
      </c>
      <c r="F3333" s="13" t="s">
        <v>1110</v>
      </c>
      <c r="G3333" s="12">
        <v>924</v>
      </c>
      <c r="H3333" s="12">
        <v>1950</v>
      </c>
      <c r="I3333" s="11">
        <v>216.67699999999999</v>
      </c>
      <c r="J3333" s="11">
        <v>196.77600000000001</v>
      </c>
      <c r="K3333" s="11">
        <v>159.26599999999999</v>
      </c>
      <c r="L3333" s="11">
        <v>148.041</v>
      </c>
      <c r="M3333" s="11">
        <v>148.88999999999999</v>
      </c>
      <c r="N3333" s="11">
        <v>158.125</v>
      </c>
      <c r="O3333" s="11">
        <v>153.702</v>
      </c>
      <c r="P3333" s="11">
        <v>157.381</v>
      </c>
      <c r="Q3333" s="11">
        <v>151.41200000000001</v>
      </c>
      <c r="R3333" s="11">
        <v>135.45500000000001</v>
      </c>
      <c r="S3333" s="11">
        <v>120.246</v>
      </c>
      <c r="T3333" s="11">
        <v>102.158</v>
      </c>
      <c r="U3333" s="11">
        <v>86.960999999999999</v>
      </c>
      <c r="V3333" s="11">
        <v>71.521000000000001</v>
      </c>
      <c r="W3333" s="11">
        <v>54.284999999999997</v>
      </c>
      <c r="X3333" s="11">
        <v>33.134</v>
      </c>
      <c r="Y3333" s="11">
        <v>15.999000000000001</v>
      </c>
      <c r="Z3333" s="11">
        <v>5.665</v>
      </c>
      <c r="AA3333" s="11">
        <v>1.2929999999999999</v>
      </c>
      <c r="AB3333" s="11">
        <v>0.14000000000000001</v>
      </c>
      <c r="AC3333" s="11">
        <v>6.0000000000000001E-3</v>
      </c>
    </row>
    <row r="3334" spans="1:29" ht="11.5">
      <c r="A3334" s="15">
        <v>3317</v>
      </c>
      <c r="B3334" s="13" t="s">
        <v>1059</v>
      </c>
      <c r="C3334" s="21" t="s">
        <v>1290</v>
      </c>
      <c r="D3334" s="12">
        <v>21</v>
      </c>
      <c r="E3334" s="12">
        <v>208</v>
      </c>
      <c r="F3334" s="13" t="s">
        <v>1110</v>
      </c>
      <c r="G3334" s="12">
        <v>924</v>
      </c>
      <c r="H3334" s="12">
        <v>1955</v>
      </c>
      <c r="I3334" s="11">
        <v>193.51400000000001</v>
      </c>
      <c r="J3334" s="11">
        <v>214.46799999999999</v>
      </c>
      <c r="K3334" s="11">
        <v>196.148</v>
      </c>
      <c r="L3334" s="11">
        <v>158.04900000000001</v>
      </c>
      <c r="M3334" s="11">
        <v>144.047</v>
      </c>
      <c r="N3334" s="11">
        <v>144.643</v>
      </c>
      <c r="O3334" s="11">
        <v>155.71100000000001</v>
      </c>
      <c r="P3334" s="11">
        <v>150.87799999999999</v>
      </c>
      <c r="Q3334" s="11">
        <v>154.429</v>
      </c>
      <c r="R3334" s="11">
        <v>148.38300000000001</v>
      </c>
      <c r="S3334" s="11">
        <v>130.917</v>
      </c>
      <c r="T3334" s="11">
        <v>114.429</v>
      </c>
      <c r="U3334" s="11">
        <v>94.647000000000006</v>
      </c>
      <c r="V3334" s="11">
        <v>77.066000000000003</v>
      </c>
      <c r="W3334" s="11">
        <v>59.093000000000004</v>
      </c>
      <c r="X3334" s="11">
        <v>39.482999999999997</v>
      </c>
      <c r="Y3334" s="11">
        <v>19.771999999999998</v>
      </c>
      <c r="Z3334" s="11">
        <v>6.7009999999999996</v>
      </c>
      <c r="AA3334" s="11">
        <v>1.4730000000000001</v>
      </c>
      <c r="AB3334" s="11">
        <v>0.17899999999999999</v>
      </c>
      <c r="AC3334" s="11">
        <v>0.01</v>
      </c>
    </row>
    <row r="3335" spans="1:29" ht="11.5">
      <c r="A3335" s="15">
        <v>3318</v>
      </c>
      <c r="B3335" s="13" t="s">
        <v>1059</v>
      </c>
      <c r="C3335" s="21" t="s">
        <v>1290</v>
      </c>
      <c r="D3335" s="12">
        <v>21</v>
      </c>
      <c r="E3335" s="12">
        <v>208</v>
      </c>
      <c r="F3335" s="13" t="s">
        <v>1110</v>
      </c>
      <c r="G3335" s="12">
        <v>924</v>
      </c>
      <c r="H3335" s="12">
        <v>1960</v>
      </c>
      <c r="I3335" s="11">
        <v>188.76499999999999</v>
      </c>
      <c r="J3335" s="11">
        <v>191.12100000000001</v>
      </c>
      <c r="K3335" s="11">
        <v>213.08199999999999</v>
      </c>
      <c r="L3335" s="11">
        <v>194.71600000000001</v>
      </c>
      <c r="M3335" s="11">
        <v>153.392</v>
      </c>
      <c r="N3335" s="11">
        <v>138.71899999999999</v>
      </c>
      <c r="O3335" s="11">
        <v>141.80600000000001</v>
      </c>
      <c r="P3335" s="11">
        <v>153.54300000000001</v>
      </c>
      <c r="Q3335" s="11">
        <v>148.56299999999999</v>
      </c>
      <c r="R3335" s="11">
        <v>151.29300000000001</v>
      </c>
      <c r="S3335" s="11">
        <v>143.76300000000001</v>
      </c>
      <c r="T3335" s="11">
        <v>124.608</v>
      </c>
      <c r="U3335" s="11">
        <v>105.633</v>
      </c>
      <c r="V3335" s="11">
        <v>83.863</v>
      </c>
      <c r="W3335" s="11">
        <v>63.238</v>
      </c>
      <c r="X3335" s="11">
        <v>43.061</v>
      </c>
      <c r="Y3335" s="11">
        <v>23.385999999999999</v>
      </c>
      <c r="Z3335" s="11">
        <v>8.4109999999999996</v>
      </c>
      <c r="AA3335" s="11">
        <v>1.754</v>
      </c>
      <c r="AB3335" s="11">
        <v>0.20599999999999999</v>
      </c>
      <c r="AC3335" s="11">
        <v>1.2999999999999999E-2</v>
      </c>
    </row>
    <row r="3336" spans="1:29" ht="11.5">
      <c r="A3336" s="15">
        <v>3319</v>
      </c>
      <c r="B3336" s="13" t="s">
        <v>1059</v>
      </c>
      <c r="C3336" s="21" t="s">
        <v>1290</v>
      </c>
      <c r="D3336" s="12">
        <v>21</v>
      </c>
      <c r="E3336" s="12">
        <v>208</v>
      </c>
      <c r="F3336" s="13" t="s">
        <v>1110</v>
      </c>
      <c r="G3336" s="12">
        <v>924</v>
      </c>
      <c r="H3336" s="12">
        <v>1965</v>
      </c>
      <c r="I3336" s="11">
        <v>200.69499999999999</v>
      </c>
      <c r="J3336" s="11">
        <v>189.14400000000001</v>
      </c>
      <c r="K3336" s="11">
        <v>191.37200000000001</v>
      </c>
      <c r="L3336" s="11">
        <v>212.66499999999999</v>
      </c>
      <c r="M3336" s="11">
        <v>192.154</v>
      </c>
      <c r="N3336" s="11">
        <v>152.06700000000001</v>
      </c>
      <c r="O3336" s="11">
        <v>139.012</v>
      </c>
      <c r="P3336" s="11">
        <v>141.75800000000001</v>
      </c>
      <c r="Q3336" s="11">
        <v>152.79300000000001</v>
      </c>
      <c r="R3336" s="11">
        <v>146.297</v>
      </c>
      <c r="S3336" s="11">
        <v>147.16200000000001</v>
      </c>
      <c r="T3336" s="11">
        <v>136.71799999999999</v>
      </c>
      <c r="U3336" s="11">
        <v>114.729</v>
      </c>
      <c r="V3336" s="11">
        <v>92.444999999999993</v>
      </c>
      <c r="W3336" s="11">
        <v>68.206999999999994</v>
      </c>
      <c r="X3336" s="11">
        <v>45.619</v>
      </c>
      <c r="Y3336" s="11">
        <v>25.273</v>
      </c>
      <c r="Z3336" s="11">
        <v>9.8640000000000008</v>
      </c>
      <c r="AA3336" s="11">
        <v>2.1970000000000001</v>
      </c>
      <c r="AB3336" s="11">
        <v>0.24099999999999999</v>
      </c>
      <c r="AC3336" s="11">
        <v>1.4E-2</v>
      </c>
    </row>
    <row r="3337" spans="1:29" ht="11.5">
      <c r="A3337" s="15">
        <v>3320</v>
      </c>
      <c r="B3337" s="13" t="s">
        <v>1059</v>
      </c>
      <c r="C3337" s="21" t="s">
        <v>1290</v>
      </c>
      <c r="D3337" s="12">
        <v>21</v>
      </c>
      <c r="E3337" s="12">
        <v>208</v>
      </c>
      <c r="F3337" s="13" t="s">
        <v>1110</v>
      </c>
      <c r="G3337" s="12">
        <v>924</v>
      </c>
      <c r="H3337" s="12">
        <v>1970</v>
      </c>
      <c r="I3337" s="11">
        <v>199.62799999999999</v>
      </c>
      <c r="J3337" s="11">
        <v>200.59899999999999</v>
      </c>
      <c r="K3337" s="11">
        <v>189.298</v>
      </c>
      <c r="L3337" s="11">
        <v>192.42099999999999</v>
      </c>
      <c r="M3337" s="11">
        <v>213.958</v>
      </c>
      <c r="N3337" s="11">
        <v>192.934</v>
      </c>
      <c r="O3337" s="11">
        <v>153.286</v>
      </c>
      <c r="P3337" s="11">
        <v>139.779</v>
      </c>
      <c r="Q3337" s="11">
        <v>141.56299999999999</v>
      </c>
      <c r="R3337" s="11">
        <v>150.851</v>
      </c>
      <c r="S3337" s="11">
        <v>142.404</v>
      </c>
      <c r="T3337" s="11">
        <v>140.29599999999999</v>
      </c>
      <c r="U3337" s="11">
        <v>126.04600000000001</v>
      </c>
      <c r="V3337" s="11">
        <v>100.358</v>
      </c>
      <c r="W3337" s="11">
        <v>74.418999999999997</v>
      </c>
      <c r="X3337" s="11">
        <v>49.148000000000003</v>
      </c>
      <c r="Y3337" s="11">
        <v>27.605</v>
      </c>
      <c r="Z3337" s="11">
        <v>11.105</v>
      </c>
      <c r="AA3337" s="11">
        <v>2.8079999999999998</v>
      </c>
      <c r="AB3337" s="11">
        <v>0.34699999999999998</v>
      </c>
      <c r="AC3337" s="11">
        <v>0.02</v>
      </c>
    </row>
    <row r="3338" spans="1:29" ht="11.5">
      <c r="A3338" s="15">
        <v>3321</v>
      </c>
      <c r="B3338" s="13" t="s">
        <v>1059</v>
      </c>
      <c r="C3338" s="21" t="s">
        <v>1290</v>
      </c>
      <c r="D3338" s="12">
        <v>21</v>
      </c>
      <c r="E3338" s="12">
        <v>208</v>
      </c>
      <c r="F3338" s="13" t="s">
        <v>1110</v>
      </c>
      <c r="G3338" s="12">
        <v>924</v>
      </c>
      <c r="H3338" s="12">
        <v>1975</v>
      </c>
      <c r="I3338" s="11">
        <v>184.917</v>
      </c>
      <c r="J3338" s="11">
        <v>199.91</v>
      </c>
      <c r="K3338" s="11">
        <v>201.08500000000001</v>
      </c>
      <c r="L3338" s="11">
        <v>190.55099999999999</v>
      </c>
      <c r="M3338" s="11">
        <v>193.29</v>
      </c>
      <c r="N3338" s="11">
        <v>213.78800000000001</v>
      </c>
      <c r="O3338" s="11">
        <v>191.971</v>
      </c>
      <c r="P3338" s="11">
        <v>152.57499999999999</v>
      </c>
      <c r="Q3338" s="11">
        <v>138.36600000000001</v>
      </c>
      <c r="R3338" s="11">
        <v>139.09800000000001</v>
      </c>
      <c r="S3338" s="11">
        <v>146.33199999999999</v>
      </c>
      <c r="T3338" s="11">
        <v>135.44800000000001</v>
      </c>
      <c r="U3338" s="11">
        <v>129.30500000000001</v>
      </c>
      <c r="V3338" s="11">
        <v>110.182</v>
      </c>
      <c r="W3338" s="11">
        <v>81.049000000000007</v>
      </c>
      <c r="X3338" s="11">
        <v>53.393000000000001</v>
      </c>
      <c r="Y3338" s="11">
        <v>29.989000000000001</v>
      </c>
      <c r="Z3338" s="11">
        <v>12.836</v>
      </c>
      <c r="AA3338" s="11">
        <v>3.4470000000000001</v>
      </c>
      <c r="AB3338" s="11">
        <v>0.504</v>
      </c>
      <c r="AC3338" s="11">
        <v>3.4000000000000002E-2</v>
      </c>
    </row>
    <row r="3339" spans="1:29" ht="11.5">
      <c r="A3339" s="15">
        <v>3322</v>
      </c>
      <c r="B3339" s="13" t="s">
        <v>1059</v>
      </c>
      <c r="C3339" s="21" t="s">
        <v>1290</v>
      </c>
      <c r="D3339" s="12">
        <v>21</v>
      </c>
      <c r="E3339" s="12">
        <v>208</v>
      </c>
      <c r="F3339" s="13" t="s">
        <v>1110</v>
      </c>
      <c r="G3339" s="12">
        <v>924</v>
      </c>
      <c r="H3339" s="12">
        <v>1980</v>
      </c>
      <c r="I3339" s="11">
        <v>160.56899999999999</v>
      </c>
      <c r="J3339" s="11">
        <v>185.93299999999999</v>
      </c>
      <c r="K3339" s="11">
        <v>200.67500000000001</v>
      </c>
      <c r="L3339" s="11">
        <v>202.405</v>
      </c>
      <c r="M3339" s="11">
        <v>190.827</v>
      </c>
      <c r="N3339" s="11">
        <v>192.46899999999999</v>
      </c>
      <c r="O3339" s="11">
        <v>211.72</v>
      </c>
      <c r="P3339" s="11">
        <v>190.56299999999999</v>
      </c>
      <c r="Q3339" s="11">
        <v>150.779</v>
      </c>
      <c r="R3339" s="11">
        <v>135.643</v>
      </c>
      <c r="S3339" s="11">
        <v>134.60499999999999</v>
      </c>
      <c r="T3339" s="11">
        <v>138.625</v>
      </c>
      <c r="U3339" s="11">
        <v>124.32599999999999</v>
      </c>
      <c r="V3339" s="11">
        <v>113.25</v>
      </c>
      <c r="W3339" s="11">
        <v>88.936999999999998</v>
      </c>
      <c r="X3339" s="11">
        <v>58.085000000000001</v>
      </c>
      <c r="Y3339" s="11">
        <v>32.463000000000001</v>
      </c>
      <c r="Z3339" s="11">
        <v>14.106999999999999</v>
      </c>
      <c r="AA3339" s="11">
        <v>4.0679999999999996</v>
      </c>
      <c r="AB3339" s="11">
        <v>0.61899999999999999</v>
      </c>
      <c r="AC3339" s="11">
        <v>5.0999999999999997E-2</v>
      </c>
    </row>
    <row r="3340" spans="1:29" ht="11.5">
      <c r="A3340" s="15">
        <v>3323</v>
      </c>
      <c r="B3340" s="13" t="s">
        <v>1059</v>
      </c>
      <c r="C3340" s="21" t="s">
        <v>1290</v>
      </c>
      <c r="D3340" s="12">
        <v>21</v>
      </c>
      <c r="E3340" s="12">
        <v>208</v>
      </c>
      <c r="F3340" s="13" t="s">
        <v>1110</v>
      </c>
      <c r="G3340" s="12">
        <v>924</v>
      </c>
      <c r="H3340" s="12">
        <v>1985</v>
      </c>
      <c r="I3340" s="11">
        <v>134.50399999999999</v>
      </c>
      <c r="J3340" s="11">
        <v>160.45699999999999</v>
      </c>
      <c r="K3340" s="11">
        <v>185.876</v>
      </c>
      <c r="L3340" s="11">
        <v>201.71299999999999</v>
      </c>
      <c r="M3340" s="11">
        <v>203.85</v>
      </c>
      <c r="N3340" s="11">
        <v>190.91800000000001</v>
      </c>
      <c r="O3340" s="11">
        <v>190.78</v>
      </c>
      <c r="P3340" s="11">
        <v>209.577</v>
      </c>
      <c r="Q3340" s="11">
        <v>188.06399999999999</v>
      </c>
      <c r="R3340" s="11">
        <v>147.786</v>
      </c>
      <c r="S3340" s="11">
        <v>131.29900000000001</v>
      </c>
      <c r="T3340" s="11">
        <v>127.742</v>
      </c>
      <c r="U3340" s="11">
        <v>127.202</v>
      </c>
      <c r="V3340" s="11">
        <v>108.648</v>
      </c>
      <c r="W3340" s="11">
        <v>92.281999999999996</v>
      </c>
      <c r="X3340" s="11">
        <v>64.08</v>
      </c>
      <c r="Y3340" s="11">
        <v>35.179000000000002</v>
      </c>
      <c r="Z3340" s="11">
        <v>15.385</v>
      </c>
      <c r="AA3340" s="11">
        <v>4.5880000000000001</v>
      </c>
      <c r="AB3340" s="11">
        <v>0.77800000000000002</v>
      </c>
      <c r="AC3340" s="11">
        <v>7.0000000000000007E-2</v>
      </c>
    </row>
    <row r="3341" spans="1:29" ht="11.5">
      <c r="A3341" s="15">
        <v>3324</v>
      </c>
      <c r="B3341" s="13" t="s">
        <v>1059</v>
      </c>
      <c r="C3341" s="21" t="s">
        <v>1290</v>
      </c>
      <c r="D3341" s="12">
        <v>21</v>
      </c>
      <c r="E3341" s="12">
        <v>208</v>
      </c>
      <c r="F3341" s="13" t="s">
        <v>1110</v>
      </c>
      <c r="G3341" s="12">
        <v>924</v>
      </c>
      <c r="H3341" s="12">
        <v>1990</v>
      </c>
      <c r="I3341" s="11">
        <v>149.93</v>
      </c>
      <c r="J3341" s="11">
        <v>136.36500000000001</v>
      </c>
      <c r="K3341" s="11">
        <v>161.93799999999999</v>
      </c>
      <c r="L3341" s="11">
        <v>187.78299999999999</v>
      </c>
      <c r="M3341" s="11">
        <v>204.03700000000001</v>
      </c>
      <c r="N3341" s="11">
        <v>206.46100000000001</v>
      </c>
      <c r="O3341" s="11">
        <v>191.285</v>
      </c>
      <c r="P3341" s="11">
        <v>189.42500000000001</v>
      </c>
      <c r="Q3341" s="11">
        <v>207.047</v>
      </c>
      <c r="R3341" s="11">
        <v>184.68199999999999</v>
      </c>
      <c r="S3341" s="11">
        <v>143.41200000000001</v>
      </c>
      <c r="T3341" s="11">
        <v>124.69199999999999</v>
      </c>
      <c r="U3341" s="11">
        <v>117.759</v>
      </c>
      <c r="V3341" s="11">
        <v>111.622</v>
      </c>
      <c r="W3341" s="11">
        <v>88.981999999999999</v>
      </c>
      <c r="X3341" s="11">
        <v>67.727000000000004</v>
      </c>
      <c r="Y3341" s="11">
        <v>39.43</v>
      </c>
      <c r="Z3341" s="11">
        <v>17.059999999999999</v>
      </c>
      <c r="AA3341" s="11">
        <v>5.1379999999999999</v>
      </c>
      <c r="AB3341" s="11">
        <v>0.94499999999999995</v>
      </c>
      <c r="AC3341" s="11">
        <v>9.2999999999999999E-2</v>
      </c>
    </row>
    <row r="3342" spans="1:29" ht="11.5">
      <c r="A3342" s="15">
        <v>3325</v>
      </c>
      <c r="B3342" s="13" t="s">
        <v>1059</v>
      </c>
      <c r="C3342" s="21" t="s">
        <v>1290</v>
      </c>
      <c r="D3342" s="12">
        <v>21</v>
      </c>
      <c r="E3342" s="12">
        <v>208</v>
      </c>
      <c r="F3342" s="13" t="s">
        <v>1110</v>
      </c>
      <c r="G3342" s="12">
        <v>924</v>
      </c>
      <c r="H3342" s="12">
        <v>1995</v>
      </c>
      <c r="I3342" s="11">
        <v>173.649</v>
      </c>
      <c r="J3342" s="11">
        <v>152.86500000000001</v>
      </c>
      <c r="K3342" s="11">
        <v>138.983</v>
      </c>
      <c r="L3342" s="11">
        <v>164.809</v>
      </c>
      <c r="M3342" s="11">
        <v>190.90199999999999</v>
      </c>
      <c r="N3342" s="11">
        <v>207.55199999999999</v>
      </c>
      <c r="O3342" s="11">
        <v>208.03399999999999</v>
      </c>
      <c r="P3342" s="11">
        <v>191.749</v>
      </c>
      <c r="Q3342" s="11">
        <v>188.56800000000001</v>
      </c>
      <c r="R3342" s="11">
        <v>204.38800000000001</v>
      </c>
      <c r="S3342" s="11">
        <v>180.304</v>
      </c>
      <c r="T3342" s="11">
        <v>137.80699999999999</v>
      </c>
      <c r="U3342" s="11">
        <v>115.879</v>
      </c>
      <c r="V3342" s="11">
        <v>104.748</v>
      </c>
      <c r="W3342" s="11">
        <v>91.903000000000006</v>
      </c>
      <c r="X3342" s="11">
        <v>65.47</v>
      </c>
      <c r="Y3342" s="11">
        <v>42.055999999999997</v>
      </c>
      <c r="Z3342" s="11">
        <v>18.888000000000002</v>
      </c>
      <c r="AA3342" s="11">
        <v>5.4509999999999996</v>
      </c>
      <c r="AB3342" s="11">
        <v>0.95899999999999996</v>
      </c>
      <c r="AC3342" s="11">
        <v>9.8000000000000004E-2</v>
      </c>
    </row>
    <row r="3343" spans="1:29" ht="11.5">
      <c r="A3343" s="15">
        <v>3326</v>
      </c>
      <c r="B3343" s="13" t="s">
        <v>1059</v>
      </c>
      <c r="C3343" s="21" t="s">
        <v>1290</v>
      </c>
      <c r="D3343" s="12">
        <v>21</v>
      </c>
      <c r="E3343" s="12">
        <v>208</v>
      </c>
      <c r="F3343" s="13" t="s">
        <v>1110</v>
      </c>
      <c r="G3343" s="12">
        <v>924</v>
      </c>
      <c r="H3343" s="12">
        <v>2000</v>
      </c>
      <c r="I3343" s="11">
        <v>173.85</v>
      </c>
      <c r="J3343" s="11">
        <v>176.69499999999999</v>
      </c>
      <c r="K3343" s="11">
        <v>156.023</v>
      </c>
      <c r="L3343" s="11">
        <v>142.20699999999999</v>
      </c>
      <c r="M3343" s="11">
        <v>168.74600000000001</v>
      </c>
      <c r="N3343" s="11">
        <v>194.25700000000001</v>
      </c>
      <c r="O3343" s="11">
        <v>209.49700000000001</v>
      </c>
      <c r="P3343" s="11">
        <v>208.733</v>
      </c>
      <c r="Q3343" s="11">
        <v>191.35</v>
      </c>
      <c r="R3343" s="11">
        <v>186.28399999999999</v>
      </c>
      <c r="S3343" s="11">
        <v>199.904</v>
      </c>
      <c r="T3343" s="11">
        <v>173.834</v>
      </c>
      <c r="U3343" s="11">
        <v>129.78899999999999</v>
      </c>
      <c r="V3343" s="11">
        <v>104.197</v>
      </c>
      <c r="W3343" s="11">
        <v>88.096999999999994</v>
      </c>
      <c r="X3343" s="11">
        <v>69.191999999999993</v>
      </c>
      <c r="Y3343" s="11">
        <v>42.186</v>
      </c>
      <c r="Z3343" s="11">
        <v>20.728999999999999</v>
      </c>
      <c r="AA3343" s="11">
        <v>6.1890000000000001</v>
      </c>
      <c r="AB3343" s="11">
        <v>1.036</v>
      </c>
      <c r="AC3343" s="11">
        <v>0.1</v>
      </c>
    </row>
    <row r="3344" spans="1:29" ht="11.5">
      <c r="A3344" s="15">
        <v>3327</v>
      </c>
      <c r="B3344" s="13" t="s">
        <v>1059</v>
      </c>
      <c r="C3344" s="21" t="s">
        <v>1290</v>
      </c>
      <c r="D3344" s="12">
        <v>21</v>
      </c>
      <c r="E3344" s="12">
        <v>208</v>
      </c>
      <c r="F3344" s="13" t="s">
        <v>1110</v>
      </c>
      <c r="G3344" s="12">
        <v>924</v>
      </c>
      <c r="H3344" s="12">
        <v>2005</v>
      </c>
      <c r="I3344" s="11">
        <v>166.46100000000001</v>
      </c>
      <c r="J3344" s="11">
        <v>175.08799999999999</v>
      </c>
      <c r="K3344" s="11">
        <v>178.566</v>
      </c>
      <c r="L3344" s="11">
        <v>159.01599999999999</v>
      </c>
      <c r="M3344" s="11">
        <v>147.21899999999999</v>
      </c>
      <c r="N3344" s="11">
        <v>170.512</v>
      </c>
      <c r="O3344" s="11">
        <v>193.48599999999999</v>
      </c>
      <c r="P3344" s="11">
        <v>205.089</v>
      </c>
      <c r="Q3344" s="11">
        <v>209.83</v>
      </c>
      <c r="R3344" s="11">
        <v>188.54900000000001</v>
      </c>
      <c r="S3344" s="11">
        <v>181.69800000000001</v>
      </c>
      <c r="T3344" s="11">
        <v>192.797</v>
      </c>
      <c r="U3344" s="11">
        <v>164.17400000000001</v>
      </c>
      <c r="V3344" s="11">
        <v>118.688</v>
      </c>
      <c r="W3344" s="11">
        <v>89.533000000000001</v>
      </c>
      <c r="X3344" s="11">
        <v>68.727000000000004</v>
      </c>
      <c r="Y3344" s="11">
        <v>45.847000000000001</v>
      </c>
      <c r="Z3344" s="11">
        <v>21.605</v>
      </c>
      <c r="AA3344" s="11">
        <v>7.1070000000000002</v>
      </c>
      <c r="AB3344" s="11">
        <v>1.224</v>
      </c>
      <c r="AC3344" s="11">
        <v>0.111</v>
      </c>
    </row>
    <row r="3345" spans="1:29" ht="11.5">
      <c r="A3345" s="15">
        <v>3328</v>
      </c>
      <c r="B3345" s="13" t="s">
        <v>1059</v>
      </c>
      <c r="C3345" s="21" t="s">
        <v>1290</v>
      </c>
      <c r="D3345" s="12">
        <v>21</v>
      </c>
      <c r="E3345" s="12">
        <v>208</v>
      </c>
      <c r="F3345" s="13" t="s">
        <v>1110</v>
      </c>
      <c r="G3345" s="12">
        <v>924</v>
      </c>
      <c r="H3345" s="12">
        <v>2010</v>
      </c>
      <c r="I3345" s="11">
        <v>167.21799999999999</v>
      </c>
      <c r="J3345" s="11">
        <v>167.57499999999999</v>
      </c>
      <c r="K3345" s="11">
        <v>175.94</v>
      </c>
      <c r="L3345" s="11">
        <v>181.226</v>
      </c>
      <c r="M3345" s="11">
        <v>169.31399999999999</v>
      </c>
      <c r="N3345" s="11">
        <v>155.661</v>
      </c>
      <c r="O3345" s="11">
        <v>174.39699999999999</v>
      </c>
      <c r="P3345" s="11">
        <v>195.12200000000001</v>
      </c>
      <c r="Q3345" s="11">
        <v>205.16300000000001</v>
      </c>
      <c r="R3345" s="11">
        <v>208.363</v>
      </c>
      <c r="S3345" s="11">
        <v>184.99700000000001</v>
      </c>
      <c r="T3345" s="11">
        <v>175.66300000000001</v>
      </c>
      <c r="U3345" s="11">
        <v>183.17599999999999</v>
      </c>
      <c r="V3345" s="11">
        <v>151.768</v>
      </c>
      <c r="W3345" s="11">
        <v>105.001</v>
      </c>
      <c r="X3345" s="11">
        <v>72.738</v>
      </c>
      <c r="Y3345" s="11">
        <v>48.655999999999999</v>
      </c>
      <c r="Z3345" s="11">
        <v>24.841999999999999</v>
      </c>
      <c r="AA3345" s="11">
        <v>7.8730000000000002</v>
      </c>
      <c r="AB3345" s="11">
        <v>1.4590000000000001</v>
      </c>
      <c r="AC3345" s="11">
        <v>0.13100000000000001</v>
      </c>
    </row>
    <row r="3346" spans="1:29" ht="11.5">
      <c r="A3346" s="15">
        <v>3329</v>
      </c>
      <c r="B3346" s="13" t="s">
        <v>1059</v>
      </c>
      <c r="C3346" s="21" t="s">
        <v>1290</v>
      </c>
      <c r="D3346" s="12">
        <v>21</v>
      </c>
      <c r="E3346" s="12">
        <v>208</v>
      </c>
      <c r="F3346" s="13" t="s">
        <v>1110</v>
      </c>
      <c r="G3346" s="12">
        <v>924</v>
      </c>
      <c r="H3346" s="12">
        <v>2015</v>
      </c>
      <c r="I3346" s="11">
        <v>151.399</v>
      </c>
      <c r="J3346" s="11">
        <v>171.31399999999999</v>
      </c>
      <c r="K3346" s="11">
        <v>168.661</v>
      </c>
      <c r="L3346" s="11">
        <v>185.79300000000001</v>
      </c>
      <c r="M3346" s="11">
        <v>199.50200000000001</v>
      </c>
      <c r="N3346" s="11">
        <v>176.929</v>
      </c>
      <c r="O3346" s="11">
        <v>157.12899999999999</v>
      </c>
      <c r="P3346" s="11">
        <v>179.52099999999999</v>
      </c>
      <c r="Q3346" s="11">
        <v>188.505</v>
      </c>
      <c r="R3346" s="11">
        <v>217.30199999999999</v>
      </c>
      <c r="S3346" s="11">
        <v>198.74600000000001</v>
      </c>
      <c r="T3346" s="11">
        <v>177.03399999999999</v>
      </c>
      <c r="U3346" s="11">
        <v>159.47300000000001</v>
      </c>
      <c r="V3346" s="11">
        <v>190.34399999999999</v>
      </c>
      <c r="W3346" s="11">
        <v>129.518</v>
      </c>
      <c r="X3346" s="11">
        <v>86.581999999999994</v>
      </c>
      <c r="Y3346" s="11">
        <v>51.216000000000001</v>
      </c>
      <c r="Z3346" s="11">
        <v>28.11</v>
      </c>
      <c r="AA3346" s="11">
        <v>9.7799999999999994</v>
      </c>
      <c r="AB3346" s="11">
        <v>1.784</v>
      </c>
      <c r="AC3346" s="11">
        <v>0.16600000000000001</v>
      </c>
    </row>
    <row r="3347" spans="1:29" ht="11.5">
      <c r="A3347" s="15">
        <v>3330</v>
      </c>
      <c r="B3347" s="13" t="s">
        <v>1059</v>
      </c>
      <c r="C3347" s="21" t="s">
        <v>1290</v>
      </c>
      <c r="D3347" s="12">
        <v>21</v>
      </c>
      <c r="E3347" s="12">
        <v>208</v>
      </c>
      <c r="F3347" s="13" t="s">
        <v>1110</v>
      </c>
      <c r="G3347" s="12">
        <v>924</v>
      </c>
      <c r="H3347" s="12">
        <v>2020</v>
      </c>
      <c r="I3347" s="11">
        <v>158.37200000000001</v>
      </c>
      <c r="J3347" s="11">
        <v>152.596</v>
      </c>
      <c r="K3347" s="11">
        <v>173.333</v>
      </c>
      <c r="L3347" s="11">
        <v>172.73599999999999</v>
      </c>
      <c r="M3347" s="11">
        <v>191.77199999999999</v>
      </c>
      <c r="N3347" s="11">
        <v>205.131</v>
      </c>
      <c r="O3347" s="11">
        <v>180.83</v>
      </c>
      <c r="P3347" s="11">
        <v>159.30199999999999</v>
      </c>
      <c r="Q3347" s="11">
        <v>180.64599999999999</v>
      </c>
      <c r="R3347" s="11">
        <v>187.73599999999999</v>
      </c>
      <c r="S3347" s="11">
        <v>213.90899999999999</v>
      </c>
      <c r="T3347" s="11">
        <v>193.55500000000001</v>
      </c>
      <c r="U3347" s="11">
        <v>170.57900000000001</v>
      </c>
      <c r="V3347" s="11">
        <v>149.76599999999999</v>
      </c>
      <c r="W3347" s="11">
        <v>171.655</v>
      </c>
      <c r="X3347" s="11">
        <v>109.011</v>
      </c>
      <c r="Y3347" s="11">
        <v>64.082999999999998</v>
      </c>
      <c r="Z3347" s="11">
        <v>30.3</v>
      </c>
      <c r="AA3347" s="11">
        <v>11.51</v>
      </c>
      <c r="AB3347" s="11">
        <v>2.3220000000000001</v>
      </c>
      <c r="AC3347" s="11">
        <v>0.217</v>
      </c>
    </row>
    <row r="3348" spans="1:29" ht="11.5">
      <c r="A3348" s="15">
        <v>3331</v>
      </c>
      <c r="B3348" s="13" t="s">
        <v>1059</v>
      </c>
      <c r="C3348" s="21" t="s">
        <v>1291</v>
      </c>
      <c r="D3348" s="12"/>
      <c r="E3348" s="12">
        <v>233</v>
      </c>
      <c r="F3348" s="13" t="s">
        <v>1110</v>
      </c>
      <c r="G3348" s="12">
        <v>924</v>
      </c>
      <c r="H3348" s="12">
        <v>1950</v>
      </c>
      <c r="I3348" s="11">
        <v>49.128999999999998</v>
      </c>
      <c r="J3348" s="11">
        <v>44.598999999999997</v>
      </c>
      <c r="K3348" s="11">
        <v>51.171999999999997</v>
      </c>
      <c r="L3348" s="11">
        <v>47.53</v>
      </c>
      <c r="M3348" s="11">
        <v>45.040999999999997</v>
      </c>
      <c r="N3348" s="11">
        <v>31.183</v>
      </c>
      <c r="O3348" s="11">
        <v>23.72</v>
      </c>
      <c r="P3348" s="11">
        <v>30.827000000000002</v>
      </c>
      <c r="Q3348" s="11">
        <v>29.228999999999999</v>
      </c>
      <c r="R3348" s="11">
        <v>27.361999999999998</v>
      </c>
      <c r="S3348" s="11">
        <v>21.143999999999998</v>
      </c>
      <c r="T3348" s="11">
        <v>17.591000000000001</v>
      </c>
      <c r="U3348" s="11">
        <v>15.548</v>
      </c>
      <c r="V3348" s="11">
        <v>13.06</v>
      </c>
      <c r="W3348" s="11">
        <v>10.483000000000001</v>
      </c>
      <c r="X3348" s="11">
        <v>6.84</v>
      </c>
      <c r="Y3348" s="11">
        <v>3.4279999999999999</v>
      </c>
      <c r="Z3348" s="11">
        <v>1.2909999999999999</v>
      </c>
      <c r="AA3348" s="11">
        <v>0.30199999999999999</v>
      </c>
      <c r="AB3348" s="11">
        <v>3.9E-2</v>
      </c>
      <c r="AC3348" s="11">
        <v>2E-3</v>
      </c>
    </row>
    <row r="3349" spans="1:29" ht="11.5">
      <c r="A3349" s="15">
        <v>3332</v>
      </c>
      <c r="B3349" s="13" t="s">
        <v>1059</v>
      </c>
      <c r="C3349" s="21" t="s">
        <v>1291</v>
      </c>
      <c r="D3349" s="12"/>
      <c r="E3349" s="12">
        <v>233</v>
      </c>
      <c r="F3349" s="13" t="s">
        <v>1110</v>
      </c>
      <c r="G3349" s="12">
        <v>924</v>
      </c>
      <c r="H3349" s="12">
        <v>1955</v>
      </c>
      <c r="I3349" s="11">
        <v>45.747</v>
      </c>
      <c r="J3349" s="11">
        <v>49.841999999999999</v>
      </c>
      <c r="K3349" s="11">
        <v>45.84</v>
      </c>
      <c r="L3349" s="11">
        <v>52.347000000000001</v>
      </c>
      <c r="M3349" s="11">
        <v>48.441000000000003</v>
      </c>
      <c r="N3349" s="11">
        <v>45.74</v>
      </c>
      <c r="O3349" s="11">
        <v>31.728000000000002</v>
      </c>
      <c r="P3349" s="11">
        <v>24.120999999999999</v>
      </c>
      <c r="Q3349" s="11">
        <v>31.026</v>
      </c>
      <c r="R3349" s="11">
        <v>29.125</v>
      </c>
      <c r="S3349" s="11">
        <v>26.824000000000002</v>
      </c>
      <c r="T3349" s="11">
        <v>20.318000000000001</v>
      </c>
      <c r="U3349" s="11">
        <v>16.314</v>
      </c>
      <c r="V3349" s="11">
        <v>13.612</v>
      </c>
      <c r="W3349" s="11">
        <v>10.407</v>
      </c>
      <c r="X3349" s="11">
        <v>7.306</v>
      </c>
      <c r="Y3349" s="11">
        <v>3.6150000000000002</v>
      </c>
      <c r="Z3349" s="11">
        <v>1.3280000000000001</v>
      </c>
      <c r="AA3349" s="11">
        <v>0.317</v>
      </c>
      <c r="AB3349" s="11">
        <v>4.2999999999999997E-2</v>
      </c>
      <c r="AC3349" s="11">
        <v>3.0000000000000001E-3</v>
      </c>
    </row>
    <row r="3350" spans="1:29" ht="11.5">
      <c r="A3350" s="15">
        <v>3333</v>
      </c>
      <c r="B3350" s="13" t="s">
        <v>1059</v>
      </c>
      <c r="C3350" s="21" t="s">
        <v>1291</v>
      </c>
      <c r="D3350" s="12"/>
      <c r="E3350" s="12">
        <v>233</v>
      </c>
      <c r="F3350" s="13" t="s">
        <v>1110</v>
      </c>
      <c r="G3350" s="12">
        <v>924</v>
      </c>
      <c r="H3350" s="12">
        <v>1960</v>
      </c>
      <c r="I3350" s="11">
        <v>48.848999999999997</v>
      </c>
      <c r="J3350" s="11">
        <v>48.747999999999998</v>
      </c>
      <c r="K3350" s="11">
        <v>46.567</v>
      </c>
      <c r="L3350" s="11">
        <v>41.122999999999998</v>
      </c>
      <c r="M3350" s="11">
        <v>50.414000000000001</v>
      </c>
      <c r="N3350" s="11">
        <v>48.387</v>
      </c>
      <c r="O3350" s="11">
        <v>47.052</v>
      </c>
      <c r="P3350" s="11">
        <v>32.667999999999999</v>
      </c>
      <c r="Q3350" s="11">
        <v>24.704999999999998</v>
      </c>
      <c r="R3350" s="11">
        <v>31.178000000000001</v>
      </c>
      <c r="S3350" s="11">
        <v>30.241</v>
      </c>
      <c r="T3350" s="11">
        <v>27.263999999999999</v>
      </c>
      <c r="U3350" s="11">
        <v>20.817</v>
      </c>
      <c r="V3350" s="11">
        <v>15.473000000000001</v>
      </c>
      <c r="W3350" s="11">
        <v>11.606</v>
      </c>
      <c r="X3350" s="11">
        <v>7.0979999999999999</v>
      </c>
      <c r="Y3350" s="11">
        <v>3.2240000000000002</v>
      </c>
      <c r="Z3350" s="11">
        <v>1.405</v>
      </c>
      <c r="AA3350" s="11">
        <v>0.32</v>
      </c>
      <c r="AB3350" s="11">
        <v>4.1000000000000002E-2</v>
      </c>
      <c r="AC3350" s="11">
        <v>3.0000000000000001E-3</v>
      </c>
    </row>
    <row r="3351" spans="1:29" ht="11.5">
      <c r="A3351" s="15">
        <v>3334</v>
      </c>
      <c r="B3351" s="13" t="s">
        <v>1059</v>
      </c>
      <c r="C3351" s="21" t="s">
        <v>1291</v>
      </c>
      <c r="D3351" s="12"/>
      <c r="E3351" s="12">
        <v>233</v>
      </c>
      <c r="F3351" s="13" t="s">
        <v>1110</v>
      </c>
      <c r="G3351" s="12">
        <v>924</v>
      </c>
      <c r="H3351" s="12">
        <v>1965</v>
      </c>
      <c r="I3351" s="11">
        <v>50.186999999999998</v>
      </c>
      <c r="J3351" s="11">
        <v>50.070999999999998</v>
      </c>
      <c r="K3351" s="11">
        <v>50.375999999999998</v>
      </c>
      <c r="L3351" s="11">
        <v>50.746000000000002</v>
      </c>
      <c r="M3351" s="11">
        <v>44.363</v>
      </c>
      <c r="N3351" s="11">
        <v>53.06</v>
      </c>
      <c r="O3351" s="11">
        <v>49.54</v>
      </c>
      <c r="P3351" s="11">
        <v>48.223999999999997</v>
      </c>
      <c r="Q3351" s="11">
        <v>33.151000000000003</v>
      </c>
      <c r="R3351" s="11">
        <v>24.463999999999999</v>
      </c>
      <c r="S3351" s="11">
        <v>30.434000000000001</v>
      </c>
      <c r="T3351" s="11">
        <v>28.547000000000001</v>
      </c>
      <c r="U3351" s="11">
        <v>24.911000000000001</v>
      </c>
      <c r="V3351" s="11">
        <v>17.675999999999998</v>
      </c>
      <c r="W3351" s="11">
        <v>12.03</v>
      </c>
      <c r="X3351" s="11">
        <v>7.8390000000000004</v>
      </c>
      <c r="Y3351" s="11">
        <v>3.96</v>
      </c>
      <c r="Z3351" s="11">
        <v>1.26</v>
      </c>
      <c r="AA3351" s="11">
        <v>0.33800000000000002</v>
      </c>
      <c r="AB3351" s="11">
        <v>4.1000000000000002E-2</v>
      </c>
      <c r="AC3351" s="11">
        <v>3.0000000000000001E-3</v>
      </c>
    </row>
    <row r="3352" spans="1:29" ht="11.5">
      <c r="A3352" s="15">
        <v>3335</v>
      </c>
      <c r="B3352" s="13" t="s">
        <v>1059</v>
      </c>
      <c r="C3352" s="21" t="s">
        <v>1291</v>
      </c>
      <c r="D3352" s="12"/>
      <c r="E3352" s="12">
        <v>233</v>
      </c>
      <c r="F3352" s="13" t="s">
        <v>1110</v>
      </c>
      <c r="G3352" s="12">
        <v>924</v>
      </c>
      <c r="H3352" s="12">
        <v>1970</v>
      </c>
      <c r="I3352" s="11">
        <v>49.652999999999999</v>
      </c>
      <c r="J3352" s="11">
        <v>51.695999999999998</v>
      </c>
      <c r="K3352" s="11">
        <v>51.722000000000001</v>
      </c>
      <c r="L3352" s="11">
        <v>52.328000000000003</v>
      </c>
      <c r="M3352" s="11">
        <v>54.295999999999999</v>
      </c>
      <c r="N3352" s="11">
        <v>47.13</v>
      </c>
      <c r="O3352" s="11">
        <v>55.183</v>
      </c>
      <c r="P3352" s="11">
        <v>50.246000000000002</v>
      </c>
      <c r="Q3352" s="11">
        <v>48.847000000000001</v>
      </c>
      <c r="R3352" s="11">
        <v>33.174999999999997</v>
      </c>
      <c r="S3352" s="11">
        <v>23.863</v>
      </c>
      <c r="T3352" s="11">
        <v>28.936</v>
      </c>
      <c r="U3352" s="11">
        <v>25.832000000000001</v>
      </c>
      <c r="V3352" s="11">
        <v>21.228999999999999</v>
      </c>
      <c r="W3352" s="11">
        <v>13.583</v>
      </c>
      <c r="X3352" s="11">
        <v>8.1560000000000006</v>
      </c>
      <c r="Y3352" s="11">
        <v>4.4139999999999997</v>
      </c>
      <c r="Z3352" s="11">
        <v>1.581</v>
      </c>
      <c r="AA3352" s="11">
        <v>0.32700000000000001</v>
      </c>
      <c r="AB3352" s="11">
        <v>5.0999999999999997E-2</v>
      </c>
      <c r="AC3352" s="11">
        <v>4.0000000000000001E-3</v>
      </c>
    </row>
    <row r="3353" spans="1:29" ht="11.5">
      <c r="A3353" s="15">
        <v>3336</v>
      </c>
      <c r="B3353" s="13" t="s">
        <v>1059</v>
      </c>
      <c r="C3353" s="21" t="s">
        <v>1291</v>
      </c>
      <c r="D3353" s="12"/>
      <c r="E3353" s="12">
        <v>233</v>
      </c>
      <c r="F3353" s="13" t="s">
        <v>1110</v>
      </c>
      <c r="G3353" s="12">
        <v>924</v>
      </c>
      <c r="H3353" s="12">
        <v>1975</v>
      </c>
      <c r="I3353" s="11">
        <v>54.930999999999997</v>
      </c>
      <c r="J3353" s="11">
        <v>50.25</v>
      </c>
      <c r="K3353" s="11">
        <v>52.057000000000002</v>
      </c>
      <c r="L3353" s="11">
        <v>56.195999999999998</v>
      </c>
      <c r="M3353" s="11">
        <v>56.878</v>
      </c>
      <c r="N3353" s="11">
        <v>53.921999999999997</v>
      </c>
      <c r="O3353" s="11">
        <v>46.347999999999999</v>
      </c>
      <c r="P3353" s="11">
        <v>54.048999999999999</v>
      </c>
      <c r="Q3353" s="11">
        <v>48.98</v>
      </c>
      <c r="R3353" s="11">
        <v>46.991</v>
      </c>
      <c r="S3353" s="11">
        <v>31.626999999999999</v>
      </c>
      <c r="T3353" s="11">
        <v>22.265000000000001</v>
      </c>
      <c r="U3353" s="11">
        <v>26.215</v>
      </c>
      <c r="V3353" s="11">
        <v>21.940999999999999</v>
      </c>
      <c r="W3353" s="11">
        <v>16.437999999999999</v>
      </c>
      <c r="X3353" s="11">
        <v>9.1080000000000005</v>
      </c>
      <c r="Y3353" s="11">
        <v>4.5060000000000002</v>
      </c>
      <c r="Z3353" s="11">
        <v>1.772</v>
      </c>
      <c r="AA3353" s="11">
        <v>0.42899999999999999</v>
      </c>
      <c r="AB3353" s="11">
        <v>5.6000000000000001E-2</v>
      </c>
      <c r="AC3353" s="11">
        <v>5.0000000000000001E-3</v>
      </c>
    </row>
    <row r="3354" spans="1:29" ht="11.5">
      <c r="A3354" s="15">
        <v>3337</v>
      </c>
      <c r="B3354" s="13" t="s">
        <v>1059</v>
      </c>
      <c r="C3354" s="21" t="s">
        <v>1291</v>
      </c>
      <c r="D3354" s="12"/>
      <c r="E3354" s="12">
        <v>233</v>
      </c>
      <c r="F3354" s="13" t="s">
        <v>1110</v>
      </c>
      <c r="G3354" s="12">
        <v>924</v>
      </c>
      <c r="H3354" s="12">
        <v>1980</v>
      </c>
      <c r="I3354" s="11">
        <v>55.374000000000002</v>
      </c>
      <c r="J3354" s="11">
        <v>55.884</v>
      </c>
      <c r="K3354" s="11">
        <v>51.45</v>
      </c>
      <c r="L3354" s="11">
        <v>53.235999999999997</v>
      </c>
      <c r="M3354" s="11">
        <v>59.405999999999999</v>
      </c>
      <c r="N3354" s="11">
        <v>59.470999999999997</v>
      </c>
      <c r="O3354" s="11">
        <v>53.079000000000001</v>
      </c>
      <c r="P3354" s="11">
        <v>45.22</v>
      </c>
      <c r="Q3354" s="11">
        <v>52.307000000000002</v>
      </c>
      <c r="R3354" s="11">
        <v>46.92</v>
      </c>
      <c r="S3354" s="11">
        <v>44.215000000000003</v>
      </c>
      <c r="T3354" s="11">
        <v>29.138999999999999</v>
      </c>
      <c r="U3354" s="11">
        <v>19.838999999999999</v>
      </c>
      <c r="V3354" s="11">
        <v>22.077999999999999</v>
      </c>
      <c r="W3354" s="11">
        <v>16.821000000000002</v>
      </c>
      <c r="X3354" s="11">
        <v>10.914999999999999</v>
      </c>
      <c r="Y3354" s="11">
        <v>4.8529999999999998</v>
      </c>
      <c r="Z3354" s="11">
        <v>1.7829999999999999</v>
      </c>
      <c r="AA3354" s="11">
        <v>0.46800000000000003</v>
      </c>
      <c r="AB3354" s="11">
        <v>7.1999999999999995E-2</v>
      </c>
      <c r="AC3354" s="11">
        <v>6.0000000000000001E-3</v>
      </c>
    </row>
    <row r="3355" spans="1:29" ht="11.5">
      <c r="A3355" s="15">
        <v>3338</v>
      </c>
      <c r="B3355" s="13" t="s">
        <v>1059</v>
      </c>
      <c r="C3355" s="21" t="s">
        <v>1291</v>
      </c>
      <c r="D3355" s="12"/>
      <c r="E3355" s="12">
        <v>233</v>
      </c>
      <c r="F3355" s="13" t="s">
        <v>1110</v>
      </c>
      <c r="G3355" s="12">
        <v>924</v>
      </c>
      <c r="H3355" s="12">
        <v>1985</v>
      </c>
      <c r="I3355" s="11">
        <v>59.084000000000003</v>
      </c>
      <c r="J3355" s="11">
        <v>56.171999999999997</v>
      </c>
      <c r="K3355" s="11">
        <v>56.264000000000003</v>
      </c>
      <c r="L3355" s="11">
        <v>53.762</v>
      </c>
      <c r="M3355" s="11">
        <v>56.265999999999998</v>
      </c>
      <c r="N3355" s="11">
        <v>59.767000000000003</v>
      </c>
      <c r="O3355" s="11">
        <v>57.911000000000001</v>
      </c>
      <c r="P3355" s="11">
        <v>51.640999999999998</v>
      </c>
      <c r="Q3355" s="11">
        <v>43.679000000000002</v>
      </c>
      <c r="R3355" s="11">
        <v>49.939</v>
      </c>
      <c r="S3355" s="11">
        <v>43.953000000000003</v>
      </c>
      <c r="T3355" s="11">
        <v>40.537999999999997</v>
      </c>
      <c r="U3355" s="11">
        <v>25.745999999999999</v>
      </c>
      <c r="V3355" s="11">
        <v>16.559000000000001</v>
      </c>
      <c r="W3355" s="11">
        <v>16.965</v>
      </c>
      <c r="X3355" s="11">
        <v>11.247</v>
      </c>
      <c r="Y3355" s="11">
        <v>6.0190000000000001</v>
      </c>
      <c r="Z3355" s="11">
        <v>1.92</v>
      </c>
      <c r="AA3355" s="11">
        <v>0.47699999999999998</v>
      </c>
      <c r="AB3355" s="11">
        <v>7.6999999999999999E-2</v>
      </c>
      <c r="AC3355" s="11">
        <v>7.0000000000000001E-3</v>
      </c>
    </row>
    <row r="3356" spans="1:29" ht="11.5">
      <c r="A3356" s="15">
        <v>3339</v>
      </c>
      <c r="B3356" s="13" t="s">
        <v>1059</v>
      </c>
      <c r="C3356" s="21" t="s">
        <v>1291</v>
      </c>
      <c r="D3356" s="12"/>
      <c r="E3356" s="12">
        <v>233</v>
      </c>
      <c r="F3356" s="13" t="s">
        <v>1110</v>
      </c>
      <c r="G3356" s="12">
        <v>924</v>
      </c>
      <c r="H3356" s="12">
        <v>1990</v>
      </c>
      <c r="I3356" s="11">
        <v>61.003</v>
      </c>
      <c r="J3356" s="11">
        <v>59.414999999999999</v>
      </c>
      <c r="K3356" s="11">
        <v>56.511000000000003</v>
      </c>
      <c r="L3356" s="11">
        <v>55.79</v>
      </c>
      <c r="M3356" s="11">
        <v>55.551000000000002</v>
      </c>
      <c r="N3356" s="11">
        <v>57.981000000000002</v>
      </c>
      <c r="O3356" s="11">
        <v>59.485999999999997</v>
      </c>
      <c r="P3356" s="11">
        <v>56.220999999999997</v>
      </c>
      <c r="Q3356" s="11">
        <v>50.118000000000002</v>
      </c>
      <c r="R3356" s="11">
        <v>41.746000000000002</v>
      </c>
      <c r="S3356" s="11">
        <v>46.988999999999997</v>
      </c>
      <c r="T3356" s="11">
        <v>40.26</v>
      </c>
      <c r="U3356" s="11">
        <v>35.826000000000001</v>
      </c>
      <c r="V3356" s="11">
        <v>21.581</v>
      </c>
      <c r="W3356" s="11">
        <v>12.653</v>
      </c>
      <c r="X3356" s="11">
        <v>11.519</v>
      </c>
      <c r="Y3356" s="11">
        <v>6.3380000000000001</v>
      </c>
      <c r="Z3356" s="11">
        <v>2.415</v>
      </c>
      <c r="AA3356" s="11">
        <v>0.48299999999999998</v>
      </c>
      <c r="AB3356" s="11">
        <v>6.8000000000000005E-2</v>
      </c>
      <c r="AC3356" s="11">
        <v>6.0000000000000001E-3</v>
      </c>
    </row>
    <row r="3357" spans="1:29" ht="11.5">
      <c r="A3357" s="15">
        <v>3340</v>
      </c>
      <c r="B3357" s="13" t="s">
        <v>1059</v>
      </c>
      <c r="C3357" s="21" t="s">
        <v>1291</v>
      </c>
      <c r="D3357" s="12"/>
      <c r="E3357" s="12">
        <v>233</v>
      </c>
      <c r="F3357" s="13" t="s">
        <v>1110</v>
      </c>
      <c r="G3357" s="12">
        <v>924</v>
      </c>
      <c r="H3357" s="12">
        <v>1995</v>
      </c>
      <c r="I3357" s="11">
        <v>40.887999999999998</v>
      </c>
      <c r="J3357" s="11">
        <v>55.984999999999999</v>
      </c>
      <c r="K3357" s="11">
        <v>54.3</v>
      </c>
      <c r="L3357" s="11">
        <v>50.52</v>
      </c>
      <c r="M3357" s="11">
        <v>49.725000000000001</v>
      </c>
      <c r="N3357" s="11">
        <v>45.91</v>
      </c>
      <c r="O3357" s="11">
        <v>49.779000000000003</v>
      </c>
      <c r="P3357" s="11">
        <v>51.116</v>
      </c>
      <c r="Q3357" s="11">
        <v>48.597000000000001</v>
      </c>
      <c r="R3357" s="11">
        <v>43.875</v>
      </c>
      <c r="S3357" s="11">
        <v>36.83</v>
      </c>
      <c r="T3357" s="11">
        <v>40.412999999999997</v>
      </c>
      <c r="U3357" s="11">
        <v>33.667000000000002</v>
      </c>
      <c r="V3357" s="11">
        <v>28.149000000000001</v>
      </c>
      <c r="W3357" s="11">
        <v>15.731999999999999</v>
      </c>
      <c r="X3357" s="11">
        <v>8.1669999999999998</v>
      </c>
      <c r="Y3357" s="11">
        <v>6.3310000000000004</v>
      </c>
      <c r="Z3357" s="11">
        <v>2.5550000000000002</v>
      </c>
      <c r="AA3357" s="11">
        <v>0.61799999999999999</v>
      </c>
      <c r="AB3357" s="11">
        <v>7.0999999999999994E-2</v>
      </c>
      <c r="AC3357" s="11">
        <v>6.0000000000000001E-3</v>
      </c>
    </row>
    <row r="3358" spans="1:29" ht="11.5">
      <c r="A3358" s="15">
        <v>3341</v>
      </c>
      <c r="B3358" s="13" t="s">
        <v>1059</v>
      </c>
      <c r="C3358" s="21" t="s">
        <v>1291</v>
      </c>
      <c r="D3358" s="12"/>
      <c r="E3358" s="12">
        <v>233</v>
      </c>
      <c r="F3358" s="13" t="s">
        <v>1110</v>
      </c>
      <c r="G3358" s="12">
        <v>924</v>
      </c>
      <c r="H3358" s="12">
        <v>2000</v>
      </c>
      <c r="I3358" s="11">
        <v>31.509</v>
      </c>
      <c r="J3358" s="11">
        <v>41.337000000000003</v>
      </c>
      <c r="K3358" s="11">
        <v>54.466000000000001</v>
      </c>
      <c r="L3358" s="11">
        <v>52.814</v>
      </c>
      <c r="M3358" s="11">
        <v>50.61</v>
      </c>
      <c r="N3358" s="11">
        <v>51.25</v>
      </c>
      <c r="O3358" s="11">
        <v>46.203000000000003</v>
      </c>
      <c r="P3358" s="11">
        <v>50</v>
      </c>
      <c r="Q3358" s="11">
        <v>49.89</v>
      </c>
      <c r="R3358" s="11">
        <v>46.228999999999999</v>
      </c>
      <c r="S3358" s="11">
        <v>40.098999999999997</v>
      </c>
      <c r="T3358" s="11">
        <v>33.847000000000001</v>
      </c>
      <c r="U3358" s="11">
        <v>35.533000000000001</v>
      </c>
      <c r="V3358" s="11">
        <v>27.94</v>
      </c>
      <c r="W3358" s="11">
        <v>21.667000000000002</v>
      </c>
      <c r="X3358" s="11">
        <v>10.839</v>
      </c>
      <c r="Y3358" s="11">
        <v>4.6909999999999998</v>
      </c>
      <c r="Z3358" s="11">
        <v>2.7810000000000001</v>
      </c>
      <c r="AA3358" s="11">
        <v>0.73899999999999999</v>
      </c>
      <c r="AB3358" s="11">
        <v>0.108</v>
      </c>
      <c r="AC3358" s="11">
        <v>7.0000000000000001E-3</v>
      </c>
    </row>
    <row r="3359" spans="1:29" ht="11.5">
      <c r="A3359" s="15">
        <v>3342</v>
      </c>
      <c r="B3359" s="13" t="s">
        <v>1059</v>
      </c>
      <c r="C3359" s="21" t="s">
        <v>1291</v>
      </c>
      <c r="D3359" s="12"/>
      <c r="E3359" s="12">
        <v>233</v>
      </c>
      <c r="F3359" s="13" t="s">
        <v>1110</v>
      </c>
      <c r="G3359" s="12">
        <v>924</v>
      </c>
      <c r="H3359" s="12">
        <v>2005</v>
      </c>
      <c r="I3359" s="11">
        <v>33.942999999999998</v>
      </c>
      <c r="J3359" s="11">
        <v>30.972000000000001</v>
      </c>
      <c r="K3359" s="11">
        <v>40.598999999999997</v>
      </c>
      <c r="L3359" s="11">
        <v>53.110999999999997</v>
      </c>
      <c r="M3359" s="11">
        <v>50.81</v>
      </c>
      <c r="N3359" s="11">
        <v>48.701000000000001</v>
      </c>
      <c r="O3359" s="11">
        <v>49.387999999999998</v>
      </c>
      <c r="P3359" s="11">
        <v>44.256999999999998</v>
      </c>
      <c r="Q3359" s="11">
        <v>47.463999999999999</v>
      </c>
      <c r="R3359" s="11">
        <v>46.706000000000003</v>
      </c>
      <c r="S3359" s="11">
        <v>42.753</v>
      </c>
      <c r="T3359" s="11">
        <v>36.284999999999997</v>
      </c>
      <c r="U3359" s="11">
        <v>29.478999999999999</v>
      </c>
      <c r="V3359" s="11">
        <v>29.303000000000001</v>
      </c>
      <c r="W3359" s="11">
        <v>21.443999999999999</v>
      </c>
      <c r="X3359" s="11">
        <v>15.074999999999999</v>
      </c>
      <c r="Y3359" s="11">
        <v>6.4390000000000001</v>
      </c>
      <c r="Z3359" s="11">
        <v>2.198</v>
      </c>
      <c r="AA3359" s="11">
        <v>0.90700000000000003</v>
      </c>
      <c r="AB3359" s="11">
        <v>0.14099999999999999</v>
      </c>
      <c r="AC3359" s="11">
        <v>1.0999999999999999E-2</v>
      </c>
    </row>
    <row r="3360" spans="1:29" ht="11.5">
      <c r="A3360" s="15">
        <v>3343</v>
      </c>
      <c r="B3360" s="13" t="s">
        <v>1059</v>
      </c>
      <c r="C3360" s="21" t="s">
        <v>1291</v>
      </c>
      <c r="D3360" s="12"/>
      <c r="E3360" s="12">
        <v>233</v>
      </c>
      <c r="F3360" s="13" t="s">
        <v>1110</v>
      </c>
      <c r="G3360" s="12">
        <v>924</v>
      </c>
      <c r="H3360" s="12">
        <v>2010</v>
      </c>
      <c r="I3360" s="11">
        <v>40.023000000000003</v>
      </c>
      <c r="J3360" s="11">
        <v>33.277999999999999</v>
      </c>
      <c r="K3360" s="11">
        <v>30.376000000000001</v>
      </c>
      <c r="L3360" s="11">
        <v>39.848999999999997</v>
      </c>
      <c r="M3360" s="11">
        <v>52.055999999999997</v>
      </c>
      <c r="N3360" s="11">
        <v>49.079000000000001</v>
      </c>
      <c r="O3360" s="11">
        <v>47.151000000000003</v>
      </c>
      <c r="P3360" s="11">
        <v>47.918999999999997</v>
      </c>
      <c r="Q3360" s="11">
        <v>42.686</v>
      </c>
      <c r="R3360" s="11">
        <v>45.212000000000003</v>
      </c>
      <c r="S3360" s="11">
        <v>43.738999999999997</v>
      </c>
      <c r="T3360" s="11">
        <v>39.216000000000001</v>
      </c>
      <c r="U3360" s="11">
        <v>32.465000000000003</v>
      </c>
      <c r="V3360" s="11">
        <v>25.082999999999998</v>
      </c>
      <c r="W3360" s="11">
        <v>23.402999999999999</v>
      </c>
      <c r="X3360" s="11">
        <v>15.417</v>
      </c>
      <c r="Y3360" s="11">
        <v>9.3879999999999999</v>
      </c>
      <c r="Z3360" s="11">
        <v>3.133</v>
      </c>
      <c r="AA3360" s="11">
        <v>0.70199999999999996</v>
      </c>
      <c r="AB3360" s="11">
        <v>0.16600000000000001</v>
      </c>
      <c r="AC3360" s="11">
        <v>1.4999999999999999E-2</v>
      </c>
    </row>
    <row r="3361" spans="1:29" ht="11.5">
      <c r="A3361" s="15">
        <v>3344</v>
      </c>
      <c r="B3361" s="13" t="s">
        <v>1059</v>
      </c>
      <c r="C3361" s="21" t="s">
        <v>1291</v>
      </c>
      <c r="D3361" s="12"/>
      <c r="E3361" s="12">
        <v>233</v>
      </c>
      <c r="F3361" s="13" t="s">
        <v>1110</v>
      </c>
      <c r="G3361" s="12">
        <v>924</v>
      </c>
      <c r="H3361" s="12">
        <v>2015</v>
      </c>
      <c r="I3361" s="11">
        <v>36.456000000000003</v>
      </c>
      <c r="J3361" s="11">
        <v>39.680999999999997</v>
      </c>
      <c r="K3361" s="11">
        <v>32.898000000000003</v>
      </c>
      <c r="L3361" s="11">
        <v>29.92</v>
      </c>
      <c r="M3361" s="11">
        <v>39.387999999999998</v>
      </c>
      <c r="N3361" s="11">
        <v>51.128999999999998</v>
      </c>
      <c r="O3361" s="11">
        <v>47.774999999999999</v>
      </c>
      <c r="P3361" s="11">
        <v>45.930999999999997</v>
      </c>
      <c r="Q3361" s="11">
        <v>46.750999999999998</v>
      </c>
      <c r="R3361" s="11">
        <v>41.374000000000002</v>
      </c>
      <c r="S3361" s="11">
        <v>43.438000000000002</v>
      </c>
      <c r="T3361" s="11">
        <v>41.210999999999999</v>
      </c>
      <c r="U3361" s="11">
        <v>35.770000000000003</v>
      </c>
      <c r="V3361" s="11">
        <v>28.364999999999998</v>
      </c>
      <c r="W3361" s="11">
        <v>20.760999999999999</v>
      </c>
      <c r="X3361" s="11">
        <v>17.853999999999999</v>
      </c>
      <c r="Y3361" s="11">
        <v>10.227</v>
      </c>
      <c r="Z3361" s="11">
        <v>4.9740000000000002</v>
      </c>
      <c r="AA3361" s="11">
        <v>1.165</v>
      </c>
      <c r="AB3361" s="11">
        <v>0.14099999999999999</v>
      </c>
      <c r="AC3361" s="11">
        <v>1.6E-2</v>
      </c>
    </row>
    <row r="3362" spans="1:29" ht="11.5">
      <c r="A3362" s="15">
        <v>3345</v>
      </c>
      <c r="B3362" s="13" t="s">
        <v>1059</v>
      </c>
      <c r="C3362" s="21" t="s">
        <v>1291</v>
      </c>
      <c r="D3362" s="12"/>
      <c r="E3362" s="12">
        <v>233</v>
      </c>
      <c r="F3362" s="13" t="s">
        <v>1110</v>
      </c>
      <c r="G3362" s="12">
        <v>924</v>
      </c>
      <c r="H3362" s="12">
        <v>2020</v>
      </c>
      <c r="I3362" s="11">
        <v>35.832999999999998</v>
      </c>
      <c r="J3362" s="11">
        <v>38.076999999999998</v>
      </c>
      <c r="K3362" s="11">
        <v>38.734000000000002</v>
      </c>
      <c r="L3362" s="11">
        <v>31.977</v>
      </c>
      <c r="M3362" s="11">
        <v>29.565000000000001</v>
      </c>
      <c r="N3362" s="11">
        <v>46.271000000000001</v>
      </c>
      <c r="O3362" s="11">
        <v>53.710999999999999</v>
      </c>
      <c r="P3362" s="11">
        <v>47.531999999999996</v>
      </c>
      <c r="Q3362" s="11">
        <v>45.677999999999997</v>
      </c>
      <c r="R3362" s="11">
        <v>49.018000000000001</v>
      </c>
      <c r="S3362" s="11">
        <v>37.451999999999998</v>
      </c>
      <c r="T3362" s="11">
        <v>42.273000000000003</v>
      </c>
      <c r="U3362" s="11">
        <v>38.603999999999999</v>
      </c>
      <c r="V3362" s="11">
        <v>34.463999999999999</v>
      </c>
      <c r="W3362" s="11">
        <v>20.527000000000001</v>
      </c>
      <c r="X3362" s="11">
        <v>18.131</v>
      </c>
      <c r="Y3362" s="11">
        <v>12.348000000000001</v>
      </c>
      <c r="Z3362" s="11">
        <v>5.7960000000000003</v>
      </c>
      <c r="AA3362" s="11">
        <v>2.1480000000000001</v>
      </c>
      <c r="AB3362" s="11">
        <v>0.3</v>
      </c>
      <c r="AC3362" s="11">
        <v>1.7000000000000001E-2</v>
      </c>
    </row>
    <row r="3363" spans="1:29" ht="11.5">
      <c r="A3363" s="15">
        <v>3346</v>
      </c>
      <c r="B3363" s="13" t="s">
        <v>1059</v>
      </c>
      <c r="C3363" s="21" t="s">
        <v>1292</v>
      </c>
      <c r="D3363" s="12">
        <v>22</v>
      </c>
      <c r="E3363" s="12">
        <v>246</v>
      </c>
      <c r="F3363" s="13" t="s">
        <v>1110</v>
      </c>
      <c r="G3363" s="12">
        <v>924</v>
      </c>
      <c r="H3363" s="12">
        <v>1950</v>
      </c>
      <c r="I3363" s="11">
        <v>255.709</v>
      </c>
      <c r="J3363" s="11">
        <v>184.7</v>
      </c>
      <c r="K3363" s="11">
        <v>168.023</v>
      </c>
      <c r="L3363" s="11">
        <v>159.101</v>
      </c>
      <c r="M3363" s="11">
        <v>165.05600000000001</v>
      </c>
      <c r="N3363" s="11">
        <v>146.90600000000001</v>
      </c>
      <c r="O3363" s="11">
        <v>123.077</v>
      </c>
      <c r="P3363" s="11">
        <v>137.54900000000001</v>
      </c>
      <c r="Q3363" s="11">
        <v>135.714</v>
      </c>
      <c r="R3363" s="11">
        <v>114.517</v>
      </c>
      <c r="S3363" s="11">
        <v>93.167000000000002</v>
      </c>
      <c r="T3363" s="11">
        <v>72.953999999999994</v>
      </c>
      <c r="U3363" s="11">
        <v>58.713000000000001</v>
      </c>
      <c r="V3363" s="11">
        <v>43.183999999999997</v>
      </c>
      <c r="W3363" s="11">
        <v>29.452999999999999</v>
      </c>
      <c r="X3363" s="11">
        <v>17.492000000000001</v>
      </c>
      <c r="Y3363" s="11">
        <v>6.6760000000000002</v>
      </c>
      <c r="Z3363" s="11">
        <v>2.2989999999999999</v>
      </c>
      <c r="AA3363" s="11">
        <v>0.47</v>
      </c>
      <c r="AB3363" s="11">
        <v>3.4000000000000002E-2</v>
      </c>
      <c r="AC3363" s="11">
        <v>1E-3</v>
      </c>
    </row>
    <row r="3364" spans="1:29" ht="11.5">
      <c r="A3364" s="15">
        <v>3347</v>
      </c>
      <c r="B3364" s="13" t="s">
        <v>1059</v>
      </c>
      <c r="C3364" s="21" t="s">
        <v>1292</v>
      </c>
      <c r="D3364" s="12">
        <v>22</v>
      </c>
      <c r="E3364" s="12">
        <v>246</v>
      </c>
      <c r="F3364" s="13" t="s">
        <v>1110</v>
      </c>
      <c r="G3364" s="12">
        <v>924</v>
      </c>
      <c r="H3364" s="12">
        <v>1955</v>
      </c>
      <c r="I3364" s="11">
        <v>227.73500000000001</v>
      </c>
      <c r="J3364" s="11">
        <v>252.51900000000001</v>
      </c>
      <c r="K3364" s="11">
        <v>183.375</v>
      </c>
      <c r="L3364" s="11">
        <v>165.74</v>
      </c>
      <c r="M3364" s="11">
        <v>154.887</v>
      </c>
      <c r="N3364" s="11">
        <v>158.83199999999999</v>
      </c>
      <c r="O3364" s="11">
        <v>142.31</v>
      </c>
      <c r="P3364" s="11">
        <v>119.166</v>
      </c>
      <c r="Q3364" s="11">
        <v>133.03200000000001</v>
      </c>
      <c r="R3364" s="11">
        <v>130.16900000000001</v>
      </c>
      <c r="S3364" s="11">
        <v>107.866</v>
      </c>
      <c r="T3364" s="11">
        <v>84.936999999999998</v>
      </c>
      <c r="U3364" s="11">
        <v>63.225999999999999</v>
      </c>
      <c r="V3364" s="11">
        <v>47.616999999999997</v>
      </c>
      <c r="W3364" s="11">
        <v>31.542999999999999</v>
      </c>
      <c r="X3364" s="11">
        <v>18.387</v>
      </c>
      <c r="Y3364" s="11">
        <v>8.5359999999999996</v>
      </c>
      <c r="Z3364" s="11">
        <v>2.2909999999999999</v>
      </c>
      <c r="AA3364" s="11">
        <v>0.46200000000000002</v>
      </c>
      <c r="AB3364" s="11">
        <v>5.1999999999999998E-2</v>
      </c>
      <c r="AC3364" s="11">
        <v>2E-3</v>
      </c>
    </row>
    <row r="3365" spans="1:29" ht="11.5">
      <c r="A3365" s="15">
        <v>3348</v>
      </c>
      <c r="B3365" s="13" t="s">
        <v>1059</v>
      </c>
      <c r="C3365" s="21" t="s">
        <v>1292</v>
      </c>
      <c r="D3365" s="12">
        <v>22</v>
      </c>
      <c r="E3365" s="12">
        <v>246</v>
      </c>
      <c r="F3365" s="13" t="s">
        <v>1110</v>
      </c>
      <c r="G3365" s="12">
        <v>924</v>
      </c>
      <c r="H3365" s="12">
        <v>1960</v>
      </c>
      <c r="I3365" s="11">
        <v>210.97</v>
      </c>
      <c r="J3365" s="11">
        <v>226.4</v>
      </c>
      <c r="K3365" s="11">
        <v>250.458</v>
      </c>
      <c r="L3365" s="11">
        <v>181.37700000000001</v>
      </c>
      <c r="M3365" s="11">
        <v>160.46</v>
      </c>
      <c r="N3365" s="11">
        <v>149.33000000000001</v>
      </c>
      <c r="O3365" s="11">
        <v>154.845</v>
      </c>
      <c r="P3365" s="11">
        <v>139.07300000000001</v>
      </c>
      <c r="Q3365" s="11">
        <v>116.1</v>
      </c>
      <c r="R3365" s="11">
        <v>128.43</v>
      </c>
      <c r="S3365" s="11">
        <v>123.452</v>
      </c>
      <c r="T3365" s="11">
        <v>99.43</v>
      </c>
      <c r="U3365" s="11">
        <v>74.546000000000006</v>
      </c>
      <c r="V3365" s="11">
        <v>52.148000000000003</v>
      </c>
      <c r="W3365" s="11">
        <v>35.408999999999999</v>
      </c>
      <c r="X3365" s="11">
        <v>20.314</v>
      </c>
      <c r="Y3365" s="11">
        <v>9.5670000000000002</v>
      </c>
      <c r="Z3365" s="11">
        <v>3.0529999999999999</v>
      </c>
      <c r="AA3365" s="11">
        <v>0.503</v>
      </c>
      <c r="AB3365" s="11">
        <v>5.8000000000000003E-2</v>
      </c>
      <c r="AC3365" s="11">
        <v>3.0000000000000001E-3</v>
      </c>
    </row>
    <row r="3366" spans="1:29" ht="11.5">
      <c r="A3366" s="15">
        <v>3349</v>
      </c>
      <c r="B3366" s="13" t="s">
        <v>1059</v>
      </c>
      <c r="C3366" s="21" t="s">
        <v>1292</v>
      </c>
      <c r="D3366" s="12">
        <v>22</v>
      </c>
      <c r="E3366" s="12">
        <v>246</v>
      </c>
      <c r="F3366" s="13" t="s">
        <v>1110</v>
      </c>
      <c r="G3366" s="12">
        <v>924</v>
      </c>
      <c r="H3366" s="12">
        <v>1965</v>
      </c>
      <c r="I3366" s="11">
        <v>200.49100000000001</v>
      </c>
      <c r="J3366" s="11">
        <v>207.41300000000001</v>
      </c>
      <c r="K3366" s="11">
        <v>224.63200000000001</v>
      </c>
      <c r="L3366" s="11">
        <v>246.292</v>
      </c>
      <c r="M3366" s="11">
        <v>174.35599999999999</v>
      </c>
      <c r="N3366" s="11">
        <v>153.15</v>
      </c>
      <c r="O3366" s="11">
        <v>143.36199999999999</v>
      </c>
      <c r="P3366" s="11">
        <v>150.88800000000001</v>
      </c>
      <c r="Q3366" s="11">
        <v>135.01300000000001</v>
      </c>
      <c r="R3366" s="11">
        <v>111.629</v>
      </c>
      <c r="S3366" s="11">
        <v>121.346</v>
      </c>
      <c r="T3366" s="11">
        <v>113.32599999999999</v>
      </c>
      <c r="U3366" s="11">
        <v>87.144999999999996</v>
      </c>
      <c r="V3366" s="11">
        <v>61.203000000000003</v>
      </c>
      <c r="W3366" s="11">
        <v>38.779000000000003</v>
      </c>
      <c r="X3366" s="11">
        <v>22.66</v>
      </c>
      <c r="Y3366" s="11">
        <v>10.218</v>
      </c>
      <c r="Z3366" s="11">
        <v>3.4830000000000001</v>
      </c>
      <c r="AA3366" s="11">
        <v>0.67500000000000004</v>
      </c>
      <c r="AB3366" s="11">
        <v>6.3E-2</v>
      </c>
      <c r="AC3366" s="11">
        <v>4.0000000000000001E-3</v>
      </c>
    </row>
    <row r="3367" spans="1:29" ht="11.5">
      <c r="A3367" s="15">
        <v>3350</v>
      </c>
      <c r="B3367" s="13" t="s">
        <v>1059</v>
      </c>
      <c r="C3367" s="21" t="s">
        <v>1292</v>
      </c>
      <c r="D3367" s="12">
        <v>22</v>
      </c>
      <c r="E3367" s="12">
        <v>246</v>
      </c>
      <c r="F3367" s="13" t="s">
        <v>1110</v>
      </c>
      <c r="G3367" s="12">
        <v>924</v>
      </c>
      <c r="H3367" s="12">
        <v>1970</v>
      </c>
      <c r="I3367" s="11">
        <v>177.59200000000001</v>
      </c>
      <c r="J3367" s="11">
        <v>196.215</v>
      </c>
      <c r="K3367" s="11">
        <v>205.45400000000001</v>
      </c>
      <c r="L3367" s="11">
        <v>218.614</v>
      </c>
      <c r="M3367" s="11">
        <v>229.83500000000001</v>
      </c>
      <c r="N3367" s="11">
        <v>163.00399999999999</v>
      </c>
      <c r="O3367" s="11">
        <v>147.178</v>
      </c>
      <c r="P3367" s="11">
        <v>140.47800000000001</v>
      </c>
      <c r="Q3367" s="11">
        <v>146.35300000000001</v>
      </c>
      <c r="R3367" s="11">
        <v>129.55699999999999</v>
      </c>
      <c r="S3367" s="11">
        <v>105.31399999999999</v>
      </c>
      <c r="T3367" s="11">
        <v>111.22</v>
      </c>
      <c r="U3367" s="11">
        <v>99.543999999999997</v>
      </c>
      <c r="V3367" s="11">
        <v>71.412000000000006</v>
      </c>
      <c r="W3367" s="11">
        <v>45.469000000000001</v>
      </c>
      <c r="X3367" s="11">
        <v>24.696999999999999</v>
      </c>
      <c r="Y3367" s="11">
        <v>11.395</v>
      </c>
      <c r="Z3367" s="11">
        <v>3.556</v>
      </c>
      <c r="AA3367" s="11">
        <v>0.72399999999999998</v>
      </c>
      <c r="AB3367" s="11">
        <v>7.8E-2</v>
      </c>
      <c r="AC3367" s="11">
        <v>4.0000000000000001E-3</v>
      </c>
    </row>
    <row r="3368" spans="1:29" ht="11.5">
      <c r="A3368" s="15">
        <v>3351</v>
      </c>
      <c r="B3368" s="13" t="s">
        <v>1059</v>
      </c>
      <c r="C3368" s="21" t="s">
        <v>1292</v>
      </c>
      <c r="D3368" s="12">
        <v>22</v>
      </c>
      <c r="E3368" s="12">
        <v>246</v>
      </c>
      <c r="F3368" s="13" t="s">
        <v>1110</v>
      </c>
      <c r="G3368" s="12">
        <v>924</v>
      </c>
      <c r="H3368" s="12">
        <v>1975</v>
      </c>
      <c r="I3368" s="11">
        <v>154.81899999999999</v>
      </c>
      <c r="J3368" s="11">
        <v>178.93700000000001</v>
      </c>
      <c r="K3368" s="11">
        <v>196.297</v>
      </c>
      <c r="L3368" s="11">
        <v>203.86699999999999</v>
      </c>
      <c r="M3368" s="11">
        <v>215.87899999999999</v>
      </c>
      <c r="N3368" s="11">
        <v>232.34899999999999</v>
      </c>
      <c r="O3368" s="11">
        <v>165.39599999999999</v>
      </c>
      <c r="P3368" s="11">
        <v>147.63</v>
      </c>
      <c r="Q3368" s="11">
        <v>138.78299999999999</v>
      </c>
      <c r="R3368" s="11">
        <v>142.339</v>
      </c>
      <c r="S3368" s="11">
        <v>123.41800000000001</v>
      </c>
      <c r="T3368" s="11">
        <v>97.486999999999995</v>
      </c>
      <c r="U3368" s="11">
        <v>98.661000000000001</v>
      </c>
      <c r="V3368" s="11">
        <v>82.626000000000005</v>
      </c>
      <c r="W3368" s="11">
        <v>53.997</v>
      </c>
      <c r="X3368" s="11">
        <v>30.181000000000001</v>
      </c>
      <c r="Y3368" s="11">
        <v>13.281000000000001</v>
      </c>
      <c r="Z3368" s="11">
        <v>4.3499999999999996</v>
      </c>
      <c r="AA3368" s="11">
        <v>0.84499999999999997</v>
      </c>
      <c r="AB3368" s="11">
        <v>9.7000000000000003E-2</v>
      </c>
      <c r="AC3368" s="11">
        <v>6.0000000000000001E-3</v>
      </c>
    </row>
    <row r="3369" spans="1:29" ht="11.5">
      <c r="A3369" s="15">
        <v>3352</v>
      </c>
      <c r="B3369" s="13" t="s">
        <v>1059</v>
      </c>
      <c r="C3369" s="21" t="s">
        <v>1292</v>
      </c>
      <c r="D3369" s="12">
        <v>22</v>
      </c>
      <c r="E3369" s="12">
        <v>246</v>
      </c>
      <c r="F3369" s="13" t="s">
        <v>1110</v>
      </c>
      <c r="G3369" s="12">
        <v>924</v>
      </c>
      <c r="H3369" s="12">
        <v>1980</v>
      </c>
      <c r="I3369" s="11">
        <v>164.02500000000001</v>
      </c>
      <c r="J3369" s="11">
        <v>153.53200000000001</v>
      </c>
      <c r="K3369" s="11">
        <v>179.11600000000001</v>
      </c>
      <c r="L3369" s="11">
        <v>195.108</v>
      </c>
      <c r="M3369" s="11">
        <v>197.249</v>
      </c>
      <c r="N3369" s="11">
        <v>209.191</v>
      </c>
      <c r="O3369" s="11">
        <v>227.84</v>
      </c>
      <c r="P3369" s="11">
        <v>162.62200000000001</v>
      </c>
      <c r="Q3369" s="11">
        <v>144.97300000000001</v>
      </c>
      <c r="R3369" s="11">
        <v>135.07300000000001</v>
      </c>
      <c r="S3369" s="11">
        <v>136.167</v>
      </c>
      <c r="T3369" s="11">
        <v>115.133</v>
      </c>
      <c r="U3369" s="11">
        <v>87.426000000000002</v>
      </c>
      <c r="V3369" s="11">
        <v>83.474000000000004</v>
      </c>
      <c r="W3369" s="11">
        <v>63.752000000000002</v>
      </c>
      <c r="X3369" s="11">
        <v>36.499000000000002</v>
      </c>
      <c r="Y3369" s="11">
        <v>16.93</v>
      </c>
      <c r="Z3369" s="11">
        <v>5.5229999999999997</v>
      </c>
      <c r="AA3369" s="11">
        <v>1.236</v>
      </c>
      <c r="AB3369" s="11">
        <v>0.14199999999999999</v>
      </c>
      <c r="AC3369" s="11">
        <v>8.9999999999999993E-3</v>
      </c>
    </row>
    <row r="3370" spans="1:29" ht="11.5">
      <c r="A3370" s="15">
        <v>3353</v>
      </c>
      <c r="B3370" s="13" t="s">
        <v>1059</v>
      </c>
      <c r="C3370" s="21" t="s">
        <v>1292</v>
      </c>
      <c r="D3370" s="12">
        <v>22</v>
      </c>
      <c r="E3370" s="12">
        <v>246</v>
      </c>
      <c r="F3370" s="13" t="s">
        <v>1110</v>
      </c>
      <c r="G3370" s="12">
        <v>924</v>
      </c>
      <c r="H3370" s="12">
        <v>1985</v>
      </c>
      <c r="I3370" s="11">
        <v>166.483</v>
      </c>
      <c r="J3370" s="11">
        <v>165.857</v>
      </c>
      <c r="K3370" s="11">
        <v>154.93100000000001</v>
      </c>
      <c r="L3370" s="11">
        <v>179.13200000000001</v>
      </c>
      <c r="M3370" s="11">
        <v>193.66300000000001</v>
      </c>
      <c r="N3370" s="11">
        <v>197.47900000000001</v>
      </c>
      <c r="O3370" s="11">
        <v>210.124</v>
      </c>
      <c r="P3370" s="11">
        <v>227.834</v>
      </c>
      <c r="Q3370" s="11">
        <v>161.185</v>
      </c>
      <c r="R3370" s="11">
        <v>142.10300000000001</v>
      </c>
      <c r="S3370" s="11">
        <v>130.44300000000001</v>
      </c>
      <c r="T3370" s="11">
        <v>127.965</v>
      </c>
      <c r="U3370" s="11">
        <v>104.443</v>
      </c>
      <c r="V3370" s="11">
        <v>75.153999999999996</v>
      </c>
      <c r="W3370" s="11">
        <v>66.099999999999994</v>
      </c>
      <c r="X3370" s="11">
        <v>44.561999999999998</v>
      </c>
      <c r="Y3370" s="11">
        <v>21.126999999999999</v>
      </c>
      <c r="Z3370" s="11">
        <v>7.5679999999999996</v>
      </c>
      <c r="AA3370" s="11">
        <v>1.6539999999999999</v>
      </c>
      <c r="AB3370" s="11">
        <v>0.22700000000000001</v>
      </c>
      <c r="AC3370" s="11">
        <v>1.4999999999999999E-2</v>
      </c>
    </row>
    <row r="3371" spans="1:29" ht="11.5">
      <c r="A3371" s="15">
        <v>3354</v>
      </c>
      <c r="B3371" s="13" t="s">
        <v>1059</v>
      </c>
      <c r="C3371" s="21" t="s">
        <v>1292</v>
      </c>
      <c r="D3371" s="12">
        <v>22</v>
      </c>
      <c r="E3371" s="12">
        <v>246</v>
      </c>
      <c r="F3371" s="13" t="s">
        <v>1110</v>
      </c>
      <c r="G3371" s="12">
        <v>924</v>
      </c>
      <c r="H3371" s="12">
        <v>1990</v>
      </c>
      <c r="I3371" s="11">
        <v>159.13800000000001</v>
      </c>
      <c r="J3371" s="11">
        <v>167.46700000000001</v>
      </c>
      <c r="K3371" s="11">
        <v>166.501</v>
      </c>
      <c r="L3371" s="11">
        <v>154.76400000000001</v>
      </c>
      <c r="M3371" s="11">
        <v>177.733</v>
      </c>
      <c r="N3371" s="11">
        <v>193.04499999999999</v>
      </c>
      <c r="O3371" s="11">
        <v>197.36600000000001</v>
      </c>
      <c r="P3371" s="11">
        <v>208.96100000000001</v>
      </c>
      <c r="Q3371" s="11">
        <v>224.99100000000001</v>
      </c>
      <c r="R3371" s="11">
        <v>157.893</v>
      </c>
      <c r="S3371" s="11">
        <v>137.47300000000001</v>
      </c>
      <c r="T3371" s="11">
        <v>123.714</v>
      </c>
      <c r="U3371" s="11">
        <v>117.271</v>
      </c>
      <c r="V3371" s="11">
        <v>91.061000000000007</v>
      </c>
      <c r="W3371" s="11">
        <v>60.798999999999999</v>
      </c>
      <c r="X3371" s="11">
        <v>47.405000000000001</v>
      </c>
      <c r="Y3371" s="11">
        <v>26.805</v>
      </c>
      <c r="Z3371" s="11">
        <v>9.5830000000000002</v>
      </c>
      <c r="AA3371" s="11">
        <v>2.3330000000000002</v>
      </c>
      <c r="AB3371" s="11">
        <v>0.31</v>
      </c>
      <c r="AC3371" s="11">
        <v>2.4E-2</v>
      </c>
    </row>
    <row r="3372" spans="1:29" ht="11.5">
      <c r="A3372" s="15">
        <v>3355</v>
      </c>
      <c r="B3372" s="13" t="s">
        <v>1059</v>
      </c>
      <c r="C3372" s="21" t="s">
        <v>1292</v>
      </c>
      <c r="D3372" s="12">
        <v>22</v>
      </c>
      <c r="E3372" s="12">
        <v>246</v>
      </c>
      <c r="F3372" s="13" t="s">
        <v>1110</v>
      </c>
      <c r="G3372" s="12">
        <v>924</v>
      </c>
      <c r="H3372" s="12">
        <v>1995</v>
      </c>
      <c r="I3372" s="11">
        <v>166.46</v>
      </c>
      <c r="J3372" s="11">
        <v>161.43799999999999</v>
      </c>
      <c r="K3372" s="11">
        <v>169.29599999999999</v>
      </c>
      <c r="L3372" s="11">
        <v>167.52799999999999</v>
      </c>
      <c r="M3372" s="11">
        <v>155.65100000000001</v>
      </c>
      <c r="N3372" s="11">
        <v>180.00899999999999</v>
      </c>
      <c r="O3372" s="11">
        <v>194.99</v>
      </c>
      <c r="P3372" s="11">
        <v>197.66200000000001</v>
      </c>
      <c r="Q3372" s="11">
        <v>207.42400000000001</v>
      </c>
      <c r="R3372" s="11">
        <v>221.22300000000001</v>
      </c>
      <c r="S3372" s="11">
        <v>153.619</v>
      </c>
      <c r="T3372" s="11">
        <v>131.892</v>
      </c>
      <c r="U3372" s="11">
        <v>115.35299999999999</v>
      </c>
      <c r="V3372" s="11">
        <v>104.354</v>
      </c>
      <c r="W3372" s="11">
        <v>75.311999999999998</v>
      </c>
      <c r="X3372" s="11">
        <v>44.887</v>
      </c>
      <c r="Y3372" s="11">
        <v>29.564</v>
      </c>
      <c r="Z3372" s="11">
        <v>12.458</v>
      </c>
      <c r="AA3372" s="11">
        <v>3.0409999999999999</v>
      </c>
      <c r="AB3372" s="11">
        <v>0.433</v>
      </c>
      <c r="AC3372" s="11">
        <v>3.2000000000000001E-2</v>
      </c>
    </row>
    <row r="3373" spans="1:29" ht="11.5">
      <c r="A3373" s="15">
        <v>3356</v>
      </c>
      <c r="B3373" s="13" t="s">
        <v>1059</v>
      </c>
      <c r="C3373" s="21" t="s">
        <v>1292</v>
      </c>
      <c r="D3373" s="12">
        <v>22</v>
      </c>
      <c r="E3373" s="12">
        <v>246</v>
      </c>
      <c r="F3373" s="13" t="s">
        <v>1110</v>
      </c>
      <c r="G3373" s="12">
        <v>924</v>
      </c>
      <c r="H3373" s="12">
        <v>2000</v>
      </c>
      <c r="I3373" s="11">
        <v>150.477</v>
      </c>
      <c r="J3373" s="11">
        <v>167.255</v>
      </c>
      <c r="K3373" s="11">
        <v>162.47300000000001</v>
      </c>
      <c r="L3373" s="11">
        <v>170.08099999999999</v>
      </c>
      <c r="M3373" s="11">
        <v>167.596</v>
      </c>
      <c r="N3373" s="11">
        <v>156.441</v>
      </c>
      <c r="O3373" s="11">
        <v>179.83199999999999</v>
      </c>
      <c r="P3373" s="11">
        <v>193.798</v>
      </c>
      <c r="Q3373" s="11">
        <v>195.61</v>
      </c>
      <c r="R3373" s="11">
        <v>203.691</v>
      </c>
      <c r="S3373" s="11">
        <v>215.072</v>
      </c>
      <c r="T3373" s="11">
        <v>147.42099999999999</v>
      </c>
      <c r="U3373" s="11">
        <v>123.934</v>
      </c>
      <c r="V3373" s="11">
        <v>104.53100000000001</v>
      </c>
      <c r="W3373" s="11">
        <v>88.616</v>
      </c>
      <c r="X3373" s="11">
        <v>57.661000000000001</v>
      </c>
      <c r="Y3373" s="11">
        <v>28.989000000000001</v>
      </c>
      <c r="Z3373" s="11">
        <v>14.446</v>
      </c>
      <c r="AA3373" s="11">
        <v>4.0439999999999996</v>
      </c>
      <c r="AB3373" s="11">
        <v>0.56799999999999995</v>
      </c>
      <c r="AC3373" s="11">
        <v>4.2000000000000003E-2</v>
      </c>
    </row>
    <row r="3374" spans="1:29" ht="11.5">
      <c r="A3374" s="15">
        <v>3357</v>
      </c>
      <c r="B3374" s="13" t="s">
        <v>1059</v>
      </c>
      <c r="C3374" s="21" t="s">
        <v>1292</v>
      </c>
      <c r="D3374" s="12">
        <v>22</v>
      </c>
      <c r="E3374" s="12">
        <v>246</v>
      </c>
      <c r="F3374" s="13" t="s">
        <v>1110</v>
      </c>
      <c r="G3374" s="12">
        <v>924</v>
      </c>
      <c r="H3374" s="12">
        <v>2005</v>
      </c>
      <c r="I3374" s="11">
        <v>145.631</v>
      </c>
      <c r="J3374" s="11">
        <v>151.46600000000001</v>
      </c>
      <c r="K3374" s="11">
        <v>168.32300000000001</v>
      </c>
      <c r="L3374" s="11">
        <v>163.57300000000001</v>
      </c>
      <c r="M3374" s="11">
        <v>170.90700000000001</v>
      </c>
      <c r="N3374" s="11">
        <v>169.62100000000001</v>
      </c>
      <c r="O3374" s="11">
        <v>157.73500000000001</v>
      </c>
      <c r="P3374" s="11">
        <v>179.655</v>
      </c>
      <c r="Q3374" s="11">
        <v>192.49700000000001</v>
      </c>
      <c r="R3374" s="11">
        <v>192.68799999999999</v>
      </c>
      <c r="S3374" s="11">
        <v>198.649</v>
      </c>
      <c r="T3374" s="11">
        <v>206.91399999999999</v>
      </c>
      <c r="U3374" s="11">
        <v>139.27199999999999</v>
      </c>
      <c r="V3374" s="11">
        <v>113.898</v>
      </c>
      <c r="W3374" s="11">
        <v>91.515000000000001</v>
      </c>
      <c r="X3374" s="11">
        <v>70.721999999999994</v>
      </c>
      <c r="Y3374" s="11">
        <v>39.848999999999997</v>
      </c>
      <c r="Z3374" s="11">
        <v>15.211</v>
      </c>
      <c r="AA3374" s="11">
        <v>5.0350000000000001</v>
      </c>
      <c r="AB3374" s="11">
        <v>0.78800000000000003</v>
      </c>
      <c r="AC3374" s="11">
        <v>5.7000000000000002E-2</v>
      </c>
    </row>
    <row r="3375" spans="1:29" ht="11.5">
      <c r="A3375" s="15">
        <v>3358</v>
      </c>
      <c r="B3375" s="13" t="s">
        <v>1059</v>
      </c>
      <c r="C3375" s="21" t="s">
        <v>1292</v>
      </c>
      <c r="D3375" s="12">
        <v>22</v>
      </c>
      <c r="E3375" s="12">
        <v>246</v>
      </c>
      <c r="F3375" s="13" t="s">
        <v>1110</v>
      </c>
      <c r="G3375" s="12">
        <v>924</v>
      </c>
      <c r="H3375" s="12">
        <v>2010</v>
      </c>
      <c r="I3375" s="11">
        <v>154.25399999999999</v>
      </c>
      <c r="J3375" s="11">
        <v>146.863</v>
      </c>
      <c r="K3375" s="11">
        <v>151.923</v>
      </c>
      <c r="L3375" s="11">
        <v>170.732</v>
      </c>
      <c r="M3375" s="11">
        <v>167.05099999999999</v>
      </c>
      <c r="N3375" s="11">
        <v>177.73500000000001</v>
      </c>
      <c r="O3375" s="11">
        <v>173.357</v>
      </c>
      <c r="P3375" s="11">
        <v>159.57</v>
      </c>
      <c r="Q3375" s="11">
        <v>179.56399999999999</v>
      </c>
      <c r="R3375" s="11">
        <v>191.809</v>
      </c>
      <c r="S3375" s="11">
        <v>187.739</v>
      </c>
      <c r="T3375" s="11">
        <v>190.97800000000001</v>
      </c>
      <c r="U3375" s="11">
        <v>198.39400000000001</v>
      </c>
      <c r="V3375" s="11">
        <v>130.023</v>
      </c>
      <c r="W3375" s="11">
        <v>99.418000000000006</v>
      </c>
      <c r="X3375" s="11">
        <v>74.239000000000004</v>
      </c>
      <c r="Y3375" s="11">
        <v>50.176000000000002</v>
      </c>
      <c r="Z3375" s="11">
        <v>22.498000000000001</v>
      </c>
      <c r="AA3375" s="11">
        <v>5.8250000000000002</v>
      </c>
      <c r="AB3375" s="11">
        <v>1.0960000000000001</v>
      </c>
      <c r="AC3375" s="11">
        <v>8.6999999999999994E-2</v>
      </c>
    </row>
    <row r="3376" spans="1:29" ht="11.5">
      <c r="A3376" s="15">
        <v>3359</v>
      </c>
      <c r="B3376" s="13" t="s">
        <v>1059</v>
      </c>
      <c r="C3376" s="21" t="s">
        <v>1292</v>
      </c>
      <c r="D3376" s="12">
        <v>22</v>
      </c>
      <c r="E3376" s="12">
        <v>246</v>
      </c>
      <c r="F3376" s="13" t="s">
        <v>1110</v>
      </c>
      <c r="G3376" s="12">
        <v>924</v>
      </c>
      <c r="H3376" s="12">
        <v>2015</v>
      </c>
      <c r="I3376" s="11">
        <v>153.65799999999999</v>
      </c>
      <c r="J3376" s="11">
        <v>156.74100000000001</v>
      </c>
      <c r="K3376" s="11">
        <v>149.023</v>
      </c>
      <c r="L3376" s="11">
        <v>155.154</v>
      </c>
      <c r="M3376" s="11">
        <v>176.97</v>
      </c>
      <c r="N3376" s="11">
        <v>174.8</v>
      </c>
      <c r="O3376" s="11">
        <v>182.5</v>
      </c>
      <c r="P3376" s="11">
        <v>176.048</v>
      </c>
      <c r="Q3376" s="11">
        <v>160.762</v>
      </c>
      <c r="R3376" s="11">
        <v>178.70500000000001</v>
      </c>
      <c r="S3376" s="11">
        <v>188.89699999999999</v>
      </c>
      <c r="T3376" s="11">
        <v>182.45099999999999</v>
      </c>
      <c r="U3376" s="11">
        <v>182.02500000000001</v>
      </c>
      <c r="V3376" s="11">
        <v>184.435</v>
      </c>
      <c r="W3376" s="11">
        <v>116.74</v>
      </c>
      <c r="X3376" s="11">
        <v>83.686999999999998</v>
      </c>
      <c r="Y3376" s="11">
        <v>55.161000000000001</v>
      </c>
      <c r="Z3376" s="11">
        <v>29.547000000000001</v>
      </c>
      <c r="AA3376" s="11">
        <v>8.8949999999999996</v>
      </c>
      <c r="AB3376" s="11">
        <v>1.292</v>
      </c>
      <c r="AC3376" s="11">
        <v>0.124</v>
      </c>
    </row>
    <row r="3377" spans="1:29" ht="11.5">
      <c r="A3377" s="15">
        <v>3360</v>
      </c>
      <c r="B3377" s="13" t="s">
        <v>1059</v>
      </c>
      <c r="C3377" s="21" t="s">
        <v>1292</v>
      </c>
      <c r="D3377" s="12">
        <v>22</v>
      </c>
      <c r="E3377" s="12">
        <v>246</v>
      </c>
      <c r="F3377" s="13" t="s">
        <v>1110</v>
      </c>
      <c r="G3377" s="12">
        <v>924</v>
      </c>
      <c r="H3377" s="12">
        <v>2020</v>
      </c>
      <c r="I3377" s="11">
        <v>135.26</v>
      </c>
      <c r="J3377" s="11">
        <v>155.84299999999999</v>
      </c>
      <c r="K3377" s="11">
        <v>158.63200000000001</v>
      </c>
      <c r="L3377" s="11">
        <v>151.85599999999999</v>
      </c>
      <c r="M3377" s="11">
        <v>160.648</v>
      </c>
      <c r="N3377" s="11">
        <v>183.691</v>
      </c>
      <c r="O3377" s="11">
        <v>178.959</v>
      </c>
      <c r="P3377" s="11">
        <v>184.78200000000001</v>
      </c>
      <c r="Q3377" s="11">
        <v>176.94399999999999</v>
      </c>
      <c r="R3377" s="11">
        <v>160.15</v>
      </c>
      <c r="S3377" s="11">
        <v>176.226</v>
      </c>
      <c r="T3377" s="11">
        <v>183.95400000000001</v>
      </c>
      <c r="U3377" s="11">
        <v>174.59800000000001</v>
      </c>
      <c r="V3377" s="11">
        <v>170.404</v>
      </c>
      <c r="W3377" s="11">
        <v>167.47900000000001</v>
      </c>
      <c r="X3377" s="11">
        <v>100.241</v>
      </c>
      <c r="Y3377" s="11">
        <v>64.156999999999996</v>
      </c>
      <c r="Z3377" s="11">
        <v>33.972999999999999</v>
      </c>
      <c r="AA3377" s="11">
        <v>12.36</v>
      </c>
      <c r="AB3377" s="11">
        <v>2.0950000000000002</v>
      </c>
      <c r="AC3377" s="11">
        <v>0.154</v>
      </c>
    </row>
    <row r="3378" spans="1:29" ht="11.5">
      <c r="A3378" s="15">
        <v>3361</v>
      </c>
      <c r="B3378" s="13" t="s">
        <v>1059</v>
      </c>
      <c r="C3378" s="21" t="s">
        <v>1293</v>
      </c>
      <c r="D3378" s="12"/>
      <c r="E3378" s="12">
        <v>352</v>
      </c>
      <c r="F3378" s="13" t="s">
        <v>1110</v>
      </c>
      <c r="G3378" s="12">
        <v>924</v>
      </c>
      <c r="H3378" s="12">
        <v>1950</v>
      </c>
      <c r="I3378" s="11">
        <v>9.3190000000000008</v>
      </c>
      <c r="J3378" s="11">
        <v>7.1749999999999998</v>
      </c>
      <c r="K3378" s="11">
        <v>5.8250000000000002</v>
      </c>
      <c r="L3378" s="11">
        <v>6.1970000000000001</v>
      </c>
      <c r="M3378" s="11">
        <v>6.1059999999999999</v>
      </c>
      <c r="N3378" s="11">
        <v>5.7190000000000003</v>
      </c>
      <c r="O3378" s="11">
        <v>5.0030000000000001</v>
      </c>
      <c r="P3378" s="11">
        <v>4.5759999999999996</v>
      </c>
      <c r="Q3378" s="11">
        <v>4.234</v>
      </c>
      <c r="R3378" s="11">
        <v>3.8479999999999999</v>
      </c>
      <c r="S3378" s="11">
        <v>3.4180000000000001</v>
      </c>
      <c r="T3378" s="11">
        <v>3.0579999999999998</v>
      </c>
      <c r="U3378" s="11">
        <v>2.2309999999999999</v>
      </c>
      <c r="V3378" s="11">
        <v>1.637</v>
      </c>
      <c r="W3378" s="11">
        <v>1.298</v>
      </c>
      <c r="X3378" s="11">
        <v>0.90600000000000003</v>
      </c>
      <c r="Y3378" s="11">
        <v>0.49099999999999999</v>
      </c>
      <c r="Z3378" s="11">
        <v>0.22900000000000001</v>
      </c>
      <c r="AA3378" s="11">
        <v>5.6000000000000001E-2</v>
      </c>
      <c r="AB3378" s="11">
        <v>8.9999999999999993E-3</v>
      </c>
      <c r="AC3378" s="11">
        <v>1E-3</v>
      </c>
    </row>
    <row r="3379" spans="1:29" ht="11.5">
      <c r="A3379" s="15">
        <v>3362</v>
      </c>
      <c r="B3379" s="13" t="s">
        <v>1059</v>
      </c>
      <c r="C3379" s="21" t="s">
        <v>1293</v>
      </c>
      <c r="D3379" s="12"/>
      <c r="E3379" s="12">
        <v>352</v>
      </c>
      <c r="F3379" s="13" t="s">
        <v>1110</v>
      </c>
      <c r="G3379" s="12">
        <v>924</v>
      </c>
      <c r="H3379" s="12">
        <v>1955</v>
      </c>
      <c r="I3379" s="11">
        <v>10.462999999999999</v>
      </c>
      <c r="J3379" s="11">
        <v>9.2650000000000006</v>
      </c>
      <c r="K3379" s="11">
        <v>7.181</v>
      </c>
      <c r="L3379" s="11">
        <v>5.8369999999999997</v>
      </c>
      <c r="M3379" s="11">
        <v>6.1749999999999998</v>
      </c>
      <c r="N3379" s="11">
        <v>6.0629999999999997</v>
      </c>
      <c r="O3379" s="11">
        <v>5.6440000000000001</v>
      </c>
      <c r="P3379" s="11">
        <v>4.97</v>
      </c>
      <c r="Q3379" s="11">
        <v>4.4630000000000001</v>
      </c>
      <c r="R3379" s="11">
        <v>4.1520000000000001</v>
      </c>
      <c r="S3379" s="11">
        <v>3.758</v>
      </c>
      <c r="T3379" s="11">
        <v>3.254</v>
      </c>
      <c r="U3379" s="11">
        <v>2.8820000000000001</v>
      </c>
      <c r="V3379" s="11">
        <v>2.024</v>
      </c>
      <c r="W3379" s="11">
        <v>1.405</v>
      </c>
      <c r="X3379" s="11">
        <v>0.98099999999999998</v>
      </c>
      <c r="Y3379" s="11">
        <v>0.55100000000000005</v>
      </c>
      <c r="Z3379" s="11">
        <v>0.22800000000000001</v>
      </c>
      <c r="AA3379" s="11">
        <v>7.2999999999999995E-2</v>
      </c>
      <c r="AB3379" s="11">
        <v>1.2E-2</v>
      </c>
      <c r="AC3379" s="11">
        <v>1E-3</v>
      </c>
    </row>
    <row r="3380" spans="1:29" ht="11.5">
      <c r="A3380" s="15">
        <v>3363</v>
      </c>
      <c r="B3380" s="13" t="s">
        <v>1059</v>
      </c>
      <c r="C3380" s="21" t="s">
        <v>1293</v>
      </c>
      <c r="D3380" s="12"/>
      <c r="E3380" s="12">
        <v>352</v>
      </c>
      <c r="F3380" s="13" t="s">
        <v>1110</v>
      </c>
      <c r="G3380" s="12">
        <v>924</v>
      </c>
      <c r="H3380" s="12">
        <v>1960</v>
      </c>
      <c r="I3380" s="11">
        <v>11.84</v>
      </c>
      <c r="J3380" s="11">
        <v>10.487</v>
      </c>
      <c r="K3380" s="11">
        <v>9.234</v>
      </c>
      <c r="L3380" s="11">
        <v>7.1580000000000004</v>
      </c>
      <c r="M3380" s="11">
        <v>5.8</v>
      </c>
      <c r="N3380" s="11">
        <v>6.1440000000000001</v>
      </c>
      <c r="O3380" s="11">
        <v>6.0439999999999996</v>
      </c>
      <c r="P3380" s="11">
        <v>5.6210000000000004</v>
      </c>
      <c r="Q3380" s="11">
        <v>4.931</v>
      </c>
      <c r="R3380" s="11">
        <v>4.3929999999999998</v>
      </c>
      <c r="S3380" s="11">
        <v>4.0430000000000001</v>
      </c>
      <c r="T3380" s="11">
        <v>3.5880000000000001</v>
      </c>
      <c r="U3380" s="11">
        <v>3.0310000000000001</v>
      </c>
      <c r="V3380" s="11">
        <v>2.6259999999999999</v>
      </c>
      <c r="W3380" s="11">
        <v>1.734</v>
      </c>
      <c r="X3380" s="11">
        <v>1.083</v>
      </c>
      <c r="Y3380" s="11">
        <v>0.61899999999999999</v>
      </c>
      <c r="Z3380" s="11">
        <v>0.25700000000000001</v>
      </c>
      <c r="AA3380" s="11">
        <v>7.0000000000000007E-2</v>
      </c>
      <c r="AB3380" s="11">
        <v>1.2999999999999999E-2</v>
      </c>
      <c r="AC3380" s="11">
        <v>1E-3</v>
      </c>
    </row>
    <row r="3381" spans="1:29" ht="11.5">
      <c r="A3381" s="15">
        <v>3364</v>
      </c>
      <c r="B3381" s="13" t="s">
        <v>1059</v>
      </c>
      <c r="C3381" s="21" t="s">
        <v>1293</v>
      </c>
      <c r="D3381" s="12"/>
      <c r="E3381" s="12">
        <v>352</v>
      </c>
      <c r="F3381" s="13" t="s">
        <v>1110</v>
      </c>
      <c r="G3381" s="12">
        <v>924</v>
      </c>
      <c r="H3381" s="12">
        <v>1965</v>
      </c>
      <c r="I3381" s="11">
        <v>11.862</v>
      </c>
      <c r="J3381" s="11">
        <v>11.739000000000001</v>
      </c>
      <c r="K3381" s="11">
        <v>10.438000000000001</v>
      </c>
      <c r="L3381" s="11">
        <v>9.1859999999999999</v>
      </c>
      <c r="M3381" s="11">
        <v>7.1509999999999998</v>
      </c>
      <c r="N3381" s="11">
        <v>5.8010000000000002</v>
      </c>
      <c r="O3381" s="11">
        <v>6.0119999999999996</v>
      </c>
      <c r="P3381" s="11">
        <v>5.9119999999999999</v>
      </c>
      <c r="Q3381" s="11">
        <v>5.484</v>
      </c>
      <c r="R3381" s="11">
        <v>4.7779999999999996</v>
      </c>
      <c r="S3381" s="11">
        <v>4.2859999999999996</v>
      </c>
      <c r="T3381" s="11">
        <v>3.819</v>
      </c>
      <c r="U3381" s="11">
        <v>3.3159999999999998</v>
      </c>
      <c r="V3381" s="11">
        <v>2.7570000000000001</v>
      </c>
      <c r="W3381" s="11">
        <v>2.262</v>
      </c>
      <c r="X3381" s="11">
        <v>1.345</v>
      </c>
      <c r="Y3381" s="11">
        <v>0.67600000000000005</v>
      </c>
      <c r="Z3381" s="11">
        <v>0.29199999999999998</v>
      </c>
      <c r="AA3381" s="11">
        <v>7.6999999999999999E-2</v>
      </c>
      <c r="AB3381" s="11">
        <v>1.2E-2</v>
      </c>
      <c r="AC3381" s="11">
        <v>1E-3</v>
      </c>
    </row>
    <row r="3382" spans="1:29" ht="11.5">
      <c r="A3382" s="15">
        <v>3365</v>
      </c>
      <c r="B3382" s="13" t="s">
        <v>1059</v>
      </c>
      <c r="C3382" s="21" t="s">
        <v>1293</v>
      </c>
      <c r="D3382" s="12"/>
      <c r="E3382" s="12">
        <v>352</v>
      </c>
      <c r="F3382" s="13" t="s">
        <v>1110</v>
      </c>
      <c r="G3382" s="12">
        <v>924</v>
      </c>
      <c r="H3382" s="12">
        <v>1970</v>
      </c>
      <c r="I3382" s="11">
        <v>10.875999999999999</v>
      </c>
      <c r="J3382" s="11">
        <v>11.692</v>
      </c>
      <c r="K3382" s="11">
        <v>11.593</v>
      </c>
      <c r="L3382" s="11">
        <v>10.333</v>
      </c>
      <c r="M3382" s="11">
        <v>8.9559999999999995</v>
      </c>
      <c r="N3382" s="11">
        <v>6.9180000000000001</v>
      </c>
      <c r="O3382" s="11">
        <v>5.5869999999999997</v>
      </c>
      <c r="P3382" s="11">
        <v>5.843</v>
      </c>
      <c r="Q3382" s="11">
        <v>5.7869999999999999</v>
      </c>
      <c r="R3382" s="11">
        <v>5.335</v>
      </c>
      <c r="S3382" s="11">
        <v>4.609</v>
      </c>
      <c r="T3382" s="11">
        <v>4.0469999999999997</v>
      </c>
      <c r="U3382" s="11">
        <v>3.532</v>
      </c>
      <c r="V3382" s="11">
        <v>2.956</v>
      </c>
      <c r="W3382" s="11">
        <v>2.29</v>
      </c>
      <c r="X3382" s="11">
        <v>1.726</v>
      </c>
      <c r="Y3382" s="11">
        <v>0.85199999999999998</v>
      </c>
      <c r="Z3382" s="11">
        <v>0.32</v>
      </c>
      <c r="AA3382" s="11">
        <v>8.8999999999999996E-2</v>
      </c>
      <c r="AB3382" s="11">
        <v>1.2999999999999999E-2</v>
      </c>
      <c r="AC3382" s="11">
        <v>1E-3</v>
      </c>
    </row>
    <row r="3383" spans="1:29" ht="11.5">
      <c r="A3383" s="15">
        <v>3366</v>
      </c>
      <c r="B3383" s="13" t="s">
        <v>1059</v>
      </c>
      <c r="C3383" s="21" t="s">
        <v>1293</v>
      </c>
      <c r="D3383" s="12"/>
      <c r="E3383" s="12">
        <v>352</v>
      </c>
      <c r="F3383" s="13" t="s">
        <v>1110</v>
      </c>
      <c r="G3383" s="12">
        <v>924</v>
      </c>
      <c r="H3383" s="12">
        <v>1975</v>
      </c>
      <c r="I3383" s="11">
        <v>11.038</v>
      </c>
      <c r="J3383" s="11">
        <v>10.831</v>
      </c>
      <c r="K3383" s="11">
        <v>11.672000000000001</v>
      </c>
      <c r="L3383" s="11">
        <v>11.542</v>
      </c>
      <c r="M3383" s="11">
        <v>10.176</v>
      </c>
      <c r="N3383" s="11">
        <v>8.8209999999999997</v>
      </c>
      <c r="O3383" s="11">
        <v>6.8259999999999996</v>
      </c>
      <c r="P3383" s="11">
        <v>5.484</v>
      </c>
      <c r="Q3383" s="11">
        <v>5.7679999999999998</v>
      </c>
      <c r="R3383" s="11">
        <v>5.6760000000000002</v>
      </c>
      <c r="S3383" s="11">
        <v>5.1539999999999999</v>
      </c>
      <c r="T3383" s="11">
        <v>4.3529999999999998</v>
      </c>
      <c r="U3383" s="11">
        <v>3.76</v>
      </c>
      <c r="V3383" s="11">
        <v>3.141</v>
      </c>
      <c r="W3383" s="11">
        <v>2.5070000000000001</v>
      </c>
      <c r="X3383" s="11">
        <v>1.788</v>
      </c>
      <c r="Y3383" s="11">
        <v>1.1160000000000001</v>
      </c>
      <c r="Z3383" s="11">
        <v>0.41699999999999998</v>
      </c>
      <c r="AA3383" s="11">
        <v>9.8000000000000004E-2</v>
      </c>
      <c r="AB3383" s="11">
        <v>1.4999999999999999E-2</v>
      </c>
      <c r="AC3383" s="11">
        <v>1E-3</v>
      </c>
    </row>
    <row r="3384" spans="1:29" ht="11.5">
      <c r="A3384" s="15">
        <v>3367</v>
      </c>
      <c r="B3384" s="13" t="s">
        <v>1059</v>
      </c>
      <c r="C3384" s="21" t="s">
        <v>1293</v>
      </c>
      <c r="D3384" s="12"/>
      <c r="E3384" s="12">
        <v>352</v>
      </c>
      <c r="F3384" s="13" t="s">
        <v>1110</v>
      </c>
      <c r="G3384" s="12">
        <v>924</v>
      </c>
      <c r="H3384" s="12">
        <v>1980</v>
      </c>
      <c r="I3384" s="11">
        <v>10.670999999999999</v>
      </c>
      <c r="J3384" s="11">
        <v>10.775</v>
      </c>
      <c r="K3384" s="11">
        <v>10.714</v>
      </c>
      <c r="L3384" s="11">
        <v>11.507999999999999</v>
      </c>
      <c r="M3384" s="11">
        <v>11.086</v>
      </c>
      <c r="N3384" s="11">
        <v>9.67</v>
      </c>
      <c r="O3384" s="11">
        <v>8.5030000000000001</v>
      </c>
      <c r="P3384" s="11">
        <v>6.6479999999999997</v>
      </c>
      <c r="Q3384" s="11">
        <v>5.33</v>
      </c>
      <c r="R3384" s="11">
        <v>5.5960000000000001</v>
      </c>
      <c r="S3384" s="11">
        <v>5.49</v>
      </c>
      <c r="T3384" s="11">
        <v>4.93</v>
      </c>
      <c r="U3384" s="11">
        <v>4.0629999999999997</v>
      </c>
      <c r="V3384" s="11">
        <v>3.39</v>
      </c>
      <c r="W3384" s="11">
        <v>2.7050000000000001</v>
      </c>
      <c r="X3384" s="11">
        <v>1.9770000000000001</v>
      </c>
      <c r="Y3384" s="11">
        <v>1.214</v>
      </c>
      <c r="Z3384" s="11">
        <v>0.61099999999999999</v>
      </c>
      <c r="AA3384" s="11">
        <v>0.158</v>
      </c>
      <c r="AB3384" s="11">
        <v>2.1999999999999999E-2</v>
      </c>
      <c r="AC3384" s="11">
        <v>2E-3</v>
      </c>
    </row>
    <row r="3385" spans="1:29" ht="11.5">
      <c r="A3385" s="15">
        <v>3368</v>
      </c>
      <c r="B3385" s="13" t="s">
        <v>1059</v>
      </c>
      <c r="C3385" s="21" t="s">
        <v>1293</v>
      </c>
      <c r="D3385" s="12"/>
      <c r="E3385" s="12">
        <v>352</v>
      </c>
      <c r="F3385" s="13" t="s">
        <v>1110</v>
      </c>
      <c r="G3385" s="12">
        <v>924</v>
      </c>
      <c r="H3385" s="12">
        <v>1985</v>
      </c>
      <c r="I3385" s="11">
        <v>10.885999999999999</v>
      </c>
      <c r="J3385" s="11">
        <v>10.653</v>
      </c>
      <c r="K3385" s="11">
        <v>10.846</v>
      </c>
      <c r="L3385" s="11">
        <v>10.734</v>
      </c>
      <c r="M3385" s="11">
        <v>11.257999999999999</v>
      </c>
      <c r="N3385" s="11">
        <v>10.766</v>
      </c>
      <c r="O3385" s="11">
        <v>9.6859999999999999</v>
      </c>
      <c r="P3385" s="11">
        <v>8.5559999999999992</v>
      </c>
      <c r="Q3385" s="11">
        <v>6.5739999999999998</v>
      </c>
      <c r="R3385" s="11">
        <v>5.24</v>
      </c>
      <c r="S3385" s="11">
        <v>5.4649999999999999</v>
      </c>
      <c r="T3385" s="11">
        <v>5.2720000000000002</v>
      </c>
      <c r="U3385" s="11">
        <v>4.633</v>
      </c>
      <c r="V3385" s="11">
        <v>3.6480000000000001</v>
      </c>
      <c r="W3385" s="11">
        <v>2.87</v>
      </c>
      <c r="X3385" s="11">
        <v>2.089</v>
      </c>
      <c r="Y3385" s="11">
        <v>1.3959999999999999</v>
      </c>
      <c r="Z3385" s="11">
        <v>0.65400000000000003</v>
      </c>
      <c r="AA3385" s="11">
        <v>0.224</v>
      </c>
      <c r="AB3385" s="11">
        <v>3.4000000000000002E-2</v>
      </c>
      <c r="AC3385" s="11">
        <v>3.0000000000000001E-3</v>
      </c>
    </row>
    <row r="3386" spans="1:29" ht="11.5">
      <c r="A3386" s="15">
        <v>3369</v>
      </c>
      <c r="B3386" s="13" t="s">
        <v>1059</v>
      </c>
      <c r="C3386" s="21" t="s">
        <v>1293</v>
      </c>
      <c r="D3386" s="12"/>
      <c r="E3386" s="12">
        <v>352</v>
      </c>
      <c r="F3386" s="13" t="s">
        <v>1110</v>
      </c>
      <c r="G3386" s="12">
        <v>924</v>
      </c>
      <c r="H3386" s="12">
        <v>1990</v>
      </c>
      <c r="I3386" s="11">
        <v>11</v>
      </c>
      <c r="J3386" s="11">
        <v>10.826000000000001</v>
      </c>
      <c r="K3386" s="11">
        <v>10.678000000000001</v>
      </c>
      <c r="L3386" s="11">
        <v>10.853</v>
      </c>
      <c r="M3386" s="11">
        <v>10.624000000000001</v>
      </c>
      <c r="N3386" s="11">
        <v>11.012</v>
      </c>
      <c r="O3386" s="11">
        <v>10.738</v>
      </c>
      <c r="P3386" s="11">
        <v>9.718</v>
      </c>
      <c r="Q3386" s="11">
        <v>8.4990000000000006</v>
      </c>
      <c r="R3386" s="11">
        <v>6.5149999999999997</v>
      </c>
      <c r="S3386" s="11">
        <v>5.157</v>
      </c>
      <c r="T3386" s="11">
        <v>5.2789999999999999</v>
      </c>
      <c r="U3386" s="11">
        <v>5.0209999999999999</v>
      </c>
      <c r="V3386" s="11">
        <v>4.2309999999999999</v>
      </c>
      <c r="W3386" s="11">
        <v>3.16</v>
      </c>
      <c r="X3386" s="11">
        <v>2.2440000000000002</v>
      </c>
      <c r="Y3386" s="11">
        <v>1.4319999999999999</v>
      </c>
      <c r="Z3386" s="11">
        <v>0.75900000000000001</v>
      </c>
      <c r="AA3386" s="11">
        <v>0.252</v>
      </c>
      <c r="AB3386" s="11">
        <v>5.3999999999999999E-2</v>
      </c>
      <c r="AC3386" s="11">
        <v>5.0000000000000001E-3</v>
      </c>
    </row>
    <row r="3387" spans="1:29" ht="11.5">
      <c r="A3387" s="15">
        <v>3370</v>
      </c>
      <c r="B3387" s="13" t="s">
        <v>1059</v>
      </c>
      <c r="C3387" s="21" t="s">
        <v>1293</v>
      </c>
      <c r="D3387" s="12"/>
      <c r="E3387" s="12">
        <v>352</v>
      </c>
      <c r="F3387" s="13" t="s">
        <v>1110</v>
      </c>
      <c r="G3387" s="12">
        <v>924</v>
      </c>
      <c r="H3387" s="12">
        <v>1995</v>
      </c>
      <c r="I3387" s="11">
        <v>11.67</v>
      </c>
      <c r="J3387" s="11">
        <v>10.994</v>
      </c>
      <c r="K3387" s="11">
        <v>10.871</v>
      </c>
      <c r="L3387" s="11">
        <v>10.706</v>
      </c>
      <c r="M3387" s="11">
        <v>10.61</v>
      </c>
      <c r="N3387" s="11">
        <v>10.173</v>
      </c>
      <c r="O3387" s="11">
        <v>10.795</v>
      </c>
      <c r="P3387" s="11">
        <v>10.581</v>
      </c>
      <c r="Q3387" s="11">
        <v>9.5660000000000007</v>
      </c>
      <c r="R3387" s="11">
        <v>8.3290000000000006</v>
      </c>
      <c r="S3387" s="11">
        <v>6.3689999999999998</v>
      </c>
      <c r="T3387" s="11">
        <v>4.9989999999999997</v>
      </c>
      <c r="U3387" s="11">
        <v>5.0289999999999999</v>
      </c>
      <c r="V3387" s="11">
        <v>4.6440000000000001</v>
      </c>
      <c r="W3387" s="11">
        <v>3.6749999999999998</v>
      </c>
      <c r="X3387" s="11">
        <v>2.5190000000000001</v>
      </c>
      <c r="Y3387" s="11">
        <v>1.5349999999999999</v>
      </c>
      <c r="Z3387" s="11">
        <v>0.78400000000000003</v>
      </c>
      <c r="AA3387" s="11">
        <v>0.30399999999999999</v>
      </c>
      <c r="AB3387" s="11">
        <v>6.6000000000000003E-2</v>
      </c>
      <c r="AC3387" s="11">
        <v>8.0000000000000002E-3</v>
      </c>
    </row>
    <row r="3388" spans="1:29" ht="11.5">
      <c r="A3388" s="15">
        <v>3371</v>
      </c>
      <c r="B3388" s="13" t="s">
        <v>1059</v>
      </c>
      <c r="C3388" s="21" t="s">
        <v>1293</v>
      </c>
      <c r="D3388" s="12"/>
      <c r="E3388" s="12">
        <v>352</v>
      </c>
      <c r="F3388" s="13" t="s">
        <v>1110</v>
      </c>
      <c r="G3388" s="12">
        <v>924</v>
      </c>
      <c r="H3388" s="12">
        <v>2000</v>
      </c>
      <c r="I3388" s="11">
        <v>10.788</v>
      </c>
      <c r="J3388" s="11">
        <v>11.725</v>
      </c>
      <c r="K3388" s="11">
        <v>10.688000000000001</v>
      </c>
      <c r="L3388" s="11">
        <v>11.163</v>
      </c>
      <c r="M3388" s="11">
        <v>10.634</v>
      </c>
      <c r="N3388" s="11">
        <v>10.526999999999999</v>
      </c>
      <c r="O3388" s="11">
        <v>10.195</v>
      </c>
      <c r="P3388" s="11">
        <v>10.691000000000001</v>
      </c>
      <c r="Q3388" s="11">
        <v>10.616</v>
      </c>
      <c r="R3388" s="11">
        <v>9.5519999999999996</v>
      </c>
      <c r="S3388" s="11">
        <v>8.2880000000000003</v>
      </c>
      <c r="T3388" s="11">
        <v>6.07</v>
      </c>
      <c r="U3388" s="11">
        <v>4.7469999999999999</v>
      </c>
      <c r="V3388" s="11">
        <v>4.75</v>
      </c>
      <c r="W3388" s="11">
        <v>4.0279999999999996</v>
      </c>
      <c r="X3388" s="11">
        <v>2.9940000000000002</v>
      </c>
      <c r="Y3388" s="11">
        <v>1.6779999999999999</v>
      </c>
      <c r="Z3388" s="11">
        <v>0.83399999999999996</v>
      </c>
      <c r="AA3388" s="11">
        <v>0.29499999999999998</v>
      </c>
      <c r="AB3388" s="11">
        <v>6.8000000000000005E-2</v>
      </c>
      <c r="AC3388" s="11">
        <v>8.0000000000000002E-3</v>
      </c>
    </row>
    <row r="3389" spans="1:29" ht="11.5">
      <c r="A3389" s="15">
        <v>3372</v>
      </c>
      <c r="B3389" s="13" t="s">
        <v>1059</v>
      </c>
      <c r="C3389" s="21" t="s">
        <v>1293</v>
      </c>
      <c r="D3389" s="12"/>
      <c r="E3389" s="12">
        <v>352</v>
      </c>
      <c r="F3389" s="13" t="s">
        <v>1110</v>
      </c>
      <c r="G3389" s="12">
        <v>924</v>
      </c>
      <c r="H3389" s="12">
        <v>2005</v>
      </c>
      <c r="I3389" s="11">
        <v>10.599</v>
      </c>
      <c r="J3389" s="11">
        <v>10.864000000000001</v>
      </c>
      <c r="K3389" s="11">
        <v>11.955</v>
      </c>
      <c r="L3389" s="11">
        <v>10.847</v>
      </c>
      <c r="M3389" s="11">
        <v>11.138</v>
      </c>
      <c r="N3389" s="11">
        <v>10.532</v>
      </c>
      <c r="O3389" s="11">
        <v>10.627000000000001</v>
      </c>
      <c r="P3389" s="11">
        <v>10.435</v>
      </c>
      <c r="Q3389" s="11">
        <v>10.891999999999999</v>
      </c>
      <c r="R3389" s="11">
        <v>10.641</v>
      </c>
      <c r="S3389" s="11">
        <v>9.5299999999999994</v>
      </c>
      <c r="T3389" s="11">
        <v>8.1880000000000006</v>
      </c>
      <c r="U3389" s="11">
        <v>5.8650000000000002</v>
      </c>
      <c r="V3389" s="11">
        <v>4.5289999999999999</v>
      </c>
      <c r="W3389" s="11">
        <v>4.2969999999999997</v>
      </c>
      <c r="X3389" s="11">
        <v>3.3580000000000001</v>
      </c>
      <c r="Y3389" s="11">
        <v>2.2410000000000001</v>
      </c>
      <c r="Z3389" s="11">
        <v>0.96799999999999997</v>
      </c>
      <c r="AA3389" s="11">
        <v>0.32600000000000001</v>
      </c>
      <c r="AB3389" s="11">
        <v>6.6000000000000003E-2</v>
      </c>
      <c r="AC3389" s="11">
        <v>8.0000000000000002E-3</v>
      </c>
    </row>
    <row r="3390" spans="1:29" ht="11.5">
      <c r="A3390" s="15">
        <v>3373</v>
      </c>
      <c r="B3390" s="13" t="s">
        <v>1059</v>
      </c>
      <c r="C3390" s="21" t="s">
        <v>1293</v>
      </c>
      <c r="D3390" s="12"/>
      <c r="E3390" s="12">
        <v>352</v>
      </c>
      <c r="F3390" s="13" t="s">
        <v>1110</v>
      </c>
      <c r="G3390" s="12">
        <v>924</v>
      </c>
      <c r="H3390" s="12">
        <v>2010</v>
      </c>
      <c r="I3390" s="11">
        <v>12.108000000000001</v>
      </c>
      <c r="J3390" s="11">
        <v>10.85</v>
      </c>
      <c r="K3390" s="11">
        <v>11.045999999999999</v>
      </c>
      <c r="L3390" s="11">
        <v>12.34</v>
      </c>
      <c r="M3390" s="11">
        <v>11.702</v>
      </c>
      <c r="N3390" s="11">
        <v>12.577</v>
      </c>
      <c r="O3390" s="11">
        <v>11.641</v>
      </c>
      <c r="P3390" s="11">
        <v>11.272</v>
      </c>
      <c r="Q3390" s="11">
        <v>10.798999999999999</v>
      </c>
      <c r="R3390" s="11">
        <v>11.204000000000001</v>
      </c>
      <c r="S3390" s="11">
        <v>10.853</v>
      </c>
      <c r="T3390" s="11">
        <v>9.3949999999999996</v>
      </c>
      <c r="U3390" s="11">
        <v>7.94</v>
      </c>
      <c r="V3390" s="11">
        <v>5.524</v>
      </c>
      <c r="W3390" s="11">
        <v>4.1280000000000001</v>
      </c>
      <c r="X3390" s="11">
        <v>3.6680000000000001</v>
      </c>
      <c r="Y3390" s="11">
        <v>2.5630000000000002</v>
      </c>
      <c r="Z3390" s="11">
        <v>1.321</v>
      </c>
      <c r="AA3390" s="11">
        <v>0.376</v>
      </c>
      <c r="AB3390" s="11">
        <v>6.8000000000000005E-2</v>
      </c>
      <c r="AC3390" s="11">
        <v>7.0000000000000001E-3</v>
      </c>
    </row>
    <row r="3391" spans="1:29" ht="11.5">
      <c r="A3391" s="15">
        <v>3374</v>
      </c>
      <c r="B3391" s="13" t="s">
        <v>1059</v>
      </c>
      <c r="C3391" s="21" t="s">
        <v>1293</v>
      </c>
      <c r="D3391" s="12"/>
      <c r="E3391" s="12">
        <v>352</v>
      </c>
      <c r="F3391" s="13" t="s">
        <v>1110</v>
      </c>
      <c r="G3391" s="12">
        <v>924</v>
      </c>
      <c r="H3391" s="12">
        <v>2015</v>
      </c>
      <c r="I3391" s="11">
        <v>11.473000000000001</v>
      </c>
      <c r="J3391" s="11">
        <v>11.968999999999999</v>
      </c>
      <c r="K3391" s="11">
        <v>10.795</v>
      </c>
      <c r="L3391" s="11">
        <v>11.183</v>
      </c>
      <c r="M3391" s="11">
        <v>13.016</v>
      </c>
      <c r="N3391" s="11">
        <v>11.762</v>
      </c>
      <c r="O3391" s="11">
        <v>11.997999999999999</v>
      </c>
      <c r="P3391" s="11">
        <v>10.972</v>
      </c>
      <c r="Q3391" s="11">
        <v>10.747999999999999</v>
      </c>
      <c r="R3391" s="11">
        <v>10.346</v>
      </c>
      <c r="S3391" s="11">
        <v>10.656000000000001</v>
      </c>
      <c r="T3391" s="11">
        <v>10.438000000000001</v>
      </c>
      <c r="U3391" s="11">
        <v>9.0109999999999992</v>
      </c>
      <c r="V3391" s="11">
        <v>7.5780000000000003</v>
      </c>
      <c r="W3391" s="11">
        <v>5.1130000000000004</v>
      </c>
      <c r="X3391" s="11">
        <v>3.6070000000000002</v>
      </c>
      <c r="Y3391" s="11">
        <v>2.806</v>
      </c>
      <c r="Z3391" s="11">
        <v>1.554</v>
      </c>
      <c r="AA3391" s="11">
        <v>0.55800000000000005</v>
      </c>
      <c r="AB3391" s="11">
        <v>9.4E-2</v>
      </c>
      <c r="AC3391" s="11">
        <v>8.0000000000000002E-3</v>
      </c>
    </row>
    <row r="3392" spans="1:29" ht="11.5">
      <c r="A3392" s="15">
        <v>3375</v>
      </c>
      <c r="B3392" s="13" t="s">
        <v>1059</v>
      </c>
      <c r="C3392" s="21" t="s">
        <v>1293</v>
      </c>
      <c r="D3392" s="12"/>
      <c r="E3392" s="12">
        <v>352</v>
      </c>
      <c r="F3392" s="13" t="s">
        <v>1110</v>
      </c>
      <c r="G3392" s="12">
        <v>924</v>
      </c>
      <c r="H3392" s="12">
        <v>2020</v>
      </c>
      <c r="I3392" s="11">
        <v>10.481</v>
      </c>
      <c r="J3392" s="11">
        <v>11.493</v>
      </c>
      <c r="K3392" s="11">
        <v>11.981</v>
      </c>
      <c r="L3392" s="11">
        <v>10.888</v>
      </c>
      <c r="M3392" s="11">
        <v>11.349</v>
      </c>
      <c r="N3392" s="11">
        <v>13.157999999999999</v>
      </c>
      <c r="O3392" s="11">
        <v>11.85</v>
      </c>
      <c r="P3392" s="11">
        <v>12.041</v>
      </c>
      <c r="Q3392" s="11">
        <v>10.981999999999999</v>
      </c>
      <c r="R3392" s="11">
        <v>10.715</v>
      </c>
      <c r="S3392" s="11">
        <v>10.271000000000001</v>
      </c>
      <c r="T3392" s="11">
        <v>10.512</v>
      </c>
      <c r="U3392" s="11">
        <v>10.18</v>
      </c>
      <c r="V3392" s="11">
        <v>8.6039999999999992</v>
      </c>
      <c r="W3392" s="11">
        <v>7.024</v>
      </c>
      <c r="X3392" s="11">
        <v>4.4939999999999998</v>
      </c>
      <c r="Y3392" s="11">
        <v>2.8090000000000002</v>
      </c>
      <c r="Z3392" s="11">
        <v>1.7430000000000001</v>
      </c>
      <c r="AA3392" s="11">
        <v>0.67500000000000004</v>
      </c>
      <c r="AB3392" s="11">
        <v>0.14399999999999999</v>
      </c>
      <c r="AC3392" s="11">
        <v>1.0999999999999999E-2</v>
      </c>
    </row>
    <row r="3393" spans="1:29" ht="11.5">
      <c r="A3393" s="15">
        <v>3376</v>
      </c>
      <c r="B3393" s="13" t="s">
        <v>1059</v>
      </c>
      <c r="C3393" s="21" t="s">
        <v>1294</v>
      </c>
      <c r="D3393" s="12"/>
      <c r="E3393" s="12">
        <v>372</v>
      </c>
      <c r="F3393" s="13" t="s">
        <v>1110</v>
      </c>
      <c r="G3393" s="12">
        <v>924</v>
      </c>
      <c r="H3393" s="12">
        <v>1950</v>
      </c>
      <c r="I3393" s="11">
        <v>158.733</v>
      </c>
      <c r="J3393" s="11">
        <v>138.21899999999999</v>
      </c>
      <c r="K3393" s="11">
        <v>128.74600000000001</v>
      </c>
      <c r="L3393" s="11">
        <v>119.78</v>
      </c>
      <c r="M3393" s="11">
        <v>101.121</v>
      </c>
      <c r="N3393" s="11">
        <v>99.025000000000006</v>
      </c>
      <c r="O3393" s="11">
        <v>95.754999999999995</v>
      </c>
      <c r="P3393" s="11">
        <v>102.9</v>
      </c>
      <c r="Q3393" s="11">
        <v>90.977999999999994</v>
      </c>
      <c r="R3393" s="11">
        <v>84.236000000000004</v>
      </c>
      <c r="S3393" s="11">
        <v>78.903999999999996</v>
      </c>
      <c r="T3393" s="11">
        <v>65.116</v>
      </c>
      <c r="U3393" s="11">
        <v>61.557000000000002</v>
      </c>
      <c r="V3393" s="11">
        <v>55.720999999999997</v>
      </c>
      <c r="W3393" s="11">
        <v>49.268000000000001</v>
      </c>
      <c r="X3393" s="11">
        <v>31.396000000000001</v>
      </c>
      <c r="Y3393" s="11">
        <v>15.010999999999999</v>
      </c>
      <c r="Z3393" s="11">
        <v>4.2060000000000004</v>
      </c>
      <c r="AA3393" s="11">
        <v>0.94199999999999995</v>
      </c>
      <c r="AB3393" s="11">
        <v>0.157</v>
      </c>
      <c r="AC3393" s="11">
        <v>1.4999999999999999E-2</v>
      </c>
    </row>
    <row r="3394" spans="1:29" ht="11.5">
      <c r="A3394" s="15">
        <v>3377</v>
      </c>
      <c r="B3394" s="13" t="s">
        <v>1059</v>
      </c>
      <c r="C3394" s="21" t="s">
        <v>1294</v>
      </c>
      <c r="D3394" s="12"/>
      <c r="E3394" s="12">
        <v>372</v>
      </c>
      <c r="F3394" s="13" t="s">
        <v>1110</v>
      </c>
      <c r="G3394" s="12">
        <v>924</v>
      </c>
      <c r="H3394" s="12">
        <v>1955</v>
      </c>
      <c r="I3394" s="11">
        <v>152.58699999999999</v>
      </c>
      <c r="J3394" s="11">
        <v>152.28299999999999</v>
      </c>
      <c r="K3394" s="11">
        <v>130.15700000000001</v>
      </c>
      <c r="L3394" s="11">
        <v>112.01300000000001</v>
      </c>
      <c r="M3394" s="11">
        <v>98.251000000000005</v>
      </c>
      <c r="N3394" s="11">
        <v>85.013999999999996</v>
      </c>
      <c r="O3394" s="11">
        <v>89.671000000000006</v>
      </c>
      <c r="P3394" s="11">
        <v>89.647000000000006</v>
      </c>
      <c r="Q3394" s="11">
        <v>97.397000000000006</v>
      </c>
      <c r="R3394" s="11">
        <v>85.430999999999997</v>
      </c>
      <c r="S3394" s="11">
        <v>78.042000000000002</v>
      </c>
      <c r="T3394" s="11">
        <v>71.605999999999995</v>
      </c>
      <c r="U3394" s="11">
        <v>58.033000000000001</v>
      </c>
      <c r="V3394" s="11">
        <v>53.57</v>
      </c>
      <c r="W3394" s="11">
        <v>44.1</v>
      </c>
      <c r="X3394" s="11">
        <v>32.453000000000003</v>
      </c>
      <c r="Y3394" s="11">
        <v>16.949000000000002</v>
      </c>
      <c r="Z3394" s="11">
        <v>5.6859999999999999</v>
      </c>
      <c r="AA3394" s="11">
        <v>1.006</v>
      </c>
      <c r="AB3394" s="11">
        <v>0.13700000000000001</v>
      </c>
      <c r="AC3394" s="11">
        <v>1.2999999999999999E-2</v>
      </c>
    </row>
    <row r="3395" spans="1:29" ht="11.5">
      <c r="A3395" s="15">
        <v>3378</v>
      </c>
      <c r="B3395" s="13" t="s">
        <v>1059</v>
      </c>
      <c r="C3395" s="21" t="s">
        <v>1294</v>
      </c>
      <c r="D3395" s="12"/>
      <c r="E3395" s="12">
        <v>372</v>
      </c>
      <c r="F3395" s="13" t="s">
        <v>1110</v>
      </c>
      <c r="G3395" s="12">
        <v>924</v>
      </c>
      <c r="H3395" s="12">
        <v>1960</v>
      </c>
      <c r="I3395" s="11">
        <v>145.56</v>
      </c>
      <c r="J3395" s="11">
        <v>148.215</v>
      </c>
      <c r="K3395" s="11">
        <v>147.41800000000001</v>
      </c>
      <c r="L3395" s="11">
        <v>120.49</v>
      </c>
      <c r="M3395" s="11">
        <v>91.5</v>
      </c>
      <c r="N3395" s="11">
        <v>72.36</v>
      </c>
      <c r="O3395" s="11">
        <v>65.882999999999996</v>
      </c>
      <c r="P3395" s="11">
        <v>78.805000000000007</v>
      </c>
      <c r="Q3395" s="11">
        <v>82.555999999999997</v>
      </c>
      <c r="R3395" s="11">
        <v>90.846999999999994</v>
      </c>
      <c r="S3395" s="11">
        <v>78.45</v>
      </c>
      <c r="T3395" s="11">
        <v>70.19</v>
      </c>
      <c r="U3395" s="11">
        <v>62.204000000000001</v>
      </c>
      <c r="V3395" s="11">
        <v>49.088999999999999</v>
      </c>
      <c r="W3395" s="11">
        <v>43.237000000000002</v>
      </c>
      <c r="X3395" s="11">
        <v>30.228000000000002</v>
      </c>
      <c r="Y3395" s="11">
        <v>18.09</v>
      </c>
      <c r="Z3395" s="11">
        <v>6.532</v>
      </c>
      <c r="AA3395" s="11">
        <v>1.407</v>
      </c>
      <c r="AB3395" s="11">
        <v>0.14599999999999999</v>
      </c>
      <c r="AC3395" s="11">
        <v>1.0999999999999999E-2</v>
      </c>
    </row>
    <row r="3396" spans="1:29" ht="11.5">
      <c r="A3396" s="15">
        <v>3379</v>
      </c>
      <c r="B3396" s="13" t="s">
        <v>1059</v>
      </c>
      <c r="C3396" s="21" t="s">
        <v>1294</v>
      </c>
      <c r="D3396" s="12"/>
      <c r="E3396" s="12">
        <v>372</v>
      </c>
      <c r="F3396" s="13" t="s">
        <v>1110</v>
      </c>
      <c r="G3396" s="12">
        <v>924</v>
      </c>
      <c r="H3396" s="12">
        <v>1965</v>
      </c>
      <c r="I3396" s="11">
        <v>151.91499999999999</v>
      </c>
      <c r="J3396" s="11">
        <v>144.77099999999999</v>
      </c>
      <c r="K3396" s="11">
        <v>147.24</v>
      </c>
      <c r="L3396" s="11">
        <v>137.864</v>
      </c>
      <c r="M3396" s="11">
        <v>101.256</v>
      </c>
      <c r="N3396" s="11">
        <v>77.058000000000007</v>
      </c>
      <c r="O3396" s="11">
        <v>67.382999999999996</v>
      </c>
      <c r="P3396" s="11">
        <v>64.162999999999997</v>
      </c>
      <c r="Q3396" s="11">
        <v>77.117000000000004</v>
      </c>
      <c r="R3396" s="11">
        <v>80.337999999999994</v>
      </c>
      <c r="S3396" s="11">
        <v>86.460999999999999</v>
      </c>
      <c r="T3396" s="11">
        <v>72.09</v>
      </c>
      <c r="U3396" s="11">
        <v>62.436</v>
      </c>
      <c r="V3396" s="11">
        <v>52.838000000000001</v>
      </c>
      <c r="W3396" s="11">
        <v>39.588000000000001</v>
      </c>
      <c r="X3396" s="11">
        <v>29.494</v>
      </c>
      <c r="Y3396" s="11">
        <v>16.661000000000001</v>
      </c>
      <c r="Z3396" s="11">
        <v>7</v>
      </c>
      <c r="AA3396" s="11">
        <v>1.6339999999999999</v>
      </c>
      <c r="AB3396" s="11">
        <v>0.19800000000000001</v>
      </c>
      <c r="AC3396" s="11">
        <v>1.0999999999999999E-2</v>
      </c>
    </row>
    <row r="3397" spans="1:29" ht="11.5">
      <c r="A3397" s="15">
        <v>3380</v>
      </c>
      <c r="B3397" s="13" t="s">
        <v>1059</v>
      </c>
      <c r="C3397" s="21" t="s">
        <v>1294</v>
      </c>
      <c r="D3397" s="12"/>
      <c r="E3397" s="12">
        <v>372</v>
      </c>
      <c r="F3397" s="13" t="s">
        <v>1110</v>
      </c>
      <c r="G3397" s="12">
        <v>924</v>
      </c>
      <c r="H3397" s="12">
        <v>1970</v>
      </c>
      <c r="I3397" s="11">
        <v>155.84700000000001</v>
      </c>
      <c r="J3397" s="11">
        <v>153.72800000000001</v>
      </c>
      <c r="K3397" s="11">
        <v>145.339</v>
      </c>
      <c r="L3397" s="11">
        <v>141.59800000000001</v>
      </c>
      <c r="M3397" s="11">
        <v>121.649</v>
      </c>
      <c r="N3397" s="11">
        <v>86.813000000000002</v>
      </c>
      <c r="O3397" s="11">
        <v>74.063000000000002</v>
      </c>
      <c r="P3397" s="11">
        <v>68.704999999999998</v>
      </c>
      <c r="Q3397" s="11">
        <v>64.730999999999995</v>
      </c>
      <c r="R3397" s="11">
        <v>76.155000000000001</v>
      </c>
      <c r="S3397" s="11">
        <v>77.349000000000004</v>
      </c>
      <c r="T3397" s="11">
        <v>80.462999999999994</v>
      </c>
      <c r="U3397" s="11">
        <v>64.632999999999996</v>
      </c>
      <c r="V3397" s="11">
        <v>53.68</v>
      </c>
      <c r="W3397" s="11">
        <v>42.447000000000003</v>
      </c>
      <c r="X3397" s="11">
        <v>26.849</v>
      </c>
      <c r="Y3397" s="11">
        <v>16.794</v>
      </c>
      <c r="Z3397" s="11">
        <v>6.7039999999999997</v>
      </c>
      <c r="AA3397" s="11">
        <v>1.7430000000000001</v>
      </c>
      <c r="AB3397" s="11">
        <v>0.22500000000000001</v>
      </c>
      <c r="AC3397" s="11">
        <v>1.4E-2</v>
      </c>
    </row>
    <row r="3398" spans="1:29" ht="11.5">
      <c r="A3398" s="15">
        <v>3381</v>
      </c>
      <c r="B3398" s="13" t="s">
        <v>1059</v>
      </c>
      <c r="C3398" s="21" t="s">
        <v>1294</v>
      </c>
      <c r="D3398" s="12"/>
      <c r="E3398" s="12">
        <v>372</v>
      </c>
      <c r="F3398" s="13" t="s">
        <v>1110</v>
      </c>
      <c r="G3398" s="12">
        <v>924</v>
      </c>
      <c r="H3398" s="12">
        <v>1975</v>
      </c>
      <c r="I3398" s="11">
        <v>177.60599999999999</v>
      </c>
      <c r="J3398" s="11">
        <v>159.43600000000001</v>
      </c>
      <c r="K3398" s="11">
        <v>159.34299999999999</v>
      </c>
      <c r="L3398" s="11">
        <v>144.96600000000001</v>
      </c>
      <c r="M3398" s="11">
        <v>135.804</v>
      </c>
      <c r="N3398" s="11">
        <v>119.09</v>
      </c>
      <c r="O3398" s="11">
        <v>90.296000000000006</v>
      </c>
      <c r="P3398" s="11">
        <v>78.876999999999995</v>
      </c>
      <c r="Q3398" s="11">
        <v>71.603999999999999</v>
      </c>
      <c r="R3398" s="11">
        <v>65.537999999999997</v>
      </c>
      <c r="S3398" s="11">
        <v>74.626999999999995</v>
      </c>
      <c r="T3398" s="11">
        <v>72.978999999999999</v>
      </c>
      <c r="U3398" s="11">
        <v>73.39</v>
      </c>
      <c r="V3398" s="11">
        <v>56.512</v>
      </c>
      <c r="W3398" s="11">
        <v>42.756999999999998</v>
      </c>
      <c r="X3398" s="11">
        <v>28.521000000000001</v>
      </c>
      <c r="Y3398" s="11">
        <v>15.14</v>
      </c>
      <c r="Z3398" s="11">
        <v>6.8570000000000002</v>
      </c>
      <c r="AA3398" s="11">
        <v>1.7569999999999999</v>
      </c>
      <c r="AB3398" s="11">
        <v>0.25800000000000001</v>
      </c>
      <c r="AC3398" s="11">
        <v>1.7999999999999999E-2</v>
      </c>
    </row>
    <row r="3399" spans="1:29" ht="11.5">
      <c r="A3399" s="15">
        <v>3382</v>
      </c>
      <c r="B3399" s="13" t="s">
        <v>1059</v>
      </c>
      <c r="C3399" s="21" t="s">
        <v>1294</v>
      </c>
      <c r="D3399" s="12"/>
      <c r="E3399" s="12">
        <v>372</v>
      </c>
      <c r="F3399" s="13" t="s">
        <v>1110</v>
      </c>
      <c r="G3399" s="12">
        <v>924</v>
      </c>
      <c r="H3399" s="12">
        <v>1980</v>
      </c>
      <c r="I3399" s="11">
        <v>184.02500000000001</v>
      </c>
      <c r="J3399" s="11">
        <v>180.16200000000001</v>
      </c>
      <c r="K3399" s="11">
        <v>165.25200000000001</v>
      </c>
      <c r="L3399" s="11">
        <v>162.76</v>
      </c>
      <c r="M3399" s="11">
        <v>141.43199999999999</v>
      </c>
      <c r="N3399" s="11">
        <v>129.91499999999999</v>
      </c>
      <c r="O3399" s="11">
        <v>119.334</v>
      </c>
      <c r="P3399" s="11">
        <v>95.400999999999996</v>
      </c>
      <c r="Q3399" s="11">
        <v>83.078000000000003</v>
      </c>
      <c r="R3399" s="11">
        <v>73.421000000000006</v>
      </c>
      <c r="S3399" s="11">
        <v>64.959999999999994</v>
      </c>
      <c r="T3399" s="11">
        <v>70.864999999999995</v>
      </c>
      <c r="U3399" s="11">
        <v>66.323999999999998</v>
      </c>
      <c r="V3399" s="11">
        <v>63.869</v>
      </c>
      <c r="W3399" s="11">
        <v>45.404000000000003</v>
      </c>
      <c r="X3399" s="11">
        <v>29.297000000000001</v>
      </c>
      <c r="Y3399" s="11">
        <v>15.808</v>
      </c>
      <c r="Z3399" s="11">
        <v>5.9939999999999998</v>
      </c>
      <c r="AA3399" s="11">
        <v>1.8</v>
      </c>
      <c r="AB3399" s="11">
        <v>0.26700000000000002</v>
      </c>
      <c r="AC3399" s="11">
        <v>2.1000000000000001E-2</v>
      </c>
    </row>
    <row r="3400" spans="1:29" ht="11.5">
      <c r="A3400" s="15">
        <v>3383</v>
      </c>
      <c r="B3400" s="13" t="s">
        <v>1059</v>
      </c>
      <c r="C3400" s="21" t="s">
        <v>1294</v>
      </c>
      <c r="D3400" s="12"/>
      <c r="E3400" s="12">
        <v>372</v>
      </c>
      <c r="F3400" s="13" t="s">
        <v>1110</v>
      </c>
      <c r="G3400" s="12">
        <v>924</v>
      </c>
      <c r="H3400" s="12">
        <v>1985</v>
      </c>
      <c r="I3400" s="11">
        <v>176.39</v>
      </c>
      <c r="J3400" s="11">
        <v>182.57</v>
      </c>
      <c r="K3400" s="11">
        <v>180.358</v>
      </c>
      <c r="L3400" s="11">
        <v>162.376</v>
      </c>
      <c r="M3400" s="11">
        <v>148.97</v>
      </c>
      <c r="N3400" s="11">
        <v>126.271</v>
      </c>
      <c r="O3400" s="11">
        <v>124.11</v>
      </c>
      <c r="P3400" s="11">
        <v>117.643</v>
      </c>
      <c r="Q3400" s="11">
        <v>94.099000000000004</v>
      </c>
      <c r="R3400" s="11">
        <v>81.135000000000005</v>
      </c>
      <c r="S3400" s="11">
        <v>70.634</v>
      </c>
      <c r="T3400" s="11">
        <v>60.962000000000003</v>
      </c>
      <c r="U3400" s="11">
        <v>64.451999999999998</v>
      </c>
      <c r="V3400" s="11">
        <v>58.436999999999998</v>
      </c>
      <c r="W3400" s="11">
        <v>51.393999999999998</v>
      </c>
      <c r="X3400" s="11">
        <v>30.800999999999998</v>
      </c>
      <c r="Y3400" s="11">
        <v>16.437999999999999</v>
      </c>
      <c r="Z3400" s="11">
        <v>6.5140000000000002</v>
      </c>
      <c r="AA3400" s="11">
        <v>1.6080000000000001</v>
      </c>
      <c r="AB3400" s="11">
        <v>0.27300000000000002</v>
      </c>
      <c r="AC3400" s="11">
        <v>2.1999999999999999E-2</v>
      </c>
    </row>
    <row r="3401" spans="1:29" ht="11.5">
      <c r="A3401" s="15">
        <v>3384</v>
      </c>
      <c r="B3401" s="13" t="s">
        <v>1059</v>
      </c>
      <c r="C3401" s="21" t="s">
        <v>1294</v>
      </c>
      <c r="D3401" s="12"/>
      <c r="E3401" s="12">
        <v>372</v>
      </c>
      <c r="F3401" s="13" t="s">
        <v>1110</v>
      </c>
      <c r="G3401" s="12">
        <v>924</v>
      </c>
      <c r="H3401" s="12">
        <v>1990</v>
      </c>
      <c r="I3401" s="11">
        <v>143.964</v>
      </c>
      <c r="J3401" s="11">
        <v>173.59200000000001</v>
      </c>
      <c r="K3401" s="11">
        <v>180.501</v>
      </c>
      <c r="L3401" s="11">
        <v>174.982</v>
      </c>
      <c r="M3401" s="11">
        <v>141.94900000000001</v>
      </c>
      <c r="N3401" s="11">
        <v>123.67700000000001</v>
      </c>
      <c r="O3401" s="11">
        <v>113.553</v>
      </c>
      <c r="P3401" s="11">
        <v>119.724</v>
      </c>
      <c r="Q3401" s="11">
        <v>114.79300000000001</v>
      </c>
      <c r="R3401" s="11">
        <v>91.468999999999994</v>
      </c>
      <c r="S3401" s="11">
        <v>78.097999999999999</v>
      </c>
      <c r="T3401" s="11">
        <v>66.936000000000007</v>
      </c>
      <c r="U3401" s="11">
        <v>56.381</v>
      </c>
      <c r="V3401" s="11">
        <v>57.148000000000003</v>
      </c>
      <c r="W3401" s="11">
        <v>47.564999999999998</v>
      </c>
      <c r="X3401" s="11">
        <v>35.829000000000001</v>
      </c>
      <c r="Y3401" s="11">
        <v>17.739000000000001</v>
      </c>
      <c r="Z3401" s="11">
        <v>6.9290000000000003</v>
      </c>
      <c r="AA3401" s="11">
        <v>1.8120000000000001</v>
      </c>
      <c r="AB3401" s="11">
        <v>0.254</v>
      </c>
      <c r="AC3401" s="11">
        <v>2.4E-2</v>
      </c>
    </row>
    <row r="3402" spans="1:29" ht="11.5">
      <c r="A3402" s="15">
        <v>3385</v>
      </c>
      <c r="B3402" s="13" t="s">
        <v>1059</v>
      </c>
      <c r="C3402" s="21" t="s">
        <v>1294</v>
      </c>
      <c r="D3402" s="12"/>
      <c r="E3402" s="12">
        <v>372</v>
      </c>
      <c r="F3402" s="13" t="s">
        <v>1110</v>
      </c>
      <c r="G3402" s="12">
        <v>924</v>
      </c>
      <c r="H3402" s="12">
        <v>1995</v>
      </c>
      <c r="I3402" s="11">
        <v>127.88800000000001</v>
      </c>
      <c r="J3402" s="11">
        <v>145.43100000000001</v>
      </c>
      <c r="K3402" s="11">
        <v>176.14099999999999</v>
      </c>
      <c r="L3402" s="11">
        <v>178.88</v>
      </c>
      <c r="M3402" s="11">
        <v>161.41</v>
      </c>
      <c r="N3402" s="11">
        <v>126.509</v>
      </c>
      <c r="O3402" s="11">
        <v>120.48399999999999</v>
      </c>
      <c r="P3402" s="11">
        <v>115.822</v>
      </c>
      <c r="Q3402" s="11">
        <v>120.819</v>
      </c>
      <c r="R3402" s="11">
        <v>114.846</v>
      </c>
      <c r="S3402" s="11">
        <v>91.010999999999996</v>
      </c>
      <c r="T3402" s="11">
        <v>76.346999999999994</v>
      </c>
      <c r="U3402" s="11">
        <v>63.552999999999997</v>
      </c>
      <c r="V3402" s="11">
        <v>51.651000000000003</v>
      </c>
      <c r="W3402" s="11">
        <v>47.543999999999997</v>
      </c>
      <c r="X3402" s="11">
        <v>34.161999999999999</v>
      </c>
      <c r="Y3402" s="11">
        <v>21.134</v>
      </c>
      <c r="Z3402" s="11">
        <v>7.7039999999999997</v>
      </c>
      <c r="AA3402" s="11">
        <v>2.044</v>
      </c>
      <c r="AB3402" s="11">
        <v>0.313</v>
      </c>
      <c r="AC3402" s="11">
        <v>2.5000000000000001E-2</v>
      </c>
    </row>
    <row r="3403" spans="1:29" ht="11.5">
      <c r="A3403" s="15">
        <v>3386</v>
      </c>
      <c r="B3403" s="13" t="s">
        <v>1059</v>
      </c>
      <c r="C3403" s="21" t="s">
        <v>1294</v>
      </c>
      <c r="D3403" s="12"/>
      <c r="E3403" s="12">
        <v>372</v>
      </c>
      <c r="F3403" s="13" t="s">
        <v>1110</v>
      </c>
      <c r="G3403" s="12">
        <v>924</v>
      </c>
      <c r="H3403" s="12">
        <v>2000</v>
      </c>
      <c r="I3403" s="11">
        <v>134.876</v>
      </c>
      <c r="J3403" s="11">
        <v>131.98099999999999</v>
      </c>
      <c r="K3403" s="11">
        <v>150.58099999999999</v>
      </c>
      <c r="L3403" s="11">
        <v>176.791</v>
      </c>
      <c r="M3403" s="11">
        <v>170.02799999999999</v>
      </c>
      <c r="N3403" s="11">
        <v>153.36699999999999</v>
      </c>
      <c r="O3403" s="11">
        <v>131.816</v>
      </c>
      <c r="P3403" s="11">
        <v>132.238</v>
      </c>
      <c r="Q3403" s="11">
        <v>124.488</v>
      </c>
      <c r="R3403" s="11">
        <v>123.98</v>
      </c>
      <c r="S3403" s="11">
        <v>115.583</v>
      </c>
      <c r="T3403" s="11">
        <v>90.072000000000003</v>
      </c>
      <c r="U3403" s="11">
        <v>73.653000000000006</v>
      </c>
      <c r="V3403" s="11">
        <v>59.311</v>
      </c>
      <c r="W3403" s="11">
        <v>44.072000000000003</v>
      </c>
      <c r="X3403" s="11">
        <v>35.055999999999997</v>
      </c>
      <c r="Y3403" s="11">
        <v>20.646000000000001</v>
      </c>
      <c r="Z3403" s="11">
        <v>9.3369999999999997</v>
      </c>
      <c r="AA3403" s="11">
        <v>2.234</v>
      </c>
      <c r="AB3403" s="11">
        <v>0.33300000000000002</v>
      </c>
      <c r="AC3403" s="11">
        <v>2.8000000000000001E-2</v>
      </c>
    </row>
    <row r="3404" spans="1:29" ht="11.5">
      <c r="A3404" s="15">
        <v>3387</v>
      </c>
      <c r="B3404" s="13" t="s">
        <v>1059</v>
      </c>
      <c r="C3404" s="21" t="s">
        <v>1294</v>
      </c>
      <c r="D3404" s="12"/>
      <c r="E3404" s="12">
        <v>372</v>
      </c>
      <c r="F3404" s="13" t="s">
        <v>1110</v>
      </c>
      <c r="G3404" s="12">
        <v>924</v>
      </c>
      <c r="H3404" s="12">
        <v>2005</v>
      </c>
      <c r="I3404" s="11">
        <v>153.51400000000001</v>
      </c>
      <c r="J3404" s="11">
        <v>137.64699999999999</v>
      </c>
      <c r="K3404" s="11">
        <v>138.23699999999999</v>
      </c>
      <c r="L3404" s="11">
        <v>152.51499999999999</v>
      </c>
      <c r="M3404" s="11">
        <v>177.82599999999999</v>
      </c>
      <c r="N3404" s="11">
        <v>181.953</v>
      </c>
      <c r="O3404" s="11">
        <v>175.13200000000001</v>
      </c>
      <c r="P3404" s="11">
        <v>153.18</v>
      </c>
      <c r="Q3404" s="11">
        <v>146.15899999999999</v>
      </c>
      <c r="R3404" s="11">
        <v>130.43</v>
      </c>
      <c r="S3404" s="11">
        <v>126.482</v>
      </c>
      <c r="T3404" s="11">
        <v>115.03100000000001</v>
      </c>
      <c r="U3404" s="11">
        <v>87.361999999999995</v>
      </c>
      <c r="V3404" s="11">
        <v>68.855999999999995</v>
      </c>
      <c r="W3404" s="11">
        <v>51.81</v>
      </c>
      <c r="X3404" s="11">
        <v>34.354999999999997</v>
      </c>
      <c r="Y3404" s="11">
        <v>23.109000000000002</v>
      </c>
      <c r="Z3404" s="11">
        <v>10.331</v>
      </c>
      <c r="AA3404" s="11">
        <v>2.9630000000000001</v>
      </c>
      <c r="AB3404" s="11">
        <v>0.39300000000000002</v>
      </c>
      <c r="AC3404" s="11">
        <v>0.03</v>
      </c>
    </row>
    <row r="3405" spans="1:29" ht="11.5">
      <c r="A3405" s="15">
        <v>3388</v>
      </c>
      <c r="B3405" s="13" t="s">
        <v>1059</v>
      </c>
      <c r="C3405" s="21" t="s">
        <v>1294</v>
      </c>
      <c r="D3405" s="12"/>
      <c r="E3405" s="12">
        <v>372</v>
      </c>
      <c r="F3405" s="13" t="s">
        <v>1110</v>
      </c>
      <c r="G3405" s="12">
        <v>924</v>
      </c>
      <c r="H3405" s="12">
        <v>2010</v>
      </c>
      <c r="I3405" s="11">
        <v>181.06200000000001</v>
      </c>
      <c r="J3405" s="11">
        <v>158.10400000000001</v>
      </c>
      <c r="K3405" s="11">
        <v>145.88399999999999</v>
      </c>
      <c r="L3405" s="11">
        <v>144.32300000000001</v>
      </c>
      <c r="M3405" s="11">
        <v>158.87</v>
      </c>
      <c r="N3405" s="11">
        <v>187.89599999999999</v>
      </c>
      <c r="O3405" s="11">
        <v>194.56200000000001</v>
      </c>
      <c r="P3405" s="11">
        <v>186.97499999999999</v>
      </c>
      <c r="Q3405" s="11">
        <v>160.624</v>
      </c>
      <c r="R3405" s="11">
        <v>149.33600000000001</v>
      </c>
      <c r="S3405" s="11">
        <v>131.59399999999999</v>
      </c>
      <c r="T3405" s="11">
        <v>124.907</v>
      </c>
      <c r="U3405" s="11">
        <v>110.928</v>
      </c>
      <c r="V3405" s="11">
        <v>82.043999999999997</v>
      </c>
      <c r="W3405" s="11">
        <v>61.777000000000001</v>
      </c>
      <c r="X3405" s="11">
        <v>42.472000000000001</v>
      </c>
      <c r="Y3405" s="11">
        <v>24.318999999999999</v>
      </c>
      <c r="Z3405" s="11">
        <v>12.846</v>
      </c>
      <c r="AA3405" s="11">
        <v>3.7639999999999998</v>
      </c>
      <c r="AB3405" s="11">
        <v>0.61299999999999999</v>
      </c>
      <c r="AC3405" s="11">
        <v>4.2000000000000003E-2</v>
      </c>
    </row>
    <row r="3406" spans="1:29" ht="11.5">
      <c r="A3406" s="15">
        <v>3389</v>
      </c>
      <c r="B3406" s="13" t="s">
        <v>1059</v>
      </c>
      <c r="C3406" s="21" t="s">
        <v>1294</v>
      </c>
      <c r="D3406" s="12"/>
      <c r="E3406" s="12">
        <v>372</v>
      </c>
      <c r="F3406" s="13" t="s">
        <v>1110</v>
      </c>
      <c r="G3406" s="12">
        <v>924</v>
      </c>
      <c r="H3406" s="12">
        <v>2015</v>
      </c>
      <c r="I3406" s="11">
        <v>182.09</v>
      </c>
      <c r="J3406" s="11">
        <v>181.12799999999999</v>
      </c>
      <c r="K3406" s="11">
        <v>156.96899999999999</v>
      </c>
      <c r="L3406" s="11">
        <v>142.53700000000001</v>
      </c>
      <c r="M3406" s="11">
        <v>131.50899999999999</v>
      </c>
      <c r="N3406" s="11">
        <v>142.68199999999999</v>
      </c>
      <c r="O3406" s="11">
        <v>178.38900000000001</v>
      </c>
      <c r="P3406" s="11">
        <v>187.303</v>
      </c>
      <c r="Q3406" s="11">
        <v>179.535</v>
      </c>
      <c r="R3406" s="11">
        <v>155.16900000000001</v>
      </c>
      <c r="S3406" s="11">
        <v>144.50399999999999</v>
      </c>
      <c r="T3406" s="11">
        <v>125.95099999999999</v>
      </c>
      <c r="U3406" s="11">
        <v>118.197</v>
      </c>
      <c r="V3406" s="11">
        <v>102.801</v>
      </c>
      <c r="W3406" s="11">
        <v>72.616</v>
      </c>
      <c r="X3406" s="11">
        <v>50.886000000000003</v>
      </c>
      <c r="Y3406" s="11">
        <v>30.423999999999999</v>
      </c>
      <c r="Z3406" s="11">
        <v>13.747999999999999</v>
      </c>
      <c r="AA3406" s="11">
        <v>5.1440000000000001</v>
      </c>
      <c r="AB3406" s="11">
        <v>0.88800000000000001</v>
      </c>
      <c r="AC3406" s="11">
        <v>7.3999999999999996E-2</v>
      </c>
    </row>
    <row r="3407" spans="1:29" ht="11.5">
      <c r="A3407" s="15">
        <v>3390</v>
      </c>
      <c r="B3407" s="13" t="s">
        <v>1059</v>
      </c>
      <c r="C3407" s="21" t="s">
        <v>1294</v>
      </c>
      <c r="D3407" s="12"/>
      <c r="E3407" s="12">
        <v>372</v>
      </c>
      <c r="F3407" s="13" t="s">
        <v>1110</v>
      </c>
      <c r="G3407" s="12">
        <v>924</v>
      </c>
      <c r="H3407" s="12">
        <v>2020</v>
      </c>
      <c r="I3407" s="11">
        <v>161.56</v>
      </c>
      <c r="J3407" s="11">
        <v>183.869</v>
      </c>
      <c r="K3407" s="11">
        <v>182.05500000000001</v>
      </c>
      <c r="L3407" s="11">
        <v>158.874</v>
      </c>
      <c r="M3407" s="11">
        <v>146.666</v>
      </c>
      <c r="N3407" s="11">
        <v>141.19800000000001</v>
      </c>
      <c r="O3407" s="11">
        <v>154.93100000000001</v>
      </c>
      <c r="P3407" s="11">
        <v>186.92500000000001</v>
      </c>
      <c r="Q3407" s="11">
        <v>192.61</v>
      </c>
      <c r="R3407" s="11">
        <v>181.91900000000001</v>
      </c>
      <c r="S3407" s="11">
        <v>155.399</v>
      </c>
      <c r="T3407" s="11">
        <v>143.13200000000001</v>
      </c>
      <c r="U3407" s="11">
        <v>122.99299999999999</v>
      </c>
      <c r="V3407" s="11">
        <v>113.389</v>
      </c>
      <c r="W3407" s="11">
        <v>95.763999999999996</v>
      </c>
      <c r="X3407" s="11">
        <v>63.883000000000003</v>
      </c>
      <c r="Y3407" s="11">
        <v>39.655999999999999</v>
      </c>
      <c r="Z3407" s="11">
        <v>18.940000000000001</v>
      </c>
      <c r="AA3407" s="11">
        <v>6.0860000000000003</v>
      </c>
      <c r="AB3407" s="11">
        <v>1.3779999999999999</v>
      </c>
      <c r="AC3407" s="11">
        <v>0.122</v>
      </c>
    </row>
    <row r="3408" spans="1:29" ht="11.5">
      <c r="A3408" s="15">
        <v>3391</v>
      </c>
      <c r="B3408" s="13" t="s">
        <v>1059</v>
      </c>
      <c r="C3408" s="21" t="s">
        <v>1295</v>
      </c>
      <c r="D3408" s="12"/>
      <c r="E3408" s="12">
        <v>428</v>
      </c>
      <c r="F3408" s="13" t="s">
        <v>1110</v>
      </c>
      <c r="G3408" s="12">
        <v>924</v>
      </c>
      <c r="H3408" s="12">
        <v>1950</v>
      </c>
      <c r="I3408" s="11">
        <v>76.001000000000005</v>
      </c>
      <c r="J3408" s="11">
        <v>82.06</v>
      </c>
      <c r="K3408" s="11">
        <v>88</v>
      </c>
      <c r="L3408" s="11">
        <v>82.41</v>
      </c>
      <c r="M3408" s="11">
        <v>76.289000000000001</v>
      </c>
      <c r="N3408" s="11">
        <v>53.14</v>
      </c>
      <c r="O3408" s="11">
        <v>38.5</v>
      </c>
      <c r="P3408" s="11">
        <v>55.100999999999999</v>
      </c>
      <c r="Q3408" s="11">
        <v>57.951000000000001</v>
      </c>
      <c r="R3408" s="11">
        <v>53.24</v>
      </c>
      <c r="S3408" s="11">
        <v>35.700000000000003</v>
      </c>
      <c r="T3408" s="11">
        <v>33.29</v>
      </c>
      <c r="U3408" s="11">
        <v>31.87</v>
      </c>
      <c r="V3408" s="11">
        <v>26.279</v>
      </c>
      <c r="W3408" s="11">
        <v>21.443000000000001</v>
      </c>
      <c r="X3408" s="11">
        <v>12.673999999999999</v>
      </c>
      <c r="Y3408" s="11">
        <v>6.4169999999999998</v>
      </c>
      <c r="Z3408" s="11">
        <v>2.4340000000000002</v>
      </c>
      <c r="AA3408" s="11">
        <v>0.57699999999999996</v>
      </c>
      <c r="AB3408" s="11">
        <v>7.3999999999999996E-2</v>
      </c>
      <c r="AC3408" s="11">
        <v>5.0000000000000001E-3</v>
      </c>
    </row>
    <row r="3409" spans="1:29" ht="11.5">
      <c r="A3409" s="15">
        <v>3392</v>
      </c>
      <c r="B3409" s="13" t="s">
        <v>1059</v>
      </c>
      <c r="C3409" s="21" t="s">
        <v>1295</v>
      </c>
      <c r="D3409" s="12"/>
      <c r="E3409" s="12">
        <v>428</v>
      </c>
      <c r="F3409" s="13" t="s">
        <v>1110</v>
      </c>
      <c r="G3409" s="12">
        <v>924</v>
      </c>
      <c r="H3409" s="12">
        <v>1955</v>
      </c>
      <c r="I3409" s="11">
        <v>78.608000000000004</v>
      </c>
      <c r="J3409" s="11">
        <v>74.03</v>
      </c>
      <c r="K3409" s="11">
        <v>81.677999999999997</v>
      </c>
      <c r="L3409" s="11">
        <v>87.674999999999997</v>
      </c>
      <c r="M3409" s="11">
        <v>84.251999999999995</v>
      </c>
      <c r="N3409" s="11">
        <v>77.662000000000006</v>
      </c>
      <c r="O3409" s="11">
        <v>54.192</v>
      </c>
      <c r="P3409" s="11">
        <v>39.130000000000003</v>
      </c>
      <c r="Q3409" s="11">
        <v>54.515999999999998</v>
      </c>
      <c r="R3409" s="11">
        <v>56.3</v>
      </c>
      <c r="S3409" s="11">
        <v>50.616</v>
      </c>
      <c r="T3409" s="11">
        <v>33.231999999999999</v>
      </c>
      <c r="U3409" s="11">
        <v>29.875</v>
      </c>
      <c r="V3409" s="11">
        <v>27.119</v>
      </c>
      <c r="W3409" s="11">
        <v>20.606999999999999</v>
      </c>
      <c r="X3409" s="11">
        <v>14.85</v>
      </c>
      <c r="Y3409" s="11">
        <v>7.3810000000000002</v>
      </c>
      <c r="Z3409" s="11">
        <v>2.798</v>
      </c>
      <c r="AA3409" s="11">
        <v>0.70199999999999996</v>
      </c>
      <c r="AB3409" s="11">
        <v>9.4E-2</v>
      </c>
      <c r="AC3409" s="11">
        <v>7.0000000000000001E-3</v>
      </c>
    </row>
    <row r="3410" spans="1:29" ht="11.5">
      <c r="A3410" s="15">
        <v>3393</v>
      </c>
      <c r="B3410" s="13" t="s">
        <v>1059</v>
      </c>
      <c r="C3410" s="21" t="s">
        <v>1295</v>
      </c>
      <c r="D3410" s="12"/>
      <c r="E3410" s="12">
        <v>428</v>
      </c>
      <c r="F3410" s="13" t="s">
        <v>1110</v>
      </c>
      <c r="G3410" s="12">
        <v>924</v>
      </c>
      <c r="H3410" s="12">
        <v>1960</v>
      </c>
      <c r="I3410" s="11">
        <v>85.667000000000002</v>
      </c>
      <c r="J3410" s="11">
        <v>79.662999999999997</v>
      </c>
      <c r="K3410" s="11">
        <v>74.081999999999994</v>
      </c>
      <c r="L3410" s="11">
        <v>80.36</v>
      </c>
      <c r="M3410" s="11">
        <v>85.927999999999997</v>
      </c>
      <c r="N3410" s="11">
        <v>84.849000000000004</v>
      </c>
      <c r="O3410" s="11">
        <v>79.527000000000001</v>
      </c>
      <c r="P3410" s="11">
        <v>55.223999999999997</v>
      </c>
      <c r="Q3410" s="11">
        <v>40.003999999999998</v>
      </c>
      <c r="R3410" s="11">
        <v>56.478999999999999</v>
      </c>
      <c r="S3410" s="11">
        <v>58.726999999999997</v>
      </c>
      <c r="T3410" s="11">
        <v>51.872999999999998</v>
      </c>
      <c r="U3410" s="11">
        <v>32.926000000000002</v>
      </c>
      <c r="V3410" s="11">
        <v>27.678000000000001</v>
      </c>
      <c r="W3410" s="11">
        <v>20.567</v>
      </c>
      <c r="X3410" s="11">
        <v>14.941000000000001</v>
      </c>
      <c r="Y3410" s="11">
        <v>7.2210000000000001</v>
      </c>
      <c r="Z3410" s="11">
        <v>3.2280000000000002</v>
      </c>
      <c r="AA3410" s="11">
        <v>0.79</v>
      </c>
      <c r="AB3410" s="11">
        <v>0.108</v>
      </c>
      <c r="AC3410" s="11">
        <v>8.0000000000000002E-3</v>
      </c>
    </row>
    <row r="3411" spans="1:29" ht="11.5">
      <c r="A3411" s="15">
        <v>3394</v>
      </c>
      <c r="B3411" s="13" t="s">
        <v>1059</v>
      </c>
      <c r="C3411" s="21" t="s">
        <v>1295</v>
      </c>
      <c r="D3411" s="12"/>
      <c r="E3411" s="12">
        <v>428</v>
      </c>
      <c r="F3411" s="13" t="s">
        <v>1110</v>
      </c>
      <c r="G3411" s="12">
        <v>924</v>
      </c>
      <c r="H3411" s="12">
        <v>1965</v>
      </c>
      <c r="I3411" s="11">
        <v>88.563000000000002</v>
      </c>
      <c r="J3411" s="11">
        <v>87.492999999999995</v>
      </c>
      <c r="K3411" s="11">
        <v>84.064999999999998</v>
      </c>
      <c r="L3411" s="11">
        <v>79.712999999999994</v>
      </c>
      <c r="M3411" s="11">
        <v>85.393000000000001</v>
      </c>
      <c r="N3411" s="11">
        <v>92.403000000000006</v>
      </c>
      <c r="O3411" s="11">
        <v>87.353999999999999</v>
      </c>
      <c r="P3411" s="11">
        <v>82.192999999999998</v>
      </c>
      <c r="Q3411" s="11">
        <v>56.627000000000002</v>
      </c>
      <c r="R3411" s="11">
        <v>40.103000000000002</v>
      </c>
      <c r="S3411" s="11">
        <v>55.189</v>
      </c>
      <c r="T3411" s="11">
        <v>56.281999999999996</v>
      </c>
      <c r="U3411" s="11">
        <v>47.921999999999997</v>
      </c>
      <c r="V3411" s="11">
        <v>28.696999999999999</v>
      </c>
      <c r="W3411" s="11">
        <v>22.468</v>
      </c>
      <c r="X3411" s="11">
        <v>14.271000000000001</v>
      </c>
      <c r="Y3411" s="11">
        <v>8.9169999999999998</v>
      </c>
      <c r="Z3411" s="11">
        <v>3.173</v>
      </c>
      <c r="AA3411" s="11">
        <v>0.91700000000000004</v>
      </c>
      <c r="AB3411" s="11">
        <v>0.123</v>
      </c>
      <c r="AC3411" s="11">
        <v>8.9999999999999993E-3</v>
      </c>
    </row>
    <row r="3412" spans="1:29" ht="11.5">
      <c r="A3412" s="15">
        <v>3395</v>
      </c>
      <c r="B3412" s="13" t="s">
        <v>1059</v>
      </c>
      <c r="C3412" s="21" t="s">
        <v>1295</v>
      </c>
      <c r="D3412" s="12"/>
      <c r="E3412" s="12">
        <v>428</v>
      </c>
      <c r="F3412" s="13" t="s">
        <v>1110</v>
      </c>
      <c r="G3412" s="12">
        <v>924</v>
      </c>
      <c r="H3412" s="12">
        <v>1970</v>
      </c>
      <c r="I3412" s="11">
        <v>82.31</v>
      </c>
      <c r="J3412" s="11">
        <v>90.423000000000002</v>
      </c>
      <c r="K3412" s="11">
        <v>89.6</v>
      </c>
      <c r="L3412" s="11">
        <v>87.804000000000002</v>
      </c>
      <c r="M3412" s="11">
        <v>84.108999999999995</v>
      </c>
      <c r="N3412" s="11">
        <v>88.869</v>
      </c>
      <c r="O3412" s="11">
        <v>98.194000000000003</v>
      </c>
      <c r="P3412" s="11">
        <v>88.902000000000001</v>
      </c>
      <c r="Q3412" s="11">
        <v>83.602000000000004</v>
      </c>
      <c r="R3412" s="11">
        <v>57.231000000000002</v>
      </c>
      <c r="S3412" s="11">
        <v>39.656999999999996</v>
      </c>
      <c r="T3412" s="11">
        <v>52.621000000000002</v>
      </c>
      <c r="U3412" s="11">
        <v>51.722999999999999</v>
      </c>
      <c r="V3412" s="11">
        <v>41.514000000000003</v>
      </c>
      <c r="W3412" s="11">
        <v>22.86</v>
      </c>
      <c r="X3412" s="11">
        <v>15.788</v>
      </c>
      <c r="Y3412" s="11">
        <v>8.5419999999999998</v>
      </c>
      <c r="Z3412" s="11">
        <v>3.9340000000000002</v>
      </c>
      <c r="AA3412" s="11">
        <v>0.95599999999999996</v>
      </c>
      <c r="AB3412" s="11">
        <v>0.17399999999999999</v>
      </c>
      <c r="AC3412" s="11">
        <v>1.4E-2</v>
      </c>
    </row>
    <row r="3413" spans="1:29" ht="11.5">
      <c r="A3413" s="15">
        <v>3396</v>
      </c>
      <c r="B3413" s="13" t="s">
        <v>1059</v>
      </c>
      <c r="C3413" s="21" t="s">
        <v>1295</v>
      </c>
      <c r="D3413" s="12"/>
      <c r="E3413" s="12">
        <v>428</v>
      </c>
      <c r="F3413" s="13" t="s">
        <v>1110</v>
      </c>
      <c r="G3413" s="12">
        <v>924</v>
      </c>
      <c r="H3413" s="12">
        <v>1975</v>
      </c>
      <c r="I3413" s="11">
        <v>91.271000000000001</v>
      </c>
      <c r="J3413" s="11">
        <v>82.834000000000003</v>
      </c>
      <c r="K3413" s="11">
        <v>90.876999999999995</v>
      </c>
      <c r="L3413" s="11">
        <v>96.593999999999994</v>
      </c>
      <c r="M3413" s="11">
        <v>95.841999999999999</v>
      </c>
      <c r="N3413" s="11">
        <v>85.894000000000005</v>
      </c>
      <c r="O3413" s="11">
        <v>88.007000000000005</v>
      </c>
      <c r="P3413" s="11">
        <v>96.733000000000004</v>
      </c>
      <c r="Q3413" s="11">
        <v>85.747</v>
      </c>
      <c r="R3413" s="11">
        <v>80.262</v>
      </c>
      <c r="S3413" s="11">
        <v>53.871000000000002</v>
      </c>
      <c r="T3413" s="11">
        <v>36.372999999999998</v>
      </c>
      <c r="U3413" s="11">
        <v>47.034999999999997</v>
      </c>
      <c r="V3413" s="11">
        <v>43.481000000000002</v>
      </c>
      <c r="W3413" s="11">
        <v>32.326999999999998</v>
      </c>
      <c r="X3413" s="11">
        <v>15.56</v>
      </c>
      <c r="Y3413" s="11">
        <v>9.3659999999999997</v>
      </c>
      <c r="Z3413" s="11">
        <v>3.7469999999999999</v>
      </c>
      <c r="AA3413" s="11">
        <v>1.167</v>
      </c>
      <c r="AB3413" s="11">
        <v>0.17799999999999999</v>
      </c>
      <c r="AC3413" s="11">
        <v>0.02</v>
      </c>
    </row>
    <row r="3414" spans="1:29" ht="11.5">
      <c r="A3414" s="15">
        <v>3397</v>
      </c>
      <c r="B3414" s="13" t="s">
        <v>1059</v>
      </c>
      <c r="C3414" s="21" t="s">
        <v>1295</v>
      </c>
      <c r="D3414" s="12"/>
      <c r="E3414" s="12">
        <v>428</v>
      </c>
      <c r="F3414" s="13" t="s">
        <v>1110</v>
      </c>
      <c r="G3414" s="12">
        <v>924</v>
      </c>
      <c r="H3414" s="12">
        <v>1980</v>
      </c>
      <c r="I3414" s="11">
        <v>88.019000000000005</v>
      </c>
      <c r="J3414" s="11">
        <v>91.037999999999997</v>
      </c>
      <c r="K3414" s="11">
        <v>82.534000000000006</v>
      </c>
      <c r="L3414" s="11">
        <v>96.828999999999994</v>
      </c>
      <c r="M3414" s="11">
        <v>102.66800000000001</v>
      </c>
      <c r="N3414" s="11">
        <v>94.382000000000005</v>
      </c>
      <c r="O3414" s="11">
        <v>82.727999999999994</v>
      </c>
      <c r="P3414" s="11">
        <v>84.521000000000001</v>
      </c>
      <c r="Q3414" s="11">
        <v>92.918000000000006</v>
      </c>
      <c r="R3414" s="11">
        <v>81.813000000000002</v>
      </c>
      <c r="S3414" s="11">
        <v>75.450999999999993</v>
      </c>
      <c r="T3414" s="11">
        <v>49.249000000000002</v>
      </c>
      <c r="U3414" s="11">
        <v>31.895</v>
      </c>
      <c r="V3414" s="11">
        <v>39.139000000000003</v>
      </c>
      <c r="W3414" s="11">
        <v>33.104999999999997</v>
      </c>
      <c r="X3414" s="11">
        <v>21.553000000000001</v>
      </c>
      <c r="Y3414" s="11">
        <v>8.7970000000000006</v>
      </c>
      <c r="Z3414" s="11">
        <v>3.9369999999999998</v>
      </c>
      <c r="AA3414" s="11">
        <v>1.107</v>
      </c>
      <c r="AB3414" s="11">
        <v>0.22700000000000001</v>
      </c>
      <c r="AC3414" s="11">
        <v>2.3E-2</v>
      </c>
    </row>
    <row r="3415" spans="1:29" ht="11.5">
      <c r="A3415" s="15">
        <v>3398</v>
      </c>
      <c r="B3415" s="13" t="s">
        <v>1059</v>
      </c>
      <c r="C3415" s="21" t="s">
        <v>1295</v>
      </c>
      <c r="D3415" s="12"/>
      <c r="E3415" s="12">
        <v>428</v>
      </c>
      <c r="F3415" s="13" t="s">
        <v>1110</v>
      </c>
      <c r="G3415" s="12">
        <v>924</v>
      </c>
      <c r="H3415" s="12">
        <v>1985</v>
      </c>
      <c r="I3415" s="11">
        <v>98.864999999999995</v>
      </c>
      <c r="J3415" s="11">
        <v>88.503</v>
      </c>
      <c r="K3415" s="11">
        <v>92.587000000000003</v>
      </c>
      <c r="L3415" s="11">
        <v>87.555000000000007</v>
      </c>
      <c r="M3415" s="11">
        <v>99.311999999999998</v>
      </c>
      <c r="N3415" s="11">
        <v>101.494</v>
      </c>
      <c r="O3415" s="11">
        <v>91.798000000000002</v>
      </c>
      <c r="P3415" s="11">
        <v>79.599999999999994</v>
      </c>
      <c r="Q3415" s="11">
        <v>80.253</v>
      </c>
      <c r="R3415" s="11">
        <v>88.022000000000006</v>
      </c>
      <c r="S3415" s="11">
        <v>75.947000000000003</v>
      </c>
      <c r="T3415" s="11">
        <v>68.731999999999999</v>
      </c>
      <c r="U3415" s="11">
        <v>43.753</v>
      </c>
      <c r="V3415" s="11">
        <v>26.356000000000002</v>
      </c>
      <c r="W3415" s="11">
        <v>29.87</v>
      </c>
      <c r="X3415" s="11">
        <v>22.003</v>
      </c>
      <c r="Y3415" s="11">
        <v>12.016999999999999</v>
      </c>
      <c r="Z3415" s="11">
        <v>3.81</v>
      </c>
      <c r="AA3415" s="11">
        <v>1.206</v>
      </c>
      <c r="AB3415" s="11">
        <v>0.222</v>
      </c>
      <c r="AC3415" s="11">
        <v>2.9000000000000001E-2</v>
      </c>
    </row>
    <row r="3416" spans="1:29" ht="11.5">
      <c r="A3416" s="15">
        <v>3399</v>
      </c>
      <c r="B3416" s="13" t="s">
        <v>1059</v>
      </c>
      <c r="C3416" s="21" t="s">
        <v>1295</v>
      </c>
      <c r="D3416" s="12"/>
      <c r="E3416" s="12">
        <v>428</v>
      </c>
      <c r="F3416" s="13" t="s">
        <v>1110</v>
      </c>
      <c r="G3416" s="12">
        <v>924</v>
      </c>
      <c r="H3416" s="12">
        <v>1990</v>
      </c>
      <c r="I3416" s="11">
        <v>105.05500000000001</v>
      </c>
      <c r="J3416" s="11">
        <v>99.225999999999999</v>
      </c>
      <c r="K3416" s="11">
        <v>87.29</v>
      </c>
      <c r="L3416" s="11">
        <v>94.531999999999996</v>
      </c>
      <c r="M3416" s="11">
        <v>93.575999999999993</v>
      </c>
      <c r="N3416" s="11">
        <v>103.124</v>
      </c>
      <c r="O3416" s="11">
        <v>102.068</v>
      </c>
      <c r="P3416" s="11">
        <v>91.209000000000003</v>
      </c>
      <c r="Q3416" s="11">
        <v>78.152000000000001</v>
      </c>
      <c r="R3416" s="11">
        <v>77.588999999999999</v>
      </c>
      <c r="S3416" s="11">
        <v>83.221999999999994</v>
      </c>
      <c r="T3416" s="11">
        <v>69.781000000000006</v>
      </c>
      <c r="U3416" s="11">
        <v>60.768999999999998</v>
      </c>
      <c r="V3416" s="11">
        <v>36.552</v>
      </c>
      <c r="W3416" s="11">
        <v>20.209</v>
      </c>
      <c r="X3416" s="11">
        <v>20.216999999999999</v>
      </c>
      <c r="Y3416" s="11">
        <v>12.396000000000001</v>
      </c>
      <c r="Z3416" s="11">
        <v>5.101</v>
      </c>
      <c r="AA3416" s="11">
        <v>1.111</v>
      </c>
      <c r="AB3416" s="11">
        <v>0.22600000000000001</v>
      </c>
      <c r="AC3416" s="11">
        <v>2.7E-2</v>
      </c>
    </row>
    <row r="3417" spans="1:29" ht="11.5">
      <c r="A3417" s="15">
        <v>3400</v>
      </c>
      <c r="B3417" s="13" t="s">
        <v>1059</v>
      </c>
      <c r="C3417" s="21" t="s">
        <v>1295</v>
      </c>
      <c r="D3417" s="12"/>
      <c r="E3417" s="12">
        <v>428</v>
      </c>
      <c r="F3417" s="13" t="s">
        <v>1110</v>
      </c>
      <c r="G3417" s="12">
        <v>924</v>
      </c>
      <c r="H3417" s="12">
        <v>1995</v>
      </c>
      <c r="I3417" s="11">
        <v>73.016999999999996</v>
      </c>
      <c r="J3417" s="11">
        <v>98.774000000000001</v>
      </c>
      <c r="K3417" s="11">
        <v>93.613</v>
      </c>
      <c r="L3417" s="11">
        <v>82.98</v>
      </c>
      <c r="M3417" s="11">
        <v>89.406000000000006</v>
      </c>
      <c r="N3417" s="11">
        <v>87.010999999999996</v>
      </c>
      <c r="O3417" s="11">
        <v>88.061999999999998</v>
      </c>
      <c r="P3417" s="11">
        <v>87.866</v>
      </c>
      <c r="Q3417" s="11">
        <v>79.272999999999996</v>
      </c>
      <c r="R3417" s="11">
        <v>68.676000000000002</v>
      </c>
      <c r="S3417" s="11">
        <v>69.600999999999999</v>
      </c>
      <c r="T3417" s="11">
        <v>72.590999999999994</v>
      </c>
      <c r="U3417" s="11">
        <v>58.829000000000001</v>
      </c>
      <c r="V3417" s="11">
        <v>48.173000000000002</v>
      </c>
      <c r="W3417" s="11">
        <v>26.748000000000001</v>
      </c>
      <c r="X3417" s="11">
        <v>13.128</v>
      </c>
      <c r="Y3417" s="11">
        <v>11.041</v>
      </c>
      <c r="Z3417" s="11">
        <v>5.2450000000000001</v>
      </c>
      <c r="AA3417" s="11">
        <v>1.478</v>
      </c>
      <c r="AB3417" s="11">
        <v>0.19900000000000001</v>
      </c>
      <c r="AC3417" s="11">
        <v>2.5000000000000001E-2</v>
      </c>
    </row>
    <row r="3418" spans="1:29" ht="11.5">
      <c r="A3418" s="15">
        <v>3401</v>
      </c>
      <c r="B3418" s="13" t="s">
        <v>1059</v>
      </c>
      <c r="C3418" s="21" t="s">
        <v>1295</v>
      </c>
      <c r="D3418" s="12"/>
      <c r="E3418" s="12">
        <v>428</v>
      </c>
      <c r="F3418" s="13" t="s">
        <v>1110</v>
      </c>
      <c r="G3418" s="12">
        <v>924</v>
      </c>
      <c r="H3418" s="12">
        <v>2000</v>
      </c>
      <c r="I3418" s="11">
        <v>49.786999999999999</v>
      </c>
      <c r="J3418" s="11">
        <v>72.658000000000001</v>
      </c>
      <c r="K3418" s="11">
        <v>95.51</v>
      </c>
      <c r="L3418" s="11">
        <v>91.088999999999999</v>
      </c>
      <c r="M3418" s="11">
        <v>81.325000000000003</v>
      </c>
      <c r="N3418" s="11">
        <v>83.484999999999999</v>
      </c>
      <c r="O3418" s="11">
        <v>78.950999999999993</v>
      </c>
      <c r="P3418" s="11">
        <v>85.760999999999996</v>
      </c>
      <c r="Q3418" s="11">
        <v>84.384</v>
      </c>
      <c r="R3418" s="11">
        <v>73.543999999999997</v>
      </c>
      <c r="S3418" s="11">
        <v>63.017000000000003</v>
      </c>
      <c r="T3418" s="11">
        <v>61.539000000000001</v>
      </c>
      <c r="U3418" s="11">
        <v>61.283999999999999</v>
      </c>
      <c r="V3418" s="11">
        <v>46.747999999999998</v>
      </c>
      <c r="W3418" s="11">
        <v>35.442999999999998</v>
      </c>
      <c r="X3418" s="11">
        <v>17.254999999999999</v>
      </c>
      <c r="Y3418" s="11">
        <v>7.0910000000000002</v>
      </c>
      <c r="Z3418" s="11">
        <v>4.8659999999999997</v>
      </c>
      <c r="AA3418" s="11">
        <v>1.5509999999999999</v>
      </c>
      <c r="AB3418" s="11">
        <v>0.26100000000000001</v>
      </c>
      <c r="AC3418" s="11">
        <v>2.1000000000000001E-2</v>
      </c>
    </row>
    <row r="3419" spans="1:29" ht="11.5">
      <c r="A3419" s="15">
        <v>3402</v>
      </c>
      <c r="B3419" s="13" t="s">
        <v>1059</v>
      </c>
      <c r="C3419" s="21" t="s">
        <v>1295</v>
      </c>
      <c r="D3419" s="12"/>
      <c r="E3419" s="12">
        <v>428</v>
      </c>
      <c r="F3419" s="13" t="s">
        <v>1110</v>
      </c>
      <c r="G3419" s="12">
        <v>924</v>
      </c>
      <c r="H3419" s="12">
        <v>2005</v>
      </c>
      <c r="I3419" s="11">
        <v>51.545999999999999</v>
      </c>
      <c r="J3419" s="11">
        <v>47.344999999999999</v>
      </c>
      <c r="K3419" s="11">
        <v>70.058000000000007</v>
      </c>
      <c r="L3419" s="11">
        <v>93.057000000000002</v>
      </c>
      <c r="M3419" s="11">
        <v>86.881</v>
      </c>
      <c r="N3419" s="11">
        <v>76.599999999999994</v>
      </c>
      <c r="O3419" s="11">
        <v>78.459999999999994</v>
      </c>
      <c r="P3419" s="11">
        <v>73.870999999999995</v>
      </c>
      <c r="Q3419" s="11">
        <v>79.915999999999997</v>
      </c>
      <c r="R3419" s="11">
        <v>77.784999999999997</v>
      </c>
      <c r="S3419" s="11">
        <v>66.233000000000004</v>
      </c>
      <c r="T3419" s="11">
        <v>55.16</v>
      </c>
      <c r="U3419" s="11">
        <v>52.441000000000003</v>
      </c>
      <c r="V3419" s="11">
        <v>49.316000000000003</v>
      </c>
      <c r="W3419" s="11">
        <v>34.835000000000001</v>
      </c>
      <c r="X3419" s="11">
        <v>24.126999999999999</v>
      </c>
      <c r="Y3419" s="11">
        <v>9.8989999999999991</v>
      </c>
      <c r="Z3419" s="11">
        <v>3.1869999999999998</v>
      </c>
      <c r="AA3419" s="11">
        <v>1.478</v>
      </c>
      <c r="AB3419" s="11">
        <v>0.27700000000000002</v>
      </c>
      <c r="AC3419" s="11">
        <v>2.7E-2</v>
      </c>
    </row>
    <row r="3420" spans="1:29" ht="11.5">
      <c r="A3420" s="15">
        <v>3403</v>
      </c>
      <c r="B3420" s="13" t="s">
        <v>1059</v>
      </c>
      <c r="C3420" s="21" t="s">
        <v>1295</v>
      </c>
      <c r="D3420" s="12"/>
      <c r="E3420" s="12">
        <v>428</v>
      </c>
      <c r="F3420" s="13" t="s">
        <v>1110</v>
      </c>
      <c r="G3420" s="12">
        <v>924</v>
      </c>
      <c r="H3420" s="12">
        <v>2010</v>
      </c>
      <c r="I3420" s="11">
        <v>57.308</v>
      </c>
      <c r="J3420" s="11">
        <v>50.029000000000003</v>
      </c>
      <c r="K3420" s="11">
        <v>45.441000000000003</v>
      </c>
      <c r="L3420" s="11">
        <v>67.301000000000002</v>
      </c>
      <c r="M3420" s="11">
        <v>84.218000000000004</v>
      </c>
      <c r="N3420" s="11">
        <v>78.084999999999994</v>
      </c>
      <c r="O3420" s="11">
        <v>70.11</v>
      </c>
      <c r="P3420" s="11">
        <v>73.165999999999997</v>
      </c>
      <c r="Q3420" s="11">
        <v>68.673000000000002</v>
      </c>
      <c r="R3420" s="11">
        <v>74.132000000000005</v>
      </c>
      <c r="S3420" s="11">
        <v>71.070999999999998</v>
      </c>
      <c r="T3420" s="11">
        <v>58.66</v>
      </c>
      <c r="U3420" s="11">
        <v>47.392000000000003</v>
      </c>
      <c r="V3420" s="11">
        <v>43.02</v>
      </c>
      <c r="W3420" s="11">
        <v>38.04</v>
      </c>
      <c r="X3420" s="11">
        <v>23.84</v>
      </c>
      <c r="Y3420" s="11">
        <v>13.978</v>
      </c>
      <c r="Z3420" s="11">
        <v>4.4859999999999998</v>
      </c>
      <c r="AA3420" s="11">
        <v>1</v>
      </c>
      <c r="AB3420" s="11">
        <v>0.28299999999999997</v>
      </c>
      <c r="AC3420" s="11">
        <v>3.2000000000000001E-2</v>
      </c>
    </row>
    <row r="3421" spans="1:29" ht="11.5">
      <c r="A3421" s="15">
        <v>3404</v>
      </c>
      <c r="B3421" s="13" t="s">
        <v>1059</v>
      </c>
      <c r="C3421" s="21" t="s">
        <v>1295</v>
      </c>
      <c r="D3421" s="12"/>
      <c r="E3421" s="12">
        <v>428</v>
      </c>
      <c r="F3421" s="13" t="s">
        <v>1110</v>
      </c>
      <c r="G3421" s="12">
        <v>924</v>
      </c>
      <c r="H3421" s="12">
        <v>2015</v>
      </c>
      <c r="I3421" s="11">
        <v>51.936</v>
      </c>
      <c r="J3421" s="11">
        <v>54.531999999999996</v>
      </c>
      <c r="K3421" s="11">
        <v>48.072000000000003</v>
      </c>
      <c r="L3421" s="11">
        <v>44.948</v>
      </c>
      <c r="M3421" s="11">
        <v>63.85</v>
      </c>
      <c r="N3421" s="11">
        <v>75.058999999999997</v>
      </c>
      <c r="O3421" s="11">
        <v>70.186000000000007</v>
      </c>
      <c r="P3421" s="11">
        <v>64.777000000000001</v>
      </c>
      <c r="Q3421" s="11">
        <v>67.671999999999997</v>
      </c>
      <c r="R3421" s="11">
        <v>64.117000000000004</v>
      </c>
      <c r="S3421" s="11">
        <v>68.412999999999997</v>
      </c>
      <c r="T3421" s="11">
        <v>63.962000000000003</v>
      </c>
      <c r="U3421" s="11">
        <v>51.640999999999998</v>
      </c>
      <c r="V3421" s="11">
        <v>40.088000000000001</v>
      </c>
      <c r="W3421" s="11">
        <v>33.966000000000001</v>
      </c>
      <c r="X3421" s="11">
        <v>27.672999999999998</v>
      </c>
      <c r="Y3421" s="11">
        <v>15.266</v>
      </c>
      <c r="Z3421" s="11">
        <v>7.2519999999999998</v>
      </c>
      <c r="AA3421" s="11">
        <v>1.94</v>
      </c>
      <c r="AB3421" s="11">
        <v>0.32200000000000001</v>
      </c>
      <c r="AC3421" s="11">
        <v>5.5E-2</v>
      </c>
    </row>
    <row r="3422" spans="1:29" ht="11.5">
      <c r="A3422" s="15">
        <v>3405</v>
      </c>
      <c r="B3422" s="13" t="s">
        <v>1059</v>
      </c>
      <c r="C3422" s="21" t="s">
        <v>1295</v>
      </c>
      <c r="D3422" s="12"/>
      <c r="E3422" s="12">
        <v>428</v>
      </c>
      <c r="F3422" s="13" t="s">
        <v>1110</v>
      </c>
      <c r="G3422" s="12">
        <v>924</v>
      </c>
      <c r="H3422" s="12">
        <v>2020</v>
      </c>
      <c r="I3422" s="11">
        <v>59.441000000000003</v>
      </c>
      <c r="J3422" s="11">
        <v>48.731000000000002</v>
      </c>
      <c r="K3422" s="11">
        <v>52.557000000000002</v>
      </c>
      <c r="L3422" s="11">
        <v>43.84</v>
      </c>
      <c r="M3422" s="11">
        <v>36.158999999999999</v>
      </c>
      <c r="N3422" s="11">
        <v>61.295000000000002</v>
      </c>
      <c r="O3422" s="11">
        <v>72.748999999999995</v>
      </c>
      <c r="P3422" s="11">
        <v>61.417000000000002</v>
      </c>
      <c r="Q3422" s="11">
        <v>59.619</v>
      </c>
      <c r="R3422" s="11">
        <v>64.626999999999995</v>
      </c>
      <c r="S3422" s="11">
        <v>56.624000000000002</v>
      </c>
      <c r="T3422" s="11">
        <v>66.488</v>
      </c>
      <c r="U3422" s="11">
        <v>56.716000000000001</v>
      </c>
      <c r="V3422" s="11">
        <v>47.762999999999998</v>
      </c>
      <c r="W3422" s="11">
        <v>26.832999999999998</v>
      </c>
      <c r="X3422" s="11">
        <v>27.573</v>
      </c>
      <c r="Y3422" s="11">
        <v>14.438000000000001</v>
      </c>
      <c r="Z3422" s="11">
        <v>8.3350000000000009</v>
      </c>
      <c r="AA3422" s="11">
        <v>3.3719999999999999</v>
      </c>
      <c r="AB3422" s="11">
        <v>0.68</v>
      </c>
      <c r="AC3422" s="11">
        <v>7.9000000000000001E-2</v>
      </c>
    </row>
    <row r="3423" spans="1:29" ht="11.5">
      <c r="A3423" s="15">
        <v>3406</v>
      </c>
      <c r="B3423" s="13" t="s">
        <v>1059</v>
      </c>
      <c r="C3423" s="21" t="s">
        <v>1296</v>
      </c>
      <c r="D3423" s="12"/>
      <c r="E3423" s="12">
        <v>440</v>
      </c>
      <c r="F3423" s="13" t="s">
        <v>1110</v>
      </c>
      <c r="G3423" s="12">
        <v>924</v>
      </c>
      <c r="H3423" s="12">
        <v>1950</v>
      </c>
      <c r="I3423" s="11">
        <v>111.566</v>
      </c>
      <c r="J3423" s="11">
        <v>115.621</v>
      </c>
      <c r="K3423" s="11">
        <v>119.77500000000001</v>
      </c>
      <c r="L3423" s="11">
        <v>117.401</v>
      </c>
      <c r="M3423" s="11">
        <v>105.631</v>
      </c>
      <c r="N3423" s="11">
        <v>80.013999999999996</v>
      </c>
      <c r="O3423" s="11">
        <v>51.728000000000002</v>
      </c>
      <c r="P3423" s="11">
        <v>61.322000000000003</v>
      </c>
      <c r="Q3423" s="11">
        <v>90.992999999999995</v>
      </c>
      <c r="R3423" s="11">
        <v>71.707999999999998</v>
      </c>
      <c r="S3423" s="11">
        <v>54.101999999999997</v>
      </c>
      <c r="T3423" s="11">
        <v>50.838000000000001</v>
      </c>
      <c r="U3423" s="11">
        <v>38.969000000000001</v>
      </c>
      <c r="V3423" s="11">
        <v>32.64</v>
      </c>
      <c r="W3423" s="11">
        <v>26.010999999999999</v>
      </c>
      <c r="X3423" s="11">
        <v>17.11</v>
      </c>
      <c r="Y3423" s="11">
        <v>8.5120000000000005</v>
      </c>
      <c r="Z3423" s="11">
        <v>3.2010000000000001</v>
      </c>
      <c r="AA3423" s="11">
        <v>0.751</v>
      </c>
      <c r="AB3423" s="11">
        <v>9.6000000000000002E-2</v>
      </c>
      <c r="AC3423" s="11">
        <v>6.0000000000000001E-3</v>
      </c>
    </row>
    <row r="3424" spans="1:29" ht="11.5">
      <c r="A3424" s="15">
        <v>3407</v>
      </c>
      <c r="B3424" s="13" t="s">
        <v>1059</v>
      </c>
      <c r="C3424" s="21" t="s">
        <v>1296</v>
      </c>
      <c r="D3424" s="12"/>
      <c r="E3424" s="12">
        <v>440</v>
      </c>
      <c r="F3424" s="13" t="s">
        <v>1110</v>
      </c>
      <c r="G3424" s="12">
        <v>924</v>
      </c>
      <c r="H3424" s="12">
        <v>1955</v>
      </c>
      <c r="I3424" s="11">
        <v>132.55000000000001</v>
      </c>
      <c r="J3424" s="11">
        <v>106.919</v>
      </c>
      <c r="K3424" s="11">
        <v>112.121</v>
      </c>
      <c r="L3424" s="11">
        <v>116.119</v>
      </c>
      <c r="M3424" s="11">
        <v>113.32299999999999</v>
      </c>
      <c r="N3424" s="11">
        <v>101.72</v>
      </c>
      <c r="O3424" s="11">
        <v>76.915999999999997</v>
      </c>
      <c r="P3424" s="11">
        <v>49.41</v>
      </c>
      <c r="Q3424" s="11">
        <v>58.311</v>
      </c>
      <c r="R3424" s="11">
        <v>86.117000000000004</v>
      </c>
      <c r="S3424" s="11">
        <v>66.613</v>
      </c>
      <c r="T3424" s="11">
        <v>49.11</v>
      </c>
      <c r="U3424" s="11">
        <v>44.408999999999999</v>
      </c>
      <c r="V3424" s="11">
        <v>32.106000000000002</v>
      </c>
      <c r="W3424" s="11">
        <v>24.605</v>
      </c>
      <c r="X3424" s="11">
        <v>17.103000000000002</v>
      </c>
      <c r="Y3424" s="11">
        <v>6.8129999999999997</v>
      </c>
      <c r="Z3424" s="11">
        <v>4.1790000000000003</v>
      </c>
      <c r="AA3424" s="11">
        <v>1.206</v>
      </c>
      <c r="AB3424" s="11">
        <v>0.191</v>
      </c>
      <c r="AC3424" s="11">
        <v>1.4E-2</v>
      </c>
    </row>
    <row r="3425" spans="1:29" ht="11.5">
      <c r="A3425" s="15">
        <v>3408</v>
      </c>
      <c r="B3425" s="13" t="s">
        <v>1059</v>
      </c>
      <c r="C3425" s="21" t="s">
        <v>1296</v>
      </c>
      <c r="D3425" s="12"/>
      <c r="E3425" s="12">
        <v>440</v>
      </c>
      <c r="F3425" s="13" t="s">
        <v>1110</v>
      </c>
      <c r="G3425" s="12">
        <v>924</v>
      </c>
      <c r="H3425" s="12">
        <v>1960</v>
      </c>
      <c r="I3425" s="11">
        <v>140.53399999999999</v>
      </c>
      <c r="J3425" s="11">
        <v>125.08</v>
      </c>
      <c r="K3425" s="11">
        <v>115.69</v>
      </c>
      <c r="L3425" s="11">
        <v>116.005</v>
      </c>
      <c r="M3425" s="11">
        <v>110.687</v>
      </c>
      <c r="N3425" s="11">
        <v>112.128</v>
      </c>
      <c r="O3425" s="11">
        <v>103.31699999999999</v>
      </c>
      <c r="P3425" s="11">
        <v>76.825000000000003</v>
      </c>
      <c r="Q3425" s="11">
        <v>51.015000000000001</v>
      </c>
      <c r="R3425" s="11">
        <v>56.335999999999999</v>
      </c>
      <c r="S3425" s="11">
        <v>80.305000000000007</v>
      </c>
      <c r="T3425" s="11">
        <v>61.822000000000003</v>
      </c>
      <c r="U3425" s="11">
        <v>45.920999999999999</v>
      </c>
      <c r="V3425" s="11">
        <v>37.01</v>
      </c>
      <c r="W3425" s="11">
        <v>21.013999999999999</v>
      </c>
      <c r="X3425" s="11">
        <v>13.132</v>
      </c>
      <c r="Y3425" s="11">
        <v>4.859</v>
      </c>
      <c r="Z3425" s="11">
        <v>3.355</v>
      </c>
      <c r="AA3425" s="11">
        <v>1.5469999999999999</v>
      </c>
      <c r="AB3425" s="11">
        <v>0.29799999999999999</v>
      </c>
      <c r="AC3425" s="11">
        <v>2.7E-2</v>
      </c>
    </row>
    <row r="3426" spans="1:29" ht="11.5">
      <c r="A3426" s="15">
        <v>3409</v>
      </c>
      <c r="B3426" s="13" t="s">
        <v>1059</v>
      </c>
      <c r="C3426" s="21" t="s">
        <v>1296</v>
      </c>
      <c r="D3426" s="12"/>
      <c r="E3426" s="12">
        <v>440</v>
      </c>
      <c r="F3426" s="13" t="s">
        <v>1110</v>
      </c>
      <c r="G3426" s="12">
        <v>924</v>
      </c>
      <c r="H3426" s="12">
        <v>1965</v>
      </c>
      <c r="I3426" s="11">
        <v>146.15299999999999</v>
      </c>
      <c r="J3426" s="11">
        <v>142.87700000000001</v>
      </c>
      <c r="K3426" s="11">
        <v>123.577</v>
      </c>
      <c r="L3426" s="11">
        <v>111.85299999999999</v>
      </c>
      <c r="M3426" s="11">
        <v>113.759</v>
      </c>
      <c r="N3426" s="11">
        <v>113.19499999999999</v>
      </c>
      <c r="O3426" s="11">
        <v>112.453</v>
      </c>
      <c r="P3426" s="11">
        <v>103.526</v>
      </c>
      <c r="Q3426" s="11">
        <v>76.706000000000003</v>
      </c>
      <c r="R3426" s="11">
        <v>50.16</v>
      </c>
      <c r="S3426" s="11">
        <v>54.677</v>
      </c>
      <c r="T3426" s="11">
        <v>76.754000000000005</v>
      </c>
      <c r="U3426" s="11">
        <v>57.548000000000002</v>
      </c>
      <c r="V3426" s="11">
        <v>40.081000000000003</v>
      </c>
      <c r="W3426" s="11">
        <v>30.024999999999999</v>
      </c>
      <c r="X3426" s="11">
        <v>15.528</v>
      </c>
      <c r="Y3426" s="11">
        <v>8.89</v>
      </c>
      <c r="Z3426" s="11">
        <v>2.4089999999999998</v>
      </c>
      <c r="AA3426" s="11">
        <v>1.2470000000000001</v>
      </c>
      <c r="AB3426" s="11">
        <v>0.41399999999999998</v>
      </c>
      <c r="AC3426" s="11">
        <v>5.3999999999999999E-2</v>
      </c>
    </row>
    <row r="3427" spans="1:29" ht="11.5">
      <c r="A3427" s="15">
        <v>3410</v>
      </c>
      <c r="B3427" s="13" t="s">
        <v>1059</v>
      </c>
      <c r="C3427" s="21" t="s">
        <v>1296</v>
      </c>
      <c r="D3427" s="12"/>
      <c r="E3427" s="12">
        <v>440</v>
      </c>
      <c r="F3427" s="13" t="s">
        <v>1110</v>
      </c>
      <c r="G3427" s="12">
        <v>924</v>
      </c>
      <c r="H3427" s="12">
        <v>1970</v>
      </c>
      <c r="I3427" s="11">
        <v>136.268</v>
      </c>
      <c r="J3427" s="11">
        <v>149.011</v>
      </c>
      <c r="K3427" s="11">
        <v>145.691</v>
      </c>
      <c r="L3427" s="11">
        <v>122.255</v>
      </c>
      <c r="M3427" s="11">
        <v>108.379</v>
      </c>
      <c r="N3427" s="11">
        <v>111.398</v>
      </c>
      <c r="O3427" s="11">
        <v>115.065</v>
      </c>
      <c r="P3427" s="11">
        <v>112.16800000000001</v>
      </c>
      <c r="Q3427" s="11">
        <v>103.075</v>
      </c>
      <c r="R3427" s="11">
        <v>75.754000000000005</v>
      </c>
      <c r="S3427" s="11">
        <v>48.646999999999998</v>
      </c>
      <c r="T3427" s="11">
        <v>52.070999999999998</v>
      </c>
      <c r="U3427" s="11">
        <v>70.822000000000003</v>
      </c>
      <c r="V3427" s="11">
        <v>50.82</v>
      </c>
      <c r="W3427" s="11">
        <v>32.420999999999999</v>
      </c>
      <c r="X3427" s="11">
        <v>21.555</v>
      </c>
      <c r="Y3427" s="11">
        <v>9.9260000000000002</v>
      </c>
      <c r="Z3427" s="11">
        <v>4.5910000000000002</v>
      </c>
      <c r="AA3427" s="11">
        <v>0.93899999999999995</v>
      </c>
      <c r="AB3427" s="11">
        <v>0.34399999999999997</v>
      </c>
      <c r="AC3427" s="11">
        <v>7.9000000000000001E-2</v>
      </c>
    </row>
    <row r="3428" spans="1:29" ht="11.5">
      <c r="A3428" s="15">
        <v>3411</v>
      </c>
      <c r="B3428" s="13" t="s">
        <v>1059</v>
      </c>
      <c r="C3428" s="21" t="s">
        <v>1296</v>
      </c>
      <c r="D3428" s="12"/>
      <c r="E3428" s="12">
        <v>440</v>
      </c>
      <c r="F3428" s="13" t="s">
        <v>1110</v>
      </c>
      <c r="G3428" s="12">
        <v>924</v>
      </c>
      <c r="H3428" s="12">
        <v>1975</v>
      </c>
      <c r="I3428" s="11">
        <v>135.15199999999999</v>
      </c>
      <c r="J3428" s="11">
        <v>136.93299999999999</v>
      </c>
      <c r="K3428" s="11">
        <v>148.66</v>
      </c>
      <c r="L3428" s="11">
        <v>147.22399999999999</v>
      </c>
      <c r="M3428" s="11">
        <v>123.646</v>
      </c>
      <c r="N3428" s="11">
        <v>111.42</v>
      </c>
      <c r="O3428" s="11">
        <v>111.559</v>
      </c>
      <c r="P3428" s="11">
        <v>114.279</v>
      </c>
      <c r="Q3428" s="11">
        <v>109.92</v>
      </c>
      <c r="R3428" s="11">
        <v>99.688999999999993</v>
      </c>
      <c r="S3428" s="11">
        <v>72.805000000000007</v>
      </c>
      <c r="T3428" s="11">
        <v>46.085999999999999</v>
      </c>
      <c r="U3428" s="11">
        <v>48.691000000000003</v>
      </c>
      <c r="V3428" s="11">
        <v>60.658999999999999</v>
      </c>
      <c r="W3428" s="11">
        <v>40.86</v>
      </c>
      <c r="X3428" s="11">
        <v>23.303999999999998</v>
      </c>
      <c r="Y3428" s="11">
        <v>14.378</v>
      </c>
      <c r="Z3428" s="11">
        <v>5.1890000000000001</v>
      </c>
      <c r="AA3428" s="11">
        <v>1.85</v>
      </c>
      <c r="AB3428" s="11">
        <v>0.27500000000000002</v>
      </c>
      <c r="AC3428" s="11">
        <v>7.8E-2</v>
      </c>
    </row>
    <row r="3429" spans="1:29" ht="11.5">
      <c r="A3429" s="15">
        <v>3412</v>
      </c>
      <c r="B3429" s="13" t="s">
        <v>1059</v>
      </c>
      <c r="C3429" s="21" t="s">
        <v>1296</v>
      </c>
      <c r="D3429" s="12"/>
      <c r="E3429" s="12">
        <v>440</v>
      </c>
      <c r="F3429" s="13" t="s">
        <v>1110</v>
      </c>
      <c r="G3429" s="12">
        <v>924</v>
      </c>
      <c r="H3429" s="12">
        <v>1980</v>
      </c>
      <c r="I3429" s="11">
        <v>130.92699999999999</v>
      </c>
      <c r="J3429" s="11">
        <v>137.06399999999999</v>
      </c>
      <c r="K3429" s="11">
        <v>138.49299999999999</v>
      </c>
      <c r="L3429" s="11">
        <v>149.36699999999999</v>
      </c>
      <c r="M3429" s="11">
        <v>147.65899999999999</v>
      </c>
      <c r="N3429" s="11">
        <v>124.098</v>
      </c>
      <c r="O3429" s="11">
        <v>112.69499999999999</v>
      </c>
      <c r="P3429" s="11">
        <v>110.53400000000001</v>
      </c>
      <c r="Q3429" s="11">
        <v>111.887</v>
      </c>
      <c r="R3429" s="11">
        <v>106.10299999999999</v>
      </c>
      <c r="S3429" s="11">
        <v>94.668000000000006</v>
      </c>
      <c r="T3429" s="11">
        <v>68.173000000000002</v>
      </c>
      <c r="U3429" s="11">
        <v>41.807000000000002</v>
      </c>
      <c r="V3429" s="11">
        <v>42.802</v>
      </c>
      <c r="W3429" s="11">
        <v>48.088999999999999</v>
      </c>
      <c r="X3429" s="11">
        <v>29.074999999999999</v>
      </c>
      <c r="Y3429" s="11">
        <v>13.721</v>
      </c>
      <c r="Z3429" s="11">
        <v>7.2530000000000001</v>
      </c>
      <c r="AA3429" s="11">
        <v>2.1040000000000001</v>
      </c>
      <c r="AB3429" s="11">
        <v>0.57699999999999996</v>
      </c>
      <c r="AC3429" s="11">
        <v>7.4999999999999997E-2</v>
      </c>
    </row>
    <row r="3430" spans="1:29" ht="11.5">
      <c r="A3430" s="15">
        <v>3413</v>
      </c>
      <c r="B3430" s="13" t="s">
        <v>1059</v>
      </c>
      <c r="C3430" s="21" t="s">
        <v>1296</v>
      </c>
      <c r="D3430" s="12"/>
      <c r="E3430" s="12">
        <v>440</v>
      </c>
      <c r="F3430" s="13" t="s">
        <v>1110</v>
      </c>
      <c r="G3430" s="12">
        <v>924</v>
      </c>
      <c r="H3430" s="12">
        <v>1985</v>
      </c>
      <c r="I3430" s="11">
        <v>140.916</v>
      </c>
      <c r="J3430" s="11">
        <v>133.07400000000001</v>
      </c>
      <c r="K3430" s="11">
        <v>139.18199999999999</v>
      </c>
      <c r="L3430" s="11">
        <v>141.40899999999999</v>
      </c>
      <c r="M3430" s="11">
        <v>152.47499999999999</v>
      </c>
      <c r="N3430" s="11">
        <v>147</v>
      </c>
      <c r="O3430" s="11">
        <v>123.08</v>
      </c>
      <c r="P3430" s="11">
        <v>110.127</v>
      </c>
      <c r="Q3430" s="11">
        <v>107.212</v>
      </c>
      <c r="R3430" s="11">
        <v>106.77800000000001</v>
      </c>
      <c r="S3430" s="11">
        <v>99.873000000000005</v>
      </c>
      <c r="T3430" s="11">
        <v>87.703000000000003</v>
      </c>
      <c r="U3430" s="11">
        <v>61.71</v>
      </c>
      <c r="V3430" s="11">
        <v>35.595999999999997</v>
      </c>
      <c r="W3430" s="11">
        <v>34.020000000000003</v>
      </c>
      <c r="X3430" s="11">
        <v>34.478999999999999</v>
      </c>
      <c r="Y3430" s="11">
        <v>17.228999999999999</v>
      </c>
      <c r="Z3430" s="11">
        <v>6.6589999999999998</v>
      </c>
      <c r="AA3430" s="11">
        <v>2.7919999999999998</v>
      </c>
      <c r="AB3430" s="11">
        <v>0.60699999999999998</v>
      </c>
      <c r="AC3430" s="11">
        <v>0.126</v>
      </c>
    </row>
    <row r="3431" spans="1:29" ht="11.5">
      <c r="A3431" s="15">
        <v>3414</v>
      </c>
      <c r="B3431" s="13" t="s">
        <v>1059</v>
      </c>
      <c r="C3431" s="21" t="s">
        <v>1296</v>
      </c>
      <c r="D3431" s="12"/>
      <c r="E3431" s="12">
        <v>440</v>
      </c>
      <c r="F3431" s="13" t="s">
        <v>1110</v>
      </c>
      <c r="G3431" s="12">
        <v>924</v>
      </c>
      <c r="H3431" s="12">
        <v>1990</v>
      </c>
      <c r="I3431" s="11">
        <v>147.66900000000001</v>
      </c>
      <c r="J3431" s="11">
        <v>142.82300000000001</v>
      </c>
      <c r="K3431" s="11">
        <v>133.80099999999999</v>
      </c>
      <c r="L3431" s="11">
        <v>140.441</v>
      </c>
      <c r="M3431" s="11">
        <v>143.816</v>
      </c>
      <c r="N3431" s="11">
        <v>154.464</v>
      </c>
      <c r="O3431" s="11">
        <v>145.56100000000001</v>
      </c>
      <c r="P3431" s="11">
        <v>120.85599999999999</v>
      </c>
      <c r="Q3431" s="11">
        <v>106.661</v>
      </c>
      <c r="R3431" s="11">
        <v>102.89100000000001</v>
      </c>
      <c r="S3431" s="11">
        <v>100.758</v>
      </c>
      <c r="T3431" s="11">
        <v>92.233000000000004</v>
      </c>
      <c r="U3431" s="11">
        <v>78.790000000000006</v>
      </c>
      <c r="V3431" s="11">
        <v>53.192</v>
      </c>
      <c r="W3431" s="11">
        <v>28.297999999999998</v>
      </c>
      <c r="X3431" s="11">
        <v>24.329000000000001</v>
      </c>
      <c r="Y3431" s="11">
        <v>21.154</v>
      </c>
      <c r="Z3431" s="11">
        <v>8.1170000000000009</v>
      </c>
      <c r="AA3431" s="11">
        <v>2.294</v>
      </c>
      <c r="AB3431" s="11">
        <v>0.69</v>
      </c>
      <c r="AC3431" s="11">
        <v>0.114</v>
      </c>
    </row>
    <row r="3432" spans="1:29" ht="11.5">
      <c r="A3432" s="15">
        <v>3415</v>
      </c>
      <c r="B3432" s="13" t="s">
        <v>1059</v>
      </c>
      <c r="C3432" s="21" t="s">
        <v>1296</v>
      </c>
      <c r="D3432" s="12"/>
      <c r="E3432" s="12">
        <v>440</v>
      </c>
      <c r="F3432" s="13" t="s">
        <v>1110</v>
      </c>
      <c r="G3432" s="12">
        <v>924</v>
      </c>
      <c r="H3432" s="12">
        <v>1995</v>
      </c>
      <c r="I3432" s="11">
        <v>123.55800000000001</v>
      </c>
      <c r="J3432" s="11">
        <v>141.93700000000001</v>
      </c>
      <c r="K3432" s="11">
        <v>137.06899999999999</v>
      </c>
      <c r="L3432" s="11">
        <v>128.66300000000001</v>
      </c>
      <c r="M3432" s="11">
        <v>135.78100000000001</v>
      </c>
      <c r="N3432" s="11">
        <v>138.38999999999999</v>
      </c>
      <c r="O3432" s="11">
        <v>145.93299999999999</v>
      </c>
      <c r="P3432" s="11">
        <v>135.30500000000001</v>
      </c>
      <c r="Q3432" s="11">
        <v>110.842</v>
      </c>
      <c r="R3432" s="11">
        <v>97.24</v>
      </c>
      <c r="S3432" s="11">
        <v>93.159000000000006</v>
      </c>
      <c r="T3432" s="11">
        <v>89.171000000000006</v>
      </c>
      <c r="U3432" s="11">
        <v>79.304000000000002</v>
      </c>
      <c r="V3432" s="11">
        <v>64.647000000000006</v>
      </c>
      <c r="W3432" s="11">
        <v>40.97</v>
      </c>
      <c r="X3432" s="11">
        <v>19.63</v>
      </c>
      <c r="Y3432" s="11">
        <v>13.993</v>
      </c>
      <c r="Z3432" s="11">
        <v>9.8520000000000003</v>
      </c>
      <c r="AA3432" s="11">
        <v>2.7410000000000001</v>
      </c>
      <c r="AB3432" s="11">
        <v>0.52800000000000002</v>
      </c>
      <c r="AC3432" s="11">
        <v>0.113</v>
      </c>
    </row>
    <row r="3433" spans="1:29" ht="11.5">
      <c r="A3433" s="15">
        <v>3416</v>
      </c>
      <c r="B3433" s="13" t="s">
        <v>1059</v>
      </c>
      <c r="C3433" s="21" t="s">
        <v>1296</v>
      </c>
      <c r="D3433" s="12"/>
      <c r="E3433" s="12">
        <v>440</v>
      </c>
      <c r="F3433" s="13" t="s">
        <v>1110</v>
      </c>
      <c r="G3433" s="12">
        <v>924</v>
      </c>
      <c r="H3433" s="12">
        <v>2000</v>
      </c>
      <c r="I3433" s="11">
        <v>93.96</v>
      </c>
      <c r="J3433" s="11">
        <v>123.93600000000001</v>
      </c>
      <c r="K3433" s="11">
        <v>141.07599999999999</v>
      </c>
      <c r="L3433" s="11">
        <v>133.18100000000001</v>
      </c>
      <c r="M3433" s="11">
        <v>117.63200000000001</v>
      </c>
      <c r="N3433" s="11">
        <v>124.214</v>
      </c>
      <c r="O3433" s="11">
        <v>127.018</v>
      </c>
      <c r="P3433" s="11">
        <v>138.38499999999999</v>
      </c>
      <c r="Q3433" s="11">
        <v>123.961</v>
      </c>
      <c r="R3433" s="11">
        <v>102.32299999999999</v>
      </c>
      <c r="S3433" s="11">
        <v>86.408000000000001</v>
      </c>
      <c r="T3433" s="11">
        <v>82.495000000000005</v>
      </c>
      <c r="U3433" s="11">
        <v>77.802999999999997</v>
      </c>
      <c r="V3433" s="11">
        <v>66.067999999999998</v>
      </c>
      <c r="W3433" s="11">
        <v>50.103999999999999</v>
      </c>
      <c r="X3433" s="11">
        <v>28.920999999999999</v>
      </c>
      <c r="Y3433" s="11">
        <v>13.222</v>
      </c>
      <c r="Z3433" s="11">
        <v>5.3520000000000003</v>
      </c>
      <c r="AA3433" s="11">
        <v>2.4489999999999998</v>
      </c>
      <c r="AB3433" s="11">
        <v>0.42</v>
      </c>
      <c r="AC3433" s="11">
        <v>5.7000000000000002E-2</v>
      </c>
    </row>
    <row r="3434" spans="1:29" ht="11.5">
      <c r="A3434" s="15">
        <v>3417</v>
      </c>
      <c r="B3434" s="13" t="s">
        <v>1059</v>
      </c>
      <c r="C3434" s="21" t="s">
        <v>1296</v>
      </c>
      <c r="D3434" s="12"/>
      <c r="E3434" s="12">
        <v>440</v>
      </c>
      <c r="F3434" s="13" t="s">
        <v>1110</v>
      </c>
      <c r="G3434" s="12">
        <v>924</v>
      </c>
      <c r="H3434" s="12">
        <v>2005</v>
      </c>
      <c r="I3434" s="11">
        <v>75.721000000000004</v>
      </c>
      <c r="J3434" s="11">
        <v>91.542000000000002</v>
      </c>
      <c r="K3434" s="11">
        <v>120.437</v>
      </c>
      <c r="L3434" s="11">
        <v>131.483</v>
      </c>
      <c r="M3434" s="11">
        <v>121.43300000000001</v>
      </c>
      <c r="N3434" s="11">
        <v>107.45099999999999</v>
      </c>
      <c r="O3434" s="11">
        <v>114.95099999999999</v>
      </c>
      <c r="P3434" s="11">
        <v>117.613</v>
      </c>
      <c r="Q3434" s="11">
        <v>129.12899999999999</v>
      </c>
      <c r="R3434" s="11">
        <v>116.96899999999999</v>
      </c>
      <c r="S3434" s="11">
        <v>94.236000000000004</v>
      </c>
      <c r="T3434" s="11">
        <v>78.168999999999997</v>
      </c>
      <c r="U3434" s="11">
        <v>72.811000000000007</v>
      </c>
      <c r="V3434" s="11">
        <v>67.399000000000001</v>
      </c>
      <c r="W3434" s="11">
        <v>53.895000000000003</v>
      </c>
      <c r="X3434" s="11">
        <v>35.680999999999997</v>
      </c>
      <c r="Y3434" s="11">
        <v>17.596</v>
      </c>
      <c r="Z3434" s="11">
        <v>5.2320000000000002</v>
      </c>
      <c r="AA3434" s="11">
        <v>1.385</v>
      </c>
      <c r="AB3434" s="11">
        <v>0.39600000000000002</v>
      </c>
      <c r="AC3434" s="11">
        <v>4.3999999999999997E-2</v>
      </c>
    </row>
    <row r="3435" spans="1:29" ht="11.5">
      <c r="A3435" s="15">
        <v>3418</v>
      </c>
      <c r="B3435" s="13" t="s">
        <v>1059</v>
      </c>
      <c r="C3435" s="21" t="s">
        <v>1296</v>
      </c>
      <c r="D3435" s="12"/>
      <c r="E3435" s="12">
        <v>440</v>
      </c>
      <c r="F3435" s="13" t="s">
        <v>1110</v>
      </c>
      <c r="G3435" s="12">
        <v>924</v>
      </c>
      <c r="H3435" s="12">
        <v>2010</v>
      </c>
      <c r="I3435" s="11">
        <v>75.423000000000002</v>
      </c>
      <c r="J3435" s="11">
        <v>72.168999999999997</v>
      </c>
      <c r="K3435" s="11">
        <v>88.984999999999999</v>
      </c>
      <c r="L3435" s="11">
        <v>115.714</v>
      </c>
      <c r="M3435" s="11">
        <v>115.821</v>
      </c>
      <c r="N3435" s="11">
        <v>103.932</v>
      </c>
      <c r="O3435" s="11">
        <v>98.424000000000007</v>
      </c>
      <c r="P3435" s="11">
        <v>105.17700000000001</v>
      </c>
      <c r="Q3435" s="11">
        <v>107.872</v>
      </c>
      <c r="R3435" s="11">
        <v>118.40600000000001</v>
      </c>
      <c r="S3435" s="11">
        <v>106.542</v>
      </c>
      <c r="T3435" s="11">
        <v>83.376000000000005</v>
      </c>
      <c r="U3435" s="11">
        <v>67.373999999999995</v>
      </c>
      <c r="V3435" s="11">
        <v>59.945999999999998</v>
      </c>
      <c r="W3435" s="11">
        <v>53.255000000000003</v>
      </c>
      <c r="X3435" s="11">
        <v>36.734000000000002</v>
      </c>
      <c r="Y3435" s="11">
        <v>20.152999999999999</v>
      </c>
      <c r="Z3435" s="11">
        <v>6.9939999999999998</v>
      </c>
      <c r="AA3435" s="11">
        <v>1.385</v>
      </c>
      <c r="AB3435" s="11">
        <v>0.23</v>
      </c>
      <c r="AC3435" s="11">
        <v>4.2000000000000003E-2</v>
      </c>
    </row>
    <row r="3436" spans="1:29" ht="11.5">
      <c r="A3436" s="15">
        <v>3419</v>
      </c>
      <c r="B3436" s="13" t="s">
        <v>1059</v>
      </c>
      <c r="C3436" s="21" t="s">
        <v>1296</v>
      </c>
      <c r="D3436" s="12"/>
      <c r="E3436" s="12">
        <v>440</v>
      </c>
      <c r="F3436" s="13" t="s">
        <v>1110</v>
      </c>
      <c r="G3436" s="12">
        <v>924</v>
      </c>
      <c r="H3436" s="12">
        <v>2015</v>
      </c>
      <c r="I3436" s="11">
        <v>77.581999999999994</v>
      </c>
      <c r="J3436" s="11">
        <v>70.944999999999993</v>
      </c>
      <c r="K3436" s="11">
        <v>70.590999999999994</v>
      </c>
      <c r="L3436" s="11">
        <v>87.144999999999996</v>
      </c>
      <c r="M3436" s="11">
        <v>106.64700000000001</v>
      </c>
      <c r="N3436" s="11">
        <v>100.40900000000001</v>
      </c>
      <c r="O3436" s="11">
        <v>90.441000000000003</v>
      </c>
      <c r="P3436" s="11">
        <v>88.472999999999999</v>
      </c>
      <c r="Q3436" s="11">
        <v>96.694000000000003</v>
      </c>
      <c r="R3436" s="11">
        <v>99.629000000000005</v>
      </c>
      <c r="S3436" s="11">
        <v>108.367</v>
      </c>
      <c r="T3436" s="11">
        <v>96.694000000000003</v>
      </c>
      <c r="U3436" s="11">
        <v>73.400999999999996</v>
      </c>
      <c r="V3436" s="11">
        <v>56.85</v>
      </c>
      <c r="W3436" s="11">
        <v>48.110999999999997</v>
      </c>
      <c r="X3436" s="11">
        <v>40.537999999999997</v>
      </c>
      <c r="Y3436" s="11">
        <v>24.347000000000001</v>
      </c>
      <c r="Z3436" s="11">
        <v>10.359</v>
      </c>
      <c r="AA3436" s="11">
        <v>2.5830000000000002</v>
      </c>
      <c r="AB3436" s="11">
        <v>0.30199999999999999</v>
      </c>
      <c r="AC3436" s="11">
        <v>2.9000000000000001E-2</v>
      </c>
    </row>
    <row r="3437" spans="1:29" ht="11.5">
      <c r="A3437" s="15">
        <v>3420</v>
      </c>
      <c r="B3437" s="13" t="s">
        <v>1059</v>
      </c>
      <c r="C3437" s="21" t="s">
        <v>1296</v>
      </c>
      <c r="D3437" s="12"/>
      <c r="E3437" s="12">
        <v>440</v>
      </c>
      <c r="F3437" s="13" t="s">
        <v>1110</v>
      </c>
      <c r="G3437" s="12">
        <v>924</v>
      </c>
      <c r="H3437" s="12">
        <v>2020</v>
      </c>
      <c r="I3437" s="11">
        <v>74.742000000000004</v>
      </c>
      <c r="J3437" s="11">
        <v>80.143000000000001</v>
      </c>
      <c r="K3437" s="11">
        <v>61.526000000000003</v>
      </c>
      <c r="L3437" s="11">
        <v>63.045999999999999</v>
      </c>
      <c r="M3437" s="11">
        <v>68.453000000000003</v>
      </c>
      <c r="N3437" s="11">
        <v>95.966999999999999</v>
      </c>
      <c r="O3437" s="11">
        <v>96.832999999999998</v>
      </c>
      <c r="P3437" s="11">
        <v>78.183999999999997</v>
      </c>
      <c r="Q3437" s="11">
        <v>80.126999999999995</v>
      </c>
      <c r="R3437" s="11">
        <v>94.174000000000007</v>
      </c>
      <c r="S3437" s="11">
        <v>88.016000000000005</v>
      </c>
      <c r="T3437" s="11">
        <v>107.70699999999999</v>
      </c>
      <c r="U3437" s="11">
        <v>81.13</v>
      </c>
      <c r="V3437" s="11">
        <v>66.247</v>
      </c>
      <c r="W3437" s="11">
        <v>38.600999999999999</v>
      </c>
      <c r="X3437" s="11">
        <v>37.18</v>
      </c>
      <c r="Y3437" s="11">
        <v>28.004999999999999</v>
      </c>
      <c r="Z3437" s="11">
        <v>13.723000000000001</v>
      </c>
      <c r="AA3437" s="11">
        <v>5.0780000000000003</v>
      </c>
      <c r="AB3437" s="11">
        <v>1.0149999999999999</v>
      </c>
      <c r="AC3437" s="11">
        <v>0.09</v>
      </c>
    </row>
    <row r="3438" spans="1:29" ht="11.5">
      <c r="A3438" s="15">
        <v>3421</v>
      </c>
      <c r="B3438" s="13" t="s">
        <v>1059</v>
      </c>
      <c r="C3438" s="21" t="s">
        <v>1297</v>
      </c>
      <c r="D3438" s="12">
        <v>23</v>
      </c>
      <c r="E3438" s="12">
        <v>578</v>
      </c>
      <c r="F3438" s="13" t="s">
        <v>1110</v>
      </c>
      <c r="G3438" s="12">
        <v>924</v>
      </c>
      <c r="H3438" s="12">
        <v>1950</v>
      </c>
      <c r="I3438" s="11">
        <v>164.54400000000001</v>
      </c>
      <c r="J3438" s="11">
        <v>134.01599999999999</v>
      </c>
      <c r="K3438" s="11">
        <v>107.036</v>
      </c>
      <c r="L3438" s="11">
        <v>105.589</v>
      </c>
      <c r="M3438" s="11">
        <v>118.502</v>
      </c>
      <c r="N3438" s="11">
        <v>135.47200000000001</v>
      </c>
      <c r="O3438" s="11">
        <v>130.04400000000001</v>
      </c>
      <c r="P3438" s="11">
        <v>125.997</v>
      </c>
      <c r="Q3438" s="11">
        <v>114.84</v>
      </c>
      <c r="R3438" s="11">
        <v>104.849</v>
      </c>
      <c r="S3438" s="11">
        <v>95.581999999999994</v>
      </c>
      <c r="T3438" s="11">
        <v>79.227999999999994</v>
      </c>
      <c r="U3438" s="11">
        <v>63.046999999999997</v>
      </c>
      <c r="V3438" s="11">
        <v>49.161000000000001</v>
      </c>
      <c r="W3438" s="11">
        <v>40.746000000000002</v>
      </c>
      <c r="X3438" s="11">
        <v>26.591999999999999</v>
      </c>
      <c r="Y3438" s="11">
        <v>14.404999999999999</v>
      </c>
      <c r="Z3438" s="11">
        <v>6.33</v>
      </c>
      <c r="AA3438" s="11">
        <v>1.704</v>
      </c>
      <c r="AB3438" s="11">
        <v>0.25700000000000001</v>
      </c>
      <c r="AC3438" s="11">
        <v>1.0999999999999999E-2</v>
      </c>
    </row>
    <row r="3439" spans="1:29" ht="11.5">
      <c r="A3439" s="15">
        <v>3422</v>
      </c>
      <c r="B3439" s="13" t="s">
        <v>1059</v>
      </c>
      <c r="C3439" s="21" t="s">
        <v>1297</v>
      </c>
      <c r="D3439" s="12">
        <v>23</v>
      </c>
      <c r="E3439" s="12">
        <v>578</v>
      </c>
      <c r="F3439" s="13" t="s">
        <v>1110</v>
      </c>
      <c r="G3439" s="12">
        <v>924</v>
      </c>
      <c r="H3439" s="12">
        <v>1955</v>
      </c>
      <c r="I3439" s="11">
        <v>156.16900000000001</v>
      </c>
      <c r="J3439" s="11">
        <v>163.441</v>
      </c>
      <c r="K3439" s="11">
        <v>132.25399999999999</v>
      </c>
      <c r="L3439" s="11">
        <v>107.19499999999999</v>
      </c>
      <c r="M3439" s="11">
        <v>105.508</v>
      </c>
      <c r="N3439" s="11">
        <v>117.473</v>
      </c>
      <c r="O3439" s="11">
        <v>133.90299999999999</v>
      </c>
      <c r="P3439" s="11">
        <v>128.84100000000001</v>
      </c>
      <c r="Q3439" s="11">
        <v>124.38800000000001</v>
      </c>
      <c r="R3439" s="11">
        <v>113.10299999999999</v>
      </c>
      <c r="S3439" s="11">
        <v>102.194</v>
      </c>
      <c r="T3439" s="11">
        <v>91.792000000000002</v>
      </c>
      <c r="U3439" s="11">
        <v>74.408000000000001</v>
      </c>
      <c r="V3439" s="11">
        <v>56.942</v>
      </c>
      <c r="W3439" s="11">
        <v>41.738999999999997</v>
      </c>
      <c r="X3439" s="11">
        <v>31.044</v>
      </c>
      <c r="Y3439" s="11">
        <v>17.161000000000001</v>
      </c>
      <c r="Z3439" s="11">
        <v>6.7619999999999996</v>
      </c>
      <c r="AA3439" s="11">
        <v>1.946</v>
      </c>
      <c r="AB3439" s="11">
        <v>0.29399999999999998</v>
      </c>
      <c r="AC3439" s="11">
        <v>2.1999999999999999E-2</v>
      </c>
    </row>
    <row r="3440" spans="1:29" ht="11.5">
      <c r="A3440" s="15">
        <v>3423</v>
      </c>
      <c r="B3440" s="13" t="s">
        <v>1059</v>
      </c>
      <c r="C3440" s="21" t="s">
        <v>1297</v>
      </c>
      <c r="D3440" s="12">
        <v>23</v>
      </c>
      <c r="E3440" s="12">
        <v>578</v>
      </c>
      <c r="F3440" s="13" t="s">
        <v>1110</v>
      </c>
      <c r="G3440" s="12">
        <v>924</v>
      </c>
      <c r="H3440" s="12">
        <v>1960</v>
      </c>
      <c r="I3440" s="11">
        <v>158.191</v>
      </c>
      <c r="J3440" s="11">
        <v>155.31200000000001</v>
      </c>
      <c r="K3440" s="11">
        <v>162.994</v>
      </c>
      <c r="L3440" s="11">
        <v>132.37200000000001</v>
      </c>
      <c r="M3440" s="11">
        <v>106.072</v>
      </c>
      <c r="N3440" s="11">
        <v>102.45</v>
      </c>
      <c r="O3440" s="11">
        <v>114.512</v>
      </c>
      <c r="P3440" s="11">
        <v>131.58699999999999</v>
      </c>
      <c r="Q3440" s="11">
        <v>127.19</v>
      </c>
      <c r="R3440" s="11">
        <v>122.086</v>
      </c>
      <c r="S3440" s="11">
        <v>110.342</v>
      </c>
      <c r="T3440" s="11">
        <v>98.155000000000001</v>
      </c>
      <c r="U3440" s="11">
        <v>85.600999999999999</v>
      </c>
      <c r="V3440" s="11">
        <v>67.456000000000003</v>
      </c>
      <c r="W3440" s="11">
        <v>48.390999999999998</v>
      </c>
      <c r="X3440" s="11">
        <v>31.937999999999999</v>
      </c>
      <c r="Y3440" s="11">
        <v>19.395</v>
      </c>
      <c r="Z3440" s="11">
        <v>8.0649999999999995</v>
      </c>
      <c r="AA3440" s="11">
        <v>2.0249999999999999</v>
      </c>
      <c r="AB3440" s="11">
        <v>0.313</v>
      </c>
      <c r="AC3440" s="11">
        <v>2.4E-2</v>
      </c>
    </row>
    <row r="3441" spans="1:29" ht="11.5">
      <c r="A3441" s="15">
        <v>3424</v>
      </c>
      <c r="B3441" s="13" t="s">
        <v>1059</v>
      </c>
      <c r="C3441" s="21" t="s">
        <v>1297</v>
      </c>
      <c r="D3441" s="12">
        <v>23</v>
      </c>
      <c r="E3441" s="12">
        <v>578</v>
      </c>
      <c r="F3441" s="13" t="s">
        <v>1110</v>
      </c>
      <c r="G3441" s="12">
        <v>924</v>
      </c>
      <c r="H3441" s="12">
        <v>1965</v>
      </c>
      <c r="I3441" s="11">
        <v>160.32300000000001</v>
      </c>
      <c r="J3441" s="11">
        <v>157.595</v>
      </c>
      <c r="K3441" s="11">
        <v>154.983</v>
      </c>
      <c r="L3441" s="11">
        <v>162.44999999999999</v>
      </c>
      <c r="M3441" s="11">
        <v>131.55099999999999</v>
      </c>
      <c r="N3441" s="11">
        <v>104.258</v>
      </c>
      <c r="O3441" s="11">
        <v>101.236</v>
      </c>
      <c r="P3441" s="11">
        <v>113.349</v>
      </c>
      <c r="Q3441" s="11">
        <v>130.024</v>
      </c>
      <c r="R3441" s="11">
        <v>124.986</v>
      </c>
      <c r="S3441" s="11">
        <v>118.771</v>
      </c>
      <c r="T3441" s="11">
        <v>105.40600000000001</v>
      </c>
      <c r="U3441" s="11">
        <v>91.204999999999998</v>
      </c>
      <c r="V3441" s="11">
        <v>75.896000000000001</v>
      </c>
      <c r="W3441" s="11">
        <v>55.953000000000003</v>
      </c>
      <c r="X3441" s="11">
        <v>35.866999999999997</v>
      </c>
      <c r="Y3441" s="11">
        <v>19.437000000000001</v>
      </c>
      <c r="Z3441" s="11">
        <v>8.7620000000000005</v>
      </c>
      <c r="AA3441" s="11">
        <v>2.3069999999999999</v>
      </c>
      <c r="AB3441" s="11">
        <v>0.32200000000000001</v>
      </c>
      <c r="AC3441" s="11">
        <v>2.5999999999999999E-2</v>
      </c>
    </row>
    <row r="3442" spans="1:29" ht="11.5">
      <c r="A3442" s="15">
        <v>3425</v>
      </c>
      <c r="B3442" s="13" t="s">
        <v>1059</v>
      </c>
      <c r="C3442" s="21" t="s">
        <v>1297</v>
      </c>
      <c r="D3442" s="12">
        <v>23</v>
      </c>
      <c r="E3442" s="12">
        <v>578</v>
      </c>
      <c r="F3442" s="13" t="s">
        <v>1110</v>
      </c>
      <c r="G3442" s="12">
        <v>924</v>
      </c>
      <c r="H3442" s="12">
        <v>1970</v>
      </c>
      <c r="I3442" s="11">
        <v>169.423</v>
      </c>
      <c r="J3442" s="11">
        <v>159.88800000000001</v>
      </c>
      <c r="K3442" s="11">
        <v>157.726</v>
      </c>
      <c r="L3442" s="11">
        <v>154.69300000000001</v>
      </c>
      <c r="M3442" s="11">
        <v>162.28700000000001</v>
      </c>
      <c r="N3442" s="11">
        <v>130.19800000000001</v>
      </c>
      <c r="O3442" s="11">
        <v>103.46599999999999</v>
      </c>
      <c r="P3442" s="11">
        <v>100.846</v>
      </c>
      <c r="Q3442" s="11">
        <v>112.261</v>
      </c>
      <c r="R3442" s="11">
        <v>128.03899999999999</v>
      </c>
      <c r="S3442" s="11">
        <v>121.476</v>
      </c>
      <c r="T3442" s="11">
        <v>113.23</v>
      </c>
      <c r="U3442" s="11">
        <v>97.462999999999994</v>
      </c>
      <c r="V3442" s="11">
        <v>80.441999999999993</v>
      </c>
      <c r="W3442" s="11">
        <v>61.795000000000002</v>
      </c>
      <c r="X3442" s="11">
        <v>40.752000000000002</v>
      </c>
      <c r="Y3442" s="11">
        <v>21.495999999999999</v>
      </c>
      <c r="Z3442" s="11">
        <v>8.9290000000000003</v>
      </c>
      <c r="AA3442" s="11">
        <v>2.6269999999999998</v>
      </c>
      <c r="AB3442" s="11">
        <v>0.39</v>
      </c>
      <c r="AC3442" s="11">
        <v>0.03</v>
      </c>
    </row>
    <row r="3443" spans="1:29" ht="11.5">
      <c r="A3443" s="15">
        <v>3426</v>
      </c>
      <c r="B3443" s="13" t="s">
        <v>1059</v>
      </c>
      <c r="C3443" s="21" t="s">
        <v>1297</v>
      </c>
      <c r="D3443" s="12">
        <v>23</v>
      </c>
      <c r="E3443" s="12">
        <v>578</v>
      </c>
      <c r="F3443" s="13" t="s">
        <v>1110</v>
      </c>
      <c r="G3443" s="12">
        <v>924</v>
      </c>
      <c r="H3443" s="12">
        <v>1975</v>
      </c>
      <c r="I3443" s="11">
        <v>158.47200000000001</v>
      </c>
      <c r="J3443" s="11">
        <v>170.15799999999999</v>
      </c>
      <c r="K3443" s="11">
        <v>160.489</v>
      </c>
      <c r="L3443" s="11">
        <v>157.917</v>
      </c>
      <c r="M3443" s="11">
        <v>155.345</v>
      </c>
      <c r="N3443" s="11">
        <v>163.11199999999999</v>
      </c>
      <c r="O3443" s="11">
        <v>130.52699999999999</v>
      </c>
      <c r="P3443" s="11">
        <v>103.417</v>
      </c>
      <c r="Q3443" s="11">
        <v>100.242</v>
      </c>
      <c r="R3443" s="11">
        <v>110.58</v>
      </c>
      <c r="S3443" s="11">
        <v>124.619</v>
      </c>
      <c r="T3443" s="11">
        <v>115.962</v>
      </c>
      <c r="U3443" s="11">
        <v>105.03700000000001</v>
      </c>
      <c r="V3443" s="11">
        <v>86.378</v>
      </c>
      <c r="W3443" s="11">
        <v>65.863</v>
      </c>
      <c r="X3443" s="11">
        <v>45.017000000000003</v>
      </c>
      <c r="Y3443" s="11">
        <v>24.425000000000001</v>
      </c>
      <c r="Z3443" s="11">
        <v>9.9060000000000006</v>
      </c>
      <c r="AA3443" s="11">
        <v>2.72</v>
      </c>
      <c r="AB3443" s="11">
        <v>0.46800000000000003</v>
      </c>
      <c r="AC3443" s="11">
        <v>3.9E-2</v>
      </c>
    </row>
    <row r="3444" spans="1:29" ht="11.5">
      <c r="A3444" s="15">
        <v>3427</v>
      </c>
      <c r="B3444" s="13" t="s">
        <v>1059</v>
      </c>
      <c r="C3444" s="21" t="s">
        <v>1297</v>
      </c>
      <c r="D3444" s="12">
        <v>23</v>
      </c>
      <c r="E3444" s="12">
        <v>578</v>
      </c>
      <c r="F3444" s="13" t="s">
        <v>1110</v>
      </c>
      <c r="G3444" s="12">
        <v>924</v>
      </c>
      <c r="H3444" s="12">
        <v>1980</v>
      </c>
      <c r="I3444" s="11">
        <v>133.81299999999999</v>
      </c>
      <c r="J3444" s="11">
        <v>159.607</v>
      </c>
      <c r="K3444" s="11">
        <v>170.97499999999999</v>
      </c>
      <c r="L3444" s="11">
        <v>161.149</v>
      </c>
      <c r="M3444" s="11">
        <v>158.35300000000001</v>
      </c>
      <c r="N3444" s="11">
        <v>155.999</v>
      </c>
      <c r="O3444" s="11">
        <v>163.37899999999999</v>
      </c>
      <c r="P3444" s="11">
        <v>130.25399999999999</v>
      </c>
      <c r="Q3444" s="11">
        <v>102.824</v>
      </c>
      <c r="R3444" s="11">
        <v>98.840999999999994</v>
      </c>
      <c r="S3444" s="11">
        <v>107.61499999999999</v>
      </c>
      <c r="T3444" s="11">
        <v>118.92400000000001</v>
      </c>
      <c r="U3444" s="11">
        <v>107.623</v>
      </c>
      <c r="V3444" s="11">
        <v>93.185000000000002</v>
      </c>
      <c r="W3444" s="11">
        <v>71.375</v>
      </c>
      <c r="X3444" s="11">
        <v>48.231999999999999</v>
      </c>
      <c r="Y3444" s="11">
        <v>27.268999999999998</v>
      </c>
      <c r="Z3444" s="11">
        <v>11.675000000000001</v>
      </c>
      <c r="AA3444" s="11">
        <v>3.1749999999999998</v>
      </c>
      <c r="AB3444" s="11">
        <v>0.51600000000000001</v>
      </c>
      <c r="AC3444" s="11">
        <v>4.9000000000000002E-2</v>
      </c>
    </row>
    <row r="3445" spans="1:29" ht="11.5">
      <c r="A3445" s="15">
        <v>3428</v>
      </c>
      <c r="B3445" s="13" t="s">
        <v>1059</v>
      </c>
      <c r="C3445" s="21" t="s">
        <v>1297</v>
      </c>
      <c r="D3445" s="12">
        <v>23</v>
      </c>
      <c r="E3445" s="12">
        <v>578</v>
      </c>
      <c r="F3445" s="13" t="s">
        <v>1110</v>
      </c>
      <c r="G3445" s="12">
        <v>924</v>
      </c>
      <c r="H3445" s="12">
        <v>1985</v>
      </c>
      <c r="I3445" s="11">
        <v>130.30699999999999</v>
      </c>
      <c r="J3445" s="11">
        <v>134.95599999999999</v>
      </c>
      <c r="K3445" s="11">
        <v>160.40100000000001</v>
      </c>
      <c r="L3445" s="11">
        <v>171.68799999999999</v>
      </c>
      <c r="M3445" s="11">
        <v>161.83799999999999</v>
      </c>
      <c r="N3445" s="11">
        <v>159.84899999999999</v>
      </c>
      <c r="O3445" s="11">
        <v>157.00399999999999</v>
      </c>
      <c r="P3445" s="11">
        <v>163.571</v>
      </c>
      <c r="Q3445" s="11">
        <v>129.61699999999999</v>
      </c>
      <c r="R3445" s="11">
        <v>101.547</v>
      </c>
      <c r="S3445" s="11">
        <v>96.4</v>
      </c>
      <c r="T3445" s="11">
        <v>102.902</v>
      </c>
      <c r="U3445" s="11">
        <v>110.56</v>
      </c>
      <c r="V3445" s="11">
        <v>95.775000000000006</v>
      </c>
      <c r="W3445" s="11">
        <v>76.915000000000006</v>
      </c>
      <c r="X3445" s="11">
        <v>52.828000000000003</v>
      </c>
      <c r="Y3445" s="11">
        <v>29.436</v>
      </c>
      <c r="Z3445" s="11">
        <v>13.145</v>
      </c>
      <c r="AA3445" s="11">
        <v>3.87</v>
      </c>
      <c r="AB3445" s="11">
        <v>0.63200000000000001</v>
      </c>
      <c r="AC3445" s="11">
        <v>5.8999999999999997E-2</v>
      </c>
    </row>
    <row r="3446" spans="1:29" ht="11.5">
      <c r="A3446" s="15">
        <v>3429</v>
      </c>
      <c r="B3446" s="13" t="s">
        <v>1059</v>
      </c>
      <c r="C3446" s="21" t="s">
        <v>1297</v>
      </c>
      <c r="D3446" s="12">
        <v>23</v>
      </c>
      <c r="E3446" s="12">
        <v>578</v>
      </c>
      <c r="F3446" s="13" t="s">
        <v>1110</v>
      </c>
      <c r="G3446" s="12">
        <v>924</v>
      </c>
      <c r="H3446" s="12">
        <v>1990</v>
      </c>
      <c r="I3446" s="11">
        <v>143.72999999999999</v>
      </c>
      <c r="J3446" s="11">
        <v>132.06</v>
      </c>
      <c r="K3446" s="11">
        <v>136.178</v>
      </c>
      <c r="L3446" s="11">
        <v>161.267</v>
      </c>
      <c r="M3446" s="11">
        <v>173.26599999999999</v>
      </c>
      <c r="N3446" s="11">
        <v>166.35400000000001</v>
      </c>
      <c r="O3446" s="11">
        <v>162.786</v>
      </c>
      <c r="P3446" s="11">
        <v>157.62299999999999</v>
      </c>
      <c r="Q3446" s="11">
        <v>162.577</v>
      </c>
      <c r="R3446" s="11">
        <v>127.678</v>
      </c>
      <c r="S3446" s="11">
        <v>99.058000000000007</v>
      </c>
      <c r="T3446" s="11">
        <v>92.384</v>
      </c>
      <c r="U3446" s="11">
        <v>96.114999999999995</v>
      </c>
      <c r="V3446" s="11">
        <v>98.906000000000006</v>
      </c>
      <c r="W3446" s="11">
        <v>80.097999999999999</v>
      </c>
      <c r="X3446" s="11">
        <v>57.418999999999997</v>
      </c>
      <c r="Y3446" s="11">
        <v>32.99</v>
      </c>
      <c r="Z3446" s="11">
        <v>14.223000000000001</v>
      </c>
      <c r="AA3446" s="11">
        <v>4.3600000000000003</v>
      </c>
      <c r="AB3446" s="11">
        <v>0.78100000000000003</v>
      </c>
      <c r="AC3446" s="11">
        <v>7.0999999999999994E-2</v>
      </c>
    </row>
    <row r="3447" spans="1:29" ht="11.5">
      <c r="A3447" s="15">
        <v>3430</v>
      </c>
      <c r="B3447" s="13" t="s">
        <v>1059</v>
      </c>
      <c r="C3447" s="21" t="s">
        <v>1297</v>
      </c>
      <c r="D3447" s="12">
        <v>23</v>
      </c>
      <c r="E3447" s="12">
        <v>578</v>
      </c>
      <c r="F3447" s="13" t="s">
        <v>1110</v>
      </c>
      <c r="G3447" s="12">
        <v>924</v>
      </c>
      <c r="H3447" s="12">
        <v>1995</v>
      </c>
      <c r="I3447" s="11">
        <v>156.21299999999999</v>
      </c>
      <c r="J3447" s="11">
        <v>146.04499999999999</v>
      </c>
      <c r="K3447" s="11">
        <v>133.822</v>
      </c>
      <c r="L3447" s="11">
        <v>137.81700000000001</v>
      </c>
      <c r="M3447" s="11">
        <v>163.01400000000001</v>
      </c>
      <c r="N3447" s="11">
        <v>176.31100000000001</v>
      </c>
      <c r="O3447" s="11">
        <v>167.917</v>
      </c>
      <c r="P3447" s="11">
        <v>162.93799999999999</v>
      </c>
      <c r="Q3447" s="11">
        <v>156.77500000000001</v>
      </c>
      <c r="R3447" s="11">
        <v>160.56899999999999</v>
      </c>
      <c r="S3447" s="11">
        <v>124.986</v>
      </c>
      <c r="T3447" s="11">
        <v>95.88</v>
      </c>
      <c r="U3447" s="11">
        <v>87.093999999999994</v>
      </c>
      <c r="V3447" s="11">
        <v>87.18</v>
      </c>
      <c r="W3447" s="11">
        <v>83.92</v>
      </c>
      <c r="X3447" s="11">
        <v>61.222999999999999</v>
      </c>
      <c r="Y3447" s="11">
        <v>36.481000000000002</v>
      </c>
      <c r="Z3447" s="11">
        <v>15.957000000000001</v>
      </c>
      <c r="AA3447" s="11">
        <v>4.5940000000000003</v>
      </c>
      <c r="AB3447" s="11">
        <v>0.78900000000000003</v>
      </c>
      <c r="AC3447" s="11">
        <v>7.9000000000000001E-2</v>
      </c>
    </row>
    <row r="3448" spans="1:29" ht="11.5">
      <c r="A3448" s="15">
        <v>3431</v>
      </c>
      <c r="B3448" s="13" t="s">
        <v>1059</v>
      </c>
      <c r="C3448" s="21" t="s">
        <v>1297</v>
      </c>
      <c r="D3448" s="12">
        <v>23</v>
      </c>
      <c r="E3448" s="12">
        <v>578</v>
      </c>
      <c r="F3448" s="13" t="s">
        <v>1110</v>
      </c>
      <c r="G3448" s="12">
        <v>924</v>
      </c>
      <c r="H3448" s="12">
        <v>2000</v>
      </c>
      <c r="I3448" s="11">
        <v>154.899</v>
      </c>
      <c r="J3448" s="11">
        <v>158.69999999999999</v>
      </c>
      <c r="K3448" s="11">
        <v>147.99700000000001</v>
      </c>
      <c r="L3448" s="11">
        <v>136.125</v>
      </c>
      <c r="M3448" s="11">
        <v>140.76300000000001</v>
      </c>
      <c r="N3448" s="11">
        <v>167.267</v>
      </c>
      <c r="O3448" s="11">
        <v>179.67500000000001</v>
      </c>
      <c r="P3448" s="11">
        <v>169.37</v>
      </c>
      <c r="Q3448" s="11">
        <v>162.767</v>
      </c>
      <c r="R3448" s="11">
        <v>155.38300000000001</v>
      </c>
      <c r="S3448" s="11">
        <v>157.65</v>
      </c>
      <c r="T3448" s="11">
        <v>121.35599999999999</v>
      </c>
      <c r="U3448" s="11">
        <v>91.158000000000001</v>
      </c>
      <c r="V3448" s="11">
        <v>79.911000000000001</v>
      </c>
      <c r="W3448" s="11">
        <v>75.391000000000005</v>
      </c>
      <c r="X3448" s="11">
        <v>65.588999999999999</v>
      </c>
      <c r="Y3448" s="11">
        <v>40.613999999999997</v>
      </c>
      <c r="Z3448" s="11">
        <v>18.184000000000001</v>
      </c>
      <c r="AA3448" s="11">
        <v>5.2869999999999999</v>
      </c>
      <c r="AB3448" s="11">
        <v>0.84699999999999998</v>
      </c>
      <c r="AC3448" s="11">
        <v>7.8E-2</v>
      </c>
    </row>
    <row r="3449" spans="1:29" ht="11.5">
      <c r="A3449" s="15">
        <v>3432</v>
      </c>
      <c r="B3449" s="13" t="s">
        <v>1059</v>
      </c>
      <c r="C3449" s="21" t="s">
        <v>1297</v>
      </c>
      <c r="D3449" s="12">
        <v>23</v>
      </c>
      <c r="E3449" s="12">
        <v>578</v>
      </c>
      <c r="F3449" s="13" t="s">
        <v>1110</v>
      </c>
      <c r="G3449" s="12">
        <v>924</v>
      </c>
      <c r="H3449" s="12">
        <v>2005</v>
      </c>
      <c r="I3449" s="11">
        <v>147.273</v>
      </c>
      <c r="J3449" s="11">
        <v>157.36099999999999</v>
      </c>
      <c r="K3449" s="11">
        <v>161.12100000000001</v>
      </c>
      <c r="L3449" s="11">
        <v>151.03700000000001</v>
      </c>
      <c r="M3449" s="11">
        <v>139.36600000000001</v>
      </c>
      <c r="N3449" s="11">
        <v>145.547</v>
      </c>
      <c r="O3449" s="11">
        <v>171.49</v>
      </c>
      <c r="P3449" s="11">
        <v>181.41399999999999</v>
      </c>
      <c r="Q3449" s="11">
        <v>169.577</v>
      </c>
      <c r="R3449" s="11">
        <v>161.786</v>
      </c>
      <c r="S3449" s="11">
        <v>152.95500000000001</v>
      </c>
      <c r="T3449" s="11">
        <v>153.07599999999999</v>
      </c>
      <c r="U3449" s="11">
        <v>115.833</v>
      </c>
      <c r="V3449" s="11">
        <v>84.284000000000006</v>
      </c>
      <c r="W3449" s="11">
        <v>70.367000000000004</v>
      </c>
      <c r="X3449" s="11">
        <v>61.341999999999999</v>
      </c>
      <c r="Y3449" s="11">
        <v>45.738999999999997</v>
      </c>
      <c r="Z3449" s="11">
        <v>21.344000000000001</v>
      </c>
      <c r="AA3449" s="11">
        <v>6.2450000000000001</v>
      </c>
      <c r="AB3449" s="11">
        <v>1.0069999999999999</v>
      </c>
      <c r="AC3449" s="11">
        <v>8.2000000000000003E-2</v>
      </c>
    </row>
    <row r="3450" spans="1:29" ht="11.5">
      <c r="A3450" s="15">
        <v>3433</v>
      </c>
      <c r="B3450" s="13" t="s">
        <v>1059</v>
      </c>
      <c r="C3450" s="21" t="s">
        <v>1297</v>
      </c>
      <c r="D3450" s="12">
        <v>23</v>
      </c>
      <c r="E3450" s="12">
        <v>578</v>
      </c>
      <c r="F3450" s="13" t="s">
        <v>1110</v>
      </c>
      <c r="G3450" s="12">
        <v>924</v>
      </c>
      <c r="H3450" s="12">
        <v>2010</v>
      </c>
      <c r="I3450" s="11">
        <v>157.029</v>
      </c>
      <c r="J3450" s="11">
        <v>151.87200000000001</v>
      </c>
      <c r="K3450" s="11">
        <v>162.04300000000001</v>
      </c>
      <c r="L3450" s="11">
        <v>167.46</v>
      </c>
      <c r="M3450" s="11">
        <v>157.511</v>
      </c>
      <c r="N3450" s="11">
        <v>156.89599999999999</v>
      </c>
      <c r="O3450" s="11">
        <v>160.97</v>
      </c>
      <c r="P3450" s="11">
        <v>184.08799999999999</v>
      </c>
      <c r="Q3450" s="11">
        <v>190.35499999999999</v>
      </c>
      <c r="R3450" s="11">
        <v>173.09399999999999</v>
      </c>
      <c r="S3450" s="11">
        <v>163.345</v>
      </c>
      <c r="T3450" s="11">
        <v>149.292</v>
      </c>
      <c r="U3450" s="11">
        <v>150.75</v>
      </c>
      <c r="V3450" s="11">
        <v>106.991</v>
      </c>
      <c r="W3450" s="11">
        <v>74.231999999999999</v>
      </c>
      <c r="X3450" s="11">
        <v>58.456000000000003</v>
      </c>
      <c r="Y3450" s="11">
        <v>43.112000000000002</v>
      </c>
      <c r="Z3450" s="11">
        <v>25.661999999999999</v>
      </c>
      <c r="AA3450" s="11">
        <v>7.9249999999999998</v>
      </c>
      <c r="AB3450" s="11">
        <v>1.26</v>
      </c>
      <c r="AC3450" s="11">
        <v>9.9000000000000005E-2</v>
      </c>
    </row>
    <row r="3451" spans="1:29" ht="11.5">
      <c r="A3451" s="15">
        <v>3434</v>
      </c>
      <c r="B3451" s="13" t="s">
        <v>1059</v>
      </c>
      <c r="C3451" s="21" t="s">
        <v>1297</v>
      </c>
      <c r="D3451" s="12">
        <v>23</v>
      </c>
      <c r="E3451" s="12">
        <v>578</v>
      </c>
      <c r="F3451" s="13" t="s">
        <v>1110</v>
      </c>
      <c r="G3451" s="12">
        <v>924</v>
      </c>
      <c r="H3451" s="12">
        <v>2015</v>
      </c>
      <c r="I3451" s="11">
        <v>158.46100000000001</v>
      </c>
      <c r="J3451" s="11">
        <v>163.285</v>
      </c>
      <c r="K3451" s="11">
        <v>156.46100000000001</v>
      </c>
      <c r="L3451" s="11">
        <v>168.31200000000001</v>
      </c>
      <c r="M3451" s="11">
        <v>179.10499999999999</v>
      </c>
      <c r="N3451" s="11">
        <v>182.51</v>
      </c>
      <c r="O3451" s="11">
        <v>180.494</v>
      </c>
      <c r="P3451" s="11">
        <v>176.03700000000001</v>
      </c>
      <c r="Q3451" s="11">
        <v>192.77199999999999</v>
      </c>
      <c r="R3451" s="11">
        <v>194.78800000000001</v>
      </c>
      <c r="S3451" s="11">
        <v>174.00200000000001</v>
      </c>
      <c r="T3451" s="11">
        <v>161.74</v>
      </c>
      <c r="U3451" s="11">
        <v>144.07499999999999</v>
      </c>
      <c r="V3451" s="11">
        <v>142.43700000000001</v>
      </c>
      <c r="W3451" s="11">
        <v>97.759</v>
      </c>
      <c r="X3451" s="11">
        <v>63.698999999999998</v>
      </c>
      <c r="Y3451" s="11">
        <v>44.194000000000003</v>
      </c>
      <c r="Z3451" s="11">
        <v>25.623000000000001</v>
      </c>
      <c r="AA3451" s="11">
        <v>10.243</v>
      </c>
      <c r="AB3451" s="11">
        <v>1.7370000000000001</v>
      </c>
      <c r="AC3451" s="11">
        <v>0.13400000000000001</v>
      </c>
    </row>
    <row r="3452" spans="1:29" ht="11.5">
      <c r="A3452" s="15">
        <v>3435</v>
      </c>
      <c r="B3452" s="13" t="s">
        <v>1059</v>
      </c>
      <c r="C3452" s="21" t="s">
        <v>1297</v>
      </c>
      <c r="D3452" s="12">
        <v>23</v>
      </c>
      <c r="E3452" s="12">
        <v>578</v>
      </c>
      <c r="F3452" s="13" t="s">
        <v>1110</v>
      </c>
      <c r="G3452" s="12">
        <v>924</v>
      </c>
      <c r="H3452" s="12">
        <v>2020</v>
      </c>
      <c r="I3452" s="11">
        <v>155.38200000000001</v>
      </c>
      <c r="J3452" s="11">
        <v>160.458</v>
      </c>
      <c r="K3452" s="11">
        <v>164.803</v>
      </c>
      <c r="L3452" s="11">
        <v>164.38</v>
      </c>
      <c r="M3452" s="11">
        <v>182.417</v>
      </c>
      <c r="N3452" s="11">
        <v>192.46199999999999</v>
      </c>
      <c r="O3452" s="11">
        <v>192.41499999999999</v>
      </c>
      <c r="P3452" s="11">
        <v>187.07300000000001</v>
      </c>
      <c r="Q3452" s="11">
        <v>180.065</v>
      </c>
      <c r="R3452" s="11">
        <v>194.631</v>
      </c>
      <c r="S3452" s="11">
        <v>194.595</v>
      </c>
      <c r="T3452" s="11">
        <v>171.95400000000001</v>
      </c>
      <c r="U3452" s="11">
        <v>157.465</v>
      </c>
      <c r="V3452" s="11">
        <v>137.16</v>
      </c>
      <c r="W3452" s="11">
        <v>130.988</v>
      </c>
      <c r="X3452" s="11">
        <v>84.650999999999996</v>
      </c>
      <c r="Y3452" s="11">
        <v>48.826999999999998</v>
      </c>
      <c r="Z3452" s="11">
        <v>27.094999999999999</v>
      </c>
      <c r="AA3452" s="11">
        <v>10.62</v>
      </c>
      <c r="AB3452" s="11">
        <v>2.3420000000000001</v>
      </c>
      <c r="AC3452" s="11">
        <v>0.2</v>
      </c>
    </row>
    <row r="3453" spans="1:29" ht="11.5">
      <c r="A3453" s="15">
        <v>3436</v>
      </c>
      <c r="B3453" s="13" t="s">
        <v>1059</v>
      </c>
      <c r="C3453" s="21" t="s">
        <v>1298</v>
      </c>
      <c r="D3453" s="12"/>
      <c r="E3453" s="12">
        <v>752</v>
      </c>
      <c r="F3453" s="13" t="s">
        <v>1110</v>
      </c>
      <c r="G3453" s="12">
        <v>924</v>
      </c>
      <c r="H3453" s="12">
        <v>1950</v>
      </c>
      <c r="I3453" s="11">
        <v>316.90199999999999</v>
      </c>
      <c r="J3453" s="11">
        <v>292.30200000000002</v>
      </c>
      <c r="K3453" s="11">
        <v>226.501</v>
      </c>
      <c r="L3453" s="11">
        <v>211.98599999999999</v>
      </c>
      <c r="M3453" s="11">
        <v>232.9</v>
      </c>
      <c r="N3453" s="11">
        <v>274.83999999999997</v>
      </c>
      <c r="O3453" s="11">
        <v>269.05700000000002</v>
      </c>
      <c r="P3453" s="11">
        <v>276.81099999999998</v>
      </c>
      <c r="Q3453" s="11">
        <v>269.10500000000002</v>
      </c>
      <c r="R3453" s="11">
        <v>240.233</v>
      </c>
      <c r="S3453" s="11">
        <v>211.142</v>
      </c>
      <c r="T3453" s="11">
        <v>180.714</v>
      </c>
      <c r="U3453" s="11">
        <v>155.79499999999999</v>
      </c>
      <c r="V3453" s="11">
        <v>126.319</v>
      </c>
      <c r="W3453" s="11">
        <v>97.760999999999996</v>
      </c>
      <c r="X3453" s="11">
        <v>61.622999999999998</v>
      </c>
      <c r="Y3453" s="11">
        <v>30.422999999999998</v>
      </c>
      <c r="Z3453" s="11">
        <v>12.72</v>
      </c>
      <c r="AA3453" s="11">
        <v>2.8860000000000001</v>
      </c>
      <c r="AB3453" s="11">
        <v>0.29399999999999998</v>
      </c>
      <c r="AC3453" s="11">
        <v>1.2999999999999999E-2</v>
      </c>
    </row>
    <row r="3454" spans="1:29" ht="11.5">
      <c r="A3454" s="15">
        <v>3437</v>
      </c>
      <c r="B3454" s="13" t="s">
        <v>1059</v>
      </c>
      <c r="C3454" s="21" t="s">
        <v>1298</v>
      </c>
      <c r="D3454" s="12"/>
      <c r="E3454" s="12">
        <v>752</v>
      </c>
      <c r="F3454" s="13" t="s">
        <v>1110</v>
      </c>
      <c r="G3454" s="12">
        <v>924</v>
      </c>
      <c r="H3454" s="12">
        <v>1955</v>
      </c>
      <c r="I3454" s="11">
        <v>276.05200000000002</v>
      </c>
      <c r="J3454" s="11">
        <v>316.46800000000002</v>
      </c>
      <c r="K3454" s="11">
        <v>293.20600000000002</v>
      </c>
      <c r="L3454" s="11">
        <v>230.08799999999999</v>
      </c>
      <c r="M3454" s="11">
        <v>216.107</v>
      </c>
      <c r="N3454" s="11">
        <v>235.834</v>
      </c>
      <c r="O3454" s="11">
        <v>275.23200000000003</v>
      </c>
      <c r="P3454" s="11">
        <v>267.714</v>
      </c>
      <c r="Q3454" s="11">
        <v>274.37099999999998</v>
      </c>
      <c r="R3454" s="11">
        <v>265.005</v>
      </c>
      <c r="S3454" s="11">
        <v>234.07300000000001</v>
      </c>
      <c r="T3454" s="11">
        <v>202.01499999999999</v>
      </c>
      <c r="U3454" s="11">
        <v>168.24600000000001</v>
      </c>
      <c r="V3454" s="11">
        <v>138.654</v>
      </c>
      <c r="W3454" s="11">
        <v>104.346</v>
      </c>
      <c r="X3454" s="11">
        <v>71.5</v>
      </c>
      <c r="Y3454" s="11">
        <v>36.502000000000002</v>
      </c>
      <c r="Z3454" s="11">
        <v>12.493</v>
      </c>
      <c r="AA3454" s="11">
        <v>3.1360000000000001</v>
      </c>
      <c r="AB3454" s="11">
        <v>0.36099999999999999</v>
      </c>
      <c r="AC3454" s="11">
        <v>1.7999999999999999E-2</v>
      </c>
    </row>
    <row r="3455" spans="1:29" ht="11.5">
      <c r="A3455" s="15">
        <v>3438</v>
      </c>
      <c r="B3455" s="13" t="s">
        <v>1059</v>
      </c>
      <c r="C3455" s="21" t="s">
        <v>1298</v>
      </c>
      <c r="D3455" s="12"/>
      <c r="E3455" s="12">
        <v>752</v>
      </c>
      <c r="F3455" s="13" t="s">
        <v>1110</v>
      </c>
      <c r="G3455" s="12">
        <v>924</v>
      </c>
      <c r="H3455" s="12">
        <v>1960</v>
      </c>
      <c r="I3455" s="11">
        <v>268.83100000000002</v>
      </c>
      <c r="J3455" s="11">
        <v>276.23099999999999</v>
      </c>
      <c r="K3455" s="11">
        <v>316.92500000000001</v>
      </c>
      <c r="L3455" s="11">
        <v>293.786</v>
      </c>
      <c r="M3455" s="11">
        <v>233.291</v>
      </c>
      <c r="N3455" s="11">
        <v>220.625</v>
      </c>
      <c r="O3455" s="11">
        <v>238.53800000000001</v>
      </c>
      <c r="P3455" s="11">
        <v>274.72800000000001</v>
      </c>
      <c r="Q3455" s="11">
        <v>265.51900000000001</v>
      </c>
      <c r="R3455" s="11">
        <v>270.363</v>
      </c>
      <c r="S3455" s="11">
        <v>258.57900000000001</v>
      </c>
      <c r="T3455" s="11">
        <v>224.36799999999999</v>
      </c>
      <c r="U3455" s="11">
        <v>188.31800000000001</v>
      </c>
      <c r="V3455" s="11">
        <v>149.75200000000001</v>
      </c>
      <c r="W3455" s="11">
        <v>114.604</v>
      </c>
      <c r="X3455" s="11">
        <v>76.272000000000006</v>
      </c>
      <c r="Y3455" s="11">
        <v>42.360999999999997</v>
      </c>
      <c r="Z3455" s="11">
        <v>15.382</v>
      </c>
      <c r="AA3455" s="11">
        <v>3.214</v>
      </c>
      <c r="AB3455" s="11">
        <v>0.43</v>
      </c>
      <c r="AC3455" s="11">
        <v>2.4E-2</v>
      </c>
    </row>
    <row r="3456" spans="1:29" ht="11.5">
      <c r="A3456" s="15">
        <v>3439</v>
      </c>
      <c r="B3456" s="13" t="s">
        <v>1059</v>
      </c>
      <c r="C3456" s="21" t="s">
        <v>1298</v>
      </c>
      <c r="D3456" s="12"/>
      <c r="E3456" s="12">
        <v>752</v>
      </c>
      <c r="F3456" s="13" t="s">
        <v>1110</v>
      </c>
      <c r="G3456" s="12">
        <v>924</v>
      </c>
      <c r="H3456" s="12">
        <v>1965</v>
      </c>
      <c r="I3456" s="11">
        <v>285.298</v>
      </c>
      <c r="J3456" s="11">
        <v>270.52699999999999</v>
      </c>
      <c r="K3456" s="11">
        <v>277.399</v>
      </c>
      <c r="L3456" s="11">
        <v>320.75400000000002</v>
      </c>
      <c r="M3456" s="11">
        <v>306.35300000000001</v>
      </c>
      <c r="N3456" s="11">
        <v>243.727</v>
      </c>
      <c r="O3456" s="11">
        <v>224.39</v>
      </c>
      <c r="P3456" s="11">
        <v>239.24600000000001</v>
      </c>
      <c r="Q3456" s="11">
        <v>273.20400000000001</v>
      </c>
      <c r="R3456" s="11">
        <v>262.18799999999999</v>
      </c>
      <c r="S3456" s="11">
        <v>264.16500000000002</v>
      </c>
      <c r="T3456" s="11">
        <v>248.26400000000001</v>
      </c>
      <c r="U3456" s="11">
        <v>209.22800000000001</v>
      </c>
      <c r="V3456" s="11">
        <v>167.74100000000001</v>
      </c>
      <c r="W3456" s="11">
        <v>123.637</v>
      </c>
      <c r="X3456" s="11">
        <v>83.453999999999994</v>
      </c>
      <c r="Y3456" s="11">
        <v>45.442999999999998</v>
      </c>
      <c r="Z3456" s="11">
        <v>18.132999999999999</v>
      </c>
      <c r="AA3456" s="11">
        <v>4.0869999999999997</v>
      </c>
      <c r="AB3456" s="11">
        <v>0.45100000000000001</v>
      </c>
      <c r="AC3456" s="11">
        <v>3.1E-2</v>
      </c>
    </row>
    <row r="3457" spans="1:29" ht="11.5">
      <c r="A3457" s="15">
        <v>3440</v>
      </c>
      <c r="B3457" s="13" t="s">
        <v>1059</v>
      </c>
      <c r="C3457" s="21" t="s">
        <v>1298</v>
      </c>
      <c r="D3457" s="12"/>
      <c r="E3457" s="12">
        <v>752</v>
      </c>
      <c r="F3457" s="13" t="s">
        <v>1110</v>
      </c>
      <c r="G3457" s="12">
        <v>924</v>
      </c>
      <c r="H3457" s="12">
        <v>1970</v>
      </c>
      <c r="I3457" s="11">
        <v>299.28100000000001</v>
      </c>
      <c r="J3457" s="11">
        <v>289.334</v>
      </c>
      <c r="K3457" s="11">
        <v>273.52300000000002</v>
      </c>
      <c r="L3457" s="11">
        <v>283.68700000000001</v>
      </c>
      <c r="M3457" s="11">
        <v>339.38799999999998</v>
      </c>
      <c r="N3457" s="11">
        <v>318.59100000000001</v>
      </c>
      <c r="O3457" s="11">
        <v>249.178</v>
      </c>
      <c r="P3457" s="11">
        <v>226.542</v>
      </c>
      <c r="Q3457" s="11">
        <v>238.95699999999999</v>
      </c>
      <c r="R3457" s="11">
        <v>270.03100000000001</v>
      </c>
      <c r="S3457" s="11">
        <v>256.18599999999998</v>
      </c>
      <c r="T3457" s="11">
        <v>253.84700000000001</v>
      </c>
      <c r="U3457" s="11">
        <v>231.904</v>
      </c>
      <c r="V3457" s="11">
        <v>186.34200000000001</v>
      </c>
      <c r="W3457" s="11">
        <v>138.33500000000001</v>
      </c>
      <c r="X3457" s="11">
        <v>90.183000000000007</v>
      </c>
      <c r="Y3457" s="11">
        <v>50.609000000000002</v>
      </c>
      <c r="Z3457" s="11">
        <v>20.109000000000002</v>
      </c>
      <c r="AA3457" s="11">
        <v>5.0839999999999996</v>
      </c>
      <c r="AB3457" s="11">
        <v>0.63</v>
      </c>
      <c r="AC3457" s="11">
        <v>3.5999999999999997E-2</v>
      </c>
    </row>
    <row r="3458" spans="1:29" ht="11.5">
      <c r="A3458" s="15">
        <v>3441</v>
      </c>
      <c r="B3458" s="13" t="s">
        <v>1059</v>
      </c>
      <c r="C3458" s="21" t="s">
        <v>1298</v>
      </c>
      <c r="D3458" s="12"/>
      <c r="E3458" s="12">
        <v>752</v>
      </c>
      <c r="F3458" s="13" t="s">
        <v>1110</v>
      </c>
      <c r="G3458" s="12">
        <v>924</v>
      </c>
      <c r="H3458" s="12">
        <v>1975</v>
      </c>
      <c r="I3458" s="11">
        <v>282.60399999999998</v>
      </c>
      <c r="J3458" s="11">
        <v>298.43400000000003</v>
      </c>
      <c r="K3458" s="11">
        <v>288.94</v>
      </c>
      <c r="L3458" s="11">
        <v>274.76499999999999</v>
      </c>
      <c r="M3458" s="11">
        <v>287.94600000000003</v>
      </c>
      <c r="N3458" s="11">
        <v>339.625</v>
      </c>
      <c r="O3458" s="11">
        <v>313.55700000000002</v>
      </c>
      <c r="P3458" s="11">
        <v>244.31399999999999</v>
      </c>
      <c r="Q3458" s="11">
        <v>222.44399999999999</v>
      </c>
      <c r="R3458" s="11">
        <v>233.80699999999999</v>
      </c>
      <c r="S3458" s="11">
        <v>262.11200000000002</v>
      </c>
      <c r="T3458" s="11">
        <v>245.11699999999999</v>
      </c>
      <c r="U3458" s="11">
        <v>236.56800000000001</v>
      </c>
      <c r="V3458" s="11">
        <v>206.27799999999999</v>
      </c>
      <c r="W3458" s="11">
        <v>153.804</v>
      </c>
      <c r="X3458" s="11">
        <v>100.88500000000001</v>
      </c>
      <c r="Y3458" s="11">
        <v>54.225999999999999</v>
      </c>
      <c r="Z3458" s="11">
        <v>22.977</v>
      </c>
      <c r="AA3458" s="11">
        <v>6.1050000000000004</v>
      </c>
      <c r="AB3458" s="11">
        <v>0.89700000000000002</v>
      </c>
      <c r="AC3458" s="11">
        <v>5.8999999999999997E-2</v>
      </c>
    </row>
    <row r="3459" spans="1:29" ht="11.5">
      <c r="A3459" s="15">
        <v>3442</v>
      </c>
      <c r="B3459" s="13" t="s">
        <v>1059</v>
      </c>
      <c r="C3459" s="21" t="s">
        <v>1298</v>
      </c>
      <c r="D3459" s="12"/>
      <c r="E3459" s="12">
        <v>752</v>
      </c>
      <c r="F3459" s="13" t="s">
        <v>1110</v>
      </c>
      <c r="G3459" s="12">
        <v>924</v>
      </c>
      <c r="H3459" s="12">
        <v>1980</v>
      </c>
      <c r="I3459" s="11">
        <v>249.774</v>
      </c>
      <c r="J3459" s="11">
        <v>285.21699999999998</v>
      </c>
      <c r="K3459" s="11">
        <v>299.74099999999999</v>
      </c>
      <c r="L3459" s="11">
        <v>291.38400000000001</v>
      </c>
      <c r="M3459" s="11">
        <v>284.18799999999999</v>
      </c>
      <c r="N3459" s="11">
        <v>298.654</v>
      </c>
      <c r="O3459" s="11">
        <v>342.15699999999998</v>
      </c>
      <c r="P3459" s="11">
        <v>311.709</v>
      </c>
      <c r="Q3459" s="11">
        <v>241.84399999999999</v>
      </c>
      <c r="R3459" s="11">
        <v>218.81399999999999</v>
      </c>
      <c r="S3459" s="11">
        <v>227.595</v>
      </c>
      <c r="T3459" s="11">
        <v>250.8</v>
      </c>
      <c r="U3459" s="11">
        <v>228.63300000000001</v>
      </c>
      <c r="V3459" s="11">
        <v>210.82400000000001</v>
      </c>
      <c r="W3459" s="11">
        <v>170.93</v>
      </c>
      <c r="X3459" s="11">
        <v>112.898</v>
      </c>
      <c r="Y3459" s="11">
        <v>61.445</v>
      </c>
      <c r="Z3459" s="11">
        <v>24.683</v>
      </c>
      <c r="AA3459" s="11">
        <v>6.91</v>
      </c>
      <c r="AB3459" s="11">
        <v>1.052</v>
      </c>
      <c r="AC3459" s="11">
        <v>8.4000000000000005E-2</v>
      </c>
    </row>
    <row r="3460" spans="1:29" ht="11.5">
      <c r="A3460" s="15">
        <v>3443</v>
      </c>
      <c r="B3460" s="13" t="s">
        <v>1059</v>
      </c>
      <c r="C3460" s="21" t="s">
        <v>1298</v>
      </c>
      <c r="D3460" s="12"/>
      <c r="E3460" s="12">
        <v>752</v>
      </c>
      <c r="F3460" s="13" t="s">
        <v>1110</v>
      </c>
      <c r="G3460" s="12">
        <v>924</v>
      </c>
      <c r="H3460" s="12">
        <v>1985</v>
      </c>
      <c r="I3460" s="11">
        <v>242.703</v>
      </c>
      <c r="J3460" s="11">
        <v>250.03800000000001</v>
      </c>
      <c r="K3460" s="11">
        <v>284.58699999999999</v>
      </c>
      <c r="L3460" s="11">
        <v>300.29500000000002</v>
      </c>
      <c r="M3460" s="11">
        <v>295.59300000000002</v>
      </c>
      <c r="N3460" s="11">
        <v>287.80399999999997</v>
      </c>
      <c r="O3460" s="11">
        <v>297.60500000000002</v>
      </c>
      <c r="P3460" s="11">
        <v>337.815</v>
      </c>
      <c r="Q3460" s="11">
        <v>307.58699999999999</v>
      </c>
      <c r="R3460" s="11">
        <v>237.589</v>
      </c>
      <c r="S3460" s="11">
        <v>213.10599999999999</v>
      </c>
      <c r="T3460" s="11">
        <v>218.46299999999999</v>
      </c>
      <c r="U3460" s="11">
        <v>234.64099999999999</v>
      </c>
      <c r="V3460" s="11">
        <v>205.09299999999999</v>
      </c>
      <c r="W3460" s="11">
        <v>177.041</v>
      </c>
      <c r="X3460" s="11">
        <v>128.13300000000001</v>
      </c>
      <c r="Y3460" s="11">
        <v>70.67</v>
      </c>
      <c r="Z3460" s="11">
        <v>28.849</v>
      </c>
      <c r="AA3460" s="11">
        <v>7.702</v>
      </c>
      <c r="AB3460" s="11">
        <v>1.24</v>
      </c>
      <c r="AC3460" s="11">
        <v>0.10199999999999999</v>
      </c>
    </row>
    <row r="3461" spans="1:29" ht="11.5">
      <c r="A3461" s="15">
        <v>3444</v>
      </c>
      <c r="B3461" s="13" t="s">
        <v>1059</v>
      </c>
      <c r="C3461" s="21" t="s">
        <v>1298</v>
      </c>
      <c r="D3461" s="12"/>
      <c r="E3461" s="12">
        <v>752</v>
      </c>
      <c r="F3461" s="13" t="s">
        <v>1110</v>
      </c>
      <c r="G3461" s="12">
        <v>924</v>
      </c>
      <c r="H3461" s="12">
        <v>1990</v>
      </c>
      <c r="I3461" s="11">
        <v>283.86599999999999</v>
      </c>
      <c r="J3461" s="11">
        <v>249.34200000000001</v>
      </c>
      <c r="K3461" s="11">
        <v>254.61500000000001</v>
      </c>
      <c r="L3461" s="11">
        <v>289.30500000000001</v>
      </c>
      <c r="M3461" s="11">
        <v>311.31299999999999</v>
      </c>
      <c r="N3461" s="11">
        <v>310.791</v>
      </c>
      <c r="O3461" s="11">
        <v>296.13200000000001</v>
      </c>
      <c r="P3461" s="11">
        <v>300.11</v>
      </c>
      <c r="Q3461" s="11">
        <v>336.73099999999999</v>
      </c>
      <c r="R3461" s="11">
        <v>304.58800000000002</v>
      </c>
      <c r="S3461" s="11">
        <v>233.15299999999999</v>
      </c>
      <c r="T3461" s="11">
        <v>205.91499999999999</v>
      </c>
      <c r="U3461" s="11">
        <v>205.899</v>
      </c>
      <c r="V3461" s="11">
        <v>212.91499999999999</v>
      </c>
      <c r="W3461" s="11">
        <v>174.761</v>
      </c>
      <c r="X3461" s="11">
        <v>135.226</v>
      </c>
      <c r="Y3461" s="11">
        <v>82.763000000000005</v>
      </c>
      <c r="Z3461" s="11">
        <v>34.033000000000001</v>
      </c>
      <c r="AA3461" s="11">
        <v>9.1660000000000004</v>
      </c>
      <c r="AB3461" s="11">
        <v>1.41</v>
      </c>
      <c r="AC3461" s="11">
        <v>0.12</v>
      </c>
    </row>
    <row r="3462" spans="1:29" ht="11.5">
      <c r="A3462" s="15">
        <v>3445</v>
      </c>
      <c r="B3462" s="13" t="s">
        <v>1059</v>
      </c>
      <c r="C3462" s="21" t="s">
        <v>1298</v>
      </c>
      <c r="D3462" s="12"/>
      <c r="E3462" s="12">
        <v>752</v>
      </c>
      <c r="F3462" s="13" t="s">
        <v>1110</v>
      </c>
      <c r="G3462" s="12">
        <v>924</v>
      </c>
      <c r="H3462" s="12">
        <v>1995</v>
      </c>
      <c r="I3462" s="11">
        <v>304.82600000000002</v>
      </c>
      <c r="J3462" s="11">
        <v>292.41800000000001</v>
      </c>
      <c r="K3462" s="11">
        <v>257.16899999999998</v>
      </c>
      <c r="L3462" s="11">
        <v>261.22800000000001</v>
      </c>
      <c r="M3462" s="11">
        <v>296.99</v>
      </c>
      <c r="N3462" s="11">
        <v>322.03699999999998</v>
      </c>
      <c r="O3462" s="11">
        <v>319.25200000000001</v>
      </c>
      <c r="P3462" s="11">
        <v>300.86200000000002</v>
      </c>
      <c r="Q3462" s="11">
        <v>300.83800000000002</v>
      </c>
      <c r="R3462" s="11">
        <v>333.71499999999997</v>
      </c>
      <c r="S3462" s="11">
        <v>299.13499999999999</v>
      </c>
      <c r="T3462" s="11">
        <v>226.60900000000001</v>
      </c>
      <c r="U3462" s="11">
        <v>196.00200000000001</v>
      </c>
      <c r="V3462" s="11">
        <v>189.09399999999999</v>
      </c>
      <c r="W3462" s="11">
        <v>184.55600000000001</v>
      </c>
      <c r="X3462" s="11">
        <v>137.28200000000001</v>
      </c>
      <c r="Y3462" s="11">
        <v>89.616</v>
      </c>
      <c r="Z3462" s="11">
        <v>41.453000000000003</v>
      </c>
      <c r="AA3462" s="11">
        <v>11.249000000000001</v>
      </c>
      <c r="AB3462" s="11">
        <v>1.6970000000000001</v>
      </c>
      <c r="AC3462" s="11">
        <v>0.13500000000000001</v>
      </c>
    </row>
    <row r="3463" spans="1:29" ht="11.5">
      <c r="A3463" s="15">
        <v>3446</v>
      </c>
      <c r="B3463" s="13" t="s">
        <v>1059</v>
      </c>
      <c r="C3463" s="21" t="s">
        <v>1298</v>
      </c>
      <c r="D3463" s="12"/>
      <c r="E3463" s="12">
        <v>752</v>
      </c>
      <c r="F3463" s="13" t="s">
        <v>1110</v>
      </c>
      <c r="G3463" s="12">
        <v>924</v>
      </c>
      <c r="H3463" s="12">
        <v>2000</v>
      </c>
      <c r="I3463" s="11">
        <v>237.8</v>
      </c>
      <c r="J3463" s="11">
        <v>306.28300000000002</v>
      </c>
      <c r="K3463" s="11">
        <v>295.37400000000002</v>
      </c>
      <c r="L3463" s="11">
        <v>260.39400000000001</v>
      </c>
      <c r="M3463" s="11">
        <v>264.29899999999998</v>
      </c>
      <c r="N3463" s="11">
        <v>302.13400000000001</v>
      </c>
      <c r="O3463" s="11">
        <v>324.755</v>
      </c>
      <c r="P3463" s="11">
        <v>318.72000000000003</v>
      </c>
      <c r="Q3463" s="11">
        <v>298.37200000000001</v>
      </c>
      <c r="R3463" s="11">
        <v>297.09199999999998</v>
      </c>
      <c r="S3463" s="11">
        <v>327.47899999999998</v>
      </c>
      <c r="T3463" s="11">
        <v>290.54599999999999</v>
      </c>
      <c r="U3463" s="11">
        <v>216.73</v>
      </c>
      <c r="V3463" s="11">
        <v>181.155</v>
      </c>
      <c r="W3463" s="11">
        <v>165.928</v>
      </c>
      <c r="X3463" s="11">
        <v>148.09800000000001</v>
      </c>
      <c r="Y3463" s="11">
        <v>94.33</v>
      </c>
      <c r="Z3463" s="11">
        <v>46.451000000000001</v>
      </c>
      <c r="AA3463" s="11">
        <v>14.087</v>
      </c>
      <c r="AB3463" s="11">
        <v>2.0790000000000002</v>
      </c>
      <c r="AC3463" s="11">
        <v>0.156</v>
      </c>
    </row>
    <row r="3464" spans="1:29" ht="11.5">
      <c r="A3464" s="15">
        <v>3447</v>
      </c>
      <c r="B3464" s="13" t="s">
        <v>1059</v>
      </c>
      <c r="C3464" s="21" t="s">
        <v>1298</v>
      </c>
      <c r="D3464" s="12"/>
      <c r="E3464" s="12">
        <v>752</v>
      </c>
      <c r="F3464" s="13" t="s">
        <v>1110</v>
      </c>
      <c r="G3464" s="12">
        <v>924</v>
      </c>
      <c r="H3464" s="12">
        <v>2005</v>
      </c>
      <c r="I3464" s="11">
        <v>252.09200000000001</v>
      </c>
      <c r="J3464" s="11">
        <v>243.435</v>
      </c>
      <c r="K3464" s="11">
        <v>311.40199999999999</v>
      </c>
      <c r="L3464" s="11">
        <v>301.28500000000003</v>
      </c>
      <c r="M3464" s="11">
        <v>268.18</v>
      </c>
      <c r="N3464" s="11">
        <v>277.48099999999999</v>
      </c>
      <c r="O3464" s="11">
        <v>310.98599999999999</v>
      </c>
      <c r="P3464" s="11">
        <v>329.12700000000001</v>
      </c>
      <c r="Q3464" s="11">
        <v>319.76</v>
      </c>
      <c r="R3464" s="11">
        <v>297.47399999999999</v>
      </c>
      <c r="S3464" s="11">
        <v>293.55</v>
      </c>
      <c r="T3464" s="11">
        <v>320.06400000000002</v>
      </c>
      <c r="U3464" s="11">
        <v>279.79300000000001</v>
      </c>
      <c r="V3464" s="11">
        <v>202.887</v>
      </c>
      <c r="W3464" s="11">
        <v>161.73500000000001</v>
      </c>
      <c r="X3464" s="11">
        <v>136.828</v>
      </c>
      <c r="Y3464" s="11">
        <v>105.31100000000001</v>
      </c>
      <c r="Z3464" s="11">
        <v>51.398000000000003</v>
      </c>
      <c r="AA3464" s="11">
        <v>16.434000000000001</v>
      </c>
      <c r="AB3464" s="11">
        <v>2.681</v>
      </c>
      <c r="AC3464" s="11">
        <v>0.187</v>
      </c>
    </row>
    <row r="3465" spans="1:29" ht="11.5">
      <c r="A3465" s="15">
        <v>3448</v>
      </c>
      <c r="B3465" s="13" t="s">
        <v>1059</v>
      </c>
      <c r="C3465" s="21" t="s">
        <v>1298</v>
      </c>
      <c r="D3465" s="12"/>
      <c r="E3465" s="12">
        <v>752</v>
      </c>
      <c r="F3465" s="13" t="s">
        <v>1110</v>
      </c>
      <c r="G3465" s="12">
        <v>924</v>
      </c>
      <c r="H3465" s="12">
        <v>2010</v>
      </c>
      <c r="I3465" s="11">
        <v>285.79300000000001</v>
      </c>
      <c r="J3465" s="11">
        <v>260.49400000000003</v>
      </c>
      <c r="K3465" s="11">
        <v>249.80699999999999</v>
      </c>
      <c r="L3465" s="11">
        <v>331.36</v>
      </c>
      <c r="M3465" s="11">
        <v>319.625</v>
      </c>
      <c r="N3465" s="11">
        <v>295.24400000000003</v>
      </c>
      <c r="O3465" s="11">
        <v>294.67399999999998</v>
      </c>
      <c r="P3465" s="11">
        <v>321.70800000000003</v>
      </c>
      <c r="Q3465" s="11">
        <v>340.26400000000001</v>
      </c>
      <c r="R3465" s="11">
        <v>318.20499999999998</v>
      </c>
      <c r="S3465" s="11">
        <v>296.31700000000001</v>
      </c>
      <c r="T3465" s="11">
        <v>286.10500000000002</v>
      </c>
      <c r="U3465" s="11">
        <v>311.26600000000002</v>
      </c>
      <c r="V3465" s="11">
        <v>262.33699999999999</v>
      </c>
      <c r="W3465" s="11">
        <v>183.60300000000001</v>
      </c>
      <c r="X3465" s="11">
        <v>136.11799999999999</v>
      </c>
      <c r="Y3465" s="11">
        <v>100.99</v>
      </c>
      <c r="Z3465" s="11">
        <v>60.395000000000003</v>
      </c>
      <c r="AA3465" s="11">
        <v>19.337</v>
      </c>
      <c r="AB3465" s="11">
        <v>3.2749999999999999</v>
      </c>
      <c r="AC3465" s="11">
        <v>0.253</v>
      </c>
    </row>
    <row r="3466" spans="1:29" ht="11.5">
      <c r="A3466" s="15">
        <v>3449</v>
      </c>
      <c r="B3466" s="13" t="s">
        <v>1059</v>
      </c>
      <c r="C3466" s="21" t="s">
        <v>1298</v>
      </c>
      <c r="D3466" s="12"/>
      <c r="E3466" s="12">
        <v>752</v>
      </c>
      <c r="F3466" s="13" t="s">
        <v>1110</v>
      </c>
      <c r="G3466" s="12">
        <v>924</v>
      </c>
      <c r="H3466" s="12">
        <v>2015</v>
      </c>
      <c r="I3466" s="11">
        <v>301.48500000000001</v>
      </c>
      <c r="J3466" s="11">
        <v>299.19499999999999</v>
      </c>
      <c r="K3466" s="11">
        <v>266.69799999999998</v>
      </c>
      <c r="L3466" s="11">
        <v>261.779</v>
      </c>
      <c r="M3466" s="11">
        <v>357.49299999999999</v>
      </c>
      <c r="N3466" s="11">
        <v>340.392</v>
      </c>
      <c r="O3466" s="11">
        <v>312.495</v>
      </c>
      <c r="P3466" s="11">
        <v>305.20400000000001</v>
      </c>
      <c r="Q3466" s="11">
        <v>329.75200000000001</v>
      </c>
      <c r="R3466" s="11">
        <v>345.96300000000002</v>
      </c>
      <c r="S3466" s="11">
        <v>316.43599999999998</v>
      </c>
      <c r="T3466" s="11">
        <v>291.31799999999998</v>
      </c>
      <c r="U3466" s="11">
        <v>272.99299999999999</v>
      </c>
      <c r="V3466" s="11">
        <v>297.411</v>
      </c>
      <c r="W3466" s="11">
        <v>236.53299999999999</v>
      </c>
      <c r="X3466" s="11">
        <v>154.666</v>
      </c>
      <c r="Y3466" s="11">
        <v>101.836</v>
      </c>
      <c r="Z3466" s="11">
        <v>60.575000000000003</v>
      </c>
      <c r="AA3466" s="11">
        <v>24.114000000000001</v>
      </c>
      <c r="AB3466" s="11">
        <v>4.1859999999999999</v>
      </c>
      <c r="AC3466" s="11">
        <v>0.33200000000000002</v>
      </c>
    </row>
    <row r="3467" spans="1:29" ht="11.5">
      <c r="A3467" s="15">
        <v>3450</v>
      </c>
      <c r="B3467" s="13" t="s">
        <v>1059</v>
      </c>
      <c r="C3467" s="21" t="s">
        <v>1298</v>
      </c>
      <c r="D3467" s="12"/>
      <c r="E3467" s="12">
        <v>752</v>
      </c>
      <c r="F3467" s="13" t="s">
        <v>1110</v>
      </c>
      <c r="G3467" s="12">
        <v>924</v>
      </c>
      <c r="H3467" s="12">
        <v>2020</v>
      </c>
      <c r="I3467" s="11">
        <v>309.24</v>
      </c>
      <c r="J3467" s="11">
        <v>304.03800000000001</v>
      </c>
      <c r="K3467" s="11">
        <v>301.14</v>
      </c>
      <c r="L3467" s="11">
        <v>276.95</v>
      </c>
      <c r="M3467" s="11">
        <v>280.04700000000003</v>
      </c>
      <c r="N3467" s="11">
        <v>374.45499999999998</v>
      </c>
      <c r="O3467" s="11">
        <v>352.98099999999999</v>
      </c>
      <c r="P3467" s="11">
        <v>320.96300000000002</v>
      </c>
      <c r="Q3467" s="11">
        <v>310.33699999999999</v>
      </c>
      <c r="R3467" s="11">
        <v>331.86500000000001</v>
      </c>
      <c r="S3467" s="11">
        <v>344.97300000000001</v>
      </c>
      <c r="T3467" s="11">
        <v>312.49400000000003</v>
      </c>
      <c r="U3467" s="11">
        <v>283.73500000000001</v>
      </c>
      <c r="V3467" s="11">
        <v>260.42099999999999</v>
      </c>
      <c r="W3467" s="11">
        <v>274.80399999999997</v>
      </c>
      <c r="X3467" s="11">
        <v>206.28100000000001</v>
      </c>
      <c r="Y3467" s="11">
        <v>120.133</v>
      </c>
      <c r="Z3467" s="11">
        <v>63.024000000000001</v>
      </c>
      <c r="AA3467" s="11">
        <v>25.178000000000001</v>
      </c>
      <c r="AB3467" s="11">
        <v>5.45</v>
      </c>
      <c r="AC3467" s="11">
        <v>0.438</v>
      </c>
    </row>
    <row r="3468" spans="1:29" ht="11.5">
      <c r="A3468" s="15">
        <v>3451</v>
      </c>
      <c r="B3468" s="13" t="s">
        <v>1059</v>
      </c>
      <c r="C3468" s="21" t="s">
        <v>1299</v>
      </c>
      <c r="D3468" s="12">
        <v>24</v>
      </c>
      <c r="E3468" s="12">
        <v>826</v>
      </c>
      <c r="F3468" s="13" t="s">
        <v>1110</v>
      </c>
      <c r="G3468" s="12">
        <v>924</v>
      </c>
      <c r="H3468" s="12">
        <v>1950</v>
      </c>
      <c r="I3468" s="11">
        <v>2238.7359999999999</v>
      </c>
      <c r="J3468" s="11">
        <v>1858.7539999999999</v>
      </c>
      <c r="K3468" s="11">
        <v>1705.3869999999999</v>
      </c>
      <c r="L3468" s="11">
        <v>1544.2049999999999</v>
      </c>
      <c r="M3468" s="11">
        <v>1682.143</v>
      </c>
      <c r="N3468" s="11">
        <v>1925.0619999999999</v>
      </c>
      <c r="O3468" s="11">
        <v>1723.6959999999999</v>
      </c>
      <c r="P3468" s="11">
        <v>1917.3620000000001</v>
      </c>
      <c r="Q3468" s="11">
        <v>1916.423</v>
      </c>
      <c r="R3468" s="11">
        <v>1753.423</v>
      </c>
      <c r="S3468" s="11">
        <v>1470.722</v>
      </c>
      <c r="T3468" s="11">
        <v>1244.81</v>
      </c>
      <c r="U3468" s="11">
        <v>1079.7270000000001</v>
      </c>
      <c r="V3468" s="11">
        <v>897.47199999999998</v>
      </c>
      <c r="W3468" s="11">
        <v>685.06</v>
      </c>
      <c r="X3468" s="11">
        <v>429.56700000000001</v>
      </c>
      <c r="Y3468" s="11">
        <v>193.57499999999999</v>
      </c>
      <c r="Z3468" s="11">
        <v>59.268000000000001</v>
      </c>
      <c r="AA3468" s="11">
        <v>10.885999999999999</v>
      </c>
      <c r="AB3468" s="11">
        <v>1.075</v>
      </c>
      <c r="AC3468" s="11">
        <v>0.05</v>
      </c>
    </row>
    <row r="3469" spans="1:29" ht="11.5">
      <c r="A3469" s="15">
        <v>3452</v>
      </c>
      <c r="B3469" s="13" t="s">
        <v>1059</v>
      </c>
      <c r="C3469" s="21" t="s">
        <v>1299</v>
      </c>
      <c r="D3469" s="12">
        <v>24</v>
      </c>
      <c r="E3469" s="12">
        <v>826</v>
      </c>
      <c r="F3469" s="13" t="s">
        <v>1110</v>
      </c>
      <c r="G3469" s="12">
        <v>924</v>
      </c>
      <c r="H3469" s="12">
        <v>1955</v>
      </c>
      <c r="I3469" s="11">
        <v>1943.3409999999999</v>
      </c>
      <c r="J3469" s="11">
        <v>2189.1179999999999</v>
      </c>
      <c r="K3469" s="11">
        <v>1836.5840000000001</v>
      </c>
      <c r="L3469" s="11">
        <v>1650.999</v>
      </c>
      <c r="M3469" s="11">
        <v>1598.5050000000001</v>
      </c>
      <c r="N3469" s="11">
        <v>1705.056</v>
      </c>
      <c r="O3469" s="11">
        <v>1886.9</v>
      </c>
      <c r="P3469" s="11">
        <v>1664.7049999999999</v>
      </c>
      <c r="Q3469" s="11">
        <v>1843.2950000000001</v>
      </c>
      <c r="R3469" s="11">
        <v>1821.9449999999999</v>
      </c>
      <c r="S3469" s="11">
        <v>1688.5809999999999</v>
      </c>
      <c r="T3469" s="11">
        <v>1341.14</v>
      </c>
      <c r="U3469" s="11">
        <v>1097.664</v>
      </c>
      <c r="V3469" s="11">
        <v>884.63800000000003</v>
      </c>
      <c r="W3469" s="11">
        <v>671.69600000000003</v>
      </c>
      <c r="X3469" s="11">
        <v>440.392</v>
      </c>
      <c r="Y3469" s="11">
        <v>221.53100000000001</v>
      </c>
      <c r="Z3469" s="11">
        <v>68.417000000000002</v>
      </c>
      <c r="AA3469" s="11">
        <v>12.791</v>
      </c>
      <c r="AB3469" s="11">
        <v>1.2569999999999999</v>
      </c>
      <c r="AC3469" s="11">
        <v>0.06</v>
      </c>
    </row>
    <row r="3470" spans="1:29" ht="11.5">
      <c r="A3470" s="15">
        <v>3453</v>
      </c>
      <c r="B3470" s="13" t="s">
        <v>1059</v>
      </c>
      <c r="C3470" s="21" t="s">
        <v>1299</v>
      </c>
      <c r="D3470" s="12">
        <v>24</v>
      </c>
      <c r="E3470" s="12">
        <v>826</v>
      </c>
      <c r="F3470" s="13" t="s">
        <v>1110</v>
      </c>
      <c r="G3470" s="12">
        <v>924</v>
      </c>
      <c r="H3470" s="12">
        <v>1960</v>
      </c>
      <c r="I3470" s="11">
        <v>2106.1779999999999</v>
      </c>
      <c r="J3470" s="11">
        <v>1927.296</v>
      </c>
      <c r="K3470" s="11">
        <v>2181.8229999999999</v>
      </c>
      <c r="L3470" s="11">
        <v>1830.547</v>
      </c>
      <c r="M3470" s="11">
        <v>1640.8309999999999</v>
      </c>
      <c r="N3470" s="11">
        <v>1659.251</v>
      </c>
      <c r="O3470" s="11">
        <v>1714.42</v>
      </c>
      <c r="P3470" s="11">
        <v>1865.239</v>
      </c>
      <c r="Q3470" s="11">
        <v>1657.6859999999999</v>
      </c>
      <c r="R3470" s="11">
        <v>1795.624</v>
      </c>
      <c r="S3470" s="11">
        <v>1753.087</v>
      </c>
      <c r="T3470" s="11">
        <v>1582.4059999999999</v>
      </c>
      <c r="U3470" s="11">
        <v>1203.3910000000001</v>
      </c>
      <c r="V3470" s="11">
        <v>919.12699999999995</v>
      </c>
      <c r="W3470" s="11">
        <v>674.67399999999998</v>
      </c>
      <c r="X3470" s="11">
        <v>441.452</v>
      </c>
      <c r="Y3470" s="11">
        <v>238.39500000000001</v>
      </c>
      <c r="Z3470" s="11">
        <v>82.001999999999995</v>
      </c>
      <c r="AA3470" s="11">
        <v>15.693</v>
      </c>
      <c r="AB3470" s="11">
        <v>1.609</v>
      </c>
      <c r="AC3470" s="11">
        <v>7.9000000000000001E-2</v>
      </c>
    </row>
    <row r="3471" spans="1:29" ht="11.5">
      <c r="A3471" s="15">
        <v>3454</v>
      </c>
      <c r="B3471" s="13" t="s">
        <v>1059</v>
      </c>
      <c r="C3471" s="21" t="s">
        <v>1299</v>
      </c>
      <c r="D3471" s="12">
        <v>24</v>
      </c>
      <c r="E3471" s="12">
        <v>826</v>
      </c>
      <c r="F3471" s="13" t="s">
        <v>1110</v>
      </c>
      <c r="G3471" s="12">
        <v>924</v>
      </c>
      <c r="H3471" s="12">
        <v>1965</v>
      </c>
      <c r="I3471" s="11">
        <v>2451.5810000000001</v>
      </c>
      <c r="J3471" s="11">
        <v>2100.9409999999998</v>
      </c>
      <c r="K3471" s="11">
        <v>1936.7940000000001</v>
      </c>
      <c r="L3471" s="11">
        <v>2154.0740000000001</v>
      </c>
      <c r="M3471" s="11">
        <v>1796.578</v>
      </c>
      <c r="N3471" s="11">
        <v>1689.2329999999999</v>
      </c>
      <c r="O3471" s="11">
        <v>1666.5329999999999</v>
      </c>
      <c r="P3471" s="11">
        <v>1716.6859999999999</v>
      </c>
      <c r="Q3471" s="11">
        <v>1846.491</v>
      </c>
      <c r="R3471" s="11">
        <v>1617.375</v>
      </c>
      <c r="S3471" s="11">
        <v>1743.443</v>
      </c>
      <c r="T3471" s="11">
        <v>1659.6410000000001</v>
      </c>
      <c r="U3471" s="11">
        <v>1419.8230000000001</v>
      </c>
      <c r="V3471" s="11">
        <v>1000.285</v>
      </c>
      <c r="W3471" s="11">
        <v>701.25699999999995</v>
      </c>
      <c r="X3471" s="11">
        <v>451.66</v>
      </c>
      <c r="Y3471" s="11">
        <v>239.61799999999999</v>
      </c>
      <c r="Z3471" s="11">
        <v>90.676000000000002</v>
      </c>
      <c r="AA3471" s="11">
        <v>19.928000000000001</v>
      </c>
      <c r="AB3471" s="11">
        <v>2.149</v>
      </c>
      <c r="AC3471" s="11">
        <v>0.114</v>
      </c>
    </row>
    <row r="3472" spans="1:29" ht="11.5">
      <c r="A3472" s="15">
        <v>3455</v>
      </c>
      <c r="B3472" s="13" t="s">
        <v>1059</v>
      </c>
      <c r="C3472" s="21" t="s">
        <v>1299</v>
      </c>
      <c r="D3472" s="12">
        <v>24</v>
      </c>
      <c r="E3472" s="12">
        <v>826</v>
      </c>
      <c r="F3472" s="13" t="s">
        <v>1110</v>
      </c>
      <c r="G3472" s="12">
        <v>924</v>
      </c>
      <c r="H3472" s="12">
        <v>1970</v>
      </c>
      <c r="I3472" s="11">
        <v>2380.116</v>
      </c>
      <c r="J3472" s="11">
        <v>2411.076</v>
      </c>
      <c r="K3472" s="11">
        <v>2091.1669999999999</v>
      </c>
      <c r="L3472" s="11">
        <v>1939.471</v>
      </c>
      <c r="M3472" s="11">
        <v>2135.6170000000002</v>
      </c>
      <c r="N3472" s="11">
        <v>1797.7950000000001</v>
      </c>
      <c r="O3472" s="11">
        <v>1666.328</v>
      </c>
      <c r="P3472" s="11">
        <v>1630.203</v>
      </c>
      <c r="Q3472" s="11">
        <v>1680.742</v>
      </c>
      <c r="R3472" s="11">
        <v>1795.95</v>
      </c>
      <c r="S3472" s="11">
        <v>1545.021</v>
      </c>
      <c r="T3472" s="11">
        <v>1636.3389999999999</v>
      </c>
      <c r="U3472" s="11">
        <v>1494.3720000000001</v>
      </c>
      <c r="V3472" s="11">
        <v>1184.922</v>
      </c>
      <c r="W3472" s="11">
        <v>754.63900000000001</v>
      </c>
      <c r="X3472" s="11">
        <v>460.79300000000001</v>
      </c>
      <c r="Y3472" s="11">
        <v>243.91900000000001</v>
      </c>
      <c r="Z3472" s="11">
        <v>96.02</v>
      </c>
      <c r="AA3472" s="11">
        <v>23.693999999999999</v>
      </c>
      <c r="AB3472" s="11">
        <v>2.9969999999999999</v>
      </c>
      <c r="AC3472" s="11">
        <v>0.17799999999999999</v>
      </c>
    </row>
    <row r="3473" spans="1:29" ht="11.5">
      <c r="A3473" s="15">
        <v>3456</v>
      </c>
      <c r="B3473" s="13" t="s">
        <v>1059</v>
      </c>
      <c r="C3473" s="21" t="s">
        <v>1299</v>
      </c>
      <c r="D3473" s="12">
        <v>24</v>
      </c>
      <c r="E3473" s="12">
        <v>826</v>
      </c>
      <c r="F3473" s="13" t="s">
        <v>1110</v>
      </c>
      <c r="G3473" s="12">
        <v>924</v>
      </c>
      <c r="H3473" s="12">
        <v>1975</v>
      </c>
      <c r="I3473" s="11">
        <v>2008.0319999999999</v>
      </c>
      <c r="J3473" s="11">
        <v>2353.136</v>
      </c>
      <c r="K3473" s="11">
        <v>2412.8989999999999</v>
      </c>
      <c r="L3473" s="11">
        <v>2080.1819999999998</v>
      </c>
      <c r="M3473" s="11">
        <v>1942.085</v>
      </c>
      <c r="N3473" s="11">
        <v>2128.2779999999998</v>
      </c>
      <c r="O3473" s="11">
        <v>1776.231</v>
      </c>
      <c r="P3473" s="11">
        <v>1637.7059999999999</v>
      </c>
      <c r="Q3473" s="11">
        <v>1602.999</v>
      </c>
      <c r="R3473" s="11">
        <v>1644.924</v>
      </c>
      <c r="S3473" s="11">
        <v>1734.789</v>
      </c>
      <c r="T3473" s="11">
        <v>1455.8219999999999</v>
      </c>
      <c r="U3473" s="11">
        <v>1484.1030000000001</v>
      </c>
      <c r="V3473" s="11">
        <v>1268.0319999999999</v>
      </c>
      <c r="W3473" s="11">
        <v>908.38099999999997</v>
      </c>
      <c r="X3473" s="11">
        <v>498.54700000000003</v>
      </c>
      <c r="Y3473" s="11">
        <v>250.798</v>
      </c>
      <c r="Z3473" s="11">
        <v>98.655000000000001</v>
      </c>
      <c r="AA3473" s="11">
        <v>25.888000000000002</v>
      </c>
      <c r="AB3473" s="11">
        <v>3.6989999999999998</v>
      </c>
      <c r="AC3473" s="11">
        <v>0.26400000000000001</v>
      </c>
    </row>
    <row r="3474" spans="1:29" ht="11.5">
      <c r="A3474" s="15">
        <v>3457</v>
      </c>
      <c r="B3474" s="13" t="s">
        <v>1059</v>
      </c>
      <c r="C3474" s="21" t="s">
        <v>1299</v>
      </c>
      <c r="D3474" s="12">
        <v>24</v>
      </c>
      <c r="E3474" s="12">
        <v>826</v>
      </c>
      <c r="F3474" s="13" t="s">
        <v>1110</v>
      </c>
      <c r="G3474" s="12">
        <v>924</v>
      </c>
      <c r="H3474" s="12">
        <v>1980</v>
      </c>
      <c r="I3474" s="11">
        <v>1735.5519999999999</v>
      </c>
      <c r="J3474" s="11">
        <v>1983.4079999999999</v>
      </c>
      <c r="K3474" s="11">
        <v>2348.2950000000001</v>
      </c>
      <c r="L3474" s="11">
        <v>2423.5360000000001</v>
      </c>
      <c r="M3474" s="11">
        <v>2082.2550000000001</v>
      </c>
      <c r="N3474" s="11">
        <v>1909.482</v>
      </c>
      <c r="O3474" s="11">
        <v>2096.9540000000002</v>
      </c>
      <c r="P3474" s="11">
        <v>1748.5119999999999</v>
      </c>
      <c r="Q3474" s="11">
        <v>1609.8050000000001</v>
      </c>
      <c r="R3474" s="11">
        <v>1571.09</v>
      </c>
      <c r="S3474" s="11">
        <v>1590.5319999999999</v>
      </c>
      <c r="T3474" s="11">
        <v>1634.644</v>
      </c>
      <c r="U3474" s="11">
        <v>1324.079</v>
      </c>
      <c r="V3474" s="11">
        <v>1275.3900000000001</v>
      </c>
      <c r="W3474" s="11">
        <v>993.72199999999998</v>
      </c>
      <c r="X3474" s="11">
        <v>612.84100000000001</v>
      </c>
      <c r="Y3474" s="11">
        <v>274.28399999999999</v>
      </c>
      <c r="Z3474" s="11">
        <v>103.069</v>
      </c>
      <c r="AA3474" s="11">
        <v>26.959</v>
      </c>
      <c r="AB3474" s="11">
        <v>4.149</v>
      </c>
      <c r="AC3474" s="11">
        <v>0.33600000000000002</v>
      </c>
    </row>
    <row r="3475" spans="1:29" ht="11.5">
      <c r="A3475" s="15">
        <v>3458</v>
      </c>
      <c r="B3475" s="13" t="s">
        <v>1059</v>
      </c>
      <c r="C3475" s="21" t="s">
        <v>1299</v>
      </c>
      <c r="D3475" s="12">
        <v>24</v>
      </c>
      <c r="E3475" s="12">
        <v>826</v>
      </c>
      <c r="F3475" s="13" t="s">
        <v>1110</v>
      </c>
      <c r="G3475" s="12">
        <v>924</v>
      </c>
      <c r="H3475" s="12">
        <v>1985</v>
      </c>
      <c r="I3475" s="11">
        <v>1837.4580000000001</v>
      </c>
      <c r="J3475" s="11">
        <v>1730.136</v>
      </c>
      <c r="K3475" s="11">
        <v>1971.4690000000001</v>
      </c>
      <c r="L3475" s="11">
        <v>2332.5529999999999</v>
      </c>
      <c r="M3475" s="11">
        <v>2402.7559999999999</v>
      </c>
      <c r="N3475" s="11">
        <v>2027.855</v>
      </c>
      <c r="O3475" s="11">
        <v>1870.451</v>
      </c>
      <c r="P3475" s="11">
        <v>2063.3040000000001</v>
      </c>
      <c r="Q3475" s="11">
        <v>1721.796</v>
      </c>
      <c r="R3475" s="11">
        <v>1574.0509999999999</v>
      </c>
      <c r="S3475" s="11">
        <v>1525.1780000000001</v>
      </c>
      <c r="T3475" s="11">
        <v>1514.74</v>
      </c>
      <c r="U3475" s="11">
        <v>1499.115</v>
      </c>
      <c r="V3475" s="11">
        <v>1151.1099999999999</v>
      </c>
      <c r="W3475" s="11">
        <v>1017.3339999999999</v>
      </c>
      <c r="X3475" s="11">
        <v>688.41800000000001</v>
      </c>
      <c r="Y3475" s="11">
        <v>345.47300000000001</v>
      </c>
      <c r="Z3475" s="11">
        <v>117.051</v>
      </c>
      <c r="AA3475" s="11">
        <v>30.134</v>
      </c>
      <c r="AB3475" s="11">
        <v>4.6920000000000002</v>
      </c>
      <c r="AC3475" s="11">
        <v>0.42799999999999999</v>
      </c>
    </row>
    <row r="3476" spans="1:29" ht="11.5">
      <c r="A3476" s="15">
        <v>3459</v>
      </c>
      <c r="B3476" s="13" t="s">
        <v>1059</v>
      </c>
      <c r="C3476" s="21" t="s">
        <v>1299</v>
      </c>
      <c r="D3476" s="12">
        <v>24</v>
      </c>
      <c r="E3476" s="12">
        <v>826</v>
      </c>
      <c r="F3476" s="13" t="s">
        <v>1110</v>
      </c>
      <c r="G3476" s="12">
        <v>924</v>
      </c>
      <c r="H3476" s="12">
        <v>1990</v>
      </c>
      <c r="I3476" s="11">
        <v>1954.473</v>
      </c>
      <c r="J3476" s="11">
        <v>1848.635</v>
      </c>
      <c r="K3476" s="11">
        <v>1741.172</v>
      </c>
      <c r="L3476" s="11">
        <v>1978.8810000000001</v>
      </c>
      <c r="M3476" s="11">
        <v>2299.08</v>
      </c>
      <c r="N3476" s="11">
        <v>2352.16</v>
      </c>
      <c r="O3476" s="11">
        <v>2004.154</v>
      </c>
      <c r="P3476" s="11">
        <v>1853.2139999999999</v>
      </c>
      <c r="Q3476" s="11">
        <v>2048.7669999999998</v>
      </c>
      <c r="R3476" s="11">
        <v>1692.6289999999999</v>
      </c>
      <c r="S3476" s="11">
        <v>1534.713</v>
      </c>
      <c r="T3476" s="11">
        <v>1462.1849999999999</v>
      </c>
      <c r="U3476" s="11">
        <v>1405.7260000000001</v>
      </c>
      <c r="V3476" s="11">
        <v>1318.8810000000001</v>
      </c>
      <c r="W3476" s="11">
        <v>938.21600000000001</v>
      </c>
      <c r="X3476" s="11">
        <v>733.52200000000005</v>
      </c>
      <c r="Y3476" s="11">
        <v>409.18099999999998</v>
      </c>
      <c r="Z3476" s="11">
        <v>154.62700000000001</v>
      </c>
      <c r="AA3476" s="11">
        <v>35.828000000000003</v>
      </c>
      <c r="AB3476" s="11">
        <v>5.5529999999999999</v>
      </c>
      <c r="AC3476" s="11">
        <v>0.503</v>
      </c>
    </row>
    <row r="3477" spans="1:29" ht="11.5">
      <c r="A3477" s="15">
        <v>3460</v>
      </c>
      <c r="B3477" s="13" t="s">
        <v>1059</v>
      </c>
      <c r="C3477" s="21" t="s">
        <v>1299</v>
      </c>
      <c r="D3477" s="12">
        <v>24</v>
      </c>
      <c r="E3477" s="12">
        <v>826</v>
      </c>
      <c r="F3477" s="13" t="s">
        <v>1110</v>
      </c>
      <c r="G3477" s="12">
        <v>924</v>
      </c>
      <c r="H3477" s="12">
        <v>1995</v>
      </c>
      <c r="I3477" s="11">
        <v>1952.2449999999999</v>
      </c>
      <c r="J3477" s="11">
        <v>1959.6469999999999</v>
      </c>
      <c r="K3477" s="11">
        <v>1854.433</v>
      </c>
      <c r="L3477" s="11">
        <v>1725.6569999999999</v>
      </c>
      <c r="M3477" s="11">
        <v>1963.857</v>
      </c>
      <c r="N3477" s="11">
        <v>2274.7579999999998</v>
      </c>
      <c r="O3477" s="11">
        <v>2315.0709999999999</v>
      </c>
      <c r="P3477" s="11">
        <v>1990.7249999999999</v>
      </c>
      <c r="Q3477" s="11">
        <v>1842.172</v>
      </c>
      <c r="R3477" s="11">
        <v>2021.961</v>
      </c>
      <c r="S3477" s="11">
        <v>1659.2650000000001</v>
      </c>
      <c r="T3477" s="11">
        <v>1484.769</v>
      </c>
      <c r="U3477" s="11">
        <v>1373.3330000000001</v>
      </c>
      <c r="V3477" s="11">
        <v>1255.174</v>
      </c>
      <c r="W3477" s="11">
        <v>1089.633</v>
      </c>
      <c r="X3477" s="11">
        <v>698.21799999999996</v>
      </c>
      <c r="Y3477" s="11">
        <v>456.10199999999998</v>
      </c>
      <c r="Z3477" s="11">
        <v>193.256</v>
      </c>
      <c r="AA3477" s="11">
        <v>49.802</v>
      </c>
      <c r="AB3477" s="11">
        <v>6.8120000000000003</v>
      </c>
      <c r="AC3477" s="11">
        <v>0.60099999999999998</v>
      </c>
    </row>
    <row r="3478" spans="1:29" ht="11.5">
      <c r="A3478" s="15">
        <v>3461</v>
      </c>
      <c r="B3478" s="13" t="s">
        <v>1059</v>
      </c>
      <c r="C3478" s="21" t="s">
        <v>1299</v>
      </c>
      <c r="D3478" s="12">
        <v>24</v>
      </c>
      <c r="E3478" s="12">
        <v>826</v>
      </c>
      <c r="F3478" s="13" t="s">
        <v>1110</v>
      </c>
      <c r="G3478" s="12">
        <v>924</v>
      </c>
      <c r="H3478" s="12">
        <v>2000</v>
      </c>
      <c r="I3478" s="11">
        <v>1819.2729999999999</v>
      </c>
      <c r="J3478" s="11">
        <v>1952.2950000000001</v>
      </c>
      <c r="K3478" s="11">
        <v>1974.4290000000001</v>
      </c>
      <c r="L3478" s="11">
        <v>1842.9580000000001</v>
      </c>
      <c r="M3478" s="11">
        <v>1752.1659999999999</v>
      </c>
      <c r="N3478" s="11">
        <v>2010.366</v>
      </c>
      <c r="O3478" s="11">
        <v>2304.3200000000002</v>
      </c>
      <c r="P3478" s="11">
        <v>2304.0659999999998</v>
      </c>
      <c r="Q3478" s="11">
        <v>1991.777</v>
      </c>
      <c r="R3478" s="11">
        <v>1829.8489999999999</v>
      </c>
      <c r="S3478" s="11">
        <v>1986.413</v>
      </c>
      <c r="T3478" s="11">
        <v>1612.9069999999999</v>
      </c>
      <c r="U3478" s="11">
        <v>1414.2080000000001</v>
      </c>
      <c r="V3478" s="11">
        <v>1254.481</v>
      </c>
      <c r="W3478" s="11">
        <v>1069.0440000000001</v>
      </c>
      <c r="X3478" s="11">
        <v>831.03700000000003</v>
      </c>
      <c r="Y3478" s="11">
        <v>461.745</v>
      </c>
      <c r="Z3478" s="11">
        <v>225.49199999999999</v>
      </c>
      <c r="AA3478" s="11">
        <v>64.426000000000002</v>
      </c>
      <c r="AB3478" s="11">
        <v>9.5969999999999995</v>
      </c>
      <c r="AC3478" s="11">
        <v>0.71499999999999997</v>
      </c>
    </row>
    <row r="3479" spans="1:29" ht="11.5">
      <c r="A3479" s="15">
        <v>3462</v>
      </c>
      <c r="B3479" s="13" t="s">
        <v>1059</v>
      </c>
      <c r="C3479" s="21" t="s">
        <v>1299</v>
      </c>
      <c r="D3479" s="12">
        <v>24</v>
      </c>
      <c r="E3479" s="12">
        <v>826</v>
      </c>
      <c r="F3479" s="13" t="s">
        <v>1110</v>
      </c>
      <c r="G3479" s="12">
        <v>924</v>
      </c>
      <c r="H3479" s="12">
        <v>2005</v>
      </c>
      <c r="I3479" s="11">
        <v>1771.16</v>
      </c>
      <c r="J3479" s="11">
        <v>1820.1690000000001</v>
      </c>
      <c r="K3479" s="11">
        <v>1964.1759999999999</v>
      </c>
      <c r="L3479" s="11">
        <v>2037.0840000000001</v>
      </c>
      <c r="M3479" s="11">
        <v>1987.7090000000001</v>
      </c>
      <c r="N3479" s="11">
        <v>1876.0409999999999</v>
      </c>
      <c r="O3479" s="11">
        <v>2070.3009999999999</v>
      </c>
      <c r="P3479" s="11">
        <v>2330.2750000000001</v>
      </c>
      <c r="Q3479" s="11">
        <v>2299.7629999999999</v>
      </c>
      <c r="R3479" s="11">
        <v>1974.7750000000001</v>
      </c>
      <c r="S3479" s="11">
        <v>1790.3330000000001</v>
      </c>
      <c r="T3479" s="11">
        <v>1921.33</v>
      </c>
      <c r="U3479" s="11">
        <v>1526.326</v>
      </c>
      <c r="V3479" s="11">
        <v>1298.0619999999999</v>
      </c>
      <c r="W3479" s="11">
        <v>1094.3710000000001</v>
      </c>
      <c r="X3479" s="11">
        <v>851.18700000000001</v>
      </c>
      <c r="Y3479" s="11">
        <v>564.59900000000005</v>
      </c>
      <c r="Z3479" s="11">
        <v>244.56200000000001</v>
      </c>
      <c r="AA3479" s="11">
        <v>80.876999999999995</v>
      </c>
      <c r="AB3479" s="11">
        <v>13.343</v>
      </c>
      <c r="AC3479" s="11">
        <v>1.042</v>
      </c>
    </row>
    <row r="3480" spans="1:29" ht="11.5">
      <c r="A3480" s="15">
        <v>3463</v>
      </c>
      <c r="B3480" s="13" t="s">
        <v>1059</v>
      </c>
      <c r="C3480" s="21" t="s">
        <v>1299</v>
      </c>
      <c r="D3480" s="12">
        <v>24</v>
      </c>
      <c r="E3480" s="12">
        <v>826</v>
      </c>
      <c r="F3480" s="13" t="s">
        <v>1110</v>
      </c>
      <c r="G3480" s="12">
        <v>924</v>
      </c>
      <c r="H3480" s="12">
        <v>2010</v>
      </c>
      <c r="I3480" s="11">
        <v>1993.924</v>
      </c>
      <c r="J3480" s="11">
        <v>1801.521</v>
      </c>
      <c r="K3480" s="11">
        <v>1887.3</v>
      </c>
      <c r="L3480" s="11">
        <v>2045.127</v>
      </c>
      <c r="M3480" s="11">
        <v>2168.297</v>
      </c>
      <c r="N3480" s="11">
        <v>2147.4259999999999</v>
      </c>
      <c r="O3480" s="11">
        <v>2070.6170000000002</v>
      </c>
      <c r="P3480" s="11">
        <v>2097.5720000000001</v>
      </c>
      <c r="Q3480" s="11">
        <v>2295.4059999999999</v>
      </c>
      <c r="R3480" s="11">
        <v>2289.933</v>
      </c>
      <c r="S3480" s="11">
        <v>2022.02</v>
      </c>
      <c r="T3480" s="11">
        <v>1802.52</v>
      </c>
      <c r="U3480" s="11">
        <v>1885.625</v>
      </c>
      <c r="V3480" s="11">
        <v>1461.0719999999999</v>
      </c>
      <c r="W3480" s="11">
        <v>1179.6369999999999</v>
      </c>
      <c r="X3480" s="11">
        <v>939.35799999999995</v>
      </c>
      <c r="Y3480" s="11">
        <v>647.779</v>
      </c>
      <c r="Z3480" s="11">
        <v>323.89499999999998</v>
      </c>
      <c r="AA3480" s="11">
        <v>96.344999999999999</v>
      </c>
      <c r="AB3480" s="11">
        <v>18.369</v>
      </c>
      <c r="AC3480" s="11">
        <v>1.5369999999999999</v>
      </c>
    </row>
    <row r="3481" spans="1:29" ht="11.5">
      <c r="A3481" s="15">
        <v>3464</v>
      </c>
      <c r="B3481" s="13" t="s">
        <v>1059</v>
      </c>
      <c r="C3481" s="21" t="s">
        <v>1299</v>
      </c>
      <c r="D3481" s="12">
        <v>24</v>
      </c>
      <c r="E3481" s="12">
        <v>826</v>
      </c>
      <c r="F3481" s="13" t="s">
        <v>1110</v>
      </c>
      <c r="G3481" s="12">
        <v>924</v>
      </c>
      <c r="H3481" s="12">
        <v>2015</v>
      </c>
      <c r="I3481" s="11">
        <v>2092.3649999999998</v>
      </c>
      <c r="J3481" s="11">
        <v>2009.9090000000001</v>
      </c>
      <c r="K3481" s="11">
        <v>1814.028</v>
      </c>
      <c r="L3481" s="11">
        <v>1953.6569999999999</v>
      </c>
      <c r="M3481" s="11">
        <v>2163.0680000000002</v>
      </c>
      <c r="N3481" s="11">
        <v>2279.8420000000001</v>
      </c>
      <c r="O3481" s="11">
        <v>2228.7150000000001</v>
      </c>
      <c r="P3481" s="11">
        <v>2122.0349999999999</v>
      </c>
      <c r="Q3481" s="11">
        <v>2123.5149999999999</v>
      </c>
      <c r="R3481" s="11">
        <v>2298.373</v>
      </c>
      <c r="S3481" s="11">
        <v>2272.6109999999999</v>
      </c>
      <c r="T3481" s="11">
        <v>1985.1469999999999</v>
      </c>
      <c r="U3481" s="11">
        <v>1741.175</v>
      </c>
      <c r="V3481" s="11">
        <v>1779.5050000000001</v>
      </c>
      <c r="W3481" s="11">
        <v>1326.885</v>
      </c>
      <c r="X3481" s="11">
        <v>1002.85</v>
      </c>
      <c r="Y3481" s="11">
        <v>710.375</v>
      </c>
      <c r="Z3481" s="11">
        <v>394.03699999999998</v>
      </c>
      <c r="AA3481" s="11">
        <v>137.393</v>
      </c>
      <c r="AB3481" s="11">
        <v>23.741</v>
      </c>
      <c r="AC3481" s="11">
        <v>2.2719999999999998</v>
      </c>
    </row>
    <row r="3482" spans="1:29" ht="11.5">
      <c r="A3482" s="15">
        <v>3465</v>
      </c>
      <c r="B3482" s="13" t="s">
        <v>1059</v>
      </c>
      <c r="C3482" s="21" t="s">
        <v>1299</v>
      </c>
      <c r="D3482" s="12">
        <v>24</v>
      </c>
      <c r="E3482" s="12">
        <v>826</v>
      </c>
      <c r="F3482" s="13" t="s">
        <v>1110</v>
      </c>
      <c r="G3482" s="12">
        <v>924</v>
      </c>
      <c r="H3482" s="12">
        <v>2020</v>
      </c>
      <c r="I3482" s="11">
        <v>2009.3630000000001</v>
      </c>
      <c r="J3482" s="11">
        <v>2108.5500000000002</v>
      </c>
      <c r="K3482" s="11">
        <v>2022.37</v>
      </c>
      <c r="L3482" s="11">
        <v>1880.6110000000001</v>
      </c>
      <c r="M3482" s="11">
        <v>2072.674</v>
      </c>
      <c r="N3482" s="11">
        <v>2275.1379999999999</v>
      </c>
      <c r="O3482" s="11">
        <v>2361.0540000000001</v>
      </c>
      <c r="P3482" s="11">
        <v>2279.8359999999998</v>
      </c>
      <c r="Q3482" s="11">
        <v>2148.2530000000002</v>
      </c>
      <c r="R3482" s="11">
        <v>2128.3429999999998</v>
      </c>
      <c r="S3482" s="11">
        <v>2281.4209999999998</v>
      </c>
      <c r="T3482" s="11">
        <v>2232.3879999999999</v>
      </c>
      <c r="U3482" s="11">
        <v>1919.8389999999999</v>
      </c>
      <c r="V3482" s="11">
        <v>1647.3910000000001</v>
      </c>
      <c r="W3482" s="11">
        <v>1624.635</v>
      </c>
      <c r="X3482" s="11">
        <v>1137.4380000000001</v>
      </c>
      <c r="Y3482" s="11">
        <v>766.95600000000002</v>
      </c>
      <c r="Z3482" s="11">
        <v>438.66300000000001</v>
      </c>
      <c r="AA3482" s="11">
        <v>169.952</v>
      </c>
      <c r="AB3482" s="11">
        <v>34.524000000000001</v>
      </c>
      <c r="AC3482" s="11">
        <v>3.016</v>
      </c>
    </row>
    <row r="3483" spans="1:29" ht="11.5">
      <c r="A3483" s="26">
        <v>3466</v>
      </c>
      <c r="B3483" s="24" t="s">
        <v>1059</v>
      </c>
      <c r="C3483" s="25" t="s">
        <v>1300</v>
      </c>
      <c r="D3483" s="23"/>
      <c r="E3483" s="23">
        <v>925</v>
      </c>
      <c r="F3483" s="24" t="s">
        <v>1109</v>
      </c>
      <c r="G3483" s="23">
        <v>917</v>
      </c>
      <c r="H3483" s="23">
        <v>1950</v>
      </c>
      <c r="I3483" s="22">
        <v>5552.9589999999998</v>
      </c>
      <c r="J3483" s="22">
        <v>4785.9229999999998</v>
      </c>
      <c r="K3483" s="22">
        <v>5026.8620000000001</v>
      </c>
      <c r="L3483" s="22">
        <v>5106.2659999999996</v>
      </c>
      <c r="M3483" s="22">
        <v>4907.6239999999998</v>
      </c>
      <c r="N3483" s="22">
        <v>4294.4110000000001</v>
      </c>
      <c r="O3483" s="22">
        <v>3064.9560000000001</v>
      </c>
      <c r="P3483" s="22">
        <v>3617.8429999999998</v>
      </c>
      <c r="Q3483" s="22">
        <v>3501.6460000000002</v>
      </c>
      <c r="R3483" s="22">
        <v>3056.5360000000001</v>
      </c>
      <c r="S3483" s="22">
        <v>2499.5520000000001</v>
      </c>
      <c r="T3483" s="22">
        <v>2012.07</v>
      </c>
      <c r="U3483" s="22">
        <v>1746.8219999999999</v>
      </c>
      <c r="V3483" s="22">
        <v>1404.6279999999999</v>
      </c>
      <c r="W3483" s="22">
        <v>1037.8240000000001</v>
      </c>
      <c r="X3483" s="22">
        <v>638.72799999999995</v>
      </c>
      <c r="Y3483" s="22">
        <v>307.38099999999997</v>
      </c>
      <c r="Z3483" s="22">
        <v>109.97799999999999</v>
      </c>
      <c r="AA3483" s="22">
        <v>24.701000000000001</v>
      </c>
      <c r="AB3483" s="22">
        <v>4.3710000000000004</v>
      </c>
      <c r="AC3483" s="22">
        <v>0.246</v>
      </c>
    </row>
    <row r="3484" spans="1:29" ht="11.5">
      <c r="A3484" s="26">
        <v>3467</v>
      </c>
      <c r="B3484" s="24" t="s">
        <v>1059</v>
      </c>
      <c r="C3484" s="25" t="s">
        <v>1300</v>
      </c>
      <c r="D3484" s="23"/>
      <c r="E3484" s="23">
        <v>925</v>
      </c>
      <c r="F3484" s="24" t="s">
        <v>1109</v>
      </c>
      <c r="G3484" s="23">
        <v>917</v>
      </c>
      <c r="H3484" s="23">
        <v>1955</v>
      </c>
      <c r="I3484" s="22">
        <v>5501.5749999999998</v>
      </c>
      <c r="J3484" s="22">
        <v>5429.5429999999997</v>
      </c>
      <c r="K3484" s="22">
        <v>4720.5349999999999</v>
      </c>
      <c r="L3484" s="22">
        <v>4889.0079999999998</v>
      </c>
      <c r="M3484" s="22">
        <v>4890.9139999999998</v>
      </c>
      <c r="N3484" s="22">
        <v>4667.7719999999999</v>
      </c>
      <c r="O3484" s="22">
        <v>4117.5590000000002</v>
      </c>
      <c r="P3484" s="22">
        <v>2962.6210000000001</v>
      </c>
      <c r="Q3484" s="22">
        <v>3527.4290000000001</v>
      </c>
      <c r="R3484" s="22">
        <v>3406.319</v>
      </c>
      <c r="S3484" s="22">
        <v>2928.7739999999999</v>
      </c>
      <c r="T3484" s="22">
        <v>2343.768</v>
      </c>
      <c r="U3484" s="22">
        <v>1829.1759999999999</v>
      </c>
      <c r="V3484" s="22">
        <v>1506.2159999999999</v>
      </c>
      <c r="W3484" s="22">
        <v>1111.7639999999999</v>
      </c>
      <c r="X3484" s="22">
        <v>703.46600000000001</v>
      </c>
      <c r="Y3484" s="22">
        <v>343.577</v>
      </c>
      <c r="Z3484" s="22">
        <v>114.70699999999999</v>
      </c>
      <c r="AA3484" s="22">
        <v>26.064</v>
      </c>
      <c r="AB3484" s="22">
        <v>3.556</v>
      </c>
      <c r="AC3484" s="22">
        <v>0.39500000000000002</v>
      </c>
    </row>
    <row r="3485" spans="1:29" ht="11.5">
      <c r="A3485" s="26">
        <v>3468</v>
      </c>
      <c r="B3485" s="24" t="s">
        <v>1059</v>
      </c>
      <c r="C3485" s="25" t="s">
        <v>1300</v>
      </c>
      <c r="D3485" s="23"/>
      <c r="E3485" s="23">
        <v>925</v>
      </c>
      <c r="F3485" s="24" t="s">
        <v>1109</v>
      </c>
      <c r="G3485" s="23">
        <v>917</v>
      </c>
      <c r="H3485" s="23">
        <v>1960</v>
      </c>
      <c r="I3485" s="22">
        <v>5663.7290000000003</v>
      </c>
      <c r="J3485" s="22">
        <v>5410.4189999999999</v>
      </c>
      <c r="K3485" s="22">
        <v>5400.2579999999998</v>
      </c>
      <c r="L3485" s="22">
        <v>4631.7929999999997</v>
      </c>
      <c r="M3485" s="22">
        <v>4705.4560000000001</v>
      </c>
      <c r="N3485" s="22">
        <v>4660.6019999999999</v>
      </c>
      <c r="O3485" s="22">
        <v>4428.9449999999997</v>
      </c>
      <c r="P3485" s="22">
        <v>3939.701</v>
      </c>
      <c r="Q3485" s="22">
        <v>2858.1709999999998</v>
      </c>
      <c r="R3485" s="22">
        <v>3414.7779999999998</v>
      </c>
      <c r="S3485" s="22">
        <v>3260.91</v>
      </c>
      <c r="T3485" s="22">
        <v>2733.5329999999999</v>
      </c>
      <c r="U3485" s="22">
        <v>2113.4459999999999</v>
      </c>
      <c r="V3485" s="22">
        <v>1568.0840000000001</v>
      </c>
      <c r="W3485" s="22">
        <v>1191.383</v>
      </c>
      <c r="X3485" s="22">
        <v>761.32500000000005</v>
      </c>
      <c r="Y3485" s="22">
        <v>388.07600000000002</v>
      </c>
      <c r="Z3485" s="22">
        <v>132.142</v>
      </c>
      <c r="AA3485" s="22">
        <v>27.873999999999999</v>
      </c>
      <c r="AB3485" s="22">
        <v>3.7519999999999998</v>
      </c>
      <c r="AC3485" s="22">
        <v>0.313</v>
      </c>
    </row>
    <row r="3486" spans="1:29" ht="11.5">
      <c r="A3486" s="26">
        <v>3469</v>
      </c>
      <c r="B3486" s="24" t="s">
        <v>1059</v>
      </c>
      <c r="C3486" s="25" t="s">
        <v>1300</v>
      </c>
      <c r="D3486" s="23"/>
      <c r="E3486" s="23">
        <v>925</v>
      </c>
      <c r="F3486" s="24" t="s">
        <v>1109</v>
      </c>
      <c r="G3486" s="23">
        <v>917</v>
      </c>
      <c r="H3486" s="23">
        <v>1965</v>
      </c>
      <c r="I3486" s="22">
        <v>6002.4229999999998</v>
      </c>
      <c r="J3486" s="22">
        <v>5614.567</v>
      </c>
      <c r="K3486" s="22">
        <v>5318.2709999999997</v>
      </c>
      <c r="L3486" s="22">
        <v>5219.0730000000003</v>
      </c>
      <c r="M3486" s="22">
        <v>4403.1679999999997</v>
      </c>
      <c r="N3486" s="22">
        <v>4491.17</v>
      </c>
      <c r="O3486" s="22">
        <v>4513.1220000000003</v>
      </c>
      <c r="P3486" s="22">
        <v>4325.5649999999996</v>
      </c>
      <c r="Q3486" s="22">
        <v>3842.1950000000002</v>
      </c>
      <c r="R3486" s="22">
        <v>2770.6419999999998</v>
      </c>
      <c r="S3486" s="22">
        <v>3276.71</v>
      </c>
      <c r="T3486" s="22">
        <v>3075.605</v>
      </c>
      <c r="U3486" s="22">
        <v>2501.0929999999998</v>
      </c>
      <c r="V3486" s="22">
        <v>1826.3150000000001</v>
      </c>
      <c r="W3486" s="22">
        <v>1245.373</v>
      </c>
      <c r="X3486" s="22">
        <v>828.101</v>
      </c>
      <c r="Y3486" s="22">
        <v>429.14400000000001</v>
      </c>
      <c r="Z3486" s="22">
        <v>156.09299999999999</v>
      </c>
      <c r="AA3486" s="22">
        <v>33.795000000000002</v>
      </c>
      <c r="AB3486" s="22">
        <v>4.1539999999999999</v>
      </c>
      <c r="AC3486" s="22">
        <v>0.32700000000000001</v>
      </c>
    </row>
    <row r="3487" spans="1:29" ht="11.5">
      <c r="A3487" s="26">
        <v>3470</v>
      </c>
      <c r="B3487" s="24" t="s">
        <v>1059</v>
      </c>
      <c r="C3487" s="25" t="s">
        <v>1300</v>
      </c>
      <c r="D3487" s="23"/>
      <c r="E3487" s="23">
        <v>925</v>
      </c>
      <c r="F3487" s="24" t="s">
        <v>1109</v>
      </c>
      <c r="G3487" s="23">
        <v>917</v>
      </c>
      <c r="H3487" s="23">
        <v>1970</v>
      </c>
      <c r="I3487" s="22">
        <v>5907.3720000000003</v>
      </c>
      <c r="J3487" s="22">
        <v>5926.0410000000002</v>
      </c>
      <c r="K3487" s="22">
        <v>5569.2139999999999</v>
      </c>
      <c r="L3487" s="22">
        <v>5196.7979999999998</v>
      </c>
      <c r="M3487" s="22">
        <v>4963.0829999999996</v>
      </c>
      <c r="N3487" s="22">
        <v>4110.683</v>
      </c>
      <c r="O3487" s="22">
        <v>4266.741</v>
      </c>
      <c r="P3487" s="22">
        <v>4394.3180000000002</v>
      </c>
      <c r="Q3487" s="22">
        <v>4258.4579999999996</v>
      </c>
      <c r="R3487" s="22">
        <v>3752.4639999999999</v>
      </c>
      <c r="S3487" s="22">
        <v>2664.9319999999998</v>
      </c>
      <c r="T3487" s="22">
        <v>3097.8440000000001</v>
      </c>
      <c r="U3487" s="22">
        <v>2835.1959999999999</v>
      </c>
      <c r="V3487" s="22">
        <v>2200.3739999999998</v>
      </c>
      <c r="W3487" s="22">
        <v>1472.691</v>
      </c>
      <c r="X3487" s="22">
        <v>875.67700000000002</v>
      </c>
      <c r="Y3487" s="22">
        <v>484.54199999999997</v>
      </c>
      <c r="Z3487" s="22">
        <v>181.50200000000001</v>
      </c>
      <c r="AA3487" s="22">
        <v>41.869</v>
      </c>
      <c r="AB3487" s="22">
        <v>5.2690000000000001</v>
      </c>
      <c r="AC3487" s="22">
        <v>0.36599999999999999</v>
      </c>
    </row>
    <row r="3488" spans="1:29" ht="11.5">
      <c r="A3488" s="26">
        <v>3471</v>
      </c>
      <c r="B3488" s="24" t="s">
        <v>1059</v>
      </c>
      <c r="C3488" s="25" t="s">
        <v>1300</v>
      </c>
      <c r="D3488" s="23"/>
      <c r="E3488" s="23">
        <v>925</v>
      </c>
      <c r="F3488" s="24" t="s">
        <v>1109</v>
      </c>
      <c r="G3488" s="23">
        <v>917</v>
      </c>
      <c r="H3488" s="23">
        <v>1975</v>
      </c>
      <c r="I3488" s="22">
        <v>5860.4430000000002</v>
      </c>
      <c r="J3488" s="22">
        <v>5904.1409999999996</v>
      </c>
      <c r="K3488" s="22">
        <v>5930.509</v>
      </c>
      <c r="L3488" s="22">
        <v>5513.317</v>
      </c>
      <c r="M3488" s="22">
        <v>5081.8789999999999</v>
      </c>
      <c r="N3488" s="22">
        <v>4848.0770000000002</v>
      </c>
      <c r="O3488" s="22">
        <v>4067.239</v>
      </c>
      <c r="P3488" s="22">
        <v>4265.8389999999999</v>
      </c>
      <c r="Q3488" s="22">
        <v>4372.6059999999998</v>
      </c>
      <c r="R3488" s="22">
        <v>4199.88</v>
      </c>
      <c r="S3488" s="22">
        <v>3649.8290000000002</v>
      </c>
      <c r="T3488" s="22">
        <v>2550.2849999999999</v>
      </c>
      <c r="U3488" s="22">
        <v>2860.2739999999999</v>
      </c>
      <c r="V3488" s="22">
        <v>2467.114</v>
      </c>
      <c r="W3488" s="22">
        <v>1753.951</v>
      </c>
      <c r="X3488" s="22">
        <v>1023.165</v>
      </c>
      <c r="Y3488" s="22">
        <v>506.44499999999999</v>
      </c>
      <c r="Z3488" s="22">
        <v>205.227</v>
      </c>
      <c r="AA3488" s="22">
        <v>49.942999999999998</v>
      </c>
      <c r="AB3488" s="22">
        <v>6.6420000000000003</v>
      </c>
      <c r="AC3488" s="22">
        <v>0.46500000000000002</v>
      </c>
    </row>
    <row r="3489" spans="1:29" ht="11.5">
      <c r="A3489" s="26">
        <v>3472</v>
      </c>
      <c r="B3489" s="24" t="s">
        <v>1059</v>
      </c>
      <c r="C3489" s="25" t="s">
        <v>1300</v>
      </c>
      <c r="D3489" s="23"/>
      <c r="E3489" s="23">
        <v>925</v>
      </c>
      <c r="F3489" s="24" t="s">
        <v>1109</v>
      </c>
      <c r="G3489" s="23">
        <v>917</v>
      </c>
      <c r="H3489" s="23">
        <v>1980</v>
      </c>
      <c r="I3489" s="22">
        <v>5425.1490000000003</v>
      </c>
      <c r="J3489" s="22">
        <v>5847.9</v>
      </c>
      <c r="K3489" s="22">
        <v>5959.384</v>
      </c>
      <c r="L3489" s="22">
        <v>5945.88</v>
      </c>
      <c r="M3489" s="22">
        <v>5433.415</v>
      </c>
      <c r="N3489" s="22">
        <v>4979.6180000000004</v>
      </c>
      <c r="O3489" s="22">
        <v>4802.3500000000004</v>
      </c>
      <c r="P3489" s="22">
        <v>4086.8850000000002</v>
      </c>
      <c r="Q3489" s="22">
        <v>4286.2539999999999</v>
      </c>
      <c r="R3489" s="22">
        <v>4338.8590000000004</v>
      </c>
      <c r="S3489" s="22">
        <v>4108.5140000000001</v>
      </c>
      <c r="T3489" s="22">
        <v>3496.3110000000001</v>
      </c>
      <c r="U3489" s="22">
        <v>2375.9079999999999</v>
      </c>
      <c r="V3489" s="22">
        <v>2535.9850000000001</v>
      </c>
      <c r="W3489" s="22">
        <v>2007.268</v>
      </c>
      <c r="X3489" s="22">
        <v>1242.576</v>
      </c>
      <c r="Y3489" s="22">
        <v>605.63699999999994</v>
      </c>
      <c r="Z3489" s="22">
        <v>222.43299999999999</v>
      </c>
      <c r="AA3489" s="22">
        <v>58.335000000000001</v>
      </c>
      <c r="AB3489" s="22">
        <v>8.3640000000000008</v>
      </c>
      <c r="AC3489" s="22">
        <v>0.624</v>
      </c>
    </row>
    <row r="3490" spans="1:29" ht="11.5">
      <c r="A3490" s="26">
        <v>3473</v>
      </c>
      <c r="B3490" s="24" t="s">
        <v>1059</v>
      </c>
      <c r="C3490" s="25" t="s">
        <v>1300</v>
      </c>
      <c r="D3490" s="23"/>
      <c r="E3490" s="23">
        <v>925</v>
      </c>
      <c r="F3490" s="24" t="s">
        <v>1109</v>
      </c>
      <c r="G3490" s="23">
        <v>917</v>
      </c>
      <c r="H3490" s="23">
        <v>1985</v>
      </c>
      <c r="I3490" s="22">
        <v>4746.1469999999999</v>
      </c>
      <c r="J3490" s="22">
        <v>5413.2669999999998</v>
      </c>
      <c r="K3490" s="22">
        <v>5858.18</v>
      </c>
      <c r="L3490" s="22">
        <v>5940.9560000000001</v>
      </c>
      <c r="M3490" s="22">
        <v>5874.6580000000004</v>
      </c>
      <c r="N3490" s="22">
        <v>5381.3419999999996</v>
      </c>
      <c r="O3490" s="22">
        <v>4963.9070000000002</v>
      </c>
      <c r="P3490" s="22">
        <v>4799.201</v>
      </c>
      <c r="Q3490" s="22">
        <v>4077.9760000000001</v>
      </c>
      <c r="R3490" s="22">
        <v>4239.4110000000001</v>
      </c>
      <c r="S3490" s="22">
        <v>4237.8919999999998</v>
      </c>
      <c r="T3490" s="22">
        <v>3922.8470000000002</v>
      </c>
      <c r="U3490" s="22">
        <v>3239.2249999999999</v>
      </c>
      <c r="V3490" s="22">
        <v>2122.373</v>
      </c>
      <c r="W3490" s="22">
        <v>2106.2919999999999</v>
      </c>
      <c r="X3490" s="22">
        <v>1454.336</v>
      </c>
      <c r="Y3490" s="22">
        <v>735.93499999999995</v>
      </c>
      <c r="Z3490" s="22">
        <v>269.666</v>
      </c>
      <c r="AA3490" s="22">
        <v>67.777000000000001</v>
      </c>
      <c r="AB3490" s="22">
        <v>10.648999999999999</v>
      </c>
      <c r="AC3490" s="22">
        <v>0.85199999999999998</v>
      </c>
    </row>
    <row r="3491" spans="1:29" ht="11.5">
      <c r="A3491" s="26">
        <v>3474</v>
      </c>
      <c r="B3491" s="24" t="s">
        <v>1059</v>
      </c>
      <c r="C3491" s="25" t="s">
        <v>1300</v>
      </c>
      <c r="D3491" s="23"/>
      <c r="E3491" s="23">
        <v>925</v>
      </c>
      <c r="F3491" s="24" t="s">
        <v>1109</v>
      </c>
      <c r="G3491" s="23">
        <v>917</v>
      </c>
      <c r="H3491" s="23">
        <v>1990</v>
      </c>
      <c r="I3491" s="22">
        <v>4211.6610000000001</v>
      </c>
      <c r="J3491" s="22">
        <v>4692.1890000000003</v>
      </c>
      <c r="K3491" s="22">
        <v>5391.6670000000004</v>
      </c>
      <c r="L3491" s="22">
        <v>5853.2979999999998</v>
      </c>
      <c r="M3491" s="22">
        <v>5869.1610000000001</v>
      </c>
      <c r="N3491" s="22">
        <v>5740.57</v>
      </c>
      <c r="O3491" s="22">
        <v>5284.7759999999998</v>
      </c>
      <c r="P3491" s="22">
        <v>4917.241</v>
      </c>
      <c r="Q3491" s="22">
        <v>4740.8019999999997</v>
      </c>
      <c r="R3491" s="22">
        <v>4001.51</v>
      </c>
      <c r="S3491" s="22">
        <v>4117.4520000000002</v>
      </c>
      <c r="T3491" s="22">
        <v>4044.5619999999999</v>
      </c>
      <c r="U3491" s="22">
        <v>3663.085</v>
      </c>
      <c r="V3491" s="22">
        <v>2917.7089999999998</v>
      </c>
      <c r="W3491" s="22">
        <v>1780.4680000000001</v>
      </c>
      <c r="X3491" s="22">
        <v>1579.337</v>
      </c>
      <c r="Y3491" s="22">
        <v>930.64499999999998</v>
      </c>
      <c r="Z3491" s="22">
        <v>358.31599999999997</v>
      </c>
      <c r="AA3491" s="22">
        <v>87.41</v>
      </c>
      <c r="AB3491" s="22">
        <v>13.291</v>
      </c>
      <c r="AC3491" s="22">
        <v>1.167</v>
      </c>
    </row>
    <row r="3492" spans="1:29" ht="11.5">
      <c r="A3492" s="26">
        <v>3475</v>
      </c>
      <c r="B3492" s="24" t="s">
        <v>1059</v>
      </c>
      <c r="C3492" s="25" t="s">
        <v>1300</v>
      </c>
      <c r="D3492" s="23"/>
      <c r="E3492" s="23">
        <v>925</v>
      </c>
      <c r="F3492" s="24" t="s">
        <v>1109</v>
      </c>
      <c r="G3492" s="23">
        <v>917</v>
      </c>
      <c r="H3492" s="23">
        <v>1995</v>
      </c>
      <c r="I3492" s="22">
        <v>3907.9549999999999</v>
      </c>
      <c r="J3492" s="22">
        <v>4169.2449999999999</v>
      </c>
      <c r="K3492" s="22">
        <v>4681.4549999999999</v>
      </c>
      <c r="L3492" s="22">
        <v>5366.8370000000004</v>
      </c>
      <c r="M3492" s="22">
        <v>5752.3339999999998</v>
      </c>
      <c r="N3492" s="22">
        <v>5739.5540000000001</v>
      </c>
      <c r="O3492" s="22">
        <v>5638.4629999999997</v>
      </c>
      <c r="P3492" s="22">
        <v>5206.8360000000002</v>
      </c>
      <c r="Q3492" s="22">
        <v>4848.3289999999997</v>
      </c>
      <c r="R3492" s="22">
        <v>4657.9390000000003</v>
      </c>
      <c r="S3492" s="22">
        <v>3903.569</v>
      </c>
      <c r="T3492" s="22">
        <v>3965.9630000000002</v>
      </c>
      <c r="U3492" s="22">
        <v>3803.652</v>
      </c>
      <c r="V3492" s="22">
        <v>3307.5990000000002</v>
      </c>
      <c r="W3492" s="22">
        <v>2476.2669999999998</v>
      </c>
      <c r="X3492" s="22">
        <v>1375.0139999999999</v>
      </c>
      <c r="Y3492" s="22">
        <v>1052.1030000000001</v>
      </c>
      <c r="Z3492" s="22">
        <v>472.01600000000002</v>
      </c>
      <c r="AA3492" s="22">
        <v>122.52800000000001</v>
      </c>
      <c r="AB3492" s="22">
        <v>17.783999999999999</v>
      </c>
      <c r="AC3492" s="22">
        <v>1.4790000000000001</v>
      </c>
    </row>
    <row r="3493" spans="1:29" ht="11.5">
      <c r="A3493" s="26">
        <v>3476</v>
      </c>
      <c r="B3493" s="24" t="s">
        <v>1059</v>
      </c>
      <c r="C3493" s="25" t="s">
        <v>1300</v>
      </c>
      <c r="D3493" s="23"/>
      <c r="E3493" s="23">
        <v>925</v>
      </c>
      <c r="F3493" s="24" t="s">
        <v>1109</v>
      </c>
      <c r="G3493" s="23">
        <v>917</v>
      </c>
      <c r="H3493" s="23">
        <v>2000</v>
      </c>
      <c r="I3493" s="22">
        <v>3716.2020000000002</v>
      </c>
      <c r="J3493" s="22">
        <v>3881.7869999999998</v>
      </c>
      <c r="K3493" s="22">
        <v>4172.7820000000002</v>
      </c>
      <c r="L3493" s="22">
        <v>4665.7610000000004</v>
      </c>
      <c r="M3493" s="22">
        <v>5301.433</v>
      </c>
      <c r="N3493" s="22">
        <v>5691.3029999999999</v>
      </c>
      <c r="O3493" s="22">
        <v>5716.9759999999997</v>
      </c>
      <c r="P3493" s="22">
        <v>5643.5929999999998</v>
      </c>
      <c r="Q3493" s="22">
        <v>5183.768</v>
      </c>
      <c r="R3493" s="22">
        <v>4770.8710000000001</v>
      </c>
      <c r="S3493" s="22">
        <v>4540.7349999999997</v>
      </c>
      <c r="T3493" s="22">
        <v>3748.2570000000001</v>
      </c>
      <c r="U3493" s="22">
        <v>3755.95</v>
      </c>
      <c r="V3493" s="22">
        <v>3477.8829999999998</v>
      </c>
      <c r="W3493" s="22">
        <v>2839.6170000000002</v>
      </c>
      <c r="X3493" s="22">
        <v>1940.2860000000001</v>
      </c>
      <c r="Y3493" s="22">
        <v>923.678</v>
      </c>
      <c r="Z3493" s="22">
        <v>550.68799999999999</v>
      </c>
      <c r="AA3493" s="22">
        <v>167.03299999999999</v>
      </c>
      <c r="AB3493" s="22">
        <v>25.524999999999999</v>
      </c>
      <c r="AC3493" s="22">
        <v>1.9790000000000001</v>
      </c>
    </row>
    <row r="3494" spans="1:29" ht="11.5">
      <c r="A3494" s="26">
        <v>3477</v>
      </c>
      <c r="B3494" s="24" t="s">
        <v>1059</v>
      </c>
      <c r="C3494" s="25" t="s">
        <v>1300</v>
      </c>
      <c r="D3494" s="23"/>
      <c r="E3494" s="23">
        <v>925</v>
      </c>
      <c r="F3494" s="24" t="s">
        <v>1109</v>
      </c>
      <c r="G3494" s="23">
        <v>917</v>
      </c>
      <c r="H3494" s="23">
        <v>2005</v>
      </c>
      <c r="I3494" s="22">
        <v>3842.201</v>
      </c>
      <c r="J3494" s="22">
        <v>3787.752</v>
      </c>
      <c r="K3494" s="22">
        <v>3987.7460000000001</v>
      </c>
      <c r="L3494" s="22">
        <v>4284.6989999999996</v>
      </c>
      <c r="M3494" s="22">
        <v>4812.5990000000002</v>
      </c>
      <c r="N3494" s="22">
        <v>5571.567</v>
      </c>
      <c r="O3494" s="22">
        <v>6032.2389999999996</v>
      </c>
      <c r="P3494" s="22">
        <v>5989.951</v>
      </c>
      <c r="Q3494" s="22">
        <v>5822.3469999999998</v>
      </c>
      <c r="R3494" s="22">
        <v>5273.232</v>
      </c>
      <c r="S3494" s="22">
        <v>4754.3990000000003</v>
      </c>
      <c r="T3494" s="22">
        <v>4451.75</v>
      </c>
      <c r="U3494" s="22">
        <v>3627.73</v>
      </c>
      <c r="V3494" s="22">
        <v>3515.3009999999999</v>
      </c>
      <c r="W3494" s="22">
        <v>3078.663</v>
      </c>
      <c r="X3494" s="22">
        <v>2285.7460000000001</v>
      </c>
      <c r="Y3494" s="22">
        <v>1362.7929999999999</v>
      </c>
      <c r="Z3494" s="22">
        <v>514.28599999999994</v>
      </c>
      <c r="AA3494" s="22">
        <v>206.691</v>
      </c>
      <c r="AB3494" s="22">
        <v>36.466999999999999</v>
      </c>
      <c r="AC3494" s="22">
        <v>2.9420000000000002</v>
      </c>
    </row>
    <row r="3495" spans="1:29" ht="11.5">
      <c r="A3495" s="26">
        <v>3478</v>
      </c>
      <c r="B3495" s="24" t="s">
        <v>1059</v>
      </c>
      <c r="C3495" s="25" t="s">
        <v>1300</v>
      </c>
      <c r="D3495" s="23"/>
      <c r="E3495" s="23">
        <v>925</v>
      </c>
      <c r="F3495" s="24" t="s">
        <v>1109</v>
      </c>
      <c r="G3495" s="23">
        <v>917</v>
      </c>
      <c r="H3495" s="23">
        <v>2010</v>
      </c>
      <c r="I3495" s="22">
        <v>3981.1709999999998</v>
      </c>
      <c r="J3495" s="22">
        <v>3842.6010000000001</v>
      </c>
      <c r="K3495" s="22">
        <v>3935.8130000000001</v>
      </c>
      <c r="L3495" s="22">
        <v>4134.674</v>
      </c>
      <c r="M3495" s="22">
        <v>4470.5569999999998</v>
      </c>
      <c r="N3495" s="22">
        <v>5058.2929999999997</v>
      </c>
      <c r="O3495" s="22">
        <v>5798.0910000000003</v>
      </c>
      <c r="P3495" s="22">
        <v>6154.1149999999998</v>
      </c>
      <c r="Q3495" s="22">
        <v>5965.3230000000003</v>
      </c>
      <c r="R3495" s="22">
        <v>5716.3519999999999</v>
      </c>
      <c r="S3495" s="22">
        <v>5083.4549999999999</v>
      </c>
      <c r="T3495" s="22">
        <v>4540.2139999999999</v>
      </c>
      <c r="U3495" s="22">
        <v>4261.7049999999999</v>
      </c>
      <c r="V3495" s="22">
        <v>3415.5</v>
      </c>
      <c r="W3495" s="22">
        <v>3148.1840000000002</v>
      </c>
      <c r="X3495" s="22">
        <v>2578.576</v>
      </c>
      <c r="Y3495" s="22">
        <v>1644.923</v>
      </c>
      <c r="Z3495" s="22">
        <v>766.59400000000005</v>
      </c>
      <c r="AA3495" s="22">
        <v>204.858</v>
      </c>
      <c r="AB3495" s="22">
        <v>48.302999999999997</v>
      </c>
      <c r="AC3495" s="22">
        <v>4.4509999999999996</v>
      </c>
    </row>
    <row r="3496" spans="1:29" ht="11.5">
      <c r="A3496" s="26">
        <v>3479</v>
      </c>
      <c r="B3496" s="24" t="s">
        <v>1059</v>
      </c>
      <c r="C3496" s="25" t="s">
        <v>1300</v>
      </c>
      <c r="D3496" s="23"/>
      <c r="E3496" s="23">
        <v>925</v>
      </c>
      <c r="F3496" s="24" t="s">
        <v>1109</v>
      </c>
      <c r="G3496" s="23">
        <v>917</v>
      </c>
      <c r="H3496" s="23">
        <v>2015</v>
      </c>
      <c r="I3496" s="22">
        <v>3639.9209999999998</v>
      </c>
      <c r="J3496" s="22">
        <v>3971.7840000000001</v>
      </c>
      <c r="K3496" s="22">
        <v>3858.585</v>
      </c>
      <c r="L3496" s="22">
        <v>3961.799</v>
      </c>
      <c r="M3496" s="22">
        <v>4137.5150000000003</v>
      </c>
      <c r="N3496" s="22">
        <v>4441.1790000000001</v>
      </c>
      <c r="O3496" s="22">
        <v>5001.4589999999998</v>
      </c>
      <c r="P3496" s="22">
        <v>5739.0010000000002</v>
      </c>
      <c r="Q3496" s="22">
        <v>6061.0060000000003</v>
      </c>
      <c r="R3496" s="22">
        <v>5884.9949999999999</v>
      </c>
      <c r="S3496" s="22">
        <v>5606.7969999999996</v>
      </c>
      <c r="T3496" s="22">
        <v>4933.0940000000001</v>
      </c>
      <c r="U3496" s="22">
        <v>4380.5010000000002</v>
      </c>
      <c r="V3496" s="22">
        <v>3986.7020000000002</v>
      </c>
      <c r="W3496" s="22">
        <v>3127.163</v>
      </c>
      <c r="X3496" s="22">
        <v>2661.942</v>
      </c>
      <c r="Y3496" s="22">
        <v>1904.6489999999999</v>
      </c>
      <c r="Z3496" s="22">
        <v>985.68399999999997</v>
      </c>
      <c r="AA3496" s="22">
        <v>320.42599999999999</v>
      </c>
      <c r="AB3496" s="22">
        <v>52.091000000000001</v>
      </c>
      <c r="AC3496" s="22">
        <v>6.3719999999999999</v>
      </c>
    </row>
    <row r="3497" spans="1:29" ht="11.5">
      <c r="A3497" s="26">
        <v>3480</v>
      </c>
      <c r="B3497" s="24" t="s">
        <v>1059</v>
      </c>
      <c r="C3497" s="25" t="s">
        <v>1300</v>
      </c>
      <c r="D3497" s="23"/>
      <c r="E3497" s="23">
        <v>925</v>
      </c>
      <c r="F3497" s="24" t="s">
        <v>1109</v>
      </c>
      <c r="G3497" s="23">
        <v>917</v>
      </c>
      <c r="H3497" s="23">
        <v>2020</v>
      </c>
      <c r="I3497" s="22">
        <v>3250.43</v>
      </c>
      <c r="J3497" s="22">
        <v>3652.4270000000001</v>
      </c>
      <c r="K3497" s="22">
        <v>3977.4209999999998</v>
      </c>
      <c r="L3497" s="22">
        <v>3874.3989999999999</v>
      </c>
      <c r="M3497" s="22">
        <v>4000.4769999999999</v>
      </c>
      <c r="N3497" s="22">
        <v>4186.9269999999997</v>
      </c>
      <c r="O3497" s="22">
        <v>4480.558</v>
      </c>
      <c r="P3497" s="22">
        <v>5021.95</v>
      </c>
      <c r="Q3497" s="22">
        <v>5735.54</v>
      </c>
      <c r="R3497" s="22">
        <v>6024.1</v>
      </c>
      <c r="S3497" s="22">
        <v>5805.5680000000002</v>
      </c>
      <c r="T3497" s="22">
        <v>5472.3860000000004</v>
      </c>
      <c r="U3497" s="22">
        <v>4739.8149999999996</v>
      </c>
      <c r="V3497" s="22">
        <v>4113.54</v>
      </c>
      <c r="W3497" s="22">
        <v>3631.6779999999999</v>
      </c>
      <c r="X3497" s="22">
        <v>2688.1219999999998</v>
      </c>
      <c r="Y3497" s="22">
        <v>2024.1969999999999</v>
      </c>
      <c r="Z3497" s="22">
        <v>1167.0419999999999</v>
      </c>
      <c r="AA3497" s="22">
        <v>430.16</v>
      </c>
      <c r="AB3497" s="22">
        <v>85.066999999999993</v>
      </c>
      <c r="AC3497" s="22">
        <v>7.2370000000000001</v>
      </c>
    </row>
    <row r="3498" spans="1:29" ht="11.5">
      <c r="A3498" s="15">
        <v>3481</v>
      </c>
      <c r="B3498" s="13" t="s">
        <v>1059</v>
      </c>
      <c r="C3498" s="21" t="s">
        <v>1301</v>
      </c>
      <c r="D3498" s="12"/>
      <c r="E3498" s="12">
        <v>8</v>
      </c>
      <c r="F3498" s="13" t="s">
        <v>1110</v>
      </c>
      <c r="G3498" s="12">
        <v>925</v>
      </c>
      <c r="H3498" s="12">
        <v>1950</v>
      </c>
      <c r="I3498" s="11">
        <v>93.94</v>
      </c>
      <c r="J3498" s="11">
        <v>83.744</v>
      </c>
      <c r="K3498" s="11">
        <v>78.522000000000006</v>
      </c>
      <c r="L3498" s="11">
        <v>65.807000000000002</v>
      </c>
      <c r="M3498" s="11">
        <v>57.722999999999999</v>
      </c>
      <c r="N3498" s="11">
        <v>41.847000000000001</v>
      </c>
      <c r="O3498" s="11">
        <v>39.697000000000003</v>
      </c>
      <c r="P3498" s="11">
        <v>36.165999999999997</v>
      </c>
      <c r="Q3498" s="11">
        <v>31.187999999999999</v>
      </c>
      <c r="R3498" s="11">
        <v>24.666</v>
      </c>
      <c r="S3498" s="11">
        <v>23.263999999999999</v>
      </c>
      <c r="T3498" s="11">
        <v>15.561</v>
      </c>
      <c r="U3498" s="11">
        <v>16.934000000000001</v>
      </c>
      <c r="V3498" s="11">
        <v>13.279</v>
      </c>
      <c r="W3498" s="11">
        <v>9.6159999999999997</v>
      </c>
      <c r="X3498" s="11">
        <v>5.7919999999999998</v>
      </c>
      <c r="Y3498" s="11">
        <v>3.8439999999999999</v>
      </c>
      <c r="Z3498" s="11">
        <v>3.4009999999999998</v>
      </c>
      <c r="AA3498" s="11">
        <v>1.9</v>
      </c>
      <c r="AB3498" s="11">
        <v>1.3280000000000001</v>
      </c>
      <c r="AC3498" s="11">
        <v>1E-3</v>
      </c>
    </row>
    <row r="3499" spans="1:29" ht="11.5">
      <c r="A3499" s="15">
        <v>3482</v>
      </c>
      <c r="B3499" s="13" t="s">
        <v>1059</v>
      </c>
      <c r="C3499" s="21" t="s">
        <v>1301</v>
      </c>
      <c r="D3499" s="12"/>
      <c r="E3499" s="12">
        <v>8</v>
      </c>
      <c r="F3499" s="13" t="s">
        <v>1110</v>
      </c>
      <c r="G3499" s="12">
        <v>925</v>
      </c>
      <c r="H3499" s="12">
        <v>1955</v>
      </c>
      <c r="I3499" s="11">
        <v>113.19</v>
      </c>
      <c r="J3499" s="11">
        <v>89.176000000000002</v>
      </c>
      <c r="K3499" s="11">
        <v>82.938999999999993</v>
      </c>
      <c r="L3499" s="11">
        <v>77.989000000000004</v>
      </c>
      <c r="M3499" s="11">
        <v>64.968999999999994</v>
      </c>
      <c r="N3499" s="11">
        <v>56.768999999999998</v>
      </c>
      <c r="O3499" s="11">
        <v>41.06</v>
      </c>
      <c r="P3499" s="11">
        <v>38.865000000000002</v>
      </c>
      <c r="Q3499" s="11">
        <v>35.279000000000003</v>
      </c>
      <c r="R3499" s="11">
        <v>30.239000000000001</v>
      </c>
      <c r="S3499" s="11">
        <v>23.673999999999999</v>
      </c>
      <c r="T3499" s="11">
        <v>21.960999999999999</v>
      </c>
      <c r="U3499" s="11">
        <v>14.281000000000001</v>
      </c>
      <c r="V3499" s="11">
        <v>14.794</v>
      </c>
      <c r="W3499" s="11">
        <v>10.709</v>
      </c>
      <c r="X3499" s="11">
        <v>6.8739999999999997</v>
      </c>
      <c r="Y3499" s="11">
        <v>3.4620000000000002</v>
      </c>
      <c r="Z3499" s="11">
        <v>1.778</v>
      </c>
      <c r="AA3499" s="11">
        <v>1.111</v>
      </c>
      <c r="AB3499" s="11">
        <v>0.39800000000000002</v>
      </c>
      <c r="AC3499" s="11">
        <v>0.161</v>
      </c>
    </row>
    <row r="3500" spans="1:29" ht="11.5">
      <c r="A3500" s="15">
        <v>3483</v>
      </c>
      <c r="B3500" s="13" t="s">
        <v>1059</v>
      </c>
      <c r="C3500" s="21" t="s">
        <v>1301</v>
      </c>
      <c r="D3500" s="12"/>
      <c r="E3500" s="12">
        <v>8</v>
      </c>
      <c r="F3500" s="13" t="s">
        <v>1110</v>
      </c>
      <c r="G3500" s="12">
        <v>925</v>
      </c>
      <c r="H3500" s="12">
        <v>1960</v>
      </c>
      <c r="I3500" s="11">
        <v>139.054</v>
      </c>
      <c r="J3500" s="11">
        <v>108.52800000000001</v>
      </c>
      <c r="K3500" s="11">
        <v>88.566999999999993</v>
      </c>
      <c r="L3500" s="11">
        <v>82.53</v>
      </c>
      <c r="M3500" s="11">
        <v>77.218999999999994</v>
      </c>
      <c r="N3500" s="11">
        <v>64.137</v>
      </c>
      <c r="O3500" s="11">
        <v>55.948</v>
      </c>
      <c r="P3500" s="11">
        <v>40.404000000000003</v>
      </c>
      <c r="Q3500" s="11">
        <v>38.142000000000003</v>
      </c>
      <c r="R3500" s="11">
        <v>34.448999999999998</v>
      </c>
      <c r="S3500" s="11">
        <v>29.268000000000001</v>
      </c>
      <c r="T3500" s="11">
        <v>22.577999999999999</v>
      </c>
      <c r="U3500" s="11">
        <v>20.422999999999998</v>
      </c>
      <c r="V3500" s="11">
        <v>12.705</v>
      </c>
      <c r="W3500" s="11">
        <v>12.237</v>
      </c>
      <c r="X3500" s="11">
        <v>7.9269999999999996</v>
      </c>
      <c r="Y3500" s="11">
        <v>4.3029999999999999</v>
      </c>
      <c r="Z3500" s="11">
        <v>1.6970000000000001</v>
      </c>
      <c r="AA3500" s="11">
        <v>0.621</v>
      </c>
      <c r="AB3500" s="11">
        <v>0.251</v>
      </c>
      <c r="AC3500" s="11">
        <v>7.1999999999999995E-2</v>
      </c>
    </row>
    <row r="3501" spans="1:29" ht="11.5">
      <c r="A3501" s="15">
        <v>3484</v>
      </c>
      <c r="B3501" s="13" t="s">
        <v>1059</v>
      </c>
      <c r="C3501" s="21" t="s">
        <v>1301</v>
      </c>
      <c r="D3501" s="12"/>
      <c r="E3501" s="12">
        <v>8</v>
      </c>
      <c r="F3501" s="13" t="s">
        <v>1110</v>
      </c>
      <c r="G3501" s="12">
        <v>925</v>
      </c>
      <c r="H3501" s="12">
        <v>1965</v>
      </c>
      <c r="I3501" s="11">
        <v>158.108</v>
      </c>
      <c r="J3501" s="11">
        <v>134.90899999999999</v>
      </c>
      <c r="K3501" s="11">
        <v>108.08799999999999</v>
      </c>
      <c r="L3501" s="11">
        <v>88.292000000000002</v>
      </c>
      <c r="M3501" s="11">
        <v>81.962999999999994</v>
      </c>
      <c r="N3501" s="11">
        <v>76.524000000000001</v>
      </c>
      <c r="O3501" s="11">
        <v>63.488999999999997</v>
      </c>
      <c r="P3501" s="11">
        <v>55.34</v>
      </c>
      <c r="Q3501" s="11">
        <v>39.899000000000001</v>
      </c>
      <c r="R3501" s="11">
        <v>37.524999999999999</v>
      </c>
      <c r="S3501" s="11">
        <v>33.642000000000003</v>
      </c>
      <c r="T3501" s="11">
        <v>28.215</v>
      </c>
      <c r="U3501" s="11">
        <v>21.286000000000001</v>
      </c>
      <c r="V3501" s="11">
        <v>18.518000000000001</v>
      </c>
      <c r="W3501" s="11">
        <v>10.791</v>
      </c>
      <c r="X3501" s="11">
        <v>9.3889999999999993</v>
      </c>
      <c r="Y3501" s="11">
        <v>5.1970000000000001</v>
      </c>
      <c r="Z3501" s="11">
        <v>2.2309999999999999</v>
      </c>
      <c r="AA3501" s="11">
        <v>0.63100000000000001</v>
      </c>
      <c r="AB3501" s="11">
        <v>0.14699999999999999</v>
      </c>
      <c r="AC3501" s="11">
        <v>4.2999999999999997E-2</v>
      </c>
    </row>
    <row r="3502" spans="1:29" ht="11.5">
      <c r="A3502" s="15">
        <v>3485</v>
      </c>
      <c r="B3502" s="13" t="s">
        <v>1059</v>
      </c>
      <c r="C3502" s="21" t="s">
        <v>1301</v>
      </c>
      <c r="D3502" s="12"/>
      <c r="E3502" s="12">
        <v>8</v>
      </c>
      <c r="F3502" s="13" t="s">
        <v>1110</v>
      </c>
      <c r="G3502" s="12">
        <v>925</v>
      </c>
      <c r="H3502" s="12">
        <v>1970</v>
      </c>
      <c r="I3502" s="11">
        <v>159.89599999999999</v>
      </c>
      <c r="J3502" s="11">
        <v>154.767</v>
      </c>
      <c r="K3502" s="11">
        <v>134.36500000000001</v>
      </c>
      <c r="L3502" s="11">
        <v>107.693</v>
      </c>
      <c r="M3502" s="11">
        <v>87.671999999999997</v>
      </c>
      <c r="N3502" s="11">
        <v>81.188999999999993</v>
      </c>
      <c r="O3502" s="11">
        <v>75.718000000000004</v>
      </c>
      <c r="P3502" s="11">
        <v>62.774000000000001</v>
      </c>
      <c r="Q3502" s="11">
        <v>54.628999999999998</v>
      </c>
      <c r="R3502" s="11">
        <v>39.226999999999997</v>
      </c>
      <c r="S3502" s="11">
        <v>36.591000000000001</v>
      </c>
      <c r="T3502" s="11">
        <v>32.329000000000001</v>
      </c>
      <c r="U3502" s="11">
        <v>26.445</v>
      </c>
      <c r="V3502" s="11">
        <v>19.09</v>
      </c>
      <c r="W3502" s="11">
        <v>15.427</v>
      </c>
      <c r="X3502" s="11">
        <v>7.9950000000000001</v>
      </c>
      <c r="Y3502" s="11">
        <v>5.7939999999999996</v>
      </c>
      <c r="Z3502" s="11">
        <v>2.4409999999999998</v>
      </c>
      <c r="AA3502" s="11">
        <v>0.71299999999999997</v>
      </c>
      <c r="AB3502" s="11">
        <v>0.124</v>
      </c>
      <c r="AC3502" s="11">
        <v>0.02</v>
      </c>
    </row>
    <row r="3503" spans="1:29" ht="11.5">
      <c r="A3503" s="15">
        <v>3486</v>
      </c>
      <c r="B3503" s="13" t="s">
        <v>1059</v>
      </c>
      <c r="C3503" s="21" t="s">
        <v>1301</v>
      </c>
      <c r="D3503" s="12"/>
      <c r="E3503" s="12">
        <v>8</v>
      </c>
      <c r="F3503" s="13" t="s">
        <v>1110</v>
      </c>
      <c r="G3503" s="12">
        <v>925</v>
      </c>
      <c r="H3503" s="12">
        <v>1975</v>
      </c>
      <c r="I3503" s="11">
        <v>167.01400000000001</v>
      </c>
      <c r="J3503" s="11">
        <v>157.57599999999999</v>
      </c>
      <c r="K3503" s="11">
        <v>154.12299999999999</v>
      </c>
      <c r="L3503" s="11">
        <v>133.79400000000001</v>
      </c>
      <c r="M3503" s="11">
        <v>106.89</v>
      </c>
      <c r="N3503" s="11">
        <v>86.781000000000006</v>
      </c>
      <c r="O3503" s="11">
        <v>80.263999999999996</v>
      </c>
      <c r="P3503" s="11">
        <v>74.805000000000007</v>
      </c>
      <c r="Q3503" s="11">
        <v>61.917999999999999</v>
      </c>
      <c r="R3503" s="11">
        <v>53.649000000000001</v>
      </c>
      <c r="S3503" s="11">
        <v>38.170999999999999</v>
      </c>
      <c r="T3503" s="11">
        <v>35.027000000000001</v>
      </c>
      <c r="U3503" s="11">
        <v>30.087</v>
      </c>
      <c r="V3503" s="11">
        <v>23.416</v>
      </c>
      <c r="W3503" s="11">
        <v>15.555</v>
      </c>
      <c r="X3503" s="11">
        <v>10.983000000000001</v>
      </c>
      <c r="Y3503" s="11">
        <v>4.609</v>
      </c>
      <c r="Z3503" s="11">
        <v>2.4420000000000002</v>
      </c>
      <c r="AA3503" s="11">
        <v>0.66600000000000004</v>
      </c>
      <c r="AB3503" s="11">
        <v>0.111</v>
      </c>
      <c r="AC3503" s="11">
        <v>1.2E-2</v>
      </c>
    </row>
    <row r="3504" spans="1:29" ht="11.5">
      <c r="A3504" s="15">
        <v>3487</v>
      </c>
      <c r="B3504" s="13" t="s">
        <v>1059</v>
      </c>
      <c r="C3504" s="21" t="s">
        <v>1301</v>
      </c>
      <c r="D3504" s="12"/>
      <c r="E3504" s="12">
        <v>8</v>
      </c>
      <c r="F3504" s="13" t="s">
        <v>1110</v>
      </c>
      <c r="G3504" s="12">
        <v>925</v>
      </c>
      <c r="H3504" s="12">
        <v>1980</v>
      </c>
      <c r="I3504" s="11">
        <v>173.92500000000001</v>
      </c>
      <c r="J3504" s="11">
        <v>165.38300000000001</v>
      </c>
      <c r="K3504" s="11">
        <v>157.05500000000001</v>
      </c>
      <c r="L3504" s="11">
        <v>153.57</v>
      </c>
      <c r="M3504" s="11">
        <v>132.964</v>
      </c>
      <c r="N3504" s="11">
        <v>105.97499999999999</v>
      </c>
      <c r="O3504" s="11">
        <v>85.941999999999993</v>
      </c>
      <c r="P3504" s="11">
        <v>79.444999999999993</v>
      </c>
      <c r="Q3504" s="11">
        <v>73.941000000000003</v>
      </c>
      <c r="R3504" s="11">
        <v>60.960999999999999</v>
      </c>
      <c r="S3504" s="11">
        <v>52.365000000000002</v>
      </c>
      <c r="T3504" s="11">
        <v>36.674999999999997</v>
      </c>
      <c r="U3504" s="11">
        <v>32.75</v>
      </c>
      <c r="V3504" s="11">
        <v>26.803999999999998</v>
      </c>
      <c r="W3504" s="11">
        <v>19.224</v>
      </c>
      <c r="X3504" s="11">
        <v>11.176</v>
      </c>
      <c r="Y3504" s="11">
        <v>6.3940000000000001</v>
      </c>
      <c r="Z3504" s="11">
        <v>1.9570000000000001</v>
      </c>
      <c r="AA3504" s="11">
        <v>0.66800000000000004</v>
      </c>
      <c r="AB3504" s="11">
        <v>0.104</v>
      </c>
      <c r="AC3504" s="11">
        <v>0.01</v>
      </c>
    </row>
    <row r="3505" spans="1:29" ht="11.5">
      <c r="A3505" s="15">
        <v>3488</v>
      </c>
      <c r="B3505" s="13" t="s">
        <v>1059</v>
      </c>
      <c r="C3505" s="21" t="s">
        <v>1301</v>
      </c>
      <c r="D3505" s="12"/>
      <c r="E3505" s="12">
        <v>8</v>
      </c>
      <c r="F3505" s="13" t="s">
        <v>1110</v>
      </c>
      <c r="G3505" s="12">
        <v>925</v>
      </c>
      <c r="H3505" s="12">
        <v>1985</v>
      </c>
      <c r="I3505" s="11">
        <v>185.36500000000001</v>
      </c>
      <c r="J3505" s="11">
        <v>172.31</v>
      </c>
      <c r="K3505" s="11">
        <v>164.75700000000001</v>
      </c>
      <c r="L3505" s="11">
        <v>156.488</v>
      </c>
      <c r="M3505" s="11">
        <v>152.66</v>
      </c>
      <c r="N3505" s="11">
        <v>131.88900000000001</v>
      </c>
      <c r="O3505" s="11">
        <v>105.02500000000001</v>
      </c>
      <c r="P3505" s="11">
        <v>85.141999999999996</v>
      </c>
      <c r="Q3505" s="11">
        <v>78.606999999999999</v>
      </c>
      <c r="R3505" s="11">
        <v>72.861999999999995</v>
      </c>
      <c r="S3505" s="11">
        <v>59.533000000000001</v>
      </c>
      <c r="T3505" s="11">
        <v>50.304000000000002</v>
      </c>
      <c r="U3505" s="11">
        <v>34.234999999999999</v>
      </c>
      <c r="V3505" s="11">
        <v>29.071000000000002</v>
      </c>
      <c r="W3505" s="11">
        <v>21.864000000000001</v>
      </c>
      <c r="X3505" s="11">
        <v>13.663</v>
      </c>
      <c r="Y3505" s="11">
        <v>6.3940000000000001</v>
      </c>
      <c r="Z3505" s="11">
        <v>2.645</v>
      </c>
      <c r="AA3505" s="11">
        <v>0.51500000000000001</v>
      </c>
      <c r="AB3505" s="11">
        <v>9.9000000000000005E-2</v>
      </c>
      <c r="AC3505" s="11">
        <v>8.9999999999999993E-3</v>
      </c>
    </row>
    <row r="3506" spans="1:29" ht="11.5">
      <c r="A3506" s="15">
        <v>3489</v>
      </c>
      <c r="B3506" s="13" t="s">
        <v>1059</v>
      </c>
      <c r="C3506" s="21" t="s">
        <v>1301</v>
      </c>
      <c r="D3506" s="12"/>
      <c r="E3506" s="12">
        <v>8</v>
      </c>
      <c r="F3506" s="13" t="s">
        <v>1110</v>
      </c>
      <c r="G3506" s="12">
        <v>925</v>
      </c>
      <c r="H3506" s="12">
        <v>1990</v>
      </c>
      <c r="I3506" s="11">
        <v>201.97800000000001</v>
      </c>
      <c r="J3506" s="11">
        <v>183.91800000000001</v>
      </c>
      <c r="K3506" s="11">
        <v>171.80699999999999</v>
      </c>
      <c r="L3506" s="11">
        <v>164.20699999999999</v>
      </c>
      <c r="M3506" s="11">
        <v>155.58600000000001</v>
      </c>
      <c r="N3506" s="11">
        <v>151.423</v>
      </c>
      <c r="O3506" s="11">
        <v>130.679</v>
      </c>
      <c r="P3506" s="11">
        <v>104.036</v>
      </c>
      <c r="Q3506" s="11">
        <v>84.266999999999996</v>
      </c>
      <c r="R3506" s="11">
        <v>77.527000000000001</v>
      </c>
      <c r="S3506" s="11">
        <v>71.262</v>
      </c>
      <c r="T3506" s="11">
        <v>57.323999999999998</v>
      </c>
      <c r="U3506" s="11">
        <v>47.137999999999998</v>
      </c>
      <c r="V3506" s="11">
        <v>30.571999999999999</v>
      </c>
      <c r="W3506" s="11">
        <v>23.913</v>
      </c>
      <c r="X3506" s="11">
        <v>15.715</v>
      </c>
      <c r="Y3506" s="11">
        <v>7.9240000000000004</v>
      </c>
      <c r="Z3506" s="11">
        <v>2.6850000000000001</v>
      </c>
      <c r="AA3506" s="11">
        <v>0.70699999999999996</v>
      </c>
      <c r="AB3506" s="11">
        <v>0.08</v>
      </c>
      <c r="AC3506" s="11">
        <v>8.9999999999999993E-3</v>
      </c>
    </row>
    <row r="3507" spans="1:29" ht="11.5">
      <c r="A3507" s="15">
        <v>3490</v>
      </c>
      <c r="B3507" s="13" t="s">
        <v>1059</v>
      </c>
      <c r="C3507" s="21" t="s">
        <v>1301</v>
      </c>
      <c r="D3507" s="12"/>
      <c r="E3507" s="12">
        <v>8</v>
      </c>
      <c r="F3507" s="13" t="s">
        <v>1110</v>
      </c>
      <c r="G3507" s="12">
        <v>925</v>
      </c>
      <c r="H3507" s="12">
        <v>1995</v>
      </c>
      <c r="I3507" s="11">
        <v>174.23500000000001</v>
      </c>
      <c r="J3507" s="11">
        <v>182.06200000000001</v>
      </c>
      <c r="K3507" s="11">
        <v>169.07599999999999</v>
      </c>
      <c r="L3507" s="11">
        <v>150.59100000000001</v>
      </c>
      <c r="M3507" s="11">
        <v>125.101</v>
      </c>
      <c r="N3507" s="11">
        <v>105.92400000000001</v>
      </c>
      <c r="O3507" s="11">
        <v>108.267</v>
      </c>
      <c r="P3507" s="11">
        <v>98.924999999999997</v>
      </c>
      <c r="Q3507" s="11">
        <v>82.051000000000002</v>
      </c>
      <c r="R3507" s="11">
        <v>69.114999999999995</v>
      </c>
      <c r="S3507" s="11">
        <v>66.506</v>
      </c>
      <c r="T3507" s="11">
        <v>62.375999999999998</v>
      </c>
      <c r="U3507" s="11">
        <v>49.491999999999997</v>
      </c>
      <c r="V3507" s="11">
        <v>39.152999999999999</v>
      </c>
      <c r="W3507" s="11">
        <v>23.128</v>
      </c>
      <c r="X3507" s="11">
        <v>15.702999999999999</v>
      </c>
      <c r="Y3507" s="11">
        <v>8.1010000000000009</v>
      </c>
      <c r="Z3507" s="11">
        <v>2.9590000000000001</v>
      </c>
      <c r="AA3507" s="11">
        <v>0.64200000000000002</v>
      </c>
      <c r="AB3507" s="11">
        <v>9.2999999999999999E-2</v>
      </c>
      <c r="AC3507" s="11">
        <v>6.0000000000000001E-3</v>
      </c>
    </row>
    <row r="3508" spans="1:29" ht="11.5">
      <c r="A3508" s="15">
        <v>3491</v>
      </c>
      <c r="B3508" s="13" t="s">
        <v>1059</v>
      </c>
      <c r="C3508" s="21" t="s">
        <v>1301</v>
      </c>
      <c r="D3508" s="12"/>
      <c r="E3508" s="12">
        <v>8</v>
      </c>
      <c r="F3508" s="13" t="s">
        <v>1110</v>
      </c>
      <c r="G3508" s="12">
        <v>925</v>
      </c>
      <c r="H3508" s="12">
        <v>2000</v>
      </c>
      <c r="I3508" s="11">
        <v>145.988</v>
      </c>
      <c r="J3508" s="11">
        <v>170.65199999999999</v>
      </c>
      <c r="K3508" s="11">
        <v>173.70400000000001</v>
      </c>
      <c r="L3508" s="11">
        <v>143.946</v>
      </c>
      <c r="M3508" s="11">
        <v>115.51900000000001</v>
      </c>
      <c r="N3508" s="11">
        <v>103.85899999999999</v>
      </c>
      <c r="O3508" s="11">
        <v>103.294</v>
      </c>
      <c r="P3508" s="11">
        <v>115.345</v>
      </c>
      <c r="Q3508" s="11">
        <v>111.252</v>
      </c>
      <c r="R3508" s="11">
        <v>93.462999999999994</v>
      </c>
      <c r="S3508" s="11">
        <v>76.438000000000002</v>
      </c>
      <c r="T3508" s="11">
        <v>66.760000000000005</v>
      </c>
      <c r="U3508" s="11">
        <v>57.738</v>
      </c>
      <c r="V3508" s="11">
        <v>44.25</v>
      </c>
      <c r="W3508" s="11">
        <v>31.917000000000002</v>
      </c>
      <c r="X3508" s="11">
        <v>15.896000000000001</v>
      </c>
      <c r="Y3508" s="11">
        <v>9.2739999999999991</v>
      </c>
      <c r="Z3508" s="11">
        <v>3.419</v>
      </c>
      <c r="AA3508" s="11">
        <v>0.70399999999999996</v>
      </c>
      <c r="AB3508" s="11">
        <v>8.2000000000000003E-2</v>
      </c>
      <c r="AC3508" s="11">
        <v>6.0000000000000001E-3</v>
      </c>
    </row>
    <row r="3509" spans="1:29" ht="11.5">
      <c r="A3509" s="15">
        <v>3492</v>
      </c>
      <c r="B3509" s="13" t="s">
        <v>1059</v>
      </c>
      <c r="C3509" s="21" t="s">
        <v>1301</v>
      </c>
      <c r="D3509" s="12"/>
      <c r="E3509" s="12">
        <v>8</v>
      </c>
      <c r="F3509" s="13" t="s">
        <v>1110</v>
      </c>
      <c r="G3509" s="12">
        <v>925</v>
      </c>
      <c r="H3509" s="12">
        <v>2005</v>
      </c>
      <c r="I3509" s="11">
        <v>115.53</v>
      </c>
      <c r="J3509" s="11">
        <v>145.08600000000001</v>
      </c>
      <c r="K3509" s="11">
        <v>165.542</v>
      </c>
      <c r="L3509" s="11">
        <v>160.435</v>
      </c>
      <c r="M3509" s="11">
        <v>120.16</v>
      </c>
      <c r="N3509" s="11">
        <v>89.462000000000003</v>
      </c>
      <c r="O3509" s="11">
        <v>89.305999999999997</v>
      </c>
      <c r="P3509" s="11">
        <v>96.564999999999998</v>
      </c>
      <c r="Q3509" s="11">
        <v>109.736</v>
      </c>
      <c r="R3509" s="11">
        <v>106.738</v>
      </c>
      <c r="S3509" s="11">
        <v>89.766000000000005</v>
      </c>
      <c r="T3509" s="11">
        <v>73.122</v>
      </c>
      <c r="U3509" s="11">
        <v>63.186</v>
      </c>
      <c r="V3509" s="11">
        <v>52.506</v>
      </c>
      <c r="W3509" s="11">
        <v>37.280999999999999</v>
      </c>
      <c r="X3509" s="11">
        <v>23.381</v>
      </c>
      <c r="Y3509" s="11">
        <v>9.1989999999999998</v>
      </c>
      <c r="Z3509" s="11">
        <v>3.9380000000000002</v>
      </c>
      <c r="AA3509" s="11">
        <v>0.92500000000000004</v>
      </c>
      <c r="AB3509" s="11">
        <v>0.104</v>
      </c>
      <c r="AC3509" s="11">
        <v>7.0000000000000001E-3</v>
      </c>
    </row>
    <row r="3510" spans="1:29" ht="11.5">
      <c r="A3510" s="15">
        <v>3493</v>
      </c>
      <c r="B3510" s="13" t="s">
        <v>1059</v>
      </c>
      <c r="C3510" s="21" t="s">
        <v>1301</v>
      </c>
      <c r="D3510" s="12"/>
      <c r="E3510" s="12">
        <v>8</v>
      </c>
      <c r="F3510" s="13" t="s">
        <v>1110</v>
      </c>
      <c r="G3510" s="12">
        <v>925</v>
      </c>
      <c r="H3510" s="12">
        <v>2010</v>
      </c>
      <c r="I3510" s="11">
        <v>92.622</v>
      </c>
      <c r="J3510" s="11">
        <v>114.017</v>
      </c>
      <c r="K3510" s="11">
        <v>143.12</v>
      </c>
      <c r="L3510" s="11">
        <v>150.06299999999999</v>
      </c>
      <c r="M3510" s="11">
        <v>131.99700000000001</v>
      </c>
      <c r="N3510" s="11">
        <v>97.57</v>
      </c>
      <c r="O3510" s="11">
        <v>78.563999999999993</v>
      </c>
      <c r="P3510" s="11">
        <v>84.539000000000001</v>
      </c>
      <c r="Q3510" s="11">
        <v>89.863</v>
      </c>
      <c r="R3510" s="11">
        <v>102.944</v>
      </c>
      <c r="S3510" s="11">
        <v>100.071</v>
      </c>
      <c r="T3510" s="11">
        <v>81.866</v>
      </c>
      <c r="U3510" s="11">
        <v>64.683999999999997</v>
      </c>
      <c r="V3510" s="11">
        <v>55.786999999999999</v>
      </c>
      <c r="W3510" s="11">
        <v>46.426000000000002</v>
      </c>
      <c r="X3510" s="11">
        <v>30.55</v>
      </c>
      <c r="Y3510" s="11">
        <v>15.221</v>
      </c>
      <c r="Z3510" s="11">
        <v>4.0030000000000001</v>
      </c>
      <c r="AA3510" s="11">
        <v>1.024</v>
      </c>
      <c r="AB3510" s="11">
        <v>0.129</v>
      </c>
      <c r="AC3510" s="11">
        <v>8.0000000000000002E-3</v>
      </c>
    </row>
    <row r="3511" spans="1:29" ht="11.5">
      <c r="A3511" s="15">
        <v>3494</v>
      </c>
      <c r="B3511" s="13" t="s">
        <v>1059</v>
      </c>
      <c r="C3511" s="21" t="s">
        <v>1301</v>
      </c>
      <c r="D3511" s="12"/>
      <c r="E3511" s="12">
        <v>8</v>
      </c>
      <c r="F3511" s="13" t="s">
        <v>1110</v>
      </c>
      <c r="G3511" s="12">
        <v>925</v>
      </c>
      <c r="H3511" s="12">
        <v>2015</v>
      </c>
      <c r="I3511" s="11">
        <v>89.507999999999996</v>
      </c>
      <c r="J3511" s="11">
        <v>87.899000000000001</v>
      </c>
      <c r="K3511" s="11">
        <v>108.608</v>
      </c>
      <c r="L3511" s="11">
        <v>122.795</v>
      </c>
      <c r="M3511" s="11">
        <v>136.17099999999999</v>
      </c>
      <c r="N3511" s="11">
        <v>128.65199999999999</v>
      </c>
      <c r="O3511" s="11">
        <v>95.215000000000003</v>
      </c>
      <c r="P3511" s="11">
        <v>79.278999999999996</v>
      </c>
      <c r="Q3511" s="11">
        <v>83.064999999999998</v>
      </c>
      <c r="R3511" s="11">
        <v>91.363</v>
      </c>
      <c r="S3511" s="11">
        <v>102.318</v>
      </c>
      <c r="T3511" s="11">
        <v>95.709000000000003</v>
      </c>
      <c r="U3511" s="11">
        <v>75.057000000000002</v>
      </c>
      <c r="V3511" s="11">
        <v>58.866999999999997</v>
      </c>
      <c r="W3511" s="11">
        <v>50.41</v>
      </c>
      <c r="X3511" s="11">
        <v>37.222000000000001</v>
      </c>
      <c r="Y3511" s="11">
        <v>20.36</v>
      </c>
      <c r="Z3511" s="11">
        <v>7.5170000000000003</v>
      </c>
      <c r="AA3511" s="11">
        <v>1.2569999999999999</v>
      </c>
      <c r="AB3511" s="11">
        <v>0.17399999999999999</v>
      </c>
      <c r="AC3511" s="11">
        <v>0.01</v>
      </c>
    </row>
    <row r="3512" spans="1:29" ht="11.5">
      <c r="A3512" s="15">
        <v>3495</v>
      </c>
      <c r="B3512" s="13" t="s">
        <v>1059</v>
      </c>
      <c r="C3512" s="21" t="s">
        <v>1301</v>
      </c>
      <c r="D3512" s="12"/>
      <c r="E3512" s="12">
        <v>8</v>
      </c>
      <c r="F3512" s="13" t="s">
        <v>1110</v>
      </c>
      <c r="G3512" s="12">
        <v>925</v>
      </c>
      <c r="H3512" s="12">
        <v>2020</v>
      </c>
      <c r="I3512" s="11">
        <v>86.563999999999993</v>
      </c>
      <c r="J3512" s="11">
        <v>87.731999999999999</v>
      </c>
      <c r="K3512" s="11">
        <v>86.956999999999994</v>
      </c>
      <c r="L3512" s="11">
        <v>106.218</v>
      </c>
      <c r="M3512" s="11">
        <v>117.374</v>
      </c>
      <c r="N3512" s="11">
        <v>129.31700000000001</v>
      </c>
      <c r="O3512" s="11">
        <v>122.633</v>
      </c>
      <c r="P3512" s="11">
        <v>90.658000000000001</v>
      </c>
      <c r="Q3512" s="11">
        <v>75.896000000000001</v>
      </c>
      <c r="R3512" s="11">
        <v>80.263999999999996</v>
      </c>
      <c r="S3512" s="11">
        <v>88.504000000000005</v>
      </c>
      <c r="T3512" s="11">
        <v>98.653999999999996</v>
      </c>
      <c r="U3512" s="11">
        <v>91.164000000000001</v>
      </c>
      <c r="V3512" s="11">
        <v>69.837000000000003</v>
      </c>
      <c r="W3512" s="11">
        <v>52.442</v>
      </c>
      <c r="X3512" s="11">
        <v>41.429000000000002</v>
      </c>
      <c r="Y3512" s="11">
        <v>25.727</v>
      </c>
      <c r="Z3512" s="11">
        <v>10.503</v>
      </c>
      <c r="AA3512" s="11">
        <v>2.5840000000000001</v>
      </c>
      <c r="AB3512" s="11">
        <v>0.24199999999999999</v>
      </c>
      <c r="AC3512" s="11">
        <v>1.4999999999999999E-2</v>
      </c>
    </row>
    <row r="3513" spans="1:29" ht="11.5">
      <c r="A3513" s="15">
        <v>3496</v>
      </c>
      <c r="B3513" s="13" t="s">
        <v>1059</v>
      </c>
      <c r="C3513" s="21" t="s">
        <v>1302</v>
      </c>
      <c r="D3513" s="12"/>
      <c r="E3513" s="12">
        <v>70</v>
      </c>
      <c r="F3513" s="13" t="s">
        <v>1110</v>
      </c>
      <c r="G3513" s="12">
        <v>925</v>
      </c>
      <c r="H3513" s="12">
        <v>1950</v>
      </c>
      <c r="I3513" s="11">
        <v>195</v>
      </c>
      <c r="J3513" s="11">
        <v>137.80000000000001</v>
      </c>
      <c r="K3513" s="11">
        <v>172.70099999999999</v>
      </c>
      <c r="L3513" s="11">
        <v>160.4</v>
      </c>
      <c r="M3513" s="11">
        <v>137.6</v>
      </c>
      <c r="N3513" s="11">
        <v>81.900000000000006</v>
      </c>
      <c r="O3513" s="11">
        <v>50.2</v>
      </c>
      <c r="P3513" s="11">
        <v>62.801000000000002</v>
      </c>
      <c r="Q3513" s="11">
        <v>75.400000000000006</v>
      </c>
      <c r="R3513" s="11">
        <v>64.099999999999994</v>
      </c>
      <c r="S3513" s="11">
        <v>49.8</v>
      </c>
      <c r="T3513" s="11">
        <v>30.9</v>
      </c>
      <c r="U3513" s="11">
        <v>23.7</v>
      </c>
      <c r="V3513" s="11">
        <v>15.701000000000001</v>
      </c>
      <c r="W3513" s="11">
        <v>13.298999999999999</v>
      </c>
      <c r="X3513" s="11">
        <v>8.3000000000000007</v>
      </c>
      <c r="Y3513" s="11">
        <v>3.6960000000000002</v>
      </c>
      <c r="Z3513" s="11">
        <v>1.1100000000000001</v>
      </c>
      <c r="AA3513" s="11">
        <v>0.17899999999999999</v>
      </c>
      <c r="AB3513" s="11">
        <v>1.4999999999999999E-2</v>
      </c>
      <c r="AC3513" s="11">
        <v>1E-3</v>
      </c>
    </row>
    <row r="3514" spans="1:29" ht="11.5">
      <c r="A3514" s="15">
        <v>3497</v>
      </c>
      <c r="B3514" s="13" t="s">
        <v>1059</v>
      </c>
      <c r="C3514" s="21" t="s">
        <v>1302</v>
      </c>
      <c r="D3514" s="12"/>
      <c r="E3514" s="12">
        <v>70</v>
      </c>
      <c r="F3514" s="13" t="s">
        <v>1110</v>
      </c>
      <c r="G3514" s="12">
        <v>925</v>
      </c>
      <c r="H3514" s="12">
        <v>1955</v>
      </c>
      <c r="I3514" s="11">
        <v>220.37100000000001</v>
      </c>
      <c r="J3514" s="11">
        <v>188.923</v>
      </c>
      <c r="K3514" s="11">
        <v>136.66999999999999</v>
      </c>
      <c r="L3514" s="11">
        <v>170.14599999999999</v>
      </c>
      <c r="M3514" s="11">
        <v>155.24799999999999</v>
      </c>
      <c r="N3514" s="11">
        <v>131.40600000000001</v>
      </c>
      <c r="O3514" s="11">
        <v>76.873000000000005</v>
      </c>
      <c r="P3514" s="11">
        <v>46.53</v>
      </c>
      <c r="Q3514" s="11">
        <v>59.466999999999999</v>
      </c>
      <c r="R3514" s="11">
        <v>71.515000000000001</v>
      </c>
      <c r="S3514" s="11">
        <v>59.805</v>
      </c>
      <c r="T3514" s="11">
        <v>45.104999999999997</v>
      </c>
      <c r="U3514" s="11">
        <v>26.597000000000001</v>
      </c>
      <c r="V3514" s="11">
        <v>18.898</v>
      </c>
      <c r="W3514" s="11">
        <v>11.041</v>
      </c>
      <c r="X3514" s="11">
        <v>7.7610000000000001</v>
      </c>
      <c r="Y3514" s="11">
        <v>3.6110000000000002</v>
      </c>
      <c r="Z3514" s="11">
        <v>1.1220000000000001</v>
      </c>
      <c r="AA3514" s="11">
        <v>0.27300000000000002</v>
      </c>
      <c r="AB3514" s="11">
        <v>3.4000000000000002E-2</v>
      </c>
      <c r="AC3514" s="11">
        <v>2E-3</v>
      </c>
    </row>
    <row r="3515" spans="1:29" ht="11.5">
      <c r="A3515" s="15">
        <v>3498</v>
      </c>
      <c r="B3515" s="13" t="s">
        <v>1059</v>
      </c>
      <c r="C3515" s="21" t="s">
        <v>1302</v>
      </c>
      <c r="D3515" s="12"/>
      <c r="E3515" s="12">
        <v>70</v>
      </c>
      <c r="F3515" s="13" t="s">
        <v>1110</v>
      </c>
      <c r="G3515" s="12">
        <v>925</v>
      </c>
      <c r="H3515" s="12">
        <v>1960</v>
      </c>
      <c r="I3515" s="11">
        <v>224.755</v>
      </c>
      <c r="J3515" s="11">
        <v>215.26300000000001</v>
      </c>
      <c r="K3515" s="11">
        <v>187.703</v>
      </c>
      <c r="L3515" s="11">
        <v>134.42500000000001</v>
      </c>
      <c r="M3515" s="11">
        <v>165.08699999999999</v>
      </c>
      <c r="N3515" s="11">
        <v>149.023</v>
      </c>
      <c r="O3515" s="11">
        <v>125.869</v>
      </c>
      <c r="P3515" s="11">
        <v>72.852999999999994</v>
      </c>
      <c r="Q3515" s="11">
        <v>43.6</v>
      </c>
      <c r="R3515" s="11">
        <v>56.225999999999999</v>
      </c>
      <c r="S3515" s="11">
        <v>67.004000000000005</v>
      </c>
      <c r="T3515" s="11">
        <v>54.512999999999998</v>
      </c>
      <c r="U3515" s="11">
        <v>39.259</v>
      </c>
      <c r="V3515" s="11">
        <v>21.475999999999999</v>
      </c>
      <c r="W3515" s="11">
        <v>13.571999999999999</v>
      </c>
      <c r="X3515" s="11">
        <v>6.641</v>
      </c>
      <c r="Y3515" s="11">
        <v>3.58</v>
      </c>
      <c r="Z3515" s="11">
        <v>1.1970000000000001</v>
      </c>
      <c r="AA3515" s="11">
        <v>0.29199999999999998</v>
      </c>
      <c r="AB3515" s="11">
        <v>5.3999999999999999E-2</v>
      </c>
      <c r="AC3515" s="11">
        <v>5.0000000000000001E-3</v>
      </c>
    </row>
    <row r="3516" spans="1:29" ht="11.5">
      <c r="A3516" s="15">
        <v>3499</v>
      </c>
      <c r="B3516" s="13" t="s">
        <v>1059</v>
      </c>
      <c r="C3516" s="21" t="s">
        <v>1302</v>
      </c>
      <c r="D3516" s="12"/>
      <c r="E3516" s="12">
        <v>70</v>
      </c>
      <c r="F3516" s="13" t="s">
        <v>1110</v>
      </c>
      <c r="G3516" s="12">
        <v>925</v>
      </c>
      <c r="H3516" s="12">
        <v>1965</v>
      </c>
      <c r="I3516" s="11">
        <v>236.18199999999999</v>
      </c>
      <c r="J3516" s="11">
        <v>220.57400000000001</v>
      </c>
      <c r="K3516" s="11">
        <v>214.00700000000001</v>
      </c>
      <c r="L3516" s="11">
        <v>185.273</v>
      </c>
      <c r="M3516" s="11">
        <v>129.74299999999999</v>
      </c>
      <c r="N3516" s="11">
        <v>158.88499999999999</v>
      </c>
      <c r="O3516" s="11">
        <v>143.40799999999999</v>
      </c>
      <c r="P3516" s="11">
        <v>121.235</v>
      </c>
      <c r="Q3516" s="11">
        <v>69.444000000000003</v>
      </c>
      <c r="R3516" s="11">
        <v>40.941000000000003</v>
      </c>
      <c r="S3516" s="11">
        <v>52.631999999999998</v>
      </c>
      <c r="T3516" s="11">
        <v>61.393000000000001</v>
      </c>
      <c r="U3516" s="11">
        <v>47.835999999999999</v>
      </c>
      <c r="V3516" s="11">
        <v>32.149000000000001</v>
      </c>
      <c r="W3516" s="11">
        <v>15.721</v>
      </c>
      <c r="X3516" s="11">
        <v>8.43</v>
      </c>
      <c r="Y3516" s="11">
        <v>3.2240000000000002</v>
      </c>
      <c r="Z3516" s="11">
        <v>1.278</v>
      </c>
      <c r="AA3516" s="11">
        <v>0.32800000000000001</v>
      </c>
      <c r="AB3516" s="11">
        <v>5.8000000000000003E-2</v>
      </c>
      <c r="AC3516" s="11">
        <v>8.0000000000000002E-3</v>
      </c>
    </row>
    <row r="3517" spans="1:29" ht="11.5">
      <c r="A3517" s="15">
        <v>3500</v>
      </c>
      <c r="B3517" s="13" t="s">
        <v>1059</v>
      </c>
      <c r="C3517" s="21" t="s">
        <v>1302</v>
      </c>
      <c r="D3517" s="12"/>
      <c r="E3517" s="12">
        <v>70</v>
      </c>
      <c r="F3517" s="13" t="s">
        <v>1110</v>
      </c>
      <c r="G3517" s="12">
        <v>925</v>
      </c>
      <c r="H3517" s="12">
        <v>1970</v>
      </c>
      <c r="I3517" s="11">
        <v>219.083</v>
      </c>
      <c r="J3517" s="11">
        <v>234.53899999999999</v>
      </c>
      <c r="K3517" s="11">
        <v>221.52099999999999</v>
      </c>
      <c r="L3517" s="11">
        <v>213.07499999999999</v>
      </c>
      <c r="M3517" s="11">
        <v>172.26499999999999</v>
      </c>
      <c r="N3517" s="11">
        <v>110.202</v>
      </c>
      <c r="O3517" s="11">
        <v>146.56</v>
      </c>
      <c r="P3517" s="11">
        <v>137.99299999999999</v>
      </c>
      <c r="Q3517" s="11">
        <v>116.38500000000001</v>
      </c>
      <c r="R3517" s="11">
        <v>63.923000000000002</v>
      </c>
      <c r="S3517" s="11">
        <v>36.119</v>
      </c>
      <c r="T3517" s="11">
        <v>47.713000000000001</v>
      </c>
      <c r="U3517" s="11">
        <v>54.387999999999998</v>
      </c>
      <c r="V3517" s="11">
        <v>38.018999999999998</v>
      </c>
      <c r="W3517" s="11">
        <v>21.937999999999999</v>
      </c>
      <c r="X3517" s="11">
        <v>9.391</v>
      </c>
      <c r="Y3517" s="11">
        <v>4.165</v>
      </c>
      <c r="Z3517" s="11">
        <v>1.2010000000000001</v>
      </c>
      <c r="AA3517" s="11">
        <v>0.36699999999999999</v>
      </c>
      <c r="AB3517" s="11">
        <v>6.8000000000000005E-2</v>
      </c>
      <c r="AC3517" s="11">
        <v>8.9999999999999993E-3</v>
      </c>
    </row>
    <row r="3518" spans="1:29" ht="11.5">
      <c r="A3518" s="15">
        <v>3501</v>
      </c>
      <c r="B3518" s="13" t="s">
        <v>1059</v>
      </c>
      <c r="C3518" s="21" t="s">
        <v>1302</v>
      </c>
      <c r="D3518" s="12"/>
      <c r="E3518" s="12">
        <v>70</v>
      </c>
      <c r="F3518" s="13" t="s">
        <v>1110</v>
      </c>
      <c r="G3518" s="12">
        <v>925</v>
      </c>
      <c r="H3518" s="12">
        <v>1975</v>
      </c>
      <c r="I3518" s="11">
        <v>212.524</v>
      </c>
      <c r="J3518" s="11">
        <v>218.73400000000001</v>
      </c>
      <c r="K3518" s="11">
        <v>236.88900000000001</v>
      </c>
      <c r="L3518" s="11">
        <v>223.423</v>
      </c>
      <c r="M3518" s="11">
        <v>199.58099999999999</v>
      </c>
      <c r="N3518" s="11">
        <v>151.63499999999999</v>
      </c>
      <c r="O3518" s="11">
        <v>104.31399999999999</v>
      </c>
      <c r="P3518" s="11">
        <v>144.11500000000001</v>
      </c>
      <c r="Q3518" s="11">
        <v>132.42400000000001</v>
      </c>
      <c r="R3518" s="11">
        <v>111.34699999999999</v>
      </c>
      <c r="S3518" s="11">
        <v>59.942999999999998</v>
      </c>
      <c r="T3518" s="11">
        <v>33.433999999999997</v>
      </c>
      <c r="U3518" s="11">
        <v>42.198</v>
      </c>
      <c r="V3518" s="11">
        <v>43.22</v>
      </c>
      <c r="W3518" s="11">
        <v>26.797000000000001</v>
      </c>
      <c r="X3518" s="11">
        <v>13.756</v>
      </c>
      <c r="Y3518" s="11">
        <v>4.7560000000000002</v>
      </c>
      <c r="Z3518" s="11">
        <v>1.633</v>
      </c>
      <c r="AA3518" s="11">
        <v>0.36099999999999999</v>
      </c>
      <c r="AB3518" s="11">
        <v>7.6999999999999999E-2</v>
      </c>
      <c r="AC3518" s="11">
        <v>0.01</v>
      </c>
    </row>
    <row r="3519" spans="1:29" ht="11.5">
      <c r="A3519" s="15">
        <v>3502</v>
      </c>
      <c r="B3519" s="13" t="s">
        <v>1059</v>
      </c>
      <c r="C3519" s="21" t="s">
        <v>1302</v>
      </c>
      <c r="D3519" s="12"/>
      <c r="E3519" s="12">
        <v>70</v>
      </c>
      <c r="F3519" s="13" t="s">
        <v>1110</v>
      </c>
      <c r="G3519" s="12">
        <v>925</v>
      </c>
      <c r="H3519" s="12">
        <v>1980</v>
      </c>
      <c r="I3519" s="11">
        <v>195.988</v>
      </c>
      <c r="J3519" s="11">
        <v>209.34</v>
      </c>
      <c r="K3519" s="11">
        <v>214.07300000000001</v>
      </c>
      <c r="L3519" s="11">
        <v>232.35400000000001</v>
      </c>
      <c r="M3519" s="11">
        <v>212.69800000000001</v>
      </c>
      <c r="N3519" s="11">
        <v>187.965</v>
      </c>
      <c r="O3519" s="11">
        <v>147.66800000000001</v>
      </c>
      <c r="P3519" s="11">
        <v>102.869</v>
      </c>
      <c r="Q3519" s="11">
        <v>142.16900000000001</v>
      </c>
      <c r="R3519" s="11">
        <v>129.59700000000001</v>
      </c>
      <c r="S3519" s="11">
        <v>107.012</v>
      </c>
      <c r="T3519" s="11">
        <v>55.737000000000002</v>
      </c>
      <c r="U3519" s="11">
        <v>29.213000000000001</v>
      </c>
      <c r="V3519" s="11">
        <v>36.012999999999998</v>
      </c>
      <c r="W3519" s="11">
        <v>34.780999999999999</v>
      </c>
      <c r="X3519" s="11">
        <v>19.024999999999999</v>
      </c>
      <c r="Y3519" s="11">
        <v>7.9459999999999997</v>
      </c>
      <c r="Z3519" s="11">
        <v>2.0379999999999998</v>
      </c>
      <c r="AA3519" s="11">
        <v>0.495</v>
      </c>
      <c r="AB3519" s="11">
        <v>7.8E-2</v>
      </c>
      <c r="AC3519" s="11">
        <v>1.2E-2</v>
      </c>
    </row>
    <row r="3520" spans="1:29" ht="11.5">
      <c r="A3520" s="15">
        <v>3503</v>
      </c>
      <c r="B3520" s="13" t="s">
        <v>1059</v>
      </c>
      <c r="C3520" s="21" t="s">
        <v>1302</v>
      </c>
      <c r="D3520" s="12"/>
      <c r="E3520" s="12">
        <v>70</v>
      </c>
      <c r="F3520" s="13" t="s">
        <v>1110</v>
      </c>
      <c r="G3520" s="12">
        <v>925</v>
      </c>
      <c r="H3520" s="12">
        <v>1985</v>
      </c>
      <c r="I3520" s="11">
        <v>190.26599999999999</v>
      </c>
      <c r="J3520" s="11">
        <v>194.54400000000001</v>
      </c>
      <c r="K3520" s="11">
        <v>208.56100000000001</v>
      </c>
      <c r="L3520" s="11">
        <v>212.45699999999999</v>
      </c>
      <c r="M3520" s="11">
        <v>228.91200000000001</v>
      </c>
      <c r="N3520" s="11">
        <v>208.452</v>
      </c>
      <c r="O3520" s="11">
        <v>184.06</v>
      </c>
      <c r="P3520" s="11">
        <v>144.35900000000001</v>
      </c>
      <c r="Q3520" s="11">
        <v>100.04900000000001</v>
      </c>
      <c r="R3520" s="11">
        <v>137.815</v>
      </c>
      <c r="S3520" s="11">
        <v>123.898</v>
      </c>
      <c r="T3520" s="11">
        <v>99.953000000000003</v>
      </c>
      <c r="U3520" s="11">
        <v>50.143000000000001</v>
      </c>
      <c r="V3520" s="11">
        <v>24.81</v>
      </c>
      <c r="W3520" s="11">
        <v>28.097999999999999</v>
      </c>
      <c r="X3520" s="11">
        <v>23.773</v>
      </c>
      <c r="Y3520" s="11">
        <v>10.667</v>
      </c>
      <c r="Z3520" s="11">
        <v>3.375</v>
      </c>
      <c r="AA3520" s="11">
        <v>0.63200000000000001</v>
      </c>
      <c r="AB3520" s="11">
        <v>0.11</v>
      </c>
      <c r="AC3520" s="11">
        <v>1.2999999999999999E-2</v>
      </c>
    </row>
    <row r="3521" spans="1:29" ht="11.5">
      <c r="A3521" s="15">
        <v>3504</v>
      </c>
      <c r="B3521" s="13" t="s">
        <v>1059</v>
      </c>
      <c r="C3521" s="21" t="s">
        <v>1302</v>
      </c>
      <c r="D3521" s="12"/>
      <c r="E3521" s="12">
        <v>70</v>
      </c>
      <c r="F3521" s="13" t="s">
        <v>1110</v>
      </c>
      <c r="G3521" s="12">
        <v>925</v>
      </c>
      <c r="H3521" s="12">
        <v>1990</v>
      </c>
      <c r="I3521" s="11">
        <v>179.536</v>
      </c>
      <c r="J3521" s="11">
        <v>187.58600000000001</v>
      </c>
      <c r="K3521" s="11">
        <v>187.87799999999999</v>
      </c>
      <c r="L3521" s="11">
        <v>196.34200000000001</v>
      </c>
      <c r="M3521" s="11">
        <v>195.56800000000001</v>
      </c>
      <c r="N3521" s="11">
        <v>212.31399999999999</v>
      </c>
      <c r="O3521" s="11">
        <v>194.64099999999999</v>
      </c>
      <c r="P3521" s="11">
        <v>173.12700000000001</v>
      </c>
      <c r="Q3521" s="11">
        <v>136.684</v>
      </c>
      <c r="R3521" s="11">
        <v>95.522000000000006</v>
      </c>
      <c r="S3521" s="11">
        <v>133.904</v>
      </c>
      <c r="T3521" s="11">
        <v>118.363</v>
      </c>
      <c r="U3521" s="11">
        <v>92.305999999999997</v>
      </c>
      <c r="V3521" s="11">
        <v>45.134</v>
      </c>
      <c r="W3521" s="11">
        <v>20.902000000000001</v>
      </c>
      <c r="X3521" s="11">
        <v>20.152000000000001</v>
      </c>
      <c r="Y3521" s="11">
        <v>14.284000000000001</v>
      </c>
      <c r="Z3521" s="11">
        <v>4.9690000000000003</v>
      </c>
      <c r="AA3521" s="11">
        <v>1.117</v>
      </c>
      <c r="AB3521" s="11">
        <v>0.14399999999999999</v>
      </c>
      <c r="AC3521" s="11">
        <v>1.7000000000000001E-2</v>
      </c>
    </row>
    <row r="3522" spans="1:29" ht="11.5">
      <c r="A3522" s="15">
        <v>3505</v>
      </c>
      <c r="B3522" s="13" t="s">
        <v>1059</v>
      </c>
      <c r="C3522" s="21" t="s">
        <v>1302</v>
      </c>
      <c r="D3522" s="12"/>
      <c r="E3522" s="12">
        <v>70</v>
      </c>
      <c r="F3522" s="13" t="s">
        <v>1110</v>
      </c>
      <c r="G3522" s="12">
        <v>925</v>
      </c>
      <c r="H3522" s="12">
        <v>1995</v>
      </c>
      <c r="I3522" s="11">
        <v>133.65799999999999</v>
      </c>
      <c r="J3522" s="11">
        <v>150.547</v>
      </c>
      <c r="K3522" s="11">
        <v>148.89599999999999</v>
      </c>
      <c r="L3522" s="11">
        <v>147.50200000000001</v>
      </c>
      <c r="M3522" s="11">
        <v>150.14400000000001</v>
      </c>
      <c r="N3522" s="11">
        <v>144.77199999999999</v>
      </c>
      <c r="O3522" s="11">
        <v>164.96799999999999</v>
      </c>
      <c r="P3522" s="11">
        <v>155.523</v>
      </c>
      <c r="Q3522" s="11">
        <v>141.04900000000001</v>
      </c>
      <c r="R3522" s="11">
        <v>111.018</v>
      </c>
      <c r="S3522" s="11">
        <v>82.543000000000006</v>
      </c>
      <c r="T3522" s="11">
        <v>116.617</v>
      </c>
      <c r="U3522" s="11">
        <v>92.418999999999997</v>
      </c>
      <c r="V3522" s="11">
        <v>71.948999999999998</v>
      </c>
      <c r="W3522" s="11">
        <v>33.569000000000003</v>
      </c>
      <c r="X3522" s="11">
        <v>13.621</v>
      </c>
      <c r="Y3522" s="11">
        <v>11.356999999999999</v>
      </c>
      <c r="Z3522" s="11">
        <v>6.3650000000000002</v>
      </c>
      <c r="AA3522" s="11">
        <v>1.6220000000000001</v>
      </c>
      <c r="AB3522" s="11">
        <v>0.247</v>
      </c>
      <c r="AC3522" s="11">
        <v>2.1000000000000001E-2</v>
      </c>
    </row>
    <row r="3523" spans="1:29" ht="11.5">
      <c r="A3523" s="15">
        <v>3506</v>
      </c>
      <c r="B3523" s="13" t="s">
        <v>1059</v>
      </c>
      <c r="C3523" s="21" t="s">
        <v>1302</v>
      </c>
      <c r="D3523" s="12"/>
      <c r="E3523" s="12">
        <v>70</v>
      </c>
      <c r="F3523" s="13" t="s">
        <v>1110</v>
      </c>
      <c r="G3523" s="12">
        <v>925</v>
      </c>
      <c r="H3523" s="12">
        <v>2000</v>
      </c>
      <c r="I3523" s="11">
        <v>120.84</v>
      </c>
      <c r="J3523" s="11">
        <v>131.65799999999999</v>
      </c>
      <c r="K3523" s="11">
        <v>147.28299999999999</v>
      </c>
      <c r="L3523" s="11">
        <v>144.63900000000001</v>
      </c>
      <c r="M3523" s="11">
        <v>140.41900000000001</v>
      </c>
      <c r="N3523" s="11">
        <v>139.761</v>
      </c>
      <c r="O3523" s="11">
        <v>134.203</v>
      </c>
      <c r="P3523" s="11">
        <v>155.69999999999999</v>
      </c>
      <c r="Q3523" s="11">
        <v>147.881</v>
      </c>
      <c r="R3523" s="11">
        <v>133.47499999999999</v>
      </c>
      <c r="S3523" s="11">
        <v>102.905</v>
      </c>
      <c r="T3523" s="11">
        <v>73.882000000000005</v>
      </c>
      <c r="U3523" s="11">
        <v>102.46</v>
      </c>
      <c r="V3523" s="11">
        <v>76.578000000000003</v>
      </c>
      <c r="W3523" s="11">
        <v>54.856999999999999</v>
      </c>
      <c r="X3523" s="11">
        <v>21.68</v>
      </c>
      <c r="Y3523" s="11">
        <v>6.2089999999999996</v>
      </c>
      <c r="Z3523" s="11">
        <v>4.7119999999999997</v>
      </c>
      <c r="AA3523" s="11">
        <v>2.09</v>
      </c>
      <c r="AB3523" s="11">
        <v>0.34599999999999997</v>
      </c>
      <c r="AC3523" s="11">
        <v>3.3000000000000002E-2</v>
      </c>
    </row>
    <row r="3524" spans="1:29" ht="11.5">
      <c r="A3524" s="15">
        <v>3507</v>
      </c>
      <c r="B3524" s="13" t="s">
        <v>1059</v>
      </c>
      <c r="C3524" s="21" t="s">
        <v>1302</v>
      </c>
      <c r="D3524" s="12"/>
      <c r="E3524" s="12">
        <v>70</v>
      </c>
      <c r="F3524" s="13" t="s">
        <v>1110</v>
      </c>
      <c r="G3524" s="12">
        <v>925</v>
      </c>
      <c r="H3524" s="12">
        <v>2005</v>
      </c>
      <c r="I3524" s="11">
        <v>91.301000000000002</v>
      </c>
      <c r="J3524" s="11">
        <v>120.471</v>
      </c>
      <c r="K3524" s="11">
        <v>131.392</v>
      </c>
      <c r="L3524" s="11">
        <v>146.78200000000001</v>
      </c>
      <c r="M3524" s="11">
        <v>143.69</v>
      </c>
      <c r="N3524" s="11">
        <v>139.232</v>
      </c>
      <c r="O3524" s="11">
        <v>138.52699999999999</v>
      </c>
      <c r="P3524" s="11">
        <v>132.87700000000001</v>
      </c>
      <c r="Q3524" s="11">
        <v>153.72300000000001</v>
      </c>
      <c r="R3524" s="11">
        <v>145.03899999999999</v>
      </c>
      <c r="S3524" s="11">
        <v>129.34299999999999</v>
      </c>
      <c r="T3524" s="11">
        <v>97.781000000000006</v>
      </c>
      <c r="U3524" s="11">
        <v>68.126999999999995</v>
      </c>
      <c r="V3524" s="11">
        <v>90.25</v>
      </c>
      <c r="W3524" s="11">
        <v>62.691000000000003</v>
      </c>
      <c r="X3524" s="11">
        <v>40.012999999999998</v>
      </c>
      <c r="Y3524" s="11">
        <v>13.266999999999999</v>
      </c>
      <c r="Z3524" s="11">
        <v>2.9449999999999998</v>
      </c>
      <c r="AA3524" s="11">
        <v>1.573</v>
      </c>
      <c r="AB3524" s="11">
        <v>0.44600000000000001</v>
      </c>
      <c r="AC3524" s="11">
        <v>4.4999999999999998E-2</v>
      </c>
    </row>
    <row r="3525" spans="1:29" ht="11.5">
      <c r="A3525" s="15">
        <v>3508</v>
      </c>
      <c r="B3525" s="13" t="s">
        <v>1059</v>
      </c>
      <c r="C3525" s="21" t="s">
        <v>1302</v>
      </c>
      <c r="D3525" s="12"/>
      <c r="E3525" s="12">
        <v>70</v>
      </c>
      <c r="F3525" s="13" t="s">
        <v>1110</v>
      </c>
      <c r="G3525" s="12">
        <v>925</v>
      </c>
      <c r="H3525" s="12">
        <v>2010</v>
      </c>
      <c r="I3525" s="11">
        <v>89.260999999999996</v>
      </c>
      <c r="J3525" s="11">
        <v>91.043999999999997</v>
      </c>
      <c r="K3525" s="11">
        <v>120.18899999999999</v>
      </c>
      <c r="L3525" s="11">
        <v>129.286</v>
      </c>
      <c r="M3525" s="11">
        <v>142.64500000000001</v>
      </c>
      <c r="N3525" s="11">
        <v>138.91900000000001</v>
      </c>
      <c r="O3525" s="11">
        <v>133.964</v>
      </c>
      <c r="P3525" s="11">
        <v>133.27000000000001</v>
      </c>
      <c r="Q3525" s="11">
        <v>128.00899999999999</v>
      </c>
      <c r="R3525" s="11">
        <v>148.41200000000001</v>
      </c>
      <c r="S3525" s="11">
        <v>139.03200000000001</v>
      </c>
      <c r="T3525" s="11">
        <v>122.121</v>
      </c>
      <c r="U3525" s="11">
        <v>89.552999999999997</v>
      </c>
      <c r="V3525" s="11">
        <v>59.987000000000002</v>
      </c>
      <c r="W3525" s="11">
        <v>74.753</v>
      </c>
      <c r="X3525" s="11">
        <v>46.399000000000001</v>
      </c>
      <c r="Y3525" s="11">
        <v>24.902000000000001</v>
      </c>
      <c r="Z3525" s="11">
        <v>6.399</v>
      </c>
      <c r="AA3525" s="11">
        <v>0.997</v>
      </c>
      <c r="AB3525" s="11">
        <v>0.33700000000000002</v>
      </c>
      <c r="AC3525" s="11">
        <v>5.8000000000000003E-2</v>
      </c>
    </row>
    <row r="3526" spans="1:29" ht="11.5">
      <c r="A3526" s="15">
        <v>3509</v>
      </c>
      <c r="B3526" s="13" t="s">
        <v>1059</v>
      </c>
      <c r="C3526" s="21" t="s">
        <v>1302</v>
      </c>
      <c r="D3526" s="12"/>
      <c r="E3526" s="12">
        <v>70</v>
      </c>
      <c r="F3526" s="13" t="s">
        <v>1110</v>
      </c>
      <c r="G3526" s="12">
        <v>925</v>
      </c>
      <c r="H3526" s="12">
        <v>2015</v>
      </c>
      <c r="I3526" s="11">
        <v>85.643000000000001</v>
      </c>
      <c r="J3526" s="11">
        <v>94.260999999999996</v>
      </c>
      <c r="K3526" s="11">
        <v>87.634</v>
      </c>
      <c r="L3526" s="11">
        <v>119.73399999999999</v>
      </c>
      <c r="M3526" s="11">
        <v>106.28</v>
      </c>
      <c r="N3526" s="11">
        <v>119.795</v>
      </c>
      <c r="O3526" s="11">
        <v>129.97499999999999</v>
      </c>
      <c r="P3526" s="11">
        <v>116.893</v>
      </c>
      <c r="Q3526" s="11">
        <v>119.377</v>
      </c>
      <c r="R3526" s="11">
        <v>118.767</v>
      </c>
      <c r="S3526" s="11">
        <v>135.21100000000001</v>
      </c>
      <c r="T3526" s="11">
        <v>124.14700000000001</v>
      </c>
      <c r="U3526" s="11">
        <v>115.667</v>
      </c>
      <c r="V3526" s="11">
        <v>73.83</v>
      </c>
      <c r="W3526" s="11">
        <v>52.061999999999998</v>
      </c>
      <c r="X3526" s="11">
        <v>49.658000000000001</v>
      </c>
      <c r="Y3526" s="11">
        <v>19.202000000000002</v>
      </c>
      <c r="Z3526" s="11">
        <v>10.797000000000001</v>
      </c>
      <c r="AA3526" s="11">
        <v>2.1589999999999998</v>
      </c>
      <c r="AB3526" s="11">
        <v>0.20799999999999999</v>
      </c>
      <c r="AC3526" s="11">
        <v>4.2999999999999997E-2</v>
      </c>
    </row>
    <row r="3527" spans="1:29" ht="11.5">
      <c r="A3527" s="15">
        <v>3510</v>
      </c>
      <c r="B3527" s="13" t="s">
        <v>1059</v>
      </c>
      <c r="C3527" s="21" t="s">
        <v>1302</v>
      </c>
      <c r="D3527" s="12"/>
      <c r="E3527" s="12">
        <v>70</v>
      </c>
      <c r="F3527" s="13" t="s">
        <v>1110</v>
      </c>
      <c r="G3527" s="12">
        <v>925</v>
      </c>
      <c r="H3527" s="12">
        <v>2020</v>
      </c>
      <c r="I3527" s="11">
        <v>68.686000000000007</v>
      </c>
      <c r="J3527" s="11">
        <v>83.188999999999993</v>
      </c>
      <c r="K3527" s="11">
        <v>92.909000000000006</v>
      </c>
      <c r="L3527" s="11">
        <v>84.143000000000001</v>
      </c>
      <c r="M3527" s="11">
        <v>111.54900000000001</v>
      </c>
      <c r="N3527" s="11">
        <v>95.995999999999995</v>
      </c>
      <c r="O3527" s="11">
        <v>110.8</v>
      </c>
      <c r="P3527" s="11">
        <v>123.104</v>
      </c>
      <c r="Q3527" s="11">
        <v>111.798</v>
      </c>
      <c r="R3527" s="11">
        <v>115.07599999999999</v>
      </c>
      <c r="S3527" s="11">
        <v>114.211</v>
      </c>
      <c r="T3527" s="11">
        <v>128.68100000000001</v>
      </c>
      <c r="U3527" s="11">
        <v>115.499</v>
      </c>
      <c r="V3527" s="11">
        <v>103.79900000000001</v>
      </c>
      <c r="W3527" s="11">
        <v>62.167000000000002</v>
      </c>
      <c r="X3527" s="11">
        <v>39.36</v>
      </c>
      <c r="Y3527" s="11">
        <v>31.797000000000001</v>
      </c>
      <c r="Z3527" s="11">
        <v>9.5760000000000005</v>
      </c>
      <c r="AA3527" s="11">
        <v>3.7709999999999999</v>
      </c>
      <c r="AB3527" s="11">
        <v>0.46899999999999997</v>
      </c>
      <c r="AC3527" s="11">
        <v>2.9000000000000001E-2</v>
      </c>
    </row>
    <row r="3528" spans="1:29" ht="11.5">
      <c r="A3528" s="15">
        <v>3511</v>
      </c>
      <c r="B3528" s="13" t="s">
        <v>1059</v>
      </c>
      <c r="C3528" s="21" t="s">
        <v>1303</v>
      </c>
      <c r="D3528" s="12"/>
      <c r="E3528" s="12">
        <v>191</v>
      </c>
      <c r="F3528" s="13" t="s">
        <v>1110</v>
      </c>
      <c r="G3528" s="12">
        <v>925</v>
      </c>
      <c r="H3528" s="12">
        <v>1950</v>
      </c>
      <c r="I3528" s="11">
        <v>196.69900000000001</v>
      </c>
      <c r="J3528" s="11">
        <v>150</v>
      </c>
      <c r="K3528" s="11">
        <v>174.80099999999999</v>
      </c>
      <c r="L3528" s="11">
        <v>185.499</v>
      </c>
      <c r="M3528" s="11">
        <v>174.8</v>
      </c>
      <c r="N3528" s="11">
        <v>132.59899999999999</v>
      </c>
      <c r="O3528" s="11">
        <v>87.5</v>
      </c>
      <c r="P3528" s="11">
        <v>115.899</v>
      </c>
      <c r="Q3528" s="11">
        <v>137.899</v>
      </c>
      <c r="R3528" s="11">
        <v>123.3</v>
      </c>
      <c r="S3528" s="11">
        <v>102</v>
      </c>
      <c r="T3528" s="11">
        <v>67.801000000000002</v>
      </c>
      <c r="U3528" s="11">
        <v>56.3</v>
      </c>
      <c r="V3528" s="11">
        <v>48.9</v>
      </c>
      <c r="W3528" s="11">
        <v>37.5</v>
      </c>
      <c r="X3528" s="11">
        <v>25.5</v>
      </c>
      <c r="Y3528" s="11">
        <v>11.558999999999999</v>
      </c>
      <c r="Z3528" s="11">
        <v>4.4400000000000004</v>
      </c>
      <c r="AA3528" s="11">
        <v>1.173</v>
      </c>
      <c r="AB3528" s="11">
        <v>0.19900000000000001</v>
      </c>
      <c r="AC3528" s="11">
        <v>2.1999999999999999E-2</v>
      </c>
    </row>
    <row r="3529" spans="1:29" ht="11.5">
      <c r="A3529" s="15">
        <v>3512</v>
      </c>
      <c r="B3529" s="13" t="s">
        <v>1059</v>
      </c>
      <c r="C3529" s="21" t="s">
        <v>1303</v>
      </c>
      <c r="D3529" s="12"/>
      <c r="E3529" s="12">
        <v>191</v>
      </c>
      <c r="F3529" s="13" t="s">
        <v>1110</v>
      </c>
      <c r="G3529" s="12">
        <v>925</v>
      </c>
      <c r="H3529" s="12">
        <v>1955</v>
      </c>
      <c r="I3529" s="11">
        <v>205.68700000000001</v>
      </c>
      <c r="J3529" s="11">
        <v>194.321</v>
      </c>
      <c r="K3529" s="11">
        <v>149.755</v>
      </c>
      <c r="L3529" s="11">
        <v>174.23500000000001</v>
      </c>
      <c r="M3529" s="11">
        <v>184.108</v>
      </c>
      <c r="N3529" s="11">
        <v>173.048</v>
      </c>
      <c r="O3529" s="11">
        <v>131.196</v>
      </c>
      <c r="P3529" s="11">
        <v>86.334000000000003</v>
      </c>
      <c r="Q3529" s="11">
        <v>113.498</v>
      </c>
      <c r="R3529" s="11">
        <v>133.09</v>
      </c>
      <c r="S3529" s="11">
        <v>116.15900000000001</v>
      </c>
      <c r="T3529" s="11">
        <v>92.935000000000002</v>
      </c>
      <c r="U3529" s="11">
        <v>58.646000000000001</v>
      </c>
      <c r="V3529" s="11">
        <v>44.847000000000001</v>
      </c>
      <c r="W3529" s="11">
        <v>34.378999999999998</v>
      </c>
      <c r="X3529" s="11">
        <v>21.501999999999999</v>
      </c>
      <c r="Y3529" s="11">
        <v>11.132999999999999</v>
      </c>
      <c r="Z3529" s="11">
        <v>3.7450000000000001</v>
      </c>
      <c r="AA3529" s="11">
        <v>1.0569999999999999</v>
      </c>
      <c r="AB3529" s="11">
        <v>0.182</v>
      </c>
      <c r="AC3529" s="11">
        <v>1.9E-2</v>
      </c>
    </row>
    <row r="3530" spans="1:29" ht="11.5">
      <c r="A3530" s="15">
        <v>3513</v>
      </c>
      <c r="B3530" s="13" t="s">
        <v>1059</v>
      </c>
      <c r="C3530" s="21" t="s">
        <v>1303</v>
      </c>
      <c r="D3530" s="12"/>
      <c r="E3530" s="12">
        <v>191</v>
      </c>
      <c r="F3530" s="13" t="s">
        <v>1110</v>
      </c>
      <c r="G3530" s="12">
        <v>925</v>
      </c>
      <c r="H3530" s="12">
        <v>1960</v>
      </c>
      <c r="I3530" s="11">
        <v>191.453</v>
      </c>
      <c r="J3530" s="11">
        <v>204.07</v>
      </c>
      <c r="K3530" s="11">
        <v>194.00399999999999</v>
      </c>
      <c r="L3530" s="11">
        <v>149.274</v>
      </c>
      <c r="M3530" s="11">
        <v>172.93799999999999</v>
      </c>
      <c r="N3530" s="11">
        <v>182.28100000000001</v>
      </c>
      <c r="O3530" s="11">
        <v>171.233</v>
      </c>
      <c r="P3530" s="11">
        <v>129.46600000000001</v>
      </c>
      <c r="Q3530" s="11">
        <v>84.561000000000007</v>
      </c>
      <c r="R3530" s="11">
        <v>109.57899999999999</v>
      </c>
      <c r="S3530" s="11">
        <v>125.45699999999999</v>
      </c>
      <c r="T3530" s="11">
        <v>105.935</v>
      </c>
      <c r="U3530" s="11">
        <v>80.509</v>
      </c>
      <c r="V3530" s="11">
        <v>46.835000000000001</v>
      </c>
      <c r="W3530" s="11">
        <v>31.66</v>
      </c>
      <c r="X3530" s="11">
        <v>19.853999999999999</v>
      </c>
      <c r="Y3530" s="11">
        <v>9.5050000000000008</v>
      </c>
      <c r="Z3530" s="11">
        <v>3.6819999999999999</v>
      </c>
      <c r="AA3530" s="11">
        <v>0.91500000000000004</v>
      </c>
      <c r="AB3530" s="11">
        <v>0.16900000000000001</v>
      </c>
      <c r="AC3530" s="11">
        <v>1.7999999999999999E-2</v>
      </c>
    </row>
    <row r="3531" spans="1:29" ht="11.5">
      <c r="A3531" s="15">
        <v>3514</v>
      </c>
      <c r="B3531" s="13" t="s">
        <v>1059</v>
      </c>
      <c r="C3531" s="21" t="s">
        <v>1303</v>
      </c>
      <c r="D3531" s="12"/>
      <c r="E3531" s="12">
        <v>191</v>
      </c>
      <c r="F3531" s="13" t="s">
        <v>1110</v>
      </c>
      <c r="G3531" s="12">
        <v>925</v>
      </c>
      <c r="H3531" s="12">
        <v>1965</v>
      </c>
      <c r="I3531" s="11">
        <v>177.83</v>
      </c>
      <c r="J3531" s="11">
        <v>190.703</v>
      </c>
      <c r="K3531" s="11">
        <v>203.875</v>
      </c>
      <c r="L3531" s="11">
        <v>191.90100000000001</v>
      </c>
      <c r="M3531" s="11">
        <v>146.017</v>
      </c>
      <c r="N3531" s="11">
        <v>171.56899999999999</v>
      </c>
      <c r="O3531" s="11">
        <v>181.87</v>
      </c>
      <c r="P3531" s="11">
        <v>168.81800000000001</v>
      </c>
      <c r="Q3531" s="11">
        <v>125.15900000000001</v>
      </c>
      <c r="R3531" s="11">
        <v>80.873000000000005</v>
      </c>
      <c r="S3531" s="11">
        <v>105.196</v>
      </c>
      <c r="T3531" s="11">
        <v>117.28700000000001</v>
      </c>
      <c r="U3531" s="11">
        <v>94.179000000000002</v>
      </c>
      <c r="V3531" s="11">
        <v>66.513000000000005</v>
      </c>
      <c r="W3531" s="11">
        <v>35.003999999999998</v>
      </c>
      <c r="X3531" s="11">
        <v>19.533000000000001</v>
      </c>
      <c r="Y3531" s="11">
        <v>9.1489999999999991</v>
      </c>
      <c r="Z3531" s="11">
        <v>3.2130000000000001</v>
      </c>
      <c r="AA3531" s="11">
        <v>0.92200000000000004</v>
      </c>
      <c r="AB3531" s="11">
        <v>0.152</v>
      </c>
      <c r="AC3531" s="11">
        <v>1.7999999999999999E-2</v>
      </c>
    </row>
    <row r="3532" spans="1:29" ht="11.5">
      <c r="A3532" s="15">
        <v>3515</v>
      </c>
      <c r="B3532" s="13" t="s">
        <v>1059</v>
      </c>
      <c r="C3532" s="21" t="s">
        <v>1303</v>
      </c>
      <c r="D3532" s="12"/>
      <c r="E3532" s="12">
        <v>191</v>
      </c>
      <c r="F3532" s="13" t="s">
        <v>1110</v>
      </c>
      <c r="G3532" s="12">
        <v>925</v>
      </c>
      <c r="H3532" s="12">
        <v>1970</v>
      </c>
      <c r="I3532" s="11">
        <v>161.14099999999999</v>
      </c>
      <c r="J3532" s="11">
        <v>176.494</v>
      </c>
      <c r="K3532" s="11">
        <v>190.68</v>
      </c>
      <c r="L3532" s="11">
        <v>203.36600000000001</v>
      </c>
      <c r="M3532" s="11">
        <v>189.018</v>
      </c>
      <c r="N3532" s="11">
        <v>142.44200000000001</v>
      </c>
      <c r="O3532" s="11">
        <v>170.13900000000001</v>
      </c>
      <c r="P3532" s="11">
        <v>180.995</v>
      </c>
      <c r="Q3532" s="11">
        <v>165.24</v>
      </c>
      <c r="R3532" s="11">
        <v>119.252</v>
      </c>
      <c r="S3532" s="11">
        <v>75.551000000000002</v>
      </c>
      <c r="T3532" s="11">
        <v>97.953000000000003</v>
      </c>
      <c r="U3532" s="11">
        <v>104.604</v>
      </c>
      <c r="V3532" s="11">
        <v>77.763999999999996</v>
      </c>
      <c r="W3532" s="11">
        <v>49.293999999999997</v>
      </c>
      <c r="X3532" s="11">
        <v>22.169</v>
      </c>
      <c r="Y3532" s="11">
        <v>9.8330000000000002</v>
      </c>
      <c r="Z3532" s="11">
        <v>3.331</v>
      </c>
      <c r="AA3532" s="11">
        <v>0.82399999999999995</v>
      </c>
      <c r="AB3532" s="11">
        <v>0.156</v>
      </c>
      <c r="AC3532" s="11">
        <v>1.7000000000000001E-2</v>
      </c>
    </row>
    <row r="3533" spans="1:29" ht="11.5">
      <c r="A3533" s="15">
        <v>3516</v>
      </c>
      <c r="B3533" s="13" t="s">
        <v>1059</v>
      </c>
      <c r="C3533" s="21" t="s">
        <v>1303</v>
      </c>
      <c r="D3533" s="12"/>
      <c r="E3533" s="12">
        <v>191</v>
      </c>
      <c r="F3533" s="13" t="s">
        <v>1110</v>
      </c>
      <c r="G3533" s="12">
        <v>925</v>
      </c>
      <c r="H3533" s="12">
        <v>1975</v>
      </c>
      <c r="I3533" s="11">
        <v>167.339</v>
      </c>
      <c r="J3533" s="11">
        <v>160.864</v>
      </c>
      <c r="K3533" s="11">
        <v>175.339</v>
      </c>
      <c r="L3533" s="11">
        <v>188.38499999999999</v>
      </c>
      <c r="M3533" s="11">
        <v>198.846</v>
      </c>
      <c r="N3533" s="11">
        <v>180.827</v>
      </c>
      <c r="O3533" s="11">
        <v>134.374</v>
      </c>
      <c r="P3533" s="11">
        <v>165.46799999999999</v>
      </c>
      <c r="Q3533" s="11">
        <v>176.90799999999999</v>
      </c>
      <c r="R3533" s="11">
        <v>159.45500000000001</v>
      </c>
      <c r="S3533" s="11">
        <v>113.265</v>
      </c>
      <c r="T3533" s="11">
        <v>71.822999999999993</v>
      </c>
      <c r="U3533" s="11">
        <v>91.16</v>
      </c>
      <c r="V3533" s="11">
        <v>90.382000000000005</v>
      </c>
      <c r="W3533" s="11">
        <v>59.8</v>
      </c>
      <c r="X3533" s="11">
        <v>31.568999999999999</v>
      </c>
      <c r="Y3533" s="11">
        <v>11.028</v>
      </c>
      <c r="Z3533" s="11">
        <v>3.6469999999999998</v>
      </c>
      <c r="AA3533" s="11">
        <v>0.89800000000000002</v>
      </c>
      <c r="AB3533" s="11">
        <v>0.14399999999999999</v>
      </c>
      <c r="AC3533" s="11">
        <v>1.7000000000000001E-2</v>
      </c>
    </row>
    <row r="3534" spans="1:29" ht="11.5">
      <c r="A3534" s="15">
        <v>3517</v>
      </c>
      <c r="B3534" s="13" t="s">
        <v>1059</v>
      </c>
      <c r="C3534" s="21" t="s">
        <v>1303</v>
      </c>
      <c r="D3534" s="12"/>
      <c r="E3534" s="12">
        <v>191</v>
      </c>
      <c r="F3534" s="13" t="s">
        <v>1110</v>
      </c>
      <c r="G3534" s="12">
        <v>925</v>
      </c>
      <c r="H3534" s="12">
        <v>1980</v>
      </c>
      <c r="I3534" s="11">
        <v>166.345</v>
      </c>
      <c r="J3534" s="11">
        <v>168.27799999999999</v>
      </c>
      <c r="K3534" s="11">
        <v>161.005</v>
      </c>
      <c r="L3534" s="11">
        <v>174.71299999999999</v>
      </c>
      <c r="M3534" s="11">
        <v>187.39500000000001</v>
      </c>
      <c r="N3534" s="11">
        <v>197.41399999999999</v>
      </c>
      <c r="O3534" s="11">
        <v>176.80099999999999</v>
      </c>
      <c r="P3534" s="11">
        <v>130.45599999999999</v>
      </c>
      <c r="Q3534" s="11">
        <v>164.03899999999999</v>
      </c>
      <c r="R3534" s="11">
        <v>172.61500000000001</v>
      </c>
      <c r="S3534" s="11">
        <v>150.78800000000001</v>
      </c>
      <c r="T3534" s="11">
        <v>103.754</v>
      </c>
      <c r="U3534" s="11">
        <v>63.719000000000001</v>
      </c>
      <c r="V3534" s="11">
        <v>78.203999999999994</v>
      </c>
      <c r="W3534" s="11">
        <v>69.971999999999994</v>
      </c>
      <c r="X3534" s="11">
        <v>39.003999999999998</v>
      </c>
      <c r="Y3534" s="11">
        <v>16.991</v>
      </c>
      <c r="Z3534" s="11">
        <v>4.5190000000000001</v>
      </c>
      <c r="AA3534" s="11">
        <v>0.999</v>
      </c>
      <c r="AB3534" s="11">
        <v>0.161</v>
      </c>
      <c r="AC3534" s="11">
        <v>1.7000000000000001E-2</v>
      </c>
    </row>
    <row r="3535" spans="1:29" ht="11.5">
      <c r="A3535" s="15">
        <v>3518</v>
      </c>
      <c r="B3535" s="13" t="s">
        <v>1059</v>
      </c>
      <c r="C3535" s="21" t="s">
        <v>1303</v>
      </c>
      <c r="D3535" s="12"/>
      <c r="E3535" s="12">
        <v>191</v>
      </c>
      <c r="F3535" s="13" t="s">
        <v>1110</v>
      </c>
      <c r="G3535" s="12">
        <v>925</v>
      </c>
      <c r="H3535" s="12">
        <v>1985</v>
      </c>
      <c r="I3535" s="11">
        <v>165.91200000000001</v>
      </c>
      <c r="J3535" s="11">
        <v>167.42400000000001</v>
      </c>
      <c r="K3535" s="11">
        <v>170.00899999999999</v>
      </c>
      <c r="L3535" s="11">
        <v>163.209</v>
      </c>
      <c r="M3535" s="11">
        <v>176.97499999999999</v>
      </c>
      <c r="N3535" s="11">
        <v>188.97</v>
      </c>
      <c r="O3535" s="11">
        <v>198.21199999999999</v>
      </c>
      <c r="P3535" s="11">
        <v>176.79400000000001</v>
      </c>
      <c r="Q3535" s="11">
        <v>129.98699999999999</v>
      </c>
      <c r="R3535" s="11">
        <v>160.976</v>
      </c>
      <c r="S3535" s="11">
        <v>165.166</v>
      </c>
      <c r="T3535" s="11">
        <v>140.33699999999999</v>
      </c>
      <c r="U3535" s="11">
        <v>93.129000000000005</v>
      </c>
      <c r="V3535" s="11">
        <v>53.686</v>
      </c>
      <c r="W3535" s="11">
        <v>58.83</v>
      </c>
      <c r="X3535" s="11">
        <v>44.597000000000001</v>
      </c>
      <c r="Y3535" s="11">
        <v>19.998999999999999</v>
      </c>
      <c r="Z3535" s="11">
        <v>6.6349999999999998</v>
      </c>
      <c r="AA3535" s="11">
        <v>1.2669999999999999</v>
      </c>
      <c r="AB3535" s="11">
        <v>0.185</v>
      </c>
      <c r="AC3535" s="11">
        <v>1.9E-2</v>
      </c>
    </row>
    <row r="3536" spans="1:29" ht="11.5">
      <c r="A3536" s="15">
        <v>3519</v>
      </c>
      <c r="B3536" s="13" t="s">
        <v>1059</v>
      </c>
      <c r="C3536" s="21" t="s">
        <v>1303</v>
      </c>
      <c r="D3536" s="12"/>
      <c r="E3536" s="12">
        <v>191</v>
      </c>
      <c r="F3536" s="13" t="s">
        <v>1110</v>
      </c>
      <c r="G3536" s="12">
        <v>925</v>
      </c>
      <c r="H3536" s="12">
        <v>1990</v>
      </c>
      <c r="I3536" s="11">
        <v>150.65100000000001</v>
      </c>
      <c r="J3536" s="11">
        <v>166.38399999999999</v>
      </c>
      <c r="K3536" s="11">
        <v>168.291</v>
      </c>
      <c r="L3536" s="11">
        <v>170.75</v>
      </c>
      <c r="M3536" s="11">
        <v>163.92599999999999</v>
      </c>
      <c r="N3536" s="11">
        <v>178.166</v>
      </c>
      <c r="O3536" s="11">
        <v>189.25899999999999</v>
      </c>
      <c r="P3536" s="11">
        <v>197.01499999999999</v>
      </c>
      <c r="Q3536" s="11">
        <v>174.11799999999999</v>
      </c>
      <c r="R3536" s="11">
        <v>126.73699999999999</v>
      </c>
      <c r="S3536" s="11">
        <v>154.75800000000001</v>
      </c>
      <c r="T3536" s="11">
        <v>153.547</v>
      </c>
      <c r="U3536" s="11">
        <v>125.724</v>
      </c>
      <c r="V3536" s="11">
        <v>79.64</v>
      </c>
      <c r="W3536" s="11">
        <v>42.197000000000003</v>
      </c>
      <c r="X3536" s="11">
        <v>39.682000000000002</v>
      </c>
      <c r="Y3536" s="11">
        <v>24.297000000000001</v>
      </c>
      <c r="Z3536" s="11">
        <v>8.4120000000000008</v>
      </c>
      <c r="AA3536" s="11">
        <v>1.9970000000000001</v>
      </c>
      <c r="AB3536" s="11">
        <v>0.24199999999999999</v>
      </c>
      <c r="AC3536" s="11">
        <v>2.1999999999999999E-2</v>
      </c>
    </row>
    <row r="3537" spans="1:29" ht="11.5">
      <c r="A3537" s="15">
        <v>3520</v>
      </c>
      <c r="B3537" s="13" t="s">
        <v>1059</v>
      </c>
      <c r="C3537" s="21" t="s">
        <v>1303</v>
      </c>
      <c r="D3537" s="12"/>
      <c r="E3537" s="12">
        <v>191</v>
      </c>
      <c r="F3537" s="13" t="s">
        <v>1110</v>
      </c>
      <c r="G3537" s="12">
        <v>925</v>
      </c>
      <c r="H3537" s="12">
        <v>1995</v>
      </c>
      <c r="I3537" s="11">
        <v>124.937</v>
      </c>
      <c r="J3537" s="11">
        <v>148.41900000000001</v>
      </c>
      <c r="K3537" s="11">
        <v>164.22800000000001</v>
      </c>
      <c r="L3537" s="11">
        <v>162.732</v>
      </c>
      <c r="M3537" s="11">
        <v>157.74799999999999</v>
      </c>
      <c r="N3537" s="11">
        <v>147.72499999999999</v>
      </c>
      <c r="O3537" s="11">
        <v>165.38</v>
      </c>
      <c r="P3537" s="11">
        <v>179.29400000000001</v>
      </c>
      <c r="Q3537" s="11">
        <v>187.37299999999999</v>
      </c>
      <c r="R3537" s="11">
        <v>165.137</v>
      </c>
      <c r="S3537" s="11">
        <v>118.33799999999999</v>
      </c>
      <c r="T3537" s="11">
        <v>142.601</v>
      </c>
      <c r="U3537" s="11">
        <v>136.946</v>
      </c>
      <c r="V3537" s="11">
        <v>106.01900000000001</v>
      </c>
      <c r="W3537" s="11">
        <v>61.615000000000002</v>
      </c>
      <c r="X3537" s="11">
        <v>28.582999999999998</v>
      </c>
      <c r="Y3537" s="11">
        <v>22.405000000000001</v>
      </c>
      <c r="Z3537" s="11">
        <v>10.694000000000001</v>
      </c>
      <c r="AA3537" s="11">
        <v>2.6030000000000002</v>
      </c>
      <c r="AB3537" s="11">
        <v>0.39</v>
      </c>
      <c r="AC3537" s="11">
        <v>2.9000000000000001E-2</v>
      </c>
    </row>
    <row r="3538" spans="1:29" ht="11.5">
      <c r="A3538" s="15">
        <v>3521</v>
      </c>
      <c r="B3538" s="13" t="s">
        <v>1059</v>
      </c>
      <c r="C3538" s="21" t="s">
        <v>1303</v>
      </c>
      <c r="D3538" s="12"/>
      <c r="E3538" s="12">
        <v>191</v>
      </c>
      <c r="F3538" s="13" t="s">
        <v>1110</v>
      </c>
      <c r="G3538" s="12">
        <v>925</v>
      </c>
      <c r="H3538" s="12">
        <v>2000</v>
      </c>
      <c r="I3538" s="11">
        <v>124.42</v>
      </c>
      <c r="J3538" s="11">
        <v>123.352</v>
      </c>
      <c r="K3538" s="11">
        <v>145.083</v>
      </c>
      <c r="L3538" s="11">
        <v>154.196</v>
      </c>
      <c r="M3538" s="11">
        <v>150.56100000000001</v>
      </c>
      <c r="N3538" s="11">
        <v>151.357</v>
      </c>
      <c r="O3538" s="11">
        <v>145.85599999999999</v>
      </c>
      <c r="P3538" s="11">
        <v>162.71100000000001</v>
      </c>
      <c r="Q3538" s="11">
        <v>169.572</v>
      </c>
      <c r="R3538" s="11">
        <v>169.25200000000001</v>
      </c>
      <c r="S3538" s="11">
        <v>144.06200000000001</v>
      </c>
      <c r="T3538" s="11">
        <v>102.169</v>
      </c>
      <c r="U3538" s="11">
        <v>125.806</v>
      </c>
      <c r="V3538" s="11">
        <v>113.96899999999999</v>
      </c>
      <c r="W3538" s="11">
        <v>79.581999999999994</v>
      </c>
      <c r="X3538" s="11">
        <v>40.718000000000004</v>
      </c>
      <c r="Y3538" s="11">
        <v>15.321</v>
      </c>
      <c r="Z3538" s="11">
        <v>9.7210000000000001</v>
      </c>
      <c r="AA3538" s="11">
        <v>3.371</v>
      </c>
      <c r="AB3538" s="11">
        <v>0.52100000000000002</v>
      </c>
      <c r="AC3538" s="11">
        <v>4.7E-2</v>
      </c>
    </row>
    <row r="3539" spans="1:29" ht="11.5">
      <c r="A3539" s="15">
        <v>3522</v>
      </c>
      <c r="B3539" s="13" t="s">
        <v>1059</v>
      </c>
      <c r="C3539" s="21" t="s">
        <v>1303</v>
      </c>
      <c r="D3539" s="12"/>
      <c r="E3539" s="12">
        <v>191</v>
      </c>
      <c r="F3539" s="13" t="s">
        <v>1110</v>
      </c>
      <c r="G3539" s="12">
        <v>925</v>
      </c>
      <c r="H3539" s="12">
        <v>2005</v>
      </c>
      <c r="I3539" s="11">
        <v>105.962</v>
      </c>
      <c r="J3539" s="11">
        <v>124.20399999999999</v>
      </c>
      <c r="K3539" s="11">
        <v>123.179</v>
      </c>
      <c r="L3539" s="11">
        <v>144.68600000000001</v>
      </c>
      <c r="M3539" s="11">
        <v>153.29300000000001</v>
      </c>
      <c r="N3539" s="11">
        <v>149.47999999999999</v>
      </c>
      <c r="O3539" s="11">
        <v>150.29400000000001</v>
      </c>
      <c r="P3539" s="11">
        <v>144.64099999999999</v>
      </c>
      <c r="Q3539" s="11">
        <v>160.631</v>
      </c>
      <c r="R3539" s="11">
        <v>165.90600000000001</v>
      </c>
      <c r="S3539" s="11">
        <v>163.29499999999999</v>
      </c>
      <c r="T3539" s="11">
        <v>136.14699999999999</v>
      </c>
      <c r="U3539" s="11">
        <v>93.513000000000005</v>
      </c>
      <c r="V3539" s="11">
        <v>109.515</v>
      </c>
      <c r="W3539" s="11">
        <v>91.802999999999997</v>
      </c>
      <c r="X3539" s="11">
        <v>56.789000000000001</v>
      </c>
      <c r="Y3539" s="11">
        <v>24.167999999999999</v>
      </c>
      <c r="Z3539" s="11">
        <v>6.98</v>
      </c>
      <c r="AA3539" s="11">
        <v>3.0859999999999999</v>
      </c>
      <c r="AB3539" s="11">
        <v>0.67900000000000005</v>
      </c>
      <c r="AC3539" s="11">
        <v>6.4000000000000001E-2</v>
      </c>
    </row>
    <row r="3540" spans="1:29" ht="11.5">
      <c r="A3540" s="15">
        <v>3523</v>
      </c>
      <c r="B3540" s="13" t="s">
        <v>1059</v>
      </c>
      <c r="C3540" s="21" t="s">
        <v>1303</v>
      </c>
      <c r="D3540" s="12"/>
      <c r="E3540" s="12">
        <v>191</v>
      </c>
      <c r="F3540" s="13" t="s">
        <v>1110</v>
      </c>
      <c r="G3540" s="12">
        <v>925</v>
      </c>
      <c r="H3540" s="12">
        <v>2010</v>
      </c>
      <c r="I3540" s="11">
        <v>112.458</v>
      </c>
      <c r="J3540" s="11">
        <v>106.60899999999999</v>
      </c>
      <c r="K3540" s="11">
        <v>124.212</v>
      </c>
      <c r="L3540" s="11">
        <v>123.423</v>
      </c>
      <c r="M3540" s="11">
        <v>140.61099999999999</v>
      </c>
      <c r="N3540" s="11">
        <v>149.101</v>
      </c>
      <c r="O3540" s="11">
        <v>150.339</v>
      </c>
      <c r="P3540" s="11">
        <v>149.01499999999999</v>
      </c>
      <c r="Q3540" s="11">
        <v>141.05199999999999</v>
      </c>
      <c r="R3540" s="11">
        <v>155.256</v>
      </c>
      <c r="S3540" s="11">
        <v>157.95500000000001</v>
      </c>
      <c r="T3540" s="11">
        <v>153.774</v>
      </c>
      <c r="U3540" s="11">
        <v>126.691</v>
      </c>
      <c r="V3540" s="11">
        <v>85.983000000000004</v>
      </c>
      <c r="W3540" s="11">
        <v>92.02</v>
      </c>
      <c r="X3540" s="11">
        <v>66.83</v>
      </c>
      <c r="Y3540" s="11">
        <v>34.643000000000001</v>
      </c>
      <c r="Z3540" s="11">
        <v>11.481999999999999</v>
      </c>
      <c r="AA3540" s="11">
        <v>2.3540000000000001</v>
      </c>
      <c r="AB3540" s="11">
        <v>0.69599999999999995</v>
      </c>
      <c r="AC3540" s="11">
        <v>0.10199999999999999</v>
      </c>
    </row>
    <row r="3541" spans="1:29" ht="11.5">
      <c r="A3541" s="15">
        <v>3524</v>
      </c>
      <c r="B3541" s="13" t="s">
        <v>1059</v>
      </c>
      <c r="C3541" s="21" t="s">
        <v>1303</v>
      </c>
      <c r="D3541" s="12"/>
      <c r="E3541" s="12">
        <v>191</v>
      </c>
      <c r="F3541" s="13" t="s">
        <v>1110</v>
      </c>
      <c r="G3541" s="12">
        <v>925</v>
      </c>
      <c r="H3541" s="12">
        <v>2015</v>
      </c>
      <c r="I3541" s="11">
        <v>105.071</v>
      </c>
      <c r="J3541" s="11">
        <v>108.902</v>
      </c>
      <c r="K3541" s="11">
        <v>102.586</v>
      </c>
      <c r="L3541" s="11">
        <v>124.35299999999999</v>
      </c>
      <c r="M3541" s="11">
        <v>124.66800000000001</v>
      </c>
      <c r="N3541" s="11">
        <v>134.422</v>
      </c>
      <c r="O3541" s="11">
        <v>146.31399999999999</v>
      </c>
      <c r="P3541" s="11">
        <v>148.95500000000001</v>
      </c>
      <c r="Q3541" s="11">
        <v>137.69</v>
      </c>
      <c r="R3541" s="11">
        <v>142.63399999999999</v>
      </c>
      <c r="S3541" s="11">
        <v>151.98500000000001</v>
      </c>
      <c r="T3541" s="11">
        <v>147.51400000000001</v>
      </c>
      <c r="U3541" s="11">
        <v>143.75299999999999</v>
      </c>
      <c r="V3541" s="11">
        <v>103.745</v>
      </c>
      <c r="W3541" s="11">
        <v>77.878</v>
      </c>
      <c r="X3541" s="11">
        <v>72.674999999999997</v>
      </c>
      <c r="Y3541" s="11">
        <v>39.46</v>
      </c>
      <c r="Z3541" s="11">
        <v>17.823</v>
      </c>
      <c r="AA3541" s="11">
        <v>4.3010000000000002</v>
      </c>
      <c r="AB3541" s="11">
        <v>0.56999999999999995</v>
      </c>
      <c r="AC3541" s="11">
        <v>0.106</v>
      </c>
    </row>
    <row r="3542" spans="1:29" ht="11.5">
      <c r="A3542" s="15">
        <v>3525</v>
      </c>
      <c r="B3542" s="13" t="s">
        <v>1059</v>
      </c>
      <c r="C3542" s="21" t="s">
        <v>1303</v>
      </c>
      <c r="D3542" s="12"/>
      <c r="E3542" s="12">
        <v>191</v>
      </c>
      <c r="F3542" s="13" t="s">
        <v>1110</v>
      </c>
      <c r="G3542" s="12">
        <v>925</v>
      </c>
      <c r="H3542" s="12">
        <v>2020</v>
      </c>
      <c r="I3542" s="11">
        <v>94.826999999999998</v>
      </c>
      <c r="J3542" s="11">
        <v>104.113</v>
      </c>
      <c r="K3542" s="11">
        <v>108.35899999999999</v>
      </c>
      <c r="L3542" s="11">
        <v>101.202</v>
      </c>
      <c r="M3542" s="11">
        <v>121.093</v>
      </c>
      <c r="N3542" s="11">
        <v>120.6</v>
      </c>
      <c r="O3542" s="11">
        <v>130.77199999999999</v>
      </c>
      <c r="P3542" s="11">
        <v>143.28899999999999</v>
      </c>
      <c r="Q3542" s="11">
        <v>146.27500000000001</v>
      </c>
      <c r="R3542" s="11">
        <v>134.892</v>
      </c>
      <c r="S3542" s="11">
        <v>138.70400000000001</v>
      </c>
      <c r="T3542" s="11">
        <v>145.49600000000001</v>
      </c>
      <c r="U3542" s="11">
        <v>137.57400000000001</v>
      </c>
      <c r="V3542" s="11">
        <v>129.21</v>
      </c>
      <c r="W3542" s="11">
        <v>88.861000000000004</v>
      </c>
      <c r="X3542" s="11">
        <v>60.6</v>
      </c>
      <c r="Y3542" s="11">
        <v>47.277999999999999</v>
      </c>
      <c r="Z3542" s="11">
        <v>19.696999999999999</v>
      </c>
      <c r="AA3542" s="11">
        <v>5.71</v>
      </c>
      <c r="AB3542" s="11">
        <v>0.69099999999999995</v>
      </c>
      <c r="AC3542" s="11">
        <v>4.9000000000000002E-2</v>
      </c>
    </row>
    <row r="3543" spans="1:29" ht="11.5">
      <c r="A3543" s="15">
        <v>3526</v>
      </c>
      <c r="B3543" s="13" t="s">
        <v>1059</v>
      </c>
      <c r="C3543" s="21" t="s">
        <v>1304</v>
      </c>
      <c r="D3543" s="12"/>
      <c r="E3543" s="12">
        <v>300</v>
      </c>
      <c r="F3543" s="13" t="s">
        <v>1110</v>
      </c>
      <c r="G3543" s="12">
        <v>925</v>
      </c>
      <c r="H3543" s="12">
        <v>1950</v>
      </c>
      <c r="I3543" s="11">
        <v>403</v>
      </c>
      <c r="J3543" s="11">
        <v>351</v>
      </c>
      <c r="K3543" s="11">
        <v>399.99900000000002</v>
      </c>
      <c r="L3543" s="11">
        <v>388.99799999999999</v>
      </c>
      <c r="M3543" s="11">
        <v>350</v>
      </c>
      <c r="N3543" s="11">
        <v>280.99900000000002</v>
      </c>
      <c r="O3543" s="11">
        <v>240</v>
      </c>
      <c r="P3543" s="11">
        <v>246.001</v>
      </c>
      <c r="Q3543" s="11">
        <v>238.001</v>
      </c>
      <c r="R3543" s="11">
        <v>207</v>
      </c>
      <c r="S3543" s="11">
        <v>163.00200000000001</v>
      </c>
      <c r="T3543" s="11">
        <v>129.001</v>
      </c>
      <c r="U3543" s="11">
        <v>106.999</v>
      </c>
      <c r="V3543" s="11">
        <v>88.301000000000002</v>
      </c>
      <c r="W3543" s="11">
        <v>65.400000000000006</v>
      </c>
      <c r="X3543" s="11">
        <v>40.299999999999997</v>
      </c>
      <c r="Y3543" s="11">
        <v>20.6</v>
      </c>
      <c r="Z3543" s="11">
        <v>9.0609999999999999</v>
      </c>
      <c r="AA3543" s="11">
        <v>2.7</v>
      </c>
      <c r="AB3543" s="11">
        <v>0.42899999999999999</v>
      </c>
      <c r="AC3543" s="11">
        <v>0.04</v>
      </c>
    </row>
    <row r="3544" spans="1:29" ht="11.5">
      <c r="A3544" s="15">
        <v>3527</v>
      </c>
      <c r="B3544" s="13" t="s">
        <v>1059</v>
      </c>
      <c r="C3544" s="21" t="s">
        <v>1304</v>
      </c>
      <c r="D3544" s="12"/>
      <c r="E3544" s="12">
        <v>300</v>
      </c>
      <c r="F3544" s="13" t="s">
        <v>1110</v>
      </c>
      <c r="G3544" s="12">
        <v>925</v>
      </c>
      <c r="H3544" s="12">
        <v>1955</v>
      </c>
      <c r="I3544" s="11">
        <v>382.02699999999999</v>
      </c>
      <c r="J3544" s="11">
        <v>394.54500000000002</v>
      </c>
      <c r="K3544" s="11">
        <v>346.048</v>
      </c>
      <c r="L3544" s="11">
        <v>393.68200000000002</v>
      </c>
      <c r="M3544" s="11">
        <v>380.13600000000002</v>
      </c>
      <c r="N3544" s="11">
        <v>340.738</v>
      </c>
      <c r="O3544" s="11">
        <v>273.14499999999998</v>
      </c>
      <c r="P3544" s="11">
        <v>233.29900000000001</v>
      </c>
      <c r="Q3544" s="11">
        <v>239.09399999999999</v>
      </c>
      <c r="R3544" s="11">
        <v>229.815</v>
      </c>
      <c r="S3544" s="11">
        <v>196.73699999999999</v>
      </c>
      <c r="T3544" s="11">
        <v>150.93</v>
      </c>
      <c r="U3544" s="11">
        <v>114.816</v>
      </c>
      <c r="V3544" s="11">
        <v>89.724999999999994</v>
      </c>
      <c r="W3544" s="11">
        <v>67.421000000000006</v>
      </c>
      <c r="X3544" s="11">
        <v>42.758000000000003</v>
      </c>
      <c r="Y3544" s="11">
        <v>20.684999999999999</v>
      </c>
      <c r="Z3544" s="11">
        <v>7.4329999999999998</v>
      </c>
      <c r="AA3544" s="11">
        <v>1.9790000000000001</v>
      </c>
      <c r="AB3544" s="11">
        <v>0.315</v>
      </c>
      <c r="AC3544" s="11">
        <v>2.5000000000000001E-2</v>
      </c>
    </row>
    <row r="3545" spans="1:29" ht="11.5">
      <c r="A3545" s="15">
        <v>3528</v>
      </c>
      <c r="B3545" s="13" t="s">
        <v>1059</v>
      </c>
      <c r="C3545" s="21" t="s">
        <v>1304</v>
      </c>
      <c r="D3545" s="12"/>
      <c r="E3545" s="12">
        <v>300</v>
      </c>
      <c r="F3545" s="13" t="s">
        <v>1110</v>
      </c>
      <c r="G3545" s="12">
        <v>925</v>
      </c>
      <c r="H3545" s="12">
        <v>1960</v>
      </c>
      <c r="I3545" s="11">
        <v>408.58300000000003</v>
      </c>
      <c r="J3545" s="11">
        <v>373.07299999999998</v>
      </c>
      <c r="K3545" s="11">
        <v>390.08600000000001</v>
      </c>
      <c r="L3545" s="11">
        <v>330.89100000000002</v>
      </c>
      <c r="M3545" s="11">
        <v>366.11700000000002</v>
      </c>
      <c r="N3545" s="11">
        <v>357.613</v>
      </c>
      <c r="O3545" s="11">
        <v>321.57299999999998</v>
      </c>
      <c r="P3545" s="11">
        <v>254.41200000000001</v>
      </c>
      <c r="Q3545" s="11">
        <v>218.792</v>
      </c>
      <c r="R3545" s="11">
        <v>238.625</v>
      </c>
      <c r="S3545" s="11">
        <v>231.142</v>
      </c>
      <c r="T3545" s="11">
        <v>185.852</v>
      </c>
      <c r="U3545" s="11">
        <v>136.565</v>
      </c>
      <c r="V3545" s="11">
        <v>97.238</v>
      </c>
      <c r="W3545" s="11">
        <v>68.807000000000002</v>
      </c>
      <c r="X3545" s="11">
        <v>44.447000000000003</v>
      </c>
      <c r="Y3545" s="11">
        <v>22.292999999999999</v>
      </c>
      <c r="Z3545" s="11">
        <v>7.5309999999999997</v>
      </c>
      <c r="AA3545" s="11">
        <v>1.619</v>
      </c>
      <c r="AB3545" s="11">
        <v>0.22500000000000001</v>
      </c>
      <c r="AC3545" s="11">
        <v>1.7000000000000001E-2</v>
      </c>
    </row>
    <row r="3546" spans="1:29" ht="11.5">
      <c r="A3546" s="15">
        <v>3529</v>
      </c>
      <c r="B3546" s="13" t="s">
        <v>1059</v>
      </c>
      <c r="C3546" s="21" t="s">
        <v>1304</v>
      </c>
      <c r="D3546" s="12"/>
      <c r="E3546" s="12">
        <v>300</v>
      </c>
      <c r="F3546" s="13" t="s">
        <v>1110</v>
      </c>
      <c r="G3546" s="12">
        <v>925</v>
      </c>
      <c r="H3546" s="12">
        <v>1965</v>
      </c>
      <c r="I3546" s="11">
        <v>388.68799999999999</v>
      </c>
      <c r="J3546" s="11">
        <v>400.90699999999998</v>
      </c>
      <c r="K3546" s="11">
        <v>368.51100000000002</v>
      </c>
      <c r="L3546" s="11">
        <v>375.26900000000001</v>
      </c>
      <c r="M3546" s="11">
        <v>302.416</v>
      </c>
      <c r="N3546" s="11">
        <v>335.75299999999999</v>
      </c>
      <c r="O3546" s="11">
        <v>335.76299999999998</v>
      </c>
      <c r="P3546" s="11">
        <v>307.76100000000002</v>
      </c>
      <c r="Q3546" s="11">
        <v>243.011</v>
      </c>
      <c r="R3546" s="11">
        <v>208.70599999999999</v>
      </c>
      <c r="S3546" s="11">
        <v>226.46899999999999</v>
      </c>
      <c r="T3546" s="11">
        <v>214.81299999999999</v>
      </c>
      <c r="U3546" s="11">
        <v>165.99600000000001</v>
      </c>
      <c r="V3546" s="11">
        <v>114.959</v>
      </c>
      <c r="W3546" s="11">
        <v>74.885999999999996</v>
      </c>
      <c r="X3546" s="11">
        <v>45.96</v>
      </c>
      <c r="Y3546" s="11">
        <v>23.952999999999999</v>
      </c>
      <c r="Z3546" s="11">
        <v>8.6929999999999996</v>
      </c>
      <c r="AA3546" s="11">
        <v>1.8260000000000001</v>
      </c>
      <c r="AB3546" s="11">
        <v>0.218</v>
      </c>
      <c r="AC3546" s="11">
        <v>1.4999999999999999E-2</v>
      </c>
    </row>
    <row r="3547" spans="1:29" ht="11.5">
      <c r="A3547" s="15">
        <v>3530</v>
      </c>
      <c r="B3547" s="13" t="s">
        <v>1059</v>
      </c>
      <c r="C3547" s="21" t="s">
        <v>1304</v>
      </c>
      <c r="D3547" s="12"/>
      <c r="E3547" s="12">
        <v>300</v>
      </c>
      <c r="F3547" s="13" t="s">
        <v>1110</v>
      </c>
      <c r="G3547" s="12">
        <v>925</v>
      </c>
      <c r="H3547" s="12">
        <v>1970</v>
      </c>
      <c r="I3547" s="11">
        <v>395.78100000000001</v>
      </c>
      <c r="J3547" s="11">
        <v>380.892</v>
      </c>
      <c r="K3547" s="11">
        <v>388.39800000000002</v>
      </c>
      <c r="L3547" s="11">
        <v>342.05500000000001</v>
      </c>
      <c r="M3547" s="11">
        <v>331.49799999999999</v>
      </c>
      <c r="N3547" s="11">
        <v>249.386</v>
      </c>
      <c r="O3547" s="11">
        <v>283.22899999999998</v>
      </c>
      <c r="P3547" s="11">
        <v>309.81200000000001</v>
      </c>
      <c r="Q3547" s="11">
        <v>307.91500000000002</v>
      </c>
      <c r="R3547" s="11">
        <v>245.68299999999999</v>
      </c>
      <c r="S3547" s="11">
        <v>203.81899999999999</v>
      </c>
      <c r="T3547" s="11">
        <v>223.22300000000001</v>
      </c>
      <c r="U3547" s="11">
        <v>215.03299999999999</v>
      </c>
      <c r="V3547" s="11">
        <v>161.702</v>
      </c>
      <c r="W3547" s="11">
        <v>107.24</v>
      </c>
      <c r="X3547" s="11">
        <v>61.820999999999998</v>
      </c>
      <c r="Y3547" s="11">
        <v>36.628999999999998</v>
      </c>
      <c r="Z3547" s="11">
        <v>13.262</v>
      </c>
      <c r="AA3547" s="11">
        <v>2.2389999999999999</v>
      </c>
      <c r="AB3547" s="11">
        <v>0.26200000000000001</v>
      </c>
      <c r="AC3547" s="11">
        <v>1.6E-2</v>
      </c>
    </row>
    <row r="3548" spans="1:29" ht="11.5">
      <c r="A3548" s="15">
        <v>3531</v>
      </c>
      <c r="B3548" s="13" t="s">
        <v>1059</v>
      </c>
      <c r="C3548" s="21" t="s">
        <v>1304</v>
      </c>
      <c r="D3548" s="12"/>
      <c r="E3548" s="12">
        <v>300</v>
      </c>
      <c r="F3548" s="13" t="s">
        <v>1110</v>
      </c>
      <c r="G3548" s="12">
        <v>925</v>
      </c>
      <c r="H3548" s="12">
        <v>1975</v>
      </c>
      <c r="I3548" s="11">
        <v>381.77600000000001</v>
      </c>
      <c r="J3548" s="11">
        <v>397.58499999999998</v>
      </c>
      <c r="K3548" s="11">
        <v>384.447</v>
      </c>
      <c r="L3548" s="11">
        <v>387.45100000000002</v>
      </c>
      <c r="M3548" s="11">
        <v>335.95499999999998</v>
      </c>
      <c r="N3548" s="11">
        <v>316.95600000000002</v>
      </c>
      <c r="O3548" s="11">
        <v>239.96799999999999</v>
      </c>
      <c r="P3548" s="11">
        <v>287.93299999999999</v>
      </c>
      <c r="Q3548" s="11">
        <v>312.84500000000003</v>
      </c>
      <c r="R3548" s="11">
        <v>301.45699999999999</v>
      </c>
      <c r="S3548" s="11">
        <v>236.15700000000001</v>
      </c>
      <c r="T3548" s="11">
        <v>198.345</v>
      </c>
      <c r="U3548" s="11">
        <v>206.28899999999999</v>
      </c>
      <c r="V3548" s="11">
        <v>185.29</v>
      </c>
      <c r="W3548" s="11">
        <v>130.78</v>
      </c>
      <c r="X3548" s="11">
        <v>77.260999999999996</v>
      </c>
      <c r="Y3548" s="11">
        <v>41.286999999999999</v>
      </c>
      <c r="Z3548" s="11">
        <v>17.963000000000001</v>
      </c>
      <c r="AA3548" s="11">
        <v>3.7370000000000001</v>
      </c>
      <c r="AB3548" s="11">
        <v>0.36899999999999999</v>
      </c>
      <c r="AC3548" s="11">
        <v>2.1999999999999999E-2</v>
      </c>
    </row>
    <row r="3549" spans="1:29" ht="11.5">
      <c r="A3549" s="15">
        <v>3532</v>
      </c>
      <c r="B3549" s="13" t="s">
        <v>1059</v>
      </c>
      <c r="C3549" s="21" t="s">
        <v>1304</v>
      </c>
      <c r="D3549" s="12"/>
      <c r="E3549" s="12">
        <v>300</v>
      </c>
      <c r="F3549" s="13" t="s">
        <v>1110</v>
      </c>
      <c r="G3549" s="12">
        <v>925</v>
      </c>
      <c r="H3549" s="12">
        <v>1980</v>
      </c>
      <c r="I3549" s="11">
        <v>390.34100000000001</v>
      </c>
      <c r="J3549" s="11">
        <v>383.46499999999997</v>
      </c>
      <c r="K3549" s="11">
        <v>406.42899999999997</v>
      </c>
      <c r="L3549" s="11">
        <v>393.04700000000003</v>
      </c>
      <c r="M3549" s="11">
        <v>387.19099999999997</v>
      </c>
      <c r="N3549" s="11">
        <v>330.98700000000002</v>
      </c>
      <c r="O3549" s="11">
        <v>324.988</v>
      </c>
      <c r="P3549" s="11">
        <v>260.53699999999998</v>
      </c>
      <c r="Q3549" s="11">
        <v>307.71899999999999</v>
      </c>
      <c r="R3549" s="11">
        <v>326.33699999999999</v>
      </c>
      <c r="S3549" s="11">
        <v>305.81400000000002</v>
      </c>
      <c r="T3549" s="11">
        <v>233.011</v>
      </c>
      <c r="U3549" s="11">
        <v>188.75299999999999</v>
      </c>
      <c r="V3549" s="11">
        <v>185.602</v>
      </c>
      <c r="W3549" s="11">
        <v>156.68299999999999</v>
      </c>
      <c r="X3549" s="11">
        <v>102.121</v>
      </c>
      <c r="Y3549" s="11">
        <v>54.250999999999998</v>
      </c>
      <c r="Z3549" s="11">
        <v>20.774000000000001</v>
      </c>
      <c r="AA3549" s="11">
        <v>5.2869999999999999</v>
      </c>
      <c r="AB3549" s="11">
        <v>0.64800000000000002</v>
      </c>
      <c r="AC3549" s="11">
        <v>3.4000000000000002E-2</v>
      </c>
    </row>
    <row r="3550" spans="1:29" ht="11.5">
      <c r="A3550" s="15">
        <v>3533</v>
      </c>
      <c r="B3550" s="13" t="s">
        <v>1059</v>
      </c>
      <c r="C3550" s="21" t="s">
        <v>1304</v>
      </c>
      <c r="D3550" s="12"/>
      <c r="E3550" s="12">
        <v>300</v>
      </c>
      <c r="F3550" s="13" t="s">
        <v>1110</v>
      </c>
      <c r="G3550" s="12">
        <v>925</v>
      </c>
      <c r="H3550" s="12">
        <v>1985</v>
      </c>
      <c r="I3550" s="11">
        <v>363.32600000000002</v>
      </c>
      <c r="J3550" s="11">
        <v>392.67599999999999</v>
      </c>
      <c r="K3550" s="11">
        <v>385.08600000000001</v>
      </c>
      <c r="L3550" s="11">
        <v>409.09800000000001</v>
      </c>
      <c r="M3550" s="11">
        <v>394.57600000000002</v>
      </c>
      <c r="N3550" s="11">
        <v>380.76799999999997</v>
      </c>
      <c r="O3550" s="11">
        <v>323.52999999999997</v>
      </c>
      <c r="P3550" s="11">
        <v>330.06799999999998</v>
      </c>
      <c r="Q3550" s="11">
        <v>263.69600000000003</v>
      </c>
      <c r="R3550" s="11">
        <v>312.78100000000001</v>
      </c>
      <c r="S3550" s="11">
        <v>330.72300000000001</v>
      </c>
      <c r="T3550" s="11">
        <v>293.673</v>
      </c>
      <c r="U3550" s="11">
        <v>211.71</v>
      </c>
      <c r="V3550" s="11">
        <v>181.453</v>
      </c>
      <c r="W3550" s="11">
        <v>169.63499999999999</v>
      </c>
      <c r="X3550" s="11">
        <v>114.96599999999999</v>
      </c>
      <c r="Y3550" s="11">
        <v>55.26</v>
      </c>
      <c r="Z3550" s="11">
        <v>22.375</v>
      </c>
      <c r="AA3550" s="11">
        <v>6.4260000000000002</v>
      </c>
      <c r="AB3550" s="11">
        <v>0.97299999999999998</v>
      </c>
      <c r="AC3550" s="11">
        <v>6.3E-2</v>
      </c>
    </row>
    <row r="3551" spans="1:29" ht="11.5">
      <c r="A3551" s="15">
        <v>3534</v>
      </c>
      <c r="B3551" s="13" t="s">
        <v>1059</v>
      </c>
      <c r="C3551" s="21" t="s">
        <v>1304</v>
      </c>
      <c r="D3551" s="12"/>
      <c r="E3551" s="12">
        <v>300</v>
      </c>
      <c r="F3551" s="13" t="s">
        <v>1110</v>
      </c>
      <c r="G3551" s="12">
        <v>925</v>
      </c>
      <c r="H3551" s="12">
        <v>1990</v>
      </c>
      <c r="I3551" s="11">
        <v>285.33800000000002</v>
      </c>
      <c r="J3551" s="11">
        <v>356.80200000000002</v>
      </c>
      <c r="K3551" s="11">
        <v>391.78</v>
      </c>
      <c r="L3551" s="11">
        <v>403.55599999999998</v>
      </c>
      <c r="M3551" s="11">
        <v>416.05099999999999</v>
      </c>
      <c r="N3551" s="11">
        <v>380.23899999999998</v>
      </c>
      <c r="O3551" s="11">
        <v>379.63900000000001</v>
      </c>
      <c r="P3551" s="11">
        <v>337.26799999999997</v>
      </c>
      <c r="Q3551" s="11">
        <v>333.589</v>
      </c>
      <c r="R3551" s="11">
        <v>265.96800000000002</v>
      </c>
      <c r="S3551" s="11">
        <v>308.41800000000001</v>
      </c>
      <c r="T3551" s="11">
        <v>318.66500000000002</v>
      </c>
      <c r="U3551" s="11">
        <v>292.08100000000002</v>
      </c>
      <c r="V3551" s="11">
        <v>212.054</v>
      </c>
      <c r="W3551" s="11">
        <v>148.78100000000001</v>
      </c>
      <c r="X3551" s="11">
        <v>120.253</v>
      </c>
      <c r="Y3551" s="11">
        <v>80.69</v>
      </c>
      <c r="Z3551" s="11">
        <v>30.295999999999999</v>
      </c>
      <c r="AA3551" s="11">
        <v>7.2220000000000004</v>
      </c>
      <c r="AB3551" s="11">
        <v>1.2230000000000001</v>
      </c>
      <c r="AC3551" s="11">
        <v>0.1</v>
      </c>
    </row>
    <row r="3552" spans="1:29" ht="11.5">
      <c r="A3552" s="15">
        <v>3535</v>
      </c>
      <c r="B3552" s="13" t="s">
        <v>1059</v>
      </c>
      <c r="C3552" s="21" t="s">
        <v>1304</v>
      </c>
      <c r="D3552" s="12"/>
      <c r="E3552" s="12">
        <v>300</v>
      </c>
      <c r="F3552" s="13" t="s">
        <v>1110</v>
      </c>
      <c r="G3552" s="12">
        <v>925</v>
      </c>
      <c r="H3552" s="12">
        <v>1995</v>
      </c>
      <c r="I3552" s="11">
        <v>274.94099999999997</v>
      </c>
      <c r="J3552" s="11">
        <v>291.47699999999998</v>
      </c>
      <c r="K3552" s="11">
        <v>373.94499999999999</v>
      </c>
      <c r="L3552" s="11">
        <v>420.68200000000002</v>
      </c>
      <c r="M3552" s="11">
        <v>436.25599999999997</v>
      </c>
      <c r="N3552" s="11">
        <v>446.589</v>
      </c>
      <c r="O3552" s="11">
        <v>407.26</v>
      </c>
      <c r="P3552" s="11">
        <v>401.68299999999999</v>
      </c>
      <c r="Q3552" s="11">
        <v>354.45499999999998</v>
      </c>
      <c r="R3552" s="11">
        <v>344.15800000000002</v>
      </c>
      <c r="S3552" s="11">
        <v>269.58499999999998</v>
      </c>
      <c r="T3552" s="11">
        <v>304.58800000000002</v>
      </c>
      <c r="U3552" s="11">
        <v>309.48399999999998</v>
      </c>
      <c r="V3552" s="11">
        <v>273.56400000000002</v>
      </c>
      <c r="W3552" s="11">
        <v>183.11799999999999</v>
      </c>
      <c r="X3552" s="11">
        <v>114.41800000000001</v>
      </c>
      <c r="Y3552" s="11">
        <v>78.762</v>
      </c>
      <c r="Z3552" s="11">
        <v>41.720999999999997</v>
      </c>
      <c r="AA3552" s="11">
        <v>11.000999999999999</v>
      </c>
      <c r="AB3552" s="11">
        <v>1.623</v>
      </c>
      <c r="AC3552" s="11">
        <v>0.152</v>
      </c>
    </row>
    <row r="3553" spans="1:29" ht="11.5">
      <c r="A3553" s="15">
        <v>3536</v>
      </c>
      <c r="B3553" s="13" t="s">
        <v>1059</v>
      </c>
      <c r="C3553" s="21" t="s">
        <v>1304</v>
      </c>
      <c r="D3553" s="12"/>
      <c r="E3553" s="12">
        <v>300</v>
      </c>
      <c r="F3553" s="13" t="s">
        <v>1110</v>
      </c>
      <c r="G3553" s="12">
        <v>925</v>
      </c>
      <c r="H3553" s="12">
        <v>2000</v>
      </c>
      <c r="I3553" s="11">
        <v>275.21300000000002</v>
      </c>
      <c r="J3553" s="11">
        <v>281.01299999999998</v>
      </c>
      <c r="K3553" s="11">
        <v>305.5</v>
      </c>
      <c r="L3553" s="11">
        <v>394.90600000000001</v>
      </c>
      <c r="M3553" s="11">
        <v>443.64</v>
      </c>
      <c r="N3553" s="11">
        <v>455.10300000000001</v>
      </c>
      <c r="O3553" s="11">
        <v>460.41</v>
      </c>
      <c r="P3553" s="11">
        <v>417.93299999999999</v>
      </c>
      <c r="Q3553" s="11">
        <v>408.54500000000002</v>
      </c>
      <c r="R3553" s="11">
        <v>358.06700000000001</v>
      </c>
      <c r="S3553" s="11">
        <v>342.68299999999999</v>
      </c>
      <c r="T3553" s="11">
        <v>263.54399999999998</v>
      </c>
      <c r="U3553" s="11">
        <v>291.88099999999997</v>
      </c>
      <c r="V3553" s="11">
        <v>288.11</v>
      </c>
      <c r="W3553" s="11">
        <v>239.28100000000001</v>
      </c>
      <c r="X3553" s="11">
        <v>145.322</v>
      </c>
      <c r="Y3553" s="11">
        <v>77.200999999999993</v>
      </c>
      <c r="Z3553" s="11">
        <v>41.853999999999999</v>
      </c>
      <c r="AA3553" s="11">
        <v>15.416</v>
      </c>
      <c r="AB3553" s="11">
        <v>2.508</v>
      </c>
      <c r="AC3553" s="11">
        <v>0.20499999999999999</v>
      </c>
    </row>
    <row r="3554" spans="1:29" ht="11.5">
      <c r="A3554" s="15">
        <v>3537</v>
      </c>
      <c r="B3554" s="13" t="s">
        <v>1059</v>
      </c>
      <c r="C3554" s="21" t="s">
        <v>1304</v>
      </c>
      <c r="D3554" s="12"/>
      <c r="E3554" s="12">
        <v>300</v>
      </c>
      <c r="F3554" s="13" t="s">
        <v>1110</v>
      </c>
      <c r="G3554" s="12">
        <v>925</v>
      </c>
      <c r="H3554" s="12">
        <v>2005</v>
      </c>
      <c r="I3554" s="11">
        <v>277.37799999999999</v>
      </c>
      <c r="J3554" s="11">
        <v>277.78300000000002</v>
      </c>
      <c r="K3554" s="11">
        <v>288.37200000000001</v>
      </c>
      <c r="L3554" s="11">
        <v>316.75200000000001</v>
      </c>
      <c r="M3554" s="11">
        <v>409.04899999999998</v>
      </c>
      <c r="N3554" s="11">
        <v>448.72699999999998</v>
      </c>
      <c r="O3554" s="11">
        <v>447.31400000000002</v>
      </c>
      <c r="P3554" s="11">
        <v>452.95</v>
      </c>
      <c r="Q3554" s="11">
        <v>413.64499999999998</v>
      </c>
      <c r="R3554" s="11">
        <v>400.94</v>
      </c>
      <c r="S3554" s="11">
        <v>340.779</v>
      </c>
      <c r="T3554" s="11">
        <v>327.56099999999998</v>
      </c>
      <c r="U3554" s="11">
        <v>258.85399999999998</v>
      </c>
      <c r="V3554" s="11">
        <v>279.541</v>
      </c>
      <c r="W3554" s="11">
        <v>260.65100000000001</v>
      </c>
      <c r="X3554" s="11">
        <v>194.52099999999999</v>
      </c>
      <c r="Y3554" s="11">
        <v>99.805000000000007</v>
      </c>
      <c r="Z3554" s="11">
        <v>41.895000000000003</v>
      </c>
      <c r="AA3554" s="11">
        <v>16.088000000000001</v>
      </c>
      <c r="AB3554" s="11">
        <v>3.5110000000000001</v>
      </c>
      <c r="AC3554" s="11">
        <v>0.30099999999999999</v>
      </c>
    </row>
    <row r="3555" spans="1:29" ht="11.5">
      <c r="A3555" s="15">
        <v>3538</v>
      </c>
      <c r="B3555" s="13" t="s">
        <v>1059</v>
      </c>
      <c r="C3555" s="21" t="s">
        <v>1304</v>
      </c>
      <c r="D3555" s="12"/>
      <c r="E3555" s="12">
        <v>300</v>
      </c>
      <c r="F3555" s="13" t="s">
        <v>1110</v>
      </c>
      <c r="G3555" s="12">
        <v>925</v>
      </c>
      <c r="H3555" s="12">
        <v>2010</v>
      </c>
      <c r="I3555" s="11">
        <v>282.52800000000002</v>
      </c>
      <c r="J3555" s="11">
        <v>273.42599999999999</v>
      </c>
      <c r="K3555" s="11">
        <v>282.12799999999999</v>
      </c>
      <c r="L3555" s="11">
        <v>298.12099999999998</v>
      </c>
      <c r="M3555" s="11">
        <v>334.61</v>
      </c>
      <c r="N3555" s="11">
        <v>398.50099999999998</v>
      </c>
      <c r="O3555" s="11">
        <v>414.05799999999999</v>
      </c>
      <c r="P3555" s="11">
        <v>413.05799999999999</v>
      </c>
      <c r="Q3555" s="11">
        <v>410.97800000000001</v>
      </c>
      <c r="R3555" s="11">
        <v>364.34399999999999</v>
      </c>
      <c r="S3555" s="11">
        <v>348.90199999999999</v>
      </c>
      <c r="T3555" s="11">
        <v>303.22300000000001</v>
      </c>
      <c r="U3555" s="11">
        <v>298.33</v>
      </c>
      <c r="V3555" s="11">
        <v>234.22</v>
      </c>
      <c r="W3555" s="11">
        <v>249.05</v>
      </c>
      <c r="X3555" s="11">
        <v>216.95500000000001</v>
      </c>
      <c r="Y3555" s="11">
        <v>144.07300000000001</v>
      </c>
      <c r="Z3555" s="11">
        <v>60.286000000000001</v>
      </c>
      <c r="AA3555" s="11">
        <v>17.337</v>
      </c>
      <c r="AB3555" s="11">
        <v>3.9430000000000001</v>
      </c>
      <c r="AC3555" s="11">
        <v>0.48199999999999998</v>
      </c>
    </row>
    <row r="3556" spans="1:29" ht="11.5">
      <c r="A3556" s="15">
        <v>3539</v>
      </c>
      <c r="B3556" s="13" t="s">
        <v>1059</v>
      </c>
      <c r="C3556" s="21" t="s">
        <v>1304</v>
      </c>
      <c r="D3556" s="12"/>
      <c r="E3556" s="12">
        <v>300</v>
      </c>
      <c r="F3556" s="13" t="s">
        <v>1110</v>
      </c>
      <c r="G3556" s="12">
        <v>925</v>
      </c>
      <c r="H3556" s="12">
        <v>2015</v>
      </c>
      <c r="I3556" s="11">
        <v>245.46700000000001</v>
      </c>
      <c r="J3556" s="11">
        <v>280.47500000000002</v>
      </c>
      <c r="K3556" s="11">
        <v>272.07600000000002</v>
      </c>
      <c r="L3556" s="11">
        <v>276.84399999999999</v>
      </c>
      <c r="M3556" s="11">
        <v>284.98500000000001</v>
      </c>
      <c r="N3556" s="11">
        <v>317.69299999999998</v>
      </c>
      <c r="O3556" s="11">
        <v>383.30500000000001</v>
      </c>
      <c r="P3556" s="11">
        <v>402.14800000000002</v>
      </c>
      <c r="Q3556" s="11">
        <v>403.55</v>
      </c>
      <c r="R3556" s="11">
        <v>401.73700000000002</v>
      </c>
      <c r="S3556" s="11">
        <v>354.327</v>
      </c>
      <c r="T3556" s="11">
        <v>336.16899999999998</v>
      </c>
      <c r="U3556" s="11">
        <v>287.77</v>
      </c>
      <c r="V3556" s="11">
        <v>277.33499999999998</v>
      </c>
      <c r="W3556" s="11">
        <v>211.124</v>
      </c>
      <c r="X3556" s="11">
        <v>211.77099999999999</v>
      </c>
      <c r="Y3556" s="11">
        <v>163.95</v>
      </c>
      <c r="Z3556" s="11">
        <v>88.578000000000003</v>
      </c>
      <c r="AA3556" s="11">
        <v>27.565999999999999</v>
      </c>
      <c r="AB3556" s="11">
        <v>5.274</v>
      </c>
      <c r="AC3556" s="11">
        <v>0.71199999999999997</v>
      </c>
    </row>
    <row r="3557" spans="1:29" ht="11.5">
      <c r="A3557" s="15">
        <v>3540</v>
      </c>
      <c r="B3557" s="13" t="s">
        <v>1059</v>
      </c>
      <c r="C3557" s="21" t="s">
        <v>1304</v>
      </c>
      <c r="D3557" s="12"/>
      <c r="E3557" s="12">
        <v>300</v>
      </c>
      <c r="F3557" s="13" t="s">
        <v>1110</v>
      </c>
      <c r="G3557" s="12">
        <v>925</v>
      </c>
      <c r="H3557" s="12">
        <v>2020</v>
      </c>
      <c r="I3557" s="11">
        <v>211.17500000000001</v>
      </c>
      <c r="J3557" s="11">
        <v>243.57499999999999</v>
      </c>
      <c r="K3557" s="11">
        <v>279.40100000000001</v>
      </c>
      <c r="L3557" s="11">
        <v>269.36399999999998</v>
      </c>
      <c r="M3557" s="11">
        <v>270.45</v>
      </c>
      <c r="N3557" s="11">
        <v>276.779</v>
      </c>
      <c r="O3557" s="11">
        <v>310.19799999999998</v>
      </c>
      <c r="P3557" s="11">
        <v>376.988</v>
      </c>
      <c r="Q3557" s="11">
        <v>396.60700000000003</v>
      </c>
      <c r="R3557" s="11">
        <v>397.11599999999999</v>
      </c>
      <c r="S3557" s="11">
        <v>392.90899999999999</v>
      </c>
      <c r="T3557" s="11">
        <v>342.68599999999998</v>
      </c>
      <c r="U3557" s="11">
        <v>320.08100000000002</v>
      </c>
      <c r="V3557" s="11">
        <v>268.709</v>
      </c>
      <c r="W3557" s="11">
        <v>252.66900000000001</v>
      </c>
      <c r="X3557" s="11">
        <v>183.083</v>
      </c>
      <c r="Y3557" s="11">
        <v>164.91399999999999</v>
      </c>
      <c r="Z3557" s="11">
        <v>105.15900000000001</v>
      </c>
      <c r="AA3557" s="11">
        <v>43.491</v>
      </c>
      <c r="AB3557" s="11">
        <v>9.3740000000000006</v>
      </c>
      <c r="AC3557" s="11">
        <v>1.0980000000000001</v>
      </c>
    </row>
    <row r="3558" spans="1:29" ht="11.5">
      <c r="A3558" s="15">
        <v>3541</v>
      </c>
      <c r="B3558" s="13" t="s">
        <v>1059</v>
      </c>
      <c r="C3558" s="21" t="s">
        <v>1305</v>
      </c>
      <c r="D3558" s="12"/>
      <c r="E3558" s="12">
        <v>380</v>
      </c>
      <c r="F3558" s="13" t="s">
        <v>1110</v>
      </c>
      <c r="G3558" s="12">
        <v>925</v>
      </c>
      <c r="H3558" s="12">
        <v>1950</v>
      </c>
      <c r="I3558" s="11">
        <v>2248.444</v>
      </c>
      <c r="J3558" s="11">
        <v>1969.86</v>
      </c>
      <c r="K3558" s="11">
        <v>2123.6550000000002</v>
      </c>
      <c r="L3558" s="11">
        <v>2034.4449999999999</v>
      </c>
      <c r="M3558" s="11">
        <v>1988.5540000000001</v>
      </c>
      <c r="N3558" s="11">
        <v>1874.4159999999999</v>
      </c>
      <c r="O3558" s="11">
        <v>1261.2729999999999</v>
      </c>
      <c r="P3558" s="11">
        <v>1696.319</v>
      </c>
      <c r="Q3558" s="11">
        <v>1576.3009999999999</v>
      </c>
      <c r="R3558" s="11">
        <v>1336.952</v>
      </c>
      <c r="S3558" s="11">
        <v>1109.8309999999999</v>
      </c>
      <c r="T3558" s="11">
        <v>928.20500000000004</v>
      </c>
      <c r="U3558" s="11">
        <v>818.75800000000004</v>
      </c>
      <c r="V3558" s="11">
        <v>676.96799999999996</v>
      </c>
      <c r="W3558" s="11">
        <v>514.88199999999995</v>
      </c>
      <c r="X3558" s="11">
        <v>313.24799999999999</v>
      </c>
      <c r="Y3558" s="11">
        <v>151.89699999999999</v>
      </c>
      <c r="Z3558" s="11">
        <v>50.753</v>
      </c>
      <c r="AA3558" s="11">
        <v>8.8209999999999997</v>
      </c>
      <c r="AB3558" s="11">
        <v>0.72699999999999998</v>
      </c>
      <c r="AC3558" s="11">
        <v>2.1000000000000001E-2</v>
      </c>
    </row>
    <row r="3559" spans="1:29" ht="11.5">
      <c r="A3559" s="15">
        <v>3542</v>
      </c>
      <c r="B3559" s="13" t="s">
        <v>1059</v>
      </c>
      <c r="C3559" s="21" t="s">
        <v>1305</v>
      </c>
      <c r="D3559" s="12"/>
      <c r="E3559" s="12">
        <v>380</v>
      </c>
      <c r="F3559" s="13" t="s">
        <v>1110</v>
      </c>
      <c r="G3559" s="12">
        <v>925</v>
      </c>
      <c r="H3559" s="12">
        <v>1955</v>
      </c>
      <c r="I3559" s="11">
        <v>2073.701</v>
      </c>
      <c r="J3559" s="11">
        <v>2210.3159999999998</v>
      </c>
      <c r="K3559" s="11">
        <v>1933.3430000000001</v>
      </c>
      <c r="L3559" s="11">
        <v>2046.1859999999999</v>
      </c>
      <c r="M3559" s="11">
        <v>1927.0519999999999</v>
      </c>
      <c r="N3559" s="11">
        <v>1897.13</v>
      </c>
      <c r="O3559" s="11">
        <v>1816.2729999999999</v>
      </c>
      <c r="P3559" s="11">
        <v>1228.626</v>
      </c>
      <c r="Q3559" s="11">
        <v>1675.3130000000001</v>
      </c>
      <c r="R3559" s="11">
        <v>1560.1849999999999</v>
      </c>
      <c r="S3559" s="11">
        <v>1305.931</v>
      </c>
      <c r="T3559" s="11">
        <v>1063.55</v>
      </c>
      <c r="U3559" s="11">
        <v>862.99300000000005</v>
      </c>
      <c r="V3559" s="11">
        <v>726.36599999999999</v>
      </c>
      <c r="W3559" s="11">
        <v>554.78599999999994</v>
      </c>
      <c r="X3559" s="11">
        <v>362.57</v>
      </c>
      <c r="Y3559" s="11">
        <v>171.99100000000001</v>
      </c>
      <c r="Z3559" s="11">
        <v>56.863999999999997</v>
      </c>
      <c r="AA3559" s="11">
        <v>11.347</v>
      </c>
      <c r="AB3559" s="11">
        <v>1.022</v>
      </c>
      <c r="AC3559" s="11">
        <v>4.1000000000000002E-2</v>
      </c>
    </row>
    <row r="3560" spans="1:29" ht="11.5">
      <c r="A3560" s="15">
        <v>3543</v>
      </c>
      <c r="B3560" s="13" t="s">
        <v>1059</v>
      </c>
      <c r="C3560" s="21" t="s">
        <v>1305</v>
      </c>
      <c r="D3560" s="12"/>
      <c r="E3560" s="12">
        <v>380</v>
      </c>
      <c r="F3560" s="13" t="s">
        <v>1110</v>
      </c>
      <c r="G3560" s="12">
        <v>925</v>
      </c>
      <c r="H3560" s="12">
        <v>1960</v>
      </c>
      <c r="I3560" s="11">
        <v>2107.5720000000001</v>
      </c>
      <c r="J3560" s="11">
        <v>2065.63</v>
      </c>
      <c r="K3560" s="11">
        <v>2193.9279999999999</v>
      </c>
      <c r="L3560" s="11">
        <v>1889.0229999999999</v>
      </c>
      <c r="M3560" s="11">
        <v>1957.4960000000001</v>
      </c>
      <c r="N3560" s="11">
        <v>1819.913</v>
      </c>
      <c r="O3560" s="11">
        <v>1808.568</v>
      </c>
      <c r="P3560" s="11">
        <v>1761.27</v>
      </c>
      <c r="Q3560" s="11">
        <v>1198.5820000000001</v>
      </c>
      <c r="R3560" s="11">
        <v>1633.741</v>
      </c>
      <c r="S3560" s="11">
        <v>1503.569</v>
      </c>
      <c r="T3560" s="11">
        <v>1232.039</v>
      </c>
      <c r="U3560" s="11">
        <v>970.85500000000002</v>
      </c>
      <c r="V3560" s="11">
        <v>751.59799999999996</v>
      </c>
      <c r="W3560" s="11">
        <v>587.678</v>
      </c>
      <c r="X3560" s="11">
        <v>394.065</v>
      </c>
      <c r="Y3560" s="11">
        <v>203.93600000000001</v>
      </c>
      <c r="Z3560" s="11">
        <v>67.31</v>
      </c>
      <c r="AA3560" s="11">
        <v>13.565</v>
      </c>
      <c r="AB3560" s="11">
        <v>1.462</v>
      </c>
      <c r="AC3560" s="11">
        <v>6.4000000000000001E-2</v>
      </c>
    </row>
    <row r="3561" spans="1:29" ht="11.5">
      <c r="A3561" s="15">
        <v>3544</v>
      </c>
      <c r="B3561" s="13" t="s">
        <v>1059</v>
      </c>
      <c r="C3561" s="21" t="s">
        <v>1305</v>
      </c>
      <c r="D3561" s="12"/>
      <c r="E3561" s="12">
        <v>380</v>
      </c>
      <c r="F3561" s="13" t="s">
        <v>1110</v>
      </c>
      <c r="G3561" s="12">
        <v>925</v>
      </c>
      <c r="H3561" s="12">
        <v>1965</v>
      </c>
      <c r="I3561" s="11">
        <v>2344.89</v>
      </c>
      <c r="J3561" s="11">
        <v>2115.7190000000001</v>
      </c>
      <c r="K3561" s="11">
        <v>2031.539</v>
      </c>
      <c r="L3561" s="11">
        <v>2126.1579999999999</v>
      </c>
      <c r="M3561" s="11">
        <v>1810.69</v>
      </c>
      <c r="N3561" s="11">
        <v>1902.73</v>
      </c>
      <c r="O3561" s="11">
        <v>1788.3430000000001</v>
      </c>
      <c r="P3561" s="11">
        <v>1781.662</v>
      </c>
      <c r="Q3561" s="11">
        <v>1730.7180000000001</v>
      </c>
      <c r="R3561" s="11">
        <v>1169.403</v>
      </c>
      <c r="S3561" s="11">
        <v>1575.539</v>
      </c>
      <c r="T3561" s="11">
        <v>1427.59</v>
      </c>
      <c r="U3561" s="11">
        <v>1139.922</v>
      </c>
      <c r="V3561" s="11">
        <v>849.29</v>
      </c>
      <c r="W3561" s="11">
        <v>604.28399999999999</v>
      </c>
      <c r="X3561" s="11">
        <v>416.60700000000003</v>
      </c>
      <c r="Y3561" s="11">
        <v>223.69399999999999</v>
      </c>
      <c r="Z3561" s="11">
        <v>82.209000000000003</v>
      </c>
      <c r="AA3561" s="11">
        <v>16.7</v>
      </c>
      <c r="AB3561" s="11">
        <v>1.841</v>
      </c>
      <c r="AC3561" s="11">
        <v>9.7000000000000003E-2</v>
      </c>
    </row>
    <row r="3562" spans="1:29" ht="11.5">
      <c r="A3562" s="15">
        <v>3545</v>
      </c>
      <c r="B3562" s="13" t="s">
        <v>1059</v>
      </c>
      <c r="C3562" s="21" t="s">
        <v>1305</v>
      </c>
      <c r="D3562" s="12"/>
      <c r="E3562" s="12">
        <v>380</v>
      </c>
      <c r="F3562" s="13" t="s">
        <v>1110</v>
      </c>
      <c r="G3562" s="12">
        <v>925</v>
      </c>
      <c r="H3562" s="12">
        <v>1970</v>
      </c>
      <c r="I3562" s="11">
        <v>2320.7080000000001</v>
      </c>
      <c r="J3562" s="11">
        <v>2327.7710000000002</v>
      </c>
      <c r="K3562" s="11">
        <v>2108.2460000000001</v>
      </c>
      <c r="L3562" s="11">
        <v>1991.3579999999999</v>
      </c>
      <c r="M3562" s="11">
        <v>2038.3810000000001</v>
      </c>
      <c r="N3562" s="11">
        <v>1727.6849999999999</v>
      </c>
      <c r="O3562" s="11">
        <v>1870.0329999999999</v>
      </c>
      <c r="P3562" s="11">
        <v>1790.5640000000001</v>
      </c>
      <c r="Q3562" s="11">
        <v>1776.9939999999999</v>
      </c>
      <c r="R3562" s="11">
        <v>1701.9580000000001</v>
      </c>
      <c r="S3562" s="11">
        <v>1130.7070000000001</v>
      </c>
      <c r="T3562" s="11">
        <v>1489.8219999999999</v>
      </c>
      <c r="U3562" s="11">
        <v>1315.385</v>
      </c>
      <c r="V3562" s="11">
        <v>1010.1079999999999</v>
      </c>
      <c r="W3562" s="11">
        <v>687.35599999999999</v>
      </c>
      <c r="X3562" s="11">
        <v>427.79899999999998</v>
      </c>
      <c r="Y3562" s="11">
        <v>239.80699999999999</v>
      </c>
      <c r="Z3562" s="11">
        <v>93.634</v>
      </c>
      <c r="AA3562" s="11">
        <v>21.917999999999999</v>
      </c>
      <c r="AB3562" s="11">
        <v>2.4510000000000001</v>
      </c>
      <c r="AC3562" s="11">
        <v>0.14399999999999999</v>
      </c>
    </row>
    <row r="3563" spans="1:29" ht="11.5">
      <c r="A3563" s="15">
        <v>3546</v>
      </c>
      <c r="B3563" s="13" t="s">
        <v>1059</v>
      </c>
      <c r="C3563" s="21" t="s">
        <v>1305</v>
      </c>
      <c r="D3563" s="12"/>
      <c r="E3563" s="12">
        <v>380</v>
      </c>
      <c r="F3563" s="13" t="s">
        <v>1110</v>
      </c>
      <c r="G3563" s="12">
        <v>925</v>
      </c>
      <c r="H3563" s="12">
        <v>1975</v>
      </c>
      <c r="I3563" s="11">
        <v>2200.239</v>
      </c>
      <c r="J3563" s="11">
        <v>2313.3130000000001</v>
      </c>
      <c r="K3563" s="11">
        <v>2327.0500000000002</v>
      </c>
      <c r="L3563" s="11">
        <v>2086.645</v>
      </c>
      <c r="M3563" s="11">
        <v>1954.2929999999999</v>
      </c>
      <c r="N3563" s="11">
        <v>2008.373</v>
      </c>
      <c r="O3563" s="11">
        <v>1717.405</v>
      </c>
      <c r="P3563" s="11">
        <v>1865.8789999999999</v>
      </c>
      <c r="Q3563" s="11">
        <v>1781.01</v>
      </c>
      <c r="R3563" s="11">
        <v>1753.9190000000001</v>
      </c>
      <c r="S3563" s="11">
        <v>1654.9169999999999</v>
      </c>
      <c r="T3563" s="11">
        <v>1079.481</v>
      </c>
      <c r="U3563" s="11">
        <v>1373.06</v>
      </c>
      <c r="V3563" s="11">
        <v>1143.6990000000001</v>
      </c>
      <c r="W3563" s="11">
        <v>803.07600000000002</v>
      </c>
      <c r="X3563" s="11">
        <v>477.71100000000001</v>
      </c>
      <c r="Y3563" s="11">
        <v>243.63200000000001</v>
      </c>
      <c r="Z3563" s="11">
        <v>101.697</v>
      </c>
      <c r="AA3563" s="11">
        <v>26.007000000000001</v>
      </c>
      <c r="AB3563" s="11">
        <v>3.4140000000000001</v>
      </c>
      <c r="AC3563" s="11">
        <v>0.20599999999999999</v>
      </c>
    </row>
    <row r="3564" spans="1:29" ht="11.5">
      <c r="A3564" s="15">
        <v>3547</v>
      </c>
      <c r="B3564" s="13" t="s">
        <v>1059</v>
      </c>
      <c r="C3564" s="21" t="s">
        <v>1305</v>
      </c>
      <c r="D3564" s="12"/>
      <c r="E3564" s="12">
        <v>380</v>
      </c>
      <c r="F3564" s="13" t="s">
        <v>1110</v>
      </c>
      <c r="G3564" s="12">
        <v>925</v>
      </c>
      <c r="H3564" s="12">
        <v>1980</v>
      </c>
      <c r="I3564" s="11">
        <v>1833.847</v>
      </c>
      <c r="J3564" s="11">
        <v>2183.0070000000001</v>
      </c>
      <c r="K3564" s="11">
        <v>2333.616</v>
      </c>
      <c r="L3564" s="11">
        <v>2331.6959999999999</v>
      </c>
      <c r="M3564" s="11">
        <v>2057.11</v>
      </c>
      <c r="N3564" s="11">
        <v>1921.4839999999999</v>
      </c>
      <c r="O3564" s="11">
        <v>2000.3230000000001</v>
      </c>
      <c r="P3564" s="11">
        <v>1730.9929999999999</v>
      </c>
      <c r="Q3564" s="11">
        <v>1865.5450000000001</v>
      </c>
      <c r="R3564" s="11">
        <v>1757.0609999999999</v>
      </c>
      <c r="S3564" s="11">
        <v>1707.278</v>
      </c>
      <c r="T3564" s="11">
        <v>1577.559</v>
      </c>
      <c r="U3564" s="11">
        <v>1002.54</v>
      </c>
      <c r="V3564" s="11">
        <v>1210.6079999999999</v>
      </c>
      <c r="W3564" s="11">
        <v>916.94899999999996</v>
      </c>
      <c r="X3564" s="11">
        <v>552.20100000000002</v>
      </c>
      <c r="Y3564" s="11">
        <v>269.822</v>
      </c>
      <c r="Z3564" s="11">
        <v>104.631</v>
      </c>
      <c r="AA3564" s="11">
        <v>28.286000000000001</v>
      </c>
      <c r="AB3564" s="11">
        <v>4.165</v>
      </c>
      <c r="AC3564" s="11">
        <v>0.29599999999999999</v>
      </c>
    </row>
    <row r="3565" spans="1:29" ht="11.5">
      <c r="A3565" s="15">
        <v>3548</v>
      </c>
      <c r="B3565" s="13" t="s">
        <v>1059</v>
      </c>
      <c r="C3565" s="21" t="s">
        <v>1305</v>
      </c>
      <c r="D3565" s="12"/>
      <c r="E3565" s="12">
        <v>380</v>
      </c>
      <c r="F3565" s="13" t="s">
        <v>1110</v>
      </c>
      <c r="G3565" s="12">
        <v>925</v>
      </c>
      <c r="H3565" s="12">
        <v>1985</v>
      </c>
      <c r="I3565" s="11">
        <v>1561.6079999999999</v>
      </c>
      <c r="J3565" s="11">
        <v>1826.83</v>
      </c>
      <c r="K3565" s="11">
        <v>2199.415</v>
      </c>
      <c r="L3565" s="11">
        <v>2344.0430000000001</v>
      </c>
      <c r="M3565" s="11">
        <v>2326.3710000000001</v>
      </c>
      <c r="N3565" s="11">
        <v>2063.7620000000002</v>
      </c>
      <c r="O3565" s="11">
        <v>1942.856</v>
      </c>
      <c r="P3565" s="11">
        <v>2017.6379999999999</v>
      </c>
      <c r="Q3565" s="11">
        <v>1736.9359999999999</v>
      </c>
      <c r="R3565" s="11">
        <v>1851.232</v>
      </c>
      <c r="S3565" s="11">
        <v>1719.2239999999999</v>
      </c>
      <c r="T3565" s="11">
        <v>1634.9690000000001</v>
      </c>
      <c r="U3565" s="11">
        <v>1462.0840000000001</v>
      </c>
      <c r="V3565" s="11">
        <v>887.64099999999996</v>
      </c>
      <c r="W3565" s="11">
        <v>993.69399999999996</v>
      </c>
      <c r="X3565" s="11">
        <v>660.81399999999996</v>
      </c>
      <c r="Y3565" s="11">
        <v>321.93599999999998</v>
      </c>
      <c r="Z3565" s="11">
        <v>118.76</v>
      </c>
      <c r="AA3565" s="11">
        <v>31.376999999999999</v>
      </c>
      <c r="AB3565" s="11">
        <v>4.9489999999999998</v>
      </c>
      <c r="AC3565" s="11">
        <v>0.40899999999999997</v>
      </c>
    </row>
    <row r="3566" spans="1:29" ht="11.5">
      <c r="A3566" s="15">
        <v>3549</v>
      </c>
      <c r="B3566" s="13" t="s">
        <v>1059</v>
      </c>
      <c r="C3566" s="21" t="s">
        <v>1305</v>
      </c>
      <c r="D3566" s="12"/>
      <c r="E3566" s="12">
        <v>380</v>
      </c>
      <c r="F3566" s="13" t="s">
        <v>1110</v>
      </c>
      <c r="G3566" s="12">
        <v>925</v>
      </c>
      <c r="H3566" s="12">
        <v>1990</v>
      </c>
      <c r="I3566" s="11">
        <v>1450.4480000000001</v>
      </c>
      <c r="J3566" s="11">
        <v>1552.1130000000001</v>
      </c>
      <c r="K3566" s="11">
        <v>1822.5</v>
      </c>
      <c r="L3566" s="11">
        <v>2203.5880000000002</v>
      </c>
      <c r="M3566" s="11">
        <v>2338.364</v>
      </c>
      <c r="N3566" s="11">
        <v>2305.9169999999999</v>
      </c>
      <c r="O3566" s="11">
        <v>2046.3019999999999</v>
      </c>
      <c r="P3566" s="11">
        <v>1932.442</v>
      </c>
      <c r="Q3566" s="11">
        <v>1997.6990000000001</v>
      </c>
      <c r="R3566" s="11">
        <v>1702.434</v>
      </c>
      <c r="S3566" s="11">
        <v>1798.2460000000001</v>
      </c>
      <c r="T3566" s="11">
        <v>1641.8610000000001</v>
      </c>
      <c r="U3566" s="11">
        <v>1518.6189999999999</v>
      </c>
      <c r="V3566" s="11">
        <v>1303.5640000000001</v>
      </c>
      <c r="W3566" s="11">
        <v>744.851</v>
      </c>
      <c r="X3566" s="11">
        <v>753.41899999999998</v>
      </c>
      <c r="Y3566" s="11">
        <v>419.85599999999999</v>
      </c>
      <c r="Z3566" s="11">
        <v>155.018</v>
      </c>
      <c r="AA3566" s="11">
        <v>38.692</v>
      </c>
      <c r="AB3566" s="11">
        <v>6.1589999999999998</v>
      </c>
      <c r="AC3566" s="11">
        <v>0.54100000000000004</v>
      </c>
    </row>
    <row r="3567" spans="1:29" ht="11.5">
      <c r="A3567" s="15">
        <v>3550</v>
      </c>
      <c r="B3567" s="13" t="s">
        <v>1059</v>
      </c>
      <c r="C3567" s="21" t="s">
        <v>1305</v>
      </c>
      <c r="D3567" s="12"/>
      <c r="E3567" s="12">
        <v>380</v>
      </c>
      <c r="F3567" s="13" t="s">
        <v>1110</v>
      </c>
      <c r="G3567" s="12">
        <v>925</v>
      </c>
      <c r="H3567" s="12">
        <v>1995</v>
      </c>
      <c r="I3567" s="11">
        <v>1403.577</v>
      </c>
      <c r="J3567" s="11">
        <v>1445.951</v>
      </c>
      <c r="K3567" s="11">
        <v>1559.154</v>
      </c>
      <c r="L3567" s="11">
        <v>1827.77</v>
      </c>
      <c r="M3567" s="11">
        <v>2191.7310000000002</v>
      </c>
      <c r="N3567" s="11">
        <v>2321.9969999999998</v>
      </c>
      <c r="O3567" s="11">
        <v>2288.2339999999999</v>
      </c>
      <c r="P3567" s="11">
        <v>2026.8720000000001</v>
      </c>
      <c r="Q3567" s="11">
        <v>1911.87</v>
      </c>
      <c r="R3567" s="11">
        <v>1969.7429999999999</v>
      </c>
      <c r="S3567" s="11">
        <v>1666.22</v>
      </c>
      <c r="T3567" s="11">
        <v>1738.2929999999999</v>
      </c>
      <c r="U3567" s="11">
        <v>1550.9</v>
      </c>
      <c r="V3567" s="11">
        <v>1376.4110000000001</v>
      </c>
      <c r="W3567" s="11">
        <v>1111.8240000000001</v>
      </c>
      <c r="X3567" s="11">
        <v>579.92700000000002</v>
      </c>
      <c r="Y3567" s="11">
        <v>504.935</v>
      </c>
      <c r="Z3567" s="11">
        <v>215.566</v>
      </c>
      <c r="AA3567" s="11">
        <v>53.015999999999998</v>
      </c>
      <c r="AB3567" s="11">
        <v>7.7370000000000001</v>
      </c>
      <c r="AC3567" s="11">
        <v>0.66</v>
      </c>
    </row>
    <row r="3568" spans="1:29" ht="11.5">
      <c r="A3568" s="15">
        <v>3551</v>
      </c>
      <c r="B3568" s="13" t="s">
        <v>1059</v>
      </c>
      <c r="C3568" s="21" t="s">
        <v>1305</v>
      </c>
      <c r="D3568" s="12"/>
      <c r="E3568" s="12">
        <v>380</v>
      </c>
      <c r="F3568" s="13" t="s">
        <v>1110</v>
      </c>
      <c r="G3568" s="12">
        <v>925</v>
      </c>
      <c r="H3568" s="12">
        <v>2000</v>
      </c>
      <c r="I3568" s="11">
        <v>1346.636</v>
      </c>
      <c r="J3568" s="11">
        <v>1386.1869999999999</v>
      </c>
      <c r="K3568" s="11">
        <v>1437.13</v>
      </c>
      <c r="L3568" s="11">
        <v>1561.6959999999999</v>
      </c>
      <c r="M3568" s="11">
        <v>1806.7149999999999</v>
      </c>
      <c r="N3568" s="11">
        <v>2159.2730000000001</v>
      </c>
      <c r="O3568" s="11">
        <v>2294.3029999999999</v>
      </c>
      <c r="P3568" s="11">
        <v>2259.8209999999999</v>
      </c>
      <c r="Q3568" s="11">
        <v>1974.6489999999999</v>
      </c>
      <c r="R3568" s="11">
        <v>1838.441</v>
      </c>
      <c r="S3568" s="11">
        <v>1898.039</v>
      </c>
      <c r="T3568" s="11">
        <v>1583.585</v>
      </c>
      <c r="U3568" s="11">
        <v>1651.2750000000001</v>
      </c>
      <c r="V3568" s="11">
        <v>1421.26</v>
      </c>
      <c r="W3568" s="11">
        <v>1183.9659999999999</v>
      </c>
      <c r="X3568" s="11">
        <v>881.89300000000003</v>
      </c>
      <c r="Y3568" s="11">
        <v>391.53</v>
      </c>
      <c r="Z3568" s="11">
        <v>268.947</v>
      </c>
      <c r="AA3568" s="11">
        <v>77.522000000000006</v>
      </c>
      <c r="AB3568" s="11">
        <v>10.917</v>
      </c>
      <c r="AC3568" s="11">
        <v>0.82899999999999996</v>
      </c>
    </row>
    <row r="3569" spans="1:29" ht="11.5">
      <c r="A3569" s="15">
        <v>3552</v>
      </c>
      <c r="B3569" s="13" t="s">
        <v>1059</v>
      </c>
      <c r="C3569" s="21" t="s">
        <v>1305</v>
      </c>
      <c r="D3569" s="12"/>
      <c r="E3569" s="12">
        <v>380</v>
      </c>
      <c r="F3569" s="13" t="s">
        <v>1110</v>
      </c>
      <c r="G3569" s="12">
        <v>925</v>
      </c>
      <c r="H3569" s="12">
        <v>2005</v>
      </c>
      <c r="I3569" s="11">
        <v>1428.5139999999999</v>
      </c>
      <c r="J3569" s="11">
        <v>1384.7829999999999</v>
      </c>
      <c r="K3569" s="11">
        <v>1427.578</v>
      </c>
      <c r="L3569" s="11">
        <v>1483.7329999999999</v>
      </c>
      <c r="M3569" s="11">
        <v>1611.5150000000001</v>
      </c>
      <c r="N3569" s="11">
        <v>1900.96</v>
      </c>
      <c r="O3569" s="11">
        <v>2289.1550000000002</v>
      </c>
      <c r="P3569" s="11">
        <v>2397.4670000000001</v>
      </c>
      <c r="Q3569" s="11">
        <v>2329.5819999999999</v>
      </c>
      <c r="R3569" s="11">
        <v>2018.8620000000001</v>
      </c>
      <c r="S3569" s="11">
        <v>1838.3050000000001</v>
      </c>
      <c r="T3569" s="11">
        <v>1865.556</v>
      </c>
      <c r="U3569" s="11">
        <v>1536.7370000000001</v>
      </c>
      <c r="V3569" s="11">
        <v>1553.79</v>
      </c>
      <c r="W3569" s="11">
        <v>1274.136</v>
      </c>
      <c r="X3569" s="11">
        <v>972.245</v>
      </c>
      <c r="Y3569" s="11">
        <v>634.77800000000002</v>
      </c>
      <c r="Z3569" s="11">
        <v>226.226</v>
      </c>
      <c r="AA3569" s="11">
        <v>103.35899999999999</v>
      </c>
      <c r="AB3569" s="11">
        <v>17.195</v>
      </c>
      <c r="AC3569" s="11">
        <v>1.2589999999999999</v>
      </c>
    </row>
    <row r="3570" spans="1:29" ht="11.5">
      <c r="A3570" s="15">
        <v>3553</v>
      </c>
      <c r="B3570" s="13" t="s">
        <v>1059</v>
      </c>
      <c r="C3570" s="21" t="s">
        <v>1305</v>
      </c>
      <c r="D3570" s="12"/>
      <c r="E3570" s="12">
        <v>380</v>
      </c>
      <c r="F3570" s="13" t="s">
        <v>1110</v>
      </c>
      <c r="G3570" s="12">
        <v>925</v>
      </c>
      <c r="H3570" s="12">
        <v>2010</v>
      </c>
      <c r="I3570" s="11">
        <v>1460.4390000000001</v>
      </c>
      <c r="J3570" s="11">
        <v>1424.348</v>
      </c>
      <c r="K3570" s="11">
        <v>1410.721</v>
      </c>
      <c r="L3570" s="11">
        <v>1479.5940000000001</v>
      </c>
      <c r="M3570" s="11">
        <v>1558.2529999999999</v>
      </c>
      <c r="N3570" s="11">
        <v>1694.2619999999999</v>
      </c>
      <c r="O3570" s="11">
        <v>1965.971</v>
      </c>
      <c r="P3570" s="11">
        <v>2339.8809999999999</v>
      </c>
      <c r="Q3570" s="11">
        <v>2406.8409999999999</v>
      </c>
      <c r="R3570" s="11">
        <v>2305.3980000000001</v>
      </c>
      <c r="S3570" s="11">
        <v>1973.075</v>
      </c>
      <c r="T3570" s="11">
        <v>1776.998</v>
      </c>
      <c r="U3570" s="11">
        <v>1795.711</v>
      </c>
      <c r="V3570" s="11">
        <v>1440.0719999999999</v>
      </c>
      <c r="W3570" s="11">
        <v>1421.8989999999999</v>
      </c>
      <c r="X3570" s="11">
        <v>1073.5830000000001</v>
      </c>
      <c r="Y3570" s="11">
        <v>695.15</v>
      </c>
      <c r="Z3570" s="11">
        <v>364.13</v>
      </c>
      <c r="AA3570" s="11">
        <v>91.846000000000004</v>
      </c>
      <c r="AB3570" s="11">
        <v>24.335000000000001</v>
      </c>
      <c r="AC3570" s="11">
        <v>2.0299999999999998</v>
      </c>
    </row>
    <row r="3571" spans="1:29" ht="11.5">
      <c r="A3571" s="15">
        <v>3554</v>
      </c>
      <c r="B3571" s="13" t="s">
        <v>1059</v>
      </c>
      <c r="C3571" s="21" t="s">
        <v>1305</v>
      </c>
      <c r="D3571" s="12"/>
      <c r="E3571" s="12">
        <v>380</v>
      </c>
      <c r="F3571" s="13" t="s">
        <v>1110</v>
      </c>
      <c r="G3571" s="12">
        <v>925</v>
      </c>
      <c r="H3571" s="12">
        <v>2015</v>
      </c>
      <c r="I3571" s="11">
        <v>1358.9390000000001</v>
      </c>
      <c r="J3571" s="11">
        <v>1462.1369999999999</v>
      </c>
      <c r="K3571" s="11">
        <v>1462.4970000000001</v>
      </c>
      <c r="L3571" s="11">
        <v>1474.7080000000001</v>
      </c>
      <c r="M3571" s="11">
        <v>1559.5809999999999</v>
      </c>
      <c r="N3571" s="11">
        <v>1647.1320000000001</v>
      </c>
      <c r="O3571" s="11">
        <v>1785.67</v>
      </c>
      <c r="P3571" s="11">
        <v>2070.9780000000001</v>
      </c>
      <c r="Q3571" s="11">
        <v>2397.915</v>
      </c>
      <c r="R3571" s="11">
        <v>2435.8040000000001</v>
      </c>
      <c r="S3571" s="11">
        <v>2309.5349999999999</v>
      </c>
      <c r="T3571" s="11">
        <v>1956.874</v>
      </c>
      <c r="U3571" s="11">
        <v>1761.82</v>
      </c>
      <c r="V3571" s="11">
        <v>1713.441</v>
      </c>
      <c r="W3571" s="11">
        <v>1347.549</v>
      </c>
      <c r="X3571" s="11">
        <v>1230.854</v>
      </c>
      <c r="Y3571" s="11">
        <v>813.30600000000004</v>
      </c>
      <c r="Z3571" s="11">
        <v>427.31299999999999</v>
      </c>
      <c r="AA3571" s="11">
        <v>152.119</v>
      </c>
      <c r="AB3571" s="11">
        <v>22.907</v>
      </c>
      <c r="AC3571" s="11">
        <v>3.044</v>
      </c>
    </row>
    <row r="3572" spans="1:29" ht="11.5">
      <c r="A3572" s="15">
        <v>3555</v>
      </c>
      <c r="B3572" s="13" t="s">
        <v>1059</v>
      </c>
      <c r="C3572" s="21" t="s">
        <v>1305</v>
      </c>
      <c r="D3572" s="12"/>
      <c r="E3572" s="12">
        <v>380</v>
      </c>
      <c r="F3572" s="13" t="s">
        <v>1110</v>
      </c>
      <c r="G3572" s="12">
        <v>925</v>
      </c>
      <c r="H3572" s="12">
        <v>2020</v>
      </c>
      <c r="I3572" s="11">
        <v>1197.289</v>
      </c>
      <c r="J3572" s="11">
        <v>1374.731</v>
      </c>
      <c r="K3572" s="11">
        <v>1470.174</v>
      </c>
      <c r="L3572" s="11">
        <v>1484.4549999999999</v>
      </c>
      <c r="M3572" s="11">
        <v>1526.577</v>
      </c>
      <c r="N3572" s="11">
        <v>1625.23</v>
      </c>
      <c r="O3572" s="11">
        <v>1702.9760000000001</v>
      </c>
      <c r="P3572" s="11">
        <v>1824.2729999999999</v>
      </c>
      <c r="Q3572" s="11">
        <v>2092.3290000000002</v>
      </c>
      <c r="R3572" s="11">
        <v>2401.0700000000002</v>
      </c>
      <c r="S3572" s="11">
        <v>2420.4659999999999</v>
      </c>
      <c r="T3572" s="11">
        <v>2274.884</v>
      </c>
      <c r="U3572" s="11">
        <v>1903.0450000000001</v>
      </c>
      <c r="V3572" s="11">
        <v>1679.6</v>
      </c>
      <c r="W3572" s="11">
        <v>1586.76</v>
      </c>
      <c r="X3572" s="11">
        <v>1182.3230000000001</v>
      </c>
      <c r="Y3572" s="11">
        <v>958.36</v>
      </c>
      <c r="Z3572" s="11">
        <v>504.05900000000003</v>
      </c>
      <c r="AA3572" s="11">
        <v>186.608</v>
      </c>
      <c r="AB3572" s="11">
        <v>39.460999999999999</v>
      </c>
      <c r="AC3572" s="11">
        <v>3.0550000000000002</v>
      </c>
    </row>
    <row r="3573" spans="1:29" ht="11.5">
      <c r="A3573" s="15">
        <v>3556</v>
      </c>
      <c r="B3573" s="13" t="s">
        <v>1059</v>
      </c>
      <c r="C3573" s="21" t="s">
        <v>1306</v>
      </c>
      <c r="D3573" s="12"/>
      <c r="E3573" s="12">
        <v>470</v>
      </c>
      <c r="F3573" s="13" t="s">
        <v>1110</v>
      </c>
      <c r="G3573" s="12">
        <v>925</v>
      </c>
      <c r="H3573" s="12">
        <v>1950</v>
      </c>
      <c r="I3573" s="11">
        <v>24</v>
      </c>
      <c r="J3573" s="11">
        <v>15</v>
      </c>
      <c r="K3573" s="11">
        <v>16.001000000000001</v>
      </c>
      <c r="L3573" s="11">
        <v>14.000999999999999</v>
      </c>
      <c r="M3573" s="11">
        <v>12.999000000000001</v>
      </c>
      <c r="N3573" s="11">
        <v>10.999000000000001</v>
      </c>
      <c r="O3573" s="11">
        <v>8.9979999999999993</v>
      </c>
      <c r="P3573" s="11">
        <v>8.9990000000000006</v>
      </c>
      <c r="Q3573" s="11">
        <v>9.0009999999999994</v>
      </c>
      <c r="R3573" s="11">
        <v>8.0009999999999994</v>
      </c>
      <c r="S3573" s="11">
        <v>7</v>
      </c>
      <c r="T3573" s="11">
        <v>6.0010000000000003</v>
      </c>
      <c r="U3573" s="11">
        <v>5.0010000000000003</v>
      </c>
      <c r="V3573" s="11">
        <v>3</v>
      </c>
      <c r="W3573" s="11">
        <v>2.694</v>
      </c>
      <c r="X3573" s="11">
        <v>1.494</v>
      </c>
      <c r="Y3573" s="11">
        <v>0.56000000000000005</v>
      </c>
      <c r="Z3573" s="11">
        <v>0.20300000000000001</v>
      </c>
      <c r="AA3573" s="11">
        <v>4.4999999999999998E-2</v>
      </c>
      <c r="AB3573" s="11">
        <v>5.0000000000000001E-3</v>
      </c>
      <c r="AC3573" s="11">
        <v>0</v>
      </c>
    </row>
    <row r="3574" spans="1:29" ht="11.5">
      <c r="A3574" s="15">
        <v>3557</v>
      </c>
      <c r="B3574" s="13" t="s">
        <v>1059</v>
      </c>
      <c r="C3574" s="21" t="s">
        <v>1306</v>
      </c>
      <c r="D3574" s="12"/>
      <c r="E3574" s="12">
        <v>470</v>
      </c>
      <c r="F3574" s="13" t="s">
        <v>1110</v>
      </c>
      <c r="G3574" s="12">
        <v>925</v>
      </c>
      <c r="H3574" s="12">
        <v>1955</v>
      </c>
      <c r="I3574" s="11">
        <v>20.231000000000002</v>
      </c>
      <c r="J3574" s="11">
        <v>22.66</v>
      </c>
      <c r="K3574" s="11">
        <v>14.069000000000001</v>
      </c>
      <c r="L3574" s="11">
        <v>14.975</v>
      </c>
      <c r="M3574" s="11">
        <v>10.986000000000001</v>
      </c>
      <c r="N3574" s="11">
        <v>8.5030000000000001</v>
      </c>
      <c r="O3574" s="11">
        <v>7.5279999999999996</v>
      </c>
      <c r="P3574" s="11">
        <v>7.5359999999999996</v>
      </c>
      <c r="Q3574" s="11">
        <v>8.0150000000000006</v>
      </c>
      <c r="R3574" s="11">
        <v>8.4969999999999999</v>
      </c>
      <c r="S3574" s="11">
        <v>7.4560000000000004</v>
      </c>
      <c r="T3574" s="11">
        <v>5.9640000000000004</v>
      </c>
      <c r="U3574" s="11">
        <v>5.0129999999999999</v>
      </c>
      <c r="V3574" s="11">
        <v>4.0999999999999996</v>
      </c>
      <c r="W3574" s="11">
        <v>2.7839999999999998</v>
      </c>
      <c r="X3574" s="11">
        <v>2.19</v>
      </c>
      <c r="Y3574" s="11">
        <v>0.92700000000000005</v>
      </c>
      <c r="Z3574" s="11">
        <v>0.24</v>
      </c>
      <c r="AA3574" s="11">
        <v>5.8999999999999997E-2</v>
      </c>
      <c r="AB3574" s="11">
        <v>6.0000000000000001E-3</v>
      </c>
      <c r="AC3574" s="11">
        <v>0</v>
      </c>
    </row>
    <row r="3575" spans="1:29" ht="11.5">
      <c r="A3575" s="15">
        <v>3558</v>
      </c>
      <c r="B3575" s="13" t="s">
        <v>1059</v>
      </c>
      <c r="C3575" s="21" t="s">
        <v>1306</v>
      </c>
      <c r="D3575" s="12"/>
      <c r="E3575" s="12">
        <v>470</v>
      </c>
      <c r="F3575" s="13" t="s">
        <v>1110</v>
      </c>
      <c r="G3575" s="12">
        <v>925</v>
      </c>
      <c r="H3575" s="12">
        <v>1960</v>
      </c>
      <c r="I3575" s="11">
        <v>19.972999999999999</v>
      </c>
      <c r="J3575" s="11">
        <v>20.95</v>
      </c>
      <c r="K3575" s="11">
        <v>19.183</v>
      </c>
      <c r="L3575" s="11">
        <v>10.08</v>
      </c>
      <c r="M3575" s="11">
        <v>12.462999999999999</v>
      </c>
      <c r="N3575" s="11">
        <v>8.4969999999999999</v>
      </c>
      <c r="O3575" s="11">
        <v>8.0009999999999994</v>
      </c>
      <c r="P3575" s="11">
        <v>7.5270000000000001</v>
      </c>
      <c r="Q3575" s="11">
        <v>7.5380000000000003</v>
      </c>
      <c r="R3575" s="11">
        <v>7.492</v>
      </c>
      <c r="S3575" s="11">
        <v>7.0010000000000003</v>
      </c>
      <c r="T3575" s="11">
        <v>6.0039999999999996</v>
      </c>
      <c r="U3575" s="11">
        <v>5.0330000000000004</v>
      </c>
      <c r="V3575" s="11">
        <v>4.6719999999999997</v>
      </c>
      <c r="W3575" s="11">
        <v>3.673</v>
      </c>
      <c r="X3575" s="11">
        <v>1.915</v>
      </c>
      <c r="Y3575" s="11">
        <v>1.19</v>
      </c>
      <c r="Z3575" s="11">
        <v>0.38500000000000001</v>
      </c>
      <c r="AA3575" s="11">
        <v>6.7000000000000004E-2</v>
      </c>
      <c r="AB3575" s="11">
        <v>0.01</v>
      </c>
      <c r="AC3575" s="11">
        <v>1E-3</v>
      </c>
    </row>
    <row r="3576" spans="1:29" ht="11.5">
      <c r="A3576" s="15">
        <v>3559</v>
      </c>
      <c r="B3576" s="13" t="s">
        <v>1059</v>
      </c>
      <c r="C3576" s="21" t="s">
        <v>1306</v>
      </c>
      <c r="D3576" s="12"/>
      <c r="E3576" s="12">
        <v>470</v>
      </c>
      <c r="F3576" s="13" t="s">
        <v>1110</v>
      </c>
      <c r="G3576" s="12">
        <v>925</v>
      </c>
      <c r="H3576" s="12">
        <v>1965</v>
      </c>
      <c r="I3576" s="11">
        <v>17.260000000000002</v>
      </c>
      <c r="J3576" s="11">
        <v>18.103000000000002</v>
      </c>
      <c r="K3576" s="11">
        <v>18.32</v>
      </c>
      <c r="L3576" s="11">
        <v>17.855</v>
      </c>
      <c r="M3576" s="11">
        <v>11.430999999999999</v>
      </c>
      <c r="N3576" s="11">
        <v>8.7100000000000009</v>
      </c>
      <c r="O3576" s="11">
        <v>8.2970000000000006</v>
      </c>
      <c r="P3576" s="11">
        <v>8.1189999999999998</v>
      </c>
      <c r="Q3576" s="11">
        <v>8.0079999999999991</v>
      </c>
      <c r="R3576" s="11">
        <v>7.3520000000000003</v>
      </c>
      <c r="S3576" s="11">
        <v>6.8319999999999999</v>
      </c>
      <c r="T3576" s="11">
        <v>6.9509999999999996</v>
      </c>
      <c r="U3576" s="11">
        <v>6.3689999999999998</v>
      </c>
      <c r="V3576" s="11">
        <v>4.55</v>
      </c>
      <c r="W3576" s="11">
        <v>3.5750000000000002</v>
      </c>
      <c r="X3576" s="11">
        <v>2.3450000000000002</v>
      </c>
      <c r="Y3576" s="11">
        <v>1.169</v>
      </c>
      <c r="Z3576" s="11">
        <v>0.47799999999999998</v>
      </c>
      <c r="AA3576" s="11">
        <v>0.104</v>
      </c>
      <c r="AB3576" s="11">
        <v>1.0999999999999999E-2</v>
      </c>
      <c r="AC3576" s="11">
        <v>1E-3</v>
      </c>
    </row>
    <row r="3577" spans="1:29" ht="11.5">
      <c r="A3577" s="15">
        <v>3560</v>
      </c>
      <c r="B3577" s="13" t="s">
        <v>1059</v>
      </c>
      <c r="C3577" s="21" t="s">
        <v>1306</v>
      </c>
      <c r="D3577" s="12"/>
      <c r="E3577" s="12">
        <v>470</v>
      </c>
      <c r="F3577" s="13" t="s">
        <v>1110</v>
      </c>
      <c r="G3577" s="12">
        <v>925</v>
      </c>
      <c r="H3577" s="12">
        <v>1970</v>
      </c>
      <c r="I3577" s="11">
        <v>12.689</v>
      </c>
      <c r="J3577" s="11">
        <v>16.329000000000001</v>
      </c>
      <c r="K3577" s="11">
        <v>16.242999999999999</v>
      </c>
      <c r="L3577" s="11">
        <v>16.097000000000001</v>
      </c>
      <c r="M3577" s="11">
        <v>15.145</v>
      </c>
      <c r="N3577" s="11">
        <v>9.8759999999999994</v>
      </c>
      <c r="O3577" s="11">
        <v>9.0370000000000008</v>
      </c>
      <c r="P3577" s="11">
        <v>8.8889999999999993</v>
      </c>
      <c r="Q3577" s="11">
        <v>8.3970000000000002</v>
      </c>
      <c r="R3577" s="11">
        <v>8.3209999999999997</v>
      </c>
      <c r="S3577" s="11">
        <v>7.4589999999999996</v>
      </c>
      <c r="T3577" s="11">
        <v>6.5030000000000001</v>
      </c>
      <c r="U3577" s="11">
        <v>6.5060000000000002</v>
      </c>
      <c r="V3577" s="11">
        <v>5.6360000000000001</v>
      </c>
      <c r="W3577" s="11">
        <v>3.742</v>
      </c>
      <c r="X3577" s="11">
        <v>2.4820000000000002</v>
      </c>
      <c r="Y3577" s="11">
        <v>1.2809999999999999</v>
      </c>
      <c r="Z3577" s="11">
        <v>0.498</v>
      </c>
      <c r="AA3577" s="11">
        <v>0.15</v>
      </c>
      <c r="AB3577" s="11">
        <v>1.9E-2</v>
      </c>
      <c r="AC3577" s="11">
        <v>1E-3</v>
      </c>
    </row>
    <row r="3578" spans="1:29" ht="11.5">
      <c r="A3578" s="15">
        <v>3561</v>
      </c>
      <c r="B3578" s="13" t="s">
        <v>1059</v>
      </c>
      <c r="C3578" s="21" t="s">
        <v>1306</v>
      </c>
      <c r="D3578" s="12"/>
      <c r="E3578" s="12">
        <v>470</v>
      </c>
      <c r="F3578" s="13" t="s">
        <v>1110</v>
      </c>
      <c r="G3578" s="12">
        <v>925</v>
      </c>
      <c r="H3578" s="12">
        <v>1975</v>
      </c>
      <c r="I3578" s="11">
        <v>13.292999999999999</v>
      </c>
      <c r="J3578" s="11">
        <v>12.458</v>
      </c>
      <c r="K3578" s="11">
        <v>16.047999999999998</v>
      </c>
      <c r="L3578" s="11">
        <v>14.157999999999999</v>
      </c>
      <c r="M3578" s="11">
        <v>12.903</v>
      </c>
      <c r="N3578" s="11">
        <v>13.845000000000001</v>
      </c>
      <c r="O3578" s="11">
        <v>9.7059999999999995</v>
      </c>
      <c r="P3578" s="11">
        <v>9.27</v>
      </c>
      <c r="Q3578" s="11">
        <v>9.4280000000000008</v>
      </c>
      <c r="R3578" s="11">
        <v>8.8740000000000006</v>
      </c>
      <c r="S3578" s="11">
        <v>8.83</v>
      </c>
      <c r="T3578" s="11">
        <v>7.37</v>
      </c>
      <c r="U3578" s="11">
        <v>5.6479999999999997</v>
      </c>
      <c r="V3578" s="11">
        <v>5.5510000000000002</v>
      </c>
      <c r="W3578" s="11">
        <v>4.468</v>
      </c>
      <c r="X3578" s="11">
        <v>2.4369999999999998</v>
      </c>
      <c r="Y3578" s="11">
        <v>1.3460000000000001</v>
      </c>
      <c r="Z3578" s="11">
        <v>0.56899999999999995</v>
      </c>
      <c r="AA3578" s="11">
        <v>0.17499999999999999</v>
      </c>
      <c r="AB3578" s="11">
        <v>0.03</v>
      </c>
      <c r="AC3578" s="11">
        <v>2E-3</v>
      </c>
    </row>
    <row r="3579" spans="1:29" ht="11.5">
      <c r="A3579" s="15">
        <v>3562</v>
      </c>
      <c r="B3579" s="13" t="s">
        <v>1059</v>
      </c>
      <c r="C3579" s="21" t="s">
        <v>1306</v>
      </c>
      <c r="D3579" s="12"/>
      <c r="E3579" s="12">
        <v>470</v>
      </c>
      <c r="F3579" s="13" t="s">
        <v>1110</v>
      </c>
      <c r="G3579" s="12">
        <v>925</v>
      </c>
      <c r="H3579" s="12">
        <v>1980</v>
      </c>
      <c r="I3579" s="11">
        <v>14.72</v>
      </c>
      <c r="J3579" s="11">
        <v>13.17</v>
      </c>
      <c r="K3579" s="11">
        <v>12.315</v>
      </c>
      <c r="L3579" s="11">
        <v>14.986000000000001</v>
      </c>
      <c r="M3579" s="11">
        <v>12.541</v>
      </c>
      <c r="N3579" s="11">
        <v>12.233000000000001</v>
      </c>
      <c r="O3579" s="11">
        <v>13.723000000000001</v>
      </c>
      <c r="P3579" s="11">
        <v>9.8019999999999996</v>
      </c>
      <c r="Q3579" s="11">
        <v>9.4939999999999998</v>
      </c>
      <c r="R3579" s="11">
        <v>9.5679999999999996</v>
      </c>
      <c r="S3579" s="11">
        <v>8.9760000000000009</v>
      </c>
      <c r="T3579" s="11">
        <v>8.5139999999999993</v>
      </c>
      <c r="U3579" s="11">
        <v>6.6070000000000002</v>
      </c>
      <c r="V3579" s="11">
        <v>4.8650000000000002</v>
      </c>
      <c r="W3579" s="11">
        <v>4.4400000000000004</v>
      </c>
      <c r="X3579" s="11">
        <v>3.0019999999999998</v>
      </c>
      <c r="Y3579" s="11">
        <v>1.3140000000000001</v>
      </c>
      <c r="Z3579" s="11">
        <v>0.58199999999999996</v>
      </c>
      <c r="AA3579" s="11">
        <v>0.18099999999999999</v>
      </c>
      <c r="AB3579" s="11">
        <v>3.2000000000000001E-2</v>
      </c>
      <c r="AC3579" s="11">
        <v>3.0000000000000001E-3</v>
      </c>
    </row>
    <row r="3580" spans="1:29" ht="11.5">
      <c r="A3580" s="15">
        <v>3563</v>
      </c>
      <c r="B3580" s="13" t="s">
        <v>1059</v>
      </c>
      <c r="C3580" s="21" t="s">
        <v>1306</v>
      </c>
      <c r="D3580" s="12"/>
      <c r="E3580" s="12">
        <v>470</v>
      </c>
      <c r="F3580" s="13" t="s">
        <v>1110</v>
      </c>
      <c r="G3580" s="12">
        <v>925</v>
      </c>
      <c r="H3580" s="12">
        <v>1985</v>
      </c>
      <c r="I3580" s="11">
        <v>14.734999999999999</v>
      </c>
      <c r="J3580" s="11">
        <v>14.776999999999999</v>
      </c>
      <c r="K3580" s="11">
        <v>13.789</v>
      </c>
      <c r="L3580" s="11">
        <v>12.323</v>
      </c>
      <c r="M3580" s="11">
        <v>13.986000000000001</v>
      </c>
      <c r="N3580" s="11">
        <v>14.37</v>
      </c>
      <c r="O3580" s="11">
        <v>14.337</v>
      </c>
      <c r="P3580" s="11">
        <v>15.154</v>
      </c>
      <c r="Q3580" s="11">
        <v>10.411</v>
      </c>
      <c r="R3580" s="11">
        <v>9.1430000000000007</v>
      </c>
      <c r="S3580" s="11">
        <v>8.23</v>
      </c>
      <c r="T3580" s="11">
        <v>7.3849999999999998</v>
      </c>
      <c r="U3580" s="11">
        <v>7.0359999999999996</v>
      </c>
      <c r="V3580" s="11">
        <v>5.0119999999999996</v>
      </c>
      <c r="W3580" s="11">
        <v>4.1440000000000001</v>
      </c>
      <c r="X3580" s="11">
        <v>2.9910000000000001</v>
      </c>
      <c r="Y3580" s="11">
        <v>1.4179999999999999</v>
      </c>
      <c r="Z3580" s="11">
        <v>0.55700000000000005</v>
      </c>
      <c r="AA3580" s="11">
        <v>0.17599999999999999</v>
      </c>
      <c r="AB3580" s="11">
        <v>0.03</v>
      </c>
      <c r="AC3580" s="11">
        <v>3.0000000000000001E-3</v>
      </c>
    </row>
    <row r="3581" spans="1:29" ht="11.5">
      <c r="A3581" s="15">
        <v>3564</v>
      </c>
      <c r="B3581" s="13" t="s">
        <v>1059</v>
      </c>
      <c r="C3581" s="21" t="s">
        <v>1306</v>
      </c>
      <c r="D3581" s="12"/>
      <c r="E3581" s="12">
        <v>470</v>
      </c>
      <c r="F3581" s="13" t="s">
        <v>1110</v>
      </c>
      <c r="G3581" s="12">
        <v>925</v>
      </c>
      <c r="H3581" s="12">
        <v>1990</v>
      </c>
      <c r="I3581" s="11">
        <v>14.005000000000001</v>
      </c>
      <c r="J3581" s="11">
        <v>14.733000000000001</v>
      </c>
      <c r="K3581" s="11">
        <v>14.888999999999999</v>
      </c>
      <c r="L3581" s="11">
        <v>13.779</v>
      </c>
      <c r="M3581" s="11">
        <v>12.271000000000001</v>
      </c>
      <c r="N3581" s="11">
        <v>14.07</v>
      </c>
      <c r="O3581" s="11">
        <v>14.513</v>
      </c>
      <c r="P3581" s="11">
        <v>14.472</v>
      </c>
      <c r="Q3581" s="11">
        <v>15.239000000000001</v>
      </c>
      <c r="R3581" s="11">
        <v>10.273</v>
      </c>
      <c r="S3581" s="11">
        <v>8.9079999999999995</v>
      </c>
      <c r="T3581" s="11">
        <v>7.976</v>
      </c>
      <c r="U3581" s="11">
        <v>6.9089999999999998</v>
      </c>
      <c r="V3581" s="11">
        <v>6.3230000000000004</v>
      </c>
      <c r="W3581" s="11">
        <v>4.1609999999999996</v>
      </c>
      <c r="X3581" s="11">
        <v>3.0110000000000001</v>
      </c>
      <c r="Y3581" s="11">
        <v>1.827</v>
      </c>
      <c r="Z3581" s="11">
        <v>0.67900000000000005</v>
      </c>
      <c r="AA3581" s="11">
        <v>0.186</v>
      </c>
      <c r="AB3581" s="11">
        <v>3.4000000000000002E-2</v>
      </c>
      <c r="AC3581" s="11">
        <v>3.0000000000000001E-3</v>
      </c>
    </row>
    <row r="3582" spans="1:29" ht="11.5">
      <c r="A3582" s="15">
        <v>3565</v>
      </c>
      <c r="B3582" s="13" t="s">
        <v>1059</v>
      </c>
      <c r="C3582" s="21" t="s">
        <v>1306</v>
      </c>
      <c r="D3582" s="12"/>
      <c r="E3582" s="12">
        <v>470</v>
      </c>
      <c r="F3582" s="13" t="s">
        <v>1110</v>
      </c>
      <c r="G3582" s="12">
        <v>925</v>
      </c>
      <c r="H3582" s="12">
        <v>1995</v>
      </c>
      <c r="I3582" s="11">
        <v>13.27</v>
      </c>
      <c r="J3582" s="11">
        <v>14.465999999999999</v>
      </c>
      <c r="K3582" s="11">
        <v>14.929</v>
      </c>
      <c r="L3582" s="11">
        <v>15.077999999999999</v>
      </c>
      <c r="M3582" s="11">
        <v>13.44</v>
      </c>
      <c r="N3582" s="11">
        <v>11.715</v>
      </c>
      <c r="O3582" s="11">
        <v>13.744</v>
      </c>
      <c r="P3582" s="11">
        <v>14.981999999999999</v>
      </c>
      <c r="Q3582" s="11">
        <v>14.263</v>
      </c>
      <c r="R3582" s="11">
        <v>15.234999999999999</v>
      </c>
      <c r="S3582" s="11">
        <v>10.217000000000001</v>
      </c>
      <c r="T3582" s="11">
        <v>8.7870000000000008</v>
      </c>
      <c r="U3582" s="11">
        <v>7.5620000000000003</v>
      </c>
      <c r="V3582" s="11">
        <v>6.4550000000000001</v>
      </c>
      <c r="W3582" s="11">
        <v>5.5209999999999999</v>
      </c>
      <c r="X3582" s="11">
        <v>3.3079999999999998</v>
      </c>
      <c r="Y3582" s="11">
        <v>1.94</v>
      </c>
      <c r="Z3582" s="11">
        <v>0.91100000000000003</v>
      </c>
      <c r="AA3582" s="11">
        <v>0.23499999999999999</v>
      </c>
      <c r="AB3582" s="11">
        <v>3.7999999999999999E-2</v>
      </c>
      <c r="AC3582" s="11">
        <v>4.0000000000000001E-3</v>
      </c>
    </row>
    <row r="3583" spans="1:29" ht="11.5">
      <c r="A3583" s="15">
        <v>3566</v>
      </c>
      <c r="B3583" s="13" t="s">
        <v>1059</v>
      </c>
      <c r="C3583" s="21" t="s">
        <v>1306</v>
      </c>
      <c r="D3583" s="12"/>
      <c r="E3583" s="12">
        <v>470</v>
      </c>
      <c r="F3583" s="13" t="s">
        <v>1110</v>
      </c>
      <c r="G3583" s="12">
        <v>925</v>
      </c>
      <c r="H3583" s="12">
        <v>2000</v>
      </c>
      <c r="I3583" s="11">
        <v>12.266999999999999</v>
      </c>
      <c r="J3583" s="11">
        <v>13.417</v>
      </c>
      <c r="K3583" s="11">
        <v>14.574999999999999</v>
      </c>
      <c r="L3583" s="11">
        <v>14.958</v>
      </c>
      <c r="M3583" s="11">
        <v>15.087</v>
      </c>
      <c r="N3583" s="11">
        <v>14.43</v>
      </c>
      <c r="O3583" s="11">
        <v>12.452</v>
      </c>
      <c r="P3583" s="11">
        <v>14.228999999999999</v>
      </c>
      <c r="Q3583" s="11">
        <v>15.244999999999999</v>
      </c>
      <c r="R3583" s="11">
        <v>14.384</v>
      </c>
      <c r="S3583" s="11">
        <v>15.173999999999999</v>
      </c>
      <c r="T3583" s="11">
        <v>10.07</v>
      </c>
      <c r="U3583" s="11">
        <v>8.4550000000000001</v>
      </c>
      <c r="V3583" s="11">
        <v>6.9660000000000002</v>
      </c>
      <c r="W3583" s="11">
        <v>5.5739999999999998</v>
      </c>
      <c r="X3583" s="11">
        <v>4.3550000000000004</v>
      </c>
      <c r="Y3583" s="11">
        <v>2.2450000000000001</v>
      </c>
      <c r="Z3583" s="11">
        <v>1.0009999999999999</v>
      </c>
      <c r="AA3583" s="11">
        <v>0.32200000000000001</v>
      </c>
      <c r="AB3583" s="11">
        <v>5.2999999999999999E-2</v>
      </c>
      <c r="AC3583" s="11">
        <v>5.0000000000000001E-3</v>
      </c>
    </row>
    <row r="3584" spans="1:29" ht="11.5">
      <c r="A3584" s="15">
        <v>3567</v>
      </c>
      <c r="B3584" s="13" t="s">
        <v>1059</v>
      </c>
      <c r="C3584" s="21" t="s">
        <v>1306</v>
      </c>
      <c r="D3584" s="12"/>
      <c r="E3584" s="12">
        <v>470</v>
      </c>
      <c r="F3584" s="13" t="s">
        <v>1110</v>
      </c>
      <c r="G3584" s="12">
        <v>925</v>
      </c>
      <c r="H3584" s="12">
        <v>2005</v>
      </c>
      <c r="I3584" s="11">
        <v>10.202999999999999</v>
      </c>
      <c r="J3584" s="11">
        <v>12.042999999999999</v>
      </c>
      <c r="K3584" s="11">
        <v>13.949</v>
      </c>
      <c r="L3584" s="11">
        <v>14.805999999999999</v>
      </c>
      <c r="M3584" s="11">
        <v>14.929</v>
      </c>
      <c r="N3584" s="11">
        <v>15.292</v>
      </c>
      <c r="O3584" s="11">
        <v>14.048999999999999</v>
      </c>
      <c r="P3584" s="11">
        <v>12.475</v>
      </c>
      <c r="Q3584" s="11">
        <v>14.346</v>
      </c>
      <c r="R3584" s="11">
        <v>15.228</v>
      </c>
      <c r="S3584" s="11">
        <v>14.375</v>
      </c>
      <c r="T3584" s="11">
        <v>15.324</v>
      </c>
      <c r="U3584" s="11">
        <v>10.164</v>
      </c>
      <c r="V3584" s="11">
        <v>8.3339999999999996</v>
      </c>
      <c r="W3584" s="11">
        <v>6.2640000000000002</v>
      </c>
      <c r="X3584" s="11">
        <v>4.4039999999999999</v>
      </c>
      <c r="Y3584" s="11">
        <v>2.879</v>
      </c>
      <c r="Z3584" s="11">
        <v>1.2030000000000001</v>
      </c>
      <c r="AA3584" s="11">
        <v>0.35299999999999998</v>
      </c>
      <c r="AB3584" s="11">
        <v>6.4000000000000001E-2</v>
      </c>
      <c r="AC3584" s="11">
        <v>6.0000000000000001E-3</v>
      </c>
    </row>
    <row r="3585" spans="1:29" ht="11.5">
      <c r="A3585" s="15">
        <v>3568</v>
      </c>
      <c r="B3585" s="13" t="s">
        <v>1059</v>
      </c>
      <c r="C3585" s="21" t="s">
        <v>1306</v>
      </c>
      <c r="D3585" s="12"/>
      <c r="E3585" s="12">
        <v>470</v>
      </c>
      <c r="F3585" s="13" t="s">
        <v>1110</v>
      </c>
      <c r="G3585" s="12">
        <v>925</v>
      </c>
      <c r="H3585" s="12">
        <v>2010</v>
      </c>
      <c r="I3585" s="11">
        <v>10.026999999999999</v>
      </c>
      <c r="J3585" s="11">
        <v>10.013999999999999</v>
      </c>
      <c r="K3585" s="11">
        <v>11.739000000000001</v>
      </c>
      <c r="L3585" s="11">
        <v>13.872999999999999</v>
      </c>
      <c r="M3585" s="11">
        <v>15.006</v>
      </c>
      <c r="N3585" s="11">
        <v>15.56</v>
      </c>
      <c r="O3585" s="11">
        <v>15.355</v>
      </c>
      <c r="P3585" s="11">
        <v>14.218999999999999</v>
      </c>
      <c r="Q3585" s="11">
        <v>12.71</v>
      </c>
      <c r="R3585" s="11">
        <v>14.061</v>
      </c>
      <c r="S3585" s="11">
        <v>15.441000000000001</v>
      </c>
      <c r="T3585" s="11">
        <v>14.634</v>
      </c>
      <c r="U3585" s="11">
        <v>14.955</v>
      </c>
      <c r="V3585" s="11">
        <v>10.366</v>
      </c>
      <c r="W3585" s="11">
        <v>6.8739999999999997</v>
      </c>
      <c r="X3585" s="11">
        <v>5.6079999999999997</v>
      </c>
      <c r="Y3585" s="11">
        <v>3.0449999999999999</v>
      </c>
      <c r="Z3585" s="11">
        <v>1.5840000000000001</v>
      </c>
      <c r="AA3585" s="11">
        <v>0.45</v>
      </c>
      <c r="AB3585" s="11">
        <v>7.9000000000000001E-2</v>
      </c>
      <c r="AC3585" s="11">
        <v>8.0000000000000002E-3</v>
      </c>
    </row>
    <row r="3586" spans="1:29" ht="11.5">
      <c r="A3586" s="15">
        <v>3569</v>
      </c>
      <c r="B3586" s="13" t="s">
        <v>1059</v>
      </c>
      <c r="C3586" s="21" t="s">
        <v>1306</v>
      </c>
      <c r="D3586" s="12"/>
      <c r="E3586" s="12">
        <v>470</v>
      </c>
      <c r="F3586" s="13" t="s">
        <v>1110</v>
      </c>
      <c r="G3586" s="12">
        <v>925</v>
      </c>
      <c r="H3586" s="12">
        <v>2015</v>
      </c>
      <c r="I3586" s="11">
        <v>11.065</v>
      </c>
      <c r="J3586" s="11">
        <v>10.5</v>
      </c>
      <c r="K3586" s="11">
        <v>10.282</v>
      </c>
      <c r="L3586" s="11">
        <v>12.510999999999999</v>
      </c>
      <c r="M3586" s="11">
        <v>15.372</v>
      </c>
      <c r="N3586" s="11">
        <v>16.859000000000002</v>
      </c>
      <c r="O3586" s="11">
        <v>16.709</v>
      </c>
      <c r="P3586" s="11">
        <v>15.987</v>
      </c>
      <c r="Q3586" s="11">
        <v>14.53</v>
      </c>
      <c r="R3586" s="11">
        <v>12.805</v>
      </c>
      <c r="S3586" s="11">
        <v>14.407</v>
      </c>
      <c r="T3586" s="11">
        <v>15.358000000000001</v>
      </c>
      <c r="U3586" s="11">
        <v>14.236000000000001</v>
      </c>
      <c r="V3586" s="11">
        <v>14.51</v>
      </c>
      <c r="W3586" s="11">
        <v>9.1180000000000003</v>
      </c>
      <c r="X3586" s="11">
        <v>6.4039999999999999</v>
      </c>
      <c r="Y3586" s="11">
        <v>3.774</v>
      </c>
      <c r="Z3586" s="11">
        <v>1.7949999999999999</v>
      </c>
      <c r="AA3586" s="11">
        <v>0.63</v>
      </c>
      <c r="AB3586" s="11">
        <v>0.108</v>
      </c>
      <c r="AC3586" s="11">
        <v>1.0999999999999999E-2</v>
      </c>
    </row>
    <row r="3587" spans="1:29" ht="11.5">
      <c r="A3587" s="15">
        <v>3570</v>
      </c>
      <c r="B3587" s="13" t="s">
        <v>1059</v>
      </c>
      <c r="C3587" s="21" t="s">
        <v>1306</v>
      </c>
      <c r="D3587" s="12"/>
      <c r="E3587" s="12">
        <v>470</v>
      </c>
      <c r="F3587" s="13" t="s">
        <v>1110</v>
      </c>
      <c r="G3587" s="12">
        <v>925</v>
      </c>
      <c r="H3587" s="12">
        <v>2020</v>
      </c>
      <c r="I3587" s="11">
        <v>11.144</v>
      </c>
      <c r="J3587" s="11">
        <v>11.118</v>
      </c>
      <c r="K3587" s="11">
        <v>10.539</v>
      </c>
      <c r="L3587" s="11">
        <v>10.509</v>
      </c>
      <c r="M3587" s="11">
        <v>12.914</v>
      </c>
      <c r="N3587" s="11">
        <v>15.744</v>
      </c>
      <c r="O3587" s="11">
        <v>17.114000000000001</v>
      </c>
      <c r="P3587" s="11">
        <v>16.844999999999999</v>
      </c>
      <c r="Q3587" s="11">
        <v>16.042999999999999</v>
      </c>
      <c r="R3587" s="11">
        <v>14.529</v>
      </c>
      <c r="S3587" s="11">
        <v>12.736000000000001</v>
      </c>
      <c r="T3587" s="11">
        <v>14.17</v>
      </c>
      <c r="U3587" s="11">
        <v>14.948</v>
      </c>
      <c r="V3587" s="11">
        <v>13.637</v>
      </c>
      <c r="W3587" s="11">
        <v>13.456</v>
      </c>
      <c r="X3587" s="11">
        <v>7.8659999999999997</v>
      </c>
      <c r="Y3587" s="11">
        <v>4.9000000000000004</v>
      </c>
      <c r="Z3587" s="11">
        <v>2.3010000000000002</v>
      </c>
      <c r="AA3587" s="11">
        <v>0.73599999999999999</v>
      </c>
      <c r="AB3587" s="11">
        <v>0.156</v>
      </c>
      <c r="AC3587" s="11">
        <v>1.4999999999999999E-2</v>
      </c>
    </row>
    <row r="3588" spans="1:29" ht="11.5">
      <c r="A3588" s="15">
        <v>3571</v>
      </c>
      <c r="B3588" s="13" t="s">
        <v>1059</v>
      </c>
      <c r="C3588" s="21" t="s">
        <v>1307</v>
      </c>
      <c r="D3588" s="12"/>
      <c r="E3588" s="12">
        <v>499</v>
      </c>
      <c r="F3588" s="13" t="s">
        <v>1110</v>
      </c>
      <c r="G3588" s="12">
        <v>925</v>
      </c>
      <c r="H3588" s="12">
        <v>1950</v>
      </c>
      <c r="I3588" s="11">
        <v>24.731999999999999</v>
      </c>
      <c r="J3588" s="11">
        <v>23.774999999999999</v>
      </c>
      <c r="K3588" s="11">
        <v>24.562999999999999</v>
      </c>
      <c r="L3588" s="11">
        <v>21.218</v>
      </c>
      <c r="M3588" s="11">
        <v>17.006</v>
      </c>
      <c r="N3588" s="11">
        <v>11.55</v>
      </c>
      <c r="O3588" s="11">
        <v>7.798</v>
      </c>
      <c r="P3588" s="11">
        <v>8.5109999999999992</v>
      </c>
      <c r="Q3588" s="11">
        <v>9.4090000000000007</v>
      </c>
      <c r="R3588" s="11">
        <v>8.4269999999999996</v>
      </c>
      <c r="S3588" s="11">
        <v>6.8460000000000001</v>
      </c>
      <c r="T3588" s="11">
        <v>6.0789999999999997</v>
      </c>
      <c r="U3588" s="11">
        <v>5.452</v>
      </c>
      <c r="V3588" s="11">
        <v>4.6669999999999998</v>
      </c>
      <c r="W3588" s="11">
        <v>3.55</v>
      </c>
      <c r="X3588" s="11">
        <v>2.5289999999999999</v>
      </c>
      <c r="Y3588" s="11">
        <v>1.1779999999999999</v>
      </c>
      <c r="Z3588" s="11">
        <v>0.43099999999999999</v>
      </c>
      <c r="AA3588" s="11">
        <v>9.8000000000000004E-2</v>
      </c>
      <c r="AB3588" s="11">
        <v>1.2E-2</v>
      </c>
      <c r="AC3588" s="11">
        <v>1E-3</v>
      </c>
    </row>
    <row r="3589" spans="1:29" ht="11.5">
      <c r="A3589" s="15">
        <v>3572</v>
      </c>
      <c r="B3589" s="13" t="s">
        <v>1059</v>
      </c>
      <c r="C3589" s="21" t="s">
        <v>1307</v>
      </c>
      <c r="D3589" s="12"/>
      <c r="E3589" s="12">
        <v>499</v>
      </c>
      <c r="F3589" s="13" t="s">
        <v>1110</v>
      </c>
      <c r="G3589" s="12">
        <v>925</v>
      </c>
      <c r="H3589" s="12">
        <v>1955</v>
      </c>
      <c r="I3589" s="11">
        <v>30.484999999999999</v>
      </c>
      <c r="J3589" s="11">
        <v>24.492000000000001</v>
      </c>
      <c r="K3589" s="11">
        <v>23.815000000000001</v>
      </c>
      <c r="L3589" s="11">
        <v>24.763999999999999</v>
      </c>
      <c r="M3589" s="11">
        <v>21.771000000000001</v>
      </c>
      <c r="N3589" s="11">
        <v>17.745999999999999</v>
      </c>
      <c r="O3589" s="11">
        <v>12.201000000000001</v>
      </c>
      <c r="P3589" s="11">
        <v>8.2490000000000006</v>
      </c>
      <c r="Q3589" s="11">
        <v>8.7230000000000008</v>
      </c>
      <c r="R3589" s="11">
        <v>9.3919999999999995</v>
      </c>
      <c r="S3589" s="11">
        <v>8.202</v>
      </c>
      <c r="T3589" s="11">
        <v>6.4050000000000002</v>
      </c>
      <c r="U3589" s="11">
        <v>5.4029999999999996</v>
      </c>
      <c r="V3589" s="11">
        <v>4.5629999999999997</v>
      </c>
      <c r="W3589" s="11">
        <v>3.5859999999999999</v>
      </c>
      <c r="X3589" s="11">
        <v>2.3290000000000002</v>
      </c>
      <c r="Y3589" s="11">
        <v>1.272</v>
      </c>
      <c r="Z3589" s="11">
        <v>0.41299999999999998</v>
      </c>
      <c r="AA3589" s="11">
        <v>9.1999999999999998E-2</v>
      </c>
      <c r="AB3589" s="11">
        <v>1.2E-2</v>
      </c>
      <c r="AC3589" s="11">
        <v>1E-3</v>
      </c>
    </row>
    <row r="3590" spans="1:29" ht="11.5">
      <c r="A3590" s="15">
        <v>3573</v>
      </c>
      <c r="B3590" s="13" t="s">
        <v>1059</v>
      </c>
      <c r="C3590" s="21" t="s">
        <v>1307</v>
      </c>
      <c r="D3590" s="12"/>
      <c r="E3590" s="12">
        <v>499</v>
      </c>
      <c r="F3590" s="13" t="s">
        <v>1110</v>
      </c>
      <c r="G3590" s="12">
        <v>925</v>
      </c>
      <c r="H3590" s="12">
        <v>1960</v>
      </c>
      <c r="I3590" s="11">
        <v>33.143999999999998</v>
      </c>
      <c r="J3590" s="11">
        <v>29.975999999999999</v>
      </c>
      <c r="K3590" s="11">
        <v>24.4</v>
      </c>
      <c r="L3590" s="11">
        <v>23.657</v>
      </c>
      <c r="M3590" s="11">
        <v>24.431999999999999</v>
      </c>
      <c r="N3590" s="11">
        <v>21.378</v>
      </c>
      <c r="O3590" s="11">
        <v>17.39</v>
      </c>
      <c r="P3590" s="11">
        <v>11.912000000000001</v>
      </c>
      <c r="Q3590" s="11">
        <v>8.01</v>
      </c>
      <c r="R3590" s="11">
        <v>8.4359999999999999</v>
      </c>
      <c r="S3590" s="11">
        <v>8.9570000000000007</v>
      </c>
      <c r="T3590" s="11">
        <v>7.5819999999999999</v>
      </c>
      <c r="U3590" s="11">
        <v>5.6740000000000004</v>
      </c>
      <c r="V3590" s="11">
        <v>4.5529999999999999</v>
      </c>
      <c r="W3590" s="11">
        <v>3.57</v>
      </c>
      <c r="X3590" s="11">
        <v>2.4260000000000002</v>
      </c>
      <c r="Y3590" s="11">
        <v>1.2250000000000001</v>
      </c>
      <c r="Z3590" s="11">
        <v>0.47599999999999998</v>
      </c>
      <c r="AA3590" s="11">
        <v>9.5000000000000001E-2</v>
      </c>
      <c r="AB3590" s="11">
        <v>1.0999999999999999E-2</v>
      </c>
      <c r="AC3590" s="11">
        <v>1E-3</v>
      </c>
    </row>
    <row r="3591" spans="1:29" ht="11.5">
      <c r="A3591" s="15">
        <v>3574</v>
      </c>
      <c r="B3591" s="13" t="s">
        <v>1059</v>
      </c>
      <c r="C3591" s="21" t="s">
        <v>1307</v>
      </c>
      <c r="D3591" s="12"/>
      <c r="E3591" s="12">
        <v>499</v>
      </c>
      <c r="F3591" s="13" t="s">
        <v>1110</v>
      </c>
      <c r="G3591" s="12">
        <v>925</v>
      </c>
      <c r="H3591" s="12">
        <v>1965</v>
      </c>
      <c r="I3591" s="11">
        <v>34.259</v>
      </c>
      <c r="J3591" s="11">
        <v>32.783999999999999</v>
      </c>
      <c r="K3591" s="11">
        <v>29.881</v>
      </c>
      <c r="L3591" s="11">
        <v>24.254000000000001</v>
      </c>
      <c r="M3591" s="11">
        <v>23.353999999999999</v>
      </c>
      <c r="N3591" s="11">
        <v>24.035</v>
      </c>
      <c r="O3591" s="11">
        <v>21.004999999999999</v>
      </c>
      <c r="P3591" s="11">
        <v>17.05</v>
      </c>
      <c r="Q3591" s="11">
        <v>11.621</v>
      </c>
      <c r="R3591" s="11">
        <v>7.7619999999999996</v>
      </c>
      <c r="S3591" s="11">
        <v>8.0739999999999998</v>
      </c>
      <c r="T3591" s="11">
        <v>8.3390000000000004</v>
      </c>
      <c r="U3591" s="11">
        <v>6.7960000000000003</v>
      </c>
      <c r="V3591" s="11">
        <v>4.8620000000000001</v>
      </c>
      <c r="W3591" s="11">
        <v>3.6509999999999998</v>
      </c>
      <c r="X3591" s="11">
        <v>2.484</v>
      </c>
      <c r="Y3591" s="11">
        <v>1.3180000000000001</v>
      </c>
      <c r="Z3591" s="11">
        <v>0.49</v>
      </c>
      <c r="AA3591" s="11">
        <v>0.124</v>
      </c>
      <c r="AB3591" s="11">
        <v>1.4999999999999999E-2</v>
      </c>
      <c r="AC3591" s="11">
        <v>1E-3</v>
      </c>
    </row>
    <row r="3592" spans="1:29" ht="11.5">
      <c r="A3592" s="15">
        <v>3575</v>
      </c>
      <c r="B3592" s="13" t="s">
        <v>1059</v>
      </c>
      <c r="C3592" s="21" t="s">
        <v>1307</v>
      </c>
      <c r="D3592" s="12"/>
      <c r="E3592" s="12">
        <v>499</v>
      </c>
      <c r="F3592" s="13" t="s">
        <v>1110</v>
      </c>
      <c r="G3592" s="12">
        <v>925</v>
      </c>
      <c r="H3592" s="12">
        <v>1970</v>
      </c>
      <c r="I3592" s="11">
        <v>28.239000000000001</v>
      </c>
      <c r="J3592" s="11">
        <v>30.832999999999998</v>
      </c>
      <c r="K3592" s="11">
        <v>29.786000000000001</v>
      </c>
      <c r="L3592" s="11">
        <v>27.960999999999999</v>
      </c>
      <c r="M3592" s="11">
        <v>21.25</v>
      </c>
      <c r="N3592" s="11">
        <v>17.8</v>
      </c>
      <c r="O3592" s="11">
        <v>18.542999999999999</v>
      </c>
      <c r="P3592" s="11">
        <v>17.376999999999999</v>
      </c>
      <c r="Q3592" s="11">
        <v>14.782999999999999</v>
      </c>
      <c r="R3592" s="11">
        <v>9.9009999999999998</v>
      </c>
      <c r="S3592" s="11">
        <v>6.3490000000000002</v>
      </c>
      <c r="T3592" s="11">
        <v>7.399</v>
      </c>
      <c r="U3592" s="11">
        <v>8.23</v>
      </c>
      <c r="V3592" s="11">
        <v>6.5670000000000002</v>
      </c>
      <c r="W3592" s="11">
        <v>4.1360000000000001</v>
      </c>
      <c r="X3592" s="11">
        <v>2.56</v>
      </c>
      <c r="Y3592" s="11">
        <v>1.3660000000000001</v>
      </c>
      <c r="Z3592" s="11">
        <v>0.53300000000000003</v>
      </c>
      <c r="AA3592" s="11">
        <v>0.128</v>
      </c>
      <c r="AB3592" s="11">
        <v>1.9E-2</v>
      </c>
      <c r="AC3592" s="11">
        <v>1E-3</v>
      </c>
    </row>
    <row r="3593" spans="1:29" ht="11.5">
      <c r="A3593" s="15">
        <v>3576</v>
      </c>
      <c r="B3593" s="13" t="s">
        <v>1059</v>
      </c>
      <c r="C3593" s="21" t="s">
        <v>1307</v>
      </c>
      <c r="D3593" s="12"/>
      <c r="E3593" s="12">
        <v>499</v>
      </c>
      <c r="F3593" s="13" t="s">
        <v>1110</v>
      </c>
      <c r="G3593" s="12">
        <v>925</v>
      </c>
      <c r="H3593" s="12">
        <v>1975</v>
      </c>
      <c r="I3593" s="11">
        <v>27.742999999999999</v>
      </c>
      <c r="J3593" s="11">
        <v>28.082000000000001</v>
      </c>
      <c r="K3593" s="11">
        <v>30.751000000000001</v>
      </c>
      <c r="L3593" s="11">
        <v>29.64</v>
      </c>
      <c r="M3593" s="11">
        <v>27.661000000000001</v>
      </c>
      <c r="N3593" s="11">
        <v>20.908000000000001</v>
      </c>
      <c r="O3593" s="11">
        <v>17.486000000000001</v>
      </c>
      <c r="P3593" s="11">
        <v>18.213000000000001</v>
      </c>
      <c r="Q3593" s="11">
        <v>17.016999999999999</v>
      </c>
      <c r="R3593" s="11">
        <v>14.396000000000001</v>
      </c>
      <c r="S3593" s="11">
        <v>9.5069999999999997</v>
      </c>
      <c r="T3593" s="11">
        <v>5.9279999999999999</v>
      </c>
      <c r="U3593" s="11">
        <v>6.6669999999999998</v>
      </c>
      <c r="V3593" s="11">
        <v>7.1079999999999997</v>
      </c>
      <c r="W3593" s="11">
        <v>5.3179999999999996</v>
      </c>
      <c r="X3593" s="11">
        <v>2.9140000000000001</v>
      </c>
      <c r="Y3593" s="11">
        <v>1.4179999999999999</v>
      </c>
      <c r="Z3593" s="11">
        <v>0.56699999999999995</v>
      </c>
      <c r="AA3593" s="11">
        <v>0.14699999999999999</v>
      </c>
      <c r="AB3593" s="11">
        <v>1.9E-2</v>
      </c>
      <c r="AC3593" s="11">
        <v>2E-3</v>
      </c>
    </row>
    <row r="3594" spans="1:29" ht="11.5">
      <c r="A3594" s="15">
        <v>3577</v>
      </c>
      <c r="B3594" s="13" t="s">
        <v>1059</v>
      </c>
      <c r="C3594" s="21" t="s">
        <v>1307</v>
      </c>
      <c r="D3594" s="12"/>
      <c r="E3594" s="12">
        <v>499</v>
      </c>
      <c r="F3594" s="13" t="s">
        <v>1110</v>
      </c>
      <c r="G3594" s="12">
        <v>925</v>
      </c>
      <c r="H3594" s="12">
        <v>1980</v>
      </c>
      <c r="I3594" s="11">
        <v>26.742000000000001</v>
      </c>
      <c r="J3594" s="11">
        <v>27.603000000000002</v>
      </c>
      <c r="K3594" s="11">
        <v>28.009</v>
      </c>
      <c r="L3594" s="11">
        <v>30.606000000000002</v>
      </c>
      <c r="M3594" s="11">
        <v>28.835999999999999</v>
      </c>
      <c r="N3594" s="11">
        <v>26.431999999999999</v>
      </c>
      <c r="O3594" s="11">
        <v>19.727</v>
      </c>
      <c r="P3594" s="11">
        <v>16.681999999999999</v>
      </c>
      <c r="Q3594" s="11">
        <v>17.846</v>
      </c>
      <c r="R3594" s="11">
        <v>16.591000000000001</v>
      </c>
      <c r="S3594" s="11">
        <v>13.856</v>
      </c>
      <c r="T3594" s="11">
        <v>8.9060000000000006</v>
      </c>
      <c r="U3594" s="11">
        <v>5.3570000000000002</v>
      </c>
      <c r="V3594" s="11">
        <v>5.7830000000000004</v>
      </c>
      <c r="W3594" s="11">
        <v>5.7960000000000003</v>
      </c>
      <c r="X3594" s="11">
        <v>3.7839999999999998</v>
      </c>
      <c r="Y3594" s="11">
        <v>1.643</v>
      </c>
      <c r="Z3594" s="11">
        <v>0.60099999999999998</v>
      </c>
      <c r="AA3594" s="11">
        <v>0.158</v>
      </c>
      <c r="AB3594" s="11">
        <v>2.4E-2</v>
      </c>
      <c r="AC3594" s="11">
        <v>2E-3</v>
      </c>
    </row>
    <row r="3595" spans="1:29" ht="11.5">
      <c r="A3595" s="15">
        <v>3578</v>
      </c>
      <c r="B3595" s="13" t="s">
        <v>1059</v>
      </c>
      <c r="C3595" s="21" t="s">
        <v>1307</v>
      </c>
      <c r="D3595" s="12"/>
      <c r="E3595" s="12">
        <v>499</v>
      </c>
      <c r="F3595" s="13" t="s">
        <v>1110</v>
      </c>
      <c r="G3595" s="12">
        <v>925</v>
      </c>
      <c r="H3595" s="12">
        <v>1985</v>
      </c>
      <c r="I3595" s="11">
        <v>28.015000000000001</v>
      </c>
      <c r="J3595" s="11">
        <v>26.616</v>
      </c>
      <c r="K3595" s="11">
        <v>27.536999999999999</v>
      </c>
      <c r="L3595" s="11">
        <v>27.882999999999999</v>
      </c>
      <c r="M3595" s="11">
        <v>30.318999999999999</v>
      </c>
      <c r="N3595" s="11">
        <v>28.471</v>
      </c>
      <c r="O3595" s="11">
        <v>26.082000000000001</v>
      </c>
      <c r="P3595" s="11">
        <v>19.419</v>
      </c>
      <c r="Q3595" s="11">
        <v>16.373000000000001</v>
      </c>
      <c r="R3595" s="11">
        <v>17.454000000000001</v>
      </c>
      <c r="S3595" s="11">
        <v>16.047999999999998</v>
      </c>
      <c r="T3595" s="11">
        <v>13.098000000000001</v>
      </c>
      <c r="U3595" s="11">
        <v>8.1620000000000008</v>
      </c>
      <c r="V3595" s="11">
        <v>4.734</v>
      </c>
      <c r="W3595" s="11">
        <v>4.8520000000000003</v>
      </c>
      <c r="X3595" s="11">
        <v>4.3170000000000002</v>
      </c>
      <c r="Y3595" s="11">
        <v>2.2709999999999999</v>
      </c>
      <c r="Z3595" s="11">
        <v>0.753</v>
      </c>
      <c r="AA3595" s="11">
        <v>0.186</v>
      </c>
      <c r="AB3595" s="11">
        <v>2.9000000000000001E-2</v>
      </c>
      <c r="AC3595" s="11">
        <v>2E-3</v>
      </c>
    </row>
    <row r="3596" spans="1:29" ht="11.5">
      <c r="A3596" s="15">
        <v>3579</v>
      </c>
      <c r="B3596" s="13" t="s">
        <v>1059</v>
      </c>
      <c r="C3596" s="21" t="s">
        <v>1307</v>
      </c>
      <c r="D3596" s="12"/>
      <c r="E3596" s="12">
        <v>499</v>
      </c>
      <c r="F3596" s="13" t="s">
        <v>1110</v>
      </c>
      <c r="G3596" s="12">
        <v>925</v>
      </c>
      <c r="H3596" s="12">
        <v>1990</v>
      </c>
      <c r="I3596" s="11">
        <v>26.763000000000002</v>
      </c>
      <c r="J3596" s="11">
        <v>27.896000000000001</v>
      </c>
      <c r="K3596" s="11">
        <v>26.553000000000001</v>
      </c>
      <c r="L3596" s="11">
        <v>27.015000000000001</v>
      </c>
      <c r="M3596" s="11">
        <v>25.667000000000002</v>
      </c>
      <c r="N3596" s="11">
        <v>26.495999999999999</v>
      </c>
      <c r="O3596" s="11">
        <v>24.74</v>
      </c>
      <c r="P3596" s="11">
        <v>23.773</v>
      </c>
      <c r="Q3596" s="11">
        <v>17.68</v>
      </c>
      <c r="R3596" s="11">
        <v>14.349</v>
      </c>
      <c r="S3596" s="11">
        <v>16.652999999999999</v>
      </c>
      <c r="T3596" s="11">
        <v>15.798999999999999</v>
      </c>
      <c r="U3596" s="11">
        <v>12.833</v>
      </c>
      <c r="V3596" s="11">
        <v>8.1839999999999993</v>
      </c>
      <c r="W3596" s="11">
        <v>4.274</v>
      </c>
      <c r="X3596" s="11">
        <v>3.6269999999999998</v>
      </c>
      <c r="Y3596" s="11">
        <v>2.6070000000000002</v>
      </c>
      <c r="Z3596" s="11">
        <v>1.0489999999999999</v>
      </c>
      <c r="AA3596" s="11">
        <v>0.23200000000000001</v>
      </c>
      <c r="AB3596" s="11">
        <v>3.4000000000000002E-2</v>
      </c>
      <c r="AC3596" s="11">
        <v>3.0000000000000001E-3</v>
      </c>
    </row>
    <row r="3597" spans="1:29" ht="11.5">
      <c r="A3597" s="15">
        <v>3580</v>
      </c>
      <c r="B3597" s="13" t="s">
        <v>1059</v>
      </c>
      <c r="C3597" s="21" t="s">
        <v>1307</v>
      </c>
      <c r="D3597" s="12"/>
      <c r="E3597" s="12">
        <v>499</v>
      </c>
      <c r="F3597" s="13" t="s">
        <v>1110</v>
      </c>
      <c r="G3597" s="12">
        <v>925</v>
      </c>
      <c r="H3597" s="12">
        <v>1995</v>
      </c>
      <c r="I3597" s="11">
        <v>24.163</v>
      </c>
      <c r="J3597" s="11">
        <v>25.125</v>
      </c>
      <c r="K3597" s="11">
        <v>26.18</v>
      </c>
      <c r="L3597" s="11">
        <v>24.763000000000002</v>
      </c>
      <c r="M3597" s="11">
        <v>25.074000000000002</v>
      </c>
      <c r="N3597" s="11">
        <v>23.577999999999999</v>
      </c>
      <c r="O3597" s="11">
        <v>24.99</v>
      </c>
      <c r="P3597" s="11">
        <v>24</v>
      </c>
      <c r="Q3597" s="11">
        <v>23.606999999999999</v>
      </c>
      <c r="R3597" s="11">
        <v>17.405999999999999</v>
      </c>
      <c r="S3597" s="11">
        <v>13.656000000000001</v>
      </c>
      <c r="T3597" s="11">
        <v>15.843999999999999</v>
      </c>
      <c r="U3597" s="11">
        <v>14.618</v>
      </c>
      <c r="V3597" s="11">
        <v>11.391999999999999</v>
      </c>
      <c r="W3597" s="11">
        <v>6.8959999999999999</v>
      </c>
      <c r="X3597" s="11">
        <v>3.2</v>
      </c>
      <c r="Y3597" s="11">
        <v>2.1949999999999998</v>
      </c>
      <c r="Z3597" s="11">
        <v>1.206</v>
      </c>
      <c r="AA3597" s="11">
        <v>0.32300000000000001</v>
      </c>
      <c r="AB3597" s="11">
        <v>4.2999999999999997E-2</v>
      </c>
      <c r="AC3597" s="11">
        <v>3.0000000000000001E-3</v>
      </c>
    </row>
    <row r="3598" spans="1:29" ht="11.5">
      <c r="A3598" s="15">
        <v>3581</v>
      </c>
      <c r="B3598" s="13" t="s">
        <v>1059</v>
      </c>
      <c r="C3598" s="21" t="s">
        <v>1307</v>
      </c>
      <c r="D3598" s="12"/>
      <c r="E3598" s="12">
        <v>499</v>
      </c>
      <c r="F3598" s="13" t="s">
        <v>1110</v>
      </c>
      <c r="G3598" s="12">
        <v>925</v>
      </c>
      <c r="H3598" s="12">
        <v>2000</v>
      </c>
      <c r="I3598" s="11">
        <v>21.719000000000001</v>
      </c>
      <c r="J3598" s="11">
        <v>22.733000000000001</v>
      </c>
      <c r="K3598" s="11">
        <v>24.030999999999999</v>
      </c>
      <c r="L3598" s="11">
        <v>25.390999999999998</v>
      </c>
      <c r="M3598" s="11">
        <v>22.757999999999999</v>
      </c>
      <c r="N3598" s="11">
        <v>21.902999999999999</v>
      </c>
      <c r="O3598" s="11">
        <v>20.760999999999999</v>
      </c>
      <c r="P3598" s="11">
        <v>23.047000000000001</v>
      </c>
      <c r="Q3598" s="11">
        <v>22.952000000000002</v>
      </c>
      <c r="R3598" s="11">
        <v>23.501999999999999</v>
      </c>
      <c r="S3598" s="11">
        <v>17.055</v>
      </c>
      <c r="T3598" s="11">
        <v>12.582000000000001</v>
      </c>
      <c r="U3598" s="11">
        <v>14.679</v>
      </c>
      <c r="V3598" s="11">
        <v>12.795</v>
      </c>
      <c r="W3598" s="11">
        <v>9.2720000000000002</v>
      </c>
      <c r="X3598" s="11">
        <v>5.0970000000000004</v>
      </c>
      <c r="Y3598" s="11">
        <v>1.8220000000000001</v>
      </c>
      <c r="Z3598" s="11">
        <v>0.91600000000000004</v>
      </c>
      <c r="AA3598" s="11">
        <v>0.34200000000000003</v>
      </c>
      <c r="AB3598" s="11">
        <v>5.6000000000000001E-2</v>
      </c>
      <c r="AC3598" s="11">
        <v>4.0000000000000001E-3</v>
      </c>
    </row>
    <row r="3599" spans="1:29" ht="11.5">
      <c r="A3599" s="15">
        <v>3582</v>
      </c>
      <c r="B3599" s="13" t="s">
        <v>1059</v>
      </c>
      <c r="C3599" s="21" t="s">
        <v>1307</v>
      </c>
      <c r="D3599" s="12"/>
      <c r="E3599" s="12">
        <v>499</v>
      </c>
      <c r="F3599" s="13" t="s">
        <v>1110</v>
      </c>
      <c r="G3599" s="12">
        <v>925</v>
      </c>
      <c r="H3599" s="12">
        <v>2005</v>
      </c>
      <c r="I3599" s="11">
        <v>21.041</v>
      </c>
      <c r="J3599" s="11">
        <v>21.256</v>
      </c>
      <c r="K3599" s="11">
        <v>22.510999999999999</v>
      </c>
      <c r="L3599" s="11">
        <v>23.826000000000001</v>
      </c>
      <c r="M3599" s="11">
        <v>25.510999999999999</v>
      </c>
      <c r="N3599" s="11">
        <v>22.521000000000001</v>
      </c>
      <c r="O3599" s="11">
        <v>20.579000000000001</v>
      </c>
      <c r="P3599" s="11">
        <v>18.901</v>
      </c>
      <c r="Q3599" s="11">
        <v>21.265000000000001</v>
      </c>
      <c r="R3599" s="11">
        <v>21.635000000000002</v>
      </c>
      <c r="S3599" s="11">
        <v>22.914999999999999</v>
      </c>
      <c r="T3599" s="11">
        <v>15.987</v>
      </c>
      <c r="U3599" s="11">
        <v>10.99</v>
      </c>
      <c r="V3599" s="11">
        <v>13.048999999999999</v>
      </c>
      <c r="W3599" s="11">
        <v>10.568</v>
      </c>
      <c r="X3599" s="11">
        <v>6.6669999999999998</v>
      </c>
      <c r="Y3599" s="11">
        <v>3.0449999999999999</v>
      </c>
      <c r="Z3599" s="11">
        <v>0.82</v>
      </c>
      <c r="AA3599" s="11">
        <v>0.26100000000000001</v>
      </c>
      <c r="AB3599" s="11">
        <v>5.7000000000000002E-2</v>
      </c>
      <c r="AC3599" s="11">
        <v>5.0000000000000001E-3</v>
      </c>
    </row>
    <row r="3600" spans="1:29" ht="11.5">
      <c r="A3600" s="15">
        <v>3583</v>
      </c>
      <c r="B3600" s="13" t="s">
        <v>1059</v>
      </c>
      <c r="C3600" s="21" t="s">
        <v>1307</v>
      </c>
      <c r="D3600" s="12"/>
      <c r="E3600" s="12">
        <v>499</v>
      </c>
      <c r="F3600" s="13" t="s">
        <v>1110</v>
      </c>
      <c r="G3600" s="12">
        <v>925</v>
      </c>
      <c r="H3600" s="12">
        <v>2010</v>
      </c>
      <c r="I3600" s="11">
        <v>20.808</v>
      </c>
      <c r="J3600" s="11">
        <v>20.672000000000001</v>
      </c>
      <c r="K3600" s="11">
        <v>21.375</v>
      </c>
      <c r="L3600" s="11">
        <v>23.337</v>
      </c>
      <c r="M3600" s="11">
        <v>23.317</v>
      </c>
      <c r="N3600" s="11">
        <v>23.577999999999999</v>
      </c>
      <c r="O3600" s="11">
        <v>21.472000000000001</v>
      </c>
      <c r="P3600" s="11">
        <v>20.352</v>
      </c>
      <c r="Q3600" s="11">
        <v>19.593</v>
      </c>
      <c r="R3600" s="11">
        <v>22.417999999999999</v>
      </c>
      <c r="S3600" s="11">
        <v>21.751000000000001</v>
      </c>
      <c r="T3600" s="11">
        <v>21.353000000000002</v>
      </c>
      <c r="U3600" s="11">
        <v>14.32</v>
      </c>
      <c r="V3600" s="11">
        <v>9.7560000000000002</v>
      </c>
      <c r="W3600" s="11">
        <v>10.827</v>
      </c>
      <c r="X3600" s="11">
        <v>7.7510000000000003</v>
      </c>
      <c r="Y3600" s="11">
        <v>3.9580000000000002</v>
      </c>
      <c r="Z3600" s="11">
        <v>1.353</v>
      </c>
      <c r="AA3600" s="11">
        <v>0.23899999999999999</v>
      </c>
      <c r="AB3600" s="11">
        <v>4.3999999999999997E-2</v>
      </c>
      <c r="AC3600" s="11">
        <v>5.0000000000000001E-3</v>
      </c>
    </row>
    <row r="3601" spans="1:29" ht="11.5">
      <c r="A3601" s="15">
        <v>3584</v>
      </c>
      <c r="B3601" s="13" t="s">
        <v>1059</v>
      </c>
      <c r="C3601" s="21" t="s">
        <v>1307</v>
      </c>
      <c r="D3601" s="12"/>
      <c r="E3601" s="12">
        <v>499</v>
      </c>
      <c r="F3601" s="13" t="s">
        <v>1110</v>
      </c>
      <c r="G3601" s="12">
        <v>925</v>
      </c>
      <c r="H3601" s="12">
        <v>2015</v>
      </c>
      <c r="I3601" s="11">
        <v>19.324999999999999</v>
      </c>
      <c r="J3601" s="11">
        <v>20.678999999999998</v>
      </c>
      <c r="K3601" s="11">
        <v>20.603999999999999</v>
      </c>
      <c r="L3601" s="11">
        <v>21.696000000000002</v>
      </c>
      <c r="M3601" s="11">
        <v>22.652999999999999</v>
      </c>
      <c r="N3601" s="11">
        <v>22.097000000000001</v>
      </c>
      <c r="O3601" s="11">
        <v>23.376000000000001</v>
      </c>
      <c r="P3601" s="11">
        <v>21.454999999999998</v>
      </c>
      <c r="Q3601" s="11">
        <v>20.202000000000002</v>
      </c>
      <c r="R3601" s="11">
        <v>19.318000000000001</v>
      </c>
      <c r="S3601" s="11">
        <v>21.795999999999999</v>
      </c>
      <c r="T3601" s="11">
        <v>20.734999999999999</v>
      </c>
      <c r="U3601" s="11">
        <v>19.760999999999999</v>
      </c>
      <c r="V3601" s="11">
        <v>12.744999999999999</v>
      </c>
      <c r="W3601" s="11">
        <v>8.2010000000000005</v>
      </c>
      <c r="X3601" s="11">
        <v>8.1359999999999992</v>
      </c>
      <c r="Y3601" s="11">
        <v>4.82</v>
      </c>
      <c r="Z3601" s="11">
        <v>1.8640000000000001</v>
      </c>
      <c r="AA3601" s="11">
        <v>0.40699999999999997</v>
      </c>
      <c r="AB3601" s="11">
        <v>3.5999999999999997E-2</v>
      </c>
      <c r="AC3601" s="11">
        <v>3.0000000000000001E-3</v>
      </c>
    </row>
    <row r="3602" spans="1:29" ht="11.5">
      <c r="A3602" s="15">
        <v>3585</v>
      </c>
      <c r="B3602" s="13" t="s">
        <v>1059</v>
      </c>
      <c r="C3602" s="21" t="s">
        <v>1307</v>
      </c>
      <c r="D3602" s="12"/>
      <c r="E3602" s="12">
        <v>499</v>
      </c>
      <c r="F3602" s="13" t="s">
        <v>1110</v>
      </c>
      <c r="G3602" s="12">
        <v>925</v>
      </c>
      <c r="H3602" s="12">
        <v>2020</v>
      </c>
      <c r="I3602" s="11">
        <v>19.125</v>
      </c>
      <c r="J3602" s="11">
        <v>19.260999999999999</v>
      </c>
      <c r="K3602" s="11">
        <v>20.638999999999999</v>
      </c>
      <c r="L3602" s="11">
        <v>20.51</v>
      </c>
      <c r="M3602" s="11">
        <v>21.474</v>
      </c>
      <c r="N3602" s="11">
        <v>22.347999999999999</v>
      </c>
      <c r="O3602" s="11">
        <v>21.82</v>
      </c>
      <c r="P3602" s="11">
        <v>23.12</v>
      </c>
      <c r="Q3602" s="11">
        <v>21.204000000000001</v>
      </c>
      <c r="R3602" s="11">
        <v>19.893000000000001</v>
      </c>
      <c r="S3602" s="11">
        <v>18.803999999999998</v>
      </c>
      <c r="T3602" s="11">
        <v>20.812000000000001</v>
      </c>
      <c r="U3602" s="11">
        <v>19.271000000000001</v>
      </c>
      <c r="V3602" s="11">
        <v>17.553000000000001</v>
      </c>
      <c r="W3602" s="11">
        <v>10.61</v>
      </c>
      <c r="X3602" s="11">
        <v>6.14</v>
      </c>
      <c r="Y3602" s="11">
        <v>5.0679999999999996</v>
      </c>
      <c r="Z3602" s="11">
        <v>2.2799999999999998</v>
      </c>
      <c r="AA3602" s="11">
        <v>0.56499999999999995</v>
      </c>
      <c r="AB3602" s="11">
        <v>6.3E-2</v>
      </c>
      <c r="AC3602" s="11">
        <v>3.0000000000000001E-3</v>
      </c>
    </row>
    <row r="3603" spans="1:29" ht="11.5">
      <c r="A3603" s="15">
        <v>3586</v>
      </c>
      <c r="B3603" s="13" t="s">
        <v>1059</v>
      </c>
      <c r="C3603" s="21" t="s">
        <v>1308</v>
      </c>
      <c r="D3603" s="12"/>
      <c r="E3603" s="12">
        <v>807</v>
      </c>
      <c r="F3603" s="13" t="s">
        <v>1110</v>
      </c>
      <c r="G3603" s="12">
        <v>925</v>
      </c>
      <c r="H3603" s="12">
        <v>1950</v>
      </c>
      <c r="I3603" s="11">
        <v>87.108000000000004</v>
      </c>
      <c r="J3603" s="11">
        <v>72.230999999999995</v>
      </c>
      <c r="K3603" s="11">
        <v>71.078999999999994</v>
      </c>
      <c r="L3603" s="11">
        <v>67.537000000000006</v>
      </c>
      <c r="M3603" s="11">
        <v>57.674999999999997</v>
      </c>
      <c r="N3603" s="11">
        <v>49.802999999999997</v>
      </c>
      <c r="O3603" s="11">
        <v>31.780999999999999</v>
      </c>
      <c r="P3603" s="11">
        <v>40.786999999999999</v>
      </c>
      <c r="Q3603" s="11">
        <v>34.947000000000003</v>
      </c>
      <c r="R3603" s="11">
        <v>27.169</v>
      </c>
      <c r="S3603" s="11">
        <v>19.617000000000001</v>
      </c>
      <c r="T3603" s="11">
        <v>15.198</v>
      </c>
      <c r="U3603" s="11">
        <v>14.331</v>
      </c>
      <c r="V3603" s="11">
        <v>13.6</v>
      </c>
      <c r="W3603" s="11">
        <v>11.9</v>
      </c>
      <c r="X3603" s="11">
        <v>8.6010000000000009</v>
      </c>
      <c r="Y3603" s="11">
        <v>4.1779999999999999</v>
      </c>
      <c r="Z3603" s="11">
        <v>1.5920000000000001</v>
      </c>
      <c r="AA3603" s="11">
        <v>0.378</v>
      </c>
      <c r="AB3603" s="11">
        <v>4.9000000000000002E-2</v>
      </c>
      <c r="AC3603" s="11">
        <v>3.0000000000000001E-3</v>
      </c>
    </row>
    <row r="3604" spans="1:29" ht="11.5">
      <c r="A3604" s="15">
        <v>3587</v>
      </c>
      <c r="B3604" s="13" t="s">
        <v>1059</v>
      </c>
      <c r="C3604" s="21" t="s">
        <v>1308</v>
      </c>
      <c r="D3604" s="12"/>
      <c r="E3604" s="12">
        <v>807</v>
      </c>
      <c r="F3604" s="13" t="s">
        <v>1110</v>
      </c>
      <c r="G3604" s="12">
        <v>925</v>
      </c>
      <c r="H3604" s="12">
        <v>1955</v>
      </c>
      <c r="I3604" s="11">
        <v>107.545</v>
      </c>
      <c r="J3604" s="11">
        <v>84.787999999999997</v>
      </c>
      <c r="K3604" s="11">
        <v>71.613</v>
      </c>
      <c r="L3604" s="11">
        <v>70.543999999999997</v>
      </c>
      <c r="M3604" s="11">
        <v>66.781999999999996</v>
      </c>
      <c r="N3604" s="11">
        <v>56.91</v>
      </c>
      <c r="O3604" s="11">
        <v>49.017000000000003</v>
      </c>
      <c r="P3604" s="11">
        <v>31.094000000000001</v>
      </c>
      <c r="Q3604" s="11">
        <v>39.530999999999999</v>
      </c>
      <c r="R3604" s="11">
        <v>33.426000000000002</v>
      </c>
      <c r="S3604" s="11">
        <v>25.506</v>
      </c>
      <c r="T3604" s="11">
        <v>17.923999999999999</v>
      </c>
      <c r="U3604" s="11">
        <v>13.319000000000001</v>
      </c>
      <c r="V3604" s="11">
        <v>11.743</v>
      </c>
      <c r="W3604" s="11">
        <v>10.031000000000001</v>
      </c>
      <c r="X3604" s="11">
        <v>7.5279999999999996</v>
      </c>
      <c r="Y3604" s="11">
        <v>4.2480000000000002</v>
      </c>
      <c r="Z3604" s="11">
        <v>1.399</v>
      </c>
      <c r="AA3604" s="11">
        <v>0.32100000000000001</v>
      </c>
      <c r="AB3604" s="11">
        <v>0.04</v>
      </c>
      <c r="AC3604" s="11">
        <v>3.0000000000000001E-3</v>
      </c>
    </row>
    <row r="3605" spans="1:29" ht="11.5">
      <c r="A3605" s="15">
        <v>3588</v>
      </c>
      <c r="B3605" s="13" t="s">
        <v>1059</v>
      </c>
      <c r="C3605" s="21" t="s">
        <v>1308</v>
      </c>
      <c r="D3605" s="12"/>
      <c r="E3605" s="12">
        <v>807</v>
      </c>
      <c r="F3605" s="13" t="s">
        <v>1110</v>
      </c>
      <c r="G3605" s="12">
        <v>925</v>
      </c>
      <c r="H3605" s="12">
        <v>1960</v>
      </c>
      <c r="I3605" s="11">
        <v>102.49299999999999</v>
      </c>
      <c r="J3605" s="11">
        <v>103.96599999999999</v>
      </c>
      <c r="K3605" s="11">
        <v>83.584999999999994</v>
      </c>
      <c r="L3605" s="11">
        <v>70.620999999999995</v>
      </c>
      <c r="M3605" s="11">
        <v>68.674999999999997</v>
      </c>
      <c r="N3605" s="11">
        <v>62.753</v>
      </c>
      <c r="O3605" s="11">
        <v>51.774000000000001</v>
      </c>
      <c r="P3605" s="11">
        <v>44.648000000000003</v>
      </c>
      <c r="Q3605" s="11">
        <v>27.783999999999999</v>
      </c>
      <c r="R3605" s="11">
        <v>36.430999999999997</v>
      </c>
      <c r="S3605" s="11">
        <v>30.588999999999999</v>
      </c>
      <c r="T3605" s="11">
        <v>22.872</v>
      </c>
      <c r="U3605" s="11">
        <v>15.486000000000001</v>
      </c>
      <c r="V3605" s="11">
        <v>10.84</v>
      </c>
      <c r="W3605" s="11">
        <v>8.7170000000000005</v>
      </c>
      <c r="X3605" s="11">
        <v>6.4589999999999996</v>
      </c>
      <c r="Y3605" s="11">
        <v>3.8420000000000001</v>
      </c>
      <c r="Z3605" s="11">
        <v>1.5069999999999999</v>
      </c>
      <c r="AA3605" s="11">
        <v>0.30399999999999999</v>
      </c>
      <c r="AB3605" s="11">
        <v>3.6999999999999998E-2</v>
      </c>
      <c r="AC3605" s="11">
        <v>2E-3</v>
      </c>
    </row>
    <row r="3606" spans="1:29" ht="11.5">
      <c r="A3606" s="15">
        <v>3589</v>
      </c>
      <c r="B3606" s="13" t="s">
        <v>1059</v>
      </c>
      <c r="C3606" s="21" t="s">
        <v>1308</v>
      </c>
      <c r="D3606" s="12"/>
      <c r="E3606" s="12">
        <v>807</v>
      </c>
      <c r="F3606" s="13" t="s">
        <v>1110</v>
      </c>
      <c r="G3606" s="12">
        <v>925</v>
      </c>
      <c r="H3606" s="12">
        <v>1965</v>
      </c>
      <c r="I3606" s="11">
        <v>100.55</v>
      </c>
      <c r="J3606" s="11">
        <v>99.486999999999995</v>
      </c>
      <c r="K3606" s="11">
        <v>102.795</v>
      </c>
      <c r="L3606" s="11">
        <v>82.628</v>
      </c>
      <c r="M3606" s="11">
        <v>68.876999999999995</v>
      </c>
      <c r="N3606" s="11">
        <v>65.421000000000006</v>
      </c>
      <c r="O3606" s="11">
        <v>58.587000000000003</v>
      </c>
      <c r="P3606" s="11">
        <v>47.768999999999998</v>
      </c>
      <c r="Q3606" s="11">
        <v>41.197000000000003</v>
      </c>
      <c r="R3606" s="11">
        <v>25.257999999999999</v>
      </c>
      <c r="S3606" s="11">
        <v>33.698</v>
      </c>
      <c r="T3606" s="11">
        <v>27.841000000000001</v>
      </c>
      <c r="U3606" s="11">
        <v>20.132000000000001</v>
      </c>
      <c r="V3606" s="11">
        <v>12.862</v>
      </c>
      <c r="W3606" s="11">
        <v>8.2149999999999999</v>
      </c>
      <c r="X3606" s="11">
        <v>5.766</v>
      </c>
      <c r="Y3606" s="11">
        <v>3.4430000000000001</v>
      </c>
      <c r="Z3606" s="11">
        <v>1.4850000000000001</v>
      </c>
      <c r="AA3606" s="11">
        <v>0.372</v>
      </c>
      <c r="AB3606" s="11">
        <v>4.2000000000000003E-2</v>
      </c>
      <c r="AC3606" s="11">
        <v>3.0000000000000001E-3</v>
      </c>
    </row>
    <row r="3607" spans="1:29" ht="11.5">
      <c r="A3607" s="15">
        <v>3590</v>
      </c>
      <c r="B3607" s="13" t="s">
        <v>1059</v>
      </c>
      <c r="C3607" s="21" t="s">
        <v>1308</v>
      </c>
      <c r="D3607" s="12"/>
      <c r="E3607" s="12">
        <v>807</v>
      </c>
      <c r="F3607" s="13" t="s">
        <v>1110</v>
      </c>
      <c r="G3607" s="12">
        <v>925</v>
      </c>
      <c r="H3607" s="12">
        <v>1970</v>
      </c>
      <c r="I3607" s="11">
        <v>104.715</v>
      </c>
      <c r="J3607" s="11">
        <v>97.808999999999997</v>
      </c>
      <c r="K3607" s="11">
        <v>98.355000000000004</v>
      </c>
      <c r="L3607" s="11">
        <v>101.336</v>
      </c>
      <c r="M3607" s="11">
        <v>79.620999999999995</v>
      </c>
      <c r="N3607" s="11">
        <v>65.210999999999999</v>
      </c>
      <c r="O3607" s="11">
        <v>62.942</v>
      </c>
      <c r="P3607" s="11">
        <v>57.319000000000003</v>
      </c>
      <c r="Q3607" s="11">
        <v>46.593000000000004</v>
      </c>
      <c r="R3607" s="11">
        <v>39.884999999999998</v>
      </c>
      <c r="S3607" s="11">
        <v>24.077999999999999</v>
      </c>
      <c r="T3607" s="11">
        <v>31.574999999999999</v>
      </c>
      <c r="U3607" s="11">
        <v>25.248999999999999</v>
      </c>
      <c r="V3607" s="11">
        <v>17.303999999999998</v>
      </c>
      <c r="W3607" s="11">
        <v>10.138999999999999</v>
      </c>
      <c r="X3607" s="11">
        <v>5.6760000000000002</v>
      </c>
      <c r="Y3607" s="11">
        <v>3.2869999999999999</v>
      </c>
      <c r="Z3607" s="11">
        <v>1.468</v>
      </c>
      <c r="AA3607" s="11">
        <v>0.41599999999999998</v>
      </c>
      <c r="AB3607" s="11">
        <v>6.0999999999999999E-2</v>
      </c>
      <c r="AC3607" s="11">
        <v>4.0000000000000001E-3</v>
      </c>
    </row>
    <row r="3608" spans="1:29" ht="11.5">
      <c r="A3608" s="15">
        <v>3591</v>
      </c>
      <c r="B3608" s="13" t="s">
        <v>1059</v>
      </c>
      <c r="C3608" s="21" t="s">
        <v>1308</v>
      </c>
      <c r="D3608" s="12"/>
      <c r="E3608" s="12">
        <v>807</v>
      </c>
      <c r="F3608" s="13" t="s">
        <v>1110</v>
      </c>
      <c r="G3608" s="12">
        <v>925</v>
      </c>
      <c r="H3608" s="12">
        <v>1975</v>
      </c>
      <c r="I3608" s="11">
        <v>97.203000000000003</v>
      </c>
      <c r="J3608" s="11">
        <v>102.373</v>
      </c>
      <c r="K3608" s="11">
        <v>93.724000000000004</v>
      </c>
      <c r="L3608" s="11">
        <v>92.522000000000006</v>
      </c>
      <c r="M3608" s="11">
        <v>97.325999999999993</v>
      </c>
      <c r="N3608" s="11">
        <v>74.001999999999995</v>
      </c>
      <c r="O3608" s="11">
        <v>58.701999999999998</v>
      </c>
      <c r="P3608" s="11">
        <v>59.798000000000002</v>
      </c>
      <c r="Q3608" s="11">
        <v>56.064</v>
      </c>
      <c r="R3608" s="11">
        <v>45.238999999999997</v>
      </c>
      <c r="S3608" s="11">
        <v>38.290999999999997</v>
      </c>
      <c r="T3608" s="11">
        <v>22.646999999999998</v>
      </c>
      <c r="U3608" s="11">
        <v>28.861999999999998</v>
      </c>
      <c r="V3608" s="11">
        <v>21.960999999999999</v>
      </c>
      <c r="W3608" s="11">
        <v>13.885999999999999</v>
      </c>
      <c r="X3608" s="11">
        <v>7.165</v>
      </c>
      <c r="Y3608" s="11">
        <v>3.31</v>
      </c>
      <c r="Z3608" s="11">
        <v>1.43</v>
      </c>
      <c r="AA3608" s="11">
        <v>0.42499999999999999</v>
      </c>
      <c r="AB3608" s="11">
        <v>7.1999999999999995E-2</v>
      </c>
      <c r="AC3608" s="11">
        <v>6.0000000000000001E-3</v>
      </c>
    </row>
    <row r="3609" spans="1:29" ht="11.5">
      <c r="A3609" s="15">
        <v>3592</v>
      </c>
      <c r="B3609" s="13" t="s">
        <v>1059</v>
      </c>
      <c r="C3609" s="21" t="s">
        <v>1308</v>
      </c>
      <c r="D3609" s="12"/>
      <c r="E3609" s="12">
        <v>807</v>
      </c>
      <c r="F3609" s="13" t="s">
        <v>1110</v>
      </c>
      <c r="G3609" s="12">
        <v>925</v>
      </c>
      <c r="H3609" s="12">
        <v>1980</v>
      </c>
      <c r="I3609" s="11">
        <v>96.575000000000003</v>
      </c>
      <c r="J3609" s="11">
        <v>96.861000000000004</v>
      </c>
      <c r="K3609" s="11">
        <v>101.43</v>
      </c>
      <c r="L3609" s="11">
        <v>92.427999999999997</v>
      </c>
      <c r="M3609" s="11">
        <v>90.236999999999995</v>
      </c>
      <c r="N3609" s="11">
        <v>93.817999999999998</v>
      </c>
      <c r="O3609" s="11">
        <v>73.597999999999999</v>
      </c>
      <c r="P3609" s="11">
        <v>58.817</v>
      </c>
      <c r="Q3609" s="11">
        <v>56.348999999999997</v>
      </c>
      <c r="R3609" s="11">
        <v>53.978000000000002</v>
      </c>
      <c r="S3609" s="11">
        <v>45.194000000000003</v>
      </c>
      <c r="T3609" s="11">
        <v>36.130000000000003</v>
      </c>
      <c r="U3609" s="11">
        <v>20.428999999999998</v>
      </c>
      <c r="V3609" s="11">
        <v>25.451000000000001</v>
      </c>
      <c r="W3609" s="11">
        <v>17.739000000000001</v>
      </c>
      <c r="X3609" s="11">
        <v>9.8970000000000002</v>
      </c>
      <c r="Y3609" s="11">
        <v>4.2110000000000003</v>
      </c>
      <c r="Z3609" s="11">
        <v>1.4570000000000001</v>
      </c>
      <c r="AA3609" s="11">
        <v>0.41699999999999998</v>
      </c>
      <c r="AB3609" s="11">
        <v>7.1999999999999995E-2</v>
      </c>
      <c r="AC3609" s="11">
        <v>7.0000000000000001E-3</v>
      </c>
    </row>
    <row r="3610" spans="1:29" ht="11.5">
      <c r="A3610" s="15">
        <v>3593</v>
      </c>
      <c r="B3610" s="13" t="s">
        <v>1059</v>
      </c>
      <c r="C3610" s="21" t="s">
        <v>1308</v>
      </c>
      <c r="D3610" s="12"/>
      <c r="E3610" s="12">
        <v>807</v>
      </c>
      <c r="F3610" s="13" t="s">
        <v>1110</v>
      </c>
      <c r="G3610" s="12">
        <v>925</v>
      </c>
      <c r="H3610" s="12">
        <v>1985</v>
      </c>
      <c r="I3610" s="11">
        <v>96.278999999999996</v>
      </c>
      <c r="J3610" s="11">
        <v>91.703999999999994</v>
      </c>
      <c r="K3610" s="11">
        <v>91.748999999999995</v>
      </c>
      <c r="L3610" s="11">
        <v>96.289000000000001</v>
      </c>
      <c r="M3610" s="11">
        <v>87.518000000000001</v>
      </c>
      <c r="N3610" s="11">
        <v>85.528000000000006</v>
      </c>
      <c r="O3610" s="11">
        <v>89.406000000000006</v>
      </c>
      <c r="P3610" s="11">
        <v>69.063999999999993</v>
      </c>
      <c r="Q3610" s="11">
        <v>55.218000000000004</v>
      </c>
      <c r="R3610" s="11">
        <v>53.656999999999996</v>
      </c>
      <c r="S3610" s="11">
        <v>50.984999999999999</v>
      </c>
      <c r="T3610" s="11">
        <v>42.04</v>
      </c>
      <c r="U3610" s="11">
        <v>33.11</v>
      </c>
      <c r="V3610" s="11">
        <v>17.712</v>
      </c>
      <c r="W3610" s="11">
        <v>20.042999999999999</v>
      </c>
      <c r="X3610" s="11">
        <v>12.314</v>
      </c>
      <c r="Y3610" s="11">
        <v>5.6150000000000002</v>
      </c>
      <c r="Z3610" s="11">
        <v>1.7949999999999999</v>
      </c>
      <c r="AA3610" s="11">
        <v>0.41</v>
      </c>
      <c r="AB3610" s="11">
        <v>6.9000000000000006E-2</v>
      </c>
      <c r="AC3610" s="11">
        <v>7.0000000000000001E-3</v>
      </c>
    </row>
    <row r="3611" spans="1:29" ht="11.5">
      <c r="A3611" s="15">
        <v>3594</v>
      </c>
      <c r="B3611" s="13" t="s">
        <v>1059</v>
      </c>
      <c r="C3611" s="21" t="s">
        <v>1308</v>
      </c>
      <c r="D3611" s="12"/>
      <c r="E3611" s="12">
        <v>807</v>
      </c>
      <c r="F3611" s="13" t="s">
        <v>1110</v>
      </c>
      <c r="G3611" s="12">
        <v>925</v>
      </c>
      <c r="H3611" s="12">
        <v>1990</v>
      </c>
      <c r="I3611" s="11">
        <v>88.947000000000003</v>
      </c>
      <c r="J3611" s="11">
        <v>91.507999999999996</v>
      </c>
      <c r="K3611" s="11">
        <v>87.268000000000001</v>
      </c>
      <c r="L3611" s="11">
        <v>85.843999999999994</v>
      </c>
      <c r="M3611" s="11">
        <v>88.756</v>
      </c>
      <c r="N3611" s="11">
        <v>80.975999999999999</v>
      </c>
      <c r="O3611" s="11">
        <v>79.991</v>
      </c>
      <c r="P3611" s="11">
        <v>82.733999999999995</v>
      </c>
      <c r="Q3611" s="11">
        <v>62.499000000000002</v>
      </c>
      <c r="R3611" s="11">
        <v>51.218000000000004</v>
      </c>
      <c r="S3611" s="11">
        <v>51.002000000000002</v>
      </c>
      <c r="T3611" s="11">
        <v>47.677</v>
      </c>
      <c r="U3611" s="11">
        <v>38.203000000000003</v>
      </c>
      <c r="V3611" s="11">
        <v>28.984000000000002</v>
      </c>
      <c r="W3611" s="11">
        <v>14.256</v>
      </c>
      <c r="X3611" s="11">
        <v>14.054</v>
      </c>
      <c r="Y3611" s="11">
        <v>7.157</v>
      </c>
      <c r="Z3611" s="11">
        <v>2.4380000000000002</v>
      </c>
      <c r="AA3611" s="11">
        <v>0.50800000000000001</v>
      </c>
      <c r="AB3611" s="11">
        <v>6.6000000000000003E-2</v>
      </c>
      <c r="AC3611" s="11">
        <v>6.0000000000000001E-3</v>
      </c>
    </row>
    <row r="3612" spans="1:29" ht="11.5">
      <c r="A3612" s="15">
        <v>3595</v>
      </c>
      <c r="B3612" s="13" t="s">
        <v>1059</v>
      </c>
      <c r="C3612" s="21" t="s">
        <v>1308</v>
      </c>
      <c r="D3612" s="12"/>
      <c r="E3612" s="12">
        <v>807</v>
      </c>
      <c r="F3612" s="13" t="s">
        <v>1110</v>
      </c>
      <c r="G3612" s="12">
        <v>925</v>
      </c>
      <c r="H3612" s="12">
        <v>1995</v>
      </c>
      <c r="I3612" s="11">
        <v>80.989999999999995</v>
      </c>
      <c r="J3612" s="11">
        <v>85.891999999999996</v>
      </c>
      <c r="K3612" s="11">
        <v>88.47</v>
      </c>
      <c r="L3612" s="11">
        <v>84.096999999999994</v>
      </c>
      <c r="M3612" s="11">
        <v>78.825000000000003</v>
      </c>
      <c r="N3612" s="11">
        <v>78.62</v>
      </c>
      <c r="O3612" s="11">
        <v>75.900999999999996</v>
      </c>
      <c r="P3612" s="11">
        <v>75.725999999999999</v>
      </c>
      <c r="Q3612" s="11">
        <v>73.716999999999999</v>
      </c>
      <c r="R3612" s="11">
        <v>56.116</v>
      </c>
      <c r="S3612" s="11">
        <v>48.856999999999999</v>
      </c>
      <c r="T3612" s="11">
        <v>47.494999999999997</v>
      </c>
      <c r="U3612" s="11">
        <v>43.043999999999997</v>
      </c>
      <c r="V3612" s="11">
        <v>33.100999999999999</v>
      </c>
      <c r="W3612" s="11">
        <v>22.984999999999999</v>
      </c>
      <c r="X3612" s="11">
        <v>9.8179999999999996</v>
      </c>
      <c r="Y3612" s="11">
        <v>7.8979999999999997</v>
      </c>
      <c r="Z3612" s="11">
        <v>2.996</v>
      </c>
      <c r="AA3612" s="11">
        <v>0.66</v>
      </c>
      <c r="AB3612" s="11">
        <v>7.9000000000000001E-2</v>
      </c>
      <c r="AC3612" s="11">
        <v>6.0000000000000001E-3</v>
      </c>
    </row>
    <row r="3613" spans="1:29" ht="11.5">
      <c r="A3613" s="15">
        <v>3596</v>
      </c>
      <c r="B3613" s="13" t="s">
        <v>1059</v>
      </c>
      <c r="C3613" s="21" t="s">
        <v>1308</v>
      </c>
      <c r="D3613" s="12"/>
      <c r="E3613" s="12">
        <v>807</v>
      </c>
      <c r="F3613" s="13" t="s">
        <v>1110</v>
      </c>
      <c r="G3613" s="12">
        <v>925</v>
      </c>
      <c r="H3613" s="12">
        <v>2000</v>
      </c>
      <c r="I3613" s="11">
        <v>69.724999999999994</v>
      </c>
      <c r="J3613" s="11">
        <v>80.739000000000004</v>
      </c>
      <c r="K3613" s="11">
        <v>85.747</v>
      </c>
      <c r="L3613" s="11">
        <v>88.132999999999996</v>
      </c>
      <c r="M3613" s="11">
        <v>83.436999999999998</v>
      </c>
      <c r="N3613" s="11">
        <v>78.02</v>
      </c>
      <c r="O3613" s="11">
        <v>77.820999999999998</v>
      </c>
      <c r="P3613" s="11">
        <v>75.076999999999998</v>
      </c>
      <c r="Q3613" s="11">
        <v>74.680999999999997</v>
      </c>
      <c r="R3613" s="11">
        <v>72.174999999999997</v>
      </c>
      <c r="S3613" s="11">
        <v>54.207999999999998</v>
      </c>
      <c r="T3613" s="11">
        <v>46.228000000000002</v>
      </c>
      <c r="U3613" s="11">
        <v>43.530999999999999</v>
      </c>
      <c r="V3613" s="11">
        <v>37.472999999999999</v>
      </c>
      <c r="W3613" s="11">
        <v>26.457000000000001</v>
      </c>
      <c r="X3613" s="11">
        <v>16.007999999999999</v>
      </c>
      <c r="Y3613" s="11">
        <v>5.5739999999999998</v>
      </c>
      <c r="Z3613" s="11">
        <v>3.363</v>
      </c>
      <c r="AA3613" s="11">
        <v>0.83399999999999996</v>
      </c>
      <c r="AB3613" s="11">
        <v>0.104</v>
      </c>
      <c r="AC3613" s="11">
        <v>7.0000000000000001E-3</v>
      </c>
    </row>
    <row r="3614" spans="1:29" ht="11.5">
      <c r="A3614" s="15">
        <v>3597</v>
      </c>
      <c r="B3614" s="13" t="s">
        <v>1059</v>
      </c>
      <c r="C3614" s="21" t="s">
        <v>1308</v>
      </c>
      <c r="D3614" s="12"/>
      <c r="E3614" s="12">
        <v>807</v>
      </c>
      <c r="F3614" s="13" t="s">
        <v>1110</v>
      </c>
      <c r="G3614" s="12">
        <v>925</v>
      </c>
      <c r="H3614" s="12">
        <v>2005</v>
      </c>
      <c r="I3614" s="11">
        <v>63.601999999999997</v>
      </c>
      <c r="J3614" s="11">
        <v>69.195999999999998</v>
      </c>
      <c r="K3614" s="11">
        <v>80.415000000000006</v>
      </c>
      <c r="L3614" s="11">
        <v>84.808999999999997</v>
      </c>
      <c r="M3614" s="11">
        <v>86.433000000000007</v>
      </c>
      <c r="N3614" s="11">
        <v>81.558999999999997</v>
      </c>
      <c r="O3614" s="11">
        <v>76.501999999999995</v>
      </c>
      <c r="P3614" s="11">
        <v>76.786000000000001</v>
      </c>
      <c r="Q3614" s="11">
        <v>74.218999999999994</v>
      </c>
      <c r="R3614" s="11">
        <v>73.241</v>
      </c>
      <c r="S3614" s="11">
        <v>69.677000000000007</v>
      </c>
      <c r="T3614" s="11">
        <v>51.207000000000001</v>
      </c>
      <c r="U3614" s="11">
        <v>42.436999999999998</v>
      </c>
      <c r="V3614" s="11">
        <v>38.076999999999998</v>
      </c>
      <c r="W3614" s="11">
        <v>30.19</v>
      </c>
      <c r="X3614" s="11">
        <v>18.623999999999999</v>
      </c>
      <c r="Y3614" s="11">
        <v>9.2530000000000001</v>
      </c>
      <c r="Z3614" s="11">
        <v>2.431</v>
      </c>
      <c r="AA3614" s="11">
        <v>0.96199999999999997</v>
      </c>
      <c r="AB3614" s="11">
        <v>0.13800000000000001</v>
      </c>
      <c r="AC3614" s="11">
        <v>8.9999999999999993E-3</v>
      </c>
    </row>
    <row r="3615" spans="1:29" ht="11.5">
      <c r="A3615" s="15">
        <v>3598</v>
      </c>
      <c r="B3615" s="13" t="s">
        <v>1059</v>
      </c>
      <c r="C3615" s="21" t="s">
        <v>1308</v>
      </c>
      <c r="D3615" s="12"/>
      <c r="E3615" s="12">
        <v>807</v>
      </c>
      <c r="F3615" s="13" t="s">
        <v>1110</v>
      </c>
      <c r="G3615" s="12">
        <v>925</v>
      </c>
      <c r="H3615" s="12">
        <v>2010</v>
      </c>
      <c r="I3615" s="11">
        <v>58.215000000000003</v>
      </c>
      <c r="J3615" s="11">
        <v>63.256999999999998</v>
      </c>
      <c r="K3615" s="11">
        <v>68.977999999999994</v>
      </c>
      <c r="L3615" s="11">
        <v>80.09</v>
      </c>
      <c r="M3615" s="11">
        <v>84.195999999999998</v>
      </c>
      <c r="N3615" s="11">
        <v>85.400999999999996</v>
      </c>
      <c r="O3615" s="11">
        <v>80.375</v>
      </c>
      <c r="P3615" s="11">
        <v>75.555000000000007</v>
      </c>
      <c r="Q3615" s="11">
        <v>75.89</v>
      </c>
      <c r="R3615" s="11">
        <v>72.900999999999996</v>
      </c>
      <c r="S3615" s="11">
        <v>70.947000000000003</v>
      </c>
      <c r="T3615" s="11">
        <v>66.119</v>
      </c>
      <c r="U3615" s="11">
        <v>47.268999999999998</v>
      </c>
      <c r="V3615" s="11">
        <v>37.484000000000002</v>
      </c>
      <c r="W3615" s="11">
        <v>31.152999999999999</v>
      </c>
      <c r="X3615" s="11">
        <v>21.617999999999999</v>
      </c>
      <c r="Y3615" s="11">
        <v>10.733000000000001</v>
      </c>
      <c r="Z3615" s="11">
        <v>3.895</v>
      </c>
      <c r="AA3615" s="11">
        <v>0.67600000000000005</v>
      </c>
      <c r="AB3615" s="11">
        <v>0.16</v>
      </c>
      <c r="AC3615" s="11">
        <v>1.2999999999999999E-2</v>
      </c>
    </row>
    <row r="3616" spans="1:29" ht="11.5">
      <c r="A3616" s="15">
        <v>3599</v>
      </c>
      <c r="B3616" s="13" t="s">
        <v>1059</v>
      </c>
      <c r="C3616" s="21" t="s">
        <v>1308</v>
      </c>
      <c r="D3616" s="12"/>
      <c r="E3616" s="12">
        <v>807</v>
      </c>
      <c r="F3616" s="13" t="s">
        <v>1110</v>
      </c>
      <c r="G3616" s="12">
        <v>925</v>
      </c>
      <c r="H3616" s="12">
        <v>2015</v>
      </c>
      <c r="I3616" s="11">
        <v>60.149000000000001</v>
      </c>
      <c r="J3616" s="11">
        <v>58.094999999999999</v>
      </c>
      <c r="K3616" s="11">
        <v>62.607999999999997</v>
      </c>
      <c r="L3616" s="11">
        <v>67.561999999999998</v>
      </c>
      <c r="M3616" s="11">
        <v>78.97</v>
      </c>
      <c r="N3616" s="11">
        <v>83.626999999999995</v>
      </c>
      <c r="O3616" s="11">
        <v>84.778999999999996</v>
      </c>
      <c r="P3616" s="11">
        <v>79.688000000000002</v>
      </c>
      <c r="Q3616" s="11">
        <v>74.763999999999996</v>
      </c>
      <c r="R3616" s="11">
        <v>74.867999999999995</v>
      </c>
      <c r="S3616" s="11">
        <v>71.194999999999993</v>
      </c>
      <c r="T3616" s="11">
        <v>67.962000000000003</v>
      </c>
      <c r="U3616" s="11">
        <v>61.55</v>
      </c>
      <c r="V3616" s="11">
        <v>42.204999999999998</v>
      </c>
      <c r="W3616" s="11">
        <v>31.315000000000001</v>
      </c>
      <c r="X3616" s="11">
        <v>22.87</v>
      </c>
      <c r="Y3616" s="11">
        <v>12.637</v>
      </c>
      <c r="Z3616" s="11">
        <v>4.508</v>
      </c>
      <c r="AA3616" s="11">
        <v>0.96499999999999997</v>
      </c>
      <c r="AB3616" s="11">
        <v>7.4999999999999997E-2</v>
      </c>
      <c r="AC3616" s="11">
        <v>8.0000000000000002E-3</v>
      </c>
    </row>
    <row r="3617" spans="1:29" ht="11.5">
      <c r="A3617" s="15">
        <v>3600</v>
      </c>
      <c r="B3617" s="13" t="s">
        <v>1059</v>
      </c>
      <c r="C3617" s="21" t="s">
        <v>1308</v>
      </c>
      <c r="D3617" s="12"/>
      <c r="E3617" s="12">
        <v>807</v>
      </c>
      <c r="F3617" s="13" t="s">
        <v>1110</v>
      </c>
      <c r="G3617" s="12">
        <v>925</v>
      </c>
      <c r="H3617" s="12">
        <v>2020</v>
      </c>
      <c r="I3617" s="11">
        <v>57.664999999999999</v>
      </c>
      <c r="J3617" s="11">
        <v>59.956000000000003</v>
      </c>
      <c r="K3617" s="11">
        <v>57.981999999999999</v>
      </c>
      <c r="L3617" s="11">
        <v>62.365000000000002</v>
      </c>
      <c r="M3617" s="11">
        <v>67.055000000000007</v>
      </c>
      <c r="N3617" s="11">
        <v>78.302999999999997</v>
      </c>
      <c r="O3617" s="11">
        <v>82.945999999999998</v>
      </c>
      <c r="P3617" s="11">
        <v>84.12</v>
      </c>
      <c r="Q3617" s="11">
        <v>78.86</v>
      </c>
      <c r="R3617" s="11">
        <v>73.647000000000006</v>
      </c>
      <c r="S3617" s="11">
        <v>73.135000000000005</v>
      </c>
      <c r="T3617" s="11">
        <v>68.204999999999998</v>
      </c>
      <c r="U3617" s="11">
        <v>63.228000000000002</v>
      </c>
      <c r="V3617" s="11">
        <v>55.042999999999999</v>
      </c>
      <c r="W3617" s="11">
        <v>35.6</v>
      </c>
      <c r="X3617" s="11">
        <v>23.452000000000002</v>
      </c>
      <c r="Y3617" s="11">
        <v>13.766999999999999</v>
      </c>
      <c r="Z3617" s="11">
        <v>5.5179999999999998</v>
      </c>
      <c r="AA3617" s="11">
        <v>1.167</v>
      </c>
      <c r="AB3617" s="11">
        <v>0.113</v>
      </c>
      <c r="AC3617" s="11">
        <v>4.0000000000000001E-3</v>
      </c>
    </row>
    <row r="3618" spans="1:29" ht="11.5">
      <c r="A3618" s="15">
        <v>3601</v>
      </c>
      <c r="B3618" s="13" t="s">
        <v>1059</v>
      </c>
      <c r="C3618" s="21" t="s">
        <v>1309</v>
      </c>
      <c r="D3618" s="12"/>
      <c r="E3618" s="12">
        <v>620</v>
      </c>
      <c r="F3618" s="13" t="s">
        <v>1110</v>
      </c>
      <c r="G3618" s="12">
        <v>925</v>
      </c>
      <c r="H3618" s="12">
        <v>1950</v>
      </c>
      <c r="I3618" s="11">
        <v>459.15199999999999</v>
      </c>
      <c r="J3618" s="11">
        <v>402.04599999999999</v>
      </c>
      <c r="K3618" s="11">
        <v>407.35700000000003</v>
      </c>
      <c r="L3618" s="11">
        <v>402.63200000000001</v>
      </c>
      <c r="M3618" s="11">
        <v>380.16500000000002</v>
      </c>
      <c r="N3618" s="11">
        <v>333.74900000000002</v>
      </c>
      <c r="O3618" s="11">
        <v>260.19200000000001</v>
      </c>
      <c r="P3618" s="11">
        <v>277.10000000000002</v>
      </c>
      <c r="Q3618" s="11">
        <v>242.41300000000001</v>
      </c>
      <c r="R3618" s="11">
        <v>212.072</v>
      </c>
      <c r="S3618" s="11">
        <v>169.72399999999999</v>
      </c>
      <c r="T3618" s="11">
        <v>148.012</v>
      </c>
      <c r="U3618" s="11">
        <v>121.821</v>
      </c>
      <c r="V3618" s="11">
        <v>95.988</v>
      </c>
      <c r="W3618" s="11">
        <v>66.438999999999993</v>
      </c>
      <c r="X3618" s="11">
        <v>40.588999999999999</v>
      </c>
      <c r="Y3618" s="11">
        <v>18.774000000000001</v>
      </c>
      <c r="Z3618" s="11">
        <v>6.2279999999999998</v>
      </c>
      <c r="AA3618" s="11">
        <v>1.496</v>
      </c>
      <c r="AB3618" s="11">
        <v>0.30499999999999999</v>
      </c>
      <c r="AC3618" s="11">
        <v>3.6999999999999998E-2</v>
      </c>
    </row>
    <row r="3619" spans="1:29" ht="11.5">
      <c r="A3619" s="15">
        <v>3602</v>
      </c>
      <c r="B3619" s="13" t="s">
        <v>1059</v>
      </c>
      <c r="C3619" s="21" t="s">
        <v>1309</v>
      </c>
      <c r="D3619" s="12"/>
      <c r="E3619" s="12">
        <v>620</v>
      </c>
      <c r="F3619" s="13" t="s">
        <v>1110</v>
      </c>
      <c r="G3619" s="12">
        <v>925</v>
      </c>
      <c r="H3619" s="12">
        <v>1955</v>
      </c>
      <c r="I3619" s="11">
        <v>457.17500000000001</v>
      </c>
      <c r="J3619" s="11">
        <v>434.005</v>
      </c>
      <c r="K3619" s="11">
        <v>380.39</v>
      </c>
      <c r="L3619" s="11">
        <v>370.41899999999998</v>
      </c>
      <c r="M3619" s="11">
        <v>361.05</v>
      </c>
      <c r="N3619" s="11">
        <v>339.59100000000001</v>
      </c>
      <c r="O3619" s="11">
        <v>307.63900000000001</v>
      </c>
      <c r="P3619" s="11">
        <v>246.44499999999999</v>
      </c>
      <c r="Q3619" s="11">
        <v>261.83199999999999</v>
      </c>
      <c r="R3619" s="11">
        <v>231.405</v>
      </c>
      <c r="S3619" s="11">
        <v>200.04</v>
      </c>
      <c r="T3619" s="11">
        <v>156.74299999999999</v>
      </c>
      <c r="U3619" s="11">
        <v>132.47900000000001</v>
      </c>
      <c r="V3619" s="11">
        <v>104.28400000000001</v>
      </c>
      <c r="W3619" s="11">
        <v>75.277000000000001</v>
      </c>
      <c r="X3619" s="11">
        <v>44.075000000000003</v>
      </c>
      <c r="Y3619" s="11">
        <v>22.515999999999998</v>
      </c>
      <c r="Z3619" s="11">
        <v>6.8129999999999997</v>
      </c>
      <c r="AA3619" s="11">
        <v>1.4279999999999999</v>
      </c>
      <c r="AB3619" s="11">
        <v>0.20899999999999999</v>
      </c>
      <c r="AC3619" s="11">
        <v>2.5000000000000001E-2</v>
      </c>
    </row>
    <row r="3620" spans="1:29" ht="11.5">
      <c r="A3620" s="15">
        <v>3603</v>
      </c>
      <c r="B3620" s="13" t="s">
        <v>1059</v>
      </c>
      <c r="C3620" s="21" t="s">
        <v>1309</v>
      </c>
      <c r="D3620" s="12"/>
      <c r="E3620" s="12">
        <v>620</v>
      </c>
      <c r="F3620" s="13" t="s">
        <v>1110</v>
      </c>
      <c r="G3620" s="12">
        <v>925</v>
      </c>
      <c r="H3620" s="12">
        <v>1960</v>
      </c>
      <c r="I3620" s="11">
        <v>461.858</v>
      </c>
      <c r="J3620" s="11">
        <v>433.04</v>
      </c>
      <c r="K3620" s="11">
        <v>422.976</v>
      </c>
      <c r="L3620" s="11">
        <v>359.29899999999998</v>
      </c>
      <c r="M3620" s="11">
        <v>335.13099999999997</v>
      </c>
      <c r="N3620" s="11">
        <v>323.05</v>
      </c>
      <c r="O3620" s="11">
        <v>302.45400000000001</v>
      </c>
      <c r="P3620" s="11">
        <v>284.05500000000001</v>
      </c>
      <c r="Q3620" s="11">
        <v>235.24600000000001</v>
      </c>
      <c r="R3620" s="11">
        <v>246.161</v>
      </c>
      <c r="S3620" s="11">
        <v>218.92</v>
      </c>
      <c r="T3620" s="11">
        <v>185.27699999999999</v>
      </c>
      <c r="U3620" s="11">
        <v>140.285</v>
      </c>
      <c r="V3620" s="11">
        <v>112.24</v>
      </c>
      <c r="W3620" s="11">
        <v>81.826999999999998</v>
      </c>
      <c r="X3620" s="11">
        <v>50.317</v>
      </c>
      <c r="Y3620" s="11">
        <v>25.484000000000002</v>
      </c>
      <c r="Z3620" s="11">
        <v>7.9329999999999998</v>
      </c>
      <c r="AA3620" s="11">
        <v>1.464</v>
      </c>
      <c r="AB3620" s="11">
        <v>0.16400000000000001</v>
      </c>
      <c r="AC3620" s="11">
        <v>1.2999999999999999E-2</v>
      </c>
    </row>
    <row r="3621" spans="1:29" ht="11.5">
      <c r="A3621" s="15">
        <v>3604</v>
      </c>
      <c r="B3621" s="13" t="s">
        <v>1059</v>
      </c>
      <c r="C3621" s="21" t="s">
        <v>1309</v>
      </c>
      <c r="D3621" s="12"/>
      <c r="E3621" s="12">
        <v>620</v>
      </c>
      <c r="F3621" s="13" t="s">
        <v>1110</v>
      </c>
      <c r="G3621" s="12">
        <v>925</v>
      </c>
      <c r="H3621" s="12">
        <v>1965</v>
      </c>
      <c r="I3621" s="11">
        <v>484.12900000000002</v>
      </c>
      <c r="J3621" s="11">
        <v>428.339</v>
      </c>
      <c r="K3621" s="11">
        <v>395.70800000000003</v>
      </c>
      <c r="L3621" s="11">
        <v>363.58600000000001</v>
      </c>
      <c r="M3621" s="11">
        <v>303.43599999999998</v>
      </c>
      <c r="N3621" s="11">
        <v>293.524</v>
      </c>
      <c r="O3621" s="11">
        <v>292.90899999999999</v>
      </c>
      <c r="P3621" s="11">
        <v>279.30599999999998</v>
      </c>
      <c r="Q3621" s="11">
        <v>264.49900000000002</v>
      </c>
      <c r="R3621" s="11">
        <v>221.41399999999999</v>
      </c>
      <c r="S3621" s="11">
        <v>229.977</v>
      </c>
      <c r="T3621" s="11">
        <v>202.25200000000001</v>
      </c>
      <c r="U3621" s="11">
        <v>166.339</v>
      </c>
      <c r="V3621" s="11">
        <v>118.782</v>
      </c>
      <c r="W3621" s="11">
        <v>87.204999999999998</v>
      </c>
      <c r="X3621" s="11">
        <v>55.082999999999998</v>
      </c>
      <c r="Y3621" s="11">
        <v>28.446000000000002</v>
      </c>
      <c r="Z3621" s="11">
        <v>9.5150000000000006</v>
      </c>
      <c r="AA3621" s="11">
        <v>1.83</v>
      </c>
      <c r="AB3621" s="11">
        <v>0.186</v>
      </c>
      <c r="AC3621" s="11">
        <v>1.0999999999999999E-2</v>
      </c>
    </row>
    <row r="3622" spans="1:29" ht="11.5">
      <c r="A3622" s="15">
        <v>3605</v>
      </c>
      <c r="B3622" s="13" t="s">
        <v>1059</v>
      </c>
      <c r="C3622" s="21" t="s">
        <v>1309</v>
      </c>
      <c r="D3622" s="12"/>
      <c r="E3622" s="12">
        <v>620</v>
      </c>
      <c r="F3622" s="13" t="s">
        <v>1110</v>
      </c>
      <c r="G3622" s="12">
        <v>925</v>
      </c>
      <c r="H3622" s="12">
        <v>1970</v>
      </c>
      <c r="I3622" s="11">
        <v>421.13</v>
      </c>
      <c r="J3622" s="11">
        <v>435.30200000000002</v>
      </c>
      <c r="K3622" s="11">
        <v>405.51400000000001</v>
      </c>
      <c r="L3622" s="11">
        <v>355.79199999999997</v>
      </c>
      <c r="M3622" s="11">
        <v>298.82</v>
      </c>
      <c r="N3622" s="11">
        <v>244.85300000000001</v>
      </c>
      <c r="O3622" s="11">
        <v>251.50200000000001</v>
      </c>
      <c r="P3622" s="11">
        <v>263.42200000000003</v>
      </c>
      <c r="Q3622" s="11">
        <v>256.77499999999998</v>
      </c>
      <c r="R3622" s="11">
        <v>243.755</v>
      </c>
      <c r="S3622" s="11">
        <v>204.911</v>
      </c>
      <c r="T3622" s="11">
        <v>209.70599999999999</v>
      </c>
      <c r="U3622" s="11">
        <v>179.42400000000001</v>
      </c>
      <c r="V3622" s="11">
        <v>140.39400000000001</v>
      </c>
      <c r="W3622" s="11">
        <v>90.052999999999997</v>
      </c>
      <c r="X3622" s="11">
        <v>57.029000000000003</v>
      </c>
      <c r="Y3622" s="11">
        <v>32.012999999999998</v>
      </c>
      <c r="Z3622" s="11">
        <v>10.492000000000001</v>
      </c>
      <c r="AA3622" s="11">
        <v>2.1680000000000001</v>
      </c>
      <c r="AB3622" s="11">
        <v>0.23599999999999999</v>
      </c>
      <c r="AC3622" s="11">
        <v>1.2E-2</v>
      </c>
    </row>
    <row r="3623" spans="1:29" ht="11.5">
      <c r="A3623" s="15">
        <v>3606</v>
      </c>
      <c r="B3623" s="13" t="s">
        <v>1059</v>
      </c>
      <c r="C3623" s="21" t="s">
        <v>1309</v>
      </c>
      <c r="D3623" s="12"/>
      <c r="E3623" s="12">
        <v>620</v>
      </c>
      <c r="F3623" s="13" t="s">
        <v>1110</v>
      </c>
      <c r="G3623" s="12">
        <v>925</v>
      </c>
      <c r="H3623" s="12">
        <v>1975</v>
      </c>
      <c r="I3623" s="11">
        <v>431.32499999999999</v>
      </c>
      <c r="J3623" s="11">
        <v>419.351</v>
      </c>
      <c r="K3623" s="11">
        <v>430.56700000000001</v>
      </c>
      <c r="L3623" s="11">
        <v>391.86</v>
      </c>
      <c r="M3623" s="11">
        <v>343.22699999999998</v>
      </c>
      <c r="N3623" s="11">
        <v>296.91199999999998</v>
      </c>
      <c r="O3623" s="11">
        <v>250.76599999999999</v>
      </c>
      <c r="P3623" s="11">
        <v>259.19400000000002</v>
      </c>
      <c r="Q3623" s="11">
        <v>267.73899999999998</v>
      </c>
      <c r="R3623" s="11">
        <v>259.70699999999999</v>
      </c>
      <c r="S3623" s="11">
        <v>244.72200000000001</v>
      </c>
      <c r="T3623" s="11">
        <v>201.20500000000001</v>
      </c>
      <c r="U3623" s="11">
        <v>198.69</v>
      </c>
      <c r="V3623" s="11">
        <v>159.92099999999999</v>
      </c>
      <c r="W3623" s="11">
        <v>112.877</v>
      </c>
      <c r="X3623" s="11">
        <v>61.892000000000003</v>
      </c>
      <c r="Y3623" s="11">
        <v>35.436999999999998</v>
      </c>
      <c r="Z3623" s="11">
        <v>12.167999999999999</v>
      </c>
      <c r="AA3623" s="11">
        <v>2.4849999999999999</v>
      </c>
      <c r="AB3623" s="11">
        <v>0.29599999999999999</v>
      </c>
      <c r="AC3623" s="11">
        <v>1.7000000000000001E-2</v>
      </c>
    </row>
    <row r="3624" spans="1:29" ht="11.5">
      <c r="A3624" s="15">
        <v>3607</v>
      </c>
      <c r="B3624" s="13" t="s">
        <v>1059</v>
      </c>
      <c r="C3624" s="21" t="s">
        <v>1309</v>
      </c>
      <c r="D3624" s="12"/>
      <c r="E3624" s="12">
        <v>620</v>
      </c>
      <c r="F3624" s="13" t="s">
        <v>1110</v>
      </c>
      <c r="G3624" s="12">
        <v>925</v>
      </c>
      <c r="H3624" s="12">
        <v>1980</v>
      </c>
      <c r="I3624" s="11">
        <v>414.13200000000001</v>
      </c>
      <c r="J3624" s="11">
        <v>437.52199999999999</v>
      </c>
      <c r="K3624" s="11">
        <v>433.62599999999998</v>
      </c>
      <c r="L3624" s="11">
        <v>428.96</v>
      </c>
      <c r="M3624" s="11">
        <v>377.60899999999998</v>
      </c>
      <c r="N3624" s="11">
        <v>333.79500000000002</v>
      </c>
      <c r="O3624" s="11">
        <v>301.94499999999999</v>
      </c>
      <c r="P3624" s="11">
        <v>262.51600000000002</v>
      </c>
      <c r="Q3624" s="11">
        <v>270.99</v>
      </c>
      <c r="R3624" s="11">
        <v>273.375</v>
      </c>
      <c r="S3624" s="11">
        <v>262.39800000000002</v>
      </c>
      <c r="T3624" s="11">
        <v>243.80799999999999</v>
      </c>
      <c r="U3624" s="11">
        <v>194.08799999999999</v>
      </c>
      <c r="V3624" s="11">
        <v>181.78899999999999</v>
      </c>
      <c r="W3624" s="11">
        <v>133.51</v>
      </c>
      <c r="X3624" s="11">
        <v>80.915000000000006</v>
      </c>
      <c r="Y3624" s="11">
        <v>39.841999999999999</v>
      </c>
      <c r="Z3624" s="11">
        <v>14.14</v>
      </c>
      <c r="AA3624" s="11">
        <v>3.085</v>
      </c>
      <c r="AB3624" s="11">
        <v>0.36099999999999999</v>
      </c>
      <c r="AC3624" s="11">
        <v>2.3E-2</v>
      </c>
    </row>
    <row r="3625" spans="1:29" ht="11.5">
      <c r="A3625" s="15">
        <v>3608</v>
      </c>
      <c r="B3625" s="13" t="s">
        <v>1059</v>
      </c>
      <c r="C3625" s="21" t="s">
        <v>1309</v>
      </c>
      <c r="D3625" s="12"/>
      <c r="E3625" s="12">
        <v>620</v>
      </c>
      <c r="F3625" s="13" t="s">
        <v>1110</v>
      </c>
      <c r="G3625" s="12">
        <v>925</v>
      </c>
      <c r="H3625" s="12">
        <v>1985</v>
      </c>
      <c r="I3625" s="11">
        <v>361.12599999999998</v>
      </c>
      <c r="J3625" s="11">
        <v>407.41899999999998</v>
      </c>
      <c r="K3625" s="11">
        <v>432.7</v>
      </c>
      <c r="L3625" s="11">
        <v>412.88299999999998</v>
      </c>
      <c r="M3625" s="11">
        <v>397.17200000000003</v>
      </c>
      <c r="N3625" s="11">
        <v>358.34300000000002</v>
      </c>
      <c r="O3625" s="11">
        <v>327.17700000000002</v>
      </c>
      <c r="P3625" s="11">
        <v>303.87900000000002</v>
      </c>
      <c r="Q3625" s="11">
        <v>265.108</v>
      </c>
      <c r="R3625" s="11">
        <v>270.32100000000003</v>
      </c>
      <c r="S3625" s="11">
        <v>268.80399999999997</v>
      </c>
      <c r="T3625" s="11">
        <v>254.56299999999999</v>
      </c>
      <c r="U3625" s="11">
        <v>229.31399999999999</v>
      </c>
      <c r="V3625" s="11">
        <v>173.84</v>
      </c>
      <c r="W3625" s="11">
        <v>149.761</v>
      </c>
      <c r="X3625" s="11">
        <v>96.468999999999994</v>
      </c>
      <c r="Y3625" s="11">
        <v>51.189</v>
      </c>
      <c r="Z3625" s="11">
        <v>17.206</v>
      </c>
      <c r="AA3625" s="11">
        <v>3.988</v>
      </c>
      <c r="AB3625" s="11">
        <v>0.49399999999999999</v>
      </c>
      <c r="AC3625" s="11">
        <v>3.1E-2</v>
      </c>
    </row>
    <row r="3626" spans="1:29" ht="11.5">
      <c r="A3626" s="15">
        <v>3609</v>
      </c>
      <c r="B3626" s="13" t="s">
        <v>1059</v>
      </c>
      <c r="C3626" s="21" t="s">
        <v>1309</v>
      </c>
      <c r="D3626" s="12"/>
      <c r="E3626" s="12">
        <v>620</v>
      </c>
      <c r="F3626" s="13" t="s">
        <v>1110</v>
      </c>
      <c r="G3626" s="12">
        <v>925</v>
      </c>
      <c r="H3626" s="12">
        <v>1990</v>
      </c>
      <c r="I3626" s="11">
        <v>290.23099999999999</v>
      </c>
      <c r="J3626" s="11">
        <v>343.80799999999999</v>
      </c>
      <c r="K3626" s="11">
        <v>405.11599999999999</v>
      </c>
      <c r="L3626" s="11">
        <v>424.60199999999998</v>
      </c>
      <c r="M3626" s="11">
        <v>384.91300000000001</v>
      </c>
      <c r="N3626" s="11">
        <v>361.834</v>
      </c>
      <c r="O3626" s="11">
        <v>338.291</v>
      </c>
      <c r="P3626" s="11">
        <v>320.72800000000001</v>
      </c>
      <c r="Q3626" s="11">
        <v>304.25400000000002</v>
      </c>
      <c r="R3626" s="11">
        <v>265.12200000000001</v>
      </c>
      <c r="S3626" s="11">
        <v>265.483</v>
      </c>
      <c r="T3626" s="11">
        <v>259.947</v>
      </c>
      <c r="U3626" s="11">
        <v>240.97200000000001</v>
      </c>
      <c r="V3626" s="11">
        <v>207.40199999999999</v>
      </c>
      <c r="W3626" s="11">
        <v>145.91800000000001</v>
      </c>
      <c r="X3626" s="11">
        <v>111.07299999999999</v>
      </c>
      <c r="Y3626" s="11">
        <v>63.896000000000001</v>
      </c>
      <c r="Z3626" s="11">
        <v>23.47</v>
      </c>
      <c r="AA3626" s="11">
        <v>5.1920000000000002</v>
      </c>
      <c r="AB3626" s="11">
        <v>0.71499999999999997</v>
      </c>
      <c r="AC3626" s="11">
        <v>4.5999999999999999E-2</v>
      </c>
    </row>
    <row r="3627" spans="1:29" ht="11.5">
      <c r="A3627" s="15">
        <v>3610</v>
      </c>
      <c r="B3627" s="13" t="s">
        <v>1059</v>
      </c>
      <c r="C3627" s="21" t="s">
        <v>1309</v>
      </c>
      <c r="D3627" s="12"/>
      <c r="E3627" s="12">
        <v>620</v>
      </c>
      <c r="F3627" s="13" t="s">
        <v>1110</v>
      </c>
      <c r="G3627" s="12">
        <v>925</v>
      </c>
      <c r="H3627" s="12">
        <v>1995</v>
      </c>
      <c r="I3627" s="11">
        <v>278.65300000000002</v>
      </c>
      <c r="J3627" s="11">
        <v>289.82299999999998</v>
      </c>
      <c r="K3627" s="11">
        <v>349.26299999999998</v>
      </c>
      <c r="L3627" s="11">
        <v>404.16500000000002</v>
      </c>
      <c r="M3627" s="11">
        <v>415.00700000000001</v>
      </c>
      <c r="N3627" s="11">
        <v>379.42700000000002</v>
      </c>
      <c r="O3627" s="11">
        <v>365.279</v>
      </c>
      <c r="P3627" s="11">
        <v>342.75400000000002</v>
      </c>
      <c r="Q3627" s="11">
        <v>324.93400000000003</v>
      </c>
      <c r="R3627" s="11">
        <v>305.93200000000002</v>
      </c>
      <c r="S3627" s="11">
        <v>265.08999999999997</v>
      </c>
      <c r="T3627" s="11">
        <v>262.38099999999997</v>
      </c>
      <c r="U3627" s="11">
        <v>252.172</v>
      </c>
      <c r="V3627" s="11">
        <v>220.845</v>
      </c>
      <c r="W3627" s="11">
        <v>177.89500000000001</v>
      </c>
      <c r="X3627" s="11">
        <v>112.209</v>
      </c>
      <c r="Y3627" s="11">
        <v>76.789000000000001</v>
      </c>
      <c r="Z3627" s="11">
        <v>30.131</v>
      </c>
      <c r="AA3627" s="11">
        <v>7.2249999999999996</v>
      </c>
      <c r="AB3627" s="11">
        <v>0.93400000000000005</v>
      </c>
      <c r="AC3627" s="11">
        <v>6.7000000000000004E-2</v>
      </c>
    </row>
    <row r="3628" spans="1:29" ht="11.5">
      <c r="A3628" s="15">
        <v>3611</v>
      </c>
      <c r="B3628" s="13" t="s">
        <v>1059</v>
      </c>
      <c r="C3628" s="21" t="s">
        <v>1309</v>
      </c>
      <c r="D3628" s="12"/>
      <c r="E3628" s="12">
        <v>620</v>
      </c>
      <c r="F3628" s="13" t="s">
        <v>1110</v>
      </c>
      <c r="G3628" s="12">
        <v>925</v>
      </c>
      <c r="H3628" s="12">
        <v>2000</v>
      </c>
      <c r="I3628" s="11">
        <v>273.12200000000001</v>
      </c>
      <c r="J3628" s="11">
        <v>273.346</v>
      </c>
      <c r="K3628" s="11">
        <v>298.834</v>
      </c>
      <c r="L3628" s="11">
        <v>358.39100000000002</v>
      </c>
      <c r="M3628" s="11">
        <v>402.04599999999999</v>
      </c>
      <c r="N3628" s="11">
        <v>405.71199999999999</v>
      </c>
      <c r="O3628" s="11">
        <v>377.904</v>
      </c>
      <c r="P3628" s="11">
        <v>375.10199999999998</v>
      </c>
      <c r="Q3628" s="11">
        <v>350.53300000000002</v>
      </c>
      <c r="R3628" s="11">
        <v>329.56099999999998</v>
      </c>
      <c r="S3628" s="11">
        <v>305.59100000000001</v>
      </c>
      <c r="T3628" s="11">
        <v>262.70400000000001</v>
      </c>
      <c r="U3628" s="11">
        <v>255.83500000000001</v>
      </c>
      <c r="V3628" s="11">
        <v>239.37700000000001</v>
      </c>
      <c r="W3628" s="11">
        <v>192.589</v>
      </c>
      <c r="X3628" s="11">
        <v>140.21199999999999</v>
      </c>
      <c r="Y3628" s="11">
        <v>76.31</v>
      </c>
      <c r="Z3628" s="11">
        <v>37.377000000000002</v>
      </c>
      <c r="AA3628" s="11">
        <v>9.7509999999999994</v>
      </c>
      <c r="AB3628" s="11">
        <v>1.3360000000000001</v>
      </c>
      <c r="AC3628" s="11">
        <v>9.0999999999999998E-2</v>
      </c>
    </row>
    <row r="3629" spans="1:29" ht="11.5">
      <c r="A3629" s="15">
        <v>3612</v>
      </c>
      <c r="B3629" s="13" t="s">
        <v>1059</v>
      </c>
      <c r="C3629" s="21" t="s">
        <v>1309</v>
      </c>
      <c r="D3629" s="12"/>
      <c r="E3629" s="12">
        <v>620</v>
      </c>
      <c r="F3629" s="13" t="s">
        <v>1110</v>
      </c>
      <c r="G3629" s="12">
        <v>925</v>
      </c>
      <c r="H3629" s="12">
        <v>2005</v>
      </c>
      <c r="I3629" s="11">
        <v>284.73099999999999</v>
      </c>
      <c r="J3629" s="11">
        <v>270.84199999999998</v>
      </c>
      <c r="K3629" s="11">
        <v>276.517</v>
      </c>
      <c r="L3629" s="11">
        <v>302.88400000000001</v>
      </c>
      <c r="M3629" s="11">
        <v>363.41500000000002</v>
      </c>
      <c r="N3629" s="11">
        <v>408.53800000000001</v>
      </c>
      <c r="O3629" s="11">
        <v>414.536</v>
      </c>
      <c r="P3629" s="11">
        <v>386.46899999999999</v>
      </c>
      <c r="Q3629" s="11">
        <v>383.40199999999999</v>
      </c>
      <c r="R3629" s="11">
        <v>353.50799999999998</v>
      </c>
      <c r="S3629" s="11">
        <v>327.41699999999997</v>
      </c>
      <c r="T3629" s="11">
        <v>299.96600000000001</v>
      </c>
      <c r="U3629" s="11">
        <v>255.036</v>
      </c>
      <c r="V3629" s="11">
        <v>239.934</v>
      </c>
      <c r="W3629" s="11">
        <v>211.22900000000001</v>
      </c>
      <c r="X3629" s="11">
        <v>151.96100000000001</v>
      </c>
      <c r="Y3629" s="11">
        <v>95.617999999999995</v>
      </c>
      <c r="Z3629" s="11">
        <v>39.188000000000002</v>
      </c>
      <c r="AA3629" s="11">
        <v>12.773</v>
      </c>
      <c r="AB3629" s="11">
        <v>1.87</v>
      </c>
      <c r="AC3629" s="11">
        <v>0.13200000000000001</v>
      </c>
    </row>
    <row r="3630" spans="1:29" ht="11.5">
      <c r="A3630" s="15">
        <v>3613</v>
      </c>
      <c r="B3630" s="13" t="s">
        <v>1059</v>
      </c>
      <c r="C3630" s="21" t="s">
        <v>1309</v>
      </c>
      <c r="D3630" s="12"/>
      <c r="E3630" s="12">
        <v>620</v>
      </c>
      <c r="F3630" s="13" t="s">
        <v>1110</v>
      </c>
      <c r="G3630" s="12">
        <v>925</v>
      </c>
      <c r="H3630" s="12">
        <v>2010</v>
      </c>
      <c r="I3630" s="11">
        <v>251.315</v>
      </c>
      <c r="J3630" s="11">
        <v>272.20600000000002</v>
      </c>
      <c r="K3630" s="11">
        <v>287.35399999999998</v>
      </c>
      <c r="L3630" s="11">
        <v>291.80900000000003</v>
      </c>
      <c r="M3630" s="11">
        <v>301.44900000000001</v>
      </c>
      <c r="N3630" s="11">
        <v>339.74400000000003</v>
      </c>
      <c r="O3630" s="11">
        <v>387.63600000000002</v>
      </c>
      <c r="P3630" s="11">
        <v>407.60599999999999</v>
      </c>
      <c r="Q3630" s="11">
        <v>373.60199999999998</v>
      </c>
      <c r="R3630" s="11">
        <v>371.166</v>
      </c>
      <c r="S3630" s="11">
        <v>341.44799999999998</v>
      </c>
      <c r="T3630" s="11">
        <v>319.27</v>
      </c>
      <c r="U3630" s="11">
        <v>298.85500000000002</v>
      </c>
      <c r="V3630" s="11">
        <v>249.41900000000001</v>
      </c>
      <c r="W3630" s="11">
        <v>220.24100000000001</v>
      </c>
      <c r="X3630" s="11">
        <v>181.14500000000001</v>
      </c>
      <c r="Y3630" s="11">
        <v>107.014</v>
      </c>
      <c r="Z3630" s="11">
        <v>52.095999999999997</v>
      </c>
      <c r="AA3630" s="11">
        <v>14.53</v>
      </c>
      <c r="AB3630" s="11">
        <v>2.76</v>
      </c>
      <c r="AC3630" s="11">
        <v>0.21099999999999999</v>
      </c>
    </row>
    <row r="3631" spans="1:29" ht="11.5">
      <c r="A3631" s="15">
        <v>3614</v>
      </c>
      <c r="B3631" s="13" t="s">
        <v>1059</v>
      </c>
      <c r="C3631" s="21" t="s">
        <v>1309</v>
      </c>
      <c r="D3631" s="12"/>
      <c r="E3631" s="12">
        <v>620</v>
      </c>
      <c r="F3631" s="13" t="s">
        <v>1110</v>
      </c>
      <c r="G3631" s="12">
        <v>925</v>
      </c>
      <c r="H3631" s="12">
        <v>2015</v>
      </c>
      <c r="I3631" s="11">
        <v>226.88800000000001</v>
      </c>
      <c r="J3631" s="11">
        <v>250.505</v>
      </c>
      <c r="K3631" s="11">
        <v>270.649</v>
      </c>
      <c r="L3631" s="11">
        <v>274.09300000000002</v>
      </c>
      <c r="M3631" s="11">
        <v>267.07400000000001</v>
      </c>
      <c r="N3631" s="11">
        <v>277.26299999999998</v>
      </c>
      <c r="O3631" s="11">
        <v>320.84899999999999</v>
      </c>
      <c r="P3631" s="11">
        <v>373.29300000000001</v>
      </c>
      <c r="Q3631" s="11">
        <v>395.779</v>
      </c>
      <c r="R3631" s="11">
        <v>362.60300000000001</v>
      </c>
      <c r="S3631" s="11">
        <v>358.83499999999998</v>
      </c>
      <c r="T3631" s="11">
        <v>327.11500000000001</v>
      </c>
      <c r="U3631" s="11">
        <v>302.50400000000002</v>
      </c>
      <c r="V3631" s="11">
        <v>277.72000000000003</v>
      </c>
      <c r="W3631" s="11">
        <v>223.399</v>
      </c>
      <c r="X3631" s="11">
        <v>184.37299999999999</v>
      </c>
      <c r="Y3631" s="11">
        <v>133.10300000000001</v>
      </c>
      <c r="Z3631" s="11">
        <v>60.688000000000002</v>
      </c>
      <c r="AA3631" s="11">
        <v>19.811</v>
      </c>
      <c r="AB3631" s="11">
        <v>3.141</v>
      </c>
      <c r="AC3631" s="11">
        <v>0.28299999999999997</v>
      </c>
    </row>
    <row r="3632" spans="1:29" ht="11.5">
      <c r="A3632" s="15">
        <v>3615</v>
      </c>
      <c r="B3632" s="13" t="s">
        <v>1059</v>
      </c>
      <c r="C3632" s="21" t="s">
        <v>1309</v>
      </c>
      <c r="D3632" s="12"/>
      <c r="E3632" s="12">
        <v>620</v>
      </c>
      <c r="F3632" s="13" t="s">
        <v>1110</v>
      </c>
      <c r="G3632" s="12">
        <v>925</v>
      </c>
      <c r="H3632" s="12">
        <v>2020</v>
      </c>
      <c r="I3632" s="11">
        <v>206.364</v>
      </c>
      <c r="J3632" s="11">
        <v>226.68600000000001</v>
      </c>
      <c r="K3632" s="11">
        <v>250.18600000000001</v>
      </c>
      <c r="L3632" s="11">
        <v>268.459</v>
      </c>
      <c r="M3632" s="11">
        <v>269.94600000000003</v>
      </c>
      <c r="N3632" s="11">
        <v>262.89499999999998</v>
      </c>
      <c r="O3632" s="11">
        <v>273.726</v>
      </c>
      <c r="P3632" s="11">
        <v>317.60300000000001</v>
      </c>
      <c r="Q3632" s="11">
        <v>369.49</v>
      </c>
      <c r="R3632" s="11">
        <v>390.11900000000003</v>
      </c>
      <c r="S3632" s="11">
        <v>354.22699999999998</v>
      </c>
      <c r="T3632" s="11">
        <v>347.02499999999998</v>
      </c>
      <c r="U3632" s="11">
        <v>312.56599999999997</v>
      </c>
      <c r="V3632" s="11">
        <v>283.96499999999997</v>
      </c>
      <c r="W3632" s="11">
        <v>252.905</v>
      </c>
      <c r="X3632" s="11">
        <v>191.05799999999999</v>
      </c>
      <c r="Y3632" s="11">
        <v>138.84800000000001</v>
      </c>
      <c r="Z3632" s="11">
        <v>78.522000000000006</v>
      </c>
      <c r="AA3632" s="11">
        <v>24.416</v>
      </c>
      <c r="AB3632" s="11">
        <v>4.6479999999999997</v>
      </c>
      <c r="AC3632" s="11">
        <v>0.38</v>
      </c>
    </row>
    <row r="3633" spans="1:29" ht="11.5">
      <c r="A3633" s="15">
        <v>3616</v>
      </c>
      <c r="B3633" s="13" t="s">
        <v>1059</v>
      </c>
      <c r="C3633" s="21" t="s">
        <v>1310</v>
      </c>
      <c r="D3633" s="12">
        <v>25</v>
      </c>
      <c r="E3633" s="12">
        <v>688</v>
      </c>
      <c r="F3633" s="13" t="s">
        <v>1110</v>
      </c>
      <c r="G3633" s="12">
        <v>925</v>
      </c>
      <c r="H3633" s="12">
        <v>1950</v>
      </c>
      <c r="I3633" s="11">
        <v>381.09899999999999</v>
      </c>
      <c r="J3633" s="11">
        <v>265.024</v>
      </c>
      <c r="K3633" s="11">
        <v>310.43799999999999</v>
      </c>
      <c r="L3633" s="11">
        <v>348.38200000000001</v>
      </c>
      <c r="M3633" s="11">
        <v>342.19499999999999</v>
      </c>
      <c r="N3633" s="11">
        <v>265.24900000000002</v>
      </c>
      <c r="O3633" s="11">
        <v>155.30199999999999</v>
      </c>
      <c r="P3633" s="11">
        <v>188.28700000000001</v>
      </c>
      <c r="Q3633" s="11">
        <v>231.59299999999999</v>
      </c>
      <c r="R3633" s="11">
        <v>206.072</v>
      </c>
      <c r="S3633" s="11">
        <v>167.55500000000001</v>
      </c>
      <c r="T3633" s="11">
        <v>104.62</v>
      </c>
      <c r="U3633" s="11">
        <v>96.647000000000006</v>
      </c>
      <c r="V3633" s="11">
        <v>77.632000000000005</v>
      </c>
      <c r="W3633" s="11">
        <v>59.051000000000002</v>
      </c>
      <c r="X3633" s="11">
        <v>42.07</v>
      </c>
      <c r="Y3633" s="11">
        <v>18.704000000000001</v>
      </c>
      <c r="Z3633" s="11">
        <v>7.4370000000000003</v>
      </c>
      <c r="AA3633" s="11">
        <v>2.04</v>
      </c>
      <c r="AB3633" s="11">
        <v>0.35599999999999998</v>
      </c>
      <c r="AC3633" s="11">
        <v>0.04</v>
      </c>
    </row>
    <row r="3634" spans="1:29" ht="11.5">
      <c r="A3634" s="15">
        <v>3617</v>
      </c>
      <c r="B3634" s="13" t="s">
        <v>1059</v>
      </c>
      <c r="C3634" s="21" t="s">
        <v>1310</v>
      </c>
      <c r="D3634" s="12">
        <v>25</v>
      </c>
      <c r="E3634" s="12">
        <v>688</v>
      </c>
      <c r="F3634" s="13" t="s">
        <v>1110</v>
      </c>
      <c r="G3634" s="12">
        <v>925</v>
      </c>
      <c r="H3634" s="12">
        <v>1955</v>
      </c>
      <c r="I3634" s="11">
        <v>424.36599999999999</v>
      </c>
      <c r="J3634" s="11">
        <v>374.79300000000001</v>
      </c>
      <c r="K3634" s="11">
        <v>265.72199999999998</v>
      </c>
      <c r="L3634" s="11">
        <v>310.87799999999999</v>
      </c>
      <c r="M3634" s="11">
        <v>347.64800000000002</v>
      </c>
      <c r="N3634" s="11">
        <v>340.60500000000002</v>
      </c>
      <c r="O3634" s="11">
        <v>263.44600000000003</v>
      </c>
      <c r="P3634" s="11">
        <v>153.90700000000001</v>
      </c>
      <c r="Q3634" s="11">
        <v>185.136</v>
      </c>
      <c r="R3634" s="11">
        <v>224.483</v>
      </c>
      <c r="S3634" s="11">
        <v>196.018</v>
      </c>
      <c r="T3634" s="11">
        <v>154.91200000000001</v>
      </c>
      <c r="U3634" s="11">
        <v>92.543999999999997</v>
      </c>
      <c r="V3634" s="11">
        <v>80.191999999999993</v>
      </c>
      <c r="W3634" s="11">
        <v>59.302999999999997</v>
      </c>
      <c r="X3634" s="11">
        <v>38.563000000000002</v>
      </c>
      <c r="Y3634" s="11">
        <v>21.02</v>
      </c>
      <c r="Z3634" s="11">
        <v>6.4610000000000003</v>
      </c>
      <c r="AA3634" s="11">
        <v>1.5329999999999999</v>
      </c>
      <c r="AB3634" s="11">
        <v>0.23</v>
      </c>
      <c r="AC3634" s="11">
        <v>0.02</v>
      </c>
    </row>
    <row r="3635" spans="1:29" ht="11.5">
      <c r="A3635" s="15">
        <v>3618</v>
      </c>
      <c r="B3635" s="13" t="s">
        <v>1059</v>
      </c>
      <c r="C3635" s="21" t="s">
        <v>1310</v>
      </c>
      <c r="D3635" s="12">
        <v>25</v>
      </c>
      <c r="E3635" s="12">
        <v>688</v>
      </c>
      <c r="F3635" s="13" t="s">
        <v>1110</v>
      </c>
      <c r="G3635" s="12">
        <v>925</v>
      </c>
      <c r="H3635" s="12">
        <v>1960</v>
      </c>
      <c r="I3635" s="11">
        <v>360.70400000000001</v>
      </c>
      <c r="J3635" s="11">
        <v>414.49200000000002</v>
      </c>
      <c r="K3635" s="11">
        <v>371.69900000000001</v>
      </c>
      <c r="L3635" s="11">
        <v>262.85399999999998</v>
      </c>
      <c r="M3635" s="11">
        <v>306.73899999999998</v>
      </c>
      <c r="N3635" s="11">
        <v>342.59100000000001</v>
      </c>
      <c r="O3635" s="11">
        <v>335.40300000000002</v>
      </c>
      <c r="P3635" s="11">
        <v>258.71899999999999</v>
      </c>
      <c r="Q3635" s="11">
        <v>149.756</v>
      </c>
      <c r="R3635" s="11">
        <v>177.941</v>
      </c>
      <c r="S3635" s="11">
        <v>212.28200000000001</v>
      </c>
      <c r="T3635" s="11">
        <v>180.554</v>
      </c>
      <c r="U3635" s="11">
        <v>136.75800000000001</v>
      </c>
      <c r="V3635" s="11">
        <v>76.768000000000001</v>
      </c>
      <c r="W3635" s="11">
        <v>61.438000000000002</v>
      </c>
      <c r="X3635" s="11">
        <v>39.408999999999999</v>
      </c>
      <c r="Y3635" s="11">
        <v>20.036999999999999</v>
      </c>
      <c r="Z3635" s="11">
        <v>7.7309999999999999</v>
      </c>
      <c r="AA3635" s="11">
        <v>1.46</v>
      </c>
      <c r="AB3635" s="11">
        <v>0.186</v>
      </c>
      <c r="AC3635" s="11">
        <v>1.4E-2</v>
      </c>
    </row>
    <row r="3636" spans="1:29" ht="11.5">
      <c r="A3636" s="15">
        <v>3619</v>
      </c>
      <c r="B3636" s="13" t="s">
        <v>1059</v>
      </c>
      <c r="C3636" s="21" t="s">
        <v>1310</v>
      </c>
      <c r="D3636" s="12">
        <v>25</v>
      </c>
      <c r="E3636" s="12">
        <v>688</v>
      </c>
      <c r="F3636" s="13" t="s">
        <v>1110</v>
      </c>
      <c r="G3636" s="12">
        <v>925</v>
      </c>
      <c r="H3636" s="12">
        <v>1965</v>
      </c>
      <c r="I3636" s="11">
        <v>346.86</v>
      </c>
      <c r="J3636" s="11">
        <v>351.61</v>
      </c>
      <c r="K3636" s="11">
        <v>409.32100000000003</v>
      </c>
      <c r="L3636" s="11">
        <v>367.07299999999998</v>
      </c>
      <c r="M3636" s="11">
        <v>258.298</v>
      </c>
      <c r="N3636" s="11">
        <v>301.10700000000003</v>
      </c>
      <c r="O3636" s="11">
        <v>336.19099999999997</v>
      </c>
      <c r="P3636" s="11">
        <v>328.62900000000002</v>
      </c>
      <c r="Q3636" s="11">
        <v>252.239</v>
      </c>
      <c r="R3636" s="11">
        <v>143.941</v>
      </c>
      <c r="S3636" s="11">
        <v>168.36199999999999</v>
      </c>
      <c r="T3636" s="11">
        <v>196.376</v>
      </c>
      <c r="U3636" s="11">
        <v>160.50800000000001</v>
      </c>
      <c r="V3636" s="11">
        <v>114.943</v>
      </c>
      <c r="W3636" s="11">
        <v>59.744</v>
      </c>
      <c r="X3636" s="11">
        <v>41.658999999999999</v>
      </c>
      <c r="Y3636" s="11">
        <v>21.206</v>
      </c>
      <c r="Z3636" s="11">
        <v>7.9089999999999998</v>
      </c>
      <c r="AA3636" s="11">
        <v>1.9610000000000001</v>
      </c>
      <c r="AB3636" s="11">
        <v>0.21</v>
      </c>
      <c r="AC3636" s="11">
        <v>1.4999999999999999E-2</v>
      </c>
    </row>
    <row r="3637" spans="1:29" ht="11.5">
      <c r="A3637" s="15">
        <v>3620</v>
      </c>
      <c r="B3637" s="13" t="s">
        <v>1059</v>
      </c>
      <c r="C3637" s="21" t="s">
        <v>1310</v>
      </c>
      <c r="D3637" s="12">
        <v>25</v>
      </c>
      <c r="E3637" s="12">
        <v>688</v>
      </c>
      <c r="F3637" s="13" t="s">
        <v>1110</v>
      </c>
      <c r="G3637" s="12">
        <v>925</v>
      </c>
      <c r="H3637" s="12">
        <v>1970</v>
      </c>
      <c r="I3637" s="11">
        <v>353.18200000000002</v>
      </c>
      <c r="J3637" s="11">
        <v>339.82499999999999</v>
      </c>
      <c r="K3637" s="11">
        <v>346.81799999999998</v>
      </c>
      <c r="L3637" s="11">
        <v>404.05099999999999</v>
      </c>
      <c r="M3637" s="11">
        <v>361.863</v>
      </c>
      <c r="N3637" s="11">
        <v>253.59399999999999</v>
      </c>
      <c r="O3637" s="11">
        <v>295.39800000000002</v>
      </c>
      <c r="P3637" s="11">
        <v>329.21499999999997</v>
      </c>
      <c r="Q3637" s="11">
        <v>320.315</v>
      </c>
      <c r="R3637" s="11">
        <v>243.56899999999999</v>
      </c>
      <c r="S3637" s="11">
        <v>136.39599999999999</v>
      </c>
      <c r="T3637" s="11">
        <v>155.72900000000001</v>
      </c>
      <c r="U3637" s="11">
        <v>174.893</v>
      </c>
      <c r="V3637" s="11">
        <v>135.14099999999999</v>
      </c>
      <c r="W3637" s="11">
        <v>89.948999999999998</v>
      </c>
      <c r="X3637" s="11">
        <v>40.676000000000002</v>
      </c>
      <c r="Y3637" s="11">
        <v>22.533000000000001</v>
      </c>
      <c r="Z3637" s="11">
        <v>8.44</v>
      </c>
      <c r="AA3637" s="11">
        <v>2.0499999999999998</v>
      </c>
      <c r="AB3637" s="11">
        <v>0.29499999999999998</v>
      </c>
      <c r="AC3637" s="11">
        <v>1.7000000000000001E-2</v>
      </c>
    </row>
    <row r="3638" spans="1:29" ht="11.5">
      <c r="A3638" s="15">
        <v>3621</v>
      </c>
      <c r="B3638" s="13" t="s">
        <v>1059</v>
      </c>
      <c r="C3638" s="21" t="s">
        <v>1310</v>
      </c>
      <c r="D3638" s="12">
        <v>25</v>
      </c>
      <c r="E3638" s="12">
        <v>688</v>
      </c>
      <c r="F3638" s="13" t="s">
        <v>1110</v>
      </c>
      <c r="G3638" s="12">
        <v>925</v>
      </c>
      <c r="H3638" s="12">
        <v>1975</v>
      </c>
      <c r="I3638" s="11">
        <v>377.47899999999998</v>
      </c>
      <c r="J3638" s="11">
        <v>350.10300000000001</v>
      </c>
      <c r="K3638" s="11">
        <v>338.39600000000002</v>
      </c>
      <c r="L3638" s="11">
        <v>345.05200000000002</v>
      </c>
      <c r="M3638" s="11">
        <v>401.32400000000001</v>
      </c>
      <c r="N3638" s="11">
        <v>359.02800000000002</v>
      </c>
      <c r="O3638" s="11">
        <v>251.18100000000001</v>
      </c>
      <c r="P3638" s="11">
        <v>291.84899999999999</v>
      </c>
      <c r="Q3638" s="11">
        <v>323.483</v>
      </c>
      <c r="R3638" s="11">
        <v>311.65899999999999</v>
      </c>
      <c r="S3638" s="11">
        <v>233.51</v>
      </c>
      <c r="T3638" s="11">
        <v>127.607</v>
      </c>
      <c r="U3638" s="11">
        <v>140.11799999999999</v>
      </c>
      <c r="V3638" s="11">
        <v>148.91900000000001</v>
      </c>
      <c r="W3638" s="11">
        <v>106.977</v>
      </c>
      <c r="X3638" s="11">
        <v>62.03</v>
      </c>
      <c r="Y3638" s="11">
        <v>22.321000000000002</v>
      </c>
      <c r="Z3638" s="11">
        <v>9.1720000000000006</v>
      </c>
      <c r="AA3638" s="11">
        <v>2.2400000000000002</v>
      </c>
      <c r="AB3638" s="11">
        <v>0.313</v>
      </c>
      <c r="AC3638" s="11">
        <v>2.4E-2</v>
      </c>
    </row>
    <row r="3639" spans="1:29" ht="11.5">
      <c r="A3639" s="15">
        <v>3622</v>
      </c>
      <c r="B3639" s="13" t="s">
        <v>1059</v>
      </c>
      <c r="C3639" s="21" t="s">
        <v>1310</v>
      </c>
      <c r="D3639" s="12">
        <v>25</v>
      </c>
      <c r="E3639" s="12">
        <v>688</v>
      </c>
      <c r="F3639" s="13" t="s">
        <v>1110</v>
      </c>
      <c r="G3639" s="12">
        <v>925</v>
      </c>
      <c r="H3639" s="12">
        <v>1980</v>
      </c>
      <c r="I3639" s="11">
        <v>397.85700000000003</v>
      </c>
      <c r="J3639" s="11">
        <v>375.87700000000001</v>
      </c>
      <c r="K3639" s="11">
        <v>349.77300000000002</v>
      </c>
      <c r="L3639" s="11">
        <v>337.83699999999999</v>
      </c>
      <c r="M3639" s="11">
        <v>343.79300000000001</v>
      </c>
      <c r="N3639" s="11">
        <v>399.27699999999999</v>
      </c>
      <c r="O3639" s="11">
        <v>356.774</v>
      </c>
      <c r="P3639" s="11">
        <v>249.00200000000001</v>
      </c>
      <c r="Q3639" s="11">
        <v>287.64999999999998</v>
      </c>
      <c r="R3639" s="11">
        <v>315.55700000000002</v>
      </c>
      <c r="S3639" s="11">
        <v>299.41300000000001</v>
      </c>
      <c r="T3639" s="11">
        <v>219.029</v>
      </c>
      <c r="U3639" s="11">
        <v>115.114</v>
      </c>
      <c r="V3639" s="11">
        <v>119.521</v>
      </c>
      <c r="W3639" s="11">
        <v>118.002</v>
      </c>
      <c r="X3639" s="11">
        <v>73.823999999999998</v>
      </c>
      <c r="Y3639" s="11">
        <v>34.052</v>
      </c>
      <c r="Z3639" s="11">
        <v>9.0109999999999992</v>
      </c>
      <c r="AA3639" s="11">
        <v>2.395</v>
      </c>
      <c r="AB3639" s="11">
        <v>0.33700000000000002</v>
      </c>
      <c r="AC3639" s="11">
        <v>2.5999999999999999E-2</v>
      </c>
    </row>
    <row r="3640" spans="1:29" ht="11.5">
      <c r="A3640" s="15">
        <v>3623</v>
      </c>
      <c r="B3640" s="13" t="s">
        <v>1059</v>
      </c>
      <c r="C3640" s="21" t="s">
        <v>1310</v>
      </c>
      <c r="D3640" s="12">
        <v>25</v>
      </c>
      <c r="E3640" s="12">
        <v>688</v>
      </c>
      <c r="F3640" s="13" t="s">
        <v>1110</v>
      </c>
      <c r="G3640" s="12">
        <v>925</v>
      </c>
      <c r="H3640" s="12">
        <v>1985</v>
      </c>
      <c r="I3640" s="11">
        <v>389.53399999999999</v>
      </c>
      <c r="J3640" s="11">
        <v>395.68700000000001</v>
      </c>
      <c r="K3640" s="11">
        <v>374.83499999999998</v>
      </c>
      <c r="L3640" s="11">
        <v>348.541</v>
      </c>
      <c r="M3640" s="11">
        <v>335.95699999999999</v>
      </c>
      <c r="N3640" s="11">
        <v>341.416</v>
      </c>
      <c r="O3640" s="11">
        <v>396.17500000000001</v>
      </c>
      <c r="P3640" s="11">
        <v>353.13400000000001</v>
      </c>
      <c r="Q3640" s="11">
        <v>245</v>
      </c>
      <c r="R3640" s="11">
        <v>280.21899999999999</v>
      </c>
      <c r="S3640" s="11">
        <v>302.89299999999997</v>
      </c>
      <c r="T3640" s="11">
        <v>280.75200000000001</v>
      </c>
      <c r="U3640" s="11">
        <v>197.584</v>
      </c>
      <c r="V3640" s="11">
        <v>98.209000000000003</v>
      </c>
      <c r="W3640" s="11">
        <v>94.807000000000002</v>
      </c>
      <c r="X3640" s="11">
        <v>81.584000000000003</v>
      </c>
      <c r="Y3640" s="11">
        <v>40.758000000000003</v>
      </c>
      <c r="Z3640" s="11">
        <v>13.888</v>
      </c>
      <c r="AA3640" s="11">
        <v>2.3809999999999998</v>
      </c>
      <c r="AB3640" s="11">
        <v>0.36799999999999999</v>
      </c>
      <c r="AC3640" s="11">
        <v>2.8000000000000001E-2</v>
      </c>
    </row>
    <row r="3641" spans="1:29" ht="11.5">
      <c r="A3641" s="15">
        <v>3624</v>
      </c>
      <c r="B3641" s="13" t="s">
        <v>1059</v>
      </c>
      <c r="C3641" s="21" t="s">
        <v>1310</v>
      </c>
      <c r="D3641" s="12">
        <v>25</v>
      </c>
      <c r="E3641" s="12">
        <v>688</v>
      </c>
      <c r="F3641" s="13" t="s">
        <v>1110</v>
      </c>
      <c r="G3641" s="12">
        <v>925</v>
      </c>
      <c r="H3641" s="12">
        <v>1990</v>
      </c>
      <c r="I3641" s="11">
        <v>376.053</v>
      </c>
      <c r="J3641" s="11">
        <v>387.14400000000001</v>
      </c>
      <c r="K3641" s="11">
        <v>393.87400000000002</v>
      </c>
      <c r="L3641" s="11">
        <v>372.82499999999999</v>
      </c>
      <c r="M3641" s="11">
        <v>345.887</v>
      </c>
      <c r="N3641" s="11">
        <v>332.88299999999998</v>
      </c>
      <c r="O3641" s="11">
        <v>337.839</v>
      </c>
      <c r="P3641" s="11">
        <v>391.161</v>
      </c>
      <c r="Q3641" s="11">
        <v>346.67</v>
      </c>
      <c r="R3641" s="11">
        <v>237.78</v>
      </c>
      <c r="S3641" s="11">
        <v>267.79000000000002</v>
      </c>
      <c r="T3641" s="11">
        <v>282.59399999999999</v>
      </c>
      <c r="U3641" s="11">
        <v>251.77199999999999</v>
      </c>
      <c r="V3641" s="11">
        <v>167.45699999999999</v>
      </c>
      <c r="W3641" s="11">
        <v>77.046000000000006</v>
      </c>
      <c r="X3641" s="11">
        <v>64.897000000000006</v>
      </c>
      <c r="Y3641" s="11">
        <v>44.323999999999998</v>
      </c>
      <c r="Z3641" s="11">
        <v>16.169</v>
      </c>
      <c r="AA3641" s="11">
        <v>3.5139999999999998</v>
      </c>
      <c r="AB3641" s="11">
        <v>0.34399999999999997</v>
      </c>
      <c r="AC3641" s="11">
        <v>2.9000000000000001E-2</v>
      </c>
    </row>
    <row r="3642" spans="1:29" ht="11.5">
      <c r="A3642" s="15">
        <v>3625</v>
      </c>
      <c r="B3642" s="13" t="s">
        <v>1059</v>
      </c>
      <c r="C3642" s="21" t="s">
        <v>1310</v>
      </c>
      <c r="D3642" s="12">
        <v>25</v>
      </c>
      <c r="E3642" s="12">
        <v>688</v>
      </c>
      <c r="F3642" s="13" t="s">
        <v>1110</v>
      </c>
      <c r="G3642" s="12">
        <v>925</v>
      </c>
      <c r="H3642" s="12">
        <v>1995</v>
      </c>
      <c r="I3642" s="11">
        <v>341.26499999999999</v>
      </c>
      <c r="J3642" s="11">
        <v>381.35599999999999</v>
      </c>
      <c r="K3642" s="11">
        <v>392.351</v>
      </c>
      <c r="L3642" s="11">
        <v>399.04700000000003</v>
      </c>
      <c r="M3642" s="11">
        <v>377.50700000000001</v>
      </c>
      <c r="N3642" s="11">
        <v>349.60300000000001</v>
      </c>
      <c r="O3642" s="11">
        <v>335.89600000000002</v>
      </c>
      <c r="P3642" s="11">
        <v>340.71600000000001</v>
      </c>
      <c r="Q3642" s="11">
        <v>391.10500000000002</v>
      </c>
      <c r="R3642" s="11">
        <v>341.65300000000002</v>
      </c>
      <c r="S3642" s="11">
        <v>231.93199999999999</v>
      </c>
      <c r="T3642" s="11">
        <v>256.86200000000002</v>
      </c>
      <c r="U3642" s="11">
        <v>261.10899999999998</v>
      </c>
      <c r="V3642" s="11">
        <v>219.64400000000001</v>
      </c>
      <c r="W3642" s="11">
        <v>135.464</v>
      </c>
      <c r="X3642" s="11">
        <v>55.161999999999999</v>
      </c>
      <c r="Y3642" s="11">
        <v>36.938000000000002</v>
      </c>
      <c r="Z3642" s="11">
        <v>18.175000000000001</v>
      </c>
      <c r="AA3642" s="11">
        <v>4.2140000000000004</v>
      </c>
      <c r="AB3642" s="11">
        <v>0.52600000000000002</v>
      </c>
      <c r="AC3642" s="11">
        <v>2.8000000000000001E-2</v>
      </c>
    </row>
    <row r="3643" spans="1:29" ht="11.5">
      <c r="A3643" s="15">
        <v>3626</v>
      </c>
      <c r="B3643" s="13" t="s">
        <v>1059</v>
      </c>
      <c r="C3643" s="21" t="s">
        <v>1310</v>
      </c>
      <c r="D3643" s="12">
        <v>25</v>
      </c>
      <c r="E3643" s="12">
        <v>688</v>
      </c>
      <c r="F3643" s="13" t="s">
        <v>1110</v>
      </c>
      <c r="G3643" s="12">
        <v>925</v>
      </c>
      <c r="H3643" s="12">
        <v>2000</v>
      </c>
      <c r="I3643" s="11">
        <v>306.49599999999998</v>
      </c>
      <c r="J3643" s="11">
        <v>333.17500000000001</v>
      </c>
      <c r="K3643" s="11">
        <v>357.43900000000002</v>
      </c>
      <c r="L3643" s="11">
        <v>343.58100000000002</v>
      </c>
      <c r="M3643" s="11">
        <v>349.50200000000001</v>
      </c>
      <c r="N3643" s="11">
        <v>336.40199999999999</v>
      </c>
      <c r="O3643" s="11">
        <v>316.8</v>
      </c>
      <c r="P3643" s="11">
        <v>312.03699999999998</v>
      </c>
      <c r="Q3643" s="11">
        <v>323.767</v>
      </c>
      <c r="R3643" s="11">
        <v>373.40800000000002</v>
      </c>
      <c r="S3643" s="11">
        <v>322.86500000000001</v>
      </c>
      <c r="T3643" s="11">
        <v>214.065</v>
      </c>
      <c r="U3643" s="11">
        <v>229.33</v>
      </c>
      <c r="V3643" s="11">
        <v>221.124</v>
      </c>
      <c r="W3643" s="11">
        <v>172.792</v>
      </c>
      <c r="X3643" s="11">
        <v>93.028000000000006</v>
      </c>
      <c r="Y3643" s="11">
        <v>29.94</v>
      </c>
      <c r="Z3643" s="11">
        <v>14.84</v>
      </c>
      <c r="AA3643" s="11">
        <v>4.7460000000000004</v>
      </c>
      <c r="AB3643" s="11">
        <v>0.63400000000000001</v>
      </c>
      <c r="AC3643" s="11">
        <v>4.2000000000000003E-2</v>
      </c>
    </row>
    <row r="3644" spans="1:29" ht="11.5">
      <c r="A3644" s="15">
        <v>3627</v>
      </c>
      <c r="B3644" s="13" t="s">
        <v>1059</v>
      </c>
      <c r="C3644" s="21" t="s">
        <v>1310</v>
      </c>
      <c r="D3644" s="12">
        <v>25</v>
      </c>
      <c r="E3644" s="12">
        <v>688</v>
      </c>
      <c r="F3644" s="13" t="s">
        <v>1110</v>
      </c>
      <c r="G3644" s="12">
        <v>925</v>
      </c>
      <c r="H3644" s="12">
        <v>2005</v>
      </c>
      <c r="I3644" s="11">
        <v>276.16899999999998</v>
      </c>
      <c r="J3644" s="11">
        <v>290.68200000000002</v>
      </c>
      <c r="K3644" s="11">
        <v>317.64</v>
      </c>
      <c r="L3644" s="11">
        <v>342.661</v>
      </c>
      <c r="M3644" s="11">
        <v>326.00400000000002</v>
      </c>
      <c r="N3644" s="11">
        <v>333.16800000000001</v>
      </c>
      <c r="O3644" s="11">
        <v>321.97500000000002</v>
      </c>
      <c r="P3644" s="11">
        <v>301.21499999999997</v>
      </c>
      <c r="Q3644" s="11">
        <v>293.51900000000001</v>
      </c>
      <c r="R3644" s="11">
        <v>301.87400000000002</v>
      </c>
      <c r="S3644" s="11">
        <v>349.84699999999998</v>
      </c>
      <c r="T3644" s="11">
        <v>298.61500000000001</v>
      </c>
      <c r="U3644" s="11">
        <v>191.24199999999999</v>
      </c>
      <c r="V3644" s="11">
        <v>196.20500000000001</v>
      </c>
      <c r="W3644" s="11">
        <v>173.57</v>
      </c>
      <c r="X3644" s="11">
        <v>117.71</v>
      </c>
      <c r="Y3644" s="11">
        <v>51.965000000000003</v>
      </c>
      <c r="Z3644" s="11">
        <v>12.473000000000001</v>
      </c>
      <c r="AA3644" s="11">
        <v>3.8490000000000002</v>
      </c>
      <c r="AB3644" s="11">
        <v>0.64200000000000002</v>
      </c>
      <c r="AC3644" s="11">
        <v>4.4999999999999998E-2</v>
      </c>
    </row>
    <row r="3645" spans="1:29" ht="11.5">
      <c r="A3645" s="15">
        <v>3628</v>
      </c>
      <c r="B3645" s="13" t="s">
        <v>1059</v>
      </c>
      <c r="C3645" s="21" t="s">
        <v>1310</v>
      </c>
      <c r="D3645" s="12">
        <v>25</v>
      </c>
      <c r="E3645" s="12">
        <v>688</v>
      </c>
      <c r="F3645" s="13" t="s">
        <v>1110</v>
      </c>
      <c r="G3645" s="12">
        <v>925</v>
      </c>
      <c r="H3645" s="12">
        <v>2010</v>
      </c>
      <c r="I3645" s="11">
        <v>252.643</v>
      </c>
      <c r="J3645" s="11">
        <v>269.88600000000002</v>
      </c>
      <c r="K3645" s="11">
        <v>280.67500000000001</v>
      </c>
      <c r="L3645" s="11">
        <v>304.45100000000002</v>
      </c>
      <c r="M3645" s="11">
        <v>327.27100000000002</v>
      </c>
      <c r="N3645" s="11">
        <v>310.98899999999998</v>
      </c>
      <c r="O3645" s="11">
        <v>320.05500000000001</v>
      </c>
      <c r="P3645" s="11">
        <v>311.04300000000001</v>
      </c>
      <c r="Q3645" s="11">
        <v>292.358</v>
      </c>
      <c r="R3645" s="11">
        <v>285.31</v>
      </c>
      <c r="S3645" s="11">
        <v>290.69299999999998</v>
      </c>
      <c r="T3645" s="11">
        <v>328.541</v>
      </c>
      <c r="U3645" s="11">
        <v>271.43900000000002</v>
      </c>
      <c r="V3645" s="11">
        <v>169.00399999999999</v>
      </c>
      <c r="W3645" s="11">
        <v>164.39699999999999</v>
      </c>
      <c r="X3645" s="11">
        <v>129.15700000000001</v>
      </c>
      <c r="Y3645" s="11">
        <v>71.963999999999999</v>
      </c>
      <c r="Z3645" s="11">
        <v>22.84</v>
      </c>
      <c r="AA3645" s="11">
        <v>3.2240000000000002</v>
      </c>
      <c r="AB3645" s="11">
        <v>0.48799999999999999</v>
      </c>
      <c r="AC3645" s="11">
        <v>4.1000000000000002E-2</v>
      </c>
    </row>
    <row r="3646" spans="1:29" ht="11.5">
      <c r="A3646" s="15">
        <v>3629</v>
      </c>
      <c r="B3646" s="13" t="s">
        <v>1059</v>
      </c>
      <c r="C3646" s="21" t="s">
        <v>1310</v>
      </c>
      <c r="D3646" s="12">
        <v>25</v>
      </c>
      <c r="E3646" s="12">
        <v>688</v>
      </c>
      <c r="F3646" s="13" t="s">
        <v>1110</v>
      </c>
      <c r="G3646" s="12">
        <v>925</v>
      </c>
      <c r="H3646" s="12">
        <v>2015</v>
      </c>
      <c r="I3646" s="11">
        <v>225.50399999999999</v>
      </c>
      <c r="J3646" s="11">
        <v>251.60499999999999</v>
      </c>
      <c r="K3646" s="11">
        <v>264.56299999999999</v>
      </c>
      <c r="L3646" s="11">
        <v>272.35700000000003</v>
      </c>
      <c r="M3646" s="11">
        <v>294.62599999999998</v>
      </c>
      <c r="N3646" s="11">
        <v>317.62700000000001</v>
      </c>
      <c r="O3646" s="11">
        <v>302.62</v>
      </c>
      <c r="P3646" s="11">
        <v>312.88900000000001</v>
      </c>
      <c r="Q3646" s="11">
        <v>305.495</v>
      </c>
      <c r="R3646" s="11">
        <v>287.94099999999997</v>
      </c>
      <c r="S3646" s="11">
        <v>279.81200000000001</v>
      </c>
      <c r="T3646" s="11">
        <v>280.72300000000001</v>
      </c>
      <c r="U3646" s="11">
        <v>307.69</v>
      </c>
      <c r="V3646" s="11">
        <v>245.88</v>
      </c>
      <c r="W3646" s="11">
        <v>147.91800000000001</v>
      </c>
      <c r="X3646" s="11">
        <v>128.87100000000001</v>
      </c>
      <c r="Y3646" s="11">
        <v>84.847999999999999</v>
      </c>
      <c r="Z3646" s="11">
        <v>33.594999999999999</v>
      </c>
      <c r="AA3646" s="11">
        <v>6.069</v>
      </c>
      <c r="AB3646" s="11">
        <v>0.40899999999999997</v>
      </c>
      <c r="AC3646" s="11">
        <v>0.03</v>
      </c>
    </row>
    <row r="3647" spans="1:29" ht="11.5">
      <c r="A3647" s="15">
        <v>3630</v>
      </c>
      <c r="B3647" s="13" t="s">
        <v>1059</v>
      </c>
      <c r="C3647" s="21" t="s">
        <v>1310</v>
      </c>
      <c r="D3647" s="12">
        <v>25</v>
      </c>
      <c r="E3647" s="12">
        <v>688</v>
      </c>
      <c r="F3647" s="13" t="s">
        <v>1110</v>
      </c>
      <c r="G3647" s="12">
        <v>925</v>
      </c>
      <c r="H3647" s="12">
        <v>2020</v>
      </c>
      <c r="I3647" s="11">
        <v>216.71100000000001</v>
      </c>
      <c r="J3647" s="11">
        <v>225.78200000000001</v>
      </c>
      <c r="K3647" s="11">
        <v>251.69</v>
      </c>
      <c r="L3647" s="11">
        <v>264.86500000000001</v>
      </c>
      <c r="M3647" s="11">
        <v>273.10300000000001</v>
      </c>
      <c r="N3647" s="11">
        <v>295.50799999999998</v>
      </c>
      <c r="O3647" s="11">
        <v>317.84800000000001</v>
      </c>
      <c r="P3647" s="11">
        <v>301.97699999999998</v>
      </c>
      <c r="Q3647" s="11">
        <v>310.90100000000001</v>
      </c>
      <c r="R3647" s="11">
        <v>301.34100000000001</v>
      </c>
      <c r="S3647" s="11">
        <v>280.32900000000001</v>
      </c>
      <c r="T3647" s="11">
        <v>266.358</v>
      </c>
      <c r="U3647" s="11">
        <v>258.69200000000001</v>
      </c>
      <c r="V3647" s="11">
        <v>271.83600000000001</v>
      </c>
      <c r="W3647" s="11">
        <v>205.01300000000001</v>
      </c>
      <c r="X3647" s="11">
        <v>110.33499999999999</v>
      </c>
      <c r="Y3647" s="11">
        <v>78.599000000000004</v>
      </c>
      <c r="Z3647" s="11">
        <v>38.517000000000003</v>
      </c>
      <c r="AA3647" s="11">
        <v>9.4139999999999997</v>
      </c>
      <c r="AB3647" s="11">
        <v>0.80600000000000005</v>
      </c>
      <c r="AC3647" s="11">
        <v>2.5999999999999999E-2</v>
      </c>
    </row>
    <row r="3648" spans="1:29" ht="11.5">
      <c r="A3648" s="15">
        <v>3631</v>
      </c>
      <c r="B3648" s="13" t="s">
        <v>1059</v>
      </c>
      <c r="C3648" s="21" t="s">
        <v>1311</v>
      </c>
      <c r="D3648" s="12"/>
      <c r="E3648" s="12">
        <v>705</v>
      </c>
      <c r="F3648" s="13" t="s">
        <v>1110</v>
      </c>
      <c r="G3648" s="12">
        <v>925</v>
      </c>
      <c r="H3648" s="12">
        <v>1950</v>
      </c>
      <c r="I3648" s="11">
        <v>75.400999999999996</v>
      </c>
      <c r="J3648" s="11">
        <v>64.599999999999994</v>
      </c>
      <c r="K3648" s="11">
        <v>66.2</v>
      </c>
      <c r="L3648" s="11">
        <v>68.8</v>
      </c>
      <c r="M3648" s="11">
        <v>65.7</v>
      </c>
      <c r="N3648" s="11">
        <v>49.4</v>
      </c>
      <c r="O3648" s="11">
        <v>31.599</v>
      </c>
      <c r="P3648" s="11">
        <v>46</v>
      </c>
      <c r="Q3648" s="11">
        <v>52</v>
      </c>
      <c r="R3648" s="11">
        <v>48.298999999999999</v>
      </c>
      <c r="S3648" s="11">
        <v>39.6</v>
      </c>
      <c r="T3648" s="11">
        <v>27.699000000000002</v>
      </c>
      <c r="U3648" s="11">
        <v>22.600999999999999</v>
      </c>
      <c r="V3648" s="11">
        <v>18.600000000000001</v>
      </c>
      <c r="W3648" s="11">
        <v>12.9</v>
      </c>
      <c r="X3648" s="11">
        <v>8.6010000000000009</v>
      </c>
      <c r="Y3648" s="11">
        <v>4.1779999999999999</v>
      </c>
      <c r="Z3648" s="11">
        <v>1.5920000000000001</v>
      </c>
      <c r="AA3648" s="11">
        <v>0.378</v>
      </c>
      <c r="AB3648" s="11">
        <v>4.9000000000000002E-2</v>
      </c>
      <c r="AC3648" s="11">
        <v>3.0000000000000001E-3</v>
      </c>
    </row>
    <row r="3649" spans="1:29" ht="11.5">
      <c r="A3649" s="15">
        <v>3632</v>
      </c>
      <c r="B3649" s="13" t="s">
        <v>1059</v>
      </c>
      <c r="C3649" s="21" t="s">
        <v>1311</v>
      </c>
      <c r="D3649" s="12"/>
      <c r="E3649" s="12">
        <v>705</v>
      </c>
      <c r="F3649" s="13" t="s">
        <v>1110</v>
      </c>
      <c r="G3649" s="12">
        <v>925</v>
      </c>
      <c r="H3649" s="12">
        <v>1955</v>
      </c>
      <c r="I3649" s="11">
        <v>77.974000000000004</v>
      </c>
      <c r="J3649" s="11">
        <v>74.790999999999997</v>
      </c>
      <c r="K3649" s="11">
        <v>64.210999999999999</v>
      </c>
      <c r="L3649" s="11">
        <v>64.840999999999994</v>
      </c>
      <c r="M3649" s="11">
        <v>66.162999999999997</v>
      </c>
      <c r="N3649" s="11">
        <v>62.929000000000002</v>
      </c>
      <c r="O3649" s="11">
        <v>47.203000000000003</v>
      </c>
      <c r="P3649" s="11">
        <v>29.963999999999999</v>
      </c>
      <c r="Q3649" s="11">
        <v>43.963999999999999</v>
      </c>
      <c r="R3649" s="11">
        <v>49.164999999999999</v>
      </c>
      <c r="S3649" s="11">
        <v>44.518999999999998</v>
      </c>
      <c r="T3649" s="11">
        <v>35.274000000000001</v>
      </c>
      <c r="U3649" s="11">
        <v>23.744</v>
      </c>
      <c r="V3649" s="11">
        <v>18.315999999999999</v>
      </c>
      <c r="W3649" s="11">
        <v>13.678000000000001</v>
      </c>
      <c r="X3649" s="11">
        <v>7.9829999999999997</v>
      </c>
      <c r="Y3649" s="11">
        <v>4.0510000000000002</v>
      </c>
      <c r="Z3649" s="11">
        <v>1.35</v>
      </c>
      <c r="AA3649" s="11">
        <v>0.32</v>
      </c>
      <c r="AB3649" s="11">
        <v>4.2999999999999997E-2</v>
      </c>
      <c r="AC3649" s="11">
        <v>3.0000000000000001E-3</v>
      </c>
    </row>
    <row r="3650" spans="1:29" ht="11.5">
      <c r="A3650" s="15">
        <v>3633</v>
      </c>
      <c r="B3650" s="13" t="s">
        <v>1059</v>
      </c>
      <c r="C3650" s="21" t="s">
        <v>1311</v>
      </c>
      <c r="D3650" s="12"/>
      <c r="E3650" s="12">
        <v>705</v>
      </c>
      <c r="F3650" s="13" t="s">
        <v>1110</v>
      </c>
      <c r="G3650" s="12">
        <v>925</v>
      </c>
      <c r="H3650" s="12">
        <v>1960</v>
      </c>
      <c r="I3650" s="11">
        <v>72.599999999999994</v>
      </c>
      <c r="J3650" s="11">
        <v>77.441999999999993</v>
      </c>
      <c r="K3650" s="11">
        <v>74.421999999999997</v>
      </c>
      <c r="L3650" s="11">
        <v>62.219000000000001</v>
      </c>
      <c r="M3650" s="11">
        <v>63.277000000000001</v>
      </c>
      <c r="N3650" s="11">
        <v>65.203000000000003</v>
      </c>
      <c r="O3650" s="11">
        <v>62.140999999999998</v>
      </c>
      <c r="P3650" s="11">
        <v>46.468000000000004</v>
      </c>
      <c r="Q3650" s="11">
        <v>29.11</v>
      </c>
      <c r="R3650" s="11">
        <v>41.607999999999997</v>
      </c>
      <c r="S3650" s="11">
        <v>45.313000000000002</v>
      </c>
      <c r="T3650" s="11">
        <v>40.119</v>
      </c>
      <c r="U3650" s="11">
        <v>31.029</v>
      </c>
      <c r="V3650" s="11">
        <v>19.803999999999998</v>
      </c>
      <c r="W3650" s="11">
        <v>13.909000000000001</v>
      </c>
      <c r="X3650" s="11">
        <v>9.0329999999999995</v>
      </c>
      <c r="Y3650" s="11">
        <v>4.673</v>
      </c>
      <c r="Z3650" s="11">
        <v>1.37</v>
      </c>
      <c r="AA3650" s="11">
        <v>0.28299999999999997</v>
      </c>
      <c r="AB3650" s="11">
        <v>3.6999999999999998E-2</v>
      </c>
      <c r="AC3650" s="11">
        <v>3.0000000000000001E-3</v>
      </c>
    </row>
    <row r="3651" spans="1:29" ht="11.5">
      <c r="A3651" s="15">
        <v>3634</v>
      </c>
      <c r="B3651" s="13" t="s">
        <v>1059</v>
      </c>
      <c r="C3651" s="21" t="s">
        <v>1311</v>
      </c>
      <c r="D3651" s="12"/>
      <c r="E3651" s="12">
        <v>705</v>
      </c>
      <c r="F3651" s="13" t="s">
        <v>1110</v>
      </c>
      <c r="G3651" s="12">
        <v>925</v>
      </c>
      <c r="H3651" s="12">
        <v>1965</v>
      </c>
      <c r="I3651" s="11">
        <v>71.117999999999995</v>
      </c>
      <c r="J3651" s="11">
        <v>69.495999999999995</v>
      </c>
      <c r="K3651" s="11">
        <v>75.503</v>
      </c>
      <c r="L3651" s="11">
        <v>71.710999999999999</v>
      </c>
      <c r="M3651" s="11">
        <v>60.997</v>
      </c>
      <c r="N3651" s="11">
        <v>61.898000000000003</v>
      </c>
      <c r="O3651" s="11">
        <v>63.802</v>
      </c>
      <c r="P3651" s="11">
        <v>60.615000000000002</v>
      </c>
      <c r="Q3651" s="11">
        <v>44.917000000000002</v>
      </c>
      <c r="R3651" s="11">
        <v>27.690999999999999</v>
      </c>
      <c r="S3651" s="11">
        <v>38.895000000000003</v>
      </c>
      <c r="T3651" s="11">
        <v>41.301000000000002</v>
      </c>
      <c r="U3651" s="11">
        <v>35.405000000000001</v>
      </c>
      <c r="V3651" s="11">
        <v>25.905999999999999</v>
      </c>
      <c r="W3651" s="11">
        <v>15.000999999999999</v>
      </c>
      <c r="X3651" s="11">
        <v>9.1999999999999993</v>
      </c>
      <c r="Y3651" s="11">
        <v>4.8520000000000003</v>
      </c>
      <c r="Z3651" s="11">
        <v>1.617</v>
      </c>
      <c r="AA3651" s="11">
        <v>0.29599999999999999</v>
      </c>
      <c r="AB3651" s="11">
        <v>3.4000000000000002E-2</v>
      </c>
      <c r="AC3651" s="11">
        <v>3.0000000000000001E-3</v>
      </c>
    </row>
    <row r="3652" spans="1:29" ht="11.5">
      <c r="A3652" s="15">
        <v>3635</v>
      </c>
      <c r="B3652" s="13" t="s">
        <v>1059</v>
      </c>
      <c r="C3652" s="21" t="s">
        <v>1311</v>
      </c>
      <c r="D3652" s="12"/>
      <c r="E3652" s="12">
        <v>705</v>
      </c>
      <c r="F3652" s="13" t="s">
        <v>1110</v>
      </c>
      <c r="G3652" s="12">
        <v>925</v>
      </c>
      <c r="H3652" s="12">
        <v>1970</v>
      </c>
      <c r="I3652" s="11">
        <v>68.605999999999995</v>
      </c>
      <c r="J3652" s="11">
        <v>69.53</v>
      </c>
      <c r="K3652" s="11">
        <v>67.715000000000003</v>
      </c>
      <c r="L3652" s="11">
        <v>76.400999999999996</v>
      </c>
      <c r="M3652" s="11">
        <v>74.284999999999997</v>
      </c>
      <c r="N3652" s="11">
        <v>60.3</v>
      </c>
      <c r="O3652" s="11">
        <v>62.613999999999997</v>
      </c>
      <c r="P3652" s="11">
        <v>62.582000000000001</v>
      </c>
      <c r="Q3652" s="11">
        <v>58.465000000000003</v>
      </c>
      <c r="R3652" s="11">
        <v>43.018000000000001</v>
      </c>
      <c r="S3652" s="11">
        <v>26.585000000000001</v>
      </c>
      <c r="T3652" s="11">
        <v>36.325000000000003</v>
      </c>
      <c r="U3652" s="11">
        <v>37.265000000000001</v>
      </c>
      <c r="V3652" s="11">
        <v>29.027999999999999</v>
      </c>
      <c r="W3652" s="11">
        <v>19.388999999999999</v>
      </c>
      <c r="X3652" s="11">
        <v>9.3759999999999994</v>
      </c>
      <c r="Y3652" s="11">
        <v>4.5990000000000002</v>
      </c>
      <c r="Z3652" s="11">
        <v>1.66</v>
      </c>
      <c r="AA3652" s="11">
        <v>0.34399999999999997</v>
      </c>
      <c r="AB3652" s="11">
        <v>3.5000000000000003E-2</v>
      </c>
      <c r="AC3652" s="11">
        <v>3.0000000000000001E-3</v>
      </c>
    </row>
    <row r="3653" spans="1:29" ht="11.5">
      <c r="A3653" s="15">
        <v>3636</v>
      </c>
      <c r="B3653" s="13" t="s">
        <v>1059</v>
      </c>
      <c r="C3653" s="21" t="s">
        <v>1311</v>
      </c>
      <c r="D3653" s="12"/>
      <c r="E3653" s="12">
        <v>705</v>
      </c>
      <c r="F3653" s="13" t="s">
        <v>1110</v>
      </c>
      <c r="G3653" s="12">
        <v>925</v>
      </c>
      <c r="H3653" s="12">
        <v>1975</v>
      </c>
      <c r="I3653" s="11">
        <v>73.224999999999994</v>
      </c>
      <c r="J3653" s="11">
        <v>69.094999999999999</v>
      </c>
      <c r="K3653" s="11">
        <v>70</v>
      </c>
      <c r="L3653" s="11">
        <v>68.093000000000004</v>
      </c>
      <c r="M3653" s="11">
        <v>76.402000000000001</v>
      </c>
      <c r="N3653" s="11">
        <v>74.111000000000004</v>
      </c>
      <c r="O3653" s="11">
        <v>60.197000000000003</v>
      </c>
      <c r="P3653" s="11">
        <v>62.2</v>
      </c>
      <c r="Q3653" s="11">
        <v>61.701999999999998</v>
      </c>
      <c r="R3653" s="11">
        <v>56.811999999999998</v>
      </c>
      <c r="S3653" s="11">
        <v>40.912999999999997</v>
      </c>
      <c r="T3653" s="11">
        <v>24.692</v>
      </c>
      <c r="U3653" s="11">
        <v>32.597000000000001</v>
      </c>
      <c r="V3653" s="11">
        <v>31.701000000000001</v>
      </c>
      <c r="W3653" s="11">
        <v>22.402000000000001</v>
      </c>
      <c r="X3653" s="11">
        <v>13.103</v>
      </c>
      <c r="Y3653" s="11">
        <v>5.218</v>
      </c>
      <c r="Z3653" s="11">
        <v>1.5880000000000001</v>
      </c>
      <c r="AA3653" s="11">
        <v>0.35599999999999998</v>
      </c>
      <c r="AB3653" s="11">
        <v>4.1000000000000002E-2</v>
      </c>
      <c r="AC3653" s="11">
        <v>3.0000000000000001E-3</v>
      </c>
    </row>
    <row r="3654" spans="1:29" ht="11.5">
      <c r="A3654" s="15">
        <v>3637</v>
      </c>
      <c r="B3654" s="13" t="s">
        <v>1059</v>
      </c>
      <c r="C3654" s="21" t="s">
        <v>1311</v>
      </c>
      <c r="D3654" s="12"/>
      <c r="E3654" s="12">
        <v>705</v>
      </c>
      <c r="F3654" s="13" t="s">
        <v>1110</v>
      </c>
      <c r="G3654" s="12">
        <v>925</v>
      </c>
      <c r="H3654" s="12">
        <v>1980</v>
      </c>
      <c r="I3654" s="11">
        <v>77.173000000000002</v>
      </c>
      <c r="J3654" s="11">
        <v>74.028000000000006</v>
      </c>
      <c r="K3654" s="11">
        <v>70.39</v>
      </c>
      <c r="L3654" s="11">
        <v>71.322000000000003</v>
      </c>
      <c r="M3654" s="11">
        <v>73.128</v>
      </c>
      <c r="N3654" s="11">
        <v>80.959999999999994</v>
      </c>
      <c r="O3654" s="11">
        <v>71.076999999999998</v>
      </c>
      <c r="P3654" s="11">
        <v>56.155000000000001</v>
      </c>
      <c r="Q3654" s="11">
        <v>59.448</v>
      </c>
      <c r="R3654" s="11">
        <v>57.7</v>
      </c>
      <c r="S3654" s="11">
        <v>53.6</v>
      </c>
      <c r="T3654" s="11">
        <v>39.113</v>
      </c>
      <c r="U3654" s="11">
        <v>22.869</v>
      </c>
      <c r="V3654" s="11">
        <v>29.023</v>
      </c>
      <c r="W3654" s="11">
        <v>25.117999999999999</v>
      </c>
      <c r="X3654" s="11">
        <v>15.037000000000001</v>
      </c>
      <c r="Y3654" s="11">
        <v>8.1289999999999996</v>
      </c>
      <c r="Z3654" s="11">
        <v>1.8440000000000001</v>
      </c>
      <c r="AA3654" s="11">
        <v>0.34899999999999998</v>
      </c>
      <c r="AB3654" s="11">
        <v>4.2999999999999997E-2</v>
      </c>
      <c r="AC3654" s="11">
        <v>3.0000000000000001E-3</v>
      </c>
    </row>
    <row r="3655" spans="1:29" ht="11.5">
      <c r="A3655" s="15">
        <v>3638</v>
      </c>
      <c r="B3655" s="13" t="s">
        <v>1059</v>
      </c>
      <c r="C3655" s="21" t="s">
        <v>1311</v>
      </c>
      <c r="D3655" s="12"/>
      <c r="E3655" s="12">
        <v>705</v>
      </c>
      <c r="F3655" s="13" t="s">
        <v>1110</v>
      </c>
      <c r="G3655" s="12">
        <v>925</v>
      </c>
      <c r="H3655" s="12">
        <v>1985</v>
      </c>
      <c r="I3655" s="11">
        <v>73.126000000000005</v>
      </c>
      <c r="J3655" s="11">
        <v>79.146000000000001</v>
      </c>
      <c r="K3655" s="11">
        <v>74.632999999999996</v>
      </c>
      <c r="L3655" s="11">
        <v>74.046000000000006</v>
      </c>
      <c r="M3655" s="11">
        <v>74.515000000000001</v>
      </c>
      <c r="N3655" s="11">
        <v>79.83</v>
      </c>
      <c r="O3655" s="11">
        <v>85.766000000000005</v>
      </c>
      <c r="P3655" s="11">
        <v>69.656000000000006</v>
      </c>
      <c r="Q3655" s="11">
        <v>63.347999999999999</v>
      </c>
      <c r="R3655" s="11">
        <v>60.731999999999999</v>
      </c>
      <c r="S3655" s="11">
        <v>58.802</v>
      </c>
      <c r="T3655" s="11">
        <v>48.234000000000002</v>
      </c>
      <c r="U3655" s="11">
        <v>35.091999999999999</v>
      </c>
      <c r="V3655" s="11">
        <v>17.373000000000001</v>
      </c>
      <c r="W3655" s="11">
        <v>25.073</v>
      </c>
      <c r="X3655" s="11">
        <v>16.561</v>
      </c>
      <c r="Y3655" s="11">
        <v>7.2140000000000004</v>
      </c>
      <c r="Z3655" s="11">
        <v>2.919</v>
      </c>
      <c r="AA3655" s="11">
        <v>0.42299999999999999</v>
      </c>
      <c r="AB3655" s="11">
        <v>4.8000000000000001E-2</v>
      </c>
      <c r="AC3655" s="11">
        <v>3.0000000000000001E-3</v>
      </c>
    </row>
    <row r="3656" spans="1:29" ht="11.5">
      <c r="A3656" s="15">
        <v>3639</v>
      </c>
      <c r="B3656" s="13" t="s">
        <v>1059</v>
      </c>
      <c r="C3656" s="21" t="s">
        <v>1311</v>
      </c>
      <c r="D3656" s="12"/>
      <c r="E3656" s="12">
        <v>705</v>
      </c>
      <c r="F3656" s="13" t="s">
        <v>1110</v>
      </c>
      <c r="G3656" s="12">
        <v>925</v>
      </c>
      <c r="H3656" s="12">
        <v>1990</v>
      </c>
      <c r="I3656" s="11">
        <v>63.023000000000003</v>
      </c>
      <c r="J3656" s="11">
        <v>72.194000000000003</v>
      </c>
      <c r="K3656" s="11">
        <v>78.846000000000004</v>
      </c>
      <c r="L3656" s="11">
        <v>74.605999999999995</v>
      </c>
      <c r="M3656" s="11">
        <v>75.25</v>
      </c>
      <c r="N3656" s="11">
        <v>78.123999999999995</v>
      </c>
      <c r="O3656" s="11">
        <v>82.816000000000003</v>
      </c>
      <c r="P3656" s="11">
        <v>86.718000000000004</v>
      </c>
      <c r="Q3656" s="11">
        <v>69.363</v>
      </c>
      <c r="R3656" s="11">
        <v>62.954999999999998</v>
      </c>
      <c r="S3656" s="11">
        <v>58.773000000000003</v>
      </c>
      <c r="T3656" s="11">
        <v>55.268000000000001</v>
      </c>
      <c r="U3656" s="11">
        <v>43.16</v>
      </c>
      <c r="V3656" s="11">
        <v>29.733000000000001</v>
      </c>
      <c r="W3656" s="11">
        <v>13.625</v>
      </c>
      <c r="X3656" s="11">
        <v>17.738</v>
      </c>
      <c r="Y3656" s="11">
        <v>9.2780000000000005</v>
      </c>
      <c r="Z3656" s="11">
        <v>2.9039999999999999</v>
      </c>
      <c r="AA3656" s="11">
        <v>0.76600000000000001</v>
      </c>
      <c r="AB3656" s="11">
        <v>6.6000000000000003E-2</v>
      </c>
      <c r="AC3656" s="11">
        <v>4.0000000000000001E-3</v>
      </c>
    </row>
    <row r="3657" spans="1:29" ht="11.5">
      <c r="A3657" s="15">
        <v>3640</v>
      </c>
      <c r="B3657" s="13" t="s">
        <v>1059</v>
      </c>
      <c r="C3657" s="21" t="s">
        <v>1311</v>
      </c>
      <c r="D3657" s="12"/>
      <c r="E3657" s="12">
        <v>705</v>
      </c>
      <c r="F3657" s="13" t="s">
        <v>1110</v>
      </c>
      <c r="G3657" s="12">
        <v>925</v>
      </c>
      <c r="H3657" s="12">
        <v>1995</v>
      </c>
      <c r="I3657" s="11">
        <v>50.975000000000001</v>
      </c>
      <c r="J3657" s="11">
        <v>63.11</v>
      </c>
      <c r="K3657" s="11">
        <v>71.683000000000007</v>
      </c>
      <c r="L3657" s="11">
        <v>78.516000000000005</v>
      </c>
      <c r="M3657" s="11">
        <v>73.043000000000006</v>
      </c>
      <c r="N3657" s="11">
        <v>73.838999999999999</v>
      </c>
      <c r="O3657" s="11">
        <v>75.953000000000003</v>
      </c>
      <c r="P3657" s="11">
        <v>79.710999999999999</v>
      </c>
      <c r="Q3657" s="11">
        <v>84.617999999999995</v>
      </c>
      <c r="R3657" s="11">
        <v>65.349999999999994</v>
      </c>
      <c r="S3657" s="11">
        <v>59.561</v>
      </c>
      <c r="T3657" s="11">
        <v>54.002000000000002</v>
      </c>
      <c r="U3657" s="11">
        <v>49.652000000000001</v>
      </c>
      <c r="V3657" s="11">
        <v>37.085000000000001</v>
      </c>
      <c r="W3657" s="11">
        <v>24.327999999999999</v>
      </c>
      <c r="X3657" s="11">
        <v>9.5190000000000001</v>
      </c>
      <c r="Y3657" s="11">
        <v>10.494</v>
      </c>
      <c r="Z3657" s="11">
        <v>4.0019999999999998</v>
      </c>
      <c r="AA3657" s="11">
        <v>0.81</v>
      </c>
      <c r="AB3657" s="11">
        <v>0.121</v>
      </c>
      <c r="AC3657" s="11">
        <v>6.0000000000000001E-3</v>
      </c>
    </row>
    <row r="3658" spans="1:29" ht="11.5">
      <c r="A3658" s="15">
        <v>3641</v>
      </c>
      <c r="B3658" s="13" t="s">
        <v>1059</v>
      </c>
      <c r="C3658" s="21" t="s">
        <v>1311</v>
      </c>
      <c r="D3658" s="12"/>
      <c r="E3658" s="12">
        <v>705</v>
      </c>
      <c r="F3658" s="13" t="s">
        <v>1110</v>
      </c>
      <c r="G3658" s="12">
        <v>925</v>
      </c>
      <c r="H3658" s="12">
        <v>2000</v>
      </c>
      <c r="I3658" s="11">
        <v>46.37</v>
      </c>
      <c r="J3658" s="11">
        <v>51.548000000000002</v>
      </c>
      <c r="K3658" s="11">
        <v>63.075000000000003</v>
      </c>
      <c r="L3658" s="11">
        <v>71.484999999999999</v>
      </c>
      <c r="M3658" s="11">
        <v>79.156000000000006</v>
      </c>
      <c r="N3658" s="11">
        <v>74.28</v>
      </c>
      <c r="O3658" s="11">
        <v>76.117999999999995</v>
      </c>
      <c r="P3658" s="11">
        <v>77.870999999999995</v>
      </c>
      <c r="Q3658" s="11">
        <v>80.858000000000004</v>
      </c>
      <c r="R3658" s="11">
        <v>83.397999999999996</v>
      </c>
      <c r="S3658" s="11">
        <v>61.609000000000002</v>
      </c>
      <c r="T3658" s="11">
        <v>54.777999999999999</v>
      </c>
      <c r="U3658" s="11">
        <v>48.707999999999998</v>
      </c>
      <c r="V3658" s="11">
        <v>42.56</v>
      </c>
      <c r="W3658" s="11">
        <v>30.148</v>
      </c>
      <c r="X3658" s="11">
        <v>17.713000000000001</v>
      </c>
      <c r="Y3658" s="11">
        <v>6.1079999999999997</v>
      </c>
      <c r="Z3658" s="11">
        <v>4.87</v>
      </c>
      <c r="AA3658" s="11">
        <v>1.206</v>
      </c>
      <c r="AB3658" s="11">
        <v>0.13400000000000001</v>
      </c>
      <c r="AC3658" s="11">
        <v>1.0999999999999999E-2</v>
      </c>
    </row>
    <row r="3659" spans="1:29" ht="11.5">
      <c r="A3659" s="15">
        <v>3642</v>
      </c>
      <c r="B3659" s="13" t="s">
        <v>1059</v>
      </c>
      <c r="C3659" s="21" t="s">
        <v>1311</v>
      </c>
      <c r="D3659" s="12"/>
      <c r="E3659" s="12">
        <v>705</v>
      </c>
      <c r="F3659" s="13" t="s">
        <v>1110</v>
      </c>
      <c r="G3659" s="12">
        <v>925</v>
      </c>
      <c r="H3659" s="12">
        <v>2005</v>
      </c>
      <c r="I3659" s="11">
        <v>45.024999999999999</v>
      </c>
      <c r="J3659" s="11">
        <v>46.526000000000003</v>
      </c>
      <c r="K3659" s="11">
        <v>51.664999999999999</v>
      </c>
      <c r="L3659" s="11">
        <v>63.734000000000002</v>
      </c>
      <c r="M3659" s="11">
        <v>72.531999999999996</v>
      </c>
      <c r="N3659" s="11">
        <v>80.042000000000002</v>
      </c>
      <c r="O3659" s="11">
        <v>74.873999999999995</v>
      </c>
      <c r="P3659" s="11">
        <v>76.245999999999995</v>
      </c>
      <c r="Q3659" s="11">
        <v>77.421999999999997</v>
      </c>
      <c r="R3659" s="11">
        <v>79.552000000000007</v>
      </c>
      <c r="S3659" s="11">
        <v>80.884</v>
      </c>
      <c r="T3659" s="11">
        <v>58.731999999999999</v>
      </c>
      <c r="U3659" s="11">
        <v>50.81</v>
      </c>
      <c r="V3659" s="11">
        <v>43.389000000000003</v>
      </c>
      <c r="W3659" s="11">
        <v>35.386000000000003</v>
      </c>
      <c r="X3659" s="11">
        <v>22.643999999999998</v>
      </c>
      <c r="Y3659" s="11">
        <v>11.324999999999999</v>
      </c>
      <c r="Z3659" s="11">
        <v>2.9249999999999998</v>
      </c>
      <c r="AA3659" s="11">
        <v>1.5489999999999999</v>
      </c>
      <c r="AB3659" s="11">
        <v>0.219</v>
      </c>
      <c r="AC3659" s="11">
        <v>1.2999999999999999E-2</v>
      </c>
    </row>
    <row r="3660" spans="1:29" ht="11.5">
      <c r="A3660" s="15">
        <v>3643</v>
      </c>
      <c r="B3660" s="13" t="s">
        <v>1059</v>
      </c>
      <c r="C3660" s="21" t="s">
        <v>1311</v>
      </c>
      <c r="D3660" s="12"/>
      <c r="E3660" s="12">
        <v>705</v>
      </c>
      <c r="F3660" s="13" t="s">
        <v>1110</v>
      </c>
      <c r="G3660" s="12">
        <v>925</v>
      </c>
      <c r="H3660" s="12">
        <v>2010</v>
      </c>
      <c r="I3660" s="11">
        <v>53.707000000000001</v>
      </c>
      <c r="J3660" s="11">
        <v>46.045999999999999</v>
      </c>
      <c r="K3660" s="11">
        <v>47.637</v>
      </c>
      <c r="L3660" s="11">
        <v>52.814999999999998</v>
      </c>
      <c r="M3660" s="11">
        <v>67.760000000000005</v>
      </c>
      <c r="N3660" s="11">
        <v>77.561999999999998</v>
      </c>
      <c r="O3660" s="11">
        <v>83.682000000000002</v>
      </c>
      <c r="P3660" s="11">
        <v>78.087000000000003</v>
      </c>
      <c r="Q3660" s="11">
        <v>78.814999999999998</v>
      </c>
      <c r="R3660" s="11">
        <v>79.099999999999994</v>
      </c>
      <c r="S3660" s="11">
        <v>79.164000000000001</v>
      </c>
      <c r="T3660" s="11">
        <v>78.19</v>
      </c>
      <c r="U3660" s="11">
        <v>55.097000000000001</v>
      </c>
      <c r="V3660" s="11">
        <v>46.155999999999999</v>
      </c>
      <c r="W3660" s="11">
        <v>37.573</v>
      </c>
      <c r="X3660" s="11">
        <v>28.07</v>
      </c>
      <c r="Y3660" s="11">
        <v>15.58</v>
      </c>
      <c r="Z3660" s="11">
        <v>6.0380000000000003</v>
      </c>
      <c r="AA3660" s="11">
        <v>1.048</v>
      </c>
      <c r="AB3660" s="11">
        <v>0.32900000000000001</v>
      </c>
      <c r="AC3660" s="11">
        <v>2.5000000000000001E-2</v>
      </c>
    </row>
    <row r="3661" spans="1:29" ht="11.5">
      <c r="A3661" s="15">
        <v>3644</v>
      </c>
      <c r="B3661" s="13" t="s">
        <v>1059</v>
      </c>
      <c r="C3661" s="21" t="s">
        <v>1311</v>
      </c>
      <c r="D3661" s="12"/>
      <c r="E3661" s="12">
        <v>705</v>
      </c>
      <c r="F3661" s="13" t="s">
        <v>1110</v>
      </c>
      <c r="G3661" s="12">
        <v>925</v>
      </c>
      <c r="H3661" s="12">
        <v>2015</v>
      </c>
      <c r="I3661" s="11">
        <v>55.896000000000001</v>
      </c>
      <c r="J3661" s="11">
        <v>53.774000000000001</v>
      </c>
      <c r="K3661" s="11">
        <v>46.854999999999997</v>
      </c>
      <c r="L3661" s="11">
        <v>49.029000000000003</v>
      </c>
      <c r="M3661" s="11">
        <v>55.18</v>
      </c>
      <c r="N3661" s="11">
        <v>69.076999999999998</v>
      </c>
      <c r="O3661" s="11">
        <v>78.177000000000007</v>
      </c>
      <c r="P3661" s="11">
        <v>83.570999999999998</v>
      </c>
      <c r="Q3661" s="11">
        <v>77.731999999999999</v>
      </c>
      <c r="R3661" s="11">
        <v>78.091999999999999</v>
      </c>
      <c r="S3661" s="11">
        <v>77.614999999999995</v>
      </c>
      <c r="T3661" s="11">
        <v>76.462999999999994</v>
      </c>
      <c r="U3661" s="11">
        <v>73.956000000000003</v>
      </c>
      <c r="V3661" s="11">
        <v>50.773000000000003</v>
      </c>
      <c r="W3661" s="11">
        <v>40.795999999999999</v>
      </c>
      <c r="X3661" s="11">
        <v>30.867000000000001</v>
      </c>
      <c r="Y3661" s="11">
        <v>20.048999999999999</v>
      </c>
      <c r="Z3661" s="11">
        <v>8.7379999999999995</v>
      </c>
      <c r="AA3661" s="11">
        <v>2.3340000000000001</v>
      </c>
      <c r="AB3661" s="11">
        <v>0.23599999999999999</v>
      </c>
      <c r="AC3661" s="11">
        <v>4.1000000000000002E-2</v>
      </c>
    </row>
    <row r="3662" spans="1:29" ht="11.5">
      <c r="A3662" s="15">
        <v>3645</v>
      </c>
      <c r="B3662" s="13" t="s">
        <v>1059</v>
      </c>
      <c r="C3662" s="21" t="s">
        <v>1311</v>
      </c>
      <c r="D3662" s="12"/>
      <c r="E3662" s="12">
        <v>705</v>
      </c>
      <c r="F3662" s="13" t="s">
        <v>1110</v>
      </c>
      <c r="G3662" s="12">
        <v>925</v>
      </c>
      <c r="H3662" s="12">
        <v>2020</v>
      </c>
      <c r="I3662" s="11">
        <v>52.033000000000001</v>
      </c>
      <c r="J3662" s="11">
        <v>56.012999999999998</v>
      </c>
      <c r="K3662" s="11">
        <v>53.853999999999999</v>
      </c>
      <c r="L3662" s="11">
        <v>47.332999999999998</v>
      </c>
      <c r="M3662" s="11">
        <v>49.860999999999997</v>
      </c>
      <c r="N3662" s="11">
        <v>55.914999999999999</v>
      </c>
      <c r="O3662" s="11">
        <v>69.516000000000005</v>
      </c>
      <c r="P3662" s="11">
        <v>78.344999999999999</v>
      </c>
      <c r="Q3662" s="11">
        <v>83.47</v>
      </c>
      <c r="R3662" s="11">
        <v>77.290999999999997</v>
      </c>
      <c r="S3662" s="11">
        <v>76.94</v>
      </c>
      <c r="T3662" s="11">
        <v>75.409000000000006</v>
      </c>
      <c r="U3662" s="11">
        <v>72.831000000000003</v>
      </c>
      <c r="V3662" s="11">
        <v>68.599000000000004</v>
      </c>
      <c r="W3662" s="11">
        <v>45.362000000000002</v>
      </c>
      <c r="X3662" s="11">
        <v>34.220999999999997</v>
      </c>
      <c r="Y3662" s="11">
        <v>22.777999999999999</v>
      </c>
      <c r="Z3662" s="11">
        <v>11.512</v>
      </c>
      <c r="AA3662" s="11">
        <v>3.3809999999999998</v>
      </c>
      <c r="AB3662" s="11">
        <v>0.53400000000000003</v>
      </c>
      <c r="AC3662" s="11">
        <v>3.2000000000000001E-2</v>
      </c>
    </row>
    <row r="3663" spans="1:29" ht="11.5">
      <c r="A3663" s="15">
        <v>3646</v>
      </c>
      <c r="B3663" s="13" t="s">
        <v>1059</v>
      </c>
      <c r="C3663" s="21" t="s">
        <v>1312</v>
      </c>
      <c r="D3663" s="12">
        <v>26</v>
      </c>
      <c r="E3663" s="12">
        <v>724</v>
      </c>
      <c r="F3663" s="13" t="s">
        <v>1110</v>
      </c>
      <c r="G3663" s="12">
        <v>925</v>
      </c>
      <c r="H3663" s="12">
        <v>1950</v>
      </c>
      <c r="I3663" s="11">
        <v>1362.501</v>
      </c>
      <c r="J3663" s="11">
        <v>1249.1869999999999</v>
      </c>
      <c r="K3663" s="11">
        <v>1179.7570000000001</v>
      </c>
      <c r="L3663" s="11">
        <v>1346.941</v>
      </c>
      <c r="M3663" s="11">
        <v>1321.606</v>
      </c>
      <c r="N3663" s="11">
        <v>1160.2850000000001</v>
      </c>
      <c r="O3663" s="11">
        <v>889.12</v>
      </c>
      <c r="P3663" s="11">
        <v>889.47799999999995</v>
      </c>
      <c r="Q3663" s="11">
        <v>862.09500000000003</v>
      </c>
      <c r="R3663" s="11">
        <v>789.09400000000005</v>
      </c>
      <c r="S3663" s="11">
        <v>640.13400000000001</v>
      </c>
      <c r="T3663" s="11">
        <v>532.01300000000003</v>
      </c>
      <c r="U3663" s="11">
        <v>457.48200000000003</v>
      </c>
      <c r="V3663" s="11">
        <v>347.44799999999998</v>
      </c>
      <c r="W3663" s="11">
        <v>240.221</v>
      </c>
      <c r="X3663" s="11">
        <v>141.464</v>
      </c>
      <c r="Y3663" s="11">
        <v>68.106999999999999</v>
      </c>
      <c r="Z3663" s="11">
        <v>23.681000000000001</v>
      </c>
      <c r="AA3663" s="11">
        <v>5.4829999999999997</v>
      </c>
      <c r="AB3663" s="11">
        <v>0.89700000000000002</v>
      </c>
      <c r="AC3663" s="11">
        <v>7.6999999999999999E-2</v>
      </c>
    </row>
    <row r="3664" spans="1:29" ht="11.5">
      <c r="A3664" s="15">
        <v>3647</v>
      </c>
      <c r="B3664" s="13" t="s">
        <v>1059</v>
      </c>
      <c r="C3664" s="21" t="s">
        <v>1312</v>
      </c>
      <c r="D3664" s="12">
        <v>26</v>
      </c>
      <c r="E3664" s="12">
        <v>724</v>
      </c>
      <c r="F3664" s="13" t="s">
        <v>1110</v>
      </c>
      <c r="G3664" s="12">
        <v>925</v>
      </c>
      <c r="H3664" s="12">
        <v>1955</v>
      </c>
      <c r="I3664" s="11">
        <v>1386.202</v>
      </c>
      <c r="J3664" s="11">
        <v>1334.617</v>
      </c>
      <c r="K3664" s="11">
        <v>1250.1289999999999</v>
      </c>
      <c r="L3664" s="11">
        <v>1168.5029999999999</v>
      </c>
      <c r="M3664" s="11">
        <v>1303.2950000000001</v>
      </c>
      <c r="N3664" s="11">
        <v>1240.722</v>
      </c>
      <c r="O3664" s="11">
        <v>1090.317</v>
      </c>
      <c r="P3664" s="11">
        <v>850.22199999999998</v>
      </c>
      <c r="Q3664" s="11">
        <v>856.04</v>
      </c>
      <c r="R3664" s="11">
        <v>823.69500000000005</v>
      </c>
      <c r="S3664" s="11">
        <v>743.37400000000002</v>
      </c>
      <c r="T3664" s="11">
        <v>590.94600000000003</v>
      </c>
      <c r="U3664" s="11">
        <v>478.44</v>
      </c>
      <c r="V3664" s="11">
        <v>387.70100000000002</v>
      </c>
      <c r="W3664" s="11">
        <v>268.334</v>
      </c>
      <c r="X3664" s="11">
        <v>159.07499999999999</v>
      </c>
      <c r="Y3664" s="11">
        <v>78.525999999999996</v>
      </c>
      <c r="Z3664" s="11">
        <v>27.045999999999999</v>
      </c>
      <c r="AA3664" s="11">
        <v>6.5309999999999997</v>
      </c>
      <c r="AB3664" s="11">
        <v>1.0649999999999999</v>
      </c>
      <c r="AC3664" s="11">
        <v>9.5000000000000001E-2</v>
      </c>
    </row>
    <row r="3665" spans="1:29" ht="11.5">
      <c r="A3665" s="15">
        <v>3648</v>
      </c>
      <c r="B3665" s="13" t="s">
        <v>1059</v>
      </c>
      <c r="C3665" s="21" t="s">
        <v>1312</v>
      </c>
      <c r="D3665" s="12">
        <v>26</v>
      </c>
      <c r="E3665" s="12">
        <v>724</v>
      </c>
      <c r="F3665" s="13" t="s">
        <v>1110</v>
      </c>
      <c r="G3665" s="12">
        <v>925</v>
      </c>
      <c r="H3665" s="12">
        <v>1960</v>
      </c>
      <c r="I3665" s="11">
        <v>1538.5609999999999</v>
      </c>
      <c r="J3665" s="11">
        <v>1361.028</v>
      </c>
      <c r="K3665" s="11">
        <v>1347.3330000000001</v>
      </c>
      <c r="L3665" s="11">
        <v>1254.9169999999999</v>
      </c>
      <c r="M3665" s="11">
        <v>1153.9639999999999</v>
      </c>
      <c r="N3665" s="11">
        <v>1262.3130000000001</v>
      </c>
      <c r="O3665" s="11">
        <v>1166.7950000000001</v>
      </c>
      <c r="P3665" s="11">
        <v>1026.222</v>
      </c>
      <c r="Q3665" s="11">
        <v>815.42700000000002</v>
      </c>
      <c r="R3665" s="11">
        <v>822.50300000000004</v>
      </c>
      <c r="S3665" s="11">
        <v>779.98400000000004</v>
      </c>
      <c r="T3665" s="11">
        <v>688.899</v>
      </c>
      <c r="U3665" s="11">
        <v>530.53</v>
      </c>
      <c r="V3665" s="11">
        <v>408.56</v>
      </c>
      <c r="W3665" s="11">
        <v>303.73500000000001</v>
      </c>
      <c r="X3665" s="11">
        <v>178.51599999999999</v>
      </c>
      <c r="Y3665" s="11">
        <v>87.858000000000004</v>
      </c>
      <c r="Z3665" s="11">
        <v>31.265999999999998</v>
      </c>
      <c r="AA3665" s="11">
        <v>7.1769999999999996</v>
      </c>
      <c r="AB3665" s="11">
        <v>1.1459999999999999</v>
      </c>
      <c r="AC3665" s="11">
        <v>0.10299999999999999</v>
      </c>
    </row>
    <row r="3666" spans="1:29" ht="11.5">
      <c r="A3666" s="15">
        <v>3649</v>
      </c>
      <c r="B3666" s="13" t="s">
        <v>1059</v>
      </c>
      <c r="C3666" s="21" t="s">
        <v>1312</v>
      </c>
      <c r="D3666" s="12">
        <v>26</v>
      </c>
      <c r="E3666" s="12">
        <v>724</v>
      </c>
      <c r="F3666" s="13" t="s">
        <v>1110</v>
      </c>
      <c r="G3666" s="12">
        <v>925</v>
      </c>
      <c r="H3666" s="12">
        <v>1965</v>
      </c>
      <c r="I3666" s="11">
        <v>1639.348</v>
      </c>
      <c r="J3666" s="11">
        <v>1548.4839999999999</v>
      </c>
      <c r="K3666" s="11">
        <v>1357.385</v>
      </c>
      <c r="L3666" s="11">
        <v>1322.3420000000001</v>
      </c>
      <c r="M3666" s="11">
        <v>1203.5650000000001</v>
      </c>
      <c r="N3666" s="11">
        <v>1088.8030000000001</v>
      </c>
      <c r="O3666" s="11">
        <v>1217.298</v>
      </c>
      <c r="P3666" s="11">
        <v>1147.2380000000001</v>
      </c>
      <c r="Q3666" s="11">
        <v>1009.591</v>
      </c>
      <c r="R3666" s="11">
        <v>798.04300000000001</v>
      </c>
      <c r="S3666" s="11">
        <v>795.74400000000003</v>
      </c>
      <c r="T3666" s="11">
        <v>741.81</v>
      </c>
      <c r="U3666" s="11">
        <v>635.07500000000005</v>
      </c>
      <c r="V3666" s="11">
        <v>462.04</v>
      </c>
      <c r="W3666" s="11">
        <v>326.62799999999999</v>
      </c>
      <c r="X3666" s="11">
        <v>211.233</v>
      </c>
      <c r="Y3666" s="11">
        <v>103.307</v>
      </c>
      <c r="Z3666" s="11">
        <v>36.908000000000001</v>
      </c>
      <c r="AA3666" s="11">
        <v>8.6850000000000005</v>
      </c>
      <c r="AB3666" s="11">
        <v>1.24</v>
      </c>
      <c r="AC3666" s="11">
        <v>0.112</v>
      </c>
    </row>
    <row r="3667" spans="1:29" ht="11.5">
      <c r="A3667" s="15">
        <v>3650</v>
      </c>
      <c r="B3667" s="13" t="s">
        <v>1059</v>
      </c>
      <c r="C3667" s="21" t="s">
        <v>1312</v>
      </c>
      <c r="D3667" s="12">
        <v>26</v>
      </c>
      <c r="E3667" s="12">
        <v>724</v>
      </c>
      <c r="F3667" s="13" t="s">
        <v>1110</v>
      </c>
      <c r="G3667" s="12">
        <v>925</v>
      </c>
      <c r="H3667" s="12">
        <v>1970</v>
      </c>
      <c r="I3667" s="11">
        <v>1659.056</v>
      </c>
      <c r="J3667" s="11">
        <v>1658.3979999999999</v>
      </c>
      <c r="K3667" s="11">
        <v>1557.6559999999999</v>
      </c>
      <c r="L3667" s="11">
        <v>1353.8309999999999</v>
      </c>
      <c r="M3667" s="11">
        <v>1290.1089999999999</v>
      </c>
      <c r="N3667" s="11">
        <v>1145.3969999999999</v>
      </c>
      <c r="O3667" s="11">
        <v>1018.588</v>
      </c>
      <c r="P3667" s="11">
        <v>1170.981</v>
      </c>
      <c r="Q3667" s="11">
        <v>1129.7819999999999</v>
      </c>
      <c r="R3667" s="11">
        <v>991.98199999999997</v>
      </c>
      <c r="S3667" s="11">
        <v>774.56500000000005</v>
      </c>
      <c r="T3667" s="11">
        <v>757.899</v>
      </c>
      <c r="U3667" s="11">
        <v>686.36900000000003</v>
      </c>
      <c r="V3667" s="11">
        <v>558.47799999999995</v>
      </c>
      <c r="W3667" s="11">
        <v>373.23700000000002</v>
      </c>
      <c r="X3667" s="11">
        <v>228.2</v>
      </c>
      <c r="Y3667" s="11">
        <v>122.98699999999999</v>
      </c>
      <c r="Z3667" s="11">
        <v>44.457999999999998</v>
      </c>
      <c r="AA3667" s="11">
        <v>10.534000000000001</v>
      </c>
      <c r="AB3667" s="11">
        <v>1.5429999999999999</v>
      </c>
      <c r="AC3667" s="11">
        <v>0.122</v>
      </c>
    </row>
    <row r="3668" spans="1:29" ht="11.5">
      <c r="A3668" s="15">
        <v>3651</v>
      </c>
      <c r="B3668" s="13" t="s">
        <v>1059</v>
      </c>
      <c r="C3668" s="21" t="s">
        <v>1312</v>
      </c>
      <c r="D3668" s="12">
        <v>26</v>
      </c>
      <c r="E3668" s="12">
        <v>724</v>
      </c>
      <c r="F3668" s="13" t="s">
        <v>1110</v>
      </c>
      <c r="G3668" s="12">
        <v>925</v>
      </c>
      <c r="H3668" s="12">
        <v>1975</v>
      </c>
      <c r="I3668" s="11">
        <v>1707.865</v>
      </c>
      <c r="J3668" s="11">
        <v>1671.394</v>
      </c>
      <c r="K3668" s="11">
        <v>1669.2940000000001</v>
      </c>
      <c r="L3668" s="11">
        <v>1547.915</v>
      </c>
      <c r="M3668" s="11">
        <v>1323.3119999999999</v>
      </c>
      <c r="N3668" s="11">
        <v>1261.268</v>
      </c>
      <c r="O3668" s="11">
        <v>1139.9390000000001</v>
      </c>
      <c r="P3668" s="11">
        <v>1024.5930000000001</v>
      </c>
      <c r="Q3668" s="11">
        <v>1169.5350000000001</v>
      </c>
      <c r="R3668" s="11">
        <v>1121.087</v>
      </c>
      <c r="S3668" s="11">
        <v>969.57100000000003</v>
      </c>
      <c r="T3668" s="11">
        <v>740.91099999999994</v>
      </c>
      <c r="U3668" s="11">
        <v>703.26199999999994</v>
      </c>
      <c r="V3668" s="11">
        <v>604.63699999999994</v>
      </c>
      <c r="W3668" s="11">
        <v>451.03800000000001</v>
      </c>
      <c r="X3668" s="11">
        <v>261.74299999999999</v>
      </c>
      <c r="Y3668" s="11">
        <v>131.77099999999999</v>
      </c>
      <c r="Z3668" s="11">
        <v>52.238</v>
      </c>
      <c r="AA3668" s="11">
        <v>12.42</v>
      </c>
      <c r="AB3668" s="11">
        <v>1.754</v>
      </c>
      <c r="AC3668" s="11">
        <v>0.14399999999999999</v>
      </c>
    </row>
    <row r="3669" spans="1:29" ht="11.5">
      <c r="A3669" s="15">
        <v>3652</v>
      </c>
      <c r="B3669" s="13" t="s">
        <v>1059</v>
      </c>
      <c r="C3669" s="21" t="s">
        <v>1312</v>
      </c>
      <c r="D3669" s="12">
        <v>26</v>
      </c>
      <c r="E3669" s="12">
        <v>724</v>
      </c>
      <c r="F3669" s="13" t="s">
        <v>1110</v>
      </c>
      <c r="G3669" s="12">
        <v>925</v>
      </c>
      <c r="H3669" s="12">
        <v>1980</v>
      </c>
      <c r="I3669" s="11">
        <v>1634.9110000000001</v>
      </c>
      <c r="J3669" s="11">
        <v>1709.653</v>
      </c>
      <c r="K3669" s="11">
        <v>1687.54</v>
      </c>
      <c r="L3669" s="11">
        <v>1680.673</v>
      </c>
      <c r="M3669" s="11">
        <v>1525.6089999999999</v>
      </c>
      <c r="N3669" s="11">
        <v>1284.7439999999999</v>
      </c>
      <c r="O3669" s="11">
        <v>1226.298</v>
      </c>
      <c r="P3669" s="11">
        <v>1126.5440000000001</v>
      </c>
      <c r="Q3669" s="11">
        <v>1028.298</v>
      </c>
      <c r="R3669" s="11">
        <v>1162.7550000000001</v>
      </c>
      <c r="S3669" s="11">
        <v>1099.3579999999999</v>
      </c>
      <c r="T3669" s="11">
        <v>932.12800000000004</v>
      </c>
      <c r="U3669" s="11">
        <v>692.67700000000002</v>
      </c>
      <c r="V3669" s="11">
        <v>630.71699999999998</v>
      </c>
      <c r="W3669" s="11">
        <v>503.89400000000001</v>
      </c>
      <c r="X3669" s="11">
        <v>331.84399999999999</v>
      </c>
      <c r="Y3669" s="11">
        <v>160.64699999999999</v>
      </c>
      <c r="Z3669" s="11">
        <v>60.731000000000002</v>
      </c>
      <c r="AA3669" s="11">
        <v>15.978</v>
      </c>
      <c r="AB3669" s="11">
        <v>2.3359999999999999</v>
      </c>
      <c r="AC3669" s="11">
        <v>0.191</v>
      </c>
    </row>
    <row r="3670" spans="1:29" ht="11.5">
      <c r="A3670" s="15">
        <v>3653</v>
      </c>
      <c r="B3670" s="13" t="s">
        <v>1059</v>
      </c>
      <c r="C3670" s="21" t="s">
        <v>1312</v>
      </c>
      <c r="D3670" s="12">
        <v>26</v>
      </c>
      <c r="E3670" s="12">
        <v>724</v>
      </c>
      <c r="F3670" s="13" t="s">
        <v>1110</v>
      </c>
      <c r="G3670" s="12">
        <v>925</v>
      </c>
      <c r="H3670" s="12">
        <v>1985</v>
      </c>
      <c r="I3670" s="11">
        <v>1313.8920000000001</v>
      </c>
      <c r="J3670" s="11">
        <v>1640.4649999999999</v>
      </c>
      <c r="K3670" s="11">
        <v>1711.3019999999999</v>
      </c>
      <c r="L3670" s="11">
        <v>1680.068</v>
      </c>
      <c r="M3670" s="11">
        <v>1651.537</v>
      </c>
      <c r="N3670" s="11">
        <v>1494.817</v>
      </c>
      <c r="O3670" s="11">
        <v>1266.894</v>
      </c>
      <c r="P3670" s="11">
        <v>1211.0340000000001</v>
      </c>
      <c r="Q3670" s="11">
        <v>1109.8489999999999</v>
      </c>
      <c r="R3670" s="11">
        <v>1009.205</v>
      </c>
      <c r="S3670" s="11">
        <v>1130.8579999999999</v>
      </c>
      <c r="T3670" s="11">
        <v>1055.172</v>
      </c>
      <c r="U3670" s="11">
        <v>875.49300000000005</v>
      </c>
      <c r="V3670" s="11">
        <v>627.10400000000004</v>
      </c>
      <c r="W3670" s="11">
        <v>534.05999999999995</v>
      </c>
      <c r="X3670" s="11">
        <v>381.327</v>
      </c>
      <c r="Y3670" s="11">
        <v>212.64</v>
      </c>
      <c r="Z3670" s="11">
        <v>78.569999999999993</v>
      </c>
      <c r="AA3670" s="11">
        <v>19.949000000000002</v>
      </c>
      <c r="AB3670" s="11">
        <v>3.2890000000000001</v>
      </c>
      <c r="AC3670" s="11">
        <v>0.26500000000000001</v>
      </c>
    </row>
    <row r="3671" spans="1:29" ht="11.5">
      <c r="A3671" s="15">
        <v>3654</v>
      </c>
      <c r="B3671" s="13" t="s">
        <v>1059</v>
      </c>
      <c r="C3671" s="21" t="s">
        <v>1312</v>
      </c>
      <c r="D3671" s="12">
        <v>26</v>
      </c>
      <c r="E3671" s="12">
        <v>724</v>
      </c>
      <c r="F3671" s="13" t="s">
        <v>1110</v>
      </c>
      <c r="G3671" s="12">
        <v>925</v>
      </c>
      <c r="H3671" s="12">
        <v>1990</v>
      </c>
      <c r="I3671" s="11">
        <v>1081.568</v>
      </c>
      <c r="J3671" s="11">
        <v>1304.675</v>
      </c>
      <c r="K3671" s="11">
        <v>1638.9680000000001</v>
      </c>
      <c r="L3671" s="11">
        <v>1712.1310000000001</v>
      </c>
      <c r="M3671" s="11">
        <v>1662.5039999999999</v>
      </c>
      <c r="N3671" s="11">
        <v>1612.9090000000001</v>
      </c>
      <c r="O3671" s="11">
        <v>1460.9349999999999</v>
      </c>
      <c r="P3671" s="11">
        <v>1249.2070000000001</v>
      </c>
      <c r="Q3671" s="11">
        <v>1194.758</v>
      </c>
      <c r="R3671" s="11">
        <v>1088.079</v>
      </c>
      <c r="S3671" s="11">
        <v>979.11300000000006</v>
      </c>
      <c r="T3671" s="11">
        <v>1082.761</v>
      </c>
      <c r="U3671" s="11">
        <v>990.94200000000001</v>
      </c>
      <c r="V3671" s="11">
        <v>796.51700000000005</v>
      </c>
      <c r="W3671" s="11">
        <v>538.95100000000002</v>
      </c>
      <c r="X3671" s="11">
        <v>414.52300000000002</v>
      </c>
      <c r="Y3671" s="11">
        <v>253.74100000000001</v>
      </c>
      <c r="Z3671" s="11">
        <v>109.95099999999999</v>
      </c>
      <c r="AA3671" s="11">
        <v>27.216999999999999</v>
      </c>
      <c r="AB3671" s="11">
        <v>4.1769999999999996</v>
      </c>
      <c r="AC3671" s="11">
        <v>0.38700000000000001</v>
      </c>
    </row>
    <row r="3672" spans="1:29" ht="11.5">
      <c r="A3672" s="15">
        <v>3655</v>
      </c>
      <c r="B3672" s="13" t="s">
        <v>1059</v>
      </c>
      <c r="C3672" s="21" t="s">
        <v>1312</v>
      </c>
      <c r="D3672" s="12">
        <v>26</v>
      </c>
      <c r="E3672" s="12">
        <v>724</v>
      </c>
      <c r="F3672" s="13" t="s">
        <v>1110</v>
      </c>
      <c r="G3672" s="12">
        <v>925</v>
      </c>
      <c r="H3672" s="12">
        <v>1995</v>
      </c>
      <c r="I3672" s="11">
        <v>1003.509</v>
      </c>
      <c r="J3672" s="11">
        <v>1087.6020000000001</v>
      </c>
      <c r="K3672" s="11">
        <v>1319.749</v>
      </c>
      <c r="L3672" s="11">
        <v>1647.9159999999999</v>
      </c>
      <c r="M3672" s="11">
        <v>1703.942</v>
      </c>
      <c r="N3672" s="11">
        <v>1650.39</v>
      </c>
      <c r="O3672" s="11">
        <v>1606.8689999999999</v>
      </c>
      <c r="P3672" s="11">
        <v>1461.3340000000001</v>
      </c>
      <c r="Q3672" s="11">
        <v>1254.6010000000001</v>
      </c>
      <c r="R3672" s="11">
        <v>1192.8409999999999</v>
      </c>
      <c r="S3672" s="11">
        <v>1067.462</v>
      </c>
      <c r="T3672" s="11">
        <v>952.96100000000001</v>
      </c>
      <c r="U3672" s="11">
        <v>1033.481</v>
      </c>
      <c r="V3672" s="11">
        <v>909.63499999999999</v>
      </c>
      <c r="W3672" s="11">
        <v>687.97199999999998</v>
      </c>
      <c r="X3672" s="11">
        <v>428.23899999999998</v>
      </c>
      <c r="Y3672" s="11">
        <v>289.28800000000001</v>
      </c>
      <c r="Z3672" s="11">
        <v>136.91999999999999</v>
      </c>
      <c r="AA3672" s="11">
        <v>40.088000000000001</v>
      </c>
      <c r="AB3672" s="11">
        <v>5.9420000000000002</v>
      </c>
      <c r="AC3672" s="11">
        <v>0.497</v>
      </c>
    </row>
    <row r="3673" spans="1:29" ht="11.5">
      <c r="A3673" s="15">
        <v>3656</v>
      </c>
      <c r="B3673" s="13" t="s">
        <v>1059</v>
      </c>
      <c r="C3673" s="21" t="s">
        <v>1312</v>
      </c>
      <c r="D3673" s="12">
        <v>26</v>
      </c>
      <c r="E3673" s="12">
        <v>724</v>
      </c>
      <c r="F3673" s="13" t="s">
        <v>1110</v>
      </c>
      <c r="G3673" s="12">
        <v>925</v>
      </c>
      <c r="H3673" s="12">
        <v>2000</v>
      </c>
      <c r="I3673" s="11">
        <v>969.71799999999996</v>
      </c>
      <c r="J3673" s="11">
        <v>1010.117</v>
      </c>
      <c r="K3673" s="11">
        <v>1116.9829999999999</v>
      </c>
      <c r="L3673" s="11">
        <v>1360.856</v>
      </c>
      <c r="M3673" s="11">
        <v>1688.4010000000001</v>
      </c>
      <c r="N3673" s="11">
        <v>1746.471</v>
      </c>
      <c r="O3673" s="11">
        <v>1691.634</v>
      </c>
      <c r="P3673" s="11">
        <v>1649.0709999999999</v>
      </c>
      <c r="Q3673" s="11">
        <v>1498.538</v>
      </c>
      <c r="R3673" s="11">
        <v>1276.9880000000001</v>
      </c>
      <c r="S3673" s="11">
        <v>1195.92</v>
      </c>
      <c r="T3673" s="11">
        <v>1054.2850000000001</v>
      </c>
      <c r="U3673" s="11">
        <v>923.279</v>
      </c>
      <c r="V3673" s="11">
        <v>970.84699999999998</v>
      </c>
      <c r="W3673" s="11">
        <v>811.01199999999994</v>
      </c>
      <c r="X3673" s="11">
        <v>556.74400000000003</v>
      </c>
      <c r="Y3673" s="11">
        <v>301.00700000000001</v>
      </c>
      <c r="Z3673" s="11">
        <v>159.16900000000001</v>
      </c>
      <c r="AA3673" s="11">
        <v>50.604999999999997</v>
      </c>
      <c r="AB3673" s="11">
        <v>8.8170000000000002</v>
      </c>
      <c r="AC3673" s="11">
        <v>0.69799999999999995</v>
      </c>
    </row>
    <row r="3674" spans="1:29" ht="11.5">
      <c r="A3674" s="15">
        <v>3657</v>
      </c>
      <c r="B3674" s="13" t="s">
        <v>1059</v>
      </c>
      <c r="C3674" s="21" t="s">
        <v>1312</v>
      </c>
      <c r="D3674" s="12">
        <v>26</v>
      </c>
      <c r="E3674" s="12">
        <v>724</v>
      </c>
      <c r="F3674" s="13" t="s">
        <v>1110</v>
      </c>
      <c r="G3674" s="12">
        <v>925</v>
      </c>
      <c r="H3674" s="12">
        <v>2005</v>
      </c>
      <c r="I3674" s="11">
        <v>1118.752</v>
      </c>
      <c r="J3674" s="11">
        <v>1020.722</v>
      </c>
      <c r="K3674" s="11">
        <v>1084.836</v>
      </c>
      <c r="L3674" s="11">
        <v>1195.825</v>
      </c>
      <c r="M3674" s="11">
        <v>1481.4670000000001</v>
      </c>
      <c r="N3674" s="11">
        <v>1896.55</v>
      </c>
      <c r="O3674" s="11">
        <v>1988.71</v>
      </c>
      <c r="P3674" s="11">
        <v>1887.002</v>
      </c>
      <c r="Q3674" s="11">
        <v>1784.6559999999999</v>
      </c>
      <c r="R3674" s="11">
        <v>1585.117</v>
      </c>
      <c r="S3674" s="11">
        <v>1322.914</v>
      </c>
      <c r="T3674" s="11">
        <v>1207.501</v>
      </c>
      <c r="U3674" s="11">
        <v>1043.116</v>
      </c>
      <c r="V3674" s="11">
        <v>887.923</v>
      </c>
      <c r="W3674" s="11">
        <v>882.57100000000003</v>
      </c>
      <c r="X3674" s="11">
        <v>674.95600000000002</v>
      </c>
      <c r="Y3674" s="11">
        <v>406.27100000000002</v>
      </c>
      <c r="Z3674" s="11">
        <v>172.654</v>
      </c>
      <c r="AA3674" s="11">
        <v>61.731000000000002</v>
      </c>
      <c r="AB3674" s="11">
        <v>11.513999999999999</v>
      </c>
      <c r="AC3674" s="11">
        <v>1.054</v>
      </c>
    </row>
    <row r="3675" spans="1:29" ht="11.5">
      <c r="A3675" s="15">
        <v>3658</v>
      </c>
      <c r="B3675" s="13" t="s">
        <v>1059</v>
      </c>
      <c r="C3675" s="21" t="s">
        <v>1312</v>
      </c>
      <c r="D3675" s="12">
        <v>26</v>
      </c>
      <c r="E3675" s="12">
        <v>724</v>
      </c>
      <c r="F3675" s="13" t="s">
        <v>1110</v>
      </c>
      <c r="G3675" s="12">
        <v>925</v>
      </c>
      <c r="H3675" s="12">
        <v>2010</v>
      </c>
      <c r="I3675" s="11">
        <v>1293.0640000000001</v>
      </c>
      <c r="J3675" s="11">
        <v>1146.8779999999999</v>
      </c>
      <c r="K3675" s="11">
        <v>1133.4580000000001</v>
      </c>
      <c r="L3675" s="11">
        <v>1183.5830000000001</v>
      </c>
      <c r="M3675" s="11">
        <v>1339.3789999999999</v>
      </c>
      <c r="N3675" s="11">
        <v>1721.8720000000001</v>
      </c>
      <c r="O3675" s="11">
        <v>2140.085</v>
      </c>
      <c r="P3675" s="11">
        <v>2120.7150000000001</v>
      </c>
      <c r="Q3675" s="11">
        <v>1929.104</v>
      </c>
      <c r="R3675" s="11">
        <v>1788.7239999999999</v>
      </c>
      <c r="S3675" s="11">
        <v>1539.4559999999999</v>
      </c>
      <c r="T3675" s="11">
        <v>1269.373</v>
      </c>
      <c r="U3675" s="11">
        <v>1180.7280000000001</v>
      </c>
      <c r="V3675" s="11">
        <v>1014.021</v>
      </c>
      <c r="W3675" s="11">
        <v>790.351</v>
      </c>
      <c r="X3675" s="11">
        <v>768.92499999999995</v>
      </c>
      <c r="Y3675" s="11">
        <v>517.29</v>
      </c>
      <c r="Z3675" s="11">
        <v>231.80500000000001</v>
      </c>
      <c r="AA3675" s="11">
        <v>70.897999999999996</v>
      </c>
      <c r="AB3675" s="11">
        <v>14.959</v>
      </c>
      <c r="AC3675" s="11">
        <v>1.4650000000000001</v>
      </c>
    </row>
    <row r="3676" spans="1:29" ht="11.5">
      <c r="A3676" s="15">
        <v>3659</v>
      </c>
      <c r="B3676" s="13" t="s">
        <v>1059</v>
      </c>
      <c r="C3676" s="21" t="s">
        <v>1312</v>
      </c>
      <c r="D3676" s="12">
        <v>26</v>
      </c>
      <c r="E3676" s="12">
        <v>724</v>
      </c>
      <c r="F3676" s="13" t="s">
        <v>1110</v>
      </c>
      <c r="G3676" s="12">
        <v>925</v>
      </c>
      <c r="H3676" s="12">
        <v>2015</v>
      </c>
      <c r="I3676" s="11">
        <v>1152.8969999999999</v>
      </c>
      <c r="J3676" s="11">
        <v>1288.857</v>
      </c>
      <c r="K3676" s="11">
        <v>1145.4870000000001</v>
      </c>
      <c r="L3676" s="11">
        <v>1141.904</v>
      </c>
      <c r="M3676" s="11">
        <v>1187.7370000000001</v>
      </c>
      <c r="N3676" s="11">
        <v>1302.723</v>
      </c>
      <c r="O3676" s="11">
        <v>1629.193</v>
      </c>
      <c r="P3676" s="11">
        <v>2027.663</v>
      </c>
      <c r="Q3676" s="11">
        <v>2024.5060000000001</v>
      </c>
      <c r="R3676" s="11">
        <v>1852.998</v>
      </c>
      <c r="S3676" s="11">
        <v>1724.0139999999999</v>
      </c>
      <c r="T3676" s="11">
        <v>1479.4870000000001</v>
      </c>
      <c r="U3676" s="11">
        <v>1212.703</v>
      </c>
      <c r="V3676" s="11">
        <v>1112.329</v>
      </c>
      <c r="W3676" s="11">
        <v>924.73099999999999</v>
      </c>
      <c r="X3676" s="11">
        <v>676.23599999999999</v>
      </c>
      <c r="Y3676" s="11">
        <v>587.65300000000002</v>
      </c>
      <c r="Z3676" s="11">
        <v>321.63799999999998</v>
      </c>
      <c r="AA3676" s="11">
        <v>102.51600000000001</v>
      </c>
      <c r="AB3676" s="11">
        <v>18.893999999999998</v>
      </c>
      <c r="AC3676" s="11">
        <v>2.0750000000000002</v>
      </c>
    </row>
    <row r="3677" spans="1:29" ht="11.5">
      <c r="A3677" s="15">
        <v>3660</v>
      </c>
      <c r="B3677" s="13" t="s">
        <v>1059</v>
      </c>
      <c r="C3677" s="21" t="s">
        <v>1312</v>
      </c>
      <c r="D3677" s="12">
        <v>26</v>
      </c>
      <c r="E3677" s="12">
        <v>724</v>
      </c>
      <c r="F3677" s="13" t="s">
        <v>1110</v>
      </c>
      <c r="G3677" s="12">
        <v>925</v>
      </c>
      <c r="H3677" s="12">
        <v>2020</v>
      </c>
      <c r="I3677" s="11">
        <v>1025.6669999999999</v>
      </c>
      <c r="J3677" s="11">
        <v>1156.7070000000001</v>
      </c>
      <c r="K3677" s="11">
        <v>1290.6420000000001</v>
      </c>
      <c r="L3677" s="11">
        <v>1150.896</v>
      </c>
      <c r="M3677" s="11">
        <v>1154.9659999999999</v>
      </c>
      <c r="N3677" s="11">
        <v>1204.153</v>
      </c>
      <c r="O3677" s="11">
        <v>1316.047</v>
      </c>
      <c r="P3677" s="11">
        <v>1636.394</v>
      </c>
      <c r="Q3677" s="11">
        <v>2026.5170000000001</v>
      </c>
      <c r="R3677" s="11">
        <v>2012.53</v>
      </c>
      <c r="S3677" s="11">
        <v>1828.634</v>
      </c>
      <c r="T3677" s="11">
        <v>1684.404</v>
      </c>
      <c r="U3677" s="11">
        <v>1426.2560000000001</v>
      </c>
      <c r="V3677" s="11">
        <v>1147.93</v>
      </c>
      <c r="W3677" s="11">
        <v>1022.777</v>
      </c>
      <c r="X3677" s="11">
        <v>805.92100000000005</v>
      </c>
      <c r="Y3677" s="11">
        <v>530.58000000000004</v>
      </c>
      <c r="Z3677" s="11">
        <v>378.43200000000002</v>
      </c>
      <c r="AA3677" s="11">
        <v>147.935</v>
      </c>
      <c r="AB3677" s="11">
        <v>28.428000000000001</v>
      </c>
      <c r="AC3677" s="11">
        <v>2.5219999999999998</v>
      </c>
    </row>
    <row r="3678" spans="1:29" ht="11.5">
      <c r="A3678" s="26">
        <v>3661</v>
      </c>
      <c r="B3678" s="24" t="s">
        <v>1059</v>
      </c>
      <c r="C3678" s="25" t="s">
        <v>1313</v>
      </c>
      <c r="D3678" s="23"/>
      <c r="E3678" s="23">
        <v>926</v>
      </c>
      <c r="F3678" s="24" t="s">
        <v>1109</v>
      </c>
      <c r="G3678" s="23">
        <v>917</v>
      </c>
      <c r="H3678" s="23">
        <v>1950</v>
      </c>
      <c r="I3678" s="22">
        <v>5834.1530000000002</v>
      </c>
      <c r="J3678" s="22">
        <v>5235.8959999999997</v>
      </c>
      <c r="K3678" s="22">
        <v>5803.1139999999996</v>
      </c>
      <c r="L3678" s="22">
        <v>5398.3459999999995</v>
      </c>
      <c r="M3678" s="22">
        <v>5190.0910000000003</v>
      </c>
      <c r="N3678" s="22">
        <v>4828.2889999999998</v>
      </c>
      <c r="O3678" s="22">
        <v>3366.319</v>
      </c>
      <c r="P3678" s="22">
        <v>4690.8410000000003</v>
      </c>
      <c r="Q3678" s="22">
        <v>5120.8530000000001</v>
      </c>
      <c r="R3678" s="22">
        <v>5126.1459999999997</v>
      </c>
      <c r="S3678" s="22">
        <v>4268.8339999999998</v>
      </c>
      <c r="T3678" s="22">
        <v>3314.5729999999999</v>
      </c>
      <c r="U3678" s="22">
        <v>2934.0889999999999</v>
      </c>
      <c r="V3678" s="22">
        <v>2440.3150000000001</v>
      </c>
      <c r="W3678" s="22">
        <v>1921.377</v>
      </c>
      <c r="X3678" s="22">
        <v>1149.298</v>
      </c>
      <c r="Y3678" s="22">
        <v>459.87200000000001</v>
      </c>
      <c r="Z3678" s="22">
        <v>165.381</v>
      </c>
      <c r="AA3678" s="22">
        <v>36.509</v>
      </c>
      <c r="AB3678" s="22">
        <v>4.774</v>
      </c>
      <c r="AC3678" s="22">
        <v>0.375</v>
      </c>
    </row>
    <row r="3679" spans="1:29" ht="11.5">
      <c r="A3679" s="26">
        <v>3662</v>
      </c>
      <c r="B3679" s="24" t="s">
        <v>1059</v>
      </c>
      <c r="C3679" s="25" t="s">
        <v>1313</v>
      </c>
      <c r="D3679" s="23"/>
      <c r="E3679" s="23">
        <v>926</v>
      </c>
      <c r="F3679" s="24" t="s">
        <v>1109</v>
      </c>
      <c r="G3679" s="23">
        <v>917</v>
      </c>
      <c r="H3679" s="23">
        <v>1955</v>
      </c>
      <c r="I3679" s="22">
        <v>6099.1930000000002</v>
      </c>
      <c r="J3679" s="22">
        <v>5808.3450000000003</v>
      </c>
      <c r="K3679" s="22">
        <v>5234.0079999999998</v>
      </c>
      <c r="L3679" s="22">
        <v>5793.2389999999996</v>
      </c>
      <c r="M3679" s="22">
        <v>5368.8249999999998</v>
      </c>
      <c r="N3679" s="22">
        <v>5139.634</v>
      </c>
      <c r="O3679" s="22">
        <v>4770.8379999999997</v>
      </c>
      <c r="P3679" s="22">
        <v>3326.7489999999998</v>
      </c>
      <c r="Q3679" s="22">
        <v>4611.3100000000004</v>
      </c>
      <c r="R3679" s="22">
        <v>4988.21</v>
      </c>
      <c r="S3679" s="22">
        <v>4917.01</v>
      </c>
      <c r="T3679" s="22">
        <v>4000.2330000000002</v>
      </c>
      <c r="U3679" s="22">
        <v>3005.0909999999999</v>
      </c>
      <c r="V3679" s="22">
        <v>2524.777</v>
      </c>
      <c r="W3679" s="22">
        <v>1919.4469999999999</v>
      </c>
      <c r="X3679" s="22">
        <v>1297.682</v>
      </c>
      <c r="Y3679" s="22">
        <v>611.86500000000001</v>
      </c>
      <c r="Z3679" s="22">
        <v>171.309</v>
      </c>
      <c r="AA3679" s="22">
        <v>38.121000000000002</v>
      </c>
      <c r="AB3679" s="22">
        <v>5.0110000000000001</v>
      </c>
      <c r="AC3679" s="22">
        <v>0.39700000000000002</v>
      </c>
    </row>
    <row r="3680" spans="1:29" ht="11.5">
      <c r="A3680" s="26">
        <v>3663</v>
      </c>
      <c r="B3680" s="24" t="s">
        <v>1059</v>
      </c>
      <c r="C3680" s="25" t="s">
        <v>1313</v>
      </c>
      <c r="D3680" s="23"/>
      <c r="E3680" s="23">
        <v>926</v>
      </c>
      <c r="F3680" s="24" t="s">
        <v>1109</v>
      </c>
      <c r="G3680" s="23">
        <v>917</v>
      </c>
      <c r="H3680" s="23">
        <v>1960</v>
      </c>
      <c r="I3680" s="22">
        <v>6521.1639999999998</v>
      </c>
      <c r="J3680" s="22">
        <v>6143.3209999999999</v>
      </c>
      <c r="K3680" s="22">
        <v>5892.6589999999997</v>
      </c>
      <c r="L3680" s="22">
        <v>5295.2430000000004</v>
      </c>
      <c r="M3680" s="22">
        <v>5776.1229999999996</v>
      </c>
      <c r="N3680" s="22">
        <v>5322.6210000000001</v>
      </c>
      <c r="O3680" s="22">
        <v>5135.0590000000002</v>
      </c>
      <c r="P3680" s="22">
        <v>4734.5119999999997</v>
      </c>
      <c r="Q3680" s="22">
        <v>3264.8319999999999</v>
      </c>
      <c r="R3680" s="22">
        <v>4535.6210000000001</v>
      </c>
      <c r="S3680" s="22">
        <v>4825</v>
      </c>
      <c r="T3680" s="22">
        <v>4615.26</v>
      </c>
      <c r="U3680" s="22">
        <v>3608.8760000000002</v>
      </c>
      <c r="V3680" s="22">
        <v>2579.6990000000001</v>
      </c>
      <c r="W3680" s="22">
        <v>1990.992</v>
      </c>
      <c r="X3680" s="22">
        <v>1316.94</v>
      </c>
      <c r="Y3680" s="22">
        <v>711.49699999999996</v>
      </c>
      <c r="Z3680" s="22">
        <v>234.458</v>
      </c>
      <c r="AA3680" s="22">
        <v>39.500999999999998</v>
      </c>
      <c r="AB3680" s="22">
        <v>4.7249999999999996</v>
      </c>
      <c r="AC3680" s="22">
        <v>0.34499999999999997</v>
      </c>
    </row>
    <row r="3681" spans="1:29" ht="11.5">
      <c r="A3681" s="26">
        <v>3664</v>
      </c>
      <c r="B3681" s="24" t="s">
        <v>1059</v>
      </c>
      <c r="C3681" s="25" t="s">
        <v>1313</v>
      </c>
      <c r="D3681" s="23"/>
      <c r="E3681" s="23">
        <v>926</v>
      </c>
      <c r="F3681" s="24" t="s">
        <v>1109</v>
      </c>
      <c r="G3681" s="23">
        <v>917</v>
      </c>
      <c r="H3681" s="23">
        <v>1965</v>
      </c>
      <c r="I3681" s="22">
        <v>7066.8710000000001</v>
      </c>
      <c r="J3681" s="22">
        <v>6559.835</v>
      </c>
      <c r="K3681" s="22">
        <v>6241.1940000000004</v>
      </c>
      <c r="L3681" s="22">
        <v>6057.902</v>
      </c>
      <c r="M3681" s="22">
        <v>5508.7820000000002</v>
      </c>
      <c r="N3681" s="22">
        <v>5938.83</v>
      </c>
      <c r="O3681" s="22">
        <v>5456.3429999999998</v>
      </c>
      <c r="P3681" s="22">
        <v>5259.42</v>
      </c>
      <c r="Q3681" s="22">
        <v>4775.2190000000001</v>
      </c>
      <c r="R3681" s="22">
        <v>3232.8649999999998</v>
      </c>
      <c r="S3681" s="22">
        <v>4414.8959999999997</v>
      </c>
      <c r="T3681" s="22">
        <v>4569.0200000000004</v>
      </c>
      <c r="U3681" s="22">
        <v>4177.9440000000004</v>
      </c>
      <c r="V3681" s="22">
        <v>3069.2510000000002</v>
      </c>
      <c r="W3681" s="22">
        <v>2027.0820000000001</v>
      </c>
      <c r="X3681" s="22">
        <v>1373.519</v>
      </c>
      <c r="Y3681" s="22">
        <v>730.83100000000002</v>
      </c>
      <c r="Z3681" s="22">
        <v>279.166</v>
      </c>
      <c r="AA3681" s="22">
        <v>56.423999999999999</v>
      </c>
      <c r="AB3681" s="22">
        <v>5.2469999999999999</v>
      </c>
      <c r="AC3681" s="22">
        <v>0.34</v>
      </c>
    </row>
    <row r="3682" spans="1:29" ht="11.5">
      <c r="A3682" s="26">
        <v>3665</v>
      </c>
      <c r="B3682" s="24" t="s">
        <v>1059</v>
      </c>
      <c r="C3682" s="25" t="s">
        <v>1313</v>
      </c>
      <c r="D3682" s="23"/>
      <c r="E3682" s="23">
        <v>926</v>
      </c>
      <c r="F3682" s="24" t="s">
        <v>1109</v>
      </c>
      <c r="G3682" s="23">
        <v>917</v>
      </c>
      <c r="H3682" s="23">
        <v>1970</v>
      </c>
      <c r="I3682" s="22">
        <v>6825.7920000000004</v>
      </c>
      <c r="J3682" s="22">
        <v>7097.1869999999999</v>
      </c>
      <c r="K3682" s="22">
        <v>6612.95</v>
      </c>
      <c r="L3682" s="22">
        <v>6258.7719999999999</v>
      </c>
      <c r="M3682" s="22">
        <v>6150.5439999999999</v>
      </c>
      <c r="N3682" s="22">
        <v>5700.2830000000004</v>
      </c>
      <c r="O3682" s="22">
        <v>6055.7809999999999</v>
      </c>
      <c r="P3682" s="22">
        <v>5475.875</v>
      </c>
      <c r="Q3682" s="22">
        <v>5247.8879999999999</v>
      </c>
      <c r="R3682" s="22">
        <v>4703.808</v>
      </c>
      <c r="S3682" s="22">
        <v>3106.4349999999999</v>
      </c>
      <c r="T3682" s="22">
        <v>4157.6679999999997</v>
      </c>
      <c r="U3682" s="22">
        <v>4135.32</v>
      </c>
      <c r="V3682" s="22">
        <v>3543.6819999999998</v>
      </c>
      <c r="W3682" s="22">
        <v>2371.0140000000001</v>
      </c>
      <c r="X3682" s="22">
        <v>1373.787</v>
      </c>
      <c r="Y3682" s="22">
        <v>757.01900000000001</v>
      </c>
      <c r="Z3682" s="22">
        <v>291.68599999999998</v>
      </c>
      <c r="AA3682" s="22">
        <v>69.724999999999994</v>
      </c>
      <c r="AB3682" s="22">
        <v>7.8949999999999996</v>
      </c>
      <c r="AC3682" s="22">
        <v>0.42</v>
      </c>
    </row>
    <row r="3683" spans="1:29" ht="11.5">
      <c r="A3683" s="26">
        <v>3666</v>
      </c>
      <c r="B3683" s="24" t="s">
        <v>1059</v>
      </c>
      <c r="C3683" s="25" t="s">
        <v>1313</v>
      </c>
      <c r="D3683" s="23"/>
      <c r="E3683" s="23">
        <v>926</v>
      </c>
      <c r="F3683" s="24" t="s">
        <v>1109</v>
      </c>
      <c r="G3683" s="23">
        <v>917</v>
      </c>
      <c r="H3683" s="23">
        <v>1975</v>
      </c>
      <c r="I3683" s="22">
        <v>5740.3109999999997</v>
      </c>
      <c r="J3683" s="22">
        <v>6893.8040000000001</v>
      </c>
      <c r="K3683" s="22">
        <v>7164.8440000000001</v>
      </c>
      <c r="L3683" s="22">
        <v>6704.2650000000003</v>
      </c>
      <c r="M3683" s="22">
        <v>6369.598</v>
      </c>
      <c r="N3683" s="22">
        <v>6280.0169999999998</v>
      </c>
      <c r="O3683" s="22">
        <v>5759.9589999999998</v>
      </c>
      <c r="P3683" s="22">
        <v>6029.59</v>
      </c>
      <c r="Q3683" s="22">
        <v>5405.183</v>
      </c>
      <c r="R3683" s="22">
        <v>5122.2359999999999</v>
      </c>
      <c r="S3683" s="22">
        <v>4520.152</v>
      </c>
      <c r="T3683" s="22">
        <v>2918.5439999999999</v>
      </c>
      <c r="U3683" s="22">
        <v>3775.0149999999999</v>
      </c>
      <c r="V3683" s="22">
        <v>3541.0590000000002</v>
      </c>
      <c r="W3683" s="22">
        <v>2763.9639999999999</v>
      </c>
      <c r="X3683" s="22">
        <v>1611.2329999999999</v>
      </c>
      <c r="Y3683" s="22">
        <v>761.54100000000005</v>
      </c>
      <c r="Z3683" s="22">
        <v>308.63400000000001</v>
      </c>
      <c r="AA3683" s="22">
        <v>76.441000000000003</v>
      </c>
      <c r="AB3683" s="22">
        <v>10.335000000000001</v>
      </c>
      <c r="AC3683" s="22">
        <v>0.65200000000000002</v>
      </c>
    </row>
    <row r="3684" spans="1:29" ht="11.5">
      <c r="A3684" s="26">
        <v>3667</v>
      </c>
      <c r="B3684" s="24" t="s">
        <v>1059</v>
      </c>
      <c r="C3684" s="25" t="s">
        <v>1313</v>
      </c>
      <c r="D3684" s="23"/>
      <c r="E3684" s="23">
        <v>926</v>
      </c>
      <c r="F3684" s="24" t="s">
        <v>1109</v>
      </c>
      <c r="G3684" s="23">
        <v>917</v>
      </c>
      <c r="H3684" s="23">
        <v>1980</v>
      </c>
      <c r="I3684" s="22">
        <v>5072.7089999999998</v>
      </c>
      <c r="J3684" s="22">
        <v>5738.259</v>
      </c>
      <c r="K3684" s="22">
        <v>6942.43</v>
      </c>
      <c r="L3684" s="22">
        <v>7267.848</v>
      </c>
      <c r="M3684" s="22">
        <v>6773.5110000000004</v>
      </c>
      <c r="N3684" s="22">
        <v>6390.2060000000001</v>
      </c>
      <c r="O3684" s="22">
        <v>6235.576</v>
      </c>
      <c r="P3684" s="22">
        <v>5651.5050000000001</v>
      </c>
      <c r="Q3684" s="22">
        <v>5887.2839999999997</v>
      </c>
      <c r="R3684" s="22">
        <v>5230.6580000000004</v>
      </c>
      <c r="S3684" s="22">
        <v>4910.6719999999996</v>
      </c>
      <c r="T3684" s="22">
        <v>4257.9070000000002</v>
      </c>
      <c r="U3684" s="22">
        <v>2661.1260000000002</v>
      </c>
      <c r="V3684" s="22">
        <v>3269.0880000000002</v>
      </c>
      <c r="W3684" s="22">
        <v>2807.5619999999999</v>
      </c>
      <c r="X3684" s="22">
        <v>1908.55</v>
      </c>
      <c r="Y3684" s="22">
        <v>910.70399999999995</v>
      </c>
      <c r="Z3684" s="22">
        <v>320.86399999999998</v>
      </c>
      <c r="AA3684" s="22">
        <v>84.581999999999994</v>
      </c>
      <c r="AB3684" s="22">
        <v>12.077</v>
      </c>
      <c r="AC3684" s="22">
        <v>0.90700000000000003</v>
      </c>
    </row>
    <row r="3685" spans="1:29" ht="11.5">
      <c r="A3685" s="26">
        <v>3668</v>
      </c>
      <c r="B3685" s="24" t="s">
        <v>1059</v>
      </c>
      <c r="C3685" s="25" t="s">
        <v>1313</v>
      </c>
      <c r="D3685" s="23"/>
      <c r="E3685" s="23">
        <v>926</v>
      </c>
      <c r="F3685" s="24" t="s">
        <v>1109</v>
      </c>
      <c r="G3685" s="23">
        <v>917</v>
      </c>
      <c r="H3685" s="23">
        <v>1985</v>
      </c>
      <c r="I3685" s="22">
        <v>5243.9849999999997</v>
      </c>
      <c r="J3685" s="22">
        <v>5068.1859999999997</v>
      </c>
      <c r="K3685" s="22">
        <v>5750.0659999999998</v>
      </c>
      <c r="L3685" s="22">
        <v>6967.31</v>
      </c>
      <c r="M3685" s="22">
        <v>7283.77</v>
      </c>
      <c r="N3685" s="22">
        <v>6812.5050000000001</v>
      </c>
      <c r="O3685" s="22">
        <v>6396.66</v>
      </c>
      <c r="P3685" s="22">
        <v>6161.6620000000003</v>
      </c>
      <c r="Q3685" s="22">
        <v>5533.8270000000002</v>
      </c>
      <c r="R3685" s="22">
        <v>5715.366</v>
      </c>
      <c r="S3685" s="22">
        <v>5007.1090000000004</v>
      </c>
      <c r="T3685" s="22">
        <v>4629.9560000000001</v>
      </c>
      <c r="U3685" s="22">
        <v>3907.098</v>
      </c>
      <c r="V3685" s="22">
        <v>2328.0880000000002</v>
      </c>
      <c r="W3685" s="22">
        <v>2653.17</v>
      </c>
      <c r="X3685" s="22">
        <v>1998.4110000000001</v>
      </c>
      <c r="Y3685" s="22">
        <v>1107.0930000000001</v>
      </c>
      <c r="Z3685" s="22">
        <v>394.65100000000001</v>
      </c>
      <c r="AA3685" s="22">
        <v>92.456000000000003</v>
      </c>
      <c r="AB3685" s="22">
        <v>14.446999999999999</v>
      </c>
      <c r="AC3685" s="22">
        <v>1.143</v>
      </c>
    </row>
    <row r="3686" spans="1:29" ht="11.5">
      <c r="A3686" s="26">
        <v>3669</v>
      </c>
      <c r="B3686" s="24" t="s">
        <v>1059</v>
      </c>
      <c r="C3686" s="25" t="s">
        <v>1313</v>
      </c>
      <c r="D3686" s="23"/>
      <c r="E3686" s="23">
        <v>926</v>
      </c>
      <c r="F3686" s="24" t="s">
        <v>1109</v>
      </c>
      <c r="G3686" s="23">
        <v>917</v>
      </c>
      <c r="H3686" s="23">
        <v>1990</v>
      </c>
      <c r="I3686" s="22">
        <v>5383.32</v>
      </c>
      <c r="J3686" s="22">
        <v>5344.9210000000003</v>
      </c>
      <c r="K3686" s="22">
        <v>5154.6180000000004</v>
      </c>
      <c r="L3686" s="22">
        <v>5836.8580000000002</v>
      </c>
      <c r="M3686" s="22">
        <v>7082.0709999999999</v>
      </c>
      <c r="N3686" s="22">
        <v>7437.2309999999998</v>
      </c>
      <c r="O3686" s="22">
        <v>6927.692</v>
      </c>
      <c r="P3686" s="22">
        <v>6441.491</v>
      </c>
      <c r="Q3686" s="22">
        <v>6152.8149999999996</v>
      </c>
      <c r="R3686" s="22">
        <v>5477.3879999999999</v>
      </c>
      <c r="S3686" s="22">
        <v>5578.982</v>
      </c>
      <c r="T3686" s="22">
        <v>4789.28</v>
      </c>
      <c r="U3686" s="22">
        <v>4309.317</v>
      </c>
      <c r="V3686" s="22">
        <v>3486.4389999999999</v>
      </c>
      <c r="W3686" s="22">
        <v>1936.8119999999999</v>
      </c>
      <c r="X3686" s="22">
        <v>1971.7570000000001</v>
      </c>
      <c r="Y3686" s="22">
        <v>1224.1479999999999</v>
      </c>
      <c r="Z3686" s="22">
        <v>504.49099999999999</v>
      </c>
      <c r="AA3686" s="22">
        <v>119.892</v>
      </c>
      <c r="AB3686" s="22">
        <v>16.504000000000001</v>
      </c>
      <c r="AC3686" s="22">
        <v>1.3979999999999999</v>
      </c>
    </row>
    <row r="3687" spans="1:29" ht="11.5">
      <c r="A3687" s="26">
        <v>3670</v>
      </c>
      <c r="B3687" s="24" t="s">
        <v>1059</v>
      </c>
      <c r="C3687" s="25" t="s">
        <v>1313</v>
      </c>
      <c r="D3687" s="23"/>
      <c r="E3687" s="23">
        <v>926</v>
      </c>
      <c r="F3687" s="24" t="s">
        <v>1109</v>
      </c>
      <c r="G3687" s="23">
        <v>917</v>
      </c>
      <c r="H3687" s="23">
        <v>1995</v>
      </c>
      <c r="I3687" s="22">
        <v>5235.5410000000002</v>
      </c>
      <c r="J3687" s="22">
        <v>5570.1440000000002</v>
      </c>
      <c r="K3687" s="22">
        <v>5525.4160000000002</v>
      </c>
      <c r="L3687" s="22">
        <v>5311.45</v>
      </c>
      <c r="M3687" s="22">
        <v>6007.7830000000004</v>
      </c>
      <c r="N3687" s="22">
        <v>7290.509</v>
      </c>
      <c r="O3687" s="22">
        <v>7617.2920000000004</v>
      </c>
      <c r="P3687" s="22">
        <v>7026.0450000000001</v>
      </c>
      <c r="Q3687" s="22">
        <v>6438.6589999999997</v>
      </c>
      <c r="R3687" s="22">
        <v>6065.5680000000002</v>
      </c>
      <c r="S3687" s="22">
        <v>5335.3909999999996</v>
      </c>
      <c r="T3687" s="22">
        <v>5346.009</v>
      </c>
      <c r="U3687" s="22">
        <v>4465.1980000000003</v>
      </c>
      <c r="V3687" s="22">
        <v>3861.884</v>
      </c>
      <c r="W3687" s="22">
        <v>2951.8429999999998</v>
      </c>
      <c r="X3687" s="22">
        <v>1482.43</v>
      </c>
      <c r="Y3687" s="22">
        <v>1268.422</v>
      </c>
      <c r="Z3687" s="22">
        <v>594.11</v>
      </c>
      <c r="AA3687" s="22">
        <v>161.89699999999999</v>
      </c>
      <c r="AB3687" s="22">
        <v>22.094999999999999</v>
      </c>
      <c r="AC3687" s="22">
        <v>1.6020000000000001</v>
      </c>
    </row>
    <row r="3688" spans="1:29" ht="11.5">
      <c r="A3688" s="26">
        <v>3671</v>
      </c>
      <c r="B3688" s="24" t="s">
        <v>1059</v>
      </c>
      <c r="C3688" s="25" t="s">
        <v>1313</v>
      </c>
      <c r="D3688" s="23"/>
      <c r="E3688" s="23">
        <v>926</v>
      </c>
      <c r="F3688" s="24" t="s">
        <v>1109</v>
      </c>
      <c r="G3688" s="23">
        <v>917</v>
      </c>
      <c r="H3688" s="23">
        <v>2000</v>
      </c>
      <c r="I3688" s="22">
        <v>5119.8590000000004</v>
      </c>
      <c r="J3688" s="22">
        <v>5299.7520000000004</v>
      </c>
      <c r="K3688" s="22">
        <v>5642.2250000000004</v>
      </c>
      <c r="L3688" s="22">
        <v>5576.5950000000003</v>
      </c>
      <c r="M3688" s="22">
        <v>5392.875</v>
      </c>
      <c r="N3688" s="22">
        <v>6091.223</v>
      </c>
      <c r="O3688" s="22">
        <v>7301.848</v>
      </c>
      <c r="P3688" s="22">
        <v>7578.9570000000003</v>
      </c>
      <c r="Q3688" s="22">
        <v>6948.1450000000004</v>
      </c>
      <c r="R3688" s="22">
        <v>6325.9480000000003</v>
      </c>
      <c r="S3688" s="22">
        <v>5906.3940000000002</v>
      </c>
      <c r="T3688" s="22">
        <v>5121.585</v>
      </c>
      <c r="U3688" s="22">
        <v>5016.3630000000003</v>
      </c>
      <c r="V3688" s="22">
        <v>4035.7779999999998</v>
      </c>
      <c r="W3688" s="22">
        <v>3304.0149999999999</v>
      </c>
      <c r="X3688" s="22">
        <v>2311.2020000000002</v>
      </c>
      <c r="Y3688" s="22">
        <v>989.73099999999999</v>
      </c>
      <c r="Z3688" s="22">
        <v>647.47400000000005</v>
      </c>
      <c r="AA3688" s="22">
        <v>200.07900000000001</v>
      </c>
      <c r="AB3688" s="22">
        <v>30.562000000000001</v>
      </c>
      <c r="AC3688" s="22">
        <v>2.1459999999999999</v>
      </c>
    </row>
    <row r="3689" spans="1:29" ht="11.5">
      <c r="A3689" s="26">
        <v>3672</v>
      </c>
      <c r="B3689" s="24" t="s">
        <v>1059</v>
      </c>
      <c r="C3689" s="25" t="s">
        <v>1313</v>
      </c>
      <c r="D3689" s="23"/>
      <c r="E3689" s="23">
        <v>926</v>
      </c>
      <c r="F3689" s="24" t="s">
        <v>1109</v>
      </c>
      <c r="G3689" s="23">
        <v>917</v>
      </c>
      <c r="H3689" s="23">
        <v>2005</v>
      </c>
      <c r="I3689" s="22">
        <v>5028.366</v>
      </c>
      <c r="J3689" s="22">
        <v>5192.3739999999998</v>
      </c>
      <c r="K3689" s="22">
        <v>5396.7120000000004</v>
      </c>
      <c r="L3689" s="22">
        <v>5725.0290000000005</v>
      </c>
      <c r="M3689" s="22">
        <v>5727.8140000000003</v>
      </c>
      <c r="N3689" s="22">
        <v>5588.8450000000003</v>
      </c>
      <c r="O3689" s="22">
        <v>6212.924</v>
      </c>
      <c r="P3689" s="22">
        <v>7350.6379999999999</v>
      </c>
      <c r="Q3689" s="22">
        <v>7550.6149999999998</v>
      </c>
      <c r="R3689" s="22">
        <v>6865.4049999999997</v>
      </c>
      <c r="S3689" s="22">
        <v>6209.0550000000003</v>
      </c>
      <c r="T3689" s="22">
        <v>5726.9679999999998</v>
      </c>
      <c r="U3689" s="22">
        <v>4853.6260000000002</v>
      </c>
      <c r="V3689" s="22">
        <v>4612.1660000000002</v>
      </c>
      <c r="W3689" s="22">
        <v>3524.9810000000002</v>
      </c>
      <c r="X3689" s="22">
        <v>2648.6640000000002</v>
      </c>
      <c r="Y3689" s="22">
        <v>1610.5060000000001</v>
      </c>
      <c r="Z3689" s="22">
        <v>538.42100000000005</v>
      </c>
      <c r="AA3689" s="22">
        <v>234.22399999999999</v>
      </c>
      <c r="AB3689" s="22">
        <v>40.798999999999999</v>
      </c>
      <c r="AC3689" s="22">
        <v>3.1459999999999999</v>
      </c>
    </row>
    <row r="3690" spans="1:29" ht="11.5">
      <c r="A3690" s="26">
        <v>3673</v>
      </c>
      <c r="B3690" s="24" t="s">
        <v>1059</v>
      </c>
      <c r="C3690" s="25" t="s">
        <v>1313</v>
      </c>
      <c r="D3690" s="23"/>
      <c r="E3690" s="23">
        <v>926</v>
      </c>
      <c r="F3690" s="24" t="s">
        <v>1109</v>
      </c>
      <c r="G3690" s="23">
        <v>917</v>
      </c>
      <c r="H3690" s="23">
        <v>2010</v>
      </c>
      <c r="I3690" s="22">
        <v>4968.8530000000001</v>
      </c>
      <c r="J3690" s="22">
        <v>5073.5709999999999</v>
      </c>
      <c r="K3690" s="22">
        <v>5259.9939999999997</v>
      </c>
      <c r="L3690" s="22">
        <v>5439.5240000000003</v>
      </c>
      <c r="M3690" s="22">
        <v>5808.0190000000002</v>
      </c>
      <c r="N3690" s="22">
        <v>5861.4409999999998</v>
      </c>
      <c r="O3690" s="22">
        <v>5675.7240000000002</v>
      </c>
      <c r="P3690" s="22">
        <v>6249.2640000000001</v>
      </c>
      <c r="Q3690" s="22">
        <v>7339.0450000000001</v>
      </c>
      <c r="R3690" s="22">
        <v>7489.36</v>
      </c>
      <c r="S3690" s="22">
        <v>6736.1180000000004</v>
      </c>
      <c r="T3690" s="22">
        <v>6001.0159999999996</v>
      </c>
      <c r="U3690" s="22">
        <v>5424.19</v>
      </c>
      <c r="V3690" s="22">
        <v>4480.0460000000003</v>
      </c>
      <c r="W3690" s="22">
        <v>4109.4120000000003</v>
      </c>
      <c r="X3690" s="22">
        <v>2921.9810000000002</v>
      </c>
      <c r="Y3690" s="22">
        <v>1928.096</v>
      </c>
      <c r="Z3690" s="22">
        <v>930.65200000000004</v>
      </c>
      <c r="AA3690" s="22">
        <v>211.55199999999999</v>
      </c>
      <c r="AB3690" s="22">
        <v>52.231999999999999</v>
      </c>
      <c r="AC3690" s="22">
        <v>4.5670000000000002</v>
      </c>
    </row>
    <row r="3691" spans="1:29" ht="11.5">
      <c r="A3691" s="26">
        <v>3674</v>
      </c>
      <c r="B3691" s="24" t="s">
        <v>1059</v>
      </c>
      <c r="C3691" s="25" t="s">
        <v>1313</v>
      </c>
      <c r="D3691" s="23"/>
      <c r="E3691" s="23">
        <v>926</v>
      </c>
      <c r="F3691" s="24" t="s">
        <v>1109</v>
      </c>
      <c r="G3691" s="23">
        <v>917</v>
      </c>
      <c r="H3691" s="23">
        <v>2015</v>
      </c>
      <c r="I3691" s="22">
        <v>5016.5219999999999</v>
      </c>
      <c r="J3691" s="22">
        <v>5082.8280000000004</v>
      </c>
      <c r="K3691" s="22">
        <v>5261.6490000000003</v>
      </c>
      <c r="L3691" s="22">
        <v>5445.1710000000003</v>
      </c>
      <c r="M3691" s="22">
        <v>5632.9340000000002</v>
      </c>
      <c r="N3691" s="22">
        <v>6042.3779999999997</v>
      </c>
      <c r="O3691" s="22">
        <v>6096.5820000000003</v>
      </c>
      <c r="P3691" s="22">
        <v>5836.9830000000002</v>
      </c>
      <c r="Q3691" s="22">
        <v>6313.5959999999995</v>
      </c>
      <c r="R3691" s="22">
        <v>7326.3379999999997</v>
      </c>
      <c r="S3691" s="22">
        <v>7388.732</v>
      </c>
      <c r="T3691" s="22">
        <v>6555.0929999999998</v>
      </c>
      <c r="U3691" s="22">
        <v>5723.241</v>
      </c>
      <c r="V3691" s="22">
        <v>5058.973</v>
      </c>
      <c r="W3691" s="22">
        <v>4038.0419999999999</v>
      </c>
      <c r="X3691" s="22">
        <v>3482.5940000000001</v>
      </c>
      <c r="Y3691" s="22">
        <v>2197.3690000000001</v>
      </c>
      <c r="Z3691" s="22">
        <v>1160.278</v>
      </c>
      <c r="AA3691" s="22">
        <v>384.96899999999999</v>
      </c>
      <c r="AB3691" s="22">
        <v>50.161000000000001</v>
      </c>
      <c r="AC3691" s="22">
        <v>6.1360000000000001</v>
      </c>
    </row>
    <row r="3692" spans="1:29" ht="11.5">
      <c r="A3692" s="26">
        <v>3675</v>
      </c>
      <c r="B3692" s="24" t="s">
        <v>1059</v>
      </c>
      <c r="C3692" s="25" t="s">
        <v>1313</v>
      </c>
      <c r="D3692" s="23"/>
      <c r="E3692" s="23">
        <v>926</v>
      </c>
      <c r="F3692" s="24" t="s">
        <v>1109</v>
      </c>
      <c r="G3692" s="23">
        <v>917</v>
      </c>
      <c r="H3692" s="23">
        <v>2020</v>
      </c>
      <c r="I3692" s="22">
        <v>5180.518</v>
      </c>
      <c r="J3692" s="22">
        <v>5231.6899999999996</v>
      </c>
      <c r="K3692" s="22">
        <v>5298.0129999999999</v>
      </c>
      <c r="L3692" s="22">
        <v>5456.9009999999998</v>
      </c>
      <c r="M3692" s="22">
        <v>5643.72</v>
      </c>
      <c r="N3692" s="22">
        <v>5883.7979999999998</v>
      </c>
      <c r="O3692" s="22">
        <v>6319.8559999999998</v>
      </c>
      <c r="P3692" s="22">
        <v>6317.0929999999998</v>
      </c>
      <c r="Q3692" s="22">
        <v>5978.7359999999999</v>
      </c>
      <c r="R3692" s="22">
        <v>6374.5990000000002</v>
      </c>
      <c r="S3692" s="22">
        <v>7271.9549999999999</v>
      </c>
      <c r="T3692" s="22">
        <v>7205.3760000000002</v>
      </c>
      <c r="U3692" s="22">
        <v>6260.4440000000004</v>
      </c>
      <c r="V3692" s="22">
        <v>5323.89</v>
      </c>
      <c r="W3692" s="22">
        <v>4544.8190000000004</v>
      </c>
      <c r="X3692" s="22">
        <v>3416.1640000000002</v>
      </c>
      <c r="Y3692" s="22">
        <v>2635.9029999999998</v>
      </c>
      <c r="Z3692" s="22">
        <v>1379.2660000000001</v>
      </c>
      <c r="AA3692" s="22">
        <v>534.28200000000004</v>
      </c>
      <c r="AB3692" s="22">
        <v>109.691</v>
      </c>
      <c r="AC3692" s="22">
        <v>7.8639999999999999</v>
      </c>
    </row>
    <row r="3693" spans="1:29" ht="11.5">
      <c r="A3693" s="15">
        <v>3676</v>
      </c>
      <c r="B3693" s="13" t="s">
        <v>1059</v>
      </c>
      <c r="C3693" s="21" t="s">
        <v>1314</v>
      </c>
      <c r="D3693" s="12"/>
      <c r="E3693" s="12">
        <v>40</v>
      </c>
      <c r="F3693" s="13" t="s">
        <v>1110</v>
      </c>
      <c r="G3693" s="12">
        <v>926</v>
      </c>
      <c r="H3693" s="12">
        <v>1950</v>
      </c>
      <c r="I3693" s="11">
        <v>263.899</v>
      </c>
      <c r="J3693" s="11">
        <v>285.06099999999998</v>
      </c>
      <c r="K3693" s="11">
        <v>255.07</v>
      </c>
      <c r="L3693" s="11">
        <v>233.333</v>
      </c>
      <c r="M3693" s="11">
        <v>241.78899999999999</v>
      </c>
      <c r="N3693" s="11">
        <v>223.14</v>
      </c>
      <c r="O3693" s="11">
        <v>150.78899999999999</v>
      </c>
      <c r="P3693" s="11">
        <v>219.667</v>
      </c>
      <c r="Q3693" s="11">
        <v>246.03100000000001</v>
      </c>
      <c r="R3693" s="11">
        <v>255.19499999999999</v>
      </c>
      <c r="S3693" s="11">
        <v>219.93100000000001</v>
      </c>
      <c r="T3693" s="11">
        <v>173.518</v>
      </c>
      <c r="U3693" s="11">
        <v>149.15799999999999</v>
      </c>
      <c r="V3693" s="11">
        <v>123.342</v>
      </c>
      <c r="W3693" s="11">
        <v>92.216999999999999</v>
      </c>
      <c r="X3693" s="11">
        <v>54.895000000000003</v>
      </c>
      <c r="Y3693" s="11">
        <v>24.349</v>
      </c>
      <c r="Z3693" s="11">
        <v>7.3159999999999998</v>
      </c>
      <c r="AA3693" s="11">
        <v>1.1419999999999999</v>
      </c>
      <c r="AB3693" s="11">
        <v>0.104</v>
      </c>
      <c r="AC3693" s="11">
        <v>1.2E-2</v>
      </c>
    </row>
    <row r="3694" spans="1:29" ht="11.5">
      <c r="A3694" s="15">
        <v>3677</v>
      </c>
      <c r="B3694" s="13" t="s">
        <v>1059</v>
      </c>
      <c r="C3694" s="21" t="s">
        <v>1314</v>
      </c>
      <c r="D3694" s="12"/>
      <c r="E3694" s="12">
        <v>40</v>
      </c>
      <c r="F3694" s="13" t="s">
        <v>1110</v>
      </c>
      <c r="G3694" s="12">
        <v>926</v>
      </c>
      <c r="H3694" s="12">
        <v>1955</v>
      </c>
      <c r="I3694" s="11">
        <v>250.26400000000001</v>
      </c>
      <c r="J3694" s="11">
        <v>259.642</v>
      </c>
      <c r="K3694" s="11">
        <v>283.12200000000001</v>
      </c>
      <c r="L3694" s="11">
        <v>251.43</v>
      </c>
      <c r="M3694" s="11">
        <v>225.46299999999999</v>
      </c>
      <c r="N3694" s="11">
        <v>232.14699999999999</v>
      </c>
      <c r="O3694" s="11">
        <v>214.62200000000001</v>
      </c>
      <c r="P3694" s="11">
        <v>144.453</v>
      </c>
      <c r="Q3694" s="11">
        <v>212.94399999999999</v>
      </c>
      <c r="R3694" s="11">
        <v>237.63800000000001</v>
      </c>
      <c r="S3694" s="11">
        <v>242.726</v>
      </c>
      <c r="T3694" s="11">
        <v>203.54499999999999</v>
      </c>
      <c r="U3694" s="11">
        <v>154.62700000000001</v>
      </c>
      <c r="V3694" s="11">
        <v>125.35899999999999</v>
      </c>
      <c r="W3694" s="11">
        <v>94.388999999999996</v>
      </c>
      <c r="X3694" s="11">
        <v>60.924999999999997</v>
      </c>
      <c r="Y3694" s="11">
        <v>28.315000000000001</v>
      </c>
      <c r="Z3694" s="11">
        <v>8.6419999999999995</v>
      </c>
      <c r="AA3694" s="11">
        <v>1.542</v>
      </c>
      <c r="AB3694" s="11">
        <v>0.124</v>
      </c>
      <c r="AC3694" s="11">
        <v>6.0000000000000001E-3</v>
      </c>
    </row>
    <row r="3695" spans="1:29" ht="11.5">
      <c r="A3695" s="15">
        <v>3678</v>
      </c>
      <c r="B3695" s="13" t="s">
        <v>1059</v>
      </c>
      <c r="C3695" s="21" t="s">
        <v>1314</v>
      </c>
      <c r="D3695" s="12"/>
      <c r="E3695" s="12">
        <v>40</v>
      </c>
      <c r="F3695" s="13" t="s">
        <v>1110</v>
      </c>
      <c r="G3695" s="12">
        <v>926</v>
      </c>
      <c r="H3695" s="12">
        <v>1960</v>
      </c>
      <c r="I3695" s="11">
        <v>296.71300000000002</v>
      </c>
      <c r="J3695" s="11">
        <v>247.251</v>
      </c>
      <c r="K3695" s="11">
        <v>258.24400000000003</v>
      </c>
      <c r="L3695" s="11">
        <v>280.16500000000002</v>
      </c>
      <c r="M3695" s="11">
        <v>244.959</v>
      </c>
      <c r="N3695" s="11">
        <v>217.994</v>
      </c>
      <c r="O3695" s="11">
        <v>225.446</v>
      </c>
      <c r="P3695" s="11">
        <v>208.97499999999999</v>
      </c>
      <c r="Q3695" s="11">
        <v>140.11099999999999</v>
      </c>
      <c r="R3695" s="11">
        <v>206.476</v>
      </c>
      <c r="S3695" s="11">
        <v>227.255</v>
      </c>
      <c r="T3695" s="11">
        <v>225.68799999999999</v>
      </c>
      <c r="U3695" s="11">
        <v>181.19399999999999</v>
      </c>
      <c r="V3695" s="11">
        <v>129.76</v>
      </c>
      <c r="W3695" s="11">
        <v>96.137</v>
      </c>
      <c r="X3695" s="11">
        <v>62.625</v>
      </c>
      <c r="Y3695" s="11">
        <v>32.119999999999997</v>
      </c>
      <c r="Z3695" s="11">
        <v>10.377000000000001</v>
      </c>
      <c r="AA3695" s="11">
        <v>1.9379999999999999</v>
      </c>
      <c r="AB3695" s="11">
        <v>0.184</v>
      </c>
      <c r="AC3695" s="11">
        <v>8.0000000000000002E-3</v>
      </c>
    </row>
    <row r="3696" spans="1:29" ht="11.5">
      <c r="A3696" s="15">
        <v>3679</v>
      </c>
      <c r="B3696" s="13" t="s">
        <v>1059</v>
      </c>
      <c r="C3696" s="21" t="s">
        <v>1314</v>
      </c>
      <c r="D3696" s="12"/>
      <c r="E3696" s="12">
        <v>40</v>
      </c>
      <c r="F3696" s="13" t="s">
        <v>1110</v>
      </c>
      <c r="G3696" s="12">
        <v>926</v>
      </c>
      <c r="H3696" s="12">
        <v>1965</v>
      </c>
      <c r="I3696" s="11">
        <v>330.67200000000003</v>
      </c>
      <c r="J3696" s="11">
        <v>295.42500000000001</v>
      </c>
      <c r="K3696" s="11">
        <v>246.82400000000001</v>
      </c>
      <c r="L3696" s="11">
        <v>257.70299999999997</v>
      </c>
      <c r="M3696" s="11">
        <v>279.05500000000001</v>
      </c>
      <c r="N3696" s="11">
        <v>244.26900000000001</v>
      </c>
      <c r="O3696" s="11">
        <v>217.15899999999999</v>
      </c>
      <c r="P3696" s="11">
        <v>223.71</v>
      </c>
      <c r="Q3696" s="11">
        <v>206.34</v>
      </c>
      <c r="R3696" s="11">
        <v>137.334</v>
      </c>
      <c r="S3696" s="11">
        <v>199.11</v>
      </c>
      <c r="T3696" s="11">
        <v>213.262</v>
      </c>
      <c r="U3696" s="11">
        <v>202.02199999999999</v>
      </c>
      <c r="V3696" s="11">
        <v>151.77699999999999</v>
      </c>
      <c r="W3696" s="11">
        <v>99.26</v>
      </c>
      <c r="X3696" s="11">
        <v>64.061999999999998</v>
      </c>
      <c r="Y3696" s="11">
        <v>33.402000000000001</v>
      </c>
      <c r="Z3696" s="11">
        <v>12.058</v>
      </c>
      <c r="AA3696" s="11">
        <v>2.367</v>
      </c>
      <c r="AB3696" s="11">
        <v>0.23100000000000001</v>
      </c>
      <c r="AC3696" s="11">
        <v>1.0999999999999999E-2</v>
      </c>
    </row>
    <row r="3697" spans="1:29" ht="11.5">
      <c r="A3697" s="15">
        <v>3680</v>
      </c>
      <c r="B3697" s="13" t="s">
        <v>1059</v>
      </c>
      <c r="C3697" s="21" t="s">
        <v>1314</v>
      </c>
      <c r="D3697" s="12"/>
      <c r="E3697" s="12">
        <v>40</v>
      </c>
      <c r="F3697" s="13" t="s">
        <v>1110</v>
      </c>
      <c r="G3697" s="12">
        <v>926</v>
      </c>
      <c r="H3697" s="12">
        <v>1970</v>
      </c>
      <c r="I3697" s="11">
        <v>318.59899999999999</v>
      </c>
      <c r="J3697" s="11">
        <v>330.19799999999998</v>
      </c>
      <c r="K3697" s="11">
        <v>295.25200000000001</v>
      </c>
      <c r="L3697" s="11">
        <v>247.38</v>
      </c>
      <c r="M3697" s="11">
        <v>259.14600000000002</v>
      </c>
      <c r="N3697" s="11">
        <v>281.31400000000002</v>
      </c>
      <c r="O3697" s="11">
        <v>246.02</v>
      </c>
      <c r="P3697" s="11">
        <v>217.41300000000001</v>
      </c>
      <c r="Q3697" s="11">
        <v>221.89599999999999</v>
      </c>
      <c r="R3697" s="11">
        <v>202.61699999999999</v>
      </c>
      <c r="S3697" s="11">
        <v>133.12899999999999</v>
      </c>
      <c r="T3697" s="11">
        <v>187.774</v>
      </c>
      <c r="U3697" s="11">
        <v>191.99799999999999</v>
      </c>
      <c r="V3697" s="11">
        <v>168.756</v>
      </c>
      <c r="W3697" s="11">
        <v>114.373</v>
      </c>
      <c r="X3697" s="11">
        <v>65.111000000000004</v>
      </c>
      <c r="Y3697" s="11">
        <v>33.686</v>
      </c>
      <c r="Z3697" s="11">
        <v>12.593</v>
      </c>
      <c r="AA3697" s="11">
        <v>2.8580000000000001</v>
      </c>
      <c r="AB3697" s="11">
        <v>0.312</v>
      </c>
      <c r="AC3697" s="11">
        <v>1.7000000000000001E-2</v>
      </c>
    </row>
    <row r="3698" spans="1:29" ht="11.5">
      <c r="A3698" s="15">
        <v>3681</v>
      </c>
      <c r="B3698" s="13" t="s">
        <v>1059</v>
      </c>
      <c r="C3698" s="21" t="s">
        <v>1314</v>
      </c>
      <c r="D3698" s="12"/>
      <c r="E3698" s="12">
        <v>40</v>
      </c>
      <c r="F3698" s="13" t="s">
        <v>1110</v>
      </c>
      <c r="G3698" s="12">
        <v>926</v>
      </c>
      <c r="H3698" s="12">
        <v>1975</v>
      </c>
      <c r="I3698" s="11">
        <v>260.15499999999997</v>
      </c>
      <c r="J3698" s="11">
        <v>319.084</v>
      </c>
      <c r="K3698" s="11">
        <v>330.37400000000002</v>
      </c>
      <c r="L3698" s="11">
        <v>296.45400000000001</v>
      </c>
      <c r="M3698" s="11">
        <v>250.899</v>
      </c>
      <c r="N3698" s="11">
        <v>264.39800000000002</v>
      </c>
      <c r="O3698" s="11">
        <v>285.27100000000002</v>
      </c>
      <c r="P3698" s="11">
        <v>247.92699999999999</v>
      </c>
      <c r="Q3698" s="11">
        <v>216.88300000000001</v>
      </c>
      <c r="R3698" s="11">
        <v>218.37299999999999</v>
      </c>
      <c r="S3698" s="11">
        <v>196.256</v>
      </c>
      <c r="T3698" s="11">
        <v>126.226</v>
      </c>
      <c r="U3698" s="11">
        <v>170.95699999999999</v>
      </c>
      <c r="V3698" s="11">
        <v>163.25800000000001</v>
      </c>
      <c r="W3698" s="11">
        <v>129.209</v>
      </c>
      <c r="X3698" s="11">
        <v>75.266000000000005</v>
      </c>
      <c r="Y3698" s="11">
        <v>34.600999999999999</v>
      </c>
      <c r="Z3698" s="11">
        <v>12.896000000000001</v>
      </c>
      <c r="AA3698" s="11">
        <v>2.984</v>
      </c>
      <c r="AB3698" s="11">
        <v>0.377</v>
      </c>
      <c r="AC3698" s="11">
        <v>2.1999999999999999E-2</v>
      </c>
    </row>
    <row r="3699" spans="1:29" ht="11.5">
      <c r="A3699" s="15">
        <v>3682</v>
      </c>
      <c r="B3699" s="13" t="s">
        <v>1059</v>
      </c>
      <c r="C3699" s="21" t="s">
        <v>1314</v>
      </c>
      <c r="D3699" s="12"/>
      <c r="E3699" s="12">
        <v>40</v>
      </c>
      <c r="F3699" s="13" t="s">
        <v>1110</v>
      </c>
      <c r="G3699" s="12">
        <v>926</v>
      </c>
      <c r="H3699" s="12">
        <v>1980</v>
      </c>
      <c r="I3699" s="11">
        <v>220.535</v>
      </c>
      <c r="J3699" s="11">
        <v>259.52300000000002</v>
      </c>
      <c r="K3699" s="11">
        <v>318.589</v>
      </c>
      <c r="L3699" s="11">
        <v>329.05799999999999</v>
      </c>
      <c r="M3699" s="11">
        <v>293.87400000000002</v>
      </c>
      <c r="N3699" s="11">
        <v>249.13499999999999</v>
      </c>
      <c r="O3699" s="11">
        <v>262.476</v>
      </c>
      <c r="P3699" s="11">
        <v>282.47000000000003</v>
      </c>
      <c r="Q3699" s="11">
        <v>244.21899999999999</v>
      </c>
      <c r="R3699" s="11">
        <v>211.40899999999999</v>
      </c>
      <c r="S3699" s="11">
        <v>209.839</v>
      </c>
      <c r="T3699" s="11">
        <v>184.774</v>
      </c>
      <c r="U3699" s="11">
        <v>115.146</v>
      </c>
      <c r="V3699" s="11">
        <v>147.75800000000001</v>
      </c>
      <c r="W3699" s="11">
        <v>127.916</v>
      </c>
      <c r="X3699" s="11">
        <v>86.834999999999994</v>
      </c>
      <c r="Y3699" s="11">
        <v>40.229999999999997</v>
      </c>
      <c r="Z3699" s="11">
        <v>13.44</v>
      </c>
      <c r="AA3699" s="11">
        <v>3.1309999999999998</v>
      </c>
      <c r="AB3699" s="11">
        <v>0.38800000000000001</v>
      </c>
      <c r="AC3699" s="11">
        <v>2.8000000000000001E-2</v>
      </c>
    </row>
    <row r="3700" spans="1:29" ht="11.5">
      <c r="A3700" s="15">
        <v>3683</v>
      </c>
      <c r="B3700" s="13" t="s">
        <v>1059</v>
      </c>
      <c r="C3700" s="21" t="s">
        <v>1314</v>
      </c>
      <c r="D3700" s="12"/>
      <c r="E3700" s="12">
        <v>40</v>
      </c>
      <c r="F3700" s="13" t="s">
        <v>1110</v>
      </c>
      <c r="G3700" s="12">
        <v>926</v>
      </c>
      <c r="H3700" s="12">
        <v>1985</v>
      </c>
      <c r="I3700" s="11">
        <v>226.464</v>
      </c>
      <c r="J3700" s="11">
        <v>220.41300000000001</v>
      </c>
      <c r="K3700" s="11">
        <v>259.37299999999999</v>
      </c>
      <c r="L3700" s="11">
        <v>318.00099999999998</v>
      </c>
      <c r="M3700" s="11">
        <v>327.49599999999998</v>
      </c>
      <c r="N3700" s="11">
        <v>293.17500000000001</v>
      </c>
      <c r="O3700" s="11">
        <v>248.56700000000001</v>
      </c>
      <c r="P3700" s="11">
        <v>260.904</v>
      </c>
      <c r="Q3700" s="11">
        <v>278.94400000000002</v>
      </c>
      <c r="R3700" s="11">
        <v>238.97800000000001</v>
      </c>
      <c r="S3700" s="11">
        <v>203.773</v>
      </c>
      <c r="T3700" s="11">
        <v>197.828</v>
      </c>
      <c r="U3700" s="11">
        <v>168.99600000000001</v>
      </c>
      <c r="V3700" s="11">
        <v>100.69</v>
      </c>
      <c r="W3700" s="11">
        <v>118.931</v>
      </c>
      <c r="X3700" s="11">
        <v>89.212000000000003</v>
      </c>
      <c r="Y3700" s="11">
        <v>48.209000000000003</v>
      </c>
      <c r="Z3700" s="11">
        <v>16.091000000000001</v>
      </c>
      <c r="AA3700" s="11">
        <v>3.5219999999999998</v>
      </c>
      <c r="AB3700" s="11">
        <v>0.48099999999999998</v>
      </c>
      <c r="AC3700" s="11">
        <v>3.3000000000000002E-2</v>
      </c>
    </row>
    <row r="3701" spans="1:29" ht="11.5">
      <c r="A3701" s="15">
        <v>3684</v>
      </c>
      <c r="B3701" s="13" t="s">
        <v>1059</v>
      </c>
      <c r="C3701" s="21" t="s">
        <v>1314</v>
      </c>
      <c r="D3701" s="12"/>
      <c r="E3701" s="12">
        <v>40</v>
      </c>
      <c r="F3701" s="13" t="s">
        <v>1110</v>
      </c>
      <c r="G3701" s="12">
        <v>926</v>
      </c>
      <c r="H3701" s="12">
        <v>1990</v>
      </c>
      <c r="I3701" s="11">
        <v>219.869</v>
      </c>
      <c r="J3701" s="11">
        <v>228.50800000000001</v>
      </c>
      <c r="K3701" s="11">
        <v>221.47200000000001</v>
      </c>
      <c r="L3701" s="11">
        <v>262.13600000000002</v>
      </c>
      <c r="M3701" s="11">
        <v>323.91399999999999</v>
      </c>
      <c r="N3701" s="11">
        <v>335.565</v>
      </c>
      <c r="O3701" s="11">
        <v>299.91399999999999</v>
      </c>
      <c r="P3701" s="11">
        <v>252.83500000000001</v>
      </c>
      <c r="Q3701" s="11">
        <v>261.87099999999998</v>
      </c>
      <c r="R3701" s="11">
        <v>276.29000000000002</v>
      </c>
      <c r="S3701" s="11">
        <v>233.625</v>
      </c>
      <c r="T3701" s="11">
        <v>194.73500000000001</v>
      </c>
      <c r="U3701" s="11">
        <v>183.16499999999999</v>
      </c>
      <c r="V3701" s="11">
        <v>149.905</v>
      </c>
      <c r="W3701" s="11">
        <v>83.534000000000006</v>
      </c>
      <c r="X3701" s="11">
        <v>87.605000000000004</v>
      </c>
      <c r="Y3701" s="11">
        <v>53.59</v>
      </c>
      <c r="Z3701" s="11">
        <v>21.013000000000002</v>
      </c>
      <c r="AA3701" s="11">
        <v>4.5380000000000003</v>
      </c>
      <c r="AB3701" s="11">
        <v>0.54800000000000004</v>
      </c>
      <c r="AC3701" s="11">
        <v>3.9E-2</v>
      </c>
    </row>
    <row r="3702" spans="1:29" ht="11.5">
      <c r="A3702" s="15">
        <v>3685</v>
      </c>
      <c r="B3702" s="13" t="s">
        <v>1059</v>
      </c>
      <c r="C3702" s="21" t="s">
        <v>1314</v>
      </c>
      <c r="D3702" s="12"/>
      <c r="E3702" s="12">
        <v>40</v>
      </c>
      <c r="F3702" s="13" t="s">
        <v>1110</v>
      </c>
      <c r="G3702" s="12">
        <v>926</v>
      </c>
      <c r="H3702" s="12">
        <v>1995</v>
      </c>
      <c r="I3702" s="11">
        <v>242.327</v>
      </c>
      <c r="J3702" s="11">
        <v>238.619</v>
      </c>
      <c r="K3702" s="11">
        <v>244.87100000000001</v>
      </c>
      <c r="L3702" s="11">
        <v>234.839</v>
      </c>
      <c r="M3702" s="11">
        <v>279.70100000000002</v>
      </c>
      <c r="N3702" s="11">
        <v>351.91800000000001</v>
      </c>
      <c r="O3702" s="11">
        <v>363.75900000000001</v>
      </c>
      <c r="P3702" s="11">
        <v>316.64800000000002</v>
      </c>
      <c r="Q3702" s="11">
        <v>256.27699999999999</v>
      </c>
      <c r="R3702" s="11">
        <v>251.14500000000001</v>
      </c>
      <c r="S3702" s="11">
        <v>257.69400000000002</v>
      </c>
      <c r="T3702" s="11">
        <v>210.62</v>
      </c>
      <c r="U3702" s="11">
        <v>172.029</v>
      </c>
      <c r="V3702" s="11">
        <v>162.16399999999999</v>
      </c>
      <c r="W3702" s="11">
        <v>125.498</v>
      </c>
      <c r="X3702" s="11">
        <v>60.688000000000002</v>
      </c>
      <c r="Y3702" s="11">
        <v>54.88</v>
      </c>
      <c r="Z3702" s="11">
        <v>25.710999999999999</v>
      </c>
      <c r="AA3702" s="11">
        <v>6.2960000000000003</v>
      </c>
      <c r="AB3702" s="11">
        <v>0.76600000000000001</v>
      </c>
      <c r="AC3702" s="11">
        <v>4.5999999999999999E-2</v>
      </c>
    </row>
    <row r="3703" spans="1:29" ht="11.5">
      <c r="A3703" s="15">
        <v>3686</v>
      </c>
      <c r="B3703" s="13" t="s">
        <v>1059</v>
      </c>
      <c r="C3703" s="21" t="s">
        <v>1314</v>
      </c>
      <c r="D3703" s="12"/>
      <c r="E3703" s="12">
        <v>40</v>
      </c>
      <c r="F3703" s="13" t="s">
        <v>1110</v>
      </c>
      <c r="G3703" s="12">
        <v>926</v>
      </c>
      <c r="H3703" s="12">
        <v>2000</v>
      </c>
      <c r="I3703" s="11">
        <v>213.67500000000001</v>
      </c>
      <c r="J3703" s="11">
        <v>243.501</v>
      </c>
      <c r="K3703" s="11">
        <v>239.21899999999999</v>
      </c>
      <c r="L3703" s="11">
        <v>246.40700000000001</v>
      </c>
      <c r="M3703" s="11">
        <v>238.262</v>
      </c>
      <c r="N3703" s="11">
        <v>284.21199999999999</v>
      </c>
      <c r="O3703" s="11">
        <v>355.33199999999999</v>
      </c>
      <c r="P3703" s="11">
        <v>365.16500000000002</v>
      </c>
      <c r="Q3703" s="11">
        <v>316.02699999999999</v>
      </c>
      <c r="R3703" s="11">
        <v>253.84899999999999</v>
      </c>
      <c r="S3703" s="11">
        <v>245.66499999999999</v>
      </c>
      <c r="T3703" s="11">
        <v>248.17500000000001</v>
      </c>
      <c r="U3703" s="11">
        <v>198.39699999999999</v>
      </c>
      <c r="V3703" s="11">
        <v>155.67599999999999</v>
      </c>
      <c r="W3703" s="11">
        <v>138.28200000000001</v>
      </c>
      <c r="X3703" s="11">
        <v>97.483999999999995</v>
      </c>
      <c r="Y3703" s="11">
        <v>40.188000000000002</v>
      </c>
      <c r="Z3703" s="11">
        <v>27.41</v>
      </c>
      <c r="AA3703" s="11">
        <v>8.3149999999999995</v>
      </c>
      <c r="AB3703" s="11">
        <v>1.097</v>
      </c>
      <c r="AC3703" s="11">
        <v>6.6000000000000003E-2</v>
      </c>
    </row>
    <row r="3704" spans="1:29" ht="11.5">
      <c r="A3704" s="15">
        <v>3687</v>
      </c>
      <c r="B3704" s="13" t="s">
        <v>1059</v>
      </c>
      <c r="C3704" s="21" t="s">
        <v>1314</v>
      </c>
      <c r="D3704" s="12"/>
      <c r="E3704" s="12">
        <v>40</v>
      </c>
      <c r="F3704" s="13" t="s">
        <v>1110</v>
      </c>
      <c r="G3704" s="12">
        <v>926</v>
      </c>
      <c r="H3704" s="12">
        <v>2005</v>
      </c>
      <c r="I3704" s="11">
        <v>204.20699999999999</v>
      </c>
      <c r="J3704" s="11">
        <v>221.292</v>
      </c>
      <c r="K3704" s="11">
        <v>250.59399999999999</v>
      </c>
      <c r="L3704" s="11">
        <v>250.90299999999999</v>
      </c>
      <c r="M3704" s="11">
        <v>264.89400000000001</v>
      </c>
      <c r="N3704" s="11">
        <v>255.05</v>
      </c>
      <c r="O3704" s="11">
        <v>292.22399999999999</v>
      </c>
      <c r="P3704" s="11">
        <v>356.029</v>
      </c>
      <c r="Q3704" s="11">
        <v>360.42500000000001</v>
      </c>
      <c r="R3704" s="11">
        <v>309.15699999999998</v>
      </c>
      <c r="S3704" s="11">
        <v>246.12</v>
      </c>
      <c r="T3704" s="11">
        <v>234.863</v>
      </c>
      <c r="U3704" s="11">
        <v>234.422</v>
      </c>
      <c r="V3704" s="11">
        <v>182.07499999999999</v>
      </c>
      <c r="W3704" s="11">
        <v>136.18199999999999</v>
      </c>
      <c r="X3704" s="11">
        <v>111.979</v>
      </c>
      <c r="Y3704" s="11">
        <v>68.2</v>
      </c>
      <c r="Z3704" s="11">
        <v>21.963000000000001</v>
      </c>
      <c r="AA3704" s="11">
        <v>9.7530000000000001</v>
      </c>
      <c r="AB3704" s="11">
        <v>1.619</v>
      </c>
      <c r="AC3704" s="11">
        <v>0.108</v>
      </c>
    </row>
    <row r="3705" spans="1:29" ht="11.5">
      <c r="A3705" s="15">
        <v>3688</v>
      </c>
      <c r="B3705" s="13" t="s">
        <v>1059</v>
      </c>
      <c r="C3705" s="21" t="s">
        <v>1314</v>
      </c>
      <c r="D3705" s="12"/>
      <c r="E3705" s="12">
        <v>40</v>
      </c>
      <c r="F3705" s="13" t="s">
        <v>1110</v>
      </c>
      <c r="G3705" s="12">
        <v>926</v>
      </c>
      <c r="H3705" s="12">
        <v>2010</v>
      </c>
      <c r="I3705" s="11">
        <v>200.53</v>
      </c>
      <c r="J3705" s="11">
        <v>208.63300000000001</v>
      </c>
      <c r="K3705" s="11">
        <v>225.41399999999999</v>
      </c>
      <c r="L3705" s="11">
        <v>257.79300000000001</v>
      </c>
      <c r="M3705" s="11">
        <v>263.29899999999998</v>
      </c>
      <c r="N3705" s="11">
        <v>279.01900000000001</v>
      </c>
      <c r="O3705" s="11">
        <v>264.16300000000001</v>
      </c>
      <c r="P3705" s="11">
        <v>295.87</v>
      </c>
      <c r="Q3705" s="11">
        <v>356.87200000000001</v>
      </c>
      <c r="R3705" s="11">
        <v>358.13099999999997</v>
      </c>
      <c r="S3705" s="11">
        <v>304.387</v>
      </c>
      <c r="T3705" s="11">
        <v>238.79300000000001</v>
      </c>
      <c r="U3705" s="11">
        <v>222.346</v>
      </c>
      <c r="V3705" s="11">
        <v>217.43799999999999</v>
      </c>
      <c r="W3705" s="11">
        <v>162.61000000000001</v>
      </c>
      <c r="X3705" s="11">
        <v>112.68</v>
      </c>
      <c r="Y3705" s="11">
        <v>81.245999999999995</v>
      </c>
      <c r="Z3705" s="11">
        <v>38.777999999999999</v>
      </c>
      <c r="AA3705" s="11">
        <v>8.4139999999999997</v>
      </c>
      <c r="AB3705" s="11">
        <v>2.0590000000000002</v>
      </c>
      <c r="AC3705" s="11">
        <v>0.16700000000000001</v>
      </c>
    </row>
    <row r="3706" spans="1:29" ht="11.5">
      <c r="A3706" s="15">
        <v>3689</v>
      </c>
      <c r="B3706" s="13" t="s">
        <v>1059</v>
      </c>
      <c r="C3706" s="21" t="s">
        <v>1314</v>
      </c>
      <c r="D3706" s="12"/>
      <c r="E3706" s="12">
        <v>40</v>
      </c>
      <c r="F3706" s="13" t="s">
        <v>1110</v>
      </c>
      <c r="G3706" s="12">
        <v>926</v>
      </c>
      <c r="H3706" s="12">
        <v>2015</v>
      </c>
      <c r="I3706" s="11">
        <v>209.58799999999999</v>
      </c>
      <c r="J3706" s="11">
        <v>206.44900000000001</v>
      </c>
      <c r="K3706" s="11">
        <v>213.059</v>
      </c>
      <c r="L3706" s="11">
        <v>234.57</v>
      </c>
      <c r="M3706" s="11">
        <v>281.95600000000002</v>
      </c>
      <c r="N3706" s="11">
        <v>291.64100000000002</v>
      </c>
      <c r="O3706" s="11">
        <v>298.56700000000001</v>
      </c>
      <c r="P3706" s="11">
        <v>274.59300000000002</v>
      </c>
      <c r="Q3706" s="11">
        <v>300.54700000000003</v>
      </c>
      <c r="R3706" s="11">
        <v>357.87</v>
      </c>
      <c r="S3706" s="11">
        <v>353.53199999999998</v>
      </c>
      <c r="T3706" s="11">
        <v>296.52600000000001</v>
      </c>
      <c r="U3706" s="11">
        <v>229.61500000000001</v>
      </c>
      <c r="V3706" s="11">
        <v>208.952</v>
      </c>
      <c r="W3706" s="11">
        <v>197.995</v>
      </c>
      <c r="X3706" s="11">
        <v>140.52799999999999</v>
      </c>
      <c r="Y3706" s="11">
        <v>86.162999999999997</v>
      </c>
      <c r="Z3706" s="11">
        <v>48.807000000000002</v>
      </c>
      <c r="AA3706" s="11">
        <v>15.581</v>
      </c>
      <c r="AB3706" s="11">
        <v>1.8939999999999999</v>
      </c>
      <c r="AC3706" s="11">
        <v>0.223</v>
      </c>
    </row>
    <row r="3707" spans="1:29" ht="11.5">
      <c r="A3707" s="15">
        <v>3690</v>
      </c>
      <c r="B3707" s="13" t="s">
        <v>1059</v>
      </c>
      <c r="C3707" s="21" t="s">
        <v>1314</v>
      </c>
      <c r="D3707" s="12"/>
      <c r="E3707" s="12">
        <v>40</v>
      </c>
      <c r="F3707" s="13" t="s">
        <v>1110</v>
      </c>
      <c r="G3707" s="12">
        <v>926</v>
      </c>
      <c r="H3707" s="12">
        <v>2020</v>
      </c>
      <c r="I3707" s="11">
        <v>230.364</v>
      </c>
      <c r="J3707" s="11">
        <v>219.99600000000001</v>
      </c>
      <c r="K3707" s="11">
        <v>218.79499999999999</v>
      </c>
      <c r="L3707" s="11">
        <v>233.50399999999999</v>
      </c>
      <c r="M3707" s="11">
        <v>263.26100000000002</v>
      </c>
      <c r="N3707" s="11">
        <v>312.06599999999997</v>
      </c>
      <c r="O3707" s="11">
        <v>315.827</v>
      </c>
      <c r="P3707" s="11">
        <v>314.61900000000003</v>
      </c>
      <c r="Q3707" s="11">
        <v>284.43799999999999</v>
      </c>
      <c r="R3707" s="11">
        <v>305.30500000000001</v>
      </c>
      <c r="S3707" s="11">
        <v>357.25</v>
      </c>
      <c r="T3707" s="11">
        <v>346.83800000000002</v>
      </c>
      <c r="U3707" s="11">
        <v>284.67</v>
      </c>
      <c r="V3707" s="11">
        <v>213.95500000000001</v>
      </c>
      <c r="W3707" s="11">
        <v>187.33699999999999</v>
      </c>
      <c r="X3707" s="11">
        <v>168.53299999999999</v>
      </c>
      <c r="Y3707" s="11">
        <v>107.116</v>
      </c>
      <c r="Z3707" s="11">
        <v>52.213999999999999</v>
      </c>
      <c r="AA3707" s="11">
        <v>19.835000000000001</v>
      </c>
      <c r="AB3707" s="11">
        <v>3.5619999999999998</v>
      </c>
      <c r="AC3707" s="11">
        <v>0.20599999999999999</v>
      </c>
    </row>
    <row r="3708" spans="1:29" ht="11.5">
      <c r="A3708" s="15">
        <v>3691</v>
      </c>
      <c r="B3708" s="13" t="s">
        <v>1059</v>
      </c>
      <c r="C3708" s="21" t="s">
        <v>1315</v>
      </c>
      <c r="D3708" s="12"/>
      <c r="E3708" s="12">
        <v>56</v>
      </c>
      <c r="F3708" s="13" t="s">
        <v>1110</v>
      </c>
      <c r="G3708" s="12">
        <v>926</v>
      </c>
      <c r="H3708" s="12">
        <v>1950</v>
      </c>
      <c r="I3708" s="11">
        <v>355.178</v>
      </c>
      <c r="J3708" s="11">
        <v>276.75900000000001</v>
      </c>
      <c r="K3708" s="11">
        <v>288.82100000000003</v>
      </c>
      <c r="L3708" s="11">
        <v>313.18599999999998</v>
      </c>
      <c r="M3708" s="11">
        <v>331.738</v>
      </c>
      <c r="N3708" s="11">
        <v>355.27300000000002</v>
      </c>
      <c r="O3708" s="11">
        <v>238.97200000000001</v>
      </c>
      <c r="P3708" s="11">
        <v>314.74099999999999</v>
      </c>
      <c r="Q3708" s="11">
        <v>325.88799999999998</v>
      </c>
      <c r="R3708" s="11">
        <v>322.822</v>
      </c>
      <c r="S3708" s="11">
        <v>282.01499999999999</v>
      </c>
      <c r="T3708" s="11">
        <v>229.40199999999999</v>
      </c>
      <c r="U3708" s="11">
        <v>196.595</v>
      </c>
      <c r="V3708" s="11">
        <v>168.41</v>
      </c>
      <c r="W3708" s="11">
        <v>127.782</v>
      </c>
      <c r="X3708" s="11">
        <v>79.617999999999995</v>
      </c>
      <c r="Y3708" s="11">
        <v>36.664999999999999</v>
      </c>
      <c r="Z3708" s="11">
        <v>10.901999999999999</v>
      </c>
      <c r="AA3708" s="11">
        <v>1.913</v>
      </c>
      <c r="AB3708" s="11">
        <v>0.17799999999999999</v>
      </c>
      <c r="AC3708" s="11">
        <v>4.0000000000000001E-3</v>
      </c>
    </row>
    <row r="3709" spans="1:29" ht="11.5">
      <c r="A3709" s="15">
        <v>3692</v>
      </c>
      <c r="B3709" s="13" t="s">
        <v>1059</v>
      </c>
      <c r="C3709" s="21" t="s">
        <v>1315</v>
      </c>
      <c r="D3709" s="12"/>
      <c r="E3709" s="12">
        <v>56</v>
      </c>
      <c r="F3709" s="13" t="s">
        <v>1110</v>
      </c>
      <c r="G3709" s="12">
        <v>926</v>
      </c>
      <c r="H3709" s="12">
        <v>1955</v>
      </c>
      <c r="I3709" s="11">
        <v>358.64600000000002</v>
      </c>
      <c r="J3709" s="11">
        <v>355.04700000000003</v>
      </c>
      <c r="K3709" s="11">
        <v>277.15499999999997</v>
      </c>
      <c r="L3709" s="11">
        <v>290.15600000000001</v>
      </c>
      <c r="M3709" s="11">
        <v>315.83800000000002</v>
      </c>
      <c r="N3709" s="11">
        <v>333.59899999999999</v>
      </c>
      <c r="O3709" s="11">
        <v>355.404</v>
      </c>
      <c r="P3709" s="11">
        <v>238.67500000000001</v>
      </c>
      <c r="Q3709" s="11">
        <v>311.22500000000002</v>
      </c>
      <c r="R3709" s="11">
        <v>318.24099999999999</v>
      </c>
      <c r="S3709" s="11">
        <v>309.09399999999999</v>
      </c>
      <c r="T3709" s="11">
        <v>262.73399999999998</v>
      </c>
      <c r="U3709" s="11">
        <v>205.959</v>
      </c>
      <c r="V3709" s="11">
        <v>167.49799999999999</v>
      </c>
      <c r="W3709" s="11">
        <v>131.82400000000001</v>
      </c>
      <c r="X3709" s="11">
        <v>86.605999999999995</v>
      </c>
      <c r="Y3709" s="11">
        <v>42.536000000000001</v>
      </c>
      <c r="Z3709" s="11">
        <v>13.592000000000001</v>
      </c>
      <c r="AA3709" s="11">
        <v>2.3650000000000002</v>
      </c>
      <c r="AB3709" s="11">
        <v>0.217</v>
      </c>
      <c r="AC3709" s="11">
        <v>0.01</v>
      </c>
    </row>
    <row r="3710" spans="1:29" ht="11.5">
      <c r="A3710" s="15">
        <v>3693</v>
      </c>
      <c r="B3710" s="13" t="s">
        <v>1059</v>
      </c>
      <c r="C3710" s="21" t="s">
        <v>1315</v>
      </c>
      <c r="D3710" s="12"/>
      <c r="E3710" s="12">
        <v>56</v>
      </c>
      <c r="F3710" s="13" t="s">
        <v>1110</v>
      </c>
      <c r="G3710" s="12">
        <v>926</v>
      </c>
      <c r="H3710" s="12">
        <v>1960</v>
      </c>
      <c r="I3710" s="11">
        <v>383.733</v>
      </c>
      <c r="J3710" s="11">
        <v>360.01400000000001</v>
      </c>
      <c r="K3710" s="11">
        <v>356.66</v>
      </c>
      <c r="L3710" s="11">
        <v>278.80399999999997</v>
      </c>
      <c r="M3710" s="11">
        <v>292.49900000000002</v>
      </c>
      <c r="N3710" s="11">
        <v>316.48399999999998</v>
      </c>
      <c r="O3710" s="11">
        <v>332.709</v>
      </c>
      <c r="P3710" s="11">
        <v>353.37700000000001</v>
      </c>
      <c r="Q3710" s="11">
        <v>235.923</v>
      </c>
      <c r="R3710" s="11">
        <v>304.47500000000002</v>
      </c>
      <c r="S3710" s="11">
        <v>306.20499999999998</v>
      </c>
      <c r="T3710" s="11">
        <v>289.18400000000003</v>
      </c>
      <c r="U3710" s="11">
        <v>236.18700000000001</v>
      </c>
      <c r="V3710" s="11">
        <v>175.297</v>
      </c>
      <c r="W3710" s="11">
        <v>131.29499999999999</v>
      </c>
      <c r="X3710" s="11">
        <v>90.346000000000004</v>
      </c>
      <c r="Y3710" s="11">
        <v>47.238</v>
      </c>
      <c r="Z3710" s="11">
        <v>16.420000000000002</v>
      </c>
      <c r="AA3710" s="11">
        <v>3.19</v>
      </c>
      <c r="AB3710" s="11">
        <v>0.29499999999999998</v>
      </c>
      <c r="AC3710" s="11">
        <v>1.4E-2</v>
      </c>
    </row>
    <row r="3711" spans="1:29" ht="11.5">
      <c r="A3711" s="15">
        <v>3694</v>
      </c>
      <c r="B3711" s="13" t="s">
        <v>1059</v>
      </c>
      <c r="C3711" s="21" t="s">
        <v>1315</v>
      </c>
      <c r="D3711" s="12"/>
      <c r="E3711" s="12">
        <v>56</v>
      </c>
      <c r="F3711" s="13" t="s">
        <v>1110</v>
      </c>
      <c r="G3711" s="12">
        <v>926</v>
      </c>
      <c r="H3711" s="12">
        <v>1965</v>
      </c>
      <c r="I3711" s="11">
        <v>401.68799999999999</v>
      </c>
      <c r="J3711" s="11">
        <v>387.05700000000002</v>
      </c>
      <c r="K3711" s="11">
        <v>362.60300000000001</v>
      </c>
      <c r="L3711" s="11">
        <v>358.71699999999998</v>
      </c>
      <c r="M3711" s="11">
        <v>282.108</v>
      </c>
      <c r="N3711" s="11">
        <v>294.78500000000003</v>
      </c>
      <c r="O3711" s="11">
        <v>317.28899999999999</v>
      </c>
      <c r="P3711" s="11">
        <v>329.137</v>
      </c>
      <c r="Q3711" s="11">
        <v>345.17899999999997</v>
      </c>
      <c r="R3711" s="11">
        <v>228.01400000000001</v>
      </c>
      <c r="S3711" s="11">
        <v>290.774</v>
      </c>
      <c r="T3711" s="11">
        <v>284.85199999999998</v>
      </c>
      <c r="U3711" s="11">
        <v>258.04599999999999</v>
      </c>
      <c r="V3711" s="11">
        <v>198.87799999999999</v>
      </c>
      <c r="W3711" s="11">
        <v>136.31800000000001</v>
      </c>
      <c r="X3711" s="11">
        <v>89.727000000000004</v>
      </c>
      <c r="Y3711" s="11">
        <v>49.746000000000002</v>
      </c>
      <c r="Z3711" s="11">
        <v>18.373999999999999</v>
      </c>
      <c r="AA3711" s="11">
        <v>3.919</v>
      </c>
      <c r="AB3711" s="11">
        <v>0.41099999999999998</v>
      </c>
      <c r="AC3711" s="11">
        <v>1.7999999999999999E-2</v>
      </c>
    </row>
    <row r="3712" spans="1:29" ht="11.5">
      <c r="A3712" s="15">
        <v>3695</v>
      </c>
      <c r="B3712" s="13" t="s">
        <v>1059</v>
      </c>
      <c r="C3712" s="21" t="s">
        <v>1315</v>
      </c>
      <c r="D3712" s="12"/>
      <c r="E3712" s="12">
        <v>56</v>
      </c>
      <c r="F3712" s="13" t="s">
        <v>1110</v>
      </c>
      <c r="G3712" s="12">
        <v>926</v>
      </c>
      <c r="H3712" s="12">
        <v>1970</v>
      </c>
      <c r="I3712" s="11">
        <v>368.54500000000002</v>
      </c>
      <c r="J3712" s="11">
        <v>403.471</v>
      </c>
      <c r="K3712" s="11">
        <v>389.66199999999998</v>
      </c>
      <c r="L3712" s="11">
        <v>366.30900000000003</v>
      </c>
      <c r="M3712" s="11">
        <v>362.54</v>
      </c>
      <c r="N3712" s="11">
        <v>285.59300000000002</v>
      </c>
      <c r="O3712" s="11">
        <v>296.40499999999997</v>
      </c>
      <c r="P3712" s="11">
        <v>314.41199999999998</v>
      </c>
      <c r="Q3712" s="11">
        <v>322.142</v>
      </c>
      <c r="R3712" s="11">
        <v>335.435</v>
      </c>
      <c r="S3712" s="11">
        <v>218.03</v>
      </c>
      <c r="T3712" s="11">
        <v>271.31299999999999</v>
      </c>
      <c r="U3712" s="11">
        <v>254.52699999999999</v>
      </c>
      <c r="V3712" s="11">
        <v>216.13200000000001</v>
      </c>
      <c r="W3712" s="11">
        <v>151.928</v>
      </c>
      <c r="X3712" s="11">
        <v>91.212999999999994</v>
      </c>
      <c r="Y3712" s="11">
        <v>48.796999999999997</v>
      </c>
      <c r="Z3712" s="11">
        <v>19.649999999999999</v>
      </c>
      <c r="AA3712" s="11">
        <v>4.5110000000000001</v>
      </c>
      <c r="AB3712" s="11">
        <v>0.52600000000000002</v>
      </c>
      <c r="AC3712" s="11">
        <v>0.03</v>
      </c>
    </row>
    <row r="3713" spans="1:29" ht="11.5">
      <c r="A3713" s="15">
        <v>3696</v>
      </c>
      <c r="B3713" s="13" t="s">
        <v>1059</v>
      </c>
      <c r="C3713" s="21" t="s">
        <v>1315</v>
      </c>
      <c r="D3713" s="12"/>
      <c r="E3713" s="12">
        <v>56</v>
      </c>
      <c r="F3713" s="13" t="s">
        <v>1110</v>
      </c>
      <c r="G3713" s="12">
        <v>926</v>
      </c>
      <c r="H3713" s="12">
        <v>1975</v>
      </c>
      <c r="I3713" s="11">
        <v>334.84699999999998</v>
      </c>
      <c r="J3713" s="11">
        <v>370.63099999999997</v>
      </c>
      <c r="K3713" s="11">
        <v>407.09899999999999</v>
      </c>
      <c r="L3713" s="11">
        <v>394.685</v>
      </c>
      <c r="M3713" s="11">
        <v>370.78399999999999</v>
      </c>
      <c r="N3713" s="11">
        <v>366.03500000000003</v>
      </c>
      <c r="O3713" s="11">
        <v>287.37400000000002</v>
      </c>
      <c r="P3713" s="11">
        <v>296.209</v>
      </c>
      <c r="Q3713" s="11">
        <v>311.93599999999998</v>
      </c>
      <c r="R3713" s="11">
        <v>314.899</v>
      </c>
      <c r="S3713" s="11">
        <v>321.97399999999999</v>
      </c>
      <c r="T3713" s="11">
        <v>203.90600000000001</v>
      </c>
      <c r="U3713" s="11">
        <v>243.334</v>
      </c>
      <c r="V3713" s="11">
        <v>213.82400000000001</v>
      </c>
      <c r="W3713" s="11">
        <v>165.06</v>
      </c>
      <c r="X3713" s="11">
        <v>101.58499999999999</v>
      </c>
      <c r="Y3713" s="11">
        <v>49.927</v>
      </c>
      <c r="Z3713" s="11">
        <v>19.698</v>
      </c>
      <c r="AA3713" s="11">
        <v>5.0190000000000001</v>
      </c>
      <c r="AB3713" s="11">
        <v>0.63400000000000001</v>
      </c>
      <c r="AC3713" s="11">
        <v>0.04</v>
      </c>
    </row>
    <row r="3714" spans="1:29" ht="11.5">
      <c r="A3714" s="15">
        <v>3697</v>
      </c>
      <c r="B3714" s="13" t="s">
        <v>1059</v>
      </c>
      <c r="C3714" s="21" t="s">
        <v>1315</v>
      </c>
      <c r="D3714" s="12"/>
      <c r="E3714" s="12">
        <v>56</v>
      </c>
      <c r="F3714" s="13" t="s">
        <v>1110</v>
      </c>
      <c r="G3714" s="12">
        <v>926</v>
      </c>
      <c r="H3714" s="12">
        <v>1980</v>
      </c>
      <c r="I3714" s="11">
        <v>308.13299999999998</v>
      </c>
      <c r="J3714" s="11">
        <v>337.34500000000003</v>
      </c>
      <c r="K3714" s="11">
        <v>373.46499999999997</v>
      </c>
      <c r="L3714" s="11">
        <v>411.71199999999999</v>
      </c>
      <c r="M3714" s="11">
        <v>399.988</v>
      </c>
      <c r="N3714" s="11">
        <v>374.76299999999998</v>
      </c>
      <c r="O3714" s="11">
        <v>367.29700000000003</v>
      </c>
      <c r="P3714" s="11">
        <v>287.36399999999998</v>
      </c>
      <c r="Q3714" s="11">
        <v>294.20600000000002</v>
      </c>
      <c r="R3714" s="11">
        <v>307.04700000000003</v>
      </c>
      <c r="S3714" s="11">
        <v>303.83999999999997</v>
      </c>
      <c r="T3714" s="11">
        <v>302.89299999999997</v>
      </c>
      <c r="U3714" s="11">
        <v>185.28700000000001</v>
      </c>
      <c r="V3714" s="11">
        <v>208.197</v>
      </c>
      <c r="W3714" s="11">
        <v>166.374</v>
      </c>
      <c r="X3714" s="11">
        <v>111.83</v>
      </c>
      <c r="Y3714" s="11">
        <v>56.27</v>
      </c>
      <c r="Z3714" s="11">
        <v>20.882999999999999</v>
      </c>
      <c r="AA3714" s="11">
        <v>5.2949999999999999</v>
      </c>
      <c r="AB3714" s="11">
        <v>0.78400000000000003</v>
      </c>
      <c r="AC3714" s="11">
        <v>5.6000000000000001E-2</v>
      </c>
    </row>
    <row r="3715" spans="1:29" ht="11.5">
      <c r="A3715" s="15">
        <v>3698</v>
      </c>
      <c r="B3715" s="13" t="s">
        <v>1059</v>
      </c>
      <c r="C3715" s="21" t="s">
        <v>1315</v>
      </c>
      <c r="D3715" s="12"/>
      <c r="E3715" s="12">
        <v>56</v>
      </c>
      <c r="F3715" s="13" t="s">
        <v>1110</v>
      </c>
      <c r="G3715" s="12">
        <v>926</v>
      </c>
      <c r="H3715" s="12">
        <v>1985</v>
      </c>
      <c r="I3715" s="11">
        <v>302.93900000000002</v>
      </c>
      <c r="J3715" s="11">
        <v>308.54199999999997</v>
      </c>
      <c r="K3715" s="11">
        <v>337.50700000000001</v>
      </c>
      <c r="L3715" s="11">
        <v>372.738</v>
      </c>
      <c r="M3715" s="11">
        <v>411.34</v>
      </c>
      <c r="N3715" s="11">
        <v>401.92700000000002</v>
      </c>
      <c r="O3715" s="11">
        <v>374.553</v>
      </c>
      <c r="P3715" s="11">
        <v>364.23200000000003</v>
      </c>
      <c r="Q3715" s="11">
        <v>283.95</v>
      </c>
      <c r="R3715" s="11">
        <v>288.82499999999999</v>
      </c>
      <c r="S3715" s="11">
        <v>297.63200000000001</v>
      </c>
      <c r="T3715" s="11">
        <v>288.255</v>
      </c>
      <c r="U3715" s="11">
        <v>277.65800000000002</v>
      </c>
      <c r="V3715" s="11">
        <v>161.227</v>
      </c>
      <c r="W3715" s="11">
        <v>165.929</v>
      </c>
      <c r="X3715" s="11">
        <v>115.58199999999999</v>
      </c>
      <c r="Y3715" s="11">
        <v>63.365000000000002</v>
      </c>
      <c r="Z3715" s="11">
        <v>24.108000000000001</v>
      </c>
      <c r="AA3715" s="11">
        <v>5.9539999999999997</v>
      </c>
      <c r="AB3715" s="11">
        <v>0.91</v>
      </c>
      <c r="AC3715" s="11">
        <v>7.6999999999999999E-2</v>
      </c>
    </row>
    <row r="3716" spans="1:29" ht="11.5">
      <c r="A3716" s="15">
        <v>3699</v>
      </c>
      <c r="B3716" s="13" t="s">
        <v>1059</v>
      </c>
      <c r="C3716" s="21" t="s">
        <v>1315</v>
      </c>
      <c r="D3716" s="12"/>
      <c r="E3716" s="12">
        <v>56</v>
      </c>
      <c r="F3716" s="13" t="s">
        <v>1110</v>
      </c>
      <c r="G3716" s="12">
        <v>926</v>
      </c>
      <c r="H3716" s="12">
        <v>1990</v>
      </c>
      <c r="I3716" s="11">
        <v>303.06299999999999</v>
      </c>
      <c r="J3716" s="11">
        <v>307.476</v>
      </c>
      <c r="K3716" s="11">
        <v>311.32100000000003</v>
      </c>
      <c r="L3716" s="11">
        <v>340.07100000000003</v>
      </c>
      <c r="M3716" s="11">
        <v>376.44400000000002</v>
      </c>
      <c r="N3716" s="11">
        <v>411.86099999999999</v>
      </c>
      <c r="O3716" s="11">
        <v>399.40100000000001</v>
      </c>
      <c r="P3716" s="11">
        <v>371.59399999999999</v>
      </c>
      <c r="Q3716" s="11">
        <v>360.20100000000002</v>
      </c>
      <c r="R3716" s="11">
        <v>279.12700000000001</v>
      </c>
      <c r="S3716" s="11">
        <v>281.23399999999998</v>
      </c>
      <c r="T3716" s="11">
        <v>284.67200000000003</v>
      </c>
      <c r="U3716" s="11">
        <v>267.14400000000001</v>
      </c>
      <c r="V3716" s="11">
        <v>245.191</v>
      </c>
      <c r="W3716" s="11">
        <v>131.834</v>
      </c>
      <c r="X3716" s="11">
        <v>119.79600000000001</v>
      </c>
      <c r="Y3716" s="11">
        <v>68.652000000000001</v>
      </c>
      <c r="Z3716" s="11">
        <v>28.276</v>
      </c>
      <c r="AA3716" s="11">
        <v>7.3220000000000001</v>
      </c>
      <c r="AB3716" s="11">
        <v>1.093</v>
      </c>
      <c r="AC3716" s="11">
        <v>9.7000000000000003E-2</v>
      </c>
    </row>
    <row r="3717" spans="1:29" ht="11.5">
      <c r="A3717" s="15">
        <v>3700</v>
      </c>
      <c r="B3717" s="13" t="s">
        <v>1059</v>
      </c>
      <c r="C3717" s="21" t="s">
        <v>1315</v>
      </c>
      <c r="D3717" s="12"/>
      <c r="E3717" s="12">
        <v>56</v>
      </c>
      <c r="F3717" s="13" t="s">
        <v>1110</v>
      </c>
      <c r="G3717" s="12">
        <v>926</v>
      </c>
      <c r="H3717" s="12">
        <v>1995</v>
      </c>
      <c r="I3717" s="11">
        <v>311.96199999999999</v>
      </c>
      <c r="J3717" s="11">
        <v>311.75</v>
      </c>
      <c r="K3717" s="11">
        <v>310.7</v>
      </c>
      <c r="L3717" s="11">
        <v>312.81700000000001</v>
      </c>
      <c r="M3717" s="11">
        <v>345.09199999999998</v>
      </c>
      <c r="N3717" s="11">
        <v>384.66300000000001</v>
      </c>
      <c r="O3717" s="11">
        <v>416.91800000000001</v>
      </c>
      <c r="P3717" s="11">
        <v>399.06599999999997</v>
      </c>
      <c r="Q3717" s="11">
        <v>368.41199999999998</v>
      </c>
      <c r="R3717" s="11">
        <v>354.78899999999999</v>
      </c>
      <c r="S3717" s="11">
        <v>272.36900000000003</v>
      </c>
      <c r="T3717" s="11">
        <v>270.43700000000001</v>
      </c>
      <c r="U3717" s="11">
        <v>266.68700000000001</v>
      </c>
      <c r="V3717" s="11">
        <v>239.596</v>
      </c>
      <c r="W3717" s="11">
        <v>205.255</v>
      </c>
      <c r="X3717" s="11">
        <v>98.596999999999994</v>
      </c>
      <c r="Y3717" s="11">
        <v>74.453999999999994</v>
      </c>
      <c r="Z3717" s="11">
        <v>32.003</v>
      </c>
      <c r="AA3717" s="11">
        <v>8.7929999999999993</v>
      </c>
      <c r="AB3717" s="11">
        <v>1.351</v>
      </c>
      <c r="AC3717" s="11">
        <v>0.108</v>
      </c>
    </row>
    <row r="3718" spans="1:29" ht="11.5">
      <c r="A3718" s="15">
        <v>3701</v>
      </c>
      <c r="B3718" s="13" t="s">
        <v>1059</v>
      </c>
      <c r="C3718" s="21" t="s">
        <v>1315</v>
      </c>
      <c r="D3718" s="12"/>
      <c r="E3718" s="12">
        <v>56</v>
      </c>
      <c r="F3718" s="13" t="s">
        <v>1110</v>
      </c>
      <c r="G3718" s="12">
        <v>926</v>
      </c>
      <c r="H3718" s="12">
        <v>2000</v>
      </c>
      <c r="I3718" s="11">
        <v>293.92</v>
      </c>
      <c r="J3718" s="11">
        <v>316.05200000000002</v>
      </c>
      <c r="K3718" s="11">
        <v>313.95699999999999</v>
      </c>
      <c r="L3718" s="11">
        <v>312.28100000000001</v>
      </c>
      <c r="M3718" s="11">
        <v>317.20499999999998</v>
      </c>
      <c r="N3718" s="11">
        <v>349.53</v>
      </c>
      <c r="O3718" s="11">
        <v>386.19</v>
      </c>
      <c r="P3718" s="11">
        <v>416.43700000000001</v>
      </c>
      <c r="Q3718" s="11">
        <v>396.18299999999999</v>
      </c>
      <c r="R3718" s="11">
        <v>361.38600000000002</v>
      </c>
      <c r="S3718" s="11">
        <v>343.44600000000003</v>
      </c>
      <c r="T3718" s="11">
        <v>260.02300000000002</v>
      </c>
      <c r="U3718" s="11">
        <v>253.602</v>
      </c>
      <c r="V3718" s="11">
        <v>241.405</v>
      </c>
      <c r="W3718" s="11">
        <v>203.56200000000001</v>
      </c>
      <c r="X3718" s="11">
        <v>157.59899999999999</v>
      </c>
      <c r="Y3718" s="11">
        <v>63.710999999999999</v>
      </c>
      <c r="Z3718" s="11">
        <v>36.268000000000001</v>
      </c>
      <c r="AA3718" s="11">
        <v>10.331</v>
      </c>
      <c r="AB3718" s="11">
        <v>1.603</v>
      </c>
      <c r="AC3718" s="11">
        <v>0.129</v>
      </c>
    </row>
    <row r="3719" spans="1:29" ht="11.5">
      <c r="A3719" s="15">
        <v>3702</v>
      </c>
      <c r="B3719" s="13" t="s">
        <v>1059</v>
      </c>
      <c r="C3719" s="21" t="s">
        <v>1315</v>
      </c>
      <c r="D3719" s="12"/>
      <c r="E3719" s="12">
        <v>56</v>
      </c>
      <c r="F3719" s="13" t="s">
        <v>1110</v>
      </c>
      <c r="G3719" s="12">
        <v>926</v>
      </c>
      <c r="H3719" s="12">
        <v>2005</v>
      </c>
      <c r="I3719" s="11">
        <v>298.49599999999998</v>
      </c>
      <c r="J3719" s="11">
        <v>302.51100000000002</v>
      </c>
      <c r="K3719" s="11">
        <v>323.30900000000003</v>
      </c>
      <c r="L3719" s="11">
        <v>320.41399999999999</v>
      </c>
      <c r="M3719" s="11">
        <v>331.30700000000002</v>
      </c>
      <c r="N3719" s="11">
        <v>338.66500000000002</v>
      </c>
      <c r="O3719" s="11">
        <v>358.93599999999998</v>
      </c>
      <c r="P3719" s="11">
        <v>392.51900000000001</v>
      </c>
      <c r="Q3719" s="11">
        <v>418.31700000000001</v>
      </c>
      <c r="R3719" s="11">
        <v>393.61799999999999</v>
      </c>
      <c r="S3719" s="11">
        <v>354.68900000000002</v>
      </c>
      <c r="T3719" s="11">
        <v>332.46</v>
      </c>
      <c r="U3719" s="11">
        <v>247.12700000000001</v>
      </c>
      <c r="V3719" s="11">
        <v>233.685</v>
      </c>
      <c r="W3719" s="11">
        <v>210.536</v>
      </c>
      <c r="X3719" s="11">
        <v>162.374</v>
      </c>
      <c r="Y3719" s="11">
        <v>107.938</v>
      </c>
      <c r="Z3719" s="11">
        <v>33.283000000000001</v>
      </c>
      <c r="AA3719" s="11">
        <v>12.048999999999999</v>
      </c>
      <c r="AB3719" s="11">
        <v>1.8580000000000001</v>
      </c>
      <c r="AC3719" s="11">
        <v>0.14399999999999999</v>
      </c>
    </row>
    <row r="3720" spans="1:29" ht="11.5">
      <c r="A3720" s="15">
        <v>3703</v>
      </c>
      <c r="B3720" s="13" t="s">
        <v>1059</v>
      </c>
      <c r="C3720" s="21" t="s">
        <v>1315</v>
      </c>
      <c r="D3720" s="12"/>
      <c r="E3720" s="12">
        <v>56</v>
      </c>
      <c r="F3720" s="13" t="s">
        <v>1110</v>
      </c>
      <c r="G3720" s="12">
        <v>926</v>
      </c>
      <c r="H3720" s="12">
        <v>2010</v>
      </c>
      <c r="I3720" s="11">
        <v>323.73099999999999</v>
      </c>
      <c r="J3720" s="11">
        <v>308.33800000000002</v>
      </c>
      <c r="K3720" s="11">
        <v>311.99700000000001</v>
      </c>
      <c r="L3720" s="11">
        <v>334.26600000000002</v>
      </c>
      <c r="M3720" s="11">
        <v>337.13099999999997</v>
      </c>
      <c r="N3720" s="11">
        <v>355.76900000000001</v>
      </c>
      <c r="O3720" s="11">
        <v>363.17099999999999</v>
      </c>
      <c r="P3720" s="11">
        <v>376.82600000000002</v>
      </c>
      <c r="Q3720" s="11">
        <v>399.20100000000002</v>
      </c>
      <c r="R3720" s="11">
        <v>415.16300000000001</v>
      </c>
      <c r="S3720" s="11">
        <v>387.52100000000002</v>
      </c>
      <c r="T3720" s="11">
        <v>343.928</v>
      </c>
      <c r="U3720" s="11">
        <v>313.26499999999999</v>
      </c>
      <c r="V3720" s="11">
        <v>224.42500000000001</v>
      </c>
      <c r="W3720" s="11">
        <v>207.73400000000001</v>
      </c>
      <c r="X3720" s="11">
        <v>176.22200000000001</v>
      </c>
      <c r="Y3720" s="11">
        <v>117.932</v>
      </c>
      <c r="Z3720" s="11">
        <v>60.326000000000001</v>
      </c>
      <c r="AA3720" s="11">
        <v>12.364000000000001</v>
      </c>
      <c r="AB3720" s="11">
        <v>2.4649999999999999</v>
      </c>
      <c r="AC3720" s="11">
        <v>0.186</v>
      </c>
    </row>
    <row r="3721" spans="1:29" ht="11.5">
      <c r="A3721" s="15">
        <v>3704</v>
      </c>
      <c r="B3721" s="13" t="s">
        <v>1059</v>
      </c>
      <c r="C3721" s="21" t="s">
        <v>1315</v>
      </c>
      <c r="D3721" s="12"/>
      <c r="E3721" s="12">
        <v>56</v>
      </c>
      <c r="F3721" s="13" t="s">
        <v>1110</v>
      </c>
      <c r="G3721" s="12">
        <v>926</v>
      </c>
      <c r="H3721" s="12">
        <v>2015</v>
      </c>
      <c r="I3721" s="11">
        <v>329.87099999999998</v>
      </c>
      <c r="J3721" s="11">
        <v>333.38799999999998</v>
      </c>
      <c r="K3721" s="11">
        <v>317.95800000000003</v>
      </c>
      <c r="L3721" s="11">
        <v>322.09500000000003</v>
      </c>
      <c r="M3721" s="11">
        <v>351.66899999999998</v>
      </c>
      <c r="N3721" s="11">
        <v>356.42500000000001</v>
      </c>
      <c r="O3721" s="11">
        <v>365.89800000000002</v>
      </c>
      <c r="P3721" s="11">
        <v>374.36500000000001</v>
      </c>
      <c r="Q3721" s="11">
        <v>389.59500000000003</v>
      </c>
      <c r="R3721" s="11">
        <v>406.75900000000001</v>
      </c>
      <c r="S3721" s="11">
        <v>414.05399999999997</v>
      </c>
      <c r="T3721" s="11">
        <v>379.16300000000001</v>
      </c>
      <c r="U3721" s="11">
        <v>325.72399999999999</v>
      </c>
      <c r="V3721" s="11">
        <v>286.01400000000001</v>
      </c>
      <c r="W3721" s="11">
        <v>199.53399999999999</v>
      </c>
      <c r="X3721" s="11">
        <v>172.53899999999999</v>
      </c>
      <c r="Y3721" s="11">
        <v>128.31800000000001</v>
      </c>
      <c r="Z3721" s="11">
        <v>68.527000000000001</v>
      </c>
      <c r="AA3721" s="11">
        <v>23.724</v>
      </c>
      <c r="AB3721" s="11">
        <v>2.742</v>
      </c>
      <c r="AC3721" s="11">
        <v>0.27200000000000002</v>
      </c>
    </row>
    <row r="3722" spans="1:29" ht="11.5">
      <c r="A3722" s="15">
        <v>3705</v>
      </c>
      <c r="B3722" s="13" t="s">
        <v>1059</v>
      </c>
      <c r="C3722" s="21" t="s">
        <v>1315</v>
      </c>
      <c r="D3722" s="12"/>
      <c r="E3722" s="12">
        <v>56</v>
      </c>
      <c r="F3722" s="13" t="s">
        <v>1110</v>
      </c>
      <c r="G3722" s="12">
        <v>926</v>
      </c>
      <c r="H3722" s="12">
        <v>2020</v>
      </c>
      <c r="I3722" s="11">
        <v>326.34100000000001</v>
      </c>
      <c r="J3722" s="11">
        <v>345.55799999999999</v>
      </c>
      <c r="K3722" s="11">
        <v>345.59100000000001</v>
      </c>
      <c r="L3722" s="11">
        <v>329.23399999999998</v>
      </c>
      <c r="M3722" s="11">
        <v>337.762</v>
      </c>
      <c r="N3722" s="11">
        <v>372.15800000000002</v>
      </c>
      <c r="O3722" s="11">
        <v>375.267</v>
      </c>
      <c r="P3722" s="11">
        <v>378.62599999999998</v>
      </c>
      <c r="Q3722" s="11">
        <v>381.48099999999999</v>
      </c>
      <c r="R3722" s="11">
        <v>392.495</v>
      </c>
      <c r="S3722" s="11">
        <v>405.226</v>
      </c>
      <c r="T3722" s="11">
        <v>406.32299999999998</v>
      </c>
      <c r="U3722" s="11">
        <v>365.22300000000001</v>
      </c>
      <c r="V3722" s="11">
        <v>306.53399999999999</v>
      </c>
      <c r="W3722" s="11">
        <v>260.16000000000003</v>
      </c>
      <c r="X3722" s="11">
        <v>171.43700000000001</v>
      </c>
      <c r="Y3722" s="11">
        <v>132.26400000000001</v>
      </c>
      <c r="Z3722" s="11">
        <v>78.406999999999996</v>
      </c>
      <c r="AA3722" s="11">
        <v>28.401</v>
      </c>
      <c r="AB3722" s="11">
        <v>5.548</v>
      </c>
      <c r="AC3722" s="11">
        <v>0.29899999999999999</v>
      </c>
    </row>
    <row r="3723" spans="1:29" ht="11.5">
      <c r="A3723" s="15">
        <v>3706</v>
      </c>
      <c r="B3723" s="13" t="s">
        <v>1059</v>
      </c>
      <c r="C3723" s="21" t="s">
        <v>1316</v>
      </c>
      <c r="D3723" s="12">
        <v>27</v>
      </c>
      <c r="E3723" s="12">
        <v>250</v>
      </c>
      <c r="F3723" s="13" t="s">
        <v>1110</v>
      </c>
      <c r="G3723" s="12">
        <v>926</v>
      </c>
      <c r="H3723" s="12">
        <v>1950</v>
      </c>
      <c r="I3723" s="11">
        <v>2019.67</v>
      </c>
      <c r="J3723" s="11">
        <v>1379.4590000000001</v>
      </c>
      <c r="K3723" s="11">
        <v>1420.5530000000001</v>
      </c>
      <c r="L3723" s="11">
        <v>1592.13</v>
      </c>
      <c r="M3723" s="11">
        <v>1639.953</v>
      </c>
      <c r="N3723" s="11">
        <v>1648.973</v>
      </c>
      <c r="O3723" s="11">
        <v>987.36</v>
      </c>
      <c r="P3723" s="11">
        <v>1442.049</v>
      </c>
      <c r="Q3723" s="11">
        <v>1537.539</v>
      </c>
      <c r="R3723" s="11">
        <v>1513.4490000000001</v>
      </c>
      <c r="S3723" s="11">
        <v>1257.2049999999999</v>
      </c>
      <c r="T3723" s="11">
        <v>934.36599999999999</v>
      </c>
      <c r="U3723" s="11">
        <v>847.75599999999997</v>
      </c>
      <c r="V3723" s="11">
        <v>714.32399999999996</v>
      </c>
      <c r="W3723" s="11">
        <v>578.56399999999996</v>
      </c>
      <c r="X3723" s="11">
        <v>366.34</v>
      </c>
      <c r="Y3723" s="11">
        <v>167.208</v>
      </c>
      <c r="Z3723" s="11">
        <v>53.152000000000001</v>
      </c>
      <c r="AA3723" s="11">
        <v>9.1370000000000005</v>
      </c>
      <c r="AB3723" s="11">
        <v>0.86499999999999999</v>
      </c>
      <c r="AC3723" s="11">
        <v>4.3999999999999997E-2</v>
      </c>
    </row>
    <row r="3724" spans="1:29" ht="11.5">
      <c r="A3724" s="15">
        <v>3707</v>
      </c>
      <c r="B3724" s="13" t="s">
        <v>1059</v>
      </c>
      <c r="C3724" s="21" t="s">
        <v>1316</v>
      </c>
      <c r="D3724" s="12">
        <v>27</v>
      </c>
      <c r="E3724" s="12">
        <v>250</v>
      </c>
      <c r="F3724" s="13" t="s">
        <v>1110</v>
      </c>
      <c r="G3724" s="12">
        <v>926</v>
      </c>
      <c r="H3724" s="12">
        <v>1955</v>
      </c>
      <c r="I3724" s="11">
        <v>1991.48</v>
      </c>
      <c r="J3724" s="11">
        <v>2024.5509999999999</v>
      </c>
      <c r="K3724" s="11">
        <v>1390.982</v>
      </c>
      <c r="L3724" s="11">
        <v>1429.778</v>
      </c>
      <c r="M3724" s="11">
        <v>1592.8119999999999</v>
      </c>
      <c r="N3724" s="11">
        <v>1633.999</v>
      </c>
      <c r="O3724" s="11">
        <v>1639.837</v>
      </c>
      <c r="P3724" s="11">
        <v>982.39099999999996</v>
      </c>
      <c r="Q3724" s="11">
        <v>1420.1089999999999</v>
      </c>
      <c r="R3724" s="11">
        <v>1492.367</v>
      </c>
      <c r="S3724" s="11">
        <v>1439.123</v>
      </c>
      <c r="T3724" s="11">
        <v>1164.54</v>
      </c>
      <c r="U3724" s="11">
        <v>835.99300000000005</v>
      </c>
      <c r="V3724" s="11">
        <v>718.81600000000003</v>
      </c>
      <c r="W3724" s="11">
        <v>553.27</v>
      </c>
      <c r="X3724" s="11">
        <v>385.37799999999999</v>
      </c>
      <c r="Y3724" s="11">
        <v>192.46799999999999</v>
      </c>
      <c r="Z3724" s="11">
        <v>60.152999999999999</v>
      </c>
      <c r="AA3724" s="11">
        <v>11.259</v>
      </c>
      <c r="AB3724" s="11">
        <v>1.0489999999999999</v>
      </c>
      <c r="AC3724" s="11">
        <v>4.9000000000000002E-2</v>
      </c>
    </row>
    <row r="3725" spans="1:29" ht="11.5">
      <c r="A3725" s="15">
        <v>3708</v>
      </c>
      <c r="B3725" s="13" t="s">
        <v>1059</v>
      </c>
      <c r="C3725" s="21" t="s">
        <v>1316</v>
      </c>
      <c r="D3725" s="12">
        <v>27</v>
      </c>
      <c r="E3725" s="12">
        <v>250</v>
      </c>
      <c r="F3725" s="13" t="s">
        <v>1110</v>
      </c>
      <c r="G3725" s="12">
        <v>926</v>
      </c>
      <c r="H3725" s="12">
        <v>1960</v>
      </c>
      <c r="I3725" s="11">
        <v>2033.501</v>
      </c>
      <c r="J3725" s="11">
        <v>2039.181</v>
      </c>
      <c r="K3725" s="11">
        <v>2060.884</v>
      </c>
      <c r="L3725" s="11">
        <v>1426.095</v>
      </c>
      <c r="M3725" s="11">
        <v>1469.415</v>
      </c>
      <c r="N3725" s="11">
        <v>1629.951</v>
      </c>
      <c r="O3725" s="11">
        <v>1659.396</v>
      </c>
      <c r="P3725" s="11">
        <v>1650.037</v>
      </c>
      <c r="Q3725" s="11">
        <v>986.46</v>
      </c>
      <c r="R3725" s="11">
        <v>1395.6410000000001</v>
      </c>
      <c r="S3725" s="11">
        <v>1435.384</v>
      </c>
      <c r="T3725" s="11">
        <v>1346.1089999999999</v>
      </c>
      <c r="U3725" s="11">
        <v>1051.83</v>
      </c>
      <c r="V3725" s="11">
        <v>719.524</v>
      </c>
      <c r="W3725" s="11">
        <v>569.00900000000001</v>
      </c>
      <c r="X3725" s="11">
        <v>381.25099999999998</v>
      </c>
      <c r="Y3725" s="11">
        <v>211.92099999999999</v>
      </c>
      <c r="Z3725" s="11">
        <v>73.775999999999996</v>
      </c>
      <c r="AA3725" s="11">
        <v>13.757999999999999</v>
      </c>
      <c r="AB3725" s="11">
        <v>1.38</v>
      </c>
      <c r="AC3725" s="11">
        <v>6.6000000000000003E-2</v>
      </c>
    </row>
    <row r="3726" spans="1:29" ht="11.5">
      <c r="A3726" s="15">
        <v>3709</v>
      </c>
      <c r="B3726" s="13" t="s">
        <v>1059</v>
      </c>
      <c r="C3726" s="21" t="s">
        <v>1316</v>
      </c>
      <c r="D3726" s="12">
        <v>27</v>
      </c>
      <c r="E3726" s="12">
        <v>250</v>
      </c>
      <c r="F3726" s="13" t="s">
        <v>1110</v>
      </c>
      <c r="G3726" s="12">
        <v>926</v>
      </c>
      <c r="H3726" s="12">
        <v>1965</v>
      </c>
      <c r="I3726" s="11">
        <v>2166.3150000000001</v>
      </c>
      <c r="J3726" s="11">
        <v>2083.201</v>
      </c>
      <c r="K3726" s="11">
        <v>2106.7629999999999</v>
      </c>
      <c r="L3726" s="11">
        <v>2131.5549999999998</v>
      </c>
      <c r="M3726" s="11">
        <v>1501.9190000000001</v>
      </c>
      <c r="N3726" s="11">
        <v>1541.8140000000001</v>
      </c>
      <c r="O3726" s="11">
        <v>1689.6220000000001</v>
      </c>
      <c r="P3726" s="11">
        <v>1701.423</v>
      </c>
      <c r="Q3726" s="11">
        <v>1666.279</v>
      </c>
      <c r="R3726" s="11">
        <v>991.12300000000005</v>
      </c>
      <c r="S3726" s="11">
        <v>1363.1020000000001</v>
      </c>
      <c r="T3726" s="11">
        <v>1361.0029999999999</v>
      </c>
      <c r="U3726" s="11">
        <v>1224.0940000000001</v>
      </c>
      <c r="V3726" s="11">
        <v>908.18</v>
      </c>
      <c r="W3726" s="11">
        <v>577.13400000000001</v>
      </c>
      <c r="X3726" s="11">
        <v>399.32600000000002</v>
      </c>
      <c r="Y3726" s="11">
        <v>214.56100000000001</v>
      </c>
      <c r="Z3726" s="11">
        <v>84.094999999999999</v>
      </c>
      <c r="AA3726" s="11">
        <v>18.094000000000001</v>
      </c>
      <c r="AB3726" s="11">
        <v>1.887</v>
      </c>
      <c r="AC3726" s="11">
        <v>9.5000000000000001E-2</v>
      </c>
    </row>
    <row r="3727" spans="1:29" ht="11.5">
      <c r="A3727" s="15">
        <v>3710</v>
      </c>
      <c r="B3727" s="13" t="s">
        <v>1059</v>
      </c>
      <c r="C3727" s="21" t="s">
        <v>1316</v>
      </c>
      <c r="D3727" s="12">
        <v>27</v>
      </c>
      <c r="E3727" s="12">
        <v>250</v>
      </c>
      <c r="F3727" s="13" t="s">
        <v>1110</v>
      </c>
      <c r="G3727" s="12">
        <v>926</v>
      </c>
      <c r="H3727" s="12">
        <v>1970</v>
      </c>
      <c r="I3727" s="11">
        <v>2143.3939999999998</v>
      </c>
      <c r="J3727" s="11">
        <v>2179.81</v>
      </c>
      <c r="K3727" s="11">
        <v>2102.6010000000001</v>
      </c>
      <c r="L3727" s="11">
        <v>2119.0479999999998</v>
      </c>
      <c r="M3727" s="11">
        <v>2150.3359999999998</v>
      </c>
      <c r="N3727" s="11">
        <v>1535.6179999999999</v>
      </c>
      <c r="O3727" s="11">
        <v>1569.4110000000001</v>
      </c>
      <c r="P3727" s="11">
        <v>1701.8430000000001</v>
      </c>
      <c r="Q3727" s="11">
        <v>1694.088</v>
      </c>
      <c r="R3727" s="11">
        <v>1634.0730000000001</v>
      </c>
      <c r="S3727" s="11">
        <v>956.71</v>
      </c>
      <c r="T3727" s="11">
        <v>1279.607</v>
      </c>
      <c r="U3727" s="11">
        <v>1227.373</v>
      </c>
      <c r="V3727" s="11">
        <v>1042.5509999999999</v>
      </c>
      <c r="W3727" s="11">
        <v>712.78399999999999</v>
      </c>
      <c r="X3727" s="11">
        <v>401.27800000000002</v>
      </c>
      <c r="Y3727" s="11">
        <v>227.26300000000001</v>
      </c>
      <c r="Z3727" s="11">
        <v>89.227000000000004</v>
      </c>
      <c r="AA3727" s="11">
        <v>22.213000000000001</v>
      </c>
      <c r="AB3727" s="11">
        <v>2.7120000000000002</v>
      </c>
      <c r="AC3727" s="11">
        <v>0.152</v>
      </c>
    </row>
    <row r="3728" spans="1:29" ht="11.5">
      <c r="A3728" s="15">
        <v>3711</v>
      </c>
      <c r="B3728" s="13" t="s">
        <v>1059</v>
      </c>
      <c r="C3728" s="21" t="s">
        <v>1316</v>
      </c>
      <c r="D3728" s="12">
        <v>27</v>
      </c>
      <c r="E3728" s="12">
        <v>250</v>
      </c>
      <c r="F3728" s="13" t="s">
        <v>1110</v>
      </c>
      <c r="G3728" s="12">
        <v>926</v>
      </c>
      <c r="H3728" s="12">
        <v>1975</v>
      </c>
      <c r="I3728" s="11">
        <v>2105.4679999999998</v>
      </c>
      <c r="J3728" s="11">
        <v>2160.0329999999999</v>
      </c>
      <c r="K3728" s="11">
        <v>2204.2049999999999</v>
      </c>
      <c r="L3728" s="11">
        <v>2137.1709999999998</v>
      </c>
      <c r="M3728" s="11">
        <v>2162.402</v>
      </c>
      <c r="N3728" s="11">
        <v>2198.0540000000001</v>
      </c>
      <c r="O3728" s="11">
        <v>1564.3130000000001</v>
      </c>
      <c r="P3728" s="11">
        <v>1565.367</v>
      </c>
      <c r="Q3728" s="11">
        <v>1671.721</v>
      </c>
      <c r="R3728" s="11">
        <v>1643.3219999999999</v>
      </c>
      <c r="S3728" s="11">
        <v>1563.65</v>
      </c>
      <c r="T3728" s="11">
        <v>898.12</v>
      </c>
      <c r="U3728" s="11">
        <v>1165.3050000000001</v>
      </c>
      <c r="V3728" s="11">
        <v>1062.9349999999999</v>
      </c>
      <c r="W3728" s="11">
        <v>835.23</v>
      </c>
      <c r="X3728" s="11">
        <v>503.959</v>
      </c>
      <c r="Y3728" s="11">
        <v>232.81700000000001</v>
      </c>
      <c r="Z3728" s="11">
        <v>97.259</v>
      </c>
      <c r="AA3728" s="11">
        <v>24.949000000000002</v>
      </c>
      <c r="AB3728" s="11">
        <v>3.5510000000000002</v>
      </c>
      <c r="AC3728" s="11">
        <v>0.23400000000000001</v>
      </c>
    </row>
    <row r="3729" spans="1:29" ht="11.5">
      <c r="A3729" s="15">
        <v>3712</v>
      </c>
      <c r="B3729" s="13" t="s">
        <v>1059</v>
      </c>
      <c r="C3729" s="21" t="s">
        <v>1316</v>
      </c>
      <c r="D3729" s="12">
        <v>27</v>
      </c>
      <c r="E3729" s="12">
        <v>250</v>
      </c>
      <c r="F3729" s="13" t="s">
        <v>1110</v>
      </c>
      <c r="G3729" s="12">
        <v>926</v>
      </c>
      <c r="H3729" s="12">
        <v>1980</v>
      </c>
      <c r="I3729" s="11">
        <v>1868.0170000000001</v>
      </c>
      <c r="J3729" s="11">
        <v>2126.9989999999998</v>
      </c>
      <c r="K3729" s="11">
        <v>2189.0529999999999</v>
      </c>
      <c r="L3729" s="11">
        <v>2209.8629999999998</v>
      </c>
      <c r="M3729" s="11">
        <v>2118.3620000000001</v>
      </c>
      <c r="N3729" s="11">
        <v>2148.6469999999999</v>
      </c>
      <c r="O3729" s="11">
        <v>2181.7689999999998</v>
      </c>
      <c r="P3729" s="11">
        <v>1539.2719999999999</v>
      </c>
      <c r="Q3729" s="11">
        <v>1530.3340000000001</v>
      </c>
      <c r="R3729" s="11">
        <v>1618.1030000000001</v>
      </c>
      <c r="S3729" s="11">
        <v>1567.8309999999999</v>
      </c>
      <c r="T3729" s="11">
        <v>1467.2860000000001</v>
      </c>
      <c r="U3729" s="11">
        <v>820.15899999999999</v>
      </c>
      <c r="V3729" s="11">
        <v>1016.096</v>
      </c>
      <c r="W3729" s="11">
        <v>861.16200000000003</v>
      </c>
      <c r="X3729" s="11">
        <v>600.79499999999996</v>
      </c>
      <c r="Y3729" s="11">
        <v>300.78399999999999</v>
      </c>
      <c r="Z3729" s="11">
        <v>104.21</v>
      </c>
      <c r="AA3729" s="11">
        <v>28.373999999999999</v>
      </c>
      <c r="AB3729" s="11">
        <v>4.25</v>
      </c>
      <c r="AC3729" s="11">
        <v>0.32700000000000001</v>
      </c>
    </row>
    <row r="3730" spans="1:29" ht="11.5">
      <c r="A3730" s="15">
        <v>3713</v>
      </c>
      <c r="B3730" s="13" t="s">
        <v>1059</v>
      </c>
      <c r="C3730" s="21" t="s">
        <v>1316</v>
      </c>
      <c r="D3730" s="12">
        <v>27</v>
      </c>
      <c r="E3730" s="12">
        <v>250</v>
      </c>
      <c r="F3730" s="13" t="s">
        <v>1110</v>
      </c>
      <c r="G3730" s="12">
        <v>926</v>
      </c>
      <c r="H3730" s="12">
        <v>1985</v>
      </c>
      <c r="I3730" s="11">
        <v>1960.9680000000001</v>
      </c>
      <c r="J3730" s="11">
        <v>1884.749</v>
      </c>
      <c r="K3730" s="11">
        <v>2155.4769999999999</v>
      </c>
      <c r="L3730" s="11">
        <v>2195.9720000000002</v>
      </c>
      <c r="M3730" s="11">
        <v>2190.1729999999998</v>
      </c>
      <c r="N3730" s="11">
        <v>2108.8980000000001</v>
      </c>
      <c r="O3730" s="11">
        <v>2147.7040000000002</v>
      </c>
      <c r="P3730" s="11">
        <v>2164.2550000000001</v>
      </c>
      <c r="Q3730" s="11">
        <v>1511.09</v>
      </c>
      <c r="R3730" s="11">
        <v>1486.0039999999999</v>
      </c>
      <c r="S3730" s="11">
        <v>1548.297</v>
      </c>
      <c r="T3730" s="11">
        <v>1474.0150000000001</v>
      </c>
      <c r="U3730" s="11">
        <v>1347.8040000000001</v>
      </c>
      <c r="V3730" s="11">
        <v>726.18</v>
      </c>
      <c r="W3730" s="11">
        <v>843.53399999999999</v>
      </c>
      <c r="X3730" s="11">
        <v>637.57299999999998</v>
      </c>
      <c r="Y3730" s="11">
        <v>367.43299999999999</v>
      </c>
      <c r="Z3730" s="11">
        <v>137.46899999999999</v>
      </c>
      <c r="AA3730" s="11">
        <v>31.501000000000001</v>
      </c>
      <c r="AB3730" s="11">
        <v>4.9400000000000004</v>
      </c>
      <c r="AC3730" s="11">
        <v>0.40200000000000002</v>
      </c>
    </row>
    <row r="3731" spans="1:29" ht="11.5">
      <c r="A3731" s="15">
        <v>3714</v>
      </c>
      <c r="B3731" s="13" t="s">
        <v>1059</v>
      </c>
      <c r="C3731" s="21" t="s">
        <v>1316</v>
      </c>
      <c r="D3731" s="12">
        <v>27</v>
      </c>
      <c r="E3731" s="12">
        <v>250</v>
      </c>
      <c r="F3731" s="13" t="s">
        <v>1110</v>
      </c>
      <c r="G3731" s="12">
        <v>926</v>
      </c>
      <c r="H3731" s="12">
        <v>1990</v>
      </c>
      <c r="I3731" s="11">
        <v>1944.184</v>
      </c>
      <c r="J3731" s="11">
        <v>1971.7529999999999</v>
      </c>
      <c r="K3731" s="11">
        <v>1906.4829999999999</v>
      </c>
      <c r="L3731" s="11">
        <v>2158.2089999999998</v>
      </c>
      <c r="M3731" s="11">
        <v>2172.1489999999999</v>
      </c>
      <c r="N3731" s="11">
        <v>2174.6019999999999</v>
      </c>
      <c r="O3731" s="11">
        <v>2108.9760000000001</v>
      </c>
      <c r="P3731" s="11">
        <v>2138.2570000000001</v>
      </c>
      <c r="Q3731" s="11">
        <v>2137.259</v>
      </c>
      <c r="R3731" s="11">
        <v>1477.346</v>
      </c>
      <c r="S3731" s="11">
        <v>1433.848</v>
      </c>
      <c r="T3731" s="11">
        <v>1468.152</v>
      </c>
      <c r="U3731" s="11">
        <v>1365.0350000000001</v>
      </c>
      <c r="V3731" s="11">
        <v>1207.3589999999999</v>
      </c>
      <c r="W3731" s="11">
        <v>617.65599999999995</v>
      </c>
      <c r="X3731" s="11">
        <v>650.87099999999998</v>
      </c>
      <c r="Y3731" s="11">
        <v>413.67399999999998</v>
      </c>
      <c r="Z3731" s="11">
        <v>180.12899999999999</v>
      </c>
      <c r="AA3731" s="11">
        <v>44.662999999999997</v>
      </c>
      <c r="AB3731" s="11">
        <v>5.8520000000000003</v>
      </c>
      <c r="AC3731" s="11">
        <v>0.49199999999999999</v>
      </c>
    </row>
    <row r="3732" spans="1:29" ht="11.5">
      <c r="A3732" s="15">
        <v>3715</v>
      </c>
      <c r="B3732" s="13" t="s">
        <v>1059</v>
      </c>
      <c r="C3732" s="21" t="s">
        <v>1316</v>
      </c>
      <c r="D3732" s="12">
        <v>27</v>
      </c>
      <c r="E3732" s="12">
        <v>250</v>
      </c>
      <c r="F3732" s="13" t="s">
        <v>1110</v>
      </c>
      <c r="G3732" s="12">
        <v>926</v>
      </c>
      <c r="H3732" s="12">
        <v>1995</v>
      </c>
      <c r="I3732" s="11">
        <v>1855.39</v>
      </c>
      <c r="J3732" s="11">
        <v>1943.6980000000001</v>
      </c>
      <c r="K3732" s="11">
        <v>1985.162</v>
      </c>
      <c r="L3732" s="11">
        <v>1897.4269999999999</v>
      </c>
      <c r="M3732" s="11">
        <v>2110.6970000000001</v>
      </c>
      <c r="N3732" s="11">
        <v>2135.2150000000001</v>
      </c>
      <c r="O3732" s="11">
        <v>2171.4969999999998</v>
      </c>
      <c r="P3732" s="11">
        <v>2106.2460000000001</v>
      </c>
      <c r="Q3732" s="11">
        <v>2114.5419999999999</v>
      </c>
      <c r="R3732" s="11">
        <v>2094.1509999999998</v>
      </c>
      <c r="S3732" s="11">
        <v>1434.329</v>
      </c>
      <c r="T3732" s="11">
        <v>1371.663</v>
      </c>
      <c r="U3732" s="11">
        <v>1369.4929999999999</v>
      </c>
      <c r="V3732" s="11">
        <v>1231.8019999999999</v>
      </c>
      <c r="W3732" s="11">
        <v>1041.0709999999999</v>
      </c>
      <c r="X3732" s="11">
        <v>490.625</v>
      </c>
      <c r="Y3732" s="11">
        <v>443.63</v>
      </c>
      <c r="Z3732" s="11">
        <v>217.43100000000001</v>
      </c>
      <c r="AA3732" s="11">
        <v>63.588000000000001</v>
      </c>
      <c r="AB3732" s="11">
        <v>9.0060000000000002</v>
      </c>
      <c r="AC3732" s="11">
        <v>0.61799999999999999</v>
      </c>
    </row>
    <row r="3733" spans="1:29" ht="11.5">
      <c r="A3733" s="15">
        <v>3716</v>
      </c>
      <c r="B3733" s="13" t="s">
        <v>1059</v>
      </c>
      <c r="C3733" s="21" t="s">
        <v>1316</v>
      </c>
      <c r="D3733" s="12">
        <v>27</v>
      </c>
      <c r="E3733" s="12">
        <v>250</v>
      </c>
      <c r="F3733" s="13" t="s">
        <v>1110</v>
      </c>
      <c r="G3733" s="12">
        <v>926</v>
      </c>
      <c r="H3733" s="12">
        <v>2000</v>
      </c>
      <c r="I3733" s="11">
        <v>1883.62</v>
      </c>
      <c r="J3733" s="11">
        <v>1861.1320000000001</v>
      </c>
      <c r="K3733" s="11">
        <v>1967.7750000000001</v>
      </c>
      <c r="L3733" s="11">
        <v>1983.924</v>
      </c>
      <c r="M3733" s="11">
        <v>1861.701</v>
      </c>
      <c r="N3733" s="11">
        <v>2079.33</v>
      </c>
      <c r="O3733" s="11">
        <v>2127.625</v>
      </c>
      <c r="P3733" s="11">
        <v>2161.578</v>
      </c>
      <c r="Q3733" s="11">
        <v>2080.4789999999998</v>
      </c>
      <c r="R3733" s="11">
        <v>2074.355</v>
      </c>
      <c r="S3733" s="11">
        <v>2039.3330000000001</v>
      </c>
      <c r="T3733" s="11">
        <v>1382.1179999999999</v>
      </c>
      <c r="U3733" s="11">
        <v>1292.47</v>
      </c>
      <c r="V3733" s="11">
        <v>1246.8720000000001</v>
      </c>
      <c r="W3733" s="11">
        <v>1068.7670000000001</v>
      </c>
      <c r="X3733" s="11">
        <v>837.76499999999999</v>
      </c>
      <c r="Y3733" s="11">
        <v>342.44900000000001</v>
      </c>
      <c r="Z3733" s="11">
        <v>241.04599999999999</v>
      </c>
      <c r="AA3733" s="11">
        <v>79.135999999999996</v>
      </c>
      <c r="AB3733" s="11">
        <v>13.04</v>
      </c>
      <c r="AC3733" s="11">
        <v>0.93</v>
      </c>
    </row>
    <row r="3734" spans="1:29" ht="11.5">
      <c r="A3734" s="15">
        <v>3717</v>
      </c>
      <c r="B3734" s="13" t="s">
        <v>1059</v>
      </c>
      <c r="C3734" s="21" t="s">
        <v>1316</v>
      </c>
      <c r="D3734" s="12">
        <v>27</v>
      </c>
      <c r="E3734" s="12">
        <v>250</v>
      </c>
      <c r="F3734" s="13" t="s">
        <v>1110</v>
      </c>
      <c r="G3734" s="12">
        <v>926</v>
      </c>
      <c r="H3734" s="12">
        <v>2005</v>
      </c>
      <c r="I3734" s="11">
        <v>1962.1</v>
      </c>
      <c r="J3734" s="11">
        <v>1905.7360000000001</v>
      </c>
      <c r="K3734" s="11">
        <v>1918.99</v>
      </c>
      <c r="L3734" s="11">
        <v>2009.1559999999999</v>
      </c>
      <c r="M3734" s="11">
        <v>1985.1780000000001</v>
      </c>
      <c r="N3734" s="11">
        <v>1862.134</v>
      </c>
      <c r="O3734" s="11">
        <v>2107.0410000000002</v>
      </c>
      <c r="P3734" s="11">
        <v>2156.8820000000001</v>
      </c>
      <c r="Q3734" s="11">
        <v>2168.61</v>
      </c>
      <c r="R3734" s="11">
        <v>2063.69</v>
      </c>
      <c r="S3734" s="11">
        <v>2038.126</v>
      </c>
      <c r="T3734" s="11">
        <v>1982.7360000000001</v>
      </c>
      <c r="U3734" s="11">
        <v>1323.3710000000001</v>
      </c>
      <c r="V3734" s="11">
        <v>1201.83</v>
      </c>
      <c r="W3734" s="11">
        <v>1109.3720000000001</v>
      </c>
      <c r="X3734" s="11">
        <v>881.35900000000004</v>
      </c>
      <c r="Y3734" s="11">
        <v>605.50099999999998</v>
      </c>
      <c r="Z3734" s="11">
        <v>195.94300000000001</v>
      </c>
      <c r="AA3734" s="11">
        <v>93.438999999999993</v>
      </c>
      <c r="AB3734" s="11">
        <v>17.504000000000001</v>
      </c>
      <c r="AC3734" s="11">
        <v>1.446</v>
      </c>
    </row>
    <row r="3735" spans="1:29" ht="11.5">
      <c r="A3735" s="15">
        <v>3718</v>
      </c>
      <c r="B3735" s="13" t="s">
        <v>1059</v>
      </c>
      <c r="C3735" s="21" t="s">
        <v>1316</v>
      </c>
      <c r="D3735" s="12">
        <v>27</v>
      </c>
      <c r="E3735" s="12">
        <v>250</v>
      </c>
      <c r="F3735" s="13" t="s">
        <v>1110</v>
      </c>
      <c r="G3735" s="12">
        <v>926</v>
      </c>
      <c r="H3735" s="12">
        <v>2010</v>
      </c>
      <c r="I3735" s="11">
        <v>2014.491</v>
      </c>
      <c r="J3735" s="11">
        <v>1975.9580000000001</v>
      </c>
      <c r="K3735" s="11">
        <v>1955.4939999999999</v>
      </c>
      <c r="L3735" s="11">
        <v>1937.018</v>
      </c>
      <c r="M3735" s="11">
        <v>1969.4929999999999</v>
      </c>
      <c r="N3735" s="11">
        <v>1950.9780000000001</v>
      </c>
      <c r="O3735" s="11">
        <v>1884.1389999999999</v>
      </c>
      <c r="P3735" s="11">
        <v>2146.2829999999999</v>
      </c>
      <c r="Q3735" s="11">
        <v>2174.85</v>
      </c>
      <c r="R3735" s="11">
        <v>2160.0740000000001</v>
      </c>
      <c r="S3735" s="11">
        <v>2031.617</v>
      </c>
      <c r="T3735" s="11">
        <v>1977.6389999999999</v>
      </c>
      <c r="U3735" s="11">
        <v>1889.4780000000001</v>
      </c>
      <c r="V3735" s="11">
        <v>1231.7270000000001</v>
      </c>
      <c r="W3735" s="11">
        <v>1081.6179999999999</v>
      </c>
      <c r="X3735" s="11">
        <v>938.09100000000001</v>
      </c>
      <c r="Y3735" s="11">
        <v>663.56200000000001</v>
      </c>
      <c r="Z3735" s="11">
        <v>368.29700000000003</v>
      </c>
      <c r="AA3735" s="11">
        <v>82.667000000000002</v>
      </c>
      <c r="AB3735" s="11">
        <v>22.911999999999999</v>
      </c>
      <c r="AC3735" s="11">
        <v>2.153</v>
      </c>
    </row>
    <row r="3736" spans="1:29" ht="11.5">
      <c r="A3736" s="15">
        <v>3719</v>
      </c>
      <c r="B3736" s="13" t="s">
        <v>1059</v>
      </c>
      <c r="C3736" s="21" t="s">
        <v>1316</v>
      </c>
      <c r="D3736" s="12">
        <v>27</v>
      </c>
      <c r="E3736" s="12">
        <v>250</v>
      </c>
      <c r="F3736" s="13" t="s">
        <v>1110</v>
      </c>
      <c r="G3736" s="12">
        <v>926</v>
      </c>
      <c r="H3736" s="12">
        <v>2015</v>
      </c>
      <c r="I3736" s="11">
        <v>1990.8109999999999</v>
      </c>
      <c r="J3736" s="11">
        <v>2033.212</v>
      </c>
      <c r="K3736" s="11">
        <v>2027.0139999999999</v>
      </c>
      <c r="L3736" s="11">
        <v>1955.8230000000001</v>
      </c>
      <c r="M3736" s="11">
        <v>1876.337</v>
      </c>
      <c r="N3736" s="11">
        <v>1922.7940000000001</v>
      </c>
      <c r="O3736" s="11">
        <v>1968.1569999999999</v>
      </c>
      <c r="P3736" s="11">
        <v>1924.6849999999999</v>
      </c>
      <c r="Q3736" s="11">
        <v>2166.0309999999999</v>
      </c>
      <c r="R3736" s="11">
        <v>2171.366</v>
      </c>
      <c r="S3736" s="11">
        <v>2137.277</v>
      </c>
      <c r="T3736" s="11">
        <v>1984.3219999999999</v>
      </c>
      <c r="U3736" s="11">
        <v>1895.192</v>
      </c>
      <c r="V3736" s="11">
        <v>1773.268</v>
      </c>
      <c r="W3736" s="11">
        <v>1124.75</v>
      </c>
      <c r="X3736" s="11">
        <v>936.74599999999998</v>
      </c>
      <c r="Y3736" s="11">
        <v>730.62699999999995</v>
      </c>
      <c r="Z3736" s="11">
        <v>422.74099999999999</v>
      </c>
      <c r="AA3736" s="11">
        <v>165.14400000000001</v>
      </c>
      <c r="AB3736" s="11">
        <v>21.513999999999999</v>
      </c>
      <c r="AC3736" s="11">
        <v>2.9470000000000001</v>
      </c>
    </row>
    <row r="3737" spans="1:29" ht="11.5">
      <c r="A3737" s="15">
        <v>3720</v>
      </c>
      <c r="B3737" s="13" t="s">
        <v>1059</v>
      </c>
      <c r="C3737" s="21" t="s">
        <v>1316</v>
      </c>
      <c r="D3737" s="12">
        <v>27</v>
      </c>
      <c r="E3737" s="12">
        <v>250</v>
      </c>
      <c r="F3737" s="13" t="s">
        <v>1110</v>
      </c>
      <c r="G3737" s="12">
        <v>926</v>
      </c>
      <c r="H3737" s="12">
        <v>2020</v>
      </c>
      <c r="I3737" s="11">
        <v>1850.423</v>
      </c>
      <c r="J3737" s="11">
        <v>1995.914</v>
      </c>
      <c r="K3737" s="11">
        <v>2044.7270000000001</v>
      </c>
      <c r="L3737" s="11">
        <v>1985.9459999999999</v>
      </c>
      <c r="M3737" s="11">
        <v>1868.952</v>
      </c>
      <c r="N3737" s="11">
        <v>1822.0730000000001</v>
      </c>
      <c r="O3737" s="11">
        <v>1931.9490000000001</v>
      </c>
      <c r="P3737" s="11">
        <v>1995.3520000000001</v>
      </c>
      <c r="Q3737" s="11">
        <v>1943.64</v>
      </c>
      <c r="R3737" s="11">
        <v>2169.1390000000001</v>
      </c>
      <c r="S3737" s="11">
        <v>2146.431</v>
      </c>
      <c r="T3737" s="11">
        <v>2079.2089999999998</v>
      </c>
      <c r="U3737" s="11">
        <v>1902.7909999999999</v>
      </c>
      <c r="V3737" s="11">
        <v>1785.8510000000001</v>
      </c>
      <c r="W3737" s="11">
        <v>1627.1959999999999</v>
      </c>
      <c r="X3737" s="11">
        <v>981.80499999999995</v>
      </c>
      <c r="Y3737" s="11">
        <v>740.34699999999998</v>
      </c>
      <c r="Z3737" s="11">
        <v>475.73099999999999</v>
      </c>
      <c r="AA3737" s="11">
        <v>194.36699999999999</v>
      </c>
      <c r="AB3737" s="11">
        <v>44.359000000000002</v>
      </c>
      <c r="AC3737" s="11">
        <v>2.9929999999999999</v>
      </c>
    </row>
    <row r="3738" spans="1:29" ht="11.5">
      <c r="A3738" s="15">
        <v>3721</v>
      </c>
      <c r="B3738" s="13" t="s">
        <v>1059</v>
      </c>
      <c r="C3738" s="21" t="s">
        <v>1317</v>
      </c>
      <c r="D3738" s="12"/>
      <c r="E3738" s="12">
        <v>276</v>
      </c>
      <c r="F3738" s="13" t="s">
        <v>1110</v>
      </c>
      <c r="G3738" s="12">
        <v>926</v>
      </c>
      <c r="H3738" s="12">
        <v>1950</v>
      </c>
      <c r="I3738" s="11">
        <v>2356.9369999999999</v>
      </c>
      <c r="J3738" s="11">
        <v>2623.7739999999999</v>
      </c>
      <c r="K3738" s="11">
        <v>3254.9270000000001</v>
      </c>
      <c r="L3738" s="11">
        <v>2664.3</v>
      </c>
      <c r="M3738" s="11">
        <v>2394.1610000000001</v>
      </c>
      <c r="N3738" s="11">
        <v>2018.596</v>
      </c>
      <c r="O3738" s="11">
        <v>1484.8489999999999</v>
      </c>
      <c r="P3738" s="11">
        <v>2193.2089999999998</v>
      </c>
      <c r="Q3738" s="11">
        <v>2511.0100000000002</v>
      </c>
      <c r="R3738" s="11">
        <v>2580.674</v>
      </c>
      <c r="S3738" s="11">
        <v>2114.9789999999998</v>
      </c>
      <c r="T3738" s="11">
        <v>1643.26</v>
      </c>
      <c r="U3738" s="11">
        <v>1456.5630000000001</v>
      </c>
      <c r="V3738" s="11">
        <v>1203.915</v>
      </c>
      <c r="W3738" s="11">
        <v>950.14099999999996</v>
      </c>
      <c r="X3738" s="11">
        <v>545.59100000000001</v>
      </c>
      <c r="Y3738" s="11">
        <v>183.68899999999999</v>
      </c>
      <c r="Z3738" s="11">
        <v>78.188000000000002</v>
      </c>
      <c r="AA3738" s="11">
        <v>21.507000000000001</v>
      </c>
      <c r="AB3738" s="11">
        <v>3.34</v>
      </c>
      <c r="AC3738" s="11">
        <v>0.29499999999999998</v>
      </c>
    </row>
    <row r="3739" spans="1:29" ht="11.5">
      <c r="A3739" s="15">
        <v>3722</v>
      </c>
      <c r="B3739" s="13" t="s">
        <v>1059</v>
      </c>
      <c r="C3739" s="21" t="s">
        <v>1317</v>
      </c>
      <c r="D3739" s="12"/>
      <c r="E3739" s="12">
        <v>276</v>
      </c>
      <c r="F3739" s="13" t="s">
        <v>1110</v>
      </c>
      <c r="G3739" s="12">
        <v>926</v>
      </c>
      <c r="H3739" s="12">
        <v>1955</v>
      </c>
      <c r="I3739" s="11">
        <v>2705.1869999999999</v>
      </c>
      <c r="J3739" s="11">
        <v>2334.2179999999998</v>
      </c>
      <c r="K3739" s="11">
        <v>2613.3330000000001</v>
      </c>
      <c r="L3739" s="11">
        <v>3237.002</v>
      </c>
      <c r="M3739" s="11">
        <v>2637.0070000000001</v>
      </c>
      <c r="N3739" s="11">
        <v>2365.1790000000001</v>
      </c>
      <c r="O3739" s="11">
        <v>1992.1089999999999</v>
      </c>
      <c r="P3739" s="11">
        <v>1463.2149999999999</v>
      </c>
      <c r="Q3739" s="11">
        <v>2155.7800000000002</v>
      </c>
      <c r="R3739" s="11">
        <v>2450.1909999999998</v>
      </c>
      <c r="S3739" s="11">
        <v>2485.31</v>
      </c>
      <c r="T3739" s="11">
        <v>1992.373</v>
      </c>
      <c r="U3739" s="11">
        <v>1498.6379999999999</v>
      </c>
      <c r="V3739" s="11">
        <v>1262.0440000000001</v>
      </c>
      <c r="W3739" s="11">
        <v>951.7</v>
      </c>
      <c r="X3739" s="11">
        <v>641.06600000000003</v>
      </c>
      <c r="Y3739" s="11">
        <v>288.73200000000003</v>
      </c>
      <c r="Z3739" s="11">
        <v>69.231999999999999</v>
      </c>
      <c r="AA3739" s="11">
        <v>18.963000000000001</v>
      </c>
      <c r="AB3739" s="11">
        <v>3.238</v>
      </c>
      <c r="AC3739" s="11">
        <v>0.311</v>
      </c>
    </row>
    <row r="3740" spans="1:29" ht="11.5">
      <c r="A3740" s="15">
        <v>3723</v>
      </c>
      <c r="B3740" s="13" t="s">
        <v>1059</v>
      </c>
      <c r="C3740" s="21" t="s">
        <v>1317</v>
      </c>
      <c r="D3740" s="12"/>
      <c r="E3740" s="12">
        <v>276</v>
      </c>
      <c r="F3740" s="13" t="s">
        <v>1110</v>
      </c>
      <c r="G3740" s="12">
        <v>926</v>
      </c>
      <c r="H3740" s="12">
        <v>1960</v>
      </c>
      <c r="I3740" s="11">
        <v>2976.518</v>
      </c>
      <c r="J3740" s="11">
        <v>2709.4780000000001</v>
      </c>
      <c r="K3740" s="11">
        <v>2382.114</v>
      </c>
      <c r="L3740" s="11">
        <v>2632.53</v>
      </c>
      <c r="M3740" s="11">
        <v>3156.7550000000001</v>
      </c>
      <c r="N3740" s="11">
        <v>2555.924</v>
      </c>
      <c r="O3740" s="11">
        <v>2350.4560000000001</v>
      </c>
      <c r="P3740" s="11">
        <v>1960.913</v>
      </c>
      <c r="Q3740" s="11">
        <v>1414.8969999999999</v>
      </c>
      <c r="R3740" s="11">
        <v>2124.1089999999999</v>
      </c>
      <c r="S3740" s="11">
        <v>2378.393</v>
      </c>
      <c r="T3740" s="11">
        <v>2334.1149999999998</v>
      </c>
      <c r="U3740" s="11">
        <v>1791.4449999999999</v>
      </c>
      <c r="V3740" s="11">
        <v>1281.326</v>
      </c>
      <c r="W3740" s="11">
        <v>988.62900000000002</v>
      </c>
      <c r="X3740" s="11">
        <v>646.24599999999998</v>
      </c>
      <c r="Y3740" s="11">
        <v>347.21899999999999</v>
      </c>
      <c r="Z3740" s="11">
        <v>108.896</v>
      </c>
      <c r="AA3740" s="11">
        <v>15.568</v>
      </c>
      <c r="AB3740" s="11">
        <v>2.3159999999999998</v>
      </c>
      <c r="AC3740" s="11">
        <v>0.22900000000000001</v>
      </c>
    </row>
    <row r="3741" spans="1:29" ht="11.5">
      <c r="A3741" s="15">
        <v>3724</v>
      </c>
      <c r="B3741" s="13" t="s">
        <v>1059</v>
      </c>
      <c r="C3741" s="21" t="s">
        <v>1317</v>
      </c>
      <c r="D3741" s="12"/>
      <c r="E3741" s="12">
        <v>276</v>
      </c>
      <c r="F3741" s="13" t="s">
        <v>1110</v>
      </c>
      <c r="G3741" s="12">
        <v>926</v>
      </c>
      <c r="H3741" s="12">
        <v>1965</v>
      </c>
      <c r="I3741" s="11">
        <v>3269.4459999999999</v>
      </c>
      <c r="J3741" s="11">
        <v>2964.5639999999999</v>
      </c>
      <c r="K3741" s="11">
        <v>2721.625</v>
      </c>
      <c r="L3741" s="11">
        <v>2444.9749999999999</v>
      </c>
      <c r="M3741" s="11">
        <v>2726.232</v>
      </c>
      <c r="N3741" s="11">
        <v>3220.0509999999999</v>
      </c>
      <c r="O3741" s="11">
        <v>2618.268</v>
      </c>
      <c r="P3741" s="11">
        <v>2432.5610000000001</v>
      </c>
      <c r="Q3741" s="11">
        <v>1992.97</v>
      </c>
      <c r="R3741" s="11">
        <v>1393.729</v>
      </c>
      <c r="S3741" s="11">
        <v>2069.0230000000001</v>
      </c>
      <c r="T3741" s="11">
        <v>2255.71</v>
      </c>
      <c r="U3741" s="11">
        <v>2107.4740000000002</v>
      </c>
      <c r="V3741" s="11">
        <v>1505.81</v>
      </c>
      <c r="W3741" s="11">
        <v>990.72500000000002</v>
      </c>
      <c r="X3741" s="11">
        <v>670.68399999999997</v>
      </c>
      <c r="Y3741" s="11">
        <v>351.78699999999998</v>
      </c>
      <c r="Z3741" s="11">
        <v>133.00299999999999</v>
      </c>
      <c r="AA3741" s="11">
        <v>25.265000000000001</v>
      </c>
      <c r="AB3741" s="11">
        <v>1.966</v>
      </c>
      <c r="AC3741" s="11">
        <v>0.17</v>
      </c>
    </row>
    <row r="3742" spans="1:29" ht="11.5">
      <c r="A3742" s="15">
        <v>3725</v>
      </c>
      <c r="B3742" s="13" t="s">
        <v>1059</v>
      </c>
      <c r="C3742" s="21" t="s">
        <v>1317</v>
      </c>
      <c r="D3742" s="12"/>
      <c r="E3742" s="12">
        <v>276</v>
      </c>
      <c r="F3742" s="13" t="s">
        <v>1110</v>
      </c>
      <c r="G3742" s="12">
        <v>926</v>
      </c>
      <c r="H3742" s="12">
        <v>1970</v>
      </c>
      <c r="I3742" s="11">
        <v>3110.41</v>
      </c>
      <c r="J3742" s="11">
        <v>3290.01</v>
      </c>
      <c r="K3742" s="11">
        <v>2992.1179999999999</v>
      </c>
      <c r="L3742" s="11">
        <v>2716.5059999999999</v>
      </c>
      <c r="M3742" s="11">
        <v>2504.91</v>
      </c>
      <c r="N3742" s="11">
        <v>2859.067</v>
      </c>
      <c r="O3742" s="11">
        <v>3290.8969999999999</v>
      </c>
      <c r="P3742" s="11">
        <v>2621.51</v>
      </c>
      <c r="Q3742" s="11">
        <v>2435.2489999999998</v>
      </c>
      <c r="R3742" s="11">
        <v>1971.8889999999999</v>
      </c>
      <c r="S3742" s="11">
        <v>1327.7850000000001</v>
      </c>
      <c r="T3742" s="11">
        <v>1949.4939999999999</v>
      </c>
      <c r="U3742" s="11">
        <v>2044.396</v>
      </c>
      <c r="V3742" s="11">
        <v>1779.3109999999999</v>
      </c>
      <c r="W3742" s="11">
        <v>1146.1559999999999</v>
      </c>
      <c r="X3742" s="11">
        <v>655.50800000000004</v>
      </c>
      <c r="Y3742" s="11">
        <v>357.53899999999999</v>
      </c>
      <c r="Z3742" s="11">
        <v>133.94999999999999</v>
      </c>
      <c r="AA3742" s="11">
        <v>31.055</v>
      </c>
      <c r="AB3742" s="11">
        <v>3.2309999999999999</v>
      </c>
      <c r="AC3742" s="11">
        <v>0.14899999999999999</v>
      </c>
    </row>
    <row r="3743" spans="1:29" ht="11.5">
      <c r="A3743" s="15">
        <v>3726</v>
      </c>
      <c r="B3743" s="13" t="s">
        <v>1059</v>
      </c>
      <c r="C3743" s="21" t="s">
        <v>1317</v>
      </c>
      <c r="D3743" s="12"/>
      <c r="E3743" s="12">
        <v>276</v>
      </c>
      <c r="F3743" s="13" t="s">
        <v>1110</v>
      </c>
      <c r="G3743" s="12">
        <v>926</v>
      </c>
      <c r="H3743" s="12">
        <v>1975</v>
      </c>
      <c r="I3743" s="11">
        <v>2272.0610000000001</v>
      </c>
      <c r="J3743" s="11">
        <v>3157.607</v>
      </c>
      <c r="K3743" s="11">
        <v>3321.123</v>
      </c>
      <c r="L3743" s="11">
        <v>3029.0259999999998</v>
      </c>
      <c r="M3743" s="11">
        <v>2762.402</v>
      </c>
      <c r="N3743" s="11">
        <v>2554.011</v>
      </c>
      <c r="O3743" s="11">
        <v>2871.248</v>
      </c>
      <c r="P3743" s="11">
        <v>3261.1779999999999</v>
      </c>
      <c r="Q3743" s="11">
        <v>2584.48</v>
      </c>
      <c r="R3743" s="11">
        <v>2379.5340000000001</v>
      </c>
      <c r="S3743" s="11">
        <v>1894.61</v>
      </c>
      <c r="T3743" s="11">
        <v>1241.335</v>
      </c>
      <c r="U3743" s="11">
        <v>1763.586</v>
      </c>
      <c r="V3743" s="11">
        <v>1737.191</v>
      </c>
      <c r="W3743" s="11">
        <v>1362.6369999999999</v>
      </c>
      <c r="X3743" s="11">
        <v>754.21299999999997</v>
      </c>
      <c r="Y3743" s="11">
        <v>347.73399999999998</v>
      </c>
      <c r="Z3743" s="11">
        <v>137.96299999999999</v>
      </c>
      <c r="AA3743" s="11">
        <v>32.604999999999997</v>
      </c>
      <c r="AB3743" s="11">
        <v>4.1760000000000002</v>
      </c>
      <c r="AC3743" s="11">
        <v>0.24099999999999999</v>
      </c>
    </row>
    <row r="3744" spans="1:29" ht="11.5">
      <c r="A3744" s="15">
        <v>3727</v>
      </c>
      <c r="B3744" s="13" t="s">
        <v>1059</v>
      </c>
      <c r="C3744" s="21" t="s">
        <v>1317</v>
      </c>
      <c r="D3744" s="12"/>
      <c r="E3744" s="12">
        <v>276</v>
      </c>
      <c r="F3744" s="13" t="s">
        <v>1110</v>
      </c>
      <c r="G3744" s="12">
        <v>926</v>
      </c>
      <c r="H3744" s="12">
        <v>1980</v>
      </c>
      <c r="I3744" s="11">
        <v>2029.242</v>
      </c>
      <c r="J3744" s="11">
        <v>2250.0079999999998</v>
      </c>
      <c r="K3744" s="11">
        <v>3172.37</v>
      </c>
      <c r="L3744" s="11">
        <v>3406.7269999999999</v>
      </c>
      <c r="M3744" s="11">
        <v>3105.991</v>
      </c>
      <c r="N3744" s="11">
        <v>2784.82</v>
      </c>
      <c r="O3744" s="11">
        <v>2531.4720000000002</v>
      </c>
      <c r="P3744" s="11">
        <v>2806.13</v>
      </c>
      <c r="Q3744" s="11">
        <v>3175.8209999999999</v>
      </c>
      <c r="R3744" s="11">
        <v>2490.6190000000001</v>
      </c>
      <c r="S3744" s="11">
        <v>2282.6370000000002</v>
      </c>
      <c r="T3744" s="11">
        <v>1786.9949999999999</v>
      </c>
      <c r="U3744" s="11">
        <v>1127.4749999999999</v>
      </c>
      <c r="V3744" s="11">
        <v>1520.145</v>
      </c>
      <c r="W3744" s="11">
        <v>1357.2360000000001</v>
      </c>
      <c r="X3744" s="11">
        <v>912.73500000000001</v>
      </c>
      <c r="Y3744" s="11">
        <v>406.26299999999998</v>
      </c>
      <c r="Z3744" s="11">
        <v>137.054</v>
      </c>
      <c r="AA3744" s="11">
        <v>34.762</v>
      </c>
      <c r="AB3744" s="11">
        <v>4.57</v>
      </c>
      <c r="AC3744" s="11">
        <v>0.32900000000000001</v>
      </c>
    </row>
    <row r="3745" spans="1:29" ht="11.5">
      <c r="A3745" s="15">
        <v>3728</v>
      </c>
      <c r="B3745" s="13" t="s">
        <v>1059</v>
      </c>
      <c r="C3745" s="21" t="s">
        <v>1317</v>
      </c>
      <c r="D3745" s="12"/>
      <c r="E3745" s="12">
        <v>276</v>
      </c>
      <c r="F3745" s="13" t="s">
        <v>1110</v>
      </c>
      <c r="G3745" s="12">
        <v>926</v>
      </c>
      <c r="H3745" s="12">
        <v>1985</v>
      </c>
      <c r="I3745" s="11">
        <v>2103.6930000000002</v>
      </c>
      <c r="J3745" s="11">
        <v>2003.0429999999999</v>
      </c>
      <c r="K3745" s="11">
        <v>2229.6019999999999</v>
      </c>
      <c r="L3745" s="11">
        <v>3183.902</v>
      </c>
      <c r="M3745" s="11">
        <v>3433.5650000000001</v>
      </c>
      <c r="N3745" s="11">
        <v>3131.1959999999999</v>
      </c>
      <c r="O3745" s="11">
        <v>2778.75</v>
      </c>
      <c r="P3745" s="11">
        <v>2480.92</v>
      </c>
      <c r="Q3745" s="11">
        <v>2732.337</v>
      </c>
      <c r="R3745" s="11">
        <v>3070.8090000000002</v>
      </c>
      <c r="S3745" s="11">
        <v>2371.3519999999999</v>
      </c>
      <c r="T3745" s="11">
        <v>2148.7939999999999</v>
      </c>
      <c r="U3745" s="11">
        <v>1636.04</v>
      </c>
      <c r="V3745" s="11">
        <v>976.21299999999997</v>
      </c>
      <c r="W3745" s="11">
        <v>1215.1010000000001</v>
      </c>
      <c r="X3745" s="11">
        <v>939.96299999999997</v>
      </c>
      <c r="Y3745" s="11">
        <v>507.05900000000003</v>
      </c>
      <c r="Z3745" s="11">
        <v>166.13399999999999</v>
      </c>
      <c r="AA3745" s="11">
        <v>36.762</v>
      </c>
      <c r="AB3745" s="11">
        <v>5.5110000000000001</v>
      </c>
      <c r="AC3745" s="11">
        <v>0.39700000000000002</v>
      </c>
    </row>
    <row r="3746" spans="1:29" ht="11.5">
      <c r="A3746" s="15">
        <v>3729</v>
      </c>
      <c r="B3746" s="13" t="s">
        <v>1059</v>
      </c>
      <c r="C3746" s="21" t="s">
        <v>1317</v>
      </c>
      <c r="D3746" s="12"/>
      <c r="E3746" s="12">
        <v>276</v>
      </c>
      <c r="F3746" s="13" t="s">
        <v>1110</v>
      </c>
      <c r="G3746" s="12">
        <v>926</v>
      </c>
      <c r="H3746" s="12">
        <v>1990</v>
      </c>
      <c r="I3746" s="11">
        <v>2229.3980000000001</v>
      </c>
      <c r="J3746" s="11">
        <v>2176.7750000000001</v>
      </c>
      <c r="K3746" s="11">
        <v>2050.9340000000002</v>
      </c>
      <c r="L3746" s="11">
        <v>2291.8290000000002</v>
      </c>
      <c r="M3746" s="11">
        <v>3291.4639999999999</v>
      </c>
      <c r="N3746" s="11">
        <v>3556.625</v>
      </c>
      <c r="O3746" s="11">
        <v>3211.8789999999999</v>
      </c>
      <c r="P3746" s="11">
        <v>2821.933</v>
      </c>
      <c r="Q3746" s="11">
        <v>2505.5309999999999</v>
      </c>
      <c r="R3746" s="11">
        <v>2726.0909999999999</v>
      </c>
      <c r="S3746" s="11">
        <v>3016.15</v>
      </c>
      <c r="T3746" s="11">
        <v>2283.4180000000001</v>
      </c>
      <c r="U3746" s="11">
        <v>2012.838</v>
      </c>
      <c r="V3746" s="11">
        <v>1462.6890000000001</v>
      </c>
      <c r="W3746" s="11">
        <v>801.971</v>
      </c>
      <c r="X3746" s="11">
        <v>882.94299999999998</v>
      </c>
      <c r="Y3746" s="11">
        <v>553.13800000000003</v>
      </c>
      <c r="Z3746" s="11">
        <v>216.66</v>
      </c>
      <c r="AA3746" s="11">
        <v>46.7</v>
      </c>
      <c r="AB3746" s="11">
        <v>6.1130000000000004</v>
      </c>
      <c r="AC3746" s="11">
        <v>0.48299999999999998</v>
      </c>
    </row>
    <row r="3747" spans="1:29" ht="11.5">
      <c r="A3747" s="15">
        <v>3730</v>
      </c>
      <c r="B3747" s="13" t="s">
        <v>1059</v>
      </c>
      <c r="C3747" s="21" t="s">
        <v>1317</v>
      </c>
      <c r="D3747" s="12"/>
      <c r="E3747" s="12">
        <v>276</v>
      </c>
      <c r="F3747" s="13" t="s">
        <v>1110</v>
      </c>
      <c r="G3747" s="12">
        <v>926</v>
      </c>
      <c r="H3747" s="12">
        <v>1995</v>
      </c>
      <c r="I3747" s="11">
        <v>2088.5929999999998</v>
      </c>
      <c r="J3747" s="11">
        <v>2364.422</v>
      </c>
      <c r="K3747" s="11">
        <v>2302.6999999999998</v>
      </c>
      <c r="L3747" s="11">
        <v>2179.7640000000001</v>
      </c>
      <c r="M3747" s="11">
        <v>2462.9540000000002</v>
      </c>
      <c r="N3747" s="11">
        <v>3457.3049999999998</v>
      </c>
      <c r="O3747" s="11">
        <v>3666.1329999999998</v>
      </c>
      <c r="P3747" s="11">
        <v>3279.1149999999998</v>
      </c>
      <c r="Q3747" s="11">
        <v>2840.9169999999999</v>
      </c>
      <c r="R3747" s="11">
        <v>2486.9319999999998</v>
      </c>
      <c r="S3747" s="11">
        <v>2668.569</v>
      </c>
      <c r="T3747" s="11">
        <v>2905.049</v>
      </c>
      <c r="U3747" s="11">
        <v>2137.5940000000001</v>
      </c>
      <c r="V3747" s="11">
        <v>1798.7059999999999</v>
      </c>
      <c r="W3747" s="11">
        <v>1225.229</v>
      </c>
      <c r="X3747" s="11">
        <v>604.32899999999995</v>
      </c>
      <c r="Y3747" s="11">
        <v>548.51199999999994</v>
      </c>
      <c r="Z3747" s="11">
        <v>253.14400000000001</v>
      </c>
      <c r="AA3747" s="11">
        <v>64.216999999999999</v>
      </c>
      <c r="AB3747" s="11">
        <v>7.8159999999999998</v>
      </c>
      <c r="AC3747" s="11">
        <v>0.53800000000000003</v>
      </c>
    </row>
    <row r="3748" spans="1:29" ht="11.5">
      <c r="A3748" s="15">
        <v>3731</v>
      </c>
      <c r="B3748" s="13" t="s">
        <v>1059</v>
      </c>
      <c r="C3748" s="21" t="s">
        <v>1317</v>
      </c>
      <c r="D3748" s="12"/>
      <c r="E3748" s="12">
        <v>276</v>
      </c>
      <c r="F3748" s="13" t="s">
        <v>1110</v>
      </c>
      <c r="G3748" s="12">
        <v>926</v>
      </c>
      <c r="H3748" s="12">
        <v>2000</v>
      </c>
      <c r="I3748" s="11">
        <v>2008.8689999999999</v>
      </c>
      <c r="J3748" s="11">
        <v>2132.6999999999998</v>
      </c>
      <c r="K3748" s="11">
        <v>2393.748</v>
      </c>
      <c r="L3748" s="11">
        <v>2330.2280000000001</v>
      </c>
      <c r="M3748" s="11">
        <v>2267.5079999999998</v>
      </c>
      <c r="N3748" s="11">
        <v>2541.5140000000001</v>
      </c>
      <c r="O3748" s="11">
        <v>3449.3969999999999</v>
      </c>
      <c r="P3748" s="11">
        <v>3632.4459999999999</v>
      </c>
      <c r="Q3748" s="11">
        <v>3239.41</v>
      </c>
      <c r="R3748" s="11">
        <v>2791.6660000000002</v>
      </c>
      <c r="S3748" s="11">
        <v>2422.1170000000002</v>
      </c>
      <c r="T3748" s="11">
        <v>2558.489</v>
      </c>
      <c r="U3748" s="11">
        <v>2722.53</v>
      </c>
      <c r="V3748" s="11">
        <v>1924.1210000000001</v>
      </c>
      <c r="W3748" s="11">
        <v>1525.953</v>
      </c>
      <c r="X3748" s="11">
        <v>944.23900000000003</v>
      </c>
      <c r="Y3748" s="11">
        <v>393.83600000000001</v>
      </c>
      <c r="Z3748" s="11">
        <v>269.21300000000002</v>
      </c>
      <c r="AA3748" s="11">
        <v>80.542000000000002</v>
      </c>
      <c r="AB3748" s="11">
        <v>11.286</v>
      </c>
      <c r="AC3748" s="11">
        <v>0.69499999999999995</v>
      </c>
    </row>
    <row r="3749" spans="1:29" ht="11.5">
      <c r="A3749" s="15">
        <v>3732</v>
      </c>
      <c r="B3749" s="13" t="s">
        <v>1059</v>
      </c>
      <c r="C3749" s="21" t="s">
        <v>1317</v>
      </c>
      <c r="D3749" s="12"/>
      <c r="E3749" s="12">
        <v>276</v>
      </c>
      <c r="F3749" s="13" t="s">
        <v>1110</v>
      </c>
      <c r="G3749" s="12">
        <v>926</v>
      </c>
      <c r="H3749" s="12">
        <v>2005</v>
      </c>
      <c r="I3749" s="11">
        <v>1844.0039999999999</v>
      </c>
      <c r="J3749" s="11">
        <v>2032.8040000000001</v>
      </c>
      <c r="K3749" s="11">
        <v>2148.1590000000001</v>
      </c>
      <c r="L3749" s="11">
        <v>2403.6550000000002</v>
      </c>
      <c r="M3749" s="11">
        <v>2417.348</v>
      </c>
      <c r="N3749" s="11">
        <v>2384.277</v>
      </c>
      <c r="O3749" s="11">
        <v>2583.1579999999999</v>
      </c>
      <c r="P3749" s="11">
        <v>3444.9520000000002</v>
      </c>
      <c r="Q3749" s="11">
        <v>3601.5210000000002</v>
      </c>
      <c r="R3749" s="11">
        <v>3191.8780000000002</v>
      </c>
      <c r="S3749" s="11">
        <v>2742.7930000000001</v>
      </c>
      <c r="T3749" s="11">
        <v>2351.163</v>
      </c>
      <c r="U3749" s="11">
        <v>2414.0909999999999</v>
      </c>
      <c r="V3749" s="11">
        <v>2492.893</v>
      </c>
      <c r="W3749" s="11">
        <v>1661.325</v>
      </c>
      <c r="X3749" s="11">
        <v>1199.2840000000001</v>
      </c>
      <c r="Y3749" s="11">
        <v>641.66899999999998</v>
      </c>
      <c r="Z3749" s="11">
        <v>208.602</v>
      </c>
      <c r="AA3749" s="11">
        <v>93.25</v>
      </c>
      <c r="AB3749" s="11">
        <v>15.565</v>
      </c>
      <c r="AC3749" s="11">
        <v>1.08</v>
      </c>
    </row>
    <row r="3750" spans="1:29" ht="11.5">
      <c r="A3750" s="15">
        <v>3733</v>
      </c>
      <c r="B3750" s="13" t="s">
        <v>1059</v>
      </c>
      <c r="C3750" s="21" t="s">
        <v>1317</v>
      </c>
      <c r="D3750" s="12"/>
      <c r="E3750" s="12">
        <v>276</v>
      </c>
      <c r="F3750" s="13" t="s">
        <v>1110</v>
      </c>
      <c r="G3750" s="12">
        <v>926</v>
      </c>
      <c r="H3750" s="12">
        <v>2010</v>
      </c>
      <c r="I3750" s="11">
        <v>1738.816</v>
      </c>
      <c r="J3750" s="11">
        <v>1852.259</v>
      </c>
      <c r="K3750" s="11">
        <v>2028.61</v>
      </c>
      <c r="L3750" s="11">
        <v>2138.3440000000001</v>
      </c>
      <c r="M3750" s="11">
        <v>2460.0369999999998</v>
      </c>
      <c r="N3750" s="11">
        <v>2491.1260000000002</v>
      </c>
      <c r="O3750" s="11">
        <v>2375.9340000000002</v>
      </c>
      <c r="P3750" s="11">
        <v>2542.4810000000002</v>
      </c>
      <c r="Q3750" s="11">
        <v>3402.2429999999999</v>
      </c>
      <c r="R3750" s="11">
        <v>3549.3710000000001</v>
      </c>
      <c r="S3750" s="11">
        <v>3110.8609999999999</v>
      </c>
      <c r="T3750" s="11">
        <v>2634.2060000000001</v>
      </c>
      <c r="U3750" s="11">
        <v>2207.81</v>
      </c>
      <c r="V3750" s="11">
        <v>2213.6030000000001</v>
      </c>
      <c r="W3750" s="11">
        <v>2208.4270000000001</v>
      </c>
      <c r="X3750" s="11">
        <v>1356.2819999999999</v>
      </c>
      <c r="Y3750" s="11">
        <v>852.18299999999999</v>
      </c>
      <c r="Z3750" s="11">
        <v>357.39699999999999</v>
      </c>
      <c r="AA3750" s="11">
        <v>78.09</v>
      </c>
      <c r="AB3750" s="11">
        <v>19.166</v>
      </c>
      <c r="AC3750" s="11">
        <v>1.5680000000000001</v>
      </c>
    </row>
    <row r="3751" spans="1:29" ht="11.5">
      <c r="A3751" s="15">
        <v>3734</v>
      </c>
      <c r="B3751" s="13" t="s">
        <v>1059</v>
      </c>
      <c r="C3751" s="21" t="s">
        <v>1317</v>
      </c>
      <c r="D3751" s="12"/>
      <c r="E3751" s="12">
        <v>276</v>
      </c>
      <c r="F3751" s="13" t="s">
        <v>1110</v>
      </c>
      <c r="G3751" s="12">
        <v>926</v>
      </c>
      <c r="H3751" s="12">
        <v>2015</v>
      </c>
      <c r="I3751" s="11">
        <v>1791.874</v>
      </c>
      <c r="J3751" s="11">
        <v>1804.175</v>
      </c>
      <c r="K3751" s="11">
        <v>1962.623</v>
      </c>
      <c r="L3751" s="11">
        <v>2173.5529999999999</v>
      </c>
      <c r="M3751" s="11">
        <v>2301.4810000000002</v>
      </c>
      <c r="N3751" s="11">
        <v>2624.2579999999998</v>
      </c>
      <c r="O3751" s="11">
        <v>2627.1289999999999</v>
      </c>
      <c r="P3751" s="11">
        <v>2456.9</v>
      </c>
      <c r="Q3751" s="11">
        <v>2561.8429999999998</v>
      </c>
      <c r="R3751" s="11">
        <v>3374.2220000000002</v>
      </c>
      <c r="S3751" s="11">
        <v>3487.8040000000001</v>
      </c>
      <c r="T3751" s="11">
        <v>3015.375</v>
      </c>
      <c r="U3751" s="11">
        <v>2507.6799999999998</v>
      </c>
      <c r="V3751" s="11">
        <v>2052.125</v>
      </c>
      <c r="W3751" s="11">
        <v>1982.8979999999999</v>
      </c>
      <c r="X3751" s="11">
        <v>1851.048</v>
      </c>
      <c r="Y3751" s="11">
        <v>998.346</v>
      </c>
      <c r="Z3751" s="11">
        <v>493.85</v>
      </c>
      <c r="AA3751" s="11">
        <v>138.12200000000001</v>
      </c>
      <c r="AB3751" s="11">
        <v>17.222000000000001</v>
      </c>
      <c r="AC3751" s="11">
        <v>2.048</v>
      </c>
    </row>
    <row r="3752" spans="1:29" ht="11.5">
      <c r="A3752" s="15">
        <v>3735</v>
      </c>
      <c r="B3752" s="13" t="s">
        <v>1059</v>
      </c>
      <c r="C3752" s="21" t="s">
        <v>1317</v>
      </c>
      <c r="D3752" s="12"/>
      <c r="E3752" s="12">
        <v>276</v>
      </c>
      <c r="F3752" s="13" t="s">
        <v>1110</v>
      </c>
      <c r="G3752" s="12">
        <v>926</v>
      </c>
      <c r="H3752" s="12">
        <v>2020</v>
      </c>
      <c r="I3752" s="11">
        <v>2082.3429999999998</v>
      </c>
      <c r="J3752" s="11">
        <v>1970.345</v>
      </c>
      <c r="K3752" s="11">
        <v>1979.34</v>
      </c>
      <c r="L3752" s="11">
        <v>2150.221</v>
      </c>
      <c r="M3752" s="11">
        <v>2382.4960000000001</v>
      </c>
      <c r="N3752" s="11">
        <v>2521.7979999999998</v>
      </c>
      <c r="O3752" s="11">
        <v>2822.8440000000001</v>
      </c>
      <c r="P3752" s="11">
        <v>2774.4549999999999</v>
      </c>
      <c r="Q3752" s="11">
        <v>2551.8020000000001</v>
      </c>
      <c r="R3752" s="11">
        <v>2607.67</v>
      </c>
      <c r="S3752" s="11">
        <v>3352.933</v>
      </c>
      <c r="T3752" s="11">
        <v>3393.2060000000001</v>
      </c>
      <c r="U3752" s="11">
        <v>2854.7060000000001</v>
      </c>
      <c r="V3752" s="11">
        <v>2291.0810000000001</v>
      </c>
      <c r="W3752" s="11">
        <v>1791.116</v>
      </c>
      <c r="X3752" s="11">
        <v>1631.884</v>
      </c>
      <c r="Y3752" s="11">
        <v>1359.1189999999999</v>
      </c>
      <c r="Z3752" s="11">
        <v>612.79600000000005</v>
      </c>
      <c r="AA3752" s="11">
        <v>236.559</v>
      </c>
      <c r="AB3752" s="11">
        <v>45.63</v>
      </c>
      <c r="AC3752" s="11">
        <v>3.5670000000000002</v>
      </c>
    </row>
    <row r="3753" spans="1:29" ht="11.5">
      <c r="A3753" s="15">
        <v>3736</v>
      </c>
      <c r="B3753" s="13" t="s">
        <v>1059</v>
      </c>
      <c r="C3753" s="21" t="s">
        <v>1318</v>
      </c>
      <c r="D3753" s="12"/>
      <c r="E3753" s="12">
        <v>442</v>
      </c>
      <c r="F3753" s="13" t="s">
        <v>1110</v>
      </c>
      <c r="G3753" s="12">
        <v>926</v>
      </c>
      <c r="H3753" s="12">
        <v>1950</v>
      </c>
      <c r="I3753" s="11">
        <v>10</v>
      </c>
      <c r="J3753" s="11">
        <v>10</v>
      </c>
      <c r="K3753" s="11">
        <v>10</v>
      </c>
      <c r="L3753" s="11">
        <v>13</v>
      </c>
      <c r="M3753" s="11">
        <v>12</v>
      </c>
      <c r="N3753" s="11">
        <v>10</v>
      </c>
      <c r="O3753" s="11">
        <v>9.9990000000000006</v>
      </c>
      <c r="P3753" s="11">
        <v>12</v>
      </c>
      <c r="Q3753" s="11">
        <v>12.000999999999999</v>
      </c>
      <c r="R3753" s="11">
        <v>11</v>
      </c>
      <c r="S3753" s="11">
        <v>9.0009999999999994</v>
      </c>
      <c r="T3753" s="11">
        <v>7.9989999999999997</v>
      </c>
      <c r="U3753" s="11">
        <v>7</v>
      </c>
      <c r="V3753" s="11">
        <v>6</v>
      </c>
      <c r="W3753" s="11">
        <v>3.8889999999999998</v>
      </c>
      <c r="X3753" s="11">
        <v>2.4260000000000002</v>
      </c>
      <c r="Y3753" s="11">
        <v>1.1579999999999999</v>
      </c>
      <c r="Z3753" s="11">
        <v>0.46500000000000002</v>
      </c>
      <c r="AA3753" s="11">
        <v>6.5000000000000002E-2</v>
      </c>
      <c r="AB3753" s="11">
        <v>0</v>
      </c>
      <c r="AC3753" s="11">
        <v>0</v>
      </c>
    </row>
    <row r="3754" spans="1:29" ht="11.5">
      <c r="A3754" s="15">
        <v>3737</v>
      </c>
      <c r="B3754" s="13" t="s">
        <v>1059</v>
      </c>
      <c r="C3754" s="21" t="s">
        <v>1318</v>
      </c>
      <c r="D3754" s="12"/>
      <c r="E3754" s="12">
        <v>442</v>
      </c>
      <c r="F3754" s="13" t="s">
        <v>1110</v>
      </c>
      <c r="G3754" s="12">
        <v>926</v>
      </c>
      <c r="H3754" s="12">
        <v>1955</v>
      </c>
      <c r="I3754" s="11">
        <v>11</v>
      </c>
      <c r="J3754" s="11">
        <v>10</v>
      </c>
      <c r="K3754" s="11">
        <v>9.9990000000000006</v>
      </c>
      <c r="L3754" s="11">
        <v>10</v>
      </c>
      <c r="M3754" s="11">
        <v>11.997999999999999</v>
      </c>
      <c r="N3754" s="11">
        <v>12.999000000000001</v>
      </c>
      <c r="O3754" s="11">
        <v>10.999000000000001</v>
      </c>
      <c r="P3754" s="11">
        <v>10</v>
      </c>
      <c r="Q3754" s="11">
        <v>11.999000000000001</v>
      </c>
      <c r="R3754" s="11">
        <v>12.000999999999999</v>
      </c>
      <c r="S3754" s="11">
        <v>10.999000000000001</v>
      </c>
      <c r="T3754" s="11">
        <v>9</v>
      </c>
      <c r="U3754" s="11">
        <v>7</v>
      </c>
      <c r="V3754" s="11">
        <v>6</v>
      </c>
      <c r="W3754" s="11">
        <v>4.2779999999999996</v>
      </c>
      <c r="X3754" s="11">
        <v>2.73</v>
      </c>
      <c r="Y3754" s="11">
        <v>1.5820000000000001</v>
      </c>
      <c r="Z3754" s="11">
        <v>0.41699999999999998</v>
      </c>
      <c r="AA3754" s="11">
        <v>0.109</v>
      </c>
      <c r="AB3754" s="11">
        <v>8.0000000000000002E-3</v>
      </c>
      <c r="AC3754" s="11">
        <v>0</v>
      </c>
    </row>
    <row r="3755" spans="1:29" ht="11.5">
      <c r="A3755" s="15">
        <v>3738</v>
      </c>
      <c r="B3755" s="13" t="s">
        <v>1059</v>
      </c>
      <c r="C3755" s="21" t="s">
        <v>1318</v>
      </c>
      <c r="D3755" s="12"/>
      <c r="E3755" s="12">
        <v>442</v>
      </c>
      <c r="F3755" s="13" t="s">
        <v>1110</v>
      </c>
      <c r="G3755" s="12">
        <v>926</v>
      </c>
      <c r="H3755" s="12">
        <v>1960</v>
      </c>
      <c r="I3755" s="11">
        <v>12.471</v>
      </c>
      <c r="J3755" s="11">
        <v>11.35</v>
      </c>
      <c r="K3755" s="11">
        <v>10.231</v>
      </c>
      <c r="L3755" s="11">
        <v>10.153</v>
      </c>
      <c r="M3755" s="11">
        <v>11.33</v>
      </c>
      <c r="N3755" s="11">
        <v>12.146000000000001</v>
      </c>
      <c r="O3755" s="11">
        <v>12.74</v>
      </c>
      <c r="P3755" s="11">
        <v>9.8559999999999999</v>
      </c>
      <c r="Q3755" s="11">
        <v>8.86</v>
      </c>
      <c r="R3755" s="11">
        <v>11.377000000000001</v>
      </c>
      <c r="S3755" s="11">
        <v>11.569000000000001</v>
      </c>
      <c r="T3755" s="11">
        <v>10.305</v>
      </c>
      <c r="U3755" s="11">
        <v>7.9660000000000002</v>
      </c>
      <c r="V3755" s="11">
        <v>5.931</v>
      </c>
      <c r="W3755" s="11">
        <v>4.2130000000000001</v>
      </c>
      <c r="X3755" s="11">
        <v>2.7280000000000002</v>
      </c>
      <c r="Y3755" s="11">
        <v>1.4319999999999999</v>
      </c>
      <c r="Z3755" s="11">
        <v>0.59299999999999997</v>
      </c>
      <c r="AA3755" s="11">
        <v>0.104</v>
      </c>
      <c r="AB3755" s="11">
        <v>1.4999999999999999E-2</v>
      </c>
      <c r="AC3755" s="11">
        <v>1E-3</v>
      </c>
    </row>
    <row r="3756" spans="1:29" ht="11.5">
      <c r="A3756" s="15">
        <v>3739</v>
      </c>
      <c r="B3756" s="13" t="s">
        <v>1059</v>
      </c>
      <c r="C3756" s="21" t="s">
        <v>1318</v>
      </c>
      <c r="D3756" s="12"/>
      <c r="E3756" s="12">
        <v>442</v>
      </c>
      <c r="F3756" s="13" t="s">
        <v>1110</v>
      </c>
      <c r="G3756" s="12">
        <v>926</v>
      </c>
      <c r="H3756" s="12">
        <v>1965</v>
      </c>
      <c r="I3756" s="11">
        <v>13.065</v>
      </c>
      <c r="J3756" s="11">
        <v>12.736000000000001</v>
      </c>
      <c r="K3756" s="11">
        <v>11.678000000000001</v>
      </c>
      <c r="L3756" s="11">
        <v>11.112</v>
      </c>
      <c r="M3756" s="11">
        <v>11.06</v>
      </c>
      <c r="N3756" s="11">
        <v>11.93</v>
      </c>
      <c r="O3756" s="11">
        <v>12.358000000000001</v>
      </c>
      <c r="P3756" s="11">
        <v>12.847</v>
      </c>
      <c r="Q3756" s="11">
        <v>9.8369999999999997</v>
      </c>
      <c r="R3756" s="11">
        <v>8.7550000000000008</v>
      </c>
      <c r="S3756" s="11">
        <v>10.936</v>
      </c>
      <c r="T3756" s="11">
        <v>10.734</v>
      </c>
      <c r="U3756" s="11">
        <v>9.09</v>
      </c>
      <c r="V3756" s="11">
        <v>6.7030000000000003</v>
      </c>
      <c r="W3756" s="11">
        <v>4.5510000000000002</v>
      </c>
      <c r="X3756" s="11">
        <v>2.8370000000000002</v>
      </c>
      <c r="Y3756" s="11">
        <v>1.5049999999999999</v>
      </c>
      <c r="Z3756" s="11">
        <v>0.56200000000000006</v>
      </c>
      <c r="AA3756" s="11">
        <v>0.154</v>
      </c>
      <c r="AB3756" s="11">
        <v>1.4999999999999999E-2</v>
      </c>
      <c r="AC3756" s="11">
        <v>2E-3</v>
      </c>
    </row>
    <row r="3757" spans="1:29" ht="11.5">
      <c r="A3757" s="15">
        <v>3740</v>
      </c>
      <c r="B3757" s="13" t="s">
        <v>1059</v>
      </c>
      <c r="C3757" s="21" t="s">
        <v>1318</v>
      </c>
      <c r="D3757" s="12"/>
      <c r="E3757" s="12">
        <v>442</v>
      </c>
      <c r="F3757" s="13" t="s">
        <v>1110</v>
      </c>
      <c r="G3757" s="12">
        <v>926</v>
      </c>
      <c r="H3757" s="12">
        <v>1970</v>
      </c>
      <c r="I3757" s="11">
        <v>12.234</v>
      </c>
      <c r="J3757" s="11">
        <v>13.233000000000001</v>
      </c>
      <c r="K3757" s="11">
        <v>13.023</v>
      </c>
      <c r="L3757" s="11">
        <v>12.36</v>
      </c>
      <c r="M3757" s="11">
        <v>11.513999999999999</v>
      </c>
      <c r="N3757" s="11">
        <v>11.603999999999999</v>
      </c>
      <c r="O3757" s="11">
        <v>12.077</v>
      </c>
      <c r="P3757" s="11">
        <v>12.397</v>
      </c>
      <c r="Q3757" s="11">
        <v>12.797000000000001</v>
      </c>
      <c r="R3757" s="11">
        <v>9.6080000000000005</v>
      </c>
      <c r="S3757" s="11">
        <v>8.3699999999999992</v>
      </c>
      <c r="T3757" s="11">
        <v>10.085000000000001</v>
      </c>
      <c r="U3757" s="11">
        <v>9.3610000000000007</v>
      </c>
      <c r="V3757" s="11">
        <v>7.516</v>
      </c>
      <c r="W3757" s="11">
        <v>5.024</v>
      </c>
      <c r="X3757" s="11">
        <v>2.9750000000000001</v>
      </c>
      <c r="Y3757" s="11">
        <v>1.5189999999999999</v>
      </c>
      <c r="Z3757" s="11">
        <v>0.57299999999999995</v>
      </c>
      <c r="AA3757" s="11">
        <v>0.14099999999999999</v>
      </c>
      <c r="AB3757" s="11">
        <v>2.4E-2</v>
      </c>
      <c r="AC3757" s="11">
        <v>2E-3</v>
      </c>
    </row>
    <row r="3758" spans="1:29" ht="11.5">
      <c r="A3758" s="15">
        <v>3741</v>
      </c>
      <c r="B3758" s="13" t="s">
        <v>1059</v>
      </c>
      <c r="C3758" s="21" t="s">
        <v>1318</v>
      </c>
      <c r="D3758" s="12"/>
      <c r="E3758" s="12">
        <v>442</v>
      </c>
      <c r="F3758" s="13" t="s">
        <v>1110</v>
      </c>
      <c r="G3758" s="12">
        <v>926</v>
      </c>
      <c r="H3758" s="12">
        <v>1975</v>
      </c>
      <c r="I3758" s="11">
        <v>10.753</v>
      </c>
      <c r="J3758" s="11">
        <v>12.738</v>
      </c>
      <c r="K3758" s="11">
        <v>13.659000000000001</v>
      </c>
      <c r="L3758" s="11">
        <v>13.776</v>
      </c>
      <c r="M3758" s="11">
        <v>13.754</v>
      </c>
      <c r="N3758" s="11">
        <v>13.481</v>
      </c>
      <c r="O3758" s="11">
        <v>12.603</v>
      </c>
      <c r="P3758" s="11">
        <v>12.563000000000001</v>
      </c>
      <c r="Q3758" s="11">
        <v>12.670999999999999</v>
      </c>
      <c r="R3758" s="11">
        <v>12.768000000000001</v>
      </c>
      <c r="S3758" s="11">
        <v>9.3919999999999995</v>
      </c>
      <c r="T3758" s="11">
        <v>7.7510000000000003</v>
      </c>
      <c r="U3758" s="11">
        <v>8.8539999999999992</v>
      </c>
      <c r="V3758" s="11">
        <v>7.7720000000000002</v>
      </c>
      <c r="W3758" s="11">
        <v>5.6040000000000001</v>
      </c>
      <c r="X3758" s="11">
        <v>3.2789999999999999</v>
      </c>
      <c r="Y3758" s="11">
        <v>1.63</v>
      </c>
      <c r="Z3758" s="11">
        <v>0.58799999999999997</v>
      </c>
      <c r="AA3758" s="11">
        <v>0.151</v>
      </c>
      <c r="AB3758" s="11">
        <v>2.3E-2</v>
      </c>
      <c r="AC3758" s="11">
        <v>2E-3</v>
      </c>
    </row>
    <row r="3759" spans="1:29" ht="11.5">
      <c r="A3759" s="15">
        <v>3742</v>
      </c>
      <c r="B3759" s="13" t="s">
        <v>1059</v>
      </c>
      <c r="C3759" s="21" t="s">
        <v>1318</v>
      </c>
      <c r="D3759" s="12"/>
      <c r="E3759" s="12">
        <v>442</v>
      </c>
      <c r="F3759" s="13" t="s">
        <v>1110</v>
      </c>
      <c r="G3759" s="12">
        <v>926</v>
      </c>
      <c r="H3759" s="12">
        <v>1980</v>
      </c>
      <c r="I3759" s="11">
        <v>10.494</v>
      </c>
      <c r="J3759" s="11">
        <v>11.196999999999999</v>
      </c>
      <c r="K3759" s="11">
        <v>13.209</v>
      </c>
      <c r="L3759" s="11">
        <v>14.147</v>
      </c>
      <c r="M3759" s="11">
        <v>14.484999999999999</v>
      </c>
      <c r="N3759" s="11">
        <v>14.6</v>
      </c>
      <c r="O3759" s="11">
        <v>14.577</v>
      </c>
      <c r="P3759" s="11">
        <v>12.824999999999999</v>
      </c>
      <c r="Q3759" s="11">
        <v>12.409000000000001</v>
      </c>
      <c r="R3759" s="11">
        <v>12.381</v>
      </c>
      <c r="S3759" s="11">
        <v>12.185</v>
      </c>
      <c r="T3759" s="11">
        <v>8.6880000000000006</v>
      </c>
      <c r="U3759" s="11">
        <v>6.8929999999999998</v>
      </c>
      <c r="V3759" s="11">
        <v>7.3739999999999997</v>
      </c>
      <c r="W3759" s="11">
        <v>5.9630000000000001</v>
      </c>
      <c r="X3759" s="11">
        <v>3.698</v>
      </c>
      <c r="Y3759" s="11">
        <v>1.7709999999999999</v>
      </c>
      <c r="Z3759" s="11">
        <v>0.63200000000000001</v>
      </c>
      <c r="AA3759" s="11">
        <v>0.153</v>
      </c>
      <c r="AB3759" s="11">
        <v>2.4E-2</v>
      </c>
      <c r="AC3759" s="11">
        <v>2E-3</v>
      </c>
    </row>
    <row r="3760" spans="1:29" ht="11.5">
      <c r="A3760" s="15">
        <v>3743</v>
      </c>
      <c r="B3760" s="13" t="s">
        <v>1059</v>
      </c>
      <c r="C3760" s="21" t="s">
        <v>1318</v>
      </c>
      <c r="D3760" s="12"/>
      <c r="E3760" s="12">
        <v>442</v>
      </c>
      <c r="F3760" s="13" t="s">
        <v>1110</v>
      </c>
      <c r="G3760" s="12">
        <v>926</v>
      </c>
      <c r="H3760" s="12">
        <v>1985</v>
      </c>
      <c r="I3760" s="11">
        <v>10.862</v>
      </c>
      <c r="J3760" s="11">
        <v>10.503</v>
      </c>
      <c r="K3760" s="11">
        <v>11.022</v>
      </c>
      <c r="L3760" s="11">
        <v>13.196</v>
      </c>
      <c r="M3760" s="11">
        <v>14.787000000000001</v>
      </c>
      <c r="N3760" s="11">
        <v>15.162000000000001</v>
      </c>
      <c r="O3760" s="11">
        <v>14.922000000000001</v>
      </c>
      <c r="P3760" s="11">
        <v>14.385</v>
      </c>
      <c r="Q3760" s="11">
        <v>12.313000000000001</v>
      </c>
      <c r="R3760" s="11">
        <v>11.927</v>
      </c>
      <c r="S3760" s="11">
        <v>11.631</v>
      </c>
      <c r="T3760" s="11">
        <v>11.319000000000001</v>
      </c>
      <c r="U3760" s="11">
        <v>7.5990000000000002</v>
      </c>
      <c r="V3760" s="11">
        <v>5.7919999999999998</v>
      </c>
      <c r="W3760" s="11">
        <v>5.8460000000000001</v>
      </c>
      <c r="X3760" s="11">
        <v>4.0609999999999999</v>
      </c>
      <c r="Y3760" s="11">
        <v>2.0310000000000001</v>
      </c>
      <c r="Z3760" s="11">
        <v>0.71499999999999997</v>
      </c>
      <c r="AA3760" s="11">
        <v>0.16700000000000001</v>
      </c>
      <c r="AB3760" s="11">
        <v>2.4E-2</v>
      </c>
      <c r="AC3760" s="11">
        <v>2E-3</v>
      </c>
    </row>
    <row r="3761" spans="1:29" ht="11.5">
      <c r="A3761" s="15">
        <v>3744</v>
      </c>
      <c r="B3761" s="13" t="s">
        <v>1059</v>
      </c>
      <c r="C3761" s="21" t="s">
        <v>1318</v>
      </c>
      <c r="D3761" s="12"/>
      <c r="E3761" s="12">
        <v>442</v>
      </c>
      <c r="F3761" s="13" t="s">
        <v>1110</v>
      </c>
      <c r="G3761" s="12">
        <v>926</v>
      </c>
      <c r="H3761" s="12">
        <v>1990</v>
      </c>
      <c r="I3761" s="11">
        <v>11.906000000000001</v>
      </c>
      <c r="J3761" s="11">
        <v>11.223000000000001</v>
      </c>
      <c r="K3761" s="11">
        <v>10.775</v>
      </c>
      <c r="L3761" s="11">
        <v>11.423999999999999</v>
      </c>
      <c r="M3761" s="11">
        <v>14.461</v>
      </c>
      <c r="N3761" s="11">
        <v>16.757000000000001</v>
      </c>
      <c r="O3761" s="11">
        <v>16.459</v>
      </c>
      <c r="P3761" s="11">
        <v>15.547000000000001</v>
      </c>
      <c r="Q3761" s="11">
        <v>14.515000000000001</v>
      </c>
      <c r="R3761" s="11">
        <v>12.247999999999999</v>
      </c>
      <c r="S3761" s="11">
        <v>11.593999999999999</v>
      </c>
      <c r="T3761" s="11">
        <v>10.863</v>
      </c>
      <c r="U3761" s="11">
        <v>10.19</v>
      </c>
      <c r="V3761" s="11">
        <v>6.5759999999999996</v>
      </c>
      <c r="W3761" s="11">
        <v>4.6280000000000001</v>
      </c>
      <c r="X3761" s="11">
        <v>4.2130000000000001</v>
      </c>
      <c r="Y3761" s="11">
        <v>2.3069999999999999</v>
      </c>
      <c r="Z3761" s="11">
        <v>0.877</v>
      </c>
      <c r="AA3761" s="11">
        <v>0.20599999999999999</v>
      </c>
      <c r="AB3761" s="11">
        <v>2.9000000000000001E-2</v>
      </c>
      <c r="AC3761" s="11">
        <v>2E-3</v>
      </c>
    </row>
    <row r="3762" spans="1:29" ht="11.5">
      <c r="A3762" s="15">
        <v>3745</v>
      </c>
      <c r="B3762" s="13" t="s">
        <v>1059</v>
      </c>
      <c r="C3762" s="21" t="s">
        <v>1318</v>
      </c>
      <c r="D3762" s="12"/>
      <c r="E3762" s="12">
        <v>442</v>
      </c>
      <c r="F3762" s="13" t="s">
        <v>1110</v>
      </c>
      <c r="G3762" s="12">
        <v>926</v>
      </c>
      <c r="H3762" s="12">
        <v>1995</v>
      </c>
      <c r="I3762" s="11">
        <v>14.055</v>
      </c>
      <c r="J3762" s="11">
        <v>12.73</v>
      </c>
      <c r="K3762" s="11">
        <v>11.782</v>
      </c>
      <c r="L3762" s="11">
        <v>11.349</v>
      </c>
      <c r="M3762" s="11">
        <v>13.114000000000001</v>
      </c>
      <c r="N3762" s="11">
        <v>16.834</v>
      </c>
      <c r="O3762" s="11">
        <v>18.309000000000001</v>
      </c>
      <c r="P3762" s="11">
        <v>17.172000000000001</v>
      </c>
      <c r="Q3762" s="11">
        <v>15.791</v>
      </c>
      <c r="R3762" s="11">
        <v>14.534000000000001</v>
      </c>
      <c r="S3762" s="11">
        <v>11.965</v>
      </c>
      <c r="T3762" s="11">
        <v>11.021000000000001</v>
      </c>
      <c r="U3762" s="11">
        <v>9.9990000000000006</v>
      </c>
      <c r="V3762" s="11">
        <v>9.0410000000000004</v>
      </c>
      <c r="W3762" s="11">
        <v>5.4210000000000003</v>
      </c>
      <c r="X3762" s="11">
        <v>3.3860000000000001</v>
      </c>
      <c r="Y3762" s="11">
        <v>2.528</v>
      </c>
      <c r="Z3762" s="11">
        <v>1.0489999999999999</v>
      </c>
      <c r="AA3762" s="11">
        <v>0.26700000000000002</v>
      </c>
      <c r="AB3762" s="11">
        <v>3.6999999999999998E-2</v>
      </c>
      <c r="AC3762" s="11">
        <v>3.0000000000000001E-3</v>
      </c>
    </row>
    <row r="3763" spans="1:29" ht="11.5">
      <c r="A3763" s="15">
        <v>3746</v>
      </c>
      <c r="B3763" s="13" t="s">
        <v>1059</v>
      </c>
      <c r="C3763" s="21" t="s">
        <v>1318</v>
      </c>
      <c r="D3763" s="12"/>
      <c r="E3763" s="12">
        <v>442</v>
      </c>
      <c r="F3763" s="13" t="s">
        <v>1110</v>
      </c>
      <c r="G3763" s="12">
        <v>926</v>
      </c>
      <c r="H3763" s="12">
        <v>2000</v>
      </c>
      <c r="I3763" s="11">
        <v>14.68</v>
      </c>
      <c r="J3763" s="11">
        <v>14.557</v>
      </c>
      <c r="K3763" s="11">
        <v>13.18</v>
      </c>
      <c r="L3763" s="11">
        <v>12.419</v>
      </c>
      <c r="M3763" s="11">
        <v>12.847</v>
      </c>
      <c r="N3763" s="11">
        <v>15.638</v>
      </c>
      <c r="O3763" s="11">
        <v>18.795000000000002</v>
      </c>
      <c r="P3763" s="11">
        <v>19.346</v>
      </c>
      <c r="Q3763" s="11">
        <v>17.638000000000002</v>
      </c>
      <c r="R3763" s="11">
        <v>15.706</v>
      </c>
      <c r="S3763" s="11">
        <v>14.161</v>
      </c>
      <c r="T3763" s="11">
        <v>11.442</v>
      </c>
      <c r="U3763" s="11">
        <v>10.074</v>
      </c>
      <c r="V3763" s="11">
        <v>8.8699999999999992</v>
      </c>
      <c r="W3763" s="11">
        <v>7.6029999999999998</v>
      </c>
      <c r="X3763" s="11">
        <v>4.1289999999999996</v>
      </c>
      <c r="Y3763" s="11">
        <v>2.097</v>
      </c>
      <c r="Z3763" s="11">
        <v>1.21</v>
      </c>
      <c r="AA3763" s="11">
        <v>0.34100000000000003</v>
      </c>
      <c r="AB3763" s="11">
        <v>0.05</v>
      </c>
      <c r="AC3763" s="11">
        <v>4.0000000000000001E-3</v>
      </c>
    </row>
    <row r="3764" spans="1:29" ht="11.5">
      <c r="A3764" s="15">
        <v>3747</v>
      </c>
      <c r="B3764" s="13" t="s">
        <v>1059</v>
      </c>
      <c r="C3764" s="21" t="s">
        <v>1318</v>
      </c>
      <c r="D3764" s="12"/>
      <c r="E3764" s="12">
        <v>442</v>
      </c>
      <c r="F3764" s="13" t="s">
        <v>1110</v>
      </c>
      <c r="G3764" s="12">
        <v>926</v>
      </c>
      <c r="H3764" s="12">
        <v>2005</v>
      </c>
      <c r="I3764" s="11">
        <v>14.292</v>
      </c>
      <c r="J3764" s="11">
        <v>14.893000000000001</v>
      </c>
      <c r="K3764" s="11">
        <v>14.691000000000001</v>
      </c>
      <c r="L3764" s="11">
        <v>13.592000000000001</v>
      </c>
      <c r="M3764" s="11">
        <v>13.506</v>
      </c>
      <c r="N3764" s="11">
        <v>14.589</v>
      </c>
      <c r="O3764" s="11">
        <v>17.006</v>
      </c>
      <c r="P3764" s="11">
        <v>19.547000000000001</v>
      </c>
      <c r="Q3764" s="11">
        <v>19.734999999999999</v>
      </c>
      <c r="R3764" s="11">
        <v>17.641999999999999</v>
      </c>
      <c r="S3764" s="11">
        <v>15.404999999999999</v>
      </c>
      <c r="T3764" s="11">
        <v>13.538</v>
      </c>
      <c r="U3764" s="11">
        <v>10.423</v>
      </c>
      <c r="V3764" s="11">
        <v>8.9909999999999997</v>
      </c>
      <c r="W3764" s="11">
        <v>7.6520000000000001</v>
      </c>
      <c r="X3764" s="11">
        <v>5.9909999999999997</v>
      </c>
      <c r="Y3764" s="11">
        <v>2.819</v>
      </c>
      <c r="Z3764" s="11">
        <v>1.101</v>
      </c>
      <c r="AA3764" s="11">
        <v>0.44</v>
      </c>
      <c r="AB3764" s="11">
        <v>7.5999999999999998E-2</v>
      </c>
      <c r="AC3764" s="11">
        <v>6.0000000000000001E-3</v>
      </c>
    </row>
    <row r="3765" spans="1:29" ht="11.5">
      <c r="A3765" s="15">
        <v>3748</v>
      </c>
      <c r="B3765" s="13" t="s">
        <v>1059</v>
      </c>
      <c r="C3765" s="21" t="s">
        <v>1318</v>
      </c>
      <c r="D3765" s="12"/>
      <c r="E3765" s="12">
        <v>442</v>
      </c>
      <c r="F3765" s="13" t="s">
        <v>1110</v>
      </c>
      <c r="G3765" s="12">
        <v>926</v>
      </c>
      <c r="H3765" s="12">
        <v>2010</v>
      </c>
      <c r="I3765" s="11">
        <v>14.791</v>
      </c>
      <c r="J3765" s="11">
        <v>15.49</v>
      </c>
      <c r="K3765" s="11">
        <v>15.811999999999999</v>
      </c>
      <c r="L3765" s="11">
        <v>15.465999999999999</v>
      </c>
      <c r="M3765" s="11">
        <v>15.286</v>
      </c>
      <c r="N3765" s="11">
        <v>17.838999999999999</v>
      </c>
      <c r="O3765" s="11">
        <v>18.911999999999999</v>
      </c>
      <c r="P3765" s="11">
        <v>19.675000000000001</v>
      </c>
      <c r="Q3765" s="11">
        <v>21.718</v>
      </c>
      <c r="R3765" s="11">
        <v>21.007000000000001</v>
      </c>
      <c r="S3765" s="11">
        <v>18.126999999999999</v>
      </c>
      <c r="T3765" s="11">
        <v>15.263999999999999</v>
      </c>
      <c r="U3765" s="11">
        <v>12.795999999999999</v>
      </c>
      <c r="V3765" s="11">
        <v>9.532</v>
      </c>
      <c r="W3765" s="11">
        <v>7.9450000000000003</v>
      </c>
      <c r="X3765" s="11">
        <v>6.4649999999999999</v>
      </c>
      <c r="Y3765" s="11">
        <v>4.0990000000000002</v>
      </c>
      <c r="Z3765" s="11">
        <v>1.5429999999999999</v>
      </c>
      <c r="AA3765" s="11">
        <v>0.41899999999999998</v>
      </c>
      <c r="AB3765" s="11">
        <v>0.10100000000000001</v>
      </c>
      <c r="AC3765" s="11">
        <v>0.01</v>
      </c>
    </row>
    <row r="3766" spans="1:29" ht="11.5">
      <c r="A3766" s="15">
        <v>3749</v>
      </c>
      <c r="B3766" s="13" t="s">
        <v>1059</v>
      </c>
      <c r="C3766" s="21" t="s">
        <v>1318</v>
      </c>
      <c r="D3766" s="12"/>
      <c r="E3766" s="12">
        <v>442</v>
      </c>
      <c r="F3766" s="13" t="s">
        <v>1110</v>
      </c>
      <c r="G3766" s="12">
        <v>926</v>
      </c>
      <c r="H3766" s="12">
        <v>2015</v>
      </c>
      <c r="I3766" s="11">
        <v>16.16</v>
      </c>
      <c r="J3766" s="11">
        <v>15.365</v>
      </c>
      <c r="K3766" s="11">
        <v>16.09</v>
      </c>
      <c r="L3766" s="11">
        <v>17.405000000000001</v>
      </c>
      <c r="M3766" s="11">
        <v>18.634</v>
      </c>
      <c r="N3766" s="11">
        <v>20.285</v>
      </c>
      <c r="O3766" s="11">
        <v>22.195</v>
      </c>
      <c r="P3766" s="11">
        <v>21.387</v>
      </c>
      <c r="Q3766" s="11">
        <v>22.402000000000001</v>
      </c>
      <c r="R3766" s="11">
        <v>24.603999999999999</v>
      </c>
      <c r="S3766" s="11">
        <v>21.891999999999999</v>
      </c>
      <c r="T3766" s="11">
        <v>18.247</v>
      </c>
      <c r="U3766" s="11">
        <v>14.683999999999999</v>
      </c>
      <c r="V3766" s="11">
        <v>11.882</v>
      </c>
      <c r="W3766" s="11">
        <v>8.5150000000000006</v>
      </c>
      <c r="X3766" s="11">
        <v>6.4459999999999997</v>
      </c>
      <c r="Y3766" s="11">
        <v>5.141</v>
      </c>
      <c r="Z3766" s="11">
        <v>2.3959999999999999</v>
      </c>
      <c r="AA3766" s="11">
        <v>0.60799999999999998</v>
      </c>
      <c r="AB3766" s="11">
        <v>9.1999999999999998E-2</v>
      </c>
      <c r="AC3766" s="11">
        <v>1.0999999999999999E-2</v>
      </c>
    </row>
    <row r="3767" spans="1:29" ht="11.5">
      <c r="A3767" s="15">
        <v>3750</v>
      </c>
      <c r="B3767" s="13" t="s">
        <v>1059</v>
      </c>
      <c r="C3767" s="21" t="s">
        <v>1318</v>
      </c>
      <c r="D3767" s="12"/>
      <c r="E3767" s="12">
        <v>442</v>
      </c>
      <c r="F3767" s="13" t="s">
        <v>1110</v>
      </c>
      <c r="G3767" s="12">
        <v>926</v>
      </c>
      <c r="H3767" s="12">
        <v>2020</v>
      </c>
      <c r="I3767" s="11">
        <v>17.102</v>
      </c>
      <c r="J3767" s="11">
        <v>16.733000000000001</v>
      </c>
      <c r="K3767" s="11">
        <v>15.962</v>
      </c>
      <c r="L3767" s="11">
        <v>17.684999999999999</v>
      </c>
      <c r="M3767" s="11">
        <v>20.581</v>
      </c>
      <c r="N3767" s="11">
        <v>23.626000000000001</v>
      </c>
      <c r="O3767" s="11">
        <v>24.641999999999999</v>
      </c>
      <c r="P3767" s="11">
        <v>24.661999999999999</v>
      </c>
      <c r="Q3767" s="11">
        <v>24.117999999999999</v>
      </c>
      <c r="R3767" s="11">
        <v>25.298999999999999</v>
      </c>
      <c r="S3767" s="11">
        <v>25.484999999999999</v>
      </c>
      <c r="T3767" s="11">
        <v>21.983000000000001</v>
      </c>
      <c r="U3767" s="11">
        <v>17.629000000000001</v>
      </c>
      <c r="V3767" s="11">
        <v>13.718999999999999</v>
      </c>
      <c r="W3767" s="11">
        <v>10.766999999999999</v>
      </c>
      <c r="X3767" s="11">
        <v>7.0490000000000004</v>
      </c>
      <c r="Y3767" s="11">
        <v>5.24</v>
      </c>
      <c r="Z3767" s="11">
        <v>3.1549999999999998</v>
      </c>
      <c r="AA3767" s="11">
        <v>1.002</v>
      </c>
      <c r="AB3767" s="11">
        <v>0.13900000000000001</v>
      </c>
      <c r="AC3767" s="11">
        <v>8.9999999999999993E-3</v>
      </c>
    </row>
    <row r="3768" spans="1:29" ht="11.5">
      <c r="A3768" s="15">
        <v>3751</v>
      </c>
      <c r="B3768" s="13" t="s">
        <v>1059</v>
      </c>
      <c r="C3768" s="21" t="s">
        <v>1319</v>
      </c>
      <c r="D3768" s="12">
        <v>28</v>
      </c>
      <c r="E3768" s="12">
        <v>528</v>
      </c>
      <c r="F3768" s="13" t="s">
        <v>1110</v>
      </c>
      <c r="G3768" s="12">
        <v>926</v>
      </c>
      <c r="H3768" s="12">
        <v>1950</v>
      </c>
      <c r="I3768" s="11">
        <v>611.43100000000004</v>
      </c>
      <c r="J3768" s="11">
        <v>472.35899999999998</v>
      </c>
      <c r="K3768" s="11">
        <v>416.476</v>
      </c>
      <c r="L3768" s="11">
        <v>415.53699999999998</v>
      </c>
      <c r="M3768" s="11">
        <v>402.19900000000001</v>
      </c>
      <c r="N3768" s="11">
        <v>396.47399999999999</v>
      </c>
      <c r="O3768" s="11">
        <v>341.10399999999998</v>
      </c>
      <c r="P3768" s="11">
        <v>334.61099999999999</v>
      </c>
      <c r="Q3768" s="11">
        <v>315.39400000000001</v>
      </c>
      <c r="R3768" s="11">
        <v>284.85700000000003</v>
      </c>
      <c r="S3768" s="11">
        <v>250.00299999999999</v>
      </c>
      <c r="T3768" s="11">
        <v>214.58</v>
      </c>
      <c r="U3768" s="11">
        <v>182.09700000000001</v>
      </c>
      <c r="V3768" s="11">
        <v>145.63900000000001</v>
      </c>
      <c r="W3768" s="11">
        <v>110.214</v>
      </c>
      <c r="X3768" s="11">
        <v>67.09</v>
      </c>
      <c r="Y3768" s="11">
        <v>32.216999999999999</v>
      </c>
      <c r="Z3768" s="11">
        <v>10.835000000000001</v>
      </c>
      <c r="AA3768" s="11">
        <v>1.998</v>
      </c>
      <c r="AB3768" s="11">
        <v>0.222</v>
      </c>
      <c r="AC3768" s="11">
        <v>1.7999999999999999E-2</v>
      </c>
    </row>
    <row r="3769" spans="1:29" ht="11.5">
      <c r="A3769" s="15">
        <v>3752</v>
      </c>
      <c r="B3769" s="13" t="s">
        <v>1059</v>
      </c>
      <c r="C3769" s="21" t="s">
        <v>1319</v>
      </c>
      <c r="D3769" s="12">
        <v>28</v>
      </c>
      <c r="E3769" s="12">
        <v>528</v>
      </c>
      <c r="F3769" s="13" t="s">
        <v>1110</v>
      </c>
      <c r="G3769" s="12">
        <v>926</v>
      </c>
      <c r="H3769" s="12">
        <v>1955</v>
      </c>
      <c r="I3769" s="11">
        <v>570.54600000000005</v>
      </c>
      <c r="J3769" s="11">
        <v>606.875</v>
      </c>
      <c r="K3769" s="11">
        <v>469.56</v>
      </c>
      <c r="L3769" s="11">
        <v>414.42399999999998</v>
      </c>
      <c r="M3769" s="11">
        <v>405.40899999999999</v>
      </c>
      <c r="N3769" s="11">
        <v>381.93700000000001</v>
      </c>
      <c r="O3769" s="11">
        <v>378.50599999999997</v>
      </c>
      <c r="P3769" s="11">
        <v>330.62</v>
      </c>
      <c r="Q3769" s="11">
        <v>327.15699999999998</v>
      </c>
      <c r="R3769" s="11">
        <v>307.67200000000003</v>
      </c>
      <c r="S3769" s="11">
        <v>276.59100000000001</v>
      </c>
      <c r="T3769" s="11">
        <v>239.70500000000001</v>
      </c>
      <c r="U3769" s="11">
        <v>200.89400000000001</v>
      </c>
      <c r="V3769" s="11">
        <v>163.67699999999999</v>
      </c>
      <c r="W3769" s="11">
        <v>121.90600000000001</v>
      </c>
      <c r="X3769" s="11">
        <v>81.381</v>
      </c>
      <c r="Y3769" s="11">
        <v>40.225999999999999</v>
      </c>
      <c r="Z3769" s="11">
        <v>13.827</v>
      </c>
      <c r="AA3769" s="11">
        <v>2.8570000000000002</v>
      </c>
      <c r="AB3769" s="11">
        <v>0.28299999999999997</v>
      </c>
      <c r="AC3769" s="11">
        <v>1.7000000000000001E-2</v>
      </c>
    </row>
    <row r="3770" spans="1:29" ht="11.5">
      <c r="A3770" s="15">
        <v>3753</v>
      </c>
      <c r="B3770" s="13" t="s">
        <v>1059</v>
      </c>
      <c r="C3770" s="21" t="s">
        <v>1319</v>
      </c>
      <c r="D3770" s="12">
        <v>28</v>
      </c>
      <c r="E3770" s="12">
        <v>528</v>
      </c>
      <c r="F3770" s="13" t="s">
        <v>1110</v>
      </c>
      <c r="G3770" s="12">
        <v>926</v>
      </c>
      <c r="H3770" s="12">
        <v>1960</v>
      </c>
      <c r="I3770" s="11">
        <v>592.29399999999998</v>
      </c>
      <c r="J3770" s="11">
        <v>566.24699999999996</v>
      </c>
      <c r="K3770" s="11">
        <v>605.42600000000004</v>
      </c>
      <c r="L3770" s="11">
        <v>467.34500000000003</v>
      </c>
      <c r="M3770" s="11">
        <v>409.73500000000001</v>
      </c>
      <c r="N3770" s="11">
        <v>396.77499999999998</v>
      </c>
      <c r="O3770" s="11">
        <v>373.49200000000002</v>
      </c>
      <c r="P3770" s="11">
        <v>373.44400000000002</v>
      </c>
      <c r="Q3770" s="11">
        <v>326.63900000000001</v>
      </c>
      <c r="R3770" s="11">
        <v>321.89</v>
      </c>
      <c r="S3770" s="11">
        <v>300.36700000000002</v>
      </c>
      <c r="T3770" s="11">
        <v>265.55700000000002</v>
      </c>
      <c r="U3770" s="11">
        <v>223.54599999999999</v>
      </c>
      <c r="V3770" s="11">
        <v>179.74100000000001</v>
      </c>
      <c r="W3770" s="11">
        <v>136.959</v>
      </c>
      <c r="X3770" s="11">
        <v>90.311999999999998</v>
      </c>
      <c r="Y3770" s="11">
        <v>49.277999999999999</v>
      </c>
      <c r="Z3770" s="11">
        <v>17.472999999999999</v>
      </c>
      <c r="AA3770" s="11">
        <v>3.6459999999999999</v>
      </c>
      <c r="AB3770" s="11">
        <v>0.39600000000000002</v>
      </c>
      <c r="AC3770" s="11">
        <v>0.02</v>
      </c>
    </row>
    <row r="3771" spans="1:29" ht="11.5">
      <c r="A3771" s="15">
        <v>3754</v>
      </c>
      <c r="B3771" s="13" t="s">
        <v>1059</v>
      </c>
      <c r="C3771" s="21" t="s">
        <v>1319</v>
      </c>
      <c r="D3771" s="12">
        <v>28</v>
      </c>
      <c r="E3771" s="12">
        <v>528</v>
      </c>
      <c r="F3771" s="13" t="s">
        <v>1110</v>
      </c>
      <c r="G3771" s="12">
        <v>926</v>
      </c>
      <c r="H3771" s="12">
        <v>1965</v>
      </c>
      <c r="I3771" s="11">
        <v>626.40899999999999</v>
      </c>
      <c r="J3771" s="11">
        <v>586.45299999999997</v>
      </c>
      <c r="K3771" s="11">
        <v>565.33600000000001</v>
      </c>
      <c r="L3771" s="11">
        <v>604.36599999999999</v>
      </c>
      <c r="M3771" s="11">
        <v>466.55700000000002</v>
      </c>
      <c r="N3771" s="11">
        <v>411.50299999999999</v>
      </c>
      <c r="O3771" s="11">
        <v>399.87200000000001</v>
      </c>
      <c r="P3771" s="11">
        <v>374.858</v>
      </c>
      <c r="Q3771" s="11">
        <v>371.79</v>
      </c>
      <c r="R3771" s="11">
        <v>322.459</v>
      </c>
      <c r="S3771" s="11">
        <v>314.23</v>
      </c>
      <c r="T3771" s="11">
        <v>287.221</v>
      </c>
      <c r="U3771" s="11">
        <v>245.52699999999999</v>
      </c>
      <c r="V3771" s="11">
        <v>197.179</v>
      </c>
      <c r="W3771" s="11">
        <v>148.62799999999999</v>
      </c>
      <c r="X3771" s="11">
        <v>101.66800000000001</v>
      </c>
      <c r="Y3771" s="11">
        <v>55.329000000000001</v>
      </c>
      <c r="Z3771" s="11">
        <v>22.184999999999999</v>
      </c>
      <c r="AA3771" s="11">
        <v>4.9359999999999999</v>
      </c>
      <c r="AB3771" s="11">
        <v>0.56399999999999995</v>
      </c>
      <c r="AC3771" s="11">
        <v>3.4000000000000002E-2</v>
      </c>
    </row>
    <row r="3772" spans="1:29" ht="11.5">
      <c r="A3772" s="15">
        <v>3755</v>
      </c>
      <c r="B3772" s="13" t="s">
        <v>1059</v>
      </c>
      <c r="C3772" s="21" t="s">
        <v>1319</v>
      </c>
      <c r="D3772" s="12">
        <v>28</v>
      </c>
      <c r="E3772" s="12">
        <v>528</v>
      </c>
      <c r="F3772" s="13" t="s">
        <v>1110</v>
      </c>
      <c r="G3772" s="12">
        <v>926</v>
      </c>
      <c r="H3772" s="12">
        <v>1970</v>
      </c>
      <c r="I3772" s="11">
        <v>613.18799999999999</v>
      </c>
      <c r="J3772" s="11">
        <v>625.19200000000001</v>
      </c>
      <c r="K3772" s="11">
        <v>586.71</v>
      </c>
      <c r="L3772" s="11">
        <v>565.94899999999996</v>
      </c>
      <c r="M3772" s="11">
        <v>604.63199999999995</v>
      </c>
      <c r="N3772" s="11">
        <v>471.12900000000002</v>
      </c>
      <c r="O3772" s="11">
        <v>417.70299999999997</v>
      </c>
      <c r="P3772" s="11">
        <v>403.33</v>
      </c>
      <c r="Q3772" s="11">
        <v>375.00400000000002</v>
      </c>
      <c r="R3772" s="11">
        <v>367.26299999999998</v>
      </c>
      <c r="S3772" s="11">
        <v>314.012</v>
      </c>
      <c r="T3772" s="11">
        <v>299.43200000000002</v>
      </c>
      <c r="U3772" s="11">
        <v>264.29000000000002</v>
      </c>
      <c r="V3772" s="11">
        <v>214.64500000000001</v>
      </c>
      <c r="W3772" s="11">
        <v>160.066</v>
      </c>
      <c r="X3772" s="11">
        <v>107.971</v>
      </c>
      <c r="Y3772" s="11">
        <v>62.256</v>
      </c>
      <c r="Z3772" s="11">
        <v>25.573</v>
      </c>
      <c r="AA3772" s="11">
        <v>6.649</v>
      </c>
      <c r="AB3772" s="11">
        <v>0.85</v>
      </c>
      <c r="AC3772" s="11">
        <v>5.6000000000000001E-2</v>
      </c>
    </row>
    <row r="3773" spans="1:29" ht="11.5">
      <c r="A3773" s="15">
        <v>3756</v>
      </c>
      <c r="B3773" s="13" t="s">
        <v>1059</v>
      </c>
      <c r="C3773" s="21" t="s">
        <v>1319</v>
      </c>
      <c r="D3773" s="12">
        <v>28</v>
      </c>
      <c r="E3773" s="12">
        <v>528</v>
      </c>
      <c r="F3773" s="13" t="s">
        <v>1110</v>
      </c>
      <c r="G3773" s="12">
        <v>926</v>
      </c>
      <c r="H3773" s="12">
        <v>1975</v>
      </c>
      <c r="I3773" s="11">
        <v>531.96400000000006</v>
      </c>
      <c r="J3773" s="11">
        <v>615.91099999999994</v>
      </c>
      <c r="K3773" s="11">
        <v>632.36199999999997</v>
      </c>
      <c r="L3773" s="11">
        <v>597.98900000000003</v>
      </c>
      <c r="M3773" s="11">
        <v>579.48599999999999</v>
      </c>
      <c r="N3773" s="11">
        <v>620.10400000000004</v>
      </c>
      <c r="O3773" s="11">
        <v>486.92899999999997</v>
      </c>
      <c r="P3773" s="11">
        <v>428.084</v>
      </c>
      <c r="Q3773" s="11">
        <v>405.012</v>
      </c>
      <c r="R3773" s="11">
        <v>369.03100000000001</v>
      </c>
      <c r="S3773" s="11">
        <v>356.84300000000002</v>
      </c>
      <c r="T3773" s="11">
        <v>298.863</v>
      </c>
      <c r="U3773" s="11">
        <v>275.56900000000002</v>
      </c>
      <c r="V3773" s="11">
        <v>230.417</v>
      </c>
      <c r="W3773" s="11">
        <v>172.95099999999999</v>
      </c>
      <c r="X3773" s="11">
        <v>114.804</v>
      </c>
      <c r="Y3773" s="11">
        <v>65.42</v>
      </c>
      <c r="Z3773" s="11">
        <v>28.896000000000001</v>
      </c>
      <c r="AA3773" s="11">
        <v>7.8710000000000004</v>
      </c>
      <c r="AB3773" s="11">
        <v>1.2090000000000001</v>
      </c>
      <c r="AC3773" s="11">
        <v>9.0999999999999998E-2</v>
      </c>
    </row>
    <row r="3774" spans="1:29" ht="11.5">
      <c r="A3774" s="15">
        <v>3757</v>
      </c>
      <c r="B3774" s="13" t="s">
        <v>1059</v>
      </c>
      <c r="C3774" s="21" t="s">
        <v>1319</v>
      </c>
      <c r="D3774" s="12">
        <v>28</v>
      </c>
      <c r="E3774" s="12">
        <v>528</v>
      </c>
      <c r="F3774" s="13" t="s">
        <v>1110</v>
      </c>
      <c r="G3774" s="12">
        <v>926</v>
      </c>
      <c r="H3774" s="12">
        <v>1980</v>
      </c>
      <c r="I3774" s="11">
        <v>453.01</v>
      </c>
      <c r="J3774" s="11">
        <v>538.93799999999999</v>
      </c>
      <c r="K3774" s="11">
        <v>623.95299999999997</v>
      </c>
      <c r="L3774" s="11">
        <v>641.72900000000004</v>
      </c>
      <c r="M3774" s="11">
        <v>610.26199999999994</v>
      </c>
      <c r="N3774" s="11">
        <v>588.39099999999996</v>
      </c>
      <c r="O3774" s="11">
        <v>620.75800000000004</v>
      </c>
      <c r="P3774" s="11">
        <v>485.20800000000003</v>
      </c>
      <c r="Q3774" s="11">
        <v>424.64100000000002</v>
      </c>
      <c r="R3774" s="11">
        <v>398.65499999999997</v>
      </c>
      <c r="S3774" s="11">
        <v>359.23200000000003</v>
      </c>
      <c r="T3774" s="11">
        <v>341.23500000000001</v>
      </c>
      <c r="U3774" s="11">
        <v>276.31799999999998</v>
      </c>
      <c r="V3774" s="11">
        <v>241.09399999999999</v>
      </c>
      <c r="W3774" s="11">
        <v>185.70599999999999</v>
      </c>
      <c r="X3774" s="11">
        <v>124.19799999999999</v>
      </c>
      <c r="Y3774" s="11">
        <v>69.838999999999999</v>
      </c>
      <c r="Z3774" s="11">
        <v>31.15</v>
      </c>
      <c r="AA3774" s="11">
        <v>9.4619999999999997</v>
      </c>
      <c r="AB3774" s="11">
        <v>1.5660000000000001</v>
      </c>
      <c r="AC3774" s="11">
        <v>0.13300000000000001</v>
      </c>
    </row>
    <row r="3775" spans="1:29" ht="11.5">
      <c r="A3775" s="15">
        <v>3758</v>
      </c>
      <c r="B3775" s="13" t="s">
        <v>1059</v>
      </c>
      <c r="C3775" s="21" t="s">
        <v>1319</v>
      </c>
      <c r="D3775" s="12">
        <v>28</v>
      </c>
      <c r="E3775" s="12">
        <v>528</v>
      </c>
      <c r="F3775" s="13" t="s">
        <v>1110</v>
      </c>
      <c r="G3775" s="12">
        <v>926</v>
      </c>
      <c r="H3775" s="12">
        <v>1985</v>
      </c>
      <c r="I3775" s="11">
        <v>449.65300000000002</v>
      </c>
      <c r="J3775" s="11">
        <v>454.62799999999999</v>
      </c>
      <c r="K3775" s="11">
        <v>541.03800000000001</v>
      </c>
      <c r="L3775" s="11">
        <v>628.35400000000004</v>
      </c>
      <c r="M3775" s="11">
        <v>647.89400000000001</v>
      </c>
      <c r="N3775" s="11">
        <v>616.25300000000004</v>
      </c>
      <c r="O3775" s="11">
        <v>589.98699999999997</v>
      </c>
      <c r="P3775" s="11">
        <v>616.65</v>
      </c>
      <c r="Q3775" s="11">
        <v>478.48</v>
      </c>
      <c r="R3775" s="11">
        <v>416.38600000000002</v>
      </c>
      <c r="S3775" s="11">
        <v>387.45800000000003</v>
      </c>
      <c r="T3775" s="11">
        <v>343.64100000000002</v>
      </c>
      <c r="U3775" s="11">
        <v>316.61399999999998</v>
      </c>
      <c r="V3775" s="11">
        <v>243.52799999999999</v>
      </c>
      <c r="W3775" s="11">
        <v>196.58099999999999</v>
      </c>
      <c r="X3775" s="11">
        <v>134.334</v>
      </c>
      <c r="Y3775" s="11">
        <v>76.021000000000001</v>
      </c>
      <c r="Z3775" s="11">
        <v>33.475999999999999</v>
      </c>
      <c r="AA3775" s="11">
        <v>10.329000000000001</v>
      </c>
      <c r="AB3775" s="11">
        <v>1.956</v>
      </c>
      <c r="AC3775" s="11">
        <v>0.18099999999999999</v>
      </c>
    </row>
    <row r="3776" spans="1:29" ht="11.5">
      <c r="A3776" s="15">
        <v>3759</v>
      </c>
      <c r="B3776" s="13" t="s">
        <v>1059</v>
      </c>
      <c r="C3776" s="21" t="s">
        <v>1319</v>
      </c>
      <c r="D3776" s="12">
        <v>28</v>
      </c>
      <c r="E3776" s="12">
        <v>528</v>
      </c>
      <c r="F3776" s="13" t="s">
        <v>1110</v>
      </c>
      <c r="G3776" s="12">
        <v>926</v>
      </c>
      <c r="H3776" s="12">
        <v>1990</v>
      </c>
      <c r="I3776" s="11">
        <v>477.79199999999997</v>
      </c>
      <c r="J3776" s="11">
        <v>454.005</v>
      </c>
      <c r="K3776" s="11">
        <v>461.697</v>
      </c>
      <c r="L3776" s="11">
        <v>549.50199999999995</v>
      </c>
      <c r="M3776" s="11">
        <v>643.16600000000005</v>
      </c>
      <c r="N3776" s="11">
        <v>666.33399999999995</v>
      </c>
      <c r="O3776" s="11">
        <v>625.05600000000004</v>
      </c>
      <c r="P3776" s="11">
        <v>588.48199999999997</v>
      </c>
      <c r="Q3776" s="11">
        <v>611.93899999999996</v>
      </c>
      <c r="R3776" s="11">
        <v>471.87400000000002</v>
      </c>
      <c r="S3776" s="11">
        <v>405.54899999999998</v>
      </c>
      <c r="T3776" s="11">
        <v>370.15100000000001</v>
      </c>
      <c r="U3776" s="11">
        <v>319.24900000000002</v>
      </c>
      <c r="V3776" s="11">
        <v>281.02999999999997</v>
      </c>
      <c r="W3776" s="11">
        <v>200.489</v>
      </c>
      <c r="X3776" s="11">
        <v>144.08199999999999</v>
      </c>
      <c r="Y3776" s="11">
        <v>82.331000000000003</v>
      </c>
      <c r="Z3776" s="11">
        <v>36.076999999999998</v>
      </c>
      <c r="AA3776" s="11">
        <v>11.000999999999999</v>
      </c>
      <c r="AB3776" s="11">
        <v>2.0819999999999999</v>
      </c>
      <c r="AC3776" s="11">
        <v>0.218</v>
      </c>
    </row>
    <row r="3777" spans="1:29" ht="11.5">
      <c r="A3777" s="15">
        <v>3760</v>
      </c>
      <c r="B3777" s="13" t="s">
        <v>1059</v>
      </c>
      <c r="C3777" s="21" t="s">
        <v>1319</v>
      </c>
      <c r="D3777" s="12">
        <v>28</v>
      </c>
      <c r="E3777" s="12">
        <v>528</v>
      </c>
      <c r="F3777" s="13" t="s">
        <v>1110</v>
      </c>
      <c r="G3777" s="12">
        <v>926</v>
      </c>
      <c r="H3777" s="12">
        <v>1995</v>
      </c>
      <c r="I3777" s="11">
        <v>504.16300000000001</v>
      </c>
      <c r="J3777" s="11">
        <v>487.459</v>
      </c>
      <c r="K3777" s="11">
        <v>462.33100000000002</v>
      </c>
      <c r="L3777" s="11">
        <v>470.94</v>
      </c>
      <c r="M3777" s="11">
        <v>565.78200000000004</v>
      </c>
      <c r="N3777" s="11">
        <v>661.56799999999998</v>
      </c>
      <c r="O3777" s="11">
        <v>673.83</v>
      </c>
      <c r="P3777" s="11">
        <v>624.69200000000001</v>
      </c>
      <c r="Q3777" s="11">
        <v>586.06200000000001</v>
      </c>
      <c r="R3777" s="11">
        <v>605.75400000000002</v>
      </c>
      <c r="S3777" s="11">
        <v>463.28100000000001</v>
      </c>
      <c r="T3777" s="11">
        <v>392.29199999999997</v>
      </c>
      <c r="U3777" s="11">
        <v>348.23200000000003</v>
      </c>
      <c r="V3777" s="11">
        <v>287.29300000000001</v>
      </c>
      <c r="W3777" s="11">
        <v>235.31200000000001</v>
      </c>
      <c r="X3777" s="11">
        <v>149.292</v>
      </c>
      <c r="Y3777" s="11">
        <v>89.581000000000003</v>
      </c>
      <c r="Z3777" s="11">
        <v>38.97</v>
      </c>
      <c r="AA3777" s="11">
        <v>11.420999999999999</v>
      </c>
      <c r="AB3777" s="11">
        <v>2.0489999999999999</v>
      </c>
      <c r="AC3777" s="11">
        <v>0.20300000000000001</v>
      </c>
    </row>
    <row r="3778" spans="1:29" ht="11.5">
      <c r="A3778" s="15">
        <v>3761</v>
      </c>
      <c r="B3778" s="13" t="s">
        <v>1059</v>
      </c>
      <c r="C3778" s="21" t="s">
        <v>1319</v>
      </c>
      <c r="D3778" s="12">
        <v>28</v>
      </c>
      <c r="E3778" s="12">
        <v>528</v>
      </c>
      <c r="F3778" s="13" t="s">
        <v>1110</v>
      </c>
      <c r="G3778" s="12">
        <v>926</v>
      </c>
      <c r="H3778" s="12">
        <v>2000</v>
      </c>
      <c r="I3778" s="11">
        <v>498.15600000000001</v>
      </c>
      <c r="J3778" s="11">
        <v>510.21</v>
      </c>
      <c r="K3778" s="11">
        <v>497.16300000000001</v>
      </c>
      <c r="L3778" s="11">
        <v>476.291</v>
      </c>
      <c r="M3778" s="11">
        <v>486.86099999999999</v>
      </c>
      <c r="N3778" s="11">
        <v>580.92499999999995</v>
      </c>
      <c r="O3778" s="11">
        <v>670.45699999999999</v>
      </c>
      <c r="P3778" s="11">
        <v>674.49699999999996</v>
      </c>
      <c r="Q3778" s="11">
        <v>619.86900000000003</v>
      </c>
      <c r="R3778" s="11">
        <v>577.86599999999999</v>
      </c>
      <c r="S3778" s="11">
        <v>592.29499999999996</v>
      </c>
      <c r="T3778" s="11">
        <v>446.57499999999999</v>
      </c>
      <c r="U3778" s="11">
        <v>369.57600000000002</v>
      </c>
      <c r="V3778" s="11">
        <v>314.58100000000002</v>
      </c>
      <c r="W3778" s="11">
        <v>242.929</v>
      </c>
      <c r="X3778" s="11">
        <v>178.535</v>
      </c>
      <c r="Y3778" s="11">
        <v>94.384</v>
      </c>
      <c r="Z3778" s="11">
        <v>42.850999999999999</v>
      </c>
      <c r="AA3778" s="11">
        <v>12.404</v>
      </c>
      <c r="AB3778" s="11">
        <v>2.0990000000000002</v>
      </c>
      <c r="AC3778" s="11">
        <v>0.216</v>
      </c>
    </row>
    <row r="3779" spans="1:29" ht="11.5">
      <c r="A3779" s="15">
        <v>3762</v>
      </c>
      <c r="B3779" s="13" t="s">
        <v>1059</v>
      </c>
      <c r="C3779" s="21" t="s">
        <v>1319</v>
      </c>
      <c r="D3779" s="12">
        <v>28</v>
      </c>
      <c r="E3779" s="12">
        <v>528</v>
      </c>
      <c r="F3779" s="13" t="s">
        <v>1110</v>
      </c>
      <c r="G3779" s="12">
        <v>926</v>
      </c>
      <c r="H3779" s="12">
        <v>2005</v>
      </c>
      <c r="I3779" s="11">
        <v>515.71</v>
      </c>
      <c r="J3779" s="11">
        <v>506.85</v>
      </c>
      <c r="K3779" s="11">
        <v>515.029</v>
      </c>
      <c r="L3779" s="11">
        <v>504.16199999999998</v>
      </c>
      <c r="M3779" s="11">
        <v>492.05500000000001</v>
      </c>
      <c r="N3779" s="11">
        <v>502.68900000000002</v>
      </c>
      <c r="O3779" s="11">
        <v>587.52599999999995</v>
      </c>
      <c r="P3779" s="11">
        <v>669.58600000000001</v>
      </c>
      <c r="Q3779" s="11">
        <v>667.93200000000002</v>
      </c>
      <c r="R3779" s="11">
        <v>610.84900000000005</v>
      </c>
      <c r="S3779" s="11">
        <v>565.19000000000005</v>
      </c>
      <c r="T3779" s="11">
        <v>572.63900000000001</v>
      </c>
      <c r="U3779" s="11">
        <v>423.53300000000002</v>
      </c>
      <c r="V3779" s="11">
        <v>339.14699999999999</v>
      </c>
      <c r="W3779" s="11">
        <v>271.84500000000003</v>
      </c>
      <c r="X3779" s="11">
        <v>189.99</v>
      </c>
      <c r="Y3779" s="11">
        <v>117.651</v>
      </c>
      <c r="Z3779" s="11">
        <v>47.122999999999998</v>
      </c>
      <c r="AA3779" s="11">
        <v>14.064</v>
      </c>
      <c r="AB3779" s="11">
        <v>2.29</v>
      </c>
      <c r="AC3779" s="11">
        <v>0.215</v>
      </c>
    </row>
    <row r="3780" spans="1:29" ht="11.5">
      <c r="A3780" s="15">
        <v>3763</v>
      </c>
      <c r="B3780" s="13" t="s">
        <v>1059</v>
      </c>
      <c r="C3780" s="21" t="s">
        <v>1319</v>
      </c>
      <c r="D3780" s="12">
        <v>28</v>
      </c>
      <c r="E3780" s="12">
        <v>528</v>
      </c>
      <c r="F3780" s="13" t="s">
        <v>1110</v>
      </c>
      <c r="G3780" s="12">
        <v>926</v>
      </c>
      <c r="H3780" s="12">
        <v>2010</v>
      </c>
      <c r="I3780" s="11">
        <v>477.25599999999997</v>
      </c>
      <c r="J3780" s="11">
        <v>516.09299999999996</v>
      </c>
      <c r="K3780" s="11">
        <v>507.57499999999999</v>
      </c>
      <c r="L3780" s="11">
        <v>520.36800000000005</v>
      </c>
      <c r="M3780" s="11">
        <v>521.80799999999999</v>
      </c>
      <c r="N3780" s="11">
        <v>508.41399999999999</v>
      </c>
      <c r="O3780" s="11">
        <v>506.56200000000001</v>
      </c>
      <c r="P3780" s="11">
        <v>582.20500000000004</v>
      </c>
      <c r="Q3780" s="11">
        <v>657.495</v>
      </c>
      <c r="R3780" s="11">
        <v>657.61599999999999</v>
      </c>
      <c r="S3780" s="11">
        <v>599.822</v>
      </c>
      <c r="T3780" s="11">
        <v>548.71</v>
      </c>
      <c r="U3780" s="11">
        <v>546.73800000000006</v>
      </c>
      <c r="V3780" s="11">
        <v>392.94200000000001</v>
      </c>
      <c r="W3780" s="11">
        <v>300.90100000000001</v>
      </c>
      <c r="X3780" s="11">
        <v>222.12799999999999</v>
      </c>
      <c r="Y3780" s="11">
        <v>133.54400000000001</v>
      </c>
      <c r="Z3780" s="11">
        <v>64.135999999999996</v>
      </c>
      <c r="AA3780" s="11">
        <v>16.983000000000001</v>
      </c>
      <c r="AB3780" s="11">
        <v>2.8559999999999999</v>
      </c>
      <c r="AC3780" s="11">
        <v>0.252</v>
      </c>
    </row>
    <row r="3781" spans="1:29" ht="11.5">
      <c r="A3781" s="15">
        <v>3764</v>
      </c>
      <c r="B3781" s="13" t="s">
        <v>1059</v>
      </c>
      <c r="C3781" s="21" t="s">
        <v>1319</v>
      </c>
      <c r="D3781" s="12">
        <v>28</v>
      </c>
      <c r="E3781" s="12">
        <v>528</v>
      </c>
      <c r="F3781" s="13" t="s">
        <v>1110</v>
      </c>
      <c r="G3781" s="12">
        <v>926</v>
      </c>
      <c r="H3781" s="12">
        <v>2015</v>
      </c>
      <c r="I3781" s="11">
        <v>457.32100000000003</v>
      </c>
      <c r="J3781" s="11">
        <v>480.94600000000003</v>
      </c>
      <c r="K3781" s="11">
        <v>519.49099999999999</v>
      </c>
      <c r="L3781" s="11">
        <v>517.303</v>
      </c>
      <c r="M3781" s="11">
        <v>542.09199999999998</v>
      </c>
      <c r="N3781" s="11">
        <v>540.28399999999999</v>
      </c>
      <c r="O3781" s="11">
        <v>511.9</v>
      </c>
      <c r="P3781" s="11">
        <v>502.71899999999999</v>
      </c>
      <c r="Q3781" s="11">
        <v>574.58399999999995</v>
      </c>
      <c r="R3781" s="11">
        <v>646.45100000000002</v>
      </c>
      <c r="S3781" s="11">
        <v>643.37</v>
      </c>
      <c r="T3781" s="11">
        <v>581.87</v>
      </c>
      <c r="U3781" s="11">
        <v>522.80399999999997</v>
      </c>
      <c r="V3781" s="11">
        <v>507.88099999999997</v>
      </c>
      <c r="W3781" s="11">
        <v>351.66</v>
      </c>
      <c r="X3781" s="11">
        <v>251.733</v>
      </c>
      <c r="Y3781" s="11">
        <v>162.09200000000001</v>
      </c>
      <c r="Z3781" s="11">
        <v>76.88</v>
      </c>
      <c r="AA3781" s="11">
        <v>24.91</v>
      </c>
      <c r="AB3781" s="11">
        <v>3.7610000000000001</v>
      </c>
      <c r="AC3781" s="11">
        <v>0.33500000000000002</v>
      </c>
    </row>
    <row r="3782" spans="1:29" ht="11.5">
      <c r="A3782" s="15">
        <v>3765</v>
      </c>
      <c r="B3782" s="13" t="s">
        <v>1059</v>
      </c>
      <c r="C3782" s="21" t="s">
        <v>1319</v>
      </c>
      <c r="D3782" s="12">
        <v>28</v>
      </c>
      <c r="E3782" s="12">
        <v>528</v>
      </c>
      <c r="F3782" s="13" t="s">
        <v>1110</v>
      </c>
      <c r="G3782" s="12">
        <v>926</v>
      </c>
      <c r="H3782" s="12">
        <v>2020</v>
      </c>
      <c r="I3782" s="11">
        <v>440.38</v>
      </c>
      <c r="J3782" s="11">
        <v>458.89299999999997</v>
      </c>
      <c r="K3782" s="11">
        <v>481.72899999999998</v>
      </c>
      <c r="L3782" s="11">
        <v>521.58100000000002</v>
      </c>
      <c r="M3782" s="11">
        <v>522.34400000000005</v>
      </c>
      <c r="N3782" s="11">
        <v>548.471</v>
      </c>
      <c r="O3782" s="11">
        <v>545.55799999999999</v>
      </c>
      <c r="P3782" s="11">
        <v>515.16999999999996</v>
      </c>
      <c r="Q3782" s="11">
        <v>503.78699999999998</v>
      </c>
      <c r="R3782" s="11">
        <v>572.54</v>
      </c>
      <c r="S3782" s="11">
        <v>639.65200000000004</v>
      </c>
      <c r="T3782" s="11">
        <v>630.63699999999994</v>
      </c>
      <c r="U3782" s="11">
        <v>562.40700000000004</v>
      </c>
      <c r="V3782" s="11">
        <v>494.64400000000001</v>
      </c>
      <c r="W3782" s="11">
        <v>464.15600000000001</v>
      </c>
      <c r="X3782" s="11">
        <v>301.90600000000001</v>
      </c>
      <c r="Y3782" s="11">
        <v>192.58799999999999</v>
      </c>
      <c r="Z3782" s="11">
        <v>100.68</v>
      </c>
      <c r="AA3782" s="11">
        <v>33.241</v>
      </c>
      <c r="AB3782" s="11">
        <v>6.31</v>
      </c>
      <c r="AC3782" s="11">
        <v>0.47099999999999997</v>
      </c>
    </row>
    <row r="3783" spans="1:29" ht="11.5">
      <c r="A3783" s="15">
        <v>3766</v>
      </c>
      <c r="B3783" s="13" t="s">
        <v>1059</v>
      </c>
      <c r="C3783" s="21" t="s">
        <v>1320</v>
      </c>
      <c r="D3783" s="12"/>
      <c r="E3783" s="12">
        <v>756</v>
      </c>
      <c r="F3783" s="13" t="s">
        <v>1110</v>
      </c>
      <c r="G3783" s="12">
        <v>926</v>
      </c>
      <c r="H3783" s="12">
        <v>1950</v>
      </c>
      <c r="I3783" s="11">
        <v>215.79900000000001</v>
      </c>
      <c r="J3783" s="11">
        <v>187.3</v>
      </c>
      <c r="K3783" s="11">
        <v>156.30000000000001</v>
      </c>
      <c r="L3783" s="11">
        <v>166.001</v>
      </c>
      <c r="M3783" s="11">
        <v>167.3</v>
      </c>
      <c r="N3783" s="11">
        <v>174.7</v>
      </c>
      <c r="O3783" s="11">
        <v>152.30000000000001</v>
      </c>
      <c r="P3783" s="11">
        <v>173.4</v>
      </c>
      <c r="Q3783" s="11">
        <v>171.7</v>
      </c>
      <c r="R3783" s="11">
        <v>156.9</v>
      </c>
      <c r="S3783" s="11">
        <v>134.59899999999999</v>
      </c>
      <c r="T3783" s="11">
        <v>110.599</v>
      </c>
      <c r="U3783" s="11">
        <v>94.100999999999999</v>
      </c>
      <c r="V3783" s="11">
        <v>78.001000000000005</v>
      </c>
      <c r="W3783" s="11">
        <v>58</v>
      </c>
      <c r="X3783" s="11">
        <v>33</v>
      </c>
      <c r="Y3783" s="11">
        <v>14.414</v>
      </c>
      <c r="Z3783" s="11">
        <v>4.4710000000000001</v>
      </c>
      <c r="AA3783" s="11">
        <v>0.73399999999999999</v>
      </c>
      <c r="AB3783" s="11">
        <v>6.5000000000000002E-2</v>
      </c>
      <c r="AC3783" s="11">
        <v>2E-3</v>
      </c>
    </row>
    <row r="3784" spans="1:29" ht="11.5">
      <c r="A3784" s="15">
        <v>3767</v>
      </c>
      <c r="B3784" s="13" t="s">
        <v>1059</v>
      </c>
      <c r="C3784" s="21" t="s">
        <v>1320</v>
      </c>
      <c r="D3784" s="12"/>
      <c r="E3784" s="12">
        <v>756</v>
      </c>
      <c r="F3784" s="13" t="s">
        <v>1110</v>
      </c>
      <c r="G3784" s="12">
        <v>926</v>
      </c>
      <c r="H3784" s="12">
        <v>1955</v>
      </c>
      <c r="I3784" s="11">
        <v>210.46199999999999</v>
      </c>
      <c r="J3784" s="11">
        <v>216.83500000000001</v>
      </c>
      <c r="K3784" s="11">
        <v>188.702</v>
      </c>
      <c r="L3784" s="11">
        <v>159.416</v>
      </c>
      <c r="M3784" s="11">
        <v>179.417</v>
      </c>
      <c r="N3784" s="11">
        <v>178.809</v>
      </c>
      <c r="O3784" s="11">
        <v>178.24799999999999</v>
      </c>
      <c r="P3784" s="11">
        <v>156.48599999999999</v>
      </c>
      <c r="Q3784" s="11">
        <v>170.965</v>
      </c>
      <c r="R3784" s="11">
        <v>168.87299999999999</v>
      </c>
      <c r="S3784" s="11">
        <v>151.99700000000001</v>
      </c>
      <c r="T3784" s="11">
        <v>127.318</v>
      </c>
      <c r="U3784" s="11">
        <v>101.218</v>
      </c>
      <c r="V3784" s="11">
        <v>80.709999999999994</v>
      </c>
      <c r="W3784" s="11">
        <v>61.557000000000002</v>
      </c>
      <c r="X3784" s="11">
        <v>39.215000000000003</v>
      </c>
      <c r="Y3784" s="11">
        <v>17.827000000000002</v>
      </c>
      <c r="Z3784" s="11">
        <v>5.38</v>
      </c>
      <c r="AA3784" s="11">
        <v>1.0129999999999999</v>
      </c>
      <c r="AB3784" s="11">
        <v>9.1999999999999998E-2</v>
      </c>
      <c r="AC3784" s="11">
        <v>4.0000000000000001E-3</v>
      </c>
    </row>
    <row r="3785" spans="1:29" ht="11.5">
      <c r="A3785" s="15">
        <v>3768</v>
      </c>
      <c r="B3785" s="13" t="s">
        <v>1059</v>
      </c>
      <c r="C3785" s="21" t="s">
        <v>1320</v>
      </c>
      <c r="D3785" s="12"/>
      <c r="E3785" s="12">
        <v>756</v>
      </c>
      <c r="F3785" s="13" t="s">
        <v>1110</v>
      </c>
      <c r="G3785" s="12">
        <v>926</v>
      </c>
      <c r="H3785" s="12">
        <v>1960</v>
      </c>
      <c r="I3785" s="11">
        <v>224.67699999999999</v>
      </c>
      <c r="J3785" s="11">
        <v>208.56800000000001</v>
      </c>
      <c r="K3785" s="11">
        <v>217.845</v>
      </c>
      <c r="L3785" s="11">
        <v>198.85</v>
      </c>
      <c r="M3785" s="11">
        <v>190.39</v>
      </c>
      <c r="N3785" s="11">
        <v>192.13200000000001</v>
      </c>
      <c r="O3785" s="11">
        <v>179.63900000000001</v>
      </c>
      <c r="P3785" s="11">
        <v>176.554</v>
      </c>
      <c r="Q3785" s="11">
        <v>150.86500000000001</v>
      </c>
      <c r="R3785" s="11">
        <v>170.49199999999999</v>
      </c>
      <c r="S3785" s="11">
        <v>164.488</v>
      </c>
      <c r="T3785" s="11">
        <v>143.096</v>
      </c>
      <c r="U3785" s="11">
        <v>115.61499999999999</v>
      </c>
      <c r="V3785" s="11">
        <v>87.322999999999993</v>
      </c>
      <c r="W3785" s="11">
        <v>64.105000000000004</v>
      </c>
      <c r="X3785" s="11">
        <v>42.972999999999999</v>
      </c>
      <c r="Y3785" s="11">
        <v>21.951000000000001</v>
      </c>
      <c r="Z3785" s="11">
        <v>6.8520000000000003</v>
      </c>
      <c r="AA3785" s="11">
        <v>1.28</v>
      </c>
      <c r="AB3785" s="11">
        <v>0.13900000000000001</v>
      </c>
      <c r="AC3785" s="11">
        <v>7.0000000000000001E-3</v>
      </c>
    </row>
    <row r="3786" spans="1:29" ht="11.5">
      <c r="A3786" s="15">
        <v>3769</v>
      </c>
      <c r="B3786" s="13" t="s">
        <v>1059</v>
      </c>
      <c r="C3786" s="21" t="s">
        <v>1320</v>
      </c>
      <c r="D3786" s="12"/>
      <c r="E3786" s="12">
        <v>756</v>
      </c>
      <c r="F3786" s="13" t="s">
        <v>1110</v>
      </c>
      <c r="G3786" s="12">
        <v>926</v>
      </c>
      <c r="H3786" s="12">
        <v>1965</v>
      </c>
      <c r="I3786" s="11">
        <v>257.411</v>
      </c>
      <c r="J3786" s="11">
        <v>228.95599999999999</v>
      </c>
      <c r="K3786" s="11">
        <v>225.047</v>
      </c>
      <c r="L3786" s="11">
        <v>248.065</v>
      </c>
      <c r="M3786" s="11">
        <v>240.24</v>
      </c>
      <c r="N3786" s="11">
        <v>213.303</v>
      </c>
      <c r="O3786" s="11">
        <v>200.59299999999999</v>
      </c>
      <c r="P3786" s="11">
        <v>183.679</v>
      </c>
      <c r="Q3786" s="11">
        <v>181.44499999999999</v>
      </c>
      <c r="R3786" s="11">
        <v>150.41</v>
      </c>
      <c r="S3786" s="11">
        <v>166.54300000000001</v>
      </c>
      <c r="T3786" s="11">
        <v>154.95599999999999</v>
      </c>
      <c r="U3786" s="11">
        <v>130.56800000000001</v>
      </c>
      <c r="V3786" s="11">
        <v>99.771000000000001</v>
      </c>
      <c r="W3786" s="11">
        <v>69.820999999999998</v>
      </c>
      <c r="X3786" s="11">
        <v>44.756</v>
      </c>
      <c r="Y3786" s="11">
        <v>24.242999999999999</v>
      </c>
      <c r="Z3786" s="11">
        <v>8.75</v>
      </c>
      <c r="AA3786" s="11">
        <v>1.671</v>
      </c>
      <c r="AB3786" s="11">
        <v>0.17100000000000001</v>
      </c>
      <c r="AC3786" s="11">
        <v>0.01</v>
      </c>
    </row>
    <row r="3787" spans="1:29" ht="11.5">
      <c r="A3787" s="15">
        <v>3770</v>
      </c>
      <c r="B3787" s="13" t="s">
        <v>1059</v>
      </c>
      <c r="C3787" s="21" t="s">
        <v>1320</v>
      </c>
      <c r="D3787" s="12"/>
      <c r="E3787" s="12">
        <v>756</v>
      </c>
      <c r="F3787" s="13" t="s">
        <v>1110</v>
      </c>
      <c r="G3787" s="12">
        <v>926</v>
      </c>
      <c r="H3787" s="12">
        <v>1970</v>
      </c>
      <c r="I3787" s="11">
        <v>258.089</v>
      </c>
      <c r="J3787" s="11">
        <v>253.65100000000001</v>
      </c>
      <c r="K3787" s="11">
        <v>231.995</v>
      </c>
      <c r="L3787" s="11">
        <v>229.773</v>
      </c>
      <c r="M3787" s="11">
        <v>255.77699999999999</v>
      </c>
      <c r="N3787" s="11">
        <v>254.09200000000001</v>
      </c>
      <c r="O3787" s="11">
        <v>221.82300000000001</v>
      </c>
      <c r="P3787" s="11">
        <v>203.75</v>
      </c>
      <c r="Q3787" s="11">
        <v>185.47</v>
      </c>
      <c r="R3787" s="11">
        <v>181.39</v>
      </c>
      <c r="S3787" s="11">
        <v>147.46199999999999</v>
      </c>
      <c r="T3787" s="11">
        <v>158.73400000000001</v>
      </c>
      <c r="U3787" s="11">
        <v>142.13</v>
      </c>
      <c r="V3787" s="11">
        <v>113.736</v>
      </c>
      <c r="W3787" s="11">
        <v>79.89</v>
      </c>
      <c r="X3787" s="11">
        <v>49.234999999999999</v>
      </c>
      <c r="Y3787" s="11">
        <v>25.638000000000002</v>
      </c>
      <c r="Z3787" s="11">
        <v>10.013999999999999</v>
      </c>
      <c r="AA3787" s="11">
        <v>2.2589999999999999</v>
      </c>
      <c r="AB3787" s="11">
        <v>0.23799999999999999</v>
      </c>
      <c r="AC3787" s="11">
        <v>1.4E-2</v>
      </c>
    </row>
    <row r="3788" spans="1:29" ht="11.5">
      <c r="A3788" s="15">
        <v>3771</v>
      </c>
      <c r="B3788" s="13" t="s">
        <v>1059</v>
      </c>
      <c r="C3788" s="21" t="s">
        <v>1320</v>
      </c>
      <c r="D3788" s="12"/>
      <c r="E3788" s="12">
        <v>756</v>
      </c>
      <c r="F3788" s="13" t="s">
        <v>1110</v>
      </c>
      <c r="G3788" s="12">
        <v>926</v>
      </c>
      <c r="H3788" s="12">
        <v>1975</v>
      </c>
      <c r="I3788" s="11">
        <v>223.726</v>
      </c>
      <c r="J3788" s="11">
        <v>256.053</v>
      </c>
      <c r="K3788" s="11">
        <v>254.46600000000001</v>
      </c>
      <c r="L3788" s="11">
        <v>233.49600000000001</v>
      </c>
      <c r="M3788" s="11">
        <v>228.09200000000001</v>
      </c>
      <c r="N3788" s="11">
        <v>261.94099999999997</v>
      </c>
      <c r="O3788" s="11">
        <v>250.38300000000001</v>
      </c>
      <c r="P3788" s="11">
        <v>216.75299999999999</v>
      </c>
      <c r="Q3788" s="11">
        <v>201.089</v>
      </c>
      <c r="R3788" s="11">
        <v>182.988</v>
      </c>
      <c r="S3788" s="11">
        <v>175.94</v>
      </c>
      <c r="T3788" s="11">
        <v>141.25899999999999</v>
      </c>
      <c r="U3788" s="11">
        <v>146.24199999999999</v>
      </c>
      <c r="V3788" s="11">
        <v>124.521</v>
      </c>
      <c r="W3788" s="11">
        <v>92.391000000000005</v>
      </c>
      <c r="X3788" s="11">
        <v>57.496000000000002</v>
      </c>
      <c r="Y3788" s="11">
        <v>29.05</v>
      </c>
      <c r="Z3788" s="11">
        <v>11.198</v>
      </c>
      <c r="AA3788" s="11">
        <v>2.8319999999999999</v>
      </c>
      <c r="AB3788" s="11">
        <v>0.36</v>
      </c>
      <c r="AC3788" s="11">
        <v>2.1999999999999999E-2</v>
      </c>
    </row>
    <row r="3789" spans="1:29" ht="11.5">
      <c r="A3789" s="15">
        <v>3772</v>
      </c>
      <c r="B3789" s="13" t="s">
        <v>1059</v>
      </c>
      <c r="C3789" s="21" t="s">
        <v>1320</v>
      </c>
      <c r="D3789" s="12"/>
      <c r="E3789" s="12">
        <v>756</v>
      </c>
      <c r="F3789" s="13" t="s">
        <v>1110</v>
      </c>
      <c r="G3789" s="12">
        <v>926</v>
      </c>
      <c r="H3789" s="12">
        <v>1980</v>
      </c>
      <c r="I3789" s="11">
        <v>181.52699999999999</v>
      </c>
      <c r="J3789" s="11">
        <v>212.90100000000001</v>
      </c>
      <c r="K3789" s="11">
        <v>249.83099999999999</v>
      </c>
      <c r="L3789" s="11">
        <v>252.99299999999999</v>
      </c>
      <c r="M3789" s="11">
        <v>228.45400000000001</v>
      </c>
      <c r="N3789" s="11">
        <v>227.97800000000001</v>
      </c>
      <c r="O3789" s="11">
        <v>254.80799999999999</v>
      </c>
      <c r="P3789" s="11">
        <v>236.34899999999999</v>
      </c>
      <c r="Q3789" s="11">
        <v>204.07900000000001</v>
      </c>
      <c r="R3789" s="11">
        <v>191.108</v>
      </c>
      <c r="S3789" s="11">
        <v>173.74</v>
      </c>
      <c r="T3789" s="11">
        <v>164.459</v>
      </c>
      <c r="U3789" s="11">
        <v>128.77699999999999</v>
      </c>
      <c r="V3789" s="11">
        <v>127.395</v>
      </c>
      <c r="W3789" s="11">
        <v>102.121</v>
      </c>
      <c r="X3789" s="11">
        <v>67.835999999999999</v>
      </c>
      <c r="Y3789" s="11">
        <v>35.168999999999997</v>
      </c>
      <c r="Z3789" s="11">
        <v>13.342000000000001</v>
      </c>
      <c r="AA3789" s="11">
        <v>3.3679999999999999</v>
      </c>
      <c r="AB3789" s="11">
        <v>0.49199999999999999</v>
      </c>
      <c r="AC3789" s="11">
        <v>3.2000000000000001E-2</v>
      </c>
    </row>
    <row r="3790" spans="1:29" ht="11.5">
      <c r="A3790" s="15">
        <v>3773</v>
      </c>
      <c r="B3790" s="13" t="s">
        <v>1059</v>
      </c>
      <c r="C3790" s="21" t="s">
        <v>1320</v>
      </c>
      <c r="D3790" s="12"/>
      <c r="E3790" s="12">
        <v>756</v>
      </c>
      <c r="F3790" s="13" t="s">
        <v>1110</v>
      </c>
      <c r="G3790" s="12">
        <v>926</v>
      </c>
      <c r="H3790" s="12">
        <v>1985</v>
      </c>
      <c r="I3790" s="11">
        <v>188.304</v>
      </c>
      <c r="J3790" s="11">
        <v>184.65600000000001</v>
      </c>
      <c r="K3790" s="11">
        <v>214.56200000000001</v>
      </c>
      <c r="L3790" s="11">
        <v>253.001</v>
      </c>
      <c r="M3790" s="11">
        <v>256.80200000000002</v>
      </c>
      <c r="N3790" s="11">
        <v>243.35300000000001</v>
      </c>
      <c r="O3790" s="11">
        <v>240.46600000000001</v>
      </c>
      <c r="P3790" s="11">
        <v>257.62700000000001</v>
      </c>
      <c r="Q3790" s="11">
        <v>234.875</v>
      </c>
      <c r="R3790" s="11">
        <v>200.702</v>
      </c>
      <c r="S3790" s="11">
        <v>185.49299999999999</v>
      </c>
      <c r="T3790" s="11">
        <v>164.8</v>
      </c>
      <c r="U3790" s="11">
        <v>150.566</v>
      </c>
      <c r="V3790" s="11">
        <v>113.523</v>
      </c>
      <c r="W3790" s="11">
        <v>106.259</v>
      </c>
      <c r="X3790" s="11">
        <v>76.584000000000003</v>
      </c>
      <c r="Y3790" s="11">
        <v>42.558</v>
      </c>
      <c r="Z3790" s="11">
        <v>16.494</v>
      </c>
      <c r="AA3790" s="11">
        <v>4.1760000000000002</v>
      </c>
      <c r="AB3790" s="11">
        <v>0.62</v>
      </c>
      <c r="AC3790" s="11">
        <v>5.0999999999999997E-2</v>
      </c>
    </row>
    <row r="3791" spans="1:29" ht="11.5">
      <c r="A3791" s="15">
        <v>3774</v>
      </c>
      <c r="B3791" s="13" t="s">
        <v>1059</v>
      </c>
      <c r="C3791" s="21" t="s">
        <v>1320</v>
      </c>
      <c r="D3791" s="12"/>
      <c r="E3791" s="12">
        <v>756</v>
      </c>
      <c r="F3791" s="13" t="s">
        <v>1110</v>
      </c>
      <c r="G3791" s="12">
        <v>926</v>
      </c>
      <c r="H3791" s="12">
        <v>1990</v>
      </c>
      <c r="I3791" s="11">
        <v>195.69399999999999</v>
      </c>
      <c r="J3791" s="11">
        <v>193.851</v>
      </c>
      <c r="K3791" s="11">
        <v>190.18100000000001</v>
      </c>
      <c r="L3791" s="11">
        <v>222.10599999999999</v>
      </c>
      <c r="M3791" s="11">
        <v>258.404</v>
      </c>
      <c r="N3791" s="11">
        <v>273.625</v>
      </c>
      <c r="O3791" s="11">
        <v>263.35399999999998</v>
      </c>
      <c r="P3791" s="11">
        <v>250.78700000000001</v>
      </c>
      <c r="Q3791" s="11">
        <v>259.15199999999999</v>
      </c>
      <c r="R3791" s="11">
        <v>232.501</v>
      </c>
      <c r="S3791" s="11">
        <v>195.09200000000001</v>
      </c>
      <c r="T3791" s="11">
        <v>175.65</v>
      </c>
      <c r="U3791" s="11">
        <v>150.535</v>
      </c>
      <c r="V3791" s="11">
        <v>132.24100000000001</v>
      </c>
      <c r="W3791" s="11">
        <v>95.683000000000007</v>
      </c>
      <c r="X3791" s="11">
        <v>81.393000000000001</v>
      </c>
      <c r="Y3791" s="11">
        <v>49.75</v>
      </c>
      <c r="Z3791" s="11">
        <v>21.273</v>
      </c>
      <c r="AA3791" s="11">
        <v>5.4139999999999997</v>
      </c>
      <c r="AB3791" s="11">
        <v>0.78100000000000003</v>
      </c>
      <c r="AC3791" s="11">
        <v>6.7000000000000004E-2</v>
      </c>
    </row>
    <row r="3792" spans="1:29" ht="11.5">
      <c r="A3792" s="15">
        <v>3775</v>
      </c>
      <c r="B3792" s="13" t="s">
        <v>1059</v>
      </c>
      <c r="C3792" s="21" t="s">
        <v>1320</v>
      </c>
      <c r="D3792" s="12"/>
      <c r="E3792" s="12">
        <v>756</v>
      </c>
      <c r="F3792" s="13" t="s">
        <v>1110</v>
      </c>
      <c r="G3792" s="12">
        <v>926</v>
      </c>
      <c r="H3792" s="12">
        <v>1995</v>
      </c>
      <c r="I3792" s="11">
        <v>217.43899999999999</v>
      </c>
      <c r="J3792" s="11">
        <v>209.82400000000001</v>
      </c>
      <c r="K3792" s="11">
        <v>206.316</v>
      </c>
      <c r="L3792" s="11">
        <v>202.446</v>
      </c>
      <c r="M3792" s="11">
        <v>228.86799999999999</v>
      </c>
      <c r="N3792" s="11">
        <v>280.67899999999997</v>
      </c>
      <c r="O3792" s="11">
        <v>304.709</v>
      </c>
      <c r="P3792" s="11">
        <v>280.255</v>
      </c>
      <c r="Q3792" s="11">
        <v>254.62899999999999</v>
      </c>
      <c r="R3792" s="11">
        <v>255.89400000000001</v>
      </c>
      <c r="S3792" s="11">
        <v>225.053</v>
      </c>
      <c r="T3792" s="11">
        <v>182.98500000000001</v>
      </c>
      <c r="U3792" s="11">
        <v>159.61600000000001</v>
      </c>
      <c r="V3792" s="11">
        <v>132.304</v>
      </c>
      <c r="W3792" s="11">
        <v>112.714</v>
      </c>
      <c r="X3792" s="11">
        <v>74.647999999999996</v>
      </c>
      <c r="Y3792" s="11">
        <v>54.256</v>
      </c>
      <c r="Z3792" s="11">
        <v>25.478000000000002</v>
      </c>
      <c r="AA3792" s="11">
        <v>7.2590000000000003</v>
      </c>
      <c r="AB3792" s="11">
        <v>1.0609999999999999</v>
      </c>
      <c r="AC3792" s="11">
        <v>8.5000000000000006E-2</v>
      </c>
    </row>
    <row r="3793" spans="1:29" ht="11.5">
      <c r="A3793" s="15">
        <v>3776</v>
      </c>
      <c r="B3793" s="13" t="s">
        <v>1059</v>
      </c>
      <c r="C3793" s="21" t="s">
        <v>1320</v>
      </c>
      <c r="D3793" s="12"/>
      <c r="E3793" s="12">
        <v>756</v>
      </c>
      <c r="F3793" s="13" t="s">
        <v>1110</v>
      </c>
      <c r="G3793" s="12">
        <v>926</v>
      </c>
      <c r="H3793" s="12">
        <v>2000</v>
      </c>
      <c r="I3793" s="11">
        <v>205.23099999999999</v>
      </c>
      <c r="J3793" s="11">
        <v>219.79599999999999</v>
      </c>
      <c r="K3793" s="11">
        <v>215.40100000000001</v>
      </c>
      <c r="L3793" s="11">
        <v>213.322</v>
      </c>
      <c r="M3793" s="11">
        <v>206.75299999999999</v>
      </c>
      <c r="N3793" s="11">
        <v>238.07300000000001</v>
      </c>
      <c r="O3793" s="11">
        <v>291.33699999999999</v>
      </c>
      <c r="P3793" s="11">
        <v>306.87700000000001</v>
      </c>
      <c r="Q3793" s="11">
        <v>275.96499999999997</v>
      </c>
      <c r="R3793" s="11">
        <v>248.77500000000001</v>
      </c>
      <c r="S3793" s="11">
        <v>246.85300000000001</v>
      </c>
      <c r="T3793" s="11">
        <v>212.624</v>
      </c>
      <c r="U3793" s="11">
        <v>168.017</v>
      </c>
      <c r="V3793" s="11">
        <v>142.946</v>
      </c>
      <c r="W3793" s="11">
        <v>115.771</v>
      </c>
      <c r="X3793" s="11">
        <v>90.463999999999999</v>
      </c>
      <c r="Y3793" s="11">
        <v>52.53</v>
      </c>
      <c r="Z3793" s="11">
        <v>29.196000000000002</v>
      </c>
      <c r="AA3793" s="11">
        <v>8.9060000000000006</v>
      </c>
      <c r="AB3793" s="11">
        <v>1.3759999999999999</v>
      </c>
      <c r="AC3793" s="11">
        <v>0.105</v>
      </c>
    </row>
    <row r="3794" spans="1:29" ht="11.5">
      <c r="A3794" s="15">
        <v>3777</v>
      </c>
      <c r="B3794" s="13" t="s">
        <v>1059</v>
      </c>
      <c r="C3794" s="21" t="s">
        <v>1320</v>
      </c>
      <c r="D3794" s="12"/>
      <c r="E3794" s="12">
        <v>756</v>
      </c>
      <c r="F3794" s="13" t="s">
        <v>1110</v>
      </c>
      <c r="G3794" s="12">
        <v>926</v>
      </c>
      <c r="H3794" s="12">
        <v>2005</v>
      </c>
      <c r="I3794" s="11">
        <v>187.559</v>
      </c>
      <c r="J3794" s="11">
        <v>206.52099999999999</v>
      </c>
      <c r="K3794" s="11">
        <v>224.10400000000001</v>
      </c>
      <c r="L3794" s="11">
        <v>221.31100000000001</v>
      </c>
      <c r="M3794" s="11">
        <v>221.80099999999999</v>
      </c>
      <c r="N3794" s="11">
        <v>229.69</v>
      </c>
      <c r="O3794" s="11">
        <v>264.76900000000001</v>
      </c>
      <c r="P3794" s="11">
        <v>308.32600000000002</v>
      </c>
      <c r="Q3794" s="11">
        <v>311.38</v>
      </c>
      <c r="R3794" s="11">
        <v>276.02499999999998</v>
      </c>
      <c r="S3794" s="11">
        <v>244.26300000000001</v>
      </c>
      <c r="T3794" s="11">
        <v>237.06200000000001</v>
      </c>
      <c r="U3794" s="11">
        <v>198.55</v>
      </c>
      <c r="V3794" s="11">
        <v>151.94399999999999</v>
      </c>
      <c r="W3794" s="11">
        <v>126.86199999999999</v>
      </c>
      <c r="X3794" s="11">
        <v>96.557000000000002</v>
      </c>
      <c r="Y3794" s="11">
        <v>66.049000000000007</v>
      </c>
      <c r="Z3794" s="11">
        <v>30.105</v>
      </c>
      <c r="AA3794" s="11">
        <v>11.115</v>
      </c>
      <c r="AB3794" s="11">
        <v>1.861</v>
      </c>
      <c r="AC3794" s="11">
        <v>0.14599999999999999</v>
      </c>
    </row>
    <row r="3795" spans="1:29" ht="11.5">
      <c r="A3795" s="15">
        <v>3778</v>
      </c>
      <c r="B3795" s="13" t="s">
        <v>1059</v>
      </c>
      <c r="C3795" s="21" t="s">
        <v>1320</v>
      </c>
      <c r="D3795" s="12"/>
      <c r="E3795" s="12">
        <v>756</v>
      </c>
      <c r="F3795" s="13" t="s">
        <v>1110</v>
      </c>
      <c r="G3795" s="12">
        <v>926</v>
      </c>
      <c r="H3795" s="12">
        <v>2010</v>
      </c>
      <c r="I3795" s="11">
        <v>197.34200000000001</v>
      </c>
      <c r="J3795" s="11">
        <v>194.827</v>
      </c>
      <c r="K3795" s="11">
        <v>213.27699999999999</v>
      </c>
      <c r="L3795" s="11">
        <v>234.36099999999999</v>
      </c>
      <c r="M3795" s="11">
        <v>239.04400000000001</v>
      </c>
      <c r="N3795" s="11">
        <v>256.44400000000002</v>
      </c>
      <c r="O3795" s="11">
        <v>260.96499999999997</v>
      </c>
      <c r="P3795" s="11">
        <v>283.64100000000002</v>
      </c>
      <c r="Q3795" s="11">
        <v>323.78699999999998</v>
      </c>
      <c r="R3795" s="11">
        <v>325.14600000000002</v>
      </c>
      <c r="S3795" s="11">
        <v>281.14100000000002</v>
      </c>
      <c r="T3795" s="11">
        <v>240.03200000000001</v>
      </c>
      <c r="U3795" s="11">
        <v>229.28200000000001</v>
      </c>
      <c r="V3795" s="11">
        <v>188.35499999999999</v>
      </c>
      <c r="W3795" s="11">
        <v>138.63499999999999</v>
      </c>
      <c r="X3795" s="11">
        <v>109.123</v>
      </c>
      <c r="Y3795" s="11">
        <v>74.457999999999998</v>
      </c>
      <c r="Z3795" s="11">
        <v>39.776000000000003</v>
      </c>
      <c r="AA3795" s="11">
        <v>12.489000000000001</v>
      </c>
      <c r="AB3795" s="11">
        <v>2.6429999999999998</v>
      </c>
      <c r="AC3795" s="11">
        <v>0.22800000000000001</v>
      </c>
    </row>
    <row r="3796" spans="1:29" ht="11.5">
      <c r="A3796" s="15">
        <v>3779</v>
      </c>
      <c r="B3796" s="13" t="s">
        <v>1059</v>
      </c>
      <c r="C3796" s="21" t="s">
        <v>1320</v>
      </c>
      <c r="D3796" s="12"/>
      <c r="E3796" s="12">
        <v>756</v>
      </c>
      <c r="F3796" s="13" t="s">
        <v>1110</v>
      </c>
      <c r="G3796" s="12">
        <v>926</v>
      </c>
      <c r="H3796" s="12">
        <v>2015</v>
      </c>
      <c r="I3796" s="11">
        <v>219.09700000000001</v>
      </c>
      <c r="J3796" s="11">
        <v>207.43100000000001</v>
      </c>
      <c r="K3796" s="11">
        <v>203.55199999999999</v>
      </c>
      <c r="L3796" s="11">
        <v>222.49199999999999</v>
      </c>
      <c r="M3796" s="11">
        <v>258.77699999999999</v>
      </c>
      <c r="N3796" s="11">
        <v>284.63</v>
      </c>
      <c r="O3796" s="11">
        <v>300.65699999999998</v>
      </c>
      <c r="P3796" s="11">
        <v>280.19</v>
      </c>
      <c r="Q3796" s="11">
        <v>295.99599999999998</v>
      </c>
      <c r="R3796" s="11">
        <v>341.93299999999999</v>
      </c>
      <c r="S3796" s="11">
        <v>327.81099999999998</v>
      </c>
      <c r="T3796" s="11">
        <v>276.86599999999999</v>
      </c>
      <c r="U3796" s="11">
        <v>225.048</v>
      </c>
      <c r="V3796" s="11">
        <v>216.49100000000001</v>
      </c>
      <c r="W3796" s="11">
        <v>170.81100000000001</v>
      </c>
      <c r="X3796" s="11">
        <v>122.262</v>
      </c>
      <c r="Y3796" s="11">
        <v>85.864999999999995</v>
      </c>
      <c r="Z3796" s="11">
        <v>46.395000000000003</v>
      </c>
      <c r="AA3796" s="11">
        <v>16.695</v>
      </c>
      <c r="AB3796" s="11">
        <v>2.8959999999999999</v>
      </c>
      <c r="AC3796" s="11">
        <v>0.29399999999999998</v>
      </c>
    </row>
    <row r="3797" spans="1:29" ht="11.5">
      <c r="A3797" s="15">
        <v>3780</v>
      </c>
      <c r="B3797" s="13" t="s">
        <v>1059</v>
      </c>
      <c r="C3797" s="21" t="s">
        <v>1320</v>
      </c>
      <c r="D3797" s="12"/>
      <c r="E3797" s="12">
        <v>756</v>
      </c>
      <c r="F3797" s="13" t="s">
        <v>1110</v>
      </c>
      <c r="G3797" s="12">
        <v>926</v>
      </c>
      <c r="H3797" s="12">
        <v>2020</v>
      </c>
      <c r="I3797" s="11">
        <v>231.28</v>
      </c>
      <c r="J3797" s="11">
        <v>222.43600000000001</v>
      </c>
      <c r="K3797" s="11">
        <v>209.99700000000001</v>
      </c>
      <c r="L3797" s="11">
        <v>216.791</v>
      </c>
      <c r="M3797" s="11">
        <v>246.24600000000001</v>
      </c>
      <c r="N3797" s="11">
        <v>281.45999999999998</v>
      </c>
      <c r="O3797" s="11">
        <v>301.57600000000002</v>
      </c>
      <c r="P3797" s="11">
        <v>312.03399999999999</v>
      </c>
      <c r="Q3797" s="11">
        <v>287.24799999999999</v>
      </c>
      <c r="R3797" s="11">
        <v>299.517</v>
      </c>
      <c r="S3797" s="11">
        <v>341.87299999999999</v>
      </c>
      <c r="T3797" s="11">
        <v>324.28199999999998</v>
      </c>
      <c r="U3797" s="11">
        <v>270.39699999999999</v>
      </c>
      <c r="V3797" s="11">
        <v>215.755</v>
      </c>
      <c r="W3797" s="11">
        <v>201.94300000000001</v>
      </c>
      <c r="X3797" s="11">
        <v>151.94300000000001</v>
      </c>
      <c r="Y3797" s="11">
        <v>98.228999999999999</v>
      </c>
      <c r="Z3797" s="11">
        <v>55.737000000000002</v>
      </c>
      <c r="AA3797" s="11">
        <v>20.518000000000001</v>
      </c>
      <c r="AB3797" s="11">
        <v>4.0759999999999996</v>
      </c>
      <c r="AC3797" s="11">
        <v>0.31</v>
      </c>
    </row>
    <row r="3798" spans="1:29" ht="11.5">
      <c r="A3798" s="20">
        <v>3781</v>
      </c>
      <c r="B3798" s="18" t="s">
        <v>1059</v>
      </c>
      <c r="C3798" s="19" t="s">
        <v>1321</v>
      </c>
      <c r="D3798" s="17"/>
      <c r="E3798" s="17">
        <v>918</v>
      </c>
      <c r="F3798" s="18" t="s">
        <v>1276</v>
      </c>
      <c r="G3798" s="17">
        <v>1829</v>
      </c>
      <c r="H3798" s="17">
        <v>1950</v>
      </c>
      <c r="I3798" s="16">
        <v>9652.1020000000008</v>
      </c>
      <c r="J3798" s="16">
        <v>7719.1210000000001</v>
      </c>
      <c r="K3798" s="16">
        <v>6463.8519999999999</v>
      </c>
      <c r="L3798" s="16">
        <v>6214.7330000000002</v>
      </c>
      <c r="M3798" s="16">
        <v>6659.5309999999999</v>
      </c>
      <c r="N3798" s="16">
        <v>6959.549</v>
      </c>
      <c r="O3798" s="16">
        <v>6559.652</v>
      </c>
      <c r="P3798" s="16">
        <v>6240.942</v>
      </c>
      <c r="Q3798" s="16">
        <v>5761.6940000000004</v>
      </c>
      <c r="R3798" s="16">
        <v>5107.6499999999996</v>
      </c>
      <c r="S3798" s="16">
        <v>4625.92</v>
      </c>
      <c r="T3798" s="16">
        <v>4078.51</v>
      </c>
      <c r="U3798" s="16">
        <v>3567.4569999999999</v>
      </c>
      <c r="V3798" s="16">
        <v>2834.9929999999999</v>
      </c>
      <c r="W3798" s="16">
        <v>1829.472</v>
      </c>
      <c r="X3798" s="16">
        <v>1115.0260000000001</v>
      </c>
      <c r="Y3798" s="16">
        <v>531.75199999999995</v>
      </c>
      <c r="Z3798" s="16">
        <v>227.07300000000001</v>
      </c>
      <c r="AA3798" s="16">
        <v>67.361999999999995</v>
      </c>
      <c r="AB3798" s="16">
        <v>12.443</v>
      </c>
      <c r="AC3798" s="16">
        <v>1.27</v>
      </c>
    </row>
    <row r="3799" spans="1:29" ht="11.5">
      <c r="A3799" s="20">
        <v>3782</v>
      </c>
      <c r="B3799" s="18" t="s">
        <v>1059</v>
      </c>
      <c r="C3799" s="19" t="s">
        <v>1321</v>
      </c>
      <c r="D3799" s="17"/>
      <c r="E3799" s="17">
        <v>918</v>
      </c>
      <c r="F3799" s="18" t="s">
        <v>1276</v>
      </c>
      <c r="G3799" s="17">
        <v>1829</v>
      </c>
      <c r="H3799" s="17">
        <v>1955</v>
      </c>
      <c r="I3799" s="16">
        <v>10839.26</v>
      </c>
      <c r="J3799" s="16">
        <v>9679.6479999999992</v>
      </c>
      <c r="K3799" s="16">
        <v>7834.2950000000001</v>
      </c>
      <c r="L3799" s="16">
        <v>6313.58</v>
      </c>
      <c r="M3799" s="16">
        <v>5936.2280000000001</v>
      </c>
      <c r="N3799" s="16">
        <v>6709.3310000000001</v>
      </c>
      <c r="O3799" s="16">
        <v>6991.9080000000004</v>
      </c>
      <c r="P3799" s="16">
        <v>6575.0020000000004</v>
      </c>
      <c r="Q3799" s="16">
        <v>6182.3909999999996</v>
      </c>
      <c r="R3799" s="16">
        <v>5440.7650000000003</v>
      </c>
      <c r="S3799" s="16">
        <v>5218.5330000000004</v>
      </c>
      <c r="T3799" s="16">
        <v>4257.1629999999996</v>
      </c>
      <c r="U3799" s="16">
        <v>3783.5830000000001</v>
      </c>
      <c r="V3799" s="16">
        <v>3068.34</v>
      </c>
      <c r="W3799" s="16">
        <v>2130.7950000000001</v>
      </c>
      <c r="X3799" s="16">
        <v>1303.615</v>
      </c>
      <c r="Y3799" s="16">
        <v>683.70699999999999</v>
      </c>
      <c r="Z3799" s="16">
        <v>238.06200000000001</v>
      </c>
      <c r="AA3799" s="16">
        <v>71.341999999999999</v>
      </c>
      <c r="AB3799" s="16">
        <v>13.722</v>
      </c>
      <c r="AC3799" s="16">
        <v>1.58</v>
      </c>
    </row>
    <row r="3800" spans="1:29" ht="11.5">
      <c r="A3800" s="20">
        <v>3783</v>
      </c>
      <c r="B3800" s="18" t="s">
        <v>1059</v>
      </c>
      <c r="C3800" s="19" t="s">
        <v>1321</v>
      </c>
      <c r="D3800" s="17"/>
      <c r="E3800" s="17">
        <v>918</v>
      </c>
      <c r="F3800" s="18" t="s">
        <v>1276</v>
      </c>
      <c r="G3800" s="17">
        <v>1829</v>
      </c>
      <c r="H3800" s="17">
        <v>1960</v>
      </c>
      <c r="I3800" s="16">
        <v>11721.422</v>
      </c>
      <c r="J3800" s="16">
        <v>10887.032999999999</v>
      </c>
      <c r="K3800" s="16">
        <v>9744.8349999999991</v>
      </c>
      <c r="L3800" s="16">
        <v>7659.1989999999996</v>
      </c>
      <c r="M3800" s="16">
        <v>6331.2719999999999</v>
      </c>
      <c r="N3800" s="16">
        <v>6369.2929999999997</v>
      </c>
      <c r="O3800" s="16">
        <v>6824.21</v>
      </c>
      <c r="P3800" s="16">
        <v>7021.3440000000001</v>
      </c>
      <c r="Q3800" s="16">
        <v>6497.652</v>
      </c>
      <c r="R3800" s="16">
        <v>6069.9440000000004</v>
      </c>
      <c r="S3800" s="16">
        <v>5464.1859999999997</v>
      </c>
      <c r="T3800" s="16">
        <v>4870.2939999999999</v>
      </c>
      <c r="U3800" s="16">
        <v>3860.4090000000001</v>
      </c>
      <c r="V3800" s="16">
        <v>3212.3249999999998</v>
      </c>
      <c r="W3800" s="16">
        <v>2345.027</v>
      </c>
      <c r="X3800" s="16">
        <v>1539.5889999999999</v>
      </c>
      <c r="Y3800" s="16">
        <v>759.79100000000005</v>
      </c>
      <c r="Z3800" s="16">
        <v>306.61500000000001</v>
      </c>
      <c r="AA3800" s="16">
        <v>74.331000000000003</v>
      </c>
      <c r="AB3800" s="16">
        <v>14.268000000000001</v>
      </c>
      <c r="AC3800" s="16">
        <v>1.6970000000000001</v>
      </c>
    </row>
    <row r="3801" spans="1:29" ht="11.5">
      <c r="A3801" s="20">
        <v>3784</v>
      </c>
      <c r="B3801" s="18" t="s">
        <v>1059</v>
      </c>
      <c r="C3801" s="19" t="s">
        <v>1321</v>
      </c>
      <c r="D3801" s="17"/>
      <c r="E3801" s="17">
        <v>918</v>
      </c>
      <c r="F3801" s="18" t="s">
        <v>1276</v>
      </c>
      <c r="G3801" s="17">
        <v>1829</v>
      </c>
      <c r="H3801" s="17">
        <v>1965</v>
      </c>
      <c r="I3801" s="16">
        <v>11243.668</v>
      </c>
      <c r="J3801" s="16">
        <v>11810.204</v>
      </c>
      <c r="K3801" s="16">
        <v>10983.671</v>
      </c>
      <c r="L3801" s="16">
        <v>9700.2250000000004</v>
      </c>
      <c r="M3801" s="16">
        <v>7620.0990000000002</v>
      </c>
      <c r="N3801" s="16">
        <v>6564.16</v>
      </c>
      <c r="O3801" s="16">
        <v>6503.549</v>
      </c>
      <c r="P3801" s="16">
        <v>6821.6980000000003</v>
      </c>
      <c r="Q3801" s="16">
        <v>6945.9920000000002</v>
      </c>
      <c r="R3801" s="16">
        <v>6342.5810000000001</v>
      </c>
      <c r="S3801" s="16">
        <v>5824.4790000000003</v>
      </c>
      <c r="T3801" s="16">
        <v>5176.7939999999999</v>
      </c>
      <c r="U3801" s="16">
        <v>4296.6440000000002</v>
      </c>
      <c r="V3801" s="16">
        <v>3289.7359999999999</v>
      </c>
      <c r="W3801" s="16">
        <v>2525.65</v>
      </c>
      <c r="X3801" s="16">
        <v>1697.575</v>
      </c>
      <c r="Y3801" s="16">
        <v>877.06200000000001</v>
      </c>
      <c r="Z3801" s="16">
        <v>339.82600000000002</v>
      </c>
      <c r="AA3801" s="16">
        <v>94.966999999999999</v>
      </c>
      <c r="AB3801" s="16">
        <v>14.645</v>
      </c>
      <c r="AC3801" s="16">
        <v>1.7190000000000001</v>
      </c>
    </row>
    <row r="3802" spans="1:29" ht="11.5">
      <c r="A3802" s="20">
        <v>3785</v>
      </c>
      <c r="B3802" s="18" t="s">
        <v>1059</v>
      </c>
      <c r="C3802" s="19" t="s">
        <v>1321</v>
      </c>
      <c r="D3802" s="17"/>
      <c r="E3802" s="17">
        <v>918</v>
      </c>
      <c r="F3802" s="18" t="s">
        <v>1276</v>
      </c>
      <c r="G3802" s="17">
        <v>1829</v>
      </c>
      <c r="H3802" s="17">
        <v>1970</v>
      </c>
      <c r="I3802" s="16">
        <v>9968.5059999999994</v>
      </c>
      <c r="J3802" s="16">
        <v>11549.82</v>
      </c>
      <c r="K3802" s="16">
        <v>11920.075999999999</v>
      </c>
      <c r="L3802" s="16">
        <v>10955.304</v>
      </c>
      <c r="M3802" s="16">
        <v>9175.1919999999991</v>
      </c>
      <c r="N3802" s="16">
        <v>7868.5360000000001</v>
      </c>
      <c r="O3802" s="16">
        <v>6746.9059999999999</v>
      </c>
      <c r="P3802" s="16">
        <v>6461.1689999999999</v>
      </c>
      <c r="Q3802" s="16">
        <v>6793.1310000000003</v>
      </c>
      <c r="R3802" s="16">
        <v>6828.4979999999996</v>
      </c>
      <c r="S3802" s="16">
        <v>6111.1210000000001</v>
      </c>
      <c r="T3802" s="16">
        <v>5439.93</v>
      </c>
      <c r="U3802" s="16">
        <v>4574.6639999999998</v>
      </c>
      <c r="V3802" s="16">
        <v>3697.0590000000002</v>
      </c>
      <c r="W3802" s="16">
        <v>2554.33</v>
      </c>
      <c r="X3802" s="16">
        <v>1780.7349999999999</v>
      </c>
      <c r="Y3802" s="16">
        <v>999.81799999999998</v>
      </c>
      <c r="Z3802" s="16">
        <v>399.3</v>
      </c>
      <c r="AA3802" s="16">
        <v>107.922</v>
      </c>
      <c r="AB3802" s="16">
        <v>19.128</v>
      </c>
      <c r="AC3802" s="16">
        <v>1.853</v>
      </c>
    </row>
    <row r="3803" spans="1:29" ht="11.5">
      <c r="A3803" s="20">
        <v>3786</v>
      </c>
      <c r="B3803" s="18" t="s">
        <v>1059</v>
      </c>
      <c r="C3803" s="19" t="s">
        <v>1321</v>
      </c>
      <c r="D3803" s="17"/>
      <c r="E3803" s="17">
        <v>918</v>
      </c>
      <c r="F3803" s="18" t="s">
        <v>1276</v>
      </c>
      <c r="G3803" s="17">
        <v>1829</v>
      </c>
      <c r="H3803" s="17">
        <v>1975</v>
      </c>
      <c r="I3803" s="16">
        <v>9365.3189999999995</v>
      </c>
      <c r="J3803" s="16">
        <v>10059.819</v>
      </c>
      <c r="K3803" s="16">
        <v>11671.723</v>
      </c>
      <c r="L3803" s="16">
        <v>11976.35</v>
      </c>
      <c r="M3803" s="16">
        <v>11038.012000000001</v>
      </c>
      <c r="N3803" s="16">
        <v>9759.5580000000009</v>
      </c>
      <c r="O3803" s="16">
        <v>8058.6210000000001</v>
      </c>
      <c r="P3803" s="16">
        <v>6711.0739999999996</v>
      </c>
      <c r="Q3803" s="16">
        <v>6476.5469999999996</v>
      </c>
      <c r="R3803" s="16">
        <v>6648.8710000000001</v>
      </c>
      <c r="S3803" s="16">
        <v>6549.2629999999999</v>
      </c>
      <c r="T3803" s="16">
        <v>5708.0950000000003</v>
      </c>
      <c r="U3803" s="16">
        <v>4904.4340000000002</v>
      </c>
      <c r="V3803" s="16">
        <v>3965.93</v>
      </c>
      <c r="W3803" s="16">
        <v>2872.7579999999998</v>
      </c>
      <c r="X3803" s="16">
        <v>1832.7840000000001</v>
      </c>
      <c r="Y3803" s="16">
        <v>1103.9159999999999</v>
      </c>
      <c r="Z3803" s="16">
        <v>471.30200000000002</v>
      </c>
      <c r="AA3803" s="16">
        <v>134.417</v>
      </c>
      <c r="AB3803" s="16">
        <v>23.425999999999998</v>
      </c>
      <c r="AC3803" s="16">
        <v>2.5910000000000002</v>
      </c>
    </row>
    <row r="3804" spans="1:29" ht="11.5">
      <c r="A3804" s="20">
        <v>3787</v>
      </c>
      <c r="B3804" s="18" t="s">
        <v>1059</v>
      </c>
      <c r="C3804" s="19" t="s">
        <v>1321</v>
      </c>
      <c r="D3804" s="17"/>
      <c r="E3804" s="17">
        <v>918</v>
      </c>
      <c r="F3804" s="18" t="s">
        <v>1276</v>
      </c>
      <c r="G3804" s="17">
        <v>1829</v>
      </c>
      <c r="H3804" s="17">
        <v>1980</v>
      </c>
      <c r="I3804" s="16">
        <v>9467.1560000000009</v>
      </c>
      <c r="J3804" s="16">
        <v>9621.16</v>
      </c>
      <c r="K3804" s="16">
        <v>10707.343999999999</v>
      </c>
      <c r="L3804" s="16">
        <v>12216.584000000001</v>
      </c>
      <c r="M3804" s="16">
        <v>12153.243</v>
      </c>
      <c r="N3804" s="16">
        <v>11103.189</v>
      </c>
      <c r="O3804" s="16">
        <v>9818.5349999999999</v>
      </c>
      <c r="P3804" s="16">
        <v>7601.5829999999996</v>
      </c>
      <c r="Q3804" s="16">
        <v>6606.3689999999997</v>
      </c>
      <c r="R3804" s="16">
        <v>6063.6</v>
      </c>
      <c r="S3804" s="16">
        <v>6249.5929999999998</v>
      </c>
      <c r="T3804" s="16">
        <v>6084.4889999999996</v>
      </c>
      <c r="U3804" s="16">
        <v>5240.22</v>
      </c>
      <c r="V3804" s="16">
        <v>4478.9660000000003</v>
      </c>
      <c r="W3804" s="16">
        <v>3207.0540000000001</v>
      </c>
      <c r="X3804" s="16">
        <v>2327.5610000000001</v>
      </c>
      <c r="Y3804" s="16">
        <v>1036.8910000000001</v>
      </c>
      <c r="Z3804" s="16">
        <v>549.49400000000003</v>
      </c>
      <c r="AA3804" s="16">
        <v>170.49700000000001</v>
      </c>
      <c r="AB3804" s="16">
        <v>32.018999999999998</v>
      </c>
      <c r="AC3804" s="16">
        <v>3.5550000000000002</v>
      </c>
    </row>
    <row r="3805" spans="1:29" ht="11.5">
      <c r="A3805" s="20">
        <v>3788</v>
      </c>
      <c r="B3805" s="18" t="s">
        <v>1059</v>
      </c>
      <c r="C3805" s="19" t="s">
        <v>1321</v>
      </c>
      <c r="D3805" s="17"/>
      <c r="E3805" s="17">
        <v>918</v>
      </c>
      <c r="F3805" s="18" t="s">
        <v>1276</v>
      </c>
      <c r="G3805" s="17">
        <v>1829</v>
      </c>
      <c r="H3805" s="17">
        <v>1985</v>
      </c>
      <c r="I3805" s="16">
        <v>10043.175999999999</v>
      </c>
      <c r="J3805" s="16">
        <v>9615.1650000000009</v>
      </c>
      <c r="K3805" s="16">
        <v>9896.8230000000003</v>
      </c>
      <c r="L3805" s="16">
        <v>10984.619000000001</v>
      </c>
      <c r="M3805" s="16">
        <v>12286</v>
      </c>
      <c r="N3805" s="16">
        <v>12334.812</v>
      </c>
      <c r="O3805" s="16">
        <v>11296.434999999999</v>
      </c>
      <c r="P3805" s="16">
        <v>9744.9429999999993</v>
      </c>
      <c r="Q3805" s="16">
        <v>7622.7650000000003</v>
      </c>
      <c r="R3805" s="16">
        <v>6531.2079999999996</v>
      </c>
      <c r="S3805" s="16">
        <v>5927.3879999999999</v>
      </c>
      <c r="T3805" s="16">
        <v>5958.6750000000002</v>
      </c>
      <c r="U3805" s="16">
        <v>5633.3190000000004</v>
      </c>
      <c r="V3805" s="16">
        <v>4692.5889999999999</v>
      </c>
      <c r="W3805" s="16">
        <v>3630.9630000000002</v>
      </c>
      <c r="X3805" s="16">
        <v>2394.4090000000001</v>
      </c>
      <c r="Y3805" s="16">
        <v>1449.67</v>
      </c>
      <c r="Z3805" s="16">
        <v>525.35699999999997</v>
      </c>
      <c r="AA3805" s="16">
        <v>203.51900000000001</v>
      </c>
      <c r="AB3805" s="16">
        <v>41.360999999999997</v>
      </c>
      <c r="AC3805" s="16">
        <v>4.9249999999999998</v>
      </c>
    </row>
    <row r="3806" spans="1:29" ht="11.5">
      <c r="A3806" s="20">
        <v>3789</v>
      </c>
      <c r="B3806" s="18" t="s">
        <v>1059</v>
      </c>
      <c r="C3806" s="19" t="s">
        <v>1321</v>
      </c>
      <c r="D3806" s="17"/>
      <c r="E3806" s="17">
        <v>918</v>
      </c>
      <c r="F3806" s="18" t="s">
        <v>1276</v>
      </c>
      <c r="G3806" s="17">
        <v>1829</v>
      </c>
      <c r="H3806" s="17">
        <v>1990</v>
      </c>
      <c r="I3806" s="16">
        <v>10830.653</v>
      </c>
      <c r="J3806" s="16">
        <v>10197.708000000001</v>
      </c>
      <c r="K3806" s="16">
        <v>9865.5879999999997</v>
      </c>
      <c r="L3806" s="16">
        <v>10215.32</v>
      </c>
      <c r="M3806" s="16">
        <v>11117.728999999999</v>
      </c>
      <c r="N3806" s="16">
        <v>12247.282999999999</v>
      </c>
      <c r="O3806" s="16">
        <v>12414.237999999999</v>
      </c>
      <c r="P3806" s="16">
        <v>11259.591</v>
      </c>
      <c r="Q3806" s="16">
        <v>9803.4269999999997</v>
      </c>
      <c r="R3806" s="16">
        <v>7500.0159999999996</v>
      </c>
      <c r="S3806" s="16">
        <v>6382.2749999999996</v>
      </c>
      <c r="T3806" s="16">
        <v>5663.8710000000001</v>
      </c>
      <c r="U3806" s="16">
        <v>5552.9690000000001</v>
      </c>
      <c r="V3806" s="16">
        <v>5038.3379999999997</v>
      </c>
      <c r="W3806" s="16">
        <v>3889.1149999999998</v>
      </c>
      <c r="X3806" s="16">
        <v>2771.9290000000001</v>
      </c>
      <c r="Y3806" s="16">
        <v>1526.451</v>
      </c>
      <c r="Z3806" s="16">
        <v>744.21799999999996</v>
      </c>
      <c r="AA3806" s="16">
        <v>193.995</v>
      </c>
      <c r="AB3806" s="16">
        <v>48.286999999999999</v>
      </c>
      <c r="AC3806" s="16">
        <v>6.0570000000000004</v>
      </c>
    </row>
    <row r="3807" spans="1:29" ht="11.5">
      <c r="A3807" s="20">
        <v>3790</v>
      </c>
      <c r="B3807" s="18" t="s">
        <v>1059</v>
      </c>
      <c r="C3807" s="19" t="s">
        <v>1321</v>
      </c>
      <c r="D3807" s="17"/>
      <c r="E3807" s="17">
        <v>918</v>
      </c>
      <c r="F3807" s="18" t="s">
        <v>1276</v>
      </c>
      <c r="G3807" s="17">
        <v>1829</v>
      </c>
      <c r="H3807" s="17">
        <v>1995</v>
      </c>
      <c r="I3807" s="16">
        <v>11225.474</v>
      </c>
      <c r="J3807" s="16">
        <v>11022.284</v>
      </c>
      <c r="K3807" s="16">
        <v>10675.175999999999</v>
      </c>
      <c r="L3807" s="16">
        <v>10383.328</v>
      </c>
      <c r="M3807" s="16">
        <v>10322.299999999999</v>
      </c>
      <c r="N3807" s="16">
        <v>11191.914000000001</v>
      </c>
      <c r="O3807" s="16">
        <v>12643.957</v>
      </c>
      <c r="P3807" s="16">
        <v>12520.188</v>
      </c>
      <c r="Q3807" s="16">
        <v>11210.203</v>
      </c>
      <c r="R3807" s="16">
        <v>9546.259</v>
      </c>
      <c r="S3807" s="16">
        <v>7354.4390000000003</v>
      </c>
      <c r="T3807" s="16">
        <v>6125.2470000000003</v>
      </c>
      <c r="U3807" s="16">
        <v>5340.473</v>
      </c>
      <c r="V3807" s="16">
        <v>5025.3490000000002</v>
      </c>
      <c r="W3807" s="16">
        <v>4253.91</v>
      </c>
      <c r="X3807" s="16">
        <v>3026.192</v>
      </c>
      <c r="Y3807" s="16">
        <v>1772.527</v>
      </c>
      <c r="Z3807" s="16">
        <v>805.71199999999999</v>
      </c>
      <c r="AA3807" s="16">
        <v>282.26</v>
      </c>
      <c r="AB3807" s="16">
        <v>46.384999999999998</v>
      </c>
      <c r="AC3807" s="16">
        <v>6.9829999999999997</v>
      </c>
    </row>
    <row r="3808" spans="1:29" ht="11.5">
      <c r="A3808" s="20">
        <v>3791</v>
      </c>
      <c r="B3808" s="18" t="s">
        <v>1059</v>
      </c>
      <c r="C3808" s="19" t="s">
        <v>1321</v>
      </c>
      <c r="D3808" s="17"/>
      <c r="E3808" s="17">
        <v>918</v>
      </c>
      <c r="F3808" s="18" t="s">
        <v>1276</v>
      </c>
      <c r="G3808" s="17">
        <v>1829</v>
      </c>
      <c r="H3808" s="17">
        <v>2000</v>
      </c>
      <c r="I3808" s="16">
        <v>10919.637000000001</v>
      </c>
      <c r="J3808" s="16">
        <v>11715.308999999999</v>
      </c>
      <c r="K3808" s="16">
        <v>11661.985000000001</v>
      </c>
      <c r="L3808" s="16">
        <v>11301.653</v>
      </c>
      <c r="M3808" s="16">
        <v>10765.313</v>
      </c>
      <c r="N3808" s="16">
        <v>10813.575000000001</v>
      </c>
      <c r="O3808" s="16">
        <v>11661.365</v>
      </c>
      <c r="P3808" s="16">
        <v>12799.232</v>
      </c>
      <c r="Q3808" s="16">
        <v>12514.450999999999</v>
      </c>
      <c r="R3808" s="16">
        <v>11187.311</v>
      </c>
      <c r="S3808" s="16">
        <v>9565.99</v>
      </c>
      <c r="T3808" s="16">
        <v>7149.8140000000003</v>
      </c>
      <c r="U3808" s="16">
        <v>5880.1570000000002</v>
      </c>
      <c r="V3808" s="16">
        <v>4930.7219999999998</v>
      </c>
      <c r="W3808" s="16">
        <v>4338.0219999999999</v>
      </c>
      <c r="X3808" s="16">
        <v>3388.8009999999999</v>
      </c>
      <c r="Y3808" s="16">
        <v>2069.509</v>
      </c>
      <c r="Z3808" s="16">
        <v>945.50699999999995</v>
      </c>
      <c r="AA3808" s="16">
        <v>300.36399999999998</v>
      </c>
      <c r="AB3808" s="16">
        <v>63.71</v>
      </c>
      <c r="AC3808" s="16">
        <v>6.1440000000000001</v>
      </c>
    </row>
    <row r="3809" spans="1:29" ht="11.5">
      <c r="A3809" s="20">
        <v>3792</v>
      </c>
      <c r="B3809" s="18" t="s">
        <v>1059</v>
      </c>
      <c r="C3809" s="19" t="s">
        <v>1321</v>
      </c>
      <c r="D3809" s="17"/>
      <c r="E3809" s="17">
        <v>918</v>
      </c>
      <c r="F3809" s="18" t="s">
        <v>1276</v>
      </c>
      <c r="G3809" s="17">
        <v>1829</v>
      </c>
      <c r="H3809" s="17">
        <v>2005</v>
      </c>
      <c r="I3809" s="16">
        <v>11245.439</v>
      </c>
      <c r="J3809" s="16">
        <v>11061.941000000001</v>
      </c>
      <c r="K3809" s="16">
        <v>12141.428</v>
      </c>
      <c r="L3809" s="16">
        <v>12217.550999999999</v>
      </c>
      <c r="M3809" s="16">
        <v>11678.368</v>
      </c>
      <c r="N3809" s="16">
        <v>10842.394</v>
      </c>
      <c r="O3809" s="16">
        <v>10993.870999999999</v>
      </c>
      <c r="P3809" s="16">
        <v>11755.267</v>
      </c>
      <c r="Q3809" s="16">
        <v>12755.767</v>
      </c>
      <c r="R3809" s="16">
        <v>12393.831</v>
      </c>
      <c r="S3809" s="16">
        <v>11022.937</v>
      </c>
      <c r="T3809" s="16">
        <v>9319.67</v>
      </c>
      <c r="U3809" s="16">
        <v>6855.6909999999998</v>
      </c>
      <c r="V3809" s="16">
        <v>5482.5739999999996</v>
      </c>
      <c r="W3809" s="16">
        <v>4353.1099999999997</v>
      </c>
      <c r="X3809" s="16">
        <v>3523.2559999999999</v>
      </c>
      <c r="Y3809" s="16">
        <v>2347.0390000000002</v>
      </c>
      <c r="Z3809" s="16">
        <v>1153.471</v>
      </c>
      <c r="AA3809" s="16">
        <v>361.255</v>
      </c>
      <c r="AB3809" s="16">
        <v>66.682000000000002</v>
      </c>
      <c r="AC3809" s="16">
        <v>7.4939999999999998</v>
      </c>
    </row>
    <row r="3810" spans="1:29" ht="11.5">
      <c r="A3810" s="20">
        <v>3793</v>
      </c>
      <c r="B3810" s="18" t="s">
        <v>1059</v>
      </c>
      <c r="C3810" s="19" t="s">
        <v>1321</v>
      </c>
      <c r="D3810" s="17"/>
      <c r="E3810" s="17">
        <v>918</v>
      </c>
      <c r="F3810" s="18" t="s">
        <v>1276</v>
      </c>
      <c r="G3810" s="17">
        <v>1829</v>
      </c>
      <c r="H3810" s="17">
        <v>2010</v>
      </c>
      <c r="I3810" s="16">
        <v>11653.472</v>
      </c>
      <c r="J3810" s="16">
        <v>11495.125</v>
      </c>
      <c r="K3810" s="16">
        <v>11689.566999999999</v>
      </c>
      <c r="L3810" s="16">
        <v>12543.434999999999</v>
      </c>
      <c r="M3810" s="16">
        <v>12331.415999999999</v>
      </c>
      <c r="N3810" s="16">
        <v>11704.147000000001</v>
      </c>
      <c r="O3810" s="16">
        <v>11093.951999999999</v>
      </c>
      <c r="P3810" s="16">
        <v>11131.716</v>
      </c>
      <c r="Q3810" s="16">
        <v>11785.659</v>
      </c>
      <c r="R3810" s="16">
        <v>12685.201999999999</v>
      </c>
      <c r="S3810" s="16">
        <v>12271.368</v>
      </c>
      <c r="T3810" s="16">
        <v>10751.425999999999</v>
      </c>
      <c r="U3810" s="16">
        <v>8950.6640000000007</v>
      </c>
      <c r="V3810" s="16">
        <v>6433.3209999999999</v>
      </c>
      <c r="W3810" s="16">
        <v>4882.8959999999997</v>
      </c>
      <c r="X3810" s="16">
        <v>3599.9119999999998</v>
      </c>
      <c r="Y3810" s="16">
        <v>2628.1849999999999</v>
      </c>
      <c r="Z3810" s="16">
        <v>1408.135</v>
      </c>
      <c r="AA3810" s="16">
        <v>481.52600000000001</v>
      </c>
      <c r="AB3810" s="16">
        <v>87.665000000000006</v>
      </c>
      <c r="AC3810" s="16">
        <v>8.5960000000000001</v>
      </c>
    </row>
    <row r="3811" spans="1:29" ht="11.5">
      <c r="A3811" s="20">
        <v>3794</v>
      </c>
      <c r="B3811" s="18" t="s">
        <v>1059</v>
      </c>
      <c r="C3811" s="19" t="s">
        <v>1321</v>
      </c>
      <c r="D3811" s="17"/>
      <c r="E3811" s="17">
        <v>918</v>
      </c>
      <c r="F3811" s="18" t="s">
        <v>1276</v>
      </c>
      <c r="G3811" s="17">
        <v>1829</v>
      </c>
      <c r="H3811" s="17">
        <v>2015</v>
      </c>
      <c r="I3811" s="16">
        <v>11192.397999999999</v>
      </c>
      <c r="J3811" s="16">
        <v>11742.749</v>
      </c>
      <c r="K3811" s="16">
        <v>11563.873</v>
      </c>
      <c r="L3811" s="16">
        <v>12034.550999999999</v>
      </c>
      <c r="M3811" s="16">
        <v>13097.106</v>
      </c>
      <c r="N3811" s="16">
        <v>12722.976000000001</v>
      </c>
      <c r="O3811" s="16">
        <v>12018.725</v>
      </c>
      <c r="P3811" s="16">
        <v>11286.659</v>
      </c>
      <c r="Q3811" s="16">
        <v>11205.957</v>
      </c>
      <c r="R3811" s="16">
        <v>11725.79</v>
      </c>
      <c r="S3811" s="16">
        <v>12475.467000000001</v>
      </c>
      <c r="T3811" s="16">
        <v>11917.928</v>
      </c>
      <c r="U3811" s="16">
        <v>10240.237999999999</v>
      </c>
      <c r="V3811" s="16">
        <v>8361.0769999999993</v>
      </c>
      <c r="W3811" s="16">
        <v>5773.0860000000002</v>
      </c>
      <c r="X3811" s="16">
        <v>4123.6620000000003</v>
      </c>
      <c r="Y3811" s="16">
        <v>2729.4780000000001</v>
      </c>
      <c r="Z3811" s="16">
        <v>1650.2270000000001</v>
      </c>
      <c r="AA3811" s="16">
        <v>635.22</v>
      </c>
      <c r="AB3811" s="16">
        <v>129.62100000000001</v>
      </c>
      <c r="AC3811" s="16">
        <v>12.702</v>
      </c>
    </row>
    <row r="3812" spans="1:29" ht="11.5">
      <c r="A3812" s="20">
        <v>3795</v>
      </c>
      <c r="B3812" s="18" t="s">
        <v>1059</v>
      </c>
      <c r="C3812" s="19" t="s">
        <v>1321</v>
      </c>
      <c r="D3812" s="17"/>
      <c r="E3812" s="17">
        <v>918</v>
      </c>
      <c r="F3812" s="18" t="s">
        <v>1276</v>
      </c>
      <c r="G3812" s="17">
        <v>1829</v>
      </c>
      <c r="H3812" s="17">
        <v>2020</v>
      </c>
      <c r="I3812" s="16">
        <v>11079.31</v>
      </c>
      <c r="J3812" s="16">
        <v>11261.703</v>
      </c>
      <c r="K3812" s="16">
        <v>11795.671</v>
      </c>
      <c r="L3812" s="16">
        <v>11855.544</v>
      </c>
      <c r="M3812" s="16">
        <v>12534.918</v>
      </c>
      <c r="N3812" s="16">
        <v>13538.215</v>
      </c>
      <c r="O3812" s="16">
        <v>13022.441000000001</v>
      </c>
      <c r="P3812" s="16">
        <v>12184.44</v>
      </c>
      <c r="Q3812" s="16">
        <v>11346.259</v>
      </c>
      <c r="R3812" s="16">
        <v>11162.566999999999</v>
      </c>
      <c r="S3812" s="16">
        <v>11540.511</v>
      </c>
      <c r="T3812" s="16">
        <v>12088.347</v>
      </c>
      <c r="U3812" s="16">
        <v>11329.877</v>
      </c>
      <c r="V3812" s="16">
        <v>9516.1820000000007</v>
      </c>
      <c r="W3812" s="16">
        <v>7515.6040000000003</v>
      </c>
      <c r="X3812" s="16">
        <v>4896.991</v>
      </c>
      <c r="Y3812" s="16">
        <v>3162.4279999999999</v>
      </c>
      <c r="Z3812" s="16">
        <v>1744.375</v>
      </c>
      <c r="AA3812" s="16">
        <v>786.84900000000005</v>
      </c>
      <c r="AB3812" s="16">
        <v>196.023</v>
      </c>
      <c r="AC3812" s="16">
        <v>22.266999999999999</v>
      </c>
    </row>
    <row r="3813" spans="1:29" ht="11.5">
      <c r="A3813" s="15">
        <v>3796</v>
      </c>
      <c r="B3813" s="13" t="s">
        <v>1059</v>
      </c>
      <c r="C3813" s="14" t="s">
        <v>1322</v>
      </c>
      <c r="D3813" s="12"/>
      <c r="E3813" s="12">
        <v>124</v>
      </c>
      <c r="F3813" s="13" t="s">
        <v>1110</v>
      </c>
      <c r="G3813" s="12">
        <v>918</v>
      </c>
      <c r="H3813" s="12">
        <v>1950</v>
      </c>
      <c r="I3813" s="11">
        <v>835</v>
      </c>
      <c r="J3813" s="11">
        <v>671</v>
      </c>
      <c r="K3813" s="11">
        <v>570.99900000000002</v>
      </c>
      <c r="L3813" s="11">
        <v>544</v>
      </c>
      <c r="M3813" s="11">
        <v>552</v>
      </c>
      <c r="N3813" s="11">
        <v>550</v>
      </c>
      <c r="O3813" s="11">
        <v>513</v>
      </c>
      <c r="P3813" s="11">
        <v>487.99799999999999</v>
      </c>
      <c r="Q3813" s="11">
        <v>432.00200000000001</v>
      </c>
      <c r="R3813" s="11">
        <v>378.00099999999998</v>
      </c>
      <c r="S3813" s="11">
        <v>338.00099999999998</v>
      </c>
      <c r="T3813" s="11">
        <v>295.99900000000002</v>
      </c>
      <c r="U3813" s="11">
        <v>263.00099999999998</v>
      </c>
      <c r="V3813" s="11">
        <v>220.999</v>
      </c>
      <c r="W3813" s="11">
        <v>156</v>
      </c>
      <c r="X3813" s="11">
        <v>92.001000000000005</v>
      </c>
      <c r="Y3813" s="11">
        <v>42.204000000000001</v>
      </c>
      <c r="Z3813" s="11">
        <v>18.001000000000001</v>
      </c>
      <c r="AA3813" s="11">
        <v>4.3310000000000004</v>
      </c>
      <c r="AB3813" s="11">
        <v>0.63900000000000001</v>
      </c>
      <c r="AC3813" s="11">
        <v>7.0000000000000007E-2</v>
      </c>
    </row>
    <row r="3814" spans="1:29" ht="11.5">
      <c r="A3814" s="15">
        <v>3797</v>
      </c>
      <c r="B3814" s="13" t="s">
        <v>1059</v>
      </c>
      <c r="C3814" s="14" t="s">
        <v>1322</v>
      </c>
      <c r="D3814" s="12"/>
      <c r="E3814" s="12">
        <v>124</v>
      </c>
      <c r="F3814" s="13" t="s">
        <v>1110</v>
      </c>
      <c r="G3814" s="12">
        <v>918</v>
      </c>
      <c r="H3814" s="12">
        <v>1955</v>
      </c>
      <c r="I3814" s="11">
        <v>989.59199999999998</v>
      </c>
      <c r="J3814" s="11">
        <v>880.029</v>
      </c>
      <c r="K3814" s="11">
        <v>697.43499999999995</v>
      </c>
      <c r="L3814" s="11">
        <v>575.57500000000005</v>
      </c>
      <c r="M3814" s="11">
        <v>561.14599999999996</v>
      </c>
      <c r="N3814" s="11">
        <v>595.08699999999999</v>
      </c>
      <c r="O3814" s="11">
        <v>582.08000000000004</v>
      </c>
      <c r="P3814" s="11">
        <v>544.56700000000001</v>
      </c>
      <c r="Q3814" s="11">
        <v>507.24700000000001</v>
      </c>
      <c r="R3814" s="11">
        <v>440.90899999999999</v>
      </c>
      <c r="S3814" s="11">
        <v>373.935</v>
      </c>
      <c r="T3814" s="11">
        <v>316.61700000000002</v>
      </c>
      <c r="U3814" s="11">
        <v>265.548</v>
      </c>
      <c r="V3814" s="11">
        <v>235.035</v>
      </c>
      <c r="W3814" s="11">
        <v>182.95099999999999</v>
      </c>
      <c r="X3814" s="11">
        <v>110.75</v>
      </c>
      <c r="Y3814" s="11">
        <v>57.555</v>
      </c>
      <c r="Z3814" s="11">
        <v>18.736999999999998</v>
      </c>
      <c r="AA3814" s="11">
        <v>5.4589999999999996</v>
      </c>
      <c r="AB3814" s="11">
        <v>0.80700000000000005</v>
      </c>
      <c r="AC3814" s="11">
        <v>6.5000000000000002E-2</v>
      </c>
    </row>
    <row r="3815" spans="1:29" ht="11.5">
      <c r="A3815" s="15">
        <v>3798</v>
      </c>
      <c r="B3815" s="13" t="s">
        <v>1059</v>
      </c>
      <c r="C3815" s="14" t="s">
        <v>1322</v>
      </c>
      <c r="D3815" s="12"/>
      <c r="E3815" s="12">
        <v>124</v>
      </c>
      <c r="F3815" s="13" t="s">
        <v>1110</v>
      </c>
      <c r="G3815" s="12">
        <v>918</v>
      </c>
      <c r="H3815" s="12">
        <v>1960</v>
      </c>
      <c r="I3815" s="11">
        <v>1133.424</v>
      </c>
      <c r="J3815" s="11">
        <v>1037.502</v>
      </c>
      <c r="K3815" s="11">
        <v>905.66399999999999</v>
      </c>
      <c r="L3815" s="11">
        <v>698.77099999999996</v>
      </c>
      <c r="M3815" s="11">
        <v>586.798</v>
      </c>
      <c r="N3815" s="11">
        <v>616.9</v>
      </c>
      <c r="O3815" s="11">
        <v>638.00699999999995</v>
      </c>
      <c r="P3815" s="11">
        <v>615.88900000000001</v>
      </c>
      <c r="Q3815" s="11">
        <v>550.07600000000002</v>
      </c>
      <c r="R3815" s="11">
        <v>504.21499999999997</v>
      </c>
      <c r="S3815" s="11">
        <v>430.13099999999997</v>
      </c>
      <c r="T3815" s="11">
        <v>353.69600000000003</v>
      </c>
      <c r="U3815" s="11">
        <v>286.40300000000002</v>
      </c>
      <c r="V3815" s="11">
        <v>238.63399999999999</v>
      </c>
      <c r="W3815" s="11">
        <v>194.49600000000001</v>
      </c>
      <c r="X3815" s="11">
        <v>130.76</v>
      </c>
      <c r="Y3815" s="11">
        <v>69.399000000000001</v>
      </c>
      <c r="Z3815" s="11">
        <v>26.238</v>
      </c>
      <c r="AA3815" s="11">
        <v>5.8090000000000002</v>
      </c>
      <c r="AB3815" s="11">
        <v>1.0109999999999999</v>
      </c>
      <c r="AC3815" s="11">
        <v>8.3000000000000004E-2</v>
      </c>
    </row>
    <row r="3816" spans="1:29" ht="11.5">
      <c r="A3816" s="15">
        <v>3799</v>
      </c>
      <c r="B3816" s="13" t="s">
        <v>1059</v>
      </c>
      <c r="C3816" s="14" t="s">
        <v>1322</v>
      </c>
      <c r="D3816" s="12"/>
      <c r="E3816" s="12">
        <v>124</v>
      </c>
      <c r="F3816" s="13" t="s">
        <v>1110</v>
      </c>
      <c r="G3816" s="12">
        <v>918</v>
      </c>
      <c r="H3816" s="12">
        <v>1965</v>
      </c>
      <c r="I3816" s="11">
        <v>1149.519</v>
      </c>
      <c r="J3816" s="11">
        <v>1149.942</v>
      </c>
      <c r="K3816" s="11">
        <v>1042.7070000000001</v>
      </c>
      <c r="L3816" s="11">
        <v>897.08699999999999</v>
      </c>
      <c r="M3816" s="11">
        <v>691.31700000000001</v>
      </c>
      <c r="N3816" s="11">
        <v>605.51900000000001</v>
      </c>
      <c r="O3816" s="11">
        <v>628.13199999999995</v>
      </c>
      <c r="P3816" s="11">
        <v>641.44200000000001</v>
      </c>
      <c r="Q3816" s="11">
        <v>608.26199999999994</v>
      </c>
      <c r="R3816" s="11">
        <v>532.13099999999997</v>
      </c>
      <c r="S3816" s="11">
        <v>486.31299999999999</v>
      </c>
      <c r="T3816" s="11">
        <v>401.38099999999997</v>
      </c>
      <c r="U3816" s="11">
        <v>321.04000000000002</v>
      </c>
      <c r="V3816" s="11">
        <v>251.38800000000001</v>
      </c>
      <c r="W3816" s="11">
        <v>197.56700000000001</v>
      </c>
      <c r="X3816" s="11">
        <v>138.12700000000001</v>
      </c>
      <c r="Y3816" s="11">
        <v>81.715999999999994</v>
      </c>
      <c r="Z3816" s="11">
        <v>32.255000000000003</v>
      </c>
      <c r="AA3816" s="11">
        <v>8.3859999999999992</v>
      </c>
      <c r="AB3816" s="11">
        <v>1.1519999999999999</v>
      </c>
      <c r="AC3816" s="11">
        <v>0.112</v>
      </c>
    </row>
    <row r="3817" spans="1:29" ht="11.5">
      <c r="A3817" s="15">
        <v>3800</v>
      </c>
      <c r="B3817" s="13" t="s">
        <v>1059</v>
      </c>
      <c r="C3817" s="14" t="s">
        <v>1322</v>
      </c>
      <c r="D3817" s="12"/>
      <c r="E3817" s="12">
        <v>124</v>
      </c>
      <c r="F3817" s="13" t="s">
        <v>1110</v>
      </c>
      <c r="G3817" s="12">
        <v>918</v>
      </c>
      <c r="H3817" s="12">
        <v>1970</v>
      </c>
      <c r="I3817" s="11">
        <v>959.81</v>
      </c>
      <c r="J3817" s="11">
        <v>1167.4390000000001</v>
      </c>
      <c r="K3817" s="11">
        <v>1166.318</v>
      </c>
      <c r="L3817" s="11">
        <v>1054.2629999999999</v>
      </c>
      <c r="M3817" s="11">
        <v>929.596</v>
      </c>
      <c r="N3817" s="11">
        <v>770.23299999999995</v>
      </c>
      <c r="O3817" s="11">
        <v>655.40800000000002</v>
      </c>
      <c r="P3817" s="11">
        <v>649.17499999999995</v>
      </c>
      <c r="Q3817" s="11">
        <v>641.54200000000003</v>
      </c>
      <c r="R3817" s="11">
        <v>602.14800000000002</v>
      </c>
      <c r="S3817" s="11">
        <v>513.27300000000002</v>
      </c>
      <c r="T3817" s="11">
        <v>463.96800000000002</v>
      </c>
      <c r="U3817" s="11">
        <v>371.39699999999999</v>
      </c>
      <c r="V3817" s="11">
        <v>286.34500000000003</v>
      </c>
      <c r="W3817" s="11">
        <v>203.42599999999999</v>
      </c>
      <c r="X3817" s="11">
        <v>141.48599999999999</v>
      </c>
      <c r="Y3817" s="11">
        <v>87.742000000000004</v>
      </c>
      <c r="Z3817" s="11">
        <v>38.904000000000003</v>
      </c>
      <c r="AA3817" s="11">
        <v>10.532999999999999</v>
      </c>
      <c r="AB3817" s="11">
        <v>1.647</v>
      </c>
      <c r="AC3817" s="11">
        <v>0.13100000000000001</v>
      </c>
    </row>
    <row r="3818" spans="1:29" ht="11.5">
      <c r="A3818" s="15">
        <v>3801</v>
      </c>
      <c r="B3818" s="13" t="s">
        <v>1059</v>
      </c>
      <c r="C3818" s="14" t="s">
        <v>1322</v>
      </c>
      <c r="D3818" s="12"/>
      <c r="E3818" s="12">
        <v>124</v>
      </c>
      <c r="F3818" s="13" t="s">
        <v>1110</v>
      </c>
      <c r="G3818" s="12">
        <v>918</v>
      </c>
      <c r="H3818" s="12">
        <v>1975</v>
      </c>
      <c r="I3818" s="11">
        <v>904.577</v>
      </c>
      <c r="J3818" s="11">
        <v>990.84199999999998</v>
      </c>
      <c r="K3818" s="11">
        <v>1195.2750000000001</v>
      </c>
      <c r="L3818" s="11">
        <v>1192.299</v>
      </c>
      <c r="M3818" s="11">
        <v>1096.1010000000001</v>
      </c>
      <c r="N3818" s="11">
        <v>1010.808</v>
      </c>
      <c r="O3818" s="11">
        <v>817.20299999999997</v>
      </c>
      <c r="P3818" s="11">
        <v>673.36800000000005</v>
      </c>
      <c r="Q3818" s="11">
        <v>657.37699999999995</v>
      </c>
      <c r="R3818" s="11">
        <v>631.75599999999997</v>
      </c>
      <c r="S3818" s="11">
        <v>591.21799999999996</v>
      </c>
      <c r="T3818" s="11">
        <v>483.43400000000003</v>
      </c>
      <c r="U3818" s="11">
        <v>432.18</v>
      </c>
      <c r="V3818" s="11">
        <v>330.59500000000003</v>
      </c>
      <c r="W3818" s="11">
        <v>237.691</v>
      </c>
      <c r="X3818" s="11">
        <v>147.71799999999999</v>
      </c>
      <c r="Y3818" s="11">
        <v>86.849000000000004</v>
      </c>
      <c r="Z3818" s="11">
        <v>42.396000000000001</v>
      </c>
      <c r="AA3818" s="11">
        <v>13.172000000000001</v>
      </c>
      <c r="AB3818" s="11">
        <v>2.2170000000000001</v>
      </c>
      <c r="AC3818" s="11">
        <v>0.2</v>
      </c>
    </row>
    <row r="3819" spans="1:29" ht="11.5">
      <c r="A3819" s="15">
        <v>3802</v>
      </c>
      <c r="B3819" s="13" t="s">
        <v>1059</v>
      </c>
      <c r="C3819" s="14" t="s">
        <v>1322</v>
      </c>
      <c r="D3819" s="12"/>
      <c r="E3819" s="12">
        <v>124</v>
      </c>
      <c r="F3819" s="13" t="s">
        <v>1110</v>
      </c>
      <c r="G3819" s="12">
        <v>918</v>
      </c>
      <c r="H3819" s="12">
        <v>1980</v>
      </c>
      <c r="I3819" s="11">
        <v>914.96500000000003</v>
      </c>
      <c r="J3819" s="11">
        <v>926.00199999999995</v>
      </c>
      <c r="K3819" s="11">
        <v>1008.784</v>
      </c>
      <c r="L3819" s="11">
        <v>1224.923</v>
      </c>
      <c r="M3819" s="11">
        <v>1217.653</v>
      </c>
      <c r="N3819" s="11">
        <v>1099.9110000000001</v>
      </c>
      <c r="O3819" s="11">
        <v>1019.023</v>
      </c>
      <c r="P3819" s="11">
        <v>813.755</v>
      </c>
      <c r="Q3819" s="11">
        <v>676.39</v>
      </c>
      <c r="R3819" s="11">
        <v>643.23699999999997</v>
      </c>
      <c r="S3819" s="11">
        <v>614.69100000000003</v>
      </c>
      <c r="T3819" s="11">
        <v>562.26599999999996</v>
      </c>
      <c r="U3819" s="11">
        <v>449.35500000000002</v>
      </c>
      <c r="V3819" s="11">
        <v>383.548</v>
      </c>
      <c r="W3819" s="11">
        <v>273.03800000000001</v>
      </c>
      <c r="X3819" s="11">
        <v>176.28899999999999</v>
      </c>
      <c r="Y3819" s="11">
        <v>92.763999999999996</v>
      </c>
      <c r="Z3819" s="11">
        <v>43.563000000000002</v>
      </c>
      <c r="AA3819" s="11">
        <v>15.48</v>
      </c>
      <c r="AB3819" s="11">
        <v>3.0670000000000002</v>
      </c>
      <c r="AC3819" s="11">
        <v>0.316</v>
      </c>
    </row>
    <row r="3820" spans="1:29" ht="11.5">
      <c r="A3820" s="15">
        <v>3803</v>
      </c>
      <c r="B3820" s="13" t="s">
        <v>1059</v>
      </c>
      <c r="C3820" s="14" t="s">
        <v>1322</v>
      </c>
      <c r="D3820" s="12"/>
      <c r="E3820" s="12">
        <v>124</v>
      </c>
      <c r="F3820" s="13" t="s">
        <v>1110</v>
      </c>
      <c r="G3820" s="12">
        <v>918</v>
      </c>
      <c r="H3820" s="12">
        <v>1985</v>
      </c>
      <c r="I3820" s="11">
        <v>943.28899999999999</v>
      </c>
      <c r="J3820" s="11">
        <v>927.82399999999996</v>
      </c>
      <c r="K3820" s="11">
        <v>937.572</v>
      </c>
      <c r="L3820" s="11">
        <v>1036.6310000000001</v>
      </c>
      <c r="M3820" s="11">
        <v>1265.1849999999999</v>
      </c>
      <c r="N3820" s="11">
        <v>1225.442</v>
      </c>
      <c r="O3820" s="11">
        <v>1108.1220000000001</v>
      </c>
      <c r="P3820" s="11">
        <v>1014.48</v>
      </c>
      <c r="Q3820" s="11">
        <v>806.48699999999997</v>
      </c>
      <c r="R3820" s="11">
        <v>659.13499999999999</v>
      </c>
      <c r="S3820" s="11">
        <v>627.18600000000004</v>
      </c>
      <c r="T3820" s="11">
        <v>594.35599999999999</v>
      </c>
      <c r="U3820" s="11">
        <v>527.096</v>
      </c>
      <c r="V3820" s="11">
        <v>404.53699999999998</v>
      </c>
      <c r="W3820" s="11">
        <v>320.09500000000003</v>
      </c>
      <c r="X3820" s="11">
        <v>205.11600000000001</v>
      </c>
      <c r="Y3820" s="11">
        <v>112.331</v>
      </c>
      <c r="Z3820" s="11">
        <v>47.820999999999998</v>
      </c>
      <c r="AA3820" s="11">
        <v>16.390999999999998</v>
      </c>
      <c r="AB3820" s="11">
        <v>3.7909999999999999</v>
      </c>
      <c r="AC3820" s="11">
        <v>0.46600000000000003</v>
      </c>
    </row>
    <row r="3821" spans="1:29" ht="11.5">
      <c r="A3821" s="15">
        <v>3804</v>
      </c>
      <c r="B3821" s="13" t="s">
        <v>1059</v>
      </c>
      <c r="C3821" s="14" t="s">
        <v>1322</v>
      </c>
      <c r="D3821" s="12"/>
      <c r="E3821" s="12">
        <v>124</v>
      </c>
      <c r="F3821" s="13" t="s">
        <v>1110</v>
      </c>
      <c r="G3821" s="12">
        <v>918</v>
      </c>
      <c r="H3821" s="12">
        <v>1990</v>
      </c>
      <c r="I3821" s="11">
        <v>982.71799999999996</v>
      </c>
      <c r="J3821" s="11">
        <v>980.995</v>
      </c>
      <c r="K3821" s="11">
        <v>958.024</v>
      </c>
      <c r="L3821" s="11">
        <v>988.65</v>
      </c>
      <c r="M3821" s="11">
        <v>1076.9069999999999</v>
      </c>
      <c r="N3821" s="11">
        <v>1293.7339999999999</v>
      </c>
      <c r="O3821" s="11">
        <v>1267.0319999999999</v>
      </c>
      <c r="P3821" s="11">
        <v>1135.973</v>
      </c>
      <c r="Q3821" s="11">
        <v>1031.0809999999999</v>
      </c>
      <c r="R3821" s="11">
        <v>804.56</v>
      </c>
      <c r="S3821" s="11">
        <v>654.94500000000005</v>
      </c>
      <c r="T3821" s="11">
        <v>615.92600000000004</v>
      </c>
      <c r="U3821" s="11">
        <v>567.99199999999996</v>
      </c>
      <c r="V3821" s="11">
        <v>487.46600000000001</v>
      </c>
      <c r="W3821" s="11">
        <v>348.48500000000001</v>
      </c>
      <c r="X3821" s="11">
        <v>248.7</v>
      </c>
      <c r="Y3821" s="11">
        <v>133.02500000000001</v>
      </c>
      <c r="Z3821" s="11">
        <v>58.273000000000003</v>
      </c>
      <c r="AA3821" s="11">
        <v>17.722000000000001</v>
      </c>
      <c r="AB3821" s="11">
        <v>3.8879999999999999</v>
      </c>
      <c r="AC3821" s="11">
        <v>0.55300000000000005</v>
      </c>
    </row>
    <row r="3822" spans="1:29" ht="11.5">
      <c r="A3822" s="15">
        <v>3805</v>
      </c>
      <c r="B3822" s="13" t="s">
        <v>1059</v>
      </c>
      <c r="C3822" s="14" t="s">
        <v>1322</v>
      </c>
      <c r="D3822" s="12"/>
      <c r="E3822" s="12">
        <v>124</v>
      </c>
      <c r="F3822" s="13" t="s">
        <v>1110</v>
      </c>
      <c r="G3822" s="12">
        <v>918</v>
      </c>
      <c r="H3822" s="12">
        <v>1995</v>
      </c>
      <c r="I3822" s="11">
        <v>1012.228</v>
      </c>
      <c r="J3822" s="11">
        <v>1014.939</v>
      </c>
      <c r="K3822" s="11">
        <v>1019.3</v>
      </c>
      <c r="L3822" s="11">
        <v>1013.749</v>
      </c>
      <c r="M3822" s="11">
        <v>1016.987</v>
      </c>
      <c r="N3822" s="11">
        <v>1100.9590000000001</v>
      </c>
      <c r="O3822" s="11">
        <v>1315.154</v>
      </c>
      <c r="P3822" s="11">
        <v>1281.21</v>
      </c>
      <c r="Q3822" s="11">
        <v>1143.2149999999999</v>
      </c>
      <c r="R3822" s="11">
        <v>1026.9760000000001</v>
      </c>
      <c r="S3822" s="11">
        <v>788.31700000000001</v>
      </c>
      <c r="T3822" s="11">
        <v>641.57899999999995</v>
      </c>
      <c r="U3822" s="11">
        <v>592.94500000000005</v>
      </c>
      <c r="V3822" s="11">
        <v>521.83900000000006</v>
      </c>
      <c r="W3822" s="11">
        <v>418.59899999999999</v>
      </c>
      <c r="X3822" s="11">
        <v>270.31599999999997</v>
      </c>
      <c r="Y3822" s="11">
        <v>163.215</v>
      </c>
      <c r="Z3822" s="11">
        <v>70.003</v>
      </c>
      <c r="AA3822" s="11">
        <v>21.873999999999999</v>
      </c>
      <c r="AB3822" s="11">
        <v>4.1859999999999999</v>
      </c>
      <c r="AC3822" s="11">
        <v>0.54900000000000004</v>
      </c>
    </row>
    <row r="3823" spans="1:29" ht="11.5">
      <c r="A3823" s="15">
        <v>3806</v>
      </c>
      <c r="B3823" s="13" t="s">
        <v>1059</v>
      </c>
      <c r="C3823" s="14" t="s">
        <v>1322</v>
      </c>
      <c r="D3823" s="12"/>
      <c r="E3823" s="12">
        <v>124</v>
      </c>
      <c r="F3823" s="13" t="s">
        <v>1110</v>
      </c>
      <c r="G3823" s="12">
        <v>918</v>
      </c>
      <c r="H3823" s="12">
        <v>2000</v>
      </c>
      <c r="I3823" s="11">
        <v>914.06299999999999</v>
      </c>
      <c r="J3823" s="11">
        <v>1038.6489999999999</v>
      </c>
      <c r="K3823" s="11">
        <v>1049.297</v>
      </c>
      <c r="L3823" s="11">
        <v>1073.6210000000001</v>
      </c>
      <c r="M3823" s="11">
        <v>1055.672</v>
      </c>
      <c r="N3823" s="11">
        <v>1047.4870000000001</v>
      </c>
      <c r="O3823" s="11">
        <v>1138.3130000000001</v>
      </c>
      <c r="P3823" s="11">
        <v>1344.7529999999999</v>
      </c>
      <c r="Q3823" s="11">
        <v>1295.431</v>
      </c>
      <c r="R3823" s="11">
        <v>1144.702</v>
      </c>
      <c r="S3823" s="11">
        <v>1016.992</v>
      </c>
      <c r="T3823" s="11">
        <v>771.16499999999996</v>
      </c>
      <c r="U3823" s="11">
        <v>615.06500000000005</v>
      </c>
      <c r="V3823" s="11">
        <v>550.25900000000001</v>
      </c>
      <c r="W3823" s="11">
        <v>457.74799999999999</v>
      </c>
      <c r="X3823" s="11">
        <v>334.62400000000002</v>
      </c>
      <c r="Y3823" s="11">
        <v>185.73500000000001</v>
      </c>
      <c r="Z3823" s="11">
        <v>87.221000000000004</v>
      </c>
      <c r="AA3823" s="11">
        <v>26.085000000000001</v>
      </c>
      <c r="AB3823" s="11">
        <v>4.8979999999999997</v>
      </c>
      <c r="AC3823" s="11">
        <v>0.53800000000000003</v>
      </c>
    </row>
    <row r="3824" spans="1:29" ht="11.5">
      <c r="A3824" s="15">
        <v>3807</v>
      </c>
      <c r="B3824" s="13" t="s">
        <v>1059</v>
      </c>
      <c r="C3824" s="14" t="s">
        <v>1322</v>
      </c>
      <c r="D3824" s="12"/>
      <c r="E3824" s="12">
        <v>124</v>
      </c>
      <c r="F3824" s="13" t="s">
        <v>1110</v>
      </c>
      <c r="G3824" s="12">
        <v>918</v>
      </c>
      <c r="H3824" s="12">
        <v>2005</v>
      </c>
      <c r="I3824" s="11">
        <v>879.05</v>
      </c>
      <c r="J3824" s="11">
        <v>952.91200000000003</v>
      </c>
      <c r="K3824" s="11">
        <v>1081.5650000000001</v>
      </c>
      <c r="L3824" s="11">
        <v>1116.92</v>
      </c>
      <c r="M3824" s="11">
        <v>1130.826</v>
      </c>
      <c r="N3824" s="11">
        <v>1092.3399999999999</v>
      </c>
      <c r="O3824" s="11">
        <v>1097.1790000000001</v>
      </c>
      <c r="P3824" s="11">
        <v>1186.645</v>
      </c>
      <c r="Q3824" s="11">
        <v>1381.02</v>
      </c>
      <c r="R3824" s="11">
        <v>1305.4459999999999</v>
      </c>
      <c r="S3824" s="11">
        <v>1143.75</v>
      </c>
      <c r="T3824" s="11">
        <v>989.55200000000002</v>
      </c>
      <c r="U3824" s="11">
        <v>751.69600000000003</v>
      </c>
      <c r="V3824" s="11">
        <v>577.34400000000005</v>
      </c>
      <c r="W3824" s="11">
        <v>489.50599999999997</v>
      </c>
      <c r="X3824" s="11">
        <v>377.661</v>
      </c>
      <c r="Y3824" s="11">
        <v>245.00299999999999</v>
      </c>
      <c r="Z3824" s="11">
        <v>105.627</v>
      </c>
      <c r="AA3824" s="11">
        <v>34.645000000000003</v>
      </c>
      <c r="AB3824" s="11">
        <v>6.1379999999999999</v>
      </c>
      <c r="AC3824" s="11">
        <v>0.61899999999999999</v>
      </c>
    </row>
    <row r="3825" spans="1:29" ht="11.5">
      <c r="A3825" s="15">
        <v>3808</v>
      </c>
      <c r="B3825" s="13" t="s">
        <v>1059</v>
      </c>
      <c r="C3825" s="14" t="s">
        <v>1322</v>
      </c>
      <c r="D3825" s="12"/>
      <c r="E3825" s="12">
        <v>124</v>
      </c>
      <c r="F3825" s="13" t="s">
        <v>1110</v>
      </c>
      <c r="G3825" s="12">
        <v>918</v>
      </c>
      <c r="H3825" s="12">
        <v>2010</v>
      </c>
      <c r="I3825" s="11">
        <v>967.471</v>
      </c>
      <c r="J3825" s="11">
        <v>930.23800000000006</v>
      </c>
      <c r="K3825" s="11">
        <v>993.22699999999998</v>
      </c>
      <c r="L3825" s="11">
        <v>1141.4159999999999</v>
      </c>
      <c r="M3825" s="11">
        <v>1220.943</v>
      </c>
      <c r="N3825" s="11">
        <v>1218.4649999999999</v>
      </c>
      <c r="O3825" s="11">
        <v>1152.732</v>
      </c>
      <c r="P3825" s="11">
        <v>1154.0050000000001</v>
      </c>
      <c r="Q3825" s="11">
        <v>1219.105</v>
      </c>
      <c r="R3825" s="11">
        <v>1404.229</v>
      </c>
      <c r="S3825" s="11">
        <v>1303.056</v>
      </c>
      <c r="T3825" s="11">
        <v>1126.8910000000001</v>
      </c>
      <c r="U3825" s="11">
        <v>960.56299999999999</v>
      </c>
      <c r="V3825" s="11">
        <v>712.71699999999998</v>
      </c>
      <c r="W3825" s="11">
        <v>522.09400000000005</v>
      </c>
      <c r="X3825" s="11">
        <v>415.61099999999999</v>
      </c>
      <c r="Y3825" s="11">
        <v>295.59800000000001</v>
      </c>
      <c r="Z3825" s="11">
        <v>149.226</v>
      </c>
      <c r="AA3825" s="11">
        <v>44.787999999999997</v>
      </c>
      <c r="AB3825" s="11">
        <v>8.64</v>
      </c>
      <c r="AC3825" s="11">
        <v>0.79300000000000004</v>
      </c>
    </row>
    <row r="3826" spans="1:29" ht="11.5">
      <c r="A3826" s="15">
        <v>3809</v>
      </c>
      <c r="B3826" s="13" t="s">
        <v>1059</v>
      </c>
      <c r="C3826" s="14" t="s">
        <v>1322</v>
      </c>
      <c r="D3826" s="12"/>
      <c r="E3826" s="12">
        <v>124</v>
      </c>
      <c r="F3826" s="13" t="s">
        <v>1110</v>
      </c>
      <c r="G3826" s="12">
        <v>918</v>
      </c>
      <c r="H3826" s="12">
        <v>2015</v>
      </c>
      <c r="I3826" s="11">
        <v>996.16800000000001</v>
      </c>
      <c r="J3826" s="11">
        <v>1002.283</v>
      </c>
      <c r="K3826" s="11">
        <v>955.04899999999998</v>
      </c>
      <c r="L3826" s="11">
        <v>1097.3320000000001</v>
      </c>
      <c r="M3826" s="11">
        <v>1284.1990000000001</v>
      </c>
      <c r="N3826" s="11">
        <v>1236.9290000000001</v>
      </c>
      <c r="O3826" s="11">
        <v>1269.1890000000001</v>
      </c>
      <c r="P3826" s="11">
        <v>1192.192</v>
      </c>
      <c r="Q3826" s="11">
        <v>1174.32</v>
      </c>
      <c r="R3826" s="11">
        <v>1216.076</v>
      </c>
      <c r="S3826" s="11">
        <v>1400.008</v>
      </c>
      <c r="T3826" s="11">
        <v>1311.348</v>
      </c>
      <c r="U3826" s="11">
        <v>1099.3150000000001</v>
      </c>
      <c r="V3826" s="11">
        <v>941.07799999999997</v>
      </c>
      <c r="W3826" s="11">
        <v>652.11</v>
      </c>
      <c r="X3826" s="11">
        <v>452.24200000000002</v>
      </c>
      <c r="Y3826" s="11">
        <v>319.41500000000002</v>
      </c>
      <c r="Z3826" s="11">
        <v>186.66499999999999</v>
      </c>
      <c r="AA3826" s="11">
        <v>65.652000000000001</v>
      </c>
      <c r="AB3826" s="11">
        <v>11.458</v>
      </c>
      <c r="AC3826" s="11">
        <v>1.1100000000000001</v>
      </c>
    </row>
    <row r="3827" spans="1:29" ht="11.5">
      <c r="A3827" s="15">
        <v>3810</v>
      </c>
      <c r="B3827" s="13" t="s">
        <v>1059</v>
      </c>
      <c r="C3827" s="14" t="s">
        <v>1322</v>
      </c>
      <c r="D3827" s="12"/>
      <c r="E3827" s="12">
        <v>124</v>
      </c>
      <c r="F3827" s="13" t="s">
        <v>1110</v>
      </c>
      <c r="G3827" s="12">
        <v>918</v>
      </c>
      <c r="H3827" s="12">
        <v>2020</v>
      </c>
      <c r="I3827" s="11">
        <v>1020.925</v>
      </c>
      <c r="J3827" s="11">
        <v>1011.765</v>
      </c>
      <c r="K3827" s="11">
        <v>1014.23</v>
      </c>
      <c r="L3827" s="11">
        <v>1017.2809999999999</v>
      </c>
      <c r="M3827" s="11">
        <v>1208.2329999999999</v>
      </c>
      <c r="N3827" s="11">
        <v>1389.5409999999999</v>
      </c>
      <c r="O3827" s="11">
        <v>1315.9559999999999</v>
      </c>
      <c r="P3827" s="11">
        <v>1321.8920000000001</v>
      </c>
      <c r="Q3827" s="11">
        <v>1224.232</v>
      </c>
      <c r="R3827" s="11">
        <v>1189.671</v>
      </c>
      <c r="S3827" s="11">
        <v>1215.9829999999999</v>
      </c>
      <c r="T3827" s="11">
        <v>1380.7739999999999</v>
      </c>
      <c r="U3827" s="11">
        <v>1275.239</v>
      </c>
      <c r="V3827" s="11">
        <v>1047.3969999999999</v>
      </c>
      <c r="W3827" s="11">
        <v>867.42600000000004</v>
      </c>
      <c r="X3827" s="11">
        <v>568.28599999999994</v>
      </c>
      <c r="Y3827" s="11">
        <v>355.94299999999998</v>
      </c>
      <c r="Z3827" s="11">
        <v>205.33</v>
      </c>
      <c r="AA3827" s="11">
        <v>83.6</v>
      </c>
      <c r="AB3827" s="11">
        <v>17</v>
      </c>
      <c r="AC3827" s="11">
        <v>1.474</v>
      </c>
    </row>
    <row r="3828" spans="1:29" ht="11.5">
      <c r="A3828" s="15">
        <v>3811</v>
      </c>
      <c r="B3828" s="13" t="s">
        <v>1059</v>
      </c>
      <c r="C3828" s="14" t="s">
        <v>1323</v>
      </c>
      <c r="D3828" s="12">
        <v>29</v>
      </c>
      <c r="E3828" s="12">
        <v>840</v>
      </c>
      <c r="F3828" s="13" t="s">
        <v>1110</v>
      </c>
      <c r="G3828" s="12">
        <v>918</v>
      </c>
      <c r="H3828" s="12">
        <v>1950</v>
      </c>
      <c r="I3828" s="11">
        <v>8812.3089999999993</v>
      </c>
      <c r="J3828" s="11">
        <v>7044.1629999999996</v>
      </c>
      <c r="K3828" s="11">
        <v>5889.5780000000004</v>
      </c>
      <c r="L3828" s="11">
        <v>5667.77</v>
      </c>
      <c r="M3828" s="11">
        <v>6104.7950000000001</v>
      </c>
      <c r="N3828" s="11">
        <v>6407.134</v>
      </c>
      <c r="O3828" s="11">
        <v>6044.5050000000001</v>
      </c>
      <c r="P3828" s="11">
        <v>5750.9570000000003</v>
      </c>
      <c r="Q3828" s="11">
        <v>5327.98</v>
      </c>
      <c r="R3828" s="11">
        <v>4728.0640000000003</v>
      </c>
      <c r="S3828" s="11">
        <v>4286.7489999999998</v>
      </c>
      <c r="T3828" s="11">
        <v>3781.547</v>
      </c>
      <c r="U3828" s="11">
        <v>3303.8029999999999</v>
      </c>
      <c r="V3828" s="11">
        <v>2613.48</v>
      </c>
      <c r="W3828" s="11">
        <v>1673.1110000000001</v>
      </c>
      <c r="X3828" s="11">
        <v>1022.797</v>
      </c>
      <c r="Y3828" s="11">
        <v>489.41800000000001</v>
      </c>
      <c r="Z3828" s="11">
        <v>209.03399999999999</v>
      </c>
      <c r="AA3828" s="11">
        <v>63.02</v>
      </c>
      <c r="AB3828" s="11">
        <v>11.804</v>
      </c>
      <c r="AC3828" s="11">
        <v>1.2</v>
      </c>
    </row>
    <row r="3829" spans="1:29" ht="11.5">
      <c r="A3829" s="15">
        <v>3812</v>
      </c>
      <c r="B3829" s="13" t="s">
        <v>1059</v>
      </c>
      <c r="C3829" s="14" t="s">
        <v>1323</v>
      </c>
      <c r="D3829" s="12">
        <v>29</v>
      </c>
      <c r="E3829" s="12">
        <v>840</v>
      </c>
      <c r="F3829" s="13" t="s">
        <v>1110</v>
      </c>
      <c r="G3829" s="12">
        <v>918</v>
      </c>
      <c r="H3829" s="12">
        <v>1955</v>
      </c>
      <c r="I3829" s="11">
        <v>9844.4040000000005</v>
      </c>
      <c r="J3829" s="11">
        <v>8795.0229999999992</v>
      </c>
      <c r="K3829" s="11">
        <v>7133.0590000000002</v>
      </c>
      <c r="L3829" s="11">
        <v>5734.8710000000001</v>
      </c>
      <c r="M3829" s="11">
        <v>5372.1719999999996</v>
      </c>
      <c r="N3829" s="11">
        <v>6111.4440000000004</v>
      </c>
      <c r="O3829" s="11">
        <v>6407.4759999999997</v>
      </c>
      <c r="P3829" s="11">
        <v>6028.3379999999997</v>
      </c>
      <c r="Q3829" s="11">
        <v>5673.2439999999997</v>
      </c>
      <c r="R3829" s="11">
        <v>4998.2160000000003</v>
      </c>
      <c r="S3829" s="11">
        <v>4843.134</v>
      </c>
      <c r="T3829" s="11">
        <v>3939.5010000000002</v>
      </c>
      <c r="U3829" s="11">
        <v>3517.2040000000002</v>
      </c>
      <c r="V3829" s="11">
        <v>2832.7840000000001</v>
      </c>
      <c r="W3829" s="11">
        <v>1947.4739999999999</v>
      </c>
      <c r="X3829" s="11">
        <v>1192.652</v>
      </c>
      <c r="Y3829" s="11">
        <v>626.04399999999998</v>
      </c>
      <c r="Z3829" s="11">
        <v>219.27500000000001</v>
      </c>
      <c r="AA3829" s="11">
        <v>65.873000000000005</v>
      </c>
      <c r="AB3829" s="11">
        <v>12.914999999999999</v>
      </c>
      <c r="AC3829" s="11">
        <v>1.5149999999999999</v>
      </c>
    </row>
    <row r="3830" spans="1:29" ht="11.5">
      <c r="A3830" s="15">
        <v>3813</v>
      </c>
      <c r="B3830" s="13" t="s">
        <v>1059</v>
      </c>
      <c r="C3830" s="14" t="s">
        <v>1323</v>
      </c>
      <c r="D3830" s="12">
        <v>29</v>
      </c>
      <c r="E3830" s="12">
        <v>840</v>
      </c>
      <c r="F3830" s="13" t="s">
        <v>1110</v>
      </c>
      <c r="G3830" s="12">
        <v>918</v>
      </c>
      <c r="H3830" s="12">
        <v>1960</v>
      </c>
      <c r="I3830" s="11">
        <v>10581.516</v>
      </c>
      <c r="J3830" s="11">
        <v>9844.4480000000003</v>
      </c>
      <c r="K3830" s="11">
        <v>8834.6970000000001</v>
      </c>
      <c r="L3830" s="11">
        <v>6956.7790000000005</v>
      </c>
      <c r="M3830" s="11">
        <v>5741.2749999999996</v>
      </c>
      <c r="N3830" s="11">
        <v>5749.3329999999996</v>
      </c>
      <c r="O3830" s="11">
        <v>6183.4</v>
      </c>
      <c r="P3830" s="11">
        <v>6403.1710000000003</v>
      </c>
      <c r="Q3830" s="11">
        <v>5945.5550000000003</v>
      </c>
      <c r="R3830" s="11">
        <v>5563.89</v>
      </c>
      <c r="S3830" s="11">
        <v>5032.4939999999997</v>
      </c>
      <c r="T3830" s="11">
        <v>4515.2420000000002</v>
      </c>
      <c r="U3830" s="11">
        <v>3573.0659999999998</v>
      </c>
      <c r="V3830" s="11">
        <v>2973.0030000000002</v>
      </c>
      <c r="W3830" s="11">
        <v>2150.1469999999999</v>
      </c>
      <c r="X3830" s="11">
        <v>1408.5909999999999</v>
      </c>
      <c r="Y3830" s="11">
        <v>690.28</v>
      </c>
      <c r="Z3830" s="11">
        <v>280.33499999999998</v>
      </c>
      <c r="AA3830" s="11">
        <v>68.509</v>
      </c>
      <c r="AB3830" s="11">
        <v>13.257</v>
      </c>
      <c r="AC3830" s="11">
        <v>1.6140000000000001</v>
      </c>
    </row>
    <row r="3831" spans="1:29" ht="11.5">
      <c r="A3831" s="15">
        <v>3814</v>
      </c>
      <c r="B3831" s="13" t="s">
        <v>1059</v>
      </c>
      <c r="C3831" s="14" t="s">
        <v>1323</v>
      </c>
      <c r="D3831" s="12">
        <v>29</v>
      </c>
      <c r="E3831" s="12">
        <v>840</v>
      </c>
      <c r="F3831" s="13" t="s">
        <v>1110</v>
      </c>
      <c r="G3831" s="12">
        <v>918</v>
      </c>
      <c r="H3831" s="12">
        <v>1965</v>
      </c>
      <c r="I3831" s="11">
        <v>10087.043</v>
      </c>
      <c r="J3831" s="11">
        <v>10653.888000000001</v>
      </c>
      <c r="K3831" s="11">
        <v>9936.0450000000001</v>
      </c>
      <c r="L3831" s="11">
        <v>8798.9040000000005</v>
      </c>
      <c r="M3831" s="11">
        <v>6924.9979999999996</v>
      </c>
      <c r="N3831" s="11">
        <v>5955.12</v>
      </c>
      <c r="O3831" s="11">
        <v>5872.3</v>
      </c>
      <c r="P3831" s="11">
        <v>6177.5020000000004</v>
      </c>
      <c r="Q3831" s="11">
        <v>6335.5</v>
      </c>
      <c r="R3831" s="11">
        <v>5808.4790000000003</v>
      </c>
      <c r="S3831" s="11">
        <v>5336.4179999999997</v>
      </c>
      <c r="T3831" s="11">
        <v>4773.9539999999997</v>
      </c>
      <c r="U3831" s="11">
        <v>3974.3870000000002</v>
      </c>
      <c r="V3831" s="11">
        <v>3037.5419999999999</v>
      </c>
      <c r="W3831" s="11">
        <v>2327.5529999999999</v>
      </c>
      <c r="X3831" s="11">
        <v>1559.193</v>
      </c>
      <c r="Y3831" s="11">
        <v>795.221</v>
      </c>
      <c r="Z3831" s="11">
        <v>307.52699999999999</v>
      </c>
      <c r="AA3831" s="11">
        <v>86.570999999999998</v>
      </c>
      <c r="AB3831" s="11">
        <v>13.493</v>
      </c>
      <c r="AC3831" s="11">
        <v>1.607</v>
      </c>
    </row>
    <row r="3832" spans="1:29" ht="11.5">
      <c r="A3832" s="15">
        <v>3815</v>
      </c>
      <c r="B3832" s="13" t="s">
        <v>1059</v>
      </c>
      <c r="C3832" s="14" t="s">
        <v>1323</v>
      </c>
      <c r="D3832" s="12">
        <v>29</v>
      </c>
      <c r="E3832" s="12">
        <v>840</v>
      </c>
      <c r="F3832" s="13" t="s">
        <v>1110</v>
      </c>
      <c r="G3832" s="12">
        <v>918</v>
      </c>
      <c r="H3832" s="12">
        <v>1970</v>
      </c>
      <c r="I3832" s="11">
        <v>9002.2420000000002</v>
      </c>
      <c r="J3832" s="11">
        <v>10375.282999999999</v>
      </c>
      <c r="K3832" s="11">
        <v>10747.638000000001</v>
      </c>
      <c r="L3832" s="11">
        <v>9896.5280000000002</v>
      </c>
      <c r="M3832" s="11">
        <v>8241.1049999999996</v>
      </c>
      <c r="N3832" s="11">
        <v>7093.585</v>
      </c>
      <c r="O3832" s="11">
        <v>6087.607</v>
      </c>
      <c r="P3832" s="11">
        <v>5808.7659999999996</v>
      </c>
      <c r="Q3832" s="11">
        <v>6148.8389999999999</v>
      </c>
      <c r="R3832" s="11">
        <v>6224.1409999999996</v>
      </c>
      <c r="S3832" s="11">
        <v>5595.9279999999999</v>
      </c>
      <c r="T3832" s="11">
        <v>4974.308</v>
      </c>
      <c r="U3832" s="11">
        <v>4201.942</v>
      </c>
      <c r="V3832" s="11">
        <v>3409.6709999999998</v>
      </c>
      <c r="W3832" s="11">
        <v>2350.27</v>
      </c>
      <c r="X3832" s="11">
        <v>1638.884</v>
      </c>
      <c r="Y3832" s="11">
        <v>911.93799999999999</v>
      </c>
      <c r="Z3832" s="11">
        <v>360.34699999999998</v>
      </c>
      <c r="AA3832" s="11">
        <v>97.378</v>
      </c>
      <c r="AB3832" s="11">
        <v>17.481000000000002</v>
      </c>
      <c r="AC3832" s="11">
        <v>1.722</v>
      </c>
    </row>
    <row r="3833" spans="1:29" ht="11.5">
      <c r="A3833" s="15">
        <v>3816</v>
      </c>
      <c r="B3833" s="13" t="s">
        <v>1059</v>
      </c>
      <c r="C3833" s="14" t="s">
        <v>1323</v>
      </c>
      <c r="D3833" s="12">
        <v>29</v>
      </c>
      <c r="E3833" s="12">
        <v>840</v>
      </c>
      <c r="F3833" s="13" t="s">
        <v>1110</v>
      </c>
      <c r="G3833" s="12">
        <v>918</v>
      </c>
      <c r="H3833" s="12">
        <v>1975</v>
      </c>
      <c r="I3833" s="11">
        <v>8455.8340000000007</v>
      </c>
      <c r="J3833" s="11">
        <v>9063.0259999999998</v>
      </c>
      <c r="K3833" s="11">
        <v>10469.513000000001</v>
      </c>
      <c r="L3833" s="11">
        <v>10778.025</v>
      </c>
      <c r="M3833" s="11">
        <v>9936.8880000000008</v>
      </c>
      <c r="N3833" s="11">
        <v>8743.6239999999998</v>
      </c>
      <c r="O3833" s="11">
        <v>7236.45</v>
      </c>
      <c r="P3833" s="11">
        <v>6033.8410000000003</v>
      </c>
      <c r="Q3833" s="11">
        <v>5815.9750000000004</v>
      </c>
      <c r="R3833" s="11">
        <v>6014.4080000000004</v>
      </c>
      <c r="S3833" s="11">
        <v>5955.8630000000003</v>
      </c>
      <c r="T3833" s="11">
        <v>5222.8869999999997</v>
      </c>
      <c r="U3833" s="11">
        <v>4470.7460000000001</v>
      </c>
      <c r="V3833" s="11">
        <v>3634.221</v>
      </c>
      <c r="W3833" s="11">
        <v>2634.2440000000001</v>
      </c>
      <c r="X3833" s="11">
        <v>1684.6179999999999</v>
      </c>
      <c r="Y3833" s="11">
        <v>1016.864</v>
      </c>
      <c r="Z3833" s="11">
        <v>428.84899999999999</v>
      </c>
      <c r="AA3833" s="11">
        <v>121.235</v>
      </c>
      <c r="AB3833" s="11">
        <v>21.209</v>
      </c>
      <c r="AC3833" s="11">
        <v>2.391</v>
      </c>
    </row>
    <row r="3834" spans="1:29" ht="11.5">
      <c r="A3834" s="15">
        <v>3817</v>
      </c>
      <c r="B3834" s="13" t="s">
        <v>1059</v>
      </c>
      <c r="C3834" s="14" t="s">
        <v>1323</v>
      </c>
      <c r="D3834" s="12">
        <v>29</v>
      </c>
      <c r="E3834" s="12">
        <v>840</v>
      </c>
      <c r="F3834" s="13" t="s">
        <v>1110</v>
      </c>
      <c r="G3834" s="12">
        <v>918</v>
      </c>
      <c r="H3834" s="12">
        <v>1980</v>
      </c>
      <c r="I3834" s="11">
        <v>8547.6209999999992</v>
      </c>
      <c r="J3834" s="11">
        <v>8690.3189999999995</v>
      </c>
      <c r="K3834" s="11">
        <v>9692.4660000000003</v>
      </c>
      <c r="L3834" s="11">
        <v>10985.213</v>
      </c>
      <c r="M3834" s="11">
        <v>10929.571</v>
      </c>
      <c r="N3834" s="11">
        <v>9998.0519999999997</v>
      </c>
      <c r="O3834" s="11">
        <v>8794.3809999999994</v>
      </c>
      <c r="P3834" s="11">
        <v>6783.2839999999997</v>
      </c>
      <c r="Q3834" s="11">
        <v>5926.5159999999996</v>
      </c>
      <c r="R3834" s="11">
        <v>5417.424</v>
      </c>
      <c r="S3834" s="11">
        <v>5632.3850000000002</v>
      </c>
      <c r="T3834" s="11">
        <v>5520.3040000000001</v>
      </c>
      <c r="U3834" s="11">
        <v>4789.2960000000003</v>
      </c>
      <c r="V3834" s="11">
        <v>4094.181</v>
      </c>
      <c r="W3834" s="11">
        <v>2933.125</v>
      </c>
      <c r="X3834" s="11">
        <v>2150.7089999999998</v>
      </c>
      <c r="Y3834" s="11">
        <v>943.89099999999996</v>
      </c>
      <c r="Z3834" s="11">
        <v>505.84899999999999</v>
      </c>
      <c r="AA3834" s="11">
        <v>155.00399999999999</v>
      </c>
      <c r="AB3834" s="11">
        <v>28.952000000000002</v>
      </c>
      <c r="AC3834" s="11">
        <v>3.2389999999999999</v>
      </c>
    </row>
    <row r="3835" spans="1:29" ht="11.5">
      <c r="A3835" s="15">
        <v>3818</v>
      </c>
      <c r="B3835" s="13" t="s">
        <v>1059</v>
      </c>
      <c r="C3835" s="14" t="s">
        <v>1323</v>
      </c>
      <c r="D3835" s="12">
        <v>29</v>
      </c>
      <c r="E3835" s="12">
        <v>840</v>
      </c>
      <c r="F3835" s="13" t="s">
        <v>1110</v>
      </c>
      <c r="G3835" s="12">
        <v>918</v>
      </c>
      <c r="H3835" s="12">
        <v>1985</v>
      </c>
      <c r="I3835" s="11">
        <v>9094.9959999999992</v>
      </c>
      <c r="J3835" s="11">
        <v>8682.8430000000008</v>
      </c>
      <c r="K3835" s="11">
        <v>8954.5769999999993</v>
      </c>
      <c r="L3835" s="11">
        <v>9942.1409999999996</v>
      </c>
      <c r="M3835" s="11">
        <v>11014.22</v>
      </c>
      <c r="N3835" s="11">
        <v>11103.074000000001</v>
      </c>
      <c r="O3835" s="11">
        <v>10183.058000000001</v>
      </c>
      <c r="P3835" s="11">
        <v>8725.4539999999997</v>
      </c>
      <c r="Q3835" s="11">
        <v>6811.933</v>
      </c>
      <c r="R3835" s="11">
        <v>5868.7889999999998</v>
      </c>
      <c r="S3835" s="11">
        <v>5297.4480000000003</v>
      </c>
      <c r="T3835" s="11">
        <v>5362.0219999999999</v>
      </c>
      <c r="U3835" s="11">
        <v>5104.5230000000001</v>
      </c>
      <c r="V3835" s="11">
        <v>4286.7359999999999</v>
      </c>
      <c r="W3835" s="11">
        <v>3309.9029999999998</v>
      </c>
      <c r="X3835" s="11">
        <v>2188.6849999999999</v>
      </c>
      <c r="Y3835" s="11">
        <v>1337.0319999999999</v>
      </c>
      <c r="Z3835" s="11">
        <v>477.44</v>
      </c>
      <c r="AA3835" s="11">
        <v>187.108</v>
      </c>
      <c r="AB3835" s="11">
        <v>37.567999999999998</v>
      </c>
      <c r="AC3835" s="11">
        <v>4.4589999999999996</v>
      </c>
    </row>
    <row r="3836" spans="1:29" ht="11.5">
      <c r="A3836" s="15">
        <v>3819</v>
      </c>
      <c r="B3836" s="13" t="s">
        <v>1059</v>
      </c>
      <c r="C3836" s="14" t="s">
        <v>1323</v>
      </c>
      <c r="D3836" s="12">
        <v>29</v>
      </c>
      <c r="E3836" s="12">
        <v>840</v>
      </c>
      <c r="F3836" s="13" t="s">
        <v>1110</v>
      </c>
      <c r="G3836" s="12">
        <v>918</v>
      </c>
      <c r="H3836" s="12">
        <v>1990</v>
      </c>
      <c r="I3836" s="11">
        <v>9842.6749999999993</v>
      </c>
      <c r="J3836" s="11">
        <v>9211.9470000000001</v>
      </c>
      <c r="K3836" s="11">
        <v>8903.1790000000001</v>
      </c>
      <c r="L3836" s="11">
        <v>9222.2139999999999</v>
      </c>
      <c r="M3836" s="11">
        <v>10034.894</v>
      </c>
      <c r="N3836" s="11">
        <v>10946.788</v>
      </c>
      <c r="O3836" s="11">
        <v>11140.973</v>
      </c>
      <c r="P3836" s="11">
        <v>10118.460999999999</v>
      </c>
      <c r="Q3836" s="11">
        <v>8767.5589999999993</v>
      </c>
      <c r="R3836" s="11">
        <v>6691.326</v>
      </c>
      <c r="S3836" s="11">
        <v>5724.29</v>
      </c>
      <c r="T3836" s="11">
        <v>5045.424</v>
      </c>
      <c r="U3836" s="11">
        <v>4982.9530000000004</v>
      </c>
      <c r="V3836" s="11">
        <v>4549.4369999999999</v>
      </c>
      <c r="W3836" s="11">
        <v>3539.616</v>
      </c>
      <c r="X3836" s="11">
        <v>2522.5569999999998</v>
      </c>
      <c r="Y3836" s="11">
        <v>1393.0909999999999</v>
      </c>
      <c r="Z3836" s="11">
        <v>685.81799999999998</v>
      </c>
      <c r="AA3836" s="11">
        <v>176.25</v>
      </c>
      <c r="AB3836" s="11">
        <v>44.396999999999998</v>
      </c>
      <c r="AC3836" s="11">
        <v>5.5039999999999996</v>
      </c>
    </row>
    <row r="3837" spans="1:29" ht="11.5">
      <c r="A3837" s="15">
        <v>3820</v>
      </c>
      <c r="B3837" s="13" t="s">
        <v>1059</v>
      </c>
      <c r="C3837" s="14" t="s">
        <v>1323</v>
      </c>
      <c r="D3837" s="12">
        <v>29</v>
      </c>
      <c r="E3837" s="12">
        <v>840</v>
      </c>
      <c r="F3837" s="13" t="s">
        <v>1110</v>
      </c>
      <c r="G3837" s="12">
        <v>918</v>
      </c>
      <c r="H3837" s="12">
        <v>1995</v>
      </c>
      <c r="I3837" s="11">
        <v>10207.957</v>
      </c>
      <c r="J3837" s="11">
        <v>10002.23</v>
      </c>
      <c r="K3837" s="11">
        <v>9651.2569999999996</v>
      </c>
      <c r="L3837" s="11">
        <v>9365.4310000000005</v>
      </c>
      <c r="M3837" s="11">
        <v>9301.0959999999995</v>
      </c>
      <c r="N3837" s="11">
        <v>10085.195</v>
      </c>
      <c r="O3837" s="11">
        <v>11322.221</v>
      </c>
      <c r="P3837" s="11">
        <v>11232.998</v>
      </c>
      <c r="Q3837" s="11">
        <v>10062.148999999999</v>
      </c>
      <c r="R3837" s="11">
        <v>8514.8379999999997</v>
      </c>
      <c r="S3837" s="11">
        <v>6562.3289999999997</v>
      </c>
      <c r="T3837" s="11">
        <v>5480.9160000000002</v>
      </c>
      <c r="U3837" s="11">
        <v>4745.3140000000003</v>
      </c>
      <c r="V3837" s="11">
        <v>4501.8379999999997</v>
      </c>
      <c r="W3837" s="11">
        <v>3834.2310000000002</v>
      </c>
      <c r="X3837" s="11">
        <v>2755.1979999999999</v>
      </c>
      <c r="Y3837" s="11">
        <v>1608.954</v>
      </c>
      <c r="Z3837" s="11">
        <v>735.56600000000003</v>
      </c>
      <c r="AA3837" s="11">
        <v>260.351</v>
      </c>
      <c r="AB3837" s="11">
        <v>42.195999999999998</v>
      </c>
      <c r="AC3837" s="11">
        <v>6.4340000000000002</v>
      </c>
    </row>
    <row r="3838" spans="1:29" ht="11.5">
      <c r="A3838" s="15">
        <v>3821</v>
      </c>
      <c r="B3838" s="13" t="s">
        <v>1059</v>
      </c>
      <c r="C3838" s="14" t="s">
        <v>1323</v>
      </c>
      <c r="D3838" s="12">
        <v>29</v>
      </c>
      <c r="E3838" s="12">
        <v>840</v>
      </c>
      <c r="F3838" s="13" t="s">
        <v>1110</v>
      </c>
      <c r="G3838" s="12">
        <v>918</v>
      </c>
      <c r="H3838" s="12">
        <v>2000</v>
      </c>
      <c r="I3838" s="11">
        <v>10000.905000000001</v>
      </c>
      <c r="J3838" s="11">
        <v>10671.51</v>
      </c>
      <c r="K3838" s="11">
        <v>10607.727999999999</v>
      </c>
      <c r="L3838" s="11">
        <v>10223.642</v>
      </c>
      <c r="M3838" s="11">
        <v>9705.8989999999994</v>
      </c>
      <c r="N3838" s="11">
        <v>9761.9519999999993</v>
      </c>
      <c r="O3838" s="11">
        <v>10517.304</v>
      </c>
      <c r="P3838" s="11">
        <v>11448.082</v>
      </c>
      <c r="Q3838" s="11">
        <v>11213.322</v>
      </c>
      <c r="R3838" s="11">
        <v>10037.915000000001</v>
      </c>
      <c r="S3838" s="11">
        <v>8544.7289999999994</v>
      </c>
      <c r="T3838" s="11">
        <v>6375.0460000000003</v>
      </c>
      <c r="U3838" s="11">
        <v>5262.5590000000002</v>
      </c>
      <c r="V3838" s="11">
        <v>4378.558</v>
      </c>
      <c r="W3838" s="11">
        <v>3878.913</v>
      </c>
      <c r="X3838" s="11">
        <v>3053.384</v>
      </c>
      <c r="Y3838" s="11">
        <v>1883.3720000000001</v>
      </c>
      <c r="Z3838" s="11">
        <v>858.11900000000003</v>
      </c>
      <c r="AA3838" s="11">
        <v>274.23500000000001</v>
      </c>
      <c r="AB3838" s="11">
        <v>58.808</v>
      </c>
      <c r="AC3838" s="11">
        <v>5.6059999999999999</v>
      </c>
    </row>
    <row r="3839" spans="1:29" ht="11.5">
      <c r="A3839" s="15">
        <v>3822</v>
      </c>
      <c r="B3839" s="13" t="s">
        <v>1059</v>
      </c>
      <c r="C3839" s="14" t="s">
        <v>1323</v>
      </c>
      <c r="D3839" s="12">
        <v>29</v>
      </c>
      <c r="E3839" s="12">
        <v>840</v>
      </c>
      <c r="F3839" s="13" t="s">
        <v>1110</v>
      </c>
      <c r="G3839" s="12">
        <v>918</v>
      </c>
      <c r="H3839" s="12">
        <v>2005</v>
      </c>
      <c r="I3839" s="11">
        <v>10362.146000000001</v>
      </c>
      <c r="J3839" s="11">
        <v>10104.445</v>
      </c>
      <c r="K3839" s="11">
        <v>11054.861999999999</v>
      </c>
      <c r="L3839" s="11">
        <v>11095.918</v>
      </c>
      <c r="M3839" s="11">
        <v>10543.3</v>
      </c>
      <c r="N3839" s="11">
        <v>9746.1260000000002</v>
      </c>
      <c r="O3839" s="11">
        <v>9892.3819999999996</v>
      </c>
      <c r="P3839" s="11">
        <v>10562.911</v>
      </c>
      <c r="Q3839" s="11">
        <v>11368.494000000001</v>
      </c>
      <c r="R3839" s="11">
        <v>11082.866</v>
      </c>
      <c r="S3839" s="11">
        <v>9874.6949999999997</v>
      </c>
      <c r="T3839" s="11">
        <v>8326.1190000000006</v>
      </c>
      <c r="U3839" s="11">
        <v>6100.835</v>
      </c>
      <c r="V3839" s="11">
        <v>4903.1469999999999</v>
      </c>
      <c r="W3839" s="11">
        <v>3862.085</v>
      </c>
      <c r="X3839" s="11">
        <v>3144.6039999999998</v>
      </c>
      <c r="Y3839" s="11">
        <v>2101.5300000000002</v>
      </c>
      <c r="Z3839" s="11">
        <v>1047.646</v>
      </c>
      <c r="AA3839" s="11">
        <v>326.55700000000002</v>
      </c>
      <c r="AB3839" s="11">
        <v>60.537999999999997</v>
      </c>
      <c r="AC3839" s="11">
        <v>6.875</v>
      </c>
    </row>
    <row r="3840" spans="1:29" ht="11.5">
      <c r="A3840" s="15">
        <v>3823</v>
      </c>
      <c r="B3840" s="13" t="s">
        <v>1059</v>
      </c>
      <c r="C3840" s="14" t="s">
        <v>1323</v>
      </c>
      <c r="D3840" s="12">
        <v>29</v>
      </c>
      <c r="E3840" s="12">
        <v>840</v>
      </c>
      <c r="F3840" s="13" t="s">
        <v>1110</v>
      </c>
      <c r="G3840" s="12">
        <v>918</v>
      </c>
      <c r="H3840" s="12">
        <v>2010</v>
      </c>
      <c r="I3840" s="11">
        <v>10682.016</v>
      </c>
      <c r="J3840" s="11">
        <v>10560.883</v>
      </c>
      <c r="K3840" s="11">
        <v>10692.048000000001</v>
      </c>
      <c r="L3840" s="11">
        <v>11397.394</v>
      </c>
      <c r="M3840" s="11">
        <v>11105.992</v>
      </c>
      <c r="N3840" s="11">
        <v>10481.35</v>
      </c>
      <c r="O3840" s="11">
        <v>9937.116</v>
      </c>
      <c r="P3840" s="11">
        <v>9973.4770000000008</v>
      </c>
      <c r="Q3840" s="11">
        <v>10561.121999999999</v>
      </c>
      <c r="R3840" s="11">
        <v>11274.976000000001</v>
      </c>
      <c r="S3840" s="11">
        <v>10963.058999999999</v>
      </c>
      <c r="T3840" s="11">
        <v>9620.4210000000003</v>
      </c>
      <c r="U3840" s="11">
        <v>7986.6260000000002</v>
      </c>
      <c r="V3840" s="11">
        <v>5718.0190000000002</v>
      </c>
      <c r="W3840" s="11">
        <v>4359.1459999999997</v>
      </c>
      <c r="X3840" s="11">
        <v>3183.16</v>
      </c>
      <c r="Y3840" s="11">
        <v>2331.9699999999998</v>
      </c>
      <c r="Z3840" s="11">
        <v>1258.6489999999999</v>
      </c>
      <c r="AA3840" s="11">
        <v>436.66800000000001</v>
      </c>
      <c r="AB3840" s="11">
        <v>79.016000000000005</v>
      </c>
      <c r="AC3840" s="11">
        <v>7.8019999999999996</v>
      </c>
    </row>
    <row r="3841" spans="1:29" ht="11.5">
      <c r="A3841" s="15">
        <v>3824</v>
      </c>
      <c r="B3841" s="13" t="s">
        <v>1059</v>
      </c>
      <c r="C3841" s="14" t="s">
        <v>1323</v>
      </c>
      <c r="D3841" s="12">
        <v>29</v>
      </c>
      <c r="E3841" s="12">
        <v>840</v>
      </c>
      <c r="F3841" s="13" t="s">
        <v>1110</v>
      </c>
      <c r="G3841" s="12">
        <v>918</v>
      </c>
      <c r="H3841" s="12">
        <v>2015</v>
      </c>
      <c r="I3841" s="11">
        <v>10192.623</v>
      </c>
      <c r="J3841" s="11">
        <v>10736.531999999999</v>
      </c>
      <c r="K3841" s="11">
        <v>10604.77</v>
      </c>
      <c r="L3841" s="11">
        <v>10933.183999999999</v>
      </c>
      <c r="M3841" s="11">
        <v>11808.561</v>
      </c>
      <c r="N3841" s="11">
        <v>11481.85</v>
      </c>
      <c r="O3841" s="11">
        <v>10745.591</v>
      </c>
      <c r="P3841" s="11">
        <v>10090.852999999999</v>
      </c>
      <c r="Q3841" s="11">
        <v>10027.705</v>
      </c>
      <c r="R3841" s="11">
        <v>10504.541999999999</v>
      </c>
      <c r="S3841" s="11">
        <v>11069.727999999999</v>
      </c>
      <c r="T3841" s="11">
        <v>10601.54</v>
      </c>
      <c r="U3841" s="11">
        <v>9137.0310000000009</v>
      </c>
      <c r="V3841" s="11">
        <v>7416.9139999999998</v>
      </c>
      <c r="W3841" s="11">
        <v>5118.7629999999999</v>
      </c>
      <c r="X3841" s="11">
        <v>3670.1309999999999</v>
      </c>
      <c r="Y3841" s="11">
        <v>2409.348</v>
      </c>
      <c r="Z3841" s="11">
        <v>1463.24</v>
      </c>
      <c r="AA3841" s="11">
        <v>569.47500000000002</v>
      </c>
      <c r="AB3841" s="11">
        <v>118.149</v>
      </c>
      <c r="AC3841" s="11">
        <v>11.590999999999999</v>
      </c>
    </row>
    <row r="3842" spans="1:29" ht="11.5">
      <c r="A3842" s="15">
        <v>3825</v>
      </c>
      <c r="B3842" s="13" t="s">
        <v>1059</v>
      </c>
      <c r="C3842" s="14" t="s">
        <v>1323</v>
      </c>
      <c r="D3842" s="12">
        <v>29</v>
      </c>
      <c r="E3842" s="12">
        <v>840</v>
      </c>
      <c r="F3842" s="13" t="s">
        <v>1110</v>
      </c>
      <c r="G3842" s="12">
        <v>918</v>
      </c>
      <c r="H3842" s="12">
        <v>2020</v>
      </c>
      <c r="I3842" s="11">
        <v>10055.063</v>
      </c>
      <c r="J3842" s="11">
        <v>10246.393</v>
      </c>
      <c r="K3842" s="11">
        <v>10777.513000000001</v>
      </c>
      <c r="L3842" s="11">
        <v>10834.321</v>
      </c>
      <c r="M3842" s="11">
        <v>11322.732</v>
      </c>
      <c r="N3842" s="11">
        <v>12144.455</v>
      </c>
      <c r="O3842" s="11">
        <v>11702.513999999999</v>
      </c>
      <c r="P3842" s="11">
        <v>10858.870999999999</v>
      </c>
      <c r="Q3842" s="11">
        <v>10118.582</v>
      </c>
      <c r="R3842" s="11">
        <v>9969.0990000000002</v>
      </c>
      <c r="S3842" s="11">
        <v>10319.535</v>
      </c>
      <c r="T3842" s="11">
        <v>10702.065000000001</v>
      </c>
      <c r="U3842" s="11">
        <v>10049.886</v>
      </c>
      <c r="V3842" s="11">
        <v>8465.2739999999994</v>
      </c>
      <c r="W3842" s="11">
        <v>6645.5190000000002</v>
      </c>
      <c r="X3842" s="11">
        <v>4326.9859999999999</v>
      </c>
      <c r="Y3842" s="11">
        <v>2805.623</v>
      </c>
      <c r="Z3842" s="11">
        <v>1538.6590000000001</v>
      </c>
      <c r="AA3842" s="11">
        <v>703.13099999999997</v>
      </c>
      <c r="AB3842" s="11">
        <v>179.00299999999999</v>
      </c>
      <c r="AC3842" s="11">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sheetPr>
    <tabColor theme="9" tint="0.59999389629810485"/>
  </sheetPr>
  <dimension ref="A1:AC3842"/>
  <sheetViews>
    <sheetView topLeftCell="K10" workbookViewId="0">
      <selection activeCell="I482" sqref="I482"/>
    </sheetView>
  </sheetViews>
  <sheetFormatPr defaultColWidth="8" defaultRowHeight="10.5"/>
  <cols>
    <col min="1" max="1" width="5.7265625" style="10" customWidth="1"/>
    <col min="2" max="2" width="21.7265625" style="10" customWidth="1"/>
    <col min="3" max="3" width="45" style="10" customWidth="1"/>
    <col min="4" max="4" width="6.453125" style="10" customWidth="1"/>
    <col min="5" max="5" width="7.1796875" style="10" customWidth="1"/>
    <col min="6" max="6" width="14.453125" style="10" customWidth="1"/>
    <col min="7" max="7" width="7.1796875" style="10" customWidth="1"/>
    <col min="8" max="8" width="11.54296875" style="10" customWidth="1"/>
    <col min="9" max="29" width="8.54296875" style="10" customWidth="1"/>
    <col min="30" max="16384" width="8" style="10"/>
  </cols>
  <sheetData>
    <row r="1" spans="1:29" ht="11.5">
      <c r="A1" s="351"/>
      <c r="B1" s="351"/>
      <c r="C1" s="351"/>
      <c r="D1" s="351"/>
      <c r="E1" s="351"/>
      <c r="F1" s="351"/>
      <c r="G1" s="351"/>
      <c r="H1" s="351"/>
      <c r="I1" s="49"/>
      <c r="J1" s="49"/>
      <c r="K1" s="49"/>
      <c r="L1" s="49"/>
      <c r="M1" s="49"/>
      <c r="N1" s="49"/>
      <c r="O1" s="49"/>
      <c r="P1" s="49"/>
      <c r="Q1" s="49"/>
      <c r="R1" s="49"/>
      <c r="S1" s="49"/>
      <c r="T1" s="49"/>
      <c r="U1" s="49"/>
      <c r="V1" s="49"/>
      <c r="W1" s="49"/>
      <c r="X1" s="49"/>
      <c r="Y1" s="49"/>
      <c r="Z1" s="49"/>
      <c r="AA1" s="49"/>
      <c r="AB1" s="49"/>
      <c r="AC1" s="49"/>
    </row>
    <row r="2" spans="1:29" ht="11.5">
      <c r="A2" s="351"/>
      <c r="B2" s="351"/>
      <c r="C2" s="351"/>
      <c r="D2" s="351"/>
      <c r="E2" s="351"/>
      <c r="F2" s="351"/>
      <c r="G2" s="351"/>
      <c r="H2" s="351"/>
      <c r="I2" s="49"/>
      <c r="J2" s="49"/>
      <c r="K2" s="49"/>
      <c r="L2" s="49"/>
      <c r="M2" s="49"/>
      <c r="N2" s="49"/>
      <c r="O2" s="49"/>
      <c r="P2" s="49"/>
      <c r="Q2" s="49"/>
      <c r="R2" s="49"/>
      <c r="S2" s="49"/>
      <c r="T2" s="49"/>
      <c r="U2" s="49"/>
      <c r="V2" s="49"/>
      <c r="W2" s="49"/>
      <c r="X2" s="49"/>
      <c r="Y2" s="49"/>
      <c r="Z2" s="49"/>
      <c r="AA2" s="49"/>
      <c r="AB2" s="49"/>
      <c r="AC2" s="49"/>
    </row>
    <row r="3" spans="1:29" ht="11.5">
      <c r="A3" s="351"/>
      <c r="B3" s="351"/>
      <c r="C3" s="351"/>
      <c r="D3" s="351"/>
      <c r="E3" s="351"/>
      <c r="F3" s="351"/>
      <c r="G3" s="351"/>
      <c r="H3" s="351"/>
      <c r="I3" s="49"/>
      <c r="J3" s="49"/>
      <c r="K3" s="49"/>
      <c r="L3" s="49"/>
      <c r="M3" s="49"/>
      <c r="N3" s="49"/>
      <c r="O3" s="49"/>
      <c r="P3" s="49"/>
      <c r="Q3" s="49"/>
      <c r="R3" s="49"/>
      <c r="S3" s="49"/>
      <c r="T3" s="49"/>
      <c r="U3" s="49"/>
      <c r="V3" s="49"/>
      <c r="W3" s="49"/>
      <c r="X3" s="49"/>
      <c r="Y3" s="49"/>
      <c r="Z3" s="49"/>
      <c r="AA3" s="49"/>
      <c r="AB3" s="49"/>
      <c r="AC3" s="49"/>
    </row>
    <row r="4" spans="1:29" ht="11.5">
      <c r="A4" s="351"/>
      <c r="B4" s="351"/>
      <c r="C4" s="351"/>
      <c r="D4" s="351"/>
      <c r="E4" s="351"/>
      <c r="F4" s="351"/>
      <c r="G4" s="351"/>
      <c r="H4" s="351"/>
      <c r="I4" s="49"/>
      <c r="J4" s="49"/>
      <c r="K4" s="49"/>
      <c r="L4" s="49"/>
      <c r="M4" s="49"/>
      <c r="N4" s="49"/>
      <c r="O4" s="49"/>
      <c r="P4" s="49"/>
      <c r="Q4" s="49"/>
      <c r="R4" s="49"/>
      <c r="S4" s="49"/>
      <c r="T4" s="49"/>
      <c r="U4" s="49"/>
      <c r="V4" s="49"/>
      <c r="W4" s="49"/>
      <c r="X4" s="49"/>
      <c r="Y4" s="49"/>
      <c r="Z4" s="49"/>
      <c r="AA4" s="49"/>
      <c r="AB4" s="49"/>
      <c r="AC4" s="49"/>
    </row>
    <row r="5" spans="1:29" ht="15.5">
      <c r="A5" s="355" t="s">
        <v>1042</v>
      </c>
      <c r="B5" s="355"/>
      <c r="C5" s="355"/>
      <c r="D5" s="355"/>
      <c r="E5" s="355"/>
      <c r="F5" s="355"/>
      <c r="G5" s="355"/>
      <c r="H5" s="355"/>
      <c r="I5" s="49"/>
      <c r="J5" s="49"/>
      <c r="K5" s="49"/>
      <c r="L5" s="49"/>
      <c r="M5" s="49"/>
      <c r="N5" s="49"/>
      <c r="O5" s="49"/>
      <c r="P5" s="49"/>
      <c r="Q5" s="49"/>
      <c r="R5" s="49"/>
      <c r="S5" s="49"/>
      <c r="T5" s="49"/>
      <c r="U5" s="49"/>
      <c r="V5" s="49"/>
      <c r="W5" s="49"/>
      <c r="X5" s="49"/>
      <c r="Y5" s="49"/>
      <c r="Z5" s="49"/>
      <c r="AA5" s="49"/>
      <c r="AB5" s="49"/>
      <c r="AC5" s="49"/>
    </row>
    <row r="6" spans="1:29" ht="13">
      <c r="A6" s="350" t="s">
        <v>1043</v>
      </c>
      <c r="B6" s="350"/>
      <c r="C6" s="350"/>
      <c r="D6" s="350"/>
      <c r="E6" s="350"/>
      <c r="F6" s="350"/>
      <c r="G6" s="350"/>
      <c r="H6" s="350"/>
      <c r="I6" s="49"/>
      <c r="J6" s="49"/>
      <c r="K6" s="49"/>
      <c r="L6" s="49"/>
      <c r="M6" s="49"/>
      <c r="N6" s="49"/>
      <c r="O6" s="49"/>
      <c r="P6" s="49"/>
      <c r="Q6" s="49"/>
      <c r="R6" s="49"/>
      <c r="S6" s="49"/>
      <c r="T6" s="49"/>
      <c r="U6" s="49"/>
      <c r="V6" s="49"/>
      <c r="W6" s="49"/>
      <c r="X6" s="49"/>
      <c r="Y6" s="49"/>
      <c r="Z6" s="49"/>
      <c r="AA6" s="49"/>
      <c r="AB6" s="49"/>
      <c r="AC6" s="49"/>
    </row>
    <row r="7" spans="1:29" ht="13">
      <c r="A7" s="350" t="s">
        <v>1044</v>
      </c>
      <c r="B7" s="350"/>
      <c r="C7" s="350"/>
      <c r="D7" s="350"/>
      <c r="E7" s="350"/>
      <c r="F7" s="350"/>
      <c r="G7" s="350"/>
      <c r="H7" s="350"/>
      <c r="I7" s="49"/>
      <c r="J7" s="49"/>
      <c r="K7" s="49"/>
      <c r="L7" s="49"/>
      <c r="M7" s="49"/>
      <c r="N7" s="49"/>
      <c r="O7" s="49"/>
      <c r="P7" s="49"/>
      <c r="Q7" s="49"/>
      <c r="R7" s="49"/>
      <c r="S7" s="49"/>
      <c r="T7" s="49"/>
      <c r="U7" s="49"/>
      <c r="V7" s="49"/>
      <c r="W7" s="49"/>
      <c r="X7" s="49"/>
      <c r="Y7" s="49"/>
      <c r="Z7" s="49"/>
      <c r="AA7" s="49"/>
      <c r="AB7" s="49"/>
      <c r="AC7" s="49"/>
    </row>
    <row r="8" spans="1:29" ht="11.5">
      <c r="A8" s="351"/>
      <c r="B8" s="351"/>
      <c r="C8" s="351"/>
      <c r="D8" s="351"/>
      <c r="E8" s="351"/>
      <c r="F8" s="351"/>
      <c r="G8" s="351"/>
      <c r="H8" s="351"/>
      <c r="I8" s="49"/>
      <c r="J8" s="49"/>
      <c r="K8" s="49"/>
      <c r="L8" s="49"/>
      <c r="M8" s="49"/>
      <c r="N8" s="49"/>
      <c r="O8" s="49"/>
      <c r="P8" s="49"/>
      <c r="Q8" s="49"/>
      <c r="R8" s="49"/>
      <c r="S8" s="49"/>
      <c r="T8" s="49"/>
      <c r="U8" s="49"/>
      <c r="V8" s="49"/>
      <c r="W8" s="49"/>
      <c r="X8" s="49"/>
      <c r="Y8" s="49"/>
      <c r="Z8" s="49"/>
      <c r="AA8" s="49"/>
      <c r="AB8" s="49"/>
      <c r="AC8" s="49"/>
    </row>
    <row r="9" spans="1:29" ht="13">
      <c r="A9" s="352" t="s">
        <v>1045</v>
      </c>
      <c r="B9" s="352"/>
      <c r="C9" s="352"/>
      <c r="D9" s="352"/>
      <c r="E9" s="352"/>
      <c r="F9" s="352"/>
      <c r="G9" s="352"/>
      <c r="H9" s="352"/>
      <c r="I9" s="49"/>
      <c r="J9" s="49"/>
      <c r="K9" s="49"/>
      <c r="L9" s="49"/>
      <c r="M9" s="49"/>
      <c r="N9" s="49"/>
      <c r="O9" s="49"/>
      <c r="P9" s="49"/>
      <c r="Q9" s="49"/>
      <c r="R9" s="49"/>
      <c r="S9" s="49"/>
      <c r="T9" s="49"/>
      <c r="U9" s="49"/>
      <c r="V9" s="49"/>
      <c r="W9" s="49"/>
      <c r="X9" s="49"/>
      <c r="Y9" s="49"/>
      <c r="Z9" s="49"/>
      <c r="AA9" s="49"/>
      <c r="AB9" s="49"/>
      <c r="AC9" s="49"/>
    </row>
    <row r="10" spans="1:29" ht="13">
      <c r="A10" s="350" t="s">
        <v>1324</v>
      </c>
      <c r="B10" s="350"/>
      <c r="C10" s="350"/>
      <c r="D10" s="350"/>
      <c r="E10" s="350"/>
      <c r="F10" s="350"/>
      <c r="G10" s="350"/>
      <c r="H10" s="350"/>
      <c r="I10" s="49"/>
      <c r="J10" s="49"/>
      <c r="K10" s="49"/>
      <c r="L10" s="49"/>
      <c r="M10" s="49"/>
      <c r="N10" s="49"/>
      <c r="O10" s="49"/>
      <c r="P10" s="49"/>
      <c r="Q10" s="49"/>
      <c r="R10" s="49"/>
      <c r="S10" s="49"/>
      <c r="T10" s="49"/>
      <c r="U10" s="49"/>
      <c r="V10" s="49"/>
      <c r="W10" s="49"/>
      <c r="X10" s="49"/>
      <c r="Y10" s="49"/>
      <c r="Z10" s="49"/>
      <c r="AA10" s="49"/>
      <c r="AB10" s="49"/>
      <c r="AC10" s="49"/>
    </row>
    <row r="11" spans="1:29" ht="11.5">
      <c r="A11" s="353" t="s">
        <v>1047</v>
      </c>
      <c r="B11" s="353"/>
      <c r="C11" s="353"/>
      <c r="D11" s="353"/>
      <c r="E11" s="353"/>
      <c r="F11" s="353"/>
      <c r="G11" s="353"/>
      <c r="H11" s="353"/>
      <c r="I11" s="49"/>
      <c r="J11" s="49"/>
      <c r="K11" s="49"/>
      <c r="L11" s="49"/>
      <c r="M11" s="49"/>
      <c r="N11" s="49"/>
      <c r="O11" s="49"/>
      <c r="P11" s="49"/>
      <c r="Q11" s="49"/>
      <c r="R11" s="49"/>
      <c r="S11" s="49"/>
      <c r="T11" s="49"/>
      <c r="U11" s="49"/>
      <c r="V11" s="49"/>
      <c r="W11" s="49"/>
      <c r="X11" s="49"/>
      <c r="Y11" s="49"/>
      <c r="Z11" s="49"/>
      <c r="AA11" s="49"/>
      <c r="AB11" s="49"/>
      <c r="AC11" s="49"/>
    </row>
    <row r="12" spans="1:29" ht="11.5">
      <c r="A12" s="354" t="s">
        <v>1325</v>
      </c>
      <c r="B12" s="354"/>
      <c r="C12" s="354"/>
      <c r="D12" s="354"/>
      <c r="E12" s="354"/>
      <c r="F12" s="354"/>
      <c r="G12" s="354"/>
      <c r="H12" s="354"/>
      <c r="I12" s="49"/>
      <c r="J12" s="49"/>
      <c r="K12" s="49"/>
      <c r="L12" s="49"/>
      <c r="M12" s="49"/>
      <c r="N12" s="49"/>
      <c r="O12" s="49"/>
      <c r="P12" s="49"/>
      <c r="Q12" s="49"/>
      <c r="R12" s="49"/>
      <c r="S12" s="49"/>
      <c r="T12" s="49"/>
      <c r="U12" s="49"/>
      <c r="V12" s="49"/>
      <c r="W12" s="49"/>
      <c r="X12" s="49"/>
      <c r="Y12" s="49"/>
      <c r="Z12" s="49"/>
      <c r="AA12" s="49"/>
      <c r="AB12" s="49"/>
      <c r="AC12" s="49"/>
    </row>
    <row r="13" spans="1:29" ht="11.5">
      <c r="A13" s="347" t="s">
        <v>1049</v>
      </c>
      <c r="B13" s="347"/>
      <c r="C13" s="347"/>
      <c r="D13" s="347"/>
      <c r="E13" s="347"/>
      <c r="F13" s="347"/>
      <c r="G13" s="347"/>
      <c r="H13" s="347"/>
      <c r="I13" s="49"/>
      <c r="J13" s="49"/>
      <c r="K13" s="49"/>
      <c r="L13" s="49"/>
      <c r="M13" s="49"/>
      <c r="N13" s="49"/>
      <c r="O13" s="49"/>
      <c r="P13" s="49"/>
      <c r="Q13" s="49"/>
      <c r="R13" s="49"/>
      <c r="S13" s="49"/>
      <c r="T13" s="49"/>
      <c r="U13" s="49"/>
      <c r="V13" s="49"/>
      <c r="W13" s="49"/>
      <c r="X13" s="49"/>
      <c r="Y13" s="49"/>
      <c r="Z13" s="49"/>
      <c r="AA13" s="49"/>
      <c r="AB13" s="49"/>
      <c r="AC13" s="49"/>
    </row>
    <row r="14" spans="1:29" ht="11.5">
      <c r="A14" s="348" t="s">
        <v>1050</v>
      </c>
      <c r="B14" s="348"/>
      <c r="C14" s="348"/>
      <c r="D14" s="348"/>
      <c r="E14" s="348"/>
      <c r="F14" s="348"/>
      <c r="G14" s="348"/>
      <c r="H14" s="348"/>
      <c r="I14" s="49"/>
      <c r="J14" s="49"/>
      <c r="K14" s="49"/>
      <c r="L14" s="49"/>
      <c r="M14" s="49"/>
      <c r="N14" s="49"/>
      <c r="O14" s="49"/>
      <c r="P14" s="49"/>
      <c r="Q14" s="49"/>
      <c r="R14" s="49"/>
      <c r="S14" s="49"/>
      <c r="T14" s="49"/>
      <c r="U14" s="49"/>
      <c r="V14" s="49"/>
      <c r="W14" s="49"/>
      <c r="X14" s="49"/>
      <c r="Y14" s="49"/>
      <c r="Z14" s="49"/>
      <c r="AA14" s="49"/>
      <c r="AB14" s="49"/>
      <c r="AC14" s="49"/>
    </row>
    <row r="15" spans="1:29" ht="11.5">
      <c r="A15" s="349"/>
      <c r="B15" s="349"/>
      <c r="C15" s="349"/>
      <c r="D15" s="349"/>
      <c r="E15" s="349"/>
      <c r="F15" s="349"/>
      <c r="G15" s="349"/>
      <c r="H15" s="349"/>
      <c r="I15" s="49"/>
      <c r="J15" s="49"/>
      <c r="K15" s="49"/>
      <c r="L15" s="49"/>
      <c r="M15" s="49"/>
      <c r="N15" s="49"/>
      <c r="O15" s="49"/>
      <c r="P15" s="49"/>
      <c r="Q15" s="49"/>
      <c r="R15" s="49"/>
      <c r="S15" s="49"/>
      <c r="T15" s="49"/>
      <c r="U15" s="49"/>
      <c r="V15" s="49"/>
      <c r="W15" s="49"/>
      <c r="X15" s="49"/>
      <c r="Y15" s="49"/>
      <c r="Z15" s="49"/>
      <c r="AA15" s="49"/>
      <c r="AB15" s="49"/>
      <c r="AC15" s="49"/>
    </row>
    <row r="16" spans="1:29" ht="11.5">
      <c r="A16" s="48"/>
      <c r="B16" s="48"/>
      <c r="C16" s="48"/>
      <c r="D16" s="48"/>
      <c r="E16" s="48"/>
      <c r="F16" s="48"/>
      <c r="G16" s="48"/>
      <c r="H16" s="48"/>
      <c r="I16" s="47" t="s">
        <v>1326</v>
      </c>
      <c r="J16" s="46"/>
      <c r="K16" s="46"/>
      <c r="L16" s="46"/>
      <c r="M16" s="46"/>
      <c r="N16" s="46"/>
      <c r="O16" s="46"/>
      <c r="P16" s="46"/>
      <c r="Q16" s="46"/>
      <c r="R16" s="46"/>
      <c r="S16" s="46"/>
      <c r="T16" s="46"/>
      <c r="U16" s="46"/>
      <c r="V16" s="46"/>
      <c r="W16" s="46"/>
      <c r="X16" s="46"/>
      <c r="Y16" s="46"/>
      <c r="Z16" s="46"/>
      <c r="AA16" s="46"/>
      <c r="AB16" s="46"/>
      <c r="AC16" s="45"/>
    </row>
    <row r="17" spans="1:29" ht="34.5">
      <c r="A17" s="44" t="s">
        <v>1052</v>
      </c>
      <c r="B17" s="44" t="s">
        <v>1053</v>
      </c>
      <c r="C17" s="43" t="s">
        <v>1054</v>
      </c>
      <c r="D17" s="43" t="s">
        <v>90</v>
      </c>
      <c r="E17" s="42" t="s">
        <v>1055</v>
      </c>
      <c r="F17" s="43" t="s">
        <v>1056</v>
      </c>
      <c r="G17" s="42" t="s">
        <v>1057</v>
      </c>
      <c r="H17" s="42" t="s">
        <v>1058</v>
      </c>
      <c r="I17" s="41" t="s">
        <v>1025</v>
      </c>
      <c r="J17" s="41" t="s">
        <v>1026</v>
      </c>
      <c r="K17" s="41" t="s">
        <v>1027</v>
      </c>
      <c r="L17" s="41" t="s">
        <v>681</v>
      </c>
      <c r="M17" s="41" t="s">
        <v>682</v>
      </c>
      <c r="N17" s="41" t="s">
        <v>684</v>
      </c>
      <c r="O17" s="41" t="s">
        <v>687</v>
      </c>
      <c r="P17" s="41" t="s">
        <v>689</v>
      </c>
      <c r="Q17" s="41" t="s">
        <v>691</v>
      </c>
      <c r="R17" s="41" t="s">
        <v>693</v>
      </c>
      <c r="S17" s="41" t="s">
        <v>1028</v>
      </c>
      <c r="T17" s="41" t="s">
        <v>1029</v>
      </c>
      <c r="U17" s="41" t="s">
        <v>1030</v>
      </c>
      <c r="V17" s="41" t="s">
        <v>1031</v>
      </c>
      <c r="W17" s="41" t="s">
        <v>1032</v>
      </c>
      <c r="X17" s="41" t="s">
        <v>1033</v>
      </c>
      <c r="Y17" s="41" t="s">
        <v>1034</v>
      </c>
      <c r="Z17" s="41" t="s">
        <v>1035</v>
      </c>
      <c r="AA17" s="41" t="s">
        <v>1036</v>
      </c>
      <c r="AB17" s="41" t="s">
        <v>1037</v>
      </c>
      <c r="AC17" s="41" t="s">
        <v>1038</v>
      </c>
    </row>
    <row r="18" spans="1:29" ht="11.5" hidden="1">
      <c r="A18" s="15">
        <v>1</v>
      </c>
      <c r="B18" s="13" t="s">
        <v>1059</v>
      </c>
      <c r="C18" s="40" t="s">
        <v>1060</v>
      </c>
      <c r="D18" s="12"/>
      <c r="E18" s="12">
        <v>900</v>
      </c>
      <c r="F18" s="13" t="s">
        <v>1061</v>
      </c>
      <c r="G18" s="12">
        <v>0</v>
      </c>
      <c r="H18" s="12">
        <v>1950</v>
      </c>
      <c r="I18" s="11">
        <v>166076.75099999999</v>
      </c>
      <c r="J18" s="11">
        <v>131785.035</v>
      </c>
      <c r="K18" s="11">
        <v>127342.693</v>
      </c>
      <c r="L18" s="11">
        <v>117332.713</v>
      </c>
      <c r="M18" s="11">
        <v>109689.337</v>
      </c>
      <c r="N18" s="11">
        <v>98537.657999999996</v>
      </c>
      <c r="O18" s="11">
        <v>84666.453999999998</v>
      </c>
      <c r="P18" s="11">
        <v>83025.587</v>
      </c>
      <c r="Q18" s="11">
        <v>74400.103000000003</v>
      </c>
      <c r="R18" s="11">
        <v>64902.476999999999</v>
      </c>
      <c r="S18" s="11">
        <v>55078.203999999998</v>
      </c>
      <c r="T18" s="11">
        <v>46114.025999999998</v>
      </c>
      <c r="U18" s="11">
        <v>39066.813000000002</v>
      </c>
      <c r="V18" s="11">
        <v>30065.688999999998</v>
      </c>
      <c r="W18" s="11">
        <v>20806.445</v>
      </c>
      <c r="X18" s="11">
        <v>12558.136</v>
      </c>
      <c r="Y18" s="11">
        <v>5750.3310000000001</v>
      </c>
      <c r="Z18" s="11">
        <v>2178.2820000000002</v>
      </c>
      <c r="AA18" s="11">
        <v>630.98400000000004</v>
      </c>
      <c r="AB18" s="11">
        <v>139.238</v>
      </c>
      <c r="AC18" s="11">
        <v>24.506</v>
      </c>
    </row>
    <row r="19" spans="1:29" ht="11.5" hidden="1">
      <c r="A19" s="15">
        <v>2</v>
      </c>
      <c r="B19" s="13" t="s">
        <v>1059</v>
      </c>
      <c r="C19" s="40" t="s">
        <v>1060</v>
      </c>
      <c r="D19" s="12"/>
      <c r="E19" s="12">
        <v>900</v>
      </c>
      <c r="F19" s="13" t="s">
        <v>1061</v>
      </c>
      <c r="G19" s="12">
        <v>0</v>
      </c>
      <c r="H19" s="12">
        <v>1955</v>
      </c>
      <c r="I19" s="11">
        <v>199235.71599999999</v>
      </c>
      <c r="J19" s="11">
        <v>154926.27799999999</v>
      </c>
      <c r="K19" s="11">
        <v>128615.54</v>
      </c>
      <c r="L19" s="11">
        <v>124828.33199999999</v>
      </c>
      <c r="M19" s="11">
        <v>114282.974</v>
      </c>
      <c r="N19" s="11">
        <v>106314.63099999999</v>
      </c>
      <c r="O19" s="11">
        <v>95222.323000000004</v>
      </c>
      <c r="P19" s="11">
        <v>81377.963000000003</v>
      </c>
      <c r="Q19" s="11">
        <v>79460.103000000003</v>
      </c>
      <c r="R19" s="11">
        <v>70485.0450000001</v>
      </c>
      <c r="S19" s="11">
        <v>61385.201999999997</v>
      </c>
      <c r="T19" s="11">
        <v>50850.048999999999</v>
      </c>
      <c r="U19" s="11">
        <v>41065.582999999999</v>
      </c>
      <c r="V19" s="11">
        <v>32639.081999999999</v>
      </c>
      <c r="W19" s="11">
        <v>22948.374</v>
      </c>
      <c r="X19" s="11">
        <v>13811.369000000001</v>
      </c>
      <c r="Y19" s="11">
        <v>6843.0709999999999</v>
      </c>
      <c r="Z19" s="11">
        <v>2313.549</v>
      </c>
      <c r="AA19" s="11">
        <v>620.17100000000005</v>
      </c>
      <c r="AB19" s="11">
        <v>118.17</v>
      </c>
      <c r="AC19" s="11">
        <v>18.091000000000001</v>
      </c>
    </row>
    <row r="20" spans="1:29" ht="11.5" hidden="1">
      <c r="A20" s="15">
        <v>3</v>
      </c>
      <c r="B20" s="13" t="s">
        <v>1059</v>
      </c>
      <c r="C20" s="40" t="s">
        <v>1060</v>
      </c>
      <c r="D20" s="12"/>
      <c r="E20" s="12">
        <v>900</v>
      </c>
      <c r="F20" s="13" t="s">
        <v>1061</v>
      </c>
      <c r="G20" s="12">
        <v>0</v>
      </c>
      <c r="H20" s="12">
        <v>1960</v>
      </c>
      <c r="I20" s="11">
        <v>212401.91800000001</v>
      </c>
      <c r="J20" s="11">
        <v>187553.41200000001</v>
      </c>
      <c r="K20" s="11">
        <v>151839.70800000001</v>
      </c>
      <c r="L20" s="11">
        <v>126067.867</v>
      </c>
      <c r="M20" s="11">
        <v>122023.277</v>
      </c>
      <c r="N20" s="11">
        <v>111277.46</v>
      </c>
      <c r="O20" s="11">
        <v>103287.038</v>
      </c>
      <c r="P20" s="11">
        <v>92106.862999999896</v>
      </c>
      <c r="Q20" s="11">
        <v>77941.472999999998</v>
      </c>
      <c r="R20" s="11">
        <v>75952.744999999995</v>
      </c>
      <c r="S20" s="11">
        <v>66935.878999999899</v>
      </c>
      <c r="T20" s="11">
        <v>57055.667000000001</v>
      </c>
      <c r="U20" s="11">
        <v>45672.44</v>
      </c>
      <c r="V20" s="11">
        <v>34739.500999999997</v>
      </c>
      <c r="W20" s="11">
        <v>25264.017</v>
      </c>
      <c r="X20" s="11">
        <v>15455.925999999999</v>
      </c>
      <c r="Y20" s="11">
        <v>7567.3860000000004</v>
      </c>
      <c r="Z20" s="11">
        <v>2828.7730000000001</v>
      </c>
      <c r="AA20" s="11">
        <v>658.47199999999998</v>
      </c>
      <c r="AB20" s="11">
        <v>117.717</v>
      </c>
      <c r="AC20" s="11">
        <v>15.474</v>
      </c>
    </row>
    <row r="21" spans="1:29" ht="11.5" hidden="1">
      <c r="A21" s="15">
        <v>4</v>
      </c>
      <c r="B21" s="13" t="s">
        <v>1059</v>
      </c>
      <c r="C21" s="40" t="s">
        <v>1060</v>
      </c>
      <c r="D21" s="12"/>
      <c r="E21" s="12">
        <v>900</v>
      </c>
      <c r="F21" s="13" t="s">
        <v>1061</v>
      </c>
      <c r="G21" s="12">
        <v>0</v>
      </c>
      <c r="H21" s="12">
        <v>1965</v>
      </c>
      <c r="I21" s="11">
        <v>234318.098</v>
      </c>
      <c r="J21" s="11">
        <v>200959.18599999999</v>
      </c>
      <c r="K21" s="11">
        <v>183749.76500000001</v>
      </c>
      <c r="L21" s="11">
        <v>149281.78</v>
      </c>
      <c r="M21" s="11">
        <v>123584.36599999999</v>
      </c>
      <c r="N21" s="11">
        <v>119208.762</v>
      </c>
      <c r="O21" s="11">
        <v>108203.792</v>
      </c>
      <c r="P21" s="11">
        <v>100174.958</v>
      </c>
      <c r="Q21" s="11">
        <v>88885.335000000006</v>
      </c>
      <c r="R21" s="11">
        <v>74558.279000000097</v>
      </c>
      <c r="S21" s="11">
        <v>72219.364000000001</v>
      </c>
      <c r="T21" s="11">
        <v>62710.989000000001</v>
      </c>
      <c r="U21" s="11">
        <v>51492.692000000003</v>
      </c>
      <c r="V21" s="11">
        <v>39069.461000000003</v>
      </c>
      <c r="W21" s="11">
        <v>27449.965</v>
      </c>
      <c r="X21" s="11">
        <v>17732.147000000001</v>
      </c>
      <c r="Y21" s="11">
        <v>9019.6010000000006</v>
      </c>
      <c r="Z21" s="11">
        <v>3331.8220000000001</v>
      </c>
      <c r="AA21" s="11">
        <v>869.74099999999999</v>
      </c>
      <c r="AB21" s="11">
        <v>129.126</v>
      </c>
      <c r="AC21" s="11">
        <v>15.401999999999999</v>
      </c>
    </row>
    <row r="22" spans="1:29" ht="11.5" hidden="1">
      <c r="A22" s="15">
        <v>5</v>
      </c>
      <c r="B22" s="13" t="s">
        <v>1059</v>
      </c>
      <c r="C22" s="40" t="s">
        <v>1060</v>
      </c>
      <c r="D22" s="12"/>
      <c r="E22" s="12">
        <v>900</v>
      </c>
      <c r="F22" s="13" t="s">
        <v>1061</v>
      </c>
      <c r="G22" s="12">
        <v>0</v>
      </c>
      <c r="H22" s="12">
        <v>1970</v>
      </c>
      <c r="I22" s="11">
        <v>256787.46599999999</v>
      </c>
      <c r="J22" s="11">
        <v>224556.12400000001</v>
      </c>
      <c r="K22" s="11">
        <v>198211.965</v>
      </c>
      <c r="L22" s="11">
        <v>181376.86799999999</v>
      </c>
      <c r="M22" s="11">
        <v>146958.96400000001</v>
      </c>
      <c r="N22" s="11">
        <v>121194.137</v>
      </c>
      <c r="O22" s="11">
        <v>116731.478</v>
      </c>
      <c r="P22" s="11">
        <v>105407.397</v>
      </c>
      <c r="Q22" s="11">
        <v>97345.608999999997</v>
      </c>
      <c r="R22" s="11">
        <v>85989.521999999997</v>
      </c>
      <c r="S22" s="11">
        <v>71106.514999999999</v>
      </c>
      <c r="T22" s="11">
        <v>68179.089000000007</v>
      </c>
      <c r="U22" s="11">
        <v>57600.534</v>
      </c>
      <c r="V22" s="11">
        <v>45332.239000000001</v>
      </c>
      <c r="W22" s="11">
        <v>31974.542000000001</v>
      </c>
      <c r="X22" s="11">
        <v>19919.902999999998</v>
      </c>
      <c r="Y22" s="11">
        <v>10910.45</v>
      </c>
      <c r="Z22" s="11">
        <v>4190.9690000000001</v>
      </c>
      <c r="AA22" s="11">
        <v>1074.9280000000001</v>
      </c>
      <c r="AB22" s="11">
        <v>180.643</v>
      </c>
      <c r="AC22" s="11">
        <v>17.533999999999999</v>
      </c>
    </row>
    <row r="23" spans="1:29" ht="11.5" hidden="1">
      <c r="A23" s="15">
        <v>6</v>
      </c>
      <c r="B23" s="13" t="s">
        <v>1059</v>
      </c>
      <c r="C23" s="40" t="s">
        <v>1060</v>
      </c>
      <c r="D23" s="12"/>
      <c r="E23" s="12">
        <v>900</v>
      </c>
      <c r="F23" s="13" t="s">
        <v>1061</v>
      </c>
      <c r="G23" s="12">
        <v>0</v>
      </c>
      <c r="H23" s="12">
        <v>1975</v>
      </c>
      <c r="I23" s="11">
        <v>266221.23200000002</v>
      </c>
      <c r="J23" s="11">
        <v>247279.02900000001</v>
      </c>
      <c r="K23" s="11">
        <v>221764.30900000001</v>
      </c>
      <c r="L23" s="11">
        <v>195801.304</v>
      </c>
      <c r="M23" s="11">
        <v>178776.37100000001</v>
      </c>
      <c r="N23" s="11">
        <v>144815.155</v>
      </c>
      <c r="O23" s="11">
        <v>119396.514</v>
      </c>
      <c r="P23" s="11">
        <v>114636.70600000001</v>
      </c>
      <c r="Q23" s="11">
        <v>103066.524</v>
      </c>
      <c r="R23" s="11">
        <v>94668.765999999901</v>
      </c>
      <c r="S23" s="11">
        <v>83030.664999999994</v>
      </c>
      <c r="T23" s="11">
        <v>67439.433999999994</v>
      </c>
      <c r="U23" s="11">
        <v>63021.589</v>
      </c>
      <c r="V23" s="11">
        <v>51299.178999999996</v>
      </c>
      <c r="W23" s="11">
        <v>37502.286999999997</v>
      </c>
      <c r="X23" s="11">
        <v>23663.794999999998</v>
      </c>
      <c r="Y23" s="11">
        <v>12557.248</v>
      </c>
      <c r="Z23" s="11">
        <v>5215.9579999999996</v>
      </c>
      <c r="AA23" s="11">
        <v>1403.126</v>
      </c>
      <c r="AB23" s="11">
        <v>230.428</v>
      </c>
      <c r="AC23" s="11">
        <v>24.829000000000001</v>
      </c>
    </row>
    <row r="24" spans="1:29" ht="11.5" hidden="1">
      <c r="A24" s="15">
        <v>7</v>
      </c>
      <c r="B24" s="13" t="s">
        <v>1059</v>
      </c>
      <c r="C24" s="40" t="s">
        <v>1060</v>
      </c>
      <c r="D24" s="12"/>
      <c r="E24" s="12">
        <v>900</v>
      </c>
      <c r="F24" s="13" t="s">
        <v>1061</v>
      </c>
      <c r="G24" s="12">
        <v>0</v>
      </c>
      <c r="H24" s="12">
        <v>1980</v>
      </c>
      <c r="I24" s="11">
        <v>267433.962</v>
      </c>
      <c r="J24" s="11">
        <v>257558.87400000001</v>
      </c>
      <c r="K24" s="11">
        <v>244681.76500000001</v>
      </c>
      <c r="L24" s="11">
        <v>219851.71</v>
      </c>
      <c r="M24" s="11">
        <v>193518.31599999999</v>
      </c>
      <c r="N24" s="11">
        <v>176264.31200000001</v>
      </c>
      <c r="O24" s="11">
        <v>142802.37599999999</v>
      </c>
      <c r="P24" s="11">
        <v>117340.079</v>
      </c>
      <c r="Q24" s="11">
        <v>112452.925</v>
      </c>
      <c r="R24" s="11">
        <v>100567.84</v>
      </c>
      <c r="S24" s="11">
        <v>91656.606</v>
      </c>
      <c r="T24" s="11">
        <v>79361.705999999904</v>
      </c>
      <c r="U24" s="11">
        <v>62857.917999999998</v>
      </c>
      <c r="V24" s="11">
        <v>56730.688000000002</v>
      </c>
      <c r="W24" s="11">
        <v>43171.887000000002</v>
      </c>
      <c r="X24" s="11">
        <v>28507.050999999999</v>
      </c>
      <c r="Y24" s="11">
        <v>15066.710999999999</v>
      </c>
      <c r="Z24" s="11">
        <v>6262.817</v>
      </c>
      <c r="AA24" s="11">
        <v>1860.72</v>
      </c>
      <c r="AB24" s="11">
        <v>331.01900000000001</v>
      </c>
      <c r="AC24" s="11">
        <v>35.156999999999996</v>
      </c>
    </row>
    <row r="25" spans="1:29" ht="11.5" hidden="1">
      <c r="A25" s="15">
        <v>8</v>
      </c>
      <c r="B25" s="13" t="s">
        <v>1059</v>
      </c>
      <c r="C25" s="40" t="s">
        <v>1060</v>
      </c>
      <c r="D25" s="12"/>
      <c r="E25" s="12">
        <v>900</v>
      </c>
      <c r="F25" s="13" t="s">
        <v>1061</v>
      </c>
      <c r="G25" s="12">
        <v>0</v>
      </c>
      <c r="H25" s="12">
        <v>1985</v>
      </c>
      <c r="I25" s="11">
        <v>287730.91499999998</v>
      </c>
      <c r="J25" s="11">
        <v>259928.372</v>
      </c>
      <c r="K25" s="11">
        <v>255382.3</v>
      </c>
      <c r="L25" s="11">
        <v>242939.80499999999</v>
      </c>
      <c r="M25" s="11">
        <v>217742.92600000001</v>
      </c>
      <c r="N25" s="11">
        <v>191405.2</v>
      </c>
      <c r="O25" s="11">
        <v>174442.524</v>
      </c>
      <c r="P25" s="11">
        <v>140970.804</v>
      </c>
      <c r="Q25" s="11">
        <v>115392.67</v>
      </c>
      <c r="R25" s="11">
        <v>109914.878</v>
      </c>
      <c r="S25" s="11">
        <v>97513.006999999896</v>
      </c>
      <c r="T25" s="11">
        <v>87703.335999999996</v>
      </c>
      <c r="U25" s="11">
        <v>74163.88</v>
      </c>
      <c r="V25" s="11">
        <v>56578.510999999999</v>
      </c>
      <c r="W25" s="11">
        <v>48107.779000000002</v>
      </c>
      <c r="X25" s="11">
        <v>33140.269999999997</v>
      </c>
      <c r="Y25" s="11">
        <v>18600.066999999999</v>
      </c>
      <c r="Z25" s="11">
        <v>7700.3239999999996</v>
      </c>
      <c r="AA25" s="11">
        <v>2327.7570000000001</v>
      </c>
      <c r="AB25" s="11">
        <v>459.45800000000003</v>
      </c>
      <c r="AC25" s="11">
        <v>52.28</v>
      </c>
    </row>
    <row r="26" spans="1:29" ht="11.5" hidden="1">
      <c r="A26" s="15">
        <v>9</v>
      </c>
      <c r="B26" s="13" t="s">
        <v>1059</v>
      </c>
      <c r="C26" s="40" t="s">
        <v>1060</v>
      </c>
      <c r="D26" s="12"/>
      <c r="E26" s="12">
        <v>900</v>
      </c>
      <c r="F26" s="13" t="s">
        <v>1061</v>
      </c>
      <c r="G26" s="12">
        <v>0</v>
      </c>
      <c r="H26" s="12">
        <v>1990</v>
      </c>
      <c r="I26" s="11">
        <v>312904.92099999997</v>
      </c>
      <c r="J26" s="11">
        <v>280584.39</v>
      </c>
      <c r="K26" s="11">
        <v>258206.011</v>
      </c>
      <c r="L26" s="11">
        <v>253752.72500000001</v>
      </c>
      <c r="M26" s="11">
        <v>240488.774</v>
      </c>
      <c r="N26" s="11">
        <v>215158.753</v>
      </c>
      <c r="O26" s="11">
        <v>189532.25700000001</v>
      </c>
      <c r="P26" s="11">
        <v>172361.62599999999</v>
      </c>
      <c r="Q26" s="11">
        <v>139002.875</v>
      </c>
      <c r="R26" s="11">
        <v>112989.89200000001</v>
      </c>
      <c r="S26" s="11">
        <v>106781.32799999999</v>
      </c>
      <c r="T26" s="11">
        <v>93546.26</v>
      </c>
      <c r="U26" s="11">
        <v>82402.414000000004</v>
      </c>
      <c r="V26" s="11">
        <v>67298.801999999996</v>
      </c>
      <c r="W26" s="11">
        <v>48127.661</v>
      </c>
      <c r="X26" s="11">
        <v>37461.862999999998</v>
      </c>
      <c r="Y26" s="11">
        <v>22262.944</v>
      </c>
      <c r="Z26" s="11">
        <v>9848.5879999999997</v>
      </c>
      <c r="AA26" s="11">
        <v>2954.732</v>
      </c>
      <c r="AB26" s="11">
        <v>595.18700000000001</v>
      </c>
      <c r="AC26" s="11">
        <v>73.775999999999996</v>
      </c>
    </row>
    <row r="27" spans="1:29" ht="11.5" hidden="1">
      <c r="A27" s="15">
        <v>10</v>
      </c>
      <c r="B27" s="13" t="s">
        <v>1059</v>
      </c>
      <c r="C27" s="40" t="s">
        <v>1060</v>
      </c>
      <c r="D27" s="12"/>
      <c r="E27" s="12">
        <v>900</v>
      </c>
      <c r="F27" s="13" t="s">
        <v>1061</v>
      </c>
      <c r="G27" s="12">
        <v>0</v>
      </c>
      <c r="H27" s="12">
        <v>1995</v>
      </c>
      <c r="I27" s="11">
        <v>300116.58500000002</v>
      </c>
      <c r="J27" s="11">
        <v>306503.32</v>
      </c>
      <c r="K27" s="11">
        <v>279135.97499999998</v>
      </c>
      <c r="L27" s="11">
        <v>256439.79800000001</v>
      </c>
      <c r="M27" s="11">
        <v>250736.39499999999</v>
      </c>
      <c r="N27" s="11">
        <v>237984.56599999999</v>
      </c>
      <c r="O27" s="11">
        <v>213331.58199999999</v>
      </c>
      <c r="P27" s="11">
        <v>187490.65299999999</v>
      </c>
      <c r="Q27" s="11">
        <v>170028.984</v>
      </c>
      <c r="R27" s="11">
        <v>136300.22099999999</v>
      </c>
      <c r="S27" s="11">
        <v>110085.762</v>
      </c>
      <c r="T27" s="11">
        <v>102659.90700000001</v>
      </c>
      <c r="U27" s="11">
        <v>88146.0649999999</v>
      </c>
      <c r="V27" s="11">
        <v>75008.379999999903</v>
      </c>
      <c r="W27" s="11">
        <v>57818.813999999998</v>
      </c>
      <c r="X27" s="11">
        <v>37799.561000000002</v>
      </c>
      <c r="Y27" s="11">
        <v>25573.599999999999</v>
      </c>
      <c r="Z27" s="11">
        <v>12138.686</v>
      </c>
      <c r="AA27" s="11">
        <v>3905.549</v>
      </c>
      <c r="AB27" s="11">
        <v>769.41800000000001</v>
      </c>
      <c r="AC27" s="11">
        <v>97.56</v>
      </c>
    </row>
    <row r="28" spans="1:29" ht="11.5" hidden="1">
      <c r="A28" s="15">
        <v>11</v>
      </c>
      <c r="B28" s="13" t="s">
        <v>1059</v>
      </c>
      <c r="C28" s="40" t="s">
        <v>1060</v>
      </c>
      <c r="D28" s="12"/>
      <c r="E28" s="12">
        <v>900</v>
      </c>
      <c r="F28" s="13" t="s">
        <v>1061</v>
      </c>
      <c r="G28" s="12">
        <v>0</v>
      </c>
      <c r="H28" s="12">
        <v>2000</v>
      </c>
      <c r="I28" s="11">
        <v>297524.446</v>
      </c>
      <c r="J28" s="11">
        <v>294721.31300000002</v>
      </c>
      <c r="K28" s="11">
        <v>304907.62199999997</v>
      </c>
      <c r="L28" s="11">
        <v>277325.69799999997</v>
      </c>
      <c r="M28" s="11">
        <v>253615.22899999999</v>
      </c>
      <c r="N28" s="11">
        <v>248521.02100000001</v>
      </c>
      <c r="O28" s="11">
        <v>235955.489</v>
      </c>
      <c r="P28" s="11">
        <v>211271.76300000001</v>
      </c>
      <c r="Q28" s="11">
        <v>184962.16500000001</v>
      </c>
      <c r="R28" s="11">
        <v>167016.867</v>
      </c>
      <c r="S28" s="11">
        <v>132979.91800000001</v>
      </c>
      <c r="T28" s="11">
        <v>105959.06600000001</v>
      </c>
      <c r="U28" s="11">
        <v>97026.392000000094</v>
      </c>
      <c r="V28" s="11">
        <v>80658.785000000003</v>
      </c>
      <c r="W28" s="11">
        <v>65037.963000000003</v>
      </c>
      <c r="X28" s="11">
        <v>46156.828999999998</v>
      </c>
      <c r="Y28" s="11">
        <v>26131.116999999998</v>
      </c>
      <c r="Z28" s="11">
        <v>14205.699000000001</v>
      </c>
      <c r="AA28" s="11">
        <v>4926.4870000000001</v>
      </c>
      <c r="AB28" s="11">
        <v>1032.7570000000001</v>
      </c>
      <c r="AC28" s="11">
        <v>123.322</v>
      </c>
    </row>
    <row r="29" spans="1:29" ht="11.5" hidden="1">
      <c r="A29" s="15">
        <v>12</v>
      </c>
      <c r="B29" s="13" t="s">
        <v>1059</v>
      </c>
      <c r="C29" s="40" t="s">
        <v>1060</v>
      </c>
      <c r="D29" s="12"/>
      <c r="E29" s="12">
        <v>900</v>
      </c>
      <c r="F29" s="13" t="s">
        <v>1061</v>
      </c>
      <c r="G29" s="12">
        <v>0</v>
      </c>
      <c r="H29" s="12">
        <v>2005</v>
      </c>
      <c r="I29" s="11">
        <v>302684.04800000001</v>
      </c>
      <c r="J29" s="11">
        <v>293422.78899999999</v>
      </c>
      <c r="K29" s="11">
        <v>293769.15600000002</v>
      </c>
      <c r="L29" s="11">
        <v>302955.43900000001</v>
      </c>
      <c r="M29" s="11">
        <v>274398.576</v>
      </c>
      <c r="N29" s="11">
        <v>251351.38399999999</v>
      </c>
      <c r="O29" s="11">
        <v>246135.016</v>
      </c>
      <c r="P29" s="11">
        <v>233386.51</v>
      </c>
      <c r="Q29" s="11">
        <v>208210.679</v>
      </c>
      <c r="R29" s="11">
        <v>181231.71400000001</v>
      </c>
      <c r="S29" s="11">
        <v>163015.481</v>
      </c>
      <c r="T29" s="11">
        <v>128637.109</v>
      </c>
      <c r="U29" s="11">
        <v>100378.204</v>
      </c>
      <c r="V29" s="11">
        <v>88844.347999999998</v>
      </c>
      <c r="W29" s="11">
        <v>70150.732000000004</v>
      </c>
      <c r="X29" s="11">
        <v>52050.7069999999</v>
      </c>
      <c r="Y29" s="11">
        <v>32442.188999999998</v>
      </c>
      <c r="Z29" s="11">
        <v>14859.041999999999</v>
      </c>
      <c r="AA29" s="11">
        <v>5980.5529999999999</v>
      </c>
      <c r="AB29" s="11">
        <v>1349.6420000000001</v>
      </c>
      <c r="AC29" s="11">
        <v>168.37100000000001</v>
      </c>
    </row>
    <row r="30" spans="1:29" ht="11.5" hidden="1">
      <c r="A30" s="15">
        <v>13</v>
      </c>
      <c r="B30" s="13" t="s">
        <v>1059</v>
      </c>
      <c r="C30" s="40" t="s">
        <v>1060</v>
      </c>
      <c r="D30" s="12"/>
      <c r="E30" s="12">
        <v>900</v>
      </c>
      <c r="F30" s="13" t="s">
        <v>1061</v>
      </c>
      <c r="G30" s="12">
        <v>0</v>
      </c>
      <c r="H30" s="12">
        <v>2010</v>
      </c>
      <c r="I30" s="11">
        <v>314830.27899999998</v>
      </c>
      <c r="J30" s="11">
        <v>298887.18</v>
      </c>
      <c r="K30" s="11">
        <v>292350.93199999997</v>
      </c>
      <c r="L30" s="11">
        <v>291784.717</v>
      </c>
      <c r="M30" s="11">
        <v>299587.185</v>
      </c>
      <c r="N30" s="11">
        <v>272496.83600000001</v>
      </c>
      <c r="O30" s="11">
        <v>249103.34099999999</v>
      </c>
      <c r="P30" s="11">
        <v>243873.79</v>
      </c>
      <c r="Q30" s="11">
        <v>230557.18299999999</v>
      </c>
      <c r="R30" s="11">
        <v>205213.58900000001</v>
      </c>
      <c r="S30" s="11">
        <v>177498.04399999999</v>
      </c>
      <c r="T30" s="11">
        <v>157642.81299999999</v>
      </c>
      <c r="U30" s="11">
        <v>121963.781</v>
      </c>
      <c r="V30" s="11">
        <v>92682.658999999898</v>
      </c>
      <c r="W30" s="11">
        <v>78080.582000000097</v>
      </c>
      <c r="X30" s="11">
        <v>56918.843999999997</v>
      </c>
      <c r="Y30" s="11">
        <v>37766.321000000004</v>
      </c>
      <c r="Z30" s="11">
        <v>19277.507000000001</v>
      </c>
      <c r="AA30" s="11">
        <v>6607.2079999999996</v>
      </c>
      <c r="AB30" s="11">
        <v>1760.251</v>
      </c>
      <c r="AC30" s="11">
        <v>236.911</v>
      </c>
    </row>
    <row r="31" spans="1:29" ht="11.5" hidden="1">
      <c r="A31" s="15">
        <v>14</v>
      </c>
      <c r="B31" s="13" t="s">
        <v>1059</v>
      </c>
      <c r="C31" s="40" t="s">
        <v>1060</v>
      </c>
      <c r="D31" s="12"/>
      <c r="E31" s="12">
        <v>900</v>
      </c>
      <c r="F31" s="13" t="s">
        <v>1061</v>
      </c>
      <c r="G31" s="12">
        <v>0</v>
      </c>
      <c r="H31" s="12">
        <v>2015</v>
      </c>
      <c r="I31" s="11">
        <v>324426.47899999999</v>
      </c>
      <c r="J31" s="11">
        <v>311369.57299999997</v>
      </c>
      <c r="K31" s="11">
        <v>297196.91200000001</v>
      </c>
      <c r="L31" s="11">
        <v>290909.82</v>
      </c>
      <c r="M31" s="11">
        <v>290007.14399999997</v>
      </c>
      <c r="N31" s="11">
        <v>297821.63199999998</v>
      </c>
      <c r="O31" s="11">
        <v>270533.93</v>
      </c>
      <c r="P31" s="11">
        <v>247008.32800000001</v>
      </c>
      <c r="Q31" s="11">
        <v>241397.23199999999</v>
      </c>
      <c r="R31" s="11">
        <v>227487.908</v>
      </c>
      <c r="S31" s="11">
        <v>201179.943</v>
      </c>
      <c r="T31" s="11">
        <v>172316.299</v>
      </c>
      <c r="U31" s="11">
        <v>150609.92300000001</v>
      </c>
      <c r="V31" s="11">
        <v>113307.337</v>
      </c>
      <c r="W31" s="11">
        <v>82434.652000000002</v>
      </c>
      <c r="X31" s="11">
        <v>64521.428</v>
      </c>
      <c r="Y31" s="11">
        <v>41932.891000000003</v>
      </c>
      <c r="Z31" s="11">
        <v>23210.81</v>
      </c>
      <c r="AA31" s="11">
        <v>9009.4169999999995</v>
      </c>
      <c r="AB31" s="11">
        <v>2087.0569999999998</v>
      </c>
      <c r="AC31" s="11">
        <v>331.87799999999999</v>
      </c>
    </row>
    <row r="32" spans="1:29" ht="11.5" hidden="1">
      <c r="A32" s="15">
        <v>15</v>
      </c>
      <c r="B32" s="13" t="s">
        <v>1059</v>
      </c>
      <c r="C32" s="40" t="s">
        <v>1060</v>
      </c>
      <c r="D32" s="12"/>
      <c r="E32" s="12">
        <v>900</v>
      </c>
      <c r="F32" s="13" t="s">
        <v>1061</v>
      </c>
      <c r="G32" s="12">
        <v>0</v>
      </c>
      <c r="H32" s="12">
        <v>2020</v>
      </c>
      <c r="I32" s="11">
        <v>328509.234</v>
      </c>
      <c r="J32" s="11">
        <v>321511.86700000003</v>
      </c>
      <c r="K32" s="11">
        <v>309769.90600000002</v>
      </c>
      <c r="L32" s="11">
        <v>295553.75799999997</v>
      </c>
      <c r="M32" s="11">
        <v>289100.90299999999</v>
      </c>
      <c r="N32" s="11">
        <v>288632.766</v>
      </c>
      <c r="O32" s="11">
        <v>296293.74800000002</v>
      </c>
      <c r="P32" s="11">
        <v>268371.75400000002</v>
      </c>
      <c r="Q32" s="11">
        <v>244399.17600000001</v>
      </c>
      <c r="R32" s="11">
        <v>238133.28200000001</v>
      </c>
      <c r="S32" s="11">
        <v>223162.98199999999</v>
      </c>
      <c r="T32" s="11">
        <v>195633.74299999999</v>
      </c>
      <c r="U32" s="11">
        <v>164961.323</v>
      </c>
      <c r="V32" s="11">
        <v>140704.32000000001</v>
      </c>
      <c r="W32" s="11">
        <v>101491.34699999999</v>
      </c>
      <c r="X32" s="11">
        <v>69026.831000000006</v>
      </c>
      <c r="Y32" s="11">
        <v>48281.201000000001</v>
      </c>
      <c r="Z32" s="11">
        <v>26429.329000000002</v>
      </c>
      <c r="AA32" s="11">
        <v>11352.182000000001</v>
      </c>
      <c r="AB32" s="11">
        <v>3055.8449999999998</v>
      </c>
      <c r="AC32" s="11">
        <v>449.279</v>
      </c>
    </row>
    <row r="33" spans="1:29" ht="11.5" hidden="1">
      <c r="A33" s="38">
        <v>16</v>
      </c>
      <c r="B33" s="36" t="s">
        <v>1059</v>
      </c>
      <c r="C33" s="37" t="s">
        <v>1062</v>
      </c>
      <c r="D33" s="35" t="s">
        <v>1063</v>
      </c>
      <c r="E33" s="35">
        <v>1803</v>
      </c>
      <c r="F33" s="36" t="s">
        <v>1064</v>
      </c>
      <c r="G33" s="35">
        <v>900</v>
      </c>
      <c r="H33" s="35">
        <v>1950</v>
      </c>
      <c r="I33" s="34" t="s">
        <v>1065</v>
      </c>
      <c r="J33" s="34" t="s">
        <v>1065</v>
      </c>
      <c r="K33" s="34" t="s">
        <v>1065</v>
      </c>
      <c r="L33" s="34" t="s">
        <v>1065</v>
      </c>
      <c r="M33" s="34" t="s">
        <v>1065</v>
      </c>
      <c r="N33" s="34" t="s">
        <v>1065</v>
      </c>
      <c r="O33" s="34" t="s">
        <v>1065</v>
      </c>
      <c r="P33" s="34" t="s">
        <v>1065</v>
      </c>
      <c r="Q33" s="34" t="s">
        <v>1065</v>
      </c>
      <c r="R33" s="34" t="s">
        <v>1065</v>
      </c>
      <c r="S33" s="34" t="s">
        <v>1065</v>
      </c>
      <c r="T33" s="34" t="s">
        <v>1065</v>
      </c>
      <c r="U33" s="34" t="s">
        <v>1065</v>
      </c>
      <c r="V33" s="34" t="s">
        <v>1065</v>
      </c>
      <c r="W33" s="34" t="s">
        <v>1065</v>
      </c>
      <c r="X33" s="34" t="s">
        <v>1065</v>
      </c>
      <c r="Y33" s="34" t="s">
        <v>1065</v>
      </c>
      <c r="Z33" s="34" t="s">
        <v>1065</v>
      </c>
      <c r="AA33" s="34" t="s">
        <v>1065</v>
      </c>
      <c r="AB33" s="34" t="s">
        <v>1065</v>
      </c>
      <c r="AC33" s="34" t="s">
        <v>1065</v>
      </c>
    </row>
    <row r="34" spans="1:29" ht="11.5" hidden="1">
      <c r="A34" s="38">
        <v>17</v>
      </c>
      <c r="B34" s="36" t="s">
        <v>1059</v>
      </c>
      <c r="C34" s="37" t="s">
        <v>1062</v>
      </c>
      <c r="D34" s="35" t="s">
        <v>1063</v>
      </c>
      <c r="E34" s="35">
        <v>1803</v>
      </c>
      <c r="F34" s="36" t="s">
        <v>1064</v>
      </c>
      <c r="G34" s="35">
        <v>900</v>
      </c>
      <c r="H34" s="35">
        <v>1955</v>
      </c>
      <c r="I34" s="34" t="s">
        <v>1065</v>
      </c>
      <c r="J34" s="34" t="s">
        <v>1065</v>
      </c>
      <c r="K34" s="34" t="s">
        <v>1065</v>
      </c>
      <c r="L34" s="34" t="s">
        <v>1065</v>
      </c>
      <c r="M34" s="34" t="s">
        <v>1065</v>
      </c>
      <c r="N34" s="34" t="s">
        <v>1065</v>
      </c>
      <c r="O34" s="34" t="s">
        <v>1065</v>
      </c>
      <c r="P34" s="34" t="s">
        <v>1065</v>
      </c>
      <c r="Q34" s="34" t="s">
        <v>1065</v>
      </c>
      <c r="R34" s="34" t="s">
        <v>1065</v>
      </c>
      <c r="S34" s="34" t="s">
        <v>1065</v>
      </c>
      <c r="T34" s="34" t="s">
        <v>1065</v>
      </c>
      <c r="U34" s="34" t="s">
        <v>1065</v>
      </c>
      <c r="V34" s="34" t="s">
        <v>1065</v>
      </c>
      <c r="W34" s="34" t="s">
        <v>1065</v>
      </c>
      <c r="X34" s="34" t="s">
        <v>1065</v>
      </c>
      <c r="Y34" s="34" t="s">
        <v>1065</v>
      </c>
      <c r="Z34" s="34" t="s">
        <v>1065</v>
      </c>
      <c r="AA34" s="34" t="s">
        <v>1065</v>
      </c>
      <c r="AB34" s="34" t="s">
        <v>1065</v>
      </c>
      <c r="AC34" s="34" t="s">
        <v>1065</v>
      </c>
    </row>
    <row r="35" spans="1:29" ht="11.5" hidden="1">
      <c r="A35" s="38">
        <v>18</v>
      </c>
      <c r="B35" s="36" t="s">
        <v>1059</v>
      </c>
      <c r="C35" s="37" t="s">
        <v>1062</v>
      </c>
      <c r="D35" s="35" t="s">
        <v>1063</v>
      </c>
      <c r="E35" s="35">
        <v>1803</v>
      </c>
      <c r="F35" s="36" t="s">
        <v>1064</v>
      </c>
      <c r="G35" s="35">
        <v>900</v>
      </c>
      <c r="H35" s="35">
        <v>1960</v>
      </c>
      <c r="I35" s="34" t="s">
        <v>1065</v>
      </c>
      <c r="J35" s="34" t="s">
        <v>1065</v>
      </c>
      <c r="K35" s="34" t="s">
        <v>1065</v>
      </c>
      <c r="L35" s="34" t="s">
        <v>1065</v>
      </c>
      <c r="M35" s="34" t="s">
        <v>1065</v>
      </c>
      <c r="N35" s="34" t="s">
        <v>1065</v>
      </c>
      <c r="O35" s="34" t="s">
        <v>1065</v>
      </c>
      <c r="P35" s="34" t="s">
        <v>1065</v>
      </c>
      <c r="Q35" s="34" t="s">
        <v>1065</v>
      </c>
      <c r="R35" s="34" t="s">
        <v>1065</v>
      </c>
      <c r="S35" s="34" t="s">
        <v>1065</v>
      </c>
      <c r="T35" s="34" t="s">
        <v>1065</v>
      </c>
      <c r="U35" s="34" t="s">
        <v>1065</v>
      </c>
      <c r="V35" s="34" t="s">
        <v>1065</v>
      </c>
      <c r="W35" s="34" t="s">
        <v>1065</v>
      </c>
      <c r="X35" s="34" t="s">
        <v>1065</v>
      </c>
      <c r="Y35" s="34" t="s">
        <v>1065</v>
      </c>
      <c r="Z35" s="34" t="s">
        <v>1065</v>
      </c>
      <c r="AA35" s="34" t="s">
        <v>1065</v>
      </c>
      <c r="AB35" s="34" t="s">
        <v>1065</v>
      </c>
      <c r="AC35" s="34" t="s">
        <v>1065</v>
      </c>
    </row>
    <row r="36" spans="1:29" ht="11.5" hidden="1">
      <c r="A36" s="38">
        <v>19</v>
      </c>
      <c r="B36" s="36" t="s">
        <v>1059</v>
      </c>
      <c r="C36" s="37" t="s">
        <v>1062</v>
      </c>
      <c r="D36" s="35" t="s">
        <v>1063</v>
      </c>
      <c r="E36" s="35">
        <v>1803</v>
      </c>
      <c r="F36" s="36" t="s">
        <v>1064</v>
      </c>
      <c r="G36" s="35">
        <v>900</v>
      </c>
      <c r="H36" s="35">
        <v>1965</v>
      </c>
      <c r="I36" s="34" t="s">
        <v>1065</v>
      </c>
      <c r="J36" s="34" t="s">
        <v>1065</v>
      </c>
      <c r="K36" s="34" t="s">
        <v>1065</v>
      </c>
      <c r="L36" s="34" t="s">
        <v>1065</v>
      </c>
      <c r="M36" s="34" t="s">
        <v>1065</v>
      </c>
      <c r="N36" s="34" t="s">
        <v>1065</v>
      </c>
      <c r="O36" s="34" t="s">
        <v>1065</v>
      </c>
      <c r="P36" s="34" t="s">
        <v>1065</v>
      </c>
      <c r="Q36" s="34" t="s">
        <v>1065</v>
      </c>
      <c r="R36" s="34" t="s">
        <v>1065</v>
      </c>
      <c r="S36" s="34" t="s">
        <v>1065</v>
      </c>
      <c r="T36" s="34" t="s">
        <v>1065</v>
      </c>
      <c r="U36" s="34" t="s">
        <v>1065</v>
      </c>
      <c r="V36" s="34" t="s">
        <v>1065</v>
      </c>
      <c r="W36" s="34" t="s">
        <v>1065</v>
      </c>
      <c r="X36" s="34" t="s">
        <v>1065</v>
      </c>
      <c r="Y36" s="34" t="s">
        <v>1065</v>
      </c>
      <c r="Z36" s="34" t="s">
        <v>1065</v>
      </c>
      <c r="AA36" s="34" t="s">
        <v>1065</v>
      </c>
      <c r="AB36" s="34" t="s">
        <v>1065</v>
      </c>
      <c r="AC36" s="34" t="s">
        <v>1065</v>
      </c>
    </row>
    <row r="37" spans="1:29" ht="11.5" hidden="1">
      <c r="A37" s="38">
        <v>20</v>
      </c>
      <c r="B37" s="36" t="s">
        <v>1059</v>
      </c>
      <c r="C37" s="37" t="s">
        <v>1062</v>
      </c>
      <c r="D37" s="35" t="s">
        <v>1063</v>
      </c>
      <c r="E37" s="35">
        <v>1803</v>
      </c>
      <c r="F37" s="36" t="s">
        <v>1064</v>
      </c>
      <c r="G37" s="35">
        <v>900</v>
      </c>
      <c r="H37" s="35">
        <v>1970</v>
      </c>
      <c r="I37" s="34" t="s">
        <v>1065</v>
      </c>
      <c r="J37" s="34" t="s">
        <v>1065</v>
      </c>
      <c r="K37" s="34" t="s">
        <v>1065</v>
      </c>
      <c r="L37" s="34" t="s">
        <v>1065</v>
      </c>
      <c r="M37" s="34" t="s">
        <v>1065</v>
      </c>
      <c r="N37" s="34" t="s">
        <v>1065</v>
      </c>
      <c r="O37" s="34" t="s">
        <v>1065</v>
      </c>
      <c r="P37" s="34" t="s">
        <v>1065</v>
      </c>
      <c r="Q37" s="34" t="s">
        <v>1065</v>
      </c>
      <c r="R37" s="34" t="s">
        <v>1065</v>
      </c>
      <c r="S37" s="34" t="s">
        <v>1065</v>
      </c>
      <c r="T37" s="34" t="s">
        <v>1065</v>
      </c>
      <c r="U37" s="34" t="s">
        <v>1065</v>
      </c>
      <c r="V37" s="34" t="s">
        <v>1065</v>
      </c>
      <c r="W37" s="34" t="s">
        <v>1065</v>
      </c>
      <c r="X37" s="34" t="s">
        <v>1065</v>
      </c>
      <c r="Y37" s="34" t="s">
        <v>1065</v>
      </c>
      <c r="Z37" s="34" t="s">
        <v>1065</v>
      </c>
      <c r="AA37" s="34" t="s">
        <v>1065</v>
      </c>
      <c r="AB37" s="34" t="s">
        <v>1065</v>
      </c>
      <c r="AC37" s="34" t="s">
        <v>1065</v>
      </c>
    </row>
    <row r="38" spans="1:29" ht="11.5" hidden="1">
      <c r="A38" s="38">
        <v>21</v>
      </c>
      <c r="B38" s="36" t="s">
        <v>1059</v>
      </c>
      <c r="C38" s="37" t="s">
        <v>1062</v>
      </c>
      <c r="D38" s="35" t="s">
        <v>1063</v>
      </c>
      <c r="E38" s="35">
        <v>1803</v>
      </c>
      <c r="F38" s="36" t="s">
        <v>1064</v>
      </c>
      <c r="G38" s="35">
        <v>900</v>
      </c>
      <c r="H38" s="35">
        <v>1975</v>
      </c>
      <c r="I38" s="34" t="s">
        <v>1065</v>
      </c>
      <c r="J38" s="34" t="s">
        <v>1065</v>
      </c>
      <c r="K38" s="34" t="s">
        <v>1065</v>
      </c>
      <c r="L38" s="34" t="s">
        <v>1065</v>
      </c>
      <c r="M38" s="34" t="s">
        <v>1065</v>
      </c>
      <c r="N38" s="34" t="s">
        <v>1065</v>
      </c>
      <c r="O38" s="34" t="s">
        <v>1065</v>
      </c>
      <c r="P38" s="34" t="s">
        <v>1065</v>
      </c>
      <c r="Q38" s="34" t="s">
        <v>1065</v>
      </c>
      <c r="R38" s="34" t="s">
        <v>1065</v>
      </c>
      <c r="S38" s="34" t="s">
        <v>1065</v>
      </c>
      <c r="T38" s="34" t="s">
        <v>1065</v>
      </c>
      <c r="U38" s="34" t="s">
        <v>1065</v>
      </c>
      <c r="V38" s="34" t="s">
        <v>1065</v>
      </c>
      <c r="W38" s="34" t="s">
        <v>1065</v>
      </c>
      <c r="X38" s="34" t="s">
        <v>1065</v>
      </c>
      <c r="Y38" s="34" t="s">
        <v>1065</v>
      </c>
      <c r="Z38" s="34" t="s">
        <v>1065</v>
      </c>
      <c r="AA38" s="34" t="s">
        <v>1065</v>
      </c>
      <c r="AB38" s="34" t="s">
        <v>1065</v>
      </c>
      <c r="AC38" s="34" t="s">
        <v>1065</v>
      </c>
    </row>
    <row r="39" spans="1:29" ht="11.5" hidden="1">
      <c r="A39" s="38">
        <v>22</v>
      </c>
      <c r="B39" s="36" t="s">
        <v>1059</v>
      </c>
      <c r="C39" s="37" t="s">
        <v>1062</v>
      </c>
      <c r="D39" s="35" t="s">
        <v>1063</v>
      </c>
      <c r="E39" s="35">
        <v>1803</v>
      </c>
      <c r="F39" s="36" t="s">
        <v>1064</v>
      </c>
      <c r="G39" s="35">
        <v>900</v>
      </c>
      <c r="H39" s="35">
        <v>1980</v>
      </c>
      <c r="I39" s="34" t="s">
        <v>1065</v>
      </c>
      <c r="J39" s="34" t="s">
        <v>1065</v>
      </c>
      <c r="K39" s="34" t="s">
        <v>1065</v>
      </c>
      <c r="L39" s="34" t="s">
        <v>1065</v>
      </c>
      <c r="M39" s="34" t="s">
        <v>1065</v>
      </c>
      <c r="N39" s="34" t="s">
        <v>1065</v>
      </c>
      <c r="O39" s="34" t="s">
        <v>1065</v>
      </c>
      <c r="P39" s="34" t="s">
        <v>1065</v>
      </c>
      <c r="Q39" s="34" t="s">
        <v>1065</v>
      </c>
      <c r="R39" s="34" t="s">
        <v>1065</v>
      </c>
      <c r="S39" s="34" t="s">
        <v>1065</v>
      </c>
      <c r="T39" s="34" t="s">
        <v>1065</v>
      </c>
      <c r="U39" s="34" t="s">
        <v>1065</v>
      </c>
      <c r="V39" s="34" t="s">
        <v>1065</v>
      </c>
      <c r="W39" s="34" t="s">
        <v>1065</v>
      </c>
      <c r="X39" s="34" t="s">
        <v>1065</v>
      </c>
      <c r="Y39" s="34" t="s">
        <v>1065</v>
      </c>
      <c r="Z39" s="34" t="s">
        <v>1065</v>
      </c>
      <c r="AA39" s="34" t="s">
        <v>1065</v>
      </c>
      <c r="AB39" s="34" t="s">
        <v>1065</v>
      </c>
      <c r="AC39" s="34" t="s">
        <v>1065</v>
      </c>
    </row>
    <row r="40" spans="1:29" ht="11.5" hidden="1">
      <c r="A40" s="38">
        <v>23</v>
      </c>
      <c r="B40" s="36" t="s">
        <v>1059</v>
      </c>
      <c r="C40" s="37" t="s">
        <v>1062</v>
      </c>
      <c r="D40" s="35" t="s">
        <v>1063</v>
      </c>
      <c r="E40" s="35">
        <v>1803</v>
      </c>
      <c r="F40" s="36" t="s">
        <v>1064</v>
      </c>
      <c r="G40" s="35">
        <v>900</v>
      </c>
      <c r="H40" s="35">
        <v>1985</v>
      </c>
      <c r="I40" s="34" t="s">
        <v>1065</v>
      </c>
      <c r="J40" s="34" t="s">
        <v>1065</v>
      </c>
      <c r="K40" s="34" t="s">
        <v>1065</v>
      </c>
      <c r="L40" s="34" t="s">
        <v>1065</v>
      </c>
      <c r="M40" s="34" t="s">
        <v>1065</v>
      </c>
      <c r="N40" s="34" t="s">
        <v>1065</v>
      </c>
      <c r="O40" s="34" t="s">
        <v>1065</v>
      </c>
      <c r="P40" s="34" t="s">
        <v>1065</v>
      </c>
      <c r="Q40" s="34" t="s">
        <v>1065</v>
      </c>
      <c r="R40" s="34" t="s">
        <v>1065</v>
      </c>
      <c r="S40" s="34" t="s">
        <v>1065</v>
      </c>
      <c r="T40" s="34" t="s">
        <v>1065</v>
      </c>
      <c r="U40" s="34" t="s">
        <v>1065</v>
      </c>
      <c r="V40" s="34" t="s">
        <v>1065</v>
      </c>
      <c r="W40" s="34" t="s">
        <v>1065</v>
      </c>
      <c r="X40" s="34" t="s">
        <v>1065</v>
      </c>
      <c r="Y40" s="34" t="s">
        <v>1065</v>
      </c>
      <c r="Z40" s="34" t="s">
        <v>1065</v>
      </c>
      <c r="AA40" s="34" t="s">
        <v>1065</v>
      </c>
      <c r="AB40" s="34" t="s">
        <v>1065</v>
      </c>
      <c r="AC40" s="34" t="s">
        <v>1065</v>
      </c>
    </row>
    <row r="41" spans="1:29" ht="11.5" hidden="1">
      <c r="A41" s="38">
        <v>24</v>
      </c>
      <c r="B41" s="36" t="s">
        <v>1059</v>
      </c>
      <c r="C41" s="37" t="s">
        <v>1062</v>
      </c>
      <c r="D41" s="35" t="s">
        <v>1063</v>
      </c>
      <c r="E41" s="35">
        <v>1803</v>
      </c>
      <c r="F41" s="36" t="s">
        <v>1064</v>
      </c>
      <c r="G41" s="35">
        <v>900</v>
      </c>
      <c r="H41" s="35">
        <v>1990</v>
      </c>
      <c r="I41" s="34" t="s">
        <v>1065</v>
      </c>
      <c r="J41" s="34" t="s">
        <v>1065</v>
      </c>
      <c r="K41" s="34" t="s">
        <v>1065</v>
      </c>
      <c r="L41" s="34" t="s">
        <v>1065</v>
      </c>
      <c r="M41" s="34" t="s">
        <v>1065</v>
      </c>
      <c r="N41" s="34" t="s">
        <v>1065</v>
      </c>
      <c r="O41" s="34" t="s">
        <v>1065</v>
      </c>
      <c r="P41" s="34" t="s">
        <v>1065</v>
      </c>
      <c r="Q41" s="34" t="s">
        <v>1065</v>
      </c>
      <c r="R41" s="34" t="s">
        <v>1065</v>
      </c>
      <c r="S41" s="34" t="s">
        <v>1065</v>
      </c>
      <c r="T41" s="34" t="s">
        <v>1065</v>
      </c>
      <c r="U41" s="34" t="s">
        <v>1065</v>
      </c>
      <c r="V41" s="34" t="s">
        <v>1065</v>
      </c>
      <c r="W41" s="34" t="s">
        <v>1065</v>
      </c>
      <c r="X41" s="34" t="s">
        <v>1065</v>
      </c>
      <c r="Y41" s="34" t="s">
        <v>1065</v>
      </c>
      <c r="Z41" s="34" t="s">
        <v>1065</v>
      </c>
      <c r="AA41" s="34" t="s">
        <v>1065</v>
      </c>
      <c r="AB41" s="34" t="s">
        <v>1065</v>
      </c>
      <c r="AC41" s="34" t="s">
        <v>1065</v>
      </c>
    </row>
    <row r="42" spans="1:29" ht="11.5" hidden="1">
      <c r="A42" s="38">
        <v>25</v>
      </c>
      <c r="B42" s="36" t="s">
        <v>1059</v>
      </c>
      <c r="C42" s="37" t="s">
        <v>1062</v>
      </c>
      <c r="D42" s="35" t="s">
        <v>1063</v>
      </c>
      <c r="E42" s="35">
        <v>1803</v>
      </c>
      <c r="F42" s="36" t="s">
        <v>1064</v>
      </c>
      <c r="G42" s="35">
        <v>900</v>
      </c>
      <c r="H42" s="35">
        <v>1995</v>
      </c>
      <c r="I42" s="34" t="s">
        <v>1065</v>
      </c>
      <c r="J42" s="34" t="s">
        <v>1065</v>
      </c>
      <c r="K42" s="34" t="s">
        <v>1065</v>
      </c>
      <c r="L42" s="34" t="s">
        <v>1065</v>
      </c>
      <c r="M42" s="34" t="s">
        <v>1065</v>
      </c>
      <c r="N42" s="34" t="s">
        <v>1065</v>
      </c>
      <c r="O42" s="34" t="s">
        <v>1065</v>
      </c>
      <c r="P42" s="34" t="s">
        <v>1065</v>
      </c>
      <c r="Q42" s="34" t="s">
        <v>1065</v>
      </c>
      <c r="R42" s="34" t="s">
        <v>1065</v>
      </c>
      <c r="S42" s="34" t="s">
        <v>1065</v>
      </c>
      <c r="T42" s="34" t="s">
        <v>1065</v>
      </c>
      <c r="U42" s="34" t="s">
        <v>1065</v>
      </c>
      <c r="V42" s="34" t="s">
        <v>1065</v>
      </c>
      <c r="W42" s="34" t="s">
        <v>1065</v>
      </c>
      <c r="X42" s="34" t="s">
        <v>1065</v>
      </c>
      <c r="Y42" s="34" t="s">
        <v>1065</v>
      </c>
      <c r="Z42" s="34" t="s">
        <v>1065</v>
      </c>
      <c r="AA42" s="34" t="s">
        <v>1065</v>
      </c>
      <c r="AB42" s="34" t="s">
        <v>1065</v>
      </c>
      <c r="AC42" s="34" t="s">
        <v>1065</v>
      </c>
    </row>
    <row r="43" spans="1:29" ht="11.5" hidden="1">
      <c r="A43" s="38">
        <v>26</v>
      </c>
      <c r="B43" s="36" t="s">
        <v>1059</v>
      </c>
      <c r="C43" s="37" t="s">
        <v>1062</v>
      </c>
      <c r="D43" s="35" t="s">
        <v>1063</v>
      </c>
      <c r="E43" s="35">
        <v>1803</v>
      </c>
      <c r="F43" s="36" t="s">
        <v>1064</v>
      </c>
      <c r="G43" s="35">
        <v>900</v>
      </c>
      <c r="H43" s="35">
        <v>2000</v>
      </c>
      <c r="I43" s="34" t="s">
        <v>1065</v>
      </c>
      <c r="J43" s="34" t="s">
        <v>1065</v>
      </c>
      <c r="K43" s="34" t="s">
        <v>1065</v>
      </c>
      <c r="L43" s="34" t="s">
        <v>1065</v>
      </c>
      <c r="M43" s="34" t="s">
        <v>1065</v>
      </c>
      <c r="N43" s="34" t="s">
        <v>1065</v>
      </c>
      <c r="O43" s="34" t="s">
        <v>1065</v>
      </c>
      <c r="P43" s="34" t="s">
        <v>1065</v>
      </c>
      <c r="Q43" s="34" t="s">
        <v>1065</v>
      </c>
      <c r="R43" s="34" t="s">
        <v>1065</v>
      </c>
      <c r="S43" s="34" t="s">
        <v>1065</v>
      </c>
      <c r="T43" s="34" t="s">
        <v>1065</v>
      </c>
      <c r="U43" s="34" t="s">
        <v>1065</v>
      </c>
      <c r="V43" s="34" t="s">
        <v>1065</v>
      </c>
      <c r="W43" s="34" t="s">
        <v>1065</v>
      </c>
      <c r="X43" s="34" t="s">
        <v>1065</v>
      </c>
      <c r="Y43" s="34" t="s">
        <v>1065</v>
      </c>
      <c r="Z43" s="34" t="s">
        <v>1065</v>
      </c>
      <c r="AA43" s="34" t="s">
        <v>1065</v>
      </c>
      <c r="AB43" s="34" t="s">
        <v>1065</v>
      </c>
      <c r="AC43" s="34" t="s">
        <v>1065</v>
      </c>
    </row>
    <row r="44" spans="1:29" ht="11.5" hidden="1">
      <c r="A44" s="38">
        <v>27</v>
      </c>
      <c r="B44" s="36" t="s">
        <v>1059</v>
      </c>
      <c r="C44" s="37" t="s">
        <v>1062</v>
      </c>
      <c r="D44" s="35" t="s">
        <v>1063</v>
      </c>
      <c r="E44" s="35">
        <v>1803</v>
      </c>
      <c r="F44" s="36" t="s">
        <v>1064</v>
      </c>
      <c r="G44" s="35">
        <v>900</v>
      </c>
      <c r="H44" s="35">
        <v>2005</v>
      </c>
      <c r="I44" s="34" t="s">
        <v>1065</v>
      </c>
      <c r="J44" s="34" t="s">
        <v>1065</v>
      </c>
      <c r="K44" s="34" t="s">
        <v>1065</v>
      </c>
      <c r="L44" s="34" t="s">
        <v>1065</v>
      </c>
      <c r="M44" s="34" t="s">
        <v>1065</v>
      </c>
      <c r="N44" s="34" t="s">
        <v>1065</v>
      </c>
      <c r="O44" s="34" t="s">
        <v>1065</v>
      </c>
      <c r="P44" s="34" t="s">
        <v>1065</v>
      </c>
      <c r="Q44" s="34" t="s">
        <v>1065</v>
      </c>
      <c r="R44" s="34" t="s">
        <v>1065</v>
      </c>
      <c r="S44" s="34" t="s">
        <v>1065</v>
      </c>
      <c r="T44" s="34" t="s">
        <v>1065</v>
      </c>
      <c r="U44" s="34" t="s">
        <v>1065</v>
      </c>
      <c r="V44" s="34" t="s">
        <v>1065</v>
      </c>
      <c r="W44" s="34" t="s">
        <v>1065</v>
      </c>
      <c r="X44" s="34" t="s">
        <v>1065</v>
      </c>
      <c r="Y44" s="34" t="s">
        <v>1065</v>
      </c>
      <c r="Z44" s="34" t="s">
        <v>1065</v>
      </c>
      <c r="AA44" s="34" t="s">
        <v>1065</v>
      </c>
      <c r="AB44" s="34" t="s">
        <v>1065</v>
      </c>
      <c r="AC44" s="34" t="s">
        <v>1065</v>
      </c>
    </row>
    <row r="45" spans="1:29" ht="11.5" hidden="1">
      <c r="A45" s="38">
        <v>28</v>
      </c>
      <c r="B45" s="36" t="s">
        <v>1059</v>
      </c>
      <c r="C45" s="37" t="s">
        <v>1062</v>
      </c>
      <c r="D45" s="35" t="s">
        <v>1063</v>
      </c>
      <c r="E45" s="35">
        <v>1803</v>
      </c>
      <c r="F45" s="36" t="s">
        <v>1064</v>
      </c>
      <c r="G45" s="35">
        <v>900</v>
      </c>
      <c r="H45" s="35">
        <v>2010</v>
      </c>
      <c r="I45" s="34" t="s">
        <v>1065</v>
      </c>
      <c r="J45" s="34" t="s">
        <v>1065</v>
      </c>
      <c r="K45" s="34" t="s">
        <v>1065</v>
      </c>
      <c r="L45" s="34" t="s">
        <v>1065</v>
      </c>
      <c r="M45" s="34" t="s">
        <v>1065</v>
      </c>
      <c r="N45" s="34" t="s">
        <v>1065</v>
      </c>
      <c r="O45" s="34" t="s">
        <v>1065</v>
      </c>
      <c r="P45" s="34" t="s">
        <v>1065</v>
      </c>
      <c r="Q45" s="34" t="s">
        <v>1065</v>
      </c>
      <c r="R45" s="34" t="s">
        <v>1065</v>
      </c>
      <c r="S45" s="34" t="s">
        <v>1065</v>
      </c>
      <c r="T45" s="34" t="s">
        <v>1065</v>
      </c>
      <c r="U45" s="34" t="s">
        <v>1065</v>
      </c>
      <c r="V45" s="34" t="s">
        <v>1065</v>
      </c>
      <c r="W45" s="34" t="s">
        <v>1065</v>
      </c>
      <c r="X45" s="34" t="s">
        <v>1065</v>
      </c>
      <c r="Y45" s="34" t="s">
        <v>1065</v>
      </c>
      <c r="Z45" s="34" t="s">
        <v>1065</v>
      </c>
      <c r="AA45" s="34" t="s">
        <v>1065</v>
      </c>
      <c r="AB45" s="34" t="s">
        <v>1065</v>
      </c>
      <c r="AC45" s="34" t="s">
        <v>1065</v>
      </c>
    </row>
    <row r="46" spans="1:29" ht="11.5" hidden="1">
      <c r="A46" s="38">
        <v>29</v>
      </c>
      <c r="B46" s="36" t="s">
        <v>1059</v>
      </c>
      <c r="C46" s="37" t="s">
        <v>1062</v>
      </c>
      <c r="D46" s="35" t="s">
        <v>1063</v>
      </c>
      <c r="E46" s="35">
        <v>1803</v>
      </c>
      <c r="F46" s="36" t="s">
        <v>1064</v>
      </c>
      <c r="G46" s="35">
        <v>900</v>
      </c>
      <c r="H46" s="35">
        <v>2015</v>
      </c>
      <c r="I46" s="34" t="s">
        <v>1065</v>
      </c>
      <c r="J46" s="34" t="s">
        <v>1065</v>
      </c>
      <c r="K46" s="34" t="s">
        <v>1065</v>
      </c>
      <c r="L46" s="34" t="s">
        <v>1065</v>
      </c>
      <c r="M46" s="34" t="s">
        <v>1065</v>
      </c>
      <c r="N46" s="34" t="s">
        <v>1065</v>
      </c>
      <c r="O46" s="34" t="s">
        <v>1065</v>
      </c>
      <c r="P46" s="34" t="s">
        <v>1065</v>
      </c>
      <c r="Q46" s="34" t="s">
        <v>1065</v>
      </c>
      <c r="R46" s="34" t="s">
        <v>1065</v>
      </c>
      <c r="S46" s="34" t="s">
        <v>1065</v>
      </c>
      <c r="T46" s="34" t="s">
        <v>1065</v>
      </c>
      <c r="U46" s="34" t="s">
        <v>1065</v>
      </c>
      <c r="V46" s="34" t="s">
        <v>1065</v>
      </c>
      <c r="W46" s="34" t="s">
        <v>1065</v>
      </c>
      <c r="X46" s="34" t="s">
        <v>1065</v>
      </c>
      <c r="Y46" s="34" t="s">
        <v>1065</v>
      </c>
      <c r="Z46" s="34" t="s">
        <v>1065</v>
      </c>
      <c r="AA46" s="34" t="s">
        <v>1065</v>
      </c>
      <c r="AB46" s="34" t="s">
        <v>1065</v>
      </c>
      <c r="AC46" s="34" t="s">
        <v>1065</v>
      </c>
    </row>
    <row r="47" spans="1:29" ht="11.5" hidden="1">
      <c r="A47" s="38">
        <v>30</v>
      </c>
      <c r="B47" s="36" t="s">
        <v>1059</v>
      </c>
      <c r="C47" s="37" t="s">
        <v>1062</v>
      </c>
      <c r="D47" s="35" t="s">
        <v>1063</v>
      </c>
      <c r="E47" s="35">
        <v>1803</v>
      </c>
      <c r="F47" s="36" t="s">
        <v>1064</v>
      </c>
      <c r="G47" s="35">
        <v>900</v>
      </c>
      <c r="H47" s="35">
        <v>2020</v>
      </c>
      <c r="I47" s="34" t="s">
        <v>1065</v>
      </c>
      <c r="J47" s="34" t="s">
        <v>1065</v>
      </c>
      <c r="K47" s="34" t="s">
        <v>1065</v>
      </c>
      <c r="L47" s="34" t="s">
        <v>1065</v>
      </c>
      <c r="M47" s="34" t="s">
        <v>1065</v>
      </c>
      <c r="N47" s="34" t="s">
        <v>1065</v>
      </c>
      <c r="O47" s="34" t="s">
        <v>1065</v>
      </c>
      <c r="P47" s="34" t="s">
        <v>1065</v>
      </c>
      <c r="Q47" s="34" t="s">
        <v>1065</v>
      </c>
      <c r="R47" s="34" t="s">
        <v>1065</v>
      </c>
      <c r="S47" s="34" t="s">
        <v>1065</v>
      </c>
      <c r="T47" s="34" t="s">
        <v>1065</v>
      </c>
      <c r="U47" s="34" t="s">
        <v>1065</v>
      </c>
      <c r="V47" s="34" t="s">
        <v>1065</v>
      </c>
      <c r="W47" s="34" t="s">
        <v>1065</v>
      </c>
      <c r="X47" s="34" t="s">
        <v>1065</v>
      </c>
      <c r="Y47" s="34" t="s">
        <v>1065</v>
      </c>
      <c r="Z47" s="34" t="s">
        <v>1065</v>
      </c>
      <c r="AA47" s="34" t="s">
        <v>1065</v>
      </c>
      <c r="AB47" s="34" t="s">
        <v>1065</v>
      </c>
      <c r="AC47" s="34" t="s">
        <v>1065</v>
      </c>
    </row>
    <row r="48" spans="1:29" ht="11.5" hidden="1">
      <c r="A48" s="15">
        <v>31</v>
      </c>
      <c r="B48" s="13" t="s">
        <v>1059</v>
      </c>
      <c r="C48" s="39" t="s">
        <v>1066</v>
      </c>
      <c r="D48" s="12" t="s">
        <v>1067</v>
      </c>
      <c r="E48" s="12">
        <v>901</v>
      </c>
      <c r="F48" s="13" t="s">
        <v>1068</v>
      </c>
      <c r="G48" s="12">
        <v>1803</v>
      </c>
      <c r="H48" s="12">
        <v>1950</v>
      </c>
      <c r="I48" s="11">
        <v>40614.118999999999</v>
      </c>
      <c r="J48" s="11">
        <v>33201.237999999998</v>
      </c>
      <c r="K48" s="11">
        <v>36136.097000000002</v>
      </c>
      <c r="L48" s="11">
        <v>34044.998</v>
      </c>
      <c r="M48" s="11">
        <v>36324.714</v>
      </c>
      <c r="N48" s="11">
        <v>34276.955000000002</v>
      </c>
      <c r="O48" s="11">
        <v>27129.722000000002</v>
      </c>
      <c r="P48" s="11">
        <v>31645.332999999999</v>
      </c>
      <c r="Q48" s="11">
        <v>29680.766</v>
      </c>
      <c r="R48" s="11">
        <v>26745.244999999999</v>
      </c>
      <c r="S48" s="11">
        <v>23199.732</v>
      </c>
      <c r="T48" s="11">
        <v>19833.334999999999</v>
      </c>
      <c r="U48" s="11">
        <v>17357.524000000001</v>
      </c>
      <c r="V48" s="11">
        <v>14250.018</v>
      </c>
      <c r="W48" s="11">
        <v>10391.574000000001</v>
      </c>
      <c r="X48" s="11">
        <v>6592.6980000000003</v>
      </c>
      <c r="Y48" s="11">
        <v>3170.5160000000001</v>
      </c>
      <c r="Z48" s="11">
        <v>1348.809</v>
      </c>
      <c r="AA48" s="11">
        <v>402.04399999999998</v>
      </c>
      <c r="AB48" s="11">
        <v>85.352999999999994</v>
      </c>
      <c r="AC48" s="11">
        <v>13.919</v>
      </c>
    </row>
    <row r="49" spans="1:29" ht="11.5" hidden="1">
      <c r="A49" s="15">
        <v>32</v>
      </c>
      <c r="B49" s="13" t="s">
        <v>1059</v>
      </c>
      <c r="C49" s="39" t="s">
        <v>1066</v>
      </c>
      <c r="D49" s="12" t="s">
        <v>1067</v>
      </c>
      <c r="E49" s="12">
        <v>901</v>
      </c>
      <c r="F49" s="13" t="s">
        <v>1068</v>
      </c>
      <c r="G49" s="12">
        <v>1803</v>
      </c>
      <c r="H49" s="12">
        <v>1955</v>
      </c>
      <c r="I49" s="11">
        <v>42827.124000000003</v>
      </c>
      <c r="J49" s="11">
        <v>40092.482000000004</v>
      </c>
      <c r="K49" s="11">
        <v>33206.029000000002</v>
      </c>
      <c r="L49" s="11">
        <v>36051.065999999999</v>
      </c>
      <c r="M49" s="11">
        <v>33718.932000000001</v>
      </c>
      <c r="N49" s="11">
        <v>35840.557999999997</v>
      </c>
      <c r="O49" s="11">
        <v>33881.858999999997</v>
      </c>
      <c r="P49" s="11">
        <v>26755.346000000001</v>
      </c>
      <c r="Q49" s="11">
        <v>31144.93</v>
      </c>
      <c r="R49" s="11">
        <v>28875.830999999998</v>
      </c>
      <c r="S49" s="11">
        <v>26272.598999999998</v>
      </c>
      <c r="T49" s="11">
        <v>22191.133000000002</v>
      </c>
      <c r="U49" s="11">
        <v>18687.02</v>
      </c>
      <c r="V49" s="11">
        <v>15674.254999999999</v>
      </c>
      <c r="W49" s="11">
        <v>11831.864</v>
      </c>
      <c r="X49" s="11">
        <v>7674.35</v>
      </c>
      <c r="Y49" s="11">
        <v>4113.1779999999999</v>
      </c>
      <c r="Z49" s="11">
        <v>1433.425</v>
      </c>
      <c r="AA49" s="11">
        <v>416.279</v>
      </c>
      <c r="AB49" s="11">
        <v>78.861000000000004</v>
      </c>
      <c r="AC49" s="11">
        <v>11.109</v>
      </c>
    </row>
    <row r="50" spans="1:29" ht="11.5" hidden="1">
      <c r="A50" s="15">
        <v>33</v>
      </c>
      <c r="B50" s="13" t="s">
        <v>1059</v>
      </c>
      <c r="C50" s="39" t="s">
        <v>1066</v>
      </c>
      <c r="D50" s="12" t="s">
        <v>1067</v>
      </c>
      <c r="E50" s="12">
        <v>901</v>
      </c>
      <c r="F50" s="13" t="s">
        <v>1068</v>
      </c>
      <c r="G50" s="12">
        <v>1803</v>
      </c>
      <c r="H50" s="12">
        <v>1960</v>
      </c>
      <c r="I50" s="11">
        <v>43734.205000000002</v>
      </c>
      <c r="J50" s="11">
        <v>42661.606</v>
      </c>
      <c r="K50" s="11">
        <v>40269.243000000002</v>
      </c>
      <c r="L50" s="11">
        <v>33089.29</v>
      </c>
      <c r="M50" s="11">
        <v>35845.873</v>
      </c>
      <c r="N50" s="11">
        <v>33381.982000000004</v>
      </c>
      <c r="O50" s="11">
        <v>35595.586000000003</v>
      </c>
      <c r="P50" s="11">
        <v>33556.161999999997</v>
      </c>
      <c r="Q50" s="11">
        <v>26257.066999999999</v>
      </c>
      <c r="R50" s="11">
        <v>30579.661</v>
      </c>
      <c r="S50" s="11">
        <v>28416.312999999998</v>
      </c>
      <c r="T50" s="11">
        <v>25352.705999999998</v>
      </c>
      <c r="U50" s="11">
        <v>21072.356</v>
      </c>
      <c r="V50" s="11">
        <v>17033.178</v>
      </c>
      <c r="W50" s="11">
        <v>13223.331</v>
      </c>
      <c r="X50" s="11">
        <v>8899.0959999999995</v>
      </c>
      <c r="Y50" s="11">
        <v>4782.5339999999997</v>
      </c>
      <c r="Z50" s="11">
        <v>1927.114</v>
      </c>
      <c r="AA50" s="11">
        <v>452.738</v>
      </c>
      <c r="AB50" s="11">
        <v>81.626000000000005</v>
      </c>
      <c r="AC50" s="11">
        <v>9.7230000000000008</v>
      </c>
    </row>
    <row r="51" spans="1:29" ht="11.5" hidden="1">
      <c r="A51" s="15">
        <v>34</v>
      </c>
      <c r="B51" s="13" t="s">
        <v>1059</v>
      </c>
      <c r="C51" s="39" t="s">
        <v>1066</v>
      </c>
      <c r="D51" s="12" t="s">
        <v>1067</v>
      </c>
      <c r="E51" s="12">
        <v>901</v>
      </c>
      <c r="F51" s="13" t="s">
        <v>1068</v>
      </c>
      <c r="G51" s="12">
        <v>1803</v>
      </c>
      <c r="H51" s="12">
        <v>1965</v>
      </c>
      <c r="I51" s="11">
        <v>42969.294999999998</v>
      </c>
      <c r="J51" s="11">
        <v>43787.044000000002</v>
      </c>
      <c r="K51" s="11">
        <v>42616.747000000003</v>
      </c>
      <c r="L51" s="11">
        <v>40208.125999999997</v>
      </c>
      <c r="M51" s="11">
        <v>33161.413999999997</v>
      </c>
      <c r="N51" s="11">
        <v>35706.701000000001</v>
      </c>
      <c r="O51" s="11">
        <v>33139.321000000004</v>
      </c>
      <c r="P51" s="11">
        <v>35327.305</v>
      </c>
      <c r="Q51" s="11">
        <v>33216.737999999998</v>
      </c>
      <c r="R51" s="11">
        <v>25841.137999999999</v>
      </c>
      <c r="S51" s="11">
        <v>29978.067999999999</v>
      </c>
      <c r="T51" s="11">
        <v>27712.616000000002</v>
      </c>
      <c r="U51" s="11">
        <v>24032.649000000001</v>
      </c>
      <c r="V51" s="11">
        <v>19321.079000000002</v>
      </c>
      <c r="W51" s="11">
        <v>14666.531999999999</v>
      </c>
      <c r="X51" s="11">
        <v>10256.125</v>
      </c>
      <c r="Y51" s="11">
        <v>5800.9269999999997</v>
      </c>
      <c r="Z51" s="11">
        <v>2294.4960000000001</v>
      </c>
      <c r="AA51" s="11">
        <v>626.22</v>
      </c>
      <c r="AB51" s="11">
        <v>89.545000000000002</v>
      </c>
      <c r="AC51" s="11">
        <v>9.7349999999999994</v>
      </c>
    </row>
    <row r="52" spans="1:29" ht="11.5" hidden="1">
      <c r="A52" s="15">
        <v>35</v>
      </c>
      <c r="B52" s="13" t="s">
        <v>1059</v>
      </c>
      <c r="C52" s="39" t="s">
        <v>1066</v>
      </c>
      <c r="D52" s="12" t="s">
        <v>1067</v>
      </c>
      <c r="E52" s="12">
        <v>901</v>
      </c>
      <c r="F52" s="13" t="s">
        <v>1068</v>
      </c>
      <c r="G52" s="12">
        <v>1803</v>
      </c>
      <c r="H52" s="12">
        <v>1970</v>
      </c>
      <c r="I52" s="11">
        <v>40568.686000000002</v>
      </c>
      <c r="J52" s="11">
        <v>43255.572999999997</v>
      </c>
      <c r="K52" s="11">
        <v>43884.874000000003</v>
      </c>
      <c r="L52" s="11">
        <v>42569.241000000002</v>
      </c>
      <c r="M52" s="11">
        <v>40198.044000000002</v>
      </c>
      <c r="N52" s="11">
        <v>33028.985000000001</v>
      </c>
      <c r="O52" s="11">
        <v>35564.661999999997</v>
      </c>
      <c r="P52" s="11">
        <v>32820.415000000001</v>
      </c>
      <c r="Q52" s="11">
        <v>34968.209000000003</v>
      </c>
      <c r="R52" s="11">
        <v>32898.122000000003</v>
      </c>
      <c r="S52" s="11">
        <v>25247.573</v>
      </c>
      <c r="T52" s="11">
        <v>29171.94</v>
      </c>
      <c r="U52" s="11">
        <v>26412.260999999999</v>
      </c>
      <c r="V52" s="11">
        <v>22238.096000000001</v>
      </c>
      <c r="W52" s="11">
        <v>16724.575000000001</v>
      </c>
      <c r="X52" s="11">
        <v>11331.496999999999</v>
      </c>
      <c r="Y52" s="11">
        <v>6854.6270000000004</v>
      </c>
      <c r="Z52" s="11">
        <v>2885.817</v>
      </c>
      <c r="AA52" s="11">
        <v>776.96900000000005</v>
      </c>
      <c r="AB52" s="11">
        <v>130.61199999999999</v>
      </c>
      <c r="AC52" s="11">
        <v>10.978999999999999</v>
      </c>
    </row>
    <row r="53" spans="1:29" ht="11.5" hidden="1">
      <c r="A53" s="15">
        <v>36</v>
      </c>
      <c r="B53" s="13" t="s">
        <v>1059</v>
      </c>
      <c r="C53" s="39" t="s">
        <v>1066</v>
      </c>
      <c r="D53" s="12" t="s">
        <v>1067</v>
      </c>
      <c r="E53" s="12">
        <v>901</v>
      </c>
      <c r="F53" s="13" t="s">
        <v>1068</v>
      </c>
      <c r="G53" s="12">
        <v>1803</v>
      </c>
      <c r="H53" s="12">
        <v>1975</v>
      </c>
      <c r="I53" s="11">
        <v>39786.627999999997</v>
      </c>
      <c r="J53" s="11">
        <v>40678.358999999997</v>
      </c>
      <c r="K53" s="11">
        <v>43361.800999999999</v>
      </c>
      <c r="L53" s="11">
        <v>43940.195</v>
      </c>
      <c r="M53" s="11">
        <v>42817.116000000002</v>
      </c>
      <c r="N53" s="11">
        <v>40402.394999999997</v>
      </c>
      <c r="O53" s="11">
        <v>33261.339999999997</v>
      </c>
      <c r="P53" s="11">
        <v>35540.974000000002</v>
      </c>
      <c r="Q53" s="11">
        <v>32641.575000000001</v>
      </c>
      <c r="R53" s="11">
        <v>34533.896000000001</v>
      </c>
      <c r="S53" s="11">
        <v>32380.375</v>
      </c>
      <c r="T53" s="11">
        <v>24574.361000000001</v>
      </c>
      <c r="U53" s="11">
        <v>27781.281999999999</v>
      </c>
      <c r="V53" s="11">
        <v>24627.079000000002</v>
      </c>
      <c r="W53" s="11">
        <v>19331.02</v>
      </c>
      <c r="X53" s="11">
        <v>13221.05</v>
      </c>
      <c r="Y53" s="11">
        <v>7788.7830000000004</v>
      </c>
      <c r="Z53" s="11">
        <v>3533.002</v>
      </c>
      <c r="AA53" s="11">
        <v>1028.2280000000001</v>
      </c>
      <c r="AB53" s="11">
        <v>169.2</v>
      </c>
      <c r="AC53" s="11">
        <v>16.507999999999999</v>
      </c>
    </row>
    <row r="54" spans="1:29" ht="11.5" hidden="1">
      <c r="A54" s="15">
        <v>37</v>
      </c>
      <c r="B54" s="13" t="s">
        <v>1059</v>
      </c>
      <c r="C54" s="39" t="s">
        <v>1066</v>
      </c>
      <c r="D54" s="12" t="s">
        <v>1067</v>
      </c>
      <c r="E54" s="12">
        <v>901</v>
      </c>
      <c r="F54" s="13" t="s">
        <v>1068</v>
      </c>
      <c r="G54" s="12">
        <v>1803</v>
      </c>
      <c r="H54" s="12">
        <v>1980</v>
      </c>
      <c r="I54" s="11">
        <v>38068.364999999998</v>
      </c>
      <c r="J54" s="11">
        <v>39756.307999999997</v>
      </c>
      <c r="K54" s="11">
        <v>40953.510999999999</v>
      </c>
      <c r="L54" s="11">
        <v>43762.328000000001</v>
      </c>
      <c r="M54" s="11">
        <v>44266.438000000002</v>
      </c>
      <c r="N54" s="11">
        <v>42957.381999999998</v>
      </c>
      <c r="O54" s="11">
        <v>40561.726999999999</v>
      </c>
      <c r="P54" s="11">
        <v>33161.483999999997</v>
      </c>
      <c r="Q54" s="11">
        <v>35408.510999999999</v>
      </c>
      <c r="R54" s="11">
        <v>32342.806</v>
      </c>
      <c r="S54" s="11">
        <v>34044.175999999999</v>
      </c>
      <c r="T54" s="11">
        <v>31605.877</v>
      </c>
      <c r="U54" s="11">
        <v>23643.014999999999</v>
      </c>
      <c r="V54" s="11">
        <v>26050.026000000002</v>
      </c>
      <c r="W54" s="11">
        <v>21809.088</v>
      </c>
      <c r="X54" s="11">
        <v>15721.65</v>
      </c>
      <c r="Y54" s="11">
        <v>9045.7080000000005</v>
      </c>
      <c r="Z54" s="11">
        <v>4220.2049999999999</v>
      </c>
      <c r="AA54" s="11">
        <v>1349.74</v>
      </c>
      <c r="AB54" s="11">
        <v>250.04599999999999</v>
      </c>
      <c r="AC54" s="11">
        <v>24.257000000000001</v>
      </c>
    </row>
    <row r="55" spans="1:29" ht="11.5" hidden="1">
      <c r="A55" s="15">
        <v>38</v>
      </c>
      <c r="B55" s="13" t="s">
        <v>1059</v>
      </c>
      <c r="C55" s="39" t="s">
        <v>1066</v>
      </c>
      <c r="D55" s="12" t="s">
        <v>1067</v>
      </c>
      <c r="E55" s="12">
        <v>901</v>
      </c>
      <c r="F55" s="13" t="s">
        <v>1068</v>
      </c>
      <c r="G55" s="12">
        <v>1803</v>
      </c>
      <c r="H55" s="12">
        <v>1985</v>
      </c>
      <c r="I55" s="11">
        <v>38174.889000000003</v>
      </c>
      <c r="J55" s="11">
        <v>38252.696000000004</v>
      </c>
      <c r="K55" s="11">
        <v>40078.279000000002</v>
      </c>
      <c r="L55" s="11">
        <v>41303.120000000003</v>
      </c>
      <c r="M55" s="11">
        <v>44108.663999999997</v>
      </c>
      <c r="N55" s="11">
        <v>44510.525000000001</v>
      </c>
      <c r="O55" s="11">
        <v>43197.582999999999</v>
      </c>
      <c r="P55" s="11">
        <v>40458.917999999998</v>
      </c>
      <c r="Q55" s="11">
        <v>33045.531000000003</v>
      </c>
      <c r="R55" s="11">
        <v>35010.129000000001</v>
      </c>
      <c r="S55" s="11">
        <v>31817.169000000002</v>
      </c>
      <c r="T55" s="11">
        <v>33161.720999999998</v>
      </c>
      <c r="U55" s="11">
        <v>30243.114000000001</v>
      </c>
      <c r="V55" s="11">
        <v>22168.037</v>
      </c>
      <c r="W55" s="11">
        <v>23149.519</v>
      </c>
      <c r="X55" s="11">
        <v>17856.313999999998</v>
      </c>
      <c r="Y55" s="11">
        <v>11045.331</v>
      </c>
      <c r="Z55" s="11">
        <v>5026.6679999999997</v>
      </c>
      <c r="AA55" s="11">
        <v>1691.9390000000001</v>
      </c>
      <c r="AB55" s="11">
        <v>345.28399999999999</v>
      </c>
      <c r="AC55" s="11">
        <v>38.103000000000002</v>
      </c>
    </row>
    <row r="56" spans="1:29" ht="11.5" hidden="1">
      <c r="A56" s="15">
        <v>39</v>
      </c>
      <c r="B56" s="13" t="s">
        <v>1059</v>
      </c>
      <c r="C56" s="39" t="s">
        <v>1066</v>
      </c>
      <c r="D56" s="12" t="s">
        <v>1067</v>
      </c>
      <c r="E56" s="12">
        <v>901</v>
      </c>
      <c r="F56" s="13" t="s">
        <v>1068</v>
      </c>
      <c r="G56" s="12">
        <v>1803</v>
      </c>
      <c r="H56" s="12">
        <v>1990</v>
      </c>
      <c r="I56" s="11">
        <v>37840.978999999999</v>
      </c>
      <c r="J56" s="11">
        <v>38413.845999999998</v>
      </c>
      <c r="K56" s="11">
        <v>38767.108999999997</v>
      </c>
      <c r="L56" s="11">
        <v>40659.805</v>
      </c>
      <c r="M56" s="11">
        <v>41668.678</v>
      </c>
      <c r="N56" s="11">
        <v>44258.889000000003</v>
      </c>
      <c r="O56" s="11">
        <v>44862.813999999998</v>
      </c>
      <c r="P56" s="11">
        <v>43195.559000000001</v>
      </c>
      <c r="Q56" s="11">
        <v>40423.222000000002</v>
      </c>
      <c r="R56" s="11">
        <v>32670.591</v>
      </c>
      <c r="S56" s="11">
        <v>34449.663</v>
      </c>
      <c r="T56" s="11">
        <v>31041.199000000001</v>
      </c>
      <c r="U56" s="11">
        <v>31910.681</v>
      </c>
      <c r="V56" s="11">
        <v>28460.038</v>
      </c>
      <c r="W56" s="11">
        <v>19876.903999999999</v>
      </c>
      <c r="X56" s="11">
        <v>19290.882000000001</v>
      </c>
      <c r="Y56" s="11">
        <v>13013.897000000001</v>
      </c>
      <c r="Z56" s="11">
        <v>6369.1030000000001</v>
      </c>
      <c r="AA56" s="11">
        <v>2075.223</v>
      </c>
      <c r="AB56" s="11">
        <v>446.77100000000002</v>
      </c>
      <c r="AC56" s="11">
        <v>53.134</v>
      </c>
    </row>
    <row r="57" spans="1:29" ht="11.5" hidden="1">
      <c r="A57" s="15">
        <v>40</v>
      </c>
      <c r="B57" s="13" t="s">
        <v>1059</v>
      </c>
      <c r="C57" s="39" t="s">
        <v>1066</v>
      </c>
      <c r="D57" s="12" t="s">
        <v>1067</v>
      </c>
      <c r="E57" s="12">
        <v>901</v>
      </c>
      <c r="F57" s="13" t="s">
        <v>1068</v>
      </c>
      <c r="G57" s="12">
        <v>1803</v>
      </c>
      <c r="H57" s="12">
        <v>1995</v>
      </c>
      <c r="I57" s="11">
        <v>34703.614000000001</v>
      </c>
      <c r="J57" s="11">
        <v>38299.928999999996</v>
      </c>
      <c r="K57" s="11">
        <v>39181.917000000001</v>
      </c>
      <c r="L57" s="11">
        <v>39435.563000000002</v>
      </c>
      <c r="M57" s="11">
        <v>41107.230000000003</v>
      </c>
      <c r="N57" s="11">
        <v>42198.970999999998</v>
      </c>
      <c r="O57" s="11">
        <v>44935.34</v>
      </c>
      <c r="P57" s="11">
        <v>45100.483</v>
      </c>
      <c r="Q57" s="11">
        <v>43157.459000000003</v>
      </c>
      <c r="R57" s="11">
        <v>39977.46</v>
      </c>
      <c r="S57" s="11">
        <v>32278.376</v>
      </c>
      <c r="T57" s="11">
        <v>33655.336000000003</v>
      </c>
      <c r="U57" s="11">
        <v>29952.348999999998</v>
      </c>
      <c r="V57" s="11">
        <v>30010.262999999999</v>
      </c>
      <c r="W57" s="11">
        <v>25570.334999999999</v>
      </c>
      <c r="X57" s="11">
        <v>16774.635999999999</v>
      </c>
      <c r="Y57" s="11">
        <v>14197.076999999999</v>
      </c>
      <c r="Z57" s="11">
        <v>7732.0559999999996</v>
      </c>
      <c r="AA57" s="11">
        <v>2719.6790000000001</v>
      </c>
      <c r="AB57" s="11">
        <v>556.04300000000001</v>
      </c>
      <c r="AC57" s="11">
        <v>69.680000000000007</v>
      </c>
    </row>
    <row r="58" spans="1:29" ht="11.5" hidden="1">
      <c r="A58" s="15">
        <v>41</v>
      </c>
      <c r="B58" s="13" t="s">
        <v>1059</v>
      </c>
      <c r="C58" s="39" t="s">
        <v>1066</v>
      </c>
      <c r="D58" s="12" t="s">
        <v>1067</v>
      </c>
      <c r="E58" s="12">
        <v>901</v>
      </c>
      <c r="F58" s="13" t="s">
        <v>1068</v>
      </c>
      <c r="G58" s="12">
        <v>1803</v>
      </c>
      <c r="H58" s="12">
        <v>2000</v>
      </c>
      <c r="I58" s="11">
        <v>32011.231</v>
      </c>
      <c r="J58" s="11">
        <v>35255.173000000003</v>
      </c>
      <c r="K58" s="11">
        <v>39138.517999999996</v>
      </c>
      <c r="L58" s="11">
        <v>39906.303</v>
      </c>
      <c r="M58" s="11">
        <v>40008.491000000002</v>
      </c>
      <c r="N58" s="11">
        <v>41892.052000000003</v>
      </c>
      <c r="O58" s="11">
        <v>42812.784</v>
      </c>
      <c r="P58" s="11">
        <v>45239.67</v>
      </c>
      <c r="Q58" s="11">
        <v>45051.197</v>
      </c>
      <c r="R58" s="11">
        <v>42906.186999999998</v>
      </c>
      <c r="S58" s="11">
        <v>39616.472999999998</v>
      </c>
      <c r="T58" s="11">
        <v>31679.037</v>
      </c>
      <c r="U58" s="11">
        <v>32596.753000000001</v>
      </c>
      <c r="V58" s="11">
        <v>28405.151000000002</v>
      </c>
      <c r="W58" s="11">
        <v>27208.069</v>
      </c>
      <c r="X58" s="11">
        <v>21727.152999999998</v>
      </c>
      <c r="Y58" s="11">
        <v>12713.503000000001</v>
      </c>
      <c r="Z58" s="11">
        <v>8616.152</v>
      </c>
      <c r="AA58" s="11">
        <v>3361.8040000000001</v>
      </c>
      <c r="AB58" s="11">
        <v>732.51099999999997</v>
      </c>
      <c r="AC58" s="11">
        <v>83.373000000000005</v>
      </c>
    </row>
    <row r="59" spans="1:29" ht="11.5" hidden="1">
      <c r="A59" s="15">
        <v>42</v>
      </c>
      <c r="B59" s="13" t="s">
        <v>1059</v>
      </c>
      <c r="C59" s="39" t="s">
        <v>1066</v>
      </c>
      <c r="D59" s="12" t="s">
        <v>1067</v>
      </c>
      <c r="E59" s="12">
        <v>901</v>
      </c>
      <c r="F59" s="13" t="s">
        <v>1068</v>
      </c>
      <c r="G59" s="12">
        <v>1803</v>
      </c>
      <c r="H59" s="12">
        <v>2005</v>
      </c>
      <c r="I59" s="11">
        <v>32135.223000000002</v>
      </c>
      <c r="J59" s="11">
        <v>32359.803</v>
      </c>
      <c r="K59" s="11">
        <v>35928.843999999997</v>
      </c>
      <c r="L59" s="11">
        <v>39870.264000000003</v>
      </c>
      <c r="M59" s="11">
        <v>40958.819000000003</v>
      </c>
      <c r="N59" s="11">
        <v>41115.635000000002</v>
      </c>
      <c r="O59" s="11">
        <v>42759.362999999998</v>
      </c>
      <c r="P59" s="11">
        <v>43413.01</v>
      </c>
      <c r="Q59" s="11">
        <v>45461.21</v>
      </c>
      <c r="R59" s="11">
        <v>44896.877999999997</v>
      </c>
      <c r="S59" s="11">
        <v>42536.248</v>
      </c>
      <c r="T59" s="11">
        <v>38989.178</v>
      </c>
      <c r="U59" s="11">
        <v>30827.74</v>
      </c>
      <c r="V59" s="11">
        <v>31064.11</v>
      </c>
      <c r="W59" s="11">
        <v>26080.239000000001</v>
      </c>
      <c r="X59" s="11">
        <v>23313.831999999999</v>
      </c>
      <c r="Y59" s="11">
        <v>16633.998</v>
      </c>
      <c r="Z59" s="11">
        <v>8113.0330000000004</v>
      </c>
      <c r="AA59" s="11">
        <v>3919.5329999999999</v>
      </c>
      <c r="AB59" s="11">
        <v>943.54200000000003</v>
      </c>
      <c r="AC59" s="11">
        <v>110.64</v>
      </c>
    </row>
    <row r="60" spans="1:29" ht="11.5" hidden="1">
      <c r="A60" s="15">
        <v>43</v>
      </c>
      <c r="B60" s="13" t="s">
        <v>1059</v>
      </c>
      <c r="C60" s="39" t="s">
        <v>1066</v>
      </c>
      <c r="D60" s="12" t="s">
        <v>1067</v>
      </c>
      <c r="E60" s="12">
        <v>901</v>
      </c>
      <c r="F60" s="13" t="s">
        <v>1068</v>
      </c>
      <c r="G60" s="12">
        <v>1803</v>
      </c>
      <c r="H60" s="12">
        <v>2010</v>
      </c>
      <c r="I60" s="11">
        <v>33941.684999999998</v>
      </c>
      <c r="J60" s="11">
        <v>32484.124</v>
      </c>
      <c r="K60" s="11">
        <v>33205.444000000003</v>
      </c>
      <c r="L60" s="11">
        <v>36855.012000000002</v>
      </c>
      <c r="M60" s="11">
        <v>40985.159</v>
      </c>
      <c r="N60" s="11">
        <v>41938.016000000003</v>
      </c>
      <c r="O60" s="11">
        <v>42080.192999999999</v>
      </c>
      <c r="P60" s="11">
        <v>43307.440999999999</v>
      </c>
      <c r="Q60" s="11">
        <v>43384.946000000004</v>
      </c>
      <c r="R60" s="11">
        <v>45585.961000000003</v>
      </c>
      <c r="S60" s="11">
        <v>44590.684000000001</v>
      </c>
      <c r="T60" s="11">
        <v>42001.919000000002</v>
      </c>
      <c r="U60" s="11">
        <v>37659.874000000003</v>
      </c>
      <c r="V60" s="11">
        <v>29846.951000000001</v>
      </c>
      <c r="W60" s="11">
        <v>28766.163</v>
      </c>
      <c r="X60" s="11">
        <v>22896.971000000001</v>
      </c>
      <c r="Y60" s="11">
        <v>18584.306</v>
      </c>
      <c r="Z60" s="11">
        <v>10966.226000000001</v>
      </c>
      <c r="AA60" s="11">
        <v>4004.5039999999999</v>
      </c>
      <c r="AB60" s="11">
        <v>1195.3130000000001</v>
      </c>
      <c r="AC60" s="11">
        <v>154.232</v>
      </c>
    </row>
    <row r="61" spans="1:29" ht="11.5" hidden="1">
      <c r="A61" s="15">
        <v>44</v>
      </c>
      <c r="B61" s="13" t="s">
        <v>1059</v>
      </c>
      <c r="C61" s="39" t="s">
        <v>1066</v>
      </c>
      <c r="D61" s="12" t="s">
        <v>1067</v>
      </c>
      <c r="E61" s="12">
        <v>901</v>
      </c>
      <c r="F61" s="13" t="s">
        <v>1068</v>
      </c>
      <c r="G61" s="12">
        <v>1803</v>
      </c>
      <c r="H61" s="12">
        <v>2015</v>
      </c>
      <c r="I61" s="11">
        <v>33800.728999999999</v>
      </c>
      <c r="J61" s="11">
        <v>34226.349000000002</v>
      </c>
      <c r="K61" s="11">
        <v>32816.536999999997</v>
      </c>
      <c r="L61" s="11">
        <v>33941.226000000002</v>
      </c>
      <c r="M61" s="11">
        <v>38024.423000000003</v>
      </c>
      <c r="N61" s="11">
        <v>42052.28</v>
      </c>
      <c r="O61" s="11">
        <v>42754.993999999999</v>
      </c>
      <c r="P61" s="11">
        <v>42590.205000000002</v>
      </c>
      <c r="Q61" s="11">
        <v>43481.137000000002</v>
      </c>
      <c r="R61" s="11">
        <v>43341.425999999999</v>
      </c>
      <c r="S61" s="11">
        <v>45196.031000000003</v>
      </c>
      <c r="T61" s="11">
        <v>43866.709000000003</v>
      </c>
      <c r="U61" s="11">
        <v>40894.536999999997</v>
      </c>
      <c r="V61" s="11">
        <v>36157.212</v>
      </c>
      <c r="W61" s="11">
        <v>28025.363000000001</v>
      </c>
      <c r="X61" s="11">
        <v>25555.938999999998</v>
      </c>
      <c r="Y61" s="11">
        <v>18618.495999999999</v>
      </c>
      <c r="Z61" s="11">
        <v>12632.819</v>
      </c>
      <c r="AA61" s="11">
        <v>5579.6540000000005</v>
      </c>
      <c r="AB61" s="11">
        <v>1307.3699999999999</v>
      </c>
      <c r="AC61" s="11">
        <v>205.70099999999999</v>
      </c>
    </row>
    <row r="62" spans="1:29" ht="11.5" hidden="1">
      <c r="A62" s="15">
        <v>45</v>
      </c>
      <c r="B62" s="13" t="s">
        <v>1059</v>
      </c>
      <c r="C62" s="39" t="s">
        <v>1066</v>
      </c>
      <c r="D62" s="12" t="s">
        <v>1067</v>
      </c>
      <c r="E62" s="12">
        <v>901</v>
      </c>
      <c r="F62" s="13" t="s">
        <v>1068</v>
      </c>
      <c r="G62" s="12">
        <v>1803</v>
      </c>
      <c r="H62" s="12">
        <v>2020</v>
      </c>
      <c r="I62" s="11">
        <v>32889.169000000002</v>
      </c>
      <c r="J62" s="11">
        <v>34162.118999999999</v>
      </c>
      <c r="K62" s="11">
        <v>34504.004999999997</v>
      </c>
      <c r="L62" s="11">
        <v>33485.434999999998</v>
      </c>
      <c r="M62" s="11">
        <v>34957.084000000003</v>
      </c>
      <c r="N62" s="11">
        <v>39098.512000000002</v>
      </c>
      <c r="O62" s="11">
        <v>42901.004999999997</v>
      </c>
      <c r="P62" s="11">
        <v>43245.728000000003</v>
      </c>
      <c r="Q62" s="11">
        <v>42794.508000000002</v>
      </c>
      <c r="R62" s="11">
        <v>43462.508000000002</v>
      </c>
      <c r="S62" s="11">
        <v>43016.588000000003</v>
      </c>
      <c r="T62" s="11">
        <v>44539.063999999998</v>
      </c>
      <c r="U62" s="11">
        <v>42705.248</v>
      </c>
      <c r="V62" s="11">
        <v>39286.457000000002</v>
      </c>
      <c r="W62" s="11">
        <v>33828.970999999998</v>
      </c>
      <c r="X62" s="11">
        <v>25210.625</v>
      </c>
      <c r="Y62" s="11">
        <v>20808.650000000001</v>
      </c>
      <c r="Z62" s="11">
        <v>13027.152</v>
      </c>
      <c r="AA62" s="11">
        <v>6714.9889999999996</v>
      </c>
      <c r="AB62" s="11">
        <v>1944.8320000000001</v>
      </c>
      <c r="AC62" s="11">
        <v>258.28399999999999</v>
      </c>
    </row>
    <row r="63" spans="1:29" ht="11.5" hidden="1">
      <c r="A63" s="15">
        <v>46</v>
      </c>
      <c r="B63" s="13" t="s">
        <v>1059</v>
      </c>
      <c r="C63" s="39" t="s">
        <v>1069</v>
      </c>
      <c r="D63" s="12" t="s">
        <v>1070</v>
      </c>
      <c r="E63" s="12">
        <v>902</v>
      </c>
      <c r="F63" s="13" t="s">
        <v>1068</v>
      </c>
      <c r="G63" s="12">
        <v>1803</v>
      </c>
      <c r="H63" s="12">
        <v>1950</v>
      </c>
      <c r="I63" s="11">
        <v>125462.632</v>
      </c>
      <c r="J63" s="11">
        <v>98583.797000000006</v>
      </c>
      <c r="K63" s="11">
        <v>91206.596000000005</v>
      </c>
      <c r="L63" s="11">
        <v>83287.714999999997</v>
      </c>
      <c r="M63" s="11">
        <v>73364.623000000094</v>
      </c>
      <c r="N63" s="11">
        <v>64260.703000000001</v>
      </c>
      <c r="O63" s="11">
        <v>57536.732000000004</v>
      </c>
      <c r="P63" s="11">
        <v>51380.254000000001</v>
      </c>
      <c r="Q63" s="11">
        <v>44719.337</v>
      </c>
      <c r="R63" s="11">
        <v>38157.232000000004</v>
      </c>
      <c r="S63" s="11">
        <v>31878.472000000002</v>
      </c>
      <c r="T63" s="11">
        <v>26280.690999999999</v>
      </c>
      <c r="U63" s="11">
        <v>21709.289000000001</v>
      </c>
      <c r="V63" s="11">
        <v>15815.671</v>
      </c>
      <c r="W63" s="11">
        <v>10414.870999999999</v>
      </c>
      <c r="X63" s="11">
        <v>5965.4380000000001</v>
      </c>
      <c r="Y63" s="11">
        <v>2579.8150000000001</v>
      </c>
      <c r="Z63" s="11">
        <v>829.47299999999996</v>
      </c>
      <c r="AA63" s="11">
        <v>228.94</v>
      </c>
      <c r="AB63" s="11">
        <v>53.885000000000097</v>
      </c>
      <c r="AC63" s="11">
        <v>10.587</v>
      </c>
    </row>
    <row r="64" spans="1:29" ht="11.5" hidden="1">
      <c r="A64" s="15">
        <v>47</v>
      </c>
      <c r="B64" s="13" t="s">
        <v>1059</v>
      </c>
      <c r="C64" s="39" t="s">
        <v>1069</v>
      </c>
      <c r="D64" s="12" t="s">
        <v>1070</v>
      </c>
      <c r="E64" s="12">
        <v>902</v>
      </c>
      <c r="F64" s="13" t="s">
        <v>1068</v>
      </c>
      <c r="G64" s="12">
        <v>1803</v>
      </c>
      <c r="H64" s="12">
        <v>1955</v>
      </c>
      <c r="I64" s="11">
        <v>156408.592</v>
      </c>
      <c r="J64" s="11">
        <v>114833.796</v>
      </c>
      <c r="K64" s="11">
        <v>95409.510999999897</v>
      </c>
      <c r="L64" s="11">
        <v>88777.266000000003</v>
      </c>
      <c r="M64" s="11">
        <v>80564.042000000001</v>
      </c>
      <c r="N64" s="11">
        <v>70474.073000000004</v>
      </c>
      <c r="O64" s="11">
        <v>61340.464</v>
      </c>
      <c r="P64" s="11">
        <v>54622.616999999998</v>
      </c>
      <c r="Q64" s="11">
        <v>48315.173000000003</v>
      </c>
      <c r="R64" s="11">
        <v>41609.214000000102</v>
      </c>
      <c r="S64" s="11">
        <v>35112.603000000003</v>
      </c>
      <c r="T64" s="11">
        <v>28658.916000000001</v>
      </c>
      <c r="U64" s="11">
        <v>22378.562999999998</v>
      </c>
      <c r="V64" s="11">
        <v>16964.827000000001</v>
      </c>
      <c r="W64" s="11">
        <v>11116.51</v>
      </c>
      <c r="X64" s="11">
        <v>6137.0190000000002</v>
      </c>
      <c r="Y64" s="11">
        <v>2729.893</v>
      </c>
      <c r="Z64" s="11">
        <v>880.12400000000002</v>
      </c>
      <c r="AA64" s="11">
        <v>203.892</v>
      </c>
      <c r="AB64" s="11">
        <v>39.308999999999997</v>
      </c>
      <c r="AC64" s="11">
        <v>6.9820000000000002</v>
      </c>
    </row>
    <row r="65" spans="1:29" ht="11.5" hidden="1">
      <c r="A65" s="15">
        <v>48</v>
      </c>
      <c r="B65" s="13" t="s">
        <v>1059</v>
      </c>
      <c r="C65" s="39" t="s">
        <v>1069</v>
      </c>
      <c r="D65" s="12" t="s">
        <v>1070</v>
      </c>
      <c r="E65" s="12">
        <v>902</v>
      </c>
      <c r="F65" s="13" t="s">
        <v>1068</v>
      </c>
      <c r="G65" s="12">
        <v>1803</v>
      </c>
      <c r="H65" s="12">
        <v>1960</v>
      </c>
      <c r="I65" s="11">
        <v>168667.71299999999</v>
      </c>
      <c r="J65" s="11">
        <v>144891.80600000001</v>
      </c>
      <c r="K65" s="11">
        <v>111570.465</v>
      </c>
      <c r="L65" s="11">
        <v>92978.576999999903</v>
      </c>
      <c r="M65" s="11">
        <v>86177.403999999893</v>
      </c>
      <c r="N65" s="11">
        <v>77895.478000000003</v>
      </c>
      <c r="O65" s="11">
        <v>67691.452000000005</v>
      </c>
      <c r="P65" s="11">
        <v>58550.701000000001</v>
      </c>
      <c r="Q65" s="11">
        <v>51684.406000000003</v>
      </c>
      <c r="R65" s="11">
        <v>45373.084000000003</v>
      </c>
      <c r="S65" s="11">
        <v>38519.565999999999</v>
      </c>
      <c r="T65" s="11">
        <v>31702.960999999999</v>
      </c>
      <c r="U65" s="11">
        <v>24600.083999999999</v>
      </c>
      <c r="V65" s="11">
        <v>17706.323</v>
      </c>
      <c r="W65" s="11">
        <v>12040.686</v>
      </c>
      <c r="X65" s="11">
        <v>6556.83</v>
      </c>
      <c r="Y65" s="11">
        <v>2784.8519999999999</v>
      </c>
      <c r="Z65" s="11">
        <v>901.65899999999999</v>
      </c>
      <c r="AA65" s="11">
        <v>205.73400000000001</v>
      </c>
      <c r="AB65" s="11">
        <v>36.091000000000001</v>
      </c>
      <c r="AC65" s="11">
        <v>5.7510000000000003</v>
      </c>
    </row>
    <row r="66" spans="1:29" ht="11.5" hidden="1">
      <c r="A66" s="15">
        <v>49</v>
      </c>
      <c r="B66" s="13" t="s">
        <v>1059</v>
      </c>
      <c r="C66" s="39" t="s">
        <v>1069</v>
      </c>
      <c r="D66" s="12" t="s">
        <v>1070</v>
      </c>
      <c r="E66" s="12">
        <v>902</v>
      </c>
      <c r="F66" s="13" t="s">
        <v>1068</v>
      </c>
      <c r="G66" s="12">
        <v>1803</v>
      </c>
      <c r="H66" s="12">
        <v>1965</v>
      </c>
      <c r="I66" s="11">
        <v>191348.80300000001</v>
      </c>
      <c r="J66" s="11">
        <v>157172.14199999999</v>
      </c>
      <c r="K66" s="11">
        <v>141133.01800000001</v>
      </c>
      <c r="L66" s="11">
        <v>109073.65399999999</v>
      </c>
      <c r="M66" s="11">
        <v>90422.952000000005</v>
      </c>
      <c r="N66" s="11">
        <v>83502.061000000002</v>
      </c>
      <c r="O66" s="11">
        <v>75064.471000000005</v>
      </c>
      <c r="P66" s="11">
        <v>64847.652999999897</v>
      </c>
      <c r="Q66" s="11">
        <v>55668.597000000002</v>
      </c>
      <c r="R66" s="11">
        <v>48717.141000000003</v>
      </c>
      <c r="S66" s="11">
        <v>42241.296000000002</v>
      </c>
      <c r="T66" s="11">
        <v>34998.373</v>
      </c>
      <c r="U66" s="11">
        <v>27460.043000000001</v>
      </c>
      <c r="V66" s="11">
        <v>19748.382000000001</v>
      </c>
      <c r="W66" s="11">
        <v>12783.433000000001</v>
      </c>
      <c r="X66" s="11">
        <v>7476.0219999999999</v>
      </c>
      <c r="Y66" s="11">
        <v>3218.674</v>
      </c>
      <c r="Z66" s="11">
        <v>1037.326</v>
      </c>
      <c r="AA66" s="11">
        <v>243.52099999999999</v>
      </c>
      <c r="AB66" s="11">
        <v>39.581000000000003</v>
      </c>
      <c r="AC66" s="11">
        <v>5.6669999999999998</v>
      </c>
    </row>
    <row r="67" spans="1:29" ht="11.5" hidden="1">
      <c r="A67" s="15">
        <v>50</v>
      </c>
      <c r="B67" s="13" t="s">
        <v>1059</v>
      </c>
      <c r="C67" s="39" t="s">
        <v>1069</v>
      </c>
      <c r="D67" s="12" t="s">
        <v>1070</v>
      </c>
      <c r="E67" s="12">
        <v>902</v>
      </c>
      <c r="F67" s="13" t="s">
        <v>1068</v>
      </c>
      <c r="G67" s="12">
        <v>1803</v>
      </c>
      <c r="H67" s="12">
        <v>1970</v>
      </c>
      <c r="I67" s="11">
        <v>216218.78</v>
      </c>
      <c r="J67" s="11">
        <v>181300.55100000001</v>
      </c>
      <c r="K67" s="11">
        <v>154327.09099999999</v>
      </c>
      <c r="L67" s="11">
        <v>138807.62700000001</v>
      </c>
      <c r="M67" s="11">
        <v>106760.92</v>
      </c>
      <c r="N67" s="11">
        <v>88165.152000000002</v>
      </c>
      <c r="O67" s="11">
        <v>81166.816000000006</v>
      </c>
      <c r="P67" s="11">
        <v>72586.982000000004</v>
      </c>
      <c r="Q67" s="11">
        <v>62377.4</v>
      </c>
      <c r="R67" s="11">
        <v>53091.4</v>
      </c>
      <c r="S67" s="11">
        <v>45858.942000000003</v>
      </c>
      <c r="T67" s="11">
        <v>39007.148999999998</v>
      </c>
      <c r="U67" s="11">
        <v>31188.273000000001</v>
      </c>
      <c r="V67" s="11">
        <v>23094.143</v>
      </c>
      <c r="W67" s="11">
        <v>15249.967000000001</v>
      </c>
      <c r="X67" s="11">
        <v>8588.4060000000009</v>
      </c>
      <c r="Y67" s="11">
        <v>4055.8229999999999</v>
      </c>
      <c r="Z67" s="11">
        <v>1305.152</v>
      </c>
      <c r="AA67" s="11">
        <v>297.959</v>
      </c>
      <c r="AB67" s="11">
        <v>50.030999999999999</v>
      </c>
      <c r="AC67" s="11">
        <v>6.5549999999999997</v>
      </c>
    </row>
    <row r="68" spans="1:29" ht="11.5" hidden="1">
      <c r="A68" s="15">
        <v>51</v>
      </c>
      <c r="B68" s="13" t="s">
        <v>1059</v>
      </c>
      <c r="C68" s="39" t="s">
        <v>1069</v>
      </c>
      <c r="D68" s="12" t="s">
        <v>1070</v>
      </c>
      <c r="E68" s="12">
        <v>902</v>
      </c>
      <c r="F68" s="13" t="s">
        <v>1068</v>
      </c>
      <c r="G68" s="12">
        <v>1803</v>
      </c>
      <c r="H68" s="12">
        <v>1975</v>
      </c>
      <c r="I68" s="11">
        <v>226434.60399999999</v>
      </c>
      <c r="J68" s="11">
        <v>206600.67</v>
      </c>
      <c r="K68" s="11">
        <v>178402.508</v>
      </c>
      <c r="L68" s="11">
        <v>151861.109</v>
      </c>
      <c r="M68" s="11">
        <v>135959.255</v>
      </c>
      <c r="N68" s="11">
        <v>104412.76</v>
      </c>
      <c r="O68" s="11">
        <v>86135.173999999999</v>
      </c>
      <c r="P68" s="11">
        <v>79095.732000000004</v>
      </c>
      <c r="Q68" s="11">
        <v>70424.948999999993</v>
      </c>
      <c r="R68" s="11">
        <v>60134.87</v>
      </c>
      <c r="S68" s="11">
        <v>50650.29</v>
      </c>
      <c r="T68" s="11">
        <v>42865.072999999997</v>
      </c>
      <c r="U68" s="11">
        <v>35240.307000000001</v>
      </c>
      <c r="V68" s="11">
        <v>26672.1</v>
      </c>
      <c r="W68" s="11">
        <v>18171.267</v>
      </c>
      <c r="X68" s="11">
        <v>10442.745000000001</v>
      </c>
      <c r="Y68" s="11">
        <v>4768.4650000000001</v>
      </c>
      <c r="Z68" s="11">
        <v>1682.9559999999999</v>
      </c>
      <c r="AA68" s="11">
        <v>374.89800000000002</v>
      </c>
      <c r="AB68" s="11">
        <v>61.228000000000002</v>
      </c>
      <c r="AC68" s="11">
        <v>8.3209999999999997</v>
      </c>
    </row>
    <row r="69" spans="1:29" ht="11.5" hidden="1">
      <c r="A69" s="15">
        <v>52</v>
      </c>
      <c r="B69" s="13" t="s">
        <v>1059</v>
      </c>
      <c r="C69" s="39" t="s">
        <v>1069</v>
      </c>
      <c r="D69" s="12" t="s">
        <v>1070</v>
      </c>
      <c r="E69" s="12">
        <v>902</v>
      </c>
      <c r="F69" s="13" t="s">
        <v>1068</v>
      </c>
      <c r="G69" s="12">
        <v>1803</v>
      </c>
      <c r="H69" s="12">
        <v>1980</v>
      </c>
      <c r="I69" s="11">
        <v>229365.59700000001</v>
      </c>
      <c r="J69" s="11">
        <v>217802.56599999999</v>
      </c>
      <c r="K69" s="11">
        <v>203728.25399999999</v>
      </c>
      <c r="L69" s="11">
        <v>176089.38200000001</v>
      </c>
      <c r="M69" s="11">
        <v>149251.878</v>
      </c>
      <c r="N69" s="11">
        <v>133306.93</v>
      </c>
      <c r="O69" s="11">
        <v>102240.649</v>
      </c>
      <c r="P69" s="11">
        <v>84178.595000000001</v>
      </c>
      <c r="Q69" s="11">
        <v>77044.414000000004</v>
      </c>
      <c r="R69" s="11">
        <v>68225.034</v>
      </c>
      <c r="S69" s="11">
        <v>57612.43</v>
      </c>
      <c r="T69" s="11">
        <v>47755.828999999998</v>
      </c>
      <c r="U69" s="11">
        <v>39214.902999999998</v>
      </c>
      <c r="V69" s="11">
        <v>30680.662</v>
      </c>
      <c r="W69" s="11">
        <v>21362.798999999999</v>
      </c>
      <c r="X69" s="11">
        <v>12785.401</v>
      </c>
      <c r="Y69" s="11">
        <v>6021.0029999999997</v>
      </c>
      <c r="Z69" s="11">
        <v>2042.6120000000001</v>
      </c>
      <c r="AA69" s="11">
        <v>510.98</v>
      </c>
      <c r="AB69" s="11">
        <v>80.972999999999999</v>
      </c>
      <c r="AC69" s="11">
        <v>10.9</v>
      </c>
    </row>
    <row r="70" spans="1:29" ht="11.5" hidden="1">
      <c r="A70" s="15">
        <v>53</v>
      </c>
      <c r="B70" s="13" t="s">
        <v>1059</v>
      </c>
      <c r="C70" s="39" t="s">
        <v>1069</v>
      </c>
      <c r="D70" s="12" t="s">
        <v>1070</v>
      </c>
      <c r="E70" s="12">
        <v>902</v>
      </c>
      <c r="F70" s="13" t="s">
        <v>1068</v>
      </c>
      <c r="G70" s="12">
        <v>1803</v>
      </c>
      <c r="H70" s="12">
        <v>1985</v>
      </c>
      <c r="I70" s="11">
        <v>249556.02600000001</v>
      </c>
      <c r="J70" s="11">
        <v>221675.67600000001</v>
      </c>
      <c r="K70" s="11">
        <v>215304.02100000001</v>
      </c>
      <c r="L70" s="11">
        <v>201636.685</v>
      </c>
      <c r="M70" s="11">
        <v>173634.26199999999</v>
      </c>
      <c r="N70" s="11">
        <v>146894.67499999999</v>
      </c>
      <c r="O70" s="11">
        <v>131244.94099999999</v>
      </c>
      <c r="P70" s="11">
        <v>100511.886</v>
      </c>
      <c r="Q70" s="11">
        <v>82347.138999999996</v>
      </c>
      <c r="R70" s="11">
        <v>74904.748999999996</v>
      </c>
      <c r="S70" s="11">
        <v>65695.838000000003</v>
      </c>
      <c r="T70" s="11">
        <v>54541.614999999998</v>
      </c>
      <c r="U70" s="11">
        <v>43920.766000000003</v>
      </c>
      <c r="V70" s="11">
        <v>34410.474000000002</v>
      </c>
      <c r="W70" s="11">
        <v>24958.26</v>
      </c>
      <c r="X70" s="11">
        <v>15283.956</v>
      </c>
      <c r="Y70" s="11">
        <v>7554.7359999999999</v>
      </c>
      <c r="Z70" s="11">
        <v>2673.6559999999999</v>
      </c>
      <c r="AA70" s="11">
        <v>635.81799999999998</v>
      </c>
      <c r="AB70" s="11">
        <v>114.17400000000001</v>
      </c>
      <c r="AC70" s="11">
        <v>14.177</v>
      </c>
    </row>
    <row r="71" spans="1:29" ht="11.5" hidden="1">
      <c r="A71" s="15">
        <v>54</v>
      </c>
      <c r="B71" s="13" t="s">
        <v>1059</v>
      </c>
      <c r="C71" s="39" t="s">
        <v>1069</v>
      </c>
      <c r="D71" s="12" t="s">
        <v>1070</v>
      </c>
      <c r="E71" s="12">
        <v>902</v>
      </c>
      <c r="F71" s="13" t="s">
        <v>1068</v>
      </c>
      <c r="G71" s="12">
        <v>1803</v>
      </c>
      <c r="H71" s="12">
        <v>1990</v>
      </c>
      <c r="I71" s="11">
        <v>275063.94199999998</v>
      </c>
      <c r="J71" s="11">
        <v>242170.54399999999</v>
      </c>
      <c r="K71" s="11">
        <v>219438.902</v>
      </c>
      <c r="L71" s="11">
        <v>213092.92</v>
      </c>
      <c r="M71" s="11">
        <v>198820.09599999999</v>
      </c>
      <c r="N71" s="11">
        <v>170899.864</v>
      </c>
      <c r="O71" s="11">
        <v>144669.443</v>
      </c>
      <c r="P71" s="11">
        <v>129166.067</v>
      </c>
      <c r="Q71" s="11">
        <v>98579.653000000006</v>
      </c>
      <c r="R71" s="11">
        <v>80319.301000000007</v>
      </c>
      <c r="S71" s="11">
        <v>72331.664999999994</v>
      </c>
      <c r="T71" s="11">
        <v>62505.061000000002</v>
      </c>
      <c r="U71" s="11">
        <v>50491.733</v>
      </c>
      <c r="V71" s="11">
        <v>38838.764000000003</v>
      </c>
      <c r="W71" s="11">
        <v>28250.757000000001</v>
      </c>
      <c r="X71" s="11">
        <v>18170.981</v>
      </c>
      <c r="Y71" s="11">
        <v>9249.0470000000096</v>
      </c>
      <c r="Z71" s="11">
        <v>3479.4850000000001</v>
      </c>
      <c r="AA71" s="11">
        <v>879.50900000000001</v>
      </c>
      <c r="AB71" s="11">
        <v>148.416</v>
      </c>
      <c r="AC71" s="11">
        <v>20.641999999999999</v>
      </c>
    </row>
    <row r="72" spans="1:29" ht="11.5" hidden="1">
      <c r="A72" s="15">
        <v>55</v>
      </c>
      <c r="B72" s="13" t="s">
        <v>1059</v>
      </c>
      <c r="C72" s="39" t="s">
        <v>1069</v>
      </c>
      <c r="D72" s="12" t="s">
        <v>1070</v>
      </c>
      <c r="E72" s="12">
        <v>902</v>
      </c>
      <c r="F72" s="13" t="s">
        <v>1068</v>
      </c>
      <c r="G72" s="12">
        <v>1803</v>
      </c>
      <c r="H72" s="12">
        <v>1995</v>
      </c>
      <c r="I72" s="11">
        <v>265412.97100000002</v>
      </c>
      <c r="J72" s="11">
        <v>268203.391</v>
      </c>
      <c r="K72" s="11">
        <v>239954.05799999999</v>
      </c>
      <c r="L72" s="11">
        <v>217004.23499999999</v>
      </c>
      <c r="M72" s="11">
        <v>209629.16500000001</v>
      </c>
      <c r="N72" s="11">
        <v>195785.595</v>
      </c>
      <c r="O72" s="11">
        <v>168396.242</v>
      </c>
      <c r="P72" s="11">
        <v>142390.17000000001</v>
      </c>
      <c r="Q72" s="11">
        <v>126871.52499999999</v>
      </c>
      <c r="R72" s="11">
        <v>96322.760999999999</v>
      </c>
      <c r="S72" s="11">
        <v>77807.385999999999</v>
      </c>
      <c r="T72" s="11">
        <v>69004.570999999996</v>
      </c>
      <c r="U72" s="11">
        <v>58193.716</v>
      </c>
      <c r="V72" s="11">
        <v>44998.116999999998</v>
      </c>
      <c r="W72" s="11">
        <v>32248.478999999999</v>
      </c>
      <c r="X72" s="11">
        <v>21024.924999999999</v>
      </c>
      <c r="Y72" s="11">
        <v>11376.522999999999</v>
      </c>
      <c r="Z72" s="11">
        <v>4406.63</v>
      </c>
      <c r="AA72" s="11">
        <v>1185.8699999999999</v>
      </c>
      <c r="AB72" s="11">
        <v>213.375</v>
      </c>
      <c r="AC72" s="11">
        <v>27.88</v>
      </c>
    </row>
    <row r="73" spans="1:29" ht="11.5" hidden="1">
      <c r="A73" s="15">
        <v>56</v>
      </c>
      <c r="B73" s="13" t="s">
        <v>1059</v>
      </c>
      <c r="C73" s="39" t="s">
        <v>1069</v>
      </c>
      <c r="D73" s="12" t="s">
        <v>1070</v>
      </c>
      <c r="E73" s="12">
        <v>902</v>
      </c>
      <c r="F73" s="13" t="s">
        <v>1068</v>
      </c>
      <c r="G73" s="12">
        <v>1803</v>
      </c>
      <c r="H73" s="12">
        <v>2000</v>
      </c>
      <c r="I73" s="11">
        <v>265513.21500000003</v>
      </c>
      <c r="J73" s="11">
        <v>259466.14</v>
      </c>
      <c r="K73" s="11">
        <v>265769.10399999999</v>
      </c>
      <c r="L73" s="11">
        <v>237419.39499999999</v>
      </c>
      <c r="M73" s="11">
        <v>213606.73800000001</v>
      </c>
      <c r="N73" s="11">
        <v>206628.96900000001</v>
      </c>
      <c r="O73" s="11">
        <v>193142.70499999999</v>
      </c>
      <c r="P73" s="11">
        <v>166032.09299999999</v>
      </c>
      <c r="Q73" s="11">
        <v>139910.96799999999</v>
      </c>
      <c r="R73" s="11">
        <v>124110.68</v>
      </c>
      <c r="S73" s="11">
        <v>93363.445000000007</v>
      </c>
      <c r="T73" s="11">
        <v>74280.029000000097</v>
      </c>
      <c r="U73" s="11">
        <v>64429.639000000003</v>
      </c>
      <c r="V73" s="11">
        <v>52253.633999999998</v>
      </c>
      <c r="W73" s="11">
        <v>37829.894</v>
      </c>
      <c r="X73" s="11">
        <v>24429.675999999999</v>
      </c>
      <c r="Y73" s="11">
        <v>13417.614</v>
      </c>
      <c r="Z73" s="11">
        <v>5589.5469999999996</v>
      </c>
      <c r="AA73" s="11">
        <v>1564.683</v>
      </c>
      <c r="AB73" s="11">
        <v>300.24599999999998</v>
      </c>
      <c r="AC73" s="11">
        <v>39.948999999999998</v>
      </c>
    </row>
    <row r="74" spans="1:29" ht="11.5" hidden="1">
      <c r="A74" s="15">
        <v>57</v>
      </c>
      <c r="B74" s="13" t="s">
        <v>1059</v>
      </c>
      <c r="C74" s="39" t="s">
        <v>1069</v>
      </c>
      <c r="D74" s="12" t="s">
        <v>1070</v>
      </c>
      <c r="E74" s="12">
        <v>902</v>
      </c>
      <c r="F74" s="13" t="s">
        <v>1068</v>
      </c>
      <c r="G74" s="12">
        <v>1803</v>
      </c>
      <c r="H74" s="12">
        <v>2005</v>
      </c>
      <c r="I74" s="11">
        <v>270548.82500000001</v>
      </c>
      <c r="J74" s="11">
        <v>261062.986</v>
      </c>
      <c r="K74" s="11">
        <v>257840.31200000001</v>
      </c>
      <c r="L74" s="11">
        <v>263085.17499999999</v>
      </c>
      <c r="M74" s="11">
        <v>233439.75700000001</v>
      </c>
      <c r="N74" s="11">
        <v>210235.74900000001</v>
      </c>
      <c r="O74" s="11">
        <v>203375.65299999999</v>
      </c>
      <c r="P74" s="11">
        <v>189973.5</v>
      </c>
      <c r="Q74" s="11">
        <v>162749.46900000001</v>
      </c>
      <c r="R74" s="11">
        <v>136334.83600000001</v>
      </c>
      <c r="S74" s="11">
        <v>120479.23299999999</v>
      </c>
      <c r="T74" s="11">
        <v>89647.930999999997</v>
      </c>
      <c r="U74" s="11">
        <v>69550.464000000007</v>
      </c>
      <c r="V74" s="11">
        <v>57780.237999999998</v>
      </c>
      <c r="W74" s="11">
        <v>44070.493000000002</v>
      </c>
      <c r="X74" s="11">
        <v>28736.875</v>
      </c>
      <c r="Y74" s="11">
        <v>15808.191000000001</v>
      </c>
      <c r="Z74" s="11">
        <v>6746.009</v>
      </c>
      <c r="AA74" s="11">
        <v>2061.02</v>
      </c>
      <c r="AB74" s="11">
        <v>406.1</v>
      </c>
      <c r="AC74" s="11">
        <v>57.731000000000002</v>
      </c>
    </row>
    <row r="75" spans="1:29" ht="11.5" hidden="1">
      <c r="A75" s="15">
        <v>58</v>
      </c>
      <c r="B75" s="13" t="s">
        <v>1059</v>
      </c>
      <c r="C75" s="39" t="s">
        <v>1069</v>
      </c>
      <c r="D75" s="12" t="s">
        <v>1070</v>
      </c>
      <c r="E75" s="12">
        <v>902</v>
      </c>
      <c r="F75" s="13" t="s">
        <v>1068</v>
      </c>
      <c r="G75" s="12">
        <v>1803</v>
      </c>
      <c r="H75" s="12">
        <v>2010</v>
      </c>
      <c r="I75" s="11">
        <v>280888.59399999998</v>
      </c>
      <c r="J75" s="11">
        <v>266403.05599999998</v>
      </c>
      <c r="K75" s="11">
        <v>259145.48800000001</v>
      </c>
      <c r="L75" s="11">
        <v>254929.70499999999</v>
      </c>
      <c r="M75" s="11">
        <v>258602.02600000001</v>
      </c>
      <c r="N75" s="11">
        <v>230558.82</v>
      </c>
      <c r="O75" s="11">
        <v>207023.14799999999</v>
      </c>
      <c r="P75" s="11">
        <v>200566.34899999999</v>
      </c>
      <c r="Q75" s="11">
        <v>187172.23699999999</v>
      </c>
      <c r="R75" s="11">
        <v>159627.628</v>
      </c>
      <c r="S75" s="11">
        <v>132907.35999999999</v>
      </c>
      <c r="T75" s="11">
        <v>115640.894</v>
      </c>
      <c r="U75" s="11">
        <v>84303.907000000007</v>
      </c>
      <c r="V75" s="11">
        <v>62835.707999999999</v>
      </c>
      <c r="W75" s="11">
        <v>49314.419000000002</v>
      </c>
      <c r="X75" s="11">
        <v>34021.873</v>
      </c>
      <c r="Y75" s="11">
        <v>19182.014999999999</v>
      </c>
      <c r="Z75" s="11">
        <v>8311.2810000000009</v>
      </c>
      <c r="AA75" s="11">
        <v>2602.7040000000002</v>
      </c>
      <c r="AB75" s="11">
        <v>564.93799999999999</v>
      </c>
      <c r="AC75" s="11">
        <v>82.679000000000002</v>
      </c>
    </row>
    <row r="76" spans="1:29" ht="11.5" hidden="1">
      <c r="A76" s="15">
        <v>59</v>
      </c>
      <c r="B76" s="13" t="s">
        <v>1059</v>
      </c>
      <c r="C76" s="39" t="s">
        <v>1069</v>
      </c>
      <c r="D76" s="12" t="s">
        <v>1070</v>
      </c>
      <c r="E76" s="12">
        <v>902</v>
      </c>
      <c r="F76" s="13" t="s">
        <v>1068</v>
      </c>
      <c r="G76" s="12">
        <v>1803</v>
      </c>
      <c r="H76" s="12">
        <v>2015</v>
      </c>
      <c r="I76" s="11">
        <v>290625.75</v>
      </c>
      <c r="J76" s="11">
        <v>277143.22399999999</v>
      </c>
      <c r="K76" s="11">
        <v>264380.375</v>
      </c>
      <c r="L76" s="11">
        <v>256968.59400000001</v>
      </c>
      <c r="M76" s="11">
        <v>251982.72099999999</v>
      </c>
      <c r="N76" s="11">
        <v>255769.35200000001</v>
      </c>
      <c r="O76" s="11">
        <v>227778.93599999999</v>
      </c>
      <c r="P76" s="11">
        <v>204418.12299999999</v>
      </c>
      <c r="Q76" s="11">
        <v>197916.095</v>
      </c>
      <c r="R76" s="11">
        <v>184146.48199999999</v>
      </c>
      <c r="S76" s="11">
        <v>155983.91200000001</v>
      </c>
      <c r="T76" s="11">
        <v>128449.59</v>
      </c>
      <c r="U76" s="11">
        <v>109715.386</v>
      </c>
      <c r="V76" s="11">
        <v>77150.125</v>
      </c>
      <c r="W76" s="11">
        <v>54409.288999999997</v>
      </c>
      <c r="X76" s="11">
        <v>38965.489000000001</v>
      </c>
      <c r="Y76" s="11">
        <v>23314.395</v>
      </c>
      <c r="Z76" s="11">
        <v>10577.991</v>
      </c>
      <c r="AA76" s="11">
        <v>3429.7629999999999</v>
      </c>
      <c r="AB76" s="11">
        <v>779.68699999999899</v>
      </c>
      <c r="AC76" s="11">
        <v>126.17700000000001</v>
      </c>
    </row>
    <row r="77" spans="1:29" ht="11.5" hidden="1">
      <c r="A77" s="15">
        <v>60</v>
      </c>
      <c r="B77" s="13" t="s">
        <v>1059</v>
      </c>
      <c r="C77" s="39" t="s">
        <v>1069</v>
      </c>
      <c r="D77" s="12" t="s">
        <v>1070</v>
      </c>
      <c r="E77" s="12">
        <v>902</v>
      </c>
      <c r="F77" s="13" t="s">
        <v>1068</v>
      </c>
      <c r="G77" s="12">
        <v>1803</v>
      </c>
      <c r="H77" s="12">
        <v>2020</v>
      </c>
      <c r="I77" s="11">
        <v>295620.065</v>
      </c>
      <c r="J77" s="11">
        <v>287349.74800000002</v>
      </c>
      <c r="K77" s="11">
        <v>275265.90100000001</v>
      </c>
      <c r="L77" s="11">
        <v>262068.323</v>
      </c>
      <c r="M77" s="11">
        <v>254143.81899999999</v>
      </c>
      <c r="N77" s="11">
        <v>249534.25399999999</v>
      </c>
      <c r="O77" s="11">
        <v>253392.74299999999</v>
      </c>
      <c r="P77" s="11">
        <v>225126.02600000001</v>
      </c>
      <c r="Q77" s="11">
        <v>201604.66800000001</v>
      </c>
      <c r="R77" s="11">
        <v>194670.774</v>
      </c>
      <c r="S77" s="11">
        <v>180146.394</v>
      </c>
      <c r="T77" s="11">
        <v>151094.679</v>
      </c>
      <c r="U77" s="11">
        <v>122256.075</v>
      </c>
      <c r="V77" s="11">
        <v>101417.863</v>
      </c>
      <c r="W77" s="11">
        <v>67662.376000000004</v>
      </c>
      <c r="X77" s="11">
        <v>43816.205999999998</v>
      </c>
      <c r="Y77" s="11">
        <v>27472.550999999999</v>
      </c>
      <c r="Z77" s="11">
        <v>13402.177</v>
      </c>
      <c r="AA77" s="11">
        <v>4637.1930000000002</v>
      </c>
      <c r="AB77" s="11">
        <v>1111.0129999999999</v>
      </c>
      <c r="AC77" s="11">
        <v>190.995</v>
      </c>
    </row>
    <row r="78" spans="1:29" ht="11.5" hidden="1">
      <c r="A78" s="15">
        <v>61</v>
      </c>
      <c r="B78" s="13" t="s">
        <v>1059</v>
      </c>
      <c r="C78" s="33" t="s">
        <v>1071</v>
      </c>
      <c r="D78" s="12" t="s">
        <v>1072</v>
      </c>
      <c r="E78" s="12">
        <v>941</v>
      </c>
      <c r="F78" s="13" t="s">
        <v>1068</v>
      </c>
      <c r="G78" s="12">
        <v>902</v>
      </c>
      <c r="H78" s="12">
        <v>1950</v>
      </c>
      <c r="I78" s="11">
        <v>16252.664000000001</v>
      </c>
      <c r="J78" s="11">
        <v>12797.483</v>
      </c>
      <c r="K78" s="11">
        <v>11104.124</v>
      </c>
      <c r="L78" s="11">
        <v>9850.6290000000008</v>
      </c>
      <c r="M78" s="11">
        <v>8647.1029999999992</v>
      </c>
      <c r="N78" s="11">
        <v>7469.2179999999998</v>
      </c>
      <c r="O78" s="11">
        <v>6407.6270000000004</v>
      </c>
      <c r="P78" s="11">
        <v>5448.5349999999999</v>
      </c>
      <c r="Q78" s="11">
        <v>4610.5600000000004</v>
      </c>
      <c r="R78" s="11">
        <v>3899.7869999999998</v>
      </c>
      <c r="S78" s="11">
        <v>3192.8429999999998</v>
      </c>
      <c r="T78" s="11">
        <v>2571.962</v>
      </c>
      <c r="U78" s="11">
        <v>1992.643</v>
      </c>
      <c r="V78" s="11">
        <v>1492.2090000000001</v>
      </c>
      <c r="W78" s="11">
        <v>1003.857</v>
      </c>
      <c r="X78" s="11">
        <v>569.245</v>
      </c>
      <c r="Y78" s="11">
        <v>226.761</v>
      </c>
      <c r="Z78" s="11">
        <v>62.932000000000002</v>
      </c>
      <c r="AA78" s="11">
        <v>11.491</v>
      </c>
      <c r="AB78" s="11">
        <v>1.355</v>
      </c>
      <c r="AC78" s="11">
        <v>0.112</v>
      </c>
    </row>
    <row r="79" spans="1:29" ht="11.5" hidden="1">
      <c r="A79" s="15">
        <v>62</v>
      </c>
      <c r="B79" s="13" t="s">
        <v>1059</v>
      </c>
      <c r="C79" s="33" t="s">
        <v>1071</v>
      </c>
      <c r="D79" s="12" t="s">
        <v>1072</v>
      </c>
      <c r="E79" s="12">
        <v>941</v>
      </c>
      <c r="F79" s="13" t="s">
        <v>1068</v>
      </c>
      <c r="G79" s="12">
        <v>902</v>
      </c>
      <c r="H79" s="12">
        <v>1955</v>
      </c>
      <c r="I79" s="11">
        <v>18432.861000000001</v>
      </c>
      <c r="J79" s="11">
        <v>14247.085999999999</v>
      </c>
      <c r="K79" s="11">
        <v>12239.804</v>
      </c>
      <c r="L79" s="11">
        <v>10715.344999999999</v>
      </c>
      <c r="M79" s="11">
        <v>9427.6</v>
      </c>
      <c r="N79" s="11">
        <v>8217.2250000000004</v>
      </c>
      <c r="O79" s="11">
        <v>7056.6239999999998</v>
      </c>
      <c r="P79" s="11">
        <v>6018.2550000000001</v>
      </c>
      <c r="Q79" s="11">
        <v>5090.5460000000003</v>
      </c>
      <c r="R79" s="11">
        <v>4285.2879999999996</v>
      </c>
      <c r="S79" s="11">
        <v>3578.4630000000002</v>
      </c>
      <c r="T79" s="11">
        <v>2856.4189999999999</v>
      </c>
      <c r="U79" s="11">
        <v>2182.4690000000001</v>
      </c>
      <c r="V79" s="11">
        <v>1549.8240000000001</v>
      </c>
      <c r="W79" s="11">
        <v>1019.4349999999999</v>
      </c>
      <c r="X79" s="11">
        <v>558.34900000000005</v>
      </c>
      <c r="Y79" s="11">
        <v>236.696</v>
      </c>
      <c r="Z79" s="11">
        <v>64.051000000000002</v>
      </c>
      <c r="AA79" s="11">
        <v>11.557</v>
      </c>
      <c r="AB79" s="11">
        <v>1.3169999999999999</v>
      </c>
      <c r="AC79" s="11">
        <v>0.106</v>
      </c>
    </row>
    <row r="80" spans="1:29" ht="11.5" hidden="1">
      <c r="A80" s="15">
        <v>63</v>
      </c>
      <c r="B80" s="13" t="s">
        <v>1059</v>
      </c>
      <c r="C80" s="33" t="s">
        <v>1071</v>
      </c>
      <c r="D80" s="12" t="s">
        <v>1072</v>
      </c>
      <c r="E80" s="12">
        <v>941</v>
      </c>
      <c r="F80" s="13" t="s">
        <v>1068</v>
      </c>
      <c r="G80" s="12">
        <v>902</v>
      </c>
      <c r="H80" s="12">
        <v>1960</v>
      </c>
      <c r="I80" s="11">
        <v>21004.884999999998</v>
      </c>
      <c r="J80" s="11">
        <v>16411.332999999999</v>
      </c>
      <c r="K80" s="11">
        <v>13609.63</v>
      </c>
      <c r="L80" s="11">
        <v>11771.022000000001</v>
      </c>
      <c r="M80" s="11">
        <v>10269.039000000001</v>
      </c>
      <c r="N80" s="11">
        <v>9021.8109999999997</v>
      </c>
      <c r="O80" s="11">
        <v>7806.5860000000002</v>
      </c>
      <c r="P80" s="11">
        <v>6654.6369999999997</v>
      </c>
      <c r="Q80" s="11">
        <v>5643.3389999999999</v>
      </c>
      <c r="R80" s="11">
        <v>4746.67</v>
      </c>
      <c r="S80" s="11">
        <v>3944.8270000000002</v>
      </c>
      <c r="T80" s="11">
        <v>3216.6120000000001</v>
      </c>
      <c r="U80" s="11">
        <v>2444.1799999999998</v>
      </c>
      <c r="V80" s="11">
        <v>1719.3430000000001</v>
      </c>
      <c r="W80" s="11">
        <v>1082.4780000000001</v>
      </c>
      <c r="X80" s="11">
        <v>588.51</v>
      </c>
      <c r="Y80" s="11">
        <v>245.334</v>
      </c>
      <c r="Z80" s="11">
        <v>71.572999999999993</v>
      </c>
      <c r="AA80" s="11">
        <v>12.305999999999999</v>
      </c>
      <c r="AB80" s="11">
        <v>1.3859999999999999</v>
      </c>
      <c r="AC80" s="11">
        <v>0.104</v>
      </c>
    </row>
    <row r="81" spans="1:29" ht="11.5" hidden="1">
      <c r="A81" s="15">
        <v>64</v>
      </c>
      <c r="B81" s="13" t="s">
        <v>1059</v>
      </c>
      <c r="C81" s="33" t="s">
        <v>1071</v>
      </c>
      <c r="D81" s="12" t="s">
        <v>1072</v>
      </c>
      <c r="E81" s="12">
        <v>941</v>
      </c>
      <c r="F81" s="13" t="s">
        <v>1068</v>
      </c>
      <c r="G81" s="12">
        <v>902</v>
      </c>
      <c r="H81" s="12">
        <v>1965</v>
      </c>
      <c r="I81" s="11">
        <v>23969.728999999999</v>
      </c>
      <c r="J81" s="11">
        <v>18910.189999999999</v>
      </c>
      <c r="K81" s="11">
        <v>15817.734</v>
      </c>
      <c r="L81" s="11">
        <v>13191.957</v>
      </c>
      <c r="M81" s="11">
        <v>11314.335999999999</v>
      </c>
      <c r="N81" s="11">
        <v>9808.6049999999996</v>
      </c>
      <c r="O81" s="11">
        <v>8580.1219999999994</v>
      </c>
      <c r="P81" s="11">
        <v>7389.0510000000004</v>
      </c>
      <c r="Q81" s="11">
        <v>6268.6459999999997</v>
      </c>
      <c r="R81" s="11">
        <v>5289.2169999999996</v>
      </c>
      <c r="S81" s="11">
        <v>4397.8540000000003</v>
      </c>
      <c r="T81" s="11">
        <v>3572.44</v>
      </c>
      <c r="U81" s="11">
        <v>2780.1709999999998</v>
      </c>
      <c r="V81" s="11">
        <v>1954.3409999999999</v>
      </c>
      <c r="W81" s="11">
        <v>1224.5540000000001</v>
      </c>
      <c r="X81" s="11">
        <v>644.63800000000003</v>
      </c>
      <c r="Y81" s="11">
        <v>269.63799999999998</v>
      </c>
      <c r="Z81" s="11">
        <v>78.286000000000001</v>
      </c>
      <c r="AA81" s="11">
        <v>14.451000000000001</v>
      </c>
      <c r="AB81" s="11">
        <v>1.5209999999999999</v>
      </c>
      <c r="AC81" s="11">
        <v>0.113</v>
      </c>
    </row>
    <row r="82" spans="1:29" ht="11.5" hidden="1">
      <c r="A82" s="15">
        <v>65</v>
      </c>
      <c r="B82" s="13" t="s">
        <v>1059</v>
      </c>
      <c r="C82" s="33" t="s">
        <v>1071</v>
      </c>
      <c r="D82" s="12" t="s">
        <v>1072</v>
      </c>
      <c r="E82" s="12">
        <v>941</v>
      </c>
      <c r="F82" s="13" t="s">
        <v>1068</v>
      </c>
      <c r="G82" s="12">
        <v>902</v>
      </c>
      <c r="H82" s="12">
        <v>1970</v>
      </c>
      <c r="I82" s="11">
        <v>27334.508000000002</v>
      </c>
      <c r="J82" s="11">
        <v>21803.986000000001</v>
      </c>
      <c r="K82" s="11">
        <v>18247.949000000001</v>
      </c>
      <c r="L82" s="11">
        <v>15295.296</v>
      </c>
      <c r="M82" s="11">
        <v>12780.365</v>
      </c>
      <c r="N82" s="11">
        <v>10921.210999999999</v>
      </c>
      <c r="O82" s="11">
        <v>9411.4429999999993</v>
      </c>
      <c r="P82" s="11">
        <v>8140.692</v>
      </c>
      <c r="Q82" s="11">
        <v>6974.8239999999996</v>
      </c>
      <c r="R82" s="11">
        <v>5870.2030000000004</v>
      </c>
      <c r="S82" s="11">
        <v>4905.8109999999997</v>
      </c>
      <c r="T82" s="11">
        <v>3983.933</v>
      </c>
      <c r="U82" s="11">
        <v>3104.6120000000001</v>
      </c>
      <c r="V82" s="11">
        <v>2238.8620000000001</v>
      </c>
      <c r="W82" s="11">
        <v>1410.002</v>
      </c>
      <c r="X82" s="11">
        <v>740.53300000000002</v>
      </c>
      <c r="Y82" s="11">
        <v>300.32</v>
      </c>
      <c r="Z82" s="11">
        <v>89.787000000000006</v>
      </c>
      <c r="AA82" s="11">
        <v>16.564</v>
      </c>
      <c r="AB82" s="11">
        <v>1.85</v>
      </c>
      <c r="AC82" s="11">
        <v>0.128</v>
      </c>
    </row>
    <row r="83" spans="1:29" ht="11.5" hidden="1">
      <c r="A83" s="15">
        <v>66</v>
      </c>
      <c r="B83" s="13" t="s">
        <v>1059</v>
      </c>
      <c r="C83" s="33" t="s">
        <v>1071</v>
      </c>
      <c r="D83" s="12" t="s">
        <v>1072</v>
      </c>
      <c r="E83" s="12">
        <v>941</v>
      </c>
      <c r="F83" s="13" t="s">
        <v>1068</v>
      </c>
      <c r="G83" s="12">
        <v>902</v>
      </c>
      <c r="H83" s="12">
        <v>1975</v>
      </c>
      <c r="I83" s="11">
        <v>30643.751</v>
      </c>
      <c r="J83" s="11">
        <v>24801.148000000001</v>
      </c>
      <c r="K83" s="11">
        <v>20967.645</v>
      </c>
      <c r="L83" s="11">
        <v>17327.437000000002</v>
      </c>
      <c r="M83" s="11">
        <v>14272.681</v>
      </c>
      <c r="N83" s="11">
        <v>12147.492</v>
      </c>
      <c r="O83" s="11">
        <v>10454.356</v>
      </c>
      <c r="P83" s="11">
        <v>8976.1119999999992</v>
      </c>
      <c r="Q83" s="11">
        <v>7729.1210000000001</v>
      </c>
      <c r="R83" s="11">
        <v>6583.9589999999998</v>
      </c>
      <c r="S83" s="11">
        <v>5484.0659999999998</v>
      </c>
      <c r="T83" s="11">
        <v>4491.0959999999995</v>
      </c>
      <c r="U83" s="11">
        <v>3500.0540000000001</v>
      </c>
      <c r="V83" s="11">
        <v>2546.2289999999998</v>
      </c>
      <c r="W83" s="11">
        <v>1649.2840000000001</v>
      </c>
      <c r="X83" s="11">
        <v>877.25400000000002</v>
      </c>
      <c r="Y83" s="11">
        <v>360.21899999999999</v>
      </c>
      <c r="Z83" s="11">
        <v>103.13</v>
      </c>
      <c r="AA83" s="11">
        <v>19.672999999999998</v>
      </c>
      <c r="AB83" s="11">
        <v>2.1970000000000001</v>
      </c>
      <c r="AC83" s="11">
        <v>0.157</v>
      </c>
    </row>
    <row r="84" spans="1:29" ht="11.5" hidden="1">
      <c r="A84" s="15">
        <v>67</v>
      </c>
      <c r="B84" s="13" t="s">
        <v>1059</v>
      </c>
      <c r="C84" s="33" t="s">
        <v>1071</v>
      </c>
      <c r="D84" s="12" t="s">
        <v>1072</v>
      </c>
      <c r="E84" s="12">
        <v>941</v>
      </c>
      <c r="F84" s="13" t="s">
        <v>1068</v>
      </c>
      <c r="G84" s="12">
        <v>902</v>
      </c>
      <c r="H84" s="12">
        <v>1980</v>
      </c>
      <c r="I84" s="11">
        <v>34697.078999999998</v>
      </c>
      <c r="J84" s="11">
        <v>28113.848000000002</v>
      </c>
      <c r="K84" s="11">
        <v>23866.982</v>
      </c>
      <c r="L84" s="11">
        <v>20250.803</v>
      </c>
      <c r="M84" s="11">
        <v>16669.677</v>
      </c>
      <c r="N84" s="11">
        <v>13578.541999999999</v>
      </c>
      <c r="O84" s="11">
        <v>11506.936</v>
      </c>
      <c r="P84" s="11">
        <v>9966.4959999999992</v>
      </c>
      <c r="Q84" s="11">
        <v>8461.2990000000009</v>
      </c>
      <c r="R84" s="11">
        <v>7235.1980000000003</v>
      </c>
      <c r="S84" s="11">
        <v>6068.7550000000001</v>
      </c>
      <c r="T84" s="11">
        <v>5007.9639999999999</v>
      </c>
      <c r="U84" s="11">
        <v>3922.5949999999998</v>
      </c>
      <c r="V84" s="11">
        <v>2879.7820000000002</v>
      </c>
      <c r="W84" s="11">
        <v>1882.114</v>
      </c>
      <c r="X84" s="11">
        <v>1052.086</v>
      </c>
      <c r="Y84" s="11">
        <v>437.46600000000001</v>
      </c>
      <c r="Z84" s="11">
        <v>125.461</v>
      </c>
      <c r="AA84" s="11">
        <v>22.693999999999999</v>
      </c>
      <c r="AB84" s="11">
        <v>2.613</v>
      </c>
      <c r="AC84" s="11">
        <v>0.183</v>
      </c>
    </row>
    <row r="85" spans="1:29" ht="11.5" hidden="1">
      <c r="A85" s="15">
        <v>68</v>
      </c>
      <c r="B85" s="13" t="s">
        <v>1059</v>
      </c>
      <c r="C85" s="33" t="s">
        <v>1071</v>
      </c>
      <c r="D85" s="12" t="s">
        <v>1072</v>
      </c>
      <c r="E85" s="12">
        <v>941</v>
      </c>
      <c r="F85" s="13" t="s">
        <v>1068</v>
      </c>
      <c r="G85" s="12">
        <v>902</v>
      </c>
      <c r="H85" s="12">
        <v>1985</v>
      </c>
      <c r="I85" s="11">
        <v>39265.086000000003</v>
      </c>
      <c r="J85" s="11">
        <v>32083.724999999999</v>
      </c>
      <c r="K85" s="11">
        <v>27212.248</v>
      </c>
      <c r="L85" s="11">
        <v>23194.063999999998</v>
      </c>
      <c r="M85" s="11">
        <v>19510.008000000002</v>
      </c>
      <c r="N85" s="11">
        <v>15889.745999999999</v>
      </c>
      <c r="O85" s="11">
        <v>12883.33</v>
      </c>
      <c r="P85" s="11">
        <v>10945.209000000001</v>
      </c>
      <c r="Q85" s="11">
        <v>9406.5959999999995</v>
      </c>
      <c r="R85" s="11">
        <v>7882.7740000000003</v>
      </c>
      <c r="S85" s="11">
        <v>6676.3329999999996</v>
      </c>
      <c r="T85" s="11">
        <v>5512.4359999999997</v>
      </c>
      <c r="U85" s="11">
        <v>4383.2</v>
      </c>
      <c r="V85" s="11">
        <v>3222.8090000000002</v>
      </c>
      <c r="W85" s="11">
        <v>2141.8000000000002</v>
      </c>
      <c r="X85" s="11">
        <v>1195.085</v>
      </c>
      <c r="Y85" s="11">
        <v>523.86900000000003</v>
      </c>
      <c r="Z85" s="11">
        <v>155.01499999999999</v>
      </c>
      <c r="AA85" s="11">
        <v>28.623000000000001</v>
      </c>
      <c r="AB85" s="11">
        <v>3.1190000000000002</v>
      </c>
      <c r="AC85" s="11">
        <v>0.22900000000000001</v>
      </c>
    </row>
    <row r="86" spans="1:29" ht="11.5" hidden="1">
      <c r="A86" s="15">
        <v>69</v>
      </c>
      <c r="B86" s="13" t="s">
        <v>1059</v>
      </c>
      <c r="C86" s="33" t="s">
        <v>1071</v>
      </c>
      <c r="D86" s="12" t="s">
        <v>1072</v>
      </c>
      <c r="E86" s="12">
        <v>941</v>
      </c>
      <c r="F86" s="13" t="s">
        <v>1068</v>
      </c>
      <c r="G86" s="12">
        <v>902</v>
      </c>
      <c r="H86" s="12">
        <v>1990</v>
      </c>
      <c r="I86" s="11">
        <v>43649.983999999997</v>
      </c>
      <c r="J86" s="11">
        <v>36826.925000000003</v>
      </c>
      <c r="K86" s="11">
        <v>31320.851999999999</v>
      </c>
      <c r="L86" s="11">
        <v>26615.843000000001</v>
      </c>
      <c r="M86" s="11">
        <v>22566.725999999999</v>
      </c>
      <c r="N86" s="11">
        <v>18814.692999999999</v>
      </c>
      <c r="O86" s="11">
        <v>15273.581</v>
      </c>
      <c r="P86" s="11">
        <v>12337.853999999999</v>
      </c>
      <c r="Q86" s="11">
        <v>10472.272000000001</v>
      </c>
      <c r="R86" s="11">
        <v>8910.0360000000001</v>
      </c>
      <c r="S86" s="11">
        <v>7397.8710000000001</v>
      </c>
      <c r="T86" s="11">
        <v>6163.433</v>
      </c>
      <c r="U86" s="11">
        <v>4925.6980000000003</v>
      </c>
      <c r="V86" s="11">
        <v>3698.9969999999998</v>
      </c>
      <c r="W86" s="11">
        <v>2472.8560000000002</v>
      </c>
      <c r="X86" s="11">
        <v>1406.7239999999999</v>
      </c>
      <c r="Y86" s="11">
        <v>620.21900000000005</v>
      </c>
      <c r="Z86" s="11">
        <v>192.64599999999999</v>
      </c>
      <c r="AA86" s="11">
        <v>36.545999999999999</v>
      </c>
      <c r="AB86" s="11">
        <v>4.0910000000000002</v>
      </c>
      <c r="AC86" s="11">
        <v>0.27800000000000002</v>
      </c>
    </row>
    <row r="87" spans="1:29" ht="11.5" hidden="1">
      <c r="A87" s="15">
        <v>70</v>
      </c>
      <c r="B87" s="13" t="s">
        <v>1059</v>
      </c>
      <c r="C87" s="33" t="s">
        <v>1071</v>
      </c>
      <c r="D87" s="12" t="s">
        <v>1072</v>
      </c>
      <c r="E87" s="12">
        <v>941</v>
      </c>
      <c r="F87" s="13" t="s">
        <v>1068</v>
      </c>
      <c r="G87" s="12">
        <v>902</v>
      </c>
      <c r="H87" s="12">
        <v>1995</v>
      </c>
      <c r="I87" s="11">
        <v>48166.61</v>
      </c>
      <c r="J87" s="11">
        <v>41417.480000000003</v>
      </c>
      <c r="K87" s="11">
        <v>36244.94</v>
      </c>
      <c r="L87" s="11">
        <v>30656.271000000001</v>
      </c>
      <c r="M87" s="11">
        <v>25832.107</v>
      </c>
      <c r="N87" s="11">
        <v>21912.276999999998</v>
      </c>
      <c r="O87" s="11">
        <v>18266.014999999999</v>
      </c>
      <c r="P87" s="11">
        <v>14802.526</v>
      </c>
      <c r="Q87" s="11">
        <v>11884.427</v>
      </c>
      <c r="R87" s="11">
        <v>10025.004999999999</v>
      </c>
      <c r="S87" s="11">
        <v>8476.723</v>
      </c>
      <c r="T87" s="11">
        <v>6933.1409999999996</v>
      </c>
      <c r="U87" s="11">
        <v>5609.77</v>
      </c>
      <c r="V87" s="11">
        <v>4241.2759999999998</v>
      </c>
      <c r="W87" s="11">
        <v>2906.9989999999998</v>
      </c>
      <c r="X87" s="11">
        <v>1679.87</v>
      </c>
      <c r="Y87" s="11">
        <v>760.60299999999995</v>
      </c>
      <c r="Z87" s="11">
        <v>238.59800000000001</v>
      </c>
      <c r="AA87" s="11">
        <v>47.430999999999997</v>
      </c>
      <c r="AB87" s="11">
        <v>5.4850000000000003</v>
      </c>
      <c r="AC87" s="11">
        <v>0.375</v>
      </c>
    </row>
    <row r="88" spans="1:29" ht="11.5" hidden="1">
      <c r="A88" s="15">
        <v>71</v>
      </c>
      <c r="B88" s="13" t="s">
        <v>1059</v>
      </c>
      <c r="C88" s="33" t="s">
        <v>1071</v>
      </c>
      <c r="D88" s="12" t="s">
        <v>1072</v>
      </c>
      <c r="E88" s="12">
        <v>941</v>
      </c>
      <c r="F88" s="13" t="s">
        <v>1068</v>
      </c>
      <c r="G88" s="12">
        <v>902</v>
      </c>
      <c r="H88" s="12">
        <v>2000</v>
      </c>
      <c r="I88" s="11">
        <v>53277.444000000003</v>
      </c>
      <c r="J88" s="11">
        <v>46042.135999999999</v>
      </c>
      <c r="K88" s="11">
        <v>40691.78</v>
      </c>
      <c r="L88" s="11">
        <v>35665.629000000001</v>
      </c>
      <c r="M88" s="11">
        <v>29781.399000000001</v>
      </c>
      <c r="N88" s="11">
        <v>24973.163</v>
      </c>
      <c r="O88" s="11">
        <v>21051.219000000001</v>
      </c>
      <c r="P88" s="11">
        <v>17500.97</v>
      </c>
      <c r="Q88" s="11">
        <v>14066.712</v>
      </c>
      <c r="R88" s="11">
        <v>11250.027</v>
      </c>
      <c r="S88" s="11">
        <v>9426.6959999999999</v>
      </c>
      <c r="T88" s="11">
        <v>7882.5550000000003</v>
      </c>
      <c r="U88" s="11">
        <v>6267.1090000000004</v>
      </c>
      <c r="V88" s="11">
        <v>4845.634</v>
      </c>
      <c r="W88" s="11">
        <v>3347.1149999999998</v>
      </c>
      <c r="X88" s="11">
        <v>2030.057</v>
      </c>
      <c r="Y88" s="11">
        <v>939.34900000000005</v>
      </c>
      <c r="Z88" s="11">
        <v>302.27800000000002</v>
      </c>
      <c r="AA88" s="11">
        <v>62.051000000000002</v>
      </c>
      <c r="AB88" s="11">
        <v>7.7590000000000003</v>
      </c>
      <c r="AC88" s="11">
        <v>0.54900000000000004</v>
      </c>
    </row>
    <row r="89" spans="1:29" ht="11.5" hidden="1">
      <c r="A89" s="15">
        <v>72</v>
      </c>
      <c r="B89" s="13" t="s">
        <v>1059</v>
      </c>
      <c r="C89" s="33" t="s">
        <v>1071</v>
      </c>
      <c r="D89" s="12" t="s">
        <v>1072</v>
      </c>
      <c r="E89" s="12">
        <v>941</v>
      </c>
      <c r="F89" s="13" t="s">
        <v>1068</v>
      </c>
      <c r="G89" s="12">
        <v>902</v>
      </c>
      <c r="H89" s="12">
        <v>2005</v>
      </c>
      <c r="I89" s="11">
        <v>58695.934999999998</v>
      </c>
      <c r="J89" s="11">
        <v>51413.328999999998</v>
      </c>
      <c r="K89" s="11">
        <v>45470.633000000002</v>
      </c>
      <c r="L89" s="11">
        <v>39816.892999999996</v>
      </c>
      <c r="M89" s="11">
        <v>34653.362999999998</v>
      </c>
      <c r="N89" s="11">
        <v>28865.614000000001</v>
      </c>
      <c r="O89" s="11">
        <v>24059.418000000001</v>
      </c>
      <c r="P89" s="11">
        <v>20197.581999999999</v>
      </c>
      <c r="Q89" s="11">
        <v>16739.316999999999</v>
      </c>
      <c r="R89" s="11">
        <v>13350.342000000001</v>
      </c>
      <c r="S89" s="11">
        <v>10609.248</v>
      </c>
      <c r="T89" s="11">
        <v>8796.9680000000008</v>
      </c>
      <c r="U89" s="11">
        <v>7143.29</v>
      </c>
      <c r="V89" s="11">
        <v>5402.4639999999999</v>
      </c>
      <c r="W89" s="11">
        <v>3859.5039999999999</v>
      </c>
      <c r="X89" s="11">
        <v>2358.652</v>
      </c>
      <c r="Y89" s="11">
        <v>1161.7180000000001</v>
      </c>
      <c r="Z89" s="11">
        <v>387.84300000000002</v>
      </c>
      <c r="AA89" s="11">
        <v>82.875</v>
      </c>
      <c r="AB89" s="11">
        <v>10.891999999999999</v>
      </c>
      <c r="AC89" s="11">
        <v>0.86099999999999999</v>
      </c>
    </row>
    <row r="90" spans="1:29" ht="11.5" hidden="1">
      <c r="A90" s="15">
        <v>73</v>
      </c>
      <c r="B90" s="13" t="s">
        <v>1059</v>
      </c>
      <c r="C90" s="33" t="s">
        <v>1071</v>
      </c>
      <c r="D90" s="12" t="s">
        <v>1072</v>
      </c>
      <c r="E90" s="12">
        <v>941</v>
      </c>
      <c r="F90" s="13" t="s">
        <v>1068</v>
      </c>
      <c r="G90" s="12">
        <v>902</v>
      </c>
      <c r="H90" s="12">
        <v>2010</v>
      </c>
      <c r="I90" s="11">
        <v>63754.101999999999</v>
      </c>
      <c r="J90" s="11">
        <v>57032.328999999998</v>
      </c>
      <c r="K90" s="11">
        <v>50820.351999999999</v>
      </c>
      <c r="L90" s="11">
        <v>44471.135000000002</v>
      </c>
      <c r="M90" s="11">
        <v>38315.057999999997</v>
      </c>
      <c r="N90" s="11">
        <v>33596.483999999997</v>
      </c>
      <c r="O90" s="11">
        <v>27769.918000000001</v>
      </c>
      <c r="P90" s="11">
        <v>23109.34</v>
      </c>
      <c r="Q90" s="11">
        <v>19396.039000000001</v>
      </c>
      <c r="R90" s="11">
        <v>15972.987999999999</v>
      </c>
      <c r="S90" s="11">
        <v>12650.964</v>
      </c>
      <c r="T90" s="11">
        <v>9918.9110000000001</v>
      </c>
      <c r="U90" s="11">
        <v>8020.5429999999997</v>
      </c>
      <c r="V90" s="11">
        <v>6209.8329999999996</v>
      </c>
      <c r="W90" s="11">
        <v>4335.6899999999996</v>
      </c>
      <c r="X90" s="11">
        <v>2769.0189999999998</v>
      </c>
      <c r="Y90" s="11">
        <v>1403.2940000000001</v>
      </c>
      <c r="Z90" s="11">
        <v>505.62</v>
      </c>
      <c r="AA90" s="11">
        <v>114.066</v>
      </c>
      <c r="AB90" s="11">
        <v>16.175000000000001</v>
      </c>
      <c r="AC90" s="11">
        <v>1.419</v>
      </c>
    </row>
    <row r="91" spans="1:29" ht="11.5" hidden="1">
      <c r="A91" s="15">
        <v>74</v>
      </c>
      <c r="B91" s="13" t="s">
        <v>1059</v>
      </c>
      <c r="C91" s="33" t="s">
        <v>1071</v>
      </c>
      <c r="D91" s="12" t="s">
        <v>1072</v>
      </c>
      <c r="E91" s="12">
        <v>941</v>
      </c>
      <c r="F91" s="13" t="s">
        <v>1068</v>
      </c>
      <c r="G91" s="12">
        <v>902</v>
      </c>
      <c r="H91" s="12">
        <v>2015</v>
      </c>
      <c r="I91" s="11">
        <v>68562.335000000006</v>
      </c>
      <c r="J91" s="11">
        <v>62322.451000000001</v>
      </c>
      <c r="K91" s="11">
        <v>56417.737000000001</v>
      </c>
      <c r="L91" s="11">
        <v>50147.182000000001</v>
      </c>
      <c r="M91" s="11">
        <v>43622.311000000002</v>
      </c>
      <c r="N91" s="11">
        <v>37451.218999999997</v>
      </c>
      <c r="O91" s="11">
        <v>32647.307000000001</v>
      </c>
      <c r="P91" s="11">
        <v>26861.371999999999</v>
      </c>
      <c r="Q91" s="11">
        <v>22351.724999999999</v>
      </c>
      <c r="R91" s="11">
        <v>18661.388999999999</v>
      </c>
      <c r="S91" s="11">
        <v>15265.611000000001</v>
      </c>
      <c r="T91" s="11">
        <v>11944.683999999999</v>
      </c>
      <c r="U91" s="11">
        <v>9109.5730000000003</v>
      </c>
      <c r="V91" s="11">
        <v>7047.8239999999996</v>
      </c>
      <c r="W91" s="11">
        <v>5091.5600000000004</v>
      </c>
      <c r="X91" s="11">
        <v>3178.4409999999998</v>
      </c>
      <c r="Y91" s="11">
        <v>1686.567</v>
      </c>
      <c r="Z91" s="11">
        <v>646.16200000000003</v>
      </c>
      <c r="AA91" s="11">
        <v>163.48400000000001</v>
      </c>
      <c r="AB91" s="11">
        <v>25.753</v>
      </c>
      <c r="AC91" s="11">
        <v>2.6619999999999999</v>
      </c>
    </row>
    <row r="92" spans="1:29" ht="11.5" hidden="1">
      <c r="A92" s="15">
        <v>75</v>
      </c>
      <c r="B92" s="13" t="s">
        <v>1059</v>
      </c>
      <c r="C92" s="33" t="s">
        <v>1071</v>
      </c>
      <c r="D92" s="12" t="s">
        <v>1072</v>
      </c>
      <c r="E92" s="12">
        <v>941</v>
      </c>
      <c r="F92" s="13" t="s">
        <v>1068</v>
      </c>
      <c r="G92" s="12">
        <v>902</v>
      </c>
      <c r="H92" s="12">
        <v>2020</v>
      </c>
      <c r="I92" s="11">
        <v>73542.442999999999</v>
      </c>
      <c r="J92" s="11">
        <v>67354.578999999998</v>
      </c>
      <c r="K92" s="11">
        <v>61765.36</v>
      </c>
      <c r="L92" s="11">
        <v>55714.927000000003</v>
      </c>
      <c r="M92" s="11">
        <v>49294.048000000003</v>
      </c>
      <c r="N92" s="11">
        <v>42931.987000000001</v>
      </c>
      <c r="O92" s="11">
        <v>36760.606</v>
      </c>
      <c r="P92" s="11">
        <v>31880.080000000002</v>
      </c>
      <c r="Q92" s="11">
        <v>26182.645</v>
      </c>
      <c r="R92" s="11">
        <v>21668.786</v>
      </c>
      <c r="S92" s="11">
        <v>17933.508999999998</v>
      </c>
      <c r="T92" s="11">
        <v>14511.7</v>
      </c>
      <c r="U92" s="11">
        <v>11072.797</v>
      </c>
      <c r="V92" s="11">
        <v>8079.6170000000002</v>
      </c>
      <c r="W92" s="11">
        <v>5850.4830000000002</v>
      </c>
      <c r="X92" s="11">
        <v>3801.0030000000002</v>
      </c>
      <c r="Y92" s="11">
        <v>1990.1510000000001</v>
      </c>
      <c r="Z92" s="11">
        <v>813.197</v>
      </c>
      <c r="AA92" s="11">
        <v>226.37700000000001</v>
      </c>
      <c r="AB92" s="11">
        <v>42.180999999999997</v>
      </c>
      <c r="AC92" s="11">
        <v>5.359</v>
      </c>
    </row>
    <row r="93" spans="1:29" ht="23" hidden="1">
      <c r="A93" s="15">
        <v>76</v>
      </c>
      <c r="B93" s="13" t="s">
        <v>1059</v>
      </c>
      <c r="C93" s="33" t="s">
        <v>1073</v>
      </c>
      <c r="D93" s="12" t="s">
        <v>1074</v>
      </c>
      <c r="E93" s="12">
        <v>934</v>
      </c>
      <c r="F93" s="13" t="s">
        <v>1068</v>
      </c>
      <c r="G93" s="12">
        <v>902</v>
      </c>
      <c r="H93" s="12">
        <v>1950</v>
      </c>
      <c r="I93" s="11">
        <v>109209.96799999999</v>
      </c>
      <c r="J93" s="11">
        <v>85786.313999999998</v>
      </c>
      <c r="K93" s="11">
        <v>80102.471999999994</v>
      </c>
      <c r="L93" s="11">
        <v>73437.085999999996</v>
      </c>
      <c r="M93" s="11">
        <v>64717.52</v>
      </c>
      <c r="N93" s="11">
        <v>56791.485000000001</v>
      </c>
      <c r="O93" s="11">
        <v>51129.105000000003</v>
      </c>
      <c r="P93" s="11">
        <v>45931.718999999997</v>
      </c>
      <c r="Q93" s="11">
        <v>40108.777000000002</v>
      </c>
      <c r="R93" s="11">
        <v>34257.445</v>
      </c>
      <c r="S93" s="11">
        <v>28685.629000000001</v>
      </c>
      <c r="T93" s="11">
        <v>23708.728999999999</v>
      </c>
      <c r="U93" s="11">
        <v>19716.646000000001</v>
      </c>
      <c r="V93" s="11">
        <v>14323.462</v>
      </c>
      <c r="W93" s="11">
        <v>9411.0139999999992</v>
      </c>
      <c r="X93" s="11">
        <v>5396.1930000000002</v>
      </c>
      <c r="Y93" s="11">
        <v>2353.0540000000001</v>
      </c>
      <c r="Z93" s="11">
        <v>766.54100000000005</v>
      </c>
      <c r="AA93" s="11">
        <v>217.44900000000001</v>
      </c>
      <c r="AB93" s="11">
        <v>52.53</v>
      </c>
      <c r="AC93" s="11">
        <v>10.475</v>
      </c>
    </row>
    <row r="94" spans="1:29" ht="23" hidden="1">
      <c r="A94" s="15">
        <v>77</v>
      </c>
      <c r="B94" s="13" t="s">
        <v>1059</v>
      </c>
      <c r="C94" s="33" t="s">
        <v>1073</v>
      </c>
      <c r="D94" s="12" t="s">
        <v>1074</v>
      </c>
      <c r="E94" s="12">
        <v>934</v>
      </c>
      <c r="F94" s="13" t="s">
        <v>1068</v>
      </c>
      <c r="G94" s="12">
        <v>902</v>
      </c>
      <c r="H94" s="12">
        <v>1955</v>
      </c>
      <c r="I94" s="11">
        <v>137975.731</v>
      </c>
      <c r="J94" s="11">
        <v>100586.71</v>
      </c>
      <c r="K94" s="11">
        <v>83169.706999999995</v>
      </c>
      <c r="L94" s="11">
        <v>78061.921000000002</v>
      </c>
      <c r="M94" s="11">
        <v>71136.441999999995</v>
      </c>
      <c r="N94" s="11">
        <v>62256.847999999998</v>
      </c>
      <c r="O94" s="11">
        <v>54283.839999999997</v>
      </c>
      <c r="P94" s="11">
        <v>48604.362000000001</v>
      </c>
      <c r="Q94" s="11">
        <v>43224.627</v>
      </c>
      <c r="R94" s="11">
        <v>37323.925999999999</v>
      </c>
      <c r="S94" s="11">
        <v>31534.14</v>
      </c>
      <c r="T94" s="11">
        <v>25802.496999999999</v>
      </c>
      <c r="U94" s="11">
        <v>20196.094000000001</v>
      </c>
      <c r="V94" s="11">
        <v>15415.003000000001</v>
      </c>
      <c r="W94" s="11">
        <v>10097.075000000001</v>
      </c>
      <c r="X94" s="11">
        <v>5578.67</v>
      </c>
      <c r="Y94" s="11">
        <v>2493.1970000000001</v>
      </c>
      <c r="Z94" s="11">
        <v>816.07299999999998</v>
      </c>
      <c r="AA94" s="11">
        <v>192.33500000000001</v>
      </c>
      <c r="AB94" s="11">
        <v>37.991999999999997</v>
      </c>
      <c r="AC94" s="11">
        <v>6.8760000000000003</v>
      </c>
    </row>
    <row r="95" spans="1:29" ht="23" hidden="1">
      <c r="A95" s="15">
        <v>78</v>
      </c>
      <c r="B95" s="13" t="s">
        <v>1059</v>
      </c>
      <c r="C95" s="33" t="s">
        <v>1073</v>
      </c>
      <c r="D95" s="12" t="s">
        <v>1074</v>
      </c>
      <c r="E95" s="12">
        <v>934</v>
      </c>
      <c r="F95" s="13" t="s">
        <v>1068</v>
      </c>
      <c r="G95" s="12">
        <v>902</v>
      </c>
      <c r="H95" s="12">
        <v>1960</v>
      </c>
      <c r="I95" s="11">
        <v>147662.82800000001</v>
      </c>
      <c r="J95" s="11">
        <v>128480.473</v>
      </c>
      <c r="K95" s="11">
        <v>97960.835000000006</v>
      </c>
      <c r="L95" s="11">
        <v>81207.554999999906</v>
      </c>
      <c r="M95" s="11">
        <v>75908.364999999903</v>
      </c>
      <c r="N95" s="11">
        <v>68873.667000000001</v>
      </c>
      <c r="O95" s="11">
        <v>59884.866000000002</v>
      </c>
      <c r="P95" s="11">
        <v>51896.063999999998</v>
      </c>
      <c r="Q95" s="11">
        <v>46041.067000000003</v>
      </c>
      <c r="R95" s="11">
        <v>40626.413999999997</v>
      </c>
      <c r="S95" s="11">
        <v>34574.739000000001</v>
      </c>
      <c r="T95" s="11">
        <v>28486.348999999998</v>
      </c>
      <c r="U95" s="11">
        <v>22155.903999999999</v>
      </c>
      <c r="V95" s="11">
        <v>15986.98</v>
      </c>
      <c r="W95" s="11">
        <v>10958.208000000001</v>
      </c>
      <c r="X95" s="11">
        <v>5968.32</v>
      </c>
      <c r="Y95" s="11">
        <v>2539.518</v>
      </c>
      <c r="Z95" s="11">
        <v>830.08600000000001</v>
      </c>
      <c r="AA95" s="11">
        <v>193.428</v>
      </c>
      <c r="AB95" s="11">
        <v>34.704999999999998</v>
      </c>
      <c r="AC95" s="11">
        <v>5.6470000000000002</v>
      </c>
    </row>
    <row r="96" spans="1:29" ht="23" hidden="1">
      <c r="A96" s="15">
        <v>79</v>
      </c>
      <c r="B96" s="13" t="s">
        <v>1059</v>
      </c>
      <c r="C96" s="33" t="s">
        <v>1073</v>
      </c>
      <c r="D96" s="12" t="s">
        <v>1074</v>
      </c>
      <c r="E96" s="12">
        <v>934</v>
      </c>
      <c r="F96" s="13" t="s">
        <v>1068</v>
      </c>
      <c r="G96" s="12">
        <v>902</v>
      </c>
      <c r="H96" s="12">
        <v>1965</v>
      </c>
      <c r="I96" s="11">
        <v>167379.07399999999</v>
      </c>
      <c r="J96" s="11">
        <v>138261.95199999999</v>
      </c>
      <c r="K96" s="11">
        <v>125315.284</v>
      </c>
      <c r="L96" s="11">
        <v>95881.697</v>
      </c>
      <c r="M96" s="11">
        <v>79108.615999999995</v>
      </c>
      <c r="N96" s="11">
        <v>73693.456000000006</v>
      </c>
      <c r="O96" s="11">
        <v>66484.349000000002</v>
      </c>
      <c r="P96" s="11">
        <v>57458.601999999897</v>
      </c>
      <c r="Q96" s="11">
        <v>49399.951000000001</v>
      </c>
      <c r="R96" s="11">
        <v>43427.923999999999</v>
      </c>
      <c r="S96" s="11">
        <v>37843.442000000003</v>
      </c>
      <c r="T96" s="11">
        <v>31425.933000000001</v>
      </c>
      <c r="U96" s="11">
        <v>24679.871999999999</v>
      </c>
      <c r="V96" s="11">
        <v>17794.041000000001</v>
      </c>
      <c r="W96" s="11">
        <v>11558.879000000001</v>
      </c>
      <c r="X96" s="11">
        <v>6831.384</v>
      </c>
      <c r="Y96" s="11">
        <v>2949.0360000000001</v>
      </c>
      <c r="Z96" s="11">
        <v>959.04</v>
      </c>
      <c r="AA96" s="11">
        <v>229.07</v>
      </c>
      <c r="AB96" s="11">
        <v>38.06</v>
      </c>
      <c r="AC96" s="11">
        <v>5.5540000000000003</v>
      </c>
    </row>
    <row r="97" spans="1:29" ht="23" hidden="1">
      <c r="A97" s="15">
        <v>80</v>
      </c>
      <c r="B97" s="13" t="s">
        <v>1059</v>
      </c>
      <c r="C97" s="33" t="s">
        <v>1073</v>
      </c>
      <c r="D97" s="12" t="s">
        <v>1074</v>
      </c>
      <c r="E97" s="12">
        <v>934</v>
      </c>
      <c r="F97" s="13" t="s">
        <v>1068</v>
      </c>
      <c r="G97" s="12">
        <v>902</v>
      </c>
      <c r="H97" s="12">
        <v>1970</v>
      </c>
      <c r="I97" s="11">
        <v>188884.272</v>
      </c>
      <c r="J97" s="11">
        <v>159496.565</v>
      </c>
      <c r="K97" s="11">
        <v>136079.14199999999</v>
      </c>
      <c r="L97" s="11">
        <v>123512.33100000001</v>
      </c>
      <c r="M97" s="11">
        <v>93980.554999999993</v>
      </c>
      <c r="N97" s="11">
        <v>77243.941000000006</v>
      </c>
      <c r="O97" s="11">
        <v>71755.373000000007</v>
      </c>
      <c r="P97" s="11">
        <v>64446.29</v>
      </c>
      <c r="Q97" s="11">
        <v>55402.576000000001</v>
      </c>
      <c r="R97" s="11">
        <v>47221.197</v>
      </c>
      <c r="S97" s="11">
        <v>40953.131000000001</v>
      </c>
      <c r="T97" s="11">
        <v>35023.216</v>
      </c>
      <c r="U97" s="11">
        <v>28083.661</v>
      </c>
      <c r="V97" s="11">
        <v>20855.280999999999</v>
      </c>
      <c r="W97" s="11">
        <v>13839.965</v>
      </c>
      <c r="X97" s="11">
        <v>7847.8729999999996</v>
      </c>
      <c r="Y97" s="11">
        <v>3755.5030000000002</v>
      </c>
      <c r="Z97" s="11">
        <v>1215.365</v>
      </c>
      <c r="AA97" s="11">
        <v>281.39499999999998</v>
      </c>
      <c r="AB97" s="11">
        <v>48.180999999999997</v>
      </c>
      <c r="AC97" s="11">
        <v>6.4269999999999996</v>
      </c>
    </row>
    <row r="98" spans="1:29" ht="23" hidden="1">
      <c r="A98" s="15">
        <v>81</v>
      </c>
      <c r="B98" s="13" t="s">
        <v>1059</v>
      </c>
      <c r="C98" s="33" t="s">
        <v>1073</v>
      </c>
      <c r="D98" s="12" t="s">
        <v>1074</v>
      </c>
      <c r="E98" s="12">
        <v>934</v>
      </c>
      <c r="F98" s="13" t="s">
        <v>1068</v>
      </c>
      <c r="G98" s="12">
        <v>902</v>
      </c>
      <c r="H98" s="12">
        <v>1975</v>
      </c>
      <c r="I98" s="11">
        <v>195790.853</v>
      </c>
      <c r="J98" s="11">
        <v>181799.522</v>
      </c>
      <c r="K98" s="11">
        <v>157434.86300000001</v>
      </c>
      <c r="L98" s="11">
        <v>134533.67199999999</v>
      </c>
      <c r="M98" s="11">
        <v>121686.57399999999</v>
      </c>
      <c r="N98" s="11">
        <v>92265.267999999996</v>
      </c>
      <c r="O98" s="11">
        <v>75680.817999999999</v>
      </c>
      <c r="P98" s="11">
        <v>70119.62</v>
      </c>
      <c r="Q98" s="11">
        <v>62695.828000000001</v>
      </c>
      <c r="R98" s="11">
        <v>53550.911</v>
      </c>
      <c r="S98" s="11">
        <v>45166.224000000002</v>
      </c>
      <c r="T98" s="11">
        <v>38373.976999999999</v>
      </c>
      <c r="U98" s="11">
        <v>31740.253000000001</v>
      </c>
      <c r="V98" s="11">
        <v>24125.870999999999</v>
      </c>
      <c r="W98" s="11">
        <v>16521.983</v>
      </c>
      <c r="X98" s="11">
        <v>9565.491</v>
      </c>
      <c r="Y98" s="11">
        <v>4408.2460000000001</v>
      </c>
      <c r="Z98" s="11">
        <v>1579.826</v>
      </c>
      <c r="AA98" s="11">
        <v>355.22500000000002</v>
      </c>
      <c r="AB98" s="11">
        <v>59.030999999999999</v>
      </c>
      <c r="AC98" s="11">
        <v>8.1639999999999997</v>
      </c>
    </row>
    <row r="99" spans="1:29" ht="23" hidden="1">
      <c r="A99" s="15">
        <v>82</v>
      </c>
      <c r="B99" s="13" t="s">
        <v>1059</v>
      </c>
      <c r="C99" s="33" t="s">
        <v>1073</v>
      </c>
      <c r="D99" s="12" t="s">
        <v>1074</v>
      </c>
      <c r="E99" s="12">
        <v>934</v>
      </c>
      <c r="F99" s="13" t="s">
        <v>1068</v>
      </c>
      <c r="G99" s="12">
        <v>902</v>
      </c>
      <c r="H99" s="12">
        <v>1980</v>
      </c>
      <c r="I99" s="11">
        <v>194668.51800000001</v>
      </c>
      <c r="J99" s="11">
        <v>189688.71799999999</v>
      </c>
      <c r="K99" s="11">
        <v>179861.272</v>
      </c>
      <c r="L99" s="11">
        <v>155838.579</v>
      </c>
      <c r="M99" s="11">
        <v>132582.201</v>
      </c>
      <c r="N99" s="11">
        <v>119728.38800000001</v>
      </c>
      <c r="O99" s="11">
        <v>90733.713000000105</v>
      </c>
      <c r="P99" s="11">
        <v>74212.099000000002</v>
      </c>
      <c r="Q99" s="11">
        <v>68583.115000000005</v>
      </c>
      <c r="R99" s="11">
        <v>60989.836000000003</v>
      </c>
      <c r="S99" s="11">
        <v>51543.675000000003</v>
      </c>
      <c r="T99" s="11">
        <v>42747.864999999998</v>
      </c>
      <c r="U99" s="11">
        <v>35292.307999999997</v>
      </c>
      <c r="V99" s="11">
        <v>27800.880000000001</v>
      </c>
      <c r="W99" s="11">
        <v>19480.685000000001</v>
      </c>
      <c r="X99" s="11">
        <v>11733.315000000001</v>
      </c>
      <c r="Y99" s="11">
        <v>5583.5370000000003</v>
      </c>
      <c r="Z99" s="11">
        <v>1917.1510000000001</v>
      </c>
      <c r="AA99" s="11">
        <v>488.286</v>
      </c>
      <c r="AB99" s="11">
        <v>78.36</v>
      </c>
      <c r="AC99" s="11">
        <v>10.717000000000001</v>
      </c>
    </row>
    <row r="100" spans="1:29" ht="23" hidden="1">
      <c r="A100" s="15">
        <v>83</v>
      </c>
      <c r="B100" s="13" t="s">
        <v>1059</v>
      </c>
      <c r="C100" s="33" t="s">
        <v>1073</v>
      </c>
      <c r="D100" s="12" t="s">
        <v>1074</v>
      </c>
      <c r="E100" s="12">
        <v>934</v>
      </c>
      <c r="F100" s="13" t="s">
        <v>1068</v>
      </c>
      <c r="G100" s="12">
        <v>902</v>
      </c>
      <c r="H100" s="12">
        <v>1985</v>
      </c>
      <c r="I100" s="11">
        <v>210290.94</v>
      </c>
      <c r="J100" s="11">
        <v>189591.951</v>
      </c>
      <c r="K100" s="11">
        <v>188091.77299999999</v>
      </c>
      <c r="L100" s="11">
        <v>178442.62100000001</v>
      </c>
      <c r="M100" s="11">
        <v>154124.25399999999</v>
      </c>
      <c r="N100" s="11">
        <v>131004.929</v>
      </c>
      <c r="O100" s="11">
        <v>118361.611</v>
      </c>
      <c r="P100" s="11">
        <v>89566.676999999894</v>
      </c>
      <c r="Q100" s="11">
        <v>72940.543000000005</v>
      </c>
      <c r="R100" s="11">
        <v>67021.975000000006</v>
      </c>
      <c r="S100" s="11">
        <v>59019.504999999997</v>
      </c>
      <c r="T100" s="11">
        <v>49029.178999999996</v>
      </c>
      <c r="U100" s="11">
        <v>39537.565999999999</v>
      </c>
      <c r="V100" s="11">
        <v>31187.665000000001</v>
      </c>
      <c r="W100" s="11">
        <v>22816.46</v>
      </c>
      <c r="X100" s="11">
        <v>14088.870999999999</v>
      </c>
      <c r="Y100" s="11">
        <v>7030.8670000000002</v>
      </c>
      <c r="Z100" s="11">
        <v>2518.6410000000001</v>
      </c>
      <c r="AA100" s="11">
        <v>607.19500000000005</v>
      </c>
      <c r="AB100" s="11">
        <v>111.05500000000001</v>
      </c>
      <c r="AC100" s="11">
        <v>13.948</v>
      </c>
    </row>
    <row r="101" spans="1:29" ht="23" hidden="1">
      <c r="A101" s="15">
        <v>84</v>
      </c>
      <c r="B101" s="13" t="s">
        <v>1059</v>
      </c>
      <c r="C101" s="33" t="s">
        <v>1073</v>
      </c>
      <c r="D101" s="12" t="s">
        <v>1074</v>
      </c>
      <c r="E101" s="12">
        <v>934</v>
      </c>
      <c r="F101" s="13" t="s">
        <v>1068</v>
      </c>
      <c r="G101" s="12">
        <v>902</v>
      </c>
      <c r="H101" s="12">
        <v>1990</v>
      </c>
      <c r="I101" s="11">
        <v>231413.95800000001</v>
      </c>
      <c r="J101" s="11">
        <v>205343.61900000001</v>
      </c>
      <c r="K101" s="11">
        <v>188118.05</v>
      </c>
      <c r="L101" s="11">
        <v>186477.07699999999</v>
      </c>
      <c r="M101" s="11">
        <v>176253.37</v>
      </c>
      <c r="N101" s="11">
        <v>152085.171</v>
      </c>
      <c r="O101" s="11">
        <v>129395.86199999999</v>
      </c>
      <c r="P101" s="11">
        <v>116828.213</v>
      </c>
      <c r="Q101" s="11">
        <v>88107.380999999994</v>
      </c>
      <c r="R101" s="11">
        <v>71409.264999999999</v>
      </c>
      <c r="S101" s="11">
        <v>64933.794000000002</v>
      </c>
      <c r="T101" s="11">
        <v>56341.627999999997</v>
      </c>
      <c r="U101" s="11">
        <v>45566.035000000003</v>
      </c>
      <c r="V101" s="11">
        <v>35139.767</v>
      </c>
      <c r="W101" s="11">
        <v>25777.901000000002</v>
      </c>
      <c r="X101" s="11">
        <v>16764.257000000001</v>
      </c>
      <c r="Y101" s="11">
        <v>8628.8279999999995</v>
      </c>
      <c r="Z101" s="11">
        <v>3286.8389999999999</v>
      </c>
      <c r="AA101" s="11">
        <v>842.96299999999997</v>
      </c>
      <c r="AB101" s="11">
        <v>144.32499999999999</v>
      </c>
      <c r="AC101" s="11">
        <v>20.364000000000001</v>
      </c>
    </row>
    <row r="102" spans="1:29" ht="23" hidden="1">
      <c r="A102" s="15">
        <v>85</v>
      </c>
      <c r="B102" s="13" t="s">
        <v>1059</v>
      </c>
      <c r="C102" s="33" t="s">
        <v>1073</v>
      </c>
      <c r="D102" s="12" t="s">
        <v>1074</v>
      </c>
      <c r="E102" s="12">
        <v>934</v>
      </c>
      <c r="F102" s="13" t="s">
        <v>1068</v>
      </c>
      <c r="G102" s="12">
        <v>902</v>
      </c>
      <c r="H102" s="12">
        <v>1995</v>
      </c>
      <c r="I102" s="11">
        <v>217246.361</v>
      </c>
      <c r="J102" s="11">
        <v>226785.91099999999</v>
      </c>
      <c r="K102" s="11">
        <v>203709.11799999999</v>
      </c>
      <c r="L102" s="11">
        <v>186347.96400000001</v>
      </c>
      <c r="M102" s="11">
        <v>183797.05799999999</v>
      </c>
      <c r="N102" s="11">
        <v>173873.318</v>
      </c>
      <c r="O102" s="11">
        <v>150130.22700000001</v>
      </c>
      <c r="P102" s="11">
        <v>127587.644</v>
      </c>
      <c r="Q102" s="11">
        <v>114987.098</v>
      </c>
      <c r="R102" s="11">
        <v>86297.755999999994</v>
      </c>
      <c r="S102" s="11">
        <v>69330.663</v>
      </c>
      <c r="T102" s="11">
        <v>62071.43</v>
      </c>
      <c r="U102" s="11">
        <v>52583.946000000004</v>
      </c>
      <c r="V102" s="11">
        <v>40756.841</v>
      </c>
      <c r="W102" s="11">
        <v>29341.48</v>
      </c>
      <c r="X102" s="11">
        <v>19345.055</v>
      </c>
      <c r="Y102" s="11">
        <v>10615.92</v>
      </c>
      <c r="Z102" s="11">
        <v>4168.0320000000002</v>
      </c>
      <c r="AA102" s="11">
        <v>1138.4390000000001</v>
      </c>
      <c r="AB102" s="11">
        <v>207.89</v>
      </c>
      <c r="AC102" s="11">
        <v>27.504999999999999</v>
      </c>
    </row>
    <row r="103" spans="1:29" ht="23" hidden="1">
      <c r="A103" s="15">
        <v>86</v>
      </c>
      <c r="B103" s="13" t="s">
        <v>1059</v>
      </c>
      <c r="C103" s="33" t="s">
        <v>1073</v>
      </c>
      <c r="D103" s="12" t="s">
        <v>1074</v>
      </c>
      <c r="E103" s="12">
        <v>934</v>
      </c>
      <c r="F103" s="13" t="s">
        <v>1068</v>
      </c>
      <c r="G103" s="12">
        <v>902</v>
      </c>
      <c r="H103" s="12">
        <v>2000</v>
      </c>
      <c r="I103" s="11">
        <v>212235.77100000001</v>
      </c>
      <c r="J103" s="11">
        <v>213424.00399999999</v>
      </c>
      <c r="K103" s="11">
        <v>225077.32399999999</v>
      </c>
      <c r="L103" s="11">
        <v>201753.766</v>
      </c>
      <c r="M103" s="11">
        <v>183825.33900000001</v>
      </c>
      <c r="N103" s="11">
        <v>181655.80600000001</v>
      </c>
      <c r="O103" s="11">
        <v>172091.486</v>
      </c>
      <c r="P103" s="11">
        <v>148531.12299999999</v>
      </c>
      <c r="Q103" s="11">
        <v>125844.25599999999</v>
      </c>
      <c r="R103" s="11">
        <v>112860.65300000001</v>
      </c>
      <c r="S103" s="11">
        <v>83936.748999999996</v>
      </c>
      <c r="T103" s="11">
        <v>66397.474000000002</v>
      </c>
      <c r="U103" s="11">
        <v>58162.53</v>
      </c>
      <c r="V103" s="11">
        <v>47408</v>
      </c>
      <c r="W103" s="11">
        <v>34482.779000000002</v>
      </c>
      <c r="X103" s="11">
        <v>22399.618999999999</v>
      </c>
      <c r="Y103" s="11">
        <v>12478.264999999999</v>
      </c>
      <c r="Z103" s="11">
        <v>5287.2690000000002</v>
      </c>
      <c r="AA103" s="11">
        <v>1502.6320000000001</v>
      </c>
      <c r="AB103" s="11">
        <v>292.48700000000002</v>
      </c>
      <c r="AC103" s="11">
        <v>39.4</v>
      </c>
    </row>
    <row r="104" spans="1:29" ht="23" hidden="1">
      <c r="A104" s="15">
        <v>87</v>
      </c>
      <c r="B104" s="13" t="s">
        <v>1059</v>
      </c>
      <c r="C104" s="33" t="s">
        <v>1073</v>
      </c>
      <c r="D104" s="12" t="s">
        <v>1074</v>
      </c>
      <c r="E104" s="12">
        <v>934</v>
      </c>
      <c r="F104" s="13" t="s">
        <v>1068</v>
      </c>
      <c r="G104" s="12">
        <v>902</v>
      </c>
      <c r="H104" s="12">
        <v>2005</v>
      </c>
      <c r="I104" s="11">
        <v>211852.89</v>
      </c>
      <c r="J104" s="11">
        <v>209649.65700000001</v>
      </c>
      <c r="K104" s="11">
        <v>212369.679</v>
      </c>
      <c r="L104" s="11">
        <v>223268.28200000001</v>
      </c>
      <c r="M104" s="11">
        <v>198786.394</v>
      </c>
      <c r="N104" s="11">
        <v>181370.13500000001</v>
      </c>
      <c r="O104" s="11">
        <v>179316.23499999999</v>
      </c>
      <c r="P104" s="11">
        <v>169775.91800000001</v>
      </c>
      <c r="Q104" s="11">
        <v>146010.152</v>
      </c>
      <c r="R104" s="11">
        <v>122984.49400000001</v>
      </c>
      <c r="S104" s="11">
        <v>109869.985</v>
      </c>
      <c r="T104" s="11">
        <v>80850.963000000003</v>
      </c>
      <c r="U104" s="11">
        <v>62407.173999999999</v>
      </c>
      <c r="V104" s="11">
        <v>52377.773999999998</v>
      </c>
      <c r="W104" s="11">
        <v>40210.989000000001</v>
      </c>
      <c r="X104" s="11">
        <v>26378.223000000002</v>
      </c>
      <c r="Y104" s="11">
        <v>14646.473</v>
      </c>
      <c r="Z104" s="11">
        <v>6358.1660000000002</v>
      </c>
      <c r="AA104" s="11">
        <v>1978.145</v>
      </c>
      <c r="AB104" s="11">
        <v>395.20800000000003</v>
      </c>
      <c r="AC104" s="11">
        <v>56.87</v>
      </c>
    </row>
    <row r="105" spans="1:29" ht="23" hidden="1">
      <c r="A105" s="15">
        <v>88</v>
      </c>
      <c r="B105" s="13" t="s">
        <v>1059</v>
      </c>
      <c r="C105" s="33" t="s">
        <v>1073</v>
      </c>
      <c r="D105" s="12" t="s">
        <v>1074</v>
      </c>
      <c r="E105" s="12">
        <v>934</v>
      </c>
      <c r="F105" s="13" t="s">
        <v>1068</v>
      </c>
      <c r="G105" s="12">
        <v>902</v>
      </c>
      <c r="H105" s="12">
        <v>2010</v>
      </c>
      <c r="I105" s="11">
        <v>217134.492</v>
      </c>
      <c r="J105" s="11">
        <v>209370.72700000001</v>
      </c>
      <c r="K105" s="11">
        <v>208325.136</v>
      </c>
      <c r="L105" s="11">
        <v>210458.57</v>
      </c>
      <c r="M105" s="11">
        <v>220286.96799999999</v>
      </c>
      <c r="N105" s="11">
        <v>196962.33600000001</v>
      </c>
      <c r="O105" s="11">
        <v>179253.23</v>
      </c>
      <c r="P105" s="11">
        <v>177457.00899999999</v>
      </c>
      <c r="Q105" s="11">
        <v>167776.198</v>
      </c>
      <c r="R105" s="11">
        <v>143654.64000000001</v>
      </c>
      <c r="S105" s="11">
        <v>120256.39599999999</v>
      </c>
      <c r="T105" s="11">
        <v>105721.98299999999</v>
      </c>
      <c r="U105" s="11">
        <v>76283.364000000001</v>
      </c>
      <c r="V105" s="11">
        <v>56625.875</v>
      </c>
      <c r="W105" s="11">
        <v>44978.728999999999</v>
      </c>
      <c r="X105" s="11">
        <v>31252.853999999999</v>
      </c>
      <c r="Y105" s="11">
        <v>17778.721000000001</v>
      </c>
      <c r="Z105" s="11">
        <v>7805.6610000000001</v>
      </c>
      <c r="AA105" s="11">
        <v>2488.6379999999999</v>
      </c>
      <c r="AB105" s="11">
        <v>548.76300000000003</v>
      </c>
      <c r="AC105" s="11">
        <v>81.260000000000005</v>
      </c>
    </row>
    <row r="106" spans="1:29" ht="23" hidden="1">
      <c r="A106" s="15">
        <v>89</v>
      </c>
      <c r="B106" s="13" t="s">
        <v>1059</v>
      </c>
      <c r="C106" s="33" t="s">
        <v>1073</v>
      </c>
      <c r="D106" s="12" t="s">
        <v>1074</v>
      </c>
      <c r="E106" s="12">
        <v>934</v>
      </c>
      <c r="F106" s="13" t="s">
        <v>1068</v>
      </c>
      <c r="G106" s="12">
        <v>902</v>
      </c>
      <c r="H106" s="12">
        <v>2015</v>
      </c>
      <c r="I106" s="11">
        <v>222063.41500000001</v>
      </c>
      <c r="J106" s="11">
        <v>214820.77299999999</v>
      </c>
      <c r="K106" s="11">
        <v>207962.63800000001</v>
      </c>
      <c r="L106" s="11">
        <v>206821.41200000001</v>
      </c>
      <c r="M106" s="11">
        <v>208360.41</v>
      </c>
      <c r="N106" s="11">
        <v>218318.133</v>
      </c>
      <c r="O106" s="11">
        <v>195131.62899999999</v>
      </c>
      <c r="P106" s="11">
        <v>177556.75099999999</v>
      </c>
      <c r="Q106" s="11">
        <v>175564.37</v>
      </c>
      <c r="R106" s="11">
        <v>165485.09299999999</v>
      </c>
      <c r="S106" s="11">
        <v>140718.30100000001</v>
      </c>
      <c r="T106" s="11">
        <v>116504.906</v>
      </c>
      <c r="U106" s="11">
        <v>100605.81299999999</v>
      </c>
      <c r="V106" s="11">
        <v>70102.301000000007</v>
      </c>
      <c r="W106" s="11">
        <v>49317.728999999999</v>
      </c>
      <c r="X106" s="11">
        <v>35787.048000000003</v>
      </c>
      <c r="Y106" s="11">
        <v>21627.828000000001</v>
      </c>
      <c r="Z106" s="11">
        <v>9931.8289999999997</v>
      </c>
      <c r="AA106" s="11">
        <v>3266.279</v>
      </c>
      <c r="AB106" s="11">
        <v>753.93399999999997</v>
      </c>
      <c r="AC106" s="11">
        <v>123.515</v>
      </c>
    </row>
    <row r="107" spans="1:29" ht="23" hidden="1">
      <c r="A107" s="15">
        <v>90</v>
      </c>
      <c r="B107" s="13" t="s">
        <v>1059</v>
      </c>
      <c r="C107" s="33" t="s">
        <v>1073</v>
      </c>
      <c r="D107" s="12" t="s">
        <v>1074</v>
      </c>
      <c r="E107" s="12">
        <v>934</v>
      </c>
      <c r="F107" s="13" t="s">
        <v>1068</v>
      </c>
      <c r="G107" s="12">
        <v>902</v>
      </c>
      <c r="H107" s="12">
        <v>2020</v>
      </c>
      <c r="I107" s="11">
        <v>222077.622</v>
      </c>
      <c r="J107" s="11">
        <v>219995.16899999999</v>
      </c>
      <c r="K107" s="11">
        <v>213500.541</v>
      </c>
      <c r="L107" s="11">
        <v>206353.39600000001</v>
      </c>
      <c r="M107" s="11">
        <v>204849.77100000001</v>
      </c>
      <c r="N107" s="11">
        <v>206602.26699999999</v>
      </c>
      <c r="O107" s="11">
        <v>216632.13699999999</v>
      </c>
      <c r="P107" s="11">
        <v>193245.946</v>
      </c>
      <c r="Q107" s="11">
        <v>175422.02299999999</v>
      </c>
      <c r="R107" s="11">
        <v>173001.98800000001</v>
      </c>
      <c r="S107" s="11">
        <v>162212.88500000001</v>
      </c>
      <c r="T107" s="11">
        <v>136582.97899999999</v>
      </c>
      <c r="U107" s="11">
        <v>111183.27800000001</v>
      </c>
      <c r="V107" s="11">
        <v>93338.246000000101</v>
      </c>
      <c r="W107" s="11">
        <v>61811.892999999996</v>
      </c>
      <c r="X107" s="11">
        <v>40015.203000000001</v>
      </c>
      <c r="Y107" s="11">
        <v>25482.400000000001</v>
      </c>
      <c r="Z107" s="11">
        <v>12588.98</v>
      </c>
      <c r="AA107" s="11">
        <v>4410.8159999999998</v>
      </c>
      <c r="AB107" s="11">
        <v>1068.8320000000001</v>
      </c>
      <c r="AC107" s="11">
        <v>185.636</v>
      </c>
    </row>
    <row r="108" spans="1:29" ht="11.5" hidden="1">
      <c r="A108" s="15">
        <v>91</v>
      </c>
      <c r="B108" s="13" t="s">
        <v>1059</v>
      </c>
      <c r="C108" s="39" t="s">
        <v>1075</v>
      </c>
      <c r="D108" s="12"/>
      <c r="E108" s="12">
        <v>948</v>
      </c>
      <c r="F108" s="13" t="s">
        <v>1068</v>
      </c>
      <c r="G108" s="12">
        <v>1803</v>
      </c>
      <c r="H108" s="12">
        <v>1950</v>
      </c>
      <c r="I108" s="11">
        <v>87848.53</v>
      </c>
      <c r="J108" s="11">
        <v>71201.620000000097</v>
      </c>
      <c r="K108" s="11">
        <v>65329.307999999997</v>
      </c>
      <c r="L108" s="11">
        <v>58346.114000000001</v>
      </c>
      <c r="M108" s="11">
        <v>51335.394</v>
      </c>
      <c r="N108" s="11">
        <v>43894.133000000002</v>
      </c>
      <c r="O108" s="11">
        <v>37618.082999999999</v>
      </c>
      <c r="P108" s="11">
        <v>33276.184000000001</v>
      </c>
      <c r="Q108" s="11">
        <v>28896.923999999999</v>
      </c>
      <c r="R108" s="11">
        <v>23894.149000000001</v>
      </c>
      <c r="S108" s="11">
        <v>20371.310000000001</v>
      </c>
      <c r="T108" s="11">
        <v>15603.597</v>
      </c>
      <c r="U108" s="11">
        <v>13074.168</v>
      </c>
      <c r="V108" s="11">
        <v>8945.0509999999995</v>
      </c>
      <c r="W108" s="11">
        <v>6328.1450000000004</v>
      </c>
      <c r="X108" s="11">
        <v>3706.7660000000001</v>
      </c>
      <c r="Y108" s="11">
        <v>1714.2840000000001</v>
      </c>
      <c r="Z108" s="11">
        <v>656.70100000000002</v>
      </c>
      <c r="AA108" s="11">
        <v>196.72200000000001</v>
      </c>
      <c r="AB108" s="11">
        <v>49.874000000000102</v>
      </c>
      <c r="AC108" s="11">
        <v>10.167</v>
      </c>
    </row>
    <row r="109" spans="1:29" ht="11.5" hidden="1">
      <c r="A109" s="15">
        <v>92</v>
      </c>
      <c r="B109" s="13" t="s">
        <v>1059</v>
      </c>
      <c r="C109" s="39" t="s">
        <v>1075</v>
      </c>
      <c r="D109" s="12"/>
      <c r="E109" s="12">
        <v>948</v>
      </c>
      <c r="F109" s="13" t="s">
        <v>1068</v>
      </c>
      <c r="G109" s="12">
        <v>1803</v>
      </c>
      <c r="H109" s="12">
        <v>1955</v>
      </c>
      <c r="I109" s="11">
        <v>104918.74400000001</v>
      </c>
      <c r="J109" s="11">
        <v>79850.771000000095</v>
      </c>
      <c r="K109" s="11">
        <v>68843.664000000004</v>
      </c>
      <c r="L109" s="11">
        <v>63482.720999999998</v>
      </c>
      <c r="M109" s="11">
        <v>56243.262999999999</v>
      </c>
      <c r="N109" s="11">
        <v>49138.097999999998</v>
      </c>
      <c r="O109" s="11">
        <v>41755.288</v>
      </c>
      <c r="P109" s="11">
        <v>35565.127999999997</v>
      </c>
      <c r="Q109" s="11">
        <v>31250.300999999999</v>
      </c>
      <c r="R109" s="11">
        <v>26930.806</v>
      </c>
      <c r="S109" s="11">
        <v>21950.401000000002</v>
      </c>
      <c r="T109" s="11">
        <v>18229.808000000001</v>
      </c>
      <c r="U109" s="11">
        <v>13420.117</v>
      </c>
      <c r="V109" s="11">
        <v>10503.04</v>
      </c>
      <c r="W109" s="11">
        <v>6524.3770000000004</v>
      </c>
      <c r="X109" s="11">
        <v>3940.43</v>
      </c>
      <c r="Y109" s="11">
        <v>1847.056</v>
      </c>
      <c r="Z109" s="11">
        <v>625.74400000000003</v>
      </c>
      <c r="AA109" s="11">
        <v>168.315</v>
      </c>
      <c r="AB109" s="11">
        <v>34.951000000000001</v>
      </c>
      <c r="AC109" s="11">
        <v>6.5460000000000003</v>
      </c>
    </row>
    <row r="110" spans="1:29" ht="11.5" hidden="1">
      <c r="A110" s="15">
        <v>93</v>
      </c>
      <c r="B110" s="13" t="s">
        <v>1059</v>
      </c>
      <c r="C110" s="39" t="s">
        <v>1075</v>
      </c>
      <c r="D110" s="12"/>
      <c r="E110" s="12">
        <v>948</v>
      </c>
      <c r="F110" s="13" t="s">
        <v>1068</v>
      </c>
      <c r="G110" s="12">
        <v>1803</v>
      </c>
      <c r="H110" s="12">
        <v>1960</v>
      </c>
      <c r="I110" s="11">
        <v>120281.792</v>
      </c>
      <c r="J110" s="11">
        <v>96810.803</v>
      </c>
      <c r="K110" s="11">
        <v>77529.409</v>
      </c>
      <c r="L110" s="11">
        <v>66954.368000000002</v>
      </c>
      <c r="M110" s="11">
        <v>61431.249000000003</v>
      </c>
      <c r="N110" s="11">
        <v>54252.644</v>
      </c>
      <c r="O110" s="11">
        <v>47120.690999999999</v>
      </c>
      <c r="P110" s="11">
        <v>39795.364999999998</v>
      </c>
      <c r="Q110" s="11">
        <v>33593.267</v>
      </c>
      <c r="R110" s="11">
        <v>29315.306</v>
      </c>
      <c r="S110" s="11">
        <v>24892.737000000001</v>
      </c>
      <c r="T110" s="11">
        <v>19857.514999999999</v>
      </c>
      <c r="U110" s="11">
        <v>15845.509</v>
      </c>
      <c r="V110" s="11">
        <v>10970.504999999999</v>
      </c>
      <c r="W110" s="11">
        <v>7797.759</v>
      </c>
      <c r="X110" s="11">
        <v>4210.2879999999996</v>
      </c>
      <c r="Y110" s="11">
        <v>2052.558</v>
      </c>
      <c r="Z110" s="11">
        <v>717.70100000000002</v>
      </c>
      <c r="AA110" s="11">
        <v>171.91200000000001</v>
      </c>
      <c r="AB110" s="11">
        <v>32.957000000000001</v>
      </c>
      <c r="AC110" s="11">
        <v>5.4450000000000003</v>
      </c>
    </row>
    <row r="111" spans="1:29" ht="11.5" hidden="1">
      <c r="A111" s="15">
        <v>94</v>
      </c>
      <c r="B111" s="13" t="s">
        <v>1059</v>
      </c>
      <c r="C111" s="39" t="s">
        <v>1075</v>
      </c>
      <c r="D111" s="12"/>
      <c r="E111" s="12">
        <v>948</v>
      </c>
      <c r="F111" s="13" t="s">
        <v>1068</v>
      </c>
      <c r="G111" s="12">
        <v>1803</v>
      </c>
      <c r="H111" s="12">
        <v>1965</v>
      </c>
      <c r="I111" s="11">
        <v>135045.04800000001</v>
      </c>
      <c r="J111" s="11">
        <v>112117.495</v>
      </c>
      <c r="K111" s="11">
        <v>94375.517000000007</v>
      </c>
      <c r="L111" s="11">
        <v>75796.777000000002</v>
      </c>
      <c r="M111" s="11">
        <v>65087.527000000002</v>
      </c>
      <c r="N111" s="11">
        <v>59501.648999999998</v>
      </c>
      <c r="O111" s="11">
        <v>52281.868999999999</v>
      </c>
      <c r="P111" s="11">
        <v>45158.205000000002</v>
      </c>
      <c r="Q111" s="11">
        <v>37858.910000000003</v>
      </c>
      <c r="R111" s="11">
        <v>31680.857</v>
      </c>
      <c r="S111" s="11">
        <v>27328.351999999999</v>
      </c>
      <c r="T111" s="11">
        <v>22735.16</v>
      </c>
      <c r="U111" s="11">
        <v>17480.294999999998</v>
      </c>
      <c r="V111" s="11">
        <v>13093.324000000001</v>
      </c>
      <c r="W111" s="11">
        <v>8307.0499999999993</v>
      </c>
      <c r="X111" s="11">
        <v>5153.6530000000002</v>
      </c>
      <c r="Y111" s="11">
        <v>2274.875</v>
      </c>
      <c r="Z111" s="11">
        <v>829.59699999999998</v>
      </c>
      <c r="AA111" s="11">
        <v>208.06700000000001</v>
      </c>
      <c r="AB111" s="11">
        <v>35.548000000000002</v>
      </c>
      <c r="AC111" s="11">
        <v>5.38</v>
      </c>
    </row>
    <row r="112" spans="1:29" ht="11.5" hidden="1">
      <c r="A112" s="15">
        <v>95</v>
      </c>
      <c r="B112" s="13" t="s">
        <v>1059</v>
      </c>
      <c r="C112" s="39" t="s">
        <v>1075</v>
      </c>
      <c r="D112" s="12"/>
      <c r="E112" s="12">
        <v>948</v>
      </c>
      <c r="F112" s="13" t="s">
        <v>1068</v>
      </c>
      <c r="G112" s="12">
        <v>1803</v>
      </c>
      <c r="H112" s="12">
        <v>1970</v>
      </c>
      <c r="I112" s="11">
        <v>148711.573</v>
      </c>
      <c r="J112" s="11">
        <v>126942.41899999999</v>
      </c>
      <c r="K112" s="11">
        <v>109669.902</v>
      </c>
      <c r="L112" s="11">
        <v>92405.351999999999</v>
      </c>
      <c r="M112" s="11">
        <v>73880.956000000006</v>
      </c>
      <c r="N112" s="11">
        <v>63214.411999999997</v>
      </c>
      <c r="O112" s="11">
        <v>57602.701000000001</v>
      </c>
      <c r="P112" s="11">
        <v>50324.811999999998</v>
      </c>
      <c r="Q112" s="11">
        <v>43259.656999999999</v>
      </c>
      <c r="R112" s="11">
        <v>35970.428999999996</v>
      </c>
      <c r="S112" s="11">
        <v>29728.316999999999</v>
      </c>
      <c r="T112" s="11">
        <v>25162.841</v>
      </c>
      <c r="U112" s="11">
        <v>20208.638999999999</v>
      </c>
      <c r="V112" s="11">
        <v>14649.526</v>
      </c>
      <c r="W112" s="11">
        <v>10051.092000000001</v>
      </c>
      <c r="X112" s="11">
        <v>5607.6589999999997</v>
      </c>
      <c r="Y112" s="11">
        <v>2863.4389999999999</v>
      </c>
      <c r="Z112" s="11">
        <v>949.81100000000004</v>
      </c>
      <c r="AA112" s="11">
        <v>247.52699999999999</v>
      </c>
      <c r="AB112" s="11">
        <v>44.765999999999998</v>
      </c>
      <c r="AC112" s="11">
        <v>6.1020000000000003</v>
      </c>
    </row>
    <row r="113" spans="1:29" ht="11.5" hidden="1">
      <c r="A113" s="15">
        <v>96</v>
      </c>
      <c r="B113" s="13" t="s">
        <v>1059</v>
      </c>
      <c r="C113" s="39" t="s">
        <v>1075</v>
      </c>
      <c r="D113" s="12"/>
      <c r="E113" s="12">
        <v>948</v>
      </c>
      <c r="F113" s="13" t="s">
        <v>1068</v>
      </c>
      <c r="G113" s="12">
        <v>1803</v>
      </c>
      <c r="H113" s="12">
        <v>1975</v>
      </c>
      <c r="I113" s="11">
        <v>163055.965</v>
      </c>
      <c r="J113" s="11">
        <v>140651.06099999999</v>
      </c>
      <c r="K113" s="11">
        <v>124465.48699999999</v>
      </c>
      <c r="L113" s="11">
        <v>107459.348</v>
      </c>
      <c r="M113" s="11">
        <v>89900.388999999996</v>
      </c>
      <c r="N113" s="11">
        <v>71851.350999999995</v>
      </c>
      <c r="O113" s="11">
        <v>61475.377999999997</v>
      </c>
      <c r="P113" s="11">
        <v>55863.656000000003</v>
      </c>
      <c r="Q113" s="11">
        <v>48575.135000000002</v>
      </c>
      <c r="R113" s="11">
        <v>41493.552000000003</v>
      </c>
      <c r="S113" s="11">
        <v>34132.438999999998</v>
      </c>
      <c r="T113" s="11">
        <v>27616.087</v>
      </c>
      <c r="U113" s="11">
        <v>22580.674999999999</v>
      </c>
      <c r="V113" s="11">
        <v>17145.665000000001</v>
      </c>
      <c r="W113" s="11">
        <v>11429.508</v>
      </c>
      <c r="X113" s="11">
        <v>6881.9430000000002</v>
      </c>
      <c r="Y113" s="11">
        <v>3166.6410000000001</v>
      </c>
      <c r="Z113" s="11">
        <v>1217.7249999999999</v>
      </c>
      <c r="AA113" s="11">
        <v>285.21499999999997</v>
      </c>
      <c r="AB113" s="11">
        <v>53.255000000000003</v>
      </c>
      <c r="AC113" s="11">
        <v>7.7</v>
      </c>
    </row>
    <row r="114" spans="1:29" ht="11.5" hidden="1">
      <c r="A114" s="15">
        <v>97</v>
      </c>
      <c r="B114" s="13" t="s">
        <v>1059</v>
      </c>
      <c r="C114" s="39" t="s">
        <v>1075</v>
      </c>
      <c r="D114" s="12"/>
      <c r="E114" s="12">
        <v>948</v>
      </c>
      <c r="F114" s="13" t="s">
        <v>1068</v>
      </c>
      <c r="G114" s="12">
        <v>1803</v>
      </c>
      <c r="H114" s="12">
        <v>1980</v>
      </c>
      <c r="I114" s="11">
        <v>179004.834</v>
      </c>
      <c r="J114" s="11">
        <v>155439.55600000001</v>
      </c>
      <c r="K114" s="11">
        <v>138171.95199999999</v>
      </c>
      <c r="L114" s="11">
        <v>122332.82399999999</v>
      </c>
      <c r="M114" s="11">
        <v>105079.386</v>
      </c>
      <c r="N114" s="11">
        <v>87584.998999999996</v>
      </c>
      <c r="O114" s="11">
        <v>69938.584000000104</v>
      </c>
      <c r="P114" s="11">
        <v>59761.718000000001</v>
      </c>
      <c r="Q114" s="11">
        <v>54103.262000000002</v>
      </c>
      <c r="R114" s="11">
        <v>46755.925000000003</v>
      </c>
      <c r="S114" s="11">
        <v>39471.002</v>
      </c>
      <c r="T114" s="11">
        <v>31917.664000000001</v>
      </c>
      <c r="U114" s="11">
        <v>24966.384999999998</v>
      </c>
      <c r="V114" s="11">
        <v>19401.427</v>
      </c>
      <c r="W114" s="11">
        <v>13581.504000000001</v>
      </c>
      <c r="X114" s="11">
        <v>8029.1450000000004</v>
      </c>
      <c r="Y114" s="11">
        <v>4013.39</v>
      </c>
      <c r="Z114" s="11">
        <v>1396.4670000000001</v>
      </c>
      <c r="AA114" s="11">
        <v>389.27699999999999</v>
      </c>
      <c r="AB114" s="11">
        <v>66.100999999999999</v>
      </c>
      <c r="AC114" s="11">
        <v>9.9250000000000007</v>
      </c>
    </row>
    <row r="115" spans="1:29" ht="11.5" hidden="1">
      <c r="A115" s="15">
        <v>98</v>
      </c>
      <c r="B115" s="13" t="s">
        <v>1059</v>
      </c>
      <c r="C115" s="39" t="s">
        <v>1075</v>
      </c>
      <c r="D115" s="12"/>
      <c r="E115" s="12">
        <v>948</v>
      </c>
      <c r="F115" s="13" t="s">
        <v>1068</v>
      </c>
      <c r="G115" s="12">
        <v>1803</v>
      </c>
      <c r="H115" s="12">
        <v>1985</v>
      </c>
      <c r="I115" s="11">
        <v>197776.82800000001</v>
      </c>
      <c r="J115" s="11">
        <v>171825.253</v>
      </c>
      <c r="K115" s="11">
        <v>153204.84400000001</v>
      </c>
      <c r="L115" s="11">
        <v>136308.41699999999</v>
      </c>
      <c r="M115" s="11">
        <v>120130.056</v>
      </c>
      <c r="N115" s="11">
        <v>102967.054</v>
      </c>
      <c r="O115" s="11">
        <v>85828.426000000007</v>
      </c>
      <c r="P115" s="11">
        <v>68473.633000000002</v>
      </c>
      <c r="Q115" s="11">
        <v>58193.446000000004</v>
      </c>
      <c r="R115" s="11">
        <v>52305.817999999999</v>
      </c>
      <c r="S115" s="11">
        <v>44726.25</v>
      </c>
      <c r="T115" s="11">
        <v>37070.502</v>
      </c>
      <c r="U115" s="11">
        <v>29036.543000000001</v>
      </c>
      <c r="V115" s="11">
        <v>21560.454000000002</v>
      </c>
      <c r="W115" s="11">
        <v>15523.114</v>
      </c>
      <c r="X115" s="11">
        <v>9644.0319999999992</v>
      </c>
      <c r="Y115" s="11">
        <v>4778.9319999999998</v>
      </c>
      <c r="Z115" s="11">
        <v>1827.3320000000001</v>
      </c>
      <c r="AA115" s="11">
        <v>458.83199999999999</v>
      </c>
      <c r="AB115" s="11">
        <v>92.934000000000097</v>
      </c>
      <c r="AC115" s="11">
        <v>12.356999999999999</v>
      </c>
    </row>
    <row r="116" spans="1:29" ht="11.5" hidden="1">
      <c r="A116" s="15">
        <v>99</v>
      </c>
      <c r="B116" s="13" t="s">
        <v>1059</v>
      </c>
      <c r="C116" s="39" t="s">
        <v>1075</v>
      </c>
      <c r="D116" s="12"/>
      <c r="E116" s="12">
        <v>948</v>
      </c>
      <c r="F116" s="13" t="s">
        <v>1068</v>
      </c>
      <c r="G116" s="12">
        <v>1803</v>
      </c>
      <c r="H116" s="12">
        <v>1990</v>
      </c>
      <c r="I116" s="11">
        <v>210003.95199999999</v>
      </c>
      <c r="J116" s="11">
        <v>190869.52100000001</v>
      </c>
      <c r="K116" s="11">
        <v>169709.65100000001</v>
      </c>
      <c r="L116" s="11">
        <v>151186.625</v>
      </c>
      <c r="M116" s="11">
        <v>133755.217</v>
      </c>
      <c r="N116" s="11">
        <v>117672.859</v>
      </c>
      <c r="O116" s="11">
        <v>101003.447</v>
      </c>
      <c r="P116" s="11">
        <v>84084.159</v>
      </c>
      <c r="Q116" s="11">
        <v>66831.987999999998</v>
      </c>
      <c r="R116" s="11">
        <v>56459.392</v>
      </c>
      <c r="S116" s="11">
        <v>50189.243000000002</v>
      </c>
      <c r="T116" s="11">
        <v>42190.455000000002</v>
      </c>
      <c r="U116" s="11">
        <v>33966.322</v>
      </c>
      <c r="V116" s="11">
        <v>25327.960999999999</v>
      </c>
      <c r="W116" s="11">
        <v>17393.429</v>
      </c>
      <c r="X116" s="11">
        <v>11163.868</v>
      </c>
      <c r="Y116" s="11">
        <v>5814.9040000000005</v>
      </c>
      <c r="Z116" s="11">
        <v>2244.625</v>
      </c>
      <c r="AA116" s="11">
        <v>626.39599999999996</v>
      </c>
      <c r="AB116" s="11">
        <v>114.244</v>
      </c>
      <c r="AC116" s="11">
        <v>17.879000000000001</v>
      </c>
    </row>
    <row r="117" spans="1:29" ht="11.5" hidden="1">
      <c r="A117" s="15">
        <v>100</v>
      </c>
      <c r="B117" s="13" t="s">
        <v>1059</v>
      </c>
      <c r="C117" s="39" t="s">
        <v>1075</v>
      </c>
      <c r="D117" s="12"/>
      <c r="E117" s="12">
        <v>948</v>
      </c>
      <c r="F117" s="13" t="s">
        <v>1068</v>
      </c>
      <c r="G117" s="12">
        <v>1803</v>
      </c>
      <c r="H117" s="12">
        <v>1995</v>
      </c>
      <c r="I117" s="11">
        <v>216886.35200000001</v>
      </c>
      <c r="J117" s="11">
        <v>203642.128</v>
      </c>
      <c r="K117" s="11">
        <v>188789.84099999999</v>
      </c>
      <c r="L117" s="11">
        <v>167445.10500000001</v>
      </c>
      <c r="M117" s="11">
        <v>147999.111</v>
      </c>
      <c r="N117" s="11">
        <v>131035.59299999999</v>
      </c>
      <c r="O117" s="11">
        <v>115472.4</v>
      </c>
      <c r="P117" s="11">
        <v>99026.646999999997</v>
      </c>
      <c r="Q117" s="11">
        <v>82184.587</v>
      </c>
      <c r="R117" s="11">
        <v>64972.2</v>
      </c>
      <c r="S117" s="11">
        <v>54414.813000000002</v>
      </c>
      <c r="T117" s="11">
        <v>47535.792000000001</v>
      </c>
      <c r="U117" s="11">
        <v>38934.040999999997</v>
      </c>
      <c r="V117" s="11">
        <v>29925.569</v>
      </c>
      <c r="W117" s="11">
        <v>20760.333999999999</v>
      </c>
      <c r="X117" s="11">
        <v>12790.213</v>
      </c>
      <c r="Y117" s="11">
        <v>6952.1910000000098</v>
      </c>
      <c r="Z117" s="11">
        <v>2803.127</v>
      </c>
      <c r="AA117" s="11">
        <v>794.476</v>
      </c>
      <c r="AB117" s="11">
        <v>161.41800000000001</v>
      </c>
      <c r="AC117" s="11">
        <v>23.082999999999998</v>
      </c>
    </row>
    <row r="118" spans="1:29" ht="11.5" hidden="1">
      <c r="A118" s="15">
        <v>101</v>
      </c>
      <c r="B118" s="13" t="s">
        <v>1059</v>
      </c>
      <c r="C118" s="39" t="s">
        <v>1075</v>
      </c>
      <c r="D118" s="12"/>
      <c r="E118" s="12">
        <v>948</v>
      </c>
      <c r="F118" s="13" t="s">
        <v>1068</v>
      </c>
      <c r="G118" s="12">
        <v>1803</v>
      </c>
      <c r="H118" s="12">
        <v>2000</v>
      </c>
      <c r="I118" s="11">
        <v>223083.25</v>
      </c>
      <c r="J118" s="11">
        <v>211222.00099999999</v>
      </c>
      <c r="K118" s="11">
        <v>201341.315</v>
      </c>
      <c r="L118" s="11">
        <v>186389.71799999999</v>
      </c>
      <c r="M118" s="11">
        <v>164196.31</v>
      </c>
      <c r="N118" s="11">
        <v>145230.709</v>
      </c>
      <c r="O118" s="11">
        <v>128688.86</v>
      </c>
      <c r="P118" s="11">
        <v>113407.671</v>
      </c>
      <c r="Q118" s="11">
        <v>96885.717999999993</v>
      </c>
      <c r="R118" s="11">
        <v>79927.47</v>
      </c>
      <c r="S118" s="11">
        <v>62571.584999999999</v>
      </c>
      <c r="T118" s="11">
        <v>51557.249000000003</v>
      </c>
      <c r="U118" s="11">
        <v>44010.82</v>
      </c>
      <c r="V118" s="11">
        <v>34565.383999999998</v>
      </c>
      <c r="W118" s="11">
        <v>24833.701000000001</v>
      </c>
      <c r="X118" s="11">
        <v>15600.031999999999</v>
      </c>
      <c r="Y118" s="11">
        <v>8124.04</v>
      </c>
      <c r="Z118" s="11">
        <v>3446.99</v>
      </c>
      <c r="AA118" s="11">
        <v>1020.873</v>
      </c>
      <c r="AB118" s="11">
        <v>212.18199999999999</v>
      </c>
      <c r="AC118" s="11">
        <v>32.070999999999998</v>
      </c>
    </row>
    <row r="119" spans="1:29" ht="11.5" hidden="1">
      <c r="A119" s="15">
        <v>102</v>
      </c>
      <c r="B119" s="13" t="s">
        <v>1059</v>
      </c>
      <c r="C119" s="39" t="s">
        <v>1075</v>
      </c>
      <c r="D119" s="12"/>
      <c r="E119" s="12">
        <v>948</v>
      </c>
      <c r="F119" s="13" t="s">
        <v>1068</v>
      </c>
      <c r="G119" s="12">
        <v>1803</v>
      </c>
      <c r="H119" s="12">
        <v>2005</v>
      </c>
      <c r="I119" s="11">
        <v>231276.18900000001</v>
      </c>
      <c r="J119" s="11">
        <v>218813.97700000001</v>
      </c>
      <c r="K119" s="11">
        <v>209687.611</v>
      </c>
      <c r="L119" s="11">
        <v>198851.89600000001</v>
      </c>
      <c r="M119" s="11">
        <v>182673.85800000001</v>
      </c>
      <c r="N119" s="11">
        <v>161109.59099999999</v>
      </c>
      <c r="O119" s="11">
        <v>142316.016</v>
      </c>
      <c r="P119" s="11">
        <v>125915.95600000001</v>
      </c>
      <c r="Q119" s="11">
        <v>110546.85799999999</v>
      </c>
      <c r="R119" s="11">
        <v>93788.866999999998</v>
      </c>
      <c r="S119" s="11">
        <v>77025.001000000004</v>
      </c>
      <c r="T119" s="11">
        <v>59665.678999999996</v>
      </c>
      <c r="U119" s="11">
        <v>47844.317999999999</v>
      </c>
      <c r="V119" s="11">
        <v>38934.447999999997</v>
      </c>
      <c r="W119" s="11">
        <v>28746.018</v>
      </c>
      <c r="X119" s="11">
        <v>18653.921999999999</v>
      </c>
      <c r="Y119" s="11">
        <v>10090.058999999999</v>
      </c>
      <c r="Z119" s="11">
        <v>4139.5349999999999</v>
      </c>
      <c r="AA119" s="11">
        <v>1310.2629999999999</v>
      </c>
      <c r="AB119" s="11">
        <v>283.17700000000002</v>
      </c>
      <c r="AC119" s="11">
        <v>44.32</v>
      </c>
    </row>
    <row r="120" spans="1:29" ht="11.5" hidden="1">
      <c r="A120" s="15">
        <v>103</v>
      </c>
      <c r="B120" s="13" t="s">
        <v>1059</v>
      </c>
      <c r="C120" s="39" t="s">
        <v>1075</v>
      </c>
      <c r="D120" s="12"/>
      <c r="E120" s="12">
        <v>948</v>
      </c>
      <c r="F120" s="13" t="s">
        <v>1068</v>
      </c>
      <c r="G120" s="12">
        <v>1803</v>
      </c>
      <c r="H120" s="12">
        <v>2010</v>
      </c>
      <c r="I120" s="11">
        <v>241235.046</v>
      </c>
      <c r="J120" s="11">
        <v>227252.60500000001</v>
      </c>
      <c r="K120" s="11">
        <v>216982.041</v>
      </c>
      <c r="L120" s="11">
        <v>206952.50399999999</v>
      </c>
      <c r="M120" s="11">
        <v>194684.77100000001</v>
      </c>
      <c r="N120" s="11">
        <v>180023.11499999999</v>
      </c>
      <c r="O120" s="11">
        <v>158136.019</v>
      </c>
      <c r="P120" s="11">
        <v>139843.35500000001</v>
      </c>
      <c r="Q120" s="11">
        <v>123592.548</v>
      </c>
      <c r="R120" s="11">
        <v>107979.3</v>
      </c>
      <c r="S120" s="11">
        <v>91006.48</v>
      </c>
      <c r="T120" s="11">
        <v>73187.827999999994</v>
      </c>
      <c r="U120" s="11">
        <v>55528.523000000001</v>
      </c>
      <c r="V120" s="11">
        <v>42672.953000000001</v>
      </c>
      <c r="W120" s="11">
        <v>32846.014000000003</v>
      </c>
      <c r="X120" s="11">
        <v>21979.187999999998</v>
      </c>
      <c r="Y120" s="11">
        <v>12446.745000000001</v>
      </c>
      <c r="Z120" s="11">
        <v>5353.8620000000001</v>
      </c>
      <c r="AA120" s="11">
        <v>1635.941</v>
      </c>
      <c r="AB120" s="11">
        <v>384.572</v>
      </c>
      <c r="AC120" s="11">
        <v>61.826999999999998</v>
      </c>
    </row>
    <row r="121" spans="1:29" ht="11.5" hidden="1">
      <c r="A121" s="15">
        <v>104</v>
      </c>
      <c r="B121" s="13" t="s">
        <v>1059</v>
      </c>
      <c r="C121" s="39" t="s">
        <v>1075</v>
      </c>
      <c r="D121" s="12"/>
      <c r="E121" s="12">
        <v>948</v>
      </c>
      <c r="F121" s="13" t="s">
        <v>1068</v>
      </c>
      <c r="G121" s="12">
        <v>1803</v>
      </c>
      <c r="H121" s="12">
        <v>2015</v>
      </c>
      <c r="I121" s="11">
        <v>249488.77799999999</v>
      </c>
      <c r="J121" s="11">
        <v>237561.861</v>
      </c>
      <c r="K121" s="11">
        <v>225292.80799999999</v>
      </c>
      <c r="L121" s="11">
        <v>214941.11199999999</v>
      </c>
      <c r="M121" s="11">
        <v>204230.976</v>
      </c>
      <c r="N121" s="11">
        <v>192084.951</v>
      </c>
      <c r="O121" s="11">
        <v>177456.22</v>
      </c>
      <c r="P121" s="11">
        <v>155772.084</v>
      </c>
      <c r="Q121" s="11">
        <v>137558.742</v>
      </c>
      <c r="R121" s="11">
        <v>121099.113</v>
      </c>
      <c r="S121" s="11">
        <v>104978.247</v>
      </c>
      <c r="T121" s="11">
        <v>87391.816999999995</v>
      </c>
      <c r="U121" s="11">
        <v>68774.498000000007</v>
      </c>
      <c r="V121" s="11">
        <v>50242.714</v>
      </c>
      <c r="W121" s="11">
        <v>36576.902999999998</v>
      </c>
      <c r="X121" s="11">
        <v>25696.512999999999</v>
      </c>
      <c r="Y121" s="11">
        <v>14933.567999999999</v>
      </c>
      <c r="Z121" s="11">
        <v>6846.7049999999999</v>
      </c>
      <c r="AA121" s="11">
        <v>2215.5749999999998</v>
      </c>
      <c r="AB121" s="11">
        <v>502.90899999999999</v>
      </c>
      <c r="AC121" s="11">
        <v>88.132000000000005</v>
      </c>
    </row>
    <row r="122" spans="1:29" ht="11.5" hidden="1">
      <c r="A122" s="15">
        <v>105</v>
      </c>
      <c r="B122" s="13" t="s">
        <v>1059</v>
      </c>
      <c r="C122" s="39" t="s">
        <v>1075</v>
      </c>
      <c r="D122" s="12"/>
      <c r="E122" s="12">
        <v>948</v>
      </c>
      <c r="F122" s="13" t="s">
        <v>1068</v>
      </c>
      <c r="G122" s="12">
        <v>1803</v>
      </c>
      <c r="H122" s="12">
        <v>2020</v>
      </c>
      <c r="I122" s="11">
        <v>255465.22200000001</v>
      </c>
      <c r="J122" s="11">
        <v>246276.88200000001</v>
      </c>
      <c r="K122" s="11">
        <v>235737.372</v>
      </c>
      <c r="L122" s="11">
        <v>223109.02299999999</v>
      </c>
      <c r="M122" s="11">
        <v>212335.774</v>
      </c>
      <c r="N122" s="11">
        <v>201991.44099999999</v>
      </c>
      <c r="O122" s="11">
        <v>189955.603</v>
      </c>
      <c r="P122" s="11">
        <v>175031.06200000001</v>
      </c>
      <c r="Q122" s="11">
        <v>153230.89000000001</v>
      </c>
      <c r="R122" s="11">
        <v>134762.33100000001</v>
      </c>
      <c r="S122" s="11">
        <v>117783.83</v>
      </c>
      <c r="T122" s="11">
        <v>100987.11199999999</v>
      </c>
      <c r="U122" s="11">
        <v>82476.415999999997</v>
      </c>
      <c r="V122" s="11">
        <v>62792.364999999998</v>
      </c>
      <c r="W122" s="11">
        <v>43483.169000000002</v>
      </c>
      <c r="X122" s="11">
        <v>29051.953000000001</v>
      </c>
      <c r="Y122" s="11">
        <v>17820.655999999999</v>
      </c>
      <c r="Z122" s="11">
        <v>8441.3529999999992</v>
      </c>
      <c r="AA122" s="11">
        <v>2955.2869999999998</v>
      </c>
      <c r="AB122" s="11">
        <v>719.19499999999903</v>
      </c>
      <c r="AC122" s="11">
        <v>123.447</v>
      </c>
    </row>
    <row r="123" spans="1:29" ht="11.5" hidden="1">
      <c r="A123" s="15">
        <v>106</v>
      </c>
      <c r="B123" s="13" t="s">
        <v>1059</v>
      </c>
      <c r="C123" s="39" t="s">
        <v>1076</v>
      </c>
      <c r="D123" s="12" t="s">
        <v>1077</v>
      </c>
      <c r="E123" s="12">
        <v>1636</v>
      </c>
      <c r="F123" s="13" t="s">
        <v>1078</v>
      </c>
      <c r="G123" s="12">
        <v>1803</v>
      </c>
      <c r="H123" s="12">
        <v>1950</v>
      </c>
      <c r="I123" s="11">
        <v>8045.1750000000002</v>
      </c>
      <c r="J123" s="11">
        <v>6327.3810000000003</v>
      </c>
      <c r="K123" s="11">
        <v>6077.1549999999997</v>
      </c>
      <c r="L123" s="11">
        <v>5247.59</v>
      </c>
      <c r="M123" s="11">
        <v>4850.5519999999997</v>
      </c>
      <c r="N123" s="11">
        <v>3966.3110000000001</v>
      </c>
      <c r="O123" s="11">
        <v>3248.0529999999999</v>
      </c>
      <c r="P123" s="11">
        <v>3048.2750000000001</v>
      </c>
      <c r="Q123" s="11">
        <v>2615.4110000000001</v>
      </c>
      <c r="R123" s="11">
        <v>2359.7579999999998</v>
      </c>
      <c r="S123" s="11">
        <v>1870.49</v>
      </c>
      <c r="T123" s="11">
        <v>1451.971</v>
      </c>
      <c r="U123" s="11">
        <v>1248.4739999999999</v>
      </c>
      <c r="V123" s="11">
        <v>940.45</v>
      </c>
      <c r="W123" s="11">
        <v>621.98400000000004</v>
      </c>
      <c r="X123" s="11">
        <v>358.90499999999997</v>
      </c>
      <c r="Y123" s="11">
        <v>151.595</v>
      </c>
      <c r="Z123" s="11">
        <v>58.55</v>
      </c>
      <c r="AA123" s="11">
        <v>18.881</v>
      </c>
      <c r="AB123" s="11">
        <v>3.702</v>
      </c>
      <c r="AC123" s="11">
        <v>0.502</v>
      </c>
    </row>
    <row r="124" spans="1:29" ht="11.5" hidden="1">
      <c r="A124" s="15">
        <v>107</v>
      </c>
      <c r="B124" s="13" t="s">
        <v>1059</v>
      </c>
      <c r="C124" s="39" t="s">
        <v>1076</v>
      </c>
      <c r="D124" s="12" t="s">
        <v>1077</v>
      </c>
      <c r="E124" s="12">
        <v>1636</v>
      </c>
      <c r="F124" s="13" t="s">
        <v>1078</v>
      </c>
      <c r="G124" s="12">
        <v>1803</v>
      </c>
      <c r="H124" s="12">
        <v>1955</v>
      </c>
      <c r="I124" s="11">
        <v>9636.17</v>
      </c>
      <c r="J124" s="11">
        <v>7186.3829999999998</v>
      </c>
      <c r="K124" s="11">
        <v>6120.8119999999999</v>
      </c>
      <c r="L124" s="11">
        <v>5951.3940000000002</v>
      </c>
      <c r="M124" s="11">
        <v>5089.4380000000001</v>
      </c>
      <c r="N124" s="11">
        <v>4681.3969999999999</v>
      </c>
      <c r="O124" s="11">
        <v>3802.2269999999999</v>
      </c>
      <c r="P124" s="11">
        <v>3091.1790000000001</v>
      </c>
      <c r="Q124" s="11">
        <v>2902.53</v>
      </c>
      <c r="R124" s="11">
        <v>2481.105</v>
      </c>
      <c r="S124" s="11">
        <v>2215.6170000000002</v>
      </c>
      <c r="T124" s="11">
        <v>1712.8610000000001</v>
      </c>
      <c r="U124" s="11">
        <v>1270.703</v>
      </c>
      <c r="V124" s="11">
        <v>1029.069</v>
      </c>
      <c r="W124" s="11">
        <v>700.74800000000005</v>
      </c>
      <c r="X124" s="11">
        <v>398.733</v>
      </c>
      <c r="Y124" s="11">
        <v>178.05099999999999</v>
      </c>
      <c r="Z124" s="11">
        <v>56.466000000000001</v>
      </c>
      <c r="AA124" s="11">
        <v>15.84</v>
      </c>
      <c r="AB124" s="11">
        <v>3.714</v>
      </c>
      <c r="AC124" s="11">
        <v>0.52100000000000002</v>
      </c>
    </row>
    <row r="125" spans="1:29" ht="11.5" hidden="1">
      <c r="A125" s="15">
        <v>108</v>
      </c>
      <c r="B125" s="13" t="s">
        <v>1059</v>
      </c>
      <c r="C125" s="39" t="s">
        <v>1076</v>
      </c>
      <c r="D125" s="12" t="s">
        <v>1077</v>
      </c>
      <c r="E125" s="12">
        <v>1636</v>
      </c>
      <c r="F125" s="13" t="s">
        <v>1078</v>
      </c>
      <c r="G125" s="12">
        <v>1803</v>
      </c>
      <c r="H125" s="12">
        <v>1960</v>
      </c>
      <c r="I125" s="11">
        <v>11153.339</v>
      </c>
      <c r="J125" s="11">
        <v>8778.1910000000007</v>
      </c>
      <c r="K125" s="11">
        <v>6993.2920000000004</v>
      </c>
      <c r="L125" s="11">
        <v>5995.5690000000004</v>
      </c>
      <c r="M125" s="11">
        <v>5793.8419999999996</v>
      </c>
      <c r="N125" s="11">
        <v>4923.4610000000002</v>
      </c>
      <c r="O125" s="11">
        <v>4516.7060000000001</v>
      </c>
      <c r="P125" s="11">
        <v>3645.3069999999998</v>
      </c>
      <c r="Q125" s="11">
        <v>2945.473</v>
      </c>
      <c r="R125" s="11">
        <v>2765.5129999999999</v>
      </c>
      <c r="S125" s="11">
        <v>2341.9499999999998</v>
      </c>
      <c r="T125" s="11">
        <v>2048.2179999999998</v>
      </c>
      <c r="U125" s="11">
        <v>1520.0340000000001</v>
      </c>
      <c r="V125" s="11">
        <v>1057.0150000000001</v>
      </c>
      <c r="W125" s="11">
        <v>784.096</v>
      </c>
      <c r="X125" s="11">
        <v>460.64699999999999</v>
      </c>
      <c r="Y125" s="11">
        <v>204.16200000000001</v>
      </c>
      <c r="Z125" s="11">
        <v>71.210999999999999</v>
      </c>
      <c r="AA125" s="11">
        <v>16.631</v>
      </c>
      <c r="AB125" s="11">
        <v>3.5459999999999998</v>
      </c>
      <c r="AC125" s="11">
        <v>0.66800000000000004</v>
      </c>
    </row>
    <row r="126" spans="1:29" ht="11.5" hidden="1">
      <c r="A126" s="15">
        <v>109</v>
      </c>
      <c r="B126" s="13" t="s">
        <v>1059</v>
      </c>
      <c r="C126" s="39" t="s">
        <v>1076</v>
      </c>
      <c r="D126" s="12" t="s">
        <v>1077</v>
      </c>
      <c r="E126" s="12">
        <v>1636</v>
      </c>
      <c r="F126" s="13" t="s">
        <v>1078</v>
      </c>
      <c r="G126" s="12">
        <v>1803</v>
      </c>
      <c r="H126" s="12">
        <v>1965</v>
      </c>
      <c r="I126" s="11">
        <v>12740.411</v>
      </c>
      <c r="J126" s="11">
        <v>10288.93</v>
      </c>
      <c r="K126" s="11">
        <v>8572.5830000000005</v>
      </c>
      <c r="L126" s="11">
        <v>6862.2070000000003</v>
      </c>
      <c r="M126" s="11">
        <v>5812.9690000000001</v>
      </c>
      <c r="N126" s="11">
        <v>5608.4260000000004</v>
      </c>
      <c r="O126" s="11">
        <v>4733.1350000000002</v>
      </c>
      <c r="P126" s="11">
        <v>4338.9840000000004</v>
      </c>
      <c r="Q126" s="11">
        <v>3481.8809999999999</v>
      </c>
      <c r="R126" s="11">
        <v>2803.585</v>
      </c>
      <c r="S126" s="11">
        <v>2631.1439999999998</v>
      </c>
      <c r="T126" s="11">
        <v>2186.8910000000001</v>
      </c>
      <c r="U126" s="11">
        <v>1826.3620000000001</v>
      </c>
      <c r="V126" s="11">
        <v>1269.81</v>
      </c>
      <c r="W126" s="11">
        <v>804.74699999999996</v>
      </c>
      <c r="X126" s="11">
        <v>526.68299999999999</v>
      </c>
      <c r="Y126" s="11">
        <v>241.953</v>
      </c>
      <c r="Z126" s="11">
        <v>85.61</v>
      </c>
      <c r="AA126" s="11">
        <v>22.346</v>
      </c>
      <c r="AB126" s="11">
        <v>3.9929999999999999</v>
      </c>
      <c r="AC126" s="11">
        <v>0.71099999999999997</v>
      </c>
    </row>
    <row r="127" spans="1:29" ht="11.5" hidden="1">
      <c r="A127" s="15">
        <v>110</v>
      </c>
      <c r="B127" s="13" t="s">
        <v>1059</v>
      </c>
      <c r="C127" s="39" t="s">
        <v>1076</v>
      </c>
      <c r="D127" s="12" t="s">
        <v>1077</v>
      </c>
      <c r="E127" s="12">
        <v>1636</v>
      </c>
      <c r="F127" s="13" t="s">
        <v>1078</v>
      </c>
      <c r="G127" s="12">
        <v>1803</v>
      </c>
      <c r="H127" s="12">
        <v>1970</v>
      </c>
      <c r="I127" s="11">
        <v>13960.941000000001</v>
      </c>
      <c r="J127" s="11">
        <v>11835.406999999999</v>
      </c>
      <c r="K127" s="11">
        <v>10100.215</v>
      </c>
      <c r="L127" s="11">
        <v>8408.2139999999999</v>
      </c>
      <c r="M127" s="11">
        <v>6682.6409999999996</v>
      </c>
      <c r="N127" s="11">
        <v>5624.3289999999997</v>
      </c>
      <c r="O127" s="11">
        <v>5436.0550000000003</v>
      </c>
      <c r="P127" s="11">
        <v>4540.4229999999998</v>
      </c>
      <c r="Q127" s="11">
        <v>4164.3609999999999</v>
      </c>
      <c r="R127" s="11">
        <v>3318.721</v>
      </c>
      <c r="S127" s="11">
        <v>2646.29</v>
      </c>
      <c r="T127" s="11">
        <v>2461.3710000000001</v>
      </c>
      <c r="U127" s="11">
        <v>1978.826</v>
      </c>
      <c r="V127" s="11">
        <v>1545.279</v>
      </c>
      <c r="W127" s="11">
        <v>975.39499999999998</v>
      </c>
      <c r="X127" s="11">
        <v>538.49099999999999</v>
      </c>
      <c r="Y127" s="11">
        <v>279.80399999999997</v>
      </c>
      <c r="Z127" s="11">
        <v>104.67400000000001</v>
      </c>
      <c r="AA127" s="11">
        <v>28.355</v>
      </c>
      <c r="AB127" s="11">
        <v>5.7169999999999996</v>
      </c>
      <c r="AC127" s="11">
        <v>0.84799999999999998</v>
      </c>
    </row>
    <row r="128" spans="1:29" ht="11.5" hidden="1">
      <c r="A128" s="15">
        <v>111</v>
      </c>
      <c r="B128" s="13" t="s">
        <v>1059</v>
      </c>
      <c r="C128" s="39" t="s">
        <v>1076</v>
      </c>
      <c r="D128" s="12" t="s">
        <v>1077</v>
      </c>
      <c r="E128" s="12">
        <v>1636</v>
      </c>
      <c r="F128" s="13" t="s">
        <v>1078</v>
      </c>
      <c r="G128" s="12">
        <v>1803</v>
      </c>
      <c r="H128" s="12">
        <v>1975</v>
      </c>
      <c r="I128" s="11">
        <v>15706.25</v>
      </c>
      <c r="J128" s="11">
        <v>12941.040999999999</v>
      </c>
      <c r="K128" s="11">
        <v>11508.643</v>
      </c>
      <c r="L128" s="11">
        <v>9842.4560000000001</v>
      </c>
      <c r="M128" s="11">
        <v>8189.4160000000002</v>
      </c>
      <c r="N128" s="11">
        <v>6418.3130000000001</v>
      </c>
      <c r="O128" s="11">
        <v>5378.1180000000004</v>
      </c>
      <c r="P128" s="11">
        <v>5173.2520000000004</v>
      </c>
      <c r="Q128" s="11">
        <v>4304.55</v>
      </c>
      <c r="R128" s="11">
        <v>3951.5630000000001</v>
      </c>
      <c r="S128" s="11">
        <v>3176.2669999999998</v>
      </c>
      <c r="T128" s="11">
        <v>2466.5630000000001</v>
      </c>
      <c r="U128" s="11">
        <v>2191.5659999999998</v>
      </c>
      <c r="V128" s="11">
        <v>1669.835</v>
      </c>
      <c r="W128" s="11">
        <v>1187.0129999999999</v>
      </c>
      <c r="X128" s="11">
        <v>652.48199999999997</v>
      </c>
      <c r="Y128" s="11">
        <v>307.39699999999999</v>
      </c>
      <c r="Z128" s="11">
        <v>124.24299999999999</v>
      </c>
      <c r="AA128" s="11">
        <v>35.549999999999997</v>
      </c>
      <c r="AB128" s="11">
        <v>7.5419999999999998</v>
      </c>
      <c r="AC128" s="11">
        <v>1.2250000000000001</v>
      </c>
    </row>
    <row r="129" spans="1:29" ht="11.5" hidden="1">
      <c r="A129" s="15">
        <v>112</v>
      </c>
      <c r="B129" s="13" t="s">
        <v>1059</v>
      </c>
      <c r="C129" s="39" t="s">
        <v>1076</v>
      </c>
      <c r="D129" s="12" t="s">
        <v>1077</v>
      </c>
      <c r="E129" s="12">
        <v>1636</v>
      </c>
      <c r="F129" s="13" t="s">
        <v>1078</v>
      </c>
      <c r="G129" s="12">
        <v>1803</v>
      </c>
      <c r="H129" s="12">
        <v>1980</v>
      </c>
      <c r="I129" s="11">
        <v>17609.002</v>
      </c>
      <c r="J129" s="11">
        <v>14301.84</v>
      </c>
      <c r="K129" s="11">
        <v>12276.156999999999</v>
      </c>
      <c r="L129" s="11">
        <v>10907.439</v>
      </c>
      <c r="M129" s="11">
        <v>9384.73</v>
      </c>
      <c r="N129" s="11">
        <v>7809.0860000000002</v>
      </c>
      <c r="O129" s="11">
        <v>6105.5969999999998</v>
      </c>
      <c r="P129" s="11">
        <v>5009.4290000000001</v>
      </c>
      <c r="Q129" s="11">
        <v>4833.7539999999999</v>
      </c>
      <c r="R129" s="11">
        <v>4052.3119999999999</v>
      </c>
      <c r="S129" s="11">
        <v>3676.587</v>
      </c>
      <c r="T129" s="11">
        <v>2957.7049999999999</v>
      </c>
      <c r="U129" s="11">
        <v>2201.482</v>
      </c>
      <c r="V129" s="11">
        <v>1861.655</v>
      </c>
      <c r="W129" s="11">
        <v>1290.73</v>
      </c>
      <c r="X129" s="11">
        <v>833.78599999999994</v>
      </c>
      <c r="Y129" s="11">
        <v>373.29599999999999</v>
      </c>
      <c r="Z129" s="11">
        <v>136.22999999999999</v>
      </c>
      <c r="AA129" s="11">
        <v>42.710999999999999</v>
      </c>
      <c r="AB129" s="11">
        <v>9.4969999999999999</v>
      </c>
      <c r="AC129" s="11">
        <v>1.635</v>
      </c>
    </row>
    <row r="130" spans="1:29" ht="11.5" hidden="1">
      <c r="A130" s="15">
        <v>113</v>
      </c>
      <c r="B130" s="13" t="s">
        <v>1059</v>
      </c>
      <c r="C130" s="39" t="s">
        <v>1076</v>
      </c>
      <c r="D130" s="12" t="s">
        <v>1077</v>
      </c>
      <c r="E130" s="12">
        <v>1636</v>
      </c>
      <c r="F130" s="13" t="s">
        <v>1078</v>
      </c>
      <c r="G130" s="12">
        <v>1803</v>
      </c>
      <c r="H130" s="12">
        <v>1985</v>
      </c>
      <c r="I130" s="11">
        <v>19871.743999999999</v>
      </c>
      <c r="J130" s="11">
        <v>16224.37</v>
      </c>
      <c r="K130" s="11">
        <v>13758.393</v>
      </c>
      <c r="L130" s="11">
        <v>11806.532999999999</v>
      </c>
      <c r="M130" s="11">
        <v>10472.98</v>
      </c>
      <c r="N130" s="11">
        <v>8977.4560000000001</v>
      </c>
      <c r="O130" s="11">
        <v>7433.54</v>
      </c>
      <c r="P130" s="11">
        <v>5763.8429999999998</v>
      </c>
      <c r="Q130" s="11">
        <v>4706.3959999999997</v>
      </c>
      <c r="R130" s="11">
        <v>4537.7560000000003</v>
      </c>
      <c r="S130" s="11">
        <v>3785.797</v>
      </c>
      <c r="T130" s="11">
        <v>3394.5509999999999</v>
      </c>
      <c r="U130" s="11">
        <v>2629.835</v>
      </c>
      <c r="V130" s="11">
        <v>1860.4870000000001</v>
      </c>
      <c r="W130" s="11">
        <v>1455.896</v>
      </c>
      <c r="X130" s="11">
        <v>890.09</v>
      </c>
      <c r="Y130" s="11">
        <v>480.84300000000002</v>
      </c>
      <c r="Z130" s="11">
        <v>168.46100000000001</v>
      </c>
      <c r="AA130" s="11">
        <v>47.018000000000001</v>
      </c>
      <c r="AB130" s="11">
        <v>11.595000000000001</v>
      </c>
      <c r="AC130" s="11">
        <v>2.1219999999999999</v>
      </c>
    </row>
    <row r="131" spans="1:29" ht="11.5" hidden="1">
      <c r="A131" s="15">
        <v>114</v>
      </c>
      <c r="B131" s="13" t="s">
        <v>1059</v>
      </c>
      <c r="C131" s="39" t="s">
        <v>1076</v>
      </c>
      <c r="D131" s="12" t="s">
        <v>1077</v>
      </c>
      <c r="E131" s="12">
        <v>1636</v>
      </c>
      <c r="F131" s="13" t="s">
        <v>1078</v>
      </c>
      <c r="G131" s="12">
        <v>1803</v>
      </c>
      <c r="H131" s="12">
        <v>1990</v>
      </c>
      <c r="I131" s="11">
        <v>22524.653999999999</v>
      </c>
      <c r="J131" s="11">
        <v>18652.094000000001</v>
      </c>
      <c r="K131" s="11">
        <v>15822.883</v>
      </c>
      <c r="L131" s="11">
        <v>13344.697</v>
      </c>
      <c r="M131" s="11">
        <v>11420.432000000001</v>
      </c>
      <c r="N131" s="11">
        <v>10143.066000000001</v>
      </c>
      <c r="O131" s="11">
        <v>8714.4230000000007</v>
      </c>
      <c r="P131" s="11">
        <v>7157.5950000000003</v>
      </c>
      <c r="Q131" s="11">
        <v>5537.7</v>
      </c>
      <c r="R131" s="11">
        <v>4465.4049999999997</v>
      </c>
      <c r="S131" s="11">
        <v>4270.4989999999998</v>
      </c>
      <c r="T131" s="11">
        <v>3516.9659999999999</v>
      </c>
      <c r="U131" s="11">
        <v>3076.3620000000001</v>
      </c>
      <c r="V131" s="11">
        <v>2261.87</v>
      </c>
      <c r="W131" s="11">
        <v>1475.6089999999999</v>
      </c>
      <c r="X131" s="11">
        <v>1022.631</v>
      </c>
      <c r="Y131" s="11">
        <v>502.52600000000001</v>
      </c>
      <c r="Z131" s="11">
        <v>225.94</v>
      </c>
      <c r="AA131" s="11">
        <v>59.256</v>
      </c>
      <c r="AB131" s="11">
        <v>12.616</v>
      </c>
      <c r="AC131" s="11">
        <v>2.5299999999999998</v>
      </c>
    </row>
    <row r="132" spans="1:29" ht="11.5" hidden="1">
      <c r="A132" s="15">
        <v>115</v>
      </c>
      <c r="B132" s="13" t="s">
        <v>1059</v>
      </c>
      <c r="C132" s="39" t="s">
        <v>1076</v>
      </c>
      <c r="D132" s="12" t="s">
        <v>1077</v>
      </c>
      <c r="E132" s="12">
        <v>1636</v>
      </c>
      <c r="F132" s="13" t="s">
        <v>1078</v>
      </c>
      <c r="G132" s="12">
        <v>1803</v>
      </c>
      <c r="H132" s="12">
        <v>1995</v>
      </c>
      <c r="I132" s="11">
        <v>24267.741999999998</v>
      </c>
      <c r="J132" s="11">
        <v>21233.312999999998</v>
      </c>
      <c r="K132" s="11">
        <v>18257.038</v>
      </c>
      <c r="L132" s="11">
        <v>15371.814</v>
      </c>
      <c r="M132" s="11">
        <v>12855.039000000001</v>
      </c>
      <c r="N132" s="11">
        <v>10939.378000000001</v>
      </c>
      <c r="O132" s="11">
        <v>9644.0220000000008</v>
      </c>
      <c r="P132" s="11">
        <v>8260.9740000000002</v>
      </c>
      <c r="Q132" s="11">
        <v>6717.8720000000003</v>
      </c>
      <c r="R132" s="11">
        <v>5174.1170000000002</v>
      </c>
      <c r="S132" s="11">
        <v>4173.4049999999997</v>
      </c>
      <c r="T132" s="11">
        <v>3935.8809999999999</v>
      </c>
      <c r="U132" s="11">
        <v>3147.0630000000001</v>
      </c>
      <c r="V132" s="11">
        <v>2635.8490000000002</v>
      </c>
      <c r="W132" s="11">
        <v>1788.9059999999999</v>
      </c>
      <c r="X132" s="11">
        <v>1025.039</v>
      </c>
      <c r="Y132" s="11">
        <v>597.43299999999999</v>
      </c>
      <c r="Z132" s="11">
        <v>227.48500000000001</v>
      </c>
      <c r="AA132" s="11">
        <v>75.953000000000003</v>
      </c>
      <c r="AB132" s="11">
        <v>14.04</v>
      </c>
      <c r="AC132" s="11">
        <v>2.363</v>
      </c>
    </row>
    <row r="133" spans="1:29" ht="11.5" hidden="1">
      <c r="A133" s="15">
        <v>116</v>
      </c>
      <c r="B133" s="13" t="s">
        <v>1059</v>
      </c>
      <c r="C133" s="39" t="s">
        <v>1076</v>
      </c>
      <c r="D133" s="12" t="s">
        <v>1077</v>
      </c>
      <c r="E133" s="12">
        <v>1636</v>
      </c>
      <c r="F133" s="13" t="s">
        <v>1078</v>
      </c>
      <c r="G133" s="12">
        <v>1803</v>
      </c>
      <c r="H133" s="12">
        <v>2000</v>
      </c>
      <c r="I133" s="11">
        <v>26417.884999999998</v>
      </c>
      <c r="J133" s="11">
        <v>23349.498</v>
      </c>
      <c r="K133" s="11">
        <v>20913.014999999999</v>
      </c>
      <c r="L133" s="11">
        <v>17908.117999999999</v>
      </c>
      <c r="M133" s="11">
        <v>14840.593999999999</v>
      </c>
      <c r="N133" s="11">
        <v>12318.102000000001</v>
      </c>
      <c r="O133" s="11">
        <v>10377.865</v>
      </c>
      <c r="P133" s="11">
        <v>9113.9330000000009</v>
      </c>
      <c r="Q133" s="11">
        <v>7719.3620000000001</v>
      </c>
      <c r="R133" s="11">
        <v>6265.0249999999996</v>
      </c>
      <c r="S133" s="11">
        <v>4777.2209999999995</v>
      </c>
      <c r="T133" s="11">
        <v>3837.154</v>
      </c>
      <c r="U133" s="11">
        <v>3518.5129999999999</v>
      </c>
      <c r="V133" s="11">
        <v>2696.518</v>
      </c>
      <c r="W133" s="11">
        <v>2078.9940000000001</v>
      </c>
      <c r="X133" s="11">
        <v>1275.289</v>
      </c>
      <c r="Y133" s="11">
        <v>588.14400000000001</v>
      </c>
      <c r="Z133" s="11">
        <v>268.09699999999998</v>
      </c>
      <c r="AA133" s="11">
        <v>72.197000000000003</v>
      </c>
      <c r="AB133" s="11">
        <v>16.744</v>
      </c>
      <c r="AC133" s="11">
        <v>2.1539999999999999</v>
      </c>
    </row>
    <row r="134" spans="1:29" ht="11.5" hidden="1">
      <c r="A134" s="15">
        <v>117</v>
      </c>
      <c r="B134" s="13" t="s">
        <v>1059</v>
      </c>
      <c r="C134" s="39" t="s">
        <v>1076</v>
      </c>
      <c r="D134" s="12" t="s">
        <v>1077</v>
      </c>
      <c r="E134" s="12">
        <v>1636</v>
      </c>
      <c r="F134" s="13" t="s">
        <v>1078</v>
      </c>
      <c r="G134" s="12">
        <v>1803</v>
      </c>
      <c r="H134" s="12">
        <v>2005</v>
      </c>
      <c r="I134" s="11">
        <v>28733.598000000002</v>
      </c>
      <c r="J134" s="11">
        <v>25553.444</v>
      </c>
      <c r="K134" s="11">
        <v>23110.278999999999</v>
      </c>
      <c r="L134" s="11">
        <v>20498.664000000001</v>
      </c>
      <c r="M134" s="11">
        <v>17340.814999999999</v>
      </c>
      <c r="N134" s="11">
        <v>14253.831</v>
      </c>
      <c r="O134" s="11">
        <v>11760.191999999999</v>
      </c>
      <c r="P134" s="11">
        <v>9895.0370000000003</v>
      </c>
      <c r="Q134" s="11">
        <v>8651.8989999999994</v>
      </c>
      <c r="R134" s="11">
        <v>7299.4139999999998</v>
      </c>
      <c r="S134" s="11">
        <v>5867.3890000000001</v>
      </c>
      <c r="T134" s="11">
        <v>4448.1419999999998</v>
      </c>
      <c r="U134" s="11">
        <v>3493.0039999999999</v>
      </c>
      <c r="V134" s="11">
        <v>3045.3449999999998</v>
      </c>
      <c r="W134" s="11">
        <v>2184.3209999999999</v>
      </c>
      <c r="X134" s="11">
        <v>1488.1569999999999</v>
      </c>
      <c r="Y134" s="11">
        <v>762.72299999999996</v>
      </c>
      <c r="Z134" s="11">
        <v>262.89499999999998</v>
      </c>
      <c r="AA134" s="11">
        <v>87.415999999999997</v>
      </c>
      <c r="AB134" s="11">
        <v>16.041</v>
      </c>
      <c r="AC134" s="11">
        <v>2.6890000000000001</v>
      </c>
    </row>
    <row r="135" spans="1:29" ht="11.5" hidden="1">
      <c r="A135" s="15">
        <v>118</v>
      </c>
      <c r="B135" s="13" t="s">
        <v>1059</v>
      </c>
      <c r="C135" s="39" t="s">
        <v>1076</v>
      </c>
      <c r="D135" s="12" t="s">
        <v>1077</v>
      </c>
      <c r="E135" s="12">
        <v>1636</v>
      </c>
      <c r="F135" s="13" t="s">
        <v>1078</v>
      </c>
      <c r="G135" s="12">
        <v>1803</v>
      </c>
      <c r="H135" s="12">
        <v>2010</v>
      </c>
      <c r="I135" s="11">
        <v>31758.236000000001</v>
      </c>
      <c r="J135" s="11">
        <v>27935.517</v>
      </c>
      <c r="K135" s="11">
        <v>25336.069</v>
      </c>
      <c r="L135" s="11">
        <v>22723.266</v>
      </c>
      <c r="M135" s="11">
        <v>19819.951000000001</v>
      </c>
      <c r="N135" s="11">
        <v>16702.396000000001</v>
      </c>
      <c r="O135" s="11">
        <v>13597.391</v>
      </c>
      <c r="P135" s="11">
        <v>11239.796</v>
      </c>
      <c r="Q135" s="11">
        <v>9502.1170000000002</v>
      </c>
      <c r="R135" s="11">
        <v>8320.1929999999993</v>
      </c>
      <c r="S135" s="11">
        <v>6921.7129999999997</v>
      </c>
      <c r="T135" s="11">
        <v>5477.3630000000003</v>
      </c>
      <c r="U135" s="11">
        <v>4097.5190000000002</v>
      </c>
      <c r="V135" s="11">
        <v>3104.395</v>
      </c>
      <c r="W135" s="11">
        <v>2479.9760000000001</v>
      </c>
      <c r="X135" s="11">
        <v>1579.587</v>
      </c>
      <c r="Y135" s="11">
        <v>913.61699999999996</v>
      </c>
      <c r="Z135" s="11">
        <v>349.464</v>
      </c>
      <c r="AA135" s="11">
        <v>83.183000000000007</v>
      </c>
      <c r="AB135" s="11">
        <v>19.027000000000001</v>
      </c>
      <c r="AC135" s="11">
        <v>2.6160000000000001</v>
      </c>
    </row>
    <row r="136" spans="1:29" ht="11.5" hidden="1">
      <c r="A136" s="15">
        <v>119</v>
      </c>
      <c r="B136" s="13" t="s">
        <v>1059</v>
      </c>
      <c r="C136" s="39" t="s">
        <v>1076</v>
      </c>
      <c r="D136" s="12" t="s">
        <v>1077</v>
      </c>
      <c r="E136" s="12">
        <v>1636</v>
      </c>
      <c r="F136" s="13" t="s">
        <v>1078</v>
      </c>
      <c r="G136" s="12">
        <v>1803</v>
      </c>
      <c r="H136" s="12">
        <v>2015</v>
      </c>
      <c r="I136" s="11">
        <v>34835.777999999998</v>
      </c>
      <c r="J136" s="11">
        <v>31093.325000000001</v>
      </c>
      <c r="K136" s="11">
        <v>27633.003000000001</v>
      </c>
      <c r="L136" s="11">
        <v>25056.826000000001</v>
      </c>
      <c r="M136" s="11">
        <v>22320.795999999998</v>
      </c>
      <c r="N136" s="11">
        <v>19339.131000000001</v>
      </c>
      <c r="O136" s="11">
        <v>16239.875</v>
      </c>
      <c r="P136" s="11">
        <v>13206.713</v>
      </c>
      <c r="Q136" s="11">
        <v>10890.79</v>
      </c>
      <c r="R136" s="11">
        <v>9172.3979999999992</v>
      </c>
      <c r="S136" s="11">
        <v>8034.3040000000001</v>
      </c>
      <c r="T136" s="11">
        <v>6582.5550000000003</v>
      </c>
      <c r="U136" s="11">
        <v>5120.9260000000004</v>
      </c>
      <c r="V136" s="11">
        <v>3618.056</v>
      </c>
      <c r="W136" s="11">
        <v>2606.8029999999999</v>
      </c>
      <c r="X136" s="11">
        <v>1864.4290000000001</v>
      </c>
      <c r="Y136" s="11">
        <v>984.01900000000001</v>
      </c>
      <c r="Z136" s="11">
        <v>423.40499999999997</v>
      </c>
      <c r="AA136" s="11">
        <v>109.925</v>
      </c>
      <c r="AB136" s="11">
        <v>17.097999999999999</v>
      </c>
      <c r="AC136" s="11">
        <v>2.8039999999999998</v>
      </c>
    </row>
    <row r="137" spans="1:29" ht="11.5" hidden="1">
      <c r="A137" s="15">
        <v>120</v>
      </c>
      <c r="B137" s="13" t="s">
        <v>1059</v>
      </c>
      <c r="C137" s="39" t="s">
        <v>1076</v>
      </c>
      <c r="D137" s="12" t="s">
        <v>1077</v>
      </c>
      <c r="E137" s="12">
        <v>1636</v>
      </c>
      <c r="F137" s="13" t="s">
        <v>1078</v>
      </c>
      <c r="G137" s="12">
        <v>1803</v>
      </c>
      <c r="H137" s="12">
        <v>2020</v>
      </c>
      <c r="I137" s="11">
        <v>37050.870000000003</v>
      </c>
      <c r="J137" s="11">
        <v>34278.644</v>
      </c>
      <c r="K137" s="11">
        <v>30850.001</v>
      </c>
      <c r="L137" s="11">
        <v>27353.237000000001</v>
      </c>
      <c r="M137" s="11">
        <v>24627.095000000001</v>
      </c>
      <c r="N137" s="11">
        <v>21922.873</v>
      </c>
      <c r="O137" s="11">
        <v>19004.387999999999</v>
      </c>
      <c r="P137" s="11">
        <v>15877.4</v>
      </c>
      <c r="Q137" s="11">
        <v>12911.085999999999</v>
      </c>
      <c r="R137" s="11">
        <v>10617.207</v>
      </c>
      <c r="S137" s="11">
        <v>8856.2090000000007</v>
      </c>
      <c r="T137" s="11">
        <v>7696.56</v>
      </c>
      <c r="U137" s="11">
        <v>6181.1390000000001</v>
      </c>
      <c r="V137" s="11">
        <v>4626.8360000000002</v>
      </c>
      <c r="W137" s="11">
        <v>3061.8809999999999</v>
      </c>
      <c r="X137" s="11">
        <v>1978.7329999999999</v>
      </c>
      <c r="Y137" s="11">
        <v>1192.462</v>
      </c>
      <c r="Z137" s="11">
        <v>474.42500000000001</v>
      </c>
      <c r="AA137" s="11">
        <v>142.81100000000001</v>
      </c>
      <c r="AB137" s="11">
        <v>24.661999999999999</v>
      </c>
      <c r="AC137" s="11">
        <v>2.875</v>
      </c>
    </row>
    <row r="138" spans="1:29" ht="11.5" hidden="1">
      <c r="A138" s="15">
        <v>121</v>
      </c>
      <c r="B138" s="13" t="s">
        <v>1059</v>
      </c>
      <c r="C138" s="39" t="s">
        <v>1079</v>
      </c>
      <c r="D138" s="12" t="s">
        <v>1080</v>
      </c>
      <c r="E138" s="12">
        <v>1637</v>
      </c>
      <c r="F138" s="13" t="s">
        <v>1078</v>
      </c>
      <c r="G138" s="12">
        <v>1803</v>
      </c>
      <c r="H138" s="12">
        <v>1950</v>
      </c>
      <c r="I138" s="11">
        <v>1790.106</v>
      </c>
      <c r="J138" s="11">
        <v>1510.3340000000001</v>
      </c>
      <c r="K138" s="11">
        <v>1353.3679999999999</v>
      </c>
      <c r="L138" s="11">
        <v>1176.646</v>
      </c>
      <c r="M138" s="11">
        <v>1034.0899999999999</v>
      </c>
      <c r="N138" s="11">
        <v>903.44100000000003</v>
      </c>
      <c r="O138" s="11">
        <v>794.02499999999998</v>
      </c>
      <c r="P138" s="11">
        <v>716.67899999999997</v>
      </c>
      <c r="Q138" s="11">
        <v>595.21400000000006</v>
      </c>
      <c r="R138" s="11">
        <v>494.20800000000003</v>
      </c>
      <c r="S138" s="11">
        <v>382.37200000000001</v>
      </c>
      <c r="T138" s="11">
        <v>280.541</v>
      </c>
      <c r="U138" s="11">
        <v>244.51300000000001</v>
      </c>
      <c r="V138" s="11">
        <v>189.696</v>
      </c>
      <c r="W138" s="11">
        <v>136.702</v>
      </c>
      <c r="X138" s="11">
        <v>89.114000000000004</v>
      </c>
      <c r="Y138" s="11">
        <v>39.923000000000002</v>
      </c>
      <c r="Z138" s="11">
        <v>16.946999999999999</v>
      </c>
      <c r="AA138" s="11">
        <v>5.3479999999999999</v>
      </c>
      <c r="AB138" s="11">
        <v>1.24</v>
      </c>
      <c r="AC138" s="11">
        <v>0.25</v>
      </c>
    </row>
    <row r="139" spans="1:29" ht="11.5" hidden="1">
      <c r="A139" s="15">
        <v>122</v>
      </c>
      <c r="B139" s="13" t="s">
        <v>1059</v>
      </c>
      <c r="C139" s="39" t="s">
        <v>1079</v>
      </c>
      <c r="D139" s="12" t="s">
        <v>1080</v>
      </c>
      <c r="E139" s="12">
        <v>1637</v>
      </c>
      <c r="F139" s="13" t="s">
        <v>1078</v>
      </c>
      <c r="G139" s="12">
        <v>1803</v>
      </c>
      <c r="H139" s="12">
        <v>1955</v>
      </c>
      <c r="I139" s="11">
        <v>2097.491</v>
      </c>
      <c r="J139" s="11">
        <v>1659.8219999999999</v>
      </c>
      <c r="K139" s="11">
        <v>1458.5940000000001</v>
      </c>
      <c r="L139" s="11">
        <v>1299.4059999999999</v>
      </c>
      <c r="M139" s="11">
        <v>1117.7329999999999</v>
      </c>
      <c r="N139" s="11">
        <v>967.04700000000003</v>
      </c>
      <c r="O139" s="11">
        <v>847.36400000000003</v>
      </c>
      <c r="P139" s="11">
        <v>763.23599999999999</v>
      </c>
      <c r="Q139" s="11">
        <v>657.86099999999999</v>
      </c>
      <c r="R139" s="11">
        <v>567.57399999999996</v>
      </c>
      <c r="S139" s="11">
        <v>457.25599999999997</v>
      </c>
      <c r="T139" s="11">
        <v>343.78899999999999</v>
      </c>
      <c r="U139" s="11">
        <v>254.96700000000001</v>
      </c>
      <c r="V139" s="11">
        <v>208.31899999999999</v>
      </c>
      <c r="W139" s="11">
        <v>145.91900000000001</v>
      </c>
      <c r="X139" s="11">
        <v>89.620999999999995</v>
      </c>
      <c r="Y139" s="11">
        <v>51.561999999999998</v>
      </c>
      <c r="Z139" s="11">
        <v>15.484999999999999</v>
      </c>
      <c r="AA139" s="11">
        <v>4.7060000000000004</v>
      </c>
      <c r="AB139" s="11">
        <v>1.0349999999999999</v>
      </c>
      <c r="AC139" s="11">
        <v>0.187</v>
      </c>
    </row>
    <row r="140" spans="1:29" ht="11.5" hidden="1">
      <c r="A140" s="15">
        <v>123</v>
      </c>
      <c r="B140" s="13" t="s">
        <v>1059</v>
      </c>
      <c r="C140" s="39" t="s">
        <v>1079</v>
      </c>
      <c r="D140" s="12" t="s">
        <v>1080</v>
      </c>
      <c r="E140" s="12">
        <v>1637</v>
      </c>
      <c r="F140" s="13" t="s">
        <v>1078</v>
      </c>
      <c r="G140" s="12">
        <v>1803</v>
      </c>
      <c r="H140" s="12">
        <v>1960</v>
      </c>
      <c r="I140" s="11">
        <v>2328.462</v>
      </c>
      <c r="J140" s="11">
        <v>1982.693</v>
      </c>
      <c r="K140" s="11">
        <v>1624.511</v>
      </c>
      <c r="L140" s="11">
        <v>1403.69</v>
      </c>
      <c r="M140" s="11">
        <v>1233.627</v>
      </c>
      <c r="N140" s="11">
        <v>1056.0429999999999</v>
      </c>
      <c r="O140" s="11">
        <v>917.93100000000004</v>
      </c>
      <c r="P140" s="11">
        <v>811.51099999999997</v>
      </c>
      <c r="Q140" s="11">
        <v>707.40499999999997</v>
      </c>
      <c r="R140" s="11">
        <v>626.42999999999995</v>
      </c>
      <c r="S140" s="11">
        <v>520.28899999999999</v>
      </c>
      <c r="T140" s="11">
        <v>415.50200000000001</v>
      </c>
      <c r="U140" s="11">
        <v>309.72399999999999</v>
      </c>
      <c r="V140" s="11">
        <v>218.57599999999999</v>
      </c>
      <c r="W140" s="11">
        <v>163.61099999999999</v>
      </c>
      <c r="X140" s="11">
        <v>101.206</v>
      </c>
      <c r="Y140" s="11">
        <v>51.59</v>
      </c>
      <c r="Z140" s="11">
        <v>21.529</v>
      </c>
      <c r="AA140" s="11">
        <v>4.6100000000000003</v>
      </c>
      <c r="AB140" s="11">
        <v>0.97199999999999998</v>
      </c>
      <c r="AC140" s="11">
        <v>0.16</v>
      </c>
    </row>
    <row r="141" spans="1:29" ht="11.5" hidden="1">
      <c r="A141" s="15">
        <v>124</v>
      </c>
      <c r="B141" s="13" t="s">
        <v>1059</v>
      </c>
      <c r="C141" s="39" t="s">
        <v>1079</v>
      </c>
      <c r="D141" s="12" t="s">
        <v>1080</v>
      </c>
      <c r="E141" s="12">
        <v>1637</v>
      </c>
      <c r="F141" s="13" t="s">
        <v>1078</v>
      </c>
      <c r="G141" s="12">
        <v>1803</v>
      </c>
      <c r="H141" s="12">
        <v>1965</v>
      </c>
      <c r="I141" s="11">
        <v>2652.9070000000002</v>
      </c>
      <c r="J141" s="11">
        <v>2207.2640000000001</v>
      </c>
      <c r="K141" s="11">
        <v>1922.451</v>
      </c>
      <c r="L141" s="11">
        <v>1561.3219999999999</v>
      </c>
      <c r="M141" s="11">
        <v>1333.8520000000001</v>
      </c>
      <c r="N141" s="11">
        <v>1168.915</v>
      </c>
      <c r="O141" s="11">
        <v>1004.585</v>
      </c>
      <c r="P141" s="11">
        <v>874.59900000000005</v>
      </c>
      <c r="Q141" s="11">
        <v>758.96</v>
      </c>
      <c r="R141" s="11">
        <v>666.17600000000004</v>
      </c>
      <c r="S141" s="11">
        <v>579.37599999999998</v>
      </c>
      <c r="T141" s="11">
        <v>484.178</v>
      </c>
      <c r="U141" s="11">
        <v>380.22300000000001</v>
      </c>
      <c r="V141" s="11">
        <v>266.56200000000001</v>
      </c>
      <c r="W141" s="11">
        <v>179.16</v>
      </c>
      <c r="X141" s="11">
        <v>116.74</v>
      </c>
      <c r="Y141" s="11">
        <v>61.936</v>
      </c>
      <c r="Z141" s="11">
        <v>21.986000000000001</v>
      </c>
      <c r="AA141" s="11">
        <v>7.0620000000000003</v>
      </c>
      <c r="AB141" s="11">
        <v>0.98</v>
      </c>
      <c r="AC141" s="11">
        <v>0.151</v>
      </c>
    </row>
    <row r="142" spans="1:29" ht="11.5" hidden="1">
      <c r="A142" s="15">
        <v>125</v>
      </c>
      <c r="B142" s="13" t="s">
        <v>1059</v>
      </c>
      <c r="C142" s="39" t="s">
        <v>1079</v>
      </c>
      <c r="D142" s="12" t="s">
        <v>1080</v>
      </c>
      <c r="E142" s="12">
        <v>1637</v>
      </c>
      <c r="F142" s="13" t="s">
        <v>1078</v>
      </c>
      <c r="G142" s="12">
        <v>1803</v>
      </c>
      <c r="H142" s="12">
        <v>1970</v>
      </c>
      <c r="I142" s="11">
        <v>2669.2269999999999</v>
      </c>
      <c r="J142" s="11">
        <v>2550.4720000000002</v>
      </c>
      <c r="K142" s="11">
        <v>2150.9160000000002</v>
      </c>
      <c r="L142" s="11">
        <v>1846.5419999999999</v>
      </c>
      <c r="M142" s="11">
        <v>1489.0650000000001</v>
      </c>
      <c r="N142" s="11">
        <v>1247.027</v>
      </c>
      <c r="O142" s="11">
        <v>1088.7190000000001</v>
      </c>
      <c r="P142" s="11">
        <v>936.95299999999997</v>
      </c>
      <c r="Q142" s="11">
        <v>818.18200000000002</v>
      </c>
      <c r="R142" s="11">
        <v>710.64700000000005</v>
      </c>
      <c r="S142" s="11">
        <v>619.24599999999998</v>
      </c>
      <c r="T142" s="11">
        <v>538.54200000000003</v>
      </c>
      <c r="U142" s="11">
        <v>445.16699999999997</v>
      </c>
      <c r="V142" s="11">
        <v>336.77300000000002</v>
      </c>
      <c r="W142" s="11">
        <v>215.02099999999999</v>
      </c>
      <c r="X142" s="11">
        <v>127.657</v>
      </c>
      <c r="Y142" s="11">
        <v>76.287999999999997</v>
      </c>
      <c r="Z142" s="11">
        <v>27.622</v>
      </c>
      <c r="AA142" s="11">
        <v>7.1959999999999997</v>
      </c>
      <c r="AB142" s="11">
        <v>1.6080000000000001</v>
      </c>
      <c r="AC142" s="11">
        <v>0.153</v>
      </c>
    </row>
    <row r="143" spans="1:29" ht="11.5" hidden="1">
      <c r="A143" s="15">
        <v>126</v>
      </c>
      <c r="B143" s="13" t="s">
        <v>1059</v>
      </c>
      <c r="C143" s="39" t="s">
        <v>1079</v>
      </c>
      <c r="D143" s="12" t="s">
        <v>1080</v>
      </c>
      <c r="E143" s="12">
        <v>1637</v>
      </c>
      <c r="F143" s="13" t="s">
        <v>1078</v>
      </c>
      <c r="G143" s="12">
        <v>1803</v>
      </c>
      <c r="H143" s="12">
        <v>1975</v>
      </c>
      <c r="I143" s="11">
        <v>2693.29</v>
      </c>
      <c r="J143" s="11">
        <v>2589.2109999999998</v>
      </c>
      <c r="K143" s="11">
        <v>2497.5050000000001</v>
      </c>
      <c r="L143" s="11">
        <v>2069.6</v>
      </c>
      <c r="M143" s="11">
        <v>1753.636</v>
      </c>
      <c r="N143" s="11">
        <v>1415.29</v>
      </c>
      <c r="O143" s="11">
        <v>1193.1959999999999</v>
      </c>
      <c r="P143" s="11">
        <v>1045.981</v>
      </c>
      <c r="Q143" s="11">
        <v>895.101</v>
      </c>
      <c r="R143" s="11">
        <v>778.36300000000006</v>
      </c>
      <c r="S143" s="11">
        <v>668.69399999999996</v>
      </c>
      <c r="T143" s="11">
        <v>575.60400000000004</v>
      </c>
      <c r="U143" s="11">
        <v>489.45299999999997</v>
      </c>
      <c r="V143" s="11">
        <v>392.27100000000002</v>
      </c>
      <c r="W143" s="11">
        <v>274.85700000000003</v>
      </c>
      <c r="X143" s="11">
        <v>158.5</v>
      </c>
      <c r="Y143" s="11">
        <v>76.866</v>
      </c>
      <c r="Z143" s="11">
        <v>37.146999999999998</v>
      </c>
      <c r="AA143" s="11">
        <v>9.93</v>
      </c>
      <c r="AB143" s="11">
        <v>1.7430000000000001</v>
      </c>
      <c r="AC143" s="11">
        <v>0.26200000000000001</v>
      </c>
    </row>
    <row r="144" spans="1:29" ht="11.5" hidden="1">
      <c r="A144" s="15">
        <v>127</v>
      </c>
      <c r="B144" s="13" t="s">
        <v>1059</v>
      </c>
      <c r="C144" s="39" t="s">
        <v>1079</v>
      </c>
      <c r="D144" s="12" t="s">
        <v>1080</v>
      </c>
      <c r="E144" s="12">
        <v>1637</v>
      </c>
      <c r="F144" s="13" t="s">
        <v>1078</v>
      </c>
      <c r="G144" s="12">
        <v>1803</v>
      </c>
      <c r="H144" s="12">
        <v>1980</v>
      </c>
      <c r="I144" s="11">
        <v>2635.83</v>
      </c>
      <c r="J144" s="11">
        <v>2609.8240000000001</v>
      </c>
      <c r="K144" s="11">
        <v>2536.3110000000001</v>
      </c>
      <c r="L144" s="11">
        <v>2408.8649999999998</v>
      </c>
      <c r="M144" s="11">
        <v>1944.0509999999999</v>
      </c>
      <c r="N144" s="11">
        <v>1664.1320000000001</v>
      </c>
      <c r="O144" s="11">
        <v>1363.954</v>
      </c>
      <c r="P144" s="11">
        <v>1152.5029999999999</v>
      </c>
      <c r="Q144" s="11">
        <v>1005.543</v>
      </c>
      <c r="R144" s="11">
        <v>852.17399999999998</v>
      </c>
      <c r="S144" s="11">
        <v>735.63199999999995</v>
      </c>
      <c r="T144" s="11">
        <v>624.78300000000002</v>
      </c>
      <c r="U144" s="11">
        <v>531.17999999999995</v>
      </c>
      <c r="V144" s="11">
        <v>442.52</v>
      </c>
      <c r="W144" s="11">
        <v>328.04199999999997</v>
      </c>
      <c r="X144" s="11">
        <v>209.648</v>
      </c>
      <c r="Y144" s="11">
        <v>121.279</v>
      </c>
      <c r="Z144" s="11">
        <v>38.597000000000001</v>
      </c>
      <c r="AA144" s="11">
        <v>14.539</v>
      </c>
      <c r="AB144" s="11">
        <v>2.6379999999999999</v>
      </c>
      <c r="AC144" s="11">
        <v>0.32400000000000001</v>
      </c>
    </row>
    <row r="145" spans="1:29" ht="11.5" hidden="1">
      <c r="A145" s="15">
        <v>128</v>
      </c>
      <c r="B145" s="13" t="s">
        <v>1059</v>
      </c>
      <c r="C145" s="39" t="s">
        <v>1079</v>
      </c>
      <c r="D145" s="12" t="s">
        <v>1080</v>
      </c>
      <c r="E145" s="12">
        <v>1637</v>
      </c>
      <c r="F145" s="13" t="s">
        <v>1078</v>
      </c>
      <c r="G145" s="12">
        <v>1803</v>
      </c>
      <c r="H145" s="12">
        <v>1985</v>
      </c>
      <c r="I145" s="11">
        <v>2848.357</v>
      </c>
      <c r="J145" s="11">
        <v>2552.721</v>
      </c>
      <c r="K145" s="11">
        <v>2577.6550000000002</v>
      </c>
      <c r="L145" s="11">
        <v>2473.692</v>
      </c>
      <c r="M145" s="11">
        <v>2297.3090000000002</v>
      </c>
      <c r="N145" s="11">
        <v>1852.627</v>
      </c>
      <c r="O145" s="11">
        <v>1608.318</v>
      </c>
      <c r="P145" s="11">
        <v>1303.904</v>
      </c>
      <c r="Q145" s="11">
        <v>1104.213</v>
      </c>
      <c r="R145" s="11">
        <v>966.35799999999995</v>
      </c>
      <c r="S145" s="11">
        <v>810.28399999999999</v>
      </c>
      <c r="T145" s="11">
        <v>694.65200000000004</v>
      </c>
      <c r="U145" s="11">
        <v>576.98900000000003</v>
      </c>
      <c r="V145" s="11">
        <v>479.45800000000003</v>
      </c>
      <c r="W145" s="11">
        <v>370.67599999999999</v>
      </c>
      <c r="X145" s="11">
        <v>260.17099999999999</v>
      </c>
      <c r="Y145" s="11">
        <v>146.53399999999999</v>
      </c>
      <c r="Z145" s="11">
        <v>62.832999999999998</v>
      </c>
      <c r="AA145" s="11">
        <v>15.064</v>
      </c>
      <c r="AB145" s="11">
        <v>4.1289999999999996</v>
      </c>
      <c r="AC145" s="11">
        <v>0.50700000000000001</v>
      </c>
    </row>
    <row r="146" spans="1:29" ht="11.5" hidden="1">
      <c r="A146" s="15">
        <v>129</v>
      </c>
      <c r="B146" s="13" t="s">
        <v>1059</v>
      </c>
      <c r="C146" s="39" t="s">
        <v>1079</v>
      </c>
      <c r="D146" s="12" t="s">
        <v>1080</v>
      </c>
      <c r="E146" s="12">
        <v>1637</v>
      </c>
      <c r="F146" s="13" t="s">
        <v>1078</v>
      </c>
      <c r="G146" s="12">
        <v>1803</v>
      </c>
      <c r="H146" s="12">
        <v>1990</v>
      </c>
      <c r="I146" s="11">
        <v>2971.076</v>
      </c>
      <c r="J146" s="11">
        <v>2755.6729999999998</v>
      </c>
      <c r="K146" s="11">
        <v>2514.7629999999999</v>
      </c>
      <c r="L146" s="11">
        <v>2513.7779999999998</v>
      </c>
      <c r="M146" s="11">
        <v>2388.866</v>
      </c>
      <c r="N146" s="11">
        <v>2225.5909999999999</v>
      </c>
      <c r="O146" s="11">
        <v>1802.231</v>
      </c>
      <c r="P146" s="11">
        <v>1558.7670000000001</v>
      </c>
      <c r="Q146" s="11">
        <v>1270.373</v>
      </c>
      <c r="R146" s="11">
        <v>1067.867</v>
      </c>
      <c r="S146" s="11">
        <v>919.91600000000005</v>
      </c>
      <c r="T146" s="11">
        <v>766.32000000000096</v>
      </c>
      <c r="U146" s="11">
        <v>647.76700000000005</v>
      </c>
      <c r="V146" s="11">
        <v>527.71199999999999</v>
      </c>
      <c r="W146" s="11">
        <v>408.26600000000002</v>
      </c>
      <c r="X146" s="11">
        <v>297.73</v>
      </c>
      <c r="Y146" s="11">
        <v>185.22900000000001</v>
      </c>
      <c r="Z146" s="11">
        <v>78.498000000000005</v>
      </c>
      <c r="AA146" s="11">
        <v>25.702999999999999</v>
      </c>
      <c r="AB146" s="11">
        <v>4.3860000000000001</v>
      </c>
      <c r="AC146" s="11">
        <v>0.86299999999999999</v>
      </c>
    </row>
    <row r="147" spans="1:29" ht="11.5" hidden="1">
      <c r="A147" s="15">
        <v>130</v>
      </c>
      <c r="B147" s="13" t="s">
        <v>1059</v>
      </c>
      <c r="C147" s="39" t="s">
        <v>1079</v>
      </c>
      <c r="D147" s="12" t="s">
        <v>1080</v>
      </c>
      <c r="E147" s="12">
        <v>1637</v>
      </c>
      <c r="F147" s="13" t="s">
        <v>1078</v>
      </c>
      <c r="G147" s="12">
        <v>1803</v>
      </c>
      <c r="H147" s="12">
        <v>1995</v>
      </c>
      <c r="I147" s="11">
        <v>3026.306</v>
      </c>
      <c r="J147" s="11">
        <v>2903.009</v>
      </c>
      <c r="K147" s="11">
        <v>2722.0079999999998</v>
      </c>
      <c r="L147" s="11">
        <v>2471.3440000000001</v>
      </c>
      <c r="M147" s="11">
        <v>2428.3339999999998</v>
      </c>
      <c r="N147" s="11">
        <v>2302.7620000000002</v>
      </c>
      <c r="O147" s="11">
        <v>2166.6469999999999</v>
      </c>
      <c r="P147" s="11">
        <v>1759.115</v>
      </c>
      <c r="Q147" s="11">
        <v>1522.7840000000001</v>
      </c>
      <c r="R147" s="11">
        <v>1247.5409999999999</v>
      </c>
      <c r="S147" s="11">
        <v>1042.404</v>
      </c>
      <c r="T147" s="11">
        <v>887.86599999999999</v>
      </c>
      <c r="U147" s="11">
        <v>728.06700000000001</v>
      </c>
      <c r="V147" s="11">
        <v>587.48800000000006</v>
      </c>
      <c r="W147" s="11">
        <v>454.72300000000001</v>
      </c>
      <c r="X147" s="11">
        <v>324.49200000000002</v>
      </c>
      <c r="Y147" s="11">
        <v>213.613</v>
      </c>
      <c r="Z147" s="11">
        <v>102.46899999999999</v>
      </c>
      <c r="AA147" s="11">
        <v>33.286999999999999</v>
      </c>
      <c r="AB147" s="11">
        <v>7.593</v>
      </c>
      <c r="AC147" s="11">
        <v>0.97799999999999998</v>
      </c>
    </row>
    <row r="148" spans="1:29" ht="11.5" hidden="1">
      <c r="A148" s="15">
        <v>131</v>
      </c>
      <c r="B148" s="13" t="s">
        <v>1059</v>
      </c>
      <c r="C148" s="39" t="s">
        <v>1079</v>
      </c>
      <c r="D148" s="12" t="s">
        <v>1080</v>
      </c>
      <c r="E148" s="12">
        <v>1637</v>
      </c>
      <c r="F148" s="13" t="s">
        <v>1078</v>
      </c>
      <c r="G148" s="12">
        <v>1803</v>
      </c>
      <c r="H148" s="12">
        <v>2000</v>
      </c>
      <c r="I148" s="11">
        <v>3044.6959999999999</v>
      </c>
      <c r="J148" s="11">
        <v>2969.375</v>
      </c>
      <c r="K148" s="11">
        <v>2866.1610000000001</v>
      </c>
      <c r="L148" s="11">
        <v>2668.819</v>
      </c>
      <c r="M148" s="11">
        <v>2383.5250000000001</v>
      </c>
      <c r="N148" s="11">
        <v>2357.7429999999999</v>
      </c>
      <c r="O148" s="11">
        <v>2249.1979999999999</v>
      </c>
      <c r="P148" s="11">
        <v>2123.3380000000002</v>
      </c>
      <c r="Q148" s="11">
        <v>1714.3130000000001</v>
      </c>
      <c r="R148" s="11">
        <v>1479.925</v>
      </c>
      <c r="S148" s="11">
        <v>1207.498</v>
      </c>
      <c r="T148" s="11">
        <v>989.47699999999998</v>
      </c>
      <c r="U148" s="11">
        <v>838.86599999999999</v>
      </c>
      <c r="V148" s="11">
        <v>660.44</v>
      </c>
      <c r="W148" s="11">
        <v>514.83100000000002</v>
      </c>
      <c r="X148" s="11">
        <v>365.32100000000003</v>
      </c>
      <c r="Y148" s="11">
        <v>234.69</v>
      </c>
      <c r="Z148" s="11">
        <v>122.22199999999999</v>
      </c>
      <c r="AA148" s="11">
        <v>45.548999999999999</v>
      </c>
      <c r="AB148" s="11">
        <v>10.747999999999999</v>
      </c>
      <c r="AC148" s="11">
        <v>1.7270000000000001</v>
      </c>
    </row>
    <row r="149" spans="1:29" ht="11.5" hidden="1">
      <c r="A149" s="15">
        <v>132</v>
      </c>
      <c r="B149" s="13" t="s">
        <v>1059</v>
      </c>
      <c r="C149" s="39" t="s">
        <v>1079</v>
      </c>
      <c r="D149" s="12" t="s">
        <v>1080</v>
      </c>
      <c r="E149" s="12">
        <v>1637</v>
      </c>
      <c r="F149" s="13" t="s">
        <v>1078</v>
      </c>
      <c r="G149" s="12">
        <v>1803</v>
      </c>
      <c r="H149" s="12">
        <v>2005</v>
      </c>
      <c r="I149" s="11">
        <v>3009.5859999999998</v>
      </c>
      <c r="J149" s="11">
        <v>2983.3209999999999</v>
      </c>
      <c r="K149" s="11">
        <v>2907.0529999999999</v>
      </c>
      <c r="L149" s="11">
        <v>2808.3380000000002</v>
      </c>
      <c r="M149" s="11">
        <v>2561.951</v>
      </c>
      <c r="N149" s="11">
        <v>2311.5189999999998</v>
      </c>
      <c r="O149" s="11">
        <v>2301.8560000000002</v>
      </c>
      <c r="P149" s="11">
        <v>2199.2669999999998</v>
      </c>
      <c r="Q149" s="11">
        <v>2065.0100000000002</v>
      </c>
      <c r="R149" s="11">
        <v>1662.12</v>
      </c>
      <c r="S149" s="11">
        <v>1436.788</v>
      </c>
      <c r="T149" s="11">
        <v>1146.67</v>
      </c>
      <c r="U149" s="11">
        <v>928.77300000000002</v>
      </c>
      <c r="V149" s="11">
        <v>755.90599999999995</v>
      </c>
      <c r="W149" s="11">
        <v>573.22900000000004</v>
      </c>
      <c r="X149" s="11">
        <v>415.35500000000002</v>
      </c>
      <c r="Y149" s="11">
        <v>264.77199999999999</v>
      </c>
      <c r="Z149" s="11">
        <v>137.10499999999999</v>
      </c>
      <c r="AA149" s="11">
        <v>56.529000000000003</v>
      </c>
      <c r="AB149" s="11">
        <v>15.391999999999999</v>
      </c>
      <c r="AC149" s="11">
        <v>2.6720000000000002</v>
      </c>
    </row>
    <row r="150" spans="1:29" ht="11.5" hidden="1">
      <c r="A150" s="15">
        <v>133</v>
      </c>
      <c r="B150" s="13" t="s">
        <v>1059</v>
      </c>
      <c r="C150" s="39" t="s">
        <v>1079</v>
      </c>
      <c r="D150" s="12" t="s">
        <v>1080</v>
      </c>
      <c r="E150" s="12">
        <v>1637</v>
      </c>
      <c r="F150" s="13" t="s">
        <v>1078</v>
      </c>
      <c r="G150" s="12">
        <v>1803</v>
      </c>
      <c r="H150" s="12">
        <v>2010</v>
      </c>
      <c r="I150" s="11">
        <v>3010.8560000000002</v>
      </c>
      <c r="J150" s="11">
        <v>2959.2570000000001</v>
      </c>
      <c r="K150" s="11">
        <v>2945.9929999999999</v>
      </c>
      <c r="L150" s="11">
        <v>2906.0230000000001</v>
      </c>
      <c r="M150" s="11">
        <v>2760.6970000000001</v>
      </c>
      <c r="N150" s="11">
        <v>2554.1469999999999</v>
      </c>
      <c r="O150" s="11">
        <v>2277.864</v>
      </c>
      <c r="P150" s="11">
        <v>2268.2559999999999</v>
      </c>
      <c r="Q150" s="11">
        <v>2151.3040000000001</v>
      </c>
      <c r="R150" s="11">
        <v>2017.106</v>
      </c>
      <c r="S150" s="11">
        <v>1623.9159999999999</v>
      </c>
      <c r="T150" s="11">
        <v>1377.4190000000001</v>
      </c>
      <c r="U150" s="11">
        <v>1098.242</v>
      </c>
      <c r="V150" s="11">
        <v>843.78399999999999</v>
      </c>
      <c r="W150" s="11">
        <v>666.49699999999996</v>
      </c>
      <c r="X150" s="11">
        <v>472.65600000000001</v>
      </c>
      <c r="Y150" s="11">
        <v>309.03699999999998</v>
      </c>
      <c r="Z150" s="11">
        <v>161.541</v>
      </c>
      <c r="AA150" s="11">
        <v>67.372000000000099</v>
      </c>
      <c r="AB150" s="11">
        <v>20.760999999999999</v>
      </c>
      <c r="AC150" s="11">
        <v>3.653</v>
      </c>
    </row>
    <row r="151" spans="1:29" ht="11.5" hidden="1">
      <c r="A151" s="15">
        <v>134</v>
      </c>
      <c r="B151" s="13" t="s">
        <v>1059</v>
      </c>
      <c r="C151" s="39" t="s">
        <v>1079</v>
      </c>
      <c r="D151" s="12" t="s">
        <v>1080</v>
      </c>
      <c r="E151" s="12">
        <v>1637</v>
      </c>
      <c r="F151" s="13" t="s">
        <v>1078</v>
      </c>
      <c r="G151" s="12">
        <v>1803</v>
      </c>
      <c r="H151" s="12">
        <v>2015</v>
      </c>
      <c r="I151" s="11">
        <v>3050.3029999999999</v>
      </c>
      <c r="J151" s="11">
        <v>2983.5279999999998</v>
      </c>
      <c r="K151" s="11">
        <v>2931.6610000000001</v>
      </c>
      <c r="L151" s="11">
        <v>2913.41</v>
      </c>
      <c r="M151" s="11">
        <v>2814.9940000000001</v>
      </c>
      <c r="N151" s="11">
        <v>2706.4929999999999</v>
      </c>
      <c r="O151" s="11">
        <v>2506.08</v>
      </c>
      <c r="P151" s="11">
        <v>2220.9229999999998</v>
      </c>
      <c r="Q151" s="11">
        <v>2210.462</v>
      </c>
      <c r="R151" s="11">
        <v>2104.4589999999998</v>
      </c>
      <c r="S151" s="11">
        <v>1968.547</v>
      </c>
      <c r="T151" s="11">
        <v>1570.739</v>
      </c>
      <c r="U151" s="11">
        <v>1316.1389999999999</v>
      </c>
      <c r="V151" s="11">
        <v>995.18600000000004</v>
      </c>
      <c r="W151" s="11">
        <v>746.37599999999998</v>
      </c>
      <c r="X151" s="11">
        <v>551.04600000000005</v>
      </c>
      <c r="Y151" s="11">
        <v>350.43599999999998</v>
      </c>
      <c r="Z151" s="11">
        <v>193.065</v>
      </c>
      <c r="AA151" s="11">
        <v>81.912999999999997</v>
      </c>
      <c r="AB151" s="11">
        <v>25.283999999999999</v>
      </c>
      <c r="AC151" s="11">
        <v>4.9530000000000003</v>
      </c>
    </row>
    <row r="152" spans="1:29" ht="11.5" hidden="1">
      <c r="A152" s="15">
        <v>135</v>
      </c>
      <c r="B152" s="13" t="s">
        <v>1059</v>
      </c>
      <c r="C152" s="39" t="s">
        <v>1079</v>
      </c>
      <c r="D152" s="12" t="s">
        <v>1080</v>
      </c>
      <c r="E152" s="12">
        <v>1637</v>
      </c>
      <c r="F152" s="13" t="s">
        <v>1078</v>
      </c>
      <c r="G152" s="12">
        <v>1803</v>
      </c>
      <c r="H152" s="12">
        <v>2020</v>
      </c>
      <c r="I152" s="11">
        <v>3034.2040000000002</v>
      </c>
      <c r="J152" s="11">
        <v>3004.4079999999999</v>
      </c>
      <c r="K152" s="11">
        <v>2952.3829999999998</v>
      </c>
      <c r="L152" s="11">
        <v>2863.029</v>
      </c>
      <c r="M152" s="11">
        <v>2807.8609999999999</v>
      </c>
      <c r="N152" s="11">
        <v>2733.5140000000001</v>
      </c>
      <c r="O152" s="11">
        <v>2638.2730000000001</v>
      </c>
      <c r="P152" s="11">
        <v>2430.3150000000001</v>
      </c>
      <c r="Q152" s="11">
        <v>2161.1509999999998</v>
      </c>
      <c r="R152" s="11">
        <v>2155.701</v>
      </c>
      <c r="S152" s="11">
        <v>2046.259</v>
      </c>
      <c r="T152" s="11">
        <v>1902.0329999999999</v>
      </c>
      <c r="U152" s="11">
        <v>1496.96</v>
      </c>
      <c r="V152" s="11">
        <v>1224.7260000000001</v>
      </c>
      <c r="W152" s="11">
        <v>890.82500000000005</v>
      </c>
      <c r="X152" s="11">
        <v>625.30899999999997</v>
      </c>
      <c r="Y152" s="11">
        <v>416.52600000000001</v>
      </c>
      <c r="Z152" s="11">
        <v>226.601</v>
      </c>
      <c r="AA152" s="11">
        <v>100.444</v>
      </c>
      <c r="AB152" s="11">
        <v>32.064999999999998</v>
      </c>
      <c r="AC152" s="11">
        <v>6.52</v>
      </c>
    </row>
    <row r="153" spans="1:29" ht="11.5" hidden="1">
      <c r="A153" s="38">
        <v>136</v>
      </c>
      <c r="B153" s="36" t="s">
        <v>1059</v>
      </c>
      <c r="C153" s="37" t="s">
        <v>1081</v>
      </c>
      <c r="D153" s="35"/>
      <c r="E153" s="35">
        <v>1802</v>
      </c>
      <c r="F153" s="36" t="s">
        <v>1064</v>
      </c>
      <c r="G153" s="35">
        <v>900</v>
      </c>
      <c r="H153" s="35">
        <v>1950</v>
      </c>
      <c r="I153" s="34" t="s">
        <v>1065</v>
      </c>
      <c r="J153" s="34" t="s">
        <v>1065</v>
      </c>
      <c r="K153" s="34" t="s">
        <v>1065</v>
      </c>
      <c r="L153" s="34" t="s">
        <v>1065</v>
      </c>
      <c r="M153" s="34" t="s">
        <v>1065</v>
      </c>
      <c r="N153" s="34" t="s">
        <v>1065</v>
      </c>
      <c r="O153" s="34" t="s">
        <v>1065</v>
      </c>
      <c r="P153" s="34" t="s">
        <v>1065</v>
      </c>
      <c r="Q153" s="34" t="s">
        <v>1065</v>
      </c>
      <c r="R153" s="34" t="s">
        <v>1065</v>
      </c>
      <c r="S153" s="34" t="s">
        <v>1065</v>
      </c>
      <c r="T153" s="34" t="s">
        <v>1065</v>
      </c>
      <c r="U153" s="34" t="s">
        <v>1065</v>
      </c>
      <c r="V153" s="34" t="s">
        <v>1065</v>
      </c>
      <c r="W153" s="34" t="s">
        <v>1065</v>
      </c>
      <c r="X153" s="34" t="s">
        <v>1065</v>
      </c>
      <c r="Y153" s="34" t="s">
        <v>1065</v>
      </c>
      <c r="Z153" s="34" t="s">
        <v>1065</v>
      </c>
      <c r="AA153" s="34" t="s">
        <v>1065</v>
      </c>
      <c r="AB153" s="34" t="s">
        <v>1065</v>
      </c>
      <c r="AC153" s="34" t="s">
        <v>1065</v>
      </c>
    </row>
    <row r="154" spans="1:29" ht="11.5" hidden="1">
      <c r="A154" s="38">
        <v>137</v>
      </c>
      <c r="B154" s="36" t="s">
        <v>1059</v>
      </c>
      <c r="C154" s="37" t="s">
        <v>1081</v>
      </c>
      <c r="D154" s="35"/>
      <c r="E154" s="35">
        <v>1802</v>
      </c>
      <c r="F154" s="36" t="s">
        <v>1064</v>
      </c>
      <c r="G154" s="35">
        <v>900</v>
      </c>
      <c r="H154" s="35">
        <v>1955</v>
      </c>
      <c r="I154" s="34" t="s">
        <v>1065</v>
      </c>
      <c r="J154" s="34" t="s">
        <v>1065</v>
      </c>
      <c r="K154" s="34" t="s">
        <v>1065</v>
      </c>
      <c r="L154" s="34" t="s">
        <v>1065</v>
      </c>
      <c r="M154" s="34" t="s">
        <v>1065</v>
      </c>
      <c r="N154" s="34" t="s">
        <v>1065</v>
      </c>
      <c r="O154" s="34" t="s">
        <v>1065</v>
      </c>
      <c r="P154" s="34" t="s">
        <v>1065</v>
      </c>
      <c r="Q154" s="34" t="s">
        <v>1065</v>
      </c>
      <c r="R154" s="34" t="s">
        <v>1065</v>
      </c>
      <c r="S154" s="34" t="s">
        <v>1065</v>
      </c>
      <c r="T154" s="34" t="s">
        <v>1065</v>
      </c>
      <c r="U154" s="34" t="s">
        <v>1065</v>
      </c>
      <c r="V154" s="34" t="s">
        <v>1065</v>
      </c>
      <c r="W154" s="34" t="s">
        <v>1065</v>
      </c>
      <c r="X154" s="34" t="s">
        <v>1065</v>
      </c>
      <c r="Y154" s="34" t="s">
        <v>1065</v>
      </c>
      <c r="Z154" s="34" t="s">
        <v>1065</v>
      </c>
      <c r="AA154" s="34" t="s">
        <v>1065</v>
      </c>
      <c r="AB154" s="34" t="s">
        <v>1065</v>
      </c>
      <c r="AC154" s="34" t="s">
        <v>1065</v>
      </c>
    </row>
    <row r="155" spans="1:29" ht="11.5" hidden="1">
      <c r="A155" s="38">
        <v>138</v>
      </c>
      <c r="B155" s="36" t="s">
        <v>1059</v>
      </c>
      <c r="C155" s="37" t="s">
        <v>1081</v>
      </c>
      <c r="D155" s="35"/>
      <c r="E155" s="35">
        <v>1802</v>
      </c>
      <c r="F155" s="36" t="s">
        <v>1064</v>
      </c>
      <c r="G155" s="35">
        <v>900</v>
      </c>
      <c r="H155" s="35">
        <v>1960</v>
      </c>
      <c r="I155" s="34" t="s">
        <v>1065</v>
      </c>
      <c r="J155" s="34" t="s">
        <v>1065</v>
      </c>
      <c r="K155" s="34" t="s">
        <v>1065</v>
      </c>
      <c r="L155" s="34" t="s">
        <v>1065</v>
      </c>
      <c r="M155" s="34" t="s">
        <v>1065</v>
      </c>
      <c r="N155" s="34" t="s">
        <v>1065</v>
      </c>
      <c r="O155" s="34" t="s">
        <v>1065</v>
      </c>
      <c r="P155" s="34" t="s">
        <v>1065</v>
      </c>
      <c r="Q155" s="34" t="s">
        <v>1065</v>
      </c>
      <c r="R155" s="34" t="s">
        <v>1065</v>
      </c>
      <c r="S155" s="34" t="s">
        <v>1065</v>
      </c>
      <c r="T155" s="34" t="s">
        <v>1065</v>
      </c>
      <c r="U155" s="34" t="s">
        <v>1065</v>
      </c>
      <c r="V155" s="34" t="s">
        <v>1065</v>
      </c>
      <c r="W155" s="34" t="s">
        <v>1065</v>
      </c>
      <c r="X155" s="34" t="s">
        <v>1065</v>
      </c>
      <c r="Y155" s="34" t="s">
        <v>1065</v>
      </c>
      <c r="Z155" s="34" t="s">
        <v>1065</v>
      </c>
      <c r="AA155" s="34" t="s">
        <v>1065</v>
      </c>
      <c r="AB155" s="34" t="s">
        <v>1065</v>
      </c>
      <c r="AC155" s="34" t="s">
        <v>1065</v>
      </c>
    </row>
    <row r="156" spans="1:29" ht="11.5" hidden="1">
      <c r="A156" s="38">
        <v>139</v>
      </c>
      <c r="B156" s="36" t="s">
        <v>1059</v>
      </c>
      <c r="C156" s="37" t="s">
        <v>1081</v>
      </c>
      <c r="D156" s="35"/>
      <c r="E156" s="35">
        <v>1802</v>
      </c>
      <c r="F156" s="36" t="s">
        <v>1064</v>
      </c>
      <c r="G156" s="35">
        <v>900</v>
      </c>
      <c r="H156" s="35">
        <v>1965</v>
      </c>
      <c r="I156" s="34" t="s">
        <v>1065</v>
      </c>
      <c r="J156" s="34" t="s">
        <v>1065</v>
      </c>
      <c r="K156" s="34" t="s">
        <v>1065</v>
      </c>
      <c r="L156" s="34" t="s">
        <v>1065</v>
      </c>
      <c r="M156" s="34" t="s">
        <v>1065</v>
      </c>
      <c r="N156" s="34" t="s">
        <v>1065</v>
      </c>
      <c r="O156" s="34" t="s">
        <v>1065</v>
      </c>
      <c r="P156" s="34" t="s">
        <v>1065</v>
      </c>
      <c r="Q156" s="34" t="s">
        <v>1065</v>
      </c>
      <c r="R156" s="34" t="s">
        <v>1065</v>
      </c>
      <c r="S156" s="34" t="s">
        <v>1065</v>
      </c>
      <c r="T156" s="34" t="s">
        <v>1065</v>
      </c>
      <c r="U156" s="34" t="s">
        <v>1065</v>
      </c>
      <c r="V156" s="34" t="s">
        <v>1065</v>
      </c>
      <c r="W156" s="34" t="s">
        <v>1065</v>
      </c>
      <c r="X156" s="34" t="s">
        <v>1065</v>
      </c>
      <c r="Y156" s="34" t="s">
        <v>1065</v>
      </c>
      <c r="Z156" s="34" t="s">
        <v>1065</v>
      </c>
      <c r="AA156" s="34" t="s">
        <v>1065</v>
      </c>
      <c r="AB156" s="34" t="s">
        <v>1065</v>
      </c>
      <c r="AC156" s="34" t="s">
        <v>1065</v>
      </c>
    </row>
    <row r="157" spans="1:29" ht="11.5" hidden="1">
      <c r="A157" s="38">
        <v>140</v>
      </c>
      <c r="B157" s="36" t="s">
        <v>1059</v>
      </c>
      <c r="C157" s="37" t="s">
        <v>1081</v>
      </c>
      <c r="D157" s="35"/>
      <c r="E157" s="35">
        <v>1802</v>
      </c>
      <c r="F157" s="36" t="s">
        <v>1064</v>
      </c>
      <c r="G157" s="35">
        <v>900</v>
      </c>
      <c r="H157" s="35">
        <v>1970</v>
      </c>
      <c r="I157" s="34" t="s">
        <v>1065</v>
      </c>
      <c r="J157" s="34" t="s">
        <v>1065</v>
      </c>
      <c r="K157" s="34" t="s">
        <v>1065</v>
      </c>
      <c r="L157" s="34" t="s">
        <v>1065</v>
      </c>
      <c r="M157" s="34" t="s">
        <v>1065</v>
      </c>
      <c r="N157" s="34" t="s">
        <v>1065</v>
      </c>
      <c r="O157" s="34" t="s">
        <v>1065</v>
      </c>
      <c r="P157" s="34" t="s">
        <v>1065</v>
      </c>
      <c r="Q157" s="34" t="s">
        <v>1065</v>
      </c>
      <c r="R157" s="34" t="s">
        <v>1065</v>
      </c>
      <c r="S157" s="34" t="s">
        <v>1065</v>
      </c>
      <c r="T157" s="34" t="s">
        <v>1065</v>
      </c>
      <c r="U157" s="34" t="s">
        <v>1065</v>
      </c>
      <c r="V157" s="34" t="s">
        <v>1065</v>
      </c>
      <c r="W157" s="34" t="s">
        <v>1065</v>
      </c>
      <c r="X157" s="34" t="s">
        <v>1065</v>
      </c>
      <c r="Y157" s="34" t="s">
        <v>1065</v>
      </c>
      <c r="Z157" s="34" t="s">
        <v>1065</v>
      </c>
      <c r="AA157" s="34" t="s">
        <v>1065</v>
      </c>
      <c r="AB157" s="34" t="s">
        <v>1065</v>
      </c>
      <c r="AC157" s="34" t="s">
        <v>1065</v>
      </c>
    </row>
    <row r="158" spans="1:29" ht="11.5" hidden="1">
      <c r="A158" s="38">
        <v>141</v>
      </c>
      <c r="B158" s="36" t="s">
        <v>1059</v>
      </c>
      <c r="C158" s="37" t="s">
        <v>1081</v>
      </c>
      <c r="D158" s="35"/>
      <c r="E158" s="35">
        <v>1802</v>
      </c>
      <c r="F158" s="36" t="s">
        <v>1064</v>
      </c>
      <c r="G158" s="35">
        <v>900</v>
      </c>
      <c r="H158" s="35">
        <v>1975</v>
      </c>
      <c r="I158" s="34" t="s">
        <v>1065</v>
      </c>
      <c r="J158" s="34" t="s">
        <v>1065</v>
      </c>
      <c r="K158" s="34" t="s">
        <v>1065</v>
      </c>
      <c r="L158" s="34" t="s">
        <v>1065</v>
      </c>
      <c r="M158" s="34" t="s">
        <v>1065</v>
      </c>
      <c r="N158" s="34" t="s">
        <v>1065</v>
      </c>
      <c r="O158" s="34" t="s">
        <v>1065</v>
      </c>
      <c r="P158" s="34" t="s">
        <v>1065</v>
      </c>
      <c r="Q158" s="34" t="s">
        <v>1065</v>
      </c>
      <c r="R158" s="34" t="s">
        <v>1065</v>
      </c>
      <c r="S158" s="34" t="s">
        <v>1065</v>
      </c>
      <c r="T158" s="34" t="s">
        <v>1065</v>
      </c>
      <c r="U158" s="34" t="s">
        <v>1065</v>
      </c>
      <c r="V158" s="34" t="s">
        <v>1065</v>
      </c>
      <c r="W158" s="34" t="s">
        <v>1065</v>
      </c>
      <c r="X158" s="34" t="s">
        <v>1065</v>
      </c>
      <c r="Y158" s="34" t="s">
        <v>1065</v>
      </c>
      <c r="Z158" s="34" t="s">
        <v>1065</v>
      </c>
      <c r="AA158" s="34" t="s">
        <v>1065</v>
      </c>
      <c r="AB158" s="34" t="s">
        <v>1065</v>
      </c>
      <c r="AC158" s="34" t="s">
        <v>1065</v>
      </c>
    </row>
    <row r="159" spans="1:29" ht="11.5" hidden="1">
      <c r="A159" s="38">
        <v>142</v>
      </c>
      <c r="B159" s="36" t="s">
        <v>1059</v>
      </c>
      <c r="C159" s="37" t="s">
        <v>1081</v>
      </c>
      <c r="D159" s="35"/>
      <c r="E159" s="35">
        <v>1802</v>
      </c>
      <c r="F159" s="36" t="s">
        <v>1064</v>
      </c>
      <c r="G159" s="35">
        <v>900</v>
      </c>
      <c r="H159" s="35">
        <v>1980</v>
      </c>
      <c r="I159" s="34" t="s">
        <v>1065</v>
      </c>
      <c r="J159" s="34" t="s">
        <v>1065</v>
      </c>
      <c r="K159" s="34" t="s">
        <v>1065</v>
      </c>
      <c r="L159" s="34" t="s">
        <v>1065</v>
      </c>
      <c r="M159" s="34" t="s">
        <v>1065</v>
      </c>
      <c r="N159" s="34" t="s">
        <v>1065</v>
      </c>
      <c r="O159" s="34" t="s">
        <v>1065</v>
      </c>
      <c r="P159" s="34" t="s">
        <v>1065</v>
      </c>
      <c r="Q159" s="34" t="s">
        <v>1065</v>
      </c>
      <c r="R159" s="34" t="s">
        <v>1065</v>
      </c>
      <c r="S159" s="34" t="s">
        <v>1065</v>
      </c>
      <c r="T159" s="34" t="s">
        <v>1065</v>
      </c>
      <c r="U159" s="34" t="s">
        <v>1065</v>
      </c>
      <c r="V159" s="34" t="s">
        <v>1065</v>
      </c>
      <c r="W159" s="34" t="s">
        <v>1065</v>
      </c>
      <c r="X159" s="34" t="s">
        <v>1065</v>
      </c>
      <c r="Y159" s="34" t="s">
        <v>1065</v>
      </c>
      <c r="Z159" s="34" t="s">
        <v>1065</v>
      </c>
      <c r="AA159" s="34" t="s">
        <v>1065</v>
      </c>
      <c r="AB159" s="34" t="s">
        <v>1065</v>
      </c>
      <c r="AC159" s="34" t="s">
        <v>1065</v>
      </c>
    </row>
    <row r="160" spans="1:29" ht="11.5" hidden="1">
      <c r="A160" s="38">
        <v>143</v>
      </c>
      <c r="B160" s="36" t="s">
        <v>1059</v>
      </c>
      <c r="C160" s="37" t="s">
        <v>1081</v>
      </c>
      <c r="D160" s="35"/>
      <c r="E160" s="35">
        <v>1802</v>
      </c>
      <c r="F160" s="36" t="s">
        <v>1064</v>
      </c>
      <c r="G160" s="35">
        <v>900</v>
      </c>
      <c r="H160" s="35">
        <v>1985</v>
      </c>
      <c r="I160" s="34" t="s">
        <v>1065</v>
      </c>
      <c r="J160" s="34" t="s">
        <v>1065</v>
      </c>
      <c r="K160" s="34" t="s">
        <v>1065</v>
      </c>
      <c r="L160" s="34" t="s">
        <v>1065</v>
      </c>
      <c r="M160" s="34" t="s">
        <v>1065</v>
      </c>
      <c r="N160" s="34" t="s">
        <v>1065</v>
      </c>
      <c r="O160" s="34" t="s">
        <v>1065</v>
      </c>
      <c r="P160" s="34" t="s">
        <v>1065</v>
      </c>
      <c r="Q160" s="34" t="s">
        <v>1065</v>
      </c>
      <c r="R160" s="34" t="s">
        <v>1065</v>
      </c>
      <c r="S160" s="34" t="s">
        <v>1065</v>
      </c>
      <c r="T160" s="34" t="s">
        <v>1065</v>
      </c>
      <c r="U160" s="34" t="s">
        <v>1065</v>
      </c>
      <c r="V160" s="34" t="s">
        <v>1065</v>
      </c>
      <c r="W160" s="34" t="s">
        <v>1065</v>
      </c>
      <c r="X160" s="34" t="s">
        <v>1065</v>
      </c>
      <c r="Y160" s="34" t="s">
        <v>1065</v>
      </c>
      <c r="Z160" s="34" t="s">
        <v>1065</v>
      </c>
      <c r="AA160" s="34" t="s">
        <v>1065</v>
      </c>
      <c r="AB160" s="34" t="s">
        <v>1065</v>
      </c>
      <c r="AC160" s="34" t="s">
        <v>1065</v>
      </c>
    </row>
    <row r="161" spans="1:29" ht="11.5" hidden="1">
      <c r="A161" s="38">
        <v>144</v>
      </c>
      <c r="B161" s="36" t="s">
        <v>1059</v>
      </c>
      <c r="C161" s="37" t="s">
        <v>1081</v>
      </c>
      <c r="D161" s="35"/>
      <c r="E161" s="35">
        <v>1802</v>
      </c>
      <c r="F161" s="36" t="s">
        <v>1064</v>
      </c>
      <c r="G161" s="35">
        <v>900</v>
      </c>
      <c r="H161" s="35">
        <v>1990</v>
      </c>
      <c r="I161" s="34" t="s">
        <v>1065</v>
      </c>
      <c r="J161" s="34" t="s">
        <v>1065</v>
      </c>
      <c r="K161" s="34" t="s">
        <v>1065</v>
      </c>
      <c r="L161" s="34" t="s">
        <v>1065</v>
      </c>
      <c r="M161" s="34" t="s">
        <v>1065</v>
      </c>
      <c r="N161" s="34" t="s">
        <v>1065</v>
      </c>
      <c r="O161" s="34" t="s">
        <v>1065</v>
      </c>
      <c r="P161" s="34" t="s">
        <v>1065</v>
      </c>
      <c r="Q161" s="34" t="s">
        <v>1065</v>
      </c>
      <c r="R161" s="34" t="s">
        <v>1065</v>
      </c>
      <c r="S161" s="34" t="s">
        <v>1065</v>
      </c>
      <c r="T161" s="34" t="s">
        <v>1065</v>
      </c>
      <c r="U161" s="34" t="s">
        <v>1065</v>
      </c>
      <c r="V161" s="34" t="s">
        <v>1065</v>
      </c>
      <c r="W161" s="34" t="s">
        <v>1065</v>
      </c>
      <c r="X161" s="34" t="s">
        <v>1065</v>
      </c>
      <c r="Y161" s="34" t="s">
        <v>1065</v>
      </c>
      <c r="Z161" s="34" t="s">
        <v>1065</v>
      </c>
      <c r="AA161" s="34" t="s">
        <v>1065</v>
      </c>
      <c r="AB161" s="34" t="s">
        <v>1065</v>
      </c>
      <c r="AC161" s="34" t="s">
        <v>1065</v>
      </c>
    </row>
    <row r="162" spans="1:29" ht="11.5" hidden="1">
      <c r="A162" s="38">
        <v>145</v>
      </c>
      <c r="B162" s="36" t="s">
        <v>1059</v>
      </c>
      <c r="C162" s="37" t="s">
        <v>1081</v>
      </c>
      <c r="D162" s="35"/>
      <c r="E162" s="35">
        <v>1802</v>
      </c>
      <c r="F162" s="36" t="s">
        <v>1064</v>
      </c>
      <c r="G162" s="35">
        <v>900</v>
      </c>
      <c r="H162" s="35">
        <v>1995</v>
      </c>
      <c r="I162" s="34" t="s">
        <v>1065</v>
      </c>
      <c r="J162" s="34" t="s">
        <v>1065</v>
      </c>
      <c r="K162" s="34" t="s">
        <v>1065</v>
      </c>
      <c r="L162" s="34" t="s">
        <v>1065</v>
      </c>
      <c r="M162" s="34" t="s">
        <v>1065</v>
      </c>
      <c r="N162" s="34" t="s">
        <v>1065</v>
      </c>
      <c r="O162" s="34" t="s">
        <v>1065</v>
      </c>
      <c r="P162" s="34" t="s">
        <v>1065</v>
      </c>
      <c r="Q162" s="34" t="s">
        <v>1065</v>
      </c>
      <c r="R162" s="34" t="s">
        <v>1065</v>
      </c>
      <c r="S162" s="34" t="s">
        <v>1065</v>
      </c>
      <c r="T162" s="34" t="s">
        <v>1065</v>
      </c>
      <c r="U162" s="34" t="s">
        <v>1065</v>
      </c>
      <c r="V162" s="34" t="s">
        <v>1065</v>
      </c>
      <c r="W162" s="34" t="s">
        <v>1065</v>
      </c>
      <c r="X162" s="34" t="s">
        <v>1065</v>
      </c>
      <c r="Y162" s="34" t="s">
        <v>1065</v>
      </c>
      <c r="Z162" s="34" t="s">
        <v>1065</v>
      </c>
      <c r="AA162" s="34" t="s">
        <v>1065</v>
      </c>
      <c r="AB162" s="34" t="s">
        <v>1065</v>
      </c>
      <c r="AC162" s="34" t="s">
        <v>1065</v>
      </c>
    </row>
    <row r="163" spans="1:29" ht="11.5" hidden="1">
      <c r="A163" s="38">
        <v>146</v>
      </c>
      <c r="B163" s="36" t="s">
        <v>1059</v>
      </c>
      <c r="C163" s="37" t="s">
        <v>1081</v>
      </c>
      <c r="D163" s="35"/>
      <c r="E163" s="35">
        <v>1802</v>
      </c>
      <c r="F163" s="36" t="s">
        <v>1064</v>
      </c>
      <c r="G163" s="35">
        <v>900</v>
      </c>
      <c r="H163" s="35">
        <v>2000</v>
      </c>
      <c r="I163" s="34" t="s">
        <v>1065</v>
      </c>
      <c r="J163" s="34" t="s">
        <v>1065</v>
      </c>
      <c r="K163" s="34" t="s">
        <v>1065</v>
      </c>
      <c r="L163" s="34" t="s">
        <v>1065</v>
      </c>
      <c r="M163" s="34" t="s">
        <v>1065</v>
      </c>
      <c r="N163" s="34" t="s">
        <v>1065</v>
      </c>
      <c r="O163" s="34" t="s">
        <v>1065</v>
      </c>
      <c r="P163" s="34" t="s">
        <v>1065</v>
      </c>
      <c r="Q163" s="34" t="s">
        <v>1065</v>
      </c>
      <c r="R163" s="34" t="s">
        <v>1065</v>
      </c>
      <c r="S163" s="34" t="s">
        <v>1065</v>
      </c>
      <c r="T163" s="34" t="s">
        <v>1065</v>
      </c>
      <c r="U163" s="34" t="s">
        <v>1065</v>
      </c>
      <c r="V163" s="34" t="s">
        <v>1065</v>
      </c>
      <c r="W163" s="34" t="s">
        <v>1065</v>
      </c>
      <c r="X163" s="34" t="s">
        <v>1065</v>
      </c>
      <c r="Y163" s="34" t="s">
        <v>1065</v>
      </c>
      <c r="Z163" s="34" t="s">
        <v>1065</v>
      </c>
      <c r="AA163" s="34" t="s">
        <v>1065</v>
      </c>
      <c r="AB163" s="34" t="s">
        <v>1065</v>
      </c>
      <c r="AC163" s="34" t="s">
        <v>1065</v>
      </c>
    </row>
    <row r="164" spans="1:29" ht="11.5" hidden="1">
      <c r="A164" s="38">
        <v>147</v>
      </c>
      <c r="B164" s="36" t="s">
        <v>1059</v>
      </c>
      <c r="C164" s="37" t="s">
        <v>1081</v>
      </c>
      <c r="D164" s="35"/>
      <c r="E164" s="35">
        <v>1802</v>
      </c>
      <c r="F164" s="36" t="s">
        <v>1064</v>
      </c>
      <c r="G164" s="35">
        <v>900</v>
      </c>
      <c r="H164" s="35">
        <v>2005</v>
      </c>
      <c r="I164" s="34" t="s">
        <v>1065</v>
      </c>
      <c r="J164" s="34" t="s">
        <v>1065</v>
      </c>
      <c r="K164" s="34" t="s">
        <v>1065</v>
      </c>
      <c r="L164" s="34" t="s">
        <v>1065</v>
      </c>
      <c r="M164" s="34" t="s">
        <v>1065</v>
      </c>
      <c r="N164" s="34" t="s">
        <v>1065</v>
      </c>
      <c r="O164" s="34" t="s">
        <v>1065</v>
      </c>
      <c r="P164" s="34" t="s">
        <v>1065</v>
      </c>
      <c r="Q164" s="34" t="s">
        <v>1065</v>
      </c>
      <c r="R164" s="34" t="s">
        <v>1065</v>
      </c>
      <c r="S164" s="34" t="s">
        <v>1065</v>
      </c>
      <c r="T164" s="34" t="s">
        <v>1065</v>
      </c>
      <c r="U164" s="34" t="s">
        <v>1065</v>
      </c>
      <c r="V164" s="34" t="s">
        <v>1065</v>
      </c>
      <c r="W164" s="34" t="s">
        <v>1065</v>
      </c>
      <c r="X164" s="34" t="s">
        <v>1065</v>
      </c>
      <c r="Y164" s="34" t="s">
        <v>1065</v>
      </c>
      <c r="Z164" s="34" t="s">
        <v>1065</v>
      </c>
      <c r="AA164" s="34" t="s">
        <v>1065</v>
      </c>
      <c r="AB164" s="34" t="s">
        <v>1065</v>
      </c>
      <c r="AC164" s="34" t="s">
        <v>1065</v>
      </c>
    </row>
    <row r="165" spans="1:29" ht="11.5" hidden="1">
      <c r="A165" s="38">
        <v>148</v>
      </c>
      <c r="B165" s="36" t="s">
        <v>1059</v>
      </c>
      <c r="C165" s="37" t="s">
        <v>1081</v>
      </c>
      <c r="D165" s="35"/>
      <c r="E165" s="35">
        <v>1802</v>
      </c>
      <c r="F165" s="36" t="s">
        <v>1064</v>
      </c>
      <c r="G165" s="35">
        <v>900</v>
      </c>
      <c r="H165" s="35">
        <v>2010</v>
      </c>
      <c r="I165" s="34" t="s">
        <v>1065</v>
      </c>
      <c r="J165" s="34" t="s">
        <v>1065</v>
      </c>
      <c r="K165" s="34" t="s">
        <v>1065</v>
      </c>
      <c r="L165" s="34" t="s">
        <v>1065</v>
      </c>
      <c r="M165" s="34" t="s">
        <v>1065</v>
      </c>
      <c r="N165" s="34" t="s">
        <v>1065</v>
      </c>
      <c r="O165" s="34" t="s">
        <v>1065</v>
      </c>
      <c r="P165" s="34" t="s">
        <v>1065</v>
      </c>
      <c r="Q165" s="34" t="s">
        <v>1065</v>
      </c>
      <c r="R165" s="34" t="s">
        <v>1065</v>
      </c>
      <c r="S165" s="34" t="s">
        <v>1065</v>
      </c>
      <c r="T165" s="34" t="s">
        <v>1065</v>
      </c>
      <c r="U165" s="34" t="s">
        <v>1065</v>
      </c>
      <c r="V165" s="34" t="s">
        <v>1065</v>
      </c>
      <c r="W165" s="34" t="s">
        <v>1065</v>
      </c>
      <c r="X165" s="34" t="s">
        <v>1065</v>
      </c>
      <c r="Y165" s="34" t="s">
        <v>1065</v>
      </c>
      <c r="Z165" s="34" t="s">
        <v>1065</v>
      </c>
      <c r="AA165" s="34" t="s">
        <v>1065</v>
      </c>
      <c r="AB165" s="34" t="s">
        <v>1065</v>
      </c>
      <c r="AC165" s="34" t="s">
        <v>1065</v>
      </c>
    </row>
    <row r="166" spans="1:29" ht="11.5" hidden="1">
      <c r="A166" s="38">
        <v>149</v>
      </c>
      <c r="B166" s="36" t="s">
        <v>1059</v>
      </c>
      <c r="C166" s="37" t="s">
        <v>1081</v>
      </c>
      <c r="D166" s="35"/>
      <c r="E166" s="35">
        <v>1802</v>
      </c>
      <c r="F166" s="36" t="s">
        <v>1064</v>
      </c>
      <c r="G166" s="35">
        <v>900</v>
      </c>
      <c r="H166" s="35">
        <v>2015</v>
      </c>
      <c r="I166" s="34" t="s">
        <v>1065</v>
      </c>
      <c r="J166" s="34" t="s">
        <v>1065</v>
      </c>
      <c r="K166" s="34" t="s">
        <v>1065</v>
      </c>
      <c r="L166" s="34" t="s">
        <v>1065</v>
      </c>
      <c r="M166" s="34" t="s">
        <v>1065</v>
      </c>
      <c r="N166" s="34" t="s">
        <v>1065</v>
      </c>
      <c r="O166" s="34" t="s">
        <v>1065</v>
      </c>
      <c r="P166" s="34" t="s">
        <v>1065</v>
      </c>
      <c r="Q166" s="34" t="s">
        <v>1065</v>
      </c>
      <c r="R166" s="34" t="s">
        <v>1065</v>
      </c>
      <c r="S166" s="34" t="s">
        <v>1065</v>
      </c>
      <c r="T166" s="34" t="s">
        <v>1065</v>
      </c>
      <c r="U166" s="34" t="s">
        <v>1065</v>
      </c>
      <c r="V166" s="34" t="s">
        <v>1065</v>
      </c>
      <c r="W166" s="34" t="s">
        <v>1065</v>
      </c>
      <c r="X166" s="34" t="s">
        <v>1065</v>
      </c>
      <c r="Y166" s="34" t="s">
        <v>1065</v>
      </c>
      <c r="Z166" s="34" t="s">
        <v>1065</v>
      </c>
      <c r="AA166" s="34" t="s">
        <v>1065</v>
      </c>
      <c r="AB166" s="34" t="s">
        <v>1065</v>
      </c>
      <c r="AC166" s="34" t="s">
        <v>1065</v>
      </c>
    </row>
    <row r="167" spans="1:29" ht="11.5" hidden="1">
      <c r="A167" s="38">
        <v>150</v>
      </c>
      <c r="B167" s="36" t="s">
        <v>1059</v>
      </c>
      <c r="C167" s="37" t="s">
        <v>1081</v>
      </c>
      <c r="D167" s="35"/>
      <c r="E167" s="35">
        <v>1802</v>
      </c>
      <c r="F167" s="36" t="s">
        <v>1064</v>
      </c>
      <c r="G167" s="35">
        <v>900</v>
      </c>
      <c r="H167" s="35">
        <v>2020</v>
      </c>
      <c r="I167" s="34" t="s">
        <v>1065</v>
      </c>
      <c r="J167" s="34" t="s">
        <v>1065</v>
      </c>
      <c r="K167" s="34" t="s">
        <v>1065</v>
      </c>
      <c r="L167" s="34" t="s">
        <v>1065</v>
      </c>
      <c r="M167" s="34" t="s">
        <v>1065</v>
      </c>
      <c r="N167" s="34" t="s">
        <v>1065</v>
      </c>
      <c r="O167" s="34" t="s">
        <v>1065</v>
      </c>
      <c r="P167" s="34" t="s">
        <v>1065</v>
      </c>
      <c r="Q167" s="34" t="s">
        <v>1065</v>
      </c>
      <c r="R167" s="34" t="s">
        <v>1065</v>
      </c>
      <c r="S167" s="34" t="s">
        <v>1065</v>
      </c>
      <c r="T167" s="34" t="s">
        <v>1065</v>
      </c>
      <c r="U167" s="34" t="s">
        <v>1065</v>
      </c>
      <c r="V167" s="34" t="s">
        <v>1065</v>
      </c>
      <c r="W167" s="34" t="s">
        <v>1065</v>
      </c>
      <c r="X167" s="34" t="s">
        <v>1065</v>
      </c>
      <c r="Y167" s="34" t="s">
        <v>1065</v>
      </c>
      <c r="Z167" s="34" t="s">
        <v>1065</v>
      </c>
      <c r="AA167" s="34" t="s">
        <v>1065</v>
      </c>
      <c r="AB167" s="34" t="s">
        <v>1065</v>
      </c>
      <c r="AC167" s="34" t="s">
        <v>1065</v>
      </c>
    </row>
    <row r="168" spans="1:29" ht="11.5" hidden="1">
      <c r="A168" s="15">
        <v>151</v>
      </c>
      <c r="B168" s="13" t="s">
        <v>1059</v>
      </c>
      <c r="C168" s="39" t="s">
        <v>1082</v>
      </c>
      <c r="D168" s="12" t="s">
        <v>1083</v>
      </c>
      <c r="E168" s="12">
        <v>1503</v>
      </c>
      <c r="F168" s="13" t="s">
        <v>1084</v>
      </c>
      <c r="G168" s="12">
        <v>1802</v>
      </c>
      <c r="H168" s="12">
        <v>1950</v>
      </c>
      <c r="I168" s="11">
        <v>35990.491000000002</v>
      </c>
      <c r="J168" s="11">
        <v>30297.67</v>
      </c>
      <c r="K168" s="11">
        <v>28936.880000000001</v>
      </c>
      <c r="L168" s="11">
        <v>28250.543000000001</v>
      </c>
      <c r="M168" s="11">
        <v>28496.92</v>
      </c>
      <c r="N168" s="11">
        <v>28352.213</v>
      </c>
      <c r="O168" s="11">
        <v>23187.026999999998</v>
      </c>
      <c r="P168" s="11">
        <v>25422.81</v>
      </c>
      <c r="Q168" s="11">
        <v>24058.635999999999</v>
      </c>
      <c r="R168" s="11">
        <v>21713.917000000001</v>
      </c>
      <c r="S168" s="11">
        <v>19367.296999999999</v>
      </c>
      <c r="T168" s="11">
        <v>16700.451000000001</v>
      </c>
      <c r="U168" s="11">
        <v>14562.544</v>
      </c>
      <c r="V168" s="11">
        <v>11952.384</v>
      </c>
      <c r="W168" s="11">
        <v>8741.875</v>
      </c>
      <c r="X168" s="11">
        <v>5490.6610000000001</v>
      </c>
      <c r="Y168" s="11">
        <v>2690.3020000000001</v>
      </c>
      <c r="Z168" s="11">
        <v>1125.519</v>
      </c>
      <c r="AA168" s="11">
        <v>322.90499999999997</v>
      </c>
      <c r="AB168" s="11">
        <v>62.802</v>
      </c>
      <c r="AC168" s="11">
        <v>8.4239999999999995</v>
      </c>
    </row>
    <row r="169" spans="1:29" ht="11.5" hidden="1">
      <c r="A169" s="15">
        <v>152</v>
      </c>
      <c r="B169" s="13" t="s">
        <v>1059</v>
      </c>
      <c r="C169" s="39" t="s">
        <v>1082</v>
      </c>
      <c r="D169" s="12" t="s">
        <v>1083</v>
      </c>
      <c r="E169" s="12">
        <v>1503</v>
      </c>
      <c r="F169" s="13" t="s">
        <v>1084</v>
      </c>
      <c r="G169" s="12">
        <v>1802</v>
      </c>
      <c r="H169" s="12">
        <v>1955</v>
      </c>
      <c r="I169" s="11">
        <v>37281.910000000003</v>
      </c>
      <c r="J169" s="11">
        <v>35598.745999999999</v>
      </c>
      <c r="K169" s="11">
        <v>30317.755000000001</v>
      </c>
      <c r="L169" s="11">
        <v>28812.546999999999</v>
      </c>
      <c r="M169" s="11">
        <v>28042.494999999999</v>
      </c>
      <c r="N169" s="11">
        <v>28194.745999999999</v>
      </c>
      <c r="O169" s="11">
        <v>28076.043000000001</v>
      </c>
      <c r="P169" s="11">
        <v>22889.635999999999</v>
      </c>
      <c r="Q169" s="11">
        <v>25001.312999999998</v>
      </c>
      <c r="R169" s="11">
        <v>23383.17</v>
      </c>
      <c r="S169" s="11">
        <v>21381.077000000001</v>
      </c>
      <c r="T169" s="11">
        <v>18506.832999999999</v>
      </c>
      <c r="U169" s="11">
        <v>15747.644</v>
      </c>
      <c r="V169" s="11">
        <v>13151.279</v>
      </c>
      <c r="W169" s="11">
        <v>9914.7459999999992</v>
      </c>
      <c r="X169" s="11">
        <v>6472.0169999999998</v>
      </c>
      <c r="Y169" s="11">
        <v>3408.5920000000001</v>
      </c>
      <c r="Z169" s="11">
        <v>1216.6959999999999</v>
      </c>
      <c r="AA169" s="11">
        <v>349.06599999999997</v>
      </c>
      <c r="AB169" s="11">
        <v>64.658000000000001</v>
      </c>
      <c r="AC169" s="11">
        <v>8.2669999999999995</v>
      </c>
    </row>
    <row r="170" spans="1:29" ht="11.5" hidden="1">
      <c r="A170" s="15">
        <v>153</v>
      </c>
      <c r="B170" s="13" t="s">
        <v>1059</v>
      </c>
      <c r="C170" s="39" t="s">
        <v>1082</v>
      </c>
      <c r="D170" s="12" t="s">
        <v>1083</v>
      </c>
      <c r="E170" s="12">
        <v>1503</v>
      </c>
      <c r="F170" s="13" t="s">
        <v>1084</v>
      </c>
      <c r="G170" s="12">
        <v>1802</v>
      </c>
      <c r="H170" s="12">
        <v>1960</v>
      </c>
      <c r="I170" s="11">
        <v>39005.463000000003</v>
      </c>
      <c r="J170" s="11">
        <v>37190.531999999999</v>
      </c>
      <c r="K170" s="11">
        <v>35685.646000000001</v>
      </c>
      <c r="L170" s="11">
        <v>30112.777999999998</v>
      </c>
      <c r="M170" s="11">
        <v>28638.367999999999</v>
      </c>
      <c r="N170" s="11">
        <v>27859.938999999998</v>
      </c>
      <c r="O170" s="11">
        <v>28032.623</v>
      </c>
      <c r="P170" s="11">
        <v>27856.894</v>
      </c>
      <c r="Q170" s="11">
        <v>22512.66</v>
      </c>
      <c r="R170" s="11">
        <v>24598.126</v>
      </c>
      <c r="S170" s="11">
        <v>23110.587</v>
      </c>
      <c r="T170" s="11">
        <v>20644.976999999999</v>
      </c>
      <c r="U170" s="11">
        <v>17554.793000000001</v>
      </c>
      <c r="V170" s="11">
        <v>14309.427</v>
      </c>
      <c r="W170" s="11">
        <v>11092.453</v>
      </c>
      <c r="X170" s="11">
        <v>7516.7330000000002</v>
      </c>
      <c r="Y170" s="11">
        <v>4094.2959999999998</v>
      </c>
      <c r="Z170" s="11">
        <v>1601.71</v>
      </c>
      <c r="AA170" s="11">
        <v>384.512</v>
      </c>
      <c r="AB170" s="11">
        <v>68.98</v>
      </c>
      <c r="AC170" s="11">
        <v>8.0120000000000005</v>
      </c>
    </row>
    <row r="171" spans="1:29" ht="11.5" hidden="1">
      <c r="A171" s="15">
        <v>154</v>
      </c>
      <c r="B171" s="13" t="s">
        <v>1059</v>
      </c>
      <c r="C171" s="39" t="s">
        <v>1082</v>
      </c>
      <c r="D171" s="12" t="s">
        <v>1083</v>
      </c>
      <c r="E171" s="12">
        <v>1503</v>
      </c>
      <c r="F171" s="13" t="s">
        <v>1084</v>
      </c>
      <c r="G171" s="12">
        <v>1802</v>
      </c>
      <c r="H171" s="12">
        <v>1965</v>
      </c>
      <c r="I171" s="11">
        <v>39706.563999999998</v>
      </c>
      <c r="J171" s="11">
        <v>38941.245999999999</v>
      </c>
      <c r="K171" s="11">
        <v>37241.326999999997</v>
      </c>
      <c r="L171" s="11">
        <v>35645.881000000001</v>
      </c>
      <c r="M171" s="11">
        <v>30200.166000000001</v>
      </c>
      <c r="N171" s="11">
        <v>28622.213</v>
      </c>
      <c r="O171" s="11">
        <v>27781.206999999999</v>
      </c>
      <c r="P171" s="11">
        <v>27884.679</v>
      </c>
      <c r="Q171" s="11">
        <v>27596.97</v>
      </c>
      <c r="R171" s="11">
        <v>22190.477999999999</v>
      </c>
      <c r="S171" s="11">
        <v>24034.047999999999</v>
      </c>
      <c r="T171" s="11">
        <v>22466.850999999999</v>
      </c>
      <c r="U171" s="11">
        <v>19540.031999999999</v>
      </c>
      <c r="V171" s="11">
        <v>16100.037</v>
      </c>
      <c r="W171" s="11">
        <v>12374.9</v>
      </c>
      <c r="X171" s="11">
        <v>8623.6249999999909</v>
      </c>
      <c r="Y171" s="11">
        <v>4859.299</v>
      </c>
      <c r="Z171" s="11">
        <v>1965.4380000000001</v>
      </c>
      <c r="AA171" s="11">
        <v>521.90899999999999</v>
      </c>
      <c r="AB171" s="11">
        <v>76.164000000000001</v>
      </c>
      <c r="AC171" s="11">
        <v>8.234</v>
      </c>
    </row>
    <row r="172" spans="1:29" ht="11.5" hidden="1">
      <c r="A172" s="15">
        <v>155</v>
      </c>
      <c r="B172" s="13" t="s">
        <v>1059</v>
      </c>
      <c r="C172" s="39" t="s">
        <v>1082</v>
      </c>
      <c r="D172" s="12" t="s">
        <v>1083</v>
      </c>
      <c r="E172" s="12">
        <v>1503</v>
      </c>
      <c r="F172" s="13" t="s">
        <v>1084</v>
      </c>
      <c r="G172" s="12">
        <v>1802</v>
      </c>
      <c r="H172" s="12">
        <v>1970</v>
      </c>
      <c r="I172" s="11">
        <v>38405.788</v>
      </c>
      <c r="J172" s="11">
        <v>39857.743000000002</v>
      </c>
      <c r="K172" s="11">
        <v>39125.491000000002</v>
      </c>
      <c r="L172" s="11">
        <v>37303.267999999996</v>
      </c>
      <c r="M172" s="11">
        <v>35703.199999999997</v>
      </c>
      <c r="N172" s="11">
        <v>30134.883999999998</v>
      </c>
      <c r="O172" s="11">
        <v>28585.463</v>
      </c>
      <c r="P172" s="11">
        <v>27663.98</v>
      </c>
      <c r="Q172" s="11">
        <v>27699.539000000001</v>
      </c>
      <c r="R172" s="11">
        <v>27233.028999999999</v>
      </c>
      <c r="S172" s="11">
        <v>21656.055</v>
      </c>
      <c r="T172" s="11">
        <v>23309.601999999999</v>
      </c>
      <c r="U172" s="11">
        <v>21317.144</v>
      </c>
      <c r="V172" s="11">
        <v>18105.295999999998</v>
      </c>
      <c r="W172" s="11">
        <v>14010.056</v>
      </c>
      <c r="X172" s="11">
        <v>9682.8070000000007</v>
      </c>
      <c r="Y172" s="11">
        <v>5727.1940000000004</v>
      </c>
      <c r="Z172" s="11">
        <v>2427.2930000000001</v>
      </c>
      <c r="AA172" s="11">
        <v>666.08900000000006</v>
      </c>
      <c r="AB172" s="11">
        <v>109.03400000000001</v>
      </c>
      <c r="AC172" s="11">
        <v>9.3309999999999995</v>
      </c>
    </row>
    <row r="173" spans="1:29" ht="11.5" hidden="1">
      <c r="A173" s="15">
        <v>156</v>
      </c>
      <c r="B173" s="13" t="s">
        <v>1059</v>
      </c>
      <c r="C173" s="39" t="s">
        <v>1082</v>
      </c>
      <c r="D173" s="12" t="s">
        <v>1083</v>
      </c>
      <c r="E173" s="12">
        <v>1503</v>
      </c>
      <c r="F173" s="13" t="s">
        <v>1084</v>
      </c>
      <c r="G173" s="12">
        <v>1802</v>
      </c>
      <c r="H173" s="12">
        <v>1975</v>
      </c>
      <c r="I173" s="11">
        <v>37474.67</v>
      </c>
      <c r="J173" s="11">
        <v>38529.874000000003</v>
      </c>
      <c r="K173" s="11">
        <v>40114.285000000003</v>
      </c>
      <c r="L173" s="11">
        <v>39360.269999999997</v>
      </c>
      <c r="M173" s="11">
        <v>37631.620999999999</v>
      </c>
      <c r="N173" s="11">
        <v>35942.322</v>
      </c>
      <c r="O173" s="11">
        <v>30386.792000000001</v>
      </c>
      <c r="P173" s="11">
        <v>28599.89</v>
      </c>
      <c r="Q173" s="11">
        <v>27539.696</v>
      </c>
      <c r="R173" s="11">
        <v>27381.982</v>
      </c>
      <c r="S173" s="11">
        <v>26709.08</v>
      </c>
      <c r="T173" s="11">
        <v>21013.99</v>
      </c>
      <c r="U173" s="11">
        <v>22234.525000000001</v>
      </c>
      <c r="V173" s="11">
        <v>19915.633999999998</v>
      </c>
      <c r="W173" s="11">
        <v>15788.259</v>
      </c>
      <c r="X173" s="11">
        <v>11185.001</v>
      </c>
      <c r="Y173" s="11">
        <v>6678.4920000000002</v>
      </c>
      <c r="Z173" s="11">
        <v>2982.8960000000002</v>
      </c>
      <c r="AA173" s="11">
        <v>872.01</v>
      </c>
      <c r="AB173" s="11">
        <v>145.91399999999999</v>
      </c>
      <c r="AC173" s="11">
        <v>13.808999999999999</v>
      </c>
    </row>
    <row r="174" spans="1:29" ht="11.5" hidden="1">
      <c r="A174" s="15">
        <v>157</v>
      </c>
      <c r="B174" s="13" t="s">
        <v>1059</v>
      </c>
      <c r="C174" s="39" t="s">
        <v>1082</v>
      </c>
      <c r="D174" s="12" t="s">
        <v>1083</v>
      </c>
      <c r="E174" s="12">
        <v>1503</v>
      </c>
      <c r="F174" s="13" t="s">
        <v>1084</v>
      </c>
      <c r="G174" s="12">
        <v>1802</v>
      </c>
      <c r="H174" s="12">
        <v>1980</v>
      </c>
      <c r="I174" s="11">
        <v>35767.561999999998</v>
      </c>
      <c r="J174" s="11">
        <v>37477.472000000002</v>
      </c>
      <c r="K174" s="11">
        <v>38847.285000000003</v>
      </c>
      <c r="L174" s="11">
        <v>40518.987000000001</v>
      </c>
      <c r="M174" s="11">
        <v>39668.25</v>
      </c>
      <c r="N174" s="11">
        <v>37707.677000000003</v>
      </c>
      <c r="O174" s="11">
        <v>36102.481</v>
      </c>
      <c r="P174" s="11">
        <v>30338.554</v>
      </c>
      <c r="Q174" s="11">
        <v>28548.684000000001</v>
      </c>
      <c r="R174" s="11">
        <v>27302.794999999998</v>
      </c>
      <c r="S174" s="11">
        <v>27029.608</v>
      </c>
      <c r="T174" s="11">
        <v>26131.346000000001</v>
      </c>
      <c r="U174" s="11">
        <v>20279.606</v>
      </c>
      <c r="V174" s="11">
        <v>20992.562000000002</v>
      </c>
      <c r="W174" s="11">
        <v>17741.440999999999</v>
      </c>
      <c r="X174" s="11">
        <v>12993.397999999999</v>
      </c>
      <c r="Y174" s="11">
        <v>7775.7910000000002</v>
      </c>
      <c r="Z174" s="11">
        <v>3671.2220000000002</v>
      </c>
      <c r="AA174" s="11">
        <v>1148.8589999999999</v>
      </c>
      <c r="AB174" s="11">
        <v>212.01900000000001</v>
      </c>
      <c r="AC174" s="11">
        <v>20.492000000000001</v>
      </c>
    </row>
    <row r="175" spans="1:29" ht="11.5" hidden="1">
      <c r="A175" s="15">
        <v>158</v>
      </c>
      <c r="B175" s="13" t="s">
        <v>1059</v>
      </c>
      <c r="C175" s="39" t="s">
        <v>1082</v>
      </c>
      <c r="D175" s="12" t="s">
        <v>1083</v>
      </c>
      <c r="E175" s="12">
        <v>1503</v>
      </c>
      <c r="F175" s="13" t="s">
        <v>1084</v>
      </c>
      <c r="G175" s="12">
        <v>1802</v>
      </c>
      <c r="H175" s="12">
        <v>1985</v>
      </c>
      <c r="I175" s="11">
        <v>35819.875</v>
      </c>
      <c r="J175" s="11">
        <v>35955.432999999997</v>
      </c>
      <c r="K175" s="11">
        <v>37866.370000000003</v>
      </c>
      <c r="L175" s="11">
        <v>39256.692000000003</v>
      </c>
      <c r="M175" s="11">
        <v>40889.417000000001</v>
      </c>
      <c r="N175" s="11">
        <v>39986.491000000002</v>
      </c>
      <c r="O175" s="11">
        <v>38079.061999999998</v>
      </c>
      <c r="P175" s="11">
        <v>36113.17</v>
      </c>
      <c r="Q175" s="11">
        <v>30264.915000000001</v>
      </c>
      <c r="R175" s="11">
        <v>28261.503000000001</v>
      </c>
      <c r="S175" s="11">
        <v>26877.017</v>
      </c>
      <c r="T175" s="11">
        <v>26344.006000000001</v>
      </c>
      <c r="U175" s="11">
        <v>25080.839</v>
      </c>
      <c r="V175" s="11">
        <v>19105.677</v>
      </c>
      <c r="W175" s="11">
        <v>18800.088</v>
      </c>
      <c r="X175" s="11">
        <v>14723.499</v>
      </c>
      <c r="Y175" s="11">
        <v>9325.5810000000001</v>
      </c>
      <c r="Z175" s="11">
        <v>4421.9989999999998</v>
      </c>
      <c r="AA175" s="11">
        <v>1500.69</v>
      </c>
      <c r="AB175" s="11">
        <v>298.71800000000002</v>
      </c>
      <c r="AC175" s="11">
        <v>32.383000000000003</v>
      </c>
    </row>
    <row r="176" spans="1:29" ht="11.5" hidden="1">
      <c r="A176" s="15">
        <v>159</v>
      </c>
      <c r="B176" s="13" t="s">
        <v>1059</v>
      </c>
      <c r="C176" s="39" t="s">
        <v>1082</v>
      </c>
      <c r="D176" s="12" t="s">
        <v>1083</v>
      </c>
      <c r="E176" s="12">
        <v>1503</v>
      </c>
      <c r="F176" s="13" t="s">
        <v>1084</v>
      </c>
      <c r="G176" s="12">
        <v>1802</v>
      </c>
      <c r="H176" s="12">
        <v>1990</v>
      </c>
      <c r="I176" s="11">
        <v>35519.741000000002</v>
      </c>
      <c r="J176" s="11">
        <v>36054.07</v>
      </c>
      <c r="K176" s="11">
        <v>36550.483</v>
      </c>
      <c r="L176" s="11">
        <v>38431.231</v>
      </c>
      <c r="M176" s="11">
        <v>39818.319000000003</v>
      </c>
      <c r="N176" s="11">
        <v>41253.565999999999</v>
      </c>
      <c r="O176" s="11">
        <v>40469.510999999999</v>
      </c>
      <c r="P176" s="11">
        <v>38116.116000000002</v>
      </c>
      <c r="Q176" s="11">
        <v>36105.68</v>
      </c>
      <c r="R176" s="11">
        <v>29973.338</v>
      </c>
      <c r="S176" s="11">
        <v>27848.010999999999</v>
      </c>
      <c r="T176" s="11">
        <v>26244.356</v>
      </c>
      <c r="U176" s="11">
        <v>25478.396000000001</v>
      </c>
      <c r="V176" s="11">
        <v>23801.791000000001</v>
      </c>
      <c r="W176" s="11">
        <v>17289.902999999998</v>
      </c>
      <c r="X176" s="11">
        <v>15900.804</v>
      </c>
      <c r="Y176" s="11">
        <v>10919.166999999999</v>
      </c>
      <c r="Z176" s="11">
        <v>5542.1260000000002</v>
      </c>
      <c r="AA176" s="11">
        <v>1871.9760000000001</v>
      </c>
      <c r="AB176" s="11">
        <v>404.11500000000001</v>
      </c>
      <c r="AC176" s="11">
        <v>46.396999999999998</v>
      </c>
    </row>
    <row r="177" spans="1:29" ht="11.5" hidden="1">
      <c r="A177" s="15">
        <v>160</v>
      </c>
      <c r="B177" s="13" t="s">
        <v>1059</v>
      </c>
      <c r="C177" s="39" t="s">
        <v>1082</v>
      </c>
      <c r="D177" s="12" t="s">
        <v>1083</v>
      </c>
      <c r="E177" s="12">
        <v>1503</v>
      </c>
      <c r="F177" s="13" t="s">
        <v>1084</v>
      </c>
      <c r="G177" s="12">
        <v>1802</v>
      </c>
      <c r="H177" s="12">
        <v>1995</v>
      </c>
      <c r="I177" s="11">
        <v>35258.775999999998</v>
      </c>
      <c r="J177" s="11">
        <v>35819.366000000002</v>
      </c>
      <c r="K177" s="11">
        <v>36744.099000000002</v>
      </c>
      <c r="L177" s="11">
        <v>37208.527000000002</v>
      </c>
      <c r="M177" s="11">
        <v>38979.377999999997</v>
      </c>
      <c r="N177" s="11">
        <v>40449.733999999997</v>
      </c>
      <c r="O177" s="11">
        <v>42012.713000000003</v>
      </c>
      <c r="P177" s="11">
        <v>40761.947</v>
      </c>
      <c r="Q177" s="11">
        <v>38149.197999999997</v>
      </c>
      <c r="R177" s="11">
        <v>35744.671999999999</v>
      </c>
      <c r="S177" s="11">
        <v>29652.335999999999</v>
      </c>
      <c r="T177" s="11">
        <v>27350.327000000001</v>
      </c>
      <c r="U177" s="11">
        <v>25499.882000000001</v>
      </c>
      <c r="V177" s="11">
        <v>24223.5</v>
      </c>
      <c r="W177" s="11">
        <v>21686.245999999999</v>
      </c>
      <c r="X177" s="11">
        <v>14830.74</v>
      </c>
      <c r="Y177" s="11">
        <v>12035.272999999999</v>
      </c>
      <c r="Z177" s="11">
        <v>6768.2370000000001</v>
      </c>
      <c r="AA177" s="11">
        <v>2465.19</v>
      </c>
      <c r="AB177" s="11">
        <v>519.45399999999995</v>
      </c>
      <c r="AC177" s="11">
        <v>64.674000000000007</v>
      </c>
    </row>
    <row r="178" spans="1:29" ht="11.5" hidden="1">
      <c r="A178" s="15">
        <v>161</v>
      </c>
      <c r="B178" s="13" t="s">
        <v>1059</v>
      </c>
      <c r="C178" s="39" t="s">
        <v>1082</v>
      </c>
      <c r="D178" s="12" t="s">
        <v>1083</v>
      </c>
      <c r="E178" s="12">
        <v>1503</v>
      </c>
      <c r="F178" s="13" t="s">
        <v>1084</v>
      </c>
      <c r="G178" s="12">
        <v>1802</v>
      </c>
      <c r="H178" s="12">
        <v>2000</v>
      </c>
      <c r="I178" s="11">
        <v>33703.203999999998</v>
      </c>
      <c r="J178" s="11">
        <v>35844.286999999997</v>
      </c>
      <c r="K178" s="11">
        <v>36526.048999999999</v>
      </c>
      <c r="L178" s="11">
        <v>37279.305</v>
      </c>
      <c r="M178" s="11">
        <v>37995.188999999998</v>
      </c>
      <c r="N178" s="11">
        <v>40213.106</v>
      </c>
      <c r="O178" s="11">
        <v>41322.35</v>
      </c>
      <c r="P178" s="11">
        <v>42466.315000000002</v>
      </c>
      <c r="Q178" s="11">
        <v>40764.269</v>
      </c>
      <c r="R178" s="11">
        <v>37992.896999999997</v>
      </c>
      <c r="S178" s="11">
        <v>35547.892</v>
      </c>
      <c r="T178" s="11">
        <v>29155.281999999999</v>
      </c>
      <c r="U178" s="11">
        <v>26716.565999999999</v>
      </c>
      <c r="V178" s="11">
        <v>24438.435000000001</v>
      </c>
      <c r="W178" s="11">
        <v>22355.791000000001</v>
      </c>
      <c r="X178" s="11">
        <v>18893.058000000001</v>
      </c>
      <c r="Y178" s="11">
        <v>11610.581</v>
      </c>
      <c r="Z178" s="11">
        <v>7682.1959999999999</v>
      </c>
      <c r="AA178" s="11">
        <v>3102.105</v>
      </c>
      <c r="AB178" s="11">
        <v>696.56200000000001</v>
      </c>
      <c r="AC178" s="11">
        <v>80.807000000000002</v>
      </c>
    </row>
    <row r="179" spans="1:29" ht="11.5" hidden="1">
      <c r="A179" s="15">
        <v>162</v>
      </c>
      <c r="B179" s="13" t="s">
        <v>1059</v>
      </c>
      <c r="C179" s="39" t="s">
        <v>1082</v>
      </c>
      <c r="D179" s="12" t="s">
        <v>1083</v>
      </c>
      <c r="E179" s="12">
        <v>1503</v>
      </c>
      <c r="F179" s="13" t="s">
        <v>1084</v>
      </c>
      <c r="G179" s="12">
        <v>1802</v>
      </c>
      <c r="H179" s="12">
        <v>2005</v>
      </c>
      <c r="I179" s="11">
        <v>33314.150999999998</v>
      </c>
      <c r="J179" s="11">
        <v>34033.17</v>
      </c>
      <c r="K179" s="11">
        <v>36472.75</v>
      </c>
      <c r="L179" s="11">
        <v>37241.373</v>
      </c>
      <c r="M179" s="11">
        <v>38446.06</v>
      </c>
      <c r="N179" s="11">
        <v>39472.961000000003</v>
      </c>
      <c r="O179" s="11">
        <v>41401.025999999998</v>
      </c>
      <c r="P179" s="11">
        <v>42058.481</v>
      </c>
      <c r="Q179" s="11">
        <v>42692.991000000002</v>
      </c>
      <c r="R179" s="11">
        <v>40657.726999999999</v>
      </c>
      <c r="S179" s="11">
        <v>37785.071000000004</v>
      </c>
      <c r="T179" s="11">
        <v>35107.148999999998</v>
      </c>
      <c r="U179" s="11">
        <v>28545.868999999999</v>
      </c>
      <c r="V179" s="11">
        <v>25732.507000000001</v>
      </c>
      <c r="W179" s="11">
        <v>22820.727999999999</v>
      </c>
      <c r="X179" s="11">
        <v>19725.615000000002</v>
      </c>
      <c r="Y179" s="11">
        <v>14969.192999999999</v>
      </c>
      <c r="Z179" s="11">
        <v>7706.4920000000002</v>
      </c>
      <c r="AA179" s="11">
        <v>3686.3710000000001</v>
      </c>
      <c r="AB179" s="11">
        <v>913.45600000000002</v>
      </c>
      <c r="AC179" s="11">
        <v>109.35299999999999</v>
      </c>
    </row>
    <row r="180" spans="1:29" ht="11.5" hidden="1">
      <c r="A180" s="15">
        <v>163</v>
      </c>
      <c r="B180" s="13" t="s">
        <v>1059</v>
      </c>
      <c r="C180" s="39" t="s">
        <v>1082</v>
      </c>
      <c r="D180" s="12" t="s">
        <v>1083</v>
      </c>
      <c r="E180" s="12">
        <v>1503</v>
      </c>
      <c r="F180" s="13" t="s">
        <v>1084</v>
      </c>
      <c r="G180" s="12">
        <v>1802</v>
      </c>
      <c r="H180" s="12">
        <v>2010</v>
      </c>
      <c r="I180" s="11">
        <v>34426.917999999998</v>
      </c>
      <c r="J180" s="11">
        <v>33722.654999999999</v>
      </c>
      <c r="K180" s="11">
        <v>34940.955000000002</v>
      </c>
      <c r="L180" s="11">
        <v>37252.36</v>
      </c>
      <c r="M180" s="11">
        <v>38470.688000000002</v>
      </c>
      <c r="N180" s="11">
        <v>40239.629000000001</v>
      </c>
      <c r="O180" s="11">
        <v>41005.216</v>
      </c>
      <c r="P180" s="11">
        <v>42298.673000000003</v>
      </c>
      <c r="Q180" s="11">
        <v>42375.762999999999</v>
      </c>
      <c r="R180" s="11">
        <v>42672.55</v>
      </c>
      <c r="S180" s="11">
        <v>40470.26</v>
      </c>
      <c r="T180" s="11">
        <v>37334.919000000002</v>
      </c>
      <c r="U180" s="11">
        <v>34380.18</v>
      </c>
      <c r="V180" s="11">
        <v>27532.626</v>
      </c>
      <c r="W180" s="11">
        <v>24149.651999999998</v>
      </c>
      <c r="X180" s="11">
        <v>20474.077000000001</v>
      </c>
      <c r="Y180" s="11">
        <v>16248.540999999999</v>
      </c>
      <c r="Z180" s="11">
        <v>10291.415999999999</v>
      </c>
      <c r="AA180" s="11">
        <v>3944.7719999999999</v>
      </c>
      <c r="AB180" s="11">
        <v>1172.538</v>
      </c>
      <c r="AC180" s="11">
        <v>154.76300000000001</v>
      </c>
    </row>
    <row r="181" spans="1:29" ht="11.5" hidden="1">
      <c r="A181" s="15">
        <v>164</v>
      </c>
      <c r="B181" s="13" t="s">
        <v>1059</v>
      </c>
      <c r="C181" s="39" t="s">
        <v>1082</v>
      </c>
      <c r="D181" s="12" t="s">
        <v>1083</v>
      </c>
      <c r="E181" s="12">
        <v>1503</v>
      </c>
      <c r="F181" s="13" t="s">
        <v>1084</v>
      </c>
      <c r="G181" s="12">
        <v>1802</v>
      </c>
      <c r="H181" s="12">
        <v>2015</v>
      </c>
      <c r="I181" s="11">
        <v>33990.798999999999</v>
      </c>
      <c r="J181" s="11">
        <v>34652.982000000004</v>
      </c>
      <c r="K181" s="11">
        <v>33927.733999999997</v>
      </c>
      <c r="L181" s="11">
        <v>35574.347999999998</v>
      </c>
      <c r="M181" s="11">
        <v>38478.837</v>
      </c>
      <c r="N181" s="11">
        <v>40135.764999999999</v>
      </c>
      <c r="O181" s="11">
        <v>41659.732000000004</v>
      </c>
      <c r="P181" s="11">
        <v>41900.22</v>
      </c>
      <c r="Q181" s="11">
        <v>42656.747000000003</v>
      </c>
      <c r="R181" s="11">
        <v>42458.788999999997</v>
      </c>
      <c r="S181" s="11">
        <v>42407.123</v>
      </c>
      <c r="T181" s="11">
        <v>39908.178999999996</v>
      </c>
      <c r="U181" s="11">
        <v>36484.527000000002</v>
      </c>
      <c r="V181" s="11">
        <v>33116.123</v>
      </c>
      <c r="W181" s="11">
        <v>26052.187999999998</v>
      </c>
      <c r="X181" s="11">
        <v>21922.826000000001</v>
      </c>
      <c r="Y181" s="11">
        <v>17094.312999999998</v>
      </c>
      <c r="Z181" s="11">
        <v>11545.050999999999</v>
      </c>
      <c r="AA181" s="11">
        <v>5435.5280000000002</v>
      </c>
      <c r="AB181" s="11">
        <v>1328.326</v>
      </c>
      <c r="AC181" s="11">
        <v>209.65299999999999</v>
      </c>
    </row>
    <row r="182" spans="1:29" ht="11.5" hidden="1">
      <c r="A182" s="15">
        <v>165</v>
      </c>
      <c r="B182" s="13" t="s">
        <v>1059</v>
      </c>
      <c r="C182" s="39" t="s">
        <v>1082</v>
      </c>
      <c r="D182" s="12" t="s">
        <v>1083</v>
      </c>
      <c r="E182" s="12">
        <v>1503</v>
      </c>
      <c r="F182" s="13" t="s">
        <v>1084</v>
      </c>
      <c r="G182" s="12">
        <v>1802</v>
      </c>
      <c r="H182" s="12">
        <v>2020</v>
      </c>
      <c r="I182" s="11">
        <v>33206.14</v>
      </c>
      <c r="J182" s="11">
        <v>34370.586000000003</v>
      </c>
      <c r="K182" s="11">
        <v>34894.624000000003</v>
      </c>
      <c r="L182" s="11">
        <v>34478.639999999999</v>
      </c>
      <c r="M182" s="11">
        <v>36696.764999999999</v>
      </c>
      <c r="N182" s="11">
        <v>39958.072</v>
      </c>
      <c r="O182" s="11">
        <v>41336.523000000001</v>
      </c>
      <c r="P182" s="11">
        <v>42233.9</v>
      </c>
      <c r="Q182" s="11">
        <v>42027.673000000003</v>
      </c>
      <c r="R182" s="11">
        <v>42518.68</v>
      </c>
      <c r="S182" s="11">
        <v>42062.192999999999</v>
      </c>
      <c r="T182" s="11">
        <v>41776.775000000001</v>
      </c>
      <c r="U182" s="11">
        <v>38973.324999999997</v>
      </c>
      <c r="V182" s="11">
        <v>35225.337</v>
      </c>
      <c r="W182" s="11">
        <v>31290.035</v>
      </c>
      <c r="X182" s="11">
        <v>23707.9</v>
      </c>
      <c r="Y182" s="11">
        <v>18413.177</v>
      </c>
      <c r="Z182" s="11">
        <v>12357.539000000001</v>
      </c>
      <c r="AA182" s="11">
        <v>6379.2209999999995</v>
      </c>
      <c r="AB182" s="11">
        <v>1948.107</v>
      </c>
      <c r="AC182" s="11">
        <v>268.33999999999997</v>
      </c>
    </row>
    <row r="183" spans="1:29" ht="11.5" hidden="1">
      <c r="A183" s="15">
        <v>166</v>
      </c>
      <c r="B183" s="13" t="s">
        <v>1059</v>
      </c>
      <c r="C183" s="39" t="s">
        <v>1085</v>
      </c>
      <c r="D183" s="12" t="s">
        <v>1083</v>
      </c>
      <c r="E183" s="12">
        <v>1517</v>
      </c>
      <c r="F183" s="13" t="s">
        <v>1084</v>
      </c>
      <c r="G183" s="12">
        <v>1802</v>
      </c>
      <c r="H183" s="12">
        <v>1950</v>
      </c>
      <c r="I183" s="11">
        <v>118499.90300000001</v>
      </c>
      <c r="J183" s="11">
        <v>92213.519</v>
      </c>
      <c r="K183" s="11">
        <v>90313.705000000002</v>
      </c>
      <c r="L183" s="11">
        <v>81967.388999999996</v>
      </c>
      <c r="M183" s="11">
        <v>75015.909</v>
      </c>
      <c r="N183" s="11">
        <v>64895.677000000003</v>
      </c>
      <c r="O183" s="11">
        <v>56987.603999999999</v>
      </c>
      <c r="P183" s="11">
        <v>53769.222999999998</v>
      </c>
      <c r="Q183" s="11">
        <v>47056.201000000001</v>
      </c>
      <c r="R183" s="11">
        <v>40408.898000000001</v>
      </c>
      <c r="S183" s="11">
        <v>33428.409</v>
      </c>
      <c r="T183" s="11">
        <v>27553.446</v>
      </c>
      <c r="U183" s="11">
        <v>23042.008999999998</v>
      </c>
      <c r="V183" s="11">
        <v>17023.311000000002</v>
      </c>
      <c r="W183" s="11">
        <v>11376.364</v>
      </c>
      <c r="X183" s="11">
        <v>6677.9350000000004</v>
      </c>
      <c r="Y183" s="11">
        <v>2898.9760000000001</v>
      </c>
      <c r="Z183" s="11">
        <v>1005.184</v>
      </c>
      <c r="AA183" s="11">
        <v>298.50099999999998</v>
      </c>
      <c r="AB183" s="11">
        <v>75.188000000000002</v>
      </c>
      <c r="AC183" s="11">
        <v>15.965</v>
      </c>
    </row>
    <row r="184" spans="1:29" ht="11.5" hidden="1">
      <c r="A184" s="15">
        <v>167</v>
      </c>
      <c r="B184" s="13" t="s">
        <v>1059</v>
      </c>
      <c r="C184" s="39" t="s">
        <v>1085</v>
      </c>
      <c r="D184" s="12" t="s">
        <v>1083</v>
      </c>
      <c r="E184" s="12">
        <v>1517</v>
      </c>
      <c r="F184" s="13" t="s">
        <v>1084</v>
      </c>
      <c r="G184" s="12">
        <v>1802</v>
      </c>
      <c r="H184" s="12">
        <v>1955</v>
      </c>
      <c r="I184" s="11">
        <v>149270.641</v>
      </c>
      <c r="J184" s="11">
        <v>109232.803</v>
      </c>
      <c r="K184" s="11">
        <v>89471.45</v>
      </c>
      <c r="L184" s="11">
        <v>88263.539000000004</v>
      </c>
      <c r="M184" s="11">
        <v>79518.229000000007</v>
      </c>
      <c r="N184" s="11">
        <v>72336.845000000001</v>
      </c>
      <c r="O184" s="11">
        <v>62221.483</v>
      </c>
      <c r="P184" s="11">
        <v>54323.896999999997</v>
      </c>
      <c r="Q184" s="11">
        <v>50914.673000000003</v>
      </c>
      <c r="R184" s="11">
        <v>44070.938000000002</v>
      </c>
      <c r="S184" s="11">
        <v>37466.093000000001</v>
      </c>
      <c r="T184" s="11">
        <v>30310.35</v>
      </c>
      <c r="U184" s="11">
        <v>23742.655999999999</v>
      </c>
      <c r="V184" s="11">
        <v>18339.566999999999</v>
      </c>
      <c r="W184" s="11">
        <v>12274.797</v>
      </c>
      <c r="X184" s="11">
        <v>6944.97</v>
      </c>
      <c r="Y184" s="11">
        <v>3265.3910000000001</v>
      </c>
      <c r="Z184" s="11">
        <v>1049.479</v>
      </c>
      <c r="AA184" s="11">
        <v>262.01799999999997</v>
      </c>
      <c r="AB184" s="11">
        <v>52.378</v>
      </c>
      <c r="AC184" s="11">
        <v>9.7260000000000009</v>
      </c>
    </row>
    <row r="185" spans="1:29" ht="11.5" hidden="1">
      <c r="A185" s="15">
        <v>168</v>
      </c>
      <c r="B185" s="13" t="s">
        <v>1059</v>
      </c>
      <c r="C185" s="39" t="s">
        <v>1085</v>
      </c>
      <c r="D185" s="12" t="s">
        <v>1083</v>
      </c>
      <c r="E185" s="12">
        <v>1517</v>
      </c>
      <c r="F185" s="13" t="s">
        <v>1084</v>
      </c>
      <c r="G185" s="12">
        <v>1802</v>
      </c>
      <c r="H185" s="12">
        <v>1960</v>
      </c>
      <c r="I185" s="11">
        <v>158780.538</v>
      </c>
      <c r="J185" s="11">
        <v>139145.967</v>
      </c>
      <c r="K185" s="11">
        <v>106480.58</v>
      </c>
      <c r="L185" s="11">
        <v>87434.853000000003</v>
      </c>
      <c r="M185" s="11">
        <v>85971.676999999996</v>
      </c>
      <c r="N185" s="11">
        <v>77037.432000000001</v>
      </c>
      <c r="O185" s="11">
        <v>69793.438999999998</v>
      </c>
      <c r="P185" s="11">
        <v>59623.898000000001</v>
      </c>
      <c r="Q185" s="11">
        <v>51534.616999999998</v>
      </c>
      <c r="R185" s="11">
        <v>48054.052000000003</v>
      </c>
      <c r="S185" s="11">
        <v>41033.964999999997</v>
      </c>
      <c r="T185" s="11">
        <v>34130.605000000003</v>
      </c>
      <c r="U185" s="11">
        <v>26374.059000000001</v>
      </c>
      <c r="V185" s="11">
        <v>19173.634999999998</v>
      </c>
      <c r="W185" s="11">
        <v>13352.883</v>
      </c>
      <c r="X185" s="11">
        <v>7487.1660000000002</v>
      </c>
      <c r="Y185" s="11">
        <v>3292.431</v>
      </c>
      <c r="Z185" s="11">
        <v>1173.7809999999999</v>
      </c>
      <c r="AA185" s="11">
        <v>264.52999999999997</v>
      </c>
      <c r="AB185" s="11">
        <v>47.619</v>
      </c>
      <c r="AC185" s="11">
        <v>7.3710000000000004</v>
      </c>
    </row>
    <row r="186" spans="1:29" ht="11.5" hidden="1">
      <c r="A186" s="15">
        <v>169</v>
      </c>
      <c r="B186" s="13" t="s">
        <v>1059</v>
      </c>
      <c r="C186" s="39" t="s">
        <v>1085</v>
      </c>
      <c r="D186" s="12" t="s">
        <v>1083</v>
      </c>
      <c r="E186" s="12">
        <v>1517</v>
      </c>
      <c r="F186" s="13" t="s">
        <v>1084</v>
      </c>
      <c r="G186" s="12">
        <v>1802</v>
      </c>
      <c r="H186" s="12">
        <v>1965</v>
      </c>
      <c r="I186" s="11">
        <v>178205.663</v>
      </c>
      <c r="J186" s="11">
        <v>148897.42600000001</v>
      </c>
      <c r="K186" s="11">
        <v>135702.38</v>
      </c>
      <c r="L186" s="11">
        <v>104264.24400000001</v>
      </c>
      <c r="M186" s="11">
        <v>85209.179000000004</v>
      </c>
      <c r="N186" s="11">
        <v>83525.646999999997</v>
      </c>
      <c r="O186" s="11">
        <v>74372.680999999997</v>
      </c>
      <c r="P186" s="11">
        <v>67134.967999999993</v>
      </c>
      <c r="Q186" s="11">
        <v>56939.697999999997</v>
      </c>
      <c r="R186" s="11">
        <v>48724.565000000002</v>
      </c>
      <c r="S186" s="11">
        <v>45130.455000000002</v>
      </c>
      <c r="T186" s="11">
        <v>37719.999000000003</v>
      </c>
      <c r="U186" s="11">
        <v>29977.531999999999</v>
      </c>
      <c r="V186" s="11">
        <v>21561.425999999999</v>
      </c>
      <c r="W186" s="11">
        <v>14164.133</v>
      </c>
      <c r="X186" s="11">
        <v>8608.3189999999995</v>
      </c>
      <c r="Y186" s="11">
        <v>3946.5680000000002</v>
      </c>
      <c r="Z186" s="11">
        <v>1307.0160000000001</v>
      </c>
      <c r="AA186" s="11">
        <v>336.78899999999999</v>
      </c>
      <c r="AB186" s="11">
        <v>51.768999999999998</v>
      </c>
      <c r="AC186" s="11">
        <v>7.0780000000000003</v>
      </c>
    </row>
    <row r="187" spans="1:29" ht="11.5" hidden="1">
      <c r="A187" s="15">
        <v>170</v>
      </c>
      <c r="B187" s="13" t="s">
        <v>1059</v>
      </c>
      <c r="C187" s="39" t="s">
        <v>1085</v>
      </c>
      <c r="D187" s="12" t="s">
        <v>1083</v>
      </c>
      <c r="E187" s="12">
        <v>1517</v>
      </c>
      <c r="F187" s="13" t="s">
        <v>1084</v>
      </c>
      <c r="G187" s="12">
        <v>1802</v>
      </c>
      <c r="H187" s="12">
        <v>1970</v>
      </c>
      <c r="I187" s="11">
        <v>199457.68400000001</v>
      </c>
      <c r="J187" s="11">
        <v>169810.962</v>
      </c>
      <c r="K187" s="11">
        <v>146373.22399999999</v>
      </c>
      <c r="L187" s="11">
        <v>133554.9</v>
      </c>
      <c r="M187" s="11">
        <v>102206.02800000001</v>
      </c>
      <c r="N187" s="11">
        <v>83208.52</v>
      </c>
      <c r="O187" s="11">
        <v>81392.191000000006</v>
      </c>
      <c r="P187" s="11">
        <v>71982.025999999998</v>
      </c>
      <c r="Q187" s="11">
        <v>64762.982000000004</v>
      </c>
      <c r="R187" s="11">
        <v>54657.474999999999</v>
      </c>
      <c r="S187" s="11">
        <v>46054.040999999997</v>
      </c>
      <c r="T187" s="11">
        <v>42084.084999999999</v>
      </c>
      <c r="U187" s="11">
        <v>34075.017</v>
      </c>
      <c r="V187" s="11">
        <v>25609.505000000001</v>
      </c>
      <c r="W187" s="11">
        <v>16924.216</v>
      </c>
      <c r="X187" s="11">
        <v>9666.9680000000008</v>
      </c>
      <c r="Y187" s="11">
        <v>4937.2730000000001</v>
      </c>
      <c r="Z187" s="11">
        <v>1690.8489999999999</v>
      </c>
      <c r="AA187" s="11">
        <v>396.05799999999999</v>
      </c>
      <c r="AB187" s="11">
        <v>70.174999999999997</v>
      </c>
      <c r="AC187" s="11">
        <v>8.0990000000000002</v>
      </c>
    </row>
    <row r="188" spans="1:29" ht="11.5" hidden="1">
      <c r="A188" s="15">
        <v>171</v>
      </c>
      <c r="B188" s="13" t="s">
        <v>1059</v>
      </c>
      <c r="C188" s="39" t="s">
        <v>1085</v>
      </c>
      <c r="D188" s="12" t="s">
        <v>1083</v>
      </c>
      <c r="E188" s="12">
        <v>1517</v>
      </c>
      <c r="F188" s="13" t="s">
        <v>1084</v>
      </c>
      <c r="G188" s="12">
        <v>1802</v>
      </c>
      <c r="H188" s="12">
        <v>1975</v>
      </c>
      <c r="I188" s="11">
        <v>207253.07500000001</v>
      </c>
      <c r="J188" s="11">
        <v>191460.788</v>
      </c>
      <c r="K188" s="11">
        <v>167248.57699999999</v>
      </c>
      <c r="L188" s="11">
        <v>144086.353</v>
      </c>
      <c r="M188" s="11">
        <v>131018.20699999999</v>
      </c>
      <c r="N188" s="11">
        <v>100226.409</v>
      </c>
      <c r="O188" s="11">
        <v>81535.009999999995</v>
      </c>
      <c r="P188" s="11">
        <v>79620.320000000094</v>
      </c>
      <c r="Q188" s="11">
        <v>70077.759999999995</v>
      </c>
      <c r="R188" s="11">
        <v>62690.527000000002</v>
      </c>
      <c r="S188" s="11">
        <v>52490.22</v>
      </c>
      <c r="T188" s="11">
        <v>43320.750999999997</v>
      </c>
      <c r="U188" s="11">
        <v>38342.120999999999</v>
      </c>
      <c r="V188" s="11">
        <v>29562.231</v>
      </c>
      <c r="W188" s="11">
        <v>20506.044999999998</v>
      </c>
      <c r="X188" s="11">
        <v>11816.338</v>
      </c>
      <c r="Y188" s="11">
        <v>5588.6620000000003</v>
      </c>
      <c r="Z188" s="11">
        <v>2146.6129999999998</v>
      </c>
      <c r="AA188" s="11">
        <v>514.96600000000001</v>
      </c>
      <c r="AB188" s="11">
        <v>82.793999999999997</v>
      </c>
      <c r="AC188" s="11">
        <v>10.893000000000001</v>
      </c>
    </row>
    <row r="189" spans="1:29" ht="11.5" hidden="1">
      <c r="A189" s="15">
        <v>172</v>
      </c>
      <c r="B189" s="13" t="s">
        <v>1059</v>
      </c>
      <c r="C189" s="39" t="s">
        <v>1085</v>
      </c>
      <c r="D189" s="12" t="s">
        <v>1083</v>
      </c>
      <c r="E189" s="12">
        <v>1517</v>
      </c>
      <c r="F189" s="13" t="s">
        <v>1084</v>
      </c>
      <c r="G189" s="12">
        <v>1802</v>
      </c>
      <c r="H189" s="12">
        <v>1980</v>
      </c>
      <c r="I189" s="11">
        <v>207440.72899999999</v>
      </c>
      <c r="J189" s="11">
        <v>200457.04500000001</v>
      </c>
      <c r="K189" s="11">
        <v>189263.636</v>
      </c>
      <c r="L189" s="11">
        <v>165487.321</v>
      </c>
      <c r="M189" s="11">
        <v>141964.226</v>
      </c>
      <c r="N189" s="11">
        <v>128848.236</v>
      </c>
      <c r="O189" s="11">
        <v>98438.592000000004</v>
      </c>
      <c r="P189" s="11">
        <v>79896.538</v>
      </c>
      <c r="Q189" s="11">
        <v>77860.774999999994</v>
      </c>
      <c r="R189" s="11">
        <v>68111.34</v>
      </c>
      <c r="S189" s="11">
        <v>60356.144999999997</v>
      </c>
      <c r="T189" s="11">
        <v>49699.141000000003</v>
      </c>
      <c r="U189" s="11">
        <v>39833.993999999999</v>
      </c>
      <c r="V189" s="11">
        <v>33685.368999999999</v>
      </c>
      <c r="W189" s="11">
        <v>24051.386999999999</v>
      </c>
      <c r="X189" s="11">
        <v>14712.06</v>
      </c>
      <c r="Y189" s="11">
        <v>6942.8509999999997</v>
      </c>
      <c r="Z189" s="11">
        <v>2486.7310000000002</v>
      </c>
      <c r="AA189" s="11">
        <v>692.04899999999998</v>
      </c>
      <c r="AB189" s="11">
        <v>116.764</v>
      </c>
      <c r="AC189" s="11">
        <v>14.509</v>
      </c>
    </row>
    <row r="190" spans="1:29" ht="11.5" hidden="1">
      <c r="A190" s="15">
        <v>173</v>
      </c>
      <c r="B190" s="13" t="s">
        <v>1059</v>
      </c>
      <c r="C190" s="39" t="s">
        <v>1085</v>
      </c>
      <c r="D190" s="12" t="s">
        <v>1083</v>
      </c>
      <c r="E190" s="12">
        <v>1517</v>
      </c>
      <c r="F190" s="13" t="s">
        <v>1084</v>
      </c>
      <c r="G190" s="12">
        <v>1802</v>
      </c>
      <c r="H190" s="12">
        <v>1985</v>
      </c>
      <c r="I190" s="11">
        <v>224340.60500000001</v>
      </c>
      <c r="J190" s="11">
        <v>201787.53599999999</v>
      </c>
      <c r="K190" s="11">
        <v>198636.16399999999</v>
      </c>
      <c r="L190" s="11">
        <v>187684.87700000001</v>
      </c>
      <c r="M190" s="11">
        <v>163592.473</v>
      </c>
      <c r="N190" s="11">
        <v>140098.11600000001</v>
      </c>
      <c r="O190" s="11">
        <v>127155.537</v>
      </c>
      <c r="P190" s="11">
        <v>97050.739000000001</v>
      </c>
      <c r="Q190" s="11">
        <v>78442.891000000003</v>
      </c>
      <c r="R190" s="11">
        <v>75986.717999999993</v>
      </c>
      <c r="S190" s="11">
        <v>65851.938999999998</v>
      </c>
      <c r="T190" s="11">
        <v>57458.080000000002</v>
      </c>
      <c r="U190" s="11">
        <v>45965.828999999998</v>
      </c>
      <c r="V190" s="11">
        <v>35183.451000000001</v>
      </c>
      <c r="W190" s="11">
        <v>27749.381000000001</v>
      </c>
      <c r="X190" s="11">
        <v>17514.199000000001</v>
      </c>
      <c r="Y190" s="11">
        <v>8856.3829999999998</v>
      </c>
      <c r="Z190" s="11">
        <v>3150.431</v>
      </c>
      <c r="AA190" s="11">
        <v>802.36599999999999</v>
      </c>
      <c r="AB190" s="11">
        <v>157.89699999999999</v>
      </c>
      <c r="AC190" s="11">
        <v>19.687000000000001</v>
      </c>
    </row>
    <row r="191" spans="1:29" ht="11.5" hidden="1">
      <c r="A191" s="15">
        <v>174</v>
      </c>
      <c r="B191" s="13" t="s">
        <v>1059</v>
      </c>
      <c r="C191" s="39" t="s">
        <v>1085</v>
      </c>
      <c r="D191" s="12" t="s">
        <v>1083</v>
      </c>
      <c r="E191" s="12">
        <v>1517</v>
      </c>
      <c r="F191" s="13" t="s">
        <v>1084</v>
      </c>
      <c r="G191" s="12">
        <v>1802</v>
      </c>
      <c r="H191" s="12">
        <v>1990</v>
      </c>
      <c r="I191" s="11">
        <v>246117.33</v>
      </c>
      <c r="J191" s="11">
        <v>218829.212</v>
      </c>
      <c r="K191" s="11">
        <v>200074.92600000001</v>
      </c>
      <c r="L191" s="11">
        <v>196918.2</v>
      </c>
      <c r="M191" s="11">
        <v>185148.152</v>
      </c>
      <c r="N191" s="11">
        <v>161156.75399999999</v>
      </c>
      <c r="O191" s="11">
        <v>138199.315</v>
      </c>
      <c r="P191" s="11">
        <v>125468.674</v>
      </c>
      <c r="Q191" s="11">
        <v>95444.111999999994</v>
      </c>
      <c r="R191" s="11">
        <v>76695.524000000005</v>
      </c>
      <c r="S191" s="11">
        <v>73621.679000000004</v>
      </c>
      <c r="T191" s="11">
        <v>62888.17</v>
      </c>
      <c r="U191" s="11">
        <v>53427.874000000003</v>
      </c>
      <c r="V191" s="11">
        <v>40843.942000000003</v>
      </c>
      <c r="W191" s="11">
        <v>29052.813999999998</v>
      </c>
      <c r="X191" s="11">
        <v>20508.852999999999</v>
      </c>
      <c r="Y191" s="11">
        <v>10855.37</v>
      </c>
      <c r="Z191" s="11">
        <v>4147.0249999999996</v>
      </c>
      <c r="AA191" s="11">
        <v>1051.422</v>
      </c>
      <c r="AB191" s="11">
        <v>187.37700000000001</v>
      </c>
      <c r="AC191" s="11">
        <v>27.097999999999999</v>
      </c>
    </row>
    <row r="192" spans="1:29" ht="11.5" hidden="1">
      <c r="A192" s="15">
        <v>175</v>
      </c>
      <c r="B192" s="13" t="s">
        <v>1059</v>
      </c>
      <c r="C192" s="39" t="s">
        <v>1085</v>
      </c>
      <c r="D192" s="12" t="s">
        <v>1083</v>
      </c>
      <c r="E192" s="12">
        <v>1517</v>
      </c>
      <c r="F192" s="13" t="s">
        <v>1084</v>
      </c>
      <c r="G192" s="12">
        <v>1802</v>
      </c>
      <c r="H192" s="12">
        <v>1995</v>
      </c>
      <c r="I192" s="11">
        <v>229650.076</v>
      </c>
      <c r="J192" s="11">
        <v>241184.48</v>
      </c>
      <c r="K192" s="11">
        <v>217126.215</v>
      </c>
      <c r="L192" s="11">
        <v>198124.44699999999</v>
      </c>
      <c r="M192" s="11">
        <v>193906.6</v>
      </c>
      <c r="N192" s="11">
        <v>182459.307</v>
      </c>
      <c r="O192" s="11">
        <v>158950.6</v>
      </c>
      <c r="P192" s="11">
        <v>136218.66099999999</v>
      </c>
      <c r="Q192" s="11">
        <v>123461.916</v>
      </c>
      <c r="R192" s="11">
        <v>93423.197</v>
      </c>
      <c r="S192" s="11">
        <v>74408.316999999995</v>
      </c>
      <c r="T192" s="11">
        <v>70323.369000000006</v>
      </c>
      <c r="U192" s="11">
        <v>58618.277999999998</v>
      </c>
      <c r="V192" s="11">
        <v>47758.953000000001</v>
      </c>
      <c r="W192" s="11">
        <v>34021.097000000002</v>
      </c>
      <c r="X192" s="11">
        <v>21726.092000000001</v>
      </c>
      <c r="Y192" s="11">
        <v>12947.941999999999</v>
      </c>
      <c r="Z192" s="11">
        <v>5174.9520000000002</v>
      </c>
      <c r="AA192" s="11">
        <v>1399.14</v>
      </c>
      <c r="AB192" s="11">
        <v>244.89400000000001</v>
      </c>
      <c r="AC192" s="11">
        <v>32.505000000000003</v>
      </c>
    </row>
    <row r="193" spans="1:29" ht="11.5" hidden="1">
      <c r="A193" s="15">
        <v>176</v>
      </c>
      <c r="B193" s="13" t="s">
        <v>1059</v>
      </c>
      <c r="C193" s="39" t="s">
        <v>1085</v>
      </c>
      <c r="D193" s="12" t="s">
        <v>1083</v>
      </c>
      <c r="E193" s="12">
        <v>1517</v>
      </c>
      <c r="F193" s="13" t="s">
        <v>1084</v>
      </c>
      <c r="G193" s="12">
        <v>1802</v>
      </c>
      <c r="H193" s="12">
        <v>2000</v>
      </c>
      <c r="I193" s="11">
        <v>224112.77600000001</v>
      </c>
      <c r="J193" s="11">
        <v>225345.17</v>
      </c>
      <c r="K193" s="11">
        <v>239416.45</v>
      </c>
      <c r="L193" s="11">
        <v>215265.23499999999</v>
      </c>
      <c r="M193" s="11">
        <v>195183.86</v>
      </c>
      <c r="N193" s="11">
        <v>191139.951</v>
      </c>
      <c r="O193" s="11">
        <v>180256.05900000001</v>
      </c>
      <c r="P193" s="11">
        <v>157058.50099999999</v>
      </c>
      <c r="Q193" s="11">
        <v>134299.94899999999</v>
      </c>
      <c r="R193" s="11">
        <v>121134.11</v>
      </c>
      <c r="S193" s="11">
        <v>90761.910999999993</v>
      </c>
      <c r="T193" s="11">
        <v>71222.986999999994</v>
      </c>
      <c r="U193" s="11">
        <v>65822.808999999994</v>
      </c>
      <c r="V193" s="11">
        <v>52757.381999999998</v>
      </c>
      <c r="W193" s="11">
        <v>40298.205000000002</v>
      </c>
      <c r="X193" s="11">
        <v>25783.653999999999</v>
      </c>
      <c r="Y193" s="11">
        <v>13826.07</v>
      </c>
      <c r="Z193" s="11">
        <v>6289.8829999999998</v>
      </c>
      <c r="AA193" s="11">
        <v>1774.027</v>
      </c>
      <c r="AB193" s="11">
        <v>329.41800000000001</v>
      </c>
      <c r="AC193" s="11">
        <v>41.963000000000001</v>
      </c>
    </row>
    <row r="194" spans="1:29" ht="11.5" hidden="1">
      <c r="A194" s="15">
        <v>177</v>
      </c>
      <c r="B194" s="13" t="s">
        <v>1059</v>
      </c>
      <c r="C194" s="39" t="s">
        <v>1085</v>
      </c>
      <c r="D194" s="12" t="s">
        <v>1083</v>
      </c>
      <c r="E194" s="12">
        <v>1517</v>
      </c>
      <c r="F194" s="13" t="s">
        <v>1084</v>
      </c>
      <c r="G194" s="12">
        <v>1802</v>
      </c>
      <c r="H194" s="12">
        <v>2005</v>
      </c>
      <c r="I194" s="11">
        <v>224848.12700000001</v>
      </c>
      <c r="J194" s="11">
        <v>221170.37</v>
      </c>
      <c r="K194" s="11">
        <v>224196.75</v>
      </c>
      <c r="L194" s="11">
        <v>237288.774</v>
      </c>
      <c r="M194" s="11">
        <v>211862.435</v>
      </c>
      <c r="N194" s="11">
        <v>192176.67</v>
      </c>
      <c r="O194" s="11">
        <v>188301.652</v>
      </c>
      <c r="P194" s="11">
        <v>177621.55300000001</v>
      </c>
      <c r="Q194" s="11">
        <v>154346.85999999999</v>
      </c>
      <c r="R194" s="11">
        <v>131199.587</v>
      </c>
      <c r="S194" s="11">
        <v>117811.901</v>
      </c>
      <c r="T194" s="11">
        <v>87309.264999999999</v>
      </c>
      <c r="U194" s="11">
        <v>66743.001000000004</v>
      </c>
      <c r="V194" s="11">
        <v>59210.27</v>
      </c>
      <c r="W194" s="11">
        <v>44561.152000000002</v>
      </c>
      <c r="X194" s="11">
        <v>30657.125</v>
      </c>
      <c r="Y194" s="11">
        <v>16643.058000000001</v>
      </c>
      <c r="Z194" s="11">
        <v>6871.723</v>
      </c>
      <c r="AA194" s="11">
        <v>2231.7890000000002</v>
      </c>
      <c r="AB194" s="11">
        <v>427.589</v>
      </c>
      <c r="AC194" s="11">
        <v>58.228000000000002</v>
      </c>
    </row>
    <row r="195" spans="1:29" ht="11.5" hidden="1">
      <c r="A195" s="15">
        <v>178</v>
      </c>
      <c r="B195" s="13" t="s">
        <v>1059</v>
      </c>
      <c r="C195" s="39" t="s">
        <v>1085</v>
      </c>
      <c r="D195" s="12" t="s">
        <v>1083</v>
      </c>
      <c r="E195" s="12">
        <v>1517</v>
      </c>
      <c r="F195" s="13" t="s">
        <v>1084</v>
      </c>
      <c r="G195" s="12">
        <v>1802</v>
      </c>
      <c r="H195" s="12">
        <v>2010</v>
      </c>
      <c r="I195" s="11">
        <v>230753.90900000001</v>
      </c>
      <c r="J195" s="11">
        <v>221990.74100000001</v>
      </c>
      <c r="K195" s="11">
        <v>219624.323</v>
      </c>
      <c r="L195" s="11">
        <v>222022.15599999999</v>
      </c>
      <c r="M195" s="11">
        <v>233585.372</v>
      </c>
      <c r="N195" s="11">
        <v>208929.924</v>
      </c>
      <c r="O195" s="11">
        <v>189152.50399999999</v>
      </c>
      <c r="P195" s="11">
        <v>185791.038</v>
      </c>
      <c r="Q195" s="11">
        <v>175012.13800000001</v>
      </c>
      <c r="R195" s="11">
        <v>151837.717</v>
      </c>
      <c r="S195" s="11">
        <v>128103.98</v>
      </c>
      <c r="T195" s="11">
        <v>113360.564</v>
      </c>
      <c r="U195" s="11">
        <v>81844.7420000001</v>
      </c>
      <c r="V195" s="11">
        <v>60660.510999999999</v>
      </c>
      <c r="W195" s="11">
        <v>50772.243999999999</v>
      </c>
      <c r="X195" s="11">
        <v>34461.442999999999</v>
      </c>
      <c r="Y195" s="11">
        <v>20539.811000000002</v>
      </c>
      <c r="Z195" s="11">
        <v>8639.1419999999998</v>
      </c>
      <c r="AA195" s="11">
        <v>2585.6179999999999</v>
      </c>
      <c r="AB195" s="11">
        <v>576.50699999999995</v>
      </c>
      <c r="AC195" s="11">
        <v>81.078999999999994</v>
      </c>
    </row>
    <row r="196" spans="1:29" ht="11.5" hidden="1">
      <c r="A196" s="15">
        <v>179</v>
      </c>
      <c r="B196" s="13" t="s">
        <v>1059</v>
      </c>
      <c r="C196" s="39" t="s">
        <v>1085</v>
      </c>
      <c r="D196" s="12" t="s">
        <v>1083</v>
      </c>
      <c r="E196" s="12">
        <v>1517</v>
      </c>
      <c r="F196" s="13" t="s">
        <v>1084</v>
      </c>
      <c r="G196" s="12">
        <v>1802</v>
      </c>
      <c r="H196" s="12">
        <v>2015</v>
      </c>
      <c r="I196" s="11">
        <v>236425.02</v>
      </c>
      <c r="J196" s="11">
        <v>228702.95600000001</v>
      </c>
      <c r="K196" s="11">
        <v>220958.61900000001</v>
      </c>
      <c r="L196" s="11">
        <v>218275.91099999999</v>
      </c>
      <c r="M196" s="11">
        <v>219875.69500000001</v>
      </c>
      <c r="N196" s="11">
        <v>231105.79199999999</v>
      </c>
      <c r="O196" s="11">
        <v>206445.3</v>
      </c>
      <c r="P196" s="11">
        <v>186942.47500000001</v>
      </c>
      <c r="Q196" s="11">
        <v>183632.38200000001</v>
      </c>
      <c r="R196" s="11">
        <v>172452</v>
      </c>
      <c r="S196" s="11">
        <v>148610.954</v>
      </c>
      <c r="T196" s="11">
        <v>124021.27800000001</v>
      </c>
      <c r="U196" s="11">
        <v>107747.133</v>
      </c>
      <c r="V196" s="11">
        <v>75129.327999999994</v>
      </c>
      <c r="W196" s="11">
        <v>52691.078999999998</v>
      </c>
      <c r="X196" s="11">
        <v>40299.862000000001</v>
      </c>
      <c r="Y196" s="11">
        <v>23661.692999999999</v>
      </c>
      <c r="Z196" s="11">
        <v>11240.419</v>
      </c>
      <c r="AA196" s="11">
        <v>3473.7379999999998</v>
      </c>
      <c r="AB196" s="11">
        <v>744.279</v>
      </c>
      <c r="AC196" s="11">
        <v>120.727</v>
      </c>
    </row>
    <row r="197" spans="1:29" ht="11.5" hidden="1">
      <c r="A197" s="15">
        <v>180</v>
      </c>
      <c r="B197" s="13" t="s">
        <v>1059</v>
      </c>
      <c r="C197" s="39" t="s">
        <v>1085</v>
      </c>
      <c r="D197" s="12" t="s">
        <v>1083</v>
      </c>
      <c r="E197" s="12">
        <v>1517</v>
      </c>
      <c r="F197" s="13" t="s">
        <v>1084</v>
      </c>
      <c r="G197" s="12">
        <v>1802</v>
      </c>
      <c r="H197" s="12">
        <v>2020</v>
      </c>
      <c r="I197" s="11">
        <v>236828.76800000001</v>
      </c>
      <c r="J197" s="11">
        <v>234351.155</v>
      </c>
      <c r="K197" s="11">
        <v>227456.31</v>
      </c>
      <c r="L197" s="11">
        <v>219320.66699999999</v>
      </c>
      <c r="M197" s="11">
        <v>216040.15900000001</v>
      </c>
      <c r="N197" s="11">
        <v>217696.02</v>
      </c>
      <c r="O197" s="11">
        <v>228987.53400000001</v>
      </c>
      <c r="P197" s="11">
        <v>204330.003</v>
      </c>
      <c r="Q197" s="11">
        <v>184726.72500000001</v>
      </c>
      <c r="R197" s="11">
        <v>180971.98499999999</v>
      </c>
      <c r="S197" s="11">
        <v>169017.05</v>
      </c>
      <c r="T197" s="11">
        <v>144194.63699999999</v>
      </c>
      <c r="U197" s="11">
        <v>118178.99800000001</v>
      </c>
      <c r="V197" s="11">
        <v>99785.655000000101</v>
      </c>
      <c r="W197" s="11">
        <v>65975.327999999994</v>
      </c>
      <c r="X197" s="11">
        <v>42572.557000000001</v>
      </c>
      <c r="Y197" s="11">
        <v>28457.566999999999</v>
      </c>
      <c r="Z197" s="11">
        <v>13534.795</v>
      </c>
      <c r="AA197" s="11">
        <v>4842.7659999999996</v>
      </c>
      <c r="AB197" s="11">
        <v>1087.492</v>
      </c>
      <c r="AC197" s="11">
        <v>178.91399999999999</v>
      </c>
    </row>
    <row r="198" spans="1:29" ht="11.5" hidden="1">
      <c r="A198" s="15">
        <v>181</v>
      </c>
      <c r="B198" s="13" t="s">
        <v>1059</v>
      </c>
      <c r="C198" s="33" t="s">
        <v>1086</v>
      </c>
      <c r="D198" s="12" t="s">
        <v>1083</v>
      </c>
      <c r="E198" s="12">
        <v>1502</v>
      </c>
      <c r="F198" s="13" t="s">
        <v>1084</v>
      </c>
      <c r="G198" s="12">
        <v>1517</v>
      </c>
      <c r="H198" s="12">
        <v>1950</v>
      </c>
      <c r="I198" s="11">
        <v>63369.093999999997</v>
      </c>
      <c r="J198" s="11">
        <v>47009.161999999997</v>
      </c>
      <c r="K198" s="11">
        <v>47544.2</v>
      </c>
      <c r="L198" s="11">
        <v>43820.512000000002</v>
      </c>
      <c r="M198" s="11">
        <v>40936.216</v>
      </c>
      <c r="N198" s="11">
        <v>35558.906000000003</v>
      </c>
      <c r="O198" s="11">
        <v>31808.221000000001</v>
      </c>
      <c r="P198" s="11">
        <v>30779.200000000001</v>
      </c>
      <c r="Q198" s="11">
        <v>27171.886999999999</v>
      </c>
      <c r="R198" s="11">
        <v>23963.755000000001</v>
      </c>
      <c r="S198" s="11">
        <v>19587.370999999999</v>
      </c>
      <c r="T198" s="11">
        <v>16988.646000000001</v>
      </c>
      <c r="U198" s="11">
        <v>14024.062</v>
      </c>
      <c r="V198" s="11">
        <v>10897.928</v>
      </c>
      <c r="W198" s="11">
        <v>6848.6480000000001</v>
      </c>
      <c r="X198" s="11">
        <v>3884.7919999999999</v>
      </c>
      <c r="Y198" s="11">
        <v>1608.8720000000001</v>
      </c>
      <c r="Z198" s="11">
        <v>500.91199999999998</v>
      </c>
      <c r="AA198" s="11">
        <v>151.239</v>
      </c>
      <c r="AB198" s="11">
        <v>43.524000000000001</v>
      </c>
      <c r="AC198" s="11">
        <v>13.951000000000001</v>
      </c>
    </row>
    <row r="199" spans="1:29" ht="11.5" hidden="1">
      <c r="A199" s="15">
        <v>182</v>
      </c>
      <c r="B199" s="13" t="s">
        <v>1059</v>
      </c>
      <c r="C199" s="33" t="s">
        <v>1086</v>
      </c>
      <c r="D199" s="12" t="s">
        <v>1083</v>
      </c>
      <c r="E199" s="12">
        <v>1502</v>
      </c>
      <c r="F199" s="13" t="s">
        <v>1084</v>
      </c>
      <c r="G199" s="12">
        <v>1517</v>
      </c>
      <c r="H199" s="12">
        <v>1955</v>
      </c>
      <c r="I199" s="11">
        <v>82919.47</v>
      </c>
      <c r="J199" s="11">
        <v>59337.728000000003</v>
      </c>
      <c r="K199" s="11">
        <v>45837.98</v>
      </c>
      <c r="L199" s="11">
        <v>46748.055999999997</v>
      </c>
      <c r="M199" s="11">
        <v>42790.766000000003</v>
      </c>
      <c r="N199" s="11">
        <v>39730.732000000004</v>
      </c>
      <c r="O199" s="11">
        <v>34345.928999999996</v>
      </c>
      <c r="P199" s="11">
        <v>30602.373</v>
      </c>
      <c r="Q199" s="11">
        <v>29367.455999999998</v>
      </c>
      <c r="R199" s="11">
        <v>25624.12</v>
      </c>
      <c r="S199" s="11">
        <v>22429.75</v>
      </c>
      <c r="T199" s="11">
        <v>18002.014999999999</v>
      </c>
      <c r="U199" s="11">
        <v>14710.329</v>
      </c>
      <c r="V199" s="11">
        <v>11146.319</v>
      </c>
      <c r="W199" s="11">
        <v>7819.5050000000001</v>
      </c>
      <c r="X199" s="11">
        <v>4120.7719999999999</v>
      </c>
      <c r="Y199" s="11">
        <v>1857.2929999999999</v>
      </c>
      <c r="Z199" s="11">
        <v>565.82000000000005</v>
      </c>
      <c r="AA199" s="11">
        <v>130.58799999999999</v>
      </c>
      <c r="AB199" s="11">
        <v>26.48</v>
      </c>
      <c r="AC199" s="11">
        <v>6.0460000000000003</v>
      </c>
    </row>
    <row r="200" spans="1:29" ht="11.5" hidden="1">
      <c r="A200" s="15">
        <v>183</v>
      </c>
      <c r="B200" s="13" t="s">
        <v>1059</v>
      </c>
      <c r="C200" s="33" t="s">
        <v>1086</v>
      </c>
      <c r="D200" s="12" t="s">
        <v>1083</v>
      </c>
      <c r="E200" s="12">
        <v>1502</v>
      </c>
      <c r="F200" s="13" t="s">
        <v>1084</v>
      </c>
      <c r="G200" s="12">
        <v>1517</v>
      </c>
      <c r="H200" s="12">
        <v>1960</v>
      </c>
      <c r="I200" s="11">
        <v>83485.989000000001</v>
      </c>
      <c r="J200" s="11">
        <v>78119.796000000002</v>
      </c>
      <c r="K200" s="11">
        <v>58035.493999999999</v>
      </c>
      <c r="L200" s="11">
        <v>45078.449000000001</v>
      </c>
      <c r="M200" s="11">
        <v>45779.286</v>
      </c>
      <c r="N200" s="11">
        <v>41667.976000000002</v>
      </c>
      <c r="O200" s="11">
        <v>38588.701999999997</v>
      </c>
      <c r="P200" s="11">
        <v>33101.938999999998</v>
      </c>
      <c r="Q200" s="11">
        <v>29199.649000000001</v>
      </c>
      <c r="R200" s="11">
        <v>28070.482</v>
      </c>
      <c r="S200" s="11">
        <v>24125.359</v>
      </c>
      <c r="T200" s="11">
        <v>20615.734</v>
      </c>
      <c r="U200" s="11">
        <v>15692.915999999999</v>
      </c>
      <c r="V200" s="11">
        <v>11781.761</v>
      </c>
      <c r="W200" s="11">
        <v>8055.4939999999997</v>
      </c>
      <c r="X200" s="11">
        <v>4684.6390000000001</v>
      </c>
      <c r="Y200" s="11">
        <v>1913.951</v>
      </c>
      <c r="Z200" s="11">
        <v>618.82899999999995</v>
      </c>
      <c r="AA200" s="11">
        <v>131.62899999999999</v>
      </c>
      <c r="AB200" s="11">
        <v>22.867999999999999</v>
      </c>
      <c r="AC200" s="11">
        <v>3.82</v>
      </c>
    </row>
    <row r="201" spans="1:29" ht="11.5" hidden="1">
      <c r="A201" s="15">
        <v>184</v>
      </c>
      <c r="B201" s="13" t="s">
        <v>1059</v>
      </c>
      <c r="C201" s="33" t="s">
        <v>1086</v>
      </c>
      <c r="D201" s="12" t="s">
        <v>1083</v>
      </c>
      <c r="E201" s="12">
        <v>1502</v>
      </c>
      <c r="F201" s="13" t="s">
        <v>1084</v>
      </c>
      <c r="G201" s="12">
        <v>1517</v>
      </c>
      <c r="H201" s="12">
        <v>1965</v>
      </c>
      <c r="I201" s="11">
        <v>94181.032000000007</v>
      </c>
      <c r="J201" s="11">
        <v>78917.695999999996</v>
      </c>
      <c r="K201" s="11">
        <v>76329.584000000003</v>
      </c>
      <c r="L201" s="11">
        <v>56953.105000000003</v>
      </c>
      <c r="M201" s="11">
        <v>44030.131000000001</v>
      </c>
      <c r="N201" s="11">
        <v>44587.241999999998</v>
      </c>
      <c r="O201" s="11">
        <v>40357.462</v>
      </c>
      <c r="P201" s="11">
        <v>37293.330999999998</v>
      </c>
      <c r="Q201" s="11">
        <v>31771.996999999999</v>
      </c>
      <c r="R201" s="11">
        <v>27764.457999999999</v>
      </c>
      <c r="S201" s="11">
        <v>26533.206999999999</v>
      </c>
      <c r="T201" s="11">
        <v>22282.832999999999</v>
      </c>
      <c r="U201" s="11">
        <v>18124.145</v>
      </c>
      <c r="V201" s="11">
        <v>12797.584999999999</v>
      </c>
      <c r="W201" s="11">
        <v>8614.0879999999997</v>
      </c>
      <c r="X201" s="11">
        <v>5117.0559999999996</v>
      </c>
      <c r="Y201" s="11">
        <v>2382.17</v>
      </c>
      <c r="Z201" s="11">
        <v>748.58500000000004</v>
      </c>
      <c r="AA201" s="11">
        <v>176.685</v>
      </c>
      <c r="AB201" s="11">
        <v>24.928000000000001</v>
      </c>
      <c r="AC201" s="11">
        <v>3.2949999999999999</v>
      </c>
    </row>
    <row r="202" spans="1:29" ht="11.5" hidden="1">
      <c r="A202" s="15">
        <v>185</v>
      </c>
      <c r="B202" s="13" t="s">
        <v>1059</v>
      </c>
      <c r="C202" s="33" t="s">
        <v>1086</v>
      </c>
      <c r="D202" s="12" t="s">
        <v>1083</v>
      </c>
      <c r="E202" s="12">
        <v>1502</v>
      </c>
      <c r="F202" s="13" t="s">
        <v>1084</v>
      </c>
      <c r="G202" s="12">
        <v>1517</v>
      </c>
      <c r="H202" s="12">
        <v>1970</v>
      </c>
      <c r="I202" s="11">
        <v>107312.81600000001</v>
      </c>
      <c r="J202" s="11">
        <v>91135.812000000005</v>
      </c>
      <c r="K202" s="11">
        <v>78036.323000000004</v>
      </c>
      <c r="L202" s="11">
        <v>75469.247000000003</v>
      </c>
      <c r="M202" s="11">
        <v>56092.455000000002</v>
      </c>
      <c r="N202" s="11">
        <v>43237.315999999999</v>
      </c>
      <c r="O202" s="11">
        <v>43713.442000000003</v>
      </c>
      <c r="P202" s="11">
        <v>39332.750999999997</v>
      </c>
      <c r="Q202" s="11">
        <v>36231.974000000002</v>
      </c>
      <c r="R202" s="11">
        <v>30792.792000000001</v>
      </c>
      <c r="S202" s="11">
        <v>26456.871999999999</v>
      </c>
      <c r="T202" s="11">
        <v>24972.312999999998</v>
      </c>
      <c r="U202" s="11">
        <v>20388.134999999998</v>
      </c>
      <c r="V202" s="11">
        <v>15730.688</v>
      </c>
      <c r="W202" s="11">
        <v>10274.395</v>
      </c>
      <c r="X202" s="11">
        <v>5957.5529999999999</v>
      </c>
      <c r="Y202" s="11">
        <v>2960.2179999999998</v>
      </c>
      <c r="Z202" s="11">
        <v>1024.1869999999999</v>
      </c>
      <c r="AA202" s="11">
        <v>229.191</v>
      </c>
      <c r="AB202" s="11">
        <v>35.899000000000001</v>
      </c>
      <c r="AC202" s="11">
        <v>3.6309999999999998</v>
      </c>
    </row>
    <row r="203" spans="1:29" ht="11.5" hidden="1">
      <c r="A203" s="15">
        <v>186</v>
      </c>
      <c r="B203" s="13" t="s">
        <v>1059</v>
      </c>
      <c r="C203" s="33" t="s">
        <v>1086</v>
      </c>
      <c r="D203" s="12" t="s">
        <v>1083</v>
      </c>
      <c r="E203" s="12">
        <v>1502</v>
      </c>
      <c r="F203" s="13" t="s">
        <v>1084</v>
      </c>
      <c r="G203" s="12">
        <v>1517</v>
      </c>
      <c r="H203" s="12">
        <v>1975</v>
      </c>
      <c r="I203" s="11">
        <v>105948.508</v>
      </c>
      <c r="J203" s="11">
        <v>104722.56200000001</v>
      </c>
      <c r="K203" s="11">
        <v>90183.805000000095</v>
      </c>
      <c r="L203" s="11">
        <v>77266.611000000004</v>
      </c>
      <c r="M203" s="11">
        <v>74661.528999999995</v>
      </c>
      <c r="N203" s="11">
        <v>55341.857000000004</v>
      </c>
      <c r="O203" s="11">
        <v>42555.32</v>
      </c>
      <c r="P203" s="11">
        <v>43012.832999999999</v>
      </c>
      <c r="Q203" s="11">
        <v>38513.743999999999</v>
      </c>
      <c r="R203" s="11">
        <v>35281.383999999998</v>
      </c>
      <c r="S203" s="11">
        <v>29813.696</v>
      </c>
      <c r="T203" s="11">
        <v>25125.216</v>
      </c>
      <c r="U203" s="11">
        <v>23029.043000000001</v>
      </c>
      <c r="V203" s="11">
        <v>18013.53</v>
      </c>
      <c r="W203" s="11">
        <v>12870.593000000001</v>
      </c>
      <c r="X203" s="11">
        <v>7312.1369999999997</v>
      </c>
      <c r="Y203" s="11">
        <v>3490.2379999999998</v>
      </c>
      <c r="Z203" s="11">
        <v>1296.971</v>
      </c>
      <c r="AA203" s="11">
        <v>314.416</v>
      </c>
      <c r="AB203" s="11">
        <v>47.49</v>
      </c>
      <c r="AC203" s="11">
        <v>5.101</v>
      </c>
    </row>
    <row r="204" spans="1:29" ht="11.5" hidden="1">
      <c r="A204" s="15">
        <v>187</v>
      </c>
      <c r="B204" s="13" t="s">
        <v>1059</v>
      </c>
      <c r="C204" s="33" t="s">
        <v>1086</v>
      </c>
      <c r="D204" s="12" t="s">
        <v>1083</v>
      </c>
      <c r="E204" s="12">
        <v>1502</v>
      </c>
      <c r="F204" s="13" t="s">
        <v>1084</v>
      </c>
      <c r="G204" s="12">
        <v>1517</v>
      </c>
      <c r="H204" s="12">
        <v>1980</v>
      </c>
      <c r="I204" s="11">
        <v>96075.410999999993</v>
      </c>
      <c r="J204" s="11">
        <v>104098.302</v>
      </c>
      <c r="K204" s="11">
        <v>103897.973</v>
      </c>
      <c r="L204" s="11">
        <v>89472.928</v>
      </c>
      <c r="M204" s="11">
        <v>76503.031000000003</v>
      </c>
      <c r="N204" s="11">
        <v>73885.77</v>
      </c>
      <c r="O204" s="11">
        <v>54718.690999999999</v>
      </c>
      <c r="P204" s="11">
        <v>41909.951000000001</v>
      </c>
      <c r="Q204" s="11">
        <v>42310.421000000002</v>
      </c>
      <c r="R204" s="11">
        <v>37701.048000000003</v>
      </c>
      <c r="S204" s="11">
        <v>34238.618999999999</v>
      </c>
      <c r="T204" s="11">
        <v>28516.170999999998</v>
      </c>
      <c r="U204" s="11">
        <v>23437.484</v>
      </c>
      <c r="V204" s="11">
        <v>20601.330999999998</v>
      </c>
      <c r="W204" s="11">
        <v>14960.465</v>
      </c>
      <c r="X204" s="11">
        <v>9410.2849999999999</v>
      </c>
      <c r="Y204" s="11">
        <v>4358.2389999999996</v>
      </c>
      <c r="Z204" s="11">
        <v>1558.0340000000001</v>
      </c>
      <c r="AA204" s="11">
        <v>422.30900000000003</v>
      </c>
      <c r="AB204" s="11">
        <v>71.126000000000005</v>
      </c>
      <c r="AC204" s="11">
        <v>7.8310000000000004</v>
      </c>
    </row>
    <row r="205" spans="1:29" ht="11.5" hidden="1">
      <c r="A205" s="15">
        <v>188</v>
      </c>
      <c r="B205" s="13" t="s">
        <v>1059</v>
      </c>
      <c r="C205" s="33" t="s">
        <v>1086</v>
      </c>
      <c r="D205" s="12" t="s">
        <v>1083</v>
      </c>
      <c r="E205" s="12">
        <v>1502</v>
      </c>
      <c r="F205" s="13" t="s">
        <v>1084</v>
      </c>
      <c r="G205" s="12">
        <v>1517</v>
      </c>
      <c r="H205" s="12">
        <v>1985</v>
      </c>
      <c r="I205" s="11">
        <v>101069.374</v>
      </c>
      <c r="J205" s="11">
        <v>94956.038</v>
      </c>
      <c r="K205" s="11">
        <v>103601.43399999999</v>
      </c>
      <c r="L205" s="11">
        <v>103308.645</v>
      </c>
      <c r="M205" s="11">
        <v>88859.433999999994</v>
      </c>
      <c r="N205" s="11">
        <v>75928.441999999995</v>
      </c>
      <c r="O205" s="11">
        <v>73297.451000000001</v>
      </c>
      <c r="P205" s="11">
        <v>54220.966</v>
      </c>
      <c r="Q205" s="11">
        <v>41412.993999999999</v>
      </c>
      <c r="R205" s="11">
        <v>41609.872000000003</v>
      </c>
      <c r="S205" s="11">
        <v>36772.898999999998</v>
      </c>
      <c r="T205" s="11">
        <v>32932.182999999997</v>
      </c>
      <c r="U205" s="11">
        <v>26773.593000000001</v>
      </c>
      <c r="V205" s="11">
        <v>21131.288</v>
      </c>
      <c r="W205" s="11">
        <v>17365.208999999999</v>
      </c>
      <c r="X205" s="11">
        <v>11152.862999999999</v>
      </c>
      <c r="Y205" s="11">
        <v>5755.3090000000002</v>
      </c>
      <c r="Z205" s="11">
        <v>1997.7090000000001</v>
      </c>
      <c r="AA205" s="11">
        <v>506.928</v>
      </c>
      <c r="AB205" s="11">
        <v>95.838999999999999</v>
      </c>
      <c r="AC205" s="11">
        <v>11.404999999999999</v>
      </c>
    </row>
    <row r="206" spans="1:29" ht="11.5" hidden="1">
      <c r="A206" s="15">
        <v>189</v>
      </c>
      <c r="B206" s="13" t="s">
        <v>1059</v>
      </c>
      <c r="C206" s="33" t="s">
        <v>1086</v>
      </c>
      <c r="D206" s="12" t="s">
        <v>1083</v>
      </c>
      <c r="E206" s="12">
        <v>1502</v>
      </c>
      <c r="F206" s="13" t="s">
        <v>1084</v>
      </c>
      <c r="G206" s="12">
        <v>1517</v>
      </c>
      <c r="H206" s="12">
        <v>1990</v>
      </c>
      <c r="I206" s="11">
        <v>115357.442</v>
      </c>
      <c r="J206" s="11">
        <v>99996.225999999995</v>
      </c>
      <c r="K206" s="11">
        <v>94634.092999999993</v>
      </c>
      <c r="L206" s="11">
        <v>103066.22100000001</v>
      </c>
      <c r="M206" s="11">
        <v>102331.716</v>
      </c>
      <c r="N206" s="11">
        <v>87931.608999999997</v>
      </c>
      <c r="O206" s="11">
        <v>75245.910999999993</v>
      </c>
      <c r="P206" s="11">
        <v>72661.081000000006</v>
      </c>
      <c r="Q206" s="11">
        <v>53624.135999999999</v>
      </c>
      <c r="R206" s="11">
        <v>40767.612000000001</v>
      </c>
      <c r="S206" s="11">
        <v>40659.019999999997</v>
      </c>
      <c r="T206" s="11">
        <v>35563.313000000002</v>
      </c>
      <c r="U206" s="11">
        <v>31123.274000000001</v>
      </c>
      <c r="V206" s="11">
        <v>24294.786</v>
      </c>
      <c r="W206" s="11">
        <v>17913.244999999999</v>
      </c>
      <c r="X206" s="11">
        <v>13201.198</v>
      </c>
      <c r="Y206" s="11">
        <v>7122.1790000000001</v>
      </c>
      <c r="Z206" s="11">
        <v>2738.6439999999998</v>
      </c>
      <c r="AA206" s="11">
        <v>675.00199999999995</v>
      </c>
      <c r="AB206" s="11">
        <v>116.235</v>
      </c>
      <c r="AC206" s="11">
        <v>15.297000000000001</v>
      </c>
    </row>
    <row r="207" spans="1:29" ht="11.5" hidden="1">
      <c r="A207" s="15">
        <v>190</v>
      </c>
      <c r="B207" s="13" t="s">
        <v>1059</v>
      </c>
      <c r="C207" s="33" t="s">
        <v>1086</v>
      </c>
      <c r="D207" s="12" t="s">
        <v>1083</v>
      </c>
      <c r="E207" s="12">
        <v>1502</v>
      </c>
      <c r="F207" s="13" t="s">
        <v>1084</v>
      </c>
      <c r="G207" s="12">
        <v>1517</v>
      </c>
      <c r="H207" s="12">
        <v>1995</v>
      </c>
      <c r="I207" s="11">
        <v>95287.474000000002</v>
      </c>
      <c r="J207" s="11">
        <v>114417.208</v>
      </c>
      <c r="K207" s="11">
        <v>99552.2</v>
      </c>
      <c r="L207" s="11">
        <v>93955.063999999998</v>
      </c>
      <c r="M207" s="11">
        <v>101900.11</v>
      </c>
      <c r="N207" s="11">
        <v>101383.288</v>
      </c>
      <c r="O207" s="11">
        <v>87174.020999999993</v>
      </c>
      <c r="P207" s="11">
        <v>74508.19</v>
      </c>
      <c r="Q207" s="11">
        <v>71815.19</v>
      </c>
      <c r="R207" s="11">
        <v>52752.124000000003</v>
      </c>
      <c r="S207" s="11">
        <v>39839.553</v>
      </c>
      <c r="T207" s="11">
        <v>39247.741000000002</v>
      </c>
      <c r="U207" s="11">
        <v>33607.53</v>
      </c>
      <c r="V207" s="11">
        <v>28343.848000000002</v>
      </c>
      <c r="W207" s="11">
        <v>20715.776000000002</v>
      </c>
      <c r="X207" s="11">
        <v>13765.111999999999</v>
      </c>
      <c r="Y207" s="11">
        <v>8597.4699999999993</v>
      </c>
      <c r="Z207" s="11">
        <v>3466.8009999999999</v>
      </c>
      <c r="AA207" s="11">
        <v>934.04100000000005</v>
      </c>
      <c r="AB207" s="11">
        <v>151.78700000000001</v>
      </c>
      <c r="AC207" s="11">
        <v>17.952999999999999</v>
      </c>
    </row>
    <row r="208" spans="1:29" ht="11.5" hidden="1">
      <c r="A208" s="15">
        <v>191</v>
      </c>
      <c r="B208" s="13" t="s">
        <v>1059</v>
      </c>
      <c r="C208" s="33" t="s">
        <v>1086</v>
      </c>
      <c r="D208" s="12" t="s">
        <v>1083</v>
      </c>
      <c r="E208" s="12">
        <v>1502</v>
      </c>
      <c r="F208" s="13" t="s">
        <v>1084</v>
      </c>
      <c r="G208" s="12">
        <v>1517</v>
      </c>
      <c r="H208" s="12">
        <v>2000</v>
      </c>
      <c r="I208" s="11">
        <v>86771.873000000007</v>
      </c>
      <c r="J208" s="11">
        <v>94620.938999999998</v>
      </c>
      <c r="K208" s="11">
        <v>113984.394</v>
      </c>
      <c r="L208" s="11">
        <v>98901.130999999994</v>
      </c>
      <c r="M208" s="11">
        <v>92797.812000000005</v>
      </c>
      <c r="N208" s="11">
        <v>100931.63400000001</v>
      </c>
      <c r="O208" s="11">
        <v>100786.178</v>
      </c>
      <c r="P208" s="11">
        <v>86710.297000000006</v>
      </c>
      <c r="Q208" s="11">
        <v>73949.038</v>
      </c>
      <c r="R208" s="11">
        <v>70891.091</v>
      </c>
      <c r="S208" s="11">
        <v>51621.362999999998</v>
      </c>
      <c r="T208" s="11">
        <v>38575.724000000002</v>
      </c>
      <c r="U208" s="11">
        <v>37205.148000000001</v>
      </c>
      <c r="V208" s="11">
        <v>30794.019</v>
      </c>
      <c r="W208" s="11">
        <v>24445.922999999999</v>
      </c>
      <c r="X208" s="11">
        <v>16015.867</v>
      </c>
      <c r="Y208" s="11">
        <v>8947.9369999999999</v>
      </c>
      <c r="Z208" s="11">
        <v>4267.2709999999997</v>
      </c>
      <c r="AA208" s="11">
        <v>1208.3219999999999</v>
      </c>
      <c r="AB208" s="11">
        <v>212.256</v>
      </c>
      <c r="AC208" s="11">
        <v>22.195</v>
      </c>
    </row>
    <row r="209" spans="1:29" ht="11.5" hidden="1">
      <c r="A209" s="15">
        <v>192</v>
      </c>
      <c r="B209" s="13" t="s">
        <v>1059</v>
      </c>
      <c r="C209" s="33" t="s">
        <v>1086</v>
      </c>
      <c r="D209" s="12" t="s">
        <v>1083</v>
      </c>
      <c r="E209" s="12">
        <v>1502</v>
      </c>
      <c r="F209" s="13" t="s">
        <v>1084</v>
      </c>
      <c r="G209" s="12">
        <v>1517</v>
      </c>
      <c r="H209" s="12">
        <v>2005</v>
      </c>
      <c r="I209" s="11">
        <v>83043.527000000002</v>
      </c>
      <c r="J209" s="11">
        <v>86289.892999999996</v>
      </c>
      <c r="K209" s="11">
        <v>94333.021999999997</v>
      </c>
      <c r="L209" s="11">
        <v>113288.004</v>
      </c>
      <c r="M209" s="11">
        <v>98087.981</v>
      </c>
      <c r="N209" s="11">
        <v>91947.441999999995</v>
      </c>
      <c r="O209" s="11">
        <v>100114.88499999999</v>
      </c>
      <c r="P209" s="11">
        <v>100047.942</v>
      </c>
      <c r="Q209" s="11">
        <v>85775.894</v>
      </c>
      <c r="R209" s="11">
        <v>72840.804999999993</v>
      </c>
      <c r="S209" s="11">
        <v>69329.368000000002</v>
      </c>
      <c r="T209" s="11">
        <v>50047.857000000004</v>
      </c>
      <c r="U209" s="11">
        <v>36767.523000000001</v>
      </c>
      <c r="V209" s="11">
        <v>34272.305999999997</v>
      </c>
      <c r="W209" s="11">
        <v>26737.444</v>
      </c>
      <c r="X209" s="11">
        <v>19116.454000000002</v>
      </c>
      <c r="Y209" s="11">
        <v>10571.522999999999</v>
      </c>
      <c r="Z209" s="11">
        <v>4547.0690000000004</v>
      </c>
      <c r="AA209" s="11">
        <v>1540.2339999999999</v>
      </c>
      <c r="AB209" s="11">
        <v>281.94499999999999</v>
      </c>
      <c r="AC209" s="11">
        <v>32.011000000000003</v>
      </c>
    </row>
    <row r="210" spans="1:29" ht="11.5" hidden="1">
      <c r="A210" s="15">
        <v>193</v>
      </c>
      <c r="B210" s="13" t="s">
        <v>1059</v>
      </c>
      <c r="C210" s="33" t="s">
        <v>1086</v>
      </c>
      <c r="D210" s="12" t="s">
        <v>1083</v>
      </c>
      <c r="E210" s="12">
        <v>1502</v>
      </c>
      <c r="F210" s="13" t="s">
        <v>1084</v>
      </c>
      <c r="G210" s="12">
        <v>1517</v>
      </c>
      <c r="H210" s="12">
        <v>2010</v>
      </c>
      <c r="I210" s="11">
        <v>84429.558999999994</v>
      </c>
      <c r="J210" s="11">
        <v>82660.687999999995</v>
      </c>
      <c r="K210" s="11">
        <v>86040.641000000003</v>
      </c>
      <c r="L210" s="11">
        <v>94184.320000000007</v>
      </c>
      <c r="M210" s="11">
        <v>112531.336</v>
      </c>
      <c r="N210" s="11">
        <v>96942.933999999994</v>
      </c>
      <c r="O210" s="11">
        <v>90910.34</v>
      </c>
      <c r="P210" s="11">
        <v>99205.417000000001</v>
      </c>
      <c r="Q210" s="11">
        <v>98865.409</v>
      </c>
      <c r="R210" s="11">
        <v>84832.509000000005</v>
      </c>
      <c r="S210" s="11">
        <v>71505.813999999998</v>
      </c>
      <c r="T210" s="11">
        <v>67619.036999999997</v>
      </c>
      <c r="U210" s="11">
        <v>47604.002</v>
      </c>
      <c r="V210" s="11">
        <v>34376.415000000001</v>
      </c>
      <c r="W210" s="11">
        <v>30183.609</v>
      </c>
      <c r="X210" s="11">
        <v>21296.293000000001</v>
      </c>
      <c r="Y210" s="11">
        <v>13122.442999999999</v>
      </c>
      <c r="Z210" s="11">
        <v>5636.2160000000003</v>
      </c>
      <c r="AA210" s="11">
        <v>1754.6759999999999</v>
      </c>
      <c r="AB210" s="11">
        <v>386.327</v>
      </c>
      <c r="AC210" s="11">
        <v>45.988999999999997</v>
      </c>
    </row>
    <row r="211" spans="1:29" ht="11.5" hidden="1">
      <c r="A211" s="15">
        <v>194</v>
      </c>
      <c r="B211" s="13" t="s">
        <v>1059</v>
      </c>
      <c r="C211" s="33" t="s">
        <v>1086</v>
      </c>
      <c r="D211" s="12" t="s">
        <v>1083</v>
      </c>
      <c r="E211" s="12">
        <v>1502</v>
      </c>
      <c r="F211" s="13" t="s">
        <v>1084</v>
      </c>
      <c r="G211" s="12">
        <v>1517</v>
      </c>
      <c r="H211" s="12">
        <v>2015</v>
      </c>
      <c r="I211" s="11">
        <v>87968.217999999993</v>
      </c>
      <c r="J211" s="11">
        <v>84546.452000000005</v>
      </c>
      <c r="K211" s="11">
        <v>82750.347999999998</v>
      </c>
      <c r="L211" s="11">
        <v>86006.150999999998</v>
      </c>
      <c r="M211" s="11">
        <v>93870.811000000002</v>
      </c>
      <c r="N211" s="11">
        <v>111996.315</v>
      </c>
      <c r="O211" s="11">
        <v>96339.907000000007</v>
      </c>
      <c r="P211" s="11">
        <v>90402.313999999998</v>
      </c>
      <c r="Q211" s="11">
        <v>98615.731</v>
      </c>
      <c r="R211" s="11">
        <v>98003.477999999901</v>
      </c>
      <c r="S211" s="11">
        <v>83628.998000000007</v>
      </c>
      <c r="T211" s="11">
        <v>69912.702000000005</v>
      </c>
      <c r="U211" s="11">
        <v>65116.110999999997</v>
      </c>
      <c r="V211" s="11">
        <v>44558.506999999998</v>
      </c>
      <c r="W211" s="11">
        <v>30701.512999999999</v>
      </c>
      <c r="X211" s="11">
        <v>24682.302</v>
      </c>
      <c r="Y211" s="11">
        <v>15146.706</v>
      </c>
      <c r="Z211" s="11">
        <v>7457.4170000000004</v>
      </c>
      <c r="AA211" s="11">
        <v>2361.7310000000002</v>
      </c>
      <c r="AB211" s="11">
        <v>508.76400000000001</v>
      </c>
      <c r="AC211" s="11">
        <v>73.887</v>
      </c>
    </row>
    <row r="212" spans="1:29" ht="11.5" hidden="1">
      <c r="A212" s="15">
        <v>195</v>
      </c>
      <c r="B212" s="13" t="s">
        <v>1059</v>
      </c>
      <c r="C212" s="33" t="s">
        <v>1086</v>
      </c>
      <c r="D212" s="12" t="s">
        <v>1083</v>
      </c>
      <c r="E212" s="12">
        <v>1502</v>
      </c>
      <c r="F212" s="13" t="s">
        <v>1084</v>
      </c>
      <c r="G212" s="12">
        <v>1517</v>
      </c>
      <c r="H212" s="12">
        <v>2020</v>
      </c>
      <c r="I212" s="11">
        <v>86778.482000000004</v>
      </c>
      <c r="J212" s="11">
        <v>87727.137000000002</v>
      </c>
      <c r="K212" s="11">
        <v>84325.214000000007</v>
      </c>
      <c r="L212" s="11">
        <v>82400.457999999999</v>
      </c>
      <c r="M212" s="11">
        <v>85565.327000000005</v>
      </c>
      <c r="N212" s="11">
        <v>93443.25</v>
      </c>
      <c r="O212" s="11">
        <v>111519.205</v>
      </c>
      <c r="P212" s="11">
        <v>95818.553</v>
      </c>
      <c r="Q212" s="11">
        <v>89771.873000000007</v>
      </c>
      <c r="R212" s="11">
        <v>97699.303</v>
      </c>
      <c r="S212" s="11">
        <v>96719.620999999999</v>
      </c>
      <c r="T212" s="11">
        <v>81954.792000000001</v>
      </c>
      <c r="U212" s="11">
        <v>67514.221999999994</v>
      </c>
      <c r="V212" s="11">
        <v>61381.307999999997</v>
      </c>
      <c r="W212" s="11">
        <v>40080.786</v>
      </c>
      <c r="X212" s="11">
        <v>25650.213</v>
      </c>
      <c r="Y212" s="11">
        <v>18136.72</v>
      </c>
      <c r="Z212" s="11">
        <v>9091.9140000000007</v>
      </c>
      <c r="AA212" s="11">
        <v>3410.39</v>
      </c>
      <c r="AB212" s="11">
        <v>763.67099999999903</v>
      </c>
      <c r="AC212" s="11">
        <v>117.34099999999999</v>
      </c>
    </row>
    <row r="213" spans="1:29" ht="11.5" hidden="1">
      <c r="A213" s="15">
        <v>196</v>
      </c>
      <c r="B213" s="13" t="s">
        <v>1059</v>
      </c>
      <c r="C213" s="33" t="s">
        <v>1087</v>
      </c>
      <c r="D213" s="12" t="s">
        <v>1083</v>
      </c>
      <c r="E213" s="12">
        <v>1501</v>
      </c>
      <c r="F213" s="13" t="s">
        <v>1084</v>
      </c>
      <c r="G213" s="12">
        <v>1517</v>
      </c>
      <c r="H213" s="12">
        <v>1950</v>
      </c>
      <c r="I213" s="11">
        <v>55130.809000000001</v>
      </c>
      <c r="J213" s="11">
        <v>45204.357000000004</v>
      </c>
      <c r="K213" s="11">
        <v>42769.504999999997</v>
      </c>
      <c r="L213" s="11">
        <v>38146.877</v>
      </c>
      <c r="M213" s="11">
        <v>34079.692999999999</v>
      </c>
      <c r="N213" s="11">
        <v>29336.771000000001</v>
      </c>
      <c r="O213" s="11">
        <v>25179.383000000002</v>
      </c>
      <c r="P213" s="11">
        <v>22990.023000000001</v>
      </c>
      <c r="Q213" s="11">
        <v>19884.313999999998</v>
      </c>
      <c r="R213" s="11">
        <v>16445.143</v>
      </c>
      <c r="S213" s="11">
        <v>13841.038</v>
      </c>
      <c r="T213" s="11">
        <v>10564.8</v>
      </c>
      <c r="U213" s="11">
        <v>9017.9470000000001</v>
      </c>
      <c r="V213" s="11">
        <v>6125.3829999999998</v>
      </c>
      <c r="W213" s="11">
        <v>4527.7160000000003</v>
      </c>
      <c r="X213" s="11">
        <v>2793.143</v>
      </c>
      <c r="Y213" s="11">
        <v>1290.104</v>
      </c>
      <c r="Z213" s="11">
        <v>504.27199999999999</v>
      </c>
      <c r="AA213" s="11">
        <v>147.262</v>
      </c>
      <c r="AB213" s="11">
        <v>31.664000000000001</v>
      </c>
      <c r="AC213" s="11">
        <v>2.0139999999999998</v>
      </c>
    </row>
    <row r="214" spans="1:29" ht="11.5" hidden="1">
      <c r="A214" s="15">
        <v>197</v>
      </c>
      <c r="B214" s="13" t="s">
        <v>1059</v>
      </c>
      <c r="C214" s="33" t="s">
        <v>1087</v>
      </c>
      <c r="D214" s="12" t="s">
        <v>1083</v>
      </c>
      <c r="E214" s="12">
        <v>1501</v>
      </c>
      <c r="F214" s="13" t="s">
        <v>1084</v>
      </c>
      <c r="G214" s="12">
        <v>1517</v>
      </c>
      <c r="H214" s="12">
        <v>1955</v>
      </c>
      <c r="I214" s="11">
        <v>66351.171000000002</v>
      </c>
      <c r="J214" s="11">
        <v>49895.074999999997</v>
      </c>
      <c r="K214" s="11">
        <v>43633.47</v>
      </c>
      <c r="L214" s="11">
        <v>41515.483</v>
      </c>
      <c r="M214" s="11">
        <v>36727.463000000003</v>
      </c>
      <c r="N214" s="11">
        <v>32606.113000000001</v>
      </c>
      <c r="O214" s="11">
        <v>27875.554</v>
      </c>
      <c r="P214" s="11">
        <v>23721.524000000001</v>
      </c>
      <c r="Q214" s="11">
        <v>21547.217000000001</v>
      </c>
      <c r="R214" s="11">
        <v>18446.817999999999</v>
      </c>
      <c r="S214" s="11">
        <v>15036.343000000001</v>
      </c>
      <c r="T214" s="11">
        <v>12308.334999999999</v>
      </c>
      <c r="U214" s="11">
        <v>9032.3269999999993</v>
      </c>
      <c r="V214" s="11">
        <v>7193.2479999999996</v>
      </c>
      <c r="W214" s="11">
        <v>4455.2920000000004</v>
      </c>
      <c r="X214" s="11">
        <v>2824.1979999999999</v>
      </c>
      <c r="Y214" s="11">
        <v>1408.098</v>
      </c>
      <c r="Z214" s="11">
        <v>483.65899999999999</v>
      </c>
      <c r="AA214" s="11">
        <v>131.43</v>
      </c>
      <c r="AB214" s="11">
        <v>25.898</v>
      </c>
      <c r="AC214" s="11">
        <v>3.68</v>
      </c>
    </row>
    <row r="215" spans="1:29" ht="11.5" hidden="1">
      <c r="A215" s="15">
        <v>198</v>
      </c>
      <c r="B215" s="13" t="s">
        <v>1059</v>
      </c>
      <c r="C215" s="33" t="s">
        <v>1087</v>
      </c>
      <c r="D215" s="12" t="s">
        <v>1083</v>
      </c>
      <c r="E215" s="12">
        <v>1501</v>
      </c>
      <c r="F215" s="13" t="s">
        <v>1084</v>
      </c>
      <c r="G215" s="12">
        <v>1517</v>
      </c>
      <c r="H215" s="12">
        <v>1960</v>
      </c>
      <c r="I215" s="11">
        <v>75294.548999999999</v>
      </c>
      <c r="J215" s="11">
        <v>61026.171000000002</v>
      </c>
      <c r="K215" s="11">
        <v>48445.086000000003</v>
      </c>
      <c r="L215" s="11">
        <v>42356.404000000002</v>
      </c>
      <c r="M215" s="11">
        <v>40192.391000000003</v>
      </c>
      <c r="N215" s="11">
        <v>35369.455999999998</v>
      </c>
      <c r="O215" s="11">
        <v>31204.737000000001</v>
      </c>
      <c r="P215" s="11">
        <v>26521.958999999999</v>
      </c>
      <c r="Q215" s="11">
        <v>22334.968000000001</v>
      </c>
      <c r="R215" s="11">
        <v>19983.57</v>
      </c>
      <c r="S215" s="11">
        <v>16908.606</v>
      </c>
      <c r="T215" s="11">
        <v>13514.870999999999</v>
      </c>
      <c r="U215" s="11">
        <v>10681.143</v>
      </c>
      <c r="V215" s="11">
        <v>7391.8739999999998</v>
      </c>
      <c r="W215" s="11">
        <v>5297.3890000000001</v>
      </c>
      <c r="X215" s="11">
        <v>2802.527</v>
      </c>
      <c r="Y215" s="11">
        <v>1378.48</v>
      </c>
      <c r="Z215" s="11">
        <v>554.952</v>
      </c>
      <c r="AA215" s="11">
        <v>132.90100000000001</v>
      </c>
      <c r="AB215" s="11">
        <v>24.751000000000001</v>
      </c>
      <c r="AC215" s="11">
        <v>3.5510000000000002</v>
      </c>
    </row>
    <row r="216" spans="1:29" ht="11.5" hidden="1">
      <c r="A216" s="15">
        <v>199</v>
      </c>
      <c r="B216" s="13" t="s">
        <v>1059</v>
      </c>
      <c r="C216" s="33" t="s">
        <v>1087</v>
      </c>
      <c r="D216" s="12" t="s">
        <v>1083</v>
      </c>
      <c r="E216" s="12">
        <v>1501</v>
      </c>
      <c r="F216" s="13" t="s">
        <v>1084</v>
      </c>
      <c r="G216" s="12">
        <v>1517</v>
      </c>
      <c r="H216" s="12">
        <v>1965</v>
      </c>
      <c r="I216" s="11">
        <v>84024.630999999994</v>
      </c>
      <c r="J216" s="11">
        <v>69979.73</v>
      </c>
      <c r="K216" s="11">
        <v>59372.796000000002</v>
      </c>
      <c r="L216" s="11">
        <v>47311.139000000003</v>
      </c>
      <c r="M216" s="11">
        <v>41179.048000000003</v>
      </c>
      <c r="N216" s="11">
        <v>38938.404999999999</v>
      </c>
      <c r="O216" s="11">
        <v>34015.218999999997</v>
      </c>
      <c r="P216" s="11">
        <v>29841.636999999999</v>
      </c>
      <c r="Q216" s="11">
        <v>25167.701000000001</v>
      </c>
      <c r="R216" s="11">
        <v>20960.107</v>
      </c>
      <c r="S216" s="11">
        <v>18597.248</v>
      </c>
      <c r="T216" s="11">
        <v>15437.165999999999</v>
      </c>
      <c r="U216" s="11">
        <v>11853.387000000001</v>
      </c>
      <c r="V216" s="11">
        <v>8763.8410000000003</v>
      </c>
      <c r="W216" s="11">
        <v>5550.0450000000001</v>
      </c>
      <c r="X216" s="11">
        <v>3491.2629999999999</v>
      </c>
      <c r="Y216" s="11">
        <v>1564.3979999999999</v>
      </c>
      <c r="Z216" s="11">
        <v>558.43100000000004</v>
      </c>
      <c r="AA216" s="11">
        <v>160.10400000000001</v>
      </c>
      <c r="AB216" s="11">
        <v>26.841000000000001</v>
      </c>
      <c r="AC216" s="11">
        <v>3.7829999999999999</v>
      </c>
    </row>
    <row r="217" spans="1:29" ht="11.5" hidden="1">
      <c r="A217" s="15">
        <v>200</v>
      </c>
      <c r="B217" s="13" t="s">
        <v>1059</v>
      </c>
      <c r="C217" s="33" t="s">
        <v>1087</v>
      </c>
      <c r="D217" s="12" t="s">
        <v>1083</v>
      </c>
      <c r="E217" s="12">
        <v>1501</v>
      </c>
      <c r="F217" s="13" t="s">
        <v>1084</v>
      </c>
      <c r="G217" s="12">
        <v>1517</v>
      </c>
      <c r="H217" s="12">
        <v>1970</v>
      </c>
      <c r="I217" s="11">
        <v>92144.868000000002</v>
      </c>
      <c r="J217" s="11">
        <v>78675.149999999994</v>
      </c>
      <c r="K217" s="11">
        <v>68336.900999999998</v>
      </c>
      <c r="L217" s="11">
        <v>58085.652999999998</v>
      </c>
      <c r="M217" s="11">
        <v>46113.572999999997</v>
      </c>
      <c r="N217" s="11">
        <v>39971.203999999998</v>
      </c>
      <c r="O217" s="11">
        <v>37678.749000000003</v>
      </c>
      <c r="P217" s="11">
        <v>32649.275000000001</v>
      </c>
      <c r="Q217" s="11">
        <v>28531.008000000002</v>
      </c>
      <c r="R217" s="11">
        <v>23864.683000000001</v>
      </c>
      <c r="S217" s="11">
        <v>19597.169000000002</v>
      </c>
      <c r="T217" s="11">
        <v>17111.772000000001</v>
      </c>
      <c r="U217" s="11">
        <v>13686.882</v>
      </c>
      <c r="V217" s="11">
        <v>9878.8169999999991</v>
      </c>
      <c r="W217" s="11">
        <v>6649.8209999999999</v>
      </c>
      <c r="X217" s="11">
        <v>3709.415</v>
      </c>
      <c r="Y217" s="11">
        <v>1977.0550000000001</v>
      </c>
      <c r="Z217" s="11">
        <v>666.66200000000003</v>
      </c>
      <c r="AA217" s="11">
        <v>166.86699999999999</v>
      </c>
      <c r="AB217" s="11">
        <v>34.276000000000003</v>
      </c>
      <c r="AC217" s="11">
        <v>4.468</v>
      </c>
    </row>
    <row r="218" spans="1:29" ht="11.5" hidden="1">
      <c r="A218" s="15">
        <v>201</v>
      </c>
      <c r="B218" s="13" t="s">
        <v>1059</v>
      </c>
      <c r="C218" s="33" t="s">
        <v>1087</v>
      </c>
      <c r="D218" s="12" t="s">
        <v>1083</v>
      </c>
      <c r="E218" s="12">
        <v>1501</v>
      </c>
      <c r="F218" s="13" t="s">
        <v>1084</v>
      </c>
      <c r="G218" s="12">
        <v>1517</v>
      </c>
      <c r="H218" s="12">
        <v>1975</v>
      </c>
      <c r="I218" s="11">
        <v>101304.567</v>
      </c>
      <c r="J218" s="11">
        <v>86738.225999999995</v>
      </c>
      <c r="K218" s="11">
        <v>77064.771999999997</v>
      </c>
      <c r="L218" s="11">
        <v>66819.741999999998</v>
      </c>
      <c r="M218" s="11">
        <v>56356.678</v>
      </c>
      <c r="N218" s="11">
        <v>44884.552000000003</v>
      </c>
      <c r="O218" s="11">
        <v>38979.69</v>
      </c>
      <c r="P218" s="11">
        <v>36607.487000000001</v>
      </c>
      <c r="Q218" s="11">
        <v>31564.016</v>
      </c>
      <c r="R218" s="11">
        <v>27409.143</v>
      </c>
      <c r="S218" s="11">
        <v>22676.524000000001</v>
      </c>
      <c r="T218" s="11">
        <v>18195.535</v>
      </c>
      <c r="U218" s="11">
        <v>15313.078</v>
      </c>
      <c r="V218" s="11">
        <v>11548.700999999999</v>
      </c>
      <c r="W218" s="11">
        <v>7635.4520000000002</v>
      </c>
      <c r="X218" s="11">
        <v>4504.201</v>
      </c>
      <c r="Y218" s="11">
        <v>2098.424</v>
      </c>
      <c r="Z218" s="11">
        <v>849.64200000000005</v>
      </c>
      <c r="AA218" s="11">
        <v>200.55</v>
      </c>
      <c r="AB218" s="11">
        <v>35.304000000000002</v>
      </c>
      <c r="AC218" s="11">
        <v>5.7919999999999998</v>
      </c>
    </row>
    <row r="219" spans="1:29" ht="11.5" hidden="1">
      <c r="A219" s="15">
        <v>202</v>
      </c>
      <c r="B219" s="13" t="s">
        <v>1059</v>
      </c>
      <c r="C219" s="33" t="s">
        <v>1087</v>
      </c>
      <c r="D219" s="12" t="s">
        <v>1083</v>
      </c>
      <c r="E219" s="12">
        <v>1501</v>
      </c>
      <c r="F219" s="13" t="s">
        <v>1084</v>
      </c>
      <c r="G219" s="12">
        <v>1517</v>
      </c>
      <c r="H219" s="12">
        <v>1980</v>
      </c>
      <c r="I219" s="11">
        <v>111365.318</v>
      </c>
      <c r="J219" s="11">
        <v>96358.743000000002</v>
      </c>
      <c r="K219" s="11">
        <v>85365.663</v>
      </c>
      <c r="L219" s="11">
        <v>76014.392999999996</v>
      </c>
      <c r="M219" s="11">
        <v>65461.195</v>
      </c>
      <c r="N219" s="11">
        <v>54962.466</v>
      </c>
      <c r="O219" s="11">
        <v>43719.900999999998</v>
      </c>
      <c r="P219" s="11">
        <v>37986.587</v>
      </c>
      <c r="Q219" s="11">
        <v>35550.353999999999</v>
      </c>
      <c r="R219" s="11">
        <v>30410.292000000001</v>
      </c>
      <c r="S219" s="11">
        <v>26117.526000000002</v>
      </c>
      <c r="T219" s="11">
        <v>21182.97</v>
      </c>
      <c r="U219" s="11">
        <v>16396.509999999998</v>
      </c>
      <c r="V219" s="11">
        <v>13084.038</v>
      </c>
      <c r="W219" s="11">
        <v>9090.9220000000005</v>
      </c>
      <c r="X219" s="11">
        <v>5301.7749999999996</v>
      </c>
      <c r="Y219" s="11">
        <v>2584.6120000000001</v>
      </c>
      <c r="Z219" s="11">
        <v>928.697</v>
      </c>
      <c r="AA219" s="11">
        <v>269.74</v>
      </c>
      <c r="AB219" s="11">
        <v>45.637999999999998</v>
      </c>
      <c r="AC219" s="11">
        <v>6.6779999999999999</v>
      </c>
    </row>
    <row r="220" spans="1:29" ht="11.5" hidden="1">
      <c r="A220" s="15">
        <v>203</v>
      </c>
      <c r="B220" s="13" t="s">
        <v>1059</v>
      </c>
      <c r="C220" s="33" t="s">
        <v>1087</v>
      </c>
      <c r="D220" s="12" t="s">
        <v>1083</v>
      </c>
      <c r="E220" s="12">
        <v>1501</v>
      </c>
      <c r="F220" s="13" t="s">
        <v>1084</v>
      </c>
      <c r="G220" s="12">
        <v>1517</v>
      </c>
      <c r="H220" s="12">
        <v>1985</v>
      </c>
      <c r="I220" s="11">
        <v>123271.231</v>
      </c>
      <c r="J220" s="11">
        <v>106831.49800000001</v>
      </c>
      <c r="K220" s="11">
        <v>95034.73</v>
      </c>
      <c r="L220" s="11">
        <v>84376.232000000004</v>
      </c>
      <c r="M220" s="11">
        <v>74733.039000000004</v>
      </c>
      <c r="N220" s="11">
        <v>64169.673999999999</v>
      </c>
      <c r="O220" s="11">
        <v>53858.086000000003</v>
      </c>
      <c r="P220" s="11">
        <v>42829.773000000001</v>
      </c>
      <c r="Q220" s="11">
        <v>37029.896999999997</v>
      </c>
      <c r="R220" s="11">
        <v>34376.845999999998</v>
      </c>
      <c r="S220" s="11">
        <v>29079.040000000001</v>
      </c>
      <c r="T220" s="11">
        <v>24525.897000000001</v>
      </c>
      <c r="U220" s="11">
        <v>19192.236000000001</v>
      </c>
      <c r="V220" s="11">
        <v>14052.163</v>
      </c>
      <c r="W220" s="11">
        <v>10384.172</v>
      </c>
      <c r="X220" s="11">
        <v>6361.3360000000002</v>
      </c>
      <c r="Y220" s="11">
        <v>3101.0740000000001</v>
      </c>
      <c r="Z220" s="11">
        <v>1152.722</v>
      </c>
      <c r="AA220" s="11">
        <v>295.43799999999999</v>
      </c>
      <c r="AB220" s="11">
        <v>62.058</v>
      </c>
      <c r="AC220" s="11">
        <v>8.282</v>
      </c>
    </row>
    <row r="221" spans="1:29" ht="11.5" hidden="1">
      <c r="A221" s="15">
        <v>204</v>
      </c>
      <c r="B221" s="13" t="s">
        <v>1059</v>
      </c>
      <c r="C221" s="33" t="s">
        <v>1087</v>
      </c>
      <c r="D221" s="12" t="s">
        <v>1083</v>
      </c>
      <c r="E221" s="12">
        <v>1501</v>
      </c>
      <c r="F221" s="13" t="s">
        <v>1084</v>
      </c>
      <c r="G221" s="12">
        <v>1517</v>
      </c>
      <c r="H221" s="12">
        <v>1990</v>
      </c>
      <c r="I221" s="11">
        <v>130759.88800000001</v>
      </c>
      <c r="J221" s="11">
        <v>118832.986</v>
      </c>
      <c r="K221" s="11">
        <v>105440.833</v>
      </c>
      <c r="L221" s="11">
        <v>93851.979000000007</v>
      </c>
      <c r="M221" s="11">
        <v>82816.436000000002</v>
      </c>
      <c r="N221" s="11">
        <v>73225.145000000004</v>
      </c>
      <c r="O221" s="11">
        <v>62953.404000000002</v>
      </c>
      <c r="P221" s="11">
        <v>52807.593000000001</v>
      </c>
      <c r="Q221" s="11">
        <v>41819.976000000002</v>
      </c>
      <c r="R221" s="11">
        <v>35927.911999999997</v>
      </c>
      <c r="S221" s="11">
        <v>32962.659</v>
      </c>
      <c r="T221" s="11">
        <v>27324.857</v>
      </c>
      <c r="U221" s="11">
        <v>22304.6</v>
      </c>
      <c r="V221" s="11">
        <v>16549.155999999999</v>
      </c>
      <c r="W221" s="11">
        <v>11139.569</v>
      </c>
      <c r="X221" s="11">
        <v>7307.6549999999997</v>
      </c>
      <c r="Y221" s="11">
        <v>3733.1909999999998</v>
      </c>
      <c r="Z221" s="11">
        <v>1408.3810000000001</v>
      </c>
      <c r="AA221" s="11">
        <v>376.42</v>
      </c>
      <c r="AB221" s="11">
        <v>71.141999999999996</v>
      </c>
      <c r="AC221" s="11">
        <v>11.801</v>
      </c>
    </row>
    <row r="222" spans="1:29" ht="11.5" hidden="1">
      <c r="A222" s="15">
        <v>205</v>
      </c>
      <c r="B222" s="13" t="s">
        <v>1059</v>
      </c>
      <c r="C222" s="33" t="s">
        <v>1087</v>
      </c>
      <c r="D222" s="12" t="s">
        <v>1083</v>
      </c>
      <c r="E222" s="12">
        <v>1501</v>
      </c>
      <c r="F222" s="13" t="s">
        <v>1084</v>
      </c>
      <c r="G222" s="12">
        <v>1517</v>
      </c>
      <c r="H222" s="12">
        <v>1995</v>
      </c>
      <c r="I222" s="11">
        <v>134362.60200000001</v>
      </c>
      <c r="J222" s="11">
        <v>126767.272</v>
      </c>
      <c r="K222" s="11">
        <v>117574.015</v>
      </c>
      <c r="L222" s="11">
        <v>104169.383</v>
      </c>
      <c r="M222" s="11">
        <v>92006.49</v>
      </c>
      <c r="N222" s="11">
        <v>81076.019</v>
      </c>
      <c r="O222" s="11">
        <v>71776.578999999998</v>
      </c>
      <c r="P222" s="11">
        <v>61710.470999999998</v>
      </c>
      <c r="Q222" s="11">
        <v>51646.726000000002</v>
      </c>
      <c r="R222" s="11">
        <v>40671.072999999997</v>
      </c>
      <c r="S222" s="11">
        <v>34568.764000000003</v>
      </c>
      <c r="T222" s="11">
        <v>31075.628000000001</v>
      </c>
      <c r="U222" s="11">
        <v>25010.748</v>
      </c>
      <c r="V222" s="11">
        <v>19415.105</v>
      </c>
      <c r="W222" s="11">
        <v>13305.321</v>
      </c>
      <c r="X222" s="11">
        <v>7960.98</v>
      </c>
      <c r="Y222" s="11">
        <v>4350.4719999999998</v>
      </c>
      <c r="Z222" s="11">
        <v>1708.1510000000001</v>
      </c>
      <c r="AA222" s="11">
        <v>465.09899999999999</v>
      </c>
      <c r="AB222" s="11">
        <v>93.106999999999999</v>
      </c>
      <c r="AC222" s="11">
        <v>14.552</v>
      </c>
    </row>
    <row r="223" spans="1:29" ht="11.5" hidden="1">
      <c r="A223" s="15">
        <v>206</v>
      </c>
      <c r="B223" s="13" t="s">
        <v>1059</v>
      </c>
      <c r="C223" s="33" t="s">
        <v>1087</v>
      </c>
      <c r="D223" s="12" t="s">
        <v>1083</v>
      </c>
      <c r="E223" s="12">
        <v>1501</v>
      </c>
      <c r="F223" s="13" t="s">
        <v>1084</v>
      </c>
      <c r="G223" s="12">
        <v>1517</v>
      </c>
      <c r="H223" s="12">
        <v>2000</v>
      </c>
      <c r="I223" s="11">
        <v>137340.90299999999</v>
      </c>
      <c r="J223" s="11">
        <v>130724.231</v>
      </c>
      <c r="K223" s="11">
        <v>125432.056</v>
      </c>
      <c r="L223" s="11">
        <v>116364.10400000001</v>
      </c>
      <c r="M223" s="11">
        <v>102386.048</v>
      </c>
      <c r="N223" s="11">
        <v>90208.316999999995</v>
      </c>
      <c r="O223" s="11">
        <v>79469.880999999994</v>
      </c>
      <c r="P223" s="11">
        <v>70348.203999999998</v>
      </c>
      <c r="Q223" s="11">
        <v>60350.911</v>
      </c>
      <c r="R223" s="11">
        <v>50243.019</v>
      </c>
      <c r="S223" s="11">
        <v>39140.548000000003</v>
      </c>
      <c r="T223" s="11">
        <v>32647.262999999999</v>
      </c>
      <c r="U223" s="11">
        <v>28617.661</v>
      </c>
      <c r="V223" s="11">
        <v>21963.363000000001</v>
      </c>
      <c r="W223" s="11">
        <v>15852.281999999999</v>
      </c>
      <c r="X223" s="11">
        <v>9767.7870000000003</v>
      </c>
      <c r="Y223" s="11">
        <v>4878.1329999999998</v>
      </c>
      <c r="Z223" s="11">
        <v>2022.6120000000001</v>
      </c>
      <c r="AA223" s="11">
        <v>565.70500000000004</v>
      </c>
      <c r="AB223" s="11">
        <v>117.16200000000001</v>
      </c>
      <c r="AC223" s="11">
        <v>19.768000000000001</v>
      </c>
    </row>
    <row r="224" spans="1:29" ht="11.5" hidden="1">
      <c r="A224" s="15">
        <v>207</v>
      </c>
      <c r="B224" s="13" t="s">
        <v>1059</v>
      </c>
      <c r="C224" s="33" t="s">
        <v>1087</v>
      </c>
      <c r="D224" s="12" t="s">
        <v>1083</v>
      </c>
      <c r="E224" s="12">
        <v>1501</v>
      </c>
      <c r="F224" s="13" t="s">
        <v>1084</v>
      </c>
      <c r="G224" s="12">
        <v>1517</v>
      </c>
      <c r="H224" s="12">
        <v>2005</v>
      </c>
      <c r="I224" s="11">
        <v>141804.6</v>
      </c>
      <c r="J224" s="11">
        <v>134880.47700000001</v>
      </c>
      <c r="K224" s="11">
        <v>129863.728</v>
      </c>
      <c r="L224" s="11">
        <v>124000.77</v>
      </c>
      <c r="M224" s="11">
        <v>113774.454</v>
      </c>
      <c r="N224" s="11">
        <v>100229.228</v>
      </c>
      <c r="O224" s="11">
        <v>88186.767000000007</v>
      </c>
      <c r="P224" s="11">
        <v>77573.611000000004</v>
      </c>
      <c r="Q224" s="11">
        <v>68570.966</v>
      </c>
      <c r="R224" s="11">
        <v>58358.781999999999</v>
      </c>
      <c r="S224" s="11">
        <v>48482.533000000003</v>
      </c>
      <c r="T224" s="11">
        <v>37261.408000000003</v>
      </c>
      <c r="U224" s="11">
        <v>29975.477999999999</v>
      </c>
      <c r="V224" s="11">
        <v>24937.964</v>
      </c>
      <c r="W224" s="11">
        <v>17823.707999999999</v>
      </c>
      <c r="X224" s="11">
        <v>11540.671</v>
      </c>
      <c r="Y224" s="11">
        <v>6071.5349999999999</v>
      </c>
      <c r="Z224" s="11">
        <v>2324.654</v>
      </c>
      <c r="AA224" s="11">
        <v>691.55499999999995</v>
      </c>
      <c r="AB224" s="11">
        <v>145.64400000000001</v>
      </c>
      <c r="AC224" s="11">
        <v>26.216999999999999</v>
      </c>
    </row>
    <row r="225" spans="1:29" ht="11.5" hidden="1">
      <c r="A225" s="15">
        <v>208</v>
      </c>
      <c r="B225" s="13" t="s">
        <v>1059</v>
      </c>
      <c r="C225" s="33" t="s">
        <v>1087</v>
      </c>
      <c r="D225" s="12" t="s">
        <v>1083</v>
      </c>
      <c r="E225" s="12">
        <v>1501</v>
      </c>
      <c r="F225" s="13" t="s">
        <v>1084</v>
      </c>
      <c r="G225" s="12">
        <v>1517</v>
      </c>
      <c r="H225" s="12">
        <v>2010</v>
      </c>
      <c r="I225" s="11">
        <v>146324.35</v>
      </c>
      <c r="J225" s="11">
        <v>139330.05300000001</v>
      </c>
      <c r="K225" s="11">
        <v>133583.682</v>
      </c>
      <c r="L225" s="11">
        <v>127837.836</v>
      </c>
      <c r="M225" s="11">
        <v>121054.03599999999</v>
      </c>
      <c r="N225" s="11">
        <v>111986.99</v>
      </c>
      <c r="O225" s="11">
        <v>98242.164000000004</v>
      </c>
      <c r="P225" s="11">
        <v>86585.620999999999</v>
      </c>
      <c r="Q225" s="11">
        <v>76146.729000000007</v>
      </c>
      <c r="R225" s="11">
        <v>67005.207999999999</v>
      </c>
      <c r="S225" s="11">
        <v>56598.165999999997</v>
      </c>
      <c r="T225" s="11">
        <v>45741.527000000002</v>
      </c>
      <c r="U225" s="11">
        <v>34240.74</v>
      </c>
      <c r="V225" s="11">
        <v>26284.096000000001</v>
      </c>
      <c r="W225" s="11">
        <v>20588.634999999998</v>
      </c>
      <c r="X225" s="11">
        <v>13165.15</v>
      </c>
      <c r="Y225" s="11">
        <v>7417.3680000000004</v>
      </c>
      <c r="Z225" s="11">
        <v>3002.9259999999999</v>
      </c>
      <c r="AA225" s="11">
        <v>830.94200000000001</v>
      </c>
      <c r="AB225" s="11">
        <v>190.18</v>
      </c>
      <c r="AC225" s="11">
        <v>35.090000000000003</v>
      </c>
    </row>
    <row r="226" spans="1:29" ht="11.5" hidden="1">
      <c r="A226" s="15">
        <v>209</v>
      </c>
      <c r="B226" s="13" t="s">
        <v>1059</v>
      </c>
      <c r="C226" s="33" t="s">
        <v>1087</v>
      </c>
      <c r="D226" s="12" t="s">
        <v>1083</v>
      </c>
      <c r="E226" s="12">
        <v>1501</v>
      </c>
      <c r="F226" s="13" t="s">
        <v>1084</v>
      </c>
      <c r="G226" s="12">
        <v>1517</v>
      </c>
      <c r="H226" s="12">
        <v>2015</v>
      </c>
      <c r="I226" s="11">
        <v>148456.802</v>
      </c>
      <c r="J226" s="11">
        <v>144156.50399999999</v>
      </c>
      <c r="K226" s="11">
        <v>138208.27100000001</v>
      </c>
      <c r="L226" s="11">
        <v>132269.76000000001</v>
      </c>
      <c r="M226" s="11">
        <v>126004.88400000001</v>
      </c>
      <c r="N226" s="11">
        <v>119109.477</v>
      </c>
      <c r="O226" s="11">
        <v>110105.393</v>
      </c>
      <c r="P226" s="11">
        <v>96540.160999999993</v>
      </c>
      <c r="Q226" s="11">
        <v>85016.650999999998</v>
      </c>
      <c r="R226" s="11">
        <v>74448.521999999997</v>
      </c>
      <c r="S226" s="11">
        <v>64981.955999999998</v>
      </c>
      <c r="T226" s="11">
        <v>54108.576000000001</v>
      </c>
      <c r="U226" s="11">
        <v>42631.021999999997</v>
      </c>
      <c r="V226" s="11">
        <v>30570.821</v>
      </c>
      <c r="W226" s="11">
        <v>21989.565999999999</v>
      </c>
      <c r="X226" s="11">
        <v>15617.56</v>
      </c>
      <c r="Y226" s="11">
        <v>8514.9869999999992</v>
      </c>
      <c r="Z226" s="11">
        <v>3783.002</v>
      </c>
      <c r="AA226" s="11">
        <v>1112.0070000000001</v>
      </c>
      <c r="AB226" s="11">
        <v>235.51499999999999</v>
      </c>
      <c r="AC226" s="11">
        <v>46.84</v>
      </c>
    </row>
    <row r="227" spans="1:29" ht="11.5" hidden="1">
      <c r="A227" s="15">
        <v>210</v>
      </c>
      <c r="B227" s="13" t="s">
        <v>1059</v>
      </c>
      <c r="C227" s="33" t="s">
        <v>1087</v>
      </c>
      <c r="D227" s="12" t="s">
        <v>1083</v>
      </c>
      <c r="E227" s="12">
        <v>1501</v>
      </c>
      <c r="F227" s="13" t="s">
        <v>1084</v>
      </c>
      <c r="G227" s="12">
        <v>1517</v>
      </c>
      <c r="H227" s="12">
        <v>2020</v>
      </c>
      <c r="I227" s="11">
        <v>150050.28599999999</v>
      </c>
      <c r="J227" s="11">
        <v>146624.01800000001</v>
      </c>
      <c r="K227" s="11">
        <v>143131.09599999999</v>
      </c>
      <c r="L227" s="11">
        <v>136920.209</v>
      </c>
      <c r="M227" s="11">
        <v>130474.83199999999</v>
      </c>
      <c r="N227" s="11">
        <v>124252.77</v>
      </c>
      <c r="O227" s="11">
        <v>117468.329</v>
      </c>
      <c r="P227" s="11">
        <v>108511.45</v>
      </c>
      <c r="Q227" s="11">
        <v>94954.851999999999</v>
      </c>
      <c r="R227" s="11">
        <v>83272.682000000001</v>
      </c>
      <c r="S227" s="11">
        <v>72297.429000000004</v>
      </c>
      <c r="T227" s="11">
        <v>62239.845000000001</v>
      </c>
      <c r="U227" s="11">
        <v>50664.775999999998</v>
      </c>
      <c r="V227" s="11">
        <v>38404.347000000002</v>
      </c>
      <c r="W227" s="11">
        <v>25894.542000000001</v>
      </c>
      <c r="X227" s="11">
        <v>16922.344000000001</v>
      </c>
      <c r="Y227" s="11">
        <v>10320.847</v>
      </c>
      <c r="Z227" s="11">
        <v>4442.8810000000003</v>
      </c>
      <c r="AA227" s="11">
        <v>1432.376</v>
      </c>
      <c r="AB227" s="11">
        <v>323.82100000000003</v>
      </c>
      <c r="AC227" s="11">
        <v>61.573</v>
      </c>
    </row>
    <row r="228" spans="1:29" ht="11.5" hidden="1">
      <c r="A228" s="15">
        <v>211</v>
      </c>
      <c r="B228" s="13" t="s">
        <v>1059</v>
      </c>
      <c r="C228" s="39" t="s">
        <v>1088</v>
      </c>
      <c r="D228" s="12" t="s">
        <v>1083</v>
      </c>
      <c r="E228" s="12">
        <v>1500</v>
      </c>
      <c r="F228" s="13" t="s">
        <v>1084</v>
      </c>
      <c r="G228" s="12">
        <v>1802</v>
      </c>
      <c r="H228" s="12">
        <v>1950</v>
      </c>
      <c r="I228" s="11">
        <v>11520.981</v>
      </c>
      <c r="J228" s="11">
        <v>9225.65</v>
      </c>
      <c r="K228" s="11">
        <v>8048.893</v>
      </c>
      <c r="L228" s="11">
        <v>7075.7860000000001</v>
      </c>
      <c r="M228" s="11">
        <v>6142.0010000000002</v>
      </c>
      <c r="N228" s="11">
        <v>5258.0209999999997</v>
      </c>
      <c r="O228" s="11">
        <v>4464.5640000000003</v>
      </c>
      <c r="P228" s="11">
        <v>3808.732</v>
      </c>
      <c r="Q228" s="11">
        <v>3264.1680000000001</v>
      </c>
      <c r="R228" s="11">
        <v>2761.7979999999998</v>
      </c>
      <c r="S228" s="11">
        <v>2267.9369999999999</v>
      </c>
      <c r="T228" s="11">
        <v>1847.386</v>
      </c>
      <c r="U228" s="11">
        <v>1451.1489999999999</v>
      </c>
      <c r="V228" s="11">
        <v>1081.068</v>
      </c>
      <c r="W228" s="11">
        <v>681.00599999999997</v>
      </c>
      <c r="X228" s="11">
        <v>385.351</v>
      </c>
      <c r="Y228" s="11">
        <v>158.73400000000001</v>
      </c>
      <c r="Z228" s="11">
        <v>46.683</v>
      </c>
      <c r="AA228" s="11">
        <v>9.35</v>
      </c>
      <c r="AB228" s="11">
        <v>1.212</v>
      </c>
      <c r="AC228" s="11">
        <v>0.11</v>
      </c>
    </row>
    <row r="229" spans="1:29" ht="11.5" hidden="1">
      <c r="A229" s="15">
        <v>212</v>
      </c>
      <c r="B229" s="13" t="s">
        <v>1059</v>
      </c>
      <c r="C229" s="39" t="s">
        <v>1088</v>
      </c>
      <c r="D229" s="12" t="s">
        <v>1083</v>
      </c>
      <c r="E229" s="12">
        <v>1500</v>
      </c>
      <c r="F229" s="13" t="s">
        <v>1084</v>
      </c>
      <c r="G229" s="12">
        <v>1802</v>
      </c>
      <c r="H229" s="12">
        <v>1955</v>
      </c>
      <c r="I229" s="11">
        <v>12603.813</v>
      </c>
      <c r="J229" s="11">
        <v>10032.781000000001</v>
      </c>
      <c r="K229" s="11">
        <v>8779.0370000000003</v>
      </c>
      <c r="L229" s="11">
        <v>7709.8940000000002</v>
      </c>
      <c r="M229" s="11">
        <v>6684.3789999999999</v>
      </c>
      <c r="N229" s="11">
        <v>5749.84</v>
      </c>
      <c r="O229" s="11">
        <v>4894.518</v>
      </c>
      <c r="P229" s="11">
        <v>4138.5870000000004</v>
      </c>
      <c r="Q229" s="11">
        <v>3520.6570000000002</v>
      </c>
      <c r="R229" s="11">
        <v>3011.1669999999999</v>
      </c>
      <c r="S229" s="11">
        <v>2521.5079999999998</v>
      </c>
      <c r="T229" s="11">
        <v>2018.6679999999999</v>
      </c>
      <c r="U229" s="11">
        <v>1563.9390000000001</v>
      </c>
      <c r="V229" s="11">
        <v>1137.703</v>
      </c>
      <c r="W229" s="11">
        <v>751.51900000000001</v>
      </c>
      <c r="X229" s="11">
        <v>390.12700000000001</v>
      </c>
      <c r="Y229" s="11">
        <v>166.64500000000001</v>
      </c>
      <c r="Z229" s="11">
        <v>46.402000000000001</v>
      </c>
      <c r="AA229" s="11">
        <v>8.8369999999999997</v>
      </c>
      <c r="AB229" s="11">
        <v>1.099</v>
      </c>
      <c r="AC229" s="11">
        <v>9.5000000000000001E-2</v>
      </c>
    </row>
    <row r="230" spans="1:29" ht="11.5" hidden="1">
      <c r="A230" s="15">
        <v>213</v>
      </c>
      <c r="B230" s="13" t="s">
        <v>1059</v>
      </c>
      <c r="C230" s="39" t="s">
        <v>1088</v>
      </c>
      <c r="D230" s="12" t="s">
        <v>1083</v>
      </c>
      <c r="E230" s="12">
        <v>1500</v>
      </c>
      <c r="F230" s="13" t="s">
        <v>1084</v>
      </c>
      <c r="G230" s="12">
        <v>1802</v>
      </c>
      <c r="H230" s="12">
        <v>1960</v>
      </c>
      <c r="I230" s="11">
        <v>14527.688</v>
      </c>
      <c r="J230" s="11">
        <v>11140.535</v>
      </c>
      <c r="K230" s="11">
        <v>9612.5030000000006</v>
      </c>
      <c r="L230" s="11">
        <v>8473.5750000000007</v>
      </c>
      <c r="M230" s="11">
        <v>7371.33</v>
      </c>
      <c r="N230" s="11">
        <v>6343.634</v>
      </c>
      <c r="O230" s="11">
        <v>5428.5029999999997</v>
      </c>
      <c r="P230" s="11">
        <v>4596.4459999999999</v>
      </c>
      <c r="Q230" s="11">
        <v>3868.9450000000002</v>
      </c>
      <c r="R230" s="11">
        <v>3277.6419999999998</v>
      </c>
      <c r="S230" s="11">
        <v>2772.0720000000001</v>
      </c>
      <c r="T230" s="11">
        <v>2265.2829999999999</v>
      </c>
      <c r="U230" s="11">
        <v>1731.2719999999999</v>
      </c>
      <c r="V230" s="11">
        <v>1246.079</v>
      </c>
      <c r="W230" s="11">
        <v>810.18200000000002</v>
      </c>
      <c r="X230" s="11">
        <v>445.983</v>
      </c>
      <c r="Y230" s="11">
        <v>178.041</v>
      </c>
      <c r="Z230" s="11">
        <v>52.238</v>
      </c>
      <c r="AA230" s="11">
        <v>9.141</v>
      </c>
      <c r="AB230" s="11">
        <v>1.077</v>
      </c>
      <c r="AC230" s="11">
        <v>8.7999999999999995E-2</v>
      </c>
    </row>
    <row r="231" spans="1:29" ht="11.5" hidden="1">
      <c r="A231" s="15">
        <v>214</v>
      </c>
      <c r="B231" s="13" t="s">
        <v>1059</v>
      </c>
      <c r="C231" s="39" t="s">
        <v>1088</v>
      </c>
      <c r="D231" s="12" t="s">
        <v>1083</v>
      </c>
      <c r="E231" s="12">
        <v>1500</v>
      </c>
      <c r="F231" s="13" t="s">
        <v>1084</v>
      </c>
      <c r="G231" s="12">
        <v>1802</v>
      </c>
      <c r="H231" s="12">
        <v>1965</v>
      </c>
      <c r="I231" s="11">
        <v>16306.823</v>
      </c>
      <c r="J231" s="11">
        <v>13031.971</v>
      </c>
      <c r="K231" s="11">
        <v>10728.8</v>
      </c>
      <c r="L231" s="11">
        <v>9310.875</v>
      </c>
      <c r="M231" s="11">
        <v>8129.8159999999998</v>
      </c>
      <c r="N231" s="11">
        <v>7022.5460000000003</v>
      </c>
      <c r="O231" s="11">
        <v>6015.8289999999997</v>
      </c>
      <c r="P231" s="11">
        <v>5124.0249999999996</v>
      </c>
      <c r="Q231" s="11">
        <v>4319.585</v>
      </c>
      <c r="R231" s="11">
        <v>3620.4029999999998</v>
      </c>
      <c r="S231" s="11">
        <v>3033.4389999999999</v>
      </c>
      <c r="T231" s="11">
        <v>2506.4789999999998</v>
      </c>
      <c r="U231" s="11">
        <v>1960.7280000000001</v>
      </c>
      <c r="V231" s="11">
        <v>1397.239</v>
      </c>
      <c r="W231" s="11">
        <v>902.28800000000001</v>
      </c>
      <c r="X231" s="11">
        <v>493.78699999999998</v>
      </c>
      <c r="Y231" s="11">
        <v>210.471</v>
      </c>
      <c r="Z231" s="11">
        <v>58.109000000000002</v>
      </c>
      <c r="AA231" s="11">
        <v>10.721</v>
      </c>
      <c r="AB231" s="11">
        <v>1.1399999999999999</v>
      </c>
      <c r="AC231" s="11">
        <v>8.5999999999999993E-2</v>
      </c>
    </row>
    <row r="232" spans="1:29" ht="11.5" hidden="1">
      <c r="A232" s="15">
        <v>215</v>
      </c>
      <c r="B232" s="13" t="s">
        <v>1059</v>
      </c>
      <c r="C232" s="39" t="s">
        <v>1088</v>
      </c>
      <c r="D232" s="12" t="s">
        <v>1083</v>
      </c>
      <c r="E232" s="12">
        <v>1500</v>
      </c>
      <c r="F232" s="13" t="s">
        <v>1084</v>
      </c>
      <c r="G232" s="12">
        <v>1802</v>
      </c>
      <c r="H232" s="12">
        <v>1970</v>
      </c>
      <c r="I232" s="11">
        <v>18819.965</v>
      </c>
      <c r="J232" s="11">
        <v>14788.005999999999</v>
      </c>
      <c r="K232" s="11">
        <v>12624.939</v>
      </c>
      <c r="L232" s="11">
        <v>10445.99</v>
      </c>
      <c r="M232" s="11">
        <v>8995.9850000000006</v>
      </c>
      <c r="N232" s="11">
        <v>7808.1210000000001</v>
      </c>
      <c r="O232" s="11">
        <v>6715.8230000000003</v>
      </c>
      <c r="P232" s="11">
        <v>5726.8130000000001</v>
      </c>
      <c r="Q232" s="11">
        <v>4852.5630000000001</v>
      </c>
      <c r="R232" s="11">
        <v>4070.1289999999999</v>
      </c>
      <c r="S232" s="11">
        <v>3374.395</v>
      </c>
      <c r="T232" s="11">
        <v>2764.4789999999998</v>
      </c>
      <c r="U232" s="11">
        <v>2191.9580000000001</v>
      </c>
      <c r="V232" s="11">
        <v>1604.7380000000001</v>
      </c>
      <c r="W232" s="11">
        <v>1031.127</v>
      </c>
      <c r="X232" s="11">
        <v>563.99400000000003</v>
      </c>
      <c r="Y232" s="11">
        <v>242.10300000000001</v>
      </c>
      <c r="Z232" s="11">
        <v>71.186999999999998</v>
      </c>
      <c r="AA232" s="11">
        <v>12.351000000000001</v>
      </c>
      <c r="AB232" s="11">
        <v>1.373</v>
      </c>
      <c r="AC232" s="11">
        <v>9.7000000000000003E-2</v>
      </c>
    </row>
    <row r="233" spans="1:29" ht="11.5" hidden="1">
      <c r="A233" s="15">
        <v>216</v>
      </c>
      <c r="B233" s="13" t="s">
        <v>1059</v>
      </c>
      <c r="C233" s="39" t="s">
        <v>1088</v>
      </c>
      <c r="D233" s="12" t="s">
        <v>1083</v>
      </c>
      <c r="E233" s="12">
        <v>1500</v>
      </c>
      <c r="F233" s="13" t="s">
        <v>1084</v>
      </c>
      <c r="G233" s="12">
        <v>1802</v>
      </c>
      <c r="H233" s="12">
        <v>1975</v>
      </c>
      <c r="I233" s="11">
        <v>21400.965</v>
      </c>
      <c r="J233" s="11">
        <v>17188.542000000001</v>
      </c>
      <c r="K233" s="11">
        <v>14303.224</v>
      </c>
      <c r="L233" s="11">
        <v>12272.338</v>
      </c>
      <c r="M233" s="11">
        <v>10070.114</v>
      </c>
      <c r="N233" s="11">
        <v>8604.1190000000006</v>
      </c>
      <c r="O233" s="11">
        <v>7437.1450000000004</v>
      </c>
      <c r="P233" s="11">
        <v>6380.3</v>
      </c>
      <c r="Q233" s="11">
        <v>5416.8559999999998</v>
      </c>
      <c r="R233" s="11">
        <v>4567.9880000000003</v>
      </c>
      <c r="S233" s="11">
        <v>3804.6</v>
      </c>
      <c r="T233" s="11">
        <v>3084.61</v>
      </c>
      <c r="U233" s="11">
        <v>2426.3069999999998</v>
      </c>
      <c r="V233" s="11">
        <v>1806.4949999999999</v>
      </c>
      <c r="W233" s="11">
        <v>1196.8779999999999</v>
      </c>
      <c r="X233" s="11">
        <v>655.048</v>
      </c>
      <c r="Y233" s="11">
        <v>285.16199999999998</v>
      </c>
      <c r="Z233" s="11">
        <v>84.34</v>
      </c>
      <c r="AA233" s="11">
        <v>15.541</v>
      </c>
      <c r="AB233" s="11">
        <v>1.625</v>
      </c>
      <c r="AC233" s="11">
        <v>0.11899999999999999</v>
      </c>
    </row>
    <row r="234" spans="1:29" ht="11.5" hidden="1">
      <c r="A234" s="15">
        <v>217</v>
      </c>
      <c r="B234" s="13" t="s">
        <v>1059</v>
      </c>
      <c r="C234" s="39" t="s">
        <v>1088</v>
      </c>
      <c r="D234" s="12" t="s">
        <v>1083</v>
      </c>
      <c r="E234" s="12">
        <v>1500</v>
      </c>
      <c r="F234" s="13" t="s">
        <v>1084</v>
      </c>
      <c r="G234" s="12">
        <v>1802</v>
      </c>
      <c r="H234" s="12">
        <v>1980</v>
      </c>
      <c r="I234" s="11">
        <v>24141.883999999998</v>
      </c>
      <c r="J234" s="11">
        <v>19536.742999999999</v>
      </c>
      <c r="K234" s="11">
        <v>16472.271000000001</v>
      </c>
      <c r="L234" s="11">
        <v>13751.698</v>
      </c>
      <c r="M234" s="11">
        <v>11816.232</v>
      </c>
      <c r="N234" s="11">
        <v>9652.6569999999992</v>
      </c>
      <c r="O234" s="11">
        <v>8214.1740000000009</v>
      </c>
      <c r="P234" s="11">
        <v>7064.4629999999997</v>
      </c>
      <c r="Q234" s="11">
        <v>6007.415</v>
      </c>
      <c r="R234" s="11">
        <v>5121.3770000000004</v>
      </c>
      <c r="S234" s="11">
        <v>4242.5529999999999</v>
      </c>
      <c r="T234" s="11">
        <v>3505.89</v>
      </c>
      <c r="U234" s="11">
        <v>2723.9810000000002</v>
      </c>
      <c r="V234" s="11">
        <v>2035.105</v>
      </c>
      <c r="W234" s="11">
        <v>1365.6420000000001</v>
      </c>
      <c r="X234" s="11">
        <v>792.13699999999994</v>
      </c>
      <c r="Y234" s="11">
        <v>341.51400000000001</v>
      </c>
      <c r="Z234" s="11">
        <v>102.096</v>
      </c>
      <c r="AA234" s="11">
        <v>18.956</v>
      </c>
      <c r="AB234" s="11">
        <v>2.08</v>
      </c>
      <c r="AC234" s="11">
        <v>0.14099999999999999</v>
      </c>
    </row>
    <row r="235" spans="1:29" ht="11.5" hidden="1">
      <c r="A235" s="15">
        <v>218</v>
      </c>
      <c r="B235" s="13" t="s">
        <v>1059</v>
      </c>
      <c r="C235" s="39" t="s">
        <v>1088</v>
      </c>
      <c r="D235" s="12" t="s">
        <v>1083</v>
      </c>
      <c r="E235" s="12">
        <v>1500</v>
      </c>
      <c r="F235" s="13" t="s">
        <v>1084</v>
      </c>
      <c r="G235" s="12">
        <v>1802</v>
      </c>
      <c r="H235" s="12">
        <v>1985</v>
      </c>
      <c r="I235" s="11">
        <v>27479.973000000002</v>
      </c>
      <c r="J235" s="11">
        <v>22099.382000000001</v>
      </c>
      <c r="K235" s="11">
        <v>18789.401000000002</v>
      </c>
      <c r="L235" s="11">
        <v>15904.043</v>
      </c>
      <c r="M235" s="11">
        <v>13179.982</v>
      </c>
      <c r="N235" s="11">
        <v>11252.252</v>
      </c>
      <c r="O235" s="11">
        <v>9147.0360000000001</v>
      </c>
      <c r="P235" s="11">
        <v>7758.4690000000001</v>
      </c>
      <c r="Q235" s="11">
        <v>6644.1149999999998</v>
      </c>
      <c r="R235" s="11">
        <v>5630.37</v>
      </c>
      <c r="S235" s="11">
        <v>4752.2879999999996</v>
      </c>
      <c r="T235" s="11">
        <v>3874.1370000000002</v>
      </c>
      <c r="U235" s="11">
        <v>3092.7710000000002</v>
      </c>
      <c r="V235" s="11">
        <v>2270.1019999999999</v>
      </c>
      <c r="W235" s="11">
        <v>1542.5329999999999</v>
      </c>
      <c r="X235" s="11">
        <v>891.11400000000003</v>
      </c>
      <c r="Y235" s="11">
        <v>410.04899999999998</v>
      </c>
      <c r="Z235" s="11">
        <v>123.962</v>
      </c>
      <c r="AA235" s="11">
        <v>23.541</v>
      </c>
      <c r="AB235" s="11">
        <v>2.5990000000000002</v>
      </c>
      <c r="AC235" s="11">
        <v>0.182</v>
      </c>
    </row>
    <row r="236" spans="1:29" ht="11.5" hidden="1">
      <c r="A236" s="15">
        <v>219</v>
      </c>
      <c r="B236" s="13" t="s">
        <v>1059</v>
      </c>
      <c r="C236" s="39" t="s">
        <v>1088</v>
      </c>
      <c r="D236" s="12" t="s">
        <v>1083</v>
      </c>
      <c r="E236" s="12">
        <v>1500</v>
      </c>
      <c r="F236" s="13" t="s">
        <v>1084</v>
      </c>
      <c r="G236" s="12">
        <v>1802</v>
      </c>
      <c r="H236" s="12">
        <v>1990</v>
      </c>
      <c r="I236" s="11">
        <v>31166.387999999999</v>
      </c>
      <c r="J236" s="11">
        <v>25608.814999999999</v>
      </c>
      <c r="K236" s="11">
        <v>21491.166000000001</v>
      </c>
      <c r="L236" s="11">
        <v>18308.749</v>
      </c>
      <c r="M236" s="11">
        <v>15431.085999999999</v>
      </c>
      <c r="N236" s="11">
        <v>12663.487999999999</v>
      </c>
      <c r="O236" s="11">
        <v>10789.4</v>
      </c>
      <c r="P236" s="11">
        <v>8712.2610000000004</v>
      </c>
      <c r="Q236" s="11">
        <v>7402.9719999999998</v>
      </c>
      <c r="R236" s="11">
        <v>6280.6260000000002</v>
      </c>
      <c r="S236" s="11">
        <v>5275.5950000000003</v>
      </c>
      <c r="T236" s="11">
        <v>4383.0060000000003</v>
      </c>
      <c r="U236" s="11">
        <v>3469.3040000000001</v>
      </c>
      <c r="V236" s="11">
        <v>2630.0059999999999</v>
      </c>
      <c r="W236" s="11">
        <v>1767.925</v>
      </c>
      <c r="X236" s="11">
        <v>1038.655</v>
      </c>
      <c r="Y236" s="11">
        <v>479.81700000000001</v>
      </c>
      <c r="Z236" s="11">
        <v>154.57300000000001</v>
      </c>
      <c r="AA236" s="11">
        <v>29.555</v>
      </c>
      <c r="AB236" s="11">
        <v>3.3570000000000002</v>
      </c>
      <c r="AC236" s="11">
        <v>0.23300000000000001</v>
      </c>
    </row>
    <row r="237" spans="1:29" ht="11.5" hidden="1">
      <c r="A237" s="15">
        <v>220</v>
      </c>
      <c r="B237" s="13" t="s">
        <v>1059</v>
      </c>
      <c r="C237" s="39" t="s">
        <v>1088</v>
      </c>
      <c r="D237" s="12" t="s">
        <v>1083</v>
      </c>
      <c r="E237" s="12">
        <v>1500</v>
      </c>
      <c r="F237" s="13" t="s">
        <v>1084</v>
      </c>
      <c r="G237" s="12">
        <v>1802</v>
      </c>
      <c r="H237" s="12">
        <v>1995</v>
      </c>
      <c r="I237" s="11">
        <v>35102.421000000002</v>
      </c>
      <c r="J237" s="11">
        <v>29396.653999999999</v>
      </c>
      <c r="K237" s="11">
        <v>25169.034</v>
      </c>
      <c r="L237" s="11">
        <v>21012.775000000001</v>
      </c>
      <c r="M237" s="11">
        <v>17766.994999999999</v>
      </c>
      <c r="N237" s="11">
        <v>14983.28</v>
      </c>
      <c r="O237" s="11">
        <v>12279.085999999999</v>
      </c>
      <c r="P237" s="11">
        <v>10432.919</v>
      </c>
      <c r="Q237" s="11">
        <v>8352.5959999999995</v>
      </c>
      <c r="R237" s="11">
        <v>7083.3890000000001</v>
      </c>
      <c r="S237" s="11">
        <v>5984.0249999999996</v>
      </c>
      <c r="T237" s="11">
        <v>4951.8320000000003</v>
      </c>
      <c r="U237" s="11">
        <v>3997.6610000000001</v>
      </c>
      <c r="V237" s="11">
        <v>3000.96</v>
      </c>
      <c r="W237" s="11">
        <v>2090.3000000000002</v>
      </c>
      <c r="X237" s="11">
        <v>1227.7660000000001</v>
      </c>
      <c r="Y237" s="11">
        <v>579.47500000000002</v>
      </c>
      <c r="Z237" s="11">
        <v>190.10499999999999</v>
      </c>
      <c r="AA237" s="11">
        <v>38.872999999999998</v>
      </c>
      <c r="AB237" s="11">
        <v>4.4859999999999998</v>
      </c>
      <c r="AC237" s="11">
        <v>0.311</v>
      </c>
    </row>
    <row r="238" spans="1:29" ht="11.5" hidden="1">
      <c r="A238" s="15">
        <v>221</v>
      </c>
      <c r="B238" s="13" t="s">
        <v>1059</v>
      </c>
      <c r="C238" s="39" t="s">
        <v>1088</v>
      </c>
      <c r="D238" s="12" t="s">
        <v>1083</v>
      </c>
      <c r="E238" s="12">
        <v>1500</v>
      </c>
      <c r="F238" s="13" t="s">
        <v>1084</v>
      </c>
      <c r="G238" s="12">
        <v>1802</v>
      </c>
      <c r="H238" s="12">
        <v>2000</v>
      </c>
      <c r="I238" s="11">
        <v>39598.595999999998</v>
      </c>
      <c r="J238" s="11">
        <v>33422.334000000003</v>
      </c>
      <c r="K238" s="11">
        <v>28856.915000000001</v>
      </c>
      <c r="L238" s="11">
        <v>24684.562999999998</v>
      </c>
      <c r="M238" s="11">
        <v>20349.014999999999</v>
      </c>
      <c r="N238" s="11">
        <v>17080.266</v>
      </c>
      <c r="O238" s="11">
        <v>14277.968999999999</v>
      </c>
      <c r="P238" s="11">
        <v>11653.728999999999</v>
      </c>
      <c r="Q238" s="11">
        <v>9820.5570000000007</v>
      </c>
      <c r="R238" s="11">
        <v>7826.0060000000003</v>
      </c>
      <c r="S238" s="11">
        <v>6621.6350000000002</v>
      </c>
      <c r="T238" s="11">
        <v>5541.6220000000003</v>
      </c>
      <c r="U238" s="11">
        <v>4453.0619999999999</v>
      </c>
      <c r="V238" s="11">
        <v>3434.4140000000002</v>
      </c>
      <c r="W238" s="11">
        <v>2360.395</v>
      </c>
      <c r="X238" s="11">
        <v>1461.403</v>
      </c>
      <c r="Y238" s="11">
        <v>682.24400000000003</v>
      </c>
      <c r="Z238" s="11">
        <v>226.48099999999999</v>
      </c>
      <c r="AA238" s="11">
        <v>47.607999999999997</v>
      </c>
      <c r="AB238" s="11">
        <v>5.9379999999999997</v>
      </c>
      <c r="AC238" s="11">
        <v>0.42099999999999999</v>
      </c>
    </row>
    <row r="239" spans="1:29" ht="11.5" hidden="1">
      <c r="A239" s="15">
        <v>222</v>
      </c>
      <c r="B239" s="13" t="s">
        <v>1059</v>
      </c>
      <c r="C239" s="39" t="s">
        <v>1088</v>
      </c>
      <c r="D239" s="12" t="s">
        <v>1083</v>
      </c>
      <c r="E239" s="12">
        <v>1500</v>
      </c>
      <c r="F239" s="13" t="s">
        <v>1084</v>
      </c>
      <c r="G239" s="12">
        <v>1802</v>
      </c>
      <c r="H239" s="12">
        <v>2005</v>
      </c>
      <c r="I239" s="11">
        <v>44404.326999999997</v>
      </c>
      <c r="J239" s="11">
        <v>38105.603000000003</v>
      </c>
      <c r="K239" s="11">
        <v>32986.286999999997</v>
      </c>
      <c r="L239" s="11">
        <v>28313.178</v>
      </c>
      <c r="M239" s="11">
        <v>23995.974999999999</v>
      </c>
      <c r="N239" s="11">
        <v>19611.602999999999</v>
      </c>
      <c r="O239" s="11">
        <v>16335.674000000001</v>
      </c>
      <c r="P239" s="11">
        <v>13604.387000000001</v>
      </c>
      <c r="Q239" s="11">
        <v>11075.710999999999</v>
      </c>
      <c r="R239" s="11">
        <v>9295.1730000000007</v>
      </c>
      <c r="S239" s="11">
        <v>7354.3159999999998</v>
      </c>
      <c r="T239" s="11">
        <v>6171.9170000000004</v>
      </c>
      <c r="U239" s="11">
        <v>5051.0230000000001</v>
      </c>
      <c r="V239" s="11">
        <v>3869.0340000000001</v>
      </c>
      <c r="W239" s="11">
        <v>2741.9720000000002</v>
      </c>
      <c r="X239" s="11">
        <v>1647.3710000000001</v>
      </c>
      <c r="Y239" s="11">
        <v>814.84500000000003</v>
      </c>
      <c r="Z239" s="11">
        <v>272.32799999999997</v>
      </c>
      <c r="AA239" s="11">
        <v>58.536999999999999</v>
      </c>
      <c r="AB239" s="11">
        <v>7.5389999999999997</v>
      </c>
      <c r="AC239" s="11">
        <v>0.57599999999999996</v>
      </c>
    </row>
    <row r="240" spans="1:29" ht="11.5" hidden="1">
      <c r="A240" s="15">
        <v>223</v>
      </c>
      <c r="B240" s="13" t="s">
        <v>1059</v>
      </c>
      <c r="C240" s="39" t="s">
        <v>1088</v>
      </c>
      <c r="D240" s="12" t="s">
        <v>1083</v>
      </c>
      <c r="E240" s="12">
        <v>1500</v>
      </c>
      <c r="F240" s="13" t="s">
        <v>1084</v>
      </c>
      <c r="G240" s="12">
        <v>1802</v>
      </c>
      <c r="H240" s="12">
        <v>2010</v>
      </c>
      <c r="I240" s="11">
        <v>49529.891000000003</v>
      </c>
      <c r="J240" s="11">
        <v>43055.449000000001</v>
      </c>
      <c r="K240" s="11">
        <v>37673.446000000004</v>
      </c>
      <c r="L240" s="11">
        <v>32399.348000000002</v>
      </c>
      <c r="M240" s="11">
        <v>27431.536</v>
      </c>
      <c r="N240" s="11">
        <v>23235.491999999998</v>
      </c>
      <c r="O240" s="11">
        <v>18852.307000000001</v>
      </c>
      <c r="P240" s="11">
        <v>15683.909</v>
      </c>
      <c r="Q240" s="11">
        <v>13066.737999999999</v>
      </c>
      <c r="R240" s="11">
        <v>10609.834000000001</v>
      </c>
      <c r="S240" s="11">
        <v>8847.0210000000006</v>
      </c>
      <c r="T240" s="11">
        <v>6883.5640000000003</v>
      </c>
      <c r="U240" s="11">
        <v>5690.7929999999997</v>
      </c>
      <c r="V240" s="11">
        <v>4451.9059999999999</v>
      </c>
      <c r="W240" s="11">
        <v>3127.596</v>
      </c>
      <c r="X240" s="11">
        <v>1959.422</v>
      </c>
      <c r="Y240" s="11">
        <v>961.06500000000005</v>
      </c>
      <c r="Z240" s="11">
        <v>336.31900000000002</v>
      </c>
      <c r="AA240" s="11">
        <v>72.052000000000007</v>
      </c>
      <c r="AB240" s="11">
        <v>9.6170000000000009</v>
      </c>
      <c r="AC240" s="11">
        <v>0.76800000000000002</v>
      </c>
    </row>
    <row r="241" spans="1:29" ht="11.5" hidden="1">
      <c r="A241" s="15">
        <v>224</v>
      </c>
      <c r="B241" s="13" t="s">
        <v>1059</v>
      </c>
      <c r="C241" s="39" t="s">
        <v>1088</v>
      </c>
      <c r="D241" s="12" t="s">
        <v>1083</v>
      </c>
      <c r="E241" s="12">
        <v>1500</v>
      </c>
      <c r="F241" s="13" t="s">
        <v>1084</v>
      </c>
      <c r="G241" s="12">
        <v>1802</v>
      </c>
      <c r="H241" s="12">
        <v>2015</v>
      </c>
      <c r="I241" s="11">
        <v>53894.74</v>
      </c>
      <c r="J241" s="11">
        <v>47895.491000000002</v>
      </c>
      <c r="K241" s="11">
        <v>42192.764999999999</v>
      </c>
      <c r="L241" s="11">
        <v>36949.423000000003</v>
      </c>
      <c r="M241" s="11">
        <v>31557.296999999999</v>
      </c>
      <c r="N241" s="11">
        <v>26486.537</v>
      </c>
      <c r="O241" s="11">
        <v>22335.039000000001</v>
      </c>
      <c r="P241" s="11">
        <v>18069.275000000001</v>
      </c>
      <c r="Q241" s="11">
        <v>15009.902</v>
      </c>
      <c r="R241" s="11">
        <v>12479.002</v>
      </c>
      <c r="S241" s="11">
        <v>10071.513000000001</v>
      </c>
      <c r="T241" s="11">
        <v>8311.0640000000003</v>
      </c>
      <c r="U241" s="11">
        <v>6315.1</v>
      </c>
      <c r="V241" s="11">
        <v>5015.0420000000004</v>
      </c>
      <c r="W241" s="11">
        <v>3655.9720000000002</v>
      </c>
      <c r="X241" s="11">
        <v>2270.8490000000002</v>
      </c>
      <c r="Y241" s="11">
        <v>1156.098</v>
      </c>
      <c r="Z241" s="11">
        <v>413.315</v>
      </c>
      <c r="AA241" s="11">
        <v>93.956999999999994</v>
      </c>
      <c r="AB241" s="11">
        <v>12.398999999999999</v>
      </c>
      <c r="AC241" s="11">
        <v>1.028</v>
      </c>
    </row>
    <row r="242" spans="1:29" ht="11.5" hidden="1">
      <c r="A242" s="15">
        <v>225</v>
      </c>
      <c r="B242" s="13" t="s">
        <v>1059</v>
      </c>
      <c r="C242" s="39" t="s">
        <v>1088</v>
      </c>
      <c r="D242" s="12" t="s">
        <v>1083</v>
      </c>
      <c r="E242" s="12">
        <v>1500</v>
      </c>
      <c r="F242" s="13" t="s">
        <v>1084</v>
      </c>
      <c r="G242" s="12">
        <v>1802</v>
      </c>
      <c r="H242" s="12">
        <v>2020</v>
      </c>
      <c r="I242" s="11">
        <v>58355.906999999999</v>
      </c>
      <c r="J242" s="11">
        <v>52674.328000000001</v>
      </c>
      <c r="K242" s="11">
        <v>47301.050999999999</v>
      </c>
      <c r="L242" s="11">
        <v>41636.555</v>
      </c>
      <c r="M242" s="11">
        <v>36253.957000000002</v>
      </c>
      <c r="N242" s="11">
        <v>30883.39</v>
      </c>
      <c r="O242" s="11">
        <v>25874.959999999999</v>
      </c>
      <c r="P242" s="11">
        <v>21712.326000000001</v>
      </c>
      <c r="Q242" s="11">
        <v>17547.805</v>
      </c>
      <c r="R242" s="11">
        <v>14544.887000000001</v>
      </c>
      <c r="S242" s="11">
        <v>11986.527</v>
      </c>
      <c r="T242" s="11">
        <v>9573.152</v>
      </c>
      <c r="U242" s="11">
        <v>7734.8379999999997</v>
      </c>
      <c r="V242" s="11">
        <v>5632.3249999999998</v>
      </c>
      <c r="W242" s="11">
        <v>4181.9530000000004</v>
      </c>
      <c r="X242" s="11">
        <v>2714.53</v>
      </c>
      <c r="Y242" s="11">
        <v>1387.3420000000001</v>
      </c>
      <c r="Z242" s="11">
        <v>521.75800000000004</v>
      </c>
      <c r="AA242" s="11">
        <v>122.795</v>
      </c>
      <c r="AB242" s="11">
        <v>17.312000000000001</v>
      </c>
      <c r="AC242" s="11">
        <v>1.452</v>
      </c>
    </row>
    <row r="243" spans="1:29" ht="11.5" hidden="1">
      <c r="A243" s="15">
        <v>226</v>
      </c>
      <c r="B243" s="13" t="s">
        <v>1059</v>
      </c>
      <c r="C243" s="39" t="s">
        <v>1089</v>
      </c>
      <c r="D243" s="12"/>
      <c r="E243" s="12">
        <v>1518</v>
      </c>
      <c r="F243" s="13" t="s">
        <v>1084</v>
      </c>
      <c r="G243" s="12">
        <v>1802</v>
      </c>
      <c r="H243" s="12">
        <v>1950</v>
      </c>
      <c r="I243" s="11">
        <v>65.376000000000005</v>
      </c>
      <c r="J243" s="11">
        <v>48.195999999999998</v>
      </c>
      <c r="K243" s="11">
        <v>43.215000000000003</v>
      </c>
      <c r="L243" s="11">
        <v>38.994999999999997</v>
      </c>
      <c r="M243" s="11">
        <v>34.506999999999998</v>
      </c>
      <c r="N243" s="11">
        <v>31.747</v>
      </c>
      <c r="O243" s="11">
        <v>27.259</v>
      </c>
      <c r="P243" s="11">
        <v>24.821999999999999</v>
      </c>
      <c r="Q243" s="11">
        <v>21.097999999999999</v>
      </c>
      <c r="R243" s="11">
        <v>17.864000000000001</v>
      </c>
      <c r="S243" s="11">
        <v>14.561</v>
      </c>
      <c r="T243" s="11">
        <v>12.743</v>
      </c>
      <c r="U243" s="11">
        <v>11.111000000000001</v>
      </c>
      <c r="V243" s="11">
        <v>8.9260000000000002</v>
      </c>
      <c r="W243" s="11">
        <v>7.2</v>
      </c>
      <c r="X243" s="11">
        <v>4.1890000000000001</v>
      </c>
      <c r="Y243" s="11">
        <v>2.319</v>
      </c>
      <c r="Z243" s="11">
        <v>0.89600000000000002</v>
      </c>
      <c r="AA243" s="11">
        <v>0.22800000000000001</v>
      </c>
      <c r="AB243" s="11">
        <v>3.5999999999999997E-2</v>
      </c>
      <c r="AC243" s="11">
        <v>7.0000000000000001E-3</v>
      </c>
    </row>
    <row r="244" spans="1:29" ht="11.5" hidden="1">
      <c r="A244" s="15">
        <v>227</v>
      </c>
      <c r="B244" s="13" t="s">
        <v>1059</v>
      </c>
      <c r="C244" s="39" t="s">
        <v>1089</v>
      </c>
      <c r="D244" s="12"/>
      <c r="E244" s="12">
        <v>1518</v>
      </c>
      <c r="F244" s="13" t="s">
        <v>1084</v>
      </c>
      <c r="G244" s="12">
        <v>1802</v>
      </c>
      <c r="H244" s="12">
        <v>1955</v>
      </c>
      <c r="I244" s="11">
        <v>79.352000000000004</v>
      </c>
      <c r="J244" s="11">
        <v>61.948</v>
      </c>
      <c r="K244" s="11">
        <v>47.298000000000002</v>
      </c>
      <c r="L244" s="11">
        <v>42.351999999999997</v>
      </c>
      <c r="M244" s="11">
        <v>37.871000000000002</v>
      </c>
      <c r="N244" s="11">
        <v>33.200000000000003</v>
      </c>
      <c r="O244" s="11">
        <v>30.279</v>
      </c>
      <c r="P244" s="11">
        <v>25.843</v>
      </c>
      <c r="Q244" s="11">
        <v>23.46</v>
      </c>
      <c r="R244" s="11">
        <v>19.77</v>
      </c>
      <c r="S244" s="11">
        <v>16.524000000000001</v>
      </c>
      <c r="T244" s="11">
        <v>14.198</v>
      </c>
      <c r="U244" s="11">
        <v>11.343999999999999</v>
      </c>
      <c r="V244" s="11">
        <v>10.532999999999999</v>
      </c>
      <c r="W244" s="11">
        <v>7.3120000000000003</v>
      </c>
      <c r="X244" s="11">
        <v>4.2549999999999999</v>
      </c>
      <c r="Y244" s="11">
        <v>2.4430000000000001</v>
      </c>
      <c r="Z244" s="11">
        <v>0.97199999999999998</v>
      </c>
      <c r="AA244" s="11">
        <v>0.25</v>
      </c>
      <c r="AB244" s="11">
        <v>3.5000000000000003E-2</v>
      </c>
      <c r="AC244" s="11">
        <v>3.0000000000000001E-3</v>
      </c>
    </row>
    <row r="245" spans="1:29" ht="11.5" hidden="1">
      <c r="A245" s="15">
        <v>228</v>
      </c>
      <c r="B245" s="13" t="s">
        <v>1059</v>
      </c>
      <c r="C245" s="39" t="s">
        <v>1089</v>
      </c>
      <c r="D245" s="12"/>
      <c r="E245" s="12">
        <v>1518</v>
      </c>
      <c r="F245" s="13" t="s">
        <v>1084</v>
      </c>
      <c r="G245" s="12">
        <v>1802</v>
      </c>
      <c r="H245" s="12">
        <v>1960</v>
      </c>
      <c r="I245" s="11">
        <v>88.228999999999999</v>
      </c>
      <c r="J245" s="11">
        <v>76.378</v>
      </c>
      <c r="K245" s="11">
        <v>60.978999999999999</v>
      </c>
      <c r="L245" s="11">
        <v>46.661000000000001</v>
      </c>
      <c r="M245" s="11">
        <v>41.902000000000001</v>
      </c>
      <c r="N245" s="11">
        <v>36.454999999999998</v>
      </c>
      <c r="O245" s="11">
        <v>32.472999999999999</v>
      </c>
      <c r="P245" s="11">
        <v>29.625</v>
      </c>
      <c r="Q245" s="11">
        <v>25.251000000000001</v>
      </c>
      <c r="R245" s="11">
        <v>22.925000000000001</v>
      </c>
      <c r="S245" s="11">
        <v>19.254999999999999</v>
      </c>
      <c r="T245" s="11">
        <v>14.802</v>
      </c>
      <c r="U245" s="11">
        <v>12.316000000000001</v>
      </c>
      <c r="V245" s="11">
        <v>10.36</v>
      </c>
      <c r="W245" s="11">
        <v>8.4990000000000006</v>
      </c>
      <c r="X245" s="11">
        <v>6.0439999999999996</v>
      </c>
      <c r="Y245" s="11">
        <v>2.6179999999999999</v>
      </c>
      <c r="Z245" s="11">
        <v>1.044</v>
      </c>
      <c r="AA245" s="11">
        <v>0.28899999999999998</v>
      </c>
      <c r="AB245" s="11">
        <v>4.1000000000000002E-2</v>
      </c>
      <c r="AC245" s="11">
        <v>3.0000000000000001E-3</v>
      </c>
    </row>
    <row r="246" spans="1:29" ht="11.5" hidden="1">
      <c r="A246" s="15">
        <v>229</v>
      </c>
      <c r="B246" s="13" t="s">
        <v>1059</v>
      </c>
      <c r="C246" s="39" t="s">
        <v>1089</v>
      </c>
      <c r="D246" s="12"/>
      <c r="E246" s="12">
        <v>1518</v>
      </c>
      <c r="F246" s="13" t="s">
        <v>1084</v>
      </c>
      <c r="G246" s="12">
        <v>1802</v>
      </c>
      <c r="H246" s="12">
        <v>1965</v>
      </c>
      <c r="I246" s="11">
        <v>99.048000000000002</v>
      </c>
      <c r="J246" s="11">
        <v>88.543000000000006</v>
      </c>
      <c r="K246" s="11">
        <v>77.257999999999996</v>
      </c>
      <c r="L246" s="11">
        <v>60.78</v>
      </c>
      <c r="M246" s="11">
        <v>45.204999999999998</v>
      </c>
      <c r="N246" s="11">
        <v>38.356000000000002</v>
      </c>
      <c r="O246" s="11">
        <v>34.075000000000003</v>
      </c>
      <c r="P246" s="11">
        <v>31.286000000000001</v>
      </c>
      <c r="Q246" s="11">
        <v>29.082000000000001</v>
      </c>
      <c r="R246" s="11">
        <v>22.832999999999998</v>
      </c>
      <c r="S246" s="11">
        <v>21.422000000000001</v>
      </c>
      <c r="T246" s="11">
        <v>17.66</v>
      </c>
      <c r="U246" s="11">
        <v>14.4</v>
      </c>
      <c r="V246" s="11">
        <v>10.759</v>
      </c>
      <c r="W246" s="11">
        <v>8.6440000000000001</v>
      </c>
      <c r="X246" s="11">
        <v>6.4160000000000004</v>
      </c>
      <c r="Y246" s="11">
        <v>3.2629999999999999</v>
      </c>
      <c r="Z246" s="11">
        <v>1.2589999999999999</v>
      </c>
      <c r="AA246" s="11">
        <v>0.32200000000000001</v>
      </c>
      <c r="AB246" s="11">
        <v>5.2999999999999999E-2</v>
      </c>
      <c r="AC246" s="11">
        <v>4.0000000000000001E-3</v>
      </c>
    </row>
    <row r="247" spans="1:29" ht="11.5" hidden="1">
      <c r="A247" s="15">
        <v>230</v>
      </c>
      <c r="B247" s="13" t="s">
        <v>1059</v>
      </c>
      <c r="C247" s="39" t="s">
        <v>1089</v>
      </c>
      <c r="D247" s="12"/>
      <c r="E247" s="12">
        <v>1518</v>
      </c>
      <c r="F247" s="13" t="s">
        <v>1084</v>
      </c>
      <c r="G247" s="12">
        <v>1802</v>
      </c>
      <c r="H247" s="12">
        <v>1970</v>
      </c>
      <c r="I247" s="11">
        <v>104.029</v>
      </c>
      <c r="J247" s="11">
        <v>99.412999999999997</v>
      </c>
      <c r="K247" s="11">
        <v>88.311000000000007</v>
      </c>
      <c r="L247" s="11">
        <v>72.709999999999994</v>
      </c>
      <c r="M247" s="11">
        <v>53.750999999999998</v>
      </c>
      <c r="N247" s="11">
        <v>42.612000000000002</v>
      </c>
      <c r="O247" s="11">
        <v>38.000999999999998</v>
      </c>
      <c r="P247" s="11">
        <v>34.578000000000003</v>
      </c>
      <c r="Q247" s="11">
        <v>30.524999999999999</v>
      </c>
      <c r="R247" s="11">
        <v>28.888999999999999</v>
      </c>
      <c r="S247" s="11">
        <v>22.024000000000001</v>
      </c>
      <c r="T247" s="11">
        <v>20.922999999999998</v>
      </c>
      <c r="U247" s="11">
        <v>16.414999999999999</v>
      </c>
      <c r="V247" s="11">
        <v>12.7</v>
      </c>
      <c r="W247" s="11">
        <v>9.1430000000000007</v>
      </c>
      <c r="X247" s="11">
        <v>6.1340000000000003</v>
      </c>
      <c r="Y247" s="11">
        <v>3.88</v>
      </c>
      <c r="Z247" s="11">
        <v>1.64</v>
      </c>
      <c r="AA247" s="11">
        <v>0.43</v>
      </c>
      <c r="AB247" s="11">
        <v>6.0999999999999999E-2</v>
      </c>
      <c r="AC247" s="11">
        <v>7.0000000000000001E-3</v>
      </c>
    </row>
    <row r="248" spans="1:29" ht="11.5" hidden="1">
      <c r="A248" s="15">
        <v>231</v>
      </c>
      <c r="B248" s="13" t="s">
        <v>1059</v>
      </c>
      <c r="C248" s="39" t="s">
        <v>1089</v>
      </c>
      <c r="D248" s="12"/>
      <c r="E248" s="12">
        <v>1518</v>
      </c>
      <c r="F248" s="13" t="s">
        <v>1084</v>
      </c>
      <c r="G248" s="12">
        <v>1802</v>
      </c>
      <c r="H248" s="12">
        <v>1975</v>
      </c>
      <c r="I248" s="11">
        <v>92.522000000000006</v>
      </c>
      <c r="J248" s="11">
        <v>99.825000000000003</v>
      </c>
      <c r="K248" s="11">
        <v>98.222999999999999</v>
      </c>
      <c r="L248" s="11">
        <v>82.343000000000004</v>
      </c>
      <c r="M248" s="11">
        <v>56.429000000000002</v>
      </c>
      <c r="N248" s="11">
        <v>42.305</v>
      </c>
      <c r="O248" s="11">
        <v>37.567</v>
      </c>
      <c r="P248" s="11">
        <v>36.195999999999998</v>
      </c>
      <c r="Q248" s="11">
        <v>32.212000000000003</v>
      </c>
      <c r="R248" s="11">
        <v>28.268999999999998</v>
      </c>
      <c r="S248" s="11">
        <v>26.765000000000001</v>
      </c>
      <c r="T248" s="11">
        <v>20.082999999999998</v>
      </c>
      <c r="U248" s="11">
        <v>18.635999999999999</v>
      </c>
      <c r="V248" s="11">
        <v>14.819000000000001</v>
      </c>
      <c r="W248" s="11">
        <v>11.105</v>
      </c>
      <c r="X248" s="11">
        <v>7.4080000000000004</v>
      </c>
      <c r="Y248" s="11">
        <v>4.9320000000000004</v>
      </c>
      <c r="Z248" s="11">
        <v>2.109</v>
      </c>
      <c r="AA248" s="11">
        <v>0.60899999999999999</v>
      </c>
      <c r="AB248" s="11">
        <v>9.5000000000000001E-2</v>
      </c>
      <c r="AC248" s="11">
        <v>8.0000000000000002E-3</v>
      </c>
    </row>
    <row r="249" spans="1:29" ht="11.5" hidden="1">
      <c r="A249" s="15">
        <v>232</v>
      </c>
      <c r="B249" s="13" t="s">
        <v>1059</v>
      </c>
      <c r="C249" s="39" t="s">
        <v>1089</v>
      </c>
      <c r="D249" s="12"/>
      <c r="E249" s="12">
        <v>1518</v>
      </c>
      <c r="F249" s="13" t="s">
        <v>1084</v>
      </c>
      <c r="G249" s="12">
        <v>1802</v>
      </c>
      <c r="H249" s="12">
        <v>1980</v>
      </c>
      <c r="I249" s="11">
        <v>83.787000000000006</v>
      </c>
      <c r="J249" s="11">
        <v>87.614000000000004</v>
      </c>
      <c r="K249" s="11">
        <v>98.572999999999993</v>
      </c>
      <c r="L249" s="11">
        <v>93.703999999999994</v>
      </c>
      <c r="M249" s="11">
        <v>69.608000000000004</v>
      </c>
      <c r="N249" s="11">
        <v>55.741999999999997</v>
      </c>
      <c r="O249" s="11">
        <v>47.128999999999998</v>
      </c>
      <c r="P249" s="11">
        <v>40.524000000000001</v>
      </c>
      <c r="Q249" s="11">
        <v>36.051000000000002</v>
      </c>
      <c r="R249" s="11">
        <v>32.328000000000003</v>
      </c>
      <c r="S249" s="11">
        <v>28.3</v>
      </c>
      <c r="T249" s="11">
        <v>25.329000000000001</v>
      </c>
      <c r="U249" s="11">
        <v>20.337</v>
      </c>
      <c r="V249" s="11">
        <v>17.652000000000001</v>
      </c>
      <c r="W249" s="11">
        <v>13.417</v>
      </c>
      <c r="X249" s="11">
        <v>9.4559999999999995</v>
      </c>
      <c r="Y249" s="11">
        <v>6.5549999999999997</v>
      </c>
      <c r="Z249" s="11">
        <v>2.7679999999999998</v>
      </c>
      <c r="AA249" s="11">
        <v>0.85599999999999998</v>
      </c>
      <c r="AB249" s="11">
        <v>0.156</v>
      </c>
      <c r="AC249" s="11">
        <v>1.4999999999999999E-2</v>
      </c>
    </row>
    <row r="250" spans="1:29" ht="11.5" hidden="1">
      <c r="A250" s="15">
        <v>233</v>
      </c>
      <c r="B250" s="13" t="s">
        <v>1059</v>
      </c>
      <c r="C250" s="39" t="s">
        <v>1089</v>
      </c>
      <c r="D250" s="12"/>
      <c r="E250" s="12">
        <v>1518</v>
      </c>
      <c r="F250" s="13" t="s">
        <v>1084</v>
      </c>
      <c r="G250" s="12">
        <v>1802</v>
      </c>
      <c r="H250" s="12">
        <v>1985</v>
      </c>
      <c r="I250" s="11">
        <v>90.462000000000003</v>
      </c>
      <c r="J250" s="11">
        <v>86.021000000000001</v>
      </c>
      <c r="K250" s="11">
        <v>90.364999999999995</v>
      </c>
      <c r="L250" s="11">
        <v>94.192999999999998</v>
      </c>
      <c r="M250" s="11">
        <v>81.054000000000002</v>
      </c>
      <c r="N250" s="11">
        <v>68.340999999999994</v>
      </c>
      <c r="O250" s="11">
        <v>60.889000000000003</v>
      </c>
      <c r="P250" s="11">
        <v>48.426000000000002</v>
      </c>
      <c r="Q250" s="11">
        <v>40.749000000000002</v>
      </c>
      <c r="R250" s="11">
        <v>36.286999999999999</v>
      </c>
      <c r="S250" s="11">
        <v>31.763000000000002</v>
      </c>
      <c r="T250" s="11">
        <v>27.113</v>
      </c>
      <c r="U250" s="11">
        <v>24.440999999999999</v>
      </c>
      <c r="V250" s="11">
        <v>19.280999999999999</v>
      </c>
      <c r="W250" s="11">
        <v>15.776999999999999</v>
      </c>
      <c r="X250" s="11">
        <v>11.458</v>
      </c>
      <c r="Y250" s="11">
        <v>8.0540000000000003</v>
      </c>
      <c r="Z250" s="11">
        <v>3.9319999999999999</v>
      </c>
      <c r="AA250" s="11">
        <v>1.1599999999999999</v>
      </c>
      <c r="AB250" s="11">
        <v>0.24399999999999999</v>
      </c>
      <c r="AC250" s="11">
        <v>2.8000000000000001E-2</v>
      </c>
    </row>
    <row r="251" spans="1:29" ht="11.5" hidden="1">
      <c r="A251" s="15">
        <v>234</v>
      </c>
      <c r="B251" s="13" t="s">
        <v>1059</v>
      </c>
      <c r="C251" s="39" t="s">
        <v>1089</v>
      </c>
      <c r="D251" s="12"/>
      <c r="E251" s="12">
        <v>1518</v>
      </c>
      <c r="F251" s="13" t="s">
        <v>1084</v>
      </c>
      <c r="G251" s="12">
        <v>1802</v>
      </c>
      <c r="H251" s="12">
        <v>1990</v>
      </c>
      <c r="I251" s="11">
        <v>101.462</v>
      </c>
      <c r="J251" s="11">
        <v>92.293000000000006</v>
      </c>
      <c r="K251" s="11">
        <v>89.436000000000007</v>
      </c>
      <c r="L251" s="11">
        <v>94.545000000000002</v>
      </c>
      <c r="M251" s="11">
        <v>91.216999999999999</v>
      </c>
      <c r="N251" s="11">
        <v>84.944999999999993</v>
      </c>
      <c r="O251" s="11">
        <v>74.031000000000006</v>
      </c>
      <c r="P251" s="11">
        <v>64.575000000000003</v>
      </c>
      <c r="Q251" s="11">
        <v>50.110999999999997</v>
      </c>
      <c r="R251" s="11">
        <v>40.404000000000003</v>
      </c>
      <c r="S251" s="11">
        <v>36.042999999999999</v>
      </c>
      <c r="T251" s="11">
        <v>30.728000000000002</v>
      </c>
      <c r="U251" s="11">
        <v>26.84</v>
      </c>
      <c r="V251" s="11">
        <v>23.062999999999999</v>
      </c>
      <c r="W251" s="11">
        <v>17.018999999999998</v>
      </c>
      <c r="X251" s="11">
        <v>13.551</v>
      </c>
      <c r="Y251" s="11">
        <v>8.59</v>
      </c>
      <c r="Z251" s="11">
        <v>4.8639999999999999</v>
      </c>
      <c r="AA251" s="11">
        <v>1.7789999999999999</v>
      </c>
      <c r="AB251" s="11">
        <v>0.33800000000000002</v>
      </c>
      <c r="AC251" s="11">
        <v>4.8000000000000001E-2</v>
      </c>
    </row>
    <row r="252" spans="1:29" ht="11.5" hidden="1">
      <c r="A252" s="15">
        <v>235</v>
      </c>
      <c r="B252" s="13" t="s">
        <v>1059</v>
      </c>
      <c r="C252" s="39" t="s">
        <v>1089</v>
      </c>
      <c r="D252" s="12"/>
      <c r="E252" s="12">
        <v>1518</v>
      </c>
      <c r="F252" s="13" t="s">
        <v>1084</v>
      </c>
      <c r="G252" s="12">
        <v>1802</v>
      </c>
      <c r="H252" s="12">
        <v>1995</v>
      </c>
      <c r="I252" s="11">
        <v>105.312</v>
      </c>
      <c r="J252" s="11">
        <v>102.82</v>
      </c>
      <c r="K252" s="11">
        <v>96.626999999999995</v>
      </c>
      <c r="L252" s="11">
        <v>94.049000000000007</v>
      </c>
      <c r="M252" s="11">
        <v>83.421999999999997</v>
      </c>
      <c r="N252" s="11">
        <v>92.245000000000005</v>
      </c>
      <c r="O252" s="11">
        <v>89.183000000000007</v>
      </c>
      <c r="P252" s="11">
        <v>77.126000000000005</v>
      </c>
      <c r="Q252" s="11">
        <v>65.274000000000001</v>
      </c>
      <c r="R252" s="11">
        <v>48.963000000000001</v>
      </c>
      <c r="S252" s="11">
        <v>41.084000000000003</v>
      </c>
      <c r="T252" s="11">
        <v>34.378999999999998</v>
      </c>
      <c r="U252" s="11">
        <v>30.244</v>
      </c>
      <c r="V252" s="11">
        <v>24.966999999999999</v>
      </c>
      <c r="W252" s="11">
        <v>21.170999999999999</v>
      </c>
      <c r="X252" s="11">
        <v>14.962999999999999</v>
      </c>
      <c r="Y252" s="11">
        <v>10.91</v>
      </c>
      <c r="Z252" s="11">
        <v>5.3920000000000003</v>
      </c>
      <c r="AA252" s="11">
        <v>2.3460000000000001</v>
      </c>
      <c r="AB252" s="11">
        <v>0.58399999999999996</v>
      </c>
      <c r="AC252" s="11">
        <v>7.0000000000000007E-2</v>
      </c>
    </row>
    <row r="253" spans="1:29" ht="11.5" hidden="1">
      <c r="A253" s="15">
        <v>236</v>
      </c>
      <c r="B253" s="13" t="s">
        <v>1059</v>
      </c>
      <c r="C253" s="39" t="s">
        <v>1089</v>
      </c>
      <c r="D253" s="12"/>
      <c r="E253" s="12">
        <v>1518</v>
      </c>
      <c r="F253" s="13" t="s">
        <v>1084</v>
      </c>
      <c r="G253" s="12">
        <v>1802</v>
      </c>
      <c r="H253" s="12">
        <v>2000</v>
      </c>
      <c r="I253" s="11">
        <v>109.87</v>
      </c>
      <c r="J253" s="11">
        <v>109.52200000000001</v>
      </c>
      <c r="K253" s="11">
        <v>108.208</v>
      </c>
      <c r="L253" s="11">
        <v>96.594999999999999</v>
      </c>
      <c r="M253" s="11">
        <v>87.165000000000006</v>
      </c>
      <c r="N253" s="11">
        <v>87.697999999999993</v>
      </c>
      <c r="O253" s="11">
        <v>99.111000000000004</v>
      </c>
      <c r="P253" s="11">
        <v>93.218000000000004</v>
      </c>
      <c r="Q253" s="11">
        <v>77.39</v>
      </c>
      <c r="R253" s="11">
        <v>63.853999999999999</v>
      </c>
      <c r="S253" s="11">
        <v>48.48</v>
      </c>
      <c r="T253" s="11">
        <v>39.174999999999997</v>
      </c>
      <c r="U253" s="11">
        <v>33.954999999999998</v>
      </c>
      <c r="V253" s="11">
        <v>28.553999999999998</v>
      </c>
      <c r="W253" s="11">
        <v>23.571999999999999</v>
      </c>
      <c r="X253" s="11">
        <v>18.713999999999999</v>
      </c>
      <c r="Y253" s="11">
        <v>12.222</v>
      </c>
      <c r="Z253" s="11">
        <v>7.1390000000000002</v>
      </c>
      <c r="AA253" s="11">
        <v>2.7469999999999999</v>
      </c>
      <c r="AB253" s="11">
        <v>0.83899999999999997</v>
      </c>
      <c r="AC253" s="11">
        <v>0.13100000000000001</v>
      </c>
    </row>
    <row r="254" spans="1:29" ht="11.5" hidden="1">
      <c r="A254" s="15">
        <v>237</v>
      </c>
      <c r="B254" s="13" t="s">
        <v>1059</v>
      </c>
      <c r="C254" s="39" t="s">
        <v>1089</v>
      </c>
      <c r="D254" s="12"/>
      <c r="E254" s="12">
        <v>1518</v>
      </c>
      <c r="F254" s="13" t="s">
        <v>1084</v>
      </c>
      <c r="G254" s="12">
        <v>1802</v>
      </c>
      <c r="H254" s="12">
        <v>2005</v>
      </c>
      <c r="I254" s="11">
        <v>117.443</v>
      </c>
      <c r="J254" s="11">
        <v>113.646</v>
      </c>
      <c r="K254" s="11">
        <v>113.369</v>
      </c>
      <c r="L254" s="11">
        <v>112.114</v>
      </c>
      <c r="M254" s="11">
        <v>94.105999999999995</v>
      </c>
      <c r="N254" s="11">
        <v>90.15</v>
      </c>
      <c r="O254" s="11">
        <v>96.664000000000001</v>
      </c>
      <c r="P254" s="11">
        <v>102.089</v>
      </c>
      <c r="Q254" s="11">
        <v>95.117000000000004</v>
      </c>
      <c r="R254" s="11">
        <v>79.227000000000004</v>
      </c>
      <c r="S254" s="11">
        <v>64.192999999999998</v>
      </c>
      <c r="T254" s="11">
        <v>48.777999999999999</v>
      </c>
      <c r="U254" s="11">
        <v>38.311</v>
      </c>
      <c r="V254" s="11">
        <v>32.536999999999999</v>
      </c>
      <c r="W254" s="11">
        <v>26.88</v>
      </c>
      <c r="X254" s="11">
        <v>20.596</v>
      </c>
      <c r="Y254" s="11">
        <v>15.093</v>
      </c>
      <c r="Z254" s="11">
        <v>8.4990000000000006</v>
      </c>
      <c r="AA254" s="11">
        <v>3.8559999999999999</v>
      </c>
      <c r="AB254" s="11">
        <v>1.0580000000000001</v>
      </c>
      <c r="AC254" s="11">
        <v>0.214</v>
      </c>
    </row>
    <row r="255" spans="1:29" ht="11.5" hidden="1">
      <c r="A255" s="15">
        <v>238</v>
      </c>
      <c r="B255" s="13" t="s">
        <v>1059</v>
      </c>
      <c r="C255" s="39" t="s">
        <v>1089</v>
      </c>
      <c r="D255" s="12"/>
      <c r="E255" s="12">
        <v>1518</v>
      </c>
      <c r="F255" s="13" t="s">
        <v>1084</v>
      </c>
      <c r="G255" s="12">
        <v>1802</v>
      </c>
      <c r="H255" s="12">
        <v>2010</v>
      </c>
      <c r="I255" s="11">
        <v>119.56100000000001</v>
      </c>
      <c r="J255" s="11">
        <v>118.33499999999999</v>
      </c>
      <c r="K255" s="11">
        <v>112.208</v>
      </c>
      <c r="L255" s="11">
        <v>110.85299999999999</v>
      </c>
      <c r="M255" s="11">
        <v>99.588999999999999</v>
      </c>
      <c r="N255" s="11">
        <v>91.790999999999997</v>
      </c>
      <c r="O255" s="11">
        <v>93.313999999999993</v>
      </c>
      <c r="P255" s="11">
        <v>100.17</v>
      </c>
      <c r="Q255" s="11">
        <v>102.544</v>
      </c>
      <c r="R255" s="11">
        <v>93.488</v>
      </c>
      <c r="S255" s="11">
        <v>76.783000000000001</v>
      </c>
      <c r="T255" s="11">
        <v>63.765999999999998</v>
      </c>
      <c r="U255" s="11">
        <v>48.066000000000003</v>
      </c>
      <c r="V255" s="11">
        <v>37.616</v>
      </c>
      <c r="W255" s="11">
        <v>31.09</v>
      </c>
      <c r="X255" s="11">
        <v>23.902000000000001</v>
      </c>
      <c r="Y255" s="11">
        <v>16.904</v>
      </c>
      <c r="Z255" s="11">
        <v>10.63</v>
      </c>
      <c r="AA255" s="11">
        <v>4.766</v>
      </c>
      <c r="AB255" s="11">
        <v>1.589</v>
      </c>
      <c r="AC255" s="11">
        <v>0.30099999999999999</v>
      </c>
    </row>
    <row r="256" spans="1:29" ht="11.5" hidden="1">
      <c r="A256" s="15">
        <v>239</v>
      </c>
      <c r="B256" s="13" t="s">
        <v>1059</v>
      </c>
      <c r="C256" s="39" t="s">
        <v>1089</v>
      </c>
      <c r="D256" s="12"/>
      <c r="E256" s="12">
        <v>1518</v>
      </c>
      <c r="F256" s="13" t="s">
        <v>1084</v>
      </c>
      <c r="G256" s="12">
        <v>1802</v>
      </c>
      <c r="H256" s="12">
        <v>2015</v>
      </c>
      <c r="I256" s="11">
        <v>115.92</v>
      </c>
      <c r="J256" s="11">
        <v>118.14400000000001</v>
      </c>
      <c r="K256" s="11">
        <v>117.794</v>
      </c>
      <c r="L256" s="11">
        <v>110.13800000000001</v>
      </c>
      <c r="M256" s="11">
        <v>95.314999999999998</v>
      </c>
      <c r="N256" s="11">
        <v>93.537999999999997</v>
      </c>
      <c r="O256" s="11">
        <v>93.858999999999995</v>
      </c>
      <c r="P256" s="11">
        <v>96.358000000000004</v>
      </c>
      <c r="Q256" s="11">
        <v>98.200999999999993</v>
      </c>
      <c r="R256" s="11">
        <v>98.117000000000004</v>
      </c>
      <c r="S256" s="11">
        <v>90.352999999999994</v>
      </c>
      <c r="T256" s="11">
        <v>75.778000000000006</v>
      </c>
      <c r="U256" s="11">
        <v>63.162999999999997</v>
      </c>
      <c r="V256" s="11">
        <v>46.844000000000001</v>
      </c>
      <c r="W256" s="11">
        <v>35.412999999999997</v>
      </c>
      <c r="X256" s="11">
        <v>27.890999999999998</v>
      </c>
      <c r="Y256" s="11">
        <v>20.786999999999999</v>
      </c>
      <c r="Z256" s="11">
        <v>12.025</v>
      </c>
      <c r="AA256" s="11">
        <v>6.194</v>
      </c>
      <c r="AB256" s="11">
        <v>2.0529999999999999</v>
      </c>
      <c r="AC256" s="11">
        <v>0.47</v>
      </c>
    </row>
    <row r="257" spans="1:29" ht="11.5" hidden="1">
      <c r="A257" s="15">
        <v>240</v>
      </c>
      <c r="B257" s="13" t="s">
        <v>1059</v>
      </c>
      <c r="C257" s="39" t="s">
        <v>1089</v>
      </c>
      <c r="D257" s="12"/>
      <c r="E257" s="12">
        <v>1518</v>
      </c>
      <c r="F257" s="13" t="s">
        <v>1084</v>
      </c>
      <c r="G257" s="12">
        <v>1802</v>
      </c>
      <c r="H257" s="12">
        <v>2020</v>
      </c>
      <c r="I257" s="11">
        <v>118.419</v>
      </c>
      <c r="J257" s="11">
        <v>115.798</v>
      </c>
      <c r="K257" s="11">
        <v>117.92100000000001</v>
      </c>
      <c r="L257" s="11">
        <v>117.896</v>
      </c>
      <c r="M257" s="11">
        <v>110.02200000000001</v>
      </c>
      <c r="N257" s="11">
        <v>95.284000000000006</v>
      </c>
      <c r="O257" s="11">
        <v>94.730999999999995</v>
      </c>
      <c r="P257" s="11">
        <v>95.525000000000006</v>
      </c>
      <c r="Q257" s="11">
        <v>96.972999999999999</v>
      </c>
      <c r="R257" s="11">
        <v>97.73</v>
      </c>
      <c r="S257" s="11">
        <v>97.212000000000003</v>
      </c>
      <c r="T257" s="11">
        <v>89.179000000000002</v>
      </c>
      <c r="U257" s="11">
        <v>74.162000000000006</v>
      </c>
      <c r="V257" s="11">
        <v>61.003</v>
      </c>
      <c r="W257" s="11">
        <v>44.030999999999999</v>
      </c>
      <c r="X257" s="11">
        <v>31.844000000000001</v>
      </c>
      <c r="Y257" s="11">
        <v>23.114999999999998</v>
      </c>
      <c r="Z257" s="11">
        <v>15.237</v>
      </c>
      <c r="AA257" s="11">
        <v>7.4</v>
      </c>
      <c r="AB257" s="11">
        <v>2.9340000000000002</v>
      </c>
      <c r="AC257" s="11">
        <v>0.57299999999999995</v>
      </c>
    </row>
    <row r="258" spans="1:29" ht="11.5" hidden="1">
      <c r="A258" s="38">
        <v>241</v>
      </c>
      <c r="B258" s="36" t="s">
        <v>1059</v>
      </c>
      <c r="C258" s="37" t="s">
        <v>1090</v>
      </c>
      <c r="D258" s="35" t="s">
        <v>1091</v>
      </c>
      <c r="E258" s="35">
        <v>1840</v>
      </c>
      <c r="F258" s="36" t="s">
        <v>1064</v>
      </c>
      <c r="G258" s="35">
        <v>900</v>
      </c>
      <c r="H258" s="35">
        <v>1950</v>
      </c>
      <c r="I258" s="34" t="s">
        <v>1065</v>
      </c>
      <c r="J258" s="34" t="s">
        <v>1065</v>
      </c>
      <c r="K258" s="34" t="s">
        <v>1065</v>
      </c>
      <c r="L258" s="34" t="s">
        <v>1065</v>
      </c>
      <c r="M258" s="34" t="s">
        <v>1065</v>
      </c>
      <c r="N258" s="34" t="s">
        <v>1065</v>
      </c>
      <c r="O258" s="34" t="s">
        <v>1065</v>
      </c>
      <c r="P258" s="34" t="s">
        <v>1065</v>
      </c>
      <c r="Q258" s="34" t="s">
        <v>1065</v>
      </c>
      <c r="R258" s="34" t="s">
        <v>1065</v>
      </c>
      <c r="S258" s="34" t="s">
        <v>1065</v>
      </c>
      <c r="T258" s="34" t="s">
        <v>1065</v>
      </c>
      <c r="U258" s="34" t="s">
        <v>1065</v>
      </c>
      <c r="V258" s="34" t="s">
        <v>1065</v>
      </c>
      <c r="W258" s="34" t="s">
        <v>1065</v>
      </c>
      <c r="X258" s="34" t="s">
        <v>1065</v>
      </c>
      <c r="Y258" s="34" t="s">
        <v>1065</v>
      </c>
      <c r="Z258" s="34" t="s">
        <v>1065</v>
      </c>
      <c r="AA258" s="34" t="s">
        <v>1065</v>
      </c>
      <c r="AB258" s="34" t="s">
        <v>1065</v>
      </c>
      <c r="AC258" s="34" t="s">
        <v>1065</v>
      </c>
    </row>
    <row r="259" spans="1:29" ht="11.5" hidden="1">
      <c r="A259" s="38">
        <v>242</v>
      </c>
      <c r="B259" s="36" t="s">
        <v>1059</v>
      </c>
      <c r="C259" s="37" t="s">
        <v>1090</v>
      </c>
      <c r="D259" s="35" t="s">
        <v>1091</v>
      </c>
      <c r="E259" s="35">
        <v>1840</v>
      </c>
      <c r="F259" s="36" t="s">
        <v>1064</v>
      </c>
      <c r="G259" s="35">
        <v>900</v>
      </c>
      <c r="H259" s="35">
        <v>1955</v>
      </c>
      <c r="I259" s="34" t="s">
        <v>1065</v>
      </c>
      <c r="J259" s="34" t="s">
        <v>1065</v>
      </c>
      <c r="K259" s="34" t="s">
        <v>1065</v>
      </c>
      <c r="L259" s="34" t="s">
        <v>1065</v>
      </c>
      <c r="M259" s="34" t="s">
        <v>1065</v>
      </c>
      <c r="N259" s="34" t="s">
        <v>1065</v>
      </c>
      <c r="O259" s="34" t="s">
        <v>1065</v>
      </c>
      <c r="P259" s="34" t="s">
        <v>1065</v>
      </c>
      <c r="Q259" s="34" t="s">
        <v>1065</v>
      </c>
      <c r="R259" s="34" t="s">
        <v>1065</v>
      </c>
      <c r="S259" s="34" t="s">
        <v>1065</v>
      </c>
      <c r="T259" s="34" t="s">
        <v>1065</v>
      </c>
      <c r="U259" s="34" t="s">
        <v>1065</v>
      </c>
      <c r="V259" s="34" t="s">
        <v>1065</v>
      </c>
      <c r="W259" s="34" t="s">
        <v>1065</v>
      </c>
      <c r="X259" s="34" t="s">
        <v>1065</v>
      </c>
      <c r="Y259" s="34" t="s">
        <v>1065</v>
      </c>
      <c r="Z259" s="34" t="s">
        <v>1065</v>
      </c>
      <c r="AA259" s="34" t="s">
        <v>1065</v>
      </c>
      <c r="AB259" s="34" t="s">
        <v>1065</v>
      </c>
      <c r="AC259" s="34" t="s">
        <v>1065</v>
      </c>
    </row>
    <row r="260" spans="1:29" ht="11.5" hidden="1">
      <c r="A260" s="38">
        <v>243</v>
      </c>
      <c r="B260" s="36" t="s">
        <v>1059</v>
      </c>
      <c r="C260" s="37" t="s">
        <v>1090</v>
      </c>
      <c r="D260" s="35" t="s">
        <v>1091</v>
      </c>
      <c r="E260" s="35">
        <v>1840</v>
      </c>
      <c r="F260" s="36" t="s">
        <v>1064</v>
      </c>
      <c r="G260" s="35">
        <v>900</v>
      </c>
      <c r="H260" s="35">
        <v>1960</v>
      </c>
      <c r="I260" s="34" t="s">
        <v>1065</v>
      </c>
      <c r="J260" s="34" t="s">
        <v>1065</v>
      </c>
      <c r="K260" s="34" t="s">
        <v>1065</v>
      </c>
      <c r="L260" s="34" t="s">
        <v>1065</v>
      </c>
      <c r="M260" s="34" t="s">
        <v>1065</v>
      </c>
      <c r="N260" s="34" t="s">
        <v>1065</v>
      </c>
      <c r="O260" s="34" t="s">
        <v>1065</v>
      </c>
      <c r="P260" s="34" t="s">
        <v>1065</v>
      </c>
      <c r="Q260" s="34" t="s">
        <v>1065</v>
      </c>
      <c r="R260" s="34" t="s">
        <v>1065</v>
      </c>
      <c r="S260" s="34" t="s">
        <v>1065</v>
      </c>
      <c r="T260" s="34" t="s">
        <v>1065</v>
      </c>
      <c r="U260" s="34" t="s">
        <v>1065</v>
      </c>
      <c r="V260" s="34" t="s">
        <v>1065</v>
      </c>
      <c r="W260" s="34" t="s">
        <v>1065</v>
      </c>
      <c r="X260" s="34" t="s">
        <v>1065</v>
      </c>
      <c r="Y260" s="34" t="s">
        <v>1065</v>
      </c>
      <c r="Z260" s="34" t="s">
        <v>1065</v>
      </c>
      <c r="AA260" s="34" t="s">
        <v>1065</v>
      </c>
      <c r="AB260" s="34" t="s">
        <v>1065</v>
      </c>
      <c r="AC260" s="34" t="s">
        <v>1065</v>
      </c>
    </row>
    <row r="261" spans="1:29" ht="11.5" hidden="1">
      <c r="A261" s="38">
        <v>244</v>
      </c>
      <c r="B261" s="36" t="s">
        <v>1059</v>
      </c>
      <c r="C261" s="37" t="s">
        <v>1090</v>
      </c>
      <c r="D261" s="35" t="s">
        <v>1091</v>
      </c>
      <c r="E261" s="35">
        <v>1840</v>
      </c>
      <c r="F261" s="36" t="s">
        <v>1064</v>
      </c>
      <c r="G261" s="35">
        <v>900</v>
      </c>
      <c r="H261" s="35">
        <v>1965</v>
      </c>
      <c r="I261" s="34" t="s">
        <v>1065</v>
      </c>
      <c r="J261" s="34" t="s">
        <v>1065</v>
      </c>
      <c r="K261" s="34" t="s">
        <v>1065</v>
      </c>
      <c r="L261" s="34" t="s">
        <v>1065</v>
      </c>
      <c r="M261" s="34" t="s">
        <v>1065</v>
      </c>
      <c r="N261" s="34" t="s">
        <v>1065</v>
      </c>
      <c r="O261" s="34" t="s">
        <v>1065</v>
      </c>
      <c r="P261" s="34" t="s">
        <v>1065</v>
      </c>
      <c r="Q261" s="34" t="s">
        <v>1065</v>
      </c>
      <c r="R261" s="34" t="s">
        <v>1065</v>
      </c>
      <c r="S261" s="34" t="s">
        <v>1065</v>
      </c>
      <c r="T261" s="34" t="s">
        <v>1065</v>
      </c>
      <c r="U261" s="34" t="s">
        <v>1065</v>
      </c>
      <c r="V261" s="34" t="s">
        <v>1065</v>
      </c>
      <c r="W261" s="34" t="s">
        <v>1065</v>
      </c>
      <c r="X261" s="34" t="s">
        <v>1065</v>
      </c>
      <c r="Y261" s="34" t="s">
        <v>1065</v>
      </c>
      <c r="Z261" s="34" t="s">
        <v>1065</v>
      </c>
      <c r="AA261" s="34" t="s">
        <v>1065</v>
      </c>
      <c r="AB261" s="34" t="s">
        <v>1065</v>
      </c>
      <c r="AC261" s="34" t="s">
        <v>1065</v>
      </c>
    </row>
    <row r="262" spans="1:29" ht="11.5" hidden="1">
      <c r="A262" s="38">
        <v>245</v>
      </c>
      <c r="B262" s="36" t="s">
        <v>1059</v>
      </c>
      <c r="C262" s="37" t="s">
        <v>1090</v>
      </c>
      <c r="D262" s="35" t="s">
        <v>1091</v>
      </c>
      <c r="E262" s="35">
        <v>1840</v>
      </c>
      <c r="F262" s="36" t="s">
        <v>1064</v>
      </c>
      <c r="G262" s="35">
        <v>900</v>
      </c>
      <c r="H262" s="35">
        <v>1970</v>
      </c>
      <c r="I262" s="34" t="s">
        <v>1065</v>
      </c>
      <c r="J262" s="34" t="s">
        <v>1065</v>
      </c>
      <c r="K262" s="34" t="s">
        <v>1065</v>
      </c>
      <c r="L262" s="34" t="s">
        <v>1065</v>
      </c>
      <c r="M262" s="34" t="s">
        <v>1065</v>
      </c>
      <c r="N262" s="34" t="s">
        <v>1065</v>
      </c>
      <c r="O262" s="34" t="s">
        <v>1065</v>
      </c>
      <c r="P262" s="34" t="s">
        <v>1065</v>
      </c>
      <c r="Q262" s="34" t="s">
        <v>1065</v>
      </c>
      <c r="R262" s="34" t="s">
        <v>1065</v>
      </c>
      <c r="S262" s="34" t="s">
        <v>1065</v>
      </c>
      <c r="T262" s="34" t="s">
        <v>1065</v>
      </c>
      <c r="U262" s="34" t="s">
        <v>1065</v>
      </c>
      <c r="V262" s="34" t="s">
        <v>1065</v>
      </c>
      <c r="W262" s="34" t="s">
        <v>1065</v>
      </c>
      <c r="X262" s="34" t="s">
        <v>1065</v>
      </c>
      <c r="Y262" s="34" t="s">
        <v>1065</v>
      </c>
      <c r="Z262" s="34" t="s">
        <v>1065</v>
      </c>
      <c r="AA262" s="34" t="s">
        <v>1065</v>
      </c>
      <c r="AB262" s="34" t="s">
        <v>1065</v>
      </c>
      <c r="AC262" s="34" t="s">
        <v>1065</v>
      </c>
    </row>
    <row r="263" spans="1:29" ht="11.5" hidden="1">
      <c r="A263" s="38">
        <v>246</v>
      </c>
      <c r="B263" s="36" t="s">
        <v>1059</v>
      </c>
      <c r="C263" s="37" t="s">
        <v>1090</v>
      </c>
      <c r="D263" s="35" t="s">
        <v>1091</v>
      </c>
      <c r="E263" s="35">
        <v>1840</v>
      </c>
      <c r="F263" s="36" t="s">
        <v>1064</v>
      </c>
      <c r="G263" s="35">
        <v>900</v>
      </c>
      <c r="H263" s="35">
        <v>1975</v>
      </c>
      <c r="I263" s="34" t="s">
        <v>1065</v>
      </c>
      <c r="J263" s="34" t="s">
        <v>1065</v>
      </c>
      <c r="K263" s="34" t="s">
        <v>1065</v>
      </c>
      <c r="L263" s="34" t="s">
        <v>1065</v>
      </c>
      <c r="M263" s="34" t="s">
        <v>1065</v>
      </c>
      <c r="N263" s="34" t="s">
        <v>1065</v>
      </c>
      <c r="O263" s="34" t="s">
        <v>1065</v>
      </c>
      <c r="P263" s="34" t="s">
        <v>1065</v>
      </c>
      <c r="Q263" s="34" t="s">
        <v>1065</v>
      </c>
      <c r="R263" s="34" t="s">
        <v>1065</v>
      </c>
      <c r="S263" s="34" t="s">
        <v>1065</v>
      </c>
      <c r="T263" s="34" t="s">
        <v>1065</v>
      </c>
      <c r="U263" s="34" t="s">
        <v>1065</v>
      </c>
      <c r="V263" s="34" t="s">
        <v>1065</v>
      </c>
      <c r="W263" s="34" t="s">
        <v>1065</v>
      </c>
      <c r="X263" s="34" t="s">
        <v>1065</v>
      </c>
      <c r="Y263" s="34" t="s">
        <v>1065</v>
      </c>
      <c r="Z263" s="34" t="s">
        <v>1065</v>
      </c>
      <c r="AA263" s="34" t="s">
        <v>1065</v>
      </c>
      <c r="AB263" s="34" t="s">
        <v>1065</v>
      </c>
      <c r="AC263" s="34" t="s">
        <v>1065</v>
      </c>
    </row>
    <row r="264" spans="1:29" ht="11.5" hidden="1">
      <c r="A264" s="38">
        <v>247</v>
      </c>
      <c r="B264" s="36" t="s">
        <v>1059</v>
      </c>
      <c r="C264" s="37" t="s">
        <v>1090</v>
      </c>
      <c r="D264" s="35" t="s">
        <v>1091</v>
      </c>
      <c r="E264" s="35">
        <v>1840</v>
      </c>
      <c r="F264" s="36" t="s">
        <v>1064</v>
      </c>
      <c r="G264" s="35">
        <v>900</v>
      </c>
      <c r="H264" s="35">
        <v>1980</v>
      </c>
      <c r="I264" s="34" t="s">
        <v>1065</v>
      </c>
      <c r="J264" s="34" t="s">
        <v>1065</v>
      </c>
      <c r="K264" s="34" t="s">
        <v>1065</v>
      </c>
      <c r="L264" s="34" t="s">
        <v>1065</v>
      </c>
      <c r="M264" s="34" t="s">
        <v>1065</v>
      </c>
      <c r="N264" s="34" t="s">
        <v>1065</v>
      </c>
      <c r="O264" s="34" t="s">
        <v>1065</v>
      </c>
      <c r="P264" s="34" t="s">
        <v>1065</v>
      </c>
      <c r="Q264" s="34" t="s">
        <v>1065</v>
      </c>
      <c r="R264" s="34" t="s">
        <v>1065</v>
      </c>
      <c r="S264" s="34" t="s">
        <v>1065</v>
      </c>
      <c r="T264" s="34" t="s">
        <v>1065</v>
      </c>
      <c r="U264" s="34" t="s">
        <v>1065</v>
      </c>
      <c r="V264" s="34" t="s">
        <v>1065</v>
      </c>
      <c r="W264" s="34" t="s">
        <v>1065</v>
      </c>
      <c r="X264" s="34" t="s">
        <v>1065</v>
      </c>
      <c r="Y264" s="34" t="s">
        <v>1065</v>
      </c>
      <c r="Z264" s="34" t="s">
        <v>1065</v>
      </c>
      <c r="AA264" s="34" t="s">
        <v>1065</v>
      </c>
      <c r="AB264" s="34" t="s">
        <v>1065</v>
      </c>
      <c r="AC264" s="34" t="s">
        <v>1065</v>
      </c>
    </row>
    <row r="265" spans="1:29" ht="11.5" hidden="1">
      <c r="A265" s="38">
        <v>248</v>
      </c>
      <c r="B265" s="36" t="s">
        <v>1059</v>
      </c>
      <c r="C265" s="37" t="s">
        <v>1090</v>
      </c>
      <c r="D265" s="35" t="s">
        <v>1091</v>
      </c>
      <c r="E265" s="35">
        <v>1840</v>
      </c>
      <c r="F265" s="36" t="s">
        <v>1064</v>
      </c>
      <c r="G265" s="35">
        <v>900</v>
      </c>
      <c r="H265" s="35">
        <v>1985</v>
      </c>
      <c r="I265" s="34" t="s">
        <v>1065</v>
      </c>
      <c r="J265" s="34" t="s">
        <v>1065</v>
      </c>
      <c r="K265" s="34" t="s">
        <v>1065</v>
      </c>
      <c r="L265" s="34" t="s">
        <v>1065</v>
      </c>
      <c r="M265" s="34" t="s">
        <v>1065</v>
      </c>
      <c r="N265" s="34" t="s">
        <v>1065</v>
      </c>
      <c r="O265" s="34" t="s">
        <v>1065</v>
      </c>
      <c r="P265" s="34" t="s">
        <v>1065</v>
      </c>
      <c r="Q265" s="34" t="s">
        <v>1065</v>
      </c>
      <c r="R265" s="34" t="s">
        <v>1065</v>
      </c>
      <c r="S265" s="34" t="s">
        <v>1065</v>
      </c>
      <c r="T265" s="34" t="s">
        <v>1065</v>
      </c>
      <c r="U265" s="34" t="s">
        <v>1065</v>
      </c>
      <c r="V265" s="34" t="s">
        <v>1065</v>
      </c>
      <c r="W265" s="34" t="s">
        <v>1065</v>
      </c>
      <c r="X265" s="34" t="s">
        <v>1065</v>
      </c>
      <c r="Y265" s="34" t="s">
        <v>1065</v>
      </c>
      <c r="Z265" s="34" t="s">
        <v>1065</v>
      </c>
      <c r="AA265" s="34" t="s">
        <v>1065</v>
      </c>
      <c r="AB265" s="34" t="s">
        <v>1065</v>
      </c>
      <c r="AC265" s="34" t="s">
        <v>1065</v>
      </c>
    </row>
    <row r="266" spans="1:29" ht="11.5" hidden="1">
      <c r="A266" s="38">
        <v>249</v>
      </c>
      <c r="B266" s="36" t="s">
        <v>1059</v>
      </c>
      <c r="C266" s="37" t="s">
        <v>1090</v>
      </c>
      <c r="D266" s="35" t="s">
        <v>1091</v>
      </c>
      <c r="E266" s="35">
        <v>1840</v>
      </c>
      <c r="F266" s="36" t="s">
        <v>1064</v>
      </c>
      <c r="G266" s="35">
        <v>900</v>
      </c>
      <c r="H266" s="35">
        <v>1990</v>
      </c>
      <c r="I266" s="34" t="s">
        <v>1065</v>
      </c>
      <c r="J266" s="34" t="s">
        <v>1065</v>
      </c>
      <c r="K266" s="34" t="s">
        <v>1065</v>
      </c>
      <c r="L266" s="34" t="s">
        <v>1065</v>
      </c>
      <c r="M266" s="34" t="s">
        <v>1065</v>
      </c>
      <c r="N266" s="34" t="s">
        <v>1065</v>
      </c>
      <c r="O266" s="34" t="s">
        <v>1065</v>
      </c>
      <c r="P266" s="34" t="s">
        <v>1065</v>
      </c>
      <c r="Q266" s="34" t="s">
        <v>1065</v>
      </c>
      <c r="R266" s="34" t="s">
        <v>1065</v>
      </c>
      <c r="S266" s="34" t="s">
        <v>1065</v>
      </c>
      <c r="T266" s="34" t="s">
        <v>1065</v>
      </c>
      <c r="U266" s="34" t="s">
        <v>1065</v>
      </c>
      <c r="V266" s="34" t="s">
        <v>1065</v>
      </c>
      <c r="W266" s="34" t="s">
        <v>1065</v>
      </c>
      <c r="X266" s="34" t="s">
        <v>1065</v>
      </c>
      <c r="Y266" s="34" t="s">
        <v>1065</v>
      </c>
      <c r="Z266" s="34" t="s">
        <v>1065</v>
      </c>
      <c r="AA266" s="34" t="s">
        <v>1065</v>
      </c>
      <c r="AB266" s="34" t="s">
        <v>1065</v>
      </c>
      <c r="AC266" s="34" t="s">
        <v>1065</v>
      </c>
    </row>
    <row r="267" spans="1:29" ht="11.5" hidden="1">
      <c r="A267" s="38">
        <v>250</v>
      </c>
      <c r="B267" s="36" t="s">
        <v>1059</v>
      </c>
      <c r="C267" s="37" t="s">
        <v>1090</v>
      </c>
      <c r="D267" s="35" t="s">
        <v>1091</v>
      </c>
      <c r="E267" s="35">
        <v>1840</v>
      </c>
      <c r="F267" s="36" t="s">
        <v>1064</v>
      </c>
      <c r="G267" s="35">
        <v>900</v>
      </c>
      <c r="H267" s="35">
        <v>1995</v>
      </c>
      <c r="I267" s="34" t="s">
        <v>1065</v>
      </c>
      <c r="J267" s="34" t="s">
        <v>1065</v>
      </c>
      <c r="K267" s="34" t="s">
        <v>1065</v>
      </c>
      <c r="L267" s="34" t="s">
        <v>1065</v>
      </c>
      <c r="M267" s="34" t="s">
        <v>1065</v>
      </c>
      <c r="N267" s="34" t="s">
        <v>1065</v>
      </c>
      <c r="O267" s="34" t="s">
        <v>1065</v>
      </c>
      <c r="P267" s="34" t="s">
        <v>1065</v>
      </c>
      <c r="Q267" s="34" t="s">
        <v>1065</v>
      </c>
      <c r="R267" s="34" t="s">
        <v>1065</v>
      </c>
      <c r="S267" s="34" t="s">
        <v>1065</v>
      </c>
      <c r="T267" s="34" t="s">
        <v>1065</v>
      </c>
      <c r="U267" s="34" t="s">
        <v>1065</v>
      </c>
      <c r="V267" s="34" t="s">
        <v>1065</v>
      </c>
      <c r="W267" s="34" t="s">
        <v>1065</v>
      </c>
      <c r="X267" s="34" t="s">
        <v>1065</v>
      </c>
      <c r="Y267" s="34" t="s">
        <v>1065</v>
      </c>
      <c r="Z267" s="34" t="s">
        <v>1065</v>
      </c>
      <c r="AA267" s="34" t="s">
        <v>1065</v>
      </c>
      <c r="AB267" s="34" t="s">
        <v>1065</v>
      </c>
      <c r="AC267" s="34" t="s">
        <v>1065</v>
      </c>
    </row>
    <row r="268" spans="1:29" ht="11.5" hidden="1">
      <c r="A268" s="38">
        <v>251</v>
      </c>
      <c r="B268" s="36" t="s">
        <v>1059</v>
      </c>
      <c r="C268" s="37" t="s">
        <v>1090</v>
      </c>
      <c r="D268" s="35" t="s">
        <v>1091</v>
      </c>
      <c r="E268" s="35">
        <v>1840</v>
      </c>
      <c r="F268" s="36" t="s">
        <v>1064</v>
      </c>
      <c r="G268" s="35">
        <v>900</v>
      </c>
      <c r="H268" s="35">
        <v>2000</v>
      </c>
      <c r="I268" s="34" t="s">
        <v>1065</v>
      </c>
      <c r="J268" s="34" t="s">
        <v>1065</v>
      </c>
      <c r="K268" s="34" t="s">
        <v>1065</v>
      </c>
      <c r="L268" s="34" t="s">
        <v>1065</v>
      </c>
      <c r="M268" s="34" t="s">
        <v>1065</v>
      </c>
      <c r="N268" s="34" t="s">
        <v>1065</v>
      </c>
      <c r="O268" s="34" t="s">
        <v>1065</v>
      </c>
      <c r="P268" s="34" t="s">
        <v>1065</v>
      </c>
      <c r="Q268" s="34" t="s">
        <v>1065</v>
      </c>
      <c r="R268" s="34" t="s">
        <v>1065</v>
      </c>
      <c r="S268" s="34" t="s">
        <v>1065</v>
      </c>
      <c r="T268" s="34" t="s">
        <v>1065</v>
      </c>
      <c r="U268" s="34" t="s">
        <v>1065</v>
      </c>
      <c r="V268" s="34" t="s">
        <v>1065</v>
      </c>
      <c r="W268" s="34" t="s">
        <v>1065</v>
      </c>
      <c r="X268" s="34" t="s">
        <v>1065</v>
      </c>
      <c r="Y268" s="34" t="s">
        <v>1065</v>
      </c>
      <c r="Z268" s="34" t="s">
        <v>1065</v>
      </c>
      <c r="AA268" s="34" t="s">
        <v>1065</v>
      </c>
      <c r="AB268" s="34" t="s">
        <v>1065</v>
      </c>
      <c r="AC268" s="34" t="s">
        <v>1065</v>
      </c>
    </row>
    <row r="269" spans="1:29" ht="11.5" hidden="1">
      <c r="A269" s="38">
        <v>252</v>
      </c>
      <c r="B269" s="36" t="s">
        <v>1059</v>
      </c>
      <c r="C269" s="37" t="s">
        <v>1090</v>
      </c>
      <c r="D269" s="35" t="s">
        <v>1091</v>
      </c>
      <c r="E269" s="35">
        <v>1840</v>
      </c>
      <c r="F269" s="36" t="s">
        <v>1064</v>
      </c>
      <c r="G269" s="35">
        <v>900</v>
      </c>
      <c r="H269" s="35">
        <v>2005</v>
      </c>
      <c r="I269" s="34" t="s">
        <v>1065</v>
      </c>
      <c r="J269" s="34" t="s">
        <v>1065</v>
      </c>
      <c r="K269" s="34" t="s">
        <v>1065</v>
      </c>
      <c r="L269" s="34" t="s">
        <v>1065</v>
      </c>
      <c r="M269" s="34" t="s">
        <v>1065</v>
      </c>
      <c r="N269" s="34" t="s">
        <v>1065</v>
      </c>
      <c r="O269" s="34" t="s">
        <v>1065</v>
      </c>
      <c r="P269" s="34" t="s">
        <v>1065</v>
      </c>
      <c r="Q269" s="34" t="s">
        <v>1065</v>
      </c>
      <c r="R269" s="34" t="s">
        <v>1065</v>
      </c>
      <c r="S269" s="34" t="s">
        <v>1065</v>
      </c>
      <c r="T269" s="34" t="s">
        <v>1065</v>
      </c>
      <c r="U269" s="34" t="s">
        <v>1065</v>
      </c>
      <c r="V269" s="34" t="s">
        <v>1065</v>
      </c>
      <c r="W269" s="34" t="s">
        <v>1065</v>
      </c>
      <c r="X269" s="34" t="s">
        <v>1065</v>
      </c>
      <c r="Y269" s="34" t="s">
        <v>1065</v>
      </c>
      <c r="Z269" s="34" t="s">
        <v>1065</v>
      </c>
      <c r="AA269" s="34" t="s">
        <v>1065</v>
      </c>
      <c r="AB269" s="34" t="s">
        <v>1065</v>
      </c>
      <c r="AC269" s="34" t="s">
        <v>1065</v>
      </c>
    </row>
    <row r="270" spans="1:29" ht="11.5" hidden="1">
      <c r="A270" s="38">
        <v>253</v>
      </c>
      <c r="B270" s="36" t="s">
        <v>1059</v>
      </c>
      <c r="C270" s="37" t="s">
        <v>1090</v>
      </c>
      <c r="D270" s="35" t="s">
        <v>1091</v>
      </c>
      <c r="E270" s="35">
        <v>1840</v>
      </c>
      <c r="F270" s="36" t="s">
        <v>1064</v>
      </c>
      <c r="G270" s="35">
        <v>900</v>
      </c>
      <c r="H270" s="35">
        <v>2010</v>
      </c>
      <c r="I270" s="34" t="s">
        <v>1065</v>
      </c>
      <c r="J270" s="34" t="s">
        <v>1065</v>
      </c>
      <c r="K270" s="34" t="s">
        <v>1065</v>
      </c>
      <c r="L270" s="34" t="s">
        <v>1065</v>
      </c>
      <c r="M270" s="34" t="s">
        <v>1065</v>
      </c>
      <c r="N270" s="34" t="s">
        <v>1065</v>
      </c>
      <c r="O270" s="34" t="s">
        <v>1065</v>
      </c>
      <c r="P270" s="34" t="s">
        <v>1065</v>
      </c>
      <c r="Q270" s="34" t="s">
        <v>1065</v>
      </c>
      <c r="R270" s="34" t="s">
        <v>1065</v>
      </c>
      <c r="S270" s="34" t="s">
        <v>1065</v>
      </c>
      <c r="T270" s="34" t="s">
        <v>1065</v>
      </c>
      <c r="U270" s="34" t="s">
        <v>1065</v>
      </c>
      <c r="V270" s="34" t="s">
        <v>1065</v>
      </c>
      <c r="W270" s="34" t="s">
        <v>1065</v>
      </c>
      <c r="X270" s="34" t="s">
        <v>1065</v>
      </c>
      <c r="Y270" s="34" t="s">
        <v>1065</v>
      </c>
      <c r="Z270" s="34" t="s">
        <v>1065</v>
      </c>
      <c r="AA270" s="34" t="s">
        <v>1065</v>
      </c>
      <c r="AB270" s="34" t="s">
        <v>1065</v>
      </c>
      <c r="AC270" s="34" t="s">
        <v>1065</v>
      </c>
    </row>
    <row r="271" spans="1:29" ht="11.5" hidden="1">
      <c r="A271" s="38">
        <v>254</v>
      </c>
      <c r="B271" s="36" t="s">
        <v>1059</v>
      </c>
      <c r="C271" s="37" t="s">
        <v>1090</v>
      </c>
      <c r="D271" s="35" t="s">
        <v>1091</v>
      </c>
      <c r="E271" s="35">
        <v>1840</v>
      </c>
      <c r="F271" s="36" t="s">
        <v>1064</v>
      </c>
      <c r="G271" s="35">
        <v>900</v>
      </c>
      <c r="H271" s="35">
        <v>2015</v>
      </c>
      <c r="I271" s="34" t="s">
        <v>1065</v>
      </c>
      <c r="J271" s="34" t="s">
        <v>1065</v>
      </c>
      <c r="K271" s="34" t="s">
        <v>1065</v>
      </c>
      <c r="L271" s="34" t="s">
        <v>1065</v>
      </c>
      <c r="M271" s="34" t="s">
        <v>1065</v>
      </c>
      <c r="N271" s="34" t="s">
        <v>1065</v>
      </c>
      <c r="O271" s="34" t="s">
        <v>1065</v>
      </c>
      <c r="P271" s="34" t="s">
        <v>1065</v>
      </c>
      <c r="Q271" s="34" t="s">
        <v>1065</v>
      </c>
      <c r="R271" s="34" t="s">
        <v>1065</v>
      </c>
      <c r="S271" s="34" t="s">
        <v>1065</v>
      </c>
      <c r="T271" s="34" t="s">
        <v>1065</v>
      </c>
      <c r="U271" s="34" t="s">
        <v>1065</v>
      </c>
      <c r="V271" s="34" t="s">
        <v>1065</v>
      </c>
      <c r="W271" s="34" t="s">
        <v>1065</v>
      </c>
      <c r="X271" s="34" t="s">
        <v>1065</v>
      </c>
      <c r="Y271" s="34" t="s">
        <v>1065</v>
      </c>
      <c r="Z271" s="34" t="s">
        <v>1065</v>
      </c>
      <c r="AA271" s="34" t="s">
        <v>1065</v>
      </c>
      <c r="AB271" s="34" t="s">
        <v>1065</v>
      </c>
      <c r="AC271" s="34" t="s">
        <v>1065</v>
      </c>
    </row>
    <row r="272" spans="1:29" ht="11.5" hidden="1">
      <c r="A272" s="38">
        <v>255</v>
      </c>
      <c r="B272" s="36" t="s">
        <v>1059</v>
      </c>
      <c r="C272" s="37" t="s">
        <v>1090</v>
      </c>
      <c r="D272" s="35" t="s">
        <v>1091</v>
      </c>
      <c r="E272" s="35">
        <v>1840</v>
      </c>
      <c r="F272" s="36" t="s">
        <v>1064</v>
      </c>
      <c r="G272" s="35">
        <v>900</v>
      </c>
      <c r="H272" s="35">
        <v>2020</v>
      </c>
      <c r="I272" s="34" t="s">
        <v>1065</v>
      </c>
      <c r="J272" s="34" t="s">
        <v>1065</v>
      </c>
      <c r="K272" s="34" t="s">
        <v>1065</v>
      </c>
      <c r="L272" s="34" t="s">
        <v>1065</v>
      </c>
      <c r="M272" s="34" t="s">
        <v>1065</v>
      </c>
      <c r="N272" s="34" t="s">
        <v>1065</v>
      </c>
      <c r="O272" s="34" t="s">
        <v>1065</v>
      </c>
      <c r="P272" s="34" t="s">
        <v>1065</v>
      </c>
      <c r="Q272" s="34" t="s">
        <v>1065</v>
      </c>
      <c r="R272" s="34" t="s">
        <v>1065</v>
      </c>
      <c r="S272" s="34" t="s">
        <v>1065</v>
      </c>
      <c r="T272" s="34" t="s">
        <v>1065</v>
      </c>
      <c r="U272" s="34" t="s">
        <v>1065</v>
      </c>
      <c r="V272" s="34" t="s">
        <v>1065</v>
      </c>
      <c r="W272" s="34" t="s">
        <v>1065</v>
      </c>
      <c r="X272" s="34" t="s">
        <v>1065</v>
      </c>
      <c r="Y272" s="34" t="s">
        <v>1065</v>
      </c>
      <c r="Z272" s="34" t="s">
        <v>1065</v>
      </c>
      <c r="AA272" s="34" t="s">
        <v>1065</v>
      </c>
      <c r="AB272" s="34" t="s">
        <v>1065</v>
      </c>
      <c r="AC272" s="34" t="s">
        <v>1065</v>
      </c>
    </row>
    <row r="273" spans="1:29" ht="11.5" hidden="1">
      <c r="A273" s="15">
        <v>256</v>
      </c>
      <c r="B273" s="13" t="s">
        <v>1059</v>
      </c>
      <c r="C273" s="39" t="s">
        <v>1092</v>
      </c>
      <c r="D273" s="12" t="s">
        <v>1093</v>
      </c>
      <c r="E273" s="12">
        <v>903</v>
      </c>
      <c r="F273" s="13" t="s">
        <v>945</v>
      </c>
      <c r="G273" s="12">
        <v>1840</v>
      </c>
      <c r="H273" s="12">
        <v>1950</v>
      </c>
      <c r="I273" s="11">
        <v>19129.060000000001</v>
      </c>
      <c r="J273" s="11">
        <v>14824.245000000001</v>
      </c>
      <c r="K273" s="11">
        <v>12918.472</v>
      </c>
      <c r="L273" s="11">
        <v>11518.254000000001</v>
      </c>
      <c r="M273" s="11">
        <v>10091.424999999999</v>
      </c>
      <c r="N273" s="11">
        <v>8668.134</v>
      </c>
      <c r="O273" s="11">
        <v>7428.4229999999998</v>
      </c>
      <c r="P273" s="11">
        <v>6301.2870000000003</v>
      </c>
      <c r="Q273" s="11">
        <v>5452.6469999999999</v>
      </c>
      <c r="R273" s="11">
        <v>4603.4129999999996</v>
      </c>
      <c r="S273" s="11">
        <v>3917.1880000000001</v>
      </c>
      <c r="T273" s="11">
        <v>3164.89</v>
      </c>
      <c r="U273" s="11">
        <v>2492.5839999999998</v>
      </c>
      <c r="V273" s="11">
        <v>1826.0450000000001</v>
      </c>
      <c r="W273" s="11">
        <v>1207.6210000000001</v>
      </c>
      <c r="X273" s="11">
        <v>647.76300000000003</v>
      </c>
      <c r="Y273" s="11">
        <v>281.08100000000002</v>
      </c>
      <c r="Z273" s="11">
        <v>88.03</v>
      </c>
      <c r="AA273" s="11">
        <v>20.885000000000002</v>
      </c>
      <c r="AB273" s="11">
        <v>3.282</v>
      </c>
      <c r="AC273" s="11">
        <v>0.374</v>
      </c>
    </row>
    <row r="274" spans="1:29" ht="11.5" hidden="1">
      <c r="A274" s="15">
        <v>257</v>
      </c>
      <c r="B274" s="13" t="s">
        <v>1059</v>
      </c>
      <c r="C274" s="39" t="s">
        <v>1092</v>
      </c>
      <c r="D274" s="12" t="s">
        <v>1093</v>
      </c>
      <c r="E274" s="12">
        <v>903</v>
      </c>
      <c r="F274" s="13" t="s">
        <v>945</v>
      </c>
      <c r="G274" s="12">
        <v>1840</v>
      </c>
      <c r="H274" s="12">
        <v>1955</v>
      </c>
      <c r="I274" s="11">
        <v>21772.526000000002</v>
      </c>
      <c r="J274" s="11">
        <v>16776.073</v>
      </c>
      <c r="K274" s="11">
        <v>14195.967000000001</v>
      </c>
      <c r="L274" s="11">
        <v>12489.262000000001</v>
      </c>
      <c r="M274" s="11">
        <v>11056.207</v>
      </c>
      <c r="N274" s="11">
        <v>9622.8580000000002</v>
      </c>
      <c r="O274" s="11">
        <v>8223.6790000000001</v>
      </c>
      <c r="P274" s="11">
        <v>7016.6559999999999</v>
      </c>
      <c r="Q274" s="11">
        <v>5926.6670000000004</v>
      </c>
      <c r="R274" s="11">
        <v>5112.8720000000003</v>
      </c>
      <c r="S274" s="11">
        <v>4269.2219999999998</v>
      </c>
      <c r="T274" s="11">
        <v>3548.2539999999999</v>
      </c>
      <c r="U274" s="11">
        <v>2741.7249999999999</v>
      </c>
      <c r="V274" s="11">
        <v>2000.8810000000001</v>
      </c>
      <c r="W274" s="11">
        <v>1295.634</v>
      </c>
      <c r="X274" s="11">
        <v>705.55700000000002</v>
      </c>
      <c r="Y274" s="11">
        <v>281.99299999999999</v>
      </c>
      <c r="Z274" s="11">
        <v>81.204999999999998</v>
      </c>
      <c r="AA274" s="11">
        <v>15.869</v>
      </c>
      <c r="AB274" s="11">
        <v>2.149</v>
      </c>
      <c r="AC274" s="11">
        <v>0.19900000000000001</v>
      </c>
    </row>
    <row r="275" spans="1:29" ht="11.5" hidden="1">
      <c r="A275" s="15">
        <v>258</v>
      </c>
      <c r="B275" s="13" t="s">
        <v>1059</v>
      </c>
      <c r="C275" s="39" t="s">
        <v>1092</v>
      </c>
      <c r="D275" s="12" t="s">
        <v>1093</v>
      </c>
      <c r="E275" s="12">
        <v>903</v>
      </c>
      <c r="F275" s="13" t="s">
        <v>945</v>
      </c>
      <c r="G275" s="12">
        <v>1840</v>
      </c>
      <c r="H275" s="12">
        <v>1960</v>
      </c>
      <c r="I275" s="11">
        <v>24786.478999999999</v>
      </c>
      <c r="J275" s="11">
        <v>19431.085999999999</v>
      </c>
      <c r="K275" s="11">
        <v>16075.008</v>
      </c>
      <c r="L275" s="11">
        <v>13653.848</v>
      </c>
      <c r="M275" s="11">
        <v>11984.003000000001</v>
      </c>
      <c r="N275" s="11">
        <v>10614.611000000001</v>
      </c>
      <c r="O275" s="11">
        <v>9192.9740000000002</v>
      </c>
      <c r="P275" s="11">
        <v>7804.0330000000004</v>
      </c>
      <c r="Q275" s="11">
        <v>6620.5860000000002</v>
      </c>
      <c r="R275" s="11">
        <v>5573.3370000000004</v>
      </c>
      <c r="S275" s="11">
        <v>4754.8019999999997</v>
      </c>
      <c r="T275" s="11">
        <v>3881.6869999999999</v>
      </c>
      <c r="U275" s="11">
        <v>3095.502</v>
      </c>
      <c r="V275" s="11">
        <v>2223.5819999999999</v>
      </c>
      <c r="W275" s="11">
        <v>1446.566</v>
      </c>
      <c r="X275" s="11">
        <v>780.80399999999997</v>
      </c>
      <c r="Y275" s="11">
        <v>324.541</v>
      </c>
      <c r="Z275" s="11">
        <v>87.944999999999993</v>
      </c>
      <c r="AA275" s="11">
        <v>15.154999999999999</v>
      </c>
      <c r="AB275" s="11">
        <v>1.718</v>
      </c>
      <c r="AC275" s="11">
        <v>0.15</v>
      </c>
    </row>
    <row r="276" spans="1:29" ht="11.5" hidden="1">
      <c r="A276" s="15">
        <v>259</v>
      </c>
      <c r="B276" s="13" t="s">
        <v>1059</v>
      </c>
      <c r="C276" s="39" t="s">
        <v>1092</v>
      </c>
      <c r="D276" s="12" t="s">
        <v>1093</v>
      </c>
      <c r="E276" s="12">
        <v>903</v>
      </c>
      <c r="F276" s="13" t="s">
        <v>945</v>
      </c>
      <c r="G276" s="12">
        <v>1840</v>
      </c>
      <c r="H276" s="12">
        <v>1965</v>
      </c>
      <c r="I276" s="11">
        <v>28271.288</v>
      </c>
      <c r="J276" s="11">
        <v>22414.557000000001</v>
      </c>
      <c r="K276" s="11">
        <v>18794.41</v>
      </c>
      <c r="L276" s="11">
        <v>15554.598</v>
      </c>
      <c r="M276" s="11">
        <v>13135.733</v>
      </c>
      <c r="N276" s="11">
        <v>11510.441999999999</v>
      </c>
      <c r="O276" s="11">
        <v>10171.913</v>
      </c>
      <c r="P276" s="11">
        <v>8769.3619999999992</v>
      </c>
      <c r="Q276" s="11">
        <v>7399.2070000000003</v>
      </c>
      <c r="R276" s="11">
        <v>6248.2740000000003</v>
      </c>
      <c r="S276" s="11">
        <v>5202.1350000000002</v>
      </c>
      <c r="T276" s="11">
        <v>4346.4480000000003</v>
      </c>
      <c r="U276" s="11">
        <v>3412.701</v>
      </c>
      <c r="V276" s="11">
        <v>2540.9639999999999</v>
      </c>
      <c r="W276" s="11">
        <v>1633.528</v>
      </c>
      <c r="X276" s="11">
        <v>895.82600000000002</v>
      </c>
      <c r="Y276" s="11">
        <v>372.22899999999998</v>
      </c>
      <c r="Z276" s="11">
        <v>106.541</v>
      </c>
      <c r="AA276" s="11">
        <v>17.567</v>
      </c>
      <c r="AB276" s="11">
        <v>1.724</v>
      </c>
      <c r="AC276" s="11">
        <v>0.124</v>
      </c>
    </row>
    <row r="277" spans="1:29" ht="11.5" hidden="1">
      <c r="A277" s="15">
        <v>260</v>
      </c>
      <c r="B277" s="13" t="s">
        <v>1059</v>
      </c>
      <c r="C277" s="39" t="s">
        <v>1092</v>
      </c>
      <c r="D277" s="12" t="s">
        <v>1093</v>
      </c>
      <c r="E277" s="12">
        <v>903</v>
      </c>
      <c r="F277" s="13" t="s">
        <v>945</v>
      </c>
      <c r="G277" s="12">
        <v>1840</v>
      </c>
      <c r="H277" s="12">
        <v>1970</v>
      </c>
      <c r="I277" s="11">
        <v>32033.057000000001</v>
      </c>
      <c r="J277" s="11">
        <v>25841.317999999999</v>
      </c>
      <c r="K277" s="11">
        <v>21731.927</v>
      </c>
      <c r="L277" s="11">
        <v>18207.731</v>
      </c>
      <c r="M277" s="11">
        <v>15040.868</v>
      </c>
      <c r="N277" s="11">
        <v>12673.722</v>
      </c>
      <c r="O277" s="11">
        <v>11063.073</v>
      </c>
      <c r="P277" s="11">
        <v>9694.9809999999998</v>
      </c>
      <c r="Q277" s="11">
        <v>8328.2109999999993</v>
      </c>
      <c r="R277" s="11">
        <v>6984.5940000000001</v>
      </c>
      <c r="S277" s="11">
        <v>5844.3119999999999</v>
      </c>
      <c r="T277" s="11">
        <v>4759.6629999999996</v>
      </c>
      <c r="U277" s="11">
        <v>3842.5549999999998</v>
      </c>
      <c r="V277" s="11">
        <v>2819.895</v>
      </c>
      <c r="W277" s="11">
        <v>1890.498</v>
      </c>
      <c r="X277" s="11">
        <v>1026.1969999999999</v>
      </c>
      <c r="Y277" s="11">
        <v>434.47</v>
      </c>
      <c r="Z277" s="11">
        <v>127.238</v>
      </c>
      <c r="AA277" s="11">
        <v>22.507000000000001</v>
      </c>
      <c r="AB277" s="11">
        <v>2.1579999999999999</v>
      </c>
      <c r="AC277" s="11">
        <v>0.13700000000000001</v>
      </c>
    </row>
    <row r="278" spans="1:29" ht="11.5" hidden="1">
      <c r="A278" s="15">
        <v>261</v>
      </c>
      <c r="B278" s="13" t="s">
        <v>1059</v>
      </c>
      <c r="C278" s="39" t="s">
        <v>1092</v>
      </c>
      <c r="D278" s="12" t="s">
        <v>1093</v>
      </c>
      <c r="E278" s="12">
        <v>903</v>
      </c>
      <c r="F278" s="13" t="s">
        <v>945</v>
      </c>
      <c r="G278" s="12">
        <v>1840</v>
      </c>
      <c r="H278" s="12">
        <v>1975</v>
      </c>
      <c r="I278" s="11">
        <v>36719.35</v>
      </c>
      <c r="J278" s="11">
        <v>29543.136999999999</v>
      </c>
      <c r="K278" s="11">
        <v>25135.653999999999</v>
      </c>
      <c r="L278" s="11">
        <v>21172.42</v>
      </c>
      <c r="M278" s="11">
        <v>17503.445</v>
      </c>
      <c r="N278" s="11">
        <v>14397.763000000001</v>
      </c>
      <c r="O278" s="11">
        <v>12164.304</v>
      </c>
      <c r="P278" s="11">
        <v>10609.790999999999</v>
      </c>
      <c r="Q278" s="11">
        <v>9270.83</v>
      </c>
      <c r="R278" s="11">
        <v>7932.9030000000002</v>
      </c>
      <c r="S278" s="11">
        <v>6582.518</v>
      </c>
      <c r="T278" s="11">
        <v>5396.893</v>
      </c>
      <c r="U278" s="11">
        <v>4241.5929999999998</v>
      </c>
      <c r="V278" s="11">
        <v>3220.2629999999999</v>
      </c>
      <c r="W278" s="11">
        <v>2134.33</v>
      </c>
      <c r="X278" s="11">
        <v>1214.7860000000001</v>
      </c>
      <c r="Y278" s="11">
        <v>514.99199999999996</v>
      </c>
      <c r="Z278" s="11">
        <v>152.57900000000001</v>
      </c>
      <c r="AA278" s="11">
        <v>27.792000000000002</v>
      </c>
      <c r="AB278" s="11">
        <v>2.9239999999999999</v>
      </c>
      <c r="AC278" s="11">
        <v>0.18</v>
      </c>
    </row>
    <row r="279" spans="1:29" ht="11.5" hidden="1">
      <c r="A279" s="15">
        <v>262</v>
      </c>
      <c r="B279" s="13" t="s">
        <v>1059</v>
      </c>
      <c r="C279" s="39" t="s">
        <v>1092</v>
      </c>
      <c r="D279" s="12" t="s">
        <v>1093</v>
      </c>
      <c r="E279" s="12">
        <v>903</v>
      </c>
      <c r="F279" s="13" t="s">
        <v>945</v>
      </c>
      <c r="G279" s="12">
        <v>1840</v>
      </c>
      <c r="H279" s="12">
        <v>1980</v>
      </c>
      <c r="I279" s="11">
        <v>42391.733999999997</v>
      </c>
      <c r="J279" s="11">
        <v>34156.565999999999</v>
      </c>
      <c r="K279" s="11">
        <v>28732.721000000001</v>
      </c>
      <c r="L279" s="11">
        <v>24491.347000000002</v>
      </c>
      <c r="M279" s="11">
        <v>20503.740000000002</v>
      </c>
      <c r="N279" s="11">
        <v>16895.563999999998</v>
      </c>
      <c r="O279" s="11">
        <v>13920.418</v>
      </c>
      <c r="P279" s="11">
        <v>11733.034</v>
      </c>
      <c r="Q279" s="11">
        <v>10165.886</v>
      </c>
      <c r="R279" s="11">
        <v>8887.643</v>
      </c>
      <c r="S279" s="11">
        <v>7485.6369999999997</v>
      </c>
      <c r="T279" s="11">
        <v>6133.7340000000004</v>
      </c>
      <c r="U279" s="11">
        <v>4841.5200000000004</v>
      </c>
      <c r="V279" s="11">
        <v>3609.7570000000001</v>
      </c>
      <c r="W279" s="11">
        <v>2472.5940000000001</v>
      </c>
      <c r="X279" s="11">
        <v>1413.1279999999999</v>
      </c>
      <c r="Y279" s="11">
        <v>627.86099999999999</v>
      </c>
      <c r="Z279" s="11">
        <v>185.19800000000001</v>
      </c>
      <c r="AA279" s="11">
        <v>34.048999999999999</v>
      </c>
      <c r="AB279" s="11">
        <v>3.798</v>
      </c>
      <c r="AC279" s="11">
        <v>0.249</v>
      </c>
    </row>
    <row r="280" spans="1:29" ht="11.5" hidden="1">
      <c r="A280" s="15">
        <v>263</v>
      </c>
      <c r="B280" s="13" t="s">
        <v>1059</v>
      </c>
      <c r="C280" s="39" t="s">
        <v>1092</v>
      </c>
      <c r="D280" s="12" t="s">
        <v>1093</v>
      </c>
      <c r="E280" s="12">
        <v>903</v>
      </c>
      <c r="F280" s="13" t="s">
        <v>945</v>
      </c>
      <c r="G280" s="12">
        <v>1840</v>
      </c>
      <c r="H280" s="12">
        <v>1985</v>
      </c>
      <c r="I280" s="11">
        <v>48537.582000000002</v>
      </c>
      <c r="J280" s="11">
        <v>39770.338000000003</v>
      </c>
      <c r="K280" s="11">
        <v>33405.353999999999</v>
      </c>
      <c r="L280" s="11">
        <v>28178.287</v>
      </c>
      <c r="M280" s="11">
        <v>23801.436000000002</v>
      </c>
      <c r="N280" s="11">
        <v>19814.578000000001</v>
      </c>
      <c r="O280" s="11">
        <v>16350.115</v>
      </c>
      <c r="P280" s="11">
        <v>13470.492</v>
      </c>
      <c r="Q280" s="11">
        <v>11288.865</v>
      </c>
      <c r="R280" s="11">
        <v>9736.0249999999996</v>
      </c>
      <c r="S280" s="11">
        <v>8433.0589999999993</v>
      </c>
      <c r="T280" s="11">
        <v>6985.17</v>
      </c>
      <c r="U280" s="11">
        <v>5548.5469999999996</v>
      </c>
      <c r="V280" s="11">
        <v>4144.0389999999998</v>
      </c>
      <c r="W280" s="11">
        <v>2808.9630000000002</v>
      </c>
      <c r="X280" s="11">
        <v>1650.442</v>
      </c>
      <c r="Y280" s="11">
        <v>739.404</v>
      </c>
      <c r="Z280" s="11">
        <v>229.917</v>
      </c>
      <c r="AA280" s="11">
        <v>42.536000000000001</v>
      </c>
      <c r="AB280" s="11">
        <v>4.8369999999999997</v>
      </c>
      <c r="AC280" s="11">
        <v>0.34</v>
      </c>
    </row>
    <row r="281" spans="1:29" ht="11.5" hidden="1">
      <c r="A281" s="15">
        <v>264</v>
      </c>
      <c r="B281" s="13" t="s">
        <v>1059</v>
      </c>
      <c r="C281" s="39" t="s">
        <v>1092</v>
      </c>
      <c r="D281" s="12" t="s">
        <v>1093</v>
      </c>
      <c r="E281" s="12">
        <v>903</v>
      </c>
      <c r="F281" s="13" t="s">
        <v>945</v>
      </c>
      <c r="G281" s="12">
        <v>1840</v>
      </c>
      <c r="H281" s="12">
        <v>1990</v>
      </c>
      <c r="I281" s="11">
        <v>54182.756999999998</v>
      </c>
      <c r="J281" s="11">
        <v>45885.963000000003</v>
      </c>
      <c r="K281" s="11">
        <v>39003.351999999999</v>
      </c>
      <c r="L281" s="11">
        <v>32785.892999999996</v>
      </c>
      <c r="M281" s="11">
        <v>27462.517</v>
      </c>
      <c r="N281" s="11">
        <v>23054.146000000001</v>
      </c>
      <c r="O281" s="11">
        <v>19241.498</v>
      </c>
      <c r="P281" s="11">
        <v>15844.165000000001</v>
      </c>
      <c r="Q281" s="11">
        <v>13030.998</v>
      </c>
      <c r="R281" s="11">
        <v>10845.701999999999</v>
      </c>
      <c r="S281" s="11">
        <v>9255.7340000000004</v>
      </c>
      <c r="T281" s="11">
        <v>7877.9719999999998</v>
      </c>
      <c r="U281" s="11">
        <v>6338.1869999999999</v>
      </c>
      <c r="V281" s="11">
        <v>4783.7659999999996</v>
      </c>
      <c r="W281" s="11">
        <v>3256.1729999999998</v>
      </c>
      <c r="X281" s="11">
        <v>1900.798</v>
      </c>
      <c r="Y281" s="11">
        <v>884.65899999999999</v>
      </c>
      <c r="Z281" s="11">
        <v>277.76400000000001</v>
      </c>
      <c r="AA281" s="11">
        <v>53.802</v>
      </c>
      <c r="AB281" s="11">
        <v>6.0940000000000003</v>
      </c>
      <c r="AC281" s="11">
        <v>0.42099999999999999</v>
      </c>
    </row>
    <row r="282" spans="1:29" ht="11.5" hidden="1">
      <c r="A282" s="15">
        <v>265</v>
      </c>
      <c r="B282" s="13" t="s">
        <v>1059</v>
      </c>
      <c r="C282" s="39" t="s">
        <v>1092</v>
      </c>
      <c r="D282" s="12" t="s">
        <v>1093</v>
      </c>
      <c r="E282" s="12">
        <v>903</v>
      </c>
      <c r="F282" s="13" t="s">
        <v>945</v>
      </c>
      <c r="G282" s="12">
        <v>1840</v>
      </c>
      <c r="H282" s="12">
        <v>1995</v>
      </c>
      <c r="I282" s="11">
        <v>58645.347999999998</v>
      </c>
      <c r="J282" s="11">
        <v>51230.387000000002</v>
      </c>
      <c r="K282" s="11">
        <v>44996.027000000002</v>
      </c>
      <c r="L282" s="11">
        <v>38174.033000000003</v>
      </c>
      <c r="M282" s="11">
        <v>31884.409</v>
      </c>
      <c r="N282" s="11">
        <v>26680.652999999998</v>
      </c>
      <c r="O282" s="11">
        <v>22374.23</v>
      </c>
      <c r="P282" s="11">
        <v>18651.663</v>
      </c>
      <c r="Q282" s="11">
        <v>15279.245000000001</v>
      </c>
      <c r="R282" s="11">
        <v>12532.97</v>
      </c>
      <c r="S282" s="11">
        <v>10349.329</v>
      </c>
      <c r="T282" s="11">
        <v>8693.1360000000004</v>
      </c>
      <c r="U282" s="11">
        <v>7200.692</v>
      </c>
      <c r="V282" s="11">
        <v>5491.8490000000002</v>
      </c>
      <c r="W282" s="11">
        <v>3796.3960000000002</v>
      </c>
      <c r="X282" s="11">
        <v>2234.605</v>
      </c>
      <c r="Y282" s="11">
        <v>1037.395</v>
      </c>
      <c r="Z282" s="11">
        <v>342.34800000000001</v>
      </c>
      <c r="AA282" s="11">
        <v>68.866</v>
      </c>
      <c r="AB282" s="11">
        <v>8.3439999999999994</v>
      </c>
      <c r="AC282" s="11">
        <v>0.58299999999999996</v>
      </c>
    </row>
    <row r="283" spans="1:29" ht="11.5" hidden="1">
      <c r="A283" s="15">
        <v>266</v>
      </c>
      <c r="B283" s="13" t="s">
        <v>1059</v>
      </c>
      <c r="C283" s="39" t="s">
        <v>1092</v>
      </c>
      <c r="D283" s="12" t="s">
        <v>1093</v>
      </c>
      <c r="E283" s="12">
        <v>903</v>
      </c>
      <c r="F283" s="13" t="s">
        <v>945</v>
      </c>
      <c r="G283" s="12">
        <v>1840</v>
      </c>
      <c r="H283" s="12">
        <v>2000</v>
      </c>
      <c r="I283" s="11">
        <v>64712.457999999999</v>
      </c>
      <c r="J283" s="11">
        <v>55959.639000000003</v>
      </c>
      <c r="K283" s="11">
        <v>50362.644</v>
      </c>
      <c r="L283" s="11">
        <v>44295.91</v>
      </c>
      <c r="M283" s="11">
        <v>37203.394999999997</v>
      </c>
      <c r="N283" s="11">
        <v>30798.719000000001</v>
      </c>
      <c r="O283" s="11">
        <v>25576.429</v>
      </c>
      <c r="P283" s="11">
        <v>21391.097000000002</v>
      </c>
      <c r="Q283" s="11">
        <v>17758.876</v>
      </c>
      <c r="R283" s="11">
        <v>14501.741</v>
      </c>
      <c r="S283" s="11">
        <v>11803.852999999999</v>
      </c>
      <c r="T283" s="11">
        <v>9623.9889999999996</v>
      </c>
      <c r="U283" s="11">
        <v>7880.7749999999996</v>
      </c>
      <c r="V283" s="11">
        <v>6232.7849999999999</v>
      </c>
      <c r="W283" s="11">
        <v>4347.83</v>
      </c>
      <c r="X283" s="11">
        <v>2633.9259999999999</v>
      </c>
      <c r="Y283" s="11">
        <v>1234.0150000000001</v>
      </c>
      <c r="Z283" s="11">
        <v>404.548</v>
      </c>
      <c r="AA283" s="11">
        <v>86.478999999999999</v>
      </c>
      <c r="AB283" s="11">
        <v>11.218</v>
      </c>
      <c r="AC283" s="11">
        <v>0.85799999999999998</v>
      </c>
    </row>
    <row r="284" spans="1:29" ht="11.5" hidden="1">
      <c r="A284" s="15">
        <v>267</v>
      </c>
      <c r="B284" s="13" t="s">
        <v>1059</v>
      </c>
      <c r="C284" s="39" t="s">
        <v>1092</v>
      </c>
      <c r="D284" s="12" t="s">
        <v>1093</v>
      </c>
      <c r="E284" s="12">
        <v>903</v>
      </c>
      <c r="F284" s="13" t="s">
        <v>945</v>
      </c>
      <c r="G284" s="12">
        <v>1840</v>
      </c>
      <c r="H284" s="12">
        <v>2005</v>
      </c>
      <c r="I284" s="11">
        <v>72356.157000000007</v>
      </c>
      <c r="J284" s="11">
        <v>62147.832000000002</v>
      </c>
      <c r="K284" s="11">
        <v>55086.216999999997</v>
      </c>
      <c r="L284" s="11">
        <v>49459.917000000001</v>
      </c>
      <c r="M284" s="11">
        <v>43098.114000000001</v>
      </c>
      <c r="N284" s="11">
        <v>35933.141000000003</v>
      </c>
      <c r="O284" s="11">
        <v>29575.955999999998</v>
      </c>
      <c r="P284" s="11">
        <v>24424.954000000002</v>
      </c>
      <c r="Q284" s="11">
        <v>20335.5</v>
      </c>
      <c r="R284" s="11">
        <v>16860.482</v>
      </c>
      <c r="S284" s="11">
        <v>13665.79</v>
      </c>
      <c r="T284" s="11">
        <v>10979.565000000001</v>
      </c>
      <c r="U284" s="11">
        <v>8723.9249999999993</v>
      </c>
      <c r="V284" s="11">
        <v>6810.4930000000004</v>
      </c>
      <c r="W284" s="11">
        <v>4957.7640000000001</v>
      </c>
      <c r="X284" s="11">
        <v>3011.33</v>
      </c>
      <c r="Y284" s="11">
        <v>1466.0450000000001</v>
      </c>
      <c r="Z284" s="11">
        <v>491.24200000000002</v>
      </c>
      <c r="AA284" s="11">
        <v>105.74299999999999</v>
      </c>
      <c r="AB284" s="11">
        <v>14.78</v>
      </c>
      <c r="AC284" s="11">
        <v>1.2110000000000001</v>
      </c>
    </row>
    <row r="285" spans="1:29" ht="11.5" hidden="1">
      <c r="A285" s="15">
        <v>268</v>
      </c>
      <c r="B285" s="13" t="s">
        <v>1059</v>
      </c>
      <c r="C285" s="39" t="s">
        <v>1092</v>
      </c>
      <c r="D285" s="12" t="s">
        <v>1093</v>
      </c>
      <c r="E285" s="12">
        <v>903</v>
      </c>
      <c r="F285" s="13" t="s">
        <v>945</v>
      </c>
      <c r="G285" s="12">
        <v>1840</v>
      </c>
      <c r="H285" s="12">
        <v>2010</v>
      </c>
      <c r="I285" s="11">
        <v>81663.803</v>
      </c>
      <c r="J285" s="11">
        <v>70024.502999999997</v>
      </c>
      <c r="K285" s="11">
        <v>61268.775000000001</v>
      </c>
      <c r="L285" s="11">
        <v>54291.881999999998</v>
      </c>
      <c r="M285" s="11">
        <v>48242.411</v>
      </c>
      <c r="N285" s="11">
        <v>41780.031999999999</v>
      </c>
      <c r="O285" s="11">
        <v>34588.173999999999</v>
      </c>
      <c r="P285" s="11">
        <v>28367.559000000001</v>
      </c>
      <c r="Q285" s="11">
        <v>23374.771000000001</v>
      </c>
      <c r="R285" s="11">
        <v>19452.940999999999</v>
      </c>
      <c r="S285" s="11">
        <v>16012.706</v>
      </c>
      <c r="T285" s="11">
        <v>12815.582</v>
      </c>
      <c r="U285" s="11">
        <v>10048.218999999999</v>
      </c>
      <c r="V285" s="11">
        <v>7615.0370000000003</v>
      </c>
      <c r="W285" s="11">
        <v>5493.6369999999997</v>
      </c>
      <c r="X285" s="11">
        <v>3517.6439999999998</v>
      </c>
      <c r="Y285" s="11">
        <v>1739.6010000000001</v>
      </c>
      <c r="Z285" s="11">
        <v>602.24</v>
      </c>
      <c r="AA285" s="11">
        <v>131.654</v>
      </c>
      <c r="AB285" s="11">
        <v>18.568000000000001</v>
      </c>
      <c r="AC285" s="11">
        <v>1.643</v>
      </c>
    </row>
    <row r="286" spans="1:29" ht="11.5" hidden="1">
      <c r="A286" s="15">
        <v>269</v>
      </c>
      <c r="B286" s="13" t="s">
        <v>1059</v>
      </c>
      <c r="C286" s="39" t="s">
        <v>1092</v>
      </c>
      <c r="D286" s="12" t="s">
        <v>1093</v>
      </c>
      <c r="E286" s="12">
        <v>903</v>
      </c>
      <c r="F286" s="13" t="s">
        <v>945</v>
      </c>
      <c r="G286" s="12">
        <v>1840</v>
      </c>
      <c r="H286" s="12">
        <v>2015</v>
      </c>
      <c r="I286" s="11">
        <v>91308.565000000002</v>
      </c>
      <c r="J286" s="11">
        <v>79543.565000000002</v>
      </c>
      <c r="K286" s="11">
        <v>69115.97</v>
      </c>
      <c r="L286" s="11">
        <v>60490.983999999997</v>
      </c>
      <c r="M286" s="11">
        <v>53221.311000000002</v>
      </c>
      <c r="N286" s="11">
        <v>46924.127999999997</v>
      </c>
      <c r="O286" s="11">
        <v>40490.553</v>
      </c>
      <c r="P286" s="11">
        <v>33446.553999999996</v>
      </c>
      <c r="Q286" s="11">
        <v>27393.929</v>
      </c>
      <c r="R286" s="11">
        <v>22533.703000000001</v>
      </c>
      <c r="S286" s="11">
        <v>18630.004000000001</v>
      </c>
      <c r="T286" s="11">
        <v>15153.263000000001</v>
      </c>
      <c r="U286" s="11">
        <v>11843.147999999999</v>
      </c>
      <c r="V286" s="11">
        <v>8869.41</v>
      </c>
      <c r="W286" s="11">
        <v>6222.4359999999997</v>
      </c>
      <c r="X286" s="11">
        <v>3964.0149999999999</v>
      </c>
      <c r="Y286" s="11">
        <v>2072.9029999999998</v>
      </c>
      <c r="Z286" s="11">
        <v>741.22299999999996</v>
      </c>
      <c r="AA286" s="11">
        <v>166.63200000000001</v>
      </c>
      <c r="AB286" s="11">
        <v>23.373000000000001</v>
      </c>
      <c r="AC286" s="11">
        <v>2.1150000000000002</v>
      </c>
    </row>
    <row r="287" spans="1:29" ht="11.5" hidden="1">
      <c r="A287" s="15">
        <v>270</v>
      </c>
      <c r="B287" s="13" t="s">
        <v>1059</v>
      </c>
      <c r="C287" s="39" t="s">
        <v>1092</v>
      </c>
      <c r="D287" s="12" t="s">
        <v>1093</v>
      </c>
      <c r="E287" s="12">
        <v>903</v>
      </c>
      <c r="F287" s="13" t="s">
        <v>945</v>
      </c>
      <c r="G287" s="12">
        <v>1840</v>
      </c>
      <c r="H287" s="12">
        <v>2020</v>
      </c>
      <c r="I287" s="11">
        <v>98412.312999999995</v>
      </c>
      <c r="J287" s="11">
        <v>89449.951000000001</v>
      </c>
      <c r="K287" s="11">
        <v>78707.198000000004</v>
      </c>
      <c r="L287" s="11">
        <v>68414.726999999999</v>
      </c>
      <c r="M287" s="11">
        <v>59581.811999999998</v>
      </c>
      <c r="N287" s="11">
        <v>52193.330999999998</v>
      </c>
      <c r="O287" s="11">
        <v>45887.743000000002</v>
      </c>
      <c r="P287" s="11">
        <v>39483.159</v>
      </c>
      <c r="Q287" s="11">
        <v>32523.592000000001</v>
      </c>
      <c r="R287" s="11">
        <v>26546.822</v>
      </c>
      <c r="S287" s="11">
        <v>21681.188999999998</v>
      </c>
      <c r="T287" s="11">
        <v>17710.687000000002</v>
      </c>
      <c r="U287" s="11">
        <v>14088.837</v>
      </c>
      <c r="V287" s="11">
        <v>10560.42</v>
      </c>
      <c r="W287" s="11">
        <v>7342.54</v>
      </c>
      <c r="X287" s="11">
        <v>4564.4129999999996</v>
      </c>
      <c r="Y287" s="11">
        <v>2396.748</v>
      </c>
      <c r="Z287" s="11">
        <v>924.096</v>
      </c>
      <c r="AA287" s="11">
        <v>216.273</v>
      </c>
      <c r="AB287" s="11">
        <v>31.199000000000002</v>
      </c>
      <c r="AC287" s="11">
        <v>2.7229999999999999</v>
      </c>
    </row>
    <row r="288" spans="1:29" ht="11.5" hidden="1">
      <c r="A288" s="15">
        <v>271</v>
      </c>
      <c r="B288" s="13" t="s">
        <v>1059</v>
      </c>
      <c r="C288" s="39" t="s">
        <v>1094</v>
      </c>
      <c r="D288" s="12" t="s">
        <v>1095</v>
      </c>
      <c r="E288" s="12">
        <v>935</v>
      </c>
      <c r="F288" s="13" t="s">
        <v>945</v>
      </c>
      <c r="G288" s="12">
        <v>1840</v>
      </c>
      <c r="H288" s="12">
        <v>1950</v>
      </c>
      <c r="I288" s="11">
        <v>98180.1709999999</v>
      </c>
      <c r="J288" s="11">
        <v>77406.683000000005</v>
      </c>
      <c r="K288" s="11">
        <v>72841.377999999997</v>
      </c>
      <c r="L288" s="11">
        <v>67429.156000000003</v>
      </c>
      <c r="M288" s="11">
        <v>59398.887999999999</v>
      </c>
      <c r="N288" s="11">
        <v>52400.201999999997</v>
      </c>
      <c r="O288" s="11">
        <v>47448.942999999999</v>
      </c>
      <c r="P288" s="11">
        <v>42784.892999999996</v>
      </c>
      <c r="Q288" s="11">
        <v>37358.870999999999</v>
      </c>
      <c r="R288" s="11">
        <v>31990.216</v>
      </c>
      <c r="S288" s="11">
        <v>26646.467000000001</v>
      </c>
      <c r="T288" s="11">
        <v>22168.758000000002</v>
      </c>
      <c r="U288" s="11">
        <v>18562.241999999998</v>
      </c>
      <c r="V288" s="11">
        <v>13625.194</v>
      </c>
      <c r="W288" s="11">
        <v>9030.57</v>
      </c>
      <c r="X288" s="11">
        <v>5187.0230000000001</v>
      </c>
      <c r="Y288" s="11">
        <v>2224.1759999999999</v>
      </c>
      <c r="Z288" s="11">
        <v>674.98199999999997</v>
      </c>
      <c r="AA288" s="11">
        <v>168.065</v>
      </c>
      <c r="AB288" s="11">
        <v>31.547000000000001</v>
      </c>
      <c r="AC288" s="11">
        <v>2.0950000000000002</v>
      </c>
    </row>
    <row r="289" spans="1:29" ht="11.5" hidden="1">
      <c r="A289" s="15">
        <v>272</v>
      </c>
      <c r="B289" s="13" t="s">
        <v>1059</v>
      </c>
      <c r="C289" s="39" t="s">
        <v>1094</v>
      </c>
      <c r="D289" s="12" t="s">
        <v>1095</v>
      </c>
      <c r="E289" s="12">
        <v>935</v>
      </c>
      <c r="F289" s="13" t="s">
        <v>945</v>
      </c>
      <c r="G289" s="12">
        <v>1840</v>
      </c>
      <c r="H289" s="12">
        <v>1955</v>
      </c>
      <c r="I289" s="11">
        <v>122924.003</v>
      </c>
      <c r="J289" s="11">
        <v>90501.451000000001</v>
      </c>
      <c r="K289" s="11">
        <v>75020.308999999994</v>
      </c>
      <c r="L289" s="11">
        <v>70982.778000000006</v>
      </c>
      <c r="M289" s="11">
        <v>65317.481</v>
      </c>
      <c r="N289" s="11">
        <v>57141.813000000002</v>
      </c>
      <c r="O289" s="11">
        <v>50073.879000000001</v>
      </c>
      <c r="P289" s="11">
        <v>45061.464</v>
      </c>
      <c r="Q289" s="11">
        <v>40238.055999999997</v>
      </c>
      <c r="R289" s="11">
        <v>34701.262000000002</v>
      </c>
      <c r="S289" s="11">
        <v>29402.723000000002</v>
      </c>
      <c r="T289" s="11">
        <v>23933.3</v>
      </c>
      <c r="U289" s="11">
        <v>18815.325000000001</v>
      </c>
      <c r="V289" s="11">
        <v>14436.011</v>
      </c>
      <c r="W289" s="11">
        <v>9557.2690000000002</v>
      </c>
      <c r="X289" s="11">
        <v>5327.6080000000002</v>
      </c>
      <c r="Y289" s="11">
        <v>2383.4969999999998</v>
      </c>
      <c r="Z289" s="11">
        <v>774.33199999999999</v>
      </c>
      <c r="AA289" s="11">
        <v>170.18799999999999</v>
      </c>
      <c r="AB289" s="11">
        <v>30.234000000000002</v>
      </c>
      <c r="AC289" s="11">
        <v>4.2759999999999998</v>
      </c>
    </row>
    <row r="290" spans="1:29" ht="11.5" hidden="1">
      <c r="A290" s="15">
        <v>273</v>
      </c>
      <c r="B290" s="13" t="s">
        <v>1059</v>
      </c>
      <c r="C290" s="39" t="s">
        <v>1094</v>
      </c>
      <c r="D290" s="12" t="s">
        <v>1095</v>
      </c>
      <c r="E290" s="12">
        <v>935</v>
      </c>
      <c r="F290" s="13" t="s">
        <v>945</v>
      </c>
      <c r="G290" s="12">
        <v>1840</v>
      </c>
      <c r="H290" s="12">
        <v>1960</v>
      </c>
      <c r="I290" s="11">
        <v>129105.791</v>
      </c>
      <c r="J290" s="11">
        <v>114423.31299999999</v>
      </c>
      <c r="K290" s="11">
        <v>88107.587</v>
      </c>
      <c r="L290" s="11">
        <v>73299.145000000004</v>
      </c>
      <c r="M290" s="11">
        <v>69090.328999999998</v>
      </c>
      <c r="N290" s="11">
        <v>63295.813000000002</v>
      </c>
      <c r="O290" s="11">
        <v>54980.362000000001</v>
      </c>
      <c r="P290" s="11">
        <v>47860.982000000004</v>
      </c>
      <c r="Q290" s="11">
        <v>42684.22</v>
      </c>
      <c r="R290" s="11">
        <v>37788.58</v>
      </c>
      <c r="S290" s="11">
        <v>32121.528999999999</v>
      </c>
      <c r="T290" s="11">
        <v>26530.292000000001</v>
      </c>
      <c r="U290" s="11">
        <v>20482.569</v>
      </c>
      <c r="V290" s="11">
        <v>14812.983</v>
      </c>
      <c r="W290" s="11">
        <v>10197.244000000001</v>
      </c>
      <c r="X290" s="11">
        <v>5597.9089999999997</v>
      </c>
      <c r="Y290" s="11">
        <v>2401.79</v>
      </c>
      <c r="Z290" s="11">
        <v>785.77499999999998</v>
      </c>
      <c r="AA290" s="11">
        <v>179.59299999999999</v>
      </c>
      <c r="AB290" s="11">
        <v>29.748000000000001</v>
      </c>
      <c r="AC290" s="11">
        <v>4.407</v>
      </c>
    </row>
    <row r="291" spans="1:29" ht="11.5" hidden="1">
      <c r="A291" s="15">
        <v>274</v>
      </c>
      <c r="B291" s="13" t="s">
        <v>1059</v>
      </c>
      <c r="C291" s="39" t="s">
        <v>1094</v>
      </c>
      <c r="D291" s="12" t="s">
        <v>1095</v>
      </c>
      <c r="E291" s="12">
        <v>935</v>
      </c>
      <c r="F291" s="13" t="s">
        <v>945</v>
      </c>
      <c r="G291" s="12">
        <v>1840</v>
      </c>
      <c r="H291" s="12">
        <v>1965</v>
      </c>
      <c r="I291" s="11">
        <v>145887.334</v>
      </c>
      <c r="J291" s="11">
        <v>120677.098</v>
      </c>
      <c r="K291" s="11">
        <v>111494.442</v>
      </c>
      <c r="L291" s="11">
        <v>86318.062000000107</v>
      </c>
      <c r="M291" s="11">
        <v>71486.447</v>
      </c>
      <c r="N291" s="11">
        <v>67128.903000000006</v>
      </c>
      <c r="O291" s="11">
        <v>61116.402000000002</v>
      </c>
      <c r="P291" s="11">
        <v>52743.006999999998</v>
      </c>
      <c r="Q291" s="11">
        <v>45555.434999999998</v>
      </c>
      <c r="R291" s="11">
        <v>40240.173999999999</v>
      </c>
      <c r="S291" s="11">
        <v>35190.67</v>
      </c>
      <c r="T291" s="11">
        <v>29165.785</v>
      </c>
      <c r="U291" s="11">
        <v>22920.983</v>
      </c>
      <c r="V291" s="11">
        <v>16365.844999999999</v>
      </c>
      <c r="W291" s="11">
        <v>10635.505999999999</v>
      </c>
      <c r="X291" s="11">
        <v>6303.4610000000002</v>
      </c>
      <c r="Y291" s="11">
        <v>2735.1309999999999</v>
      </c>
      <c r="Z291" s="11">
        <v>901.12599999999998</v>
      </c>
      <c r="AA291" s="11">
        <v>212.77699999999999</v>
      </c>
      <c r="AB291" s="11">
        <v>33.99</v>
      </c>
      <c r="AC291" s="11">
        <v>4.617</v>
      </c>
    </row>
    <row r="292" spans="1:29" ht="11.5" hidden="1">
      <c r="A292" s="15">
        <v>275</v>
      </c>
      <c r="B292" s="13" t="s">
        <v>1059</v>
      </c>
      <c r="C292" s="39" t="s">
        <v>1094</v>
      </c>
      <c r="D292" s="12" t="s">
        <v>1095</v>
      </c>
      <c r="E292" s="12">
        <v>935</v>
      </c>
      <c r="F292" s="13" t="s">
        <v>945</v>
      </c>
      <c r="G292" s="12">
        <v>1840</v>
      </c>
      <c r="H292" s="12">
        <v>1970</v>
      </c>
      <c r="I292" s="11">
        <v>165770.277</v>
      </c>
      <c r="J292" s="11">
        <v>138969.95699999999</v>
      </c>
      <c r="K292" s="11">
        <v>118795.06200000001</v>
      </c>
      <c r="L292" s="11">
        <v>110009.046</v>
      </c>
      <c r="M292" s="11">
        <v>84820.944000000003</v>
      </c>
      <c r="N292" s="11">
        <v>70016.42</v>
      </c>
      <c r="O292" s="11">
        <v>65531.9</v>
      </c>
      <c r="P292" s="11">
        <v>59359.567999999999</v>
      </c>
      <c r="Q292" s="11">
        <v>50930.131999999998</v>
      </c>
      <c r="R292" s="11">
        <v>43590.451000000001</v>
      </c>
      <c r="S292" s="11">
        <v>37978.934000000001</v>
      </c>
      <c r="T292" s="11">
        <v>32596.396000000001</v>
      </c>
      <c r="U292" s="11">
        <v>26061.603999999999</v>
      </c>
      <c r="V292" s="11">
        <v>19355.060000000001</v>
      </c>
      <c r="W292" s="11">
        <v>12729.495999999999</v>
      </c>
      <c r="X292" s="11">
        <v>7214.4</v>
      </c>
      <c r="Y292" s="11">
        <v>3457.5329999999999</v>
      </c>
      <c r="Z292" s="11">
        <v>1128.201</v>
      </c>
      <c r="AA292" s="11">
        <v>261.03500000000003</v>
      </c>
      <c r="AB292" s="11">
        <v>43.343000000000004</v>
      </c>
      <c r="AC292" s="11">
        <v>5.5030000000000001</v>
      </c>
    </row>
    <row r="293" spans="1:29" ht="11.5" hidden="1">
      <c r="A293" s="15">
        <v>276</v>
      </c>
      <c r="B293" s="13" t="s">
        <v>1059</v>
      </c>
      <c r="C293" s="39" t="s">
        <v>1094</v>
      </c>
      <c r="D293" s="12" t="s">
        <v>1095</v>
      </c>
      <c r="E293" s="12">
        <v>935</v>
      </c>
      <c r="F293" s="13" t="s">
        <v>945</v>
      </c>
      <c r="G293" s="12">
        <v>1840</v>
      </c>
      <c r="H293" s="12">
        <v>1975</v>
      </c>
      <c r="I293" s="11">
        <v>170471.39</v>
      </c>
      <c r="J293" s="11">
        <v>159233.209</v>
      </c>
      <c r="K293" s="11">
        <v>136999.921</v>
      </c>
      <c r="L293" s="11">
        <v>117136.41899999999</v>
      </c>
      <c r="M293" s="11">
        <v>108230.849</v>
      </c>
      <c r="N293" s="11">
        <v>83507.536999999997</v>
      </c>
      <c r="O293" s="11">
        <v>68810.718999999997</v>
      </c>
      <c r="P293" s="11">
        <v>64149.273999999998</v>
      </c>
      <c r="Q293" s="11">
        <v>57827.167000000001</v>
      </c>
      <c r="R293" s="11">
        <v>49289.093000000001</v>
      </c>
      <c r="S293" s="11">
        <v>41756.898000000001</v>
      </c>
      <c r="T293" s="11">
        <v>35641.747000000003</v>
      </c>
      <c r="U293" s="11">
        <v>29578.823</v>
      </c>
      <c r="V293" s="11">
        <v>22408.242999999999</v>
      </c>
      <c r="W293" s="11">
        <v>15359.103999999999</v>
      </c>
      <c r="X293" s="11">
        <v>8808.41</v>
      </c>
      <c r="Y293" s="11">
        <v>4064.4580000000001</v>
      </c>
      <c r="Z293" s="11">
        <v>1460.508</v>
      </c>
      <c r="AA293" s="11">
        <v>325.54599999999999</v>
      </c>
      <c r="AB293" s="11">
        <v>52.475000000000001</v>
      </c>
      <c r="AC293" s="11">
        <v>7.0330000000000004</v>
      </c>
    </row>
    <row r="294" spans="1:29" ht="11.5" hidden="1">
      <c r="A294" s="15">
        <v>277</v>
      </c>
      <c r="B294" s="13" t="s">
        <v>1059</v>
      </c>
      <c r="C294" s="39" t="s">
        <v>1094</v>
      </c>
      <c r="D294" s="12" t="s">
        <v>1095</v>
      </c>
      <c r="E294" s="12">
        <v>935</v>
      </c>
      <c r="F294" s="13" t="s">
        <v>945</v>
      </c>
      <c r="G294" s="12">
        <v>1840</v>
      </c>
      <c r="H294" s="12">
        <v>1980</v>
      </c>
      <c r="I294" s="11">
        <v>165151.342</v>
      </c>
      <c r="J294" s="11">
        <v>164933.579</v>
      </c>
      <c r="K294" s="11">
        <v>157478.35800000001</v>
      </c>
      <c r="L294" s="11">
        <v>135715.43900000001</v>
      </c>
      <c r="M294" s="11">
        <v>115681.96799999999</v>
      </c>
      <c r="N294" s="11">
        <v>106592.482</v>
      </c>
      <c r="O294" s="11">
        <v>82087.157000000007</v>
      </c>
      <c r="P294" s="11">
        <v>67488.33</v>
      </c>
      <c r="Q294" s="11">
        <v>62724.625</v>
      </c>
      <c r="R294" s="11">
        <v>56187.421000000002</v>
      </c>
      <c r="S294" s="11">
        <v>47426.756999999998</v>
      </c>
      <c r="T294" s="11">
        <v>39535.006999999998</v>
      </c>
      <c r="U294" s="11">
        <v>32783.283000000003</v>
      </c>
      <c r="V294" s="11">
        <v>25915.282999999999</v>
      </c>
      <c r="W294" s="11">
        <v>18131.278999999999</v>
      </c>
      <c r="X294" s="11">
        <v>10940.605</v>
      </c>
      <c r="Y294" s="11">
        <v>5161.75</v>
      </c>
      <c r="Z294" s="11">
        <v>1785.972</v>
      </c>
      <c r="AA294" s="11">
        <v>448.54199999999997</v>
      </c>
      <c r="AB294" s="11">
        <v>69.087999999999994</v>
      </c>
      <c r="AC294" s="11">
        <v>9.0960000000000001</v>
      </c>
    </row>
    <row r="295" spans="1:29" ht="11.5" hidden="1">
      <c r="A295" s="15">
        <v>278</v>
      </c>
      <c r="B295" s="13" t="s">
        <v>1059</v>
      </c>
      <c r="C295" s="39" t="s">
        <v>1094</v>
      </c>
      <c r="D295" s="12" t="s">
        <v>1095</v>
      </c>
      <c r="E295" s="12">
        <v>935</v>
      </c>
      <c r="F295" s="13" t="s">
        <v>945</v>
      </c>
      <c r="G295" s="12">
        <v>1840</v>
      </c>
      <c r="H295" s="12">
        <v>1985</v>
      </c>
      <c r="I295" s="11">
        <v>177267.34700000001</v>
      </c>
      <c r="J295" s="11">
        <v>160554.258</v>
      </c>
      <c r="K295" s="11">
        <v>163348.872</v>
      </c>
      <c r="L295" s="11">
        <v>156238.75899999999</v>
      </c>
      <c r="M295" s="11">
        <v>134322.71599999999</v>
      </c>
      <c r="N295" s="11">
        <v>114354.17600000001</v>
      </c>
      <c r="O295" s="11">
        <v>105322.77800000001</v>
      </c>
      <c r="P295" s="11">
        <v>81017.991999999998</v>
      </c>
      <c r="Q295" s="11">
        <v>66285.857999999993</v>
      </c>
      <c r="R295" s="11">
        <v>61199.112000000001</v>
      </c>
      <c r="S295" s="11">
        <v>54308.85</v>
      </c>
      <c r="T295" s="11">
        <v>45081.957999999999</v>
      </c>
      <c r="U295" s="11">
        <v>36539.06</v>
      </c>
      <c r="V295" s="11">
        <v>28955.967000000001</v>
      </c>
      <c r="W295" s="11">
        <v>21319.911</v>
      </c>
      <c r="X295" s="11">
        <v>13167.213</v>
      </c>
      <c r="Y295" s="11">
        <v>6607.2950000000001</v>
      </c>
      <c r="Z295" s="11">
        <v>2365.6460000000002</v>
      </c>
      <c r="AA295" s="11">
        <v>568.31899999999996</v>
      </c>
      <c r="AB295" s="11">
        <v>98.840999999999994</v>
      </c>
      <c r="AC295" s="11">
        <v>11.612</v>
      </c>
    </row>
    <row r="296" spans="1:29" ht="11.5" hidden="1">
      <c r="A296" s="15">
        <v>279</v>
      </c>
      <c r="B296" s="13" t="s">
        <v>1059</v>
      </c>
      <c r="C296" s="39" t="s">
        <v>1094</v>
      </c>
      <c r="D296" s="12" t="s">
        <v>1095</v>
      </c>
      <c r="E296" s="12">
        <v>935</v>
      </c>
      <c r="F296" s="13" t="s">
        <v>945</v>
      </c>
      <c r="G296" s="12">
        <v>1840</v>
      </c>
      <c r="H296" s="12">
        <v>1990</v>
      </c>
      <c r="I296" s="11">
        <v>196039.96400000001</v>
      </c>
      <c r="J296" s="11">
        <v>172935.272</v>
      </c>
      <c r="K296" s="11">
        <v>159327.046</v>
      </c>
      <c r="L296" s="11">
        <v>162072.89600000001</v>
      </c>
      <c r="M296" s="11">
        <v>154544.492</v>
      </c>
      <c r="N296" s="11">
        <v>132735.24799999999</v>
      </c>
      <c r="O296" s="11">
        <v>113067.019</v>
      </c>
      <c r="P296" s="11">
        <v>103984.405</v>
      </c>
      <c r="Q296" s="11">
        <v>79698.085999999996</v>
      </c>
      <c r="R296" s="11">
        <v>64879.652999999998</v>
      </c>
      <c r="S296" s="11">
        <v>59311.167000000001</v>
      </c>
      <c r="T296" s="11">
        <v>51902.998</v>
      </c>
      <c r="U296" s="11">
        <v>41964.1</v>
      </c>
      <c r="V296" s="11">
        <v>32543.044000000002</v>
      </c>
      <c r="W296" s="11">
        <v>24043.623</v>
      </c>
      <c r="X296" s="11">
        <v>15791.742</v>
      </c>
      <c r="Y296" s="11">
        <v>8175.4340000000002</v>
      </c>
      <c r="Z296" s="11">
        <v>3159.8409999999999</v>
      </c>
      <c r="AA296" s="11">
        <v>805.43</v>
      </c>
      <c r="AB296" s="11">
        <v>132.761</v>
      </c>
      <c r="AC296" s="11">
        <v>17.103000000000002</v>
      </c>
    </row>
    <row r="297" spans="1:29" ht="11.5" hidden="1">
      <c r="A297" s="15">
        <v>280</v>
      </c>
      <c r="B297" s="13" t="s">
        <v>1059</v>
      </c>
      <c r="C297" s="39" t="s">
        <v>1094</v>
      </c>
      <c r="D297" s="12" t="s">
        <v>1095</v>
      </c>
      <c r="E297" s="12">
        <v>935</v>
      </c>
      <c r="F297" s="13" t="s">
        <v>945</v>
      </c>
      <c r="G297" s="12">
        <v>1840</v>
      </c>
      <c r="H297" s="12">
        <v>1995</v>
      </c>
      <c r="I297" s="11">
        <v>181322.78599999999</v>
      </c>
      <c r="J297" s="11">
        <v>192429.15400000001</v>
      </c>
      <c r="K297" s="11">
        <v>171804.103</v>
      </c>
      <c r="L297" s="11">
        <v>158095.277</v>
      </c>
      <c r="M297" s="11">
        <v>160188.15</v>
      </c>
      <c r="N297" s="11">
        <v>152690.39000000001</v>
      </c>
      <c r="O297" s="11">
        <v>131156.38699999999</v>
      </c>
      <c r="P297" s="11">
        <v>111604.12</v>
      </c>
      <c r="Q297" s="11">
        <v>102465.382</v>
      </c>
      <c r="R297" s="11">
        <v>78133.301999999996</v>
      </c>
      <c r="S297" s="11">
        <v>63058.41</v>
      </c>
      <c r="T297" s="11">
        <v>56787.324999999997</v>
      </c>
      <c r="U297" s="11">
        <v>48556.512000000002</v>
      </c>
      <c r="V297" s="11">
        <v>37685.065999999999</v>
      </c>
      <c r="W297" s="11">
        <v>27339.508999999998</v>
      </c>
      <c r="X297" s="11">
        <v>18227.16</v>
      </c>
      <c r="Y297" s="11">
        <v>10180.927</v>
      </c>
      <c r="Z297" s="11">
        <v>4065.337</v>
      </c>
      <c r="AA297" s="11">
        <v>1125.5229999999999</v>
      </c>
      <c r="AB297" s="11">
        <v>198.75899999999999</v>
      </c>
      <c r="AC297" s="11">
        <v>24.001000000000001</v>
      </c>
    </row>
    <row r="298" spans="1:29" ht="11.5" hidden="1">
      <c r="A298" s="15">
        <v>281</v>
      </c>
      <c r="B298" s="13" t="s">
        <v>1059</v>
      </c>
      <c r="C298" s="39" t="s">
        <v>1094</v>
      </c>
      <c r="D298" s="12" t="s">
        <v>1095</v>
      </c>
      <c r="E298" s="12">
        <v>935</v>
      </c>
      <c r="F298" s="13" t="s">
        <v>945</v>
      </c>
      <c r="G298" s="12">
        <v>1840</v>
      </c>
      <c r="H298" s="12">
        <v>2000</v>
      </c>
      <c r="I298" s="11">
        <v>175324.356</v>
      </c>
      <c r="J298" s="11">
        <v>178334.88800000001</v>
      </c>
      <c r="K298" s="11">
        <v>191163.223</v>
      </c>
      <c r="L298" s="11">
        <v>170387.514</v>
      </c>
      <c r="M298" s="11">
        <v>156160.55100000001</v>
      </c>
      <c r="N298" s="11">
        <v>158659.266</v>
      </c>
      <c r="O298" s="11">
        <v>151477.45300000001</v>
      </c>
      <c r="P298" s="11">
        <v>130054.076</v>
      </c>
      <c r="Q298" s="11">
        <v>110268.09699999999</v>
      </c>
      <c r="R298" s="11">
        <v>100732.076</v>
      </c>
      <c r="S298" s="11">
        <v>76143.736999999994</v>
      </c>
      <c r="T298" s="11">
        <v>60530.945</v>
      </c>
      <c r="U298" s="11">
        <v>53345.082999999999</v>
      </c>
      <c r="V298" s="11">
        <v>43953.290999999997</v>
      </c>
      <c r="W298" s="11">
        <v>32099.824000000001</v>
      </c>
      <c r="X298" s="11">
        <v>21130.226999999999</v>
      </c>
      <c r="Y298" s="11">
        <v>12000.986999999999</v>
      </c>
      <c r="Z298" s="11">
        <v>5260.77</v>
      </c>
      <c r="AA298" s="11">
        <v>1537.04</v>
      </c>
      <c r="AB298" s="11">
        <v>299.279</v>
      </c>
      <c r="AC298" s="11">
        <v>37.268000000000001</v>
      </c>
    </row>
    <row r="299" spans="1:29" ht="11.5" hidden="1">
      <c r="A299" s="15">
        <v>282</v>
      </c>
      <c r="B299" s="13" t="s">
        <v>1059</v>
      </c>
      <c r="C299" s="39" t="s">
        <v>1094</v>
      </c>
      <c r="D299" s="12" t="s">
        <v>1095</v>
      </c>
      <c r="E299" s="12">
        <v>935</v>
      </c>
      <c r="F299" s="13" t="s">
        <v>945</v>
      </c>
      <c r="G299" s="12">
        <v>1840</v>
      </c>
      <c r="H299" s="12">
        <v>2005</v>
      </c>
      <c r="I299" s="11">
        <v>173315.22</v>
      </c>
      <c r="J299" s="11">
        <v>173718.35500000001</v>
      </c>
      <c r="K299" s="11">
        <v>177836.764</v>
      </c>
      <c r="L299" s="11">
        <v>189871.54800000001</v>
      </c>
      <c r="M299" s="11">
        <v>168162.95699999999</v>
      </c>
      <c r="N299" s="11">
        <v>154574.09099999999</v>
      </c>
      <c r="O299" s="11">
        <v>156954.50899999999</v>
      </c>
      <c r="P299" s="11">
        <v>149736.91399999999</v>
      </c>
      <c r="Q299" s="11">
        <v>128110.49800000001</v>
      </c>
      <c r="R299" s="11">
        <v>107879.993</v>
      </c>
      <c r="S299" s="11">
        <v>98252.475999999995</v>
      </c>
      <c r="T299" s="11">
        <v>73590.361000000004</v>
      </c>
      <c r="U299" s="11">
        <v>57062.269</v>
      </c>
      <c r="V299" s="11">
        <v>48195.031000000003</v>
      </c>
      <c r="W299" s="11">
        <v>37525.237999999998</v>
      </c>
      <c r="X299" s="11">
        <v>24867.644</v>
      </c>
      <c r="Y299" s="11">
        <v>14140.339</v>
      </c>
      <c r="Z299" s="11">
        <v>6372.1980000000003</v>
      </c>
      <c r="AA299" s="11">
        <v>2103.3710000000001</v>
      </c>
      <c r="AB299" s="11">
        <v>434.03</v>
      </c>
      <c r="AC299" s="11">
        <v>58.933</v>
      </c>
    </row>
    <row r="300" spans="1:29" ht="11.5" hidden="1">
      <c r="A300" s="15">
        <v>283</v>
      </c>
      <c r="B300" s="13" t="s">
        <v>1059</v>
      </c>
      <c r="C300" s="39" t="s">
        <v>1094</v>
      </c>
      <c r="D300" s="12" t="s">
        <v>1095</v>
      </c>
      <c r="E300" s="12">
        <v>935</v>
      </c>
      <c r="F300" s="13" t="s">
        <v>945</v>
      </c>
      <c r="G300" s="12">
        <v>1840</v>
      </c>
      <c r="H300" s="12">
        <v>2010</v>
      </c>
      <c r="I300" s="11">
        <v>175219.677</v>
      </c>
      <c r="J300" s="11">
        <v>171709.79699999999</v>
      </c>
      <c r="K300" s="11">
        <v>172859.06299999999</v>
      </c>
      <c r="L300" s="11">
        <v>176001.96299999999</v>
      </c>
      <c r="M300" s="11">
        <v>187047.413</v>
      </c>
      <c r="N300" s="11">
        <v>166994.353</v>
      </c>
      <c r="O300" s="11">
        <v>153050.16899999999</v>
      </c>
      <c r="P300" s="11">
        <v>155661.014</v>
      </c>
      <c r="Q300" s="11">
        <v>148313.321</v>
      </c>
      <c r="R300" s="11">
        <v>126227.041</v>
      </c>
      <c r="S300" s="11">
        <v>105630.27</v>
      </c>
      <c r="T300" s="11">
        <v>94638.186000000002</v>
      </c>
      <c r="U300" s="11">
        <v>69561.115999999995</v>
      </c>
      <c r="V300" s="11">
        <v>51909.936000000002</v>
      </c>
      <c r="W300" s="11">
        <v>41573.46</v>
      </c>
      <c r="X300" s="11">
        <v>29479.994999999999</v>
      </c>
      <c r="Y300" s="11">
        <v>17141.957999999999</v>
      </c>
      <c r="Z300" s="11">
        <v>7869.36</v>
      </c>
      <c r="AA300" s="11">
        <v>2669.4479999999999</v>
      </c>
      <c r="AB300" s="11">
        <v>632.65700000000004</v>
      </c>
      <c r="AC300" s="11">
        <v>91.19</v>
      </c>
    </row>
    <row r="301" spans="1:29" ht="11.5" hidden="1">
      <c r="A301" s="15">
        <v>284</v>
      </c>
      <c r="B301" s="13" t="s">
        <v>1059</v>
      </c>
      <c r="C301" s="39" t="s">
        <v>1094</v>
      </c>
      <c r="D301" s="12" t="s">
        <v>1095</v>
      </c>
      <c r="E301" s="12">
        <v>935</v>
      </c>
      <c r="F301" s="13" t="s">
        <v>945</v>
      </c>
      <c r="G301" s="12">
        <v>1840</v>
      </c>
      <c r="H301" s="12">
        <v>2015</v>
      </c>
      <c r="I301" s="11">
        <v>175509.84700000001</v>
      </c>
      <c r="J301" s="11">
        <v>173752.63399999999</v>
      </c>
      <c r="K301" s="11">
        <v>170747.31400000001</v>
      </c>
      <c r="L301" s="11">
        <v>171737.54199999999</v>
      </c>
      <c r="M301" s="11">
        <v>174457.747</v>
      </c>
      <c r="N301" s="11">
        <v>185871.70499999999</v>
      </c>
      <c r="O301" s="11">
        <v>165830.234</v>
      </c>
      <c r="P301" s="11">
        <v>151877.29699999999</v>
      </c>
      <c r="Q301" s="11">
        <v>154239.65400000001</v>
      </c>
      <c r="R301" s="11">
        <v>146418.33100000001</v>
      </c>
      <c r="S301" s="11">
        <v>123748.73699999999</v>
      </c>
      <c r="T301" s="11">
        <v>102424.098</v>
      </c>
      <c r="U301" s="11">
        <v>90144.551999999996</v>
      </c>
      <c r="V301" s="11">
        <v>64084.911</v>
      </c>
      <c r="W301" s="11">
        <v>45445.733999999997</v>
      </c>
      <c r="X301" s="11">
        <v>33405.470999999998</v>
      </c>
      <c r="Y301" s="11">
        <v>20812.616999999998</v>
      </c>
      <c r="Z301" s="11">
        <v>9966.7240000000002</v>
      </c>
      <c r="AA301" s="11">
        <v>3500.779</v>
      </c>
      <c r="AB301" s="11">
        <v>856.75099999999998</v>
      </c>
      <c r="AC301" s="11">
        <v>140.048</v>
      </c>
    </row>
    <row r="302" spans="1:29" ht="11.5" hidden="1">
      <c r="A302" s="15">
        <v>285</v>
      </c>
      <c r="B302" s="13" t="s">
        <v>1059</v>
      </c>
      <c r="C302" s="39" t="s">
        <v>1094</v>
      </c>
      <c r="D302" s="12" t="s">
        <v>1095</v>
      </c>
      <c r="E302" s="12">
        <v>935</v>
      </c>
      <c r="F302" s="13" t="s">
        <v>945</v>
      </c>
      <c r="G302" s="12">
        <v>1840</v>
      </c>
      <c r="H302" s="12">
        <v>2020</v>
      </c>
      <c r="I302" s="11">
        <v>173545.66899999999</v>
      </c>
      <c r="J302" s="11">
        <v>174296.39600000001</v>
      </c>
      <c r="K302" s="11">
        <v>172935.497</v>
      </c>
      <c r="L302" s="11">
        <v>169485.24799999999</v>
      </c>
      <c r="M302" s="11">
        <v>170129.97500000001</v>
      </c>
      <c r="N302" s="11">
        <v>173301.93900000001</v>
      </c>
      <c r="O302" s="11">
        <v>184753.709</v>
      </c>
      <c r="P302" s="11">
        <v>164401.38399999999</v>
      </c>
      <c r="Q302" s="11">
        <v>150210.44699999999</v>
      </c>
      <c r="R302" s="11">
        <v>152136.31</v>
      </c>
      <c r="S302" s="11">
        <v>143626.03200000001</v>
      </c>
      <c r="T302" s="11">
        <v>120221.65399999999</v>
      </c>
      <c r="U302" s="11">
        <v>97829.308999999994</v>
      </c>
      <c r="V302" s="11">
        <v>83763.134000000005</v>
      </c>
      <c r="W302" s="11">
        <v>56802.544000000002</v>
      </c>
      <c r="X302" s="11">
        <v>37256.743000000002</v>
      </c>
      <c r="Y302" s="11">
        <v>24228.292000000001</v>
      </c>
      <c r="Z302" s="11">
        <v>12567.38</v>
      </c>
      <c r="AA302" s="11">
        <v>4685.0600000000004</v>
      </c>
      <c r="AB302" s="11">
        <v>1208.146</v>
      </c>
      <c r="AC302" s="11">
        <v>207.88300000000001</v>
      </c>
    </row>
    <row r="303" spans="1:29" ht="11.5" hidden="1">
      <c r="A303" s="15">
        <v>286</v>
      </c>
      <c r="B303" s="13" t="s">
        <v>1059</v>
      </c>
      <c r="C303" s="39" t="s">
        <v>1096</v>
      </c>
      <c r="D303" s="12" t="s">
        <v>1097</v>
      </c>
      <c r="E303" s="12">
        <v>908</v>
      </c>
      <c r="F303" s="13" t="s">
        <v>945</v>
      </c>
      <c r="G303" s="12">
        <v>1840</v>
      </c>
      <c r="H303" s="12">
        <v>1950</v>
      </c>
      <c r="I303" s="11">
        <v>25350.001</v>
      </c>
      <c r="J303" s="11">
        <v>20718.462</v>
      </c>
      <c r="K303" s="11">
        <v>25266.472000000002</v>
      </c>
      <c r="L303" s="11">
        <v>23412.577000000001</v>
      </c>
      <c r="M303" s="11">
        <v>25349.839</v>
      </c>
      <c r="N303" s="11">
        <v>23481.022000000001</v>
      </c>
      <c r="O303" s="11">
        <v>17291.446</v>
      </c>
      <c r="P303" s="11">
        <v>22308.706999999999</v>
      </c>
      <c r="Q303" s="11">
        <v>21304.720000000001</v>
      </c>
      <c r="R303" s="11">
        <v>19386.037</v>
      </c>
      <c r="S303" s="11">
        <v>16608.171999999999</v>
      </c>
      <c r="T303" s="11">
        <v>14087.22</v>
      </c>
      <c r="U303" s="11">
        <v>12332.187</v>
      </c>
      <c r="V303" s="11">
        <v>10036.767</v>
      </c>
      <c r="W303" s="11">
        <v>7513.5379999999996</v>
      </c>
      <c r="X303" s="11">
        <v>4816.7830000000004</v>
      </c>
      <c r="Y303" s="11">
        <v>2334.14</v>
      </c>
      <c r="Z303" s="11">
        <v>950.71100000000001</v>
      </c>
      <c r="AA303" s="11">
        <v>259.065</v>
      </c>
      <c r="AB303" s="11">
        <v>50.347000000000001</v>
      </c>
      <c r="AC303" s="11">
        <v>8.516</v>
      </c>
    </row>
    <row r="304" spans="1:29" ht="11.5" hidden="1">
      <c r="A304" s="15">
        <v>287</v>
      </c>
      <c r="B304" s="13" t="s">
        <v>1059</v>
      </c>
      <c r="C304" s="39" t="s">
        <v>1096</v>
      </c>
      <c r="D304" s="12" t="s">
        <v>1097</v>
      </c>
      <c r="E304" s="12">
        <v>908</v>
      </c>
      <c r="F304" s="13" t="s">
        <v>945</v>
      </c>
      <c r="G304" s="12">
        <v>1840</v>
      </c>
      <c r="H304" s="12">
        <v>1955</v>
      </c>
      <c r="I304" s="11">
        <v>27175.334999999999</v>
      </c>
      <c r="J304" s="11">
        <v>24893.311000000002</v>
      </c>
      <c r="K304" s="11">
        <v>20644.370999999999</v>
      </c>
      <c r="L304" s="11">
        <v>25187.421999999999</v>
      </c>
      <c r="M304" s="11">
        <v>23079.452000000001</v>
      </c>
      <c r="N304" s="11">
        <v>24878.023000000001</v>
      </c>
      <c r="O304" s="11">
        <v>23086.656999999999</v>
      </c>
      <c r="P304" s="11">
        <v>16954.971000000001</v>
      </c>
      <c r="Q304" s="11">
        <v>21914.897000000001</v>
      </c>
      <c r="R304" s="11">
        <v>20822.707999999999</v>
      </c>
      <c r="S304" s="11">
        <v>18818.474999999999</v>
      </c>
      <c r="T304" s="11">
        <v>15902.088</v>
      </c>
      <c r="U304" s="11">
        <v>13200.647000000001</v>
      </c>
      <c r="V304" s="11">
        <v>11088.971</v>
      </c>
      <c r="W304" s="11">
        <v>8372.2219999999998</v>
      </c>
      <c r="X304" s="11">
        <v>5492.5940000000001</v>
      </c>
      <c r="Y304" s="11">
        <v>2928.89</v>
      </c>
      <c r="Z304" s="11">
        <v>1018.341</v>
      </c>
      <c r="AA304" s="11">
        <v>273.98700000000002</v>
      </c>
      <c r="AB304" s="11">
        <v>45.524999999999999</v>
      </c>
      <c r="AC304" s="11">
        <v>5.81</v>
      </c>
    </row>
    <row r="305" spans="1:29" ht="11.5" hidden="1">
      <c r="A305" s="15">
        <v>288</v>
      </c>
      <c r="B305" s="13" t="s">
        <v>1059</v>
      </c>
      <c r="C305" s="39" t="s">
        <v>1096</v>
      </c>
      <c r="D305" s="12" t="s">
        <v>1097</v>
      </c>
      <c r="E305" s="12">
        <v>908</v>
      </c>
      <c r="F305" s="13" t="s">
        <v>945</v>
      </c>
      <c r="G305" s="12">
        <v>1840</v>
      </c>
      <c r="H305" s="12">
        <v>1960</v>
      </c>
      <c r="I305" s="11">
        <v>27926.097000000002</v>
      </c>
      <c r="J305" s="11">
        <v>26985.42</v>
      </c>
      <c r="K305" s="11">
        <v>24996.57</v>
      </c>
      <c r="L305" s="11">
        <v>20565.772000000001</v>
      </c>
      <c r="M305" s="11">
        <v>24859.071</v>
      </c>
      <c r="N305" s="11">
        <v>22631.643</v>
      </c>
      <c r="O305" s="11">
        <v>24549.05</v>
      </c>
      <c r="P305" s="11">
        <v>22758.982</v>
      </c>
      <c r="Q305" s="11">
        <v>16538.172999999999</v>
      </c>
      <c r="R305" s="11">
        <v>21447.537</v>
      </c>
      <c r="S305" s="11">
        <v>20236.935000000001</v>
      </c>
      <c r="T305" s="11">
        <v>18109.791000000001</v>
      </c>
      <c r="U305" s="11">
        <v>15059.477000000001</v>
      </c>
      <c r="V305" s="11">
        <v>12046.791999999999</v>
      </c>
      <c r="W305" s="11">
        <v>9387.9789999999994</v>
      </c>
      <c r="X305" s="11">
        <v>6203.4279999999999</v>
      </c>
      <c r="Y305" s="11">
        <v>3338.9059999999999</v>
      </c>
      <c r="Z305" s="11">
        <v>1329.5709999999999</v>
      </c>
      <c r="AA305" s="11">
        <v>305.78199999999998</v>
      </c>
      <c r="AB305" s="11">
        <v>49.036000000000001</v>
      </c>
      <c r="AC305" s="11">
        <v>4.8979999999999997</v>
      </c>
    </row>
    <row r="306" spans="1:29" ht="11.5" hidden="1">
      <c r="A306" s="15">
        <v>289</v>
      </c>
      <c r="B306" s="13" t="s">
        <v>1059</v>
      </c>
      <c r="C306" s="39" t="s">
        <v>1096</v>
      </c>
      <c r="D306" s="12" t="s">
        <v>1097</v>
      </c>
      <c r="E306" s="12">
        <v>908</v>
      </c>
      <c r="F306" s="13" t="s">
        <v>945</v>
      </c>
      <c r="G306" s="12">
        <v>1840</v>
      </c>
      <c r="H306" s="12">
        <v>1965</v>
      </c>
      <c r="I306" s="11">
        <v>27493.56</v>
      </c>
      <c r="J306" s="11">
        <v>27909.613000000001</v>
      </c>
      <c r="K306" s="11">
        <v>26896.14</v>
      </c>
      <c r="L306" s="11">
        <v>24881.413</v>
      </c>
      <c r="M306" s="11">
        <v>20425.473000000002</v>
      </c>
      <c r="N306" s="11">
        <v>24624.258000000002</v>
      </c>
      <c r="O306" s="11">
        <v>22346.566999999999</v>
      </c>
      <c r="P306" s="11">
        <v>24299.167000000001</v>
      </c>
      <c r="Q306" s="11">
        <v>22491.52</v>
      </c>
      <c r="R306" s="11">
        <v>16255.218999999999</v>
      </c>
      <c r="S306" s="11">
        <v>21092.203000000001</v>
      </c>
      <c r="T306" s="11">
        <v>19719.596000000001</v>
      </c>
      <c r="U306" s="11">
        <v>17256.906999999999</v>
      </c>
      <c r="V306" s="11">
        <v>13814.418</v>
      </c>
      <c r="W306" s="11">
        <v>10310.16</v>
      </c>
      <c r="X306" s="11">
        <v>7211.5290000000005</v>
      </c>
      <c r="Y306" s="11">
        <v>4015.5349999999999</v>
      </c>
      <c r="Z306" s="11">
        <v>1556.742</v>
      </c>
      <c r="AA306" s="11">
        <v>412.017</v>
      </c>
      <c r="AB306" s="11">
        <v>56.408000000000001</v>
      </c>
      <c r="AC306" s="11">
        <v>5.2240000000000002</v>
      </c>
    </row>
    <row r="307" spans="1:29" ht="11.5" hidden="1">
      <c r="A307" s="15">
        <v>290</v>
      </c>
      <c r="B307" s="13" t="s">
        <v>1059</v>
      </c>
      <c r="C307" s="39" t="s">
        <v>1096</v>
      </c>
      <c r="D307" s="12" t="s">
        <v>1097</v>
      </c>
      <c r="E307" s="12">
        <v>908</v>
      </c>
      <c r="F307" s="13" t="s">
        <v>945</v>
      </c>
      <c r="G307" s="12">
        <v>1840</v>
      </c>
      <c r="H307" s="12">
        <v>1970</v>
      </c>
      <c r="I307" s="11">
        <v>25886.257000000001</v>
      </c>
      <c r="J307" s="11">
        <v>27486.905999999999</v>
      </c>
      <c r="K307" s="11">
        <v>27836.167000000001</v>
      </c>
      <c r="L307" s="11">
        <v>26738.962</v>
      </c>
      <c r="M307" s="11">
        <v>24684.191999999999</v>
      </c>
      <c r="N307" s="11">
        <v>20176.759999999998</v>
      </c>
      <c r="O307" s="11">
        <v>24337.998</v>
      </c>
      <c r="P307" s="11">
        <v>21966.395</v>
      </c>
      <c r="Q307" s="11">
        <v>23950.307000000001</v>
      </c>
      <c r="R307" s="11">
        <v>22268.026000000002</v>
      </c>
      <c r="S307" s="11">
        <v>15849.602999999999</v>
      </c>
      <c r="T307" s="11">
        <v>20523.718000000001</v>
      </c>
      <c r="U307" s="11">
        <v>18879.7</v>
      </c>
      <c r="V307" s="11">
        <v>15910.351000000001</v>
      </c>
      <c r="W307" s="11">
        <v>11893.841</v>
      </c>
      <c r="X307" s="11">
        <v>7860.3829999999998</v>
      </c>
      <c r="Y307" s="11">
        <v>4748.6229999999996</v>
      </c>
      <c r="Z307" s="11">
        <v>1933.75</v>
      </c>
      <c r="AA307" s="11">
        <v>501.22</v>
      </c>
      <c r="AB307" s="11">
        <v>79.947999999999993</v>
      </c>
      <c r="AC307" s="11">
        <v>6.2619999999999996</v>
      </c>
    </row>
    <row r="308" spans="1:29" ht="11.5" hidden="1">
      <c r="A308" s="15">
        <v>291</v>
      </c>
      <c r="B308" s="13" t="s">
        <v>1059</v>
      </c>
      <c r="C308" s="39" t="s">
        <v>1096</v>
      </c>
      <c r="D308" s="12" t="s">
        <v>1097</v>
      </c>
      <c r="E308" s="12">
        <v>908</v>
      </c>
      <c r="F308" s="13" t="s">
        <v>945</v>
      </c>
      <c r="G308" s="12">
        <v>1840</v>
      </c>
      <c r="H308" s="12">
        <v>1975</v>
      </c>
      <c r="I308" s="11">
        <v>25124.503000000001</v>
      </c>
      <c r="J308" s="11">
        <v>25852.668000000001</v>
      </c>
      <c r="K308" s="11">
        <v>27420.05</v>
      </c>
      <c r="L308" s="11">
        <v>27729.089</v>
      </c>
      <c r="M308" s="11">
        <v>26725.149000000001</v>
      </c>
      <c r="N308" s="11">
        <v>24649.059000000001</v>
      </c>
      <c r="O308" s="11">
        <v>20154.839</v>
      </c>
      <c r="P308" s="11">
        <v>24263.99</v>
      </c>
      <c r="Q308" s="11">
        <v>21794.920999999998</v>
      </c>
      <c r="R308" s="11">
        <v>23622.337</v>
      </c>
      <c r="S308" s="11">
        <v>21941.923999999999</v>
      </c>
      <c r="T308" s="11">
        <v>15437.049000000001</v>
      </c>
      <c r="U308" s="11">
        <v>19553.235000000001</v>
      </c>
      <c r="V308" s="11">
        <v>17478.964</v>
      </c>
      <c r="W308" s="11">
        <v>13829.624</v>
      </c>
      <c r="X308" s="11">
        <v>9241.4619999999995</v>
      </c>
      <c r="Y308" s="11">
        <v>5227.6049999999996</v>
      </c>
      <c r="Z308" s="11">
        <v>2350.2890000000002</v>
      </c>
      <c r="AA308" s="11">
        <v>645.23299999999995</v>
      </c>
      <c r="AB308" s="11">
        <v>98.838999999999999</v>
      </c>
      <c r="AC308" s="11">
        <v>8.9260000000000002</v>
      </c>
    </row>
    <row r="309" spans="1:29" ht="11.5" hidden="1">
      <c r="A309" s="15">
        <v>292</v>
      </c>
      <c r="B309" s="13" t="s">
        <v>1059</v>
      </c>
      <c r="C309" s="39" t="s">
        <v>1096</v>
      </c>
      <c r="D309" s="12" t="s">
        <v>1097</v>
      </c>
      <c r="E309" s="12">
        <v>908</v>
      </c>
      <c r="F309" s="13" t="s">
        <v>945</v>
      </c>
      <c r="G309" s="12">
        <v>1840</v>
      </c>
      <c r="H309" s="12">
        <v>1980</v>
      </c>
      <c r="I309" s="11">
        <v>24289.361000000001</v>
      </c>
      <c r="J309" s="11">
        <v>24999.78</v>
      </c>
      <c r="K309" s="11">
        <v>25899.510999999999</v>
      </c>
      <c r="L309" s="11">
        <v>27557.047999999999</v>
      </c>
      <c r="M309" s="11">
        <v>27772.73</v>
      </c>
      <c r="N309" s="11">
        <v>26660.022000000001</v>
      </c>
      <c r="O309" s="11">
        <v>24571.08</v>
      </c>
      <c r="P309" s="11">
        <v>20065.832999999999</v>
      </c>
      <c r="Q309" s="11">
        <v>24107.351999999999</v>
      </c>
      <c r="R309" s="11">
        <v>21545.635999999999</v>
      </c>
      <c r="S309" s="11">
        <v>23206.934000000001</v>
      </c>
      <c r="T309" s="11">
        <v>21325.811000000002</v>
      </c>
      <c r="U309" s="11">
        <v>14781.51</v>
      </c>
      <c r="V309" s="11">
        <v>18162.093000000001</v>
      </c>
      <c r="W309" s="11">
        <v>15388.73</v>
      </c>
      <c r="X309" s="11">
        <v>10997.591</v>
      </c>
      <c r="Y309" s="11">
        <v>6198.201</v>
      </c>
      <c r="Z309" s="11">
        <v>2681.9250000000002</v>
      </c>
      <c r="AA309" s="11">
        <v>827.52300000000002</v>
      </c>
      <c r="AB309" s="11">
        <v>139.15</v>
      </c>
      <c r="AC309" s="11">
        <v>12.173999999999999</v>
      </c>
    </row>
    <row r="310" spans="1:29" ht="11.5" hidden="1">
      <c r="A310" s="15">
        <v>293</v>
      </c>
      <c r="B310" s="13" t="s">
        <v>1059</v>
      </c>
      <c r="C310" s="39" t="s">
        <v>1096</v>
      </c>
      <c r="D310" s="12" t="s">
        <v>1097</v>
      </c>
      <c r="E310" s="12">
        <v>908</v>
      </c>
      <c r="F310" s="13" t="s">
        <v>945</v>
      </c>
      <c r="G310" s="12">
        <v>1840</v>
      </c>
      <c r="H310" s="12">
        <v>1985</v>
      </c>
      <c r="I310" s="11">
        <v>24168.534</v>
      </c>
      <c r="J310" s="11">
        <v>24329.588</v>
      </c>
      <c r="K310" s="11">
        <v>25056.393</v>
      </c>
      <c r="L310" s="11">
        <v>25953.166000000001</v>
      </c>
      <c r="M310" s="11">
        <v>27652.026999999998</v>
      </c>
      <c r="N310" s="11">
        <v>27815.618999999999</v>
      </c>
      <c r="O310" s="11">
        <v>26634.772000000001</v>
      </c>
      <c r="P310" s="11">
        <v>24485.879000000001</v>
      </c>
      <c r="Q310" s="11">
        <v>19924.93</v>
      </c>
      <c r="R310" s="11">
        <v>23788.565999999999</v>
      </c>
      <c r="S310" s="11">
        <v>21136.245999999999</v>
      </c>
      <c r="T310" s="11">
        <v>22555.829000000002</v>
      </c>
      <c r="U310" s="11">
        <v>20348.715</v>
      </c>
      <c r="V310" s="11">
        <v>13712.151</v>
      </c>
      <c r="W310" s="11">
        <v>16039.674999999999</v>
      </c>
      <c r="X310" s="11">
        <v>12363.98</v>
      </c>
      <c r="Y310" s="11">
        <v>7494.6670000000004</v>
      </c>
      <c r="Z310" s="11">
        <v>3261.9960000000001</v>
      </c>
      <c r="AA310" s="11">
        <v>980.23400000000004</v>
      </c>
      <c r="AB310" s="11">
        <v>185.971</v>
      </c>
      <c r="AC310" s="11">
        <v>17.864000000000001</v>
      </c>
    </row>
    <row r="311" spans="1:29" ht="11.5" hidden="1">
      <c r="A311" s="15">
        <v>294</v>
      </c>
      <c r="B311" s="13" t="s">
        <v>1059</v>
      </c>
      <c r="C311" s="39" t="s">
        <v>1096</v>
      </c>
      <c r="D311" s="12" t="s">
        <v>1097</v>
      </c>
      <c r="E311" s="12">
        <v>908</v>
      </c>
      <c r="F311" s="13" t="s">
        <v>945</v>
      </c>
      <c r="G311" s="12">
        <v>1840</v>
      </c>
      <c r="H311" s="12">
        <v>1990</v>
      </c>
      <c r="I311" s="11">
        <v>23454.281999999999</v>
      </c>
      <c r="J311" s="11">
        <v>24230.543000000001</v>
      </c>
      <c r="K311" s="11">
        <v>24446.775000000001</v>
      </c>
      <c r="L311" s="11">
        <v>25250.842000000001</v>
      </c>
      <c r="M311" s="11">
        <v>26071.901000000002</v>
      </c>
      <c r="N311" s="11">
        <v>27697.125</v>
      </c>
      <c r="O311" s="11">
        <v>27837.83</v>
      </c>
      <c r="P311" s="11">
        <v>26588.741000000002</v>
      </c>
      <c r="Q311" s="11">
        <v>24333.137999999999</v>
      </c>
      <c r="R311" s="11">
        <v>19671.232</v>
      </c>
      <c r="S311" s="11">
        <v>23330.378000000001</v>
      </c>
      <c r="T311" s="11">
        <v>20572.137999999999</v>
      </c>
      <c r="U311" s="11">
        <v>21625.187999999998</v>
      </c>
      <c r="V311" s="11">
        <v>18999.531999999999</v>
      </c>
      <c r="W311" s="11">
        <v>12192.85</v>
      </c>
      <c r="X311" s="11">
        <v>13133.834000000001</v>
      </c>
      <c r="Y311" s="11">
        <v>8810.2990000000009</v>
      </c>
      <c r="Z311" s="11">
        <v>4107.7299999999996</v>
      </c>
      <c r="AA311" s="11">
        <v>1245.6300000000001</v>
      </c>
      <c r="AB311" s="11">
        <v>229.255</v>
      </c>
      <c r="AC311" s="11">
        <v>24.431999999999999</v>
      </c>
    </row>
    <row r="312" spans="1:29" ht="11.5" hidden="1">
      <c r="A312" s="15">
        <v>295</v>
      </c>
      <c r="B312" s="13" t="s">
        <v>1059</v>
      </c>
      <c r="C312" s="39" t="s">
        <v>1096</v>
      </c>
      <c r="D312" s="12" t="s">
        <v>1097</v>
      </c>
      <c r="E312" s="12">
        <v>908</v>
      </c>
      <c r="F312" s="13" t="s">
        <v>945</v>
      </c>
      <c r="G312" s="12">
        <v>1840</v>
      </c>
      <c r="H312" s="12">
        <v>1995</v>
      </c>
      <c r="I312" s="11">
        <v>20215.473000000002</v>
      </c>
      <c r="J312" s="11">
        <v>23727.855</v>
      </c>
      <c r="K312" s="11">
        <v>24520.44</v>
      </c>
      <c r="L312" s="11">
        <v>24625.254000000001</v>
      </c>
      <c r="M312" s="11">
        <v>25397.760999999999</v>
      </c>
      <c r="N312" s="11">
        <v>26311.348999999998</v>
      </c>
      <c r="O312" s="11">
        <v>27901.882000000001</v>
      </c>
      <c r="P312" s="11">
        <v>27945.491999999998</v>
      </c>
      <c r="Q312" s="11">
        <v>26528.262999999999</v>
      </c>
      <c r="R312" s="11">
        <v>24103.214</v>
      </c>
      <c r="S312" s="11">
        <v>19391.579000000002</v>
      </c>
      <c r="T312" s="11">
        <v>22743.379000000001</v>
      </c>
      <c r="U312" s="11">
        <v>19783.626</v>
      </c>
      <c r="V312" s="11">
        <v>20208.668000000001</v>
      </c>
      <c r="W312" s="11">
        <v>16957.621999999999</v>
      </c>
      <c r="X312" s="11">
        <v>10103.805</v>
      </c>
      <c r="Y312" s="11">
        <v>9484.3520000000008</v>
      </c>
      <c r="Z312" s="11">
        <v>4971.2719999999999</v>
      </c>
      <c r="AA312" s="11">
        <v>1613.742</v>
      </c>
      <c r="AB312" s="11">
        <v>294.68299999999999</v>
      </c>
      <c r="AC312" s="11">
        <v>29.199000000000002</v>
      </c>
    </row>
    <row r="313" spans="1:29" ht="11.5" hidden="1">
      <c r="A313" s="15">
        <v>296</v>
      </c>
      <c r="B313" s="13" t="s">
        <v>1059</v>
      </c>
      <c r="C313" s="39" t="s">
        <v>1096</v>
      </c>
      <c r="D313" s="12" t="s">
        <v>1097</v>
      </c>
      <c r="E313" s="12">
        <v>908</v>
      </c>
      <c r="F313" s="13" t="s">
        <v>945</v>
      </c>
      <c r="G313" s="12">
        <v>1840</v>
      </c>
      <c r="H313" s="12">
        <v>2000</v>
      </c>
      <c r="I313" s="11">
        <v>17918.269</v>
      </c>
      <c r="J313" s="11">
        <v>20303.541000000001</v>
      </c>
      <c r="K313" s="11">
        <v>23935.473000000002</v>
      </c>
      <c r="L313" s="11">
        <v>24696.811000000002</v>
      </c>
      <c r="M313" s="11">
        <v>24783.200000000001</v>
      </c>
      <c r="N313" s="11">
        <v>25549.826000000001</v>
      </c>
      <c r="O313" s="11">
        <v>26419.876</v>
      </c>
      <c r="P313" s="11">
        <v>27908.764999999999</v>
      </c>
      <c r="Q313" s="11">
        <v>27804.297999999999</v>
      </c>
      <c r="R313" s="11">
        <v>26236.526999999998</v>
      </c>
      <c r="S313" s="11">
        <v>23676.128000000001</v>
      </c>
      <c r="T313" s="11">
        <v>18949.669000000002</v>
      </c>
      <c r="U313" s="11">
        <v>21877.821</v>
      </c>
      <c r="V313" s="11">
        <v>18606.647000000001</v>
      </c>
      <c r="W313" s="11">
        <v>18128.830999999998</v>
      </c>
      <c r="X313" s="11">
        <v>14096.371999999999</v>
      </c>
      <c r="Y313" s="11">
        <v>7360.5159999999996</v>
      </c>
      <c r="Z313" s="11">
        <v>5458.768</v>
      </c>
      <c r="AA313" s="11">
        <v>1995.5909999999999</v>
      </c>
      <c r="AB313" s="11">
        <v>387.02800000000002</v>
      </c>
      <c r="AC313" s="11">
        <v>36.918999999999997</v>
      </c>
    </row>
    <row r="314" spans="1:29" ht="11.5" hidden="1">
      <c r="A314" s="15">
        <v>297</v>
      </c>
      <c r="B314" s="13" t="s">
        <v>1059</v>
      </c>
      <c r="C314" s="39" t="s">
        <v>1096</v>
      </c>
      <c r="D314" s="12" t="s">
        <v>1097</v>
      </c>
      <c r="E314" s="12">
        <v>908</v>
      </c>
      <c r="F314" s="13" t="s">
        <v>945</v>
      </c>
      <c r="G314" s="12">
        <v>1840</v>
      </c>
      <c r="H314" s="12">
        <v>2005</v>
      </c>
      <c r="I314" s="11">
        <v>17876.856</v>
      </c>
      <c r="J314" s="11">
        <v>18113.456999999999</v>
      </c>
      <c r="K314" s="11">
        <v>20569.944</v>
      </c>
      <c r="L314" s="11">
        <v>24221.611000000001</v>
      </c>
      <c r="M314" s="11">
        <v>25258.655999999999</v>
      </c>
      <c r="N314" s="11">
        <v>25455.133000000002</v>
      </c>
      <c r="O314" s="11">
        <v>26035.136999999999</v>
      </c>
      <c r="P314" s="11">
        <v>26752.342000000001</v>
      </c>
      <c r="Q314" s="11">
        <v>28028.82</v>
      </c>
      <c r="R314" s="11">
        <v>27671.041000000001</v>
      </c>
      <c r="S314" s="11">
        <v>25926.128000000001</v>
      </c>
      <c r="T314" s="11">
        <v>23202.109</v>
      </c>
      <c r="U314" s="11">
        <v>18336.547999999999</v>
      </c>
      <c r="V314" s="11">
        <v>20704.297999999999</v>
      </c>
      <c r="W314" s="11">
        <v>16896.46</v>
      </c>
      <c r="X314" s="11">
        <v>15226.871999999999</v>
      </c>
      <c r="Y314" s="11">
        <v>10511.146000000001</v>
      </c>
      <c r="Z314" s="11">
        <v>4429.4979999999996</v>
      </c>
      <c r="AA314" s="11">
        <v>2294.4960000000001</v>
      </c>
      <c r="AB314" s="11">
        <v>503.262</v>
      </c>
      <c r="AC314" s="11">
        <v>50.612000000000002</v>
      </c>
    </row>
    <row r="315" spans="1:29" ht="11.5" hidden="1">
      <c r="A315" s="15">
        <v>298</v>
      </c>
      <c r="B315" s="13" t="s">
        <v>1059</v>
      </c>
      <c r="C315" s="39" t="s">
        <v>1096</v>
      </c>
      <c r="D315" s="12" t="s">
        <v>1097</v>
      </c>
      <c r="E315" s="12">
        <v>908</v>
      </c>
      <c r="F315" s="13" t="s">
        <v>945</v>
      </c>
      <c r="G315" s="12">
        <v>1840</v>
      </c>
      <c r="H315" s="12">
        <v>2010</v>
      </c>
      <c r="I315" s="11">
        <v>19245.419999999998</v>
      </c>
      <c r="J315" s="11">
        <v>17952.856</v>
      </c>
      <c r="K315" s="11">
        <v>18344.659</v>
      </c>
      <c r="L315" s="11">
        <v>21110.182000000001</v>
      </c>
      <c r="M315" s="11">
        <v>24957.151999999998</v>
      </c>
      <c r="N315" s="11">
        <v>25796.960999999999</v>
      </c>
      <c r="O315" s="11">
        <v>25977.832999999999</v>
      </c>
      <c r="P315" s="11">
        <v>26240.223000000002</v>
      </c>
      <c r="Q315" s="11">
        <v>26558.091</v>
      </c>
      <c r="R315" s="11">
        <v>28093.197</v>
      </c>
      <c r="S315" s="11">
        <v>27373.058000000001</v>
      </c>
      <c r="T315" s="11">
        <v>25524.233</v>
      </c>
      <c r="U315" s="11">
        <v>22170.75</v>
      </c>
      <c r="V315" s="11">
        <v>17739.737000000001</v>
      </c>
      <c r="W315" s="11">
        <v>19020.625</v>
      </c>
      <c r="X315" s="11">
        <v>14630.118</v>
      </c>
      <c r="Y315" s="11">
        <v>11779.11</v>
      </c>
      <c r="Z315" s="11">
        <v>6576.8289999999997</v>
      </c>
      <c r="AA315" s="11">
        <v>2007.17</v>
      </c>
      <c r="AB315" s="11">
        <v>628.24</v>
      </c>
      <c r="AC315" s="11">
        <v>71.191000000000003</v>
      </c>
    </row>
    <row r="316" spans="1:29" ht="11.5" hidden="1">
      <c r="A316" s="15">
        <v>299</v>
      </c>
      <c r="B316" s="13" t="s">
        <v>1059</v>
      </c>
      <c r="C316" s="39" t="s">
        <v>1096</v>
      </c>
      <c r="D316" s="12" t="s">
        <v>1097</v>
      </c>
      <c r="E316" s="12">
        <v>908</v>
      </c>
      <c r="F316" s="13" t="s">
        <v>945</v>
      </c>
      <c r="G316" s="12">
        <v>1840</v>
      </c>
      <c r="H316" s="12">
        <v>2015</v>
      </c>
      <c r="I316" s="11">
        <v>19567.990000000002</v>
      </c>
      <c r="J316" s="11">
        <v>19399.237000000001</v>
      </c>
      <c r="K316" s="11">
        <v>18172.246999999999</v>
      </c>
      <c r="L316" s="11">
        <v>18634.191999999999</v>
      </c>
      <c r="M316" s="11">
        <v>21537.905999999999</v>
      </c>
      <c r="N316" s="11">
        <v>25405.662</v>
      </c>
      <c r="O316" s="11">
        <v>26123.272000000001</v>
      </c>
      <c r="P316" s="11">
        <v>26170.082999999999</v>
      </c>
      <c r="Q316" s="11">
        <v>26275.387999999999</v>
      </c>
      <c r="R316" s="11">
        <v>26504.023000000001</v>
      </c>
      <c r="S316" s="11">
        <v>27835.48</v>
      </c>
      <c r="T316" s="11">
        <v>26894.773000000001</v>
      </c>
      <c r="U316" s="11">
        <v>24809.607</v>
      </c>
      <c r="V316" s="11">
        <v>21225.135999999999</v>
      </c>
      <c r="W316" s="11">
        <v>16598.268</v>
      </c>
      <c r="X316" s="11">
        <v>16693.978999999999</v>
      </c>
      <c r="Y316" s="11">
        <v>11607.179</v>
      </c>
      <c r="Z316" s="11">
        <v>7631.4790000000003</v>
      </c>
      <c r="AA316" s="11">
        <v>3112.2840000000001</v>
      </c>
      <c r="AB316" s="11">
        <v>584.76</v>
      </c>
      <c r="AC316" s="11">
        <v>93.533000000000001</v>
      </c>
    </row>
    <row r="317" spans="1:29" ht="11.5" hidden="1">
      <c r="A317" s="15">
        <v>300</v>
      </c>
      <c r="B317" s="13" t="s">
        <v>1059</v>
      </c>
      <c r="C317" s="39" t="s">
        <v>1096</v>
      </c>
      <c r="D317" s="12" t="s">
        <v>1097</v>
      </c>
      <c r="E317" s="12">
        <v>908</v>
      </c>
      <c r="F317" s="13" t="s">
        <v>945</v>
      </c>
      <c r="G317" s="12">
        <v>1840</v>
      </c>
      <c r="H317" s="12">
        <v>2020</v>
      </c>
      <c r="I317" s="11">
        <v>19009.129000000001</v>
      </c>
      <c r="J317" s="11">
        <v>19814.776000000002</v>
      </c>
      <c r="K317" s="11">
        <v>19570.838</v>
      </c>
      <c r="L317" s="11">
        <v>18434.936000000002</v>
      </c>
      <c r="M317" s="11">
        <v>18999.21</v>
      </c>
      <c r="N317" s="11">
        <v>22021.518</v>
      </c>
      <c r="O317" s="11">
        <v>25823.486000000001</v>
      </c>
      <c r="P317" s="11">
        <v>26332.5</v>
      </c>
      <c r="Q317" s="11">
        <v>26251.263999999999</v>
      </c>
      <c r="R317" s="11">
        <v>26254.025000000001</v>
      </c>
      <c r="S317" s="11">
        <v>26299.716</v>
      </c>
      <c r="T317" s="11">
        <v>27451.322</v>
      </c>
      <c r="U317" s="11">
        <v>26160.696</v>
      </c>
      <c r="V317" s="11">
        <v>23788.031999999999</v>
      </c>
      <c r="W317" s="11">
        <v>19710.3</v>
      </c>
      <c r="X317" s="11">
        <v>14777.41</v>
      </c>
      <c r="Y317" s="11">
        <v>13228.222</v>
      </c>
      <c r="Z317" s="11">
        <v>7768.2070000000003</v>
      </c>
      <c r="AA317" s="11">
        <v>3789.7620000000002</v>
      </c>
      <c r="AB317" s="11">
        <v>987.66700000000003</v>
      </c>
      <c r="AC317" s="11">
        <v>102.056</v>
      </c>
    </row>
    <row r="318" spans="1:29" ht="11.5" hidden="1">
      <c r="A318" s="15">
        <v>301</v>
      </c>
      <c r="B318" s="13" t="s">
        <v>1059</v>
      </c>
      <c r="C318" s="39" t="s">
        <v>1098</v>
      </c>
      <c r="D318" s="12" t="s">
        <v>1099</v>
      </c>
      <c r="E318" s="12">
        <v>904</v>
      </c>
      <c r="F318" s="13" t="s">
        <v>945</v>
      </c>
      <c r="G318" s="12">
        <v>1840</v>
      </c>
      <c r="H318" s="12">
        <v>1950</v>
      </c>
      <c r="I318" s="11">
        <v>13416.851000000001</v>
      </c>
      <c r="J318" s="11">
        <v>10832.085999999999</v>
      </c>
      <c r="K318" s="11">
        <v>9556.0329999999994</v>
      </c>
      <c r="L318" s="11">
        <v>8410.5580000000009</v>
      </c>
      <c r="M318" s="11">
        <v>7641.8630000000003</v>
      </c>
      <c r="N318" s="11">
        <v>6448.6450000000004</v>
      </c>
      <c r="O318" s="11">
        <v>5410.9120000000003</v>
      </c>
      <c r="P318" s="11">
        <v>4889.9489999999996</v>
      </c>
      <c r="Q318" s="11">
        <v>4128.6130000000003</v>
      </c>
      <c r="R318" s="11">
        <v>3475.7719999999999</v>
      </c>
      <c r="S318" s="11">
        <v>2926.076</v>
      </c>
      <c r="T318" s="11">
        <v>2281.578</v>
      </c>
      <c r="U318" s="11">
        <v>1812.0060000000001</v>
      </c>
      <c r="V318" s="11">
        <v>1311.8679999999999</v>
      </c>
      <c r="W318" s="11">
        <v>897.42399999999998</v>
      </c>
      <c r="X318" s="11">
        <v>533.76800000000003</v>
      </c>
      <c r="Y318" s="11">
        <v>247.08500000000001</v>
      </c>
      <c r="Z318" s="11">
        <v>118.63500000000001</v>
      </c>
      <c r="AA318" s="11">
        <v>49.942999999999998</v>
      </c>
      <c r="AB318" s="11">
        <v>20.172999999999998</v>
      </c>
      <c r="AC318" s="11">
        <v>8.1989999999999998</v>
      </c>
    </row>
    <row r="319" spans="1:29" ht="11.5" hidden="1">
      <c r="A319" s="15">
        <v>302</v>
      </c>
      <c r="B319" s="13" t="s">
        <v>1059</v>
      </c>
      <c r="C319" s="39" t="s">
        <v>1098</v>
      </c>
      <c r="D319" s="12" t="s">
        <v>1099</v>
      </c>
      <c r="E319" s="12">
        <v>904</v>
      </c>
      <c r="F319" s="13" t="s">
        <v>945</v>
      </c>
      <c r="G319" s="12">
        <v>1840</v>
      </c>
      <c r="H319" s="12">
        <v>1955</v>
      </c>
      <c r="I319" s="11">
        <v>16108.782999999999</v>
      </c>
      <c r="J319" s="11">
        <v>12732.415000000001</v>
      </c>
      <c r="K319" s="11">
        <v>10659.63</v>
      </c>
      <c r="L319" s="11">
        <v>9401.3709999999992</v>
      </c>
      <c r="M319" s="11">
        <v>8225.598</v>
      </c>
      <c r="N319" s="11">
        <v>7427.9989999999998</v>
      </c>
      <c r="O319" s="11">
        <v>6252.2420000000002</v>
      </c>
      <c r="P319" s="11">
        <v>5253.26</v>
      </c>
      <c r="Q319" s="11">
        <v>4697.9120000000003</v>
      </c>
      <c r="R319" s="11">
        <v>3962.2139999999999</v>
      </c>
      <c r="S319" s="11">
        <v>3287.748</v>
      </c>
      <c r="T319" s="11">
        <v>2709.6289999999999</v>
      </c>
      <c r="U319" s="11">
        <v>2056.8870000000002</v>
      </c>
      <c r="V319" s="11">
        <v>1549.434</v>
      </c>
      <c r="W319" s="11">
        <v>1033.434</v>
      </c>
      <c r="X319" s="11">
        <v>617.72699999999998</v>
      </c>
      <c r="Y319" s="11">
        <v>297.82100000000003</v>
      </c>
      <c r="Z319" s="11">
        <v>97.814999999999998</v>
      </c>
      <c r="AA319" s="11">
        <v>32.003</v>
      </c>
      <c r="AB319" s="11">
        <v>8.4169999999999998</v>
      </c>
      <c r="AC319" s="11">
        <v>2.5960000000000001</v>
      </c>
    </row>
    <row r="320" spans="1:29" ht="11.5" hidden="1">
      <c r="A320" s="15">
        <v>303</v>
      </c>
      <c r="B320" s="13" t="s">
        <v>1059</v>
      </c>
      <c r="C320" s="39" t="s">
        <v>1098</v>
      </c>
      <c r="D320" s="12" t="s">
        <v>1099</v>
      </c>
      <c r="E320" s="12">
        <v>904</v>
      </c>
      <c r="F320" s="13" t="s">
        <v>945</v>
      </c>
      <c r="G320" s="12">
        <v>1840</v>
      </c>
      <c r="H320" s="12">
        <v>1960</v>
      </c>
      <c r="I320" s="11">
        <v>18382.399000000001</v>
      </c>
      <c r="J320" s="11">
        <v>15402.793</v>
      </c>
      <c r="K320" s="11">
        <v>12553.119000000001</v>
      </c>
      <c r="L320" s="11">
        <v>10479.561</v>
      </c>
      <c r="M320" s="11">
        <v>9169.6380000000008</v>
      </c>
      <c r="N320" s="11">
        <v>7981.7030000000004</v>
      </c>
      <c r="O320" s="11">
        <v>7198.8940000000002</v>
      </c>
      <c r="P320" s="11">
        <v>6057.78</v>
      </c>
      <c r="Q320" s="11">
        <v>5050.5860000000002</v>
      </c>
      <c r="R320" s="11">
        <v>4509.4939999999997</v>
      </c>
      <c r="S320" s="11">
        <v>3749.0610000000001</v>
      </c>
      <c r="T320" s="11">
        <v>3060.1559999999999</v>
      </c>
      <c r="U320" s="11">
        <v>2455.2950000000001</v>
      </c>
      <c r="V320" s="11">
        <v>1777.8140000000001</v>
      </c>
      <c r="W320" s="11">
        <v>1242.4190000000001</v>
      </c>
      <c r="X320" s="11">
        <v>736.07399999999996</v>
      </c>
      <c r="Y320" s="11">
        <v>360.49799999999999</v>
      </c>
      <c r="Z320" s="11">
        <v>129.179</v>
      </c>
      <c r="AA320" s="11">
        <v>31.007999999999999</v>
      </c>
      <c r="AB320" s="11">
        <v>6.7649999999999997</v>
      </c>
      <c r="AC320" s="11">
        <v>1.3120000000000001</v>
      </c>
    </row>
    <row r="321" spans="1:29" ht="11.5" hidden="1">
      <c r="A321" s="15">
        <v>304</v>
      </c>
      <c r="B321" s="13" t="s">
        <v>1059</v>
      </c>
      <c r="C321" s="39" t="s">
        <v>1098</v>
      </c>
      <c r="D321" s="12" t="s">
        <v>1099</v>
      </c>
      <c r="E321" s="12">
        <v>904</v>
      </c>
      <c r="F321" s="13" t="s">
        <v>945</v>
      </c>
      <c r="G321" s="12">
        <v>1840</v>
      </c>
      <c r="H321" s="12">
        <v>1965</v>
      </c>
      <c r="I321" s="11">
        <v>20856.455999999998</v>
      </c>
      <c r="J321" s="11">
        <v>17680.932000000001</v>
      </c>
      <c r="K321" s="11">
        <v>15179.156999999999</v>
      </c>
      <c r="L321" s="11">
        <v>12339.32</v>
      </c>
      <c r="M321" s="11">
        <v>10232.862999999999</v>
      </c>
      <c r="N321" s="11">
        <v>8911.74</v>
      </c>
      <c r="O321" s="11">
        <v>7750.24</v>
      </c>
      <c r="P321" s="11">
        <v>6989</v>
      </c>
      <c r="Q321" s="11">
        <v>5854.7030000000004</v>
      </c>
      <c r="R321" s="11">
        <v>4860.2449999999999</v>
      </c>
      <c r="S321" s="11">
        <v>4288.8059999999996</v>
      </c>
      <c r="T321" s="11">
        <v>3517.0390000000002</v>
      </c>
      <c r="U321" s="11">
        <v>2797.5920000000001</v>
      </c>
      <c r="V321" s="11">
        <v>2144.6750000000002</v>
      </c>
      <c r="W321" s="11">
        <v>1451.4839999999999</v>
      </c>
      <c r="X321" s="11">
        <v>902.92600000000004</v>
      </c>
      <c r="Y321" s="11">
        <v>442.87099999999998</v>
      </c>
      <c r="Z321" s="11">
        <v>160.726</v>
      </c>
      <c r="AA321" s="11">
        <v>40.798000000000002</v>
      </c>
      <c r="AB321" s="11">
        <v>6.8710000000000004</v>
      </c>
      <c r="AC321" s="11">
        <v>1.089</v>
      </c>
    </row>
    <row r="322" spans="1:29" ht="11.5" hidden="1">
      <c r="A322" s="15">
        <v>305</v>
      </c>
      <c r="B322" s="13" t="s">
        <v>1059</v>
      </c>
      <c r="C322" s="39" t="s">
        <v>1098</v>
      </c>
      <c r="D322" s="12" t="s">
        <v>1099</v>
      </c>
      <c r="E322" s="12">
        <v>904</v>
      </c>
      <c r="F322" s="13" t="s">
        <v>945</v>
      </c>
      <c r="G322" s="12">
        <v>1840</v>
      </c>
      <c r="H322" s="12">
        <v>1970</v>
      </c>
      <c r="I322" s="11">
        <v>22460.386999999999</v>
      </c>
      <c r="J322" s="11">
        <v>20198.940999999999</v>
      </c>
      <c r="K322" s="11">
        <v>17453.95</v>
      </c>
      <c r="L322" s="11">
        <v>14928.325999999999</v>
      </c>
      <c r="M322" s="11">
        <v>12041.347</v>
      </c>
      <c r="N322" s="11">
        <v>9931.7849999999908</v>
      </c>
      <c r="O322" s="11">
        <v>8643.6830000000009</v>
      </c>
      <c r="P322" s="11">
        <v>7519.741</v>
      </c>
      <c r="Q322" s="11">
        <v>6769.0950000000003</v>
      </c>
      <c r="R322" s="11">
        <v>5642.4549999999999</v>
      </c>
      <c r="S322" s="11">
        <v>4637.8630000000003</v>
      </c>
      <c r="T322" s="11">
        <v>4036.7260000000001</v>
      </c>
      <c r="U322" s="11">
        <v>3233.123</v>
      </c>
      <c r="V322" s="11">
        <v>2469.886</v>
      </c>
      <c r="W322" s="11">
        <v>1764.471</v>
      </c>
      <c r="X322" s="11">
        <v>1067.4570000000001</v>
      </c>
      <c r="Y322" s="11">
        <v>556.43499999999995</v>
      </c>
      <c r="Z322" s="11">
        <v>202.71199999999999</v>
      </c>
      <c r="AA322" s="11">
        <v>52.871000000000002</v>
      </c>
      <c r="AB322" s="11">
        <v>9.0510000000000002</v>
      </c>
      <c r="AC322" s="11">
        <v>1.1579999999999999</v>
      </c>
    </row>
    <row r="323" spans="1:29" ht="11.5" hidden="1">
      <c r="A323" s="15">
        <v>306</v>
      </c>
      <c r="B323" s="13" t="s">
        <v>1059</v>
      </c>
      <c r="C323" s="39" t="s">
        <v>1098</v>
      </c>
      <c r="D323" s="12" t="s">
        <v>1099</v>
      </c>
      <c r="E323" s="12">
        <v>904</v>
      </c>
      <c r="F323" s="13" t="s">
        <v>945</v>
      </c>
      <c r="G323" s="12">
        <v>1840</v>
      </c>
      <c r="H323" s="12">
        <v>1975</v>
      </c>
      <c r="I323" s="11">
        <v>23810.079000000002</v>
      </c>
      <c r="J323" s="11">
        <v>21884.206999999999</v>
      </c>
      <c r="K323" s="11">
        <v>19988.878000000001</v>
      </c>
      <c r="L323" s="11">
        <v>17216.813999999998</v>
      </c>
      <c r="M323" s="11">
        <v>14583.585999999999</v>
      </c>
      <c r="N323" s="11">
        <v>11691.339</v>
      </c>
      <c r="O323" s="11">
        <v>9646.1540000000005</v>
      </c>
      <c r="P323" s="11">
        <v>8430.2639999999992</v>
      </c>
      <c r="Q323" s="11">
        <v>7315.8620000000001</v>
      </c>
      <c r="R323" s="11">
        <v>6551.4939999999997</v>
      </c>
      <c r="S323" s="11">
        <v>5409.5370000000003</v>
      </c>
      <c r="T323" s="11">
        <v>4383.71</v>
      </c>
      <c r="U323" s="11">
        <v>3727.4870000000001</v>
      </c>
      <c r="V323" s="11">
        <v>2875.0050000000001</v>
      </c>
      <c r="W323" s="11">
        <v>2057.6590000000001</v>
      </c>
      <c r="X323" s="11">
        <v>1322.1880000000001</v>
      </c>
      <c r="Y323" s="11">
        <v>663.3</v>
      </c>
      <c r="Z323" s="11">
        <v>263.02699999999999</v>
      </c>
      <c r="AA323" s="11">
        <v>69.790999999999997</v>
      </c>
      <c r="AB323" s="11">
        <v>12.548</v>
      </c>
      <c r="AC323" s="11">
        <v>1.496</v>
      </c>
    </row>
    <row r="324" spans="1:29" ht="11.5" hidden="1">
      <c r="A324" s="15">
        <v>307</v>
      </c>
      <c r="B324" s="13" t="s">
        <v>1059</v>
      </c>
      <c r="C324" s="39" t="s">
        <v>1098</v>
      </c>
      <c r="D324" s="12" t="s">
        <v>1099</v>
      </c>
      <c r="E324" s="12">
        <v>904</v>
      </c>
      <c r="F324" s="13" t="s">
        <v>945</v>
      </c>
      <c r="G324" s="12">
        <v>1840</v>
      </c>
      <c r="H324" s="12">
        <v>1980</v>
      </c>
      <c r="I324" s="11">
        <v>25583.866999999998</v>
      </c>
      <c r="J324" s="11">
        <v>23283.192999999999</v>
      </c>
      <c r="K324" s="11">
        <v>21588.841</v>
      </c>
      <c r="L324" s="11">
        <v>19619.953000000001</v>
      </c>
      <c r="M324" s="11">
        <v>16735.400000000001</v>
      </c>
      <c r="N324" s="11">
        <v>14175.552</v>
      </c>
      <c r="O324" s="11">
        <v>11406.73</v>
      </c>
      <c r="P324" s="11">
        <v>9430.39</v>
      </c>
      <c r="Q324" s="11">
        <v>8228.5830000000005</v>
      </c>
      <c r="R324" s="11">
        <v>7107.3019999999997</v>
      </c>
      <c r="S324" s="11">
        <v>6313.52</v>
      </c>
      <c r="T324" s="11">
        <v>5142.9979999999996</v>
      </c>
      <c r="U324" s="11">
        <v>4083.3310000000001</v>
      </c>
      <c r="V324" s="11">
        <v>3353.4720000000002</v>
      </c>
      <c r="W324" s="11">
        <v>2425.2420000000002</v>
      </c>
      <c r="X324" s="11">
        <v>1573.432</v>
      </c>
      <c r="Y324" s="11">
        <v>863.19600000000003</v>
      </c>
      <c r="Z324" s="11">
        <v>323.13499999999999</v>
      </c>
      <c r="AA324" s="11">
        <v>95.468000000000004</v>
      </c>
      <c r="AB324" s="11">
        <v>17.460999999999999</v>
      </c>
      <c r="AC324" s="11">
        <v>2.1850000000000001</v>
      </c>
    </row>
    <row r="325" spans="1:29" ht="11.5" hidden="1">
      <c r="A325" s="15">
        <v>308</v>
      </c>
      <c r="B325" s="13" t="s">
        <v>1059</v>
      </c>
      <c r="C325" s="39" t="s">
        <v>1098</v>
      </c>
      <c r="D325" s="12" t="s">
        <v>1099</v>
      </c>
      <c r="E325" s="12">
        <v>904</v>
      </c>
      <c r="F325" s="13" t="s">
        <v>945</v>
      </c>
      <c r="G325" s="12">
        <v>1840</v>
      </c>
      <c r="H325" s="12">
        <v>1985</v>
      </c>
      <c r="I325" s="11">
        <v>26989.831999999999</v>
      </c>
      <c r="J325" s="11">
        <v>25118.315999999999</v>
      </c>
      <c r="K325" s="11">
        <v>23121.133999999998</v>
      </c>
      <c r="L325" s="11">
        <v>21296.59</v>
      </c>
      <c r="M325" s="11">
        <v>19254.571</v>
      </c>
      <c r="N325" s="11">
        <v>16397.474999999999</v>
      </c>
      <c r="O325" s="11">
        <v>13925.321</v>
      </c>
      <c r="P325" s="11">
        <v>11186.941999999999</v>
      </c>
      <c r="Q325" s="11">
        <v>9228.4480000000003</v>
      </c>
      <c r="R325" s="11">
        <v>8017.9870000000001</v>
      </c>
      <c r="S325" s="11">
        <v>6867.607</v>
      </c>
      <c r="T325" s="11">
        <v>6027.902</v>
      </c>
      <c r="U325" s="11">
        <v>4808.96</v>
      </c>
      <c r="V325" s="11">
        <v>3693.8789999999999</v>
      </c>
      <c r="W325" s="11">
        <v>2854.8069999999998</v>
      </c>
      <c r="X325" s="11">
        <v>1891.5940000000001</v>
      </c>
      <c r="Y325" s="11">
        <v>1052.7460000000001</v>
      </c>
      <c r="Z325" s="11">
        <v>442.798</v>
      </c>
      <c r="AA325" s="11">
        <v>122.871</v>
      </c>
      <c r="AB325" s="11">
        <v>25.405999999999999</v>
      </c>
      <c r="AC325" s="11">
        <v>3.24</v>
      </c>
    </row>
    <row r="326" spans="1:29" ht="11.5" hidden="1">
      <c r="A326" s="15">
        <v>309</v>
      </c>
      <c r="B326" s="13" t="s">
        <v>1059</v>
      </c>
      <c r="C326" s="39" t="s">
        <v>1098</v>
      </c>
      <c r="D326" s="12" t="s">
        <v>1099</v>
      </c>
      <c r="E326" s="12">
        <v>904</v>
      </c>
      <c r="F326" s="13" t="s">
        <v>945</v>
      </c>
      <c r="G326" s="12">
        <v>1840</v>
      </c>
      <c r="H326" s="12">
        <v>1990</v>
      </c>
      <c r="I326" s="11">
        <v>27635.008000000002</v>
      </c>
      <c r="J326" s="11">
        <v>26600.584999999999</v>
      </c>
      <c r="K326" s="11">
        <v>24883.279999999999</v>
      </c>
      <c r="L326" s="11">
        <v>22793.161</v>
      </c>
      <c r="M326" s="11">
        <v>20830.550999999999</v>
      </c>
      <c r="N326" s="11">
        <v>18817.703000000001</v>
      </c>
      <c r="O326" s="11">
        <v>16043.17</v>
      </c>
      <c r="P326" s="11">
        <v>13681.727000000001</v>
      </c>
      <c r="Q326" s="11">
        <v>10992.598</v>
      </c>
      <c r="R326" s="11">
        <v>9024.7990000000009</v>
      </c>
      <c r="S326" s="11">
        <v>7774.848</v>
      </c>
      <c r="T326" s="11">
        <v>6580.9449999999997</v>
      </c>
      <c r="U326" s="11">
        <v>5662.9319999999998</v>
      </c>
      <c r="V326" s="11">
        <v>4378.7709999999997</v>
      </c>
      <c r="W326" s="11">
        <v>3181.7829999999999</v>
      </c>
      <c r="X326" s="11">
        <v>2265.2759999999998</v>
      </c>
      <c r="Y326" s="11">
        <v>1298.7850000000001</v>
      </c>
      <c r="Z326" s="11">
        <v>568.16600000000005</v>
      </c>
      <c r="AA326" s="11">
        <v>178.19499999999999</v>
      </c>
      <c r="AB326" s="11">
        <v>34.531999999999996</v>
      </c>
      <c r="AC326" s="11">
        <v>4.9720000000000004</v>
      </c>
    </row>
    <row r="327" spans="1:29" ht="11.5" hidden="1">
      <c r="A327" s="15">
        <v>310</v>
      </c>
      <c r="B327" s="13" t="s">
        <v>1059</v>
      </c>
      <c r="C327" s="39" t="s">
        <v>1098</v>
      </c>
      <c r="D327" s="12" t="s">
        <v>1099</v>
      </c>
      <c r="E327" s="12">
        <v>904</v>
      </c>
      <c r="F327" s="13" t="s">
        <v>945</v>
      </c>
      <c r="G327" s="12">
        <v>1840</v>
      </c>
      <c r="H327" s="12">
        <v>1995</v>
      </c>
      <c r="I327" s="11">
        <v>27886.263999999999</v>
      </c>
      <c r="J327" s="11">
        <v>27350.960999999999</v>
      </c>
      <c r="K327" s="11">
        <v>26410.32</v>
      </c>
      <c r="L327" s="11">
        <v>24539.192999999999</v>
      </c>
      <c r="M327" s="11">
        <v>22147.089</v>
      </c>
      <c r="N327" s="11">
        <v>20435.053</v>
      </c>
      <c r="O327" s="11">
        <v>18573.261999999999</v>
      </c>
      <c r="P327" s="11">
        <v>15814.305</v>
      </c>
      <c r="Q327" s="11">
        <v>13459.913</v>
      </c>
      <c r="R327" s="11">
        <v>10770.032999999999</v>
      </c>
      <c r="S327" s="11">
        <v>8782.9040000000005</v>
      </c>
      <c r="T327" s="11">
        <v>7475.0219999999999</v>
      </c>
      <c r="U327" s="11">
        <v>6208.9290000000001</v>
      </c>
      <c r="V327" s="11">
        <v>5177.5219999999999</v>
      </c>
      <c r="W327" s="11">
        <v>3816.154</v>
      </c>
      <c r="X327" s="11">
        <v>2562.3130000000001</v>
      </c>
      <c r="Y327" s="11">
        <v>1599.9690000000001</v>
      </c>
      <c r="Z327" s="11">
        <v>731.4</v>
      </c>
      <c r="AA327" s="11">
        <v>237.79400000000001</v>
      </c>
      <c r="AB327" s="11">
        <v>50.609000000000002</v>
      </c>
      <c r="AC327" s="11">
        <v>6.72</v>
      </c>
    </row>
    <row r="328" spans="1:29" ht="11.5" hidden="1">
      <c r="A328" s="15">
        <v>311</v>
      </c>
      <c r="B328" s="13" t="s">
        <v>1059</v>
      </c>
      <c r="C328" s="39" t="s">
        <v>1098</v>
      </c>
      <c r="D328" s="12" t="s">
        <v>1099</v>
      </c>
      <c r="E328" s="12">
        <v>904</v>
      </c>
      <c r="F328" s="13" t="s">
        <v>945</v>
      </c>
      <c r="G328" s="12">
        <v>1840</v>
      </c>
      <c r="H328" s="12">
        <v>2000</v>
      </c>
      <c r="I328" s="11">
        <v>27775.32</v>
      </c>
      <c r="J328" s="11">
        <v>27626.346000000001</v>
      </c>
      <c r="K328" s="11">
        <v>27057.831999999999</v>
      </c>
      <c r="L328" s="11">
        <v>26001.309000000001</v>
      </c>
      <c r="M328" s="11">
        <v>23987.379000000001</v>
      </c>
      <c r="N328" s="11">
        <v>21762.553</v>
      </c>
      <c r="O328" s="11">
        <v>20109.643</v>
      </c>
      <c r="P328" s="11">
        <v>18293.04</v>
      </c>
      <c r="Q328" s="11">
        <v>15557.981</v>
      </c>
      <c r="R328" s="11">
        <v>13191.431</v>
      </c>
      <c r="S328" s="11">
        <v>10497.806</v>
      </c>
      <c r="T328" s="11">
        <v>8462.643</v>
      </c>
      <c r="U328" s="11">
        <v>7086.9740000000002</v>
      </c>
      <c r="V328" s="11">
        <v>5732.0190000000002</v>
      </c>
      <c r="W328" s="11">
        <v>4576.3109999999997</v>
      </c>
      <c r="X328" s="11">
        <v>3132.623</v>
      </c>
      <c r="Y328" s="11">
        <v>1856.9570000000001</v>
      </c>
      <c r="Z328" s="11">
        <v>947.83699999999999</v>
      </c>
      <c r="AA328" s="11">
        <v>326.68</v>
      </c>
      <c r="AB328" s="11">
        <v>71.697999999999993</v>
      </c>
      <c r="AC328" s="11">
        <v>9.3160000000000007</v>
      </c>
    </row>
    <row r="329" spans="1:29" ht="11.5" hidden="1">
      <c r="A329" s="15">
        <v>312</v>
      </c>
      <c r="B329" s="13" t="s">
        <v>1059</v>
      </c>
      <c r="C329" s="39" t="s">
        <v>1098</v>
      </c>
      <c r="D329" s="12" t="s">
        <v>1099</v>
      </c>
      <c r="E329" s="12">
        <v>904</v>
      </c>
      <c r="F329" s="13" t="s">
        <v>945</v>
      </c>
      <c r="G329" s="12">
        <v>1840</v>
      </c>
      <c r="H329" s="12">
        <v>2005</v>
      </c>
      <c r="I329" s="11">
        <v>27011.005000000001</v>
      </c>
      <c r="J329" s="11">
        <v>27519.521000000001</v>
      </c>
      <c r="K329" s="11">
        <v>27390.745999999999</v>
      </c>
      <c r="L329" s="11">
        <v>26584.983</v>
      </c>
      <c r="M329" s="11">
        <v>25459.598000000002</v>
      </c>
      <c r="N329" s="11">
        <v>23482.762999999999</v>
      </c>
      <c r="O329" s="11">
        <v>21441.627</v>
      </c>
      <c r="P329" s="11">
        <v>19831.755000000001</v>
      </c>
      <c r="Q329" s="11">
        <v>18003.037</v>
      </c>
      <c r="R329" s="11">
        <v>15254.743</v>
      </c>
      <c r="S329" s="11">
        <v>12874.635</v>
      </c>
      <c r="T329" s="11">
        <v>10120.929</v>
      </c>
      <c r="U329" s="11">
        <v>8046.01</v>
      </c>
      <c r="V329" s="11">
        <v>6569.665</v>
      </c>
      <c r="W329" s="11">
        <v>5102.2250000000004</v>
      </c>
      <c r="X329" s="11">
        <v>3818.8330000000001</v>
      </c>
      <c r="Y329" s="11">
        <v>2334.2139999999999</v>
      </c>
      <c r="Z329" s="11">
        <v>1143.4639999999999</v>
      </c>
      <c r="AA329" s="11">
        <v>446.89100000000002</v>
      </c>
      <c r="AB329" s="11">
        <v>105.104</v>
      </c>
      <c r="AC329" s="11">
        <v>14.241</v>
      </c>
    </row>
    <row r="330" spans="1:29" ht="11.5" hidden="1">
      <c r="A330" s="15">
        <v>313</v>
      </c>
      <c r="B330" s="13" t="s">
        <v>1059</v>
      </c>
      <c r="C330" s="39" t="s">
        <v>1098</v>
      </c>
      <c r="D330" s="12" t="s">
        <v>1099</v>
      </c>
      <c r="E330" s="12">
        <v>904</v>
      </c>
      <c r="F330" s="13" t="s">
        <v>945</v>
      </c>
      <c r="G330" s="12">
        <v>1840</v>
      </c>
      <c r="H330" s="12">
        <v>2010</v>
      </c>
      <c r="I330" s="11">
        <v>26046.952000000001</v>
      </c>
      <c r="J330" s="11">
        <v>26815.145</v>
      </c>
      <c r="K330" s="11">
        <v>27347.008999999998</v>
      </c>
      <c r="L330" s="11">
        <v>27118.179</v>
      </c>
      <c r="M330" s="11">
        <v>26151.055</v>
      </c>
      <c r="N330" s="11">
        <v>25067.363000000001</v>
      </c>
      <c r="O330" s="11">
        <v>23149.580999999998</v>
      </c>
      <c r="P330" s="11">
        <v>21149.526999999998</v>
      </c>
      <c r="Q330" s="11">
        <v>19532.694</v>
      </c>
      <c r="R330" s="11">
        <v>17680.474999999999</v>
      </c>
      <c r="S330" s="11">
        <v>14915.083000000001</v>
      </c>
      <c r="T330" s="11">
        <v>12465.21</v>
      </c>
      <c r="U330" s="11">
        <v>9666.7549999999992</v>
      </c>
      <c r="V330" s="11">
        <v>7499.7460000000001</v>
      </c>
      <c r="W330" s="11">
        <v>5903.723</v>
      </c>
      <c r="X330" s="11">
        <v>4306.9070000000002</v>
      </c>
      <c r="Y330" s="11">
        <v>2899.317</v>
      </c>
      <c r="Z330" s="11">
        <v>1485.742</v>
      </c>
      <c r="AA330" s="11">
        <v>562.16099999999994</v>
      </c>
      <c r="AB330" s="11">
        <v>151.87700000000001</v>
      </c>
      <c r="AC330" s="11">
        <v>21.521999999999998</v>
      </c>
    </row>
    <row r="331" spans="1:29" ht="11.5" hidden="1">
      <c r="A331" s="15">
        <v>314</v>
      </c>
      <c r="B331" s="13" t="s">
        <v>1059</v>
      </c>
      <c r="C331" s="39" t="s">
        <v>1098</v>
      </c>
      <c r="D331" s="12" t="s">
        <v>1099</v>
      </c>
      <c r="E331" s="12">
        <v>904</v>
      </c>
      <c r="F331" s="13" t="s">
        <v>945</v>
      </c>
      <c r="G331" s="12">
        <v>1840</v>
      </c>
      <c r="H331" s="12">
        <v>2015</v>
      </c>
      <c r="I331" s="11">
        <v>25742.312000000002</v>
      </c>
      <c r="J331" s="11">
        <v>25897.727999999999</v>
      </c>
      <c r="K331" s="11">
        <v>26673.758000000002</v>
      </c>
      <c r="L331" s="11">
        <v>27096.370999999999</v>
      </c>
      <c r="M331" s="11">
        <v>26808.003000000001</v>
      </c>
      <c r="N331" s="11">
        <v>25831.198</v>
      </c>
      <c r="O331" s="11">
        <v>24768.821</v>
      </c>
      <c r="P331" s="11">
        <v>22896.761999999999</v>
      </c>
      <c r="Q331" s="11">
        <v>20899.508000000002</v>
      </c>
      <c r="R331" s="11">
        <v>19241.924999999999</v>
      </c>
      <c r="S331" s="11">
        <v>17328.769</v>
      </c>
      <c r="T331" s="11">
        <v>14499.669</v>
      </c>
      <c r="U331" s="11">
        <v>11954.898999999999</v>
      </c>
      <c r="V331" s="11">
        <v>9068.7199999999993</v>
      </c>
      <c r="W331" s="11">
        <v>6796.6139999999996</v>
      </c>
      <c r="X331" s="11">
        <v>5044.01</v>
      </c>
      <c r="Y331" s="11">
        <v>3345.9929999999999</v>
      </c>
      <c r="Z331" s="11">
        <v>1903.191</v>
      </c>
      <c r="AA331" s="11">
        <v>763.34400000000005</v>
      </c>
      <c r="AB331" s="11">
        <v>202.30699999999999</v>
      </c>
      <c r="AC331" s="11">
        <v>33.534999999999997</v>
      </c>
    </row>
    <row r="332" spans="1:29" ht="11.5" hidden="1">
      <c r="A332" s="15">
        <v>315</v>
      </c>
      <c r="B332" s="13" t="s">
        <v>1059</v>
      </c>
      <c r="C332" s="39" t="s">
        <v>1098</v>
      </c>
      <c r="D332" s="12" t="s">
        <v>1099</v>
      </c>
      <c r="E332" s="12">
        <v>904</v>
      </c>
      <c r="F332" s="13" t="s">
        <v>945</v>
      </c>
      <c r="G332" s="12">
        <v>1840</v>
      </c>
      <c r="H332" s="12">
        <v>2020</v>
      </c>
      <c r="I332" s="11">
        <v>25269.499</v>
      </c>
      <c r="J332" s="11">
        <v>25553.111000000001</v>
      </c>
      <c r="K332" s="11">
        <v>25684.076000000001</v>
      </c>
      <c r="L332" s="11">
        <v>26348.225999999999</v>
      </c>
      <c r="M332" s="11">
        <v>26807.437999999998</v>
      </c>
      <c r="N332" s="11">
        <v>26561.495999999999</v>
      </c>
      <c r="O332" s="11">
        <v>25636.010999999999</v>
      </c>
      <c r="P332" s="11">
        <v>24592.012999999999</v>
      </c>
      <c r="Q332" s="11">
        <v>22681.973000000002</v>
      </c>
      <c r="R332" s="11">
        <v>20600.731</v>
      </c>
      <c r="S332" s="11">
        <v>18876.804</v>
      </c>
      <c r="T332" s="11">
        <v>16865.417000000001</v>
      </c>
      <c r="U332" s="11">
        <v>13930.123</v>
      </c>
      <c r="V332" s="11">
        <v>11252.168</v>
      </c>
      <c r="W332" s="11">
        <v>8254.0519999999997</v>
      </c>
      <c r="X332" s="11">
        <v>5848.3689999999997</v>
      </c>
      <c r="Y332" s="11">
        <v>3955.0940000000001</v>
      </c>
      <c r="Z332" s="11">
        <v>2250.2199999999998</v>
      </c>
      <c r="AA332" s="11">
        <v>1024.0440000000001</v>
      </c>
      <c r="AB332" s="11">
        <v>293.495</v>
      </c>
      <c r="AC332" s="11">
        <v>49.218000000000004</v>
      </c>
    </row>
    <row r="333" spans="1:29" ht="11.5" hidden="1">
      <c r="A333" s="15">
        <v>316</v>
      </c>
      <c r="B333" s="13" t="s">
        <v>1059</v>
      </c>
      <c r="C333" s="39" t="s">
        <v>1100</v>
      </c>
      <c r="D333" s="12" t="s">
        <v>1101</v>
      </c>
      <c r="E333" s="12">
        <v>905</v>
      </c>
      <c r="F333" s="13" t="s">
        <v>945</v>
      </c>
      <c r="G333" s="12">
        <v>1840</v>
      </c>
      <c r="H333" s="12">
        <v>1950</v>
      </c>
      <c r="I333" s="11">
        <v>9230.1820000000007</v>
      </c>
      <c r="J333" s="11">
        <v>7389.5140000000001</v>
      </c>
      <c r="K333" s="11">
        <v>6241.7690000000002</v>
      </c>
      <c r="L333" s="11">
        <v>6086.3739999999998</v>
      </c>
      <c r="M333" s="11">
        <v>6705.8450000000003</v>
      </c>
      <c r="N333" s="11">
        <v>7031.5929999999998</v>
      </c>
      <c r="O333" s="11">
        <v>6622.2740000000003</v>
      </c>
      <c r="P333" s="11">
        <v>6291.7340000000004</v>
      </c>
      <c r="Q333" s="11">
        <v>5767.1080000000002</v>
      </c>
      <c r="R333" s="11">
        <v>5109.1760000000004</v>
      </c>
      <c r="S333" s="11">
        <v>4668.7529999999997</v>
      </c>
      <c r="T333" s="11">
        <v>4130.1790000000001</v>
      </c>
      <c r="U333" s="11">
        <v>3621.24</v>
      </c>
      <c r="V333" s="11">
        <v>3069.5819999999999</v>
      </c>
      <c r="W333" s="11">
        <v>2015.0920000000001</v>
      </c>
      <c r="X333" s="11">
        <v>1285.4960000000001</v>
      </c>
      <c r="Y333" s="11">
        <v>616.14499999999998</v>
      </c>
      <c r="Z333" s="11">
        <v>325.59500000000003</v>
      </c>
      <c r="AA333" s="11">
        <v>126.905</v>
      </c>
      <c r="AB333" s="11">
        <v>32.749000000000002</v>
      </c>
      <c r="AC333" s="11">
        <v>5.202</v>
      </c>
    </row>
    <row r="334" spans="1:29" ht="11.5" hidden="1">
      <c r="A334" s="15">
        <v>317</v>
      </c>
      <c r="B334" s="13" t="s">
        <v>1059</v>
      </c>
      <c r="C334" s="39" t="s">
        <v>1100</v>
      </c>
      <c r="D334" s="12" t="s">
        <v>1101</v>
      </c>
      <c r="E334" s="12">
        <v>905</v>
      </c>
      <c r="F334" s="13" t="s">
        <v>945</v>
      </c>
      <c r="G334" s="12">
        <v>1840</v>
      </c>
      <c r="H334" s="12">
        <v>1955</v>
      </c>
      <c r="I334" s="11">
        <v>10387.833000000001</v>
      </c>
      <c r="J334" s="11">
        <v>9251.2980000000007</v>
      </c>
      <c r="K334" s="11">
        <v>7474.7709999999997</v>
      </c>
      <c r="L334" s="11">
        <v>6246.2460000000001</v>
      </c>
      <c r="M334" s="11">
        <v>6123.84</v>
      </c>
      <c r="N334" s="11">
        <v>6728.1210000000001</v>
      </c>
      <c r="O334" s="11">
        <v>7063.4989999999998</v>
      </c>
      <c r="P334" s="11">
        <v>6621.348</v>
      </c>
      <c r="Q334" s="11">
        <v>6231.3040000000001</v>
      </c>
      <c r="R334" s="11">
        <v>5502.6980000000003</v>
      </c>
      <c r="S334" s="11">
        <v>5278.5280000000002</v>
      </c>
      <c r="T334" s="11">
        <v>4460.7299999999996</v>
      </c>
      <c r="U334" s="11">
        <v>3988.0610000000001</v>
      </c>
      <c r="V334" s="11">
        <v>3342.627</v>
      </c>
      <c r="W334" s="11">
        <v>2524.9430000000002</v>
      </c>
      <c r="X334" s="11">
        <v>1561.7570000000001</v>
      </c>
      <c r="Y334" s="11">
        <v>892.27300000000002</v>
      </c>
      <c r="Z334" s="11">
        <v>320.07299999999998</v>
      </c>
      <c r="AA334" s="11">
        <v>121.77</v>
      </c>
      <c r="AB334" s="11">
        <v>30.736999999999998</v>
      </c>
      <c r="AC334" s="11">
        <v>5.0979999999999999</v>
      </c>
    </row>
    <row r="335" spans="1:29" ht="11.5" hidden="1">
      <c r="A335" s="15">
        <v>318</v>
      </c>
      <c r="B335" s="13" t="s">
        <v>1059</v>
      </c>
      <c r="C335" s="39" t="s">
        <v>1100</v>
      </c>
      <c r="D335" s="12" t="s">
        <v>1101</v>
      </c>
      <c r="E335" s="12">
        <v>905</v>
      </c>
      <c r="F335" s="13" t="s">
        <v>945</v>
      </c>
      <c r="G335" s="12">
        <v>1840</v>
      </c>
      <c r="H335" s="12">
        <v>1960</v>
      </c>
      <c r="I335" s="11">
        <v>11240.093999999999</v>
      </c>
      <c r="J335" s="11">
        <v>10442.306</v>
      </c>
      <c r="K335" s="11">
        <v>9321.8490000000002</v>
      </c>
      <c r="L335" s="11">
        <v>7444.049</v>
      </c>
      <c r="M335" s="11">
        <v>6381.0190000000002</v>
      </c>
      <c r="N335" s="11">
        <v>6249.2290000000003</v>
      </c>
      <c r="O335" s="11">
        <v>6833.5360000000001</v>
      </c>
      <c r="P335" s="11">
        <v>7093.1080000000002</v>
      </c>
      <c r="Q335" s="11">
        <v>6576.777</v>
      </c>
      <c r="R335" s="11">
        <v>6187.4809999999998</v>
      </c>
      <c r="S335" s="11">
        <v>5700.5230000000001</v>
      </c>
      <c r="T335" s="11">
        <v>5159.71</v>
      </c>
      <c r="U335" s="11">
        <v>4300.0129999999999</v>
      </c>
      <c r="V335" s="11">
        <v>3639.248</v>
      </c>
      <c r="W335" s="11">
        <v>2800.88</v>
      </c>
      <c r="X335" s="11">
        <v>2012.1610000000001</v>
      </c>
      <c r="Y335" s="11">
        <v>1069.9000000000001</v>
      </c>
      <c r="Z335" s="11">
        <v>469.072</v>
      </c>
      <c r="AA335" s="11">
        <v>119.69199999999999</v>
      </c>
      <c r="AB335" s="11">
        <v>29.193000000000001</v>
      </c>
      <c r="AC335" s="11">
        <v>4.5890000000000004</v>
      </c>
    </row>
    <row r="336" spans="1:29" ht="11.5" hidden="1">
      <c r="A336" s="15">
        <v>319</v>
      </c>
      <c r="B336" s="13" t="s">
        <v>1059</v>
      </c>
      <c r="C336" s="39" t="s">
        <v>1100</v>
      </c>
      <c r="D336" s="12" t="s">
        <v>1101</v>
      </c>
      <c r="E336" s="12">
        <v>905</v>
      </c>
      <c r="F336" s="13" t="s">
        <v>945</v>
      </c>
      <c r="G336" s="12">
        <v>1840</v>
      </c>
      <c r="H336" s="12">
        <v>1965</v>
      </c>
      <c r="I336" s="11">
        <v>10776.436</v>
      </c>
      <c r="J336" s="11">
        <v>11308.192999999999</v>
      </c>
      <c r="K336" s="11">
        <v>10504.242</v>
      </c>
      <c r="L336" s="11">
        <v>9391.5889999999999</v>
      </c>
      <c r="M336" s="11">
        <v>7659.9459999999999</v>
      </c>
      <c r="N336" s="11">
        <v>6468.9709999999995</v>
      </c>
      <c r="O336" s="11">
        <v>6299.3130000000001</v>
      </c>
      <c r="P336" s="11">
        <v>6832.2820000000002</v>
      </c>
      <c r="Q336" s="11">
        <v>7049.9780000000001</v>
      </c>
      <c r="R336" s="11">
        <v>6488.2209999999995</v>
      </c>
      <c r="S336" s="11">
        <v>6010.2169999999996</v>
      </c>
      <c r="T336" s="11">
        <v>5602.3720000000003</v>
      </c>
      <c r="U336" s="11">
        <v>4807.0630000000001</v>
      </c>
      <c r="V336" s="11">
        <v>3946.3220000000001</v>
      </c>
      <c r="W336" s="11">
        <v>3211.7719999999999</v>
      </c>
      <c r="X336" s="11">
        <v>2271.779</v>
      </c>
      <c r="Y336" s="11">
        <v>1368.8869999999999</v>
      </c>
      <c r="Z336" s="11">
        <v>571.71100000000001</v>
      </c>
      <c r="AA336" s="11">
        <v>177.09299999999999</v>
      </c>
      <c r="AB336" s="11">
        <v>28.625</v>
      </c>
      <c r="AC336" s="11">
        <v>4.2050000000000001</v>
      </c>
    </row>
    <row r="337" spans="1:29" ht="11.5" hidden="1">
      <c r="A337" s="15">
        <v>320</v>
      </c>
      <c r="B337" s="13" t="s">
        <v>1059</v>
      </c>
      <c r="C337" s="39" t="s">
        <v>1100</v>
      </c>
      <c r="D337" s="12" t="s">
        <v>1101</v>
      </c>
      <c r="E337" s="12">
        <v>905</v>
      </c>
      <c r="F337" s="13" t="s">
        <v>945</v>
      </c>
      <c r="G337" s="12">
        <v>1840</v>
      </c>
      <c r="H337" s="12">
        <v>1970</v>
      </c>
      <c r="I337" s="11">
        <v>9535.2819999999992</v>
      </c>
      <c r="J337" s="11">
        <v>10995.075999999999</v>
      </c>
      <c r="K337" s="11">
        <v>11378.03</v>
      </c>
      <c r="L337" s="11">
        <v>10592.402</v>
      </c>
      <c r="M337" s="11">
        <v>9526.6769999999997</v>
      </c>
      <c r="N337" s="11">
        <v>7719.1980000000003</v>
      </c>
      <c r="O337" s="11">
        <v>6565.2820000000002</v>
      </c>
      <c r="P337" s="11">
        <v>6329.5910000000003</v>
      </c>
      <c r="Q337" s="11">
        <v>6809.4489999999996</v>
      </c>
      <c r="R337" s="11">
        <v>6962.4290000000001</v>
      </c>
      <c r="S337" s="11">
        <v>6335.0230000000001</v>
      </c>
      <c r="T337" s="11">
        <v>5840.9459999999999</v>
      </c>
      <c r="U337" s="11">
        <v>5232.0039999999999</v>
      </c>
      <c r="V337" s="11">
        <v>4502.7330000000002</v>
      </c>
      <c r="W337" s="11">
        <v>3472.902</v>
      </c>
      <c r="X337" s="11">
        <v>2592.7579999999998</v>
      </c>
      <c r="Y337" s="11">
        <v>1618.5519999999999</v>
      </c>
      <c r="Z337" s="11">
        <v>757.08199999999999</v>
      </c>
      <c r="AA337" s="11">
        <v>224.97800000000001</v>
      </c>
      <c r="AB337" s="11">
        <v>44.164000000000001</v>
      </c>
      <c r="AC337" s="11">
        <v>4.3029999999999999</v>
      </c>
    </row>
    <row r="338" spans="1:29" ht="11.5" hidden="1">
      <c r="A338" s="15">
        <v>321</v>
      </c>
      <c r="B338" s="13" t="s">
        <v>1059</v>
      </c>
      <c r="C338" s="39" t="s">
        <v>1100</v>
      </c>
      <c r="D338" s="12" t="s">
        <v>1101</v>
      </c>
      <c r="E338" s="12">
        <v>905</v>
      </c>
      <c r="F338" s="13" t="s">
        <v>945</v>
      </c>
      <c r="G338" s="12">
        <v>1840</v>
      </c>
      <c r="H338" s="12">
        <v>1975</v>
      </c>
      <c r="I338" s="11">
        <v>8937.8860000000004</v>
      </c>
      <c r="J338" s="11">
        <v>9674.3259999999991</v>
      </c>
      <c r="K338" s="11">
        <v>11142.36</v>
      </c>
      <c r="L338" s="11">
        <v>11538.628000000001</v>
      </c>
      <c r="M338" s="11">
        <v>10817.316999999999</v>
      </c>
      <c r="N338" s="11">
        <v>9713.2870000000003</v>
      </c>
      <c r="O338" s="11">
        <v>7929.3540000000003</v>
      </c>
      <c r="P338" s="11">
        <v>6583.6540000000005</v>
      </c>
      <c r="Q338" s="11">
        <v>6315.9229999999998</v>
      </c>
      <c r="R338" s="11">
        <v>6726.9809999999998</v>
      </c>
      <c r="S338" s="11">
        <v>6815.7330000000002</v>
      </c>
      <c r="T338" s="11">
        <v>6136.6970000000001</v>
      </c>
      <c r="U338" s="11">
        <v>5515.4589999999998</v>
      </c>
      <c r="V338" s="11">
        <v>4995.2790000000005</v>
      </c>
      <c r="W338" s="11">
        <v>3874.1239999999998</v>
      </c>
      <c r="X338" s="11">
        <v>2900.3890000000001</v>
      </c>
      <c r="Y338" s="11">
        <v>1971.48</v>
      </c>
      <c r="Z338" s="11">
        <v>940.71400000000006</v>
      </c>
      <c r="AA338" s="11">
        <v>319.24400000000003</v>
      </c>
      <c r="AB338" s="11">
        <v>60.892000000000003</v>
      </c>
      <c r="AC338" s="11">
        <v>6.9580000000000002</v>
      </c>
    </row>
    <row r="339" spans="1:29" ht="11.5" hidden="1">
      <c r="A339" s="15">
        <v>322</v>
      </c>
      <c r="B339" s="13" t="s">
        <v>1059</v>
      </c>
      <c r="C339" s="39" t="s">
        <v>1100</v>
      </c>
      <c r="D339" s="12" t="s">
        <v>1101</v>
      </c>
      <c r="E339" s="12">
        <v>905</v>
      </c>
      <c r="F339" s="13" t="s">
        <v>945</v>
      </c>
      <c r="G339" s="12">
        <v>1840</v>
      </c>
      <c r="H339" s="12">
        <v>1980</v>
      </c>
      <c r="I339" s="11">
        <v>8905.4689999999991</v>
      </c>
      <c r="J339" s="11">
        <v>9032.7829999999994</v>
      </c>
      <c r="K339" s="11">
        <v>9882.1260000000002</v>
      </c>
      <c r="L339" s="11">
        <v>11387.333000000001</v>
      </c>
      <c r="M339" s="11">
        <v>11822.477000000001</v>
      </c>
      <c r="N339" s="11">
        <v>11015.593000000001</v>
      </c>
      <c r="O339" s="11">
        <v>9953.9639999999999</v>
      </c>
      <c r="P339" s="11">
        <v>7933.384</v>
      </c>
      <c r="Q339" s="11">
        <v>6638.4539999999997</v>
      </c>
      <c r="R339" s="11">
        <v>6312.5730000000003</v>
      </c>
      <c r="S339" s="11">
        <v>6693.52</v>
      </c>
      <c r="T339" s="11">
        <v>6721.3810000000003</v>
      </c>
      <c r="U339" s="11">
        <v>5946.1570000000002</v>
      </c>
      <c r="V339" s="11">
        <v>5315.41</v>
      </c>
      <c r="W339" s="11">
        <v>4469.6710000000003</v>
      </c>
      <c r="X339" s="11">
        <v>3383.422</v>
      </c>
      <c r="Y339" s="11">
        <v>2088.2620000000002</v>
      </c>
      <c r="Z339" s="11">
        <v>1222.248</v>
      </c>
      <c r="AA339" s="11">
        <v>435.20299999999997</v>
      </c>
      <c r="AB339" s="11">
        <v>97.531999999999996</v>
      </c>
      <c r="AC339" s="11">
        <v>11.069000000000001</v>
      </c>
    </row>
    <row r="340" spans="1:29" ht="11.5" hidden="1">
      <c r="A340" s="15">
        <v>323</v>
      </c>
      <c r="B340" s="13" t="s">
        <v>1059</v>
      </c>
      <c r="C340" s="39" t="s">
        <v>1100</v>
      </c>
      <c r="D340" s="12" t="s">
        <v>1101</v>
      </c>
      <c r="E340" s="12">
        <v>905</v>
      </c>
      <c r="F340" s="13" t="s">
        <v>945</v>
      </c>
      <c r="G340" s="12">
        <v>1840</v>
      </c>
      <c r="H340" s="12">
        <v>1985</v>
      </c>
      <c r="I340" s="11">
        <v>9584.1730000000007</v>
      </c>
      <c r="J340" s="11">
        <v>9035.4419999999991</v>
      </c>
      <c r="K340" s="11">
        <v>9280.6110000000008</v>
      </c>
      <c r="L340" s="11">
        <v>10163.584000000001</v>
      </c>
      <c r="M340" s="11">
        <v>11628.743</v>
      </c>
      <c r="N340" s="11">
        <v>11999.706</v>
      </c>
      <c r="O340" s="11">
        <v>11253.762000000001</v>
      </c>
      <c r="P340" s="11">
        <v>9933.7389999999996</v>
      </c>
      <c r="Q340" s="11">
        <v>7972.8990000000003</v>
      </c>
      <c r="R340" s="11">
        <v>6590.2219999999998</v>
      </c>
      <c r="S340" s="11">
        <v>6249.8890000000001</v>
      </c>
      <c r="T340" s="11">
        <v>6537.64</v>
      </c>
      <c r="U340" s="11">
        <v>6432.2039999999997</v>
      </c>
      <c r="V340" s="11">
        <v>5676.8180000000002</v>
      </c>
      <c r="W340" s="11">
        <v>4746.8050000000003</v>
      </c>
      <c r="X340" s="11">
        <v>3829.922</v>
      </c>
      <c r="Y340" s="11">
        <v>2558.8870000000002</v>
      </c>
      <c r="Z340" s="11">
        <v>1326.5250000000001</v>
      </c>
      <c r="AA340" s="11">
        <v>586.11900000000003</v>
      </c>
      <c r="AB340" s="11">
        <v>138.994</v>
      </c>
      <c r="AC340" s="11">
        <v>18.622</v>
      </c>
    </row>
    <row r="341" spans="1:29" ht="11.5" hidden="1">
      <c r="A341" s="15">
        <v>324</v>
      </c>
      <c r="B341" s="13" t="s">
        <v>1059</v>
      </c>
      <c r="C341" s="39" t="s">
        <v>1100</v>
      </c>
      <c r="D341" s="12" t="s">
        <v>1101</v>
      </c>
      <c r="E341" s="12">
        <v>905</v>
      </c>
      <c r="F341" s="13" t="s">
        <v>945</v>
      </c>
      <c r="G341" s="12">
        <v>1840</v>
      </c>
      <c r="H341" s="12">
        <v>1990</v>
      </c>
      <c r="I341" s="11">
        <v>10340.072</v>
      </c>
      <c r="J341" s="11">
        <v>9734.1370000000006</v>
      </c>
      <c r="K341" s="11">
        <v>9404.9750000000004</v>
      </c>
      <c r="L341" s="11">
        <v>9663.7459999999992</v>
      </c>
      <c r="M341" s="11">
        <v>10458.995000000001</v>
      </c>
      <c r="N341" s="11">
        <v>11736.316999999999</v>
      </c>
      <c r="O341" s="11">
        <v>12276.347</v>
      </c>
      <c r="P341" s="11">
        <v>11290.379000000001</v>
      </c>
      <c r="Q341" s="11">
        <v>10060.626</v>
      </c>
      <c r="R341" s="11">
        <v>7878.8410000000003</v>
      </c>
      <c r="S341" s="11">
        <v>6533.3180000000002</v>
      </c>
      <c r="T341" s="11">
        <v>6099.6859999999997</v>
      </c>
      <c r="U341" s="11">
        <v>6311.5649999999996</v>
      </c>
      <c r="V341" s="11">
        <v>6133.8109999999997</v>
      </c>
      <c r="W341" s="11">
        <v>5094.4260000000004</v>
      </c>
      <c r="X341" s="11">
        <v>4085.3159999999998</v>
      </c>
      <c r="Y341" s="11">
        <v>2914.0309999999999</v>
      </c>
      <c r="Z341" s="11">
        <v>1648.58</v>
      </c>
      <c r="AA341" s="11">
        <v>639.85400000000004</v>
      </c>
      <c r="AB341" s="11">
        <v>185.13</v>
      </c>
      <c r="AC341" s="11">
        <v>26.041</v>
      </c>
    </row>
    <row r="342" spans="1:29" ht="11.5" hidden="1">
      <c r="A342" s="15">
        <v>325</v>
      </c>
      <c r="B342" s="13" t="s">
        <v>1059</v>
      </c>
      <c r="C342" s="39" t="s">
        <v>1100</v>
      </c>
      <c r="D342" s="12" t="s">
        <v>1101</v>
      </c>
      <c r="E342" s="12">
        <v>905</v>
      </c>
      <c r="F342" s="13" t="s">
        <v>945</v>
      </c>
      <c r="G342" s="12">
        <v>1840</v>
      </c>
      <c r="H342" s="12">
        <v>1995</v>
      </c>
      <c r="I342" s="11">
        <v>10725.841</v>
      </c>
      <c r="J342" s="11">
        <v>10507.436</v>
      </c>
      <c r="K342" s="11">
        <v>10192.697</v>
      </c>
      <c r="L342" s="11">
        <v>9850.0059999999994</v>
      </c>
      <c r="M342" s="11">
        <v>9928.4390000000003</v>
      </c>
      <c r="N342" s="11">
        <v>10732.406000000001</v>
      </c>
      <c r="O342" s="11">
        <v>12178.448</v>
      </c>
      <c r="P342" s="11">
        <v>12393.538</v>
      </c>
      <c r="Q342" s="11">
        <v>11312.365</v>
      </c>
      <c r="R342" s="11">
        <v>9879.1710000000003</v>
      </c>
      <c r="S342" s="11">
        <v>7823.7179999999998</v>
      </c>
      <c r="T342" s="11">
        <v>6395.9570000000003</v>
      </c>
      <c r="U342" s="11">
        <v>5899.1549999999997</v>
      </c>
      <c r="V342" s="11">
        <v>5970.73</v>
      </c>
      <c r="W342" s="11">
        <v>5487.5990000000002</v>
      </c>
      <c r="X342" s="11">
        <v>4366.4470000000001</v>
      </c>
      <c r="Y342" s="11">
        <v>3048.558</v>
      </c>
      <c r="Z342" s="11">
        <v>1917.037</v>
      </c>
      <c r="AA342" s="11">
        <v>819.78300000000002</v>
      </c>
      <c r="AB342" s="11">
        <v>207.76599999999999</v>
      </c>
      <c r="AC342" s="11">
        <v>35.875</v>
      </c>
    </row>
    <row r="343" spans="1:29" ht="11.5" hidden="1">
      <c r="A343" s="15">
        <v>326</v>
      </c>
      <c r="B343" s="13" t="s">
        <v>1059</v>
      </c>
      <c r="C343" s="39" t="s">
        <v>1100</v>
      </c>
      <c r="D343" s="12" t="s">
        <v>1101</v>
      </c>
      <c r="E343" s="12">
        <v>905</v>
      </c>
      <c r="F343" s="13" t="s">
        <v>945</v>
      </c>
      <c r="G343" s="12">
        <v>1840</v>
      </c>
      <c r="H343" s="12">
        <v>2000</v>
      </c>
      <c r="I343" s="11">
        <v>10440.31</v>
      </c>
      <c r="J343" s="11">
        <v>11170.710999999999</v>
      </c>
      <c r="K343" s="11">
        <v>11122.422</v>
      </c>
      <c r="L343" s="11">
        <v>10729.127</v>
      </c>
      <c r="M343" s="11">
        <v>10340.941999999999</v>
      </c>
      <c r="N343" s="11">
        <v>10547.136</v>
      </c>
      <c r="O343" s="11">
        <v>11220.352999999999</v>
      </c>
      <c r="P343" s="11">
        <v>12455.75</v>
      </c>
      <c r="Q343" s="11">
        <v>12488.16</v>
      </c>
      <c r="R343" s="11">
        <v>11378.441000000001</v>
      </c>
      <c r="S343" s="11">
        <v>9980.7180000000008</v>
      </c>
      <c r="T343" s="11">
        <v>7729.7060000000001</v>
      </c>
      <c r="U343" s="11">
        <v>6286.5940000000001</v>
      </c>
      <c r="V343" s="11">
        <v>5664.51</v>
      </c>
      <c r="W343" s="11">
        <v>5448.6620000000003</v>
      </c>
      <c r="X343" s="11">
        <v>4795.3109999999997</v>
      </c>
      <c r="Y343" s="11">
        <v>3439.835</v>
      </c>
      <c r="Z343" s="11">
        <v>1991.6590000000001</v>
      </c>
      <c r="AA343" s="11">
        <v>928.33399999999995</v>
      </c>
      <c r="AB343" s="11">
        <v>252</v>
      </c>
      <c r="AC343" s="11">
        <v>37.533000000000001</v>
      </c>
    </row>
    <row r="344" spans="1:29" ht="11.5" hidden="1">
      <c r="A344" s="15">
        <v>327</v>
      </c>
      <c r="B344" s="13" t="s">
        <v>1059</v>
      </c>
      <c r="C344" s="39" t="s">
        <v>1100</v>
      </c>
      <c r="D344" s="12" t="s">
        <v>1101</v>
      </c>
      <c r="E344" s="12">
        <v>905</v>
      </c>
      <c r="F344" s="13" t="s">
        <v>945</v>
      </c>
      <c r="G344" s="12">
        <v>1840</v>
      </c>
      <c r="H344" s="12">
        <v>2005</v>
      </c>
      <c r="I344" s="11">
        <v>10743.599</v>
      </c>
      <c r="J344" s="11">
        <v>10567.807000000001</v>
      </c>
      <c r="K344" s="11">
        <v>11550.344999999999</v>
      </c>
      <c r="L344" s="11">
        <v>11532.715</v>
      </c>
      <c r="M344" s="11">
        <v>11161.597</v>
      </c>
      <c r="N344" s="11">
        <v>10738.324000000001</v>
      </c>
      <c r="O344" s="11">
        <v>10885.737999999999</v>
      </c>
      <c r="P344" s="11">
        <v>11465.557000000001</v>
      </c>
      <c r="Q344" s="11">
        <v>12547.414000000001</v>
      </c>
      <c r="R344" s="11">
        <v>12475.553</v>
      </c>
      <c r="S344" s="11">
        <v>11337.119000000001</v>
      </c>
      <c r="T344" s="11">
        <v>9881.2970000000005</v>
      </c>
      <c r="U344" s="11">
        <v>7564.9539999999997</v>
      </c>
      <c r="V344" s="11">
        <v>6039.9110000000001</v>
      </c>
      <c r="W344" s="11">
        <v>5235.9369999999999</v>
      </c>
      <c r="X344" s="11">
        <v>4743.1270000000004</v>
      </c>
      <c r="Y344" s="11">
        <v>3693.2</v>
      </c>
      <c r="Z344" s="11">
        <v>2265.2489999999998</v>
      </c>
      <c r="AA344" s="11">
        <v>960.36</v>
      </c>
      <c r="AB344" s="11">
        <v>276.74599999999998</v>
      </c>
      <c r="AC344" s="11">
        <v>41.558999999999997</v>
      </c>
    </row>
    <row r="345" spans="1:29" ht="11.5" hidden="1">
      <c r="A345" s="15">
        <v>328</v>
      </c>
      <c r="B345" s="13" t="s">
        <v>1059</v>
      </c>
      <c r="C345" s="39" t="s">
        <v>1100</v>
      </c>
      <c r="D345" s="12" t="s">
        <v>1101</v>
      </c>
      <c r="E345" s="12">
        <v>905</v>
      </c>
      <c r="F345" s="13" t="s">
        <v>945</v>
      </c>
      <c r="G345" s="12">
        <v>1840</v>
      </c>
      <c r="H345" s="12">
        <v>2010</v>
      </c>
      <c r="I345" s="11">
        <v>11130.901</v>
      </c>
      <c r="J345" s="11">
        <v>10973.33</v>
      </c>
      <c r="K345" s="11">
        <v>11147.503000000001</v>
      </c>
      <c r="L345" s="11">
        <v>11891.837</v>
      </c>
      <c r="M345" s="11">
        <v>11795.012000000001</v>
      </c>
      <c r="N345" s="11">
        <v>11487.022000000001</v>
      </c>
      <c r="O345" s="11">
        <v>11083.798000000001</v>
      </c>
      <c r="P345" s="11">
        <v>11159.606</v>
      </c>
      <c r="Q345" s="11">
        <v>11574.499</v>
      </c>
      <c r="R345" s="11">
        <v>12565.6</v>
      </c>
      <c r="S345" s="11">
        <v>12487.797</v>
      </c>
      <c r="T345" s="11">
        <v>11257.816000000001</v>
      </c>
      <c r="U345" s="11">
        <v>9682.0859999999993</v>
      </c>
      <c r="V345" s="11">
        <v>7295.8869999999997</v>
      </c>
      <c r="W345" s="11">
        <v>5599.5110000000004</v>
      </c>
      <c r="X345" s="11">
        <v>4596.7150000000001</v>
      </c>
      <c r="Y345" s="11">
        <v>3887.134</v>
      </c>
      <c r="Z345" s="11">
        <v>2540.6689999999999</v>
      </c>
      <c r="AA345" s="11">
        <v>1157.116</v>
      </c>
      <c r="AB345" s="11">
        <v>307.30099999999999</v>
      </c>
      <c r="AC345" s="11">
        <v>48.896999999999998</v>
      </c>
    </row>
    <row r="346" spans="1:29" ht="11.5" hidden="1">
      <c r="A346" s="15">
        <v>329</v>
      </c>
      <c r="B346" s="13" t="s">
        <v>1059</v>
      </c>
      <c r="C346" s="39" t="s">
        <v>1100</v>
      </c>
      <c r="D346" s="12" t="s">
        <v>1101</v>
      </c>
      <c r="E346" s="12">
        <v>905</v>
      </c>
      <c r="F346" s="13" t="s">
        <v>945</v>
      </c>
      <c r="G346" s="12">
        <v>1840</v>
      </c>
      <c r="H346" s="12">
        <v>2015</v>
      </c>
      <c r="I346" s="11">
        <v>10696.522000000001</v>
      </c>
      <c r="J346" s="11">
        <v>11225.224</v>
      </c>
      <c r="K346" s="11">
        <v>11047.871999999999</v>
      </c>
      <c r="L346" s="11">
        <v>11515.547</v>
      </c>
      <c r="M346" s="11">
        <v>12516.214</v>
      </c>
      <c r="N346" s="11">
        <v>12304.782999999999</v>
      </c>
      <c r="O346" s="11">
        <v>11879.724</v>
      </c>
      <c r="P346" s="11">
        <v>11317.421</v>
      </c>
      <c r="Q346" s="11">
        <v>11276.584999999999</v>
      </c>
      <c r="R346" s="11">
        <v>11569.489</v>
      </c>
      <c r="S346" s="11">
        <v>12455.76</v>
      </c>
      <c r="T346" s="11">
        <v>12275.321</v>
      </c>
      <c r="U346" s="11">
        <v>10939.037</v>
      </c>
      <c r="V346" s="11">
        <v>9263.973</v>
      </c>
      <c r="W346" s="11">
        <v>6792.5619999999999</v>
      </c>
      <c r="X346" s="11">
        <v>4985.6819999999998</v>
      </c>
      <c r="Y346" s="11">
        <v>3769.7950000000001</v>
      </c>
      <c r="Z346" s="11">
        <v>2745.6190000000001</v>
      </c>
      <c r="AA346" s="11">
        <v>1360.6489999999999</v>
      </c>
      <c r="AB346" s="11">
        <v>394.50599999999997</v>
      </c>
      <c r="AC346" s="11">
        <v>59.27</v>
      </c>
    </row>
    <row r="347" spans="1:29" ht="11.5" hidden="1">
      <c r="A347" s="15">
        <v>330</v>
      </c>
      <c r="B347" s="13" t="s">
        <v>1059</v>
      </c>
      <c r="C347" s="39" t="s">
        <v>1100</v>
      </c>
      <c r="D347" s="12" t="s">
        <v>1101</v>
      </c>
      <c r="E347" s="12">
        <v>905</v>
      </c>
      <c r="F347" s="13" t="s">
        <v>945</v>
      </c>
      <c r="G347" s="12">
        <v>1840</v>
      </c>
      <c r="H347" s="12">
        <v>2020</v>
      </c>
      <c r="I347" s="11">
        <v>10596.620999999999</v>
      </c>
      <c r="J347" s="11">
        <v>10768.118</v>
      </c>
      <c r="K347" s="11">
        <v>11284.431</v>
      </c>
      <c r="L347" s="11">
        <v>11383.442999999999</v>
      </c>
      <c r="M347" s="11">
        <v>12095.111000000001</v>
      </c>
      <c r="N347" s="11">
        <v>13038.538</v>
      </c>
      <c r="O347" s="11">
        <v>12664.445</v>
      </c>
      <c r="P347" s="11">
        <v>12091.084999999999</v>
      </c>
      <c r="Q347" s="11">
        <v>11418.459000000001</v>
      </c>
      <c r="R347" s="11">
        <v>11281.957</v>
      </c>
      <c r="S347" s="11">
        <v>11470.476000000001</v>
      </c>
      <c r="T347" s="11">
        <v>12223.601000000001</v>
      </c>
      <c r="U347" s="11">
        <v>11911.045</v>
      </c>
      <c r="V347" s="11">
        <v>10459.964</v>
      </c>
      <c r="W347" s="11">
        <v>8637.5380000000005</v>
      </c>
      <c r="X347" s="11">
        <v>6060.4319999999998</v>
      </c>
      <c r="Y347" s="11">
        <v>4115.6440000000002</v>
      </c>
      <c r="Z347" s="11">
        <v>2686.806</v>
      </c>
      <c r="AA347" s="11">
        <v>1517.575</v>
      </c>
      <c r="AB347" s="11">
        <v>500.41399999999999</v>
      </c>
      <c r="AC347" s="11">
        <v>83.418999999999997</v>
      </c>
    </row>
    <row r="348" spans="1:29" ht="11.5" hidden="1">
      <c r="A348" s="15">
        <v>331</v>
      </c>
      <c r="B348" s="13" t="s">
        <v>1059</v>
      </c>
      <c r="C348" s="39" t="s">
        <v>1102</v>
      </c>
      <c r="D348" s="12" t="s">
        <v>1103</v>
      </c>
      <c r="E348" s="12">
        <v>909</v>
      </c>
      <c r="F348" s="13" t="s">
        <v>945</v>
      </c>
      <c r="G348" s="12">
        <v>1840</v>
      </c>
      <c r="H348" s="12">
        <v>1950</v>
      </c>
      <c r="I348" s="11">
        <v>770.48599999999999</v>
      </c>
      <c r="J348" s="11">
        <v>614.04499999999996</v>
      </c>
      <c r="K348" s="11">
        <v>518.56899999999996</v>
      </c>
      <c r="L348" s="11">
        <v>475.79399999999998</v>
      </c>
      <c r="M348" s="11">
        <v>501.47699999999998</v>
      </c>
      <c r="N348" s="11">
        <v>508.06200000000001</v>
      </c>
      <c r="O348" s="11">
        <v>464.45600000000002</v>
      </c>
      <c r="P348" s="11">
        <v>449.017</v>
      </c>
      <c r="Q348" s="11">
        <v>388.14400000000001</v>
      </c>
      <c r="R348" s="11">
        <v>337.863</v>
      </c>
      <c r="S348" s="11">
        <v>311.548</v>
      </c>
      <c r="T348" s="11">
        <v>281.40100000000001</v>
      </c>
      <c r="U348" s="11">
        <v>246.554</v>
      </c>
      <c r="V348" s="11">
        <v>196.233</v>
      </c>
      <c r="W348" s="11">
        <v>142.19999999999999</v>
      </c>
      <c r="X348" s="11">
        <v>87.302999999999997</v>
      </c>
      <c r="Y348" s="11">
        <v>47.704000000000001</v>
      </c>
      <c r="Z348" s="11">
        <v>20.329000000000001</v>
      </c>
      <c r="AA348" s="11">
        <v>6.1210000000000004</v>
      </c>
      <c r="AB348" s="11">
        <v>1.1399999999999999</v>
      </c>
      <c r="AC348" s="11">
        <v>0.12</v>
      </c>
    </row>
    <row r="349" spans="1:29" ht="11.5" hidden="1">
      <c r="A349" s="15">
        <v>332</v>
      </c>
      <c r="B349" s="13" t="s">
        <v>1059</v>
      </c>
      <c r="C349" s="39" t="s">
        <v>1102</v>
      </c>
      <c r="D349" s="12" t="s">
        <v>1103</v>
      </c>
      <c r="E349" s="12">
        <v>909</v>
      </c>
      <c r="F349" s="13" t="s">
        <v>945</v>
      </c>
      <c r="G349" s="12">
        <v>1840</v>
      </c>
      <c r="H349" s="12">
        <v>1955</v>
      </c>
      <c r="I349" s="11">
        <v>867.23599999999999</v>
      </c>
      <c r="J349" s="11">
        <v>771.73</v>
      </c>
      <c r="K349" s="11">
        <v>620.49199999999996</v>
      </c>
      <c r="L349" s="11">
        <v>521.25300000000004</v>
      </c>
      <c r="M349" s="11">
        <v>480.39600000000002</v>
      </c>
      <c r="N349" s="11">
        <v>515.81700000000001</v>
      </c>
      <c r="O349" s="11">
        <v>522.36699999999996</v>
      </c>
      <c r="P349" s="11">
        <v>470.26400000000001</v>
      </c>
      <c r="Q349" s="11">
        <v>451.267</v>
      </c>
      <c r="R349" s="11">
        <v>383.291</v>
      </c>
      <c r="S349" s="11">
        <v>328.50599999999997</v>
      </c>
      <c r="T349" s="11">
        <v>296.048</v>
      </c>
      <c r="U349" s="11">
        <v>262.93799999999999</v>
      </c>
      <c r="V349" s="11">
        <v>221.15799999999999</v>
      </c>
      <c r="W349" s="11">
        <v>164.87200000000001</v>
      </c>
      <c r="X349" s="11">
        <v>106.126</v>
      </c>
      <c r="Y349" s="11">
        <v>58.597000000000001</v>
      </c>
      <c r="Z349" s="11">
        <v>21.783000000000001</v>
      </c>
      <c r="AA349" s="11">
        <v>6.3540000000000001</v>
      </c>
      <c r="AB349" s="11">
        <v>1.1080000000000001</v>
      </c>
      <c r="AC349" s="11">
        <v>0.112</v>
      </c>
    </row>
    <row r="350" spans="1:29" ht="11.5" hidden="1">
      <c r="A350" s="15">
        <v>333</v>
      </c>
      <c r="B350" s="13" t="s">
        <v>1059</v>
      </c>
      <c r="C350" s="39" t="s">
        <v>1102</v>
      </c>
      <c r="D350" s="12" t="s">
        <v>1103</v>
      </c>
      <c r="E350" s="12">
        <v>909</v>
      </c>
      <c r="F350" s="13" t="s">
        <v>945</v>
      </c>
      <c r="G350" s="12">
        <v>1840</v>
      </c>
      <c r="H350" s="12">
        <v>1960</v>
      </c>
      <c r="I350" s="11">
        <v>961.05799999999999</v>
      </c>
      <c r="J350" s="11">
        <v>868.49400000000003</v>
      </c>
      <c r="K350" s="11">
        <v>785.57500000000005</v>
      </c>
      <c r="L350" s="11">
        <v>625.49199999999996</v>
      </c>
      <c r="M350" s="11">
        <v>539.21699999999998</v>
      </c>
      <c r="N350" s="11">
        <v>504.46100000000001</v>
      </c>
      <c r="O350" s="11">
        <v>532.22199999999998</v>
      </c>
      <c r="P350" s="11">
        <v>531.97799999999995</v>
      </c>
      <c r="Q350" s="11">
        <v>471.13099999999997</v>
      </c>
      <c r="R350" s="11">
        <v>446.31599999999997</v>
      </c>
      <c r="S350" s="11">
        <v>373.029</v>
      </c>
      <c r="T350" s="11">
        <v>314.03100000000001</v>
      </c>
      <c r="U350" s="11">
        <v>279.584</v>
      </c>
      <c r="V350" s="11">
        <v>239.08199999999999</v>
      </c>
      <c r="W350" s="11">
        <v>188.929</v>
      </c>
      <c r="X350" s="11">
        <v>125.55</v>
      </c>
      <c r="Y350" s="11">
        <v>71.751000000000005</v>
      </c>
      <c r="Z350" s="11">
        <v>27.231000000000002</v>
      </c>
      <c r="AA350" s="11">
        <v>7.242</v>
      </c>
      <c r="AB350" s="11">
        <v>1.2569999999999999</v>
      </c>
      <c r="AC350" s="11">
        <v>0.11799999999999999</v>
      </c>
    </row>
    <row r="351" spans="1:29" ht="11.5" hidden="1">
      <c r="A351" s="15">
        <v>334</v>
      </c>
      <c r="B351" s="13" t="s">
        <v>1059</v>
      </c>
      <c r="C351" s="39" t="s">
        <v>1102</v>
      </c>
      <c r="D351" s="12" t="s">
        <v>1103</v>
      </c>
      <c r="E351" s="12">
        <v>909</v>
      </c>
      <c r="F351" s="13" t="s">
        <v>945</v>
      </c>
      <c r="G351" s="12">
        <v>1840</v>
      </c>
      <c r="H351" s="12">
        <v>1965</v>
      </c>
      <c r="I351" s="11">
        <v>1033.0239999999999</v>
      </c>
      <c r="J351" s="11">
        <v>968.79300000000001</v>
      </c>
      <c r="K351" s="11">
        <v>881.37400000000002</v>
      </c>
      <c r="L351" s="11">
        <v>796.798</v>
      </c>
      <c r="M351" s="11">
        <v>643.904</v>
      </c>
      <c r="N351" s="11">
        <v>564.44799999999998</v>
      </c>
      <c r="O351" s="11">
        <v>519.35699999999997</v>
      </c>
      <c r="P351" s="11">
        <v>542.14</v>
      </c>
      <c r="Q351" s="11">
        <v>534.49199999999996</v>
      </c>
      <c r="R351" s="11">
        <v>466.14600000000002</v>
      </c>
      <c r="S351" s="11">
        <v>435.33300000000003</v>
      </c>
      <c r="T351" s="11">
        <v>359.74900000000002</v>
      </c>
      <c r="U351" s="11">
        <v>297.44600000000003</v>
      </c>
      <c r="V351" s="11">
        <v>257.23700000000002</v>
      </c>
      <c r="W351" s="11">
        <v>207.51499999999999</v>
      </c>
      <c r="X351" s="11">
        <v>146.626</v>
      </c>
      <c r="Y351" s="11">
        <v>84.947999999999993</v>
      </c>
      <c r="Z351" s="11">
        <v>34.975999999999999</v>
      </c>
      <c r="AA351" s="11">
        <v>9.4890000000000008</v>
      </c>
      <c r="AB351" s="11">
        <v>1.508</v>
      </c>
      <c r="AC351" s="11">
        <v>0.14299999999999999</v>
      </c>
    </row>
    <row r="352" spans="1:29" ht="11.5" hidden="1">
      <c r="A352" s="15">
        <v>335</v>
      </c>
      <c r="B352" s="13" t="s">
        <v>1059</v>
      </c>
      <c r="C352" s="39" t="s">
        <v>1102</v>
      </c>
      <c r="D352" s="12" t="s">
        <v>1103</v>
      </c>
      <c r="E352" s="12">
        <v>909</v>
      </c>
      <c r="F352" s="13" t="s">
        <v>945</v>
      </c>
      <c r="G352" s="12">
        <v>1840</v>
      </c>
      <c r="H352" s="12">
        <v>1970</v>
      </c>
      <c r="I352" s="11">
        <v>1102.2059999999999</v>
      </c>
      <c r="J352" s="11">
        <v>1063.9259999999999</v>
      </c>
      <c r="K352" s="11">
        <v>1016.829</v>
      </c>
      <c r="L352" s="11">
        <v>900.40099999999995</v>
      </c>
      <c r="M352" s="11">
        <v>844.93600000000004</v>
      </c>
      <c r="N352" s="11">
        <v>676.25199999999995</v>
      </c>
      <c r="O352" s="11">
        <v>589.54200000000003</v>
      </c>
      <c r="P352" s="11">
        <v>537.12099999999998</v>
      </c>
      <c r="Q352" s="11">
        <v>558.41499999999996</v>
      </c>
      <c r="R352" s="11">
        <v>541.56700000000001</v>
      </c>
      <c r="S352" s="11">
        <v>460.78</v>
      </c>
      <c r="T352" s="11">
        <v>421.64</v>
      </c>
      <c r="U352" s="11">
        <v>351.548</v>
      </c>
      <c r="V352" s="11">
        <v>274.31400000000002</v>
      </c>
      <c r="W352" s="11">
        <v>223.334</v>
      </c>
      <c r="X352" s="11">
        <v>158.708</v>
      </c>
      <c r="Y352" s="11">
        <v>94.837000000000003</v>
      </c>
      <c r="Z352" s="11">
        <v>41.985999999999997</v>
      </c>
      <c r="AA352" s="11">
        <v>12.317</v>
      </c>
      <c r="AB352" s="11">
        <v>1.9790000000000001</v>
      </c>
      <c r="AC352" s="11">
        <v>0.17100000000000001</v>
      </c>
    </row>
    <row r="353" spans="1:29" ht="11.5" hidden="1">
      <c r="A353" s="15">
        <v>336</v>
      </c>
      <c r="B353" s="13" t="s">
        <v>1059</v>
      </c>
      <c r="C353" s="39" t="s">
        <v>1102</v>
      </c>
      <c r="D353" s="12" t="s">
        <v>1103</v>
      </c>
      <c r="E353" s="12">
        <v>909</v>
      </c>
      <c r="F353" s="13" t="s">
        <v>945</v>
      </c>
      <c r="G353" s="12">
        <v>1840</v>
      </c>
      <c r="H353" s="12">
        <v>1975</v>
      </c>
      <c r="I353" s="11">
        <v>1158.0239999999999</v>
      </c>
      <c r="J353" s="11">
        <v>1091.482</v>
      </c>
      <c r="K353" s="11">
        <v>1077.4459999999999</v>
      </c>
      <c r="L353" s="11">
        <v>1007.934</v>
      </c>
      <c r="M353" s="11">
        <v>916.02499999999998</v>
      </c>
      <c r="N353" s="11">
        <v>856.17</v>
      </c>
      <c r="O353" s="11">
        <v>691.14400000000001</v>
      </c>
      <c r="P353" s="11">
        <v>599.73299999999995</v>
      </c>
      <c r="Q353" s="11">
        <v>541.82100000000003</v>
      </c>
      <c r="R353" s="11">
        <v>545.95799999999997</v>
      </c>
      <c r="S353" s="11">
        <v>524.05499999999995</v>
      </c>
      <c r="T353" s="11">
        <v>443.33800000000002</v>
      </c>
      <c r="U353" s="11">
        <v>404.99200000000002</v>
      </c>
      <c r="V353" s="11">
        <v>321.42500000000001</v>
      </c>
      <c r="W353" s="11">
        <v>247.446</v>
      </c>
      <c r="X353" s="11">
        <v>176.56</v>
      </c>
      <c r="Y353" s="11">
        <v>115.413</v>
      </c>
      <c r="Z353" s="11">
        <v>48.841000000000001</v>
      </c>
      <c r="AA353" s="11">
        <v>15.52</v>
      </c>
      <c r="AB353" s="11">
        <v>2.75</v>
      </c>
      <c r="AC353" s="11">
        <v>0.23599999999999999</v>
      </c>
    </row>
    <row r="354" spans="1:29" ht="11.5" hidden="1">
      <c r="A354" s="15">
        <v>337</v>
      </c>
      <c r="B354" s="13" t="s">
        <v>1059</v>
      </c>
      <c r="C354" s="39" t="s">
        <v>1102</v>
      </c>
      <c r="D354" s="12" t="s">
        <v>1103</v>
      </c>
      <c r="E354" s="12">
        <v>909</v>
      </c>
      <c r="F354" s="13" t="s">
        <v>945</v>
      </c>
      <c r="G354" s="12">
        <v>1840</v>
      </c>
      <c r="H354" s="12">
        <v>1980</v>
      </c>
      <c r="I354" s="11">
        <v>1112.1890000000001</v>
      </c>
      <c r="J354" s="11">
        <v>1152.973</v>
      </c>
      <c r="K354" s="11">
        <v>1100.2080000000001</v>
      </c>
      <c r="L354" s="11">
        <v>1080.5899999999999</v>
      </c>
      <c r="M354" s="11">
        <v>1002.001</v>
      </c>
      <c r="N354" s="11">
        <v>925.09900000000005</v>
      </c>
      <c r="O354" s="11">
        <v>863.02700000000004</v>
      </c>
      <c r="P354" s="11">
        <v>689.10799999999995</v>
      </c>
      <c r="Q354" s="11">
        <v>588.02499999999998</v>
      </c>
      <c r="R354" s="11">
        <v>527.26499999999999</v>
      </c>
      <c r="S354" s="11">
        <v>530.23800000000006</v>
      </c>
      <c r="T354" s="11">
        <v>502.77499999999998</v>
      </c>
      <c r="U354" s="11">
        <v>422.11700000000002</v>
      </c>
      <c r="V354" s="11">
        <v>374.673</v>
      </c>
      <c r="W354" s="11">
        <v>284.37099999999998</v>
      </c>
      <c r="X354" s="11">
        <v>198.87299999999999</v>
      </c>
      <c r="Y354" s="11">
        <v>127.441</v>
      </c>
      <c r="Z354" s="11">
        <v>64.338999999999999</v>
      </c>
      <c r="AA354" s="11">
        <v>19.934999999999999</v>
      </c>
      <c r="AB354" s="11">
        <v>3.99</v>
      </c>
      <c r="AC354" s="11">
        <v>0.38400000000000001</v>
      </c>
    </row>
    <row r="355" spans="1:29" ht="11.5" hidden="1">
      <c r="A355" s="15">
        <v>338</v>
      </c>
      <c r="B355" s="13" t="s">
        <v>1059</v>
      </c>
      <c r="C355" s="39" t="s">
        <v>1102</v>
      </c>
      <c r="D355" s="12" t="s">
        <v>1103</v>
      </c>
      <c r="E355" s="12">
        <v>909</v>
      </c>
      <c r="F355" s="13" t="s">
        <v>945</v>
      </c>
      <c r="G355" s="12">
        <v>1840</v>
      </c>
      <c r="H355" s="12">
        <v>1985</v>
      </c>
      <c r="I355" s="11">
        <v>1183.4469999999999</v>
      </c>
      <c r="J355" s="11">
        <v>1120.43</v>
      </c>
      <c r="K355" s="11">
        <v>1169.9359999999999</v>
      </c>
      <c r="L355" s="11">
        <v>1109.4190000000001</v>
      </c>
      <c r="M355" s="11">
        <v>1083.433</v>
      </c>
      <c r="N355" s="11">
        <v>1023.646</v>
      </c>
      <c r="O355" s="11">
        <v>955.77599999999995</v>
      </c>
      <c r="P355" s="11">
        <v>875.76</v>
      </c>
      <c r="Q355" s="11">
        <v>691.67</v>
      </c>
      <c r="R355" s="11">
        <v>582.96600000000001</v>
      </c>
      <c r="S355" s="11">
        <v>517.35599999999999</v>
      </c>
      <c r="T355" s="11">
        <v>514.83699999999999</v>
      </c>
      <c r="U355" s="11">
        <v>486.39400000000001</v>
      </c>
      <c r="V355" s="11">
        <v>395.65699999999998</v>
      </c>
      <c r="W355" s="11">
        <v>337.61799999999999</v>
      </c>
      <c r="X355" s="11">
        <v>237.119</v>
      </c>
      <c r="Y355" s="11">
        <v>147.06800000000001</v>
      </c>
      <c r="Z355" s="11">
        <v>73.441999999999993</v>
      </c>
      <c r="AA355" s="11">
        <v>27.678000000000001</v>
      </c>
      <c r="AB355" s="11">
        <v>5.4089999999999998</v>
      </c>
      <c r="AC355" s="11">
        <v>0.60199999999999998</v>
      </c>
    </row>
    <row r="356" spans="1:29" ht="11.5" hidden="1">
      <c r="A356" s="15">
        <v>339</v>
      </c>
      <c r="B356" s="13" t="s">
        <v>1059</v>
      </c>
      <c r="C356" s="39" t="s">
        <v>1102</v>
      </c>
      <c r="D356" s="12" t="s">
        <v>1103</v>
      </c>
      <c r="E356" s="12">
        <v>909</v>
      </c>
      <c r="F356" s="13" t="s">
        <v>945</v>
      </c>
      <c r="G356" s="12">
        <v>1840</v>
      </c>
      <c r="H356" s="12">
        <v>1990</v>
      </c>
      <c r="I356" s="11">
        <v>1252.838</v>
      </c>
      <c r="J356" s="11">
        <v>1197.8900000000001</v>
      </c>
      <c r="K356" s="11">
        <v>1140.5830000000001</v>
      </c>
      <c r="L356" s="11">
        <v>1186.1869999999999</v>
      </c>
      <c r="M356" s="11">
        <v>1120.318</v>
      </c>
      <c r="N356" s="11">
        <v>1118.2139999999999</v>
      </c>
      <c r="O356" s="11">
        <v>1066.393</v>
      </c>
      <c r="P356" s="11">
        <v>972.20899999999995</v>
      </c>
      <c r="Q356" s="11">
        <v>887.42899999999997</v>
      </c>
      <c r="R356" s="11">
        <v>689.66499999999996</v>
      </c>
      <c r="S356" s="11">
        <v>575.88300000000004</v>
      </c>
      <c r="T356" s="11">
        <v>512.52099999999996</v>
      </c>
      <c r="U356" s="11">
        <v>500.44200000000001</v>
      </c>
      <c r="V356" s="11">
        <v>459.87799999999999</v>
      </c>
      <c r="W356" s="11">
        <v>358.80599999999998</v>
      </c>
      <c r="X356" s="11">
        <v>284.89699999999999</v>
      </c>
      <c r="Y356" s="11">
        <v>179.73599999999999</v>
      </c>
      <c r="Z356" s="11">
        <v>86.507000000000005</v>
      </c>
      <c r="AA356" s="11">
        <v>31.821000000000002</v>
      </c>
      <c r="AB356" s="11">
        <v>7.415</v>
      </c>
      <c r="AC356" s="11">
        <v>0.80700000000000005</v>
      </c>
    </row>
    <row r="357" spans="1:29" ht="11.5" hidden="1">
      <c r="A357" s="15">
        <v>340</v>
      </c>
      <c r="B357" s="13" t="s">
        <v>1059</v>
      </c>
      <c r="C357" s="39" t="s">
        <v>1102</v>
      </c>
      <c r="D357" s="12" t="s">
        <v>1103</v>
      </c>
      <c r="E357" s="12">
        <v>909</v>
      </c>
      <c r="F357" s="13" t="s">
        <v>945</v>
      </c>
      <c r="G357" s="12">
        <v>1840</v>
      </c>
      <c r="H357" s="12">
        <v>1995</v>
      </c>
      <c r="I357" s="11">
        <v>1320.873</v>
      </c>
      <c r="J357" s="11">
        <v>1257.527</v>
      </c>
      <c r="K357" s="11">
        <v>1212.3879999999999</v>
      </c>
      <c r="L357" s="11">
        <v>1156.0350000000001</v>
      </c>
      <c r="M357" s="11">
        <v>1190.547</v>
      </c>
      <c r="N357" s="11">
        <v>1134.7149999999999</v>
      </c>
      <c r="O357" s="11">
        <v>1147.373</v>
      </c>
      <c r="P357" s="11">
        <v>1081.5350000000001</v>
      </c>
      <c r="Q357" s="11">
        <v>983.81600000000003</v>
      </c>
      <c r="R357" s="11">
        <v>881.53099999999995</v>
      </c>
      <c r="S357" s="11">
        <v>679.822</v>
      </c>
      <c r="T357" s="11">
        <v>565.08799999999997</v>
      </c>
      <c r="U357" s="11">
        <v>497.15100000000001</v>
      </c>
      <c r="V357" s="11">
        <v>474.54500000000002</v>
      </c>
      <c r="W357" s="11">
        <v>421.53399999999999</v>
      </c>
      <c r="X357" s="11">
        <v>305.23099999999999</v>
      </c>
      <c r="Y357" s="11">
        <v>222.399</v>
      </c>
      <c r="Z357" s="11">
        <v>111.292</v>
      </c>
      <c r="AA357" s="11">
        <v>39.841000000000001</v>
      </c>
      <c r="AB357" s="11">
        <v>9.2569999999999997</v>
      </c>
      <c r="AC357" s="11">
        <v>1.1819999999999999</v>
      </c>
    </row>
    <row r="358" spans="1:29" ht="11.5" hidden="1">
      <c r="A358" s="15">
        <v>341</v>
      </c>
      <c r="B358" s="13" t="s">
        <v>1059</v>
      </c>
      <c r="C358" s="39" t="s">
        <v>1102</v>
      </c>
      <c r="D358" s="12" t="s">
        <v>1103</v>
      </c>
      <c r="E358" s="12">
        <v>909</v>
      </c>
      <c r="F358" s="13" t="s">
        <v>945</v>
      </c>
      <c r="G358" s="12">
        <v>1840</v>
      </c>
      <c r="H358" s="12">
        <v>2000</v>
      </c>
      <c r="I358" s="11">
        <v>1353.7329999999999</v>
      </c>
      <c r="J358" s="11">
        <v>1326.1880000000001</v>
      </c>
      <c r="K358" s="11">
        <v>1266.028</v>
      </c>
      <c r="L358" s="11">
        <v>1215.027</v>
      </c>
      <c r="M358" s="11">
        <v>1139.7619999999999</v>
      </c>
      <c r="N358" s="11">
        <v>1203.521</v>
      </c>
      <c r="O358" s="11">
        <v>1151.7349999999999</v>
      </c>
      <c r="P358" s="11">
        <v>1169.0350000000001</v>
      </c>
      <c r="Q358" s="11">
        <v>1084.7529999999999</v>
      </c>
      <c r="R358" s="11">
        <v>976.65099999999995</v>
      </c>
      <c r="S358" s="11">
        <v>877.67600000000004</v>
      </c>
      <c r="T358" s="11">
        <v>662.11400000000003</v>
      </c>
      <c r="U358" s="11">
        <v>549.14499999999998</v>
      </c>
      <c r="V358" s="11">
        <v>469.53300000000002</v>
      </c>
      <c r="W358" s="11">
        <v>436.505</v>
      </c>
      <c r="X358" s="11">
        <v>368.37</v>
      </c>
      <c r="Y358" s="11">
        <v>238.80699999999999</v>
      </c>
      <c r="Z358" s="11">
        <v>142.11699999999999</v>
      </c>
      <c r="AA358" s="11">
        <v>52.363</v>
      </c>
      <c r="AB358" s="11">
        <v>11.534000000000001</v>
      </c>
      <c r="AC358" s="11">
        <v>1.4279999999999999</v>
      </c>
    </row>
    <row r="359" spans="1:29" ht="11.5" hidden="1">
      <c r="A359" s="15">
        <v>342</v>
      </c>
      <c r="B359" s="13" t="s">
        <v>1059</v>
      </c>
      <c r="C359" s="39" t="s">
        <v>1102</v>
      </c>
      <c r="D359" s="12" t="s">
        <v>1103</v>
      </c>
      <c r="E359" s="12">
        <v>909</v>
      </c>
      <c r="F359" s="13" t="s">
        <v>945</v>
      </c>
      <c r="G359" s="12">
        <v>1840</v>
      </c>
      <c r="H359" s="12">
        <v>2005</v>
      </c>
      <c r="I359" s="11">
        <v>1381.211</v>
      </c>
      <c r="J359" s="11">
        <v>1355.817</v>
      </c>
      <c r="K359" s="11">
        <v>1335.14</v>
      </c>
      <c r="L359" s="11">
        <v>1284.665</v>
      </c>
      <c r="M359" s="11">
        <v>1257.654</v>
      </c>
      <c r="N359" s="11">
        <v>1167.932</v>
      </c>
      <c r="O359" s="11">
        <v>1242.049</v>
      </c>
      <c r="P359" s="11">
        <v>1174.9880000000001</v>
      </c>
      <c r="Q359" s="11">
        <v>1185.4100000000001</v>
      </c>
      <c r="R359" s="11">
        <v>1089.902</v>
      </c>
      <c r="S359" s="11">
        <v>959.33299999999997</v>
      </c>
      <c r="T359" s="11">
        <v>862.84799999999996</v>
      </c>
      <c r="U359" s="11">
        <v>644.49800000000005</v>
      </c>
      <c r="V359" s="11">
        <v>524.95000000000005</v>
      </c>
      <c r="W359" s="11">
        <v>433.108</v>
      </c>
      <c r="X359" s="11">
        <v>382.90100000000001</v>
      </c>
      <c r="Y359" s="11">
        <v>297.245</v>
      </c>
      <c r="Z359" s="11">
        <v>157.39099999999999</v>
      </c>
      <c r="AA359" s="11">
        <v>69.691999999999993</v>
      </c>
      <c r="AB359" s="11">
        <v>15.72</v>
      </c>
      <c r="AC359" s="11">
        <v>1.8149999999999999</v>
      </c>
    </row>
    <row r="360" spans="1:29" ht="11.5" hidden="1">
      <c r="A360" s="15">
        <v>343</v>
      </c>
      <c r="B360" s="13" t="s">
        <v>1059</v>
      </c>
      <c r="C360" s="39" t="s">
        <v>1102</v>
      </c>
      <c r="D360" s="12" t="s">
        <v>1103</v>
      </c>
      <c r="E360" s="12">
        <v>909</v>
      </c>
      <c r="F360" s="13" t="s">
        <v>945</v>
      </c>
      <c r="G360" s="12">
        <v>1840</v>
      </c>
      <c r="H360" s="12">
        <v>2010</v>
      </c>
      <c r="I360" s="11">
        <v>1523.5260000000001</v>
      </c>
      <c r="J360" s="11">
        <v>1411.549</v>
      </c>
      <c r="K360" s="11">
        <v>1383.923</v>
      </c>
      <c r="L360" s="11">
        <v>1370.674</v>
      </c>
      <c r="M360" s="11">
        <v>1394.1420000000001</v>
      </c>
      <c r="N360" s="11">
        <v>1371.105</v>
      </c>
      <c r="O360" s="11">
        <v>1253.7860000000001</v>
      </c>
      <c r="P360" s="11">
        <v>1295.8610000000001</v>
      </c>
      <c r="Q360" s="11">
        <v>1203.807</v>
      </c>
      <c r="R360" s="11">
        <v>1194.335</v>
      </c>
      <c r="S360" s="11">
        <v>1079.1300000000001</v>
      </c>
      <c r="T360" s="11">
        <v>941.78599999999994</v>
      </c>
      <c r="U360" s="11">
        <v>834.85500000000002</v>
      </c>
      <c r="V360" s="11">
        <v>622.31600000000003</v>
      </c>
      <c r="W360" s="11">
        <v>489.62599999999998</v>
      </c>
      <c r="X360" s="11">
        <v>387.46499999999997</v>
      </c>
      <c r="Y360" s="11">
        <v>319.20100000000002</v>
      </c>
      <c r="Z360" s="11">
        <v>202.667</v>
      </c>
      <c r="AA360" s="11">
        <v>79.659000000000006</v>
      </c>
      <c r="AB360" s="11">
        <v>21.608000000000001</v>
      </c>
      <c r="AC360" s="11">
        <v>2.468</v>
      </c>
    </row>
    <row r="361" spans="1:29" ht="11.5" hidden="1">
      <c r="A361" s="15">
        <v>344</v>
      </c>
      <c r="B361" s="13" t="s">
        <v>1059</v>
      </c>
      <c r="C361" s="39" t="s">
        <v>1102</v>
      </c>
      <c r="D361" s="12" t="s">
        <v>1103</v>
      </c>
      <c r="E361" s="12">
        <v>909</v>
      </c>
      <c r="F361" s="13" t="s">
        <v>945</v>
      </c>
      <c r="G361" s="12">
        <v>1840</v>
      </c>
      <c r="H361" s="12">
        <v>2015</v>
      </c>
      <c r="I361" s="11">
        <v>1601.2429999999999</v>
      </c>
      <c r="J361" s="11">
        <v>1551.1849999999999</v>
      </c>
      <c r="K361" s="11">
        <v>1439.751</v>
      </c>
      <c r="L361" s="11">
        <v>1435.184</v>
      </c>
      <c r="M361" s="11">
        <v>1465.963</v>
      </c>
      <c r="N361" s="11">
        <v>1484.1559999999999</v>
      </c>
      <c r="O361" s="11">
        <v>1441.326</v>
      </c>
      <c r="P361" s="11">
        <v>1300.211</v>
      </c>
      <c r="Q361" s="11">
        <v>1312.1679999999999</v>
      </c>
      <c r="R361" s="11">
        <v>1220.4369999999999</v>
      </c>
      <c r="S361" s="11">
        <v>1181.193</v>
      </c>
      <c r="T361" s="11">
        <v>1069.175</v>
      </c>
      <c r="U361" s="11">
        <v>918.68</v>
      </c>
      <c r="V361" s="11">
        <v>795.18700000000001</v>
      </c>
      <c r="W361" s="11">
        <v>579.03800000000001</v>
      </c>
      <c r="X361" s="11">
        <v>428.27100000000002</v>
      </c>
      <c r="Y361" s="11">
        <v>324.404</v>
      </c>
      <c r="Z361" s="11">
        <v>222.57400000000001</v>
      </c>
      <c r="AA361" s="11">
        <v>105.729</v>
      </c>
      <c r="AB361" s="11">
        <v>25.36</v>
      </c>
      <c r="AC361" s="11">
        <v>3.3769999999999998</v>
      </c>
    </row>
    <row r="362" spans="1:29" ht="11.5" hidden="1">
      <c r="A362" s="15">
        <v>345</v>
      </c>
      <c r="B362" s="13" t="s">
        <v>1059</v>
      </c>
      <c r="C362" s="39" t="s">
        <v>1102</v>
      </c>
      <c r="D362" s="12" t="s">
        <v>1103</v>
      </c>
      <c r="E362" s="12">
        <v>909</v>
      </c>
      <c r="F362" s="13" t="s">
        <v>945</v>
      </c>
      <c r="G362" s="12">
        <v>1840</v>
      </c>
      <c r="H362" s="12">
        <v>2020</v>
      </c>
      <c r="I362" s="11">
        <v>1676.0029999999999</v>
      </c>
      <c r="J362" s="11">
        <v>1629.5150000000001</v>
      </c>
      <c r="K362" s="11">
        <v>1587.866</v>
      </c>
      <c r="L362" s="11">
        <v>1487.1780000000001</v>
      </c>
      <c r="M362" s="11">
        <v>1487.357</v>
      </c>
      <c r="N362" s="11">
        <v>1515.944</v>
      </c>
      <c r="O362" s="11">
        <v>1528.354</v>
      </c>
      <c r="P362" s="11">
        <v>1471.6130000000001</v>
      </c>
      <c r="Q362" s="11">
        <v>1313.441</v>
      </c>
      <c r="R362" s="11">
        <v>1313.4369999999999</v>
      </c>
      <c r="S362" s="11">
        <v>1208.7650000000001</v>
      </c>
      <c r="T362" s="11">
        <v>1161.0619999999999</v>
      </c>
      <c r="U362" s="11">
        <v>1041.3130000000001</v>
      </c>
      <c r="V362" s="11">
        <v>880.60199999999998</v>
      </c>
      <c r="W362" s="11">
        <v>744.37300000000005</v>
      </c>
      <c r="X362" s="11">
        <v>519.46400000000006</v>
      </c>
      <c r="Y362" s="11">
        <v>357.20100000000002</v>
      </c>
      <c r="Z362" s="11">
        <v>232.62</v>
      </c>
      <c r="AA362" s="11">
        <v>119.468</v>
      </c>
      <c r="AB362" s="11">
        <v>34.923999999999999</v>
      </c>
      <c r="AC362" s="11">
        <v>3.98</v>
      </c>
    </row>
    <row r="363" spans="1:29" ht="11.5" hidden="1">
      <c r="A363" s="38">
        <v>346</v>
      </c>
      <c r="B363" s="36" t="s">
        <v>1059</v>
      </c>
      <c r="C363" s="37" t="s">
        <v>1104</v>
      </c>
      <c r="D363" s="35" t="s">
        <v>1105</v>
      </c>
      <c r="E363" s="35">
        <v>1828</v>
      </c>
      <c r="F363" s="36" t="s">
        <v>1064</v>
      </c>
      <c r="G363" s="35">
        <v>900</v>
      </c>
      <c r="H363" s="35">
        <v>1950</v>
      </c>
      <c r="I363" s="34" t="s">
        <v>1065</v>
      </c>
      <c r="J363" s="34" t="s">
        <v>1065</v>
      </c>
      <c r="K363" s="34" t="s">
        <v>1065</v>
      </c>
      <c r="L363" s="34" t="s">
        <v>1065</v>
      </c>
      <c r="M363" s="34" t="s">
        <v>1065</v>
      </c>
      <c r="N363" s="34" t="s">
        <v>1065</v>
      </c>
      <c r="O363" s="34" t="s">
        <v>1065</v>
      </c>
      <c r="P363" s="34" t="s">
        <v>1065</v>
      </c>
      <c r="Q363" s="34" t="s">
        <v>1065</v>
      </c>
      <c r="R363" s="34" t="s">
        <v>1065</v>
      </c>
      <c r="S363" s="34" t="s">
        <v>1065</v>
      </c>
      <c r="T363" s="34" t="s">
        <v>1065</v>
      </c>
      <c r="U363" s="34" t="s">
        <v>1065</v>
      </c>
      <c r="V363" s="34" t="s">
        <v>1065</v>
      </c>
      <c r="W363" s="34" t="s">
        <v>1065</v>
      </c>
      <c r="X363" s="34" t="s">
        <v>1065</v>
      </c>
      <c r="Y363" s="34" t="s">
        <v>1065</v>
      </c>
      <c r="Z363" s="34" t="s">
        <v>1065</v>
      </c>
      <c r="AA363" s="34" t="s">
        <v>1065</v>
      </c>
      <c r="AB363" s="34" t="s">
        <v>1065</v>
      </c>
      <c r="AC363" s="34" t="s">
        <v>1065</v>
      </c>
    </row>
    <row r="364" spans="1:29" ht="11.5" hidden="1">
      <c r="A364" s="38">
        <v>347</v>
      </c>
      <c r="B364" s="36" t="s">
        <v>1059</v>
      </c>
      <c r="C364" s="37" t="s">
        <v>1104</v>
      </c>
      <c r="D364" s="35" t="s">
        <v>1105</v>
      </c>
      <c r="E364" s="35">
        <v>1828</v>
      </c>
      <c r="F364" s="36" t="s">
        <v>1064</v>
      </c>
      <c r="G364" s="35">
        <v>900</v>
      </c>
      <c r="H364" s="35">
        <v>1955</v>
      </c>
      <c r="I364" s="34" t="s">
        <v>1065</v>
      </c>
      <c r="J364" s="34" t="s">
        <v>1065</v>
      </c>
      <c r="K364" s="34" t="s">
        <v>1065</v>
      </c>
      <c r="L364" s="34" t="s">
        <v>1065</v>
      </c>
      <c r="M364" s="34" t="s">
        <v>1065</v>
      </c>
      <c r="N364" s="34" t="s">
        <v>1065</v>
      </c>
      <c r="O364" s="34" t="s">
        <v>1065</v>
      </c>
      <c r="P364" s="34" t="s">
        <v>1065</v>
      </c>
      <c r="Q364" s="34" t="s">
        <v>1065</v>
      </c>
      <c r="R364" s="34" t="s">
        <v>1065</v>
      </c>
      <c r="S364" s="34" t="s">
        <v>1065</v>
      </c>
      <c r="T364" s="34" t="s">
        <v>1065</v>
      </c>
      <c r="U364" s="34" t="s">
        <v>1065</v>
      </c>
      <c r="V364" s="34" t="s">
        <v>1065</v>
      </c>
      <c r="W364" s="34" t="s">
        <v>1065</v>
      </c>
      <c r="X364" s="34" t="s">
        <v>1065</v>
      </c>
      <c r="Y364" s="34" t="s">
        <v>1065</v>
      </c>
      <c r="Z364" s="34" t="s">
        <v>1065</v>
      </c>
      <c r="AA364" s="34" t="s">
        <v>1065</v>
      </c>
      <c r="AB364" s="34" t="s">
        <v>1065</v>
      </c>
      <c r="AC364" s="34" t="s">
        <v>1065</v>
      </c>
    </row>
    <row r="365" spans="1:29" ht="11.5" hidden="1">
      <c r="A365" s="38">
        <v>348</v>
      </c>
      <c r="B365" s="36" t="s">
        <v>1059</v>
      </c>
      <c r="C365" s="37" t="s">
        <v>1104</v>
      </c>
      <c r="D365" s="35" t="s">
        <v>1105</v>
      </c>
      <c r="E365" s="35">
        <v>1828</v>
      </c>
      <c r="F365" s="36" t="s">
        <v>1064</v>
      </c>
      <c r="G365" s="35">
        <v>900</v>
      </c>
      <c r="H365" s="35">
        <v>1960</v>
      </c>
      <c r="I365" s="34" t="s">
        <v>1065</v>
      </c>
      <c r="J365" s="34" t="s">
        <v>1065</v>
      </c>
      <c r="K365" s="34" t="s">
        <v>1065</v>
      </c>
      <c r="L365" s="34" t="s">
        <v>1065</v>
      </c>
      <c r="M365" s="34" t="s">
        <v>1065</v>
      </c>
      <c r="N365" s="34" t="s">
        <v>1065</v>
      </c>
      <c r="O365" s="34" t="s">
        <v>1065</v>
      </c>
      <c r="P365" s="34" t="s">
        <v>1065</v>
      </c>
      <c r="Q365" s="34" t="s">
        <v>1065</v>
      </c>
      <c r="R365" s="34" t="s">
        <v>1065</v>
      </c>
      <c r="S365" s="34" t="s">
        <v>1065</v>
      </c>
      <c r="T365" s="34" t="s">
        <v>1065</v>
      </c>
      <c r="U365" s="34" t="s">
        <v>1065</v>
      </c>
      <c r="V365" s="34" t="s">
        <v>1065</v>
      </c>
      <c r="W365" s="34" t="s">
        <v>1065</v>
      </c>
      <c r="X365" s="34" t="s">
        <v>1065</v>
      </c>
      <c r="Y365" s="34" t="s">
        <v>1065</v>
      </c>
      <c r="Z365" s="34" t="s">
        <v>1065</v>
      </c>
      <c r="AA365" s="34" t="s">
        <v>1065</v>
      </c>
      <c r="AB365" s="34" t="s">
        <v>1065</v>
      </c>
      <c r="AC365" s="34" t="s">
        <v>1065</v>
      </c>
    </row>
    <row r="366" spans="1:29" ht="11.5" hidden="1">
      <c r="A366" s="38">
        <v>349</v>
      </c>
      <c r="B366" s="36" t="s">
        <v>1059</v>
      </c>
      <c r="C366" s="37" t="s">
        <v>1104</v>
      </c>
      <c r="D366" s="35" t="s">
        <v>1105</v>
      </c>
      <c r="E366" s="35">
        <v>1828</v>
      </c>
      <c r="F366" s="36" t="s">
        <v>1064</v>
      </c>
      <c r="G366" s="35">
        <v>900</v>
      </c>
      <c r="H366" s="35">
        <v>1965</v>
      </c>
      <c r="I366" s="34" t="s">
        <v>1065</v>
      </c>
      <c r="J366" s="34" t="s">
        <v>1065</v>
      </c>
      <c r="K366" s="34" t="s">
        <v>1065</v>
      </c>
      <c r="L366" s="34" t="s">
        <v>1065</v>
      </c>
      <c r="M366" s="34" t="s">
        <v>1065</v>
      </c>
      <c r="N366" s="34" t="s">
        <v>1065</v>
      </c>
      <c r="O366" s="34" t="s">
        <v>1065</v>
      </c>
      <c r="P366" s="34" t="s">
        <v>1065</v>
      </c>
      <c r="Q366" s="34" t="s">
        <v>1065</v>
      </c>
      <c r="R366" s="34" t="s">
        <v>1065</v>
      </c>
      <c r="S366" s="34" t="s">
        <v>1065</v>
      </c>
      <c r="T366" s="34" t="s">
        <v>1065</v>
      </c>
      <c r="U366" s="34" t="s">
        <v>1065</v>
      </c>
      <c r="V366" s="34" t="s">
        <v>1065</v>
      </c>
      <c r="W366" s="34" t="s">
        <v>1065</v>
      </c>
      <c r="X366" s="34" t="s">
        <v>1065</v>
      </c>
      <c r="Y366" s="34" t="s">
        <v>1065</v>
      </c>
      <c r="Z366" s="34" t="s">
        <v>1065</v>
      </c>
      <c r="AA366" s="34" t="s">
        <v>1065</v>
      </c>
      <c r="AB366" s="34" t="s">
        <v>1065</v>
      </c>
      <c r="AC366" s="34" t="s">
        <v>1065</v>
      </c>
    </row>
    <row r="367" spans="1:29" ht="11.5" hidden="1">
      <c r="A367" s="38">
        <v>350</v>
      </c>
      <c r="B367" s="36" t="s">
        <v>1059</v>
      </c>
      <c r="C367" s="37" t="s">
        <v>1104</v>
      </c>
      <c r="D367" s="35" t="s">
        <v>1105</v>
      </c>
      <c r="E367" s="35">
        <v>1828</v>
      </c>
      <c r="F367" s="36" t="s">
        <v>1064</v>
      </c>
      <c r="G367" s="35">
        <v>900</v>
      </c>
      <c r="H367" s="35">
        <v>1970</v>
      </c>
      <c r="I367" s="34" t="s">
        <v>1065</v>
      </c>
      <c r="J367" s="34" t="s">
        <v>1065</v>
      </c>
      <c r="K367" s="34" t="s">
        <v>1065</v>
      </c>
      <c r="L367" s="34" t="s">
        <v>1065</v>
      </c>
      <c r="M367" s="34" t="s">
        <v>1065</v>
      </c>
      <c r="N367" s="34" t="s">
        <v>1065</v>
      </c>
      <c r="O367" s="34" t="s">
        <v>1065</v>
      </c>
      <c r="P367" s="34" t="s">
        <v>1065</v>
      </c>
      <c r="Q367" s="34" t="s">
        <v>1065</v>
      </c>
      <c r="R367" s="34" t="s">
        <v>1065</v>
      </c>
      <c r="S367" s="34" t="s">
        <v>1065</v>
      </c>
      <c r="T367" s="34" t="s">
        <v>1065</v>
      </c>
      <c r="U367" s="34" t="s">
        <v>1065</v>
      </c>
      <c r="V367" s="34" t="s">
        <v>1065</v>
      </c>
      <c r="W367" s="34" t="s">
        <v>1065</v>
      </c>
      <c r="X367" s="34" t="s">
        <v>1065</v>
      </c>
      <c r="Y367" s="34" t="s">
        <v>1065</v>
      </c>
      <c r="Z367" s="34" t="s">
        <v>1065</v>
      </c>
      <c r="AA367" s="34" t="s">
        <v>1065</v>
      </c>
      <c r="AB367" s="34" t="s">
        <v>1065</v>
      </c>
      <c r="AC367" s="34" t="s">
        <v>1065</v>
      </c>
    </row>
    <row r="368" spans="1:29" ht="11.5" hidden="1">
      <c r="A368" s="38">
        <v>351</v>
      </c>
      <c r="B368" s="36" t="s">
        <v>1059</v>
      </c>
      <c r="C368" s="37" t="s">
        <v>1104</v>
      </c>
      <c r="D368" s="35" t="s">
        <v>1105</v>
      </c>
      <c r="E368" s="35">
        <v>1828</v>
      </c>
      <c r="F368" s="36" t="s">
        <v>1064</v>
      </c>
      <c r="G368" s="35">
        <v>900</v>
      </c>
      <c r="H368" s="35">
        <v>1975</v>
      </c>
      <c r="I368" s="34" t="s">
        <v>1065</v>
      </c>
      <c r="J368" s="34" t="s">
        <v>1065</v>
      </c>
      <c r="K368" s="34" t="s">
        <v>1065</v>
      </c>
      <c r="L368" s="34" t="s">
        <v>1065</v>
      </c>
      <c r="M368" s="34" t="s">
        <v>1065</v>
      </c>
      <c r="N368" s="34" t="s">
        <v>1065</v>
      </c>
      <c r="O368" s="34" t="s">
        <v>1065</v>
      </c>
      <c r="P368" s="34" t="s">
        <v>1065</v>
      </c>
      <c r="Q368" s="34" t="s">
        <v>1065</v>
      </c>
      <c r="R368" s="34" t="s">
        <v>1065</v>
      </c>
      <c r="S368" s="34" t="s">
        <v>1065</v>
      </c>
      <c r="T368" s="34" t="s">
        <v>1065</v>
      </c>
      <c r="U368" s="34" t="s">
        <v>1065</v>
      </c>
      <c r="V368" s="34" t="s">
        <v>1065</v>
      </c>
      <c r="W368" s="34" t="s">
        <v>1065</v>
      </c>
      <c r="X368" s="34" t="s">
        <v>1065</v>
      </c>
      <c r="Y368" s="34" t="s">
        <v>1065</v>
      </c>
      <c r="Z368" s="34" t="s">
        <v>1065</v>
      </c>
      <c r="AA368" s="34" t="s">
        <v>1065</v>
      </c>
      <c r="AB368" s="34" t="s">
        <v>1065</v>
      </c>
      <c r="AC368" s="34" t="s">
        <v>1065</v>
      </c>
    </row>
    <row r="369" spans="1:29" ht="11.5" hidden="1">
      <c r="A369" s="38">
        <v>352</v>
      </c>
      <c r="B369" s="36" t="s">
        <v>1059</v>
      </c>
      <c r="C369" s="37" t="s">
        <v>1104</v>
      </c>
      <c r="D369" s="35" t="s">
        <v>1105</v>
      </c>
      <c r="E369" s="35">
        <v>1828</v>
      </c>
      <c r="F369" s="36" t="s">
        <v>1064</v>
      </c>
      <c r="G369" s="35">
        <v>900</v>
      </c>
      <c r="H369" s="35">
        <v>1980</v>
      </c>
      <c r="I369" s="34" t="s">
        <v>1065</v>
      </c>
      <c r="J369" s="34" t="s">
        <v>1065</v>
      </c>
      <c r="K369" s="34" t="s">
        <v>1065</v>
      </c>
      <c r="L369" s="34" t="s">
        <v>1065</v>
      </c>
      <c r="M369" s="34" t="s">
        <v>1065</v>
      </c>
      <c r="N369" s="34" t="s">
        <v>1065</v>
      </c>
      <c r="O369" s="34" t="s">
        <v>1065</v>
      </c>
      <c r="P369" s="34" t="s">
        <v>1065</v>
      </c>
      <c r="Q369" s="34" t="s">
        <v>1065</v>
      </c>
      <c r="R369" s="34" t="s">
        <v>1065</v>
      </c>
      <c r="S369" s="34" t="s">
        <v>1065</v>
      </c>
      <c r="T369" s="34" t="s">
        <v>1065</v>
      </c>
      <c r="U369" s="34" t="s">
        <v>1065</v>
      </c>
      <c r="V369" s="34" t="s">
        <v>1065</v>
      </c>
      <c r="W369" s="34" t="s">
        <v>1065</v>
      </c>
      <c r="X369" s="34" t="s">
        <v>1065</v>
      </c>
      <c r="Y369" s="34" t="s">
        <v>1065</v>
      </c>
      <c r="Z369" s="34" t="s">
        <v>1065</v>
      </c>
      <c r="AA369" s="34" t="s">
        <v>1065</v>
      </c>
      <c r="AB369" s="34" t="s">
        <v>1065</v>
      </c>
      <c r="AC369" s="34" t="s">
        <v>1065</v>
      </c>
    </row>
    <row r="370" spans="1:29" ht="11.5" hidden="1">
      <c r="A370" s="38">
        <v>353</v>
      </c>
      <c r="B370" s="36" t="s">
        <v>1059</v>
      </c>
      <c r="C370" s="37" t="s">
        <v>1104</v>
      </c>
      <c r="D370" s="35" t="s">
        <v>1105</v>
      </c>
      <c r="E370" s="35">
        <v>1828</v>
      </c>
      <c r="F370" s="36" t="s">
        <v>1064</v>
      </c>
      <c r="G370" s="35">
        <v>900</v>
      </c>
      <c r="H370" s="35">
        <v>1985</v>
      </c>
      <c r="I370" s="34" t="s">
        <v>1065</v>
      </c>
      <c r="J370" s="34" t="s">
        <v>1065</v>
      </c>
      <c r="K370" s="34" t="s">
        <v>1065</v>
      </c>
      <c r="L370" s="34" t="s">
        <v>1065</v>
      </c>
      <c r="M370" s="34" t="s">
        <v>1065</v>
      </c>
      <c r="N370" s="34" t="s">
        <v>1065</v>
      </c>
      <c r="O370" s="34" t="s">
        <v>1065</v>
      </c>
      <c r="P370" s="34" t="s">
        <v>1065</v>
      </c>
      <c r="Q370" s="34" t="s">
        <v>1065</v>
      </c>
      <c r="R370" s="34" t="s">
        <v>1065</v>
      </c>
      <c r="S370" s="34" t="s">
        <v>1065</v>
      </c>
      <c r="T370" s="34" t="s">
        <v>1065</v>
      </c>
      <c r="U370" s="34" t="s">
        <v>1065</v>
      </c>
      <c r="V370" s="34" t="s">
        <v>1065</v>
      </c>
      <c r="W370" s="34" t="s">
        <v>1065</v>
      </c>
      <c r="X370" s="34" t="s">
        <v>1065</v>
      </c>
      <c r="Y370" s="34" t="s">
        <v>1065</v>
      </c>
      <c r="Z370" s="34" t="s">
        <v>1065</v>
      </c>
      <c r="AA370" s="34" t="s">
        <v>1065</v>
      </c>
      <c r="AB370" s="34" t="s">
        <v>1065</v>
      </c>
      <c r="AC370" s="34" t="s">
        <v>1065</v>
      </c>
    </row>
    <row r="371" spans="1:29" ht="11.5" hidden="1">
      <c r="A371" s="38">
        <v>354</v>
      </c>
      <c r="B371" s="36" t="s">
        <v>1059</v>
      </c>
      <c r="C371" s="37" t="s">
        <v>1104</v>
      </c>
      <c r="D371" s="35" t="s">
        <v>1105</v>
      </c>
      <c r="E371" s="35">
        <v>1828</v>
      </c>
      <c r="F371" s="36" t="s">
        <v>1064</v>
      </c>
      <c r="G371" s="35">
        <v>900</v>
      </c>
      <c r="H371" s="35">
        <v>1990</v>
      </c>
      <c r="I371" s="34" t="s">
        <v>1065</v>
      </c>
      <c r="J371" s="34" t="s">
        <v>1065</v>
      </c>
      <c r="K371" s="34" t="s">
        <v>1065</v>
      </c>
      <c r="L371" s="34" t="s">
        <v>1065</v>
      </c>
      <c r="M371" s="34" t="s">
        <v>1065</v>
      </c>
      <c r="N371" s="34" t="s">
        <v>1065</v>
      </c>
      <c r="O371" s="34" t="s">
        <v>1065</v>
      </c>
      <c r="P371" s="34" t="s">
        <v>1065</v>
      </c>
      <c r="Q371" s="34" t="s">
        <v>1065</v>
      </c>
      <c r="R371" s="34" t="s">
        <v>1065</v>
      </c>
      <c r="S371" s="34" t="s">
        <v>1065</v>
      </c>
      <c r="T371" s="34" t="s">
        <v>1065</v>
      </c>
      <c r="U371" s="34" t="s">
        <v>1065</v>
      </c>
      <c r="V371" s="34" t="s">
        <v>1065</v>
      </c>
      <c r="W371" s="34" t="s">
        <v>1065</v>
      </c>
      <c r="X371" s="34" t="s">
        <v>1065</v>
      </c>
      <c r="Y371" s="34" t="s">
        <v>1065</v>
      </c>
      <c r="Z371" s="34" t="s">
        <v>1065</v>
      </c>
      <c r="AA371" s="34" t="s">
        <v>1065</v>
      </c>
      <c r="AB371" s="34" t="s">
        <v>1065</v>
      </c>
      <c r="AC371" s="34" t="s">
        <v>1065</v>
      </c>
    </row>
    <row r="372" spans="1:29" ht="11.5" hidden="1">
      <c r="A372" s="38">
        <v>355</v>
      </c>
      <c r="B372" s="36" t="s">
        <v>1059</v>
      </c>
      <c r="C372" s="37" t="s">
        <v>1104</v>
      </c>
      <c r="D372" s="35" t="s">
        <v>1105</v>
      </c>
      <c r="E372" s="35">
        <v>1828</v>
      </c>
      <c r="F372" s="36" t="s">
        <v>1064</v>
      </c>
      <c r="G372" s="35">
        <v>900</v>
      </c>
      <c r="H372" s="35">
        <v>1995</v>
      </c>
      <c r="I372" s="34" t="s">
        <v>1065</v>
      </c>
      <c r="J372" s="34" t="s">
        <v>1065</v>
      </c>
      <c r="K372" s="34" t="s">
        <v>1065</v>
      </c>
      <c r="L372" s="34" t="s">
        <v>1065</v>
      </c>
      <c r="M372" s="34" t="s">
        <v>1065</v>
      </c>
      <c r="N372" s="34" t="s">
        <v>1065</v>
      </c>
      <c r="O372" s="34" t="s">
        <v>1065</v>
      </c>
      <c r="P372" s="34" t="s">
        <v>1065</v>
      </c>
      <c r="Q372" s="34" t="s">
        <v>1065</v>
      </c>
      <c r="R372" s="34" t="s">
        <v>1065</v>
      </c>
      <c r="S372" s="34" t="s">
        <v>1065</v>
      </c>
      <c r="T372" s="34" t="s">
        <v>1065</v>
      </c>
      <c r="U372" s="34" t="s">
        <v>1065</v>
      </c>
      <c r="V372" s="34" t="s">
        <v>1065</v>
      </c>
      <c r="W372" s="34" t="s">
        <v>1065</v>
      </c>
      <c r="X372" s="34" t="s">
        <v>1065</v>
      </c>
      <c r="Y372" s="34" t="s">
        <v>1065</v>
      </c>
      <c r="Z372" s="34" t="s">
        <v>1065</v>
      </c>
      <c r="AA372" s="34" t="s">
        <v>1065</v>
      </c>
      <c r="AB372" s="34" t="s">
        <v>1065</v>
      </c>
      <c r="AC372" s="34" t="s">
        <v>1065</v>
      </c>
    </row>
    <row r="373" spans="1:29" ht="11.5" hidden="1">
      <c r="A373" s="38">
        <v>356</v>
      </c>
      <c r="B373" s="36" t="s">
        <v>1059</v>
      </c>
      <c r="C373" s="37" t="s">
        <v>1104</v>
      </c>
      <c r="D373" s="35" t="s">
        <v>1105</v>
      </c>
      <c r="E373" s="35">
        <v>1828</v>
      </c>
      <c r="F373" s="36" t="s">
        <v>1064</v>
      </c>
      <c r="G373" s="35">
        <v>900</v>
      </c>
      <c r="H373" s="35">
        <v>2000</v>
      </c>
      <c r="I373" s="34" t="s">
        <v>1065</v>
      </c>
      <c r="J373" s="34" t="s">
        <v>1065</v>
      </c>
      <c r="K373" s="34" t="s">
        <v>1065</v>
      </c>
      <c r="L373" s="34" t="s">
        <v>1065</v>
      </c>
      <c r="M373" s="34" t="s">
        <v>1065</v>
      </c>
      <c r="N373" s="34" t="s">
        <v>1065</v>
      </c>
      <c r="O373" s="34" t="s">
        <v>1065</v>
      </c>
      <c r="P373" s="34" t="s">
        <v>1065</v>
      </c>
      <c r="Q373" s="34" t="s">
        <v>1065</v>
      </c>
      <c r="R373" s="34" t="s">
        <v>1065</v>
      </c>
      <c r="S373" s="34" t="s">
        <v>1065</v>
      </c>
      <c r="T373" s="34" t="s">
        <v>1065</v>
      </c>
      <c r="U373" s="34" t="s">
        <v>1065</v>
      </c>
      <c r="V373" s="34" t="s">
        <v>1065</v>
      </c>
      <c r="W373" s="34" t="s">
        <v>1065</v>
      </c>
      <c r="X373" s="34" t="s">
        <v>1065</v>
      </c>
      <c r="Y373" s="34" t="s">
        <v>1065</v>
      </c>
      <c r="Z373" s="34" t="s">
        <v>1065</v>
      </c>
      <c r="AA373" s="34" t="s">
        <v>1065</v>
      </c>
      <c r="AB373" s="34" t="s">
        <v>1065</v>
      </c>
      <c r="AC373" s="34" t="s">
        <v>1065</v>
      </c>
    </row>
    <row r="374" spans="1:29" ht="11.5" hidden="1">
      <c r="A374" s="38">
        <v>357</v>
      </c>
      <c r="B374" s="36" t="s">
        <v>1059</v>
      </c>
      <c r="C374" s="37" t="s">
        <v>1104</v>
      </c>
      <c r="D374" s="35" t="s">
        <v>1105</v>
      </c>
      <c r="E374" s="35">
        <v>1828</v>
      </c>
      <c r="F374" s="36" t="s">
        <v>1064</v>
      </c>
      <c r="G374" s="35">
        <v>900</v>
      </c>
      <c r="H374" s="35">
        <v>2005</v>
      </c>
      <c r="I374" s="34" t="s">
        <v>1065</v>
      </c>
      <c r="J374" s="34" t="s">
        <v>1065</v>
      </c>
      <c r="K374" s="34" t="s">
        <v>1065</v>
      </c>
      <c r="L374" s="34" t="s">
        <v>1065</v>
      </c>
      <c r="M374" s="34" t="s">
        <v>1065</v>
      </c>
      <c r="N374" s="34" t="s">
        <v>1065</v>
      </c>
      <c r="O374" s="34" t="s">
        <v>1065</v>
      </c>
      <c r="P374" s="34" t="s">
        <v>1065</v>
      </c>
      <c r="Q374" s="34" t="s">
        <v>1065</v>
      </c>
      <c r="R374" s="34" t="s">
        <v>1065</v>
      </c>
      <c r="S374" s="34" t="s">
        <v>1065</v>
      </c>
      <c r="T374" s="34" t="s">
        <v>1065</v>
      </c>
      <c r="U374" s="34" t="s">
        <v>1065</v>
      </c>
      <c r="V374" s="34" t="s">
        <v>1065</v>
      </c>
      <c r="W374" s="34" t="s">
        <v>1065</v>
      </c>
      <c r="X374" s="34" t="s">
        <v>1065</v>
      </c>
      <c r="Y374" s="34" t="s">
        <v>1065</v>
      </c>
      <c r="Z374" s="34" t="s">
        <v>1065</v>
      </c>
      <c r="AA374" s="34" t="s">
        <v>1065</v>
      </c>
      <c r="AB374" s="34" t="s">
        <v>1065</v>
      </c>
      <c r="AC374" s="34" t="s">
        <v>1065</v>
      </c>
    </row>
    <row r="375" spans="1:29" ht="11.5" hidden="1">
      <c r="A375" s="38">
        <v>358</v>
      </c>
      <c r="B375" s="36" t="s">
        <v>1059</v>
      </c>
      <c r="C375" s="37" t="s">
        <v>1104</v>
      </c>
      <c r="D375" s="35" t="s">
        <v>1105</v>
      </c>
      <c r="E375" s="35">
        <v>1828</v>
      </c>
      <c r="F375" s="36" t="s">
        <v>1064</v>
      </c>
      <c r="G375" s="35">
        <v>900</v>
      </c>
      <c r="H375" s="35">
        <v>2010</v>
      </c>
      <c r="I375" s="34" t="s">
        <v>1065</v>
      </c>
      <c r="J375" s="34" t="s">
        <v>1065</v>
      </c>
      <c r="K375" s="34" t="s">
        <v>1065</v>
      </c>
      <c r="L375" s="34" t="s">
        <v>1065</v>
      </c>
      <c r="M375" s="34" t="s">
        <v>1065</v>
      </c>
      <c r="N375" s="34" t="s">
        <v>1065</v>
      </c>
      <c r="O375" s="34" t="s">
        <v>1065</v>
      </c>
      <c r="P375" s="34" t="s">
        <v>1065</v>
      </c>
      <c r="Q375" s="34" t="s">
        <v>1065</v>
      </c>
      <c r="R375" s="34" t="s">
        <v>1065</v>
      </c>
      <c r="S375" s="34" t="s">
        <v>1065</v>
      </c>
      <c r="T375" s="34" t="s">
        <v>1065</v>
      </c>
      <c r="U375" s="34" t="s">
        <v>1065</v>
      </c>
      <c r="V375" s="34" t="s">
        <v>1065</v>
      </c>
      <c r="W375" s="34" t="s">
        <v>1065</v>
      </c>
      <c r="X375" s="34" t="s">
        <v>1065</v>
      </c>
      <c r="Y375" s="34" t="s">
        <v>1065</v>
      </c>
      <c r="Z375" s="34" t="s">
        <v>1065</v>
      </c>
      <c r="AA375" s="34" t="s">
        <v>1065</v>
      </c>
      <c r="AB375" s="34" t="s">
        <v>1065</v>
      </c>
      <c r="AC375" s="34" t="s">
        <v>1065</v>
      </c>
    </row>
    <row r="376" spans="1:29" ht="11.5" hidden="1">
      <c r="A376" s="38">
        <v>359</v>
      </c>
      <c r="B376" s="36" t="s">
        <v>1059</v>
      </c>
      <c r="C376" s="37" t="s">
        <v>1104</v>
      </c>
      <c r="D376" s="35" t="s">
        <v>1105</v>
      </c>
      <c r="E376" s="35">
        <v>1828</v>
      </c>
      <c r="F376" s="36" t="s">
        <v>1064</v>
      </c>
      <c r="G376" s="35">
        <v>900</v>
      </c>
      <c r="H376" s="35">
        <v>2015</v>
      </c>
      <c r="I376" s="34" t="s">
        <v>1065</v>
      </c>
      <c r="J376" s="34" t="s">
        <v>1065</v>
      </c>
      <c r="K376" s="34" t="s">
        <v>1065</v>
      </c>
      <c r="L376" s="34" t="s">
        <v>1065</v>
      </c>
      <c r="M376" s="34" t="s">
        <v>1065</v>
      </c>
      <c r="N376" s="34" t="s">
        <v>1065</v>
      </c>
      <c r="O376" s="34" t="s">
        <v>1065</v>
      </c>
      <c r="P376" s="34" t="s">
        <v>1065</v>
      </c>
      <c r="Q376" s="34" t="s">
        <v>1065</v>
      </c>
      <c r="R376" s="34" t="s">
        <v>1065</v>
      </c>
      <c r="S376" s="34" t="s">
        <v>1065</v>
      </c>
      <c r="T376" s="34" t="s">
        <v>1065</v>
      </c>
      <c r="U376" s="34" t="s">
        <v>1065</v>
      </c>
      <c r="V376" s="34" t="s">
        <v>1065</v>
      </c>
      <c r="W376" s="34" t="s">
        <v>1065</v>
      </c>
      <c r="X376" s="34" t="s">
        <v>1065</v>
      </c>
      <c r="Y376" s="34" t="s">
        <v>1065</v>
      </c>
      <c r="Z376" s="34" t="s">
        <v>1065</v>
      </c>
      <c r="AA376" s="34" t="s">
        <v>1065</v>
      </c>
      <c r="AB376" s="34" t="s">
        <v>1065</v>
      </c>
      <c r="AC376" s="34" t="s">
        <v>1065</v>
      </c>
    </row>
    <row r="377" spans="1:29" ht="11.5" hidden="1">
      <c r="A377" s="38">
        <v>360</v>
      </c>
      <c r="B377" s="36" t="s">
        <v>1059</v>
      </c>
      <c r="C377" s="37" t="s">
        <v>1104</v>
      </c>
      <c r="D377" s="35" t="s">
        <v>1105</v>
      </c>
      <c r="E377" s="35">
        <v>1828</v>
      </c>
      <c r="F377" s="36" t="s">
        <v>1064</v>
      </c>
      <c r="G377" s="35">
        <v>900</v>
      </c>
      <c r="H377" s="35">
        <v>2020</v>
      </c>
      <c r="I377" s="34" t="s">
        <v>1065</v>
      </c>
      <c r="J377" s="34" t="s">
        <v>1065</v>
      </c>
      <c r="K377" s="34" t="s">
        <v>1065</v>
      </c>
      <c r="L377" s="34" t="s">
        <v>1065</v>
      </c>
      <c r="M377" s="34" t="s">
        <v>1065</v>
      </c>
      <c r="N377" s="34" t="s">
        <v>1065</v>
      </c>
      <c r="O377" s="34" t="s">
        <v>1065</v>
      </c>
      <c r="P377" s="34" t="s">
        <v>1065</v>
      </c>
      <c r="Q377" s="34" t="s">
        <v>1065</v>
      </c>
      <c r="R377" s="34" t="s">
        <v>1065</v>
      </c>
      <c r="S377" s="34" t="s">
        <v>1065</v>
      </c>
      <c r="T377" s="34" t="s">
        <v>1065</v>
      </c>
      <c r="U377" s="34" t="s">
        <v>1065</v>
      </c>
      <c r="V377" s="34" t="s">
        <v>1065</v>
      </c>
      <c r="W377" s="34" t="s">
        <v>1065</v>
      </c>
      <c r="X377" s="34" t="s">
        <v>1065</v>
      </c>
      <c r="Y377" s="34" t="s">
        <v>1065</v>
      </c>
      <c r="Z377" s="34" t="s">
        <v>1065</v>
      </c>
      <c r="AA377" s="34" t="s">
        <v>1065</v>
      </c>
      <c r="AB377" s="34" t="s">
        <v>1065</v>
      </c>
      <c r="AC377" s="34" t="s">
        <v>1065</v>
      </c>
    </row>
    <row r="378" spans="1:29" ht="11.5" hidden="1">
      <c r="A378" s="31">
        <v>361</v>
      </c>
      <c r="B378" s="29" t="s">
        <v>1059</v>
      </c>
      <c r="C378" s="30" t="s">
        <v>1106</v>
      </c>
      <c r="D378" s="28"/>
      <c r="E378" s="28">
        <v>947</v>
      </c>
      <c r="F378" s="29" t="s">
        <v>1107</v>
      </c>
      <c r="G378" s="28">
        <v>1828</v>
      </c>
      <c r="H378" s="28">
        <v>1950</v>
      </c>
      <c r="I378" s="27">
        <v>15129.106</v>
      </c>
      <c r="J378" s="27">
        <v>11925.200999999999</v>
      </c>
      <c r="K378" s="27">
        <v>10261.032999999999</v>
      </c>
      <c r="L378" s="27">
        <v>9028.7759999999998</v>
      </c>
      <c r="M378" s="27">
        <v>7861.482</v>
      </c>
      <c r="N378" s="27">
        <v>6789.5219999999999</v>
      </c>
      <c r="O378" s="27">
        <v>5856.1</v>
      </c>
      <c r="P378" s="27">
        <v>4972.78</v>
      </c>
      <c r="Q378" s="27">
        <v>4256.7820000000002</v>
      </c>
      <c r="R378" s="27">
        <v>3589.8870000000002</v>
      </c>
      <c r="S378" s="27">
        <v>3046.317</v>
      </c>
      <c r="T378" s="27">
        <v>2487.9969999999998</v>
      </c>
      <c r="U378" s="27">
        <v>1963.915</v>
      </c>
      <c r="V378" s="27">
        <v>1445.808</v>
      </c>
      <c r="W378" s="27">
        <v>950.73</v>
      </c>
      <c r="X378" s="27">
        <v>524.93200000000002</v>
      </c>
      <c r="Y378" s="27">
        <v>228.32599999999999</v>
      </c>
      <c r="Z378" s="27">
        <v>69.787000000000006</v>
      </c>
      <c r="AA378" s="27">
        <v>13.698</v>
      </c>
      <c r="AB378" s="27">
        <v>1.8029999999999999</v>
      </c>
      <c r="AC378" s="27">
        <v>0.157</v>
      </c>
    </row>
    <row r="379" spans="1:29" ht="11.5" hidden="1">
      <c r="A379" s="31">
        <v>362</v>
      </c>
      <c r="B379" s="29" t="s">
        <v>1059</v>
      </c>
      <c r="C379" s="30" t="s">
        <v>1106</v>
      </c>
      <c r="D379" s="28"/>
      <c r="E379" s="28">
        <v>947</v>
      </c>
      <c r="F379" s="29" t="s">
        <v>1107</v>
      </c>
      <c r="G379" s="28">
        <v>1828</v>
      </c>
      <c r="H379" s="28">
        <v>1955</v>
      </c>
      <c r="I379" s="27">
        <v>17004.188999999998</v>
      </c>
      <c r="J379" s="27">
        <v>13228.433999999999</v>
      </c>
      <c r="K379" s="27">
        <v>11362.325999999999</v>
      </c>
      <c r="L379" s="27">
        <v>9892.7360000000008</v>
      </c>
      <c r="M379" s="27">
        <v>8643.3320000000003</v>
      </c>
      <c r="N379" s="27">
        <v>7474.31</v>
      </c>
      <c r="O379" s="27">
        <v>6419.7340000000004</v>
      </c>
      <c r="P379" s="27">
        <v>5507.8990000000003</v>
      </c>
      <c r="Q379" s="27">
        <v>4652.5540000000001</v>
      </c>
      <c r="R379" s="27">
        <v>3966.3090000000002</v>
      </c>
      <c r="S379" s="27">
        <v>3306.3969999999999</v>
      </c>
      <c r="T379" s="27">
        <v>2736.9009999999998</v>
      </c>
      <c r="U379" s="27">
        <v>2130.9140000000002</v>
      </c>
      <c r="V379" s="27">
        <v>1550.9780000000001</v>
      </c>
      <c r="W379" s="27">
        <v>1002.415</v>
      </c>
      <c r="X379" s="27">
        <v>538.5</v>
      </c>
      <c r="Y379" s="27">
        <v>220.09200000000001</v>
      </c>
      <c r="Z379" s="27">
        <v>63.587000000000003</v>
      </c>
      <c r="AA379" s="27">
        <v>12.018000000000001</v>
      </c>
      <c r="AB379" s="27">
        <v>1.3220000000000001</v>
      </c>
      <c r="AC379" s="27">
        <v>0.114</v>
      </c>
    </row>
    <row r="380" spans="1:29" ht="11.5" hidden="1">
      <c r="A380" s="31">
        <v>363</v>
      </c>
      <c r="B380" s="29" t="s">
        <v>1059</v>
      </c>
      <c r="C380" s="30" t="s">
        <v>1106</v>
      </c>
      <c r="D380" s="28"/>
      <c r="E380" s="28">
        <v>947</v>
      </c>
      <c r="F380" s="29" t="s">
        <v>1107</v>
      </c>
      <c r="G380" s="28">
        <v>1828</v>
      </c>
      <c r="H380" s="28">
        <v>1960</v>
      </c>
      <c r="I380" s="27">
        <v>19235.613000000001</v>
      </c>
      <c r="J380" s="27">
        <v>15087.241</v>
      </c>
      <c r="K380" s="27">
        <v>12593.883</v>
      </c>
      <c r="L380" s="27">
        <v>10916.731</v>
      </c>
      <c r="M380" s="27">
        <v>9487.8520000000008</v>
      </c>
      <c r="N380" s="27">
        <v>8282.6710000000003</v>
      </c>
      <c r="O380" s="27">
        <v>7109.0450000000001</v>
      </c>
      <c r="P380" s="27">
        <v>6061.3440000000001</v>
      </c>
      <c r="Q380" s="27">
        <v>5170.527</v>
      </c>
      <c r="R380" s="27">
        <v>4346.6549999999997</v>
      </c>
      <c r="S380" s="27">
        <v>3662.5509999999999</v>
      </c>
      <c r="T380" s="27">
        <v>2981.0479999999998</v>
      </c>
      <c r="U380" s="27">
        <v>2360.203</v>
      </c>
      <c r="V380" s="27">
        <v>1699.1210000000001</v>
      </c>
      <c r="W380" s="27">
        <v>1094.9079999999999</v>
      </c>
      <c r="X380" s="27">
        <v>584.36800000000005</v>
      </c>
      <c r="Y380" s="27">
        <v>236.977</v>
      </c>
      <c r="Z380" s="27">
        <v>64.930999999999997</v>
      </c>
      <c r="AA380" s="27">
        <v>11.179</v>
      </c>
      <c r="AB380" s="27">
        <v>1.2030000000000001</v>
      </c>
      <c r="AC380" s="27">
        <v>8.7999999999999995E-2</v>
      </c>
    </row>
    <row r="381" spans="1:29" ht="11.5" hidden="1">
      <c r="A381" s="31">
        <v>364</v>
      </c>
      <c r="B381" s="29" t="s">
        <v>1059</v>
      </c>
      <c r="C381" s="30" t="s">
        <v>1106</v>
      </c>
      <c r="D381" s="28"/>
      <c r="E381" s="28">
        <v>947</v>
      </c>
      <c r="F381" s="29" t="s">
        <v>1107</v>
      </c>
      <c r="G381" s="28">
        <v>1828</v>
      </c>
      <c r="H381" s="28">
        <v>1965</v>
      </c>
      <c r="I381" s="27">
        <v>21947.453000000001</v>
      </c>
      <c r="J381" s="27">
        <v>17279.917000000001</v>
      </c>
      <c r="K381" s="27">
        <v>14518.356</v>
      </c>
      <c r="L381" s="27">
        <v>12218.352999999999</v>
      </c>
      <c r="M381" s="27">
        <v>10516.008</v>
      </c>
      <c r="N381" s="27">
        <v>9082.2960000000003</v>
      </c>
      <c r="O381" s="27">
        <v>7893.3280000000004</v>
      </c>
      <c r="P381" s="27">
        <v>6742.9549999999999</v>
      </c>
      <c r="Q381" s="27">
        <v>5719.0110000000004</v>
      </c>
      <c r="R381" s="27">
        <v>4857.7460000000001</v>
      </c>
      <c r="S381" s="27">
        <v>4039.2040000000002</v>
      </c>
      <c r="T381" s="27">
        <v>3327.0529999999999</v>
      </c>
      <c r="U381" s="27">
        <v>2595.1669999999999</v>
      </c>
      <c r="V381" s="27">
        <v>1908.829</v>
      </c>
      <c r="W381" s="27">
        <v>1220.73</v>
      </c>
      <c r="X381" s="27">
        <v>656.02099999999996</v>
      </c>
      <c r="Y381" s="27">
        <v>265.96499999999997</v>
      </c>
      <c r="Z381" s="27">
        <v>72.911000000000001</v>
      </c>
      <c r="AA381" s="27">
        <v>11.853999999999999</v>
      </c>
      <c r="AB381" s="27">
        <v>1.169</v>
      </c>
      <c r="AC381" s="27">
        <v>8.3000000000000004E-2</v>
      </c>
    </row>
    <row r="382" spans="1:29" ht="11.5" hidden="1">
      <c r="A382" s="31">
        <v>365</v>
      </c>
      <c r="B382" s="29" t="s">
        <v>1059</v>
      </c>
      <c r="C382" s="30" t="s">
        <v>1106</v>
      </c>
      <c r="D382" s="28"/>
      <c r="E382" s="28">
        <v>947</v>
      </c>
      <c r="F382" s="29" t="s">
        <v>1107</v>
      </c>
      <c r="G382" s="28">
        <v>1828</v>
      </c>
      <c r="H382" s="28">
        <v>1970</v>
      </c>
      <c r="I382" s="27">
        <v>25003.048999999999</v>
      </c>
      <c r="J382" s="27">
        <v>19936.045999999998</v>
      </c>
      <c r="K382" s="27">
        <v>16673.455999999998</v>
      </c>
      <c r="L382" s="27">
        <v>14063.652</v>
      </c>
      <c r="M382" s="27">
        <v>11865.757</v>
      </c>
      <c r="N382" s="27">
        <v>10161.717000000001</v>
      </c>
      <c r="O382" s="27">
        <v>8715.4359999999997</v>
      </c>
      <c r="P382" s="27">
        <v>7489.0159999999996</v>
      </c>
      <c r="Q382" s="27">
        <v>6368.866</v>
      </c>
      <c r="R382" s="27">
        <v>5363.2879999999996</v>
      </c>
      <c r="S382" s="27">
        <v>4514.5789999999997</v>
      </c>
      <c r="T382" s="27">
        <v>3664.8919999999998</v>
      </c>
      <c r="U382" s="27">
        <v>2908.7570000000001</v>
      </c>
      <c r="V382" s="27">
        <v>2108.538</v>
      </c>
      <c r="W382" s="27">
        <v>1386.9690000000001</v>
      </c>
      <c r="X382" s="27">
        <v>740.32299999999998</v>
      </c>
      <c r="Y382" s="27">
        <v>300.81</v>
      </c>
      <c r="Z382" s="27">
        <v>83.926000000000002</v>
      </c>
      <c r="AA382" s="27">
        <v>13.585000000000001</v>
      </c>
      <c r="AB382" s="27">
        <v>1.2709999999999999</v>
      </c>
      <c r="AC382" s="27">
        <v>8.8999999999999996E-2</v>
      </c>
    </row>
    <row r="383" spans="1:29" ht="11.5" hidden="1">
      <c r="A383" s="31">
        <v>366</v>
      </c>
      <c r="B383" s="29" t="s">
        <v>1059</v>
      </c>
      <c r="C383" s="30" t="s">
        <v>1106</v>
      </c>
      <c r="D383" s="28"/>
      <c r="E383" s="28">
        <v>947</v>
      </c>
      <c r="F383" s="29" t="s">
        <v>1107</v>
      </c>
      <c r="G383" s="28">
        <v>1828</v>
      </c>
      <c r="H383" s="28">
        <v>1975</v>
      </c>
      <c r="I383" s="27">
        <v>29018.865000000002</v>
      </c>
      <c r="J383" s="27">
        <v>22930.149000000001</v>
      </c>
      <c r="K383" s="27">
        <v>19331.563999999998</v>
      </c>
      <c r="L383" s="27">
        <v>16270.226000000001</v>
      </c>
      <c r="M383" s="27">
        <v>13628.798000000001</v>
      </c>
      <c r="N383" s="27">
        <v>11424.065000000001</v>
      </c>
      <c r="O383" s="27">
        <v>9742.5550000000003</v>
      </c>
      <c r="P383" s="27">
        <v>8324.0409999999993</v>
      </c>
      <c r="Q383" s="27">
        <v>7120.1980000000003</v>
      </c>
      <c r="R383" s="27">
        <v>6025.8159999999998</v>
      </c>
      <c r="S383" s="27">
        <v>5023.8940000000002</v>
      </c>
      <c r="T383" s="27">
        <v>4143.8149999999996</v>
      </c>
      <c r="U383" s="27">
        <v>3237.4090000000001</v>
      </c>
      <c r="V383" s="27">
        <v>2403.857</v>
      </c>
      <c r="W383" s="27">
        <v>1562.0060000000001</v>
      </c>
      <c r="X383" s="27">
        <v>864.279</v>
      </c>
      <c r="Y383" s="27">
        <v>352.97</v>
      </c>
      <c r="Z383" s="27">
        <v>96.677000000000007</v>
      </c>
      <c r="AA383" s="27">
        <v>15.819000000000001</v>
      </c>
      <c r="AB383" s="27">
        <v>1.4770000000000001</v>
      </c>
      <c r="AC383" s="27">
        <v>9.9000000000000005E-2</v>
      </c>
    </row>
    <row r="384" spans="1:29" ht="11.5" hidden="1">
      <c r="A384" s="31">
        <v>367</v>
      </c>
      <c r="B384" s="29" t="s">
        <v>1059</v>
      </c>
      <c r="C384" s="30" t="s">
        <v>1106</v>
      </c>
      <c r="D384" s="28"/>
      <c r="E384" s="28">
        <v>947</v>
      </c>
      <c r="F384" s="29" t="s">
        <v>1107</v>
      </c>
      <c r="G384" s="28">
        <v>1828</v>
      </c>
      <c r="H384" s="28">
        <v>1980</v>
      </c>
      <c r="I384" s="27">
        <v>33677.069000000003</v>
      </c>
      <c r="J384" s="27">
        <v>26795.455999999998</v>
      </c>
      <c r="K384" s="27">
        <v>22187.824000000001</v>
      </c>
      <c r="L384" s="27">
        <v>18798.194</v>
      </c>
      <c r="M384" s="27">
        <v>15831.319</v>
      </c>
      <c r="N384" s="27">
        <v>13213.790999999999</v>
      </c>
      <c r="O384" s="27">
        <v>11022.388000000001</v>
      </c>
      <c r="P384" s="27">
        <v>9355.2019999999993</v>
      </c>
      <c r="Q384" s="27">
        <v>7912.5460000000003</v>
      </c>
      <c r="R384" s="27">
        <v>6782.4740000000002</v>
      </c>
      <c r="S384" s="27">
        <v>5647.98</v>
      </c>
      <c r="T384" s="27">
        <v>4659.7269999999999</v>
      </c>
      <c r="U384" s="27">
        <v>3685.893</v>
      </c>
      <c r="V384" s="27">
        <v>2723.806</v>
      </c>
      <c r="W384" s="27">
        <v>1809.325</v>
      </c>
      <c r="X384" s="27">
        <v>1008.55</v>
      </c>
      <c r="Y384" s="27">
        <v>426.82299999999998</v>
      </c>
      <c r="Z384" s="27">
        <v>116.044</v>
      </c>
      <c r="AA384" s="27">
        <v>18.265999999999998</v>
      </c>
      <c r="AB384" s="27">
        <v>1.73</v>
      </c>
      <c r="AC384" s="27">
        <v>0.113</v>
      </c>
    </row>
    <row r="385" spans="1:29" ht="11.5" hidden="1">
      <c r="A385" s="31">
        <v>368</v>
      </c>
      <c r="B385" s="29" t="s">
        <v>1059</v>
      </c>
      <c r="C385" s="30" t="s">
        <v>1106</v>
      </c>
      <c r="D385" s="28"/>
      <c r="E385" s="28">
        <v>947</v>
      </c>
      <c r="F385" s="29" t="s">
        <v>1107</v>
      </c>
      <c r="G385" s="28">
        <v>1828</v>
      </c>
      <c r="H385" s="28">
        <v>1985</v>
      </c>
      <c r="I385" s="27">
        <v>38717.557999999997</v>
      </c>
      <c r="J385" s="27">
        <v>31327.039000000001</v>
      </c>
      <c r="K385" s="27">
        <v>26099.87</v>
      </c>
      <c r="L385" s="27">
        <v>21721.982</v>
      </c>
      <c r="M385" s="27">
        <v>18280.324000000001</v>
      </c>
      <c r="N385" s="27">
        <v>15286.741</v>
      </c>
      <c r="O385" s="27">
        <v>12705.314</v>
      </c>
      <c r="P385" s="27">
        <v>10558.886</v>
      </c>
      <c r="Q385" s="27">
        <v>8925.8050000000003</v>
      </c>
      <c r="R385" s="27">
        <v>7523.0230000000001</v>
      </c>
      <c r="S385" s="27">
        <v>6384.576</v>
      </c>
      <c r="T385" s="27">
        <v>5226.2489999999998</v>
      </c>
      <c r="U385" s="27">
        <v>4163.8459999999995</v>
      </c>
      <c r="V385" s="27">
        <v>3101.3009999999999</v>
      </c>
      <c r="W385" s="27">
        <v>2068.5010000000002</v>
      </c>
      <c r="X385" s="27">
        <v>1166.9079999999999</v>
      </c>
      <c r="Y385" s="27">
        <v>499.88499999999999</v>
      </c>
      <c r="Z385" s="27">
        <v>142.85499999999999</v>
      </c>
      <c r="AA385" s="27">
        <v>22.53</v>
      </c>
      <c r="AB385" s="27">
        <v>2.0099999999999998</v>
      </c>
      <c r="AC385" s="27">
        <v>0.13800000000000001</v>
      </c>
    </row>
    <row r="386" spans="1:29" ht="11.5" hidden="1">
      <c r="A386" s="31">
        <v>369</v>
      </c>
      <c r="B386" s="29" t="s">
        <v>1059</v>
      </c>
      <c r="C386" s="30" t="s">
        <v>1106</v>
      </c>
      <c r="D386" s="28"/>
      <c r="E386" s="28">
        <v>947</v>
      </c>
      <c r="F386" s="29" t="s">
        <v>1107</v>
      </c>
      <c r="G386" s="28">
        <v>1828</v>
      </c>
      <c r="H386" s="28">
        <v>1990</v>
      </c>
      <c r="I386" s="27">
        <v>43763.642</v>
      </c>
      <c r="J386" s="27">
        <v>36296.78</v>
      </c>
      <c r="K386" s="27">
        <v>30622.377</v>
      </c>
      <c r="L386" s="27">
        <v>25600.972000000002</v>
      </c>
      <c r="M386" s="27">
        <v>21203.963</v>
      </c>
      <c r="N386" s="27">
        <v>17695.632000000001</v>
      </c>
      <c r="O386" s="27">
        <v>14753.534</v>
      </c>
      <c r="P386" s="27">
        <v>12198.982</v>
      </c>
      <c r="Q386" s="27">
        <v>10129.535</v>
      </c>
      <c r="R386" s="27">
        <v>8496.1020000000008</v>
      </c>
      <c r="S386" s="27">
        <v>7094.8819999999996</v>
      </c>
      <c r="T386" s="27">
        <v>5919.3010000000004</v>
      </c>
      <c r="U386" s="27">
        <v>4696.7950000000001</v>
      </c>
      <c r="V386" s="27">
        <v>3536.6239999999998</v>
      </c>
      <c r="W386" s="27">
        <v>2389.047</v>
      </c>
      <c r="X386" s="27">
        <v>1358.104</v>
      </c>
      <c r="Y386" s="27">
        <v>594.22699999999998</v>
      </c>
      <c r="Z386" s="27">
        <v>171.876</v>
      </c>
      <c r="AA386" s="27">
        <v>28.68</v>
      </c>
      <c r="AB386" s="27">
        <v>2.6309999999999998</v>
      </c>
      <c r="AC386" s="27">
        <v>0.16500000000000001</v>
      </c>
    </row>
    <row r="387" spans="1:29" ht="11.5" hidden="1">
      <c r="A387" s="31">
        <v>370</v>
      </c>
      <c r="B387" s="29" t="s">
        <v>1059</v>
      </c>
      <c r="C387" s="30" t="s">
        <v>1106</v>
      </c>
      <c r="D387" s="28"/>
      <c r="E387" s="28">
        <v>947</v>
      </c>
      <c r="F387" s="29" t="s">
        <v>1107</v>
      </c>
      <c r="G387" s="28">
        <v>1828</v>
      </c>
      <c r="H387" s="28">
        <v>1995</v>
      </c>
      <c r="I387" s="27">
        <v>48282.639000000003</v>
      </c>
      <c r="J387" s="27">
        <v>40978.934999999998</v>
      </c>
      <c r="K387" s="27">
        <v>35439.048000000003</v>
      </c>
      <c r="L387" s="27">
        <v>29876.77</v>
      </c>
      <c r="M387" s="27">
        <v>24867.460999999999</v>
      </c>
      <c r="N387" s="27">
        <v>20585.295999999998</v>
      </c>
      <c r="O387" s="27">
        <v>17114.921999999999</v>
      </c>
      <c r="P387" s="27">
        <v>14213.581</v>
      </c>
      <c r="Q387" s="27">
        <v>11658.949000000001</v>
      </c>
      <c r="R387" s="27">
        <v>9648.0409999999993</v>
      </c>
      <c r="S387" s="27">
        <v>8045.1189999999997</v>
      </c>
      <c r="T387" s="27">
        <v>6604.4690000000001</v>
      </c>
      <c r="U387" s="27">
        <v>5348.37</v>
      </c>
      <c r="V387" s="27">
        <v>4008.625</v>
      </c>
      <c r="W387" s="27">
        <v>2743.0729999999999</v>
      </c>
      <c r="X387" s="27">
        <v>1589.547</v>
      </c>
      <c r="Y387" s="27">
        <v>704.57799999999997</v>
      </c>
      <c r="Z387" s="27">
        <v>210.136</v>
      </c>
      <c r="AA387" s="27">
        <v>36.177</v>
      </c>
      <c r="AB387" s="27">
        <v>3.61</v>
      </c>
      <c r="AC387" s="27">
        <v>0.23200000000000001</v>
      </c>
    </row>
    <row r="388" spans="1:29" ht="11.5" hidden="1">
      <c r="A388" s="31">
        <v>371</v>
      </c>
      <c r="B388" s="29" t="s">
        <v>1059</v>
      </c>
      <c r="C388" s="30" t="s">
        <v>1106</v>
      </c>
      <c r="D388" s="28"/>
      <c r="E388" s="28">
        <v>947</v>
      </c>
      <c r="F388" s="29" t="s">
        <v>1107</v>
      </c>
      <c r="G388" s="28">
        <v>1828</v>
      </c>
      <c r="H388" s="28">
        <v>2000</v>
      </c>
      <c r="I388" s="27">
        <v>54541.686999999998</v>
      </c>
      <c r="J388" s="27">
        <v>45789.724999999999</v>
      </c>
      <c r="K388" s="27">
        <v>40204.834000000003</v>
      </c>
      <c r="L388" s="27">
        <v>34846.474000000002</v>
      </c>
      <c r="M388" s="27">
        <v>29077.398000000001</v>
      </c>
      <c r="N388" s="27">
        <v>23967.058000000001</v>
      </c>
      <c r="O388" s="27">
        <v>19641.774000000001</v>
      </c>
      <c r="P388" s="27">
        <v>16259.142</v>
      </c>
      <c r="Q388" s="27">
        <v>13412.433999999999</v>
      </c>
      <c r="R388" s="27">
        <v>10971.296</v>
      </c>
      <c r="S388" s="27">
        <v>9014.1280000000006</v>
      </c>
      <c r="T388" s="27">
        <v>7416.1329999999998</v>
      </c>
      <c r="U388" s="27">
        <v>5907.0820000000003</v>
      </c>
      <c r="V388" s="27">
        <v>4546.4530000000004</v>
      </c>
      <c r="W388" s="27">
        <v>3090.5050000000001</v>
      </c>
      <c r="X388" s="27">
        <v>1843.3679999999999</v>
      </c>
      <c r="Y388" s="27">
        <v>833.33500000000004</v>
      </c>
      <c r="Z388" s="27">
        <v>248.32599999999999</v>
      </c>
      <c r="AA388" s="27">
        <v>44.2</v>
      </c>
      <c r="AB388" s="27">
        <v>4.7220000000000004</v>
      </c>
      <c r="AC388" s="27">
        <v>0.33200000000000002</v>
      </c>
    </row>
    <row r="389" spans="1:29" ht="11.5" hidden="1">
      <c r="A389" s="31">
        <v>372</v>
      </c>
      <c r="B389" s="29" t="s">
        <v>1059</v>
      </c>
      <c r="C389" s="30" t="s">
        <v>1106</v>
      </c>
      <c r="D389" s="28"/>
      <c r="E389" s="28">
        <v>947</v>
      </c>
      <c r="F389" s="29" t="s">
        <v>1107</v>
      </c>
      <c r="G389" s="28">
        <v>1828</v>
      </c>
      <c r="H389" s="28">
        <v>2005</v>
      </c>
      <c r="I389" s="27">
        <v>61912.91</v>
      </c>
      <c r="J389" s="27">
        <v>52145.103999999999</v>
      </c>
      <c r="K389" s="27">
        <v>45004.925000000003</v>
      </c>
      <c r="L389" s="27">
        <v>39413.133999999998</v>
      </c>
      <c r="M389" s="27">
        <v>33809.184000000001</v>
      </c>
      <c r="N389" s="27">
        <v>27987.251</v>
      </c>
      <c r="O389" s="27">
        <v>22907.876</v>
      </c>
      <c r="P389" s="27">
        <v>18608.107</v>
      </c>
      <c r="Q389" s="27">
        <v>15297.433999999999</v>
      </c>
      <c r="R389" s="27">
        <v>12607.967000000001</v>
      </c>
      <c r="S389" s="27">
        <v>10247.198</v>
      </c>
      <c r="T389" s="27">
        <v>8305.9989999999998</v>
      </c>
      <c r="U389" s="27">
        <v>6634.2569999999996</v>
      </c>
      <c r="V389" s="27">
        <v>5004.0839999999998</v>
      </c>
      <c r="W389" s="27">
        <v>3516.5650000000001</v>
      </c>
      <c r="X389" s="27">
        <v>2057.623</v>
      </c>
      <c r="Y389" s="27">
        <v>967.21199999999999</v>
      </c>
      <c r="Z389" s="27">
        <v>299.64100000000002</v>
      </c>
      <c r="AA389" s="27">
        <v>54.429000000000002</v>
      </c>
      <c r="AB389" s="27">
        <v>6.1159999999999997</v>
      </c>
      <c r="AC389" s="27">
        <v>0.47599999999999998</v>
      </c>
    </row>
    <row r="390" spans="1:29" ht="11.5" hidden="1">
      <c r="A390" s="31">
        <v>373</v>
      </c>
      <c r="B390" s="29" t="s">
        <v>1059</v>
      </c>
      <c r="C390" s="30" t="s">
        <v>1106</v>
      </c>
      <c r="D390" s="28"/>
      <c r="E390" s="28">
        <v>947</v>
      </c>
      <c r="F390" s="29" t="s">
        <v>1107</v>
      </c>
      <c r="G390" s="28">
        <v>1828</v>
      </c>
      <c r="H390" s="28">
        <v>2010</v>
      </c>
      <c r="I390" s="27">
        <v>70022.581999999995</v>
      </c>
      <c r="J390" s="27">
        <v>59740.442000000003</v>
      </c>
      <c r="K390" s="27">
        <v>51356.332000000002</v>
      </c>
      <c r="L390" s="27">
        <v>44336.216999999997</v>
      </c>
      <c r="M390" s="27">
        <v>38403.605000000003</v>
      </c>
      <c r="N390" s="27">
        <v>32717.764999999999</v>
      </c>
      <c r="O390" s="27">
        <v>26851.423999999999</v>
      </c>
      <c r="P390" s="27">
        <v>21860.787</v>
      </c>
      <c r="Q390" s="27">
        <v>17674.563999999998</v>
      </c>
      <c r="R390" s="27">
        <v>14528.63</v>
      </c>
      <c r="S390" s="27">
        <v>11887.491</v>
      </c>
      <c r="T390" s="27">
        <v>9520.2880000000005</v>
      </c>
      <c r="U390" s="27">
        <v>7507.3429999999998</v>
      </c>
      <c r="V390" s="27">
        <v>5685.7719999999999</v>
      </c>
      <c r="W390" s="27">
        <v>3926.6979999999999</v>
      </c>
      <c r="X390" s="27">
        <v>2396.076</v>
      </c>
      <c r="Y390" s="27">
        <v>1123.163</v>
      </c>
      <c r="Z390" s="27">
        <v>362.23200000000003</v>
      </c>
      <c r="AA390" s="27">
        <v>68.122</v>
      </c>
      <c r="AB390" s="27">
        <v>7.7809999999999997</v>
      </c>
      <c r="AC390" s="27">
        <v>0.63600000000000001</v>
      </c>
    </row>
    <row r="391" spans="1:29" ht="11.5" hidden="1">
      <c r="A391" s="31">
        <v>374</v>
      </c>
      <c r="B391" s="29" t="s">
        <v>1059</v>
      </c>
      <c r="C391" s="30" t="s">
        <v>1106</v>
      </c>
      <c r="D391" s="28"/>
      <c r="E391" s="28">
        <v>947</v>
      </c>
      <c r="F391" s="29" t="s">
        <v>1107</v>
      </c>
      <c r="G391" s="28">
        <v>1828</v>
      </c>
      <c r="H391" s="28">
        <v>2015</v>
      </c>
      <c r="I391" s="27">
        <v>77604.226999999999</v>
      </c>
      <c r="J391" s="27">
        <v>68039.876000000004</v>
      </c>
      <c r="K391" s="27">
        <v>58907.945</v>
      </c>
      <c r="L391" s="27">
        <v>50673.978000000003</v>
      </c>
      <c r="M391" s="27">
        <v>43410.035000000003</v>
      </c>
      <c r="N391" s="27">
        <v>37315.053</v>
      </c>
      <c r="O391" s="27">
        <v>31632.239000000001</v>
      </c>
      <c r="P391" s="27">
        <v>25843.832999999999</v>
      </c>
      <c r="Q391" s="27">
        <v>20986.736000000001</v>
      </c>
      <c r="R391" s="27">
        <v>16937.064999999999</v>
      </c>
      <c r="S391" s="27">
        <v>13827.959000000001</v>
      </c>
      <c r="T391" s="27">
        <v>11164.71</v>
      </c>
      <c r="U391" s="27">
        <v>8708.9269999999997</v>
      </c>
      <c r="V391" s="27">
        <v>6537.7579999999998</v>
      </c>
      <c r="W391" s="27">
        <v>4545.83</v>
      </c>
      <c r="X391" s="27">
        <v>2731.06</v>
      </c>
      <c r="Y391" s="27">
        <v>1334.9459999999999</v>
      </c>
      <c r="Z391" s="27">
        <v>439.76499999999999</v>
      </c>
      <c r="AA391" s="27">
        <v>87.096999999999994</v>
      </c>
      <c r="AB391" s="27">
        <v>9.9239999999999995</v>
      </c>
      <c r="AC391" s="27">
        <v>0.83599999999999997</v>
      </c>
    </row>
    <row r="392" spans="1:29" ht="11.5" hidden="1">
      <c r="A392" s="31">
        <v>375</v>
      </c>
      <c r="B392" s="29" t="s">
        <v>1059</v>
      </c>
      <c r="C392" s="30" t="s">
        <v>1106</v>
      </c>
      <c r="D392" s="28"/>
      <c r="E392" s="28">
        <v>947</v>
      </c>
      <c r="F392" s="29" t="s">
        <v>1107</v>
      </c>
      <c r="G392" s="28">
        <v>1828</v>
      </c>
      <c r="H392" s="28">
        <v>2020</v>
      </c>
      <c r="I392" s="27">
        <v>84213.778000000006</v>
      </c>
      <c r="J392" s="27">
        <v>75837.764999999999</v>
      </c>
      <c r="K392" s="27">
        <v>67248.899999999994</v>
      </c>
      <c r="L392" s="27">
        <v>58264.116000000002</v>
      </c>
      <c r="M392" s="27">
        <v>49854.394999999997</v>
      </c>
      <c r="N392" s="27">
        <v>42477.631000000001</v>
      </c>
      <c r="O392" s="27">
        <v>36391.089999999997</v>
      </c>
      <c r="P392" s="27">
        <v>30739.934000000001</v>
      </c>
      <c r="Q392" s="27">
        <v>25006.041000000001</v>
      </c>
      <c r="R392" s="27">
        <v>20227.038</v>
      </c>
      <c r="S392" s="27">
        <v>16198.798000000001</v>
      </c>
      <c r="T392" s="27">
        <v>13050.201999999999</v>
      </c>
      <c r="U392" s="27">
        <v>10279.868</v>
      </c>
      <c r="V392" s="27">
        <v>7654.4870000000001</v>
      </c>
      <c r="W392" s="27">
        <v>5302.7250000000004</v>
      </c>
      <c r="X392" s="27">
        <v>3226.0230000000001</v>
      </c>
      <c r="Y392" s="27">
        <v>1562.8820000000001</v>
      </c>
      <c r="Z392" s="27">
        <v>547.31600000000003</v>
      </c>
      <c r="AA392" s="27">
        <v>112.129</v>
      </c>
      <c r="AB392" s="27">
        <v>13.7</v>
      </c>
      <c r="AC392" s="27">
        <v>1.048</v>
      </c>
    </row>
    <row r="393" spans="1:29" ht="11.5" hidden="1">
      <c r="A393" s="26">
        <v>376</v>
      </c>
      <c r="B393" s="24" t="s">
        <v>1059</v>
      </c>
      <c r="C393" s="32" t="s">
        <v>1108</v>
      </c>
      <c r="D393" s="23"/>
      <c r="E393" s="23">
        <v>910</v>
      </c>
      <c r="F393" s="24" t="s">
        <v>1109</v>
      </c>
      <c r="G393" s="23">
        <v>947</v>
      </c>
      <c r="H393" s="23">
        <v>1950</v>
      </c>
      <c r="I393" s="22">
        <v>5896.7929999999997</v>
      </c>
      <c r="J393" s="22">
        <v>4488.5</v>
      </c>
      <c r="K393" s="22">
        <v>3823.2869999999998</v>
      </c>
      <c r="L393" s="22">
        <v>3388.9960000000001</v>
      </c>
      <c r="M393" s="22">
        <v>2909.0160000000001</v>
      </c>
      <c r="N393" s="22">
        <v>2462.3980000000001</v>
      </c>
      <c r="O393" s="22">
        <v>2081.4810000000002</v>
      </c>
      <c r="P393" s="22">
        <v>1762.8040000000001</v>
      </c>
      <c r="Q393" s="22">
        <v>1514.7529999999999</v>
      </c>
      <c r="R393" s="22">
        <v>1289.904</v>
      </c>
      <c r="S393" s="22">
        <v>1057.2909999999999</v>
      </c>
      <c r="T393" s="22">
        <v>865.32500000000005</v>
      </c>
      <c r="U393" s="22">
        <v>690.67899999999997</v>
      </c>
      <c r="V393" s="22">
        <v>513.06200000000001</v>
      </c>
      <c r="W393" s="22">
        <v>331.81299999999999</v>
      </c>
      <c r="X393" s="22">
        <v>183.31200000000001</v>
      </c>
      <c r="Y393" s="22">
        <v>66.257999999999996</v>
      </c>
      <c r="Z393" s="22">
        <v>20.247</v>
      </c>
      <c r="AA393" s="22">
        <v>3.996</v>
      </c>
      <c r="AB393" s="22">
        <v>0.48299999999999998</v>
      </c>
      <c r="AC393" s="22">
        <v>3.9E-2</v>
      </c>
    </row>
    <row r="394" spans="1:29" ht="11.5" hidden="1">
      <c r="A394" s="26">
        <v>377</v>
      </c>
      <c r="B394" s="24" t="s">
        <v>1059</v>
      </c>
      <c r="C394" s="32" t="s">
        <v>1108</v>
      </c>
      <c r="D394" s="23"/>
      <c r="E394" s="23">
        <v>910</v>
      </c>
      <c r="F394" s="24" t="s">
        <v>1109</v>
      </c>
      <c r="G394" s="23">
        <v>947</v>
      </c>
      <c r="H394" s="23">
        <v>1955</v>
      </c>
      <c r="I394" s="22">
        <v>6683.317</v>
      </c>
      <c r="J394" s="22">
        <v>5160.8490000000002</v>
      </c>
      <c r="K394" s="22">
        <v>4266.9740000000002</v>
      </c>
      <c r="L394" s="22">
        <v>3684.5419999999999</v>
      </c>
      <c r="M394" s="22">
        <v>3253.7779999999998</v>
      </c>
      <c r="N394" s="22">
        <v>2776.1979999999999</v>
      </c>
      <c r="O394" s="22">
        <v>2333.4650000000001</v>
      </c>
      <c r="P394" s="22">
        <v>1958.731</v>
      </c>
      <c r="Q394" s="22">
        <v>1647.702</v>
      </c>
      <c r="R394" s="22">
        <v>1408.3520000000001</v>
      </c>
      <c r="S394" s="22">
        <v>1187.076</v>
      </c>
      <c r="T394" s="22">
        <v>951.20899999999995</v>
      </c>
      <c r="U394" s="22">
        <v>746.91899999999998</v>
      </c>
      <c r="V394" s="22">
        <v>555.70699999999999</v>
      </c>
      <c r="W394" s="22">
        <v>367.88900000000001</v>
      </c>
      <c r="X394" s="22">
        <v>199.619</v>
      </c>
      <c r="Y394" s="22">
        <v>84.557000000000002</v>
      </c>
      <c r="Z394" s="22">
        <v>20.687000000000001</v>
      </c>
      <c r="AA394" s="22">
        <v>3.7080000000000002</v>
      </c>
      <c r="AB394" s="22">
        <v>0.39800000000000002</v>
      </c>
      <c r="AC394" s="22">
        <v>3.3000000000000002E-2</v>
      </c>
    </row>
    <row r="395" spans="1:29" ht="11.5" hidden="1">
      <c r="A395" s="26">
        <v>378</v>
      </c>
      <c r="B395" s="24" t="s">
        <v>1059</v>
      </c>
      <c r="C395" s="32" t="s">
        <v>1108</v>
      </c>
      <c r="D395" s="23"/>
      <c r="E395" s="23">
        <v>910</v>
      </c>
      <c r="F395" s="24" t="s">
        <v>1109</v>
      </c>
      <c r="G395" s="23">
        <v>947</v>
      </c>
      <c r="H395" s="23">
        <v>1960</v>
      </c>
      <c r="I395" s="22">
        <v>7613.0730000000003</v>
      </c>
      <c r="J395" s="22">
        <v>5952.1009999999997</v>
      </c>
      <c r="K395" s="22">
        <v>4937.8760000000002</v>
      </c>
      <c r="L395" s="22">
        <v>4128.9549999999999</v>
      </c>
      <c r="M395" s="22">
        <v>3551.364</v>
      </c>
      <c r="N395" s="22">
        <v>3118.933</v>
      </c>
      <c r="O395" s="22">
        <v>2644.1860000000001</v>
      </c>
      <c r="P395" s="22">
        <v>2207.8090000000002</v>
      </c>
      <c r="Q395" s="22">
        <v>1841.5360000000001</v>
      </c>
      <c r="R395" s="22">
        <v>1540.6289999999999</v>
      </c>
      <c r="S395" s="22">
        <v>1303.0419999999999</v>
      </c>
      <c r="T395" s="22">
        <v>1074.4760000000001</v>
      </c>
      <c r="U395" s="22">
        <v>828.41899999999998</v>
      </c>
      <c r="V395" s="22">
        <v>608.26599999999996</v>
      </c>
      <c r="W395" s="22">
        <v>405.52</v>
      </c>
      <c r="X395" s="22">
        <v>226.46199999999999</v>
      </c>
      <c r="Y395" s="22">
        <v>94.617000000000004</v>
      </c>
      <c r="Z395" s="22">
        <v>26.975000000000001</v>
      </c>
      <c r="AA395" s="22">
        <v>3.867</v>
      </c>
      <c r="AB395" s="22">
        <v>0.38</v>
      </c>
      <c r="AC395" s="22">
        <v>2.9000000000000001E-2</v>
      </c>
    </row>
    <row r="396" spans="1:29" ht="11.5" hidden="1">
      <c r="A396" s="26">
        <v>379</v>
      </c>
      <c r="B396" s="24" t="s">
        <v>1059</v>
      </c>
      <c r="C396" s="32" t="s">
        <v>1108</v>
      </c>
      <c r="D396" s="23"/>
      <c r="E396" s="23">
        <v>910</v>
      </c>
      <c r="F396" s="24" t="s">
        <v>1109</v>
      </c>
      <c r="G396" s="23">
        <v>947</v>
      </c>
      <c r="H396" s="23">
        <v>1965</v>
      </c>
      <c r="I396" s="22">
        <v>8832.5709999999999</v>
      </c>
      <c r="J396" s="22">
        <v>6892.94</v>
      </c>
      <c r="K396" s="22">
        <v>5739.1360000000004</v>
      </c>
      <c r="L396" s="22">
        <v>4795.7430000000004</v>
      </c>
      <c r="M396" s="22">
        <v>3982.68</v>
      </c>
      <c r="N396" s="22">
        <v>3405.0010000000002</v>
      </c>
      <c r="O396" s="22">
        <v>2977.0059999999999</v>
      </c>
      <c r="P396" s="22">
        <v>2511.0630000000001</v>
      </c>
      <c r="Q396" s="22">
        <v>2084.8150000000001</v>
      </c>
      <c r="R396" s="22">
        <v>1730.596</v>
      </c>
      <c r="S396" s="22">
        <v>1433.307</v>
      </c>
      <c r="T396" s="22">
        <v>1187.2909999999999</v>
      </c>
      <c r="U396" s="22">
        <v>944.33299999999997</v>
      </c>
      <c r="V396" s="22">
        <v>683.52700000000004</v>
      </c>
      <c r="W396" s="22">
        <v>451.63</v>
      </c>
      <c r="X396" s="22">
        <v>255.56700000000001</v>
      </c>
      <c r="Y396" s="22">
        <v>110.381</v>
      </c>
      <c r="Z396" s="22">
        <v>31.259</v>
      </c>
      <c r="AA396" s="22">
        <v>5.1539999999999999</v>
      </c>
      <c r="AB396" s="22">
        <v>0.41299999999999998</v>
      </c>
      <c r="AC396" s="22">
        <v>2.7E-2</v>
      </c>
    </row>
    <row r="397" spans="1:29" ht="11.5" hidden="1">
      <c r="A397" s="26">
        <v>380</v>
      </c>
      <c r="B397" s="24" t="s">
        <v>1059</v>
      </c>
      <c r="C397" s="32" t="s">
        <v>1108</v>
      </c>
      <c r="D397" s="23"/>
      <c r="E397" s="23">
        <v>910</v>
      </c>
      <c r="F397" s="24" t="s">
        <v>1109</v>
      </c>
      <c r="G397" s="23">
        <v>947</v>
      </c>
      <c r="H397" s="23">
        <v>1970</v>
      </c>
      <c r="I397" s="22">
        <v>10188.4</v>
      </c>
      <c r="J397" s="22">
        <v>8079.2340000000004</v>
      </c>
      <c r="K397" s="22">
        <v>6678.8959999999997</v>
      </c>
      <c r="L397" s="22">
        <v>5599.6540000000005</v>
      </c>
      <c r="M397" s="22">
        <v>4650.9359999999997</v>
      </c>
      <c r="N397" s="22">
        <v>3841.973</v>
      </c>
      <c r="O397" s="22">
        <v>3269.3560000000002</v>
      </c>
      <c r="P397" s="22">
        <v>2843.89</v>
      </c>
      <c r="Q397" s="22">
        <v>2384.9299999999998</v>
      </c>
      <c r="R397" s="22">
        <v>1969.104</v>
      </c>
      <c r="S397" s="22">
        <v>1617.85</v>
      </c>
      <c r="T397" s="22">
        <v>1313.154</v>
      </c>
      <c r="U397" s="22">
        <v>1050.1880000000001</v>
      </c>
      <c r="V397" s="22">
        <v>785.45</v>
      </c>
      <c r="W397" s="22">
        <v>513.601</v>
      </c>
      <c r="X397" s="22">
        <v>289.10899999999998</v>
      </c>
      <c r="Y397" s="22">
        <v>126.85599999999999</v>
      </c>
      <c r="Z397" s="22">
        <v>37.08</v>
      </c>
      <c r="AA397" s="22">
        <v>6.1150000000000002</v>
      </c>
      <c r="AB397" s="22">
        <v>0.55100000000000005</v>
      </c>
      <c r="AC397" s="22">
        <v>3.5000000000000003E-2</v>
      </c>
    </row>
    <row r="398" spans="1:29" ht="11.5" hidden="1">
      <c r="A398" s="26">
        <v>381</v>
      </c>
      <c r="B398" s="24" t="s">
        <v>1059</v>
      </c>
      <c r="C398" s="32" t="s">
        <v>1108</v>
      </c>
      <c r="D398" s="23"/>
      <c r="E398" s="23">
        <v>910</v>
      </c>
      <c r="F398" s="24" t="s">
        <v>1109</v>
      </c>
      <c r="G398" s="23">
        <v>947</v>
      </c>
      <c r="H398" s="23">
        <v>1975</v>
      </c>
      <c r="I398" s="22">
        <v>11840.602000000001</v>
      </c>
      <c r="J398" s="22">
        <v>9377.7209999999995</v>
      </c>
      <c r="K398" s="22">
        <v>7818.77</v>
      </c>
      <c r="L398" s="22">
        <v>6506.3410000000003</v>
      </c>
      <c r="M398" s="22">
        <v>5424.8770000000004</v>
      </c>
      <c r="N398" s="22">
        <v>4477.5069999999996</v>
      </c>
      <c r="O398" s="22">
        <v>3680.3710000000001</v>
      </c>
      <c r="P398" s="22">
        <v>3117.71</v>
      </c>
      <c r="Q398" s="22">
        <v>2697.8679999999999</v>
      </c>
      <c r="R398" s="22">
        <v>2248.5039999999999</v>
      </c>
      <c r="S398" s="22">
        <v>1839.202</v>
      </c>
      <c r="T398" s="22">
        <v>1483.5070000000001</v>
      </c>
      <c r="U398" s="22">
        <v>1163.9469999999999</v>
      </c>
      <c r="V398" s="22">
        <v>877.45899999999995</v>
      </c>
      <c r="W398" s="22">
        <v>594.57600000000002</v>
      </c>
      <c r="X398" s="22">
        <v>333.05799999999999</v>
      </c>
      <c r="Y398" s="22">
        <v>145.65199999999999</v>
      </c>
      <c r="Z398" s="22">
        <v>43.325000000000003</v>
      </c>
      <c r="AA398" s="22">
        <v>7.3659999999999997</v>
      </c>
      <c r="AB398" s="22">
        <v>0.69399999999999995</v>
      </c>
      <c r="AC398" s="22">
        <v>4.4999999999999998E-2</v>
      </c>
    </row>
    <row r="399" spans="1:29" ht="11.5" hidden="1">
      <c r="A399" s="26">
        <v>382</v>
      </c>
      <c r="B399" s="24" t="s">
        <v>1059</v>
      </c>
      <c r="C399" s="32" t="s">
        <v>1108</v>
      </c>
      <c r="D399" s="23"/>
      <c r="E399" s="23">
        <v>910</v>
      </c>
      <c r="F399" s="24" t="s">
        <v>1109</v>
      </c>
      <c r="G399" s="23">
        <v>947</v>
      </c>
      <c r="H399" s="23">
        <v>1980</v>
      </c>
      <c r="I399" s="22">
        <v>13813.529</v>
      </c>
      <c r="J399" s="22">
        <v>10907.692999999999</v>
      </c>
      <c r="K399" s="22">
        <v>8967.9770000000008</v>
      </c>
      <c r="L399" s="22">
        <v>7505.9960000000001</v>
      </c>
      <c r="M399" s="22">
        <v>6321.433</v>
      </c>
      <c r="N399" s="22">
        <v>5279.3639999999996</v>
      </c>
      <c r="O399" s="22">
        <v>4334.6459999999997</v>
      </c>
      <c r="P399" s="22">
        <v>3542.0949999999998</v>
      </c>
      <c r="Q399" s="22">
        <v>2945.335</v>
      </c>
      <c r="R399" s="22">
        <v>2579.1840000000002</v>
      </c>
      <c r="S399" s="22">
        <v>2090.5070000000001</v>
      </c>
      <c r="T399" s="22">
        <v>1722.9570000000001</v>
      </c>
      <c r="U399" s="22">
        <v>1325.3969999999999</v>
      </c>
      <c r="V399" s="22">
        <v>1002.307</v>
      </c>
      <c r="W399" s="22">
        <v>674.29100000000005</v>
      </c>
      <c r="X399" s="22">
        <v>407.22399999999999</v>
      </c>
      <c r="Y399" s="22">
        <v>175.98500000000001</v>
      </c>
      <c r="Z399" s="22">
        <v>50.91</v>
      </c>
      <c r="AA399" s="22">
        <v>8.782</v>
      </c>
      <c r="AB399" s="22">
        <v>0.85399999999999998</v>
      </c>
      <c r="AC399" s="22">
        <v>5.7000000000000002E-2</v>
      </c>
    </row>
    <row r="400" spans="1:29" ht="11.5" hidden="1">
      <c r="A400" s="26">
        <v>383</v>
      </c>
      <c r="B400" s="24" t="s">
        <v>1059</v>
      </c>
      <c r="C400" s="32" t="s">
        <v>1108</v>
      </c>
      <c r="D400" s="23"/>
      <c r="E400" s="23">
        <v>910</v>
      </c>
      <c r="F400" s="24" t="s">
        <v>1109</v>
      </c>
      <c r="G400" s="23">
        <v>947</v>
      </c>
      <c r="H400" s="23">
        <v>1985</v>
      </c>
      <c r="I400" s="22">
        <v>15855.964</v>
      </c>
      <c r="J400" s="22">
        <v>12853.646000000001</v>
      </c>
      <c r="K400" s="22">
        <v>10613.655000000001</v>
      </c>
      <c r="L400" s="22">
        <v>8786.0040000000008</v>
      </c>
      <c r="M400" s="22">
        <v>7315.2979999999998</v>
      </c>
      <c r="N400" s="22">
        <v>6114.107</v>
      </c>
      <c r="O400" s="22">
        <v>5079.0619999999999</v>
      </c>
      <c r="P400" s="22">
        <v>4149.8159999999998</v>
      </c>
      <c r="Q400" s="22">
        <v>3372.4859999999999</v>
      </c>
      <c r="R400" s="22">
        <v>2795.2020000000002</v>
      </c>
      <c r="S400" s="22">
        <v>2420.8220000000001</v>
      </c>
      <c r="T400" s="22">
        <v>1931.471</v>
      </c>
      <c r="U400" s="22">
        <v>1536.703</v>
      </c>
      <c r="V400" s="22">
        <v>1118.22</v>
      </c>
      <c r="W400" s="22">
        <v>766.952</v>
      </c>
      <c r="X400" s="22">
        <v>444.565</v>
      </c>
      <c r="Y400" s="22">
        <v>208.553</v>
      </c>
      <c r="Z400" s="22">
        <v>62.075000000000003</v>
      </c>
      <c r="AA400" s="22">
        <v>10.468999999999999</v>
      </c>
      <c r="AB400" s="22">
        <v>1.0489999999999999</v>
      </c>
      <c r="AC400" s="22">
        <v>7.4999999999999997E-2</v>
      </c>
    </row>
    <row r="401" spans="1:29" ht="11.5" hidden="1">
      <c r="A401" s="26">
        <v>384</v>
      </c>
      <c r="B401" s="24" t="s">
        <v>1059</v>
      </c>
      <c r="C401" s="32" t="s">
        <v>1108</v>
      </c>
      <c r="D401" s="23"/>
      <c r="E401" s="23">
        <v>910</v>
      </c>
      <c r="F401" s="24" t="s">
        <v>1109</v>
      </c>
      <c r="G401" s="23">
        <v>947</v>
      </c>
      <c r="H401" s="23">
        <v>1990</v>
      </c>
      <c r="I401" s="22">
        <v>18156.302</v>
      </c>
      <c r="J401" s="22">
        <v>14904.478999999999</v>
      </c>
      <c r="K401" s="22">
        <v>12554.692999999999</v>
      </c>
      <c r="L401" s="22">
        <v>10404.07</v>
      </c>
      <c r="M401" s="22">
        <v>8606.1119999999992</v>
      </c>
      <c r="N401" s="22">
        <v>7094.3010000000004</v>
      </c>
      <c r="O401" s="22">
        <v>5920.0529999999999</v>
      </c>
      <c r="P401" s="22">
        <v>4870.6480000000001</v>
      </c>
      <c r="Q401" s="22">
        <v>3990.0520000000001</v>
      </c>
      <c r="R401" s="22">
        <v>3191.0309999999999</v>
      </c>
      <c r="S401" s="22">
        <v>2616.1849999999999</v>
      </c>
      <c r="T401" s="22">
        <v>2231.0500000000002</v>
      </c>
      <c r="U401" s="22">
        <v>1730.213</v>
      </c>
      <c r="V401" s="22">
        <v>1308.1300000000001</v>
      </c>
      <c r="W401" s="22">
        <v>870.81399999999996</v>
      </c>
      <c r="X401" s="22">
        <v>516.66600000000005</v>
      </c>
      <c r="Y401" s="22">
        <v>236.27500000000001</v>
      </c>
      <c r="Z401" s="22">
        <v>75.488</v>
      </c>
      <c r="AA401" s="22">
        <v>13.218999999999999</v>
      </c>
      <c r="AB401" s="22">
        <v>1.3140000000000001</v>
      </c>
      <c r="AC401" s="22">
        <v>9.5000000000000001E-2</v>
      </c>
    </row>
    <row r="402" spans="1:29" ht="11.5" hidden="1">
      <c r="A402" s="26">
        <v>385</v>
      </c>
      <c r="B402" s="24" t="s">
        <v>1059</v>
      </c>
      <c r="C402" s="32" t="s">
        <v>1108</v>
      </c>
      <c r="D402" s="23"/>
      <c r="E402" s="23">
        <v>910</v>
      </c>
      <c r="F402" s="24" t="s">
        <v>1109</v>
      </c>
      <c r="G402" s="23">
        <v>947</v>
      </c>
      <c r="H402" s="23">
        <v>1995</v>
      </c>
      <c r="I402" s="22">
        <v>19872.758000000002</v>
      </c>
      <c r="J402" s="22">
        <v>16884.726999999999</v>
      </c>
      <c r="K402" s="22">
        <v>14444.064</v>
      </c>
      <c r="L402" s="22">
        <v>12077.618</v>
      </c>
      <c r="M402" s="22">
        <v>9962.7540000000008</v>
      </c>
      <c r="N402" s="22">
        <v>8269.9779999999992</v>
      </c>
      <c r="O402" s="22">
        <v>6776.1289999999999</v>
      </c>
      <c r="P402" s="22">
        <v>5620.7659999999996</v>
      </c>
      <c r="Q402" s="22">
        <v>4559.0749999999998</v>
      </c>
      <c r="R402" s="22">
        <v>3726.3380000000002</v>
      </c>
      <c r="S402" s="22">
        <v>2972.8629999999998</v>
      </c>
      <c r="T402" s="22">
        <v>2395.7669999999998</v>
      </c>
      <c r="U402" s="22">
        <v>1988.5419999999999</v>
      </c>
      <c r="V402" s="22">
        <v>1458.655</v>
      </c>
      <c r="W402" s="22">
        <v>1011.506</v>
      </c>
      <c r="X402" s="22">
        <v>589.07100000000003</v>
      </c>
      <c r="Y402" s="22">
        <v>277.47399999999999</v>
      </c>
      <c r="Z402" s="22">
        <v>88.006</v>
      </c>
      <c r="AA402" s="22">
        <v>17.137</v>
      </c>
      <c r="AB402" s="22">
        <v>1.857</v>
      </c>
      <c r="AC402" s="22">
        <v>0.13300000000000001</v>
      </c>
    </row>
    <row r="403" spans="1:29" ht="11.5" hidden="1">
      <c r="A403" s="26">
        <v>386</v>
      </c>
      <c r="B403" s="24" t="s">
        <v>1059</v>
      </c>
      <c r="C403" s="32" t="s">
        <v>1108</v>
      </c>
      <c r="D403" s="23"/>
      <c r="E403" s="23">
        <v>910</v>
      </c>
      <c r="F403" s="24" t="s">
        <v>1109</v>
      </c>
      <c r="G403" s="23">
        <v>947</v>
      </c>
      <c r="H403" s="23">
        <v>2000</v>
      </c>
      <c r="I403" s="22">
        <v>22830.392</v>
      </c>
      <c r="J403" s="22">
        <v>19122.550999999999</v>
      </c>
      <c r="K403" s="22">
        <v>16659.541000000001</v>
      </c>
      <c r="L403" s="22">
        <v>14247.546</v>
      </c>
      <c r="M403" s="22">
        <v>11728.213</v>
      </c>
      <c r="N403" s="22">
        <v>9534.6970000000001</v>
      </c>
      <c r="O403" s="22">
        <v>7773.2839999999997</v>
      </c>
      <c r="P403" s="22">
        <v>6338.549</v>
      </c>
      <c r="Q403" s="22">
        <v>5207.9960000000001</v>
      </c>
      <c r="R403" s="22">
        <v>4218.0889999999999</v>
      </c>
      <c r="S403" s="22">
        <v>3433.3359999999998</v>
      </c>
      <c r="T403" s="22">
        <v>2719.8229999999999</v>
      </c>
      <c r="U403" s="22">
        <v>2133.23</v>
      </c>
      <c r="V403" s="22">
        <v>1707.0989999999999</v>
      </c>
      <c r="W403" s="22">
        <v>1141.6500000000001</v>
      </c>
      <c r="X403" s="22">
        <v>722.51099999999997</v>
      </c>
      <c r="Y403" s="22">
        <v>335.23399999999998</v>
      </c>
      <c r="Z403" s="22">
        <v>107.087</v>
      </c>
      <c r="AA403" s="22">
        <v>20.972000000000001</v>
      </c>
      <c r="AB403" s="22">
        <v>2.6080000000000001</v>
      </c>
      <c r="AC403" s="22">
        <v>0.20200000000000001</v>
      </c>
    </row>
    <row r="404" spans="1:29" ht="11.5" hidden="1">
      <c r="A404" s="26">
        <v>387</v>
      </c>
      <c r="B404" s="24" t="s">
        <v>1059</v>
      </c>
      <c r="C404" s="32" t="s">
        <v>1108</v>
      </c>
      <c r="D404" s="23"/>
      <c r="E404" s="23">
        <v>910</v>
      </c>
      <c r="F404" s="24" t="s">
        <v>1109</v>
      </c>
      <c r="G404" s="23">
        <v>947</v>
      </c>
      <c r="H404" s="23">
        <v>2005</v>
      </c>
      <c r="I404" s="22">
        <v>25785.952000000001</v>
      </c>
      <c r="J404" s="22">
        <v>22085</v>
      </c>
      <c r="K404" s="22">
        <v>18876.501</v>
      </c>
      <c r="L404" s="22">
        <v>16283.278</v>
      </c>
      <c r="M404" s="22">
        <v>13763.657999999999</v>
      </c>
      <c r="N404" s="22">
        <v>11230.757</v>
      </c>
      <c r="O404" s="22">
        <v>9045.8860000000004</v>
      </c>
      <c r="P404" s="22">
        <v>7293.5860000000002</v>
      </c>
      <c r="Q404" s="22">
        <v>5893.9359999999997</v>
      </c>
      <c r="R404" s="22">
        <v>4844.05</v>
      </c>
      <c r="S404" s="22">
        <v>3903.5940000000001</v>
      </c>
      <c r="T404" s="22">
        <v>3148.5859999999998</v>
      </c>
      <c r="U404" s="22">
        <v>2438.23</v>
      </c>
      <c r="V404" s="22">
        <v>1830.511</v>
      </c>
      <c r="W404" s="22">
        <v>1354.1569999999999</v>
      </c>
      <c r="X404" s="22">
        <v>797.56899999999996</v>
      </c>
      <c r="Y404" s="22">
        <v>407.43900000000002</v>
      </c>
      <c r="Z404" s="22">
        <v>132.126</v>
      </c>
      <c r="AA404" s="22">
        <v>26.501999999999999</v>
      </c>
      <c r="AB404" s="22">
        <v>3.3519999999999999</v>
      </c>
      <c r="AC404" s="22">
        <v>0.31</v>
      </c>
    </row>
    <row r="405" spans="1:29" ht="11.5" hidden="1">
      <c r="A405" s="26">
        <v>388</v>
      </c>
      <c r="B405" s="24" t="s">
        <v>1059</v>
      </c>
      <c r="C405" s="32" t="s">
        <v>1108</v>
      </c>
      <c r="D405" s="23"/>
      <c r="E405" s="23">
        <v>910</v>
      </c>
      <c r="F405" s="24" t="s">
        <v>1109</v>
      </c>
      <c r="G405" s="23">
        <v>947</v>
      </c>
      <c r="H405" s="23">
        <v>2010</v>
      </c>
      <c r="I405" s="22">
        <v>28652.858</v>
      </c>
      <c r="J405" s="22">
        <v>25113.681</v>
      </c>
      <c r="K405" s="22">
        <v>21845.055</v>
      </c>
      <c r="L405" s="22">
        <v>18626.971000000001</v>
      </c>
      <c r="M405" s="22">
        <v>15811.036</v>
      </c>
      <c r="N405" s="22">
        <v>13266.227999999999</v>
      </c>
      <c r="O405" s="22">
        <v>10702.004999999999</v>
      </c>
      <c r="P405" s="22">
        <v>8590.2860000000001</v>
      </c>
      <c r="Q405" s="22">
        <v>6881.9110000000001</v>
      </c>
      <c r="R405" s="22">
        <v>5576.9059999999999</v>
      </c>
      <c r="S405" s="22">
        <v>4552.6909999999998</v>
      </c>
      <c r="T405" s="22">
        <v>3628.8629999999998</v>
      </c>
      <c r="U405" s="22">
        <v>2868.808</v>
      </c>
      <c r="V405" s="22">
        <v>2123.3989999999999</v>
      </c>
      <c r="W405" s="22">
        <v>1476.2370000000001</v>
      </c>
      <c r="X405" s="22">
        <v>963.64200000000005</v>
      </c>
      <c r="Y405" s="22">
        <v>469.45699999999999</v>
      </c>
      <c r="Z405" s="22">
        <v>164.411</v>
      </c>
      <c r="AA405" s="22">
        <v>32.841999999999999</v>
      </c>
      <c r="AB405" s="22">
        <v>4.3280000000000003</v>
      </c>
      <c r="AC405" s="22">
        <v>0.41899999999999998</v>
      </c>
    </row>
    <row r="406" spans="1:29" ht="11.5" hidden="1">
      <c r="A406" s="26">
        <v>389</v>
      </c>
      <c r="B406" s="24" t="s">
        <v>1059</v>
      </c>
      <c r="C406" s="32" t="s">
        <v>1108</v>
      </c>
      <c r="D406" s="23"/>
      <c r="E406" s="23">
        <v>910</v>
      </c>
      <c r="F406" s="24" t="s">
        <v>1109</v>
      </c>
      <c r="G406" s="23">
        <v>947</v>
      </c>
      <c r="H406" s="23">
        <v>2015</v>
      </c>
      <c r="I406" s="22">
        <v>31209.626</v>
      </c>
      <c r="J406" s="22">
        <v>28083.357</v>
      </c>
      <c r="K406" s="22">
        <v>24850.262999999999</v>
      </c>
      <c r="L406" s="22">
        <v>21604.496999999999</v>
      </c>
      <c r="M406" s="22">
        <v>18281.827000000001</v>
      </c>
      <c r="N406" s="22">
        <v>15380.143</v>
      </c>
      <c r="O406" s="22">
        <v>12852.638000000001</v>
      </c>
      <c r="P406" s="22">
        <v>10332.851000000001</v>
      </c>
      <c r="Q406" s="22">
        <v>8255.259</v>
      </c>
      <c r="R406" s="22">
        <v>6586.0550000000003</v>
      </c>
      <c r="S406" s="22">
        <v>5302.0349999999999</v>
      </c>
      <c r="T406" s="22">
        <v>4282.1099999999997</v>
      </c>
      <c r="U406" s="22">
        <v>3343.9259999999999</v>
      </c>
      <c r="V406" s="22">
        <v>2537.2640000000001</v>
      </c>
      <c r="W406" s="22">
        <v>1745.1880000000001</v>
      </c>
      <c r="X406" s="22">
        <v>1075.277</v>
      </c>
      <c r="Y406" s="22">
        <v>572.33299999999997</v>
      </c>
      <c r="Z406" s="22">
        <v>199.07300000000001</v>
      </c>
      <c r="AA406" s="22">
        <v>43.631</v>
      </c>
      <c r="AB406" s="22">
        <v>5.5229999999999997</v>
      </c>
      <c r="AC406" s="22">
        <v>0.56200000000000006</v>
      </c>
    </row>
    <row r="407" spans="1:29" ht="11.5" hidden="1">
      <c r="A407" s="26">
        <v>390</v>
      </c>
      <c r="B407" s="24" t="s">
        <v>1059</v>
      </c>
      <c r="C407" s="32" t="s">
        <v>1108</v>
      </c>
      <c r="D407" s="23"/>
      <c r="E407" s="23">
        <v>910</v>
      </c>
      <c r="F407" s="24" t="s">
        <v>1109</v>
      </c>
      <c r="G407" s="23">
        <v>947</v>
      </c>
      <c r="H407" s="23">
        <v>2020</v>
      </c>
      <c r="I407" s="22">
        <v>33605.677000000003</v>
      </c>
      <c r="J407" s="22">
        <v>30742.736000000001</v>
      </c>
      <c r="K407" s="22">
        <v>27861.531999999999</v>
      </c>
      <c r="L407" s="22">
        <v>24644.941999999999</v>
      </c>
      <c r="M407" s="22">
        <v>21315.235000000001</v>
      </c>
      <c r="N407" s="22">
        <v>17917.545999999998</v>
      </c>
      <c r="O407" s="22">
        <v>15021.119000000001</v>
      </c>
      <c r="P407" s="22">
        <v>12511.294</v>
      </c>
      <c r="Q407" s="22">
        <v>10012.432000000001</v>
      </c>
      <c r="R407" s="22">
        <v>7973.0140000000001</v>
      </c>
      <c r="S407" s="22">
        <v>6320.52</v>
      </c>
      <c r="T407" s="22">
        <v>5035.6549999999997</v>
      </c>
      <c r="U407" s="22">
        <v>3988.3339999999998</v>
      </c>
      <c r="V407" s="22">
        <v>2997.0549999999998</v>
      </c>
      <c r="W407" s="22">
        <v>2125.4140000000002</v>
      </c>
      <c r="X407" s="22">
        <v>1305.0889999999999</v>
      </c>
      <c r="Y407" s="22">
        <v>663.84199999999998</v>
      </c>
      <c r="Z407" s="22">
        <v>257.94499999999999</v>
      </c>
      <c r="AA407" s="22">
        <v>57.389000000000003</v>
      </c>
      <c r="AB407" s="22">
        <v>8.18</v>
      </c>
      <c r="AC407" s="22">
        <v>0.69299999999999995</v>
      </c>
    </row>
    <row r="408" spans="1:29" ht="11.5" hidden="1">
      <c r="A408" s="15">
        <v>391</v>
      </c>
      <c r="B408" s="13" t="s">
        <v>1059</v>
      </c>
      <c r="C408" s="14" t="s">
        <v>599</v>
      </c>
      <c r="D408" s="12"/>
      <c r="E408" s="12">
        <v>108</v>
      </c>
      <c r="F408" s="13" t="s">
        <v>1110</v>
      </c>
      <c r="G408" s="12">
        <v>910</v>
      </c>
      <c r="H408" s="12">
        <v>1950</v>
      </c>
      <c r="I408" s="11">
        <v>191.666</v>
      </c>
      <c r="J408" s="11">
        <v>154.91200000000001</v>
      </c>
      <c r="K408" s="11">
        <v>135.26599999999999</v>
      </c>
      <c r="L408" s="11">
        <v>120.414</v>
      </c>
      <c r="M408" s="11">
        <v>106.40900000000001</v>
      </c>
      <c r="N408" s="11">
        <v>93.813000000000002</v>
      </c>
      <c r="O408" s="11">
        <v>81.873999999999995</v>
      </c>
      <c r="P408" s="11">
        <v>70.125</v>
      </c>
      <c r="Q408" s="11">
        <v>59.69</v>
      </c>
      <c r="R408" s="11">
        <v>49.914000000000001</v>
      </c>
      <c r="S408" s="11">
        <v>41.076999999999998</v>
      </c>
      <c r="T408" s="11">
        <v>30.832000000000001</v>
      </c>
      <c r="U408" s="11">
        <v>25.004000000000001</v>
      </c>
      <c r="V408" s="11">
        <v>19.271000000000001</v>
      </c>
      <c r="W408" s="11">
        <v>12.596</v>
      </c>
      <c r="X408" s="11">
        <v>6.9550000000000001</v>
      </c>
      <c r="Y408" s="11">
        <v>2.4830000000000001</v>
      </c>
      <c r="Z408" s="11">
        <v>0.80700000000000005</v>
      </c>
      <c r="AA408" s="11">
        <v>0.16800000000000001</v>
      </c>
      <c r="AB408" s="11">
        <v>2.1000000000000001E-2</v>
      </c>
      <c r="AC408" s="11">
        <v>2E-3</v>
      </c>
    </row>
    <row r="409" spans="1:29" ht="11.5" hidden="1">
      <c r="A409" s="15">
        <v>392</v>
      </c>
      <c r="B409" s="13" t="s">
        <v>1059</v>
      </c>
      <c r="C409" s="14" t="s">
        <v>599</v>
      </c>
      <c r="D409" s="12"/>
      <c r="E409" s="12">
        <v>108</v>
      </c>
      <c r="F409" s="13" t="s">
        <v>1110</v>
      </c>
      <c r="G409" s="12">
        <v>910</v>
      </c>
      <c r="H409" s="12">
        <v>1955</v>
      </c>
      <c r="I409" s="11">
        <v>235.04499999999999</v>
      </c>
      <c r="J409" s="11">
        <v>166.416</v>
      </c>
      <c r="K409" s="11">
        <v>143.90100000000001</v>
      </c>
      <c r="L409" s="11">
        <v>127.366</v>
      </c>
      <c r="M409" s="11">
        <v>112.996</v>
      </c>
      <c r="N409" s="11">
        <v>99.266999999999996</v>
      </c>
      <c r="O409" s="11">
        <v>86.921000000000006</v>
      </c>
      <c r="P409" s="11">
        <v>75.31</v>
      </c>
      <c r="Q409" s="11">
        <v>64.063999999999993</v>
      </c>
      <c r="R409" s="11">
        <v>54.247</v>
      </c>
      <c r="S409" s="11">
        <v>44.896000000000001</v>
      </c>
      <c r="T409" s="11">
        <v>36.125</v>
      </c>
      <c r="U409" s="11">
        <v>25.954999999999998</v>
      </c>
      <c r="V409" s="11">
        <v>19.606000000000002</v>
      </c>
      <c r="W409" s="11">
        <v>13.471</v>
      </c>
      <c r="X409" s="11">
        <v>7.4</v>
      </c>
      <c r="Y409" s="11">
        <v>3.1549999999999998</v>
      </c>
      <c r="Z409" s="11">
        <v>0.79100000000000004</v>
      </c>
      <c r="AA409" s="11">
        <v>0.16500000000000001</v>
      </c>
      <c r="AB409" s="11">
        <v>2.1000000000000001E-2</v>
      </c>
      <c r="AC409" s="11">
        <v>2E-3</v>
      </c>
    </row>
    <row r="410" spans="1:29" ht="11.5" hidden="1">
      <c r="A410" s="15">
        <v>393</v>
      </c>
      <c r="B410" s="13" t="s">
        <v>1059</v>
      </c>
      <c r="C410" s="14" t="s">
        <v>599</v>
      </c>
      <c r="D410" s="12"/>
      <c r="E410" s="12">
        <v>108</v>
      </c>
      <c r="F410" s="13" t="s">
        <v>1110</v>
      </c>
      <c r="G410" s="12">
        <v>910</v>
      </c>
      <c r="H410" s="12">
        <v>1960</v>
      </c>
      <c r="I410" s="11">
        <v>255.85</v>
      </c>
      <c r="J410" s="11">
        <v>206.46</v>
      </c>
      <c r="K410" s="11">
        <v>155.34399999999999</v>
      </c>
      <c r="L410" s="11">
        <v>136.02199999999999</v>
      </c>
      <c r="M410" s="11">
        <v>120.03</v>
      </c>
      <c r="N410" s="11">
        <v>105.958</v>
      </c>
      <c r="O410" s="11">
        <v>92.495999999999995</v>
      </c>
      <c r="P410" s="11">
        <v>80.42</v>
      </c>
      <c r="Q410" s="11">
        <v>69.215999999999994</v>
      </c>
      <c r="R410" s="11">
        <v>58.554000000000002</v>
      </c>
      <c r="S410" s="11">
        <v>49.078000000000003</v>
      </c>
      <c r="T410" s="11">
        <v>39.713999999999999</v>
      </c>
      <c r="U410" s="11">
        <v>30.719000000000001</v>
      </c>
      <c r="V410" s="11">
        <v>20.588999999999999</v>
      </c>
      <c r="W410" s="11">
        <v>13.911</v>
      </c>
      <c r="X410" s="11">
        <v>8.0850000000000009</v>
      </c>
      <c r="Y410" s="11">
        <v>3.4550000000000001</v>
      </c>
      <c r="Z410" s="11">
        <v>1.0469999999999999</v>
      </c>
      <c r="AA410" s="11">
        <v>0.17100000000000001</v>
      </c>
      <c r="AB410" s="11">
        <v>2.1999999999999999E-2</v>
      </c>
      <c r="AC410" s="11">
        <v>2E-3</v>
      </c>
    </row>
    <row r="411" spans="1:29" ht="11.5" hidden="1">
      <c r="A411" s="15">
        <v>394</v>
      </c>
      <c r="B411" s="13" t="s">
        <v>1059</v>
      </c>
      <c r="C411" s="14" t="s">
        <v>599</v>
      </c>
      <c r="D411" s="12"/>
      <c r="E411" s="12">
        <v>108</v>
      </c>
      <c r="F411" s="13" t="s">
        <v>1110</v>
      </c>
      <c r="G411" s="12">
        <v>910</v>
      </c>
      <c r="H411" s="12">
        <v>1965</v>
      </c>
      <c r="I411" s="11">
        <v>284.00700000000001</v>
      </c>
      <c r="J411" s="11">
        <v>225.53200000000001</v>
      </c>
      <c r="K411" s="11">
        <v>193.08</v>
      </c>
      <c r="L411" s="11">
        <v>146.61699999999999</v>
      </c>
      <c r="M411" s="11">
        <v>128</v>
      </c>
      <c r="N411" s="11">
        <v>112.467</v>
      </c>
      <c r="O411" s="11">
        <v>98.766000000000005</v>
      </c>
      <c r="P411" s="11">
        <v>85.656000000000006</v>
      </c>
      <c r="Q411" s="11">
        <v>73.974999999999994</v>
      </c>
      <c r="R411" s="11">
        <v>63.311</v>
      </c>
      <c r="S411" s="11">
        <v>53.006999999999998</v>
      </c>
      <c r="T411" s="11">
        <v>43.476999999999997</v>
      </c>
      <c r="U411" s="11">
        <v>33.847999999999999</v>
      </c>
      <c r="V411" s="11">
        <v>24.547000000000001</v>
      </c>
      <c r="W411" s="11">
        <v>14.755000000000001</v>
      </c>
      <c r="X411" s="11">
        <v>8.4740000000000002</v>
      </c>
      <c r="Y411" s="11">
        <v>3.859</v>
      </c>
      <c r="Z411" s="11">
        <v>1.1830000000000001</v>
      </c>
      <c r="AA411" s="11">
        <v>0.23599999999999999</v>
      </c>
      <c r="AB411" s="11">
        <v>2.4E-2</v>
      </c>
      <c r="AC411" s="11">
        <v>2E-3</v>
      </c>
    </row>
    <row r="412" spans="1:29" ht="11.5" hidden="1">
      <c r="A412" s="15">
        <v>395</v>
      </c>
      <c r="B412" s="13" t="s">
        <v>1059</v>
      </c>
      <c r="C412" s="14" t="s">
        <v>599</v>
      </c>
      <c r="D412" s="12"/>
      <c r="E412" s="12">
        <v>108</v>
      </c>
      <c r="F412" s="13" t="s">
        <v>1110</v>
      </c>
      <c r="G412" s="12">
        <v>910</v>
      </c>
      <c r="H412" s="12">
        <v>1970</v>
      </c>
      <c r="I412" s="11">
        <v>318.322</v>
      </c>
      <c r="J412" s="11">
        <v>255.81100000000001</v>
      </c>
      <c r="K412" s="11">
        <v>220.273</v>
      </c>
      <c r="L412" s="11">
        <v>189.16300000000001</v>
      </c>
      <c r="M412" s="11">
        <v>139.58000000000001</v>
      </c>
      <c r="N412" s="11">
        <v>120.461</v>
      </c>
      <c r="O412" s="11">
        <v>104.86499999999999</v>
      </c>
      <c r="P412" s="11">
        <v>91.6</v>
      </c>
      <c r="Q412" s="11">
        <v>78.933999999999997</v>
      </c>
      <c r="R412" s="11">
        <v>67.766000000000005</v>
      </c>
      <c r="S412" s="11">
        <v>57.4</v>
      </c>
      <c r="T412" s="11">
        <v>47.045999999999999</v>
      </c>
      <c r="U412" s="11">
        <v>37.183999999999997</v>
      </c>
      <c r="V412" s="11">
        <v>27.18</v>
      </c>
      <c r="W412" s="11">
        <v>17.797000000000001</v>
      </c>
      <c r="X412" s="11">
        <v>9.1240000000000006</v>
      </c>
      <c r="Y412" s="11">
        <v>4.1280000000000001</v>
      </c>
      <c r="Z412" s="11">
        <v>1.3620000000000001</v>
      </c>
      <c r="AA412" s="11">
        <v>0.27800000000000002</v>
      </c>
      <c r="AB412" s="11">
        <v>3.4000000000000002E-2</v>
      </c>
      <c r="AC412" s="11">
        <v>2E-3</v>
      </c>
    </row>
    <row r="413" spans="1:29" ht="11.5" hidden="1">
      <c r="A413" s="15">
        <v>396</v>
      </c>
      <c r="B413" s="13" t="s">
        <v>1059</v>
      </c>
      <c r="C413" s="14" t="s">
        <v>599</v>
      </c>
      <c r="D413" s="12"/>
      <c r="E413" s="12">
        <v>108</v>
      </c>
      <c r="F413" s="13" t="s">
        <v>1110</v>
      </c>
      <c r="G413" s="12">
        <v>910</v>
      </c>
      <c r="H413" s="12">
        <v>1975</v>
      </c>
      <c r="I413" s="11">
        <v>334.47899999999998</v>
      </c>
      <c r="J413" s="11">
        <v>269.14600000000002</v>
      </c>
      <c r="K413" s="11">
        <v>240.58199999999999</v>
      </c>
      <c r="L413" s="11">
        <v>211.19</v>
      </c>
      <c r="M413" s="11">
        <v>174.125</v>
      </c>
      <c r="N413" s="11">
        <v>122.23399999999999</v>
      </c>
      <c r="O413" s="11">
        <v>104.708</v>
      </c>
      <c r="P413" s="11">
        <v>90.807000000000002</v>
      </c>
      <c r="Q413" s="11">
        <v>78.972999999999999</v>
      </c>
      <c r="R413" s="11">
        <v>66.781000000000006</v>
      </c>
      <c r="S413" s="11">
        <v>57.825000000000003</v>
      </c>
      <c r="T413" s="11">
        <v>49.158000000000001</v>
      </c>
      <c r="U413" s="11">
        <v>38.49</v>
      </c>
      <c r="V413" s="11">
        <v>29.193999999999999</v>
      </c>
      <c r="W413" s="11">
        <v>19.63</v>
      </c>
      <c r="X413" s="11">
        <v>11.978999999999999</v>
      </c>
      <c r="Y413" s="11">
        <v>4.7910000000000004</v>
      </c>
      <c r="Z413" s="11">
        <v>1.4319999999999999</v>
      </c>
      <c r="AA413" s="11">
        <v>0.32500000000000001</v>
      </c>
      <c r="AB413" s="11">
        <v>0.04</v>
      </c>
      <c r="AC413" s="11">
        <v>3.0000000000000001E-3</v>
      </c>
    </row>
    <row r="414" spans="1:29" ht="11.5" hidden="1">
      <c r="A414" s="15">
        <v>397</v>
      </c>
      <c r="B414" s="13" t="s">
        <v>1059</v>
      </c>
      <c r="C414" s="14" t="s">
        <v>599</v>
      </c>
      <c r="D414" s="12"/>
      <c r="E414" s="12">
        <v>108</v>
      </c>
      <c r="F414" s="13" t="s">
        <v>1110</v>
      </c>
      <c r="G414" s="12">
        <v>910</v>
      </c>
      <c r="H414" s="12">
        <v>1980</v>
      </c>
      <c r="I414" s="11">
        <v>392.67500000000001</v>
      </c>
      <c r="J414" s="11">
        <v>289.56099999999998</v>
      </c>
      <c r="K414" s="11">
        <v>251.36600000000001</v>
      </c>
      <c r="L414" s="11">
        <v>229.369</v>
      </c>
      <c r="M414" s="11">
        <v>208.334</v>
      </c>
      <c r="N414" s="11">
        <v>172.38800000000001</v>
      </c>
      <c r="O414" s="11">
        <v>117.087</v>
      </c>
      <c r="P414" s="11">
        <v>96.349000000000004</v>
      </c>
      <c r="Q414" s="11">
        <v>83.268000000000001</v>
      </c>
      <c r="R414" s="11">
        <v>72.463999999999999</v>
      </c>
      <c r="S414" s="11">
        <v>60.570999999999998</v>
      </c>
      <c r="T414" s="11">
        <v>51.292999999999999</v>
      </c>
      <c r="U414" s="11">
        <v>41.996000000000002</v>
      </c>
      <c r="V414" s="11">
        <v>31.475999999999999</v>
      </c>
      <c r="W414" s="11">
        <v>21.678000000000001</v>
      </c>
      <c r="X414" s="11">
        <v>12.441000000000001</v>
      </c>
      <c r="Y414" s="11">
        <v>5.98</v>
      </c>
      <c r="Z414" s="11">
        <v>1.724</v>
      </c>
      <c r="AA414" s="11">
        <v>0.33900000000000002</v>
      </c>
      <c r="AB414" s="11">
        <v>4.4999999999999998E-2</v>
      </c>
      <c r="AC414" s="11">
        <v>3.0000000000000001E-3</v>
      </c>
    </row>
    <row r="415" spans="1:29" ht="11.5" hidden="1">
      <c r="A415" s="15">
        <v>398</v>
      </c>
      <c r="B415" s="13" t="s">
        <v>1059</v>
      </c>
      <c r="C415" s="14" t="s">
        <v>599</v>
      </c>
      <c r="D415" s="12"/>
      <c r="E415" s="12">
        <v>108</v>
      </c>
      <c r="F415" s="13" t="s">
        <v>1110</v>
      </c>
      <c r="G415" s="12">
        <v>910</v>
      </c>
      <c r="H415" s="12">
        <v>1985</v>
      </c>
      <c r="I415" s="11">
        <v>476.185</v>
      </c>
      <c r="J415" s="11">
        <v>353.2</v>
      </c>
      <c r="K415" s="11">
        <v>273.35599999999999</v>
      </c>
      <c r="L415" s="11">
        <v>242.15100000000001</v>
      </c>
      <c r="M415" s="11">
        <v>221.328</v>
      </c>
      <c r="N415" s="11">
        <v>197.57300000000001</v>
      </c>
      <c r="O415" s="11">
        <v>160.511</v>
      </c>
      <c r="P415" s="11">
        <v>107.339</v>
      </c>
      <c r="Q415" s="11">
        <v>88.061000000000007</v>
      </c>
      <c r="R415" s="11">
        <v>77.144000000000005</v>
      </c>
      <c r="S415" s="11">
        <v>66.501999999999995</v>
      </c>
      <c r="T415" s="11">
        <v>54.384999999999998</v>
      </c>
      <c r="U415" s="11">
        <v>44.375</v>
      </c>
      <c r="V415" s="11">
        <v>34.124000000000002</v>
      </c>
      <c r="W415" s="11">
        <v>23.626999999999999</v>
      </c>
      <c r="X415" s="11">
        <v>13.896000000000001</v>
      </c>
      <c r="Y415" s="11">
        <v>6.3010000000000002</v>
      </c>
      <c r="Z415" s="11">
        <v>2.1680000000000001</v>
      </c>
      <c r="AA415" s="11">
        <v>0.40600000000000003</v>
      </c>
      <c r="AB415" s="11">
        <v>4.9000000000000002E-2</v>
      </c>
      <c r="AC415" s="11">
        <v>4.0000000000000001E-3</v>
      </c>
    </row>
    <row r="416" spans="1:29" ht="11.5" hidden="1">
      <c r="A416" s="15">
        <v>399</v>
      </c>
      <c r="B416" s="13" t="s">
        <v>1059</v>
      </c>
      <c r="C416" s="14" t="s">
        <v>599</v>
      </c>
      <c r="D416" s="12"/>
      <c r="E416" s="12">
        <v>108</v>
      </c>
      <c r="F416" s="13" t="s">
        <v>1110</v>
      </c>
      <c r="G416" s="12">
        <v>910</v>
      </c>
      <c r="H416" s="12">
        <v>1990</v>
      </c>
      <c r="I416" s="11">
        <v>545.577</v>
      </c>
      <c r="J416" s="11">
        <v>425.61900000000003</v>
      </c>
      <c r="K416" s="11">
        <v>330.12900000000002</v>
      </c>
      <c r="L416" s="11">
        <v>258.93400000000003</v>
      </c>
      <c r="M416" s="11">
        <v>233.48500000000001</v>
      </c>
      <c r="N416" s="11">
        <v>211.81100000000001</v>
      </c>
      <c r="O416" s="11">
        <v>186.50200000000001</v>
      </c>
      <c r="P416" s="11">
        <v>145.56</v>
      </c>
      <c r="Q416" s="11">
        <v>94.912999999999997</v>
      </c>
      <c r="R416" s="11">
        <v>78.549000000000007</v>
      </c>
      <c r="S416" s="11">
        <v>68.97</v>
      </c>
      <c r="T416" s="11">
        <v>59.923999999999999</v>
      </c>
      <c r="U416" s="11">
        <v>47.418999999999997</v>
      </c>
      <c r="V416" s="11">
        <v>36.671999999999997</v>
      </c>
      <c r="W416" s="11">
        <v>25.436</v>
      </c>
      <c r="X416" s="11">
        <v>15.023999999999999</v>
      </c>
      <c r="Y416" s="11">
        <v>6.9560000000000004</v>
      </c>
      <c r="Z416" s="11">
        <v>2.258</v>
      </c>
      <c r="AA416" s="11">
        <v>0.50600000000000001</v>
      </c>
      <c r="AB416" s="11">
        <v>5.8000000000000003E-2</v>
      </c>
      <c r="AC416" s="11">
        <v>4.0000000000000001E-3</v>
      </c>
    </row>
    <row r="417" spans="1:29" ht="11.5" hidden="1">
      <c r="A417" s="15">
        <v>400</v>
      </c>
      <c r="B417" s="13" t="s">
        <v>1059</v>
      </c>
      <c r="C417" s="14" t="s">
        <v>599</v>
      </c>
      <c r="D417" s="12"/>
      <c r="E417" s="12">
        <v>108</v>
      </c>
      <c r="F417" s="13" t="s">
        <v>1110</v>
      </c>
      <c r="G417" s="12">
        <v>910</v>
      </c>
      <c r="H417" s="12">
        <v>1995</v>
      </c>
      <c r="I417" s="11">
        <v>580.77200000000005</v>
      </c>
      <c r="J417" s="11">
        <v>507.14800000000002</v>
      </c>
      <c r="K417" s="11">
        <v>412.24599999999998</v>
      </c>
      <c r="L417" s="11">
        <v>312.70400000000001</v>
      </c>
      <c r="M417" s="11">
        <v>228.62899999999999</v>
      </c>
      <c r="N417" s="11">
        <v>197.91200000000001</v>
      </c>
      <c r="O417" s="11">
        <v>180.709</v>
      </c>
      <c r="P417" s="11">
        <v>162.15</v>
      </c>
      <c r="Q417" s="11">
        <v>127.738</v>
      </c>
      <c r="R417" s="11">
        <v>82.837000000000003</v>
      </c>
      <c r="S417" s="11">
        <v>68.790999999999997</v>
      </c>
      <c r="T417" s="11">
        <v>59.9</v>
      </c>
      <c r="U417" s="11">
        <v>50.494999999999997</v>
      </c>
      <c r="V417" s="11">
        <v>37.664000000000001</v>
      </c>
      <c r="W417" s="11">
        <v>26.472000000000001</v>
      </c>
      <c r="X417" s="11">
        <v>15.615</v>
      </c>
      <c r="Y417" s="11">
        <v>7.141</v>
      </c>
      <c r="Z417" s="11">
        <v>2.3839999999999999</v>
      </c>
      <c r="AA417" s="11">
        <v>0.51700000000000002</v>
      </c>
      <c r="AB417" s="11">
        <v>6.7000000000000004E-2</v>
      </c>
      <c r="AC417" s="11">
        <v>5.0000000000000001E-3</v>
      </c>
    </row>
    <row r="418" spans="1:29" ht="11.5" hidden="1">
      <c r="A418" s="15">
        <v>401</v>
      </c>
      <c r="B418" s="13" t="s">
        <v>1059</v>
      </c>
      <c r="C418" s="14" t="s">
        <v>599</v>
      </c>
      <c r="D418" s="12"/>
      <c r="E418" s="12">
        <v>108</v>
      </c>
      <c r="F418" s="13" t="s">
        <v>1110</v>
      </c>
      <c r="G418" s="12">
        <v>910</v>
      </c>
      <c r="H418" s="12">
        <v>2000</v>
      </c>
      <c r="I418" s="11">
        <v>577.00599999999997</v>
      </c>
      <c r="J418" s="11">
        <v>537.19600000000003</v>
      </c>
      <c r="K418" s="11">
        <v>484.54899999999998</v>
      </c>
      <c r="L418" s="11">
        <v>379.23099999999999</v>
      </c>
      <c r="M418" s="11">
        <v>265.42</v>
      </c>
      <c r="N418" s="11">
        <v>188.476</v>
      </c>
      <c r="O418" s="11">
        <v>168.08</v>
      </c>
      <c r="P418" s="11">
        <v>150.43700000000001</v>
      </c>
      <c r="Q418" s="11">
        <v>134.876</v>
      </c>
      <c r="R418" s="11">
        <v>102.937</v>
      </c>
      <c r="S418" s="11">
        <v>65.188000000000002</v>
      </c>
      <c r="T418" s="11">
        <v>54.258000000000003</v>
      </c>
      <c r="U418" s="11">
        <v>46.618000000000002</v>
      </c>
      <c r="V418" s="11">
        <v>38.246000000000002</v>
      </c>
      <c r="W418" s="11">
        <v>27.09</v>
      </c>
      <c r="X418" s="11">
        <v>16.942</v>
      </c>
      <c r="Y418" s="11">
        <v>7.3479999999999999</v>
      </c>
      <c r="Z418" s="11">
        <v>2.4260000000000002</v>
      </c>
      <c r="AA418" s="11">
        <v>0.54200000000000004</v>
      </c>
      <c r="AB418" s="11">
        <v>7.0999999999999994E-2</v>
      </c>
      <c r="AC418" s="11">
        <v>6.0000000000000001E-3</v>
      </c>
    </row>
    <row r="419" spans="1:29" ht="11.5" hidden="1">
      <c r="A419" s="15">
        <v>402</v>
      </c>
      <c r="B419" s="13" t="s">
        <v>1059</v>
      </c>
      <c r="C419" s="14" t="s">
        <v>599</v>
      </c>
      <c r="D419" s="12"/>
      <c r="E419" s="12">
        <v>108</v>
      </c>
      <c r="F419" s="13" t="s">
        <v>1110</v>
      </c>
      <c r="G419" s="12">
        <v>910</v>
      </c>
      <c r="H419" s="12">
        <v>2005</v>
      </c>
      <c r="I419" s="11">
        <v>649.73</v>
      </c>
      <c r="J419" s="11">
        <v>550.54100000000005</v>
      </c>
      <c r="K419" s="11">
        <v>526.63199999999995</v>
      </c>
      <c r="L419" s="11">
        <v>474.29500000000002</v>
      </c>
      <c r="M419" s="11">
        <v>367.10599999999999</v>
      </c>
      <c r="N419" s="11">
        <v>254.50899999999999</v>
      </c>
      <c r="O419" s="11">
        <v>179.684</v>
      </c>
      <c r="P419" s="11">
        <v>159.90899999999999</v>
      </c>
      <c r="Q419" s="11">
        <v>143.196</v>
      </c>
      <c r="R419" s="11">
        <v>128.12700000000001</v>
      </c>
      <c r="S419" s="11">
        <v>96.516000000000005</v>
      </c>
      <c r="T419" s="11">
        <v>59.786000000000001</v>
      </c>
      <c r="U419" s="11">
        <v>47.944000000000003</v>
      </c>
      <c r="V419" s="11">
        <v>38.814999999999998</v>
      </c>
      <c r="W419" s="11">
        <v>29.007999999999999</v>
      </c>
      <c r="X419" s="11">
        <v>17.626000000000001</v>
      </c>
      <c r="Y419" s="11">
        <v>8.7309999999999999</v>
      </c>
      <c r="Z419" s="11">
        <v>2.7240000000000002</v>
      </c>
      <c r="AA419" s="11">
        <v>0.58699999999999997</v>
      </c>
      <c r="AB419" s="11">
        <v>7.8E-2</v>
      </c>
      <c r="AC419" s="11">
        <v>6.0000000000000001E-3</v>
      </c>
    </row>
    <row r="420" spans="1:29" ht="11.5" hidden="1">
      <c r="A420" s="15">
        <v>403</v>
      </c>
      <c r="B420" s="13" t="s">
        <v>1059</v>
      </c>
      <c r="C420" s="14" t="s">
        <v>599</v>
      </c>
      <c r="D420" s="12"/>
      <c r="E420" s="12">
        <v>108</v>
      </c>
      <c r="F420" s="13" t="s">
        <v>1110</v>
      </c>
      <c r="G420" s="12">
        <v>910</v>
      </c>
      <c r="H420" s="12">
        <v>2010</v>
      </c>
      <c r="I420" s="11">
        <v>784.34100000000001</v>
      </c>
      <c r="J420" s="11">
        <v>626.91899999999998</v>
      </c>
      <c r="K420" s="11">
        <v>540.24300000000005</v>
      </c>
      <c r="L420" s="11">
        <v>519.70899999999995</v>
      </c>
      <c r="M420" s="11">
        <v>467.988</v>
      </c>
      <c r="N420" s="11">
        <v>360.23099999999999</v>
      </c>
      <c r="O420" s="11">
        <v>247.3</v>
      </c>
      <c r="P420" s="11">
        <v>173.119</v>
      </c>
      <c r="Q420" s="11">
        <v>153.50899999999999</v>
      </c>
      <c r="R420" s="11">
        <v>137.61600000000001</v>
      </c>
      <c r="S420" s="11">
        <v>122.39400000000001</v>
      </c>
      <c r="T420" s="11">
        <v>90.9</v>
      </c>
      <c r="U420" s="11">
        <v>54.877000000000002</v>
      </c>
      <c r="V420" s="11">
        <v>41.92</v>
      </c>
      <c r="W420" s="11">
        <v>31.285</v>
      </c>
      <c r="X420" s="11">
        <v>20.555</v>
      </c>
      <c r="Y420" s="11">
        <v>10.214</v>
      </c>
      <c r="Z420" s="11">
        <v>3.7440000000000002</v>
      </c>
      <c r="AA420" s="11">
        <v>0.77900000000000003</v>
      </c>
      <c r="AB420" s="11">
        <v>0.104</v>
      </c>
      <c r="AC420" s="11">
        <v>8.0000000000000002E-3</v>
      </c>
    </row>
    <row r="421" spans="1:29" ht="11.5" hidden="1">
      <c r="A421" s="15">
        <v>404</v>
      </c>
      <c r="B421" s="13" t="s">
        <v>1059</v>
      </c>
      <c r="C421" s="14" t="s">
        <v>599</v>
      </c>
      <c r="D421" s="12"/>
      <c r="E421" s="12">
        <v>108</v>
      </c>
      <c r="F421" s="13" t="s">
        <v>1110</v>
      </c>
      <c r="G421" s="12">
        <v>910</v>
      </c>
      <c r="H421" s="12">
        <v>2015</v>
      </c>
      <c r="I421" s="11">
        <v>920.79700000000003</v>
      </c>
      <c r="J421" s="11">
        <v>762.99599999999998</v>
      </c>
      <c r="K421" s="11">
        <v>615.20899999999995</v>
      </c>
      <c r="L421" s="11">
        <v>530.43399999999997</v>
      </c>
      <c r="M421" s="11">
        <v>506.238</v>
      </c>
      <c r="N421" s="11">
        <v>452.25900000000001</v>
      </c>
      <c r="O421" s="11">
        <v>345.53800000000001</v>
      </c>
      <c r="P421" s="11">
        <v>235.321</v>
      </c>
      <c r="Q421" s="11">
        <v>164.071</v>
      </c>
      <c r="R421" s="11">
        <v>145.96100000000001</v>
      </c>
      <c r="S421" s="11">
        <v>130.56399999999999</v>
      </c>
      <c r="T421" s="11">
        <v>114.83</v>
      </c>
      <c r="U421" s="11">
        <v>83.238</v>
      </c>
      <c r="V421" s="11">
        <v>47.945999999999998</v>
      </c>
      <c r="W421" s="11">
        <v>33.881999999999998</v>
      </c>
      <c r="X421" s="11">
        <v>22.318999999999999</v>
      </c>
      <c r="Y421" s="11">
        <v>12.009</v>
      </c>
      <c r="Z421" s="11">
        <v>4.4409999999999998</v>
      </c>
      <c r="AA421" s="11">
        <v>1.0960000000000001</v>
      </c>
      <c r="AB421" s="11">
        <v>0.14000000000000001</v>
      </c>
      <c r="AC421" s="11">
        <v>0.01</v>
      </c>
    </row>
    <row r="422" spans="1:29" ht="11.5" hidden="1">
      <c r="A422" s="15">
        <v>405</v>
      </c>
      <c r="B422" s="13" t="s">
        <v>1059</v>
      </c>
      <c r="C422" s="14" t="s">
        <v>599</v>
      </c>
      <c r="D422" s="12"/>
      <c r="E422" s="12">
        <v>108</v>
      </c>
      <c r="F422" s="13" t="s">
        <v>1110</v>
      </c>
      <c r="G422" s="12">
        <v>910</v>
      </c>
      <c r="H422" s="12">
        <v>2020</v>
      </c>
      <c r="I422" s="11">
        <v>1016.42</v>
      </c>
      <c r="J422" s="11">
        <v>902.50900000000001</v>
      </c>
      <c r="K422" s="11">
        <v>751.52499999999998</v>
      </c>
      <c r="L422" s="11">
        <v>607.97400000000005</v>
      </c>
      <c r="M422" s="11">
        <v>523.63800000000003</v>
      </c>
      <c r="N422" s="11">
        <v>497.97899999999998</v>
      </c>
      <c r="O422" s="11">
        <v>442.24599999999998</v>
      </c>
      <c r="P422" s="11">
        <v>335.47399999999999</v>
      </c>
      <c r="Q422" s="11">
        <v>227.38200000000001</v>
      </c>
      <c r="R422" s="11">
        <v>158.36099999999999</v>
      </c>
      <c r="S422" s="11">
        <v>140.09800000000001</v>
      </c>
      <c r="T422" s="11">
        <v>123.684</v>
      </c>
      <c r="U422" s="11">
        <v>106.164</v>
      </c>
      <c r="V422" s="11">
        <v>73.55</v>
      </c>
      <c r="W422" s="11">
        <v>39.244999999999997</v>
      </c>
      <c r="X422" s="11">
        <v>24.527000000000001</v>
      </c>
      <c r="Y422" s="11">
        <v>13.288</v>
      </c>
      <c r="Z422" s="11">
        <v>5.3209999999999997</v>
      </c>
      <c r="AA422" s="11">
        <v>1.319</v>
      </c>
      <c r="AB422" s="11">
        <v>0.19900000000000001</v>
      </c>
      <c r="AC422" s="11">
        <v>1.4E-2</v>
      </c>
    </row>
    <row r="423" spans="1:29" ht="11.5" hidden="1">
      <c r="A423" s="15">
        <v>406</v>
      </c>
      <c r="B423" s="13" t="s">
        <v>1059</v>
      </c>
      <c r="C423" s="14" t="s">
        <v>1111</v>
      </c>
      <c r="D423" s="12"/>
      <c r="E423" s="12">
        <v>174</v>
      </c>
      <c r="F423" s="13" t="s">
        <v>1110</v>
      </c>
      <c r="G423" s="12">
        <v>910</v>
      </c>
      <c r="H423" s="12">
        <v>1950</v>
      </c>
      <c r="I423" s="11">
        <v>11.217000000000001</v>
      </c>
      <c r="J423" s="11">
        <v>9.7089999999999996</v>
      </c>
      <c r="K423" s="11">
        <v>8.8859999999999992</v>
      </c>
      <c r="L423" s="11">
        <v>8.0649999999999995</v>
      </c>
      <c r="M423" s="11">
        <v>7.2320000000000002</v>
      </c>
      <c r="N423" s="11">
        <v>6.4889999999999999</v>
      </c>
      <c r="O423" s="11">
        <v>5.8410000000000002</v>
      </c>
      <c r="P423" s="11">
        <v>5.0999999999999996</v>
      </c>
      <c r="Q423" s="11">
        <v>4.2640000000000002</v>
      </c>
      <c r="R423" s="11">
        <v>3.3719999999999999</v>
      </c>
      <c r="S423" s="11">
        <v>2.7189999999999999</v>
      </c>
      <c r="T423" s="11">
        <v>2.2309999999999999</v>
      </c>
      <c r="U423" s="11">
        <v>1.7749999999999999</v>
      </c>
      <c r="V423" s="11">
        <v>1.4119999999999999</v>
      </c>
      <c r="W423" s="11">
        <v>0.996</v>
      </c>
      <c r="X423" s="11">
        <v>0.56799999999999995</v>
      </c>
      <c r="Y423" s="11">
        <v>0.30399999999999999</v>
      </c>
      <c r="Z423" s="11">
        <v>2.1999999999999999E-2</v>
      </c>
      <c r="AA423" s="11">
        <v>0</v>
      </c>
      <c r="AB423" s="11">
        <v>0</v>
      </c>
      <c r="AC423" s="11">
        <v>0</v>
      </c>
    </row>
    <row r="424" spans="1:29" ht="11.5" hidden="1">
      <c r="A424" s="15">
        <v>407</v>
      </c>
      <c r="B424" s="13" t="s">
        <v>1059</v>
      </c>
      <c r="C424" s="14" t="s">
        <v>1111</v>
      </c>
      <c r="D424" s="12"/>
      <c r="E424" s="12">
        <v>174</v>
      </c>
      <c r="F424" s="13" t="s">
        <v>1110</v>
      </c>
      <c r="G424" s="12">
        <v>910</v>
      </c>
      <c r="H424" s="12">
        <v>1955</v>
      </c>
      <c r="I424" s="11">
        <v>14.401999999999999</v>
      </c>
      <c r="J424" s="11">
        <v>10.182</v>
      </c>
      <c r="K424" s="11">
        <v>9.4450000000000003</v>
      </c>
      <c r="L424" s="11">
        <v>8.6210000000000004</v>
      </c>
      <c r="M424" s="11">
        <v>7.7469999999999999</v>
      </c>
      <c r="N424" s="11">
        <v>6.8940000000000001</v>
      </c>
      <c r="O424" s="11">
        <v>6.149</v>
      </c>
      <c r="P424" s="11">
        <v>5.4989999999999997</v>
      </c>
      <c r="Q424" s="11">
        <v>4.7709999999999999</v>
      </c>
      <c r="R424" s="11">
        <v>3.9660000000000002</v>
      </c>
      <c r="S424" s="11">
        <v>3.085</v>
      </c>
      <c r="T424" s="11">
        <v>2.4209999999999998</v>
      </c>
      <c r="U424" s="11">
        <v>1.893</v>
      </c>
      <c r="V424" s="11">
        <v>1.4</v>
      </c>
      <c r="W424" s="11">
        <v>1</v>
      </c>
      <c r="X424" s="11">
        <v>0.59099999999999997</v>
      </c>
      <c r="Y424" s="11">
        <v>0.26</v>
      </c>
      <c r="Z424" s="11">
        <v>9.8000000000000004E-2</v>
      </c>
      <c r="AA424" s="11">
        <v>0</v>
      </c>
      <c r="AB424" s="11">
        <v>0</v>
      </c>
      <c r="AC424" s="11">
        <v>0</v>
      </c>
    </row>
    <row r="425" spans="1:29" ht="11.5" hidden="1">
      <c r="A425" s="15">
        <v>408</v>
      </c>
      <c r="B425" s="13" t="s">
        <v>1059</v>
      </c>
      <c r="C425" s="14" t="s">
        <v>1111</v>
      </c>
      <c r="D425" s="12"/>
      <c r="E425" s="12">
        <v>174</v>
      </c>
      <c r="F425" s="13" t="s">
        <v>1110</v>
      </c>
      <c r="G425" s="12">
        <v>910</v>
      </c>
      <c r="H425" s="12">
        <v>1960</v>
      </c>
      <c r="I425" s="11">
        <v>16.747</v>
      </c>
      <c r="J425" s="11">
        <v>12.754</v>
      </c>
      <c r="K425" s="11">
        <v>9.5790000000000006</v>
      </c>
      <c r="L425" s="11">
        <v>8.8840000000000003</v>
      </c>
      <c r="M425" s="11">
        <v>8.0329999999999995</v>
      </c>
      <c r="N425" s="11">
        <v>7.1669999999999998</v>
      </c>
      <c r="O425" s="11">
        <v>6.343</v>
      </c>
      <c r="P425" s="11">
        <v>5.6239999999999997</v>
      </c>
      <c r="Q425" s="11">
        <v>5.0010000000000003</v>
      </c>
      <c r="R425" s="11">
        <v>4.3109999999999999</v>
      </c>
      <c r="S425" s="11">
        <v>3.53</v>
      </c>
      <c r="T425" s="11">
        <v>2.6720000000000002</v>
      </c>
      <c r="U425" s="11">
        <v>2.004</v>
      </c>
      <c r="V425" s="11">
        <v>1.462</v>
      </c>
      <c r="W425" s="11">
        <v>0.97499999999999998</v>
      </c>
      <c r="X425" s="11">
        <v>0.58599999999999997</v>
      </c>
      <c r="Y425" s="11">
        <v>0.26900000000000002</v>
      </c>
      <c r="Z425" s="11">
        <v>8.3000000000000004E-2</v>
      </c>
      <c r="AA425" s="11">
        <v>2.1999999999999999E-2</v>
      </c>
      <c r="AB425" s="11">
        <v>0</v>
      </c>
      <c r="AC425" s="11">
        <v>0</v>
      </c>
    </row>
    <row r="426" spans="1:29" ht="11.5" hidden="1">
      <c r="A426" s="15">
        <v>409</v>
      </c>
      <c r="B426" s="13" t="s">
        <v>1059</v>
      </c>
      <c r="C426" s="14" t="s">
        <v>1111</v>
      </c>
      <c r="D426" s="12"/>
      <c r="E426" s="12">
        <v>174</v>
      </c>
      <c r="F426" s="13" t="s">
        <v>1110</v>
      </c>
      <c r="G426" s="12">
        <v>910</v>
      </c>
      <c r="H426" s="12">
        <v>1965</v>
      </c>
      <c r="I426" s="11">
        <v>18.312999999999999</v>
      </c>
      <c r="J426" s="11">
        <v>14.82</v>
      </c>
      <c r="K426" s="11">
        <v>11.943</v>
      </c>
      <c r="L426" s="11">
        <v>8.9220000000000006</v>
      </c>
      <c r="M426" s="11">
        <v>8.2260000000000009</v>
      </c>
      <c r="N426" s="11">
        <v>7.391</v>
      </c>
      <c r="O426" s="11">
        <v>6.5609999999999999</v>
      </c>
      <c r="P426" s="11">
        <v>5.7720000000000002</v>
      </c>
      <c r="Q426" s="11">
        <v>5.09</v>
      </c>
      <c r="R426" s="11">
        <v>4.5</v>
      </c>
      <c r="S426" s="11">
        <v>3.8239999999999998</v>
      </c>
      <c r="T426" s="11">
        <v>3.0510000000000002</v>
      </c>
      <c r="U426" s="11">
        <v>2.2120000000000002</v>
      </c>
      <c r="V426" s="11">
        <v>1.55</v>
      </c>
      <c r="W426" s="11">
        <v>1.022</v>
      </c>
      <c r="X426" s="11">
        <v>0.57799999999999996</v>
      </c>
      <c r="Y426" s="11">
        <v>0.27300000000000002</v>
      </c>
      <c r="Z426" s="11">
        <v>8.6999999999999994E-2</v>
      </c>
      <c r="AA426" s="11">
        <v>1.6E-2</v>
      </c>
      <c r="AB426" s="11">
        <v>3.0000000000000001E-3</v>
      </c>
      <c r="AC426" s="11">
        <v>0</v>
      </c>
    </row>
    <row r="427" spans="1:29" ht="11.5" hidden="1">
      <c r="A427" s="15">
        <v>410</v>
      </c>
      <c r="B427" s="13" t="s">
        <v>1059</v>
      </c>
      <c r="C427" s="14" t="s">
        <v>1111</v>
      </c>
      <c r="D427" s="12"/>
      <c r="E427" s="12">
        <v>174</v>
      </c>
      <c r="F427" s="13" t="s">
        <v>1110</v>
      </c>
      <c r="G427" s="12">
        <v>910</v>
      </c>
      <c r="H427" s="12">
        <v>1970</v>
      </c>
      <c r="I427" s="11">
        <v>20.109000000000002</v>
      </c>
      <c r="J427" s="11">
        <v>16.613</v>
      </c>
      <c r="K427" s="11">
        <v>14.148</v>
      </c>
      <c r="L427" s="11">
        <v>11.378</v>
      </c>
      <c r="M427" s="11">
        <v>8.4160000000000004</v>
      </c>
      <c r="N427" s="11">
        <v>7.7270000000000003</v>
      </c>
      <c r="O427" s="11">
        <v>6.91</v>
      </c>
      <c r="P427" s="11">
        <v>6.101</v>
      </c>
      <c r="Q427" s="11">
        <v>5.3390000000000004</v>
      </c>
      <c r="R427" s="11">
        <v>4.6790000000000003</v>
      </c>
      <c r="S427" s="11">
        <v>4.0780000000000003</v>
      </c>
      <c r="T427" s="11">
        <v>3.383</v>
      </c>
      <c r="U427" s="11">
        <v>2.5920000000000001</v>
      </c>
      <c r="V427" s="11">
        <v>1.76</v>
      </c>
      <c r="W427" s="11">
        <v>1.1200000000000001</v>
      </c>
      <c r="X427" s="11">
        <v>0.628</v>
      </c>
      <c r="Y427" s="11">
        <v>0.27800000000000002</v>
      </c>
      <c r="Z427" s="11">
        <v>9.4E-2</v>
      </c>
      <c r="AA427" s="11">
        <v>0.02</v>
      </c>
      <c r="AB427" s="11">
        <v>2E-3</v>
      </c>
      <c r="AC427" s="11">
        <v>0</v>
      </c>
    </row>
    <row r="428" spans="1:29" ht="11.5" hidden="1">
      <c r="A428" s="15">
        <v>411</v>
      </c>
      <c r="B428" s="13" t="s">
        <v>1059</v>
      </c>
      <c r="C428" s="14" t="s">
        <v>1111</v>
      </c>
      <c r="D428" s="12"/>
      <c r="E428" s="12">
        <v>174</v>
      </c>
      <c r="F428" s="13" t="s">
        <v>1110</v>
      </c>
      <c r="G428" s="12">
        <v>910</v>
      </c>
      <c r="H428" s="12">
        <v>1975</v>
      </c>
      <c r="I428" s="11">
        <v>22.481000000000002</v>
      </c>
      <c r="J428" s="11">
        <v>18.454999999999998</v>
      </c>
      <c r="K428" s="11">
        <v>15.936</v>
      </c>
      <c r="L428" s="11">
        <v>13.548</v>
      </c>
      <c r="M428" s="11">
        <v>10.817</v>
      </c>
      <c r="N428" s="11">
        <v>7.944</v>
      </c>
      <c r="O428" s="11">
        <v>7.2750000000000004</v>
      </c>
      <c r="P428" s="11">
        <v>6.4749999999999996</v>
      </c>
      <c r="Q428" s="11">
        <v>5.6879999999999997</v>
      </c>
      <c r="R428" s="11">
        <v>4.9470000000000001</v>
      </c>
      <c r="S428" s="11">
        <v>4.2750000000000004</v>
      </c>
      <c r="T428" s="11">
        <v>3.6440000000000001</v>
      </c>
      <c r="U428" s="11">
        <v>2.91</v>
      </c>
      <c r="V428" s="11">
        <v>2.097</v>
      </c>
      <c r="W428" s="11">
        <v>1.2949999999999999</v>
      </c>
      <c r="X428" s="11">
        <v>0.70399999999999996</v>
      </c>
      <c r="Y428" s="11">
        <v>0.312</v>
      </c>
      <c r="Z428" s="11">
        <v>9.8000000000000004E-2</v>
      </c>
      <c r="AA428" s="11">
        <v>2.1000000000000001E-2</v>
      </c>
      <c r="AB428" s="11">
        <v>3.0000000000000001E-3</v>
      </c>
      <c r="AC428" s="11">
        <v>0</v>
      </c>
    </row>
    <row r="429" spans="1:29" ht="11.5" hidden="1">
      <c r="A429" s="15">
        <v>412</v>
      </c>
      <c r="B429" s="13" t="s">
        <v>1059</v>
      </c>
      <c r="C429" s="14" t="s">
        <v>1111</v>
      </c>
      <c r="D429" s="12"/>
      <c r="E429" s="12">
        <v>174</v>
      </c>
      <c r="F429" s="13" t="s">
        <v>1110</v>
      </c>
      <c r="G429" s="12">
        <v>910</v>
      </c>
      <c r="H429" s="12">
        <v>1980</v>
      </c>
      <c r="I429" s="11">
        <v>27.387</v>
      </c>
      <c r="J429" s="11">
        <v>22.047000000000001</v>
      </c>
      <c r="K429" s="11">
        <v>18.809000000000001</v>
      </c>
      <c r="L429" s="11">
        <v>16.206</v>
      </c>
      <c r="M429" s="11">
        <v>13.680999999999999</v>
      </c>
      <c r="N429" s="11">
        <v>10.867000000000001</v>
      </c>
      <c r="O429" s="11">
        <v>7.9729999999999999</v>
      </c>
      <c r="P429" s="11">
        <v>7.2489999999999997</v>
      </c>
      <c r="Q429" s="11">
        <v>6.4240000000000004</v>
      </c>
      <c r="R429" s="11">
        <v>5.6070000000000002</v>
      </c>
      <c r="S429" s="11">
        <v>4.8140000000000001</v>
      </c>
      <c r="T429" s="11">
        <v>4.0720000000000001</v>
      </c>
      <c r="U429" s="11">
        <v>3.3450000000000002</v>
      </c>
      <c r="V429" s="11">
        <v>2.5190000000000001</v>
      </c>
      <c r="W429" s="11">
        <v>1.6559999999999999</v>
      </c>
      <c r="X429" s="11">
        <v>0.878</v>
      </c>
      <c r="Y429" s="11">
        <v>0.378</v>
      </c>
      <c r="Z429" s="11">
        <v>0.121</v>
      </c>
      <c r="AA429" s="11">
        <v>2.5000000000000001E-2</v>
      </c>
      <c r="AB429" s="11">
        <v>3.0000000000000001E-3</v>
      </c>
      <c r="AC429" s="11">
        <v>0</v>
      </c>
    </row>
    <row r="430" spans="1:29" ht="11.5" hidden="1">
      <c r="A430" s="15">
        <v>413</v>
      </c>
      <c r="B430" s="13" t="s">
        <v>1059</v>
      </c>
      <c r="C430" s="14" t="s">
        <v>1111</v>
      </c>
      <c r="D430" s="12"/>
      <c r="E430" s="12">
        <v>174</v>
      </c>
      <c r="F430" s="13" t="s">
        <v>1110</v>
      </c>
      <c r="G430" s="12">
        <v>910</v>
      </c>
      <c r="H430" s="12">
        <v>1985</v>
      </c>
      <c r="I430" s="11">
        <v>32.558</v>
      </c>
      <c r="J430" s="11">
        <v>25.844000000000001</v>
      </c>
      <c r="K430" s="11">
        <v>21.446000000000002</v>
      </c>
      <c r="L430" s="11">
        <v>18.265000000000001</v>
      </c>
      <c r="M430" s="11">
        <v>15.641999999999999</v>
      </c>
      <c r="N430" s="11">
        <v>13.146000000000001</v>
      </c>
      <c r="O430" s="11">
        <v>10.406000000000001</v>
      </c>
      <c r="P430" s="11">
        <v>7.5970000000000004</v>
      </c>
      <c r="Q430" s="11">
        <v>6.883</v>
      </c>
      <c r="R430" s="11">
        <v>6.0609999999999999</v>
      </c>
      <c r="S430" s="11">
        <v>5.226</v>
      </c>
      <c r="T430" s="11">
        <v>4.3959999999999999</v>
      </c>
      <c r="U430" s="11">
        <v>3.5920000000000001</v>
      </c>
      <c r="V430" s="11">
        <v>2.7930000000000001</v>
      </c>
      <c r="W430" s="11">
        <v>1.9239999999999999</v>
      </c>
      <c r="X430" s="11">
        <v>1.0920000000000001</v>
      </c>
      <c r="Y430" s="11">
        <v>0.46</v>
      </c>
      <c r="Z430" s="11">
        <v>0.14299999999999999</v>
      </c>
      <c r="AA430" s="11">
        <v>2.9000000000000001E-2</v>
      </c>
      <c r="AB430" s="11">
        <v>4.0000000000000001E-3</v>
      </c>
      <c r="AC430" s="11">
        <v>0</v>
      </c>
    </row>
    <row r="431" spans="1:29" ht="11.5" hidden="1">
      <c r="A431" s="15">
        <v>414</v>
      </c>
      <c r="B431" s="13" t="s">
        <v>1059</v>
      </c>
      <c r="C431" s="14" t="s">
        <v>1111</v>
      </c>
      <c r="D431" s="12"/>
      <c r="E431" s="12">
        <v>174</v>
      </c>
      <c r="F431" s="13" t="s">
        <v>1110</v>
      </c>
      <c r="G431" s="12">
        <v>910</v>
      </c>
      <c r="H431" s="12">
        <v>1990</v>
      </c>
      <c r="I431" s="11">
        <v>36.948999999999998</v>
      </c>
      <c r="J431" s="11">
        <v>31.068000000000001</v>
      </c>
      <c r="K431" s="11">
        <v>25.248000000000001</v>
      </c>
      <c r="L431" s="11">
        <v>20.92</v>
      </c>
      <c r="M431" s="11">
        <v>17.722999999999999</v>
      </c>
      <c r="N431" s="11">
        <v>15.121</v>
      </c>
      <c r="O431" s="11">
        <v>12.67</v>
      </c>
      <c r="P431" s="11">
        <v>9.9930000000000003</v>
      </c>
      <c r="Q431" s="11">
        <v>7.2569999999999997</v>
      </c>
      <c r="R431" s="11">
        <v>6.54</v>
      </c>
      <c r="S431" s="11">
        <v>5.69</v>
      </c>
      <c r="T431" s="11">
        <v>4.8120000000000003</v>
      </c>
      <c r="U431" s="11">
        <v>3.919</v>
      </c>
      <c r="V431" s="11">
        <v>3.0379999999999998</v>
      </c>
      <c r="W431" s="11">
        <v>2.165</v>
      </c>
      <c r="X431" s="11">
        <v>1.2929999999999999</v>
      </c>
      <c r="Y431" s="11">
        <v>0.58599999999999997</v>
      </c>
      <c r="Z431" s="11">
        <v>0.17899999999999999</v>
      </c>
      <c r="AA431" s="11">
        <v>3.5999999999999997E-2</v>
      </c>
      <c r="AB431" s="11">
        <v>5.0000000000000001E-3</v>
      </c>
      <c r="AC431" s="11">
        <v>0</v>
      </c>
    </row>
    <row r="432" spans="1:29" ht="11.5" hidden="1">
      <c r="A432" s="15">
        <v>415</v>
      </c>
      <c r="B432" s="13" t="s">
        <v>1059</v>
      </c>
      <c r="C432" s="14" t="s">
        <v>1111</v>
      </c>
      <c r="D432" s="12"/>
      <c r="E432" s="12">
        <v>174</v>
      </c>
      <c r="F432" s="13" t="s">
        <v>1110</v>
      </c>
      <c r="G432" s="12">
        <v>910</v>
      </c>
      <c r="H432" s="12">
        <v>1995</v>
      </c>
      <c r="I432" s="11">
        <v>40.167999999999999</v>
      </c>
      <c r="J432" s="11">
        <v>35.671999999999997</v>
      </c>
      <c r="K432" s="11">
        <v>30.568000000000001</v>
      </c>
      <c r="L432" s="11">
        <v>24.805</v>
      </c>
      <c r="M432" s="11">
        <v>20.457999999999998</v>
      </c>
      <c r="N432" s="11">
        <v>17.273</v>
      </c>
      <c r="O432" s="11">
        <v>14.699</v>
      </c>
      <c r="P432" s="11">
        <v>12.276</v>
      </c>
      <c r="Q432" s="11">
        <v>9.641</v>
      </c>
      <c r="R432" s="11">
        <v>6.9539999999999997</v>
      </c>
      <c r="S432" s="11">
        <v>6.2</v>
      </c>
      <c r="T432" s="11">
        <v>5.2949999999999999</v>
      </c>
      <c r="U432" s="11">
        <v>4.3440000000000003</v>
      </c>
      <c r="V432" s="11">
        <v>3.3620000000000001</v>
      </c>
      <c r="W432" s="11">
        <v>2.395</v>
      </c>
      <c r="X432" s="11">
        <v>1.486</v>
      </c>
      <c r="Y432" s="11">
        <v>0.71199999999999997</v>
      </c>
      <c r="Z432" s="11">
        <v>0.23400000000000001</v>
      </c>
      <c r="AA432" s="11">
        <v>4.4999999999999998E-2</v>
      </c>
      <c r="AB432" s="11">
        <v>6.0000000000000001E-3</v>
      </c>
      <c r="AC432" s="11">
        <v>0</v>
      </c>
    </row>
    <row r="433" spans="1:29" ht="11.5" hidden="1">
      <c r="A433" s="15">
        <v>416</v>
      </c>
      <c r="B433" s="13" t="s">
        <v>1059</v>
      </c>
      <c r="C433" s="14" t="s">
        <v>1111</v>
      </c>
      <c r="D433" s="12"/>
      <c r="E433" s="12">
        <v>174</v>
      </c>
      <c r="F433" s="13" t="s">
        <v>1110</v>
      </c>
      <c r="G433" s="12">
        <v>910</v>
      </c>
      <c r="H433" s="12">
        <v>2000</v>
      </c>
      <c r="I433" s="11">
        <v>43.570999999999998</v>
      </c>
      <c r="J433" s="11">
        <v>38.722999999999999</v>
      </c>
      <c r="K433" s="11">
        <v>34.963000000000001</v>
      </c>
      <c r="L433" s="11">
        <v>29.917999999999999</v>
      </c>
      <c r="M433" s="11">
        <v>24.170999999999999</v>
      </c>
      <c r="N433" s="11">
        <v>19.873000000000001</v>
      </c>
      <c r="O433" s="11">
        <v>16.738</v>
      </c>
      <c r="P433" s="11">
        <v>14.2</v>
      </c>
      <c r="Q433" s="11">
        <v>11.811</v>
      </c>
      <c r="R433" s="11">
        <v>9.218</v>
      </c>
      <c r="S433" s="11">
        <v>6.57</v>
      </c>
      <c r="T433" s="11">
        <v>5.7590000000000003</v>
      </c>
      <c r="U433" s="11">
        <v>4.7750000000000004</v>
      </c>
      <c r="V433" s="11">
        <v>3.7290000000000001</v>
      </c>
      <c r="W433" s="11">
        <v>2.6579999999999999</v>
      </c>
      <c r="X433" s="11">
        <v>1.6519999999999999</v>
      </c>
      <c r="Y433" s="11">
        <v>0.82299999999999995</v>
      </c>
      <c r="Z433" s="11">
        <v>0.28499999999999998</v>
      </c>
      <c r="AA433" s="11">
        <v>0.06</v>
      </c>
      <c r="AB433" s="11">
        <v>7.0000000000000001E-3</v>
      </c>
      <c r="AC433" s="11">
        <v>1E-3</v>
      </c>
    </row>
    <row r="434" spans="1:29" ht="11.5" hidden="1">
      <c r="A434" s="15">
        <v>417</v>
      </c>
      <c r="B434" s="13" t="s">
        <v>1059</v>
      </c>
      <c r="C434" s="14" t="s">
        <v>1111</v>
      </c>
      <c r="D434" s="12"/>
      <c r="E434" s="12">
        <v>174</v>
      </c>
      <c r="F434" s="13" t="s">
        <v>1110</v>
      </c>
      <c r="G434" s="12">
        <v>910</v>
      </c>
      <c r="H434" s="12">
        <v>2005</v>
      </c>
      <c r="I434" s="11">
        <v>47.481000000000002</v>
      </c>
      <c r="J434" s="11">
        <v>41.808</v>
      </c>
      <c r="K434" s="11">
        <v>37.744999999999997</v>
      </c>
      <c r="L434" s="11">
        <v>34.045000000000002</v>
      </c>
      <c r="M434" s="11">
        <v>29.010999999999999</v>
      </c>
      <c r="N434" s="11">
        <v>23.358000000000001</v>
      </c>
      <c r="O434" s="11">
        <v>19.16</v>
      </c>
      <c r="P434" s="11">
        <v>16.088000000000001</v>
      </c>
      <c r="Q434" s="11">
        <v>13.596</v>
      </c>
      <c r="R434" s="11">
        <v>11.239000000000001</v>
      </c>
      <c r="S434" s="11">
        <v>8.6739999999999995</v>
      </c>
      <c r="T434" s="11">
        <v>6.0670000000000002</v>
      </c>
      <c r="U434" s="11">
        <v>5.1719999999999997</v>
      </c>
      <c r="V434" s="11">
        <v>4.0819999999999999</v>
      </c>
      <c r="W434" s="11">
        <v>2.9369999999999998</v>
      </c>
      <c r="X434" s="11">
        <v>1.825</v>
      </c>
      <c r="Y434" s="11">
        <v>0.91200000000000003</v>
      </c>
      <c r="Z434" s="11">
        <v>0.32900000000000001</v>
      </c>
      <c r="AA434" s="11">
        <v>7.3999999999999996E-2</v>
      </c>
      <c r="AB434" s="11">
        <v>8.9999999999999993E-3</v>
      </c>
      <c r="AC434" s="11">
        <v>1E-3</v>
      </c>
    </row>
    <row r="435" spans="1:29" ht="11.5" hidden="1">
      <c r="A435" s="15">
        <v>418</v>
      </c>
      <c r="B435" s="13" t="s">
        <v>1059</v>
      </c>
      <c r="C435" s="14" t="s">
        <v>1111</v>
      </c>
      <c r="D435" s="12"/>
      <c r="E435" s="12">
        <v>174</v>
      </c>
      <c r="F435" s="13" t="s">
        <v>1110</v>
      </c>
      <c r="G435" s="12">
        <v>910</v>
      </c>
      <c r="H435" s="12">
        <v>2010</v>
      </c>
      <c r="I435" s="11">
        <v>52.396000000000001</v>
      </c>
      <c r="J435" s="11">
        <v>45.783000000000001</v>
      </c>
      <c r="K435" s="11">
        <v>40.866999999999997</v>
      </c>
      <c r="L435" s="11">
        <v>36.854999999999997</v>
      </c>
      <c r="M435" s="11">
        <v>33.122</v>
      </c>
      <c r="N435" s="11">
        <v>28.143000000000001</v>
      </c>
      <c r="O435" s="11">
        <v>22.600999999999999</v>
      </c>
      <c r="P435" s="11">
        <v>18.484000000000002</v>
      </c>
      <c r="Q435" s="11">
        <v>15.461</v>
      </c>
      <c r="R435" s="11">
        <v>12.984999999999999</v>
      </c>
      <c r="S435" s="11">
        <v>10.621</v>
      </c>
      <c r="T435" s="11">
        <v>8.0579999999999998</v>
      </c>
      <c r="U435" s="11">
        <v>5.4740000000000002</v>
      </c>
      <c r="V435" s="11">
        <v>4.4509999999999996</v>
      </c>
      <c r="W435" s="11">
        <v>3.242</v>
      </c>
      <c r="X435" s="11">
        <v>2.0369999999999999</v>
      </c>
      <c r="Y435" s="11">
        <v>1.02</v>
      </c>
      <c r="Z435" s="11">
        <v>0.37</v>
      </c>
      <c r="AA435" s="11">
        <v>8.5999999999999993E-2</v>
      </c>
      <c r="AB435" s="11">
        <v>1.2E-2</v>
      </c>
      <c r="AC435" s="11">
        <v>1E-3</v>
      </c>
    </row>
    <row r="436" spans="1:29" ht="11.5" hidden="1">
      <c r="A436" s="15">
        <v>419</v>
      </c>
      <c r="B436" s="13" t="s">
        <v>1059</v>
      </c>
      <c r="C436" s="14" t="s">
        <v>1111</v>
      </c>
      <c r="D436" s="12"/>
      <c r="E436" s="12">
        <v>174</v>
      </c>
      <c r="F436" s="13" t="s">
        <v>1110</v>
      </c>
      <c r="G436" s="12">
        <v>910</v>
      </c>
      <c r="H436" s="12">
        <v>2015</v>
      </c>
      <c r="I436" s="11">
        <v>57.521999999999998</v>
      </c>
      <c r="J436" s="11">
        <v>50.838000000000001</v>
      </c>
      <c r="K436" s="11">
        <v>44.89</v>
      </c>
      <c r="L436" s="11">
        <v>40.027999999999999</v>
      </c>
      <c r="M436" s="11">
        <v>35.981000000000002</v>
      </c>
      <c r="N436" s="11">
        <v>32.262</v>
      </c>
      <c r="O436" s="11">
        <v>27.356000000000002</v>
      </c>
      <c r="P436" s="11">
        <v>21.904</v>
      </c>
      <c r="Q436" s="11">
        <v>17.844999999999999</v>
      </c>
      <c r="R436" s="11">
        <v>14.836</v>
      </c>
      <c r="S436" s="11">
        <v>12.332000000000001</v>
      </c>
      <c r="T436" s="11">
        <v>9.9250000000000007</v>
      </c>
      <c r="U436" s="11">
        <v>7.3310000000000004</v>
      </c>
      <c r="V436" s="11">
        <v>4.75</v>
      </c>
      <c r="W436" s="11">
        <v>3.5750000000000002</v>
      </c>
      <c r="X436" s="11">
        <v>2.2810000000000001</v>
      </c>
      <c r="Y436" s="11">
        <v>1.157</v>
      </c>
      <c r="Z436" s="11">
        <v>0.41899999999999998</v>
      </c>
      <c r="AA436" s="11">
        <v>9.8000000000000004E-2</v>
      </c>
      <c r="AB436" s="11">
        <v>1.4999999999999999E-2</v>
      </c>
      <c r="AC436" s="11">
        <v>1E-3</v>
      </c>
    </row>
    <row r="437" spans="1:29" ht="11.5" hidden="1">
      <c r="A437" s="15">
        <v>420</v>
      </c>
      <c r="B437" s="13" t="s">
        <v>1059</v>
      </c>
      <c r="C437" s="14" t="s">
        <v>1111</v>
      </c>
      <c r="D437" s="12"/>
      <c r="E437" s="12">
        <v>174</v>
      </c>
      <c r="F437" s="13" t="s">
        <v>1110</v>
      </c>
      <c r="G437" s="12">
        <v>910</v>
      </c>
      <c r="H437" s="12">
        <v>2020</v>
      </c>
      <c r="I437" s="11">
        <v>60.594999999999999</v>
      </c>
      <c r="J437" s="11">
        <v>56.045999999999999</v>
      </c>
      <c r="K437" s="11">
        <v>49.963000000000001</v>
      </c>
      <c r="L437" s="11">
        <v>44.072000000000003</v>
      </c>
      <c r="M437" s="11">
        <v>39.180999999999997</v>
      </c>
      <c r="N437" s="11">
        <v>35.140999999999998</v>
      </c>
      <c r="O437" s="11">
        <v>31.456</v>
      </c>
      <c r="P437" s="11">
        <v>26.603999999999999</v>
      </c>
      <c r="Q437" s="11">
        <v>21.216999999999999</v>
      </c>
      <c r="R437" s="11">
        <v>17.181000000000001</v>
      </c>
      <c r="S437" s="11">
        <v>14.14</v>
      </c>
      <c r="T437" s="11">
        <v>11.571999999999999</v>
      </c>
      <c r="U437" s="11">
        <v>9.0730000000000004</v>
      </c>
      <c r="V437" s="11">
        <v>6.4050000000000002</v>
      </c>
      <c r="W437" s="11">
        <v>3.8380000000000001</v>
      </c>
      <c r="X437" s="11">
        <v>2.5390000000000001</v>
      </c>
      <c r="Y437" s="11">
        <v>1.31</v>
      </c>
      <c r="Z437" s="11">
        <v>0.48</v>
      </c>
      <c r="AA437" s="11">
        <v>0.113</v>
      </c>
      <c r="AB437" s="11">
        <v>1.4999999999999999E-2</v>
      </c>
      <c r="AC437" s="11">
        <v>1E-3</v>
      </c>
    </row>
    <row r="438" spans="1:29" ht="11.5" hidden="1">
      <c r="A438" s="15">
        <v>421</v>
      </c>
      <c r="B438" s="13" t="s">
        <v>1059</v>
      </c>
      <c r="C438" s="14" t="s">
        <v>1112</v>
      </c>
      <c r="D438" s="12"/>
      <c r="E438" s="12">
        <v>262</v>
      </c>
      <c r="F438" s="13" t="s">
        <v>1110</v>
      </c>
      <c r="G438" s="12">
        <v>910</v>
      </c>
      <c r="H438" s="12">
        <v>1950</v>
      </c>
      <c r="I438" s="11">
        <v>6.0650000000000004</v>
      </c>
      <c r="J438" s="11">
        <v>4.5830000000000002</v>
      </c>
      <c r="K438" s="11">
        <v>3.819</v>
      </c>
      <c r="L438" s="11">
        <v>3.238</v>
      </c>
      <c r="M438" s="11">
        <v>2.7360000000000002</v>
      </c>
      <c r="N438" s="11">
        <v>2.2949999999999999</v>
      </c>
      <c r="O438" s="11">
        <v>1.911</v>
      </c>
      <c r="P438" s="11">
        <v>1.5740000000000001</v>
      </c>
      <c r="Q438" s="11">
        <v>1.2889999999999999</v>
      </c>
      <c r="R438" s="11">
        <v>1.046</v>
      </c>
      <c r="S438" s="11">
        <v>0.84099999999999997</v>
      </c>
      <c r="T438" s="11">
        <v>0.65500000000000003</v>
      </c>
      <c r="U438" s="11">
        <v>0.48699999999999999</v>
      </c>
      <c r="V438" s="11">
        <v>0.33400000000000002</v>
      </c>
      <c r="W438" s="11">
        <v>0.20200000000000001</v>
      </c>
      <c r="X438" s="11">
        <v>0.1</v>
      </c>
      <c r="Y438" s="11">
        <v>3.4000000000000002E-2</v>
      </c>
      <c r="Z438" s="11">
        <v>1.0999999999999999E-2</v>
      </c>
      <c r="AA438" s="11">
        <v>2E-3</v>
      </c>
      <c r="AB438" s="11">
        <v>0</v>
      </c>
      <c r="AC438" s="11">
        <v>0</v>
      </c>
    </row>
    <row r="439" spans="1:29" ht="11.5" hidden="1">
      <c r="A439" s="15">
        <v>422</v>
      </c>
      <c r="B439" s="13" t="s">
        <v>1059</v>
      </c>
      <c r="C439" s="14" t="s">
        <v>1112</v>
      </c>
      <c r="D439" s="12"/>
      <c r="E439" s="12">
        <v>262</v>
      </c>
      <c r="F439" s="13" t="s">
        <v>1110</v>
      </c>
      <c r="G439" s="12">
        <v>910</v>
      </c>
      <c r="H439" s="12">
        <v>1955</v>
      </c>
      <c r="I439" s="11">
        <v>5.4829999999999997</v>
      </c>
      <c r="J439" s="11">
        <v>5.4889999999999999</v>
      </c>
      <c r="K439" s="11">
        <v>4.4720000000000004</v>
      </c>
      <c r="L439" s="11">
        <v>3.762</v>
      </c>
      <c r="M439" s="11">
        <v>3.1779999999999999</v>
      </c>
      <c r="N439" s="11">
        <v>2.669</v>
      </c>
      <c r="O439" s="11">
        <v>2.2250000000000001</v>
      </c>
      <c r="P439" s="11">
        <v>1.84</v>
      </c>
      <c r="Q439" s="11">
        <v>1.506</v>
      </c>
      <c r="R439" s="11">
        <v>1.2270000000000001</v>
      </c>
      <c r="S439" s="11">
        <v>0.98499999999999999</v>
      </c>
      <c r="T439" s="11">
        <v>0.77500000000000002</v>
      </c>
      <c r="U439" s="11">
        <v>0.58099999999999996</v>
      </c>
      <c r="V439" s="11">
        <v>0.40200000000000002</v>
      </c>
      <c r="W439" s="11">
        <v>0.248</v>
      </c>
      <c r="X439" s="11">
        <v>0.127</v>
      </c>
      <c r="Y439" s="11">
        <v>4.9000000000000002E-2</v>
      </c>
      <c r="Z439" s="11">
        <v>1.0999999999999999E-2</v>
      </c>
      <c r="AA439" s="11">
        <v>2E-3</v>
      </c>
      <c r="AB439" s="11">
        <v>0</v>
      </c>
      <c r="AC439" s="11">
        <v>0</v>
      </c>
    </row>
    <row r="440" spans="1:29" ht="11.5" hidden="1">
      <c r="A440" s="15">
        <v>423</v>
      </c>
      <c r="B440" s="13" t="s">
        <v>1059</v>
      </c>
      <c r="C440" s="14" t="s">
        <v>1112</v>
      </c>
      <c r="D440" s="12"/>
      <c r="E440" s="12">
        <v>262</v>
      </c>
      <c r="F440" s="13" t="s">
        <v>1110</v>
      </c>
      <c r="G440" s="12">
        <v>910</v>
      </c>
      <c r="H440" s="12">
        <v>1960</v>
      </c>
      <c r="I440" s="11">
        <v>7.1</v>
      </c>
      <c r="J440" s="11">
        <v>5.3090000000000002</v>
      </c>
      <c r="K440" s="11">
        <v>5.6230000000000002</v>
      </c>
      <c r="L440" s="11">
        <v>4.625</v>
      </c>
      <c r="M440" s="11">
        <v>3.8730000000000002</v>
      </c>
      <c r="N440" s="11">
        <v>3.2519999999999998</v>
      </c>
      <c r="O440" s="11">
        <v>2.7170000000000001</v>
      </c>
      <c r="P440" s="11">
        <v>2.2490000000000001</v>
      </c>
      <c r="Q440" s="11">
        <v>1.849</v>
      </c>
      <c r="R440" s="11">
        <v>1.504</v>
      </c>
      <c r="S440" s="11">
        <v>1.2150000000000001</v>
      </c>
      <c r="T440" s="11">
        <v>0.95399999999999996</v>
      </c>
      <c r="U440" s="11">
        <v>0.72</v>
      </c>
      <c r="V440" s="11">
        <v>0.50600000000000001</v>
      </c>
      <c r="W440" s="11">
        <v>0.315</v>
      </c>
      <c r="X440" s="11">
        <v>0.16300000000000001</v>
      </c>
      <c r="Y440" s="11">
        <v>6.8000000000000005E-2</v>
      </c>
      <c r="Z440" s="11">
        <v>1.6E-2</v>
      </c>
      <c r="AA440" s="11">
        <v>3.0000000000000001E-3</v>
      </c>
      <c r="AB440" s="11">
        <v>0</v>
      </c>
      <c r="AC440" s="11">
        <v>0</v>
      </c>
    </row>
    <row r="441" spans="1:29" ht="11.5" hidden="1">
      <c r="A441" s="15">
        <v>424</v>
      </c>
      <c r="B441" s="13" t="s">
        <v>1059</v>
      </c>
      <c r="C441" s="14" t="s">
        <v>1112</v>
      </c>
      <c r="D441" s="12"/>
      <c r="E441" s="12">
        <v>262</v>
      </c>
      <c r="F441" s="13" t="s">
        <v>1110</v>
      </c>
      <c r="G441" s="12">
        <v>910</v>
      </c>
      <c r="H441" s="12">
        <v>1965</v>
      </c>
      <c r="I441" s="11">
        <v>10.727</v>
      </c>
      <c r="J441" s="11">
        <v>7.7460000000000004</v>
      </c>
      <c r="K441" s="11">
        <v>6.2729999999999997</v>
      </c>
      <c r="L441" s="11">
        <v>6.4930000000000003</v>
      </c>
      <c r="M441" s="11">
        <v>5.3179999999999996</v>
      </c>
      <c r="N441" s="11">
        <v>4.423</v>
      </c>
      <c r="O441" s="11">
        <v>3.6920000000000002</v>
      </c>
      <c r="P441" s="11">
        <v>3.0630000000000002</v>
      </c>
      <c r="Q441" s="11">
        <v>2.5209999999999999</v>
      </c>
      <c r="R441" s="11">
        <v>2.0609999999999999</v>
      </c>
      <c r="S441" s="11">
        <v>1.661</v>
      </c>
      <c r="T441" s="11">
        <v>1.3089999999999999</v>
      </c>
      <c r="U441" s="11">
        <v>0.99</v>
      </c>
      <c r="V441" s="11">
        <v>0.7</v>
      </c>
      <c r="W441" s="11">
        <v>0.443</v>
      </c>
      <c r="X441" s="11">
        <v>0.23599999999999999</v>
      </c>
      <c r="Y441" s="11">
        <v>0.10100000000000001</v>
      </c>
      <c r="Z441" s="11">
        <v>2.4E-2</v>
      </c>
      <c r="AA441" s="11">
        <v>4.0000000000000001E-3</v>
      </c>
      <c r="AB441" s="11">
        <v>0</v>
      </c>
      <c r="AC441" s="11">
        <v>0</v>
      </c>
    </row>
    <row r="442" spans="1:29" ht="11.5" hidden="1">
      <c r="A442" s="15">
        <v>425</v>
      </c>
      <c r="B442" s="13" t="s">
        <v>1059</v>
      </c>
      <c r="C442" s="14" t="s">
        <v>1112</v>
      </c>
      <c r="D442" s="12"/>
      <c r="E442" s="12">
        <v>262</v>
      </c>
      <c r="F442" s="13" t="s">
        <v>1110</v>
      </c>
      <c r="G442" s="12">
        <v>910</v>
      </c>
      <c r="H442" s="12">
        <v>1970</v>
      </c>
      <c r="I442" s="11">
        <v>15.28</v>
      </c>
      <c r="J442" s="11">
        <v>11.701000000000001</v>
      </c>
      <c r="K442" s="11">
        <v>9.0370000000000008</v>
      </c>
      <c r="L442" s="11">
        <v>7.4640000000000004</v>
      </c>
      <c r="M442" s="11">
        <v>7.49</v>
      </c>
      <c r="N442" s="11">
        <v>6.1070000000000002</v>
      </c>
      <c r="O442" s="11">
        <v>5.0460000000000003</v>
      </c>
      <c r="P442" s="11">
        <v>4.1849999999999996</v>
      </c>
      <c r="Q442" s="11">
        <v>3.452</v>
      </c>
      <c r="R442" s="11">
        <v>2.8239999999999998</v>
      </c>
      <c r="S442" s="11">
        <v>2.286</v>
      </c>
      <c r="T442" s="11">
        <v>1.8029999999999999</v>
      </c>
      <c r="U442" s="11">
        <v>1.37</v>
      </c>
      <c r="V442" s="11">
        <v>0.97199999999999998</v>
      </c>
      <c r="W442" s="11">
        <v>0.624</v>
      </c>
      <c r="X442" s="11">
        <v>0.34</v>
      </c>
      <c r="Y442" s="11">
        <v>0.14699999999999999</v>
      </c>
      <c r="Z442" s="11">
        <v>3.9E-2</v>
      </c>
      <c r="AA442" s="11">
        <v>5.0000000000000001E-3</v>
      </c>
      <c r="AB442" s="11">
        <v>0</v>
      </c>
      <c r="AC442" s="11">
        <v>0</v>
      </c>
    </row>
    <row r="443" spans="1:29" ht="11.5" hidden="1">
      <c r="A443" s="15">
        <v>426</v>
      </c>
      <c r="B443" s="13" t="s">
        <v>1059</v>
      </c>
      <c r="C443" s="14" t="s">
        <v>1112</v>
      </c>
      <c r="D443" s="12"/>
      <c r="E443" s="12">
        <v>262</v>
      </c>
      <c r="F443" s="13" t="s">
        <v>1110</v>
      </c>
      <c r="G443" s="12">
        <v>910</v>
      </c>
      <c r="H443" s="12">
        <v>1975</v>
      </c>
      <c r="I443" s="11">
        <v>21.678999999999998</v>
      </c>
      <c r="J443" s="11">
        <v>16.946000000000002</v>
      </c>
      <c r="K443" s="11">
        <v>13.605</v>
      </c>
      <c r="L443" s="11">
        <v>10.664999999999999</v>
      </c>
      <c r="M443" s="11">
        <v>8.859</v>
      </c>
      <c r="N443" s="11">
        <v>8.6539999999999999</v>
      </c>
      <c r="O443" s="11">
        <v>7.0270000000000001</v>
      </c>
      <c r="P443" s="11">
        <v>5.7720000000000002</v>
      </c>
      <c r="Q443" s="11">
        <v>4.7569999999999997</v>
      </c>
      <c r="R443" s="11">
        <v>3.9</v>
      </c>
      <c r="S443" s="11">
        <v>3.1619999999999999</v>
      </c>
      <c r="T443" s="11">
        <v>2.5059999999999998</v>
      </c>
      <c r="U443" s="11">
        <v>1.911</v>
      </c>
      <c r="V443" s="11">
        <v>1.37</v>
      </c>
      <c r="W443" s="11">
        <v>0.88700000000000001</v>
      </c>
      <c r="X443" s="11">
        <v>0.49099999999999999</v>
      </c>
      <c r="Y443" s="11">
        <v>0.22</v>
      </c>
      <c r="Z443" s="11">
        <v>5.8999999999999997E-2</v>
      </c>
      <c r="AA443" s="11">
        <v>1.0999999999999999E-2</v>
      </c>
      <c r="AB443" s="11">
        <v>0</v>
      </c>
      <c r="AC443" s="11">
        <v>0</v>
      </c>
    </row>
    <row r="444" spans="1:29" ht="11.5" hidden="1">
      <c r="A444" s="15">
        <v>427</v>
      </c>
      <c r="B444" s="13" t="s">
        <v>1059</v>
      </c>
      <c r="C444" s="14" t="s">
        <v>1112</v>
      </c>
      <c r="D444" s="12"/>
      <c r="E444" s="12">
        <v>262</v>
      </c>
      <c r="F444" s="13" t="s">
        <v>1110</v>
      </c>
      <c r="G444" s="12">
        <v>910</v>
      </c>
      <c r="H444" s="12">
        <v>1980</v>
      </c>
      <c r="I444" s="11">
        <v>33.488999999999997</v>
      </c>
      <c r="J444" s="11">
        <v>26.18</v>
      </c>
      <c r="K444" s="11">
        <v>22.463000000000001</v>
      </c>
      <c r="L444" s="11">
        <v>19.425000000000001</v>
      </c>
      <c r="M444" s="11">
        <v>15.417</v>
      </c>
      <c r="N444" s="11">
        <v>11.933999999999999</v>
      </c>
      <c r="O444" s="11">
        <v>10.896000000000001</v>
      </c>
      <c r="P444" s="11">
        <v>8.8209999999999997</v>
      </c>
      <c r="Q444" s="11">
        <v>7.194</v>
      </c>
      <c r="R444" s="11">
        <v>5.89</v>
      </c>
      <c r="S444" s="11">
        <v>4.7750000000000004</v>
      </c>
      <c r="T444" s="11">
        <v>3.7970000000000002</v>
      </c>
      <c r="U444" s="11">
        <v>2.91</v>
      </c>
      <c r="V444" s="11">
        <v>2.0920000000000001</v>
      </c>
      <c r="W444" s="11">
        <v>1.3640000000000001</v>
      </c>
      <c r="X444" s="11">
        <v>0.76200000000000001</v>
      </c>
      <c r="Y444" s="11">
        <v>0.35399999999999998</v>
      </c>
      <c r="Z444" s="11">
        <v>9.1999999999999998E-2</v>
      </c>
      <c r="AA444" s="11">
        <v>1.4999999999999999E-2</v>
      </c>
      <c r="AB444" s="11">
        <v>2E-3</v>
      </c>
      <c r="AC444" s="11">
        <v>0</v>
      </c>
    </row>
    <row r="445" spans="1:29" ht="11.5" hidden="1">
      <c r="A445" s="15">
        <v>428</v>
      </c>
      <c r="B445" s="13" t="s">
        <v>1059</v>
      </c>
      <c r="C445" s="14" t="s">
        <v>1112</v>
      </c>
      <c r="D445" s="12"/>
      <c r="E445" s="12">
        <v>262</v>
      </c>
      <c r="F445" s="13" t="s">
        <v>1110</v>
      </c>
      <c r="G445" s="12">
        <v>910</v>
      </c>
      <c r="H445" s="12">
        <v>1985</v>
      </c>
      <c r="I445" s="11">
        <v>36.146999999999998</v>
      </c>
      <c r="J445" s="11">
        <v>32.566000000000003</v>
      </c>
      <c r="K445" s="11">
        <v>26.334</v>
      </c>
      <c r="L445" s="11">
        <v>22.664999999999999</v>
      </c>
      <c r="M445" s="11">
        <v>19.513999999999999</v>
      </c>
      <c r="N445" s="11">
        <v>15.445</v>
      </c>
      <c r="O445" s="11">
        <v>11.948</v>
      </c>
      <c r="P445" s="11">
        <v>10.853</v>
      </c>
      <c r="Q445" s="11">
        <v>8.7430000000000003</v>
      </c>
      <c r="R445" s="11">
        <v>7.0940000000000003</v>
      </c>
      <c r="S445" s="11">
        <v>5.7549999999999999</v>
      </c>
      <c r="T445" s="11">
        <v>4.593</v>
      </c>
      <c r="U445" s="11">
        <v>3.55</v>
      </c>
      <c r="V445" s="11">
        <v>2.5870000000000002</v>
      </c>
      <c r="W445" s="11">
        <v>1.7110000000000001</v>
      </c>
      <c r="X445" s="11">
        <v>0.97699999999999998</v>
      </c>
      <c r="Y445" s="11">
        <v>0.44600000000000001</v>
      </c>
      <c r="Z445" s="11">
        <v>0.15</v>
      </c>
      <c r="AA445" s="11">
        <v>2.5999999999999999E-2</v>
      </c>
      <c r="AB445" s="11">
        <v>3.0000000000000001E-3</v>
      </c>
      <c r="AC445" s="11">
        <v>0</v>
      </c>
    </row>
    <row r="446" spans="1:29" ht="11.5" hidden="1">
      <c r="A446" s="15">
        <v>429</v>
      </c>
      <c r="B446" s="13" t="s">
        <v>1059</v>
      </c>
      <c r="C446" s="14" t="s">
        <v>1112</v>
      </c>
      <c r="D446" s="12"/>
      <c r="E446" s="12">
        <v>262</v>
      </c>
      <c r="F446" s="13" t="s">
        <v>1110</v>
      </c>
      <c r="G446" s="12">
        <v>910</v>
      </c>
      <c r="H446" s="12">
        <v>1990</v>
      </c>
      <c r="I446" s="11">
        <v>52.85</v>
      </c>
      <c r="J446" s="11">
        <v>41.042000000000002</v>
      </c>
      <c r="K446" s="11">
        <v>37.582999999999998</v>
      </c>
      <c r="L446" s="11">
        <v>30.817</v>
      </c>
      <c r="M446" s="11">
        <v>26.396000000000001</v>
      </c>
      <c r="N446" s="11">
        <v>22.5</v>
      </c>
      <c r="O446" s="11">
        <v>17.844000000000001</v>
      </c>
      <c r="P446" s="11">
        <v>13.978</v>
      </c>
      <c r="Q446" s="11">
        <v>12.513999999999999</v>
      </c>
      <c r="R446" s="11">
        <v>10.042</v>
      </c>
      <c r="S446" s="11">
        <v>8.0630000000000006</v>
      </c>
      <c r="T446" s="11">
        <v>6.4249999999999998</v>
      </c>
      <c r="U446" s="11">
        <v>4.976</v>
      </c>
      <c r="V446" s="11">
        <v>3.6480000000000001</v>
      </c>
      <c r="W446" s="11">
        <v>2.4390000000000001</v>
      </c>
      <c r="X446" s="11">
        <v>1.4059999999999999</v>
      </c>
      <c r="Y446" s="11">
        <v>0.67200000000000004</v>
      </c>
      <c r="Z446" s="11">
        <v>0.191</v>
      </c>
      <c r="AA446" s="11">
        <v>4.2999999999999997E-2</v>
      </c>
      <c r="AB446" s="11">
        <v>5.0000000000000001E-3</v>
      </c>
      <c r="AC446" s="11">
        <v>0</v>
      </c>
    </row>
    <row r="447" spans="1:29" ht="11.5" hidden="1">
      <c r="A447" s="15">
        <v>430</v>
      </c>
      <c r="B447" s="13" t="s">
        <v>1059</v>
      </c>
      <c r="C447" s="14" t="s">
        <v>1112</v>
      </c>
      <c r="D447" s="12"/>
      <c r="E447" s="12">
        <v>262</v>
      </c>
      <c r="F447" s="13" t="s">
        <v>1110</v>
      </c>
      <c r="G447" s="12">
        <v>910</v>
      </c>
      <c r="H447" s="12">
        <v>1995</v>
      </c>
      <c r="I447" s="11">
        <v>49.223999999999997</v>
      </c>
      <c r="J447" s="11">
        <v>47.552999999999997</v>
      </c>
      <c r="K447" s="11">
        <v>37.658999999999999</v>
      </c>
      <c r="L447" s="11">
        <v>34.72</v>
      </c>
      <c r="M447" s="11">
        <v>28.251999999999999</v>
      </c>
      <c r="N447" s="11">
        <v>24.122</v>
      </c>
      <c r="O447" s="11">
        <v>20.542000000000002</v>
      </c>
      <c r="P447" s="11">
        <v>16.202000000000002</v>
      </c>
      <c r="Q447" s="11">
        <v>12.555</v>
      </c>
      <c r="R447" s="11">
        <v>11.231</v>
      </c>
      <c r="S447" s="11">
        <v>8.9339999999999993</v>
      </c>
      <c r="T447" s="11">
        <v>7.0810000000000004</v>
      </c>
      <c r="U447" s="11">
        <v>5.5129999999999999</v>
      </c>
      <c r="V447" s="11">
        <v>4.085</v>
      </c>
      <c r="W447" s="11">
        <v>2.7770000000000001</v>
      </c>
      <c r="X447" s="11">
        <v>1.643</v>
      </c>
      <c r="Y447" s="11">
        <v>0.76700000000000002</v>
      </c>
      <c r="Z447" s="11">
        <v>0.29299999999999998</v>
      </c>
      <c r="AA447" s="11">
        <v>5.5E-2</v>
      </c>
      <c r="AB447" s="11">
        <v>8.0000000000000002E-3</v>
      </c>
      <c r="AC447" s="11">
        <v>0</v>
      </c>
    </row>
    <row r="448" spans="1:29" ht="11.5" hidden="1">
      <c r="A448" s="15">
        <v>431</v>
      </c>
      <c r="B448" s="13" t="s">
        <v>1059</v>
      </c>
      <c r="C448" s="14" t="s">
        <v>1112</v>
      </c>
      <c r="D448" s="12"/>
      <c r="E448" s="12">
        <v>262</v>
      </c>
      <c r="F448" s="13" t="s">
        <v>1110</v>
      </c>
      <c r="G448" s="12">
        <v>910</v>
      </c>
      <c r="H448" s="12">
        <v>2000</v>
      </c>
      <c r="I448" s="11">
        <v>50.554000000000002</v>
      </c>
      <c r="J448" s="11">
        <v>47.631999999999998</v>
      </c>
      <c r="K448" s="11">
        <v>47.006999999999998</v>
      </c>
      <c r="L448" s="11">
        <v>37.795999999999999</v>
      </c>
      <c r="M448" s="11">
        <v>35.183</v>
      </c>
      <c r="N448" s="11">
        <v>28.561</v>
      </c>
      <c r="O448" s="11">
        <v>24.122</v>
      </c>
      <c r="P448" s="11">
        <v>20.326000000000001</v>
      </c>
      <c r="Q448" s="11">
        <v>15.893000000000001</v>
      </c>
      <c r="R448" s="11">
        <v>12.231</v>
      </c>
      <c r="S448" s="11">
        <v>10.808</v>
      </c>
      <c r="T448" s="11">
        <v>8.4760000000000009</v>
      </c>
      <c r="U448" s="11">
        <v>6.5570000000000004</v>
      </c>
      <c r="V448" s="11">
        <v>4.8810000000000002</v>
      </c>
      <c r="W448" s="11">
        <v>3.351</v>
      </c>
      <c r="X448" s="11">
        <v>2.0169999999999999</v>
      </c>
      <c r="Y448" s="11">
        <v>0.98399999999999999</v>
      </c>
      <c r="Z448" s="11">
        <v>0.34</v>
      </c>
      <c r="AA448" s="11">
        <v>8.7999999999999995E-2</v>
      </c>
      <c r="AB448" s="11">
        <v>0.01</v>
      </c>
      <c r="AC448" s="11">
        <v>1E-3</v>
      </c>
    </row>
    <row r="449" spans="1:29" ht="11.5" hidden="1">
      <c r="A449" s="15">
        <v>432</v>
      </c>
      <c r="B449" s="13" t="s">
        <v>1059</v>
      </c>
      <c r="C449" s="14" t="s">
        <v>1112</v>
      </c>
      <c r="D449" s="12"/>
      <c r="E449" s="12">
        <v>262</v>
      </c>
      <c r="F449" s="13" t="s">
        <v>1110</v>
      </c>
      <c r="G449" s="12">
        <v>910</v>
      </c>
      <c r="H449" s="12">
        <v>2005</v>
      </c>
      <c r="I449" s="11">
        <v>50.725999999999999</v>
      </c>
      <c r="J449" s="11">
        <v>48.786999999999999</v>
      </c>
      <c r="K449" s="11">
        <v>46.908000000000001</v>
      </c>
      <c r="L449" s="11">
        <v>45.963999999999999</v>
      </c>
      <c r="M449" s="11">
        <v>36.338999999999999</v>
      </c>
      <c r="N449" s="11">
        <v>33.567999999999998</v>
      </c>
      <c r="O449" s="11">
        <v>27.052</v>
      </c>
      <c r="P449" s="11">
        <v>22.786999999999999</v>
      </c>
      <c r="Q449" s="11">
        <v>19.195</v>
      </c>
      <c r="R449" s="11">
        <v>15.015000000000001</v>
      </c>
      <c r="S449" s="11">
        <v>11.505000000000001</v>
      </c>
      <c r="T449" s="11">
        <v>10.089</v>
      </c>
      <c r="U449" s="11">
        <v>7.7560000000000002</v>
      </c>
      <c r="V449" s="11">
        <v>5.7560000000000002</v>
      </c>
      <c r="W449" s="11">
        <v>3.984</v>
      </c>
      <c r="X449" s="11">
        <v>2.4249999999999998</v>
      </c>
      <c r="Y449" s="11">
        <v>1.206</v>
      </c>
      <c r="Z449" s="11">
        <v>0.442</v>
      </c>
      <c r="AA449" s="11">
        <v>0.10199999999999999</v>
      </c>
      <c r="AB449" s="11">
        <v>1.4999999999999999E-2</v>
      </c>
      <c r="AC449" s="11">
        <v>1E-3</v>
      </c>
    </row>
    <row r="450" spans="1:29" ht="11.5" hidden="1">
      <c r="A450" s="15">
        <v>433</v>
      </c>
      <c r="B450" s="13" t="s">
        <v>1059</v>
      </c>
      <c r="C450" s="14" t="s">
        <v>1112</v>
      </c>
      <c r="D450" s="12"/>
      <c r="E450" s="12">
        <v>262</v>
      </c>
      <c r="F450" s="13" t="s">
        <v>1110</v>
      </c>
      <c r="G450" s="12">
        <v>910</v>
      </c>
      <c r="H450" s="12">
        <v>2010</v>
      </c>
      <c r="I450" s="11">
        <v>41.017000000000003</v>
      </c>
      <c r="J450" s="11">
        <v>41.332000000000001</v>
      </c>
      <c r="K450" s="11">
        <v>41.195</v>
      </c>
      <c r="L450" s="11">
        <v>40.052</v>
      </c>
      <c r="M450" s="11">
        <v>41.398000000000003</v>
      </c>
      <c r="N450" s="11">
        <v>37.93</v>
      </c>
      <c r="O450" s="11">
        <v>32.604999999999997</v>
      </c>
      <c r="P450" s="11">
        <v>26.081</v>
      </c>
      <c r="Q450" s="11">
        <v>21.867999999999999</v>
      </c>
      <c r="R450" s="11">
        <v>18.398</v>
      </c>
      <c r="S450" s="11">
        <v>14.317</v>
      </c>
      <c r="T450" s="11">
        <v>10.859</v>
      </c>
      <c r="U450" s="11">
        <v>9.327</v>
      </c>
      <c r="V450" s="11">
        <v>6.8769999999999998</v>
      </c>
      <c r="W450" s="11">
        <v>4.7489999999999997</v>
      </c>
      <c r="X450" s="11">
        <v>2.923</v>
      </c>
      <c r="Y450" s="11">
        <v>1.4710000000000001</v>
      </c>
      <c r="Z450" s="11">
        <v>0.54700000000000004</v>
      </c>
      <c r="AA450" s="11">
        <v>0.13500000000000001</v>
      </c>
      <c r="AB450" s="11">
        <v>1.9E-2</v>
      </c>
      <c r="AC450" s="11">
        <v>2E-3</v>
      </c>
    </row>
    <row r="451" spans="1:29" ht="11.5" hidden="1">
      <c r="A451" s="15">
        <v>434</v>
      </c>
      <c r="B451" s="13" t="s">
        <v>1059</v>
      </c>
      <c r="C451" s="14" t="s">
        <v>1112</v>
      </c>
      <c r="D451" s="12"/>
      <c r="E451" s="12">
        <v>262</v>
      </c>
      <c r="F451" s="13" t="s">
        <v>1110</v>
      </c>
      <c r="G451" s="12">
        <v>910</v>
      </c>
      <c r="H451" s="12">
        <v>2015</v>
      </c>
      <c r="I451" s="11">
        <v>48.948999999999998</v>
      </c>
      <c r="J451" s="11">
        <v>40.128</v>
      </c>
      <c r="K451" s="11">
        <v>40.966000000000001</v>
      </c>
      <c r="L451" s="11">
        <v>41.133000000000003</v>
      </c>
      <c r="M451" s="11">
        <v>40.189</v>
      </c>
      <c r="N451" s="11">
        <v>41.334000000000003</v>
      </c>
      <c r="O451" s="11">
        <v>37.594000000000001</v>
      </c>
      <c r="P451" s="11">
        <v>32.040999999999997</v>
      </c>
      <c r="Q451" s="11">
        <v>25.433</v>
      </c>
      <c r="R451" s="11">
        <v>21.224</v>
      </c>
      <c r="S451" s="11">
        <v>17.731999999999999</v>
      </c>
      <c r="T451" s="11">
        <v>13.65</v>
      </c>
      <c r="U451" s="11">
        <v>10.141999999999999</v>
      </c>
      <c r="V451" s="11">
        <v>8.3650000000000002</v>
      </c>
      <c r="W451" s="11">
        <v>5.7560000000000002</v>
      </c>
      <c r="X451" s="11">
        <v>3.5470000000000002</v>
      </c>
      <c r="Y451" s="11">
        <v>1.8140000000000001</v>
      </c>
      <c r="Z451" s="11">
        <v>0.68400000000000005</v>
      </c>
      <c r="AA451" s="11">
        <v>0.17199999999999999</v>
      </c>
      <c r="AB451" s="11">
        <v>2.5999999999999999E-2</v>
      </c>
      <c r="AC451" s="11">
        <v>2E-3</v>
      </c>
    </row>
    <row r="452" spans="1:29" ht="11.5" hidden="1">
      <c r="A452" s="15">
        <v>435</v>
      </c>
      <c r="B452" s="13" t="s">
        <v>1059</v>
      </c>
      <c r="C452" s="14" t="s">
        <v>1112</v>
      </c>
      <c r="D452" s="12"/>
      <c r="E452" s="12">
        <v>262</v>
      </c>
      <c r="F452" s="13" t="s">
        <v>1110</v>
      </c>
      <c r="G452" s="12">
        <v>910</v>
      </c>
      <c r="H452" s="12">
        <v>2020</v>
      </c>
      <c r="I452" s="11">
        <v>48.963999999999999</v>
      </c>
      <c r="J452" s="11">
        <v>48.405999999999999</v>
      </c>
      <c r="K452" s="11">
        <v>39.923999999999999</v>
      </c>
      <c r="L452" s="11">
        <v>40.994</v>
      </c>
      <c r="M452" s="11">
        <v>41.298000000000002</v>
      </c>
      <c r="N452" s="11">
        <v>40.237000000000002</v>
      </c>
      <c r="O452" s="11">
        <v>41.122999999999998</v>
      </c>
      <c r="P452" s="11">
        <v>37.15</v>
      </c>
      <c r="Q452" s="11">
        <v>31.456</v>
      </c>
      <c r="R452" s="11">
        <v>24.85</v>
      </c>
      <c r="S452" s="11">
        <v>20.599</v>
      </c>
      <c r="T452" s="11">
        <v>17.024000000000001</v>
      </c>
      <c r="U452" s="11">
        <v>12.855</v>
      </c>
      <c r="V452" s="11">
        <v>9.1999999999999993</v>
      </c>
      <c r="W452" s="11">
        <v>7.1109999999999998</v>
      </c>
      <c r="X452" s="11">
        <v>4.3959999999999999</v>
      </c>
      <c r="Y452" s="11">
        <v>2.2730000000000001</v>
      </c>
      <c r="Z452" s="11">
        <v>0.88300000000000001</v>
      </c>
      <c r="AA452" s="11">
        <v>0.22900000000000001</v>
      </c>
      <c r="AB452" s="11">
        <v>3.4000000000000002E-2</v>
      </c>
      <c r="AC452" s="11">
        <v>3.0000000000000001E-3</v>
      </c>
    </row>
    <row r="453" spans="1:29" ht="11.5" hidden="1">
      <c r="A453" s="15">
        <v>436</v>
      </c>
      <c r="B453" s="13" t="s">
        <v>1059</v>
      </c>
      <c r="C453" s="14" t="s">
        <v>609</v>
      </c>
      <c r="D453" s="12"/>
      <c r="E453" s="12">
        <v>232</v>
      </c>
      <c r="F453" s="13" t="s">
        <v>1110</v>
      </c>
      <c r="G453" s="12">
        <v>910</v>
      </c>
      <c r="H453" s="12">
        <v>1950</v>
      </c>
      <c r="I453" s="11">
        <v>75.384</v>
      </c>
      <c r="J453" s="11">
        <v>58.465000000000003</v>
      </c>
      <c r="K453" s="11">
        <v>49.536000000000001</v>
      </c>
      <c r="L453" s="11">
        <v>42.767000000000003</v>
      </c>
      <c r="M453" s="11">
        <v>35.783999999999999</v>
      </c>
      <c r="N453" s="11">
        <v>30.096</v>
      </c>
      <c r="O453" s="11">
        <v>24.984000000000002</v>
      </c>
      <c r="P453" s="11">
        <v>20.664999999999999</v>
      </c>
      <c r="Q453" s="11">
        <v>16.920000000000002</v>
      </c>
      <c r="R453" s="11">
        <v>14.256</v>
      </c>
      <c r="S453" s="11">
        <v>12.169</v>
      </c>
      <c r="T453" s="11">
        <v>10.368</v>
      </c>
      <c r="U453" s="11">
        <v>8.7119999999999997</v>
      </c>
      <c r="V453" s="11">
        <v>6.6219999999999999</v>
      </c>
      <c r="W453" s="11">
        <v>4.5359999999999996</v>
      </c>
      <c r="X453" s="11">
        <v>2.52</v>
      </c>
      <c r="Y453" s="11">
        <v>0.86099999999999999</v>
      </c>
      <c r="Z453" s="11">
        <v>0.28399999999999997</v>
      </c>
      <c r="AA453" s="11">
        <v>6.5000000000000002E-2</v>
      </c>
      <c r="AB453" s="11">
        <v>0.01</v>
      </c>
      <c r="AC453" s="11">
        <v>1E-3</v>
      </c>
    </row>
    <row r="454" spans="1:29" ht="11.5" hidden="1">
      <c r="A454" s="15">
        <v>437</v>
      </c>
      <c r="B454" s="13" t="s">
        <v>1059</v>
      </c>
      <c r="C454" s="14" t="s">
        <v>609</v>
      </c>
      <c r="D454" s="12"/>
      <c r="E454" s="12">
        <v>232</v>
      </c>
      <c r="F454" s="13" t="s">
        <v>1110</v>
      </c>
      <c r="G454" s="12">
        <v>910</v>
      </c>
      <c r="H454" s="12">
        <v>1955</v>
      </c>
      <c r="I454" s="11">
        <v>75.94</v>
      </c>
      <c r="J454" s="11">
        <v>64.507000000000005</v>
      </c>
      <c r="K454" s="11">
        <v>55.533999999999999</v>
      </c>
      <c r="L454" s="11">
        <v>47.747</v>
      </c>
      <c r="M454" s="11">
        <v>41.076999999999998</v>
      </c>
      <c r="N454" s="11">
        <v>34.140999999999998</v>
      </c>
      <c r="O454" s="11">
        <v>28.466000000000001</v>
      </c>
      <c r="P454" s="11">
        <v>23.401</v>
      </c>
      <c r="Q454" s="11">
        <v>19.196000000000002</v>
      </c>
      <c r="R454" s="11">
        <v>15.625</v>
      </c>
      <c r="S454" s="11">
        <v>13.010999999999999</v>
      </c>
      <c r="T454" s="11">
        <v>10.805</v>
      </c>
      <c r="U454" s="11">
        <v>8.7650000000000006</v>
      </c>
      <c r="V454" s="11">
        <v>6.7869999999999999</v>
      </c>
      <c r="W454" s="11">
        <v>4.5179999999999998</v>
      </c>
      <c r="X454" s="11">
        <v>2.5329999999999999</v>
      </c>
      <c r="Y454" s="11">
        <v>1.0580000000000001</v>
      </c>
      <c r="Z454" s="11">
        <v>0.24</v>
      </c>
      <c r="AA454" s="11">
        <v>4.9000000000000002E-2</v>
      </c>
      <c r="AB454" s="11">
        <v>7.0000000000000001E-3</v>
      </c>
      <c r="AC454" s="11">
        <v>1E-3</v>
      </c>
    </row>
    <row r="455" spans="1:29" ht="11.5" hidden="1">
      <c r="A455" s="15">
        <v>438</v>
      </c>
      <c r="B455" s="13" t="s">
        <v>1059</v>
      </c>
      <c r="C455" s="14" t="s">
        <v>609</v>
      </c>
      <c r="D455" s="12"/>
      <c r="E455" s="12">
        <v>232</v>
      </c>
      <c r="F455" s="13" t="s">
        <v>1110</v>
      </c>
      <c r="G455" s="12">
        <v>910</v>
      </c>
      <c r="H455" s="12">
        <v>1960</v>
      </c>
      <c r="I455" s="11">
        <v>88.935000000000002</v>
      </c>
      <c r="J455" s="11">
        <v>66.159000000000006</v>
      </c>
      <c r="K455" s="11">
        <v>61.628</v>
      </c>
      <c r="L455" s="11">
        <v>53.832000000000001</v>
      </c>
      <c r="M455" s="11">
        <v>46.222000000000001</v>
      </c>
      <c r="N455" s="11">
        <v>39.534999999999997</v>
      </c>
      <c r="O455" s="11">
        <v>32.588000000000001</v>
      </c>
      <c r="P455" s="11">
        <v>26.913</v>
      </c>
      <c r="Q455" s="11">
        <v>21.943999999999999</v>
      </c>
      <c r="R455" s="11">
        <v>17.885999999999999</v>
      </c>
      <c r="S455" s="11">
        <v>14.39</v>
      </c>
      <c r="T455" s="11">
        <v>11.682</v>
      </c>
      <c r="U455" s="11">
        <v>9.2680000000000007</v>
      </c>
      <c r="V455" s="11">
        <v>6.968</v>
      </c>
      <c r="W455" s="11">
        <v>4.7670000000000003</v>
      </c>
      <c r="X455" s="11">
        <v>2.64</v>
      </c>
      <c r="Y455" s="11">
        <v>1.131</v>
      </c>
      <c r="Z455" s="11">
        <v>0.32100000000000001</v>
      </c>
      <c r="AA455" s="11">
        <v>4.5999999999999999E-2</v>
      </c>
      <c r="AB455" s="11">
        <v>7.0000000000000001E-3</v>
      </c>
      <c r="AC455" s="11">
        <v>1E-3</v>
      </c>
    </row>
    <row r="456" spans="1:29" ht="11.5" hidden="1">
      <c r="A456" s="15">
        <v>439</v>
      </c>
      <c r="B456" s="13" t="s">
        <v>1059</v>
      </c>
      <c r="C456" s="14" t="s">
        <v>609</v>
      </c>
      <c r="D456" s="12"/>
      <c r="E456" s="12">
        <v>232</v>
      </c>
      <c r="F456" s="13" t="s">
        <v>1110</v>
      </c>
      <c r="G456" s="12">
        <v>910</v>
      </c>
      <c r="H456" s="12">
        <v>1965</v>
      </c>
      <c r="I456" s="11">
        <v>103.029</v>
      </c>
      <c r="J456" s="11">
        <v>79.126000000000005</v>
      </c>
      <c r="K456" s="11">
        <v>63.643999999999998</v>
      </c>
      <c r="L456" s="11">
        <v>60.203000000000003</v>
      </c>
      <c r="M456" s="11">
        <v>52.707000000000001</v>
      </c>
      <c r="N456" s="11">
        <v>45.05</v>
      </c>
      <c r="O456" s="11">
        <v>38.203000000000003</v>
      </c>
      <c r="P456" s="11">
        <v>31.196999999999999</v>
      </c>
      <c r="Q456" s="11">
        <v>25.544</v>
      </c>
      <c r="R456" s="11">
        <v>20.681000000000001</v>
      </c>
      <c r="S456" s="11">
        <v>16.664000000000001</v>
      </c>
      <c r="T456" s="11">
        <v>13.093999999999999</v>
      </c>
      <c r="U456" s="11">
        <v>10.196999999999999</v>
      </c>
      <c r="V456" s="11">
        <v>7.5449999999999999</v>
      </c>
      <c r="W456" s="11">
        <v>5.07</v>
      </c>
      <c r="X456" s="11">
        <v>2.927</v>
      </c>
      <c r="Y456" s="11">
        <v>1.266</v>
      </c>
      <c r="Z456" s="11">
        <v>0.378</v>
      </c>
      <c r="AA456" s="11">
        <v>6.9000000000000006E-2</v>
      </c>
      <c r="AB456" s="11">
        <v>6.0000000000000001E-3</v>
      </c>
      <c r="AC456" s="11">
        <v>1E-3</v>
      </c>
    </row>
    <row r="457" spans="1:29" ht="11.5" hidden="1">
      <c r="A457" s="15">
        <v>440</v>
      </c>
      <c r="B457" s="13" t="s">
        <v>1059</v>
      </c>
      <c r="C457" s="14" t="s">
        <v>609</v>
      </c>
      <c r="D457" s="12"/>
      <c r="E457" s="12">
        <v>232</v>
      </c>
      <c r="F457" s="13" t="s">
        <v>1110</v>
      </c>
      <c r="G457" s="12">
        <v>910</v>
      </c>
      <c r="H457" s="12">
        <v>1970</v>
      </c>
      <c r="I457" s="11">
        <v>117.011</v>
      </c>
      <c r="J457" s="11">
        <v>92.614999999999995</v>
      </c>
      <c r="K457" s="11">
        <v>76.341999999999999</v>
      </c>
      <c r="L457" s="11">
        <v>62.182000000000002</v>
      </c>
      <c r="M457" s="11">
        <v>58.811999999999998</v>
      </c>
      <c r="N457" s="11">
        <v>51.261000000000003</v>
      </c>
      <c r="O457" s="11">
        <v>43.508000000000003</v>
      </c>
      <c r="P457" s="11">
        <v>36.606000000000002</v>
      </c>
      <c r="Q457" s="11">
        <v>29.673999999999999</v>
      </c>
      <c r="R457" s="11">
        <v>24.145</v>
      </c>
      <c r="S457" s="11">
        <v>19.34</v>
      </c>
      <c r="T457" s="11">
        <v>15.241</v>
      </c>
      <c r="U457" s="11">
        <v>11.521000000000001</v>
      </c>
      <c r="V457" s="11">
        <v>8.4049999999999994</v>
      </c>
      <c r="W457" s="11">
        <v>5.5869999999999997</v>
      </c>
      <c r="X457" s="11">
        <v>3.1970000000000001</v>
      </c>
      <c r="Y457" s="11">
        <v>1.4530000000000001</v>
      </c>
      <c r="Z457" s="11">
        <v>0.44400000000000001</v>
      </c>
      <c r="AA457" s="11">
        <v>8.5999999999999993E-2</v>
      </c>
      <c r="AB457" s="11">
        <v>8.9999999999999993E-3</v>
      </c>
      <c r="AC457" s="11">
        <v>1E-3</v>
      </c>
    </row>
    <row r="458" spans="1:29" ht="11.5" hidden="1">
      <c r="A458" s="15">
        <v>441</v>
      </c>
      <c r="B458" s="13" t="s">
        <v>1059</v>
      </c>
      <c r="C458" s="14" t="s">
        <v>609</v>
      </c>
      <c r="D458" s="12"/>
      <c r="E458" s="12">
        <v>232</v>
      </c>
      <c r="F458" s="13" t="s">
        <v>1110</v>
      </c>
      <c r="G458" s="12">
        <v>910</v>
      </c>
      <c r="H458" s="12">
        <v>1975</v>
      </c>
      <c r="I458" s="11">
        <v>132.827</v>
      </c>
      <c r="J458" s="11">
        <v>108.03100000000001</v>
      </c>
      <c r="K458" s="11">
        <v>89.248000000000005</v>
      </c>
      <c r="L458" s="11">
        <v>74.834999999999994</v>
      </c>
      <c r="M458" s="11">
        <v>61.273000000000003</v>
      </c>
      <c r="N458" s="11">
        <v>57.673999999999999</v>
      </c>
      <c r="O458" s="11">
        <v>49.878</v>
      </c>
      <c r="P458" s="11">
        <v>41.969000000000001</v>
      </c>
      <c r="Q458" s="11">
        <v>35.017000000000003</v>
      </c>
      <c r="R458" s="11">
        <v>28.192</v>
      </c>
      <c r="S458" s="11">
        <v>22.689</v>
      </c>
      <c r="T458" s="11">
        <v>17.78</v>
      </c>
      <c r="U458" s="11">
        <v>13.491</v>
      </c>
      <c r="V458" s="11">
        <v>9.5670000000000002</v>
      </c>
      <c r="W458" s="11">
        <v>6.2889999999999997</v>
      </c>
      <c r="X458" s="11">
        <v>3.57</v>
      </c>
      <c r="Y458" s="11">
        <v>1.6220000000000001</v>
      </c>
      <c r="Z458" s="11">
        <v>0.52</v>
      </c>
      <c r="AA458" s="11">
        <v>0.10299999999999999</v>
      </c>
      <c r="AB458" s="11">
        <v>1.2E-2</v>
      </c>
      <c r="AC458" s="11">
        <v>1E-3</v>
      </c>
    </row>
    <row r="459" spans="1:29" ht="11.5" hidden="1">
      <c r="A459" s="15">
        <v>442</v>
      </c>
      <c r="B459" s="13" t="s">
        <v>1059</v>
      </c>
      <c r="C459" s="14" t="s">
        <v>609</v>
      </c>
      <c r="D459" s="12"/>
      <c r="E459" s="12">
        <v>232</v>
      </c>
      <c r="F459" s="13" t="s">
        <v>1110</v>
      </c>
      <c r="G459" s="12">
        <v>910</v>
      </c>
      <c r="H459" s="12">
        <v>1980</v>
      </c>
      <c r="I459" s="11">
        <v>152.69499999999999</v>
      </c>
      <c r="J459" s="11">
        <v>123.91500000000001</v>
      </c>
      <c r="K459" s="11">
        <v>104.261</v>
      </c>
      <c r="L459" s="11">
        <v>87.498000000000005</v>
      </c>
      <c r="M459" s="11">
        <v>73.628</v>
      </c>
      <c r="N459" s="11">
        <v>60.122999999999998</v>
      </c>
      <c r="O459" s="11">
        <v>56.116</v>
      </c>
      <c r="P459" s="11">
        <v>48.131</v>
      </c>
      <c r="Q459" s="11">
        <v>40.177999999999997</v>
      </c>
      <c r="R459" s="11">
        <v>33.295999999999999</v>
      </c>
      <c r="S459" s="11">
        <v>26.524999999999999</v>
      </c>
      <c r="T459" s="11">
        <v>20.902999999999999</v>
      </c>
      <c r="U459" s="11">
        <v>15.789</v>
      </c>
      <c r="V459" s="11">
        <v>11.257999999999999</v>
      </c>
      <c r="W459" s="11">
        <v>7.2140000000000004</v>
      </c>
      <c r="X459" s="11">
        <v>4.0670000000000002</v>
      </c>
      <c r="Y459" s="11">
        <v>1.8380000000000001</v>
      </c>
      <c r="Z459" s="11">
        <v>0.59299999999999997</v>
      </c>
      <c r="AA459" s="11">
        <v>0.125</v>
      </c>
      <c r="AB459" s="11">
        <v>1.4999999999999999E-2</v>
      </c>
      <c r="AC459" s="11">
        <v>1E-3</v>
      </c>
    </row>
    <row r="460" spans="1:29" ht="11.5" hidden="1">
      <c r="A460" s="15">
        <v>443</v>
      </c>
      <c r="B460" s="13" t="s">
        <v>1059</v>
      </c>
      <c r="C460" s="14" t="s">
        <v>609</v>
      </c>
      <c r="D460" s="12"/>
      <c r="E460" s="12">
        <v>232</v>
      </c>
      <c r="F460" s="13" t="s">
        <v>1110</v>
      </c>
      <c r="G460" s="12">
        <v>910</v>
      </c>
      <c r="H460" s="12">
        <v>1985</v>
      </c>
      <c r="I460" s="11">
        <v>178.60300000000001</v>
      </c>
      <c r="J460" s="11">
        <v>143.34100000000001</v>
      </c>
      <c r="K460" s="11">
        <v>119.73</v>
      </c>
      <c r="L460" s="11">
        <v>102.22199999999999</v>
      </c>
      <c r="M460" s="11">
        <v>85.995999999999995</v>
      </c>
      <c r="N460" s="11">
        <v>72.131</v>
      </c>
      <c r="O460" s="11">
        <v>58.536999999999999</v>
      </c>
      <c r="P460" s="11">
        <v>54.162999999999997</v>
      </c>
      <c r="Q460" s="11">
        <v>46.094000000000001</v>
      </c>
      <c r="R460" s="11">
        <v>38.229999999999997</v>
      </c>
      <c r="S460" s="11">
        <v>31.349</v>
      </c>
      <c r="T460" s="11">
        <v>24.463999999999999</v>
      </c>
      <c r="U460" s="11">
        <v>18.597999999999999</v>
      </c>
      <c r="V460" s="11">
        <v>13.215</v>
      </c>
      <c r="W460" s="11">
        <v>8.5289999999999999</v>
      </c>
      <c r="X460" s="11">
        <v>4.6970000000000001</v>
      </c>
      <c r="Y460" s="11">
        <v>2.113</v>
      </c>
      <c r="Z460" s="11">
        <v>0.68200000000000005</v>
      </c>
      <c r="AA460" s="11">
        <v>0.14399999999999999</v>
      </c>
      <c r="AB460" s="11">
        <v>1.7999999999999999E-2</v>
      </c>
      <c r="AC460" s="11">
        <v>1E-3</v>
      </c>
    </row>
    <row r="461" spans="1:29" ht="11.5" hidden="1">
      <c r="A461" s="15">
        <v>444</v>
      </c>
      <c r="B461" s="13" t="s">
        <v>1059</v>
      </c>
      <c r="C461" s="14" t="s">
        <v>609</v>
      </c>
      <c r="D461" s="12"/>
      <c r="E461" s="12">
        <v>232</v>
      </c>
      <c r="F461" s="13" t="s">
        <v>1110</v>
      </c>
      <c r="G461" s="12">
        <v>910</v>
      </c>
      <c r="H461" s="12">
        <v>1990</v>
      </c>
      <c r="I461" s="11">
        <v>199.44399999999999</v>
      </c>
      <c r="J461" s="11">
        <v>167.90799999999999</v>
      </c>
      <c r="K461" s="11">
        <v>138.173</v>
      </c>
      <c r="L461" s="11">
        <v>114.79600000000001</v>
      </c>
      <c r="M461" s="11">
        <v>95.653000000000006</v>
      </c>
      <c r="N461" s="11">
        <v>79.622</v>
      </c>
      <c r="O461" s="11">
        <v>66.72</v>
      </c>
      <c r="P461" s="11">
        <v>54.158999999999999</v>
      </c>
      <c r="Q461" s="11">
        <v>50.296999999999997</v>
      </c>
      <c r="R461" s="11">
        <v>42.826000000000001</v>
      </c>
      <c r="S461" s="11">
        <v>35.322000000000003</v>
      </c>
      <c r="T461" s="11">
        <v>28.484999999999999</v>
      </c>
      <c r="U461" s="11">
        <v>21.507000000000001</v>
      </c>
      <c r="V461" s="11">
        <v>15.413</v>
      </c>
      <c r="W461" s="11">
        <v>9.9239999999999995</v>
      </c>
      <c r="X461" s="11">
        <v>5.5019999999999998</v>
      </c>
      <c r="Y461" s="11">
        <v>2.375</v>
      </c>
      <c r="Z461" s="11">
        <v>0.79300000000000004</v>
      </c>
      <c r="AA461" s="11">
        <v>0.16800000000000001</v>
      </c>
      <c r="AB461" s="11">
        <v>2.1999999999999999E-2</v>
      </c>
      <c r="AC461" s="11">
        <v>2E-3</v>
      </c>
    </row>
    <row r="462" spans="1:29" ht="11.5" hidden="1">
      <c r="A462" s="15">
        <v>445</v>
      </c>
      <c r="B462" s="13" t="s">
        <v>1059</v>
      </c>
      <c r="C462" s="14" t="s">
        <v>609</v>
      </c>
      <c r="D462" s="12"/>
      <c r="E462" s="12">
        <v>232</v>
      </c>
      <c r="F462" s="13" t="s">
        <v>1110</v>
      </c>
      <c r="G462" s="12">
        <v>910</v>
      </c>
      <c r="H462" s="12">
        <v>1995</v>
      </c>
      <c r="I462" s="11">
        <v>182.93199999999999</v>
      </c>
      <c r="J462" s="11">
        <v>188.49799999999999</v>
      </c>
      <c r="K462" s="11">
        <v>162.11699999999999</v>
      </c>
      <c r="L462" s="11">
        <v>114.07599999999999</v>
      </c>
      <c r="M462" s="11">
        <v>76.912000000000006</v>
      </c>
      <c r="N462" s="11">
        <v>56.302999999999997</v>
      </c>
      <c r="O462" s="11">
        <v>49.209000000000003</v>
      </c>
      <c r="P462" s="11">
        <v>44.881</v>
      </c>
      <c r="Q462" s="11">
        <v>48.823999999999998</v>
      </c>
      <c r="R462" s="11">
        <v>46.225000000000001</v>
      </c>
      <c r="S462" s="11">
        <v>39.720999999999997</v>
      </c>
      <c r="T462" s="11">
        <v>32.225999999999999</v>
      </c>
      <c r="U462" s="11">
        <v>25.177</v>
      </c>
      <c r="V462" s="11">
        <v>17.948</v>
      </c>
      <c r="W462" s="11">
        <v>11.689</v>
      </c>
      <c r="X462" s="11">
        <v>6.4980000000000002</v>
      </c>
      <c r="Y462" s="11">
        <v>2.8530000000000002</v>
      </c>
      <c r="Z462" s="11">
        <v>0.91900000000000004</v>
      </c>
      <c r="AA462" s="11">
        <v>0.20499999999999999</v>
      </c>
      <c r="AB462" s="11">
        <v>2.8000000000000001E-2</v>
      </c>
      <c r="AC462" s="11">
        <v>2E-3</v>
      </c>
    </row>
    <row r="463" spans="1:29" ht="11.5" hidden="1">
      <c r="A463" s="15">
        <v>446</v>
      </c>
      <c r="B463" s="13" t="s">
        <v>1059</v>
      </c>
      <c r="C463" s="14" t="s">
        <v>609</v>
      </c>
      <c r="D463" s="12"/>
      <c r="E463" s="12">
        <v>232</v>
      </c>
      <c r="F463" s="13" t="s">
        <v>1110</v>
      </c>
      <c r="G463" s="12">
        <v>910</v>
      </c>
      <c r="H463" s="12">
        <v>2000</v>
      </c>
      <c r="I463" s="11">
        <v>158.929</v>
      </c>
      <c r="J463" s="11">
        <v>176.17099999999999</v>
      </c>
      <c r="K463" s="11">
        <v>183.923</v>
      </c>
      <c r="L463" s="11">
        <v>149.411</v>
      </c>
      <c r="M463" s="11">
        <v>94.132999999999996</v>
      </c>
      <c r="N463" s="11">
        <v>62.527999999999999</v>
      </c>
      <c r="O463" s="11">
        <v>41.908999999999999</v>
      </c>
      <c r="P463" s="11">
        <v>43.655999999999999</v>
      </c>
      <c r="Q463" s="11">
        <v>40.457999999999998</v>
      </c>
      <c r="R463" s="11">
        <v>44.826000000000001</v>
      </c>
      <c r="S463" s="11">
        <v>42.965000000000003</v>
      </c>
      <c r="T463" s="11">
        <v>36.35</v>
      </c>
      <c r="U463" s="11">
        <v>28.600999999999999</v>
      </c>
      <c r="V463" s="11">
        <v>21.137</v>
      </c>
      <c r="W463" s="11">
        <v>13.731999999999999</v>
      </c>
      <c r="X463" s="11">
        <v>7.7530000000000001</v>
      </c>
      <c r="Y463" s="11">
        <v>3.444</v>
      </c>
      <c r="Z463" s="11">
        <v>1.133</v>
      </c>
      <c r="AA463" s="11">
        <v>0.246</v>
      </c>
      <c r="AB463" s="11">
        <v>3.6999999999999998E-2</v>
      </c>
      <c r="AC463" s="11">
        <v>3.0000000000000001E-3</v>
      </c>
    </row>
    <row r="464" spans="1:29" ht="11.5" hidden="1">
      <c r="A464" s="15">
        <v>447</v>
      </c>
      <c r="B464" s="13" t="s">
        <v>1059</v>
      </c>
      <c r="C464" s="14" t="s">
        <v>609</v>
      </c>
      <c r="D464" s="12"/>
      <c r="E464" s="12">
        <v>232</v>
      </c>
      <c r="F464" s="13" t="s">
        <v>1110</v>
      </c>
      <c r="G464" s="12">
        <v>910</v>
      </c>
      <c r="H464" s="12">
        <v>2005</v>
      </c>
      <c r="I464" s="11">
        <v>204.279</v>
      </c>
      <c r="J464" s="11">
        <v>157.81399999999999</v>
      </c>
      <c r="K464" s="11">
        <v>175.68100000000001</v>
      </c>
      <c r="L464" s="11">
        <v>194.86699999999999</v>
      </c>
      <c r="M464" s="11">
        <v>163.01</v>
      </c>
      <c r="N464" s="11">
        <v>112.143</v>
      </c>
      <c r="O464" s="11">
        <v>81.436999999999998</v>
      </c>
      <c r="P464" s="11">
        <v>52.316000000000003</v>
      </c>
      <c r="Q464" s="11">
        <v>50.773000000000003</v>
      </c>
      <c r="R464" s="11">
        <v>44.356999999999999</v>
      </c>
      <c r="S464" s="11">
        <v>45.372</v>
      </c>
      <c r="T464" s="11">
        <v>41.872</v>
      </c>
      <c r="U464" s="11">
        <v>34.021000000000001</v>
      </c>
      <c r="V464" s="11">
        <v>25.222999999999999</v>
      </c>
      <c r="W464" s="11">
        <v>17.023</v>
      </c>
      <c r="X464" s="11">
        <v>9.6959999999999997</v>
      </c>
      <c r="Y464" s="11">
        <v>4.6680000000000001</v>
      </c>
      <c r="Z464" s="11">
        <v>1.4039999999999999</v>
      </c>
      <c r="AA464" s="11">
        <v>0.315</v>
      </c>
      <c r="AB464" s="11">
        <v>4.8000000000000001E-2</v>
      </c>
      <c r="AC464" s="11">
        <v>5.0000000000000001E-3</v>
      </c>
    </row>
    <row r="465" spans="1:29" ht="11.5" hidden="1">
      <c r="A465" s="15">
        <v>448</v>
      </c>
      <c r="B465" s="13" t="s">
        <v>1059</v>
      </c>
      <c r="C465" s="14" t="s">
        <v>609</v>
      </c>
      <c r="D465" s="12"/>
      <c r="E465" s="12">
        <v>232</v>
      </c>
      <c r="F465" s="13" t="s">
        <v>1110</v>
      </c>
      <c r="G465" s="12">
        <v>910</v>
      </c>
      <c r="H465" s="12">
        <v>2010</v>
      </c>
      <c r="I465" s="11">
        <v>257.56200000000001</v>
      </c>
      <c r="J465" s="11">
        <v>200.464</v>
      </c>
      <c r="K465" s="11">
        <v>156.16800000000001</v>
      </c>
      <c r="L465" s="11">
        <v>173.20599999999999</v>
      </c>
      <c r="M465" s="11">
        <v>181.37799999999999</v>
      </c>
      <c r="N465" s="11">
        <v>148.21299999999999</v>
      </c>
      <c r="O465" s="11">
        <v>103.117</v>
      </c>
      <c r="P465" s="11">
        <v>77.215000000000003</v>
      </c>
      <c r="Q465" s="11">
        <v>50.137</v>
      </c>
      <c r="R465" s="11">
        <v>48.496000000000002</v>
      </c>
      <c r="S465" s="11">
        <v>41.874000000000002</v>
      </c>
      <c r="T465" s="11">
        <v>42.009</v>
      </c>
      <c r="U465" s="11">
        <v>37.56</v>
      </c>
      <c r="V465" s="11">
        <v>28.971</v>
      </c>
      <c r="W465" s="11">
        <v>19.795999999999999</v>
      </c>
      <c r="X465" s="11">
        <v>11.824999999999999</v>
      </c>
      <c r="Y465" s="11">
        <v>5.6609999999999996</v>
      </c>
      <c r="Z465" s="11">
        <v>2.16</v>
      </c>
      <c r="AA465" s="11">
        <v>0.47399999999999998</v>
      </c>
      <c r="AB465" s="11">
        <v>7.1999999999999995E-2</v>
      </c>
      <c r="AC465" s="11">
        <v>7.0000000000000001E-3</v>
      </c>
    </row>
    <row r="466" spans="1:29" ht="11.5" hidden="1">
      <c r="A466" s="15">
        <v>449</v>
      </c>
      <c r="B466" s="13" t="s">
        <v>1059</v>
      </c>
      <c r="C466" s="14" t="s">
        <v>609</v>
      </c>
      <c r="D466" s="12"/>
      <c r="E466" s="12">
        <v>232</v>
      </c>
      <c r="F466" s="13" t="s">
        <v>1110</v>
      </c>
      <c r="G466" s="12">
        <v>910</v>
      </c>
      <c r="H466" s="12">
        <v>2015</v>
      </c>
      <c r="I466" s="11">
        <v>246.09</v>
      </c>
      <c r="J466" s="11">
        <v>250.422</v>
      </c>
      <c r="K466" s="11">
        <v>195.798</v>
      </c>
      <c r="L466" s="11">
        <v>151.75299999999999</v>
      </c>
      <c r="M466" s="11">
        <v>154.12</v>
      </c>
      <c r="N466" s="11">
        <v>149.58199999999999</v>
      </c>
      <c r="O466" s="11">
        <v>112.616</v>
      </c>
      <c r="P466" s="11">
        <v>82.753</v>
      </c>
      <c r="Q466" s="11">
        <v>74.171999999999997</v>
      </c>
      <c r="R466" s="11">
        <v>47.819000000000003</v>
      </c>
      <c r="S466" s="11">
        <v>45.912999999999997</v>
      </c>
      <c r="T466" s="11">
        <v>38.933</v>
      </c>
      <c r="U466" s="11">
        <v>37.909999999999997</v>
      </c>
      <c r="V466" s="11">
        <v>32.353000000000002</v>
      </c>
      <c r="W466" s="11">
        <v>23.207999999999998</v>
      </c>
      <c r="X466" s="11">
        <v>14.2</v>
      </c>
      <c r="Y466" s="11">
        <v>7.1790000000000003</v>
      </c>
      <c r="Z466" s="11">
        <v>2.75</v>
      </c>
      <c r="AA466" s="11">
        <v>0.78300000000000003</v>
      </c>
      <c r="AB466" s="11">
        <v>0.122</v>
      </c>
      <c r="AC466" s="11">
        <v>1.2E-2</v>
      </c>
    </row>
    <row r="467" spans="1:29" ht="11.5" hidden="1">
      <c r="A467" s="15">
        <v>450</v>
      </c>
      <c r="B467" s="13" t="s">
        <v>1059</v>
      </c>
      <c r="C467" s="14" t="s">
        <v>609</v>
      </c>
      <c r="D467" s="12"/>
      <c r="E467" s="12">
        <v>232</v>
      </c>
      <c r="F467" s="13" t="s">
        <v>1110</v>
      </c>
      <c r="G467" s="12">
        <v>910</v>
      </c>
      <c r="H467" s="12">
        <v>2020</v>
      </c>
      <c r="I467" s="11">
        <v>242.285</v>
      </c>
      <c r="J467" s="11">
        <v>233.03399999999999</v>
      </c>
      <c r="K467" s="11">
        <v>238.26900000000001</v>
      </c>
      <c r="L467" s="11">
        <v>183.464</v>
      </c>
      <c r="M467" s="11">
        <v>141.929</v>
      </c>
      <c r="N467" s="11">
        <v>142.60599999999999</v>
      </c>
      <c r="O467" s="11">
        <v>134.00200000000001</v>
      </c>
      <c r="P467" s="11">
        <v>95.691999999999993</v>
      </c>
      <c r="Q467" s="11">
        <v>72.384</v>
      </c>
      <c r="R467" s="11">
        <v>71.52</v>
      </c>
      <c r="S467" s="11">
        <v>45.582999999999998</v>
      </c>
      <c r="T467" s="11">
        <v>43.034999999999997</v>
      </c>
      <c r="U467" s="11">
        <v>35.423000000000002</v>
      </c>
      <c r="V467" s="11">
        <v>32.944000000000003</v>
      </c>
      <c r="W467" s="11">
        <v>26.225000000000001</v>
      </c>
      <c r="X467" s="11">
        <v>16.89</v>
      </c>
      <c r="Y467" s="11">
        <v>8.7919999999999998</v>
      </c>
      <c r="Z467" s="11">
        <v>3.5579999999999998</v>
      </c>
      <c r="AA467" s="11">
        <v>1.018</v>
      </c>
      <c r="AB467" s="11">
        <v>0.20499999999999999</v>
      </c>
      <c r="AC467" s="11">
        <v>2.1000000000000001E-2</v>
      </c>
    </row>
    <row r="468" spans="1:29" ht="11.5">
      <c r="A468" s="15">
        <v>451</v>
      </c>
      <c r="B468" s="13" t="s">
        <v>1059</v>
      </c>
      <c r="C468" s="14" t="s">
        <v>611</v>
      </c>
      <c r="D468" s="12"/>
      <c r="E468" s="12">
        <v>231</v>
      </c>
      <c r="F468" s="13" t="s">
        <v>1110</v>
      </c>
      <c r="G468" s="12">
        <v>910</v>
      </c>
      <c r="H468" s="12">
        <v>1950</v>
      </c>
      <c r="I468" s="11">
        <v>1643.796</v>
      </c>
      <c r="J468" s="11">
        <v>1255.876</v>
      </c>
      <c r="K468" s="11">
        <v>1059.8979999999999</v>
      </c>
      <c r="L468" s="11">
        <v>909.404</v>
      </c>
      <c r="M468" s="11">
        <v>781.745</v>
      </c>
      <c r="N468" s="11">
        <v>670.81399999999996</v>
      </c>
      <c r="O468" s="11">
        <v>569.19600000000003</v>
      </c>
      <c r="P468" s="11">
        <v>481.08699999999999</v>
      </c>
      <c r="Q468" s="11">
        <v>406.60899999999998</v>
      </c>
      <c r="R468" s="11">
        <v>345.22199999999998</v>
      </c>
      <c r="S468" s="11">
        <v>270.86099999999999</v>
      </c>
      <c r="T468" s="11">
        <v>228.59</v>
      </c>
      <c r="U468" s="11">
        <v>186.858</v>
      </c>
      <c r="V468" s="11">
        <v>146.03399999999999</v>
      </c>
      <c r="W468" s="11">
        <v>95.837000000000003</v>
      </c>
      <c r="X468" s="11">
        <v>53.029000000000003</v>
      </c>
      <c r="Y468" s="11">
        <v>18.79</v>
      </c>
      <c r="Z468" s="11">
        <v>5.2759999999999998</v>
      </c>
      <c r="AA468" s="11">
        <v>0.91500000000000004</v>
      </c>
      <c r="AB468" s="11">
        <v>9.4E-2</v>
      </c>
      <c r="AC468" s="11">
        <v>7.0000000000000001E-3</v>
      </c>
    </row>
    <row r="469" spans="1:29" ht="11.5">
      <c r="A469" s="15">
        <v>452</v>
      </c>
      <c r="B469" s="13" t="s">
        <v>1059</v>
      </c>
      <c r="C469" s="14" t="s">
        <v>611</v>
      </c>
      <c r="D469" s="12"/>
      <c r="E469" s="12">
        <v>231</v>
      </c>
      <c r="F469" s="13" t="s">
        <v>1110</v>
      </c>
      <c r="G469" s="12">
        <v>910</v>
      </c>
      <c r="H469" s="12">
        <v>1955</v>
      </c>
      <c r="I469" s="11">
        <v>1750.1849999999999</v>
      </c>
      <c r="J469" s="11">
        <v>1404.857</v>
      </c>
      <c r="K469" s="11">
        <v>1191.5989999999999</v>
      </c>
      <c r="L469" s="11">
        <v>1019.463</v>
      </c>
      <c r="M469" s="11">
        <v>870.53899999999999</v>
      </c>
      <c r="N469" s="11">
        <v>743.19500000000005</v>
      </c>
      <c r="O469" s="11">
        <v>632.36599999999999</v>
      </c>
      <c r="P469" s="11">
        <v>531.62599999999998</v>
      </c>
      <c r="Q469" s="11">
        <v>445.83699999999999</v>
      </c>
      <c r="R469" s="11">
        <v>374.68</v>
      </c>
      <c r="S469" s="11">
        <v>314.50200000000001</v>
      </c>
      <c r="T469" s="11">
        <v>240.15299999999999</v>
      </c>
      <c r="U469" s="11">
        <v>192.92</v>
      </c>
      <c r="V469" s="11">
        <v>145.34100000000001</v>
      </c>
      <c r="W469" s="11">
        <v>99.441000000000003</v>
      </c>
      <c r="X469" s="11">
        <v>53.512999999999998</v>
      </c>
      <c r="Y469" s="11">
        <v>22.204000000000001</v>
      </c>
      <c r="Z469" s="11">
        <v>5.2729999999999997</v>
      </c>
      <c r="AA469" s="11">
        <v>0.91500000000000004</v>
      </c>
      <c r="AB469" s="11">
        <v>9.4E-2</v>
      </c>
      <c r="AC469" s="11">
        <v>7.0000000000000001E-3</v>
      </c>
    </row>
    <row r="470" spans="1:29" ht="11.5">
      <c r="A470" s="15">
        <v>453</v>
      </c>
      <c r="B470" s="13" t="s">
        <v>1059</v>
      </c>
      <c r="C470" s="14" t="s">
        <v>611</v>
      </c>
      <c r="D470" s="12"/>
      <c r="E470" s="12">
        <v>231</v>
      </c>
      <c r="F470" s="13" t="s">
        <v>1110</v>
      </c>
      <c r="G470" s="12">
        <v>910</v>
      </c>
      <c r="H470" s="12">
        <v>1960</v>
      </c>
      <c r="I470" s="11">
        <v>1931.752</v>
      </c>
      <c r="J470" s="11">
        <v>1522.412</v>
      </c>
      <c r="K470" s="11">
        <v>1340.173</v>
      </c>
      <c r="L470" s="11">
        <v>1150.499</v>
      </c>
      <c r="M470" s="11">
        <v>979.86500000000001</v>
      </c>
      <c r="N470" s="11">
        <v>831.44500000000005</v>
      </c>
      <c r="O470" s="11">
        <v>704.43399999999997</v>
      </c>
      <c r="P470" s="11">
        <v>594.45399999999995</v>
      </c>
      <c r="Q470" s="11">
        <v>496.14</v>
      </c>
      <c r="R470" s="11">
        <v>413.78300000000002</v>
      </c>
      <c r="S470" s="11">
        <v>343.96800000000002</v>
      </c>
      <c r="T470" s="11">
        <v>281.57900000000001</v>
      </c>
      <c r="U470" s="11">
        <v>205.45699999999999</v>
      </c>
      <c r="V470" s="11">
        <v>153.01900000000001</v>
      </c>
      <c r="W470" s="11">
        <v>101.89100000000001</v>
      </c>
      <c r="X470" s="11">
        <v>57.948999999999998</v>
      </c>
      <c r="Y470" s="11">
        <v>23.795000000000002</v>
      </c>
      <c r="Z470" s="11">
        <v>6.76</v>
      </c>
      <c r="AA470" s="11">
        <v>1.008</v>
      </c>
      <c r="AB470" s="11">
        <v>0.104</v>
      </c>
      <c r="AC470" s="11">
        <v>7.0000000000000001E-3</v>
      </c>
    </row>
    <row r="471" spans="1:29" ht="11.5">
      <c r="A471" s="15">
        <v>454</v>
      </c>
      <c r="B471" s="13" t="s">
        <v>1059</v>
      </c>
      <c r="C471" s="14" t="s">
        <v>611</v>
      </c>
      <c r="D471" s="12"/>
      <c r="E471" s="12">
        <v>231</v>
      </c>
      <c r="F471" s="13" t="s">
        <v>1110</v>
      </c>
      <c r="G471" s="12">
        <v>910</v>
      </c>
      <c r="H471" s="12">
        <v>1965</v>
      </c>
      <c r="I471" s="11">
        <v>2243.701</v>
      </c>
      <c r="J471" s="11">
        <v>1715.288</v>
      </c>
      <c r="K471" s="11">
        <v>1461.672</v>
      </c>
      <c r="L471" s="11">
        <v>1299.7950000000001</v>
      </c>
      <c r="M471" s="11">
        <v>1111.162</v>
      </c>
      <c r="N471" s="11">
        <v>941.02099999999996</v>
      </c>
      <c r="O471" s="11">
        <v>793.24300000000005</v>
      </c>
      <c r="P471" s="11">
        <v>667.30200000000002</v>
      </c>
      <c r="Q471" s="11">
        <v>559.41300000000001</v>
      </c>
      <c r="R471" s="11">
        <v>464.404</v>
      </c>
      <c r="S471" s="11">
        <v>383.36700000000002</v>
      </c>
      <c r="T471" s="11">
        <v>311.51299999999998</v>
      </c>
      <c r="U471" s="11">
        <v>244.81700000000001</v>
      </c>
      <c r="V471" s="11">
        <v>166.755</v>
      </c>
      <c r="W471" s="11">
        <v>110.97199999999999</v>
      </c>
      <c r="X471" s="11">
        <v>62.363999999999997</v>
      </c>
      <c r="Y471" s="11">
        <v>27.587</v>
      </c>
      <c r="Z471" s="11">
        <v>7.9349999999999996</v>
      </c>
      <c r="AA471" s="11">
        <v>1.446</v>
      </c>
      <c r="AB471" s="11">
        <v>0.129</v>
      </c>
      <c r="AC471" s="11">
        <v>8.0000000000000002E-3</v>
      </c>
    </row>
    <row r="472" spans="1:29" ht="11.5">
      <c r="A472" s="15">
        <v>455</v>
      </c>
      <c r="B472" s="13" t="s">
        <v>1059</v>
      </c>
      <c r="C472" s="14" t="s">
        <v>611</v>
      </c>
      <c r="D472" s="12"/>
      <c r="E472" s="12">
        <v>231</v>
      </c>
      <c r="F472" s="13" t="s">
        <v>1110</v>
      </c>
      <c r="G472" s="12">
        <v>910</v>
      </c>
      <c r="H472" s="12">
        <v>1970</v>
      </c>
      <c r="I472" s="11">
        <v>2564.5309999999999</v>
      </c>
      <c r="J472" s="11">
        <v>2012.598</v>
      </c>
      <c r="K472" s="11">
        <v>1651.354</v>
      </c>
      <c r="L472" s="11">
        <v>1420.0129999999999</v>
      </c>
      <c r="M472" s="11">
        <v>1257.7170000000001</v>
      </c>
      <c r="N472" s="11">
        <v>1069.528</v>
      </c>
      <c r="O472" s="11">
        <v>900.29700000000003</v>
      </c>
      <c r="P472" s="11">
        <v>754.00099999999998</v>
      </c>
      <c r="Q472" s="11">
        <v>630.32500000000005</v>
      </c>
      <c r="R472" s="11">
        <v>525.66200000000003</v>
      </c>
      <c r="S472" s="11">
        <v>432.08199999999999</v>
      </c>
      <c r="T472" s="11">
        <v>349.09500000000003</v>
      </c>
      <c r="U472" s="11">
        <v>272.98200000000003</v>
      </c>
      <c r="V472" s="11">
        <v>201.006</v>
      </c>
      <c r="W472" s="11">
        <v>123.033</v>
      </c>
      <c r="X472" s="11">
        <v>69.638999999999996</v>
      </c>
      <c r="Y472" s="11">
        <v>30.722999999999999</v>
      </c>
      <c r="Z472" s="11">
        <v>9.641</v>
      </c>
      <c r="AA472" s="11">
        <v>1.7949999999999999</v>
      </c>
      <c r="AB472" s="11">
        <v>0.19600000000000001</v>
      </c>
      <c r="AC472" s="11">
        <v>1.0999999999999999E-2</v>
      </c>
    </row>
    <row r="473" spans="1:29" ht="11.5">
      <c r="A473" s="15">
        <v>456</v>
      </c>
      <c r="B473" s="13" t="s">
        <v>1059</v>
      </c>
      <c r="C473" s="14" t="s">
        <v>611</v>
      </c>
      <c r="D473" s="12"/>
      <c r="E473" s="12">
        <v>231</v>
      </c>
      <c r="F473" s="13" t="s">
        <v>1110</v>
      </c>
      <c r="G473" s="12">
        <v>910</v>
      </c>
      <c r="H473" s="12">
        <v>1975</v>
      </c>
      <c r="I473" s="11">
        <v>3002.76</v>
      </c>
      <c r="J473" s="11">
        <v>2335.0610000000001</v>
      </c>
      <c r="K473" s="11">
        <v>1935.1420000000001</v>
      </c>
      <c r="L473" s="11">
        <v>1605.0540000000001</v>
      </c>
      <c r="M473" s="11">
        <v>1375.7739999999999</v>
      </c>
      <c r="N473" s="11">
        <v>1212.42</v>
      </c>
      <c r="O473" s="11">
        <v>1025.134</v>
      </c>
      <c r="P473" s="11">
        <v>857.70699999999999</v>
      </c>
      <c r="Q473" s="11">
        <v>713.99699999999996</v>
      </c>
      <c r="R473" s="11">
        <v>593.77300000000002</v>
      </c>
      <c r="S473" s="11">
        <v>490.43599999999998</v>
      </c>
      <c r="T473" s="11">
        <v>394.84199999999998</v>
      </c>
      <c r="U473" s="11">
        <v>307.51900000000001</v>
      </c>
      <c r="V473" s="11">
        <v>225.69300000000001</v>
      </c>
      <c r="W473" s="11">
        <v>149.98699999999999</v>
      </c>
      <c r="X473" s="11">
        <v>78.451999999999998</v>
      </c>
      <c r="Y473" s="11">
        <v>35.055999999999997</v>
      </c>
      <c r="Z473" s="11">
        <v>11.054</v>
      </c>
      <c r="AA473" s="11">
        <v>2.254</v>
      </c>
      <c r="AB473" s="11">
        <v>0.25600000000000001</v>
      </c>
      <c r="AC473" s="11">
        <v>1.7999999999999999E-2</v>
      </c>
    </row>
    <row r="474" spans="1:29" ht="11.5">
      <c r="A474" s="15">
        <v>457</v>
      </c>
      <c r="B474" s="13" t="s">
        <v>1059</v>
      </c>
      <c r="C474" s="14" t="s">
        <v>611</v>
      </c>
      <c r="D474" s="12"/>
      <c r="E474" s="12">
        <v>231</v>
      </c>
      <c r="F474" s="13" t="s">
        <v>1110</v>
      </c>
      <c r="G474" s="12">
        <v>910</v>
      </c>
      <c r="H474" s="12">
        <v>1980</v>
      </c>
      <c r="I474" s="11">
        <v>3313.3290000000002</v>
      </c>
      <c r="J474" s="11">
        <v>2524.1460000000002</v>
      </c>
      <c r="K474" s="11">
        <v>2000.3330000000001</v>
      </c>
      <c r="L474" s="11">
        <v>1666.94</v>
      </c>
      <c r="M474" s="11">
        <v>1464.471</v>
      </c>
      <c r="N474" s="11">
        <v>1282.231</v>
      </c>
      <c r="O474" s="11">
        <v>1123.704</v>
      </c>
      <c r="P474" s="11">
        <v>947.16499999999996</v>
      </c>
      <c r="Q474" s="11">
        <v>755.45600000000002</v>
      </c>
      <c r="R474" s="11">
        <v>669.68799999999999</v>
      </c>
      <c r="S474" s="11">
        <v>510.86799999999999</v>
      </c>
      <c r="T474" s="11">
        <v>455.733</v>
      </c>
      <c r="U474" s="11">
        <v>333.84699999999998</v>
      </c>
      <c r="V474" s="11">
        <v>265.19400000000002</v>
      </c>
      <c r="W474" s="11">
        <v>165.749</v>
      </c>
      <c r="X474" s="11">
        <v>110.39700000000001</v>
      </c>
      <c r="Y474" s="11">
        <v>44.040999999999997</v>
      </c>
      <c r="Z474" s="11">
        <v>12.875999999999999</v>
      </c>
      <c r="AA474" s="11">
        <v>2.6520000000000001</v>
      </c>
      <c r="AB474" s="11">
        <v>0.33200000000000002</v>
      </c>
      <c r="AC474" s="11">
        <v>2.3E-2</v>
      </c>
    </row>
    <row r="475" spans="1:29" ht="11.5">
      <c r="A475" s="15">
        <v>458</v>
      </c>
      <c r="B475" s="13" t="s">
        <v>1059</v>
      </c>
      <c r="C475" s="14" t="s">
        <v>611</v>
      </c>
      <c r="D475" s="12"/>
      <c r="E475" s="12">
        <v>231</v>
      </c>
      <c r="F475" s="13" t="s">
        <v>1110</v>
      </c>
      <c r="G475" s="12">
        <v>910</v>
      </c>
      <c r="H475" s="12">
        <v>1985</v>
      </c>
      <c r="I475" s="11">
        <v>3809.0659999999998</v>
      </c>
      <c r="J475" s="11">
        <v>3026.5160000000001</v>
      </c>
      <c r="K475" s="11">
        <v>2454.3539999999998</v>
      </c>
      <c r="L475" s="11">
        <v>1973.7059999999999</v>
      </c>
      <c r="M475" s="11">
        <v>1640.546</v>
      </c>
      <c r="N475" s="11">
        <v>1423.933</v>
      </c>
      <c r="O475" s="11">
        <v>1236.0509999999999</v>
      </c>
      <c r="P475" s="11">
        <v>1076.6590000000001</v>
      </c>
      <c r="Q475" s="11">
        <v>901.58600000000001</v>
      </c>
      <c r="R475" s="11">
        <v>718.70699999999999</v>
      </c>
      <c r="S475" s="11">
        <v>626.33199999999999</v>
      </c>
      <c r="T475" s="11">
        <v>472.04300000000001</v>
      </c>
      <c r="U475" s="11">
        <v>401.43599999999998</v>
      </c>
      <c r="V475" s="11">
        <v>277.91199999999998</v>
      </c>
      <c r="W475" s="11">
        <v>197.268</v>
      </c>
      <c r="X475" s="11">
        <v>106.14700000000001</v>
      </c>
      <c r="Y475" s="11">
        <v>54.152000000000001</v>
      </c>
      <c r="Z475" s="11">
        <v>15.821999999999999</v>
      </c>
      <c r="AA475" s="11">
        <v>3.0049999999999999</v>
      </c>
      <c r="AB475" s="11">
        <v>0.378</v>
      </c>
      <c r="AC475" s="11">
        <v>0.03</v>
      </c>
    </row>
    <row r="476" spans="1:29" ht="11.5">
      <c r="A476" s="15">
        <v>459</v>
      </c>
      <c r="B476" s="13" t="s">
        <v>1059</v>
      </c>
      <c r="C476" s="14" t="s">
        <v>611</v>
      </c>
      <c r="D476" s="12"/>
      <c r="E476" s="12">
        <v>231</v>
      </c>
      <c r="F476" s="13" t="s">
        <v>1110</v>
      </c>
      <c r="G476" s="12">
        <v>910</v>
      </c>
      <c r="H476" s="12">
        <v>1990</v>
      </c>
      <c r="I476" s="11">
        <v>4486.2139999999999</v>
      </c>
      <c r="J476" s="11">
        <v>3579.7339999999999</v>
      </c>
      <c r="K476" s="11">
        <v>2940.4839999999999</v>
      </c>
      <c r="L476" s="11">
        <v>2399.4769999999999</v>
      </c>
      <c r="M476" s="11">
        <v>1988.1759999999999</v>
      </c>
      <c r="N476" s="11">
        <v>1626.587</v>
      </c>
      <c r="O476" s="11">
        <v>1414.9860000000001</v>
      </c>
      <c r="P476" s="11">
        <v>1196.3689999999999</v>
      </c>
      <c r="Q476" s="11">
        <v>1068.8430000000001</v>
      </c>
      <c r="R476" s="11">
        <v>858.94</v>
      </c>
      <c r="S476" s="11">
        <v>677.76099999999997</v>
      </c>
      <c r="T476" s="11">
        <v>580.10500000000002</v>
      </c>
      <c r="U476" s="11">
        <v>423.25099999999998</v>
      </c>
      <c r="V476" s="11">
        <v>340.34399999999999</v>
      </c>
      <c r="W476" s="11">
        <v>213.52500000000001</v>
      </c>
      <c r="X476" s="11">
        <v>130.97499999999999</v>
      </c>
      <c r="Y476" s="11">
        <v>56.665999999999997</v>
      </c>
      <c r="Z476" s="11">
        <v>20.599</v>
      </c>
      <c r="AA476" s="11">
        <v>3.952</v>
      </c>
      <c r="AB476" s="11">
        <v>0.46300000000000002</v>
      </c>
      <c r="AC476" s="11">
        <v>3.4000000000000002E-2</v>
      </c>
    </row>
    <row r="477" spans="1:29" ht="11.5">
      <c r="A477" s="15">
        <v>460</v>
      </c>
      <c r="B477" s="13" t="s">
        <v>1059</v>
      </c>
      <c r="C477" s="14" t="s">
        <v>611</v>
      </c>
      <c r="D477" s="12"/>
      <c r="E477" s="12">
        <v>231</v>
      </c>
      <c r="F477" s="13" t="s">
        <v>1110</v>
      </c>
      <c r="G477" s="12">
        <v>910</v>
      </c>
      <c r="H477" s="12">
        <v>1995</v>
      </c>
      <c r="I477" s="11">
        <v>5213.7780000000002</v>
      </c>
      <c r="J477" s="11">
        <v>4287.3119999999999</v>
      </c>
      <c r="K477" s="11">
        <v>3655.5349999999999</v>
      </c>
      <c r="L477" s="11">
        <v>2919.6469999999999</v>
      </c>
      <c r="M477" s="11">
        <v>2372.8339999999998</v>
      </c>
      <c r="N477" s="11">
        <v>2004.32</v>
      </c>
      <c r="O477" s="11">
        <v>1632.2</v>
      </c>
      <c r="P477" s="11">
        <v>1436.7529999999999</v>
      </c>
      <c r="Q477" s="11">
        <v>1171.143</v>
      </c>
      <c r="R477" s="11">
        <v>1039.184</v>
      </c>
      <c r="S477" s="11">
        <v>825.81600000000003</v>
      </c>
      <c r="T477" s="11">
        <v>639.20600000000002</v>
      </c>
      <c r="U477" s="11">
        <v>531.38800000000003</v>
      </c>
      <c r="V477" s="11">
        <v>366.26900000000001</v>
      </c>
      <c r="W477" s="11">
        <v>267.00900000000001</v>
      </c>
      <c r="X477" s="11">
        <v>144.35300000000001</v>
      </c>
      <c r="Y477" s="11">
        <v>72.097999999999999</v>
      </c>
      <c r="Z477" s="11">
        <v>22.24</v>
      </c>
      <c r="AA477" s="11">
        <v>5.367</v>
      </c>
      <c r="AB477" s="11">
        <v>0.63300000000000001</v>
      </c>
      <c r="AC477" s="11">
        <v>4.2000000000000003E-2</v>
      </c>
    </row>
    <row r="478" spans="1:29" ht="11.5">
      <c r="A478" s="15">
        <v>461</v>
      </c>
      <c r="B478" s="13" t="s">
        <v>1059</v>
      </c>
      <c r="C478" s="14" t="s">
        <v>611</v>
      </c>
      <c r="D478" s="12"/>
      <c r="E478" s="12">
        <v>231</v>
      </c>
      <c r="F478" s="13" t="s">
        <v>1110</v>
      </c>
      <c r="G478" s="12">
        <v>910</v>
      </c>
      <c r="H478" s="12">
        <v>2000</v>
      </c>
      <c r="I478" s="11">
        <v>6100.9660000000003</v>
      </c>
      <c r="J478" s="11">
        <v>4957.1030000000001</v>
      </c>
      <c r="K478" s="11">
        <v>4178.482</v>
      </c>
      <c r="L478" s="11">
        <v>3588.4479999999999</v>
      </c>
      <c r="M478" s="11">
        <v>2843.723</v>
      </c>
      <c r="N478" s="11">
        <v>2302.6509999999998</v>
      </c>
      <c r="O478" s="11">
        <v>1911.83</v>
      </c>
      <c r="P478" s="11">
        <v>1535.836</v>
      </c>
      <c r="Q478" s="11">
        <v>1347.7460000000001</v>
      </c>
      <c r="R478" s="11">
        <v>1087.694</v>
      </c>
      <c r="S478" s="11">
        <v>967.22500000000002</v>
      </c>
      <c r="T478" s="11">
        <v>760.673</v>
      </c>
      <c r="U478" s="11">
        <v>574.745</v>
      </c>
      <c r="V478" s="11">
        <v>456.08300000000003</v>
      </c>
      <c r="W478" s="11">
        <v>289.29899999999998</v>
      </c>
      <c r="X478" s="11">
        <v>184.81899999999999</v>
      </c>
      <c r="Y478" s="11">
        <v>81.096999999999994</v>
      </c>
      <c r="Z478" s="11">
        <v>29.849</v>
      </c>
      <c r="AA478" s="11">
        <v>6.1429999999999998</v>
      </c>
      <c r="AB478" s="11">
        <v>0.90900000000000003</v>
      </c>
      <c r="AC478" s="11">
        <v>6.0999999999999999E-2</v>
      </c>
    </row>
    <row r="479" spans="1:29" ht="11.5">
      <c r="A479" s="15">
        <v>462</v>
      </c>
      <c r="B479" s="13" t="s">
        <v>1059</v>
      </c>
      <c r="C479" s="14" t="s">
        <v>611</v>
      </c>
      <c r="D479" s="12"/>
      <c r="E479" s="12">
        <v>231</v>
      </c>
      <c r="F479" s="13" t="s">
        <v>1110</v>
      </c>
      <c r="G479" s="12">
        <v>910</v>
      </c>
      <c r="H479" s="12">
        <v>2005</v>
      </c>
      <c r="I479" s="11">
        <v>6692.893</v>
      </c>
      <c r="J479" s="11">
        <v>5944.4129999999996</v>
      </c>
      <c r="K479" s="11">
        <v>4917.2550000000001</v>
      </c>
      <c r="L479" s="11">
        <v>3983.7570000000001</v>
      </c>
      <c r="M479" s="11">
        <v>3375.5210000000002</v>
      </c>
      <c r="N479" s="11">
        <v>2713.39</v>
      </c>
      <c r="O479" s="11">
        <v>2216.0100000000002</v>
      </c>
      <c r="P479" s="11">
        <v>1837.636</v>
      </c>
      <c r="Q479" s="11">
        <v>1455.616</v>
      </c>
      <c r="R479" s="11">
        <v>1277.808</v>
      </c>
      <c r="S479" s="11">
        <v>1024.616</v>
      </c>
      <c r="T479" s="11">
        <v>901.91300000000001</v>
      </c>
      <c r="U479" s="11">
        <v>694.62099999999998</v>
      </c>
      <c r="V479" s="11">
        <v>503.08600000000001</v>
      </c>
      <c r="W479" s="11">
        <v>369.99900000000002</v>
      </c>
      <c r="X479" s="11">
        <v>208.53299999999999</v>
      </c>
      <c r="Y479" s="11">
        <v>109.88</v>
      </c>
      <c r="Z479" s="11">
        <v>35.35</v>
      </c>
      <c r="AA479" s="11">
        <v>8.7409999999999997</v>
      </c>
      <c r="AB479" s="11">
        <v>1.1040000000000001</v>
      </c>
      <c r="AC479" s="11">
        <v>0.09</v>
      </c>
    </row>
    <row r="480" spans="1:29" ht="11.5">
      <c r="A480" s="15">
        <v>463</v>
      </c>
      <c r="B480" s="13" t="s">
        <v>1059</v>
      </c>
      <c r="C480" s="14" t="s">
        <v>611</v>
      </c>
      <c r="D480" s="12"/>
      <c r="E480" s="12">
        <v>231</v>
      </c>
      <c r="F480" s="13" t="s">
        <v>1110</v>
      </c>
      <c r="G480" s="12">
        <v>910</v>
      </c>
      <c r="H480" s="12">
        <v>2010</v>
      </c>
      <c r="I480" s="11">
        <v>7027.2790000000005</v>
      </c>
      <c r="J480" s="11">
        <v>6535.9480000000003</v>
      </c>
      <c r="K480" s="11">
        <v>5892.2219999999998</v>
      </c>
      <c r="L480" s="11">
        <v>4863.6120000000001</v>
      </c>
      <c r="M480" s="11">
        <v>3822.6060000000002</v>
      </c>
      <c r="N480" s="11">
        <v>3272.6860000000001</v>
      </c>
      <c r="O480" s="11">
        <v>2593.3330000000001</v>
      </c>
      <c r="P480" s="11">
        <v>2142.703</v>
      </c>
      <c r="Q480" s="11">
        <v>1767.1089999999999</v>
      </c>
      <c r="R480" s="11">
        <v>1421.7059999999999</v>
      </c>
      <c r="S480" s="11">
        <v>1233.288</v>
      </c>
      <c r="T480" s="11">
        <v>978.36599999999999</v>
      </c>
      <c r="U480" s="11">
        <v>844.14300000000003</v>
      </c>
      <c r="V480" s="11">
        <v>620.30399999999997</v>
      </c>
      <c r="W480" s="11">
        <v>418.61200000000002</v>
      </c>
      <c r="X480" s="11">
        <v>275.08499999999998</v>
      </c>
      <c r="Y480" s="11">
        <v>140.172</v>
      </c>
      <c r="Z480" s="11">
        <v>50.534999999999997</v>
      </c>
      <c r="AA480" s="11">
        <v>10.991</v>
      </c>
      <c r="AB480" s="11">
        <v>1.667</v>
      </c>
      <c r="AC480" s="11">
        <v>0.11600000000000001</v>
      </c>
    </row>
    <row r="481" spans="1:29" ht="11.5">
      <c r="A481" s="15">
        <v>464</v>
      </c>
      <c r="B481" s="13" t="s">
        <v>1059</v>
      </c>
      <c r="C481" s="14" t="s">
        <v>611</v>
      </c>
      <c r="D481" s="12"/>
      <c r="E481" s="12">
        <v>231</v>
      </c>
      <c r="F481" s="13" t="s">
        <v>1110</v>
      </c>
      <c r="G481" s="12">
        <v>910</v>
      </c>
      <c r="H481" s="12">
        <v>2015</v>
      </c>
      <c r="I481" s="11">
        <v>7628.451</v>
      </c>
      <c r="J481" s="11">
        <v>6906.5190000000002</v>
      </c>
      <c r="K481" s="11">
        <v>6473.2820000000002</v>
      </c>
      <c r="L481" s="11">
        <v>5852.9269999999997</v>
      </c>
      <c r="M481" s="11">
        <v>4840.5280000000002</v>
      </c>
      <c r="N481" s="11">
        <v>3800.2109999999998</v>
      </c>
      <c r="O481" s="11">
        <v>3238.0749999999998</v>
      </c>
      <c r="P481" s="11">
        <v>2547.5419999999999</v>
      </c>
      <c r="Q481" s="11">
        <v>2089.3710000000001</v>
      </c>
      <c r="R481" s="11">
        <v>1716.1130000000001</v>
      </c>
      <c r="S481" s="11">
        <v>1373.0229999999999</v>
      </c>
      <c r="T481" s="11">
        <v>1179.192</v>
      </c>
      <c r="U481" s="11">
        <v>917.67200000000003</v>
      </c>
      <c r="V481" s="11">
        <v>762.27300000000002</v>
      </c>
      <c r="W481" s="11">
        <v>524.39200000000005</v>
      </c>
      <c r="X481" s="11">
        <v>317.09899999999999</v>
      </c>
      <c r="Y481" s="11">
        <v>174.01499999999999</v>
      </c>
      <c r="Z481" s="11">
        <v>67.239999999999995</v>
      </c>
      <c r="AA481" s="11">
        <v>16.510000000000002</v>
      </c>
      <c r="AB481" s="11">
        <v>2.2410000000000001</v>
      </c>
      <c r="AC481" s="11">
        <v>0.188</v>
      </c>
    </row>
    <row r="482" spans="1:29" ht="11.5">
      <c r="A482" s="15">
        <v>465</v>
      </c>
      <c r="B482" s="13" t="s">
        <v>1059</v>
      </c>
      <c r="C482" s="14" t="s">
        <v>611</v>
      </c>
      <c r="D482" s="12"/>
      <c r="E482" s="12">
        <v>231</v>
      </c>
      <c r="F482" s="13" t="s">
        <v>1110</v>
      </c>
      <c r="G482" s="12">
        <v>910</v>
      </c>
      <c r="H482" s="12">
        <v>2020</v>
      </c>
      <c r="I482" s="11">
        <v>8271.1779999999999</v>
      </c>
      <c r="J482" s="11">
        <v>7525.5559999999996</v>
      </c>
      <c r="K482" s="11">
        <v>6854.1260000000002</v>
      </c>
      <c r="L482" s="11">
        <v>6432.598</v>
      </c>
      <c r="M482" s="11">
        <v>5816.1729999999998</v>
      </c>
      <c r="N482" s="11">
        <v>4802.45</v>
      </c>
      <c r="O482" s="11">
        <v>3757.5439999999999</v>
      </c>
      <c r="P482" s="11">
        <v>3182.837</v>
      </c>
      <c r="Q482" s="11">
        <v>2488.422</v>
      </c>
      <c r="R482" s="11">
        <v>2033.2280000000001</v>
      </c>
      <c r="S482" s="11">
        <v>1660.9570000000001</v>
      </c>
      <c r="T482" s="11">
        <v>1316.318</v>
      </c>
      <c r="U482" s="11">
        <v>1109.67</v>
      </c>
      <c r="V482" s="11">
        <v>832.54300000000001</v>
      </c>
      <c r="W482" s="11">
        <v>648.56100000000004</v>
      </c>
      <c r="X482" s="11">
        <v>400.726</v>
      </c>
      <c r="Y482" s="11">
        <v>202.97399999999999</v>
      </c>
      <c r="Z482" s="11">
        <v>84.73</v>
      </c>
      <c r="AA482" s="11">
        <v>22.462</v>
      </c>
      <c r="AB482" s="11">
        <v>3.4319999999999999</v>
      </c>
      <c r="AC482" s="11">
        <v>0.26300000000000001</v>
      </c>
    </row>
    <row r="483" spans="1:29" ht="11.5" hidden="1">
      <c r="A483" s="15">
        <v>466</v>
      </c>
      <c r="B483" s="13" t="s">
        <v>1059</v>
      </c>
      <c r="C483" s="14" t="s">
        <v>1113</v>
      </c>
      <c r="D483" s="12"/>
      <c r="E483" s="12">
        <v>404</v>
      </c>
      <c r="F483" s="13" t="s">
        <v>1110</v>
      </c>
      <c r="G483" s="12">
        <v>910</v>
      </c>
      <c r="H483" s="12">
        <v>1950</v>
      </c>
      <c r="I483" s="11">
        <v>526.12800000000004</v>
      </c>
      <c r="J483" s="11">
        <v>352.59500000000003</v>
      </c>
      <c r="K483" s="11">
        <v>326.79300000000001</v>
      </c>
      <c r="L483" s="11">
        <v>306.90800000000002</v>
      </c>
      <c r="M483" s="11">
        <v>254.81899999999999</v>
      </c>
      <c r="N483" s="11">
        <v>207.57900000000001</v>
      </c>
      <c r="O483" s="11">
        <v>178.965</v>
      </c>
      <c r="P483" s="11">
        <v>155.19999999999999</v>
      </c>
      <c r="Q483" s="11">
        <v>140.553</v>
      </c>
      <c r="R483" s="11">
        <v>130.56100000000001</v>
      </c>
      <c r="S483" s="11">
        <v>116.206</v>
      </c>
      <c r="T483" s="11">
        <v>97</v>
      </c>
      <c r="U483" s="11">
        <v>78.376000000000005</v>
      </c>
      <c r="V483" s="11">
        <v>60.14</v>
      </c>
      <c r="W483" s="11">
        <v>40.061</v>
      </c>
      <c r="X483" s="11">
        <v>26.19</v>
      </c>
      <c r="Y483" s="11">
        <v>9.9019999999999992</v>
      </c>
      <c r="Z483" s="11">
        <v>3.391</v>
      </c>
      <c r="AA483" s="11">
        <v>0.75700000000000001</v>
      </c>
      <c r="AB483" s="11">
        <v>0.10199999999999999</v>
      </c>
      <c r="AC483" s="11">
        <v>8.0000000000000002E-3</v>
      </c>
    </row>
    <row r="484" spans="1:29" ht="11.5" hidden="1">
      <c r="A484" s="15">
        <v>467</v>
      </c>
      <c r="B484" s="13" t="s">
        <v>1059</v>
      </c>
      <c r="C484" s="14" t="s">
        <v>1113</v>
      </c>
      <c r="D484" s="12"/>
      <c r="E484" s="12">
        <v>404</v>
      </c>
      <c r="F484" s="13" t="s">
        <v>1110</v>
      </c>
      <c r="G484" s="12">
        <v>910</v>
      </c>
      <c r="H484" s="12">
        <v>1955</v>
      </c>
      <c r="I484" s="11">
        <v>678.548</v>
      </c>
      <c r="J484" s="11">
        <v>478.45</v>
      </c>
      <c r="K484" s="11">
        <v>339.952</v>
      </c>
      <c r="L484" s="11">
        <v>317.78699999999998</v>
      </c>
      <c r="M484" s="11">
        <v>297.32299999999998</v>
      </c>
      <c r="N484" s="11">
        <v>245.5</v>
      </c>
      <c r="O484" s="11">
        <v>198.82499999999999</v>
      </c>
      <c r="P484" s="11">
        <v>170.417</v>
      </c>
      <c r="Q484" s="11">
        <v>146.87799999999999</v>
      </c>
      <c r="R484" s="11">
        <v>132.35300000000001</v>
      </c>
      <c r="S484" s="11">
        <v>121.746</v>
      </c>
      <c r="T484" s="11">
        <v>106.303</v>
      </c>
      <c r="U484" s="11">
        <v>85.778999999999996</v>
      </c>
      <c r="V484" s="11">
        <v>65.23</v>
      </c>
      <c r="W484" s="11">
        <v>45.283999999999999</v>
      </c>
      <c r="X484" s="11">
        <v>25.728000000000002</v>
      </c>
      <c r="Y484" s="11">
        <v>12.983000000000001</v>
      </c>
      <c r="Z484" s="11">
        <v>3.2320000000000002</v>
      </c>
      <c r="AA484" s="11">
        <v>0.59599999999999997</v>
      </c>
      <c r="AB484" s="11">
        <v>6.4000000000000001E-2</v>
      </c>
      <c r="AC484" s="11">
        <v>6.0000000000000001E-3</v>
      </c>
    </row>
    <row r="485" spans="1:29" ht="11.5" hidden="1">
      <c r="A485" s="15">
        <v>468</v>
      </c>
      <c r="B485" s="13" t="s">
        <v>1059</v>
      </c>
      <c r="C485" s="14" t="s">
        <v>1113</v>
      </c>
      <c r="D485" s="12"/>
      <c r="E485" s="12">
        <v>404</v>
      </c>
      <c r="F485" s="13" t="s">
        <v>1110</v>
      </c>
      <c r="G485" s="12">
        <v>910</v>
      </c>
      <c r="H485" s="12">
        <v>1960</v>
      </c>
      <c r="I485" s="11">
        <v>800.50300000000004</v>
      </c>
      <c r="J485" s="11">
        <v>625.42399999999998</v>
      </c>
      <c r="K485" s="11">
        <v>464.02</v>
      </c>
      <c r="L485" s="11">
        <v>331.92099999999999</v>
      </c>
      <c r="M485" s="11">
        <v>309.05700000000002</v>
      </c>
      <c r="N485" s="11">
        <v>287.62099999999998</v>
      </c>
      <c r="O485" s="11">
        <v>236.2</v>
      </c>
      <c r="P485" s="11">
        <v>190.23400000000001</v>
      </c>
      <c r="Q485" s="11">
        <v>162.05699999999999</v>
      </c>
      <c r="R485" s="11">
        <v>138.94300000000001</v>
      </c>
      <c r="S485" s="11">
        <v>123.979</v>
      </c>
      <c r="T485" s="11">
        <v>111.93899999999999</v>
      </c>
      <c r="U485" s="11">
        <v>94.581999999999994</v>
      </c>
      <c r="V485" s="11">
        <v>71.912000000000006</v>
      </c>
      <c r="W485" s="11">
        <v>49.512</v>
      </c>
      <c r="X485" s="11">
        <v>29.297999999999998</v>
      </c>
      <c r="Y485" s="11">
        <v>12.791</v>
      </c>
      <c r="Z485" s="11">
        <v>4.1959999999999997</v>
      </c>
      <c r="AA485" s="11">
        <v>0.54400000000000004</v>
      </c>
      <c r="AB485" s="11">
        <v>4.4999999999999998E-2</v>
      </c>
      <c r="AC485" s="11">
        <v>4.0000000000000001E-3</v>
      </c>
    </row>
    <row r="486" spans="1:29" ht="11.5" hidden="1">
      <c r="A486" s="15">
        <v>469</v>
      </c>
      <c r="B486" s="13" t="s">
        <v>1059</v>
      </c>
      <c r="C486" s="14" t="s">
        <v>1113</v>
      </c>
      <c r="D486" s="12"/>
      <c r="E486" s="12">
        <v>404</v>
      </c>
      <c r="F486" s="13" t="s">
        <v>1110</v>
      </c>
      <c r="G486" s="12">
        <v>910</v>
      </c>
      <c r="H486" s="12">
        <v>1965</v>
      </c>
      <c r="I486" s="11">
        <v>951.90099999999995</v>
      </c>
      <c r="J486" s="11">
        <v>750.63900000000001</v>
      </c>
      <c r="K486" s="11">
        <v>610.71199999999999</v>
      </c>
      <c r="L486" s="11">
        <v>454.77800000000002</v>
      </c>
      <c r="M486" s="11">
        <v>323.12</v>
      </c>
      <c r="N486" s="11">
        <v>298.97699999999998</v>
      </c>
      <c r="O486" s="11">
        <v>277.012</v>
      </c>
      <c r="P486" s="11">
        <v>226.46600000000001</v>
      </c>
      <c r="Q486" s="11">
        <v>181.434</v>
      </c>
      <c r="R486" s="11">
        <v>153.845</v>
      </c>
      <c r="S486" s="11">
        <v>130.71299999999999</v>
      </c>
      <c r="T486" s="11">
        <v>114.639</v>
      </c>
      <c r="U486" s="11">
        <v>100.371</v>
      </c>
      <c r="V486" s="11">
        <v>80.097999999999999</v>
      </c>
      <c r="W486" s="11">
        <v>55.249000000000002</v>
      </c>
      <c r="X486" s="11">
        <v>32.44</v>
      </c>
      <c r="Y486" s="11">
        <v>14.683999999999999</v>
      </c>
      <c r="Z486" s="11">
        <v>4.0979999999999999</v>
      </c>
      <c r="AA486" s="11">
        <v>0.67</v>
      </c>
      <c r="AB486" s="11">
        <v>3.6999999999999998E-2</v>
      </c>
      <c r="AC486" s="11">
        <v>2E-3</v>
      </c>
    </row>
    <row r="487" spans="1:29" ht="11.5" hidden="1">
      <c r="A487" s="15">
        <v>470</v>
      </c>
      <c r="B487" s="13" t="s">
        <v>1059</v>
      </c>
      <c r="C487" s="14" t="s">
        <v>1113</v>
      </c>
      <c r="D487" s="12"/>
      <c r="E487" s="12">
        <v>404</v>
      </c>
      <c r="F487" s="13" t="s">
        <v>1110</v>
      </c>
      <c r="G487" s="12">
        <v>910</v>
      </c>
      <c r="H487" s="12">
        <v>1970</v>
      </c>
      <c r="I487" s="11">
        <v>1138.8889999999999</v>
      </c>
      <c r="J487" s="11">
        <v>902.67200000000003</v>
      </c>
      <c r="K487" s="11">
        <v>736.11599999999999</v>
      </c>
      <c r="L487" s="11">
        <v>600.572</v>
      </c>
      <c r="M487" s="11">
        <v>444.61799999999999</v>
      </c>
      <c r="N487" s="11">
        <v>313.76499999999999</v>
      </c>
      <c r="O487" s="11">
        <v>289.12599999999998</v>
      </c>
      <c r="P487" s="11">
        <v>266.87</v>
      </c>
      <c r="Q487" s="11">
        <v>217.05099999999999</v>
      </c>
      <c r="R487" s="11">
        <v>173.035</v>
      </c>
      <c r="S487" s="11">
        <v>145.41</v>
      </c>
      <c r="T487" s="11">
        <v>121.511</v>
      </c>
      <c r="U487" s="11">
        <v>103.48099999999999</v>
      </c>
      <c r="V487" s="11">
        <v>85.733000000000004</v>
      </c>
      <c r="W487" s="11">
        <v>62.197000000000003</v>
      </c>
      <c r="X487" s="11">
        <v>36.642000000000003</v>
      </c>
      <c r="Y487" s="11">
        <v>16.440000000000001</v>
      </c>
      <c r="Z487" s="11">
        <v>4.7169999999999996</v>
      </c>
      <c r="AA487" s="11">
        <v>0.63800000000000001</v>
      </c>
      <c r="AB487" s="11">
        <v>0.04</v>
      </c>
      <c r="AC487" s="11">
        <v>2E-3</v>
      </c>
    </row>
    <row r="488" spans="1:29" ht="11.5" hidden="1">
      <c r="A488" s="15">
        <v>471</v>
      </c>
      <c r="B488" s="13" t="s">
        <v>1059</v>
      </c>
      <c r="C488" s="14" t="s">
        <v>1113</v>
      </c>
      <c r="D488" s="12"/>
      <c r="E488" s="12">
        <v>404</v>
      </c>
      <c r="F488" s="13" t="s">
        <v>1110</v>
      </c>
      <c r="G488" s="12">
        <v>910</v>
      </c>
      <c r="H488" s="12">
        <v>1975</v>
      </c>
      <c r="I488" s="11">
        <v>1394.3009999999999</v>
      </c>
      <c r="J488" s="11">
        <v>1091.424</v>
      </c>
      <c r="K488" s="11">
        <v>888.49599999999998</v>
      </c>
      <c r="L488" s="11">
        <v>726.02300000000002</v>
      </c>
      <c r="M488" s="11">
        <v>589.40099999999995</v>
      </c>
      <c r="N488" s="11">
        <v>433.89800000000002</v>
      </c>
      <c r="O488" s="11">
        <v>304.75599999999997</v>
      </c>
      <c r="P488" s="11">
        <v>279.83499999999998</v>
      </c>
      <c r="Q488" s="11">
        <v>257.08800000000002</v>
      </c>
      <c r="R488" s="11">
        <v>208.06200000000001</v>
      </c>
      <c r="S488" s="11">
        <v>164.40799999999999</v>
      </c>
      <c r="T488" s="11">
        <v>135.994</v>
      </c>
      <c r="U488" s="11">
        <v>110.515</v>
      </c>
      <c r="V488" s="11">
        <v>89.266999999999996</v>
      </c>
      <c r="W488" s="11">
        <v>67.433999999999997</v>
      </c>
      <c r="X488" s="11">
        <v>41.908999999999999</v>
      </c>
      <c r="Y488" s="11">
        <v>18.890999999999998</v>
      </c>
      <c r="Z488" s="11">
        <v>5.3520000000000003</v>
      </c>
      <c r="AA488" s="11">
        <v>0.73</v>
      </c>
      <c r="AB488" s="11">
        <v>3.7999999999999999E-2</v>
      </c>
      <c r="AC488" s="11">
        <v>2E-3</v>
      </c>
    </row>
    <row r="489" spans="1:29" ht="11.5" hidden="1">
      <c r="A489" s="15">
        <v>472</v>
      </c>
      <c r="B489" s="13" t="s">
        <v>1059</v>
      </c>
      <c r="C489" s="14" t="s">
        <v>1113</v>
      </c>
      <c r="D489" s="12"/>
      <c r="E489" s="12">
        <v>404</v>
      </c>
      <c r="F489" s="13" t="s">
        <v>1110</v>
      </c>
      <c r="G489" s="12">
        <v>910</v>
      </c>
      <c r="H489" s="12">
        <v>1980</v>
      </c>
      <c r="I489" s="11">
        <v>1677.8230000000001</v>
      </c>
      <c r="J489" s="11">
        <v>1346.829</v>
      </c>
      <c r="K489" s="11">
        <v>1077.318</v>
      </c>
      <c r="L489" s="11">
        <v>878.62300000000005</v>
      </c>
      <c r="M489" s="11">
        <v>715.35199999999998</v>
      </c>
      <c r="N489" s="11">
        <v>578.34500000000003</v>
      </c>
      <c r="O489" s="11">
        <v>424.13600000000002</v>
      </c>
      <c r="P489" s="11">
        <v>296.69</v>
      </c>
      <c r="Q489" s="11">
        <v>271.05</v>
      </c>
      <c r="R489" s="11">
        <v>247.74600000000001</v>
      </c>
      <c r="S489" s="11">
        <v>198.756</v>
      </c>
      <c r="T489" s="11">
        <v>154.68299999999999</v>
      </c>
      <c r="U489" s="11">
        <v>124.60299999999999</v>
      </c>
      <c r="V489" s="11">
        <v>96.26</v>
      </c>
      <c r="W489" s="11">
        <v>71.120999999999995</v>
      </c>
      <c r="X489" s="11">
        <v>46.204999999999998</v>
      </c>
      <c r="Y489" s="11">
        <v>22.053000000000001</v>
      </c>
      <c r="Z489" s="11">
        <v>6.2850000000000001</v>
      </c>
      <c r="AA489" s="11">
        <v>0.83699999999999997</v>
      </c>
      <c r="AB489" s="11">
        <v>0.04</v>
      </c>
      <c r="AC489" s="11">
        <v>2E-3</v>
      </c>
    </row>
    <row r="490" spans="1:29" ht="11.5" hidden="1">
      <c r="A490" s="15">
        <v>473</v>
      </c>
      <c r="B490" s="13" t="s">
        <v>1059</v>
      </c>
      <c r="C490" s="14" t="s">
        <v>1113</v>
      </c>
      <c r="D490" s="12"/>
      <c r="E490" s="12">
        <v>404</v>
      </c>
      <c r="F490" s="13" t="s">
        <v>1110</v>
      </c>
      <c r="G490" s="12">
        <v>910</v>
      </c>
      <c r="H490" s="12">
        <v>1985</v>
      </c>
      <c r="I490" s="11">
        <v>1992.7149999999999</v>
      </c>
      <c r="J490" s="11">
        <v>1631.4639999999999</v>
      </c>
      <c r="K490" s="11">
        <v>1332.5719999999999</v>
      </c>
      <c r="L490" s="11">
        <v>1067.5150000000001</v>
      </c>
      <c r="M490" s="11">
        <v>868.02700000000004</v>
      </c>
      <c r="N490" s="11">
        <v>704.22799999999995</v>
      </c>
      <c r="O490" s="11">
        <v>567.375</v>
      </c>
      <c r="P490" s="11">
        <v>414.51299999999998</v>
      </c>
      <c r="Q490" s="11">
        <v>288.54000000000002</v>
      </c>
      <c r="R490" s="11">
        <v>262.26400000000001</v>
      </c>
      <c r="S490" s="11">
        <v>237.71</v>
      </c>
      <c r="T490" s="11">
        <v>188.00700000000001</v>
      </c>
      <c r="U490" s="11">
        <v>142.73599999999999</v>
      </c>
      <c r="V490" s="11">
        <v>109.626</v>
      </c>
      <c r="W490" s="11">
        <v>77.8</v>
      </c>
      <c r="X490" s="11">
        <v>49.720999999999997</v>
      </c>
      <c r="Y490" s="11">
        <v>24.978000000000002</v>
      </c>
      <c r="Z490" s="11">
        <v>7.5830000000000002</v>
      </c>
      <c r="AA490" s="11">
        <v>1.0129999999999999</v>
      </c>
      <c r="AB490" s="11">
        <v>4.9000000000000002E-2</v>
      </c>
      <c r="AC490" s="11">
        <v>2E-3</v>
      </c>
    </row>
    <row r="491" spans="1:29" ht="11.5" hidden="1">
      <c r="A491" s="15">
        <v>474</v>
      </c>
      <c r="B491" s="13" t="s">
        <v>1059</v>
      </c>
      <c r="C491" s="14" t="s">
        <v>1113</v>
      </c>
      <c r="D491" s="12"/>
      <c r="E491" s="12">
        <v>404</v>
      </c>
      <c r="F491" s="13" t="s">
        <v>1110</v>
      </c>
      <c r="G491" s="12">
        <v>910</v>
      </c>
      <c r="H491" s="12">
        <v>1990</v>
      </c>
      <c r="I491" s="11">
        <v>2237.337</v>
      </c>
      <c r="J491" s="11">
        <v>1940.953</v>
      </c>
      <c r="K491" s="11">
        <v>1615.5360000000001</v>
      </c>
      <c r="L491" s="11">
        <v>1321.2439999999999</v>
      </c>
      <c r="M491" s="11">
        <v>1055.079</v>
      </c>
      <c r="N491" s="11">
        <v>854.32600000000002</v>
      </c>
      <c r="O491" s="11">
        <v>690.19899999999996</v>
      </c>
      <c r="P491" s="11">
        <v>553.59100000000001</v>
      </c>
      <c r="Q491" s="11">
        <v>402.33699999999999</v>
      </c>
      <c r="R491" s="11">
        <v>278.68299999999999</v>
      </c>
      <c r="S491" s="11">
        <v>251.215</v>
      </c>
      <c r="T491" s="11">
        <v>224.55600000000001</v>
      </c>
      <c r="U491" s="11">
        <v>173.36699999999999</v>
      </c>
      <c r="V491" s="11">
        <v>125.645</v>
      </c>
      <c r="W491" s="11">
        <v>88.807000000000002</v>
      </c>
      <c r="X491" s="11">
        <v>54.652999999999999</v>
      </c>
      <c r="Y491" s="11">
        <v>27.065999999999999</v>
      </c>
      <c r="Z491" s="11">
        <v>8.6379999999999999</v>
      </c>
      <c r="AA491" s="11">
        <v>1.2290000000000001</v>
      </c>
      <c r="AB491" s="11">
        <v>0.06</v>
      </c>
      <c r="AC491" s="11">
        <v>2E-3</v>
      </c>
    </row>
    <row r="492" spans="1:29" ht="11.5" hidden="1">
      <c r="A492" s="15">
        <v>475</v>
      </c>
      <c r="B492" s="13" t="s">
        <v>1059</v>
      </c>
      <c r="C492" s="14" t="s">
        <v>1113</v>
      </c>
      <c r="D492" s="12"/>
      <c r="E492" s="12">
        <v>404</v>
      </c>
      <c r="F492" s="13" t="s">
        <v>1110</v>
      </c>
      <c r="G492" s="12">
        <v>910</v>
      </c>
      <c r="H492" s="12">
        <v>1995</v>
      </c>
      <c r="I492" s="11">
        <v>2353.848</v>
      </c>
      <c r="J492" s="11">
        <v>2183.0940000000001</v>
      </c>
      <c r="K492" s="11">
        <v>1924.5530000000001</v>
      </c>
      <c r="L492" s="11">
        <v>1608.7</v>
      </c>
      <c r="M492" s="11">
        <v>1320.759</v>
      </c>
      <c r="N492" s="11">
        <v>1054.078</v>
      </c>
      <c r="O492" s="11">
        <v>847.08799999999997</v>
      </c>
      <c r="P492" s="11">
        <v>677.15700000000004</v>
      </c>
      <c r="Q492" s="11">
        <v>537.63199999999995</v>
      </c>
      <c r="R492" s="11">
        <v>388.214</v>
      </c>
      <c r="S492" s="11">
        <v>266.464</v>
      </c>
      <c r="T492" s="11">
        <v>236.12899999999999</v>
      </c>
      <c r="U492" s="11">
        <v>205.55199999999999</v>
      </c>
      <c r="V492" s="11">
        <v>151.38499999999999</v>
      </c>
      <c r="W492" s="11">
        <v>100.953</v>
      </c>
      <c r="X492" s="11">
        <v>61.912999999999997</v>
      </c>
      <c r="Y492" s="11">
        <v>29.510999999999999</v>
      </c>
      <c r="Z492" s="11">
        <v>9.2110000000000003</v>
      </c>
      <c r="AA492" s="11">
        <v>1.387</v>
      </c>
      <c r="AB492" s="11">
        <v>7.6999999999999999E-2</v>
      </c>
      <c r="AC492" s="11">
        <v>3.0000000000000001E-3</v>
      </c>
    </row>
    <row r="493" spans="1:29" ht="11.5" hidden="1">
      <c r="A493" s="15">
        <v>476</v>
      </c>
      <c r="B493" s="13" t="s">
        <v>1059</v>
      </c>
      <c r="C493" s="14" t="s">
        <v>1113</v>
      </c>
      <c r="D493" s="12"/>
      <c r="E493" s="12">
        <v>404</v>
      </c>
      <c r="F493" s="13" t="s">
        <v>1110</v>
      </c>
      <c r="G493" s="12">
        <v>910</v>
      </c>
      <c r="H493" s="12">
        <v>2000</v>
      </c>
      <c r="I493" s="11">
        <v>2744.68</v>
      </c>
      <c r="J493" s="11">
        <v>2290.3620000000001</v>
      </c>
      <c r="K493" s="11">
        <v>2159.6559999999999</v>
      </c>
      <c r="L493" s="11">
        <v>1904.5170000000001</v>
      </c>
      <c r="M493" s="11">
        <v>1580.1079999999999</v>
      </c>
      <c r="N493" s="11">
        <v>1278.6389999999999</v>
      </c>
      <c r="O493" s="11">
        <v>1003.39</v>
      </c>
      <c r="P493" s="11">
        <v>793.59900000000005</v>
      </c>
      <c r="Q493" s="11">
        <v>628.12400000000002</v>
      </c>
      <c r="R493" s="11">
        <v>497.30700000000002</v>
      </c>
      <c r="S493" s="11">
        <v>356.84699999999998</v>
      </c>
      <c r="T493" s="11">
        <v>242.233</v>
      </c>
      <c r="U493" s="11">
        <v>209.96299999999999</v>
      </c>
      <c r="V493" s="11">
        <v>174.976</v>
      </c>
      <c r="W493" s="11">
        <v>119.01600000000001</v>
      </c>
      <c r="X493" s="11">
        <v>69.313999999999993</v>
      </c>
      <c r="Y493" s="11">
        <v>33.232999999999997</v>
      </c>
      <c r="Z493" s="11">
        <v>10.11</v>
      </c>
      <c r="AA493" s="11">
        <v>1.5649999999999999</v>
      </c>
      <c r="AB493" s="11">
        <v>0.108</v>
      </c>
      <c r="AC493" s="11">
        <v>4.0000000000000001E-3</v>
      </c>
    </row>
    <row r="494" spans="1:29" ht="11.5" hidden="1">
      <c r="A494" s="15">
        <v>477</v>
      </c>
      <c r="B494" s="13" t="s">
        <v>1059</v>
      </c>
      <c r="C494" s="14" t="s">
        <v>1113</v>
      </c>
      <c r="D494" s="12"/>
      <c r="E494" s="12">
        <v>404</v>
      </c>
      <c r="F494" s="13" t="s">
        <v>1110</v>
      </c>
      <c r="G494" s="12">
        <v>910</v>
      </c>
      <c r="H494" s="12">
        <v>2005</v>
      </c>
      <c r="I494" s="11">
        <v>3075.279</v>
      </c>
      <c r="J494" s="11">
        <v>2678.6390000000001</v>
      </c>
      <c r="K494" s="11">
        <v>2265.5639999999999</v>
      </c>
      <c r="L494" s="11">
        <v>2137.7130000000002</v>
      </c>
      <c r="M494" s="11">
        <v>1872.1189999999999</v>
      </c>
      <c r="N494" s="11">
        <v>1529.6469999999999</v>
      </c>
      <c r="O494" s="11">
        <v>1214.3209999999999</v>
      </c>
      <c r="P494" s="11">
        <v>935.38099999999997</v>
      </c>
      <c r="Q494" s="11">
        <v>731.42600000000004</v>
      </c>
      <c r="R494" s="11">
        <v>577.23500000000001</v>
      </c>
      <c r="S494" s="11">
        <v>454.13400000000001</v>
      </c>
      <c r="T494" s="11">
        <v>322.36399999999998</v>
      </c>
      <c r="U494" s="11">
        <v>214.01499999999999</v>
      </c>
      <c r="V494" s="11">
        <v>177.5</v>
      </c>
      <c r="W494" s="11">
        <v>136.50700000000001</v>
      </c>
      <c r="X494" s="11">
        <v>81.033000000000001</v>
      </c>
      <c r="Y494" s="11">
        <v>36.872999999999998</v>
      </c>
      <c r="Z494" s="11">
        <v>11.279</v>
      </c>
      <c r="AA494" s="11">
        <v>1.7130000000000001</v>
      </c>
      <c r="AB494" s="11">
        <v>0.123</v>
      </c>
      <c r="AC494" s="11">
        <v>6.0000000000000001E-3</v>
      </c>
    </row>
    <row r="495" spans="1:29" ht="11.5" hidden="1">
      <c r="A495" s="15">
        <v>478</v>
      </c>
      <c r="B495" s="13" t="s">
        <v>1059</v>
      </c>
      <c r="C495" s="14" t="s">
        <v>1113</v>
      </c>
      <c r="D495" s="12"/>
      <c r="E495" s="12">
        <v>404</v>
      </c>
      <c r="F495" s="13" t="s">
        <v>1110</v>
      </c>
      <c r="G495" s="12">
        <v>910</v>
      </c>
      <c r="H495" s="12">
        <v>2010</v>
      </c>
      <c r="I495" s="11">
        <v>3390.8629999999998</v>
      </c>
      <c r="J495" s="11">
        <v>3018.3670000000002</v>
      </c>
      <c r="K495" s="11">
        <v>2654.402</v>
      </c>
      <c r="L495" s="11">
        <v>2242.0169999999998</v>
      </c>
      <c r="M495" s="11">
        <v>2097.8389999999999</v>
      </c>
      <c r="N495" s="11">
        <v>1818.0820000000001</v>
      </c>
      <c r="O495" s="11">
        <v>1472.3409999999999</v>
      </c>
      <c r="P495" s="11">
        <v>1159.8579999999999</v>
      </c>
      <c r="Q495" s="11">
        <v>887.47500000000002</v>
      </c>
      <c r="R495" s="11">
        <v>690.89400000000001</v>
      </c>
      <c r="S495" s="11">
        <v>541.01400000000001</v>
      </c>
      <c r="T495" s="11">
        <v>420.16199999999998</v>
      </c>
      <c r="U495" s="11">
        <v>291.30700000000002</v>
      </c>
      <c r="V495" s="11">
        <v>184.685</v>
      </c>
      <c r="W495" s="11">
        <v>141.065</v>
      </c>
      <c r="X495" s="11">
        <v>94.150999999999996</v>
      </c>
      <c r="Y495" s="11">
        <v>43.183</v>
      </c>
      <c r="Z495" s="11">
        <v>12.292999999999999</v>
      </c>
      <c r="AA495" s="11">
        <v>1.738</v>
      </c>
      <c r="AB495" s="11">
        <v>0.10100000000000001</v>
      </c>
      <c r="AC495" s="11">
        <v>5.0000000000000001E-3</v>
      </c>
    </row>
    <row r="496" spans="1:29" ht="11.5" hidden="1">
      <c r="A496" s="15">
        <v>479</v>
      </c>
      <c r="B496" s="13" t="s">
        <v>1059</v>
      </c>
      <c r="C496" s="14" t="s">
        <v>1113</v>
      </c>
      <c r="D496" s="12"/>
      <c r="E496" s="12">
        <v>404</v>
      </c>
      <c r="F496" s="13" t="s">
        <v>1110</v>
      </c>
      <c r="G496" s="12">
        <v>910</v>
      </c>
      <c r="H496" s="12">
        <v>2015</v>
      </c>
      <c r="I496" s="11">
        <v>3491.221</v>
      </c>
      <c r="J496" s="11">
        <v>3353.1439999999998</v>
      </c>
      <c r="K496" s="11">
        <v>3001.846</v>
      </c>
      <c r="L496" s="11">
        <v>2638.4279999999999</v>
      </c>
      <c r="M496" s="11">
        <v>2218.2339999999999</v>
      </c>
      <c r="N496" s="11">
        <v>2063.39</v>
      </c>
      <c r="O496" s="11">
        <v>1778.5409999999999</v>
      </c>
      <c r="P496" s="11">
        <v>1432.489</v>
      </c>
      <c r="Q496" s="11">
        <v>1121.7439999999999</v>
      </c>
      <c r="R496" s="11">
        <v>853.59100000000001</v>
      </c>
      <c r="S496" s="11">
        <v>658.98800000000006</v>
      </c>
      <c r="T496" s="11">
        <v>509.68400000000003</v>
      </c>
      <c r="U496" s="11">
        <v>387.77100000000002</v>
      </c>
      <c r="V496" s="11">
        <v>258.214</v>
      </c>
      <c r="W496" s="11">
        <v>152.22</v>
      </c>
      <c r="X496" s="11">
        <v>102.624</v>
      </c>
      <c r="Y496" s="11">
        <v>54.579000000000001</v>
      </c>
      <c r="Z496" s="11">
        <v>16.556000000000001</v>
      </c>
      <c r="AA496" s="11">
        <v>2.335</v>
      </c>
      <c r="AB496" s="11">
        <v>0.127</v>
      </c>
      <c r="AC496" s="11">
        <v>4.0000000000000001E-3</v>
      </c>
    </row>
    <row r="497" spans="1:29" ht="11.5" hidden="1">
      <c r="A497" s="15">
        <v>480</v>
      </c>
      <c r="B497" s="13" t="s">
        <v>1059</v>
      </c>
      <c r="C497" s="14" t="s">
        <v>1113</v>
      </c>
      <c r="D497" s="12"/>
      <c r="E497" s="12">
        <v>404</v>
      </c>
      <c r="F497" s="13" t="s">
        <v>1110</v>
      </c>
      <c r="G497" s="12">
        <v>910</v>
      </c>
      <c r="H497" s="12">
        <v>2020</v>
      </c>
      <c r="I497" s="11">
        <v>3486.0210000000002</v>
      </c>
      <c r="J497" s="11">
        <v>3461.279</v>
      </c>
      <c r="K497" s="11">
        <v>3340.913</v>
      </c>
      <c r="L497" s="11">
        <v>2988.7950000000001</v>
      </c>
      <c r="M497" s="11">
        <v>2617.3910000000001</v>
      </c>
      <c r="N497" s="11">
        <v>2190.5</v>
      </c>
      <c r="O497" s="11">
        <v>2030.0440000000001</v>
      </c>
      <c r="P497" s="11">
        <v>1743.029</v>
      </c>
      <c r="Q497" s="11">
        <v>1397.049</v>
      </c>
      <c r="R497" s="11">
        <v>1088.4290000000001</v>
      </c>
      <c r="S497" s="11">
        <v>821.97500000000002</v>
      </c>
      <c r="T497" s="11">
        <v>627.83900000000006</v>
      </c>
      <c r="U497" s="11">
        <v>477.35199999999998</v>
      </c>
      <c r="V497" s="11">
        <v>351.13</v>
      </c>
      <c r="W497" s="11">
        <v>220.03200000000001</v>
      </c>
      <c r="X497" s="11">
        <v>116.86799999999999</v>
      </c>
      <c r="Y497" s="11">
        <v>65.194999999999993</v>
      </c>
      <c r="Z497" s="11">
        <v>24.571000000000002</v>
      </c>
      <c r="AA497" s="11">
        <v>4.1059999999999999</v>
      </c>
      <c r="AB497" s="11">
        <v>0.248</v>
      </c>
      <c r="AC497" s="11">
        <v>7.0000000000000001E-3</v>
      </c>
    </row>
    <row r="498" spans="1:29" ht="11.5" hidden="1">
      <c r="A498" s="15">
        <v>481</v>
      </c>
      <c r="B498" s="13" t="s">
        <v>1059</v>
      </c>
      <c r="C498" s="14" t="s">
        <v>1114</v>
      </c>
      <c r="D498" s="12"/>
      <c r="E498" s="12">
        <v>450</v>
      </c>
      <c r="F498" s="13" t="s">
        <v>1110</v>
      </c>
      <c r="G498" s="12">
        <v>910</v>
      </c>
      <c r="H498" s="12">
        <v>1950</v>
      </c>
      <c r="I498" s="11">
        <v>319.25400000000002</v>
      </c>
      <c r="J498" s="11">
        <v>248.607</v>
      </c>
      <c r="K498" s="11">
        <v>223.09200000000001</v>
      </c>
      <c r="L498" s="11">
        <v>201.90299999999999</v>
      </c>
      <c r="M498" s="11">
        <v>167.42500000000001</v>
      </c>
      <c r="N498" s="11">
        <v>137.19800000000001</v>
      </c>
      <c r="O498" s="11">
        <v>105.48099999999999</v>
      </c>
      <c r="P498" s="11">
        <v>103.023</v>
      </c>
      <c r="Q498" s="11">
        <v>117.46</v>
      </c>
      <c r="R498" s="11">
        <v>99.033000000000001</v>
      </c>
      <c r="S498" s="11">
        <v>79.088999999999999</v>
      </c>
      <c r="T498" s="11">
        <v>63.69</v>
      </c>
      <c r="U498" s="11">
        <v>48.29</v>
      </c>
      <c r="V498" s="11">
        <v>33.99</v>
      </c>
      <c r="W498" s="11">
        <v>20.79</v>
      </c>
      <c r="X498" s="11">
        <v>10.451000000000001</v>
      </c>
      <c r="Y498" s="11">
        <v>3.5289999999999999</v>
      </c>
      <c r="Z498" s="11">
        <v>1.042</v>
      </c>
      <c r="AA498" s="11">
        <v>0.193</v>
      </c>
      <c r="AB498" s="11">
        <v>2.1000000000000001E-2</v>
      </c>
      <c r="AC498" s="11">
        <v>1E-3</v>
      </c>
    </row>
    <row r="499" spans="1:29" ht="11.5" hidden="1">
      <c r="A499" s="15">
        <v>482</v>
      </c>
      <c r="B499" s="13" t="s">
        <v>1059</v>
      </c>
      <c r="C499" s="14" t="s">
        <v>1114</v>
      </c>
      <c r="D499" s="12"/>
      <c r="E499" s="12">
        <v>450</v>
      </c>
      <c r="F499" s="13" t="s">
        <v>1110</v>
      </c>
      <c r="G499" s="12">
        <v>910</v>
      </c>
      <c r="H499" s="12">
        <v>1955</v>
      </c>
      <c r="I499" s="11">
        <v>410.87099999999998</v>
      </c>
      <c r="J499" s="11">
        <v>277.64299999999997</v>
      </c>
      <c r="K499" s="11">
        <v>234.273</v>
      </c>
      <c r="L499" s="11">
        <v>216.357</v>
      </c>
      <c r="M499" s="11">
        <v>194.19900000000001</v>
      </c>
      <c r="N499" s="11">
        <v>159.72399999999999</v>
      </c>
      <c r="O499" s="11">
        <v>129.86500000000001</v>
      </c>
      <c r="P499" s="11">
        <v>99.013999999999996</v>
      </c>
      <c r="Q499" s="11">
        <v>96.031000000000006</v>
      </c>
      <c r="R499" s="11">
        <v>108.794</v>
      </c>
      <c r="S499" s="11">
        <v>90.659000000000006</v>
      </c>
      <c r="T499" s="11">
        <v>70.578000000000003</v>
      </c>
      <c r="U499" s="11">
        <v>54.212000000000003</v>
      </c>
      <c r="V499" s="11">
        <v>37.973999999999997</v>
      </c>
      <c r="W499" s="11">
        <v>23.536999999999999</v>
      </c>
      <c r="X499" s="11">
        <v>11.846</v>
      </c>
      <c r="Y499" s="11">
        <v>4.5030000000000001</v>
      </c>
      <c r="Z499" s="11">
        <v>1.0449999999999999</v>
      </c>
      <c r="AA499" s="11">
        <v>0.19</v>
      </c>
      <c r="AB499" s="11">
        <v>2.1000000000000001E-2</v>
      </c>
      <c r="AC499" s="11">
        <v>1E-3</v>
      </c>
    </row>
    <row r="500" spans="1:29" ht="11.5" hidden="1">
      <c r="A500" s="15">
        <v>483</v>
      </c>
      <c r="B500" s="13" t="s">
        <v>1059</v>
      </c>
      <c r="C500" s="14" t="s">
        <v>1114</v>
      </c>
      <c r="D500" s="12"/>
      <c r="E500" s="12">
        <v>450</v>
      </c>
      <c r="F500" s="13" t="s">
        <v>1110</v>
      </c>
      <c r="G500" s="12">
        <v>910</v>
      </c>
      <c r="H500" s="12">
        <v>1960</v>
      </c>
      <c r="I500" s="11">
        <v>468.61799999999999</v>
      </c>
      <c r="J500" s="11">
        <v>362.43299999999999</v>
      </c>
      <c r="K500" s="11">
        <v>263.38499999999999</v>
      </c>
      <c r="L500" s="11">
        <v>228.09299999999999</v>
      </c>
      <c r="M500" s="11">
        <v>208.988</v>
      </c>
      <c r="N500" s="11">
        <v>186.131</v>
      </c>
      <c r="O500" s="11">
        <v>151.982</v>
      </c>
      <c r="P500" s="11">
        <v>122.62</v>
      </c>
      <c r="Q500" s="11">
        <v>92.87</v>
      </c>
      <c r="R500" s="11">
        <v>89.432000000000002</v>
      </c>
      <c r="S500" s="11">
        <v>99.938999999999993</v>
      </c>
      <c r="T500" s="11">
        <v>81.191999999999993</v>
      </c>
      <c r="U500" s="11">
        <v>60.517000000000003</v>
      </c>
      <c r="V500" s="11">
        <v>43.122</v>
      </c>
      <c r="W500" s="11">
        <v>26.702999999999999</v>
      </c>
      <c r="X500" s="11">
        <v>13.694000000000001</v>
      </c>
      <c r="Y500" s="11">
        <v>5.2450000000000001</v>
      </c>
      <c r="Z500" s="11">
        <v>1.3779999999999999</v>
      </c>
      <c r="AA500" s="11">
        <v>0.2</v>
      </c>
      <c r="AB500" s="11">
        <v>2.1000000000000001E-2</v>
      </c>
      <c r="AC500" s="11">
        <v>1E-3</v>
      </c>
    </row>
    <row r="501" spans="1:29" ht="11.5" hidden="1">
      <c r="A501" s="15">
        <v>484</v>
      </c>
      <c r="B501" s="13" t="s">
        <v>1059</v>
      </c>
      <c r="C501" s="14" t="s">
        <v>1114</v>
      </c>
      <c r="D501" s="12"/>
      <c r="E501" s="12">
        <v>450</v>
      </c>
      <c r="F501" s="13" t="s">
        <v>1110</v>
      </c>
      <c r="G501" s="12">
        <v>910</v>
      </c>
      <c r="H501" s="12">
        <v>1965</v>
      </c>
      <c r="I501" s="11">
        <v>532.41700000000003</v>
      </c>
      <c r="J501" s="11">
        <v>419.05700000000002</v>
      </c>
      <c r="K501" s="11">
        <v>346.06599999999997</v>
      </c>
      <c r="L501" s="11">
        <v>257.416</v>
      </c>
      <c r="M501" s="11">
        <v>221.24700000000001</v>
      </c>
      <c r="N501" s="11">
        <v>201.22900000000001</v>
      </c>
      <c r="O501" s="11">
        <v>178.03200000000001</v>
      </c>
      <c r="P501" s="11">
        <v>144.352</v>
      </c>
      <c r="Q501" s="11">
        <v>115.739</v>
      </c>
      <c r="R501" s="11">
        <v>86.97</v>
      </c>
      <c r="S501" s="11">
        <v>82.45</v>
      </c>
      <c r="T501" s="11">
        <v>89.84</v>
      </c>
      <c r="U501" s="11">
        <v>70.162000000000006</v>
      </c>
      <c r="V501" s="11">
        <v>48.725999999999999</v>
      </c>
      <c r="W501" s="11">
        <v>30.818000000000001</v>
      </c>
      <c r="X501" s="11">
        <v>15.885</v>
      </c>
      <c r="Y501" s="11">
        <v>6.2450000000000001</v>
      </c>
      <c r="Z501" s="11">
        <v>1.665</v>
      </c>
      <c r="AA501" s="11">
        <v>0.27500000000000002</v>
      </c>
      <c r="AB501" s="11">
        <v>2.3E-2</v>
      </c>
      <c r="AC501" s="11">
        <v>1E-3</v>
      </c>
    </row>
    <row r="502" spans="1:29" ht="11.5" hidden="1">
      <c r="A502" s="15">
        <v>485</v>
      </c>
      <c r="B502" s="13" t="s">
        <v>1059</v>
      </c>
      <c r="C502" s="14" t="s">
        <v>1114</v>
      </c>
      <c r="D502" s="12"/>
      <c r="E502" s="12">
        <v>450</v>
      </c>
      <c r="F502" s="13" t="s">
        <v>1110</v>
      </c>
      <c r="G502" s="12">
        <v>910</v>
      </c>
      <c r="H502" s="12">
        <v>1970</v>
      </c>
      <c r="I502" s="11">
        <v>611.21600000000001</v>
      </c>
      <c r="J502" s="11">
        <v>481.69799999999998</v>
      </c>
      <c r="K502" s="11">
        <v>402.291</v>
      </c>
      <c r="L502" s="11">
        <v>339.06099999999998</v>
      </c>
      <c r="M502" s="11">
        <v>249.98599999999999</v>
      </c>
      <c r="N502" s="11">
        <v>213.15199999999999</v>
      </c>
      <c r="O502" s="11">
        <v>192.744</v>
      </c>
      <c r="P502" s="11">
        <v>169.55</v>
      </c>
      <c r="Q502" s="11">
        <v>136.74</v>
      </c>
      <c r="R502" s="11">
        <v>108.76</v>
      </c>
      <c r="S502" s="11">
        <v>80.337999999999994</v>
      </c>
      <c r="T502" s="11">
        <v>74.316000000000003</v>
      </c>
      <c r="U502" s="11">
        <v>78.162999999999997</v>
      </c>
      <c r="V502" s="11">
        <v>57.113999999999997</v>
      </c>
      <c r="W502" s="11">
        <v>35.344999999999999</v>
      </c>
      <c r="X502" s="11">
        <v>18.719000000000001</v>
      </c>
      <c r="Y502" s="11">
        <v>7.452</v>
      </c>
      <c r="Z502" s="11">
        <v>2.0529999999999999</v>
      </c>
      <c r="AA502" s="11">
        <v>0.34699999999999998</v>
      </c>
      <c r="AB502" s="11">
        <v>3.3000000000000002E-2</v>
      </c>
      <c r="AC502" s="11">
        <v>2E-3</v>
      </c>
    </row>
    <row r="503" spans="1:29" ht="11.5" hidden="1">
      <c r="A503" s="15">
        <v>486</v>
      </c>
      <c r="B503" s="13" t="s">
        <v>1059</v>
      </c>
      <c r="C503" s="14" t="s">
        <v>1114</v>
      </c>
      <c r="D503" s="12"/>
      <c r="E503" s="12">
        <v>450</v>
      </c>
      <c r="F503" s="13" t="s">
        <v>1110</v>
      </c>
      <c r="G503" s="12">
        <v>910</v>
      </c>
      <c r="H503" s="12">
        <v>1975</v>
      </c>
      <c r="I503" s="11">
        <v>710.08299999999997</v>
      </c>
      <c r="J503" s="11">
        <v>559.24</v>
      </c>
      <c r="K503" s="11">
        <v>464.77199999999999</v>
      </c>
      <c r="L503" s="11">
        <v>395.01100000000002</v>
      </c>
      <c r="M503" s="11">
        <v>329.77300000000002</v>
      </c>
      <c r="N503" s="11">
        <v>240.86600000000001</v>
      </c>
      <c r="O503" s="11">
        <v>204.27</v>
      </c>
      <c r="P503" s="11">
        <v>183.93899999999999</v>
      </c>
      <c r="Q503" s="11">
        <v>161.166</v>
      </c>
      <c r="R503" s="11">
        <v>128.93600000000001</v>
      </c>
      <c r="S503" s="11">
        <v>100.684</v>
      </c>
      <c r="T503" s="11">
        <v>72.581999999999994</v>
      </c>
      <c r="U503" s="11">
        <v>65.084000000000003</v>
      </c>
      <c r="V503" s="11">
        <v>64.352000000000004</v>
      </c>
      <c r="W503" s="11">
        <v>42.082999999999998</v>
      </c>
      <c r="X503" s="11">
        <v>21.949000000000002</v>
      </c>
      <c r="Y503" s="11">
        <v>9.0449999999999999</v>
      </c>
      <c r="Z503" s="11">
        <v>2.5430000000000001</v>
      </c>
      <c r="AA503" s="11">
        <v>0.44600000000000001</v>
      </c>
      <c r="AB503" s="11">
        <v>4.4999999999999998E-2</v>
      </c>
      <c r="AC503" s="11">
        <v>2E-3</v>
      </c>
    </row>
    <row r="504" spans="1:29" ht="11.5" hidden="1">
      <c r="A504" s="15">
        <v>487</v>
      </c>
      <c r="B504" s="13" t="s">
        <v>1059</v>
      </c>
      <c r="C504" s="14" t="s">
        <v>1114</v>
      </c>
      <c r="D504" s="12"/>
      <c r="E504" s="12">
        <v>450</v>
      </c>
      <c r="F504" s="13" t="s">
        <v>1110</v>
      </c>
      <c r="G504" s="12">
        <v>910</v>
      </c>
      <c r="H504" s="12">
        <v>1980</v>
      </c>
      <c r="I504" s="11">
        <v>815.601</v>
      </c>
      <c r="J504" s="11">
        <v>654.745</v>
      </c>
      <c r="K504" s="11">
        <v>541.12699999999995</v>
      </c>
      <c r="L504" s="11">
        <v>456.53300000000002</v>
      </c>
      <c r="M504" s="11">
        <v>384.62900000000002</v>
      </c>
      <c r="N504" s="11">
        <v>318.73099999999999</v>
      </c>
      <c r="O504" s="11">
        <v>231.46799999999999</v>
      </c>
      <c r="P504" s="11">
        <v>195.70500000000001</v>
      </c>
      <c r="Q504" s="11">
        <v>175.42400000000001</v>
      </c>
      <c r="R504" s="11">
        <v>152.27199999999999</v>
      </c>
      <c r="S504" s="11">
        <v>120.06699999999999</v>
      </c>
      <c r="T504" s="11">
        <v>91.843999999999994</v>
      </c>
      <c r="U504" s="11">
        <v>64.019000000000005</v>
      </c>
      <c r="V504" s="11">
        <v>53.987000000000002</v>
      </c>
      <c r="W504" s="11">
        <v>48.067</v>
      </c>
      <c r="X504" s="11">
        <v>26.715</v>
      </c>
      <c r="Y504" s="11">
        <v>10.972</v>
      </c>
      <c r="Z504" s="11">
        <v>3.2410000000000001</v>
      </c>
      <c r="AA504" s="11">
        <v>0.58799999999999997</v>
      </c>
      <c r="AB504" s="11">
        <v>6.0999999999999999E-2</v>
      </c>
      <c r="AC504" s="11">
        <v>3.0000000000000001E-3</v>
      </c>
    </row>
    <row r="505" spans="1:29" ht="11.5" hidden="1">
      <c r="A505" s="15">
        <v>488</v>
      </c>
      <c r="B505" s="13" t="s">
        <v>1059</v>
      </c>
      <c r="C505" s="14" t="s">
        <v>1114</v>
      </c>
      <c r="D505" s="12"/>
      <c r="E505" s="12">
        <v>450</v>
      </c>
      <c r="F505" s="13" t="s">
        <v>1110</v>
      </c>
      <c r="G505" s="12">
        <v>910</v>
      </c>
      <c r="H505" s="12">
        <v>1985</v>
      </c>
      <c r="I505" s="11">
        <v>917.976</v>
      </c>
      <c r="J505" s="11">
        <v>759</v>
      </c>
      <c r="K505" s="11">
        <v>634.53800000000001</v>
      </c>
      <c r="L505" s="11">
        <v>530.48599999999999</v>
      </c>
      <c r="M505" s="11">
        <v>444.846</v>
      </c>
      <c r="N505" s="11">
        <v>372.76900000000001</v>
      </c>
      <c r="O505" s="11">
        <v>307.52699999999999</v>
      </c>
      <c r="P505" s="11">
        <v>222.255</v>
      </c>
      <c r="Q505" s="11">
        <v>187.07599999999999</v>
      </c>
      <c r="R505" s="11">
        <v>166.898</v>
      </c>
      <c r="S505" s="11">
        <v>143.60900000000001</v>
      </c>
      <c r="T505" s="11">
        <v>111.258</v>
      </c>
      <c r="U505" s="11">
        <v>82.415000000000006</v>
      </c>
      <c r="V505" s="11">
        <v>54.323999999999998</v>
      </c>
      <c r="W505" s="11">
        <v>41.814999999999998</v>
      </c>
      <c r="X505" s="11">
        <v>32.213000000000001</v>
      </c>
      <c r="Y505" s="11">
        <v>14.423999999999999</v>
      </c>
      <c r="Z505" s="11">
        <v>4.3609999999999998</v>
      </c>
      <c r="AA505" s="11">
        <v>0.85799999999999998</v>
      </c>
      <c r="AB505" s="11">
        <v>9.4E-2</v>
      </c>
      <c r="AC505" s="11">
        <v>6.0000000000000001E-3</v>
      </c>
    </row>
    <row r="506" spans="1:29" ht="11.5" hidden="1">
      <c r="A506" s="15">
        <v>489</v>
      </c>
      <c r="B506" s="13" t="s">
        <v>1059</v>
      </c>
      <c r="C506" s="14" t="s">
        <v>1114</v>
      </c>
      <c r="D506" s="12"/>
      <c r="E506" s="12">
        <v>450</v>
      </c>
      <c r="F506" s="13" t="s">
        <v>1110</v>
      </c>
      <c r="G506" s="12">
        <v>910</v>
      </c>
      <c r="H506" s="12">
        <v>1990</v>
      </c>
      <c r="I506" s="11">
        <v>1043.5989999999999</v>
      </c>
      <c r="J506" s="11">
        <v>855.39099999999996</v>
      </c>
      <c r="K506" s="11">
        <v>735.99599999999998</v>
      </c>
      <c r="L506" s="11">
        <v>622.28599999999994</v>
      </c>
      <c r="M506" s="11">
        <v>517.19299999999998</v>
      </c>
      <c r="N506" s="11">
        <v>431.43599999999998</v>
      </c>
      <c r="O506" s="11">
        <v>359.95100000000002</v>
      </c>
      <c r="P506" s="11">
        <v>295.60700000000003</v>
      </c>
      <c r="Q506" s="11">
        <v>212.613</v>
      </c>
      <c r="R506" s="11">
        <v>178.084</v>
      </c>
      <c r="S506" s="11">
        <v>157.499</v>
      </c>
      <c r="T506" s="11">
        <v>133.17099999999999</v>
      </c>
      <c r="U506" s="11">
        <v>99.933000000000007</v>
      </c>
      <c r="V506" s="11">
        <v>70.025999999999996</v>
      </c>
      <c r="W506" s="11">
        <v>42.140999999999998</v>
      </c>
      <c r="X506" s="11">
        <v>28.082000000000001</v>
      </c>
      <c r="Y506" s="11">
        <v>17.448</v>
      </c>
      <c r="Z506" s="11">
        <v>5.7549999999999999</v>
      </c>
      <c r="AA506" s="11">
        <v>1.159</v>
      </c>
      <c r="AB506" s="11">
        <v>0.13800000000000001</v>
      </c>
      <c r="AC506" s="11">
        <v>8.9999999999999993E-3</v>
      </c>
    </row>
    <row r="507" spans="1:29" ht="11.5" hidden="1">
      <c r="A507" s="15">
        <v>490</v>
      </c>
      <c r="B507" s="13" t="s">
        <v>1059</v>
      </c>
      <c r="C507" s="14" t="s">
        <v>1114</v>
      </c>
      <c r="D507" s="12"/>
      <c r="E507" s="12">
        <v>450</v>
      </c>
      <c r="F507" s="13" t="s">
        <v>1110</v>
      </c>
      <c r="G507" s="12">
        <v>910</v>
      </c>
      <c r="H507" s="12">
        <v>1995</v>
      </c>
      <c r="I507" s="11">
        <v>1216.8389999999999</v>
      </c>
      <c r="J507" s="11">
        <v>985.38400000000001</v>
      </c>
      <c r="K507" s="11">
        <v>834.36199999999997</v>
      </c>
      <c r="L507" s="11">
        <v>723.94600000000003</v>
      </c>
      <c r="M507" s="11">
        <v>608.92499999999995</v>
      </c>
      <c r="N507" s="11">
        <v>503.75099999999998</v>
      </c>
      <c r="O507" s="11">
        <v>418.65199999999999</v>
      </c>
      <c r="P507" s="11">
        <v>347.92500000000001</v>
      </c>
      <c r="Q507" s="11">
        <v>284.46899999999999</v>
      </c>
      <c r="R507" s="11">
        <v>203.529</v>
      </c>
      <c r="S507" s="11">
        <v>169.011</v>
      </c>
      <c r="T507" s="11">
        <v>147.05799999999999</v>
      </c>
      <c r="U507" s="11">
        <v>120.72799999999999</v>
      </c>
      <c r="V507" s="11">
        <v>86.001999999999995</v>
      </c>
      <c r="W507" s="11">
        <v>55.308</v>
      </c>
      <c r="X507" s="11">
        <v>29.001999999999999</v>
      </c>
      <c r="Y507" s="11">
        <v>15.701000000000001</v>
      </c>
      <c r="Z507" s="11">
        <v>7.2389999999999999</v>
      </c>
      <c r="AA507" s="11">
        <v>1.597</v>
      </c>
      <c r="AB507" s="11">
        <v>0.19400000000000001</v>
      </c>
      <c r="AC507" s="11">
        <v>1.2999999999999999E-2</v>
      </c>
    </row>
    <row r="508" spans="1:29" ht="11.5" hidden="1">
      <c r="A508" s="15">
        <v>491</v>
      </c>
      <c r="B508" s="13" t="s">
        <v>1059</v>
      </c>
      <c r="C508" s="14" t="s">
        <v>1114</v>
      </c>
      <c r="D508" s="12"/>
      <c r="E508" s="12">
        <v>450</v>
      </c>
      <c r="F508" s="13" t="s">
        <v>1110</v>
      </c>
      <c r="G508" s="12">
        <v>910</v>
      </c>
      <c r="H508" s="12">
        <v>2000</v>
      </c>
      <c r="I508" s="11">
        <v>1417.2570000000001</v>
      </c>
      <c r="J508" s="11">
        <v>1169.9639999999999</v>
      </c>
      <c r="K508" s="11">
        <v>968.25300000000004</v>
      </c>
      <c r="L508" s="11">
        <v>823.69</v>
      </c>
      <c r="M508" s="11">
        <v>712.02499999999998</v>
      </c>
      <c r="N508" s="11">
        <v>597.18299999999999</v>
      </c>
      <c r="O508" s="11">
        <v>492.58199999999999</v>
      </c>
      <c r="P508" s="11">
        <v>408.09699999999998</v>
      </c>
      <c r="Q508" s="11">
        <v>336.79599999999999</v>
      </c>
      <c r="R508" s="11">
        <v>272.30599999999998</v>
      </c>
      <c r="S508" s="11">
        <v>192.86500000000001</v>
      </c>
      <c r="T508" s="11">
        <v>157.709</v>
      </c>
      <c r="U508" s="11">
        <v>132.995</v>
      </c>
      <c r="V508" s="11">
        <v>103.43</v>
      </c>
      <c r="W508" s="11">
        <v>67.5</v>
      </c>
      <c r="X508" s="11">
        <v>38.020000000000003</v>
      </c>
      <c r="Y508" s="11">
        <v>16.413</v>
      </c>
      <c r="Z508" s="11">
        <v>6.7539999999999996</v>
      </c>
      <c r="AA508" s="11">
        <v>2.1589999999999998</v>
      </c>
      <c r="AB508" s="11">
        <v>0.30099999999999999</v>
      </c>
      <c r="AC508" s="11">
        <v>2.1999999999999999E-2</v>
      </c>
    </row>
    <row r="509" spans="1:29" ht="11.5" hidden="1">
      <c r="A509" s="15">
        <v>492</v>
      </c>
      <c r="B509" s="13" t="s">
        <v>1059</v>
      </c>
      <c r="C509" s="14" t="s">
        <v>1114</v>
      </c>
      <c r="D509" s="12"/>
      <c r="E509" s="12">
        <v>450</v>
      </c>
      <c r="F509" s="13" t="s">
        <v>1110</v>
      </c>
      <c r="G509" s="12">
        <v>910</v>
      </c>
      <c r="H509" s="12">
        <v>2005</v>
      </c>
      <c r="I509" s="11">
        <v>1555.9949999999999</v>
      </c>
      <c r="J509" s="11">
        <v>1379.8889999999999</v>
      </c>
      <c r="K509" s="11">
        <v>1154.8399999999999</v>
      </c>
      <c r="L509" s="11">
        <v>956.52300000000002</v>
      </c>
      <c r="M509" s="11">
        <v>810.47299999999996</v>
      </c>
      <c r="N509" s="11">
        <v>699.05200000000002</v>
      </c>
      <c r="O509" s="11">
        <v>584.39800000000002</v>
      </c>
      <c r="P509" s="11">
        <v>479.685</v>
      </c>
      <c r="Q509" s="11">
        <v>395.71800000000002</v>
      </c>
      <c r="R509" s="11">
        <v>324.98</v>
      </c>
      <c r="S509" s="11">
        <v>260.63600000000002</v>
      </c>
      <c r="T509" s="11">
        <v>181.94300000000001</v>
      </c>
      <c r="U509" s="11">
        <v>144.857</v>
      </c>
      <c r="V509" s="11">
        <v>115.997</v>
      </c>
      <c r="W509" s="11">
        <v>82.468999999999994</v>
      </c>
      <c r="X509" s="11">
        <v>47.207999999999998</v>
      </c>
      <c r="Y509" s="11">
        <v>21.917999999999999</v>
      </c>
      <c r="Z509" s="11">
        <v>7.1749999999999998</v>
      </c>
      <c r="AA509" s="11">
        <v>2.032</v>
      </c>
      <c r="AB509" s="11">
        <v>0.40699999999999997</v>
      </c>
      <c r="AC509" s="11">
        <v>3.4000000000000002E-2</v>
      </c>
    </row>
    <row r="510" spans="1:29" ht="11.5" hidden="1">
      <c r="A510" s="15">
        <v>493</v>
      </c>
      <c r="B510" s="13" t="s">
        <v>1059</v>
      </c>
      <c r="C510" s="14" t="s">
        <v>1114</v>
      </c>
      <c r="D510" s="12"/>
      <c r="E510" s="12">
        <v>450</v>
      </c>
      <c r="F510" s="13" t="s">
        <v>1110</v>
      </c>
      <c r="G510" s="12">
        <v>910</v>
      </c>
      <c r="H510" s="12">
        <v>2010</v>
      </c>
      <c r="I510" s="11">
        <v>1689.5719999999999</v>
      </c>
      <c r="J510" s="11">
        <v>1526.2840000000001</v>
      </c>
      <c r="K510" s="11">
        <v>1365.9459999999999</v>
      </c>
      <c r="L510" s="11">
        <v>1141.7170000000001</v>
      </c>
      <c r="M510" s="11">
        <v>941.84199999999998</v>
      </c>
      <c r="N510" s="11">
        <v>796.46799999999996</v>
      </c>
      <c r="O510" s="11">
        <v>685.20799999999997</v>
      </c>
      <c r="P510" s="11">
        <v>570.53800000000001</v>
      </c>
      <c r="Q510" s="11">
        <v>466.53</v>
      </c>
      <c r="R510" s="11">
        <v>383.04300000000001</v>
      </c>
      <c r="S510" s="11">
        <v>312.14800000000002</v>
      </c>
      <c r="T510" s="11">
        <v>247.011</v>
      </c>
      <c r="U510" s="11">
        <v>168.24700000000001</v>
      </c>
      <c r="V510" s="11">
        <v>127.554</v>
      </c>
      <c r="W510" s="11">
        <v>93.688999999999993</v>
      </c>
      <c r="X510" s="11">
        <v>58.807000000000002</v>
      </c>
      <c r="Y510" s="11">
        <v>28.013999999999999</v>
      </c>
      <c r="Z510" s="11">
        <v>9.9870000000000001</v>
      </c>
      <c r="AA510" s="11">
        <v>2.2810000000000001</v>
      </c>
      <c r="AB510" s="11">
        <v>0.41</v>
      </c>
      <c r="AC510" s="11">
        <v>4.9000000000000002E-2</v>
      </c>
    </row>
    <row r="511" spans="1:29" ht="11.5" hidden="1">
      <c r="A511" s="15">
        <v>494</v>
      </c>
      <c r="B511" s="13" t="s">
        <v>1059</v>
      </c>
      <c r="C511" s="14" t="s">
        <v>1114</v>
      </c>
      <c r="D511" s="12"/>
      <c r="E511" s="12">
        <v>450</v>
      </c>
      <c r="F511" s="13" t="s">
        <v>1110</v>
      </c>
      <c r="G511" s="12">
        <v>910</v>
      </c>
      <c r="H511" s="12">
        <v>2015</v>
      </c>
      <c r="I511" s="11">
        <v>1827.7370000000001</v>
      </c>
      <c r="J511" s="11">
        <v>1665.787</v>
      </c>
      <c r="K511" s="11">
        <v>1513.5540000000001</v>
      </c>
      <c r="L511" s="11">
        <v>1353.9259999999999</v>
      </c>
      <c r="M511" s="11">
        <v>1127.951</v>
      </c>
      <c r="N511" s="11">
        <v>928.87599999999998</v>
      </c>
      <c r="O511" s="11">
        <v>783.65899999999999</v>
      </c>
      <c r="P511" s="11">
        <v>671.67899999999997</v>
      </c>
      <c r="Q511" s="11">
        <v>557.13499999999999</v>
      </c>
      <c r="R511" s="11">
        <v>453.35899999999998</v>
      </c>
      <c r="S511" s="11">
        <v>369.36500000000001</v>
      </c>
      <c r="T511" s="11">
        <v>297.06599999999997</v>
      </c>
      <c r="U511" s="11">
        <v>229.54</v>
      </c>
      <c r="V511" s="11">
        <v>149.04900000000001</v>
      </c>
      <c r="W511" s="11">
        <v>103.962</v>
      </c>
      <c r="X511" s="11">
        <v>67.522999999999996</v>
      </c>
      <c r="Y511" s="11">
        <v>35.384999999999998</v>
      </c>
      <c r="Z511" s="11">
        <v>12.981999999999999</v>
      </c>
      <c r="AA511" s="11">
        <v>3.2330000000000001</v>
      </c>
      <c r="AB511" s="11">
        <v>0.46700000000000003</v>
      </c>
      <c r="AC511" s="11">
        <v>5.3999999999999999E-2</v>
      </c>
    </row>
    <row r="512" spans="1:29" ht="11.5" hidden="1">
      <c r="A512" s="15">
        <v>495</v>
      </c>
      <c r="B512" s="13" t="s">
        <v>1059</v>
      </c>
      <c r="C512" s="14" t="s">
        <v>1114</v>
      </c>
      <c r="D512" s="12"/>
      <c r="E512" s="12">
        <v>450</v>
      </c>
      <c r="F512" s="13" t="s">
        <v>1110</v>
      </c>
      <c r="G512" s="12">
        <v>910</v>
      </c>
      <c r="H512" s="12">
        <v>2020</v>
      </c>
      <c r="I512" s="11">
        <v>2030.874</v>
      </c>
      <c r="J512" s="11">
        <v>1808.0889999999999</v>
      </c>
      <c r="K512" s="11">
        <v>1654.9690000000001</v>
      </c>
      <c r="L512" s="11">
        <v>1503.0509999999999</v>
      </c>
      <c r="M512" s="11">
        <v>1340.8920000000001</v>
      </c>
      <c r="N512" s="11">
        <v>1115.386</v>
      </c>
      <c r="O512" s="11">
        <v>916.56399999999996</v>
      </c>
      <c r="P512" s="11">
        <v>770.64599999999996</v>
      </c>
      <c r="Q512" s="11">
        <v>658.09</v>
      </c>
      <c r="R512" s="11">
        <v>543.23299999999995</v>
      </c>
      <c r="S512" s="11">
        <v>438.69</v>
      </c>
      <c r="T512" s="11">
        <v>352.84</v>
      </c>
      <c r="U512" s="11">
        <v>277.27</v>
      </c>
      <c r="V512" s="11">
        <v>204.536</v>
      </c>
      <c r="W512" s="11">
        <v>122.474</v>
      </c>
      <c r="X512" s="11">
        <v>75.763999999999996</v>
      </c>
      <c r="Y512" s="11">
        <v>41.244999999999997</v>
      </c>
      <c r="Z512" s="11">
        <v>16.728000000000002</v>
      </c>
      <c r="AA512" s="11">
        <v>4.3129999999999997</v>
      </c>
      <c r="AB512" s="11">
        <v>0.68200000000000005</v>
      </c>
      <c r="AC512" s="11">
        <v>6.4000000000000001E-2</v>
      </c>
    </row>
    <row r="513" spans="1:29" ht="11.5" hidden="1">
      <c r="A513" s="15">
        <v>496</v>
      </c>
      <c r="B513" s="13" t="s">
        <v>1059</v>
      </c>
      <c r="C513" s="14" t="s">
        <v>896</v>
      </c>
      <c r="D513" s="12"/>
      <c r="E513" s="12">
        <v>454</v>
      </c>
      <c r="F513" s="13" t="s">
        <v>1110</v>
      </c>
      <c r="G513" s="12">
        <v>910</v>
      </c>
      <c r="H513" s="12">
        <v>1950</v>
      </c>
      <c r="I513" s="11">
        <v>292.62299999999999</v>
      </c>
      <c r="J513" s="11">
        <v>219.80199999999999</v>
      </c>
      <c r="K513" s="11">
        <v>182.928</v>
      </c>
      <c r="L513" s="11">
        <v>154.08799999999999</v>
      </c>
      <c r="M513" s="11">
        <v>131.119</v>
      </c>
      <c r="N513" s="11">
        <v>110.828</v>
      </c>
      <c r="O513" s="11">
        <v>100.21899999999999</v>
      </c>
      <c r="P513" s="11">
        <v>76.322999999999993</v>
      </c>
      <c r="Q513" s="11">
        <v>55.517000000000003</v>
      </c>
      <c r="R513" s="11">
        <v>52.426000000000002</v>
      </c>
      <c r="S513" s="11">
        <v>43.156999999999996</v>
      </c>
      <c r="T513" s="11">
        <v>36.874000000000002</v>
      </c>
      <c r="U513" s="11">
        <v>29.870999999999999</v>
      </c>
      <c r="V513" s="11">
        <v>22.969000000000001</v>
      </c>
      <c r="W513" s="11">
        <v>15.037000000000001</v>
      </c>
      <c r="X513" s="11">
        <v>8.1359999999999992</v>
      </c>
      <c r="Y513" s="11">
        <v>3.1970000000000001</v>
      </c>
      <c r="Z513" s="11">
        <v>0.72599999999999998</v>
      </c>
      <c r="AA513" s="11">
        <v>9.1999999999999998E-2</v>
      </c>
      <c r="AB513" s="11">
        <v>6.0000000000000001E-3</v>
      </c>
      <c r="AC513" s="11">
        <v>1E-3</v>
      </c>
    </row>
    <row r="514" spans="1:29" ht="11.5" hidden="1">
      <c r="A514" s="15">
        <v>497</v>
      </c>
      <c r="B514" s="13" t="s">
        <v>1059</v>
      </c>
      <c r="C514" s="14" t="s">
        <v>896</v>
      </c>
      <c r="D514" s="12"/>
      <c r="E514" s="12">
        <v>454</v>
      </c>
      <c r="F514" s="13" t="s">
        <v>1110</v>
      </c>
      <c r="G514" s="12">
        <v>910</v>
      </c>
      <c r="H514" s="12">
        <v>1955</v>
      </c>
      <c r="I514" s="11">
        <v>288.70100000000002</v>
      </c>
      <c r="J514" s="11">
        <v>243.27500000000001</v>
      </c>
      <c r="K514" s="11">
        <v>203.32400000000001</v>
      </c>
      <c r="L514" s="11">
        <v>173.63300000000001</v>
      </c>
      <c r="M514" s="11">
        <v>146.822</v>
      </c>
      <c r="N514" s="11">
        <v>125.105</v>
      </c>
      <c r="O514" s="11">
        <v>105.607</v>
      </c>
      <c r="P514" s="11">
        <v>95.236000000000004</v>
      </c>
      <c r="Q514" s="11">
        <v>72.212999999999994</v>
      </c>
      <c r="R514" s="11">
        <v>52.308999999999997</v>
      </c>
      <c r="S514" s="11">
        <v>48.926000000000002</v>
      </c>
      <c r="T514" s="11">
        <v>39.44</v>
      </c>
      <c r="U514" s="11">
        <v>32.451000000000001</v>
      </c>
      <c r="V514" s="11">
        <v>24.629000000000001</v>
      </c>
      <c r="W514" s="11">
        <v>17.091000000000001</v>
      </c>
      <c r="X514" s="11">
        <v>9.5730000000000004</v>
      </c>
      <c r="Y514" s="11">
        <v>4.0819999999999999</v>
      </c>
      <c r="Z514" s="11">
        <v>1.123</v>
      </c>
      <c r="AA514" s="11">
        <v>0.155</v>
      </c>
      <c r="AB514" s="11">
        <v>1.0999999999999999E-2</v>
      </c>
      <c r="AC514" s="11">
        <v>1E-3</v>
      </c>
    </row>
    <row r="515" spans="1:29" ht="11.5" hidden="1">
      <c r="A515" s="15">
        <v>498</v>
      </c>
      <c r="B515" s="13" t="s">
        <v>1059</v>
      </c>
      <c r="C515" s="14" t="s">
        <v>896</v>
      </c>
      <c r="D515" s="12"/>
      <c r="E515" s="12">
        <v>454</v>
      </c>
      <c r="F515" s="13" t="s">
        <v>1110</v>
      </c>
      <c r="G515" s="12">
        <v>910</v>
      </c>
      <c r="H515" s="12">
        <v>1960</v>
      </c>
      <c r="I515" s="11">
        <v>331.04500000000002</v>
      </c>
      <c r="J515" s="11">
        <v>242.76300000000001</v>
      </c>
      <c r="K515" s="11">
        <v>226.48400000000001</v>
      </c>
      <c r="L515" s="11">
        <v>193.72399999999999</v>
      </c>
      <c r="M515" s="11">
        <v>165.916</v>
      </c>
      <c r="N515" s="11">
        <v>140.41999999999999</v>
      </c>
      <c r="O515" s="11">
        <v>119.477</v>
      </c>
      <c r="P515" s="11">
        <v>100.575</v>
      </c>
      <c r="Q515" s="11">
        <v>90.292000000000002</v>
      </c>
      <c r="R515" s="11">
        <v>68.168000000000006</v>
      </c>
      <c r="S515" s="11">
        <v>48.908000000000001</v>
      </c>
      <c r="T515" s="11">
        <v>44.805999999999997</v>
      </c>
      <c r="U515" s="11">
        <v>34.801000000000002</v>
      </c>
      <c r="V515" s="11">
        <v>26.841999999999999</v>
      </c>
      <c r="W515" s="11">
        <v>18.388000000000002</v>
      </c>
      <c r="X515" s="11">
        <v>10.909000000000001</v>
      </c>
      <c r="Y515" s="11">
        <v>4.8029999999999999</v>
      </c>
      <c r="Z515" s="11">
        <v>1.4239999999999999</v>
      </c>
      <c r="AA515" s="11">
        <v>0.23599999999999999</v>
      </c>
      <c r="AB515" s="11">
        <v>1.7999999999999999E-2</v>
      </c>
      <c r="AC515" s="11">
        <v>1E-3</v>
      </c>
    </row>
    <row r="516" spans="1:29" ht="11.5" hidden="1">
      <c r="A516" s="15">
        <v>499</v>
      </c>
      <c r="B516" s="13" t="s">
        <v>1059</v>
      </c>
      <c r="C516" s="14" t="s">
        <v>896</v>
      </c>
      <c r="D516" s="12"/>
      <c r="E516" s="12">
        <v>454</v>
      </c>
      <c r="F516" s="13" t="s">
        <v>1110</v>
      </c>
      <c r="G516" s="12">
        <v>910</v>
      </c>
      <c r="H516" s="12">
        <v>1965</v>
      </c>
      <c r="I516" s="11">
        <v>382.72</v>
      </c>
      <c r="J516" s="11">
        <v>282.16300000000001</v>
      </c>
      <c r="K516" s="11">
        <v>227.66</v>
      </c>
      <c r="L516" s="11">
        <v>216.732</v>
      </c>
      <c r="M516" s="11">
        <v>185.73099999999999</v>
      </c>
      <c r="N516" s="11">
        <v>159.125</v>
      </c>
      <c r="O516" s="11">
        <v>134.45699999999999</v>
      </c>
      <c r="P516" s="11">
        <v>114.074</v>
      </c>
      <c r="Q516" s="11">
        <v>95.587000000000003</v>
      </c>
      <c r="R516" s="11">
        <v>85.429000000000002</v>
      </c>
      <c r="S516" s="11">
        <v>63.877000000000002</v>
      </c>
      <c r="T516" s="11">
        <v>44.901000000000003</v>
      </c>
      <c r="U516" s="11">
        <v>39.658000000000001</v>
      </c>
      <c r="V516" s="11">
        <v>28.891999999999999</v>
      </c>
      <c r="W516" s="11">
        <v>20.117000000000001</v>
      </c>
      <c r="X516" s="11">
        <v>11.77</v>
      </c>
      <c r="Y516" s="11">
        <v>5.4690000000000003</v>
      </c>
      <c r="Z516" s="11">
        <v>1.659</v>
      </c>
      <c r="AA516" s="11">
        <v>0.28999999999999998</v>
      </c>
      <c r="AB516" s="11">
        <v>2.5000000000000001E-2</v>
      </c>
      <c r="AC516" s="11">
        <v>1E-3</v>
      </c>
    </row>
    <row r="517" spans="1:29" ht="11.5" hidden="1">
      <c r="A517" s="15">
        <v>500</v>
      </c>
      <c r="B517" s="13" t="s">
        <v>1059</v>
      </c>
      <c r="C517" s="14" t="s">
        <v>896</v>
      </c>
      <c r="D517" s="12"/>
      <c r="E517" s="12">
        <v>454</v>
      </c>
      <c r="F517" s="13" t="s">
        <v>1110</v>
      </c>
      <c r="G517" s="12">
        <v>910</v>
      </c>
      <c r="H517" s="12">
        <v>1970</v>
      </c>
      <c r="I517" s="11">
        <v>442.26900000000001</v>
      </c>
      <c r="J517" s="11">
        <v>329.83499999999998</v>
      </c>
      <c r="K517" s="11">
        <v>266.13299999999998</v>
      </c>
      <c r="L517" s="11">
        <v>218.613</v>
      </c>
      <c r="M517" s="11">
        <v>208.35300000000001</v>
      </c>
      <c r="N517" s="11">
        <v>178.53800000000001</v>
      </c>
      <c r="O517" s="11">
        <v>152.69800000000001</v>
      </c>
      <c r="P517" s="11">
        <v>128.65</v>
      </c>
      <c r="Q517" s="11">
        <v>108.642</v>
      </c>
      <c r="R517" s="11">
        <v>90.611000000000004</v>
      </c>
      <c r="S517" s="11">
        <v>80.200999999999993</v>
      </c>
      <c r="T517" s="11">
        <v>58.771000000000001</v>
      </c>
      <c r="U517" s="11">
        <v>39.851999999999997</v>
      </c>
      <c r="V517" s="11">
        <v>33.033999999999999</v>
      </c>
      <c r="W517" s="11">
        <v>21.728999999999999</v>
      </c>
      <c r="X517" s="11">
        <v>12.911</v>
      </c>
      <c r="Y517" s="11">
        <v>5.8979999999999997</v>
      </c>
      <c r="Z517" s="11">
        <v>1.8740000000000001</v>
      </c>
      <c r="AA517" s="11">
        <v>0.33</v>
      </c>
      <c r="AB517" s="11">
        <v>0.03</v>
      </c>
      <c r="AC517" s="11">
        <v>2E-3</v>
      </c>
    </row>
    <row r="518" spans="1:29" ht="11.5" hidden="1">
      <c r="A518" s="15">
        <v>501</v>
      </c>
      <c r="B518" s="13" t="s">
        <v>1059</v>
      </c>
      <c r="C518" s="14" t="s">
        <v>896</v>
      </c>
      <c r="D518" s="12"/>
      <c r="E518" s="12">
        <v>454</v>
      </c>
      <c r="F518" s="13" t="s">
        <v>1110</v>
      </c>
      <c r="G518" s="12">
        <v>910</v>
      </c>
      <c r="H518" s="12">
        <v>1975</v>
      </c>
      <c r="I518" s="11">
        <v>510.35</v>
      </c>
      <c r="J518" s="11">
        <v>388.61399999999998</v>
      </c>
      <c r="K518" s="11">
        <v>314.05399999999997</v>
      </c>
      <c r="L518" s="11">
        <v>256.721</v>
      </c>
      <c r="M518" s="11">
        <v>210.27</v>
      </c>
      <c r="N518" s="11">
        <v>200.00899999999999</v>
      </c>
      <c r="O518" s="11">
        <v>171.096</v>
      </c>
      <c r="P518" s="11">
        <v>146.03800000000001</v>
      </c>
      <c r="Q518" s="11">
        <v>122.572</v>
      </c>
      <c r="R518" s="11">
        <v>103.09099999999999</v>
      </c>
      <c r="S518" s="11">
        <v>85.21</v>
      </c>
      <c r="T518" s="11">
        <v>74.046000000000006</v>
      </c>
      <c r="U518" s="11">
        <v>52.45</v>
      </c>
      <c r="V518" s="11">
        <v>33.418999999999997</v>
      </c>
      <c r="W518" s="11">
        <v>25.029</v>
      </c>
      <c r="X518" s="11">
        <v>14.038</v>
      </c>
      <c r="Y518" s="11">
        <v>6.48</v>
      </c>
      <c r="Z518" s="11">
        <v>1.996</v>
      </c>
      <c r="AA518" s="11">
        <v>0.35599999999999998</v>
      </c>
      <c r="AB518" s="11">
        <v>0.03</v>
      </c>
      <c r="AC518" s="11">
        <v>2E-3</v>
      </c>
    </row>
    <row r="519" spans="1:29" ht="11.5" hidden="1">
      <c r="A519" s="15">
        <v>502</v>
      </c>
      <c r="B519" s="13" t="s">
        <v>1059</v>
      </c>
      <c r="C519" s="14" t="s">
        <v>896</v>
      </c>
      <c r="D519" s="12"/>
      <c r="E519" s="12">
        <v>454</v>
      </c>
      <c r="F519" s="13" t="s">
        <v>1110</v>
      </c>
      <c r="G519" s="12">
        <v>910</v>
      </c>
      <c r="H519" s="12">
        <v>1980</v>
      </c>
      <c r="I519" s="11">
        <v>596.76599999999996</v>
      </c>
      <c r="J519" s="11">
        <v>456.233</v>
      </c>
      <c r="K519" s="11">
        <v>373.16</v>
      </c>
      <c r="L519" s="11">
        <v>305.26799999999997</v>
      </c>
      <c r="M519" s="11">
        <v>249.86799999999999</v>
      </c>
      <c r="N519" s="11">
        <v>204.75800000000001</v>
      </c>
      <c r="O519" s="11">
        <v>194.251</v>
      </c>
      <c r="P519" s="11">
        <v>165.53899999999999</v>
      </c>
      <c r="Q519" s="11">
        <v>140.50800000000001</v>
      </c>
      <c r="R519" s="11">
        <v>117.26900000000001</v>
      </c>
      <c r="S519" s="11">
        <v>97.638999999999996</v>
      </c>
      <c r="T519" s="11">
        <v>79.117999999999995</v>
      </c>
      <c r="U519" s="11">
        <v>66.427000000000007</v>
      </c>
      <c r="V519" s="11">
        <v>44.277999999999999</v>
      </c>
      <c r="W519" s="11">
        <v>25.521000000000001</v>
      </c>
      <c r="X519" s="11">
        <v>16.300999999999998</v>
      </c>
      <c r="Y519" s="11">
        <v>7.0810000000000004</v>
      </c>
      <c r="Z519" s="11">
        <v>2.181</v>
      </c>
      <c r="AA519" s="11">
        <v>0.36699999999999999</v>
      </c>
      <c r="AB519" s="11">
        <v>0.03</v>
      </c>
      <c r="AC519" s="11">
        <v>2E-3</v>
      </c>
    </row>
    <row r="520" spans="1:29" ht="11.5" hidden="1">
      <c r="A520" s="15">
        <v>503</v>
      </c>
      <c r="B520" s="13" t="s">
        <v>1059</v>
      </c>
      <c r="C520" s="14" t="s">
        <v>896</v>
      </c>
      <c r="D520" s="12"/>
      <c r="E520" s="12">
        <v>454</v>
      </c>
      <c r="F520" s="13" t="s">
        <v>1110</v>
      </c>
      <c r="G520" s="12">
        <v>910</v>
      </c>
      <c r="H520" s="12">
        <v>1985</v>
      </c>
      <c r="I520" s="11">
        <v>692.91499999999996</v>
      </c>
      <c r="J520" s="11">
        <v>540.93899999999996</v>
      </c>
      <c r="K520" s="11">
        <v>440.798</v>
      </c>
      <c r="L520" s="11">
        <v>363.79500000000002</v>
      </c>
      <c r="M520" s="11">
        <v>297.12700000000001</v>
      </c>
      <c r="N520" s="11">
        <v>242.779</v>
      </c>
      <c r="O520" s="11">
        <v>198.501</v>
      </c>
      <c r="P520" s="11">
        <v>187.732</v>
      </c>
      <c r="Q520" s="11">
        <v>159.221</v>
      </c>
      <c r="R520" s="11">
        <v>134.46899999999999</v>
      </c>
      <c r="S520" s="11">
        <v>111.179</v>
      </c>
      <c r="T520" s="11">
        <v>90.894999999999996</v>
      </c>
      <c r="U520" s="11">
        <v>71.308000000000007</v>
      </c>
      <c r="V520" s="11">
        <v>56.436</v>
      </c>
      <c r="W520" s="11">
        <v>34.091000000000001</v>
      </c>
      <c r="X520" s="11">
        <v>16.774999999999999</v>
      </c>
      <c r="Y520" s="11">
        <v>8.2829999999999995</v>
      </c>
      <c r="Z520" s="11">
        <v>2.3809999999999998</v>
      </c>
      <c r="AA520" s="11">
        <v>0.39100000000000001</v>
      </c>
      <c r="AB520" s="11">
        <v>0.03</v>
      </c>
      <c r="AC520" s="11">
        <v>2E-3</v>
      </c>
    </row>
    <row r="521" spans="1:29" ht="11.5" hidden="1">
      <c r="A521" s="15">
        <v>504</v>
      </c>
      <c r="B521" s="13" t="s">
        <v>1059</v>
      </c>
      <c r="C521" s="14" t="s">
        <v>896</v>
      </c>
      <c r="D521" s="12"/>
      <c r="E521" s="12">
        <v>454</v>
      </c>
      <c r="F521" s="13" t="s">
        <v>1110</v>
      </c>
      <c r="G521" s="12">
        <v>910</v>
      </c>
      <c r="H521" s="12">
        <v>1990</v>
      </c>
      <c r="I521" s="11">
        <v>861.41399999999999</v>
      </c>
      <c r="J521" s="11">
        <v>666.81100000000004</v>
      </c>
      <c r="K521" s="11">
        <v>571.70899999999995</v>
      </c>
      <c r="L521" s="11">
        <v>479.87200000000001</v>
      </c>
      <c r="M521" s="11">
        <v>405.91800000000001</v>
      </c>
      <c r="N521" s="11">
        <v>347.06599999999997</v>
      </c>
      <c r="O521" s="11">
        <v>295.55399999999997</v>
      </c>
      <c r="P521" s="11">
        <v>242.012</v>
      </c>
      <c r="Q521" s="11">
        <v>216.11199999999999</v>
      </c>
      <c r="R521" s="11">
        <v>170.93199999999999</v>
      </c>
      <c r="S521" s="11">
        <v>133.74100000000001</v>
      </c>
      <c r="T521" s="11">
        <v>106.857</v>
      </c>
      <c r="U521" s="11">
        <v>85.933000000000007</v>
      </c>
      <c r="V521" s="11">
        <v>66.480999999999995</v>
      </c>
      <c r="W521" s="11">
        <v>49.807000000000002</v>
      </c>
      <c r="X521" s="11">
        <v>27.315000000000001</v>
      </c>
      <c r="Y521" s="11">
        <v>10.962</v>
      </c>
      <c r="Z521" s="11">
        <v>3.1619999999999999</v>
      </c>
      <c r="AA521" s="11">
        <v>0.42499999999999999</v>
      </c>
      <c r="AB521" s="11">
        <v>3.2000000000000001E-2</v>
      </c>
      <c r="AC521" s="11">
        <v>2E-3</v>
      </c>
    </row>
    <row r="522" spans="1:29" ht="11.5" hidden="1">
      <c r="A522" s="15">
        <v>505</v>
      </c>
      <c r="B522" s="13" t="s">
        <v>1059</v>
      </c>
      <c r="C522" s="14" t="s">
        <v>896</v>
      </c>
      <c r="D522" s="12"/>
      <c r="E522" s="12">
        <v>454</v>
      </c>
      <c r="F522" s="13" t="s">
        <v>1110</v>
      </c>
      <c r="G522" s="12">
        <v>910</v>
      </c>
      <c r="H522" s="12">
        <v>1995</v>
      </c>
      <c r="I522" s="11">
        <v>887.20500000000004</v>
      </c>
      <c r="J522" s="11">
        <v>742.33799999999997</v>
      </c>
      <c r="K522" s="11">
        <v>591.14499999999998</v>
      </c>
      <c r="L522" s="11">
        <v>509.59100000000001</v>
      </c>
      <c r="M522" s="11">
        <v>432.87</v>
      </c>
      <c r="N522" s="11">
        <v>363.43299999999999</v>
      </c>
      <c r="O522" s="11">
        <v>296.733</v>
      </c>
      <c r="P522" s="11">
        <v>240.85400000000001</v>
      </c>
      <c r="Q522" s="11">
        <v>192.73500000000001</v>
      </c>
      <c r="R522" s="11">
        <v>174.858</v>
      </c>
      <c r="S522" s="11">
        <v>143.91900000000001</v>
      </c>
      <c r="T522" s="11">
        <v>115.578</v>
      </c>
      <c r="U522" s="11">
        <v>90.179000000000002</v>
      </c>
      <c r="V522" s="11">
        <v>70.715000000000003</v>
      </c>
      <c r="W522" s="11">
        <v>52.640999999999998</v>
      </c>
      <c r="X522" s="11">
        <v>35.85</v>
      </c>
      <c r="Y522" s="11">
        <v>16.184999999999999</v>
      </c>
      <c r="Z522" s="11">
        <v>4.1559999999999997</v>
      </c>
      <c r="AA522" s="11">
        <v>0.58099999999999996</v>
      </c>
      <c r="AB522" s="11">
        <v>3.7999999999999999E-2</v>
      </c>
      <c r="AC522" s="11">
        <v>2E-3</v>
      </c>
    </row>
    <row r="523" spans="1:29" ht="11.5" hidden="1">
      <c r="A523" s="15">
        <v>506</v>
      </c>
      <c r="B523" s="13" t="s">
        <v>1059</v>
      </c>
      <c r="C523" s="14" t="s">
        <v>896</v>
      </c>
      <c r="D523" s="12"/>
      <c r="E523" s="12">
        <v>454</v>
      </c>
      <c r="F523" s="13" t="s">
        <v>1110</v>
      </c>
      <c r="G523" s="12">
        <v>910</v>
      </c>
      <c r="H523" s="12">
        <v>2000</v>
      </c>
      <c r="I523" s="11">
        <v>1000.455</v>
      </c>
      <c r="J523" s="11">
        <v>840.58500000000004</v>
      </c>
      <c r="K523" s="11">
        <v>729.51700000000005</v>
      </c>
      <c r="L523" s="11">
        <v>581.08799999999997</v>
      </c>
      <c r="M523" s="11">
        <v>495.01900000000001</v>
      </c>
      <c r="N523" s="11">
        <v>411.77600000000001</v>
      </c>
      <c r="O523" s="11">
        <v>338.31400000000002</v>
      </c>
      <c r="P523" s="11">
        <v>271.13200000000001</v>
      </c>
      <c r="Q523" s="11">
        <v>218.22499999999999</v>
      </c>
      <c r="R523" s="11">
        <v>174.92099999999999</v>
      </c>
      <c r="S523" s="11">
        <v>158.386</v>
      </c>
      <c r="T523" s="11">
        <v>129.28800000000001</v>
      </c>
      <c r="U523" s="11">
        <v>101.712</v>
      </c>
      <c r="V523" s="11">
        <v>76.171000000000006</v>
      </c>
      <c r="W523" s="11">
        <v>55.44</v>
      </c>
      <c r="X523" s="11">
        <v>36.405000000000001</v>
      </c>
      <c r="Y523" s="11">
        <v>19.818000000000001</v>
      </c>
      <c r="Z523" s="11">
        <v>6.0019999999999998</v>
      </c>
      <c r="AA523" s="11">
        <v>0.85299999999999998</v>
      </c>
      <c r="AB523" s="11">
        <v>6.4000000000000001E-2</v>
      </c>
      <c r="AC523" s="11">
        <v>3.0000000000000001E-3</v>
      </c>
    </row>
    <row r="524" spans="1:29" ht="11.5" hidden="1">
      <c r="A524" s="15">
        <v>507</v>
      </c>
      <c r="B524" s="13" t="s">
        <v>1059</v>
      </c>
      <c r="C524" s="14" t="s">
        <v>896</v>
      </c>
      <c r="D524" s="12"/>
      <c r="E524" s="12">
        <v>454</v>
      </c>
      <c r="F524" s="13" t="s">
        <v>1110</v>
      </c>
      <c r="G524" s="12">
        <v>910</v>
      </c>
      <c r="H524" s="12">
        <v>2005</v>
      </c>
      <c r="I524" s="11">
        <v>1137.53</v>
      </c>
      <c r="J524" s="11">
        <v>959.10500000000002</v>
      </c>
      <c r="K524" s="11">
        <v>827.81799999999998</v>
      </c>
      <c r="L524" s="11">
        <v>718.29399999999998</v>
      </c>
      <c r="M524" s="11">
        <v>564.71699999999998</v>
      </c>
      <c r="N524" s="11">
        <v>468.74700000000001</v>
      </c>
      <c r="O524" s="11">
        <v>378.22800000000001</v>
      </c>
      <c r="P524" s="11">
        <v>302.30700000000002</v>
      </c>
      <c r="Q524" s="11">
        <v>239.58099999999999</v>
      </c>
      <c r="R524" s="11">
        <v>193.79</v>
      </c>
      <c r="S524" s="11">
        <v>155.428</v>
      </c>
      <c r="T524" s="11">
        <v>140.226</v>
      </c>
      <c r="U524" s="11">
        <v>112.562</v>
      </c>
      <c r="V524" s="11">
        <v>85.382999999999996</v>
      </c>
      <c r="W524" s="11">
        <v>59.649000000000001</v>
      </c>
      <c r="X524" s="11">
        <v>38.579000000000001</v>
      </c>
      <c r="Y524" s="11">
        <v>20.449000000000002</v>
      </c>
      <c r="Z524" s="11">
        <v>7.556</v>
      </c>
      <c r="AA524" s="11">
        <v>1.3</v>
      </c>
      <c r="AB524" s="11">
        <v>0.104</v>
      </c>
      <c r="AC524" s="11">
        <v>6.0000000000000001E-3</v>
      </c>
    </row>
    <row r="525" spans="1:29" ht="11.5" hidden="1">
      <c r="A525" s="15">
        <v>508</v>
      </c>
      <c r="B525" s="13" t="s">
        <v>1059</v>
      </c>
      <c r="C525" s="14" t="s">
        <v>896</v>
      </c>
      <c r="D525" s="12"/>
      <c r="E525" s="12">
        <v>454</v>
      </c>
      <c r="F525" s="13" t="s">
        <v>1110</v>
      </c>
      <c r="G525" s="12">
        <v>910</v>
      </c>
      <c r="H525" s="12">
        <v>2010</v>
      </c>
      <c r="I525" s="11">
        <v>1306.9649999999999</v>
      </c>
      <c r="J525" s="11">
        <v>1104.866</v>
      </c>
      <c r="K525" s="11">
        <v>947.14499999999998</v>
      </c>
      <c r="L525" s="11">
        <v>817.17700000000002</v>
      </c>
      <c r="M525" s="11">
        <v>702.09799999999996</v>
      </c>
      <c r="N525" s="11">
        <v>542.35400000000004</v>
      </c>
      <c r="O525" s="11">
        <v>442.298</v>
      </c>
      <c r="P525" s="11">
        <v>351.26</v>
      </c>
      <c r="Q525" s="11">
        <v>278.09399999999999</v>
      </c>
      <c r="R525" s="11">
        <v>219.90600000000001</v>
      </c>
      <c r="S525" s="11">
        <v>176.87100000000001</v>
      </c>
      <c r="T525" s="11">
        <v>140.38300000000001</v>
      </c>
      <c r="U525" s="11">
        <v>123.965</v>
      </c>
      <c r="V525" s="11">
        <v>95.281000000000006</v>
      </c>
      <c r="W525" s="11">
        <v>66.771000000000001</v>
      </c>
      <c r="X525" s="11">
        <v>40.783000000000001</v>
      </c>
      <c r="Y525" s="11">
        <v>20.695</v>
      </c>
      <c r="Z525" s="11">
        <v>7.0720000000000001</v>
      </c>
      <c r="AA525" s="11">
        <v>1.323</v>
      </c>
      <c r="AB525" s="11">
        <v>0.106</v>
      </c>
      <c r="AC525" s="11">
        <v>6.0000000000000001E-3</v>
      </c>
    </row>
    <row r="526" spans="1:29" ht="11.5" hidden="1">
      <c r="A526" s="15">
        <v>509</v>
      </c>
      <c r="B526" s="13" t="s">
        <v>1059</v>
      </c>
      <c r="C526" s="14" t="s">
        <v>896</v>
      </c>
      <c r="D526" s="12"/>
      <c r="E526" s="12">
        <v>454</v>
      </c>
      <c r="F526" s="13" t="s">
        <v>1110</v>
      </c>
      <c r="G526" s="12">
        <v>910</v>
      </c>
      <c r="H526" s="12">
        <v>2015</v>
      </c>
      <c r="I526" s="11">
        <v>1374.5409999999999</v>
      </c>
      <c r="J526" s="11">
        <v>1282.7</v>
      </c>
      <c r="K526" s="11">
        <v>1095.508</v>
      </c>
      <c r="L526" s="11">
        <v>938.58399999999995</v>
      </c>
      <c r="M526" s="11">
        <v>801.98400000000004</v>
      </c>
      <c r="N526" s="11">
        <v>680.43700000000001</v>
      </c>
      <c r="O526" s="11">
        <v>523.63900000000001</v>
      </c>
      <c r="P526" s="11">
        <v>427.06700000000001</v>
      </c>
      <c r="Q526" s="11">
        <v>337.30399999999997</v>
      </c>
      <c r="R526" s="11">
        <v>265.767</v>
      </c>
      <c r="S526" s="11">
        <v>208.48</v>
      </c>
      <c r="T526" s="11">
        <v>165.55799999999999</v>
      </c>
      <c r="U526" s="11">
        <v>128.536</v>
      </c>
      <c r="V526" s="11">
        <v>108.721</v>
      </c>
      <c r="W526" s="11">
        <v>77.311000000000007</v>
      </c>
      <c r="X526" s="11">
        <v>47.420999999999999</v>
      </c>
      <c r="Y526" s="11">
        <v>22.777000000000001</v>
      </c>
      <c r="Z526" s="11">
        <v>7.5</v>
      </c>
      <c r="AA526" s="11">
        <v>1.2430000000000001</v>
      </c>
      <c r="AB526" s="11">
        <v>8.8999999999999996E-2</v>
      </c>
      <c r="AC526" s="11">
        <v>4.0000000000000001E-3</v>
      </c>
    </row>
    <row r="527" spans="1:29" ht="11.5" hidden="1">
      <c r="A527" s="15">
        <v>510</v>
      </c>
      <c r="B527" s="13" t="s">
        <v>1059</v>
      </c>
      <c r="C527" s="14" t="s">
        <v>896</v>
      </c>
      <c r="D527" s="12"/>
      <c r="E527" s="12">
        <v>454</v>
      </c>
      <c r="F527" s="13" t="s">
        <v>1110</v>
      </c>
      <c r="G527" s="12">
        <v>910</v>
      </c>
      <c r="H527" s="12">
        <v>2020</v>
      </c>
      <c r="I527" s="11">
        <v>1446.93</v>
      </c>
      <c r="J527" s="11">
        <v>1356.9549999999999</v>
      </c>
      <c r="K527" s="11">
        <v>1275.213</v>
      </c>
      <c r="L527" s="11">
        <v>1088.192</v>
      </c>
      <c r="M527" s="11">
        <v>924.78</v>
      </c>
      <c r="N527" s="11">
        <v>782.14499999999998</v>
      </c>
      <c r="O527" s="11">
        <v>662.66899999999998</v>
      </c>
      <c r="P527" s="11">
        <v>510.02</v>
      </c>
      <c r="Q527" s="11">
        <v>414.08</v>
      </c>
      <c r="R527" s="11">
        <v>325.49</v>
      </c>
      <c r="S527" s="11">
        <v>254.52199999999999</v>
      </c>
      <c r="T527" s="11">
        <v>197.398</v>
      </c>
      <c r="U527" s="11">
        <v>153.834</v>
      </c>
      <c r="V527" s="11">
        <v>115.063</v>
      </c>
      <c r="W527" s="11">
        <v>91.018000000000001</v>
      </c>
      <c r="X527" s="11">
        <v>57.677999999999997</v>
      </c>
      <c r="Y527" s="11">
        <v>28.719000000000001</v>
      </c>
      <c r="Z527" s="11">
        <v>9.4649999999999999</v>
      </c>
      <c r="AA527" s="11">
        <v>1.6339999999999999</v>
      </c>
      <c r="AB527" s="11">
        <v>0.109</v>
      </c>
      <c r="AC527" s="11">
        <v>4.0000000000000001E-3</v>
      </c>
    </row>
    <row r="528" spans="1:29" ht="11.5" hidden="1">
      <c r="A528" s="15">
        <v>511</v>
      </c>
      <c r="B528" s="13" t="s">
        <v>1059</v>
      </c>
      <c r="C528" s="14" t="s">
        <v>1115</v>
      </c>
      <c r="D528" s="12">
        <v>1</v>
      </c>
      <c r="E528" s="12">
        <v>480</v>
      </c>
      <c r="F528" s="13" t="s">
        <v>1110</v>
      </c>
      <c r="G528" s="12">
        <v>910</v>
      </c>
      <c r="H528" s="12">
        <v>1950</v>
      </c>
      <c r="I528" s="11">
        <v>44.225999999999999</v>
      </c>
      <c r="J528" s="11">
        <v>36.177999999999997</v>
      </c>
      <c r="K528" s="11">
        <v>30.384</v>
      </c>
      <c r="L528" s="11">
        <v>25.628</v>
      </c>
      <c r="M528" s="11">
        <v>21.492999999999999</v>
      </c>
      <c r="N528" s="11">
        <v>18.077000000000002</v>
      </c>
      <c r="O528" s="11">
        <v>15.079000000000001</v>
      </c>
      <c r="P528" s="11">
        <v>12.504</v>
      </c>
      <c r="Q528" s="11">
        <v>10.451000000000001</v>
      </c>
      <c r="R528" s="11">
        <v>8.5679999999999996</v>
      </c>
      <c r="S528" s="11">
        <v>7.0330000000000004</v>
      </c>
      <c r="T528" s="11">
        <v>5.6959999999999997</v>
      </c>
      <c r="U528" s="11">
        <v>4.4329999999999998</v>
      </c>
      <c r="V528" s="11">
        <v>3.32</v>
      </c>
      <c r="W528" s="11">
        <v>2.2789999999999999</v>
      </c>
      <c r="X528" s="11">
        <v>1.339</v>
      </c>
      <c r="Y528" s="11">
        <v>0.61899999999999999</v>
      </c>
      <c r="Z528" s="11">
        <v>0.24199999999999999</v>
      </c>
      <c r="AA528" s="11">
        <v>6.9000000000000006E-2</v>
      </c>
      <c r="AB528" s="11">
        <v>1.2E-2</v>
      </c>
      <c r="AC528" s="11">
        <v>1E-3</v>
      </c>
    </row>
    <row r="529" spans="1:29" ht="11.5" hidden="1">
      <c r="A529" s="15">
        <v>512</v>
      </c>
      <c r="B529" s="13" t="s">
        <v>1059</v>
      </c>
      <c r="C529" s="14" t="s">
        <v>1115</v>
      </c>
      <c r="D529" s="12">
        <v>1</v>
      </c>
      <c r="E529" s="12">
        <v>480</v>
      </c>
      <c r="F529" s="13" t="s">
        <v>1110</v>
      </c>
      <c r="G529" s="12">
        <v>910</v>
      </c>
      <c r="H529" s="12">
        <v>1955</v>
      </c>
      <c r="I529" s="11">
        <v>52.142000000000003</v>
      </c>
      <c r="J529" s="11">
        <v>41.877000000000002</v>
      </c>
      <c r="K529" s="11">
        <v>35.546999999999997</v>
      </c>
      <c r="L529" s="11">
        <v>29.128</v>
      </c>
      <c r="M529" s="11">
        <v>24.8</v>
      </c>
      <c r="N529" s="11">
        <v>20.824000000000002</v>
      </c>
      <c r="O529" s="11">
        <v>17.385999999999999</v>
      </c>
      <c r="P529" s="11">
        <v>14.603999999999999</v>
      </c>
      <c r="Q529" s="11">
        <v>12.105</v>
      </c>
      <c r="R529" s="11">
        <v>9.9339999999999993</v>
      </c>
      <c r="S529" s="11">
        <v>8.0519999999999996</v>
      </c>
      <c r="T529" s="11">
        <v>6.4379999999999997</v>
      </c>
      <c r="U529" s="11">
        <v>5.0519999999999996</v>
      </c>
      <c r="V529" s="11">
        <v>3.7010000000000001</v>
      </c>
      <c r="W529" s="11">
        <v>2.5059999999999998</v>
      </c>
      <c r="X529" s="11">
        <v>1.464</v>
      </c>
      <c r="Y529" s="11">
        <v>0.64300000000000002</v>
      </c>
      <c r="Z529" s="11">
        <v>0.20100000000000001</v>
      </c>
      <c r="AA529" s="11">
        <v>4.3999999999999997E-2</v>
      </c>
      <c r="AB529" s="11">
        <v>7.0000000000000001E-3</v>
      </c>
      <c r="AC529" s="11">
        <v>1E-3</v>
      </c>
    </row>
    <row r="530" spans="1:29" ht="11.5" hidden="1">
      <c r="A530" s="15">
        <v>513</v>
      </c>
      <c r="B530" s="13" t="s">
        <v>1059</v>
      </c>
      <c r="C530" s="14" t="s">
        <v>1115</v>
      </c>
      <c r="D530" s="12">
        <v>1</v>
      </c>
      <c r="E530" s="12">
        <v>480</v>
      </c>
      <c r="F530" s="13" t="s">
        <v>1110</v>
      </c>
      <c r="G530" s="12">
        <v>910</v>
      </c>
      <c r="H530" s="12">
        <v>1960</v>
      </c>
      <c r="I530" s="11">
        <v>60.079000000000001</v>
      </c>
      <c r="J530" s="11">
        <v>49.982999999999997</v>
      </c>
      <c r="K530" s="11">
        <v>40.825000000000003</v>
      </c>
      <c r="L530" s="11">
        <v>33.683999999999997</v>
      </c>
      <c r="M530" s="11">
        <v>27.965</v>
      </c>
      <c r="N530" s="11">
        <v>23.91</v>
      </c>
      <c r="O530" s="11">
        <v>19.943000000000001</v>
      </c>
      <c r="P530" s="11">
        <v>16.786999999999999</v>
      </c>
      <c r="Q530" s="11">
        <v>14.1</v>
      </c>
      <c r="R530" s="11">
        <v>11.47</v>
      </c>
      <c r="S530" s="11">
        <v>9.3279999999999994</v>
      </c>
      <c r="T530" s="11">
        <v>7.3819999999999997</v>
      </c>
      <c r="U530" s="11">
        <v>5.7519999999999998</v>
      </c>
      <c r="V530" s="11">
        <v>4.2789999999999999</v>
      </c>
      <c r="W530" s="11">
        <v>2.8610000000000002</v>
      </c>
      <c r="X530" s="11">
        <v>1.667</v>
      </c>
      <c r="Y530" s="11">
        <v>0.72799999999999998</v>
      </c>
      <c r="Z530" s="11">
        <v>0.153</v>
      </c>
      <c r="AA530" s="11">
        <v>2.1999999999999999E-2</v>
      </c>
      <c r="AB530" s="11">
        <v>3.0000000000000001E-3</v>
      </c>
      <c r="AC530" s="11">
        <v>0</v>
      </c>
    </row>
    <row r="531" spans="1:29" ht="11.5" hidden="1">
      <c r="A531" s="15">
        <v>514</v>
      </c>
      <c r="B531" s="13" t="s">
        <v>1059</v>
      </c>
      <c r="C531" s="14" t="s">
        <v>1115</v>
      </c>
      <c r="D531" s="12">
        <v>1</v>
      </c>
      <c r="E531" s="12">
        <v>480</v>
      </c>
      <c r="F531" s="13" t="s">
        <v>1110</v>
      </c>
      <c r="G531" s="12">
        <v>910</v>
      </c>
      <c r="H531" s="12">
        <v>1965</v>
      </c>
      <c r="I531" s="11">
        <v>66.037999999999997</v>
      </c>
      <c r="J531" s="11">
        <v>56.997</v>
      </c>
      <c r="K531" s="11">
        <v>48.154000000000003</v>
      </c>
      <c r="L531" s="11">
        <v>38.604999999999997</v>
      </c>
      <c r="M531" s="11">
        <v>32.088999999999999</v>
      </c>
      <c r="N531" s="11">
        <v>26.684000000000001</v>
      </c>
      <c r="O531" s="11">
        <v>22.704000000000001</v>
      </c>
      <c r="P531" s="11">
        <v>19.027999999999999</v>
      </c>
      <c r="Q531" s="11">
        <v>15.997999999999999</v>
      </c>
      <c r="R531" s="11">
        <v>13.247</v>
      </c>
      <c r="S531" s="11">
        <v>10.67</v>
      </c>
      <c r="T531" s="11">
        <v>8.4939999999999998</v>
      </c>
      <c r="U531" s="11">
        <v>6.5510000000000002</v>
      </c>
      <c r="V531" s="11">
        <v>4.8490000000000002</v>
      </c>
      <c r="W531" s="11">
        <v>3.3</v>
      </c>
      <c r="X531" s="11">
        <v>1.9079999999999999</v>
      </c>
      <c r="Y531" s="11">
        <v>0.83</v>
      </c>
      <c r="Z531" s="11">
        <v>0.39400000000000002</v>
      </c>
      <c r="AA531" s="11">
        <v>0.06</v>
      </c>
      <c r="AB531" s="11">
        <v>5.0000000000000001E-3</v>
      </c>
      <c r="AC531" s="11">
        <v>0</v>
      </c>
    </row>
    <row r="532" spans="1:29" ht="11.5" hidden="1">
      <c r="A532" s="15">
        <v>515</v>
      </c>
      <c r="B532" s="13" t="s">
        <v>1059</v>
      </c>
      <c r="C532" s="14" t="s">
        <v>1115</v>
      </c>
      <c r="D532" s="12">
        <v>1</v>
      </c>
      <c r="E532" s="12">
        <v>480</v>
      </c>
      <c r="F532" s="13" t="s">
        <v>1110</v>
      </c>
      <c r="G532" s="12">
        <v>910</v>
      </c>
      <c r="H532" s="12">
        <v>1970</v>
      </c>
      <c r="I532" s="11">
        <v>56.332999999999998</v>
      </c>
      <c r="J532" s="11">
        <v>64.647999999999996</v>
      </c>
      <c r="K532" s="11">
        <v>55.981000000000002</v>
      </c>
      <c r="L532" s="11">
        <v>43.857999999999997</v>
      </c>
      <c r="M532" s="11">
        <v>36.655999999999999</v>
      </c>
      <c r="N532" s="11">
        <v>30.991</v>
      </c>
      <c r="O532" s="11">
        <v>25.445</v>
      </c>
      <c r="P532" s="11">
        <v>22.199000000000002</v>
      </c>
      <c r="Q532" s="11">
        <v>18.690999999999999</v>
      </c>
      <c r="R532" s="11">
        <v>15.151999999999999</v>
      </c>
      <c r="S532" s="11">
        <v>12.510999999999999</v>
      </c>
      <c r="T532" s="11">
        <v>9.7720000000000002</v>
      </c>
      <c r="U532" s="11">
        <v>7.6470000000000002</v>
      </c>
      <c r="V532" s="11">
        <v>5.5990000000000002</v>
      </c>
      <c r="W532" s="11">
        <v>3.7869999999999999</v>
      </c>
      <c r="X532" s="11">
        <v>2.2160000000000002</v>
      </c>
      <c r="Y532" s="11">
        <v>0.94799999999999995</v>
      </c>
      <c r="Z532" s="11">
        <v>0.39</v>
      </c>
      <c r="AA532" s="11">
        <v>0.128</v>
      </c>
      <c r="AB532" s="11">
        <v>1.2E-2</v>
      </c>
      <c r="AC532" s="11">
        <v>1E-3</v>
      </c>
    </row>
    <row r="533" spans="1:29" ht="11.5" hidden="1">
      <c r="A533" s="15">
        <v>516</v>
      </c>
      <c r="B533" s="13" t="s">
        <v>1059</v>
      </c>
      <c r="C533" s="14" t="s">
        <v>1115</v>
      </c>
      <c r="D533" s="12">
        <v>1</v>
      </c>
      <c r="E533" s="12">
        <v>480</v>
      </c>
      <c r="F533" s="13" t="s">
        <v>1110</v>
      </c>
      <c r="G533" s="12">
        <v>910</v>
      </c>
      <c r="H533" s="12">
        <v>1975</v>
      </c>
      <c r="I533" s="11">
        <v>50.125999999999998</v>
      </c>
      <c r="J533" s="11">
        <v>58.158000000000001</v>
      </c>
      <c r="K533" s="11">
        <v>66.120999999999995</v>
      </c>
      <c r="L533" s="11">
        <v>49.737000000000002</v>
      </c>
      <c r="M533" s="11">
        <v>42.243000000000002</v>
      </c>
      <c r="N533" s="11">
        <v>36.573</v>
      </c>
      <c r="O533" s="11">
        <v>30.297999999999998</v>
      </c>
      <c r="P533" s="11">
        <v>26.062000000000001</v>
      </c>
      <c r="Q533" s="11">
        <v>23.001000000000001</v>
      </c>
      <c r="R533" s="11">
        <v>18.228999999999999</v>
      </c>
      <c r="S533" s="11">
        <v>14.837999999999999</v>
      </c>
      <c r="T533" s="11">
        <v>11.768000000000001</v>
      </c>
      <c r="U533" s="11">
        <v>9.1159999999999997</v>
      </c>
      <c r="V533" s="11">
        <v>6.7729999999999997</v>
      </c>
      <c r="W533" s="11">
        <v>4.5220000000000002</v>
      </c>
      <c r="X533" s="11">
        <v>2.6070000000000002</v>
      </c>
      <c r="Y533" s="11">
        <v>1.1180000000000001</v>
      </c>
      <c r="Z533" s="11">
        <v>0.51300000000000001</v>
      </c>
      <c r="AA533" s="11">
        <v>0.155</v>
      </c>
      <c r="AB533" s="11">
        <v>3.3000000000000002E-2</v>
      </c>
      <c r="AC533" s="11">
        <v>2E-3</v>
      </c>
    </row>
    <row r="534" spans="1:29" ht="11.5" hidden="1">
      <c r="A534" s="15">
        <v>517</v>
      </c>
      <c r="B534" s="13" t="s">
        <v>1059</v>
      </c>
      <c r="C534" s="14" t="s">
        <v>1115</v>
      </c>
      <c r="D534" s="12">
        <v>1</v>
      </c>
      <c r="E534" s="12">
        <v>480</v>
      </c>
      <c r="F534" s="13" t="s">
        <v>1110</v>
      </c>
      <c r="G534" s="12">
        <v>910</v>
      </c>
      <c r="H534" s="12">
        <v>1980</v>
      </c>
      <c r="I534" s="11">
        <v>53.945</v>
      </c>
      <c r="J534" s="11">
        <v>57.198</v>
      </c>
      <c r="K534" s="11">
        <v>59.557000000000002</v>
      </c>
      <c r="L534" s="11">
        <v>53.783999999999999</v>
      </c>
      <c r="M534" s="11">
        <v>48.502000000000002</v>
      </c>
      <c r="N534" s="11">
        <v>42.823999999999998</v>
      </c>
      <c r="O534" s="11">
        <v>36.396000000000001</v>
      </c>
      <c r="P534" s="11">
        <v>29.363</v>
      </c>
      <c r="Q534" s="11">
        <v>23.902999999999999</v>
      </c>
      <c r="R534" s="11">
        <v>20.048999999999999</v>
      </c>
      <c r="S534" s="11">
        <v>16.474</v>
      </c>
      <c r="T534" s="11">
        <v>14.744</v>
      </c>
      <c r="U534" s="11">
        <v>11.538</v>
      </c>
      <c r="V534" s="11">
        <v>8.8580000000000005</v>
      </c>
      <c r="W534" s="11">
        <v>6</v>
      </c>
      <c r="X534" s="11">
        <v>3.73</v>
      </c>
      <c r="Y534" s="11">
        <v>1.923</v>
      </c>
      <c r="Z534" s="11">
        <v>0.64400000000000002</v>
      </c>
      <c r="AA534" s="11">
        <v>0.223</v>
      </c>
      <c r="AB534" s="11">
        <v>4.2000000000000003E-2</v>
      </c>
      <c r="AC534" s="11">
        <v>5.0000000000000001E-3</v>
      </c>
    </row>
    <row r="535" spans="1:29" ht="11.5" hidden="1">
      <c r="A535" s="15">
        <v>518</v>
      </c>
      <c r="B535" s="13" t="s">
        <v>1059</v>
      </c>
      <c r="C535" s="14" t="s">
        <v>1115</v>
      </c>
      <c r="D535" s="12">
        <v>1</v>
      </c>
      <c r="E535" s="12">
        <v>480</v>
      </c>
      <c r="F535" s="13" t="s">
        <v>1110</v>
      </c>
      <c r="G535" s="12">
        <v>910</v>
      </c>
      <c r="H535" s="12">
        <v>1985</v>
      </c>
      <c r="I535" s="11">
        <v>51.174999999999997</v>
      </c>
      <c r="J535" s="11">
        <v>52.902000000000001</v>
      </c>
      <c r="K535" s="11">
        <v>56.652999999999999</v>
      </c>
      <c r="L535" s="11">
        <v>58.23</v>
      </c>
      <c r="M535" s="11">
        <v>50.908999999999999</v>
      </c>
      <c r="N535" s="11">
        <v>44.975999999999999</v>
      </c>
      <c r="O535" s="11">
        <v>39.792999999999999</v>
      </c>
      <c r="P535" s="11">
        <v>34.146000000000001</v>
      </c>
      <c r="Q535" s="11">
        <v>27.683</v>
      </c>
      <c r="R535" s="11">
        <v>22.568000000000001</v>
      </c>
      <c r="S535" s="11">
        <v>18.84</v>
      </c>
      <c r="T535" s="11">
        <v>15.237</v>
      </c>
      <c r="U535" s="11">
        <v>13.324</v>
      </c>
      <c r="V535" s="11">
        <v>10.023999999999999</v>
      </c>
      <c r="W535" s="11">
        <v>7.2009999999999996</v>
      </c>
      <c r="X535" s="11">
        <v>4.4130000000000003</v>
      </c>
      <c r="Y535" s="11">
        <v>2.2189999999999999</v>
      </c>
      <c r="Z535" s="11">
        <v>1.006</v>
      </c>
      <c r="AA535" s="11">
        <v>0.24299999999999999</v>
      </c>
      <c r="AB535" s="11">
        <v>5.2999999999999999E-2</v>
      </c>
      <c r="AC535" s="11">
        <v>6.0000000000000001E-3</v>
      </c>
    </row>
    <row r="536" spans="1:29" ht="11.5" hidden="1">
      <c r="A536" s="15">
        <v>519</v>
      </c>
      <c r="B536" s="13" t="s">
        <v>1059</v>
      </c>
      <c r="C536" s="14" t="s">
        <v>1115</v>
      </c>
      <c r="D536" s="12">
        <v>1</v>
      </c>
      <c r="E536" s="12">
        <v>480</v>
      </c>
      <c r="F536" s="13" t="s">
        <v>1110</v>
      </c>
      <c r="G536" s="12">
        <v>910</v>
      </c>
      <c r="H536" s="12">
        <v>1990</v>
      </c>
      <c r="I536" s="11">
        <v>48.442999999999998</v>
      </c>
      <c r="J536" s="11">
        <v>50.185000000000002</v>
      </c>
      <c r="K536" s="11">
        <v>52.369</v>
      </c>
      <c r="L536" s="11">
        <v>55.27</v>
      </c>
      <c r="M536" s="11">
        <v>55.154000000000003</v>
      </c>
      <c r="N536" s="11">
        <v>47.137</v>
      </c>
      <c r="O536" s="11">
        <v>41.762</v>
      </c>
      <c r="P536" s="11">
        <v>37.438000000000002</v>
      </c>
      <c r="Q536" s="11">
        <v>32.399000000000001</v>
      </c>
      <c r="R536" s="11">
        <v>26.32</v>
      </c>
      <c r="S536" s="11">
        <v>21.373000000000001</v>
      </c>
      <c r="T536" s="11">
        <v>17.613</v>
      </c>
      <c r="U536" s="11">
        <v>13.948</v>
      </c>
      <c r="V536" s="11">
        <v>11.805</v>
      </c>
      <c r="W536" s="11">
        <v>8.3629999999999995</v>
      </c>
      <c r="X536" s="11">
        <v>5.4939999999999998</v>
      </c>
      <c r="Y536" s="11">
        <v>2.75</v>
      </c>
      <c r="Z536" s="11">
        <v>1.093</v>
      </c>
      <c r="AA536" s="11">
        <v>0.34899999999999998</v>
      </c>
      <c r="AB536" s="11">
        <v>5.3999999999999999E-2</v>
      </c>
      <c r="AC536" s="11">
        <v>7.0000000000000001E-3</v>
      </c>
    </row>
    <row r="537" spans="1:29" ht="11.5" hidden="1">
      <c r="A537" s="15">
        <v>520</v>
      </c>
      <c r="B537" s="13" t="s">
        <v>1059</v>
      </c>
      <c r="C537" s="14" t="s">
        <v>1115</v>
      </c>
      <c r="D537" s="12">
        <v>1</v>
      </c>
      <c r="E537" s="12">
        <v>480</v>
      </c>
      <c r="F537" s="13" t="s">
        <v>1110</v>
      </c>
      <c r="G537" s="12">
        <v>910</v>
      </c>
      <c r="H537" s="12">
        <v>1995</v>
      </c>
      <c r="I537" s="11">
        <v>54.576999999999998</v>
      </c>
      <c r="J537" s="11">
        <v>48.113999999999997</v>
      </c>
      <c r="K537" s="11">
        <v>50.005000000000003</v>
      </c>
      <c r="L537" s="11">
        <v>51.97</v>
      </c>
      <c r="M537" s="11">
        <v>54.438000000000002</v>
      </c>
      <c r="N537" s="11">
        <v>54.091999999999999</v>
      </c>
      <c r="O537" s="11">
        <v>46.183999999999997</v>
      </c>
      <c r="P537" s="11">
        <v>41.012999999999998</v>
      </c>
      <c r="Q537" s="11">
        <v>36.735999999999997</v>
      </c>
      <c r="R537" s="11">
        <v>31.684999999999999</v>
      </c>
      <c r="S537" s="11">
        <v>25.507999999999999</v>
      </c>
      <c r="T537" s="11">
        <v>20.378</v>
      </c>
      <c r="U537" s="11">
        <v>16.417000000000002</v>
      </c>
      <c r="V537" s="11">
        <v>12.574</v>
      </c>
      <c r="W537" s="11">
        <v>10.034000000000001</v>
      </c>
      <c r="X537" s="11">
        <v>6.5369999999999999</v>
      </c>
      <c r="Y537" s="11">
        <v>3.5259999999999998</v>
      </c>
      <c r="Z537" s="11">
        <v>1.6259999999999999</v>
      </c>
      <c r="AA537" s="11">
        <v>0.495</v>
      </c>
      <c r="AB537" s="11">
        <v>0.107</v>
      </c>
      <c r="AC537" s="11">
        <v>1.0999999999999999E-2</v>
      </c>
    </row>
    <row r="538" spans="1:29" ht="11.5" hidden="1">
      <c r="A538" s="15">
        <v>521</v>
      </c>
      <c r="B538" s="13" t="s">
        <v>1059</v>
      </c>
      <c r="C538" s="14" t="s">
        <v>1115</v>
      </c>
      <c r="D538" s="12">
        <v>1</v>
      </c>
      <c r="E538" s="12">
        <v>480</v>
      </c>
      <c r="F538" s="13" t="s">
        <v>1110</v>
      </c>
      <c r="G538" s="12">
        <v>910</v>
      </c>
      <c r="H538" s="12">
        <v>2000</v>
      </c>
      <c r="I538" s="11">
        <v>48.567</v>
      </c>
      <c r="J538" s="11">
        <v>53.820999999999998</v>
      </c>
      <c r="K538" s="11">
        <v>48.308</v>
      </c>
      <c r="L538" s="11">
        <v>50.423000000000002</v>
      </c>
      <c r="M538" s="11">
        <v>55.796999999999997</v>
      </c>
      <c r="N538" s="11">
        <v>47.054000000000002</v>
      </c>
      <c r="O538" s="11">
        <v>49.554000000000002</v>
      </c>
      <c r="P538" s="11">
        <v>50.298000000000002</v>
      </c>
      <c r="Q538" s="11">
        <v>44.613</v>
      </c>
      <c r="R538" s="11">
        <v>38.817999999999998</v>
      </c>
      <c r="S538" s="11">
        <v>29.193000000000001</v>
      </c>
      <c r="T538" s="11">
        <v>21.209</v>
      </c>
      <c r="U538" s="11">
        <v>17.792999999999999</v>
      </c>
      <c r="V538" s="11">
        <v>14.012</v>
      </c>
      <c r="W538" s="11">
        <v>12.205</v>
      </c>
      <c r="X538" s="11">
        <v>8.8640000000000008</v>
      </c>
      <c r="Y538" s="11">
        <v>4.55</v>
      </c>
      <c r="Z538" s="11">
        <v>1.6990000000000001</v>
      </c>
      <c r="AA538" s="11">
        <v>0.54500000000000004</v>
      </c>
      <c r="AB538" s="11">
        <v>0.11600000000000001</v>
      </c>
      <c r="AC538" s="11">
        <v>1.4999999999999999E-2</v>
      </c>
    </row>
    <row r="539" spans="1:29" ht="11.5" hidden="1">
      <c r="A539" s="15">
        <v>522</v>
      </c>
      <c r="B539" s="13" t="s">
        <v>1059</v>
      </c>
      <c r="C539" s="14" t="s">
        <v>1115</v>
      </c>
      <c r="D539" s="12">
        <v>1</v>
      </c>
      <c r="E539" s="12">
        <v>480</v>
      </c>
      <c r="F539" s="13" t="s">
        <v>1110</v>
      </c>
      <c r="G539" s="12">
        <v>910</v>
      </c>
      <c r="H539" s="12">
        <v>2005</v>
      </c>
      <c r="I539" s="11">
        <v>46.579000000000001</v>
      </c>
      <c r="J539" s="11">
        <v>48.463999999999999</v>
      </c>
      <c r="K539" s="11">
        <v>53.753999999999998</v>
      </c>
      <c r="L539" s="11">
        <v>47.506999999999998</v>
      </c>
      <c r="M539" s="11">
        <v>47.906999999999996</v>
      </c>
      <c r="N539" s="11">
        <v>53.404000000000003</v>
      </c>
      <c r="O539" s="11">
        <v>45.597000000000001</v>
      </c>
      <c r="P539" s="11">
        <v>46.844000000000001</v>
      </c>
      <c r="Q539" s="11">
        <v>49.417999999999999</v>
      </c>
      <c r="R539" s="11">
        <v>43.322000000000003</v>
      </c>
      <c r="S539" s="11">
        <v>37.335000000000001</v>
      </c>
      <c r="T539" s="11">
        <v>29.154</v>
      </c>
      <c r="U539" s="11">
        <v>20.094999999999999</v>
      </c>
      <c r="V539" s="11">
        <v>15.891</v>
      </c>
      <c r="W539" s="11">
        <v>12.147</v>
      </c>
      <c r="X539" s="11">
        <v>9.2140000000000004</v>
      </c>
      <c r="Y539" s="11">
        <v>6.08</v>
      </c>
      <c r="Z539" s="11">
        <v>2.702</v>
      </c>
      <c r="AA539" s="11">
        <v>0.77500000000000002</v>
      </c>
      <c r="AB539" s="11">
        <v>0.17699999999999999</v>
      </c>
      <c r="AC539" s="11">
        <v>2.4E-2</v>
      </c>
    </row>
    <row r="540" spans="1:29" ht="11.5" hidden="1">
      <c r="A540" s="15">
        <v>523</v>
      </c>
      <c r="B540" s="13" t="s">
        <v>1059</v>
      </c>
      <c r="C540" s="14" t="s">
        <v>1115</v>
      </c>
      <c r="D540" s="12">
        <v>1</v>
      </c>
      <c r="E540" s="12">
        <v>480</v>
      </c>
      <c r="F540" s="13" t="s">
        <v>1110</v>
      </c>
      <c r="G540" s="12">
        <v>910</v>
      </c>
      <c r="H540" s="12">
        <v>2010</v>
      </c>
      <c r="I540" s="11">
        <v>39.616999999999997</v>
      </c>
      <c r="J540" s="11">
        <v>46.503999999999998</v>
      </c>
      <c r="K540" s="11">
        <v>48.414999999999999</v>
      </c>
      <c r="L540" s="11">
        <v>52.03</v>
      </c>
      <c r="M540" s="11">
        <v>46.716000000000001</v>
      </c>
      <c r="N540" s="11">
        <v>45.517000000000003</v>
      </c>
      <c r="O540" s="11">
        <v>51.116</v>
      </c>
      <c r="P540" s="11">
        <v>44.185000000000002</v>
      </c>
      <c r="Q540" s="11">
        <v>44.281999999999996</v>
      </c>
      <c r="R540" s="11">
        <v>48.548999999999999</v>
      </c>
      <c r="S540" s="11">
        <v>42.067999999999998</v>
      </c>
      <c r="T540" s="11">
        <v>35.905999999999999</v>
      </c>
      <c r="U540" s="11">
        <v>29.117000000000001</v>
      </c>
      <c r="V540" s="11">
        <v>19.042999999999999</v>
      </c>
      <c r="W540" s="11">
        <v>14.194000000000001</v>
      </c>
      <c r="X540" s="11">
        <v>10.505000000000001</v>
      </c>
      <c r="Y540" s="11">
        <v>6.7759999999999998</v>
      </c>
      <c r="Z540" s="11">
        <v>3.4319999999999999</v>
      </c>
      <c r="AA540" s="11">
        <v>1.1499999999999999</v>
      </c>
      <c r="AB540" s="11">
        <v>0.221</v>
      </c>
      <c r="AC540" s="11">
        <v>3.2000000000000001E-2</v>
      </c>
    </row>
    <row r="541" spans="1:29" ht="11.5" hidden="1">
      <c r="A541" s="15">
        <v>524</v>
      </c>
      <c r="B541" s="13" t="s">
        <v>1059</v>
      </c>
      <c r="C541" s="14" t="s">
        <v>1115</v>
      </c>
      <c r="D541" s="12">
        <v>1</v>
      </c>
      <c r="E541" s="12">
        <v>480</v>
      </c>
      <c r="F541" s="13" t="s">
        <v>1110</v>
      </c>
      <c r="G541" s="12">
        <v>910</v>
      </c>
      <c r="H541" s="12">
        <v>2015</v>
      </c>
      <c r="I541" s="11">
        <v>33.81</v>
      </c>
      <c r="J541" s="11">
        <v>39.548000000000002</v>
      </c>
      <c r="K541" s="11">
        <v>46.465000000000003</v>
      </c>
      <c r="L541" s="11">
        <v>46.710999999999999</v>
      </c>
      <c r="M541" s="11">
        <v>51.244</v>
      </c>
      <c r="N541" s="11">
        <v>44.314</v>
      </c>
      <c r="O541" s="11">
        <v>43.238999999999997</v>
      </c>
      <c r="P541" s="11">
        <v>49.685000000000002</v>
      </c>
      <c r="Q541" s="11">
        <v>41.661999999999999</v>
      </c>
      <c r="R541" s="11">
        <v>43.49</v>
      </c>
      <c r="S541" s="11">
        <v>47.207000000000001</v>
      </c>
      <c r="T541" s="11">
        <v>40.627000000000002</v>
      </c>
      <c r="U541" s="11">
        <v>35.831000000000003</v>
      </c>
      <c r="V541" s="11">
        <v>27.661999999999999</v>
      </c>
      <c r="W541" s="11">
        <v>17.111999999999998</v>
      </c>
      <c r="X541" s="11">
        <v>12.446</v>
      </c>
      <c r="Y541" s="11">
        <v>8.2050000000000001</v>
      </c>
      <c r="Z541" s="11">
        <v>4.258</v>
      </c>
      <c r="AA541" s="11">
        <v>1.6859999999999999</v>
      </c>
      <c r="AB541" s="11">
        <v>0.40600000000000003</v>
      </c>
      <c r="AC541" s="11">
        <v>5.3999999999999999E-2</v>
      </c>
    </row>
    <row r="542" spans="1:29" ht="11.5" hidden="1">
      <c r="A542" s="15">
        <v>525</v>
      </c>
      <c r="B542" s="13" t="s">
        <v>1059</v>
      </c>
      <c r="C542" s="14" t="s">
        <v>1115</v>
      </c>
      <c r="D542" s="12">
        <v>1</v>
      </c>
      <c r="E542" s="12">
        <v>480</v>
      </c>
      <c r="F542" s="13" t="s">
        <v>1110</v>
      </c>
      <c r="G542" s="12">
        <v>910</v>
      </c>
      <c r="H542" s="12">
        <v>2020</v>
      </c>
      <c r="I542" s="11">
        <v>31.398</v>
      </c>
      <c r="J542" s="11">
        <v>33.762</v>
      </c>
      <c r="K542" s="11">
        <v>39.518000000000001</v>
      </c>
      <c r="L542" s="11">
        <v>46.408000000000001</v>
      </c>
      <c r="M542" s="11">
        <v>46.613</v>
      </c>
      <c r="N542" s="11">
        <v>51.087000000000003</v>
      </c>
      <c r="O542" s="11">
        <v>44.146999999999998</v>
      </c>
      <c r="P542" s="11">
        <v>43.015000000000001</v>
      </c>
      <c r="Q542" s="11">
        <v>49.287999999999997</v>
      </c>
      <c r="R542" s="11">
        <v>41.146000000000001</v>
      </c>
      <c r="S542" s="11">
        <v>42.694000000000003</v>
      </c>
      <c r="T542" s="11">
        <v>45.939</v>
      </c>
      <c r="U542" s="11">
        <v>38.923999999999999</v>
      </c>
      <c r="V542" s="11">
        <v>33.485999999999997</v>
      </c>
      <c r="W542" s="11">
        <v>24.803000000000001</v>
      </c>
      <c r="X542" s="11">
        <v>14.420999999999999</v>
      </c>
      <c r="Y542" s="11">
        <v>9.4920000000000009</v>
      </c>
      <c r="Z542" s="11">
        <v>5.282</v>
      </c>
      <c r="AA542" s="11">
        <v>2.1480000000000001</v>
      </c>
      <c r="AB542" s="11">
        <v>0.61599999999999999</v>
      </c>
      <c r="AC542" s="11">
        <v>0.1</v>
      </c>
    </row>
    <row r="543" spans="1:29" ht="11.5" hidden="1">
      <c r="A543" s="15">
        <v>526</v>
      </c>
      <c r="B543" s="13" t="s">
        <v>1059</v>
      </c>
      <c r="C543" s="14" t="s">
        <v>1116</v>
      </c>
      <c r="D543" s="12">
        <v>2</v>
      </c>
      <c r="E543" s="12">
        <v>175</v>
      </c>
      <c r="F543" s="13" t="s">
        <v>1110</v>
      </c>
      <c r="G543" s="12">
        <v>910</v>
      </c>
      <c r="H543" s="12">
        <v>1950</v>
      </c>
      <c r="I543" s="11">
        <v>0.95199999999999996</v>
      </c>
      <c r="J543" s="11">
        <v>0.76700000000000002</v>
      </c>
      <c r="K543" s="11">
        <v>0.55000000000000004</v>
      </c>
      <c r="L543" s="11">
        <v>0.495</v>
      </c>
      <c r="M543" s="11">
        <v>0.38100000000000001</v>
      </c>
      <c r="N543" s="11">
        <v>0.39</v>
      </c>
      <c r="O543" s="11">
        <v>0.34100000000000003</v>
      </c>
      <c r="P543" s="11">
        <v>0.39100000000000001</v>
      </c>
      <c r="Q543" s="11">
        <v>0.378</v>
      </c>
      <c r="R543" s="11">
        <v>0.40100000000000002</v>
      </c>
      <c r="S543" s="11">
        <v>0.39900000000000002</v>
      </c>
      <c r="T543" s="11">
        <v>0.4</v>
      </c>
      <c r="U543" s="11">
        <v>0.29899999999999999</v>
      </c>
      <c r="V543" s="11">
        <v>0.19900000000000001</v>
      </c>
      <c r="W543" s="11">
        <v>9.9000000000000005E-2</v>
      </c>
      <c r="X543" s="11">
        <v>0.05</v>
      </c>
      <c r="Y543" s="11">
        <v>0.28000000000000003</v>
      </c>
      <c r="Z543" s="11">
        <v>0.10100000000000001</v>
      </c>
      <c r="AA543" s="11">
        <v>1.6E-2</v>
      </c>
      <c r="AB543" s="11">
        <v>0</v>
      </c>
      <c r="AC543" s="11">
        <v>0</v>
      </c>
    </row>
    <row r="544" spans="1:29" ht="11.5" hidden="1">
      <c r="A544" s="15">
        <v>527</v>
      </c>
      <c r="B544" s="13" t="s">
        <v>1059</v>
      </c>
      <c r="C544" s="14" t="s">
        <v>1116</v>
      </c>
      <c r="D544" s="12">
        <v>2</v>
      </c>
      <c r="E544" s="12">
        <v>175</v>
      </c>
      <c r="F544" s="13" t="s">
        <v>1110</v>
      </c>
      <c r="G544" s="12">
        <v>910</v>
      </c>
      <c r="H544" s="12">
        <v>1955</v>
      </c>
      <c r="I544" s="11">
        <v>1.532</v>
      </c>
      <c r="J544" s="11">
        <v>1.0589999999999999</v>
      </c>
      <c r="K544" s="11">
        <v>0.92</v>
      </c>
      <c r="L544" s="11">
        <v>0.68200000000000005</v>
      </c>
      <c r="M544" s="11">
        <v>0.59299999999999997</v>
      </c>
      <c r="N544" s="11">
        <v>0.45200000000000001</v>
      </c>
      <c r="O544" s="11">
        <v>0.44500000000000001</v>
      </c>
      <c r="P544" s="11">
        <v>0.38300000000000001</v>
      </c>
      <c r="Q544" s="11">
        <v>0.41899999999999998</v>
      </c>
      <c r="R544" s="11">
        <v>0.39400000000000002</v>
      </c>
      <c r="S544" s="11">
        <v>0.40300000000000002</v>
      </c>
      <c r="T544" s="11">
        <v>0.38900000000000001</v>
      </c>
      <c r="U544" s="11">
        <v>0.374</v>
      </c>
      <c r="V544" s="11">
        <v>0.26700000000000002</v>
      </c>
      <c r="W544" s="11">
        <v>0.16500000000000001</v>
      </c>
      <c r="X544" s="11">
        <v>7.2999999999999995E-2</v>
      </c>
      <c r="Y544" s="11">
        <v>3.1E-2</v>
      </c>
      <c r="Z544" s="11">
        <v>0.14000000000000001</v>
      </c>
      <c r="AA544" s="11">
        <v>3.3000000000000002E-2</v>
      </c>
      <c r="AB544" s="11">
        <v>3.0000000000000001E-3</v>
      </c>
      <c r="AC544" s="11">
        <v>0</v>
      </c>
    </row>
    <row r="545" spans="1:29" ht="11.5" hidden="1">
      <c r="A545" s="15">
        <v>528</v>
      </c>
      <c r="B545" s="13" t="s">
        <v>1059</v>
      </c>
      <c r="C545" s="14" t="s">
        <v>1116</v>
      </c>
      <c r="D545" s="12">
        <v>2</v>
      </c>
      <c r="E545" s="12">
        <v>175</v>
      </c>
      <c r="F545" s="13" t="s">
        <v>1110</v>
      </c>
      <c r="G545" s="12">
        <v>910</v>
      </c>
      <c r="H545" s="12">
        <v>1960</v>
      </c>
      <c r="I545" s="11">
        <v>2.069</v>
      </c>
      <c r="J545" s="11">
        <v>1.6160000000000001</v>
      </c>
      <c r="K545" s="11">
        <v>1.2050000000000001</v>
      </c>
      <c r="L545" s="11">
        <v>1.05</v>
      </c>
      <c r="M545" s="11">
        <v>0.78</v>
      </c>
      <c r="N545" s="11">
        <v>0.66200000000000003</v>
      </c>
      <c r="O545" s="11">
        <v>0.50700000000000001</v>
      </c>
      <c r="P545" s="11">
        <v>0.48499999999999999</v>
      </c>
      <c r="Q545" s="11">
        <v>0.41099999999999998</v>
      </c>
      <c r="R545" s="11">
        <v>0.435</v>
      </c>
      <c r="S545" s="11">
        <v>0.39800000000000002</v>
      </c>
      <c r="T545" s="11">
        <v>0.39200000000000002</v>
      </c>
      <c r="U545" s="11">
        <v>0.36699999999999999</v>
      </c>
      <c r="V545" s="11">
        <v>0.33200000000000002</v>
      </c>
      <c r="W545" s="11">
        <v>0.219</v>
      </c>
      <c r="X545" s="11">
        <v>0.11799999999999999</v>
      </c>
      <c r="Y545" s="11">
        <v>4.3999999999999997E-2</v>
      </c>
      <c r="Z545" s="11">
        <v>1.4999999999999999E-2</v>
      </c>
      <c r="AA545" s="11">
        <v>4.4999999999999998E-2</v>
      </c>
      <c r="AB545" s="11">
        <v>5.0000000000000001E-3</v>
      </c>
      <c r="AC545" s="11">
        <v>0</v>
      </c>
    </row>
    <row r="546" spans="1:29" ht="11.5" hidden="1">
      <c r="A546" s="15">
        <v>529</v>
      </c>
      <c r="B546" s="13" t="s">
        <v>1059</v>
      </c>
      <c r="C546" s="14" t="s">
        <v>1116</v>
      </c>
      <c r="D546" s="12">
        <v>2</v>
      </c>
      <c r="E546" s="12">
        <v>175</v>
      </c>
      <c r="F546" s="13" t="s">
        <v>1110</v>
      </c>
      <c r="G546" s="12">
        <v>910</v>
      </c>
      <c r="H546" s="12">
        <v>1965</v>
      </c>
      <c r="I546" s="11">
        <v>2.8</v>
      </c>
      <c r="J546" s="11">
        <v>2.1320000000000001</v>
      </c>
      <c r="K546" s="11">
        <v>1.7509999999999999</v>
      </c>
      <c r="L546" s="11">
        <v>1.333</v>
      </c>
      <c r="M546" s="11">
        <v>1.1419999999999999</v>
      </c>
      <c r="N546" s="11">
        <v>0.84699999999999998</v>
      </c>
      <c r="O546" s="11">
        <v>0.71699999999999997</v>
      </c>
      <c r="P546" s="11">
        <v>0.54900000000000004</v>
      </c>
      <c r="Q546" s="11">
        <v>0.51300000000000001</v>
      </c>
      <c r="R546" s="11">
        <v>0.42799999999999999</v>
      </c>
      <c r="S546" s="11">
        <v>0.439</v>
      </c>
      <c r="T546" s="11">
        <v>0.39200000000000002</v>
      </c>
      <c r="U546" s="11">
        <v>0.373</v>
      </c>
      <c r="V546" s="11">
        <v>0.33100000000000002</v>
      </c>
      <c r="W546" s="11">
        <v>0.27600000000000002</v>
      </c>
      <c r="X546" s="11">
        <v>0.159</v>
      </c>
      <c r="Y546" s="11">
        <v>7.0999999999999994E-2</v>
      </c>
      <c r="Z546" s="11">
        <v>2.1999999999999999E-2</v>
      </c>
      <c r="AA546" s="11">
        <v>5.0000000000000001E-3</v>
      </c>
      <c r="AB546" s="11">
        <v>8.9999999999999993E-3</v>
      </c>
      <c r="AC546" s="11">
        <v>0</v>
      </c>
    </row>
    <row r="547" spans="1:29" ht="11.5" hidden="1">
      <c r="A547" s="15">
        <v>530</v>
      </c>
      <c r="B547" s="13" t="s">
        <v>1059</v>
      </c>
      <c r="C547" s="14" t="s">
        <v>1116</v>
      </c>
      <c r="D547" s="12">
        <v>2</v>
      </c>
      <c r="E547" s="12">
        <v>175</v>
      </c>
      <c r="F547" s="13" t="s">
        <v>1110</v>
      </c>
      <c r="G547" s="12">
        <v>910</v>
      </c>
      <c r="H547" s="12">
        <v>1970</v>
      </c>
      <c r="I547" s="11">
        <v>3.63</v>
      </c>
      <c r="J547" s="11">
        <v>2.7690000000000001</v>
      </c>
      <c r="K547" s="11">
        <v>2.1480000000000001</v>
      </c>
      <c r="L547" s="11">
        <v>1.768</v>
      </c>
      <c r="M547" s="11">
        <v>1.341</v>
      </c>
      <c r="N547" s="11">
        <v>1.145</v>
      </c>
      <c r="O547" s="11">
        <v>0.84699999999999998</v>
      </c>
      <c r="P547" s="11">
        <v>0.71499999999999997</v>
      </c>
      <c r="Q547" s="11">
        <v>0.54600000000000004</v>
      </c>
      <c r="R547" s="11">
        <v>0.50700000000000001</v>
      </c>
      <c r="S547" s="11">
        <v>0.41799999999999998</v>
      </c>
      <c r="T547" s="11">
        <v>0.42099999999999999</v>
      </c>
      <c r="U547" s="11">
        <v>0.36499999999999999</v>
      </c>
      <c r="V547" s="11">
        <v>0.33100000000000002</v>
      </c>
      <c r="W547" s="11">
        <v>0.27300000000000002</v>
      </c>
      <c r="X547" s="11">
        <v>0.20100000000000001</v>
      </c>
      <c r="Y547" s="11">
        <v>9.5000000000000001E-2</v>
      </c>
      <c r="Z547" s="11">
        <v>3.5999999999999997E-2</v>
      </c>
      <c r="AA547" s="11">
        <v>8.9999999999999993E-3</v>
      </c>
      <c r="AB547" s="11">
        <v>0</v>
      </c>
      <c r="AC547" s="11">
        <v>1E-3</v>
      </c>
    </row>
    <row r="548" spans="1:29" ht="11.5" hidden="1">
      <c r="A548" s="15">
        <v>531</v>
      </c>
      <c r="B548" s="13" t="s">
        <v>1059</v>
      </c>
      <c r="C548" s="14" t="s">
        <v>1116</v>
      </c>
      <c r="D548" s="12">
        <v>2</v>
      </c>
      <c r="E548" s="12">
        <v>175</v>
      </c>
      <c r="F548" s="13" t="s">
        <v>1110</v>
      </c>
      <c r="G548" s="12">
        <v>910</v>
      </c>
      <c r="H548" s="12">
        <v>1975</v>
      </c>
      <c r="I548" s="11">
        <v>4.6379999999999999</v>
      </c>
      <c r="J548" s="11">
        <v>3.613</v>
      </c>
      <c r="K548" s="11">
        <v>2.7879999999999998</v>
      </c>
      <c r="L548" s="11">
        <v>2.165</v>
      </c>
      <c r="M548" s="11">
        <v>1.776</v>
      </c>
      <c r="N548" s="11">
        <v>1.3440000000000001</v>
      </c>
      <c r="O548" s="11">
        <v>1.1439999999999999</v>
      </c>
      <c r="P548" s="11">
        <v>0.84799999999999998</v>
      </c>
      <c r="Q548" s="11">
        <v>0.71299999999999997</v>
      </c>
      <c r="R548" s="11">
        <v>0.54100000000000004</v>
      </c>
      <c r="S548" s="11">
        <v>0.497</v>
      </c>
      <c r="T548" s="11">
        <v>0.40400000000000003</v>
      </c>
      <c r="U548" s="11">
        <v>0.39600000000000002</v>
      </c>
      <c r="V548" s="11">
        <v>0.33</v>
      </c>
      <c r="W548" s="11">
        <v>0.28000000000000003</v>
      </c>
      <c r="X548" s="11">
        <v>0.20300000000000001</v>
      </c>
      <c r="Y548" s="11">
        <v>0.124</v>
      </c>
      <c r="Z548" s="11">
        <v>4.9000000000000002E-2</v>
      </c>
      <c r="AA548" s="11">
        <v>1.2999999999999999E-2</v>
      </c>
      <c r="AB548" s="11">
        <v>2E-3</v>
      </c>
      <c r="AC548" s="11">
        <v>0</v>
      </c>
    </row>
    <row r="549" spans="1:29" ht="11.5" hidden="1">
      <c r="A549" s="15">
        <v>532</v>
      </c>
      <c r="B549" s="13" t="s">
        <v>1059</v>
      </c>
      <c r="C549" s="14" t="s">
        <v>1116</v>
      </c>
      <c r="D549" s="12">
        <v>2</v>
      </c>
      <c r="E549" s="12">
        <v>175</v>
      </c>
      <c r="F549" s="13" t="s">
        <v>1110</v>
      </c>
      <c r="G549" s="12">
        <v>910</v>
      </c>
      <c r="H549" s="12">
        <v>1980</v>
      </c>
      <c r="I549" s="11">
        <v>5.5549999999999997</v>
      </c>
      <c r="J549" s="11">
        <v>4.2619999999999996</v>
      </c>
      <c r="K549" s="11">
        <v>3.633</v>
      </c>
      <c r="L549" s="11">
        <v>2.8079999999999998</v>
      </c>
      <c r="M549" s="11">
        <v>2.1779999999999999</v>
      </c>
      <c r="N549" s="11">
        <v>1.7809999999999999</v>
      </c>
      <c r="O549" s="11">
        <v>1.349</v>
      </c>
      <c r="P549" s="11">
        <v>1.1439999999999999</v>
      </c>
      <c r="Q549" s="11">
        <v>0.84699999999999998</v>
      </c>
      <c r="R549" s="11">
        <v>0.70799999999999996</v>
      </c>
      <c r="S549" s="11">
        <v>0.53200000000000003</v>
      </c>
      <c r="T549" s="11">
        <v>0.48299999999999998</v>
      </c>
      <c r="U549" s="11">
        <v>0.38500000000000001</v>
      </c>
      <c r="V549" s="11">
        <v>0.36099999999999999</v>
      </c>
      <c r="W549" s="11">
        <v>0.28399999999999997</v>
      </c>
      <c r="X549" s="11">
        <v>0.214</v>
      </c>
      <c r="Y549" s="11">
        <v>0.13</v>
      </c>
      <c r="Z549" s="11">
        <v>6.7000000000000004E-2</v>
      </c>
      <c r="AA549" s="11">
        <v>2.1000000000000001E-2</v>
      </c>
      <c r="AB549" s="11">
        <v>4.0000000000000001E-3</v>
      </c>
      <c r="AC549" s="11">
        <v>0</v>
      </c>
    </row>
    <row r="550" spans="1:29" ht="11.5" hidden="1">
      <c r="A550" s="15">
        <v>533</v>
      </c>
      <c r="B550" s="13" t="s">
        <v>1059</v>
      </c>
      <c r="C550" s="14" t="s">
        <v>1116</v>
      </c>
      <c r="D550" s="12">
        <v>2</v>
      </c>
      <c r="E550" s="12">
        <v>175</v>
      </c>
      <c r="F550" s="13" t="s">
        <v>1110</v>
      </c>
      <c r="G550" s="12">
        <v>910</v>
      </c>
      <c r="H550" s="12">
        <v>1985</v>
      </c>
      <c r="I550" s="11">
        <v>7.1459999999999999</v>
      </c>
      <c r="J550" s="11">
        <v>5.617</v>
      </c>
      <c r="K550" s="11">
        <v>4.5259999999999998</v>
      </c>
      <c r="L550" s="11">
        <v>3.88</v>
      </c>
      <c r="M550" s="11">
        <v>3</v>
      </c>
      <c r="N550" s="11">
        <v>2.3220000000000001</v>
      </c>
      <c r="O550" s="11">
        <v>1.8959999999999999</v>
      </c>
      <c r="P550" s="11">
        <v>1.4390000000000001</v>
      </c>
      <c r="Q550" s="11">
        <v>1.214</v>
      </c>
      <c r="R550" s="11">
        <v>0.89600000000000002</v>
      </c>
      <c r="S550" s="11">
        <v>0.73899999999999999</v>
      </c>
      <c r="T550" s="11">
        <v>0.55500000000000005</v>
      </c>
      <c r="U550" s="11">
        <v>0.48599999999999999</v>
      </c>
      <c r="V550" s="11">
        <v>0.377</v>
      </c>
      <c r="W550" s="11">
        <v>0.33200000000000002</v>
      </c>
      <c r="X550" s="11">
        <v>0.23200000000000001</v>
      </c>
      <c r="Y550" s="11">
        <v>0.15</v>
      </c>
      <c r="Z550" s="11">
        <v>7.5999999999999998E-2</v>
      </c>
      <c r="AA550" s="11">
        <v>0.03</v>
      </c>
      <c r="AB550" s="11">
        <v>7.0000000000000001E-3</v>
      </c>
      <c r="AC550" s="11">
        <v>1E-3</v>
      </c>
    </row>
    <row r="551" spans="1:29" ht="11.5" hidden="1">
      <c r="A551" s="15">
        <v>534</v>
      </c>
      <c r="B551" s="13" t="s">
        <v>1059</v>
      </c>
      <c r="C551" s="14" t="s">
        <v>1116</v>
      </c>
      <c r="D551" s="12">
        <v>2</v>
      </c>
      <c r="E551" s="12">
        <v>175</v>
      </c>
      <c r="F551" s="13" t="s">
        <v>1110</v>
      </c>
      <c r="G551" s="12">
        <v>910</v>
      </c>
      <c r="H551" s="12">
        <v>1990</v>
      </c>
      <c r="I551" s="11">
        <v>8.9600000000000009</v>
      </c>
      <c r="J551" s="11">
        <v>7.383</v>
      </c>
      <c r="K551" s="11">
        <v>6.1230000000000002</v>
      </c>
      <c r="L551" s="11">
        <v>5.0060000000000002</v>
      </c>
      <c r="M551" s="11">
        <v>4.2530000000000001</v>
      </c>
      <c r="N551" s="11">
        <v>3.28</v>
      </c>
      <c r="O551" s="11">
        <v>2.5470000000000002</v>
      </c>
      <c r="P551" s="11">
        <v>2.0750000000000002</v>
      </c>
      <c r="Q551" s="11">
        <v>1.577</v>
      </c>
      <c r="R551" s="11">
        <v>1.3129999999999999</v>
      </c>
      <c r="S551" s="11">
        <v>0.96799999999999997</v>
      </c>
      <c r="T551" s="11">
        <v>0.78900000000000003</v>
      </c>
      <c r="U551" s="11">
        <v>0.58399999999999996</v>
      </c>
      <c r="V551" s="11">
        <v>0.49399999999999999</v>
      </c>
      <c r="W551" s="11">
        <v>0.36599999999999999</v>
      </c>
      <c r="X551" s="11">
        <v>0.28899999999999998</v>
      </c>
      <c r="Y551" s="11">
        <v>0.17699999999999999</v>
      </c>
      <c r="Z551" s="11">
        <v>9.5000000000000001E-2</v>
      </c>
      <c r="AA551" s="11">
        <v>3.6999999999999998E-2</v>
      </c>
      <c r="AB551" s="11">
        <v>8.9999999999999993E-3</v>
      </c>
      <c r="AC551" s="11">
        <v>1E-3</v>
      </c>
    </row>
    <row r="552" spans="1:29" ht="11.5" hidden="1">
      <c r="A552" s="15">
        <v>535</v>
      </c>
      <c r="B552" s="13" t="s">
        <v>1059</v>
      </c>
      <c r="C552" s="14" t="s">
        <v>1116</v>
      </c>
      <c r="D552" s="12">
        <v>2</v>
      </c>
      <c r="E552" s="12">
        <v>175</v>
      </c>
      <c r="F552" s="13" t="s">
        <v>1110</v>
      </c>
      <c r="G552" s="12">
        <v>910</v>
      </c>
      <c r="H552" s="12">
        <v>1995</v>
      </c>
      <c r="I552" s="11">
        <v>9.9149999999999991</v>
      </c>
      <c r="J552" s="11">
        <v>9.6739999999999995</v>
      </c>
      <c r="K552" s="11">
        <v>8.1750000000000007</v>
      </c>
      <c r="L552" s="11">
        <v>6.8769999999999998</v>
      </c>
      <c r="M552" s="11">
        <v>5.5910000000000002</v>
      </c>
      <c r="N552" s="11">
        <v>4.6970000000000001</v>
      </c>
      <c r="O552" s="11">
        <v>3.6360000000000001</v>
      </c>
      <c r="P552" s="11">
        <v>2.827</v>
      </c>
      <c r="Q552" s="11">
        <v>2.2869999999999999</v>
      </c>
      <c r="R552" s="11">
        <v>1.73</v>
      </c>
      <c r="S552" s="11">
        <v>1.425</v>
      </c>
      <c r="T552" s="11">
        <v>1.052</v>
      </c>
      <c r="U552" s="11">
        <v>0.84399999999999997</v>
      </c>
      <c r="V552" s="11">
        <v>0.61599999999999999</v>
      </c>
      <c r="W552" s="11">
        <v>0.502</v>
      </c>
      <c r="X552" s="11">
        <v>0.35299999999999998</v>
      </c>
      <c r="Y552" s="11">
        <v>0.25</v>
      </c>
      <c r="Z552" s="11">
        <v>0.124</v>
      </c>
      <c r="AA552" s="11">
        <v>4.5999999999999999E-2</v>
      </c>
      <c r="AB552" s="11">
        <v>1.2E-2</v>
      </c>
      <c r="AC552" s="11">
        <v>2E-3</v>
      </c>
    </row>
    <row r="553" spans="1:29" ht="11.5" hidden="1">
      <c r="A553" s="15">
        <v>536</v>
      </c>
      <c r="B553" s="13" t="s">
        <v>1059</v>
      </c>
      <c r="C553" s="14" t="s">
        <v>1116</v>
      </c>
      <c r="D553" s="12">
        <v>2</v>
      </c>
      <c r="E553" s="12">
        <v>175</v>
      </c>
      <c r="F553" s="13" t="s">
        <v>1110</v>
      </c>
      <c r="G553" s="12">
        <v>910</v>
      </c>
      <c r="H553" s="12">
        <v>2000</v>
      </c>
      <c r="I553" s="11">
        <v>12.346</v>
      </c>
      <c r="J553" s="11">
        <v>10.332000000000001</v>
      </c>
      <c r="K553" s="11">
        <v>9.9489999999999998</v>
      </c>
      <c r="L553" s="11">
        <v>8.44</v>
      </c>
      <c r="M553" s="11">
        <v>7.0750000000000002</v>
      </c>
      <c r="N553" s="11">
        <v>5.742</v>
      </c>
      <c r="O553" s="11">
        <v>4.8120000000000003</v>
      </c>
      <c r="P553" s="11">
        <v>3.7189999999999999</v>
      </c>
      <c r="Q553" s="11">
        <v>2.887</v>
      </c>
      <c r="R553" s="11">
        <v>2.3220000000000001</v>
      </c>
      <c r="S553" s="11">
        <v>1.7509999999999999</v>
      </c>
      <c r="T553" s="11">
        <v>1.4350000000000001</v>
      </c>
      <c r="U553" s="11">
        <v>1.05</v>
      </c>
      <c r="V553" s="11">
        <v>0.82799999999999996</v>
      </c>
      <c r="W553" s="11">
        <v>0.58799999999999997</v>
      </c>
      <c r="X553" s="11">
        <v>0.45300000000000001</v>
      </c>
      <c r="Y553" s="11">
        <v>0.28899999999999998</v>
      </c>
      <c r="Z553" s="11">
        <v>0.16900000000000001</v>
      </c>
      <c r="AA553" s="11">
        <v>6.3E-2</v>
      </c>
      <c r="AB553" s="11">
        <v>1.7999999999999999E-2</v>
      </c>
      <c r="AC553" s="11">
        <v>3.0000000000000001E-3</v>
      </c>
    </row>
    <row r="554" spans="1:29" ht="11.5" hidden="1">
      <c r="A554" s="15">
        <v>537</v>
      </c>
      <c r="B554" s="13" t="s">
        <v>1059</v>
      </c>
      <c r="C554" s="14" t="s">
        <v>1116</v>
      </c>
      <c r="D554" s="12">
        <v>2</v>
      </c>
      <c r="E554" s="12">
        <v>175</v>
      </c>
      <c r="F554" s="13" t="s">
        <v>1110</v>
      </c>
      <c r="G554" s="12">
        <v>910</v>
      </c>
      <c r="H554" s="12">
        <v>2005</v>
      </c>
      <c r="I554" s="11">
        <v>14.648999999999999</v>
      </c>
      <c r="J554" s="11">
        <v>12.335000000000001</v>
      </c>
      <c r="K554" s="11">
        <v>10.324</v>
      </c>
      <c r="L554" s="11">
        <v>10.191000000000001</v>
      </c>
      <c r="M554" s="11">
        <v>9.0250000000000004</v>
      </c>
      <c r="N554" s="11">
        <v>7.9109999999999996</v>
      </c>
      <c r="O554" s="11">
        <v>6.2229999999999999</v>
      </c>
      <c r="P554" s="11">
        <v>4.79</v>
      </c>
      <c r="Q554" s="11">
        <v>3.6920000000000002</v>
      </c>
      <c r="R554" s="11">
        <v>2.855</v>
      </c>
      <c r="S554" s="11">
        <v>2.2919999999999998</v>
      </c>
      <c r="T554" s="11">
        <v>1.7190000000000001</v>
      </c>
      <c r="U554" s="11">
        <v>1.387</v>
      </c>
      <c r="V554" s="11">
        <v>0.995</v>
      </c>
      <c r="W554" s="11">
        <v>0.76300000000000001</v>
      </c>
      <c r="X554" s="11">
        <v>0.51200000000000001</v>
      </c>
      <c r="Y554" s="11">
        <v>0.35299999999999998</v>
      </c>
      <c r="Z554" s="11">
        <v>0.192</v>
      </c>
      <c r="AA554" s="11">
        <v>0.09</v>
      </c>
      <c r="AB554" s="11">
        <v>2.4E-2</v>
      </c>
      <c r="AC554" s="11">
        <v>5.0000000000000001E-3</v>
      </c>
    </row>
    <row r="555" spans="1:29" ht="11.5" hidden="1">
      <c r="A555" s="15">
        <v>538</v>
      </c>
      <c r="B555" s="13" t="s">
        <v>1059</v>
      </c>
      <c r="C555" s="14" t="s">
        <v>1116</v>
      </c>
      <c r="D555" s="12">
        <v>2</v>
      </c>
      <c r="E555" s="12">
        <v>175</v>
      </c>
      <c r="F555" s="13" t="s">
        <v>1110</v>
      </c>
      <c r="G555" s="12">
        <v>910</v>
      </c>
      <c r="H555" s="12">
        <v>2010</v>
      </c>
      <c r="I555" s="11">
        <v>17.241</v>
      </c>
      <c r="J555" s="11">
        <v>14.638</v>
      </c>
      <c r="K555" s="11">
        <v>12.327</v>
      </c>
      <c r="L555" s="11">
        <v>10.318</v>
      </c>
      <c r="M555" s="11">
        <v>10.177</v>
      </c>
      <c r="N555" s="11">
        <v>9.0079999999999991</v>
      </c>
      <c r="O555" s="11">
        <v>7.891</v>
      </c>
      <c r="P555" s="11">
        <v>6.1989999999999998</v>
      </c>
      <c r="Q555" s="11">
        <v>4.7610000000000001</v>
      </c>
      <c r="R555" s="11">
        <v>3.657</v>
      </c>
      <c r="S555" s="11">
        <v>2.823</v>
      </c>
      <c r="T555" s="11">
        <v>2.2549999999999999</v>
      </c>
      <c r="U555" s="11">
        <v>1.6679999999999999</v>
      </c>
      <c r="V555" s="11">
        <v>1.321</v>
      </c>
      <c r="W555" s="11">
        <v>0.92400000000000004</v>
      </c>
      <c r="X555" s="11">
        <v>0.67200000000000004</v>
      </c>
      <c r="Y555" s="11">
        <v>0.40899999999999997</v>
      </c>
      <c r="Z555" s="11">
        <v>0.24099999999999999</v>
      </c>
      <c r="AA555" s="11">
        <v>0.107</v>
      </c>
      <c r="AB555" s="11">
        <v>3.7999999999999999E-2</v>
      </c>
      <c r="AC555" s="11">
        <v>8.0000000000000002E-3</v>
      </c>
    </row>
    <row r="556" spans="1:29" ht="11.5" hidden="1">
      <c r="A556" s="15">
        <v>539</v>
      </c>
      <c r="B556" s="13" t="s">
        <v>1059</v>
      </c>
      <c r="C556" s="14" t="s">
        <v>1116</v>
      </c>
      <c r="D556" s="12">
        <v>2</v>
      </c>
      <c r="E556" s="12">
        <v>175</v>
      </c>
      <c r="F556" s="13" t="s">
        <v>1110</v>
      </c>
      <c r="G556" s="12">
        <v>910</v>
      </c>
      <c r="H556" s="12">
        <v>2015</v>
      </c>
      <c r="I556" s="11">
        <v>17.454999999999998</v>
      </c>
      <c r="J556" s="11">
        <v>17.231999999999999</v>
      </c>
      <c r="K556" s="11">
        <v>14.632</v>
      </c>
      <c r="L556" s="11">
        <v>12.323</v>
      </c>
      <c r="M556" s="11">
        <v>9.8079999999999998</v>
      </c>
      <c r="N556" s="11">
        <v>9.6639999999999997</v>
      </c>
      <c r="O556" s="11">
        <v>8.9909999999999997</v>
      </c>
      <c r="P556" s="11">
        <v>7.8650000000000002</v>
      </c>
      <c r="Q556" s="11">
        <v>6.1669999999999998</v>
      </c>
      <c r="R556" s="11">
        <v>4.72</v>
      </c>
      <c r="S556" s="11">
        <v>3.6219999999999999</v>
      </c>
      <c r="T556" s="11">
        <v>2.7839999999999998</v>
      </c>
      <c r="U556" s="11">
        <v>2.1930000000000001</v>
      </c>
      <c r="V556" s="11">
        <v>1.5960000000000001</v>
      </c>
      <c r="W556" s="11">
        <v>1.234</v>
      </c>
      <c r="X556" s="11">
        <v>0.82199999999999995</v>
      </c>
      <c r="Y556" s="11">
        <v>0.54500000000000004</v>
      </c>
      <c r="Z556" s="11">
        <v>0.28399999999999997</v>
      </c>
      <c r="AA556" s="11">
        <v>0.14000000000000001</v>
      </c>
      <c r="AB556" s="11">
        <v>4.7E-2</v>
      </c>
      <c r="AC556" s="11">
        <v>1.2E-2</v>
      </c>
    </row>
    <row r="557" spans="1:29" ht="11.5" hidden="1">
      <c r="A557" s="15">
        <v>540</v>
      </c>
      <c r="B557" s="13" t="s">
        <v>1059</v>
      </c>
      <c r="C557" s="14" t="s">
        <v>1116</v>
      </c>
      <c r="D557" s="12">
        <v>2</v>
      </c>
      <c r="E557" s="12">
        <v>175</v>
      </c>
      <c r="F557" s="13" t="s">
        <v>1110</v>
      </c>
      <c r="G557" s="12">
        <v>910</v>
      </c>
      <c r="H557" s="12">
        <v>2020</v>
      </c>
      <c r="I557" s="11">
        <v>17.78</v>
      </c>
      <c r="J557" s="11">
        <v>17.446000000000002</v>
      </c>
      <c r="K557" s="11">
        <v>17.225000000000001</v>
      </c>
      <c r="L557" s="11">
        <v>14.622999999999999</v>
      </c>
      <c r="M557" s="11">
        <v>12.308999999999999</v>
      </c>
      <c r="N557" s="11">
        <v>9.7940000000000005</v>
      </c>
      <c r="O557" s="11">
        <v>9.6440000000000001</v>
      </c>
      <c r="P557" s="11">
        <v>8.9629999999999992</v>
      </c>
      <c r="Q557" s="11">
        <v>7.8250000000000002</v>
      </c>
      <c r="R557" s="11">
        <v>6.1150000000000002</v>
      </c>
      <c r="S557" s="11">
        <v>4.6740000000000004</v>
      </c>
      <c r="T557" s="11">
        <v>3.569</v>
      </c>
      <c r="U557" s="11">
        <v>2.706</v>
      </c>
      <c r="V557" s="11">
        <v>2.0990000000000002</v>
      </c>
      <c r="W557" s="11">
        <v>1.49</v>
      </c>
      <c r="X557" s="11">
        <v>1.1000000000000001</v>
      </c>
      <c r="Y557" s="11">
        <v>0.66900000000000004</v>
      </c>
      <c r="Z557" s="11">
        <v>0.38</v>
      </c>
      <c r="AA557" s="11">
        <v>0.16500000000000001</v>
      </c>
      <c r="AB557" s="11">
        <v>6.2E-2</v>
      </c>
      <c r="AC557" s="11">
        <v>1.6E-2</v>
      </c>
    </row>
    <row r="558" spans="1:29" ht="11.5" hidden="1">
      <c r="A558" s="15">
        <v>541</v>
      </c>
      <c r="B558" s="13" t="s">
        <v>1059</v>
      </c>
      <c r="C558" s="14" t="s">
        <v>613</v>
      </c>
      <c r="D558" s="12"/>
      <c r="E558" s="12">
        <v>508</v>
      </c>
      <c r="F558" s="13" t="s">
        <v>1110</v>
      </c>
      <c r="G558" s="12">
        <v>910</v>
      </c>
      <c r="H558" s="12">
        <v>1950</v>
      </c>
      <c r="I558" s="11">
        <v>512.09299999999996</v>
      </c>
      <c r="J558" s="11">
        <v>397.57900000000001</v>
      </c>
      <c r="K558" s="11">
        <v>344.02300000000002</v>
      </c>
      <c r="L558" s="11">
        <v>303.73700000000002</v>
      </c>
      <c r="M558" s="11">
        <v>266.815</v>
      </c>
      <c r="N558" s="11">
        <v>232.97200000000001</v>
      </c>
      <c r="O558" s="11">
        <v>201.72200000000001</v>
      </c>
      <c r="P558" s="11">
        <v>172.78200000000001</v>
      </c>
      <c r="Q558" s="11">
        <v>146.91900000000001</v>
      </c>
      <c r="R558" s="11">
        <v>124.033</v>
      </c>
      <c r="S558" s="11">
        <v>103.264</v>
      </c>
      <c r="T558" s="11">
        <v>83.841999999999999</v>
      </c>
      <c r="U558" s="11">
        <v>64.228999999999999</v>
      </c>
      <c r="V558" s="11">
        <v>45.094000000000001</v>
      </c>
      <c r="W558" s="11">
        <v>27.402000000000001</v>
      </c>
      <c r="X558" s="11">
        <v>13.653</v>
      </c>
      <c r="Y558" s="11">
        <v>4.9039999999999999</v>
      </c>
      <c r="Z558" s="11">
        <v>1.236</v>
      </c>
      <c r="AA558" s="11">
        <v>0.189</v>
      </c>
      <c r="AB558" s="11">
        <v>1.7000000000000001E-2</v>
      </c>
      <c r="AC558" s="11">
        <v>1E-3</v>
      </c>
    </row>
    <row r="559" spans="1:29" ht="11.5" hidden="1">
      <c r="A559" s="15">
        <v>542</v>
      </c>
      <c r="B559" s="13" t="s">
        <v>1059</v>
      </c>
      <c r="C559" s="14" t="s">
        <v>613</v>
      </c>
      <c r="D559" s="12"/>
      <c r="E559" s="12">
        <v>508</v>
      </c>
      <c r="F559" s="13" t="s">
        <v>1110</v>
      </c>
      <c r="G559" s="12">
        <v>910</v>
      </c>
      <c r="H559" s="12">
        <v>1955</v>
      </c>
      <c r="I559" s="11">
        <v>553.68499999999995</v>
      </c>
      <c r="J559" s="11">
        <v>438.59800000000001</v>
      </c>
      <c r="K559" s="11">
        <v>372.21899999999999</v>
      </c>
      <c r="L559" s="11">
        <v>327.89100000000002</v>
      </c>
      <c r="M559" s="11">
        <v>288.476</v>
      </c>
      <c r="N559" s="11">
        <v>251.72499999999999</v>
      </c>
      <c r="O559" s="11">
        <v>218.35499999999999</v>
      </c>
      <c r="P559" s="11">
        <v>188.00800000000001</v>
      </c>
      <c r="Q559" s="11">
        <v>160.26900000000001</v>
      </c>
      <c r="R559" s="11">
        <v>135.911</v>
      </c>
      <c r="S559" s="11">
        <v>113.73</v>
      </c>
      <c r="T559" s="11">
        <v>92.721999999999994</v>
      </c>
      <c r="U559" s="11">
        <v>72.581999999999994</v>
      </c>
      <c r="V559" s="11">
        <v>52.313000000000002</v>
      </c>
      <c r="W559" s="11">
        <v>33.301000000000002</v>
      </c>
      <c r="X559" s="11">
        <v>17.391999999999999</v>
      </c>
      <c r="Y559" s="11">
        <v>6.8490000000000002</v>
      </c>
      <c r="Z559" s="11">
        <v>1.712</v>
      </c>
      <c r="AA559" s="11">
        <v>0.26200000000000001</v>
      </c>
      <c r="AB559" s="11">
        <v>2.4E-2</v>
      </c>
      <c r="AC559" s="11">
        <v>2E-3</v>
      </c>
    </row>
    <row r="560" spans="1:29" ht="11.5" hidden="1">
      <c r="A560" s="15">
        <v>543</v>
      </c>
      <c r="B560" s="13" t="s">
        <v>1059</v>
      </c>
      <c r="C560" s="14" t="s">
        <v>613</v>
      </c>
      <c r="D560" s="12"/>
      <c r="E560" s="12">
        <v>508</v>
      </c>
      <c r="F560" s="13" t="s">
        <v>1110</v>
      </c>
      <c r="G560" s="12">
        <v>910</v>
      </c>
      <c r="H560" s="12">
        <v>1960</v>
      </c>
      <c r="I560" s="11">
        <v>614.18100000000004</v>
      </c>
      <c r="J560" s="11">
        <v>485.399</v>
      </c>
      <c r="K560" s="11">
        <v>415.714</v>
      </c>
      <c r="L560" s="11">
        <v>357.62900000000002</v>
      </c>
      <c r="M560" s="11">
        <v>313.71100000000001</v>
      </c>
      <c r="N560" s="11">
        <v>274.303</v>
      </c>
      <c r="O560" s="11">
        <v>237.99100000000001</v>
      </c>
      <c r="P560" s="11">
        <v>205.39099999999999</v>
      </c>
      <c r="Q560" s="11">
        <v>175.95500000000001</v>
      </c>
      <c r="R560" s="11">
        <v>149.453</v>
      </c>
      <c r="S560" s="11">
        <v>125.556</v>
      </c>
      <c r="T560" s="11">
        <v>102.911</v>
      </c>
      <c r="U560" s="11">
        <v>80.95</v>
      </c>
      <c r="V560" s="11">
        <v>59.622</v>
      </c>
      <c r="W560" s="11">
        <v>38.908000000000001</v>
      </c>
      <c r="X560" s="11">
        <v>21.196999999999999</v>
      </c>
      <c r="Y560" s="11">
        <v>8.6549999999999994</v>
      </c>
      <c r="Z560" s="11">
        <v>2.3199999999999998</v>
      </c>
      <c r="AA560" s="11">
        <v>0.33500000000000002</v>
      </c>
      <c r="AB560" s="11">
        <v>2.9000000000000001E-2</v>
      </c>
      <c r="AC560" s="11">
        <v>2E-3</v>
      </c>
    </row>
    <row r="561" spans="1:29" ht="11.5" hidden="1">
      <c r="A561" s="15">
        <v>544</v>
      </c>
      <c r="B561" s="13" t="s">
        <v>1059</v>
      </c>
      <c r="C561" s="14" t="s">
        <v>613</v>
      </c>
      <c r="D561" s="12"/>
      <c r="E561" s="12">
        <v>508</v>
      </c>
      <c r="F561" s="13" t="s">
        <v>1110</v>
      </c>
      <c r="G561" s="12">
        <v>910</v>
      </c>
      <c r="H561" s="12">
        <v>1965</v>
      </c>
      <c r="I561" s="11">
        <v>707.17200000000003</v>
      </c>
      <c r="J561" s="11">
        <v>547.63800000000003</v>
      </c>
      <c r="K561" s="11">
        <v>464.02199999999999</v>
      </c>
      <c r="L561" s="11">
        <v>401.73</v>
      </c>
      <c r="M561" s="11">
        <v>344.04199999999997</v>
      </c>
      <c r="N561" s="11">
        <v>300.07799999999997</v>
      </c>
      <c r="O561" s="11">
        <v>261.06400000000002</v>
      </c>
      <c r="P561" s="11">
        <v>225.44800000000001</v>
      </c>
      <c r="Q561" s="11">
        <v>193.56700000000001</v>
      </c>
      <c r="R561" s="11">
        <v>165.14</v>
      </c>
      <c r="S561" s="11">
        <v>138.922</v>
      </c>
      <c r="T561" s="11">
        <v>114.36199999999999</v>
      </c>
      <c r="U561" s="11">
        <v>90.516000000000005</v>
      </c>
      <c r="V561" s="11">
        <v>67.02</v>
      </c>
      <c r="W561" s="11">
        <v>44.671999999999997</v>
      </c>
      <c r="X561" s="11">
        <v>24.885999999999999</v>
      </c>
      <c r="Y561" s="11">
        <v>10.523</v>
      </c>
      <c r="Z561" s="11">
        <v>2.8759999999999999</v>
      </c>
      <c r="AA561" s="11">
        <v>0.43099999999999999</v>
      </c>
      <c r="AB561" s="11">
        <v>3.2000000000000001E-2</v>
      </c>
      <c r="AC561" s="11">
        <v>2E-3</v>
      </c>
    </row>
    <row r="562" spans="1:29" ht="11.5" hidden="1">
      <c r="A562" s="15">
        <v>545</v>
      </c>
      <c r="B562" s="13" t="s">
        <v>1059</v>
      </c>
      <c r="C562" s="14" t="s">
        <v>613</v>
      </c>
      <c r="D562" s="12"/>
      <c r="E562" s="12">
        <v>508</v>
      </c>
      <c r="F562" s="13" t="s">
        <v>1110</v>
      </c>
      <c r="G562" s="12">
        <v>910</v>
      </c>
      <c r="H562" s="12">
        <v>1970</v>
      </c>
      <c r="I562" s="11">
        <v>799.87300000000005</v>
      </c>
      <c r="J562" s="11">
        <v>631.13099999999997</v>
      </c>
      <c r="K562" s="11">
        <v>523.99800000000005</v>
      </c>
      <c r="L562" s="11">
        <v>448.80900000000003</v>
      </c>
      <c r="M562" s="11">
        <v>387.01799999999997</v>
      </c>
      <c r="N562" s="11">
        <v>329.79500000000002</v>
      </c>
      <c r="O562" s="11">
        <v>286.39299999999997</v>
      </c>
      <c r="P562" s="11">
        <v>248.107</v>
      </c>
      <c r="Q562" s="11">
        <v>213.18700000000001</v>
      </c>
      <c r="R562" s="11">
        <v>182.251</v>
      </c>
      <c r="S562" s="11">
        <v>153.98599999999999</v>
      </c>
      <c r="T562" s="11">
        <v>126.952</v>
      </c>
      <c r="U562" s="11">
        <v>100.93300000000001</v>
      </c>
      <c r="V562" s="11">
        <v>75.188000000000002</v>
      </c>
      <c r="W562" s="11">
        <v>50.369</v>
      </c>
      <c r="X562" s="11">
        <v>28.640999999999998</v>
      </c>
      <c r="Y562" s="11">
        <v>12.37</v>
      </c>
      <c r="Z562" s="11">
        <v>3.4950000000000001</v>
      </c>
      <c r="AA562" s="11">
        <v>0.53</v>
      </c>
      <c r="AB562" s="11">
        <v>0.04</v>
      </c>
      <c r="AC562" s="11">
        <v>2E-3</v>
      </c>
    </row>
    <row r="563" spans="1:29" ht="11.5" hidden="1">
      <c r="A563" s="15">
        <v>546</v>
      </c>
      <c r="B563" s="13" t="s">
        <v>1059</v>
      </c>
      <c r="C563" s="14" t="s">
        <v>613</v>
      </c>
      <c r="D563" s="12"/>
      <c r="E563" s="12">
        <v>508</v>
      </c>
      <c r="F563" s="13" t="s">
        <v>1110</v>
      </c>
      <c r="G563" s="12">
        <v>910</v>
      </c>
      <c r="H563" s="12">
        <v>1975</v>
      </c>
      <c r="I563" s="11">
        <v>901.11699999999996</v>
      </c>
      <c r="J563" s="11">
        <v>716.01599999999996</v>
      </c>
      <c r="K563" s="11">
        <v>605.18299999999999</v>
      </c>
      <c r="L563" s="11">
        <v>507.70299999999997</v>
      </c>
      <c r="M563" s="11">
        <v>433.35199999999998</v>
      </c>
      <c r="N563" s="11">
        <v>372.19499999999999</v>
      </c>
      <c r="O563" s="11">
        <v>316.01499999999999</v>
      </c>
      <c r="P563" s="11">
        <v>273.42200000000003</v>
      </c>
      <c r="Q563" s="11">
        <v>235.73400000000001</v>
      </c>
      <c r="R563" s="11">
        <v>201.648</v>
      </c>
      <c r="S563" s="11">
        <v>170.72800000000001</v>
      </c>
      <c r="T563" s="11">
        <v>141.40899999999999</v>
      </c>
      <c r="U563" s="11">
        <v>112.645</v>
      </c>
      <c r="V563" s="11">
        <v>84.319000000000003</v>
      </c>
      <c r="W563" s="11">
        <v>56.835000000000001</v>
      </c>
      <c r="X563" s="11">
        <v>32.470999999999997</v>
      </c>
      <c r="Y563" s="11">
        <v>14.295</v>
      </c>
      <c r="Z563" s="11">
        <v>4.1139999999999999</v>
      </c>
      <c r="AA563" s="11">
        <v>0.63700000000000001</v>
      </c>
      <c r="AB563" s="11">
        <v>4.8000000000000001E-2</v>
      </c>
      <c r="AC563" s="11">
        <v>2E-3</v>
      </c>
    </row>
    <row r="564" spans="1:29" ht="11.5" hidden="1">
      <c r="A564" s="15">
        <v>547</v>
      </c>
      <c r="B564" s="13" t="s">
        <v>1059</v>
      </c>
      <c r="C564" s="14" t="s">
        <v>613</v>
      </c>
      <c r="D564" s="12"/>
      <c r="E564" s="12">
        <v>508</v>
      </c>
      <c r="F564" s="13" t="s">
        <v>1110</v>
      </c>
      <c r="G564" s="12">
        <v>910</v>
      </c>
      <c r="H564" s="12">
        <v>1980</v>
      </c>
      <c r="I564" s="11">
        <v>1024.8420000000001</v>
      </c>
      <c r="J564" s="11">
        <v>812.69799999999998</v>
      </c>
      <c r="K564" s="11">
        <v>689.67399999999998</v>
      </c>
      <c r="L564" s="11">
        <v>594.30499999999995</v>
      </c>
      <c r="M564" s="11">
        <v>505.13</v>
      </c>
      <c r="N564" s="11">
        <v>432.84500000000003</v>
      </c>
      <c r="O564" s="11">
        <v>372.48399999999998</v>
      </c>
      <c r="P564" s="11">
        <v>311.666</v>
      </c>
      <c r="Q564" s="11">
        <v>263.452</v>
      </c>
      <c r="R564" s="11">
        <v>225.53200000000001</v>
      </c>
      <c r="S564" s="11">
        <v>190.78399999999999</v>
      </c>
      <c r="T564" s="11">
        <v>158.328</v>
      </c>
      <c r="U564" s="11">
        <v>126.71299999999999</v>
      </c>
      <c r="V564" s="11">
        <v>94.951999999999998</v>
      </c>
      <c r="W564" s="11">
        <v>64.272000000000006</v>
      </c>
      <c r="X564" s="11">
        <v>36.924999999999997</v>
      </c>
      <c r="Y564" s="11">
        <v>16.298999999999999</v>
      </c>
      <c r="Z564" s="11">
        <v>4.7549999999999999</v>
      </c>
      <c r="AA564" s="11">
        <v>0.73899999999999999</v>
      </c>
      <c r="AB564" s="11">
        <v>5.3999999999999999E-2</v>
      </c>
      <c r="AC564" s="11">
        <v>3.0000000000000001E-3</v>
      </c>
    </row>
    <row r="565" spans="1:29" ht="11.5" hidden="1">
      <c r="A565" s="15">
        <v>548</v>
      </c>
      <c r="B565" s="13" t="s">
        <v>1059</v>
      </c>
      <c r="C565" s="14" t="s">
        <v>613</v>
      </c>
      <c r="D565" s="12"/>
      <c r="E565" s="12">
        <v>508</v>
      </c>
      <c r="F565" s="13" t="s">
        <v>1110</v>
      </c>
      <c r="G565" s="12">
        <v>910</v>
      </c>
      <c r="H565" s="12">
        <v>1985</v>
      </c>
      <c r="I565" s="11">
        <v>1128.6179999999999</v>
      </c>
      <c r="J565" s="11">
        <v>919.07799999999997</v>
      </c>
      <c r="K565" s="11">
        <v>779.17100000000005</v>
      </c>
      <c r="L565" s="11">
        <v>660.2</v>
      </c>
      <c r="M565" s="11">
        <v>552.59100000000001</v>
      </c>
      <c r="N565" s="11">
        <v>459.48500000000001</v>
      </c>
      <c r="O565" s="11">
        <v>393.24299999999999</v>
      </c>
      <c r="P565" s="11">
        <v>340.91399999999999</v>
      </c>
      <c r="Q565" s="11">
        <v>286.76600000000002</v>
      </c>
      <c r="R565" s="11">
        <v>243.42599999999999</v>
      </c>
      <c r="S565" s="11">
        <v>207.923</v>
      </c>
      <c r="T565" s="11">
        <v>173.512</v>
      </c>
      <c r="U565" s="11">
        <v>139.768</v>
      </c>
      <c r="V565" s="11">
        <v>105.51600000000001</v>
      </c>
      <c r="W565" s="11">
        <v>71.668999999999997</v>
      </c>
      <c r="X565" s="11">
        <v>41.363999999999997</v>
      </c>
      <c r="Y565" s="11">
        <v>18.265000000000001</v>
      </c>
      <c r="Z565" s="11">
        <v>5.359</v>
      </c>
      <c r="AA565" s="11">
        <v>0.84899999999999998</v>
      </c>
      <c r="AB565" s="11">
        <v>6.3E-2</v>
      </c>
      <c r="AC565" s="11">
        <v>3.0000000000000001E-3</v>
      </c>
    </row>
    <row r="566" spans="1:29" ht="11.5" hidden="1">
      <c r="A566" s="15">
        <v>549</v>
      </c>
      <c r="B566" s="13" t="s">
        <v>1059</v>
      </c>
      <c r="C566" s="14" t="s">
        <v>613</v>
      </c>
      <c r="D566" s="12"/>
      <c r="E566" s="12">
        <v>508</v>
      </c>
      <c r="F566" s="13" t="s">
        <v>1110</v>
      </c>
      <c r="G566" s="12">
        <v>910</v>
      </c>
      <c r="H566" s="12">
        <v>1990</v>
      </c>
      <c r="I566" s="11">
        <v>1153.57</v>
      </c>
      <c r="J566" s="11">
        <v>1005.497</v>
      </c>
      <c r="K566" s="11">
        <v>875.32</v>
      </c>
      <c r="L566" s="11">
        <v>722.452</v>
      </c>
      <c r="M566" s="11">
        <v>559.13499999999999</v>
      </c>
      <c r="N566" s="11">
        <v>436.04399999999998</v>
      </c>
      <c r="O566" s="11">
        <v>361.31599999999997</v>
      </c>
      <c r="P566" s="11">
        <v>320.44</v>
      </c>
      <c r="Q566" s="11">
        <v>288.20999999999998</v>
      </c>
      <c r="R566" s="11">
        <v>248.642</v>
      </c>
      <c r="S566" s="11">
        <v>214.09899999999999</v>
      </c>
      <c r="T566" s="11">
        <v>182.77600000000001</v>
      </c>
      <c r="U566" s="11">
        <v>149.42599999999999</v>
      </c>
      <c r="V566" s="11">
        <v>114.33199999999999</v>
      </c>
      <c r="W566" s="11">
        <v>78.513000000000005</v>
      </c>
      <c r="X566" s="11">
        <v>45.512999999999998</v>
      </c>
      <c r="Y566" s="11">
        <v>20.126000000000001</v>
      </c>
      <c r="Z566" s="11">
        <v>5.9269999999999996</v>
      </c>
      <c r="AA566" s="11">
        <v>0.94499999999999995</v>
      </c>
      <c r="AB566" s="11">
        <v>7.0000000000000007E-2</v>
      </c>
      <c r="AC566" s="11">
        <v>3.0000000000000001E-3</v>
      </c>
    </row>
    <row r="567" spans="1:29" ht="11.5" hidden="1">
      <c r="A567" s="15">
        <v>550</v>
      </c>
      <c r="B567" s="13" t="s">
        <v>1059</v>
      </c>
      <c r="C567" s="14" t="s">
        <v>613</v>
      </c>
      <c r="D567" s="12"/>
      <c r="E567" s="12">
        <v>508</v>
      </c>
      <c r="F567" s="13" t="s">
        <v>1110</v>
      </c>
      <c r="G567" s="12">
        <v>910</v>
      </c>
      <c r="H567" s="12">
        <v>1995</v>
      </c>
      <c r="I567" s="11">
        <v>1362.539</v>
      </c>
      <c r="J567" s="11">
        <v>1109.886</v>
      </c>
      <c r="K567" s="11">
        <v>978.16399999999999</v>
      </c>
      <c r="L567" s="11">
        <v>837.476</v>
      </c>
      <c r="M567" s="11">
        <v>720.00900000000001</v>
      </c>
      <c r="N567" s="11">
        <v>611.62</v>
      </c>
      <c r="O567" s="11">
        <v>496.74900000000002</v>
      </c>
      <c r="P567" s="11">
        <v>403.31200000000001</v>
      </c>
      <c r="Q567" s="11">
        <v>347.59899999999999</v>
      </c>
      <c r="R567" s="11">
        <v>300.83</v>
      </c>
      <c r="S567" s="11">
        <v>251.38300000000001</v>
      </c>
      <c r="T567" s="11">
        <v>210.38499999999999</v>
      </c>
      <c r="U567" s="11">
        <v>171.29599999999999</v>
      </c>
      <c r="V567" s="11">
        <v>129.136</v>
      </c>
      <c r="W567" s="11">
        <v>88.394000000000005</v>
      </c>
      <c r="X567" s="11">
        <v>52.03</v>
      </c>
      <c r="Y567" s="11">
        <v>23.329000000000001</v>
      </c>
      <c r="Z567" s="11">
        <v>6.7530000000000001</v>
      </c>
      <c r="AA567" s="11">
        <v>1.0389999999999999</v>
      </c>
      <c r="AB567" s="11">
        <v>7.5999999999999998E-2</v>
      </c>
      <c r="AC567" s="11">
        <v>4.0000000000000001E-3</v>
      </c>
    </row>
    <row r="568" spans="1:29" ht="11.5" hidden="1">
      <c r="A568" s="15">
        <v>551</v>
      </c>
      <c r="B568" s="13" t="s">
        <v>1059</v>
      </c>
      <c r="C568" s="14" t="s">
        <v>613</v>
      </c>
      <c r="D568" s="12"/>
      <c r="E568" s="12">
        <v>508</v>
      </c>
      <c r="F568" s="13" t="s">
        <v>1110</v>
      </c>
      <c r="G568" s="12">
        <v>910</v>
      </c>
      <c r="H568" s="12">
        <v>2000</v>
      </c>
      <c r="I568" s="11">
        <v>1582.675</v>
      </c>
      <c r="J568" s="11">
        <v>1280.53</v>
      </c>
      <c r="K568" s="11">
        <v>1088.0029999999999</v>
      </c>
      <c r="L568" s="11">
        <v>961.71299999999997</v>
      </c>
      <c r="M568" s="11">
        <v>817.99199999999996</v>
      </c>
      <c r="N568" s="11">
        <v>696.74199999999996</v>
      </c>
      <c r="O568" s="11">
        <v>586.98299999999995</v>
      </c>
      <c r="P568" s="11">
        <v>473.36</v>
      </c>
      <c r="Q568" s="11">
        <v>381.98500000000001</v>
      </c>
      <c r="R568" s="11">
        <v>327.93799999999999</v>
      </c>
      <c r="S568" s="11">
        <v>281.66899999999998</v>
      </c>
      <c r="T568" s="11">
        <v>231.87899999999999</v>
      </c>
      <c r="U568" s="11">
        <v>188.727</v>
      </c>
      <c r="V568" s="11">
        <v>145.947</v>
      </c>
      <c r="W568" s="11">
        <v>100.682</v>
      </c>
      <c r="X568" s="11">
        <v>59.527999999999999</v>
      </c>
      <c r="Y568" s="11">
        <v>27.234999999999999</v>
      </c>
      <c r="Z568" s="11">
        <v>7.9290000000000003</v>
      </c>
      <c r="AA568" s="11">
        <v>1.181</v>
      </c>
      <c r="AB568" s="11">
        <v>8.4000000000000005E-2</v>
      </c>
      <c r="AC568" s="11">
        <v>4.0000000000000001E-3</v>
      </c>
    </row>
    <row r="569" spans="1:29" ht="11.5" hidden="1">
      <c r="A569" s="15">
        <v>552</v>
      </c>
      <c r="B569" s="13" t="s">
        <v>1059</v>
      </c>
      <c r="C569" s="14" t="s">
        <v>613</v>
      </c>
      <c r="D569" s="12"/>
      <c r="E569" s="12">
        <v>508</v>
      </c>
      <c r="F569" s="13" t="s">
        <v>1110</v>
      </c>
      <c r="G569" s="12">
        <v>910</v>
      </c>
      <c r="H569" s="12">
        <v>2005</v>
      </c>
      <c r="I569" s="11">
        <v>1861.931</v>
      </c>
      <c r="J569" s="11">
        <v>1517.0719999999999</v>
      </c>
      <c r="K569" s="11">
        <v>1264.059</v>
      </c>
      <c r="L569" s="11">
        <v>1076.098</v>
      </c>
      <c r="M569" s="11">
        <v>946.654</v>
      </c>
      <c r="N569" s="11">
        <v>796.66899999999998</v>
      </c>
      <c r="O569" s="11">
        <v>668.94799999999998</v>
      </c>
      <c r="P569" s="11">
        <v>555.76400000000001</v>
      </c>
      <c r="Q569" s="11">
        <v>444.01299999999998</v>
      </c>
      <c r="R569" s="11">
        <v>356.98899999999998</v>
      </c>
      <c r="S569" s="11">
        <v>304.25700000000001</v>
      </c>
      <c r="T569" s="11">
        <v>257.95400000000001</v>
      </c>
      <c r="U569" s="11">
        <v>207.298</v>
      </c>
      <c r="V569" s="11">
        <v>161.149</v>
      </c>
      <c r="W569" s="11">
        <v>114.866</v>
      </c>
      <c r="X569" s="11">
        <v>69.137</v>
      </c>
      <c r="Y569" s="11">
        <v>32.042999999999999</v>
      </c>
      <c r="Z569" s="11">
        <v>9.4979999999999993</v>
      </c>
      <c r="AA569" s="11">
        <v>1.417</v>
      </c>
      <c r="AB569" s="11">
        <v>0.1</v>
      </c>
      <c r="AC569" s="11">
        <v>5.0000000000000001E-3</v>
      </c>
    </row>
    <row r="570" spans="1:29" ht="11.5" hidden="1">
      <c r="A570" s="15">
        <v>553</v>
      </c>
      <c r="B570" s="13" t="s">
        <v>1059</v>
      </c>
      <c r="C570" s="14" t="s">
        <v>613</v>
      </c>
      <c r="D570" s="12"/>
      <c r="E570" s="12">
        <v>508</v>
      </c>
      <c r="F570" s="13" t="s">
        <v>1110</v>
      </c>
      <c r="G570" s="12">
        <v>910</v>
      </c>
      <c r="H570" s="12">
        <v>2010</v>
      </c>
      <c r="I570" s="11">
        <v>2082.5700000000002</v>
      </c>
      <c r="J570" s="11">
        <v>1805.817</v>
      </c>
      <c r="K570" s="11">
        <v>1500.9179999999999</v>
      </c>
      <c r="L570" s="11">
        <v>1250.7080000000001</v>
      </c>
      <c r="M570" s="11">
        <v>1055.9780000000001</v>
      </c>
      <c r="N570" s="11">
        <v>914.28700000000003</v>
      </c>
      <c r="O570" s="11">
        <v>755.50099999999998</v>
      </c>
      <c r="P570" s="11">
        <v>623.73199999999997</v>
      </c>
      <c r="Q570" s="11">
        <v>513.06600000000003</v>
      </c>
      <c r="R570" s="11">
        <v>409.09500000000003</v>
      </c>
      <c r="S570" s="11">
        <v>327.27800000000002</v>
      </c>
      <c r="T570" s="11">
        <v>276.29899999999998</v>
      </c>
      <c r="U570" s="11">
        <v>229.40299999999999</v>
      </c>
      <c r="V570" s="11">
        <v>176.876</v>
      </c>
      <c r="W570" s="11">
        <v>127.461</v>
      </c>
      <c r="X570" s="11">
        <v>79.867999999999995</v>
      </c>
      <c r="Y570" s="11">
        <v>38.03</v>
      </c>
      <c r="Z570" s="11">
        <v>11.494999999999999</v>
      </c>
      <c r="AA570" s="11">
        <v>1.7609999999999999</v>
      </c>
      <c r="AB570" s="11">
        <v>0.125</v>
      </c>
      <c r="AC570" s="11">
        <v>6.0000000000000001E-3</v>
      </c>
    </row>
    <row r="571" spans="1:29" ht="11.5" hidden="1">
      <c r="A571" s="15">
        <v>554</v>
      </c>
      <c r="B571" s="13" t="s">
        <v>1059</v>
      </c>
      <c r="C571" s="14" t="s">
        <v>613</v>
      </c>
      <c r="D571" s="12"/>
      <c r="E571" s="12">
        <v>508</v>
      </c>
      <c r="F571" s="13" t="s">
        <v>1110</v>
      </c>
      <c r="G571" s="12">
        <v>910</v>
      </c>
      <c r="H571" s="12">
        <v>2015</v>
      </c>
      <c r="I571" s="11">
        <v>2307.7849999999999</v>
      </c>
      <c r="J571" s="11">
        <v>2039.2249999999999</v>
      </c>
      <c r="K571" s="11">
        <v>1791.569</v>
      </c>
      <c r="L571" s="11">
        <v>1488.72</v>
      </c>
      <c r="M571" s="11">
        <v>1232.2139999999999</v>
      </c>
      <c r="N571" s="11">
        <v>1026.7719999999999</v>
      </c>
      <c r="O571" s="11">
        <v>875.54399999999998</v>
      </c>
      <c r="P571" s="11">
        <v>712.87</v>
      </c>
      <c r="Q571" s="11">
        <v>582.67999999999995</v>
      </c>
      <c r="R571" s="11">
        <v>477.44400000000002</v>
      </c>
      <c r="S571" s="11">
        <v>378.173</v>
      </c>
      <c r="T571" s="11">
        <v>299.45400000000001</v>
      </c>
      <c r="U571" s="11">
        <v>247.749</v>
      </c>
      <c r="V571" s="11">
        <v>197.57400000000001</v>
      </c>
      <c r="W571" s="11">
        <v>141.47999999999999</v>
      </c>
      <c r="X571" s="11">
        <v>89.852999999999994</v>
      </c>
      <c r="Y571" s="11">
        <v>44.67</v>
      </c>
      <c r="Z571" s="11">
        <v>13.893000000000001</v>
      </c>
      <c r="AA571" s="11">
        <v>2.1379999999999999</v>
      </c>
      <c r="AB571" s="11">
        <v>0.14899999999999999</v>
      </c>
      <c r="AC571" s="11">
        <v>7.0000000000000001E-3</v>
      </c>
    </row>
    <row r="572" spans="1:29" ht="11.5" hidden="1">
      <c r="A572" s="15">
        <v>555</v>
      </c>
      <c r="B572" s="13" t="s">
        <v>1059</v>
      </c>
      <c r="C572" s="14" t="s">
        <v>613</v>
      </c>
      <c r="D572" s="12"/>
      <c r="E572" s="12">
        <v>508</v>
      </c>
      <c r="F572" s="13" t="s">
        <v>1110</v>
      </c>
      <c r="G572" s="12">
        <v>910</v>
      </c>
      <c r="H572" s="12">
        <v>2020</v>
      </c>
      <c r="I572" s="11">
        <v>2565.7779999999998</v>
      </c>
      <c r="J572" s="11">
        <v>2273.2260000000001</v>
      </c>
      <c r="K572" s="11">
        <v>2027.942</v>
      </c>
      <c r="L572" s="11">
        <v>1780.9780000000001</v>
      </c>
      <c r="M572" s="11">
        <v>1473.2139999999999</v>
      </c>
      <c r="N572" s="11">
        <v>1210.8040000000001</v>
      </c>
      <c r="O572" s="11">
        <v>1001.847</v>
      </c>
      <c r="P572" s="11">
        <v>848.39400000000001</v>
      </c>
      <c r="Q572" s="11">
        <v>686.053</v>
      </c>
      <c r="R572" s="11">
        <v>557.61400000000003</v>
      </c>
      <c r="S572" s="11">
        <v>453.15899999999999</v>
      </c>
      <c r="T572" s="11">
        <v>354.68700000000001</v>
      </c>
      <c r="U572" s="11">
        <v>275.26600000000002</v>
      </c>
      <c r="V572" s="11">
        <v>218.98</v>
      </c>
      <c r="W572" s="11">
        <v>162.73400000000001</v>
      </c>
      <c r="X572" s="11">
        <v>103.29</v>
      </c>
      <c r="Y572" s="11">
        <v>52.682000000000002</v>
      </c>
      <c r="Z572" s="11">
        <v>17.562999999999999</v>
      </c>
      <c r="AA572" s="11">
        <v>2.8029999999999999</v>
      </c>
      <c r="AB572" s="11">
        <v>0.17899999999999999</v>
      </c>
      <c r="AC572" s="11">
        <v>7.0000000000000001E-3</v>
      </c>
    </row>
    <row r="573" spans="1:29" ht="11.5" hidden="1">
      <c r="A573" s="15">
        <v>556</v>
      </c>
      <c r="B573" s="13" t="s">
        <v>1059</v>
      </c>
      <c r="C573" s="14" t="s">
        <v>1117</v>
      </c>
      <c r="D573" s="12">
        <v>2</v>
      </c>
      <c r="E573" s="12">
        <v>638</v>
      </c>
      <c r="F573" s="13" t="s">
        <v>1110</v>
      </c>
      <c r="G573" s="12">
        <v>910</v>
      </c>
      <c r="H573" s="12">
        <v>1950</v>
      </c>
      <c r="I573" s="11">
        <v>20.606999999999999</v>
      </c>
      <c r="J573" s="11">
        <v>15.606999999999999</v>
      </c>
      <c r="K573" s="11">
        <v>13.909000000000001</v>
      </c>
      <c r="L573" s="11">
        <v>12.521000000000001</v>
      </c>
      <c r="M573" s="11">
        <v>10.72</v>
      </c>
      <c r="N573" s="11">
        <v>10.337</v>
      </c>
      <c r="O573" s="11">
        <v>8.3840000000000003</v>
      </c>
      <c r="P573" s="11">
        <v>7.4039999999999999</v>
      </c>
      <c r="Q573" s="11">
        <v>6.2030000000000003</v>
      </c>
      <c r="R573" s="11">
        <v>5.2409999999999997</v>
      </c>
      <c r="S573" s="11">
        <v>4.194</v>
      </c>
      <c r="T573" s="11">
        <v>3.8279999999999998</v>
      </c>
      <c r="U573" s="11">
        <v>3.4089999999999998</v>
      </c>
      <c r="V573" s="11">
        <v>2.6360000000000001</v>
      </c>
      <c r="W573" s="11">
        <v>2.0590000000000002</v>
      </c>
      <c r="X573" s="11">
        <v>1.3029999999999999</v>
      </c>
      <c r="Y573" s="11">
        <v>0.57899999999999996</v>
      </c>
      <c r="Z573" s="11">
        <v>0.20699999999999999</v>
      </c>
      <c r="AA573" s="11">
        <v>3.3000000000000002E-2</v>
      </c>
      <c r="AB573" s="11">
        <v>2E-3</v>
      </c>
      <c r="AC573" s="11">
        <v>0</v>
      </c>
    </row>
    <row r="574" spans="1:29" ht="11.5" hidden="1">
      <c r="A574" s="15">
        <v>557</v>
      </c>
      <c r="B574" s="13" t="s">
        <v>1059</v>
      </c>
      <c r="C574" s="14" t="s">
        <v>1117</v>
      </c>
      <c r="D574" s="12">
        <v>2</v>
      </c>
      <c r="E574" s="12">
        <v>638</v>
      </c>
      <c r="F574" s="13" t="s">
        <v>1110</v>
      </c>
      <c r="G574" s="12">
        <v>910</v>
      </c>
      <c r="H574" s="12">
        <v>1955</v>
      </c>
      <c r="I574" s="11">
        <v>27.507000000000001</v>
      </c>
      <c r="J574" s="11">
        <v>19.606999999999999</v>
      </c>
      <c r="K574" s="11">
        <v>15.705</v>
      </c>
      <c r="L574" s="11">
        <v>13.752000000000001</v>
      </c>
      <c r="M574" s="11">
        <v>12.295</v>
      </c>
      <c r="N574" s="11">
        <v>10.438000000000001</v>
      </c>
      <c r="O574" s="11">
        <v>10.026</v>
      </c>
      <c r="P574" s="11">
        <v>8.1669999999999998</v>
      </c>
      <c r="Q574" s="11">
        <v>7.1879999999999997</v>
      </c>
      <c r="R574" s="11">
        <v>5.9729999999999999</v>
      </c>
      <c r="S574" s="11">
        <v>5.0359999999999996</v>
      </c>
      <c r="T574" s="11">
        <v>3.944</v>
      </c>
      <c r="U574" s="11">
        <v>3.492</v>
      </c>
      <c r="V574" s="11">
        <v>2.9510000000000001</v>
      </c>
      <c r="W574" s="11">
        <v>2.0670000000000002</v>
      </c>
      <c r="X574" s="11">
        <v>1.391</v>
      </c>
      <c r="Y574" s="11">
        <v>0.69399999999999995</v>
      </c>
      <c r="Z574" s="11">
        <v>0.25600000000000001</v>
      </c>
      <c r="AA574" s="11">
        <v>6.9000000000000006E-2</v>
      </c>
      <c r="AB574" s="11">
        <v>6.0000000000000001E-3</v>
      </c>
      <c r="AC574" s="11">
        <v>0</v>
      </c>
    </row>
    <row r="575" spans="1:29" ht="11.5" hidden="1">
      <c r="A575" s="15">
        <v>558</v>
      </c>
      <c r="B575" s="13" t="s">
        <v>1059</v>
      </c>
      <c r="C575" s="14" t="s">
        <v>1117</v>
      </c>
      <c r="D575" s="12">
        <v>2</v>
      </c>
      <c r="E575" s="12">
        <v>638</v>
      </c>
      <c r="F575" s="13" t="s">
        <v>1110</v>
      </c>
      <c r="G575" s="12">
        <v>910</v>
      </c>
      <c r="H575" s="12">
        <v>1960</v>
      </c>
      <c r="I575" s="11">
        <v>29.734999999999999</v>
      </c>
      <c r="J575" s="11">
        <v>25.658999999999999</v>
      </c>
      <c r="K575" s="11">
        <v>19.561</v>
      </c>
      <c r="L575" s="11">
        <v>15.497</v>
      </c>
      <c r="M575" s="11">
        <v>13.484</v>
      </c>
      <c r="N575" s="11">
        <v>12.015000000000001</v>
      </c>
      <c r="O575" s="11">
        <v>10.201000000000001</v>
      </c>
      <c r="P575" s="11">
        <v>9.7539999999999996</v>
      </c>
      <c r="Q575" s="11">
        <v>7.8739999999999997</v>
      </c>
      <c r="R575" s="11">
        <v>6.9089999999999998</v>
      </c>
      <c r="S575" s="11">
        <v>5.6779999999999999</v>
      </c>
      <c r="T575" s="11">
        <v>4.6539999999999999</v>
      </c>
      <c r="U575" s="11">
        <v>3.5270000000000001</v>
      </c>
      <c r="V575" s="11">
        <v>2.9790000000000001</v>
      </c>
      <c r="W575" s="11">
        <v>2.3330000000000002</v>
      </c>
      <c r="X575" s="11">
        <v>1.419</v>
      </c>
      <c r="Y575" s="11">
        <v>0.77800000000000002</v>
      </c>
      <c r="Z575" s="11">
        <v>0.32200000000000001</v>
      </c>
      <c r="AA575" s="11">
        <v>8.5000000000000006E-2</v>
      </c>
      <c r="AB575" s="11">
        <v>1.0999999999999999E-2</v>
      </c>
      <c r="AC575" s="11">
        <v>0</v>
      </c>
    </row>
    <row r="576" spans="1:29" ht="11.5" hidden="1">
      <c r="A576" s="15">
        <v>559</v>
      </c>
      <c r="B576" s="13" t="s">
        <v>1059</v>
      </c>
      <c r="C576" s="14" t="s">
        <v>1117</v>
      </c>
      <c r="D576" s="12">
        <v>2</v>
      </c>
      <c r="E576" s="12">
        <v>638</v>
      </c>
      <c r="F576" s="13" t="s">
        <v>1110</v>
      </c>
      <c r="G576" s="12">
        <v>910</v>
      </c>
      <c r="H576" s="12">
        <v>1965</v>
      </c>
      <c r="I576" s="11">
        <v>33.982999999999997</v>
      </c>
      <c r="J576" s="11">
        <v>28.873000000000001</v>
      </c>
      <c r="K576" s="11">
        <v>26.798999999999999</v>
      </c>
      <c r="L576" s="11">
        <v>20.157</v>
      </c>
      <c r="M576" s="11">
        <v>15.343999999999999</v>
      </c>
      <c r="N576" s="11">
        <v>12.500999999999999</v>
      </c>
      <c r="O576" s="11">
        <v>11.554</v>
      </c>
      <c r="P576" s="11">
        <v>9.9280000000000008</v>
      </c>
      <c r="Q576" s="11">
        <v>9.2899999999999991</v>
      </c>
      <c r="R576" s="11">
        <v>7.4779999999999998</v>
      </c>
      <c r="S576" s="11">
        <v>6.4710000000000001</v>
      </c>
      <c r="T576" s="11">
        <v>5.2969999999999997</v>
      </c>
      <c r="U576" s="11">
        <v>4.3040000000000003</v>
      </c>
      <c r="V576" s="11">
        <v>3.0670000000000002</v>
      </c>
      <c r="W576" s="11">
        <v>2.35</v>
      </c>
      <c r="X576" s="11">
        <v>1.641</v>
      </c>
      <c r="Y576" s="11">
        <v>0.94699999999999995</v>
      </c>
      <c r="Z576" s="11">
        <v>0.436</v>
      </c>
      <c r="AA576" s="11">
        <v>0.113</v>
      </c>
      <c r="AB576" s="11">
        <v>1.4999999999999999E-2</v>
      </c>
      <c r="AC576" s="11">
        <v>1E-3</v>
      </c>
    </row>
    <row r="577" spans="1:29" ht="11.5" hidden="1">
      <c r="A577" s="15">
        <v>560</v>
      </c>
      <c r="B577" s="13" t="s">
        <v>1059</v>
      </c>
      <c r="C577" s="14" t="s">
        <v>1117</v>
      </c>
      <c r="D577" s="12">
        <v>2</v>
      </c>
      <c r="E577" s="12">
        <v>638</v>
      </c>
      <c r="F577" s="13" t="s">
        <v>1110</v>
      </c>
      <c r="G577" s="12">
        <v>910</v>
      </c>
      <c r="H577" s="12">
        <v>1970</v>
      </c>
      <c r="I577" s="11">
        <v>37.389000000000003</v>
      </c>
      <c r="J577" s="11">
        <v>36.777999999999999</v>
      </c>
      <c r="K577" s="11">
        <v>31.939</v>
      </c>
      <c r="L577" s="11">
        <v>26.698</v>
      </c>
      <c r="M577" s="11">
        <v>17.030999999999999</v>
      </c>
      <c r="N577" s="11">
        <v>14.054</v>
      </c>
      <c r="O577" s="11">
        <v>13.8</v>
      </c>
      <c r="P577" s="11">
        <v>12.205</v>
      </c>
      <c r="Q577" s="11">
        <v>10.449</v>
      </c>
      <c r="R577" s="11">
        <v>9.7530000000000001</v>
      </c>
      <c r="S577" s="11">
        <v>7.391</v>
      </c>
      <c r="T577" s="11">
        <v>6.5289999999999999</v>
      </c>
      <c r="U577" s="11">
        <v>5.1230000000000002</v>
      </c>
      <c r="V577" s="11">
        <v>3.76</v>
      </c>
      <c r="W577" s="11">
        <v>2.6110000000000002</v>
      </c>
      <c r="X577" s="11">
        <v>1.9810000000000001</v>
      </c>
      <c r="Y577" s="11">
        <v>1.1850000000000001</v>
      </c>
      <c r="Z577" s="11">
        <v>0.53200000000000003</v>
      </c>
      <c r="AA577" s="11">
        <v>0.16300000000000001</v>
      </c>
      <c r="AB577" s="11">
        <v>2.4E-2</v>
      </c>
      <c r="AC577" s="11">
        <v>2E-3</v>
      </c>
    </row>
    <row r="578" spans="1:29" ht="11.5" hidden="1">
      <c r="A578" s="15">
        <v>561</v>
      </c>
      <c r="B578" s="13" t="s">
        <v>1059</v>
      </c>
      <c r="C578" s="14" t="s">
        <v>1117</v>
      </c>
      <c r="D578" s="12">
        <v>2</v>
      </c>
      <c r="E578" s="12">
        <v>638</v>
      </c>
      <c r="F578" s="13" t="s">
        <v>1110</v>
      </c>
      <c r="G578" s="12">
        <v>910</v>
      </c>
      <c r="H578" s="12">
        <v>1975</v>
      </c>
      <c r="I578" s="11">
        <v>30.390999999999998</v>
      </c>
      <c r="J578" s="11">
        <v>36.311</v>
      </c>
      <c r="K578" s="11">
        <v>34.771000000000001</v>
      </c>
      <c r="L578" s="11">
        <v>29.513999999999999</v>
      </c>
      <c r="M578" s="11">
        <v>23.172999999999998</v>
      </c>
      <c r="N578" s="11">
        <v>14.757999999999999</v>
      </c>
      <c r="O578" s="11">
        <v>13.164</v>
      </c>
      <c r="P578" s="11">
        <v>12.965</v>
      </c>
      <c r="Q578" s="11">
        <v>11.411</v>
      </c>
      <c r="R578" s="11">
        <v>9.548</v>
      </c>
      <c r="S578" s="11">
        <v>9.0359999999999996</v>
      </c>
      <c r="T578" s="11">
        <v>6.8579999999999997</v>
      </c>
      <c r="U578" s="11">
        <v>5.7729999999999997</v>
      </c>
      <c r="V578" s="11">
        <v>4.4359999999999999</v>
      </c>
      <c r="W578" s="11">
        <v>3.1389999999999998</v>
      </c>
      <c r="X578" s="11">
        <v>2.0070000000000001</v>
      </c>
      <c r="Y578" s="11">
        <v>1.4370000000000001</v>
      </c>
      <c r="Z578" s="11">
        <v>0.72399999999999998</v>
      </c>
      <c r="AA578" s="11">
        <v>0.21199999999999999</v>
      </c>
      <c r="AB578" s="11">
        <v>3.7999999999999999E-2</v>
      </c>
      <c r="AC578" s="11">
        <v>3.0000000000000001E-3</v>
      </c>
    </row>
    <row r="579" spans="1:29" ht="11.5" hidden="1">
      <c r="A579" s="15">
        <v>562</v>
      </c>
      <c r="B579" s="13" t="s">
        <v>1059</v>
      </c>
      <c r="C579" s="14" t="s">
        <v>1117</v>
      </c>
      <c r="D579" s="12">
        <v>2</v>
      </c>
      <c r="E579" s="12">
        <v>638</v>
      </c>
      <c r="F579" s="13" t="s">
        <v>1110</v>
      </c>
      <c r="G579" s="12">
        <v>910</v>
      </c>
      <c r="H579" s="12">
        <v>1980</v>
      </c>
      <c r="I579" s="11">
        <v>28.481000000000002</v>
      </c>
      <c r="J579" s="11">
        <v>31.213999999999999</v>
      </c>
      <c r="K579" s="11">
        <v>35.445999999999998</v>
      </c>
      <c r="L579" s="11">
        <v>32.886000000000003</v>
      </c>
      <c r="M579" s="11">
        <v>25.742999999999999</v>
      </c>
      <c r="N579" s="11">
        <v>19.247</v>
      </c>
      <c r="O579" s="11">
        <v>14.000999999999999</v>
      </c>
      <c r="P579" s="11">
        <v>13.018000000000001</v>
      </c>
      <c r="Q579" s="11">
        <v>12.124000000000001</v>
      </c>
      <c r="R579" s="11">
        <v>10.834</v>
      </c>
      <c r="S579" s="11">
        <v>9.1389999999999993</v>
      </c>
      <c r="T579" s="11">
        <v>8.2810000000000006</v>
      </c>
      <c r="U579" s="11">
        <v>6.2050000000000001</v>
      </c>
      <c r="V579" s="11">
        <v>5.0789999999999997</v>
      </c>
      <c r="W579" s="11">
        <v>3.6960000000000002</v>
      </c>
      <c r="X579" s="11">
        <v>2.4980000000000002</v>
      </c>
      <c r="Y579" s="11">
        <v>1.5269999999999999</v>
      </c>
      <c r="Z579" s="11">
        <v>0.88800000000000001</v>
      </c>
      <c r="AA579" s="11">
        <v>0.30599999999999999</v>
      </c>
      <c r="AB579" s="11">
        <v>5.3999999999999999E-2</v>
      </c>
      <c r="AC579" s="11">
        <v>6.0000000000000001E-3</v>
      </c>
    </row>
    <row r="580" spans="1:29" ht="11.5" hidden="1">
      <c r="A580" s="15">
        <v>563</v>
      </c>
      <c r="B580" s="13" t="s">
        <v>1059</v>
      </c>
      <c r="C580" s="14" t="s">
        <v>1117</v>
      </c>
      <c r="D580" s="12">
        <v>2</v>
      </c>
      <c r="E580" s="12">
        <v>638</v>
      </c>
      <c r="F580" s="13" t="s">
        <v>1110</v>
      </c>
      <c r="G580" s="12">
        <v>910</v>
      </c>
      <c r="H580" s="12">
        <v>1985</v>
      </c>
      <c r="I580" s="11">
        <v>30.795999999999999</v>
      </c>
      <c r="J580" s="11">
        <v>29.965</v>
      </c>
      <c r="K580" s="11">
        <v>31.527999999999999</v>
      </c>
      <c r="L580" s="11">
        <v>33.704000000000001</v>
      </c>
      <c r="M580" s="11">
        <v>29.687999999999999</v>
      </c>
      <c r="N580" s="11">
        <v>24.312999999999999</v>
      </c>
      <c r="O580" s="11">
        <v>20.698</v>
      </c>
      <c r="P580" s="11">
        <v>15.023</v>
      </c>
      <c r="Q580" s="11">
        <v>12.997</v>
      </c>
      <c r="R580" s="11">
        <v>12.061999999999999</v>
      </c>
      <c r="S580" s="11">
        <v>10.622</v>
      </c>
      <c r="T580" s="11">
        <v>8.7520000000000007</v>
      </c>
      <c r="U580" s="11">
        <v>7.9710000000000001</v>
      </c>
      <c r="V580" s="11">
        <v>5.8129999999999997</v>
      </c>
      <c r="W580" s="11">
        <v>4.6870000000000003</v>
      </c>
      <c r="X580" s="11">
        <v>3.49</v>
      </c>
      <c r="Y580" s="11">
        <v>2.2930000000000001</v>
      </c>
      <c r="Z580" s="11">
        <v>1.0820000000000001</v>
      </c>
      <c r="AA580" s="11">
        <v>0.39600000000000002</v>
      </c>
      <c r="AB580" s="11">
        <v>8.7999999999999995E-2</v>
      </c>
      <c r="AC580" s="11">
        <v>8.9999999999999993E-3</v>
      </c>
    </row>
    <row r="581" spans="1:29" ht="11.5" hidden="1">
      <c r="A581" s="15">
        <v>564</v>
      </c>
      <c r="B581" s="13" t="s">
        <v>1059</v>
      </c>
      <c r="C581" s="14" t="s">
        <v>1117</v>
      </c>
      <c r="D581" s="12">
        <v>2</v>
      </c>
      <c r="E581" s="12">
        <v>638</v>
      </c>
      <c r="F581" s="13" t="s">
        <v>1110</v>
      </c>
      <c r="G581" s="12">
        <v>910</v>
      </c>
      <c r="H581" s="12">
        <v>1990</v>
      </c>
      <c r="I581" s="11">
        <v>33.466000000000001</v>
      </c>
      <c r="J581" s="11">
        <v>30.155999999999999</v>
      </c>
      <c r="K581" s="11">
        <v>30.248000000000001</v>
      </c>
      <c r="L581" s="11">
        <v>32.002000000000002</v>
      </c>
      <c r="M581" s="11">
        <v>33.65</v>
      </c>
      <c r="N581" s="11">
        <v>29.141999999999999</v>
      </c>
      <c r="O581" s="11">
        <v>24.073</v>
      </c>
      <c r="P581" s="11">
        <v>20.452000000000002</v>
      </c>
      <c r="Q581" s="11">
        <v>14.781000000000001</v>
      </c>
      <c r="R581" s="11">
        <v>12.765000000000001</v>
      </c>
      <c r="S581" s="11">
        <v>11.826000000000001</v>
      </c>
      <c r="T581" s="11">
        <v>10.23</v>
      </c>
      <c r="U581" s="11">
        <v>8.2460000000000004</v>
      </c>
      <c r="V581" s="11">
        <v>7.3659999999999997</v>
      </c>
      <c r="W581" s="11">
        <v>5.1749999999999998</v>
      </c>
      <c r="X581" s="11">
        <v>3.8410000000000002</v>
      </c>
      <c r="Y581" s="11">
        <v>2.5</v>
      </c>
      <c r="Z581" s="11">
        <v>1.405</v>
      </c>
      <c r="AA581" s="11">
        <v>0.50600000000000001</v>
      </c>
      <c r="AB581" s="11">
        <v>0.123</v>
      </c>
      <c r="AC581" s="11">
        <v>1.7000000000000001E-2</v>
      </c>
    </row>
    <row r="582" spans="1:29" ht="11.5" hidden="1">
      <c r="A582" s="15">
        <v>565</v>
      </c>
      <c r="B582" s="13" t="s">
        <v>1059</v>
      </c>
      <c r="C582" s="14" t="s">
        <v>1117</v>
      </c>
      <c r="D582" s="12">
        <v>2</v>
      </c>
      <c r="E582" s="12">
        <v>638</v>
      </c>
      <c r="F582" s="13" t="s">
        <v>1110</v>
      </c>
      <c r="G582" s="12">
        <v>910</v>
      </c>
      <c r="H582" s="12">
        <v>1995</v>
      </c>
      <c r="I582" s="11">
        <v>34.311</v>
      </c>
      <c r="J582" s="11">
        <v>33.712000000000003</v>
      </c>
      <c r="K582" s="11">
        <v>31.135999999999999</v>
      </c>
      <c r="L582" s="11">
        <v>30.847999999999999</v>
      </c>
      <c r="M582" s="11">
        <v>30.498999999999999</v>
      </c>
      <c r="N582" s="11">
        <v>32.628</v>
      </c>
      <c r="O582" s="11">
        <v>31.117000000000001</v>
      </c>
      <c r="P582" s="11">
        <v>25.704999999999998</v>
      </c>
      <c r="Q582" s="11">
        <v>20.616</v>
      </c>
      <c r="R582" s="11">
        <v>15.002000000000001</v>
      </c>
      <c r="S582" s="11">
        <v>12.864000000000001</v>
      </c>
      <c r="T582" s="11">
        <v>11.657999999999999</v>
      </c>
      <c r="U582" s="11">
        <v>9.8620000000000001</v>
      </c>
      <c r="V582" s="11">
        <v>7.8159999999999998</v>
      </c>
      <c r="W582" s="11">
        <v>6.7770000000000001</v>
      </c>
      <c r="X582" s="11">
        <v>4.5350000000000001</v>
      </c>
      <c r="Y582" s="11">
        <v>2.9780000000000002</v>
      </c>
      <c r="Z582" s="11">
        <v>1.583</v>
      </c>
      <c r="AA582" s="11">
        <v>0.69</v>
      </c>
      <c r="AB582" s="11">
        <v>0.17199999999999999</v>
      </c>
      <c r="AC582" s="11">
        <v>2.7E-2</v>
      </c>
    </row>
    <row r="583" spans="1:29" ht="11.5" hidden="1">
      <c r="A583" s="15">
        <v>566</v>
      </c>
      <c r="B583" s="13" t="s">
        <v>1059</v>
      </c>
      <c r="C583" s="14" t="s">
        <v>1117</v>
      </c>
      <c r="D583" s="12">
        <v>2</v>
      </c>
      <c r="E583" s="12">
        <v>638</v>
      </c>
      <c r="F583" s="13" t="s">
        <v>1110</v>
      </c>
      <c r="G583" s="12">
        <v>910</v>
      </c>
      <c r="H583" s="12">
        <v>2000</v>
      </c>
      <c r="I583" s="11">
        <v>35.024000000000001</v>
      </c>
      <c r="J583" s="11">
        <v>34.725999999999999</v>
      </c>
      <c r="K583" s="11">
        <v>34.691000000000003</v>
      </c>
      <c r="L583" s="11">
        <v>31.741</v>
      </c>
      <c r="M583" s="11">
        <v>29.356000000000002</v>
      </c>
      <c r="N583" s="11">
        <v>29.492000000000001</v>
      </c>
      <c r="O583" s="11">
        <v>34.6</v>
      </c>
      <c r="P583" s="11">
        <v>32.723999999999997</v>
      </c>
      <c r="Q583" s="11">
        <v>25.838999999999999</v>
      </c>
      <c r="R583" s="11">
        <v>20.780999999999999</v>
      </c>
      <c r="S583" s="11">
        <v>15.089</v>
      </c>
      <c r="T583" s="11">
        <v>12.698</v>
      </c>
      <c r="U583" s="11">
        <v>11.266</v>
      </c>
      <c r="V583" s="11">
        <v>9.375</v>
      </c>
      <c r="W583" s="11">
        <v>7.23</v>
      </c>
      <c r="X583" s="11">
        <v>5.96</v>
      </c>
      <c r="Y583" s="11">
        <v>3.56</v>
      </c>
      <c r="Z583" s="11">
        <v>1.931</v>
      </c>
      <c r="AA583" s="11">
        <v>0.81200000000000006</v>
      </c>
      <c r="AB583" s="11">
        <v>0.252</v>
      </c>
      <c r="AC583" s="11">
        <v>4.2000000000000003E-2</v>
      </c>
    </row>
    <row r="584" spans="1:29" ht="11.5" hidden="1">
      <c r="A584" s="15">
        <v>567</v>
      </c>
      <c r="B584" s="13" t="s">
        <v>1059</v>
      </c>
      <c r="C584" s="14" t="s">
        <v>1117</v>
      </c>
      <c r="D584" s="12">
        <v>2</v>
      </c>
      <c r="E584" s="12">
        <v>638</v>
      </c>
      <c r="F584" s="13" t="s">
        <v>1110</v>
      </c>
      <c r="G584" s="12">
        <v>910</v>
      </c>
      <c r="H584" s="12">
        <v>2005</v>
      </c>
      <c r="I584" s="11">
        <v>36.762999999999998</v>
      </c>
      <c r="J584" s="11">
        <v>33.561999999999998</v>
      </c>
      <c r="K584" s="11">
        <v>33.682000000000002</v>
      </c>
      <c r="L584" s="11">
        <v>35.875</v>
      </c>
      <c r="M584" s="11">
        <v>32.332999999999998</v>
      </c>
      <c r="N584" s="11">
        <v>28.344000000000001</v>
      </c>
      <c r="O584" s="11">
        <v>27.599</v>
      </c>
      <c r="P584" s="11">
        <v>33.218000000000004</v>
      </c>
      <c r="Q584" s="11">
        <v>32.347000000000001</v>
      </c>
      <c r="R584" s="11">
        <v>26.594000000000001</v>
      </c>
      <c r="S584" s="11">
        <v>21.85</v>
      </c>
      <c r="T584" s="11">
        <v>14.951000000000001</v>
      </c>
      <c r="U584" s="11">
        <v>12.061</v>
      </c>
      <c r="V584" s="11">
        <v>10.747</v>
      </c>
      <c r="W584" s="11">
        <v>8.5050000000000008</v>
      </c>
      <c r="X584" s="11">
        <v>6.08</v>
      </c>
      <c r="Y584" s="11">
        <v>4.7560000000000002</v>
      </c>
      <c r="Z584" s="11">
        <v>2.4569999999999999</v>
      </c>
      <c r="AA584" s="11">
        <v>1.0309999999999999</v>
      </c>
      <c r="AB584" s="11">
        <v>0.32</v>
      </c>
      <c r="AC584" s="11">
        <v>6.8000000000000005E-2</v>
      </c>
    </row>
    <row r="585" spans="1:29" ht="11.5" hidden="1">
      <c r="A585" s="15">
        <v>568</v>
      </c>
      <c r="B585" s="13" t="s">
        <v>1059</v>
      </c>
      <c r="C585" s="14" t="s">
        <v>1117</v>
      </c>
      <c r="D585" s="12">
        <v>2</v>
      </c>
      <c r="E585" s="12">
        <v>638</v>
      </c>
      <c r="F585" s="13" t="s">
        <v>1110</v>
      </c>
      <c r="G585" s="12">
        <v>910</v>
      </c>
      <c r="H585" s="12">
        <v>2010</v>
      </c>
      <c r="I585" s="11">
        <v>34.970999999999997</v>
      </c>
      <c r="J585" s="11">
        <v>35.369999999999997</v>
      </c>
      <c r="K585" s="11">
        <v>32.984999999999999</v>
      </c>
      <c r="L585" s="11">
        <v>34.265000000000001</v>
      </c>
      <c r="M585" s="11">
        <v>33.01</v>
      </c>
      <c r="N585" s="11">
        <v>27.515000000000001</v>
      </c>
      <c r="O585" s="11">
        <v>27.46</v>
      </c>
      <c r="P585" s="11">
        <v>30.09</v>
      </c>
      <c r="Q585" s="11">
        <v>35.69</v>
      </c>
      <c r="R585" s="11">
        <v>32.991</v>
      </c>
      <c r="S585" s="11">
        <v>26.013000000000002</v>
      </c>
      <c r="T585" s="11">
        <v>21.521999999999998</v>
      </c>
      <c r="U585" s="11">
        <v>15.345000000000001</v>
      </c>
      <c r="V585" s="11">
        <v>12.523999999999999</v>
      </c>
      <c r="W585" s="11">
        <v>10.694000000000001</v>
      </c>
      <c r="X585" s="11">
        <v>7.7</v>
      </c>
      <c r="Y585" s="11">
        <v>5.0049999999999999</v>
      </c>
      <c r="Z585" s="11">
        <v>3.33</v>
      </c>
      <c r="AA585" s="11">
        <v>1.365</v>
      </c>
      <c r="AB585" s="11">
        <v>0.433</v>
      </c>
      <c r="AC585" s="11">
        <v>9.7000000000000003E-2</v>
      </c>
    </row>
    <row r="586" spans="1:29" ht="11.5" hidden="1">
      <c r="A586" s="15">
        <v>569</v>
      </c>
      <c r="B586" s="13" t="s">
        <v>1059</v>
      </c>
      <c r="C586" s="14" t="s">
        <v>1117</v>
      </c>
      <c r="D586" s="12">
        <v>2</v>
      </c>
      <c r="E586" s="12">
        <v>638</v>
      </c>
      <c r="F586" s="13" t="s">
        <v>1110</v>
      </c>
      <c r="G586" s="12">
        <v>910</v>
      </c>
      <c r="H586" s="12">
        <v>2015</v>
      </c>
      <c r="I586" s="11">
        <v>33.988999999999997</v>
      </c>
      <c r="J586" s="11">
        <v>33.951000000000001</v>
      </c>
      <c r="K586" s="11">
        <v>35.148000000000003</v>
      </c>
      <c r="L586" s="11">
        <v>32.789000000000001</v>
      </c>
      <c r="M586" s="11">
        <v>29.635000000000002</v>
      </c>
      <c r="N586" s="11">
        <v>26.966999999999999</v>
      </c>
      <c r="O586" s="11">
        <v>26.821999999999999</v>
      </c>
      <c r="P586" s="11">
        <v>30.405000000000001</v>
      </c>
      <c r="Q586" s="11">
        <v>31.437999999999999</v>
      </c>
      <c r="R586" s="11">
        <v>34.156999999999996</v>
      </c>
      <c r="S586" s="11">
        <v>31.538</v>
      </c>
      <c r="T586" s="11">
        <v>26.018000000000001</v>
      </c>
      <c r="U586" s="11">
        <v>22.026</v>
      </c>
      <c r="V586" s="11">
        <v>15.670999999999999</v>
      </c>
      <c r="W586" s="11">
        <v>12.089</v>
      </c>
      <c r="X586" s="11">
        <v>9.6920000000000002</v>
      </c>
      <c r="Y586" s="11">
        <v>6.63</v>
      </c>
      <c r="Z586" s="11">
        <v>3.6429999999999998</v>
      </c>
      <c r="AA586" s="11">
        <v>1.9179999999999999</v>
      </c>
      <c r="AB586" s="11">
        <v>0.6</v>
      </c>
      <c r="AC586" s="11">
        <v>0.14000000000000001</v>
      </c>
    </row>
    <row r="587" spans="1:29" ht="11.5" hidden="1">
      <c r="A587" s="15">
        <v>570</v>
      </c>
      <c r="B587" s="13" t="s">
        <v>1059</v>
      </c>
      <c r="C587" s="14" t="s">
        <v>1117</v>
      </c>
      <c r="D587" s="12">
        <v>2</v>
      </c>
      <c r="E587" s="12">
        <v>638</v>
      </c>
      <c r="F587" s="13" t="s">
        <v>1110</v>
      </c>
      <c r="G587" s="12">
        <v>910</v>
      </c>
      <c r="H587" s="12">
        <v>2020</v>
      </c>
      <c r="I587" s="11">
        <v>31.945</v>
      </c>
      <c r="J587" s="11">
        <v>33.212000000000003</v>
      </c>
      <c r="K587" s="11">
        <v>33.402999999999999</v>
      </c>
      <c r="L587" s="11">
        <v>34.762</v>
      </c>
      <c r="M587" s="11">
        <v>31.228999999999999</v>
      </c>
      <c r="N587" s="11">
        <v>27.6</v>
      </c>
      <c r="O587" s="11">
        <v>26.399000000000001</v>
      </c>
      <c r="P587" s="11">
        <v>27.606000000000002</v>
      </c>
      <c r="Q587" s="11">
        <v>30.97</v>
      </c>
      <c r="R587" s="11">
        <v>31.218</v>
      </c>
      <c r="S587" s="11">
        <v>33.744</v>
      </c>
      <c r="T587" s="11">
        <v>31.157</v>
      </c>
      <c r="U587" s="11">
        <v>25.643000000000001</v>
      </c>
      <c r="V587" s="11">
        <v>21.478000000000002</v>
      </c>
      <c r="W587" s="11">
        <v>14.73</v>
      </c>
      <c r="X587" s="11">
        <v>10.84</v>
      </c>
      <c r="Y587" s="11">
        <v>7.9039999999999999</v>
      </c>
      <c r="Z587" s="11">
        <v>4.7519999999999998</v>
      </c>
      <c r="AA587" s="11">
        <v>2.2930000000000001</v>
      </c>
      <c r="AB587" s="11">
        <v>1.01</v>
      </c>
      <c r="AC587" s="11">
        <v>0.112</v>
      </c>
    </row>
    <row r="588" spans="1:29" ht="11.5" hidden="1">
      <c r="A588" s="15">
        <v>571</v>
      </c>
      <c r="B588" s="13" t="s">
        <v>1059</v>
      </c>
      <c r="C588" s="14" t="s">
        <v>617</v>
      </c>
      <c r="D588" s="12"/>
      <c r="E588" s="12">
        <v>646</v>
      </c>
      <c r="F588" s="13" t="s">
        <v>1110</v>
      </c>
      <c r="G588" s="12">
        <v>910</v>
      </c>
      <c r="H588" s="12">
        <v>1950</v>
      </c>
      <c r="I588" s="11">
        <v>209.952</v>
      </c>
      <c r="J588" s="11">
        <v>138.15799999999999</v>
      </c>
      <c r="K588" s="11">
        <v>121.43600000000001</v>
      </c>
      <c r="L588" s="11">
        <v>121.56</v>
      </c>
      <c r="M588" s="11">
        <v>108.295</v>
      </c>
      <c r="N588" s="11">
        <v>82.326999999999998</v>
      </c>
      <c r="O588" s="11">
        <v>59.417999999999999</v>
      </c>
      <c r="P588" s="11">
        <v>55.25</v>
      </c>
      <c r="Q588" s="11">
        <v>48.999000000000002</v>
      </c>
      <c r="R588" s="11">
        <v>40.151000000000003</v>
      </c>
      <c r="S588" s="11">
        <v>37.192</v>
      </c>
      <c r="T588" s="11">
        <v>30.547000000000001</v>
      </c>
      <c r="U588" s="11">
        <v>26.172000000000001</v>
      </c>
      <c r="V588" s="11">
        <v>15.872999999999999</v>
      </c>
      <c r="W588" s="11">
        <v>8.9670000000000005</v>
      </c>
      <c r="X588" s="11">
        <v>4.7930000000000001</v>
      </c>
      <c r="Y588" s="11">
        <v>1.982</v>
      </c>
      <c r="Z588" s="11">
        <v>0.57599999999999996</v>
      </c>
      <c r="AA588" s="11">
        <v>0.108</v>
      </c>
      <c r="AB588" s="11">
        <v>1.2999999999999999E-2</v>
      </c>
      <c r="AC588" s="11">
        <v>0</v>
      </c>
    </row>
    <row r="589" spans="1:29" ht="11.5" hidden="1">
      <c r="A589" s="15">
        <v>572</v>
      </c>
      <c r="B589" s="13" t="s">
        <v>1059</v>
      </c>
      <c r="C589" s="14" t="s">
        <v>617</v>
      </c>
      <c r="D589" s="12"/>
      <c r="E589" s="12">
        <v>646</v>
      </c>
      <c r="F589" s="13" t="s">
        <v>1110</v>
      </c>
      <c r="G589" s="12">
        <v>910</v>
      </c>
      <c r="H589" s="12">
        <v>1955</v>
      </c>
      <c r="I589" s="11">
        <v>254.69300000000001</v>
      </c>
      <c r="J589" s="11">
        <v>187.70599999999999</v>
      </c>
      <c r="K589" s="11">
        <v>132.16499999999999</v>
      </c>
      <c r="L589" s="11">
        <v>117.47</v>
      </c>
      <c r="M589" s="11">
        <v>117.196</v>
      </c>
      <c r="N589" s="11">
        <v>103.81699999999999</v>
      </c>
      <c r="O589" s="11">
        <v>78.433999999999997</v>
      </c>
      <c r="P589" s="11">
        <v>56.261000000000003</v>
      </c>
      <c r="Q589" s="11">
        <v>51.997</v>
      </c>
      <c r="R589" s="11">
        <v>45.901000000000003</v>
      </c>
      <c r="S589" s="11">
        <v>37.250999999999998</v>
      </c>
      <c r="T589" s="11">
        <v>33.837000000000003</v>
      </c>
      <c r="U589" s="11">
        <v>26.838999999999999</v>
      </c>
      <c r="V589" s="11">
        <v>21.62</v>
      </c>
      <c r="W589" s="11">
        <v>11.859</v>
      </c>
      <c r="X589" s="11">
        <v>5.7229999999999999</v>
      </c>
      <c r="Y589" s="11">
        <v>2.3759999999999999</v>
      </c>
      <c r="Z589" s="11">
        <v>0.65900000000000003</v>
      </c>
      <c r="AA589" s="11">
        <v>0.107</v>
      </c>
      <c r="AB589" s="11">
        <v>0.01</v>
      </c>
      <c r="AC589" s="11">
        <v>1E-3</v>
      </c>
    </row>
    <row r="590" spans="1:29" ht="11.5" hidden="1">
      <c r="A590" s="15">
        <v>573</v>
      </c>
      <c r="B590" s="13" t="s">
        <v>1059</v>
      </c>
      <c r="C590" s="14" t="s">
        <v>617</v>
      </c>
      <c r="D590" s="12"/>
      <c r="E590" s="12">
        <v>646</v>
      </c>
      <c r="F590" s="13" t="s">
        <v>1110</v>
      </c>
      <c r="G590" s="12">
        <v>910</v>
      </c>
      <c r="H590" s="12">
        <v>1960</v>
      </c>
      <c r="I590" s="11">
        <v>296.63900000000001</v>
      </c>
      <c r="J590" s="11">
        <v>230.04900000000001</v>
      </c>
      <c r="K590" s="11">
        <v>180.429</v>
      </c>
      <c r="L590" s="11">
        <v>128.26</v>
      </c>
      <c r="M590" s="11">
        <v>113.587</v>
      </c>
      <c r="N590" s="11">
        <v>112.68899999999999</v>
      </c>
      <c r="O590" s="11">
        <v>99.225999999999999</v>
      </c>
      <c r="P590" s="11">
        <v>74.519000000000005</v>
      </c>
      <c r="Q590" s="11">
        <v>53.125</v>
      </c>
      <c r="R590" s="11">
        <v>48.860999999999997</v>
      </c>
      <c r="S590" s="11">
        <v>42.716000000000001</v>
      </c>
      <c r="T590" s="11">
        <v>34.003</v>
      </c>
      <c r="U590" s="11">
        <v>29.844999999999999</v>
      </c>
      <c r="V590" s="11">
        <v>22.271000000000001</v>
      </c>
      <c r="W590" s="11">
        <v>16.23</v>
      </c>
      <c r="X590" s="11">
        <v>7.5990000000000002</v>
      </c>
      <c r="Y590" s="11">
        <v>2.8380000000000001</v>
      </c>
      <c r="Z590" s="11">
        <v>0.78100000000000003</v>
      </c>
      <c r="AA590" s="11">
        <v>0.11899999999999999</v>
      </c>
      <c r="AB590" s="11">
        <v>0.01</v>
      </c>
      <c r="AC590" s="11">
        <v>1E-3</v>
      </c>
    </row>
    <row r="591" spans="1:29" ht="11.5" hidden="1">
      <c r="A591" s="15">
        <v>574</v>
      </c>
      <c r="B591" s="13" t="s">
        <v>1059</v>
      </c>
      <c r="C591" s="14" t="s">
        <v>617</v>
      </c>
      <c r="D591" s="12"/>
      <c r="E591" s="12">
        <v>646</v>
      </c>
      <c r="F591" s="13" t="s">
        <v>1110</v>
      </c>
      <c r="G591" s="12">
        <v>910</v>
      </c>
      <c r="H591" s="12">
        <v>1965</v>
      </c>
      <c r="I591" s="11">
        <v>315.64600000000002</v>
      </c>
      <c r="J591" s="11">
        <v>268.57299999999998</v>
      </c>
      <c r="K591" s="11">
        <v>220.52799999999999</v>
      </c>
      <c r="L591" s="11">
        <v>167.49100000000001</v>
      </c>
      <c r="M591" s="11">
        <v>110.246</v>
      </c>
      <c r="N591" s="11">
        <v>96.460999999999999</v>
      </c>
      <c r="O591" s="11">
        <v>98.504000000000005</v>
      </c>
      <c r="P591" s="11">
        <v>88.212000000000003</v>
      </c>
      <c r="Q591" s="11">
        <v>66.474999999999994</v>
      </c>
      <c r="R591" s="11">
        <v>47.442</v>
      </c>
      <c r="S591" s="11">
        <v>43.93</v>
      </c>
      <c r="T591" s="11">
        <v>38.052999999999997</v>
      </c>
      <c r="U591" s="11">
        <v>29.431000000000001</v>
      </c>
      <c r="V591" s="11">
        <v>24.446000000000002</v>
      </c>
      <c r="W591" s="11">
        <v>16.523</v>
      </c>
      <c r="X591" s="11">
        <v>10.266999999999999</v>
      </c>
      <c r="Y591" s="11">
        <v>3.661</v>
      </c>
      <c r="Z591" s="11">
        <v>0.92500000000000004</v>
      </c>
      <c r="AA591" s="11">
        <v>0.13700000000000001</v>
      </c>
      <c r="AB591" s="11">
        <v>0.01</v>
      </c>
      <c r="AC591" s="11">
        <v>1E-3</v>
      </c>
    </row>
    <row r="592" spans="1:29" ht="11.5" hidden="1">
      <c r="A592" s="15">
        <v>575</v>
      </c>
      <c r="B592" s="13" t="s">
        <v>1059</v>
      </c>
      <c r="C592" s="14" t="s">
        <v>617</v>
      </c>
      <c r="D592" s="12"/>
      <c r="E592" s="12">
        <v>646</v>
      </c>
      <c r="F592" s="13" t="s">
        <v>1110</v>
      </c>
      <c r="G592" s="12">
        <v>910</v>
      </c>
      <c r="H592" s="12">
        <v>1970</v>
      </c>
      <c r="I592" s="11">
        <v>355.964</v>
      </c>
      <c r="J592" s="11">
        <v>289.90300000000002</v>
      </c>
      <c r="K592" s="11">
        <v>260.19200000000001</v>
      </c>
      <c r="L592" s="11">
        <v>216.18899999999999</v>
      </c>
      <c r="M592" s="11">
        <v>164.69499999999999</v>
      </c>
      <c r="N592" s="11">
        <v>108.367</v>
      </c>
      <c r="O592" s="11">
        <v>94.027000000000001</v>
      </c>
      <c r="P592" s="11">
        <v>95.006</v>
      </c>
      <c r="Q592" s="11">
        <v>84.335999999999999</v>
      </c>
      <c r="R592" s="11">
        <v>63.161000000000001</v>
      </c>
      <c r="S592" s="11">
        <v>44.61</v>
      </c>
      <c r="T592" s="11">
        <v>40.472000000000001</v>
      </c>
      <c r="U592" s="11">
        <v>33.878999999999998</v>
      </c>
      <c r="V592" s="11">
        <v>24.670999999999999</v>
      </c>
      <c r="W592" s="11">
        <v>18.542999999999999</v>
      </c>
      <c r="X592" s="11">
        <v>10.686</v>
      </c>
      <c r="Y592" s="11">
        <v>5.1139999999999999</v>
      </c>
      <c r="Z592" s="11">
        <v>1.1859999999999999</v>
      </c>
      <c r="AA592" s="11">
        <v>0.158</v>
      </c>
      <c r="AB592" s="11">
        <v>1.0999999999999999E-2</v>
      </c>
      <c r="AC592" s="11">
        <v>1E-3</v>
      </c>
    </row>
    <row r="593" spans="1:29" ht="11.5" hidden="1">
      <c r="A593" s="15">
        <v>576</v>
      </c>
      <c r="B593" s="13" t="s">
        <v>1059</v>
      </c>
      <c r="C593" s="14" t="s">
        <v>617</v>
      </c>
      <c r="D593" s="12"/>
      <c r="E593" s="12">
        <v>646</v>
      </c>
      <c r="F593" s="13" t="s">
        <v>1110</v>
      </c>
      <c r="G593" s="12">
        <v>910</v>
      </c>
      <c r="H593" s="12">
        <v>1975</v>
      </c>
      <c r="I593" s="11">
        <v>430.18799999999999</v>
      </c>
      <c r="J593" s="11">
        <v>327.15899999999999</v>
      </c>
      <c r="K593" s="11">
        <v>280.697</v>
      </c>
      <c r="L593" s="11">
        <v>252.738</v>
      </c>
      <c r="M593" s="11">
        <v>208.12</v>
      </c>
      <c r="N593" s="11">
        <v>157.36699999999999</v>
      </c>
      <c r="O593" s="11">
        <v>102.83799999999999</v>
      </c>
      <c r="P593" s="11">
        <v>88.998999999999995</v>
      </c>
      <c r="Q593" s="11">
        <v>89.700999999999993</v>
      </c>
      <c r="R593" s="11">
        <v>79.358000000000004</v>
      </c>
      <c r="S593" s="11">
        <v>58.890999999999998</v>
      </c>
      <c r="T593" s="11">
        <v>40.835000000000001</v>
      </c>
      <c r="U593" s="11">
        <v>35.881999999999998</v>
      </c>
      <c r="V593" s="11">
        <v>28.312000000000001</v>
      </c>
      <c r="W593" s="11">
        <v>18.664999999999999</v>
      </c>
      <c r="X593" s="11">
        <v>11.958</v>
      </c>
      <c r="Y593" s="11">
        <v>5.2939999999999996</v>
      </c>
      <c r="Z593" s="11">
        <v>1.655</v>
      </c>
      <c r="AA593" s="11">
        <v>0.20100000000000001</v>
      </c>
      <c r="AB593" s="11">
        <v>1.2E-2</v>
      </c>
      <c r="AC593" s="11">
        <v>1E-3</v>
      </c>
    </row>
    <row r="594" spans="1:29" ht="11.5" hidden="1">
      <c r="A594" s="15">
        <v>577</v>
      </c>
      <c r="B594" s="13" t="s">
        <v>1059</v>
      </c>
      <c r="C594" s="14" t="s">
        <v>617</v>
      </c>
      <c r="D594" s="12"/>
      <c r="E594" s="12">
        <v>646</v>
      </c>
      <c r="F594" s="13" t="s">
        <v>1110</v>
      </c>
      <c r="G594" s="12">
        <v>910</v>
      </c>
      <c r="H594" s="12">
        <v>1980</v>
      </c>
      <c r="I594" s="11">
        <v>531.75300000000004</v>
      </c>
      <c r="J594" s="11">
        <v>397.77100000000002</v>
      </c>
      <c r="K594" s="11">
        <v>317.59199999999998</v>
      </c>
      <c r="L594" s="11">
        <v>273.22199999999998</v>
      </c>
      <c r="M594" s="11">
        <v>244.05699999999999</v>
      </c>
      <c r="N594" s="11">
        <v>199.70400000000001</v>
      </c>
      <c r="O594" s="11">
        <v>150.24199999999999</v>
      </c>
      <c r="P594" s="11">
        <v>97.625</v>
      </c>
      <c r="Q594" s="11">
        <v>84.168000000000006</v>
      </c>
      <c r="R594" s="11">
        <v>84.597999999999999</v>
      </c>
      <c r="S594" s="11">
        <v>74.203000000000003</v>
      </c>
      <c r="T594" s="11">
        <v>54.081000000000003</v>
      </c>
      <c r="U594" s="11">
        <v>36.308</v>
      </c>
      <c r="V594" s="11">
        <v>30.091999999999999</v>
      </c>
      <c r="W594" s="11">
        <v>21.51</v>
      </c>
      <c r="X594" s="11">
        <v>12.083</v>
      </c>
      <c r="Y594" s="11">
        <v>5.9390000000000001</v>
      </c>
      <c r="Z594" s="11">
        <v>1.708</v>
      </c>
      <c r="AA594" s="11">
        <v>0.27600000000000002</v>
      </c>
      <c r="AB594" s="11">
        <v>1.4999999999999999E-2</v>
      </c>
      <c r="AC594" s="11">
        <v>1E-3</v>
      </c>
    </row>
    <row r="595" spans="1:29" ht="11.5" hidden="1">
      <c r="A595" s="15">
        <v>578</v>
      </c>
      <c r="B595" s="13" t="s">
        <v>1059</v>
      </c>
      <c r="C595" s="14" t="s">
        <v>617</v>
      </c>
      <c r="D595" s="12"/>
      <c r="E595" s="12">
        <v>646</v>
      </c>
      <c r="F595" s="13" t="s">
        <v>1110</v>
      </c>
      <c r="G595" s="12">
        <v>910</v>
      </c>
      <c r="H595" s="12">
        <v>1985</v>
      </c>
      <c r="I595" s="11">
        <v>646.25</v>
      </c>
      <c r="J595" s="11">
        <v>500.786</v>
      </c>
      <c r="K595" s="11">
        <v>388.85500000000002</v>
      </c>
      <c r="L595" s="11">
        <v>309.25200000000001</v>
      </c>
      <c r="M595" s="11">
        <v>262.41500000000002</v>
      </c>
      <c r="N595" s="11">
        <v>233.029</v>
      </c>
      <c r="O595" s="11">
        <v>190.12899999999999</v>
      </c>
      <c r="P595" s="11">
        <v>142.57900000000001</v>
      </c>
      <c r="Q595" s="11">
        <v>92.094999999999999</v>
      </c>
      <c r="R595" s="11">
        <v>79.293000000000006</v>
      </c>
      <c r="S595" s="11">
        <v>79.278999999999996</v>
      </c>
      <c r="T595" s="11">
        <v>68.48</v>
      </c>
      <c r="U595" s="11">
        <v>48.445</v>
      </c>
      <c r="V595" s="11">
        <v>30.748000000000001</v>
      </c>
      <c r="W595" s="11">
        <v>23.167000000000002</v>
      </c>
      <c r="X595" s="11">
        <v>14.14</v>
      </c>
      <c r="Y595" s="11">
        <v>6.0670000000000002</v>
      </c>
      <c r="Z595" s="11">
        <v>1.915</v>
      </c>
      <c r="AA595" s="11">
        <v>0.27100000000000002</v>
      </c>
      <c r="AB595" s="11">
        <v>1.7999999999999999E-2</v>
      </c>
      <c r="AC595" s="11">
        <v>1E-3</v>
      </c>
    </row>
    <row r="596" spans="1:29" ht="11.5" hidden="1">
      <c r="A596" s="15">
        <v>579</v>
      </c>
      <c r="B596" s="13" t="s">
        <v>1059</v>
      </c>
      <c r="C596" s="14" t="s">
        <v>617</v>
      </c>
      <c r="D596" s="12"/>
      <c r="E596" s="12">
        <v>646</v>
      </c>
      <c r="F596" s="13" t="s">
        <v>1110</v>
      </c>
      <c r="G596" s="12">
        <v>910</v>
      </c>
      <c r="H596" s="12">
        <v>1990</v>
      </c>
      <c r="I596" s="11">
        <v>715.21400000000006</v>
      </c>
      <c r="J596" s="11">
        <v>607.27</v>
      </c>
      <c r="K596" s="11">
        <v>490.08600000000001</v>
      </c>
      <c r="L596" s="11">
        <v>383.60399999999998</v>
      </c>
      <c r="M596" s="11">
        <v>305.31200000000001</v>
      </c>
      <c r="N596" s="11">
        <v>257.64999999999998</v>
      </c>
      <c r="O596" s="11">
        <v>226.88499999999999</v>
      </c>
      <c r="P596" s="11">
        <v>183.654</v>
      </c>
      <c r="Q596" s="11">
        <v>136.70699999999999</v>
      </c>
      <c r="R596" s="11">
        <v>87.85</v>
      </c>
      <c r="S596" s="11">
        <v>74.816000000000003</v>
      </c>
      <c r="T596" s="11">
        <v>73.411000000000001</v>
      </c>
      <c r="U596" s="11">
        <v>61.478999999999999</v>
      </c>
      <c r="V596" s="11">
        <v>41.140999999999998</v>
      </c>
      <c r="W596" s="11">
        <v>23.760999999999999</v>
      </c>
      <c r="X596" s="11">
        <v>15.335000000000001</v>
      </c>
      <c r="Y596" s="11">
        <v>7.2030000000000003</v>
      </c>
      <c r="Z596" s="11">
        <v>1.98</v>
      </c>
      <c r="AA596" s="11">
        <v>0.317</v>
      </c>
      <c r="AB596" s="11">
        <v>0.02</v>
      </c>
      <c r="AC596" s="11">
        <v>1E-3</v>
      </c>
    </row>
    <row r="597" spans="1:29" ht="11.5" hidden="1">
      <c r="A597" s="15">
        <v>580</v>
      </c>
      <c r="B597" s="13" t="s">
        <v>1059</v>
      </c>
      <c r="C597" s="14" t="s">
        <v>617</v>
      </c>
      <c r="D597" s="12"/>
      <c r="E597" s="12">
        <v>646</v>
      </c>
      <c r="F597" s="13" t="s">
        <v>1110</v>
      </c>
      <c r="G597" s="12">
        <v>910</v>
      </c>
      <c r="H597" s="12">
        <v>1995</v>
      </c>
      <c r="I597" s="11">
        <v>400.13799999999998</v>
      </c>
      <c r="J597" s="11">
        <v>435.14600000000002</v>
      </c>
      <c r="K597" s="11">
        <v>417.81</v>
      </c>
      <c r="L597" s="11">
        <v>352.96600000000001</v>
      </c>
      <c r="M597" s="11">
        <v>283.90600000000001</v>
      </c>
      <c r="N597" s="11">
        <v>231.95599999999999</v>
      </c>
      <c r="O597" s="11">
        <v>198.88</v>
      </c>
      <c r="P597" s="11">
        <v>169.71199999999999</v>
      </c>
      <c r="Q597" s="11">
        <v>128.613</v>
      </c>
      <c r="R597" s="11">
        <v>103.21</v>
      </c>
      <c r="S597" s="11">
        <v>74.757999999999996</v>
      </c>
      <c r="T597" s="11">
        <v>53.222000000000001</v>
      </c>
      <c r="U597" s="11">
        <v>56.03</v>
      </c>
      <c r="V597" s="11">
        <v>41.225999999999999</v>
      </c>
      <c r="W597" s="11">
        <v>25.238</v>
      </c>
      <c r="X597" s="11">
        <v>15.196</v>
      </c>
      <c r="Y597" s="11">
        <v>6.4790000000000001</v>
      </c>
      <c r="Z597" s="11">
        <v>3.0390000000000001</v>
      </c>
      <c r="AA597" s="11">
        <v>0.61199999999999999</v>
      </c>
      <c r="AB597" s="11">
        <v>7.2999999999999995E-2</v>
      </c>
      <c r="AC597" s="11">
        <v>4.0000000000000001E-3</v>
      </c>
    </row>
    <row r="598" spans="1:29" ht="11.5" hidden="1">
      <c r="A598" s="15">
        <v>581</v>
      </c>
      <c r="B598" s="13" t="s">
        <v>1059</v>
      </c>
      <c r="C598" s="14" t="s">
        <v>617</v>
      </c>
      <c r="D598" s="12"/>
      <c r="E598" s="12">
        <v>646</v>
      </c>
      <c r="F598" s="13" t="s">
        <v>1110</v>
      </c>
      <c r="G598" s="12">
        <v>910</v>
      </c>
      <c r="H598" s="12">
        <v>2000</v>
      </c>
      <c r="I598" s="11">
        <v>645.64599999999996</v>
      </c>
      <c r="J598" s="11">
        <v>572.95399999999995</v>
      </c>
      <c r="K598" s="11">
        <v>550.94399999999996</v>
      </c>
      <c r="L598" s="11">
        <v>497.21899999999999</v>
      </c>
      <c r="M598" s="11">
        <v>362.43400000000003</v>
      </c>
      <c r="N598" s="11">
        <v>284.48</v>
      </c>
      <c r="O598" s="11">
        <v>214.29300000000001</v>
      </c>
      <c r="P598" s="11">
        <v>227.649</v>
      </c>
      <c r="Q598" s="11">
        <v>172.625</v>
      </c>
      <c r="R598" s="11">
        <v>140.429</v>
      </c>
      <c r="S598" s="11">
        <v>102.024</v>
      </c>
      <c r="T598" s="11">
        <v>81.122</v>
      </c>
      <c r="U598" s="11">
        <v>49.886000000000003</v>
      </c>
      <c r="V598" s="11">
        <v>65.111999999999995</v>
      </c>
      <c r="W598" s="11">
        <v>27.960999999999999</v>
      </c>
      <c r="X598" s="11">
        <v>42.146000000000001</v>
      </c>
      <c r="Y598" s="11">
        <v>17.968</v>
      </c>
      <c r="Z598" s="11">
        <v>2.2160000000000002</v>
      </c>
      <c r="AA598" s="11">
        <v>0.56599999999999995</v>
      </c>
      <c r="AB598" s="11">
        <v>0.06</v>
      </c>
      <c r="AC598" s="11">
        <v>5.0000000000000001E-3</v>
      </c>
    </row>
    <row r="599" spans="1:29" ht="11.5" hidden="1">
      <c r="A599" s="15">
        <v>582</v>
      </c>
      <c r="B599" s="13" t="s">
        <v>1059</v>
      </c>
      <c r="C599" s="14" t="s">
        <v>617</v>
      </c>
      <c r="D599" s="12"/>
      <c r="E599" s="12">
        <v>646</v>
      </c>
      <c r="F599" s="13" t="s">
        <v>1110</v>
      </c>
      <c r="G599" s="12">
        <v>910</v>
      </c>
      <c r="H599" s="12">
        <v>2005</v>
      </c>
      <c r="I599" s="11">
        <v>704.21</v>
      </c>
      <c r="J599" s="11">
        <v>616.87099999999998</v>
      </c>
      <c r="K599" s="11">
        <v>562.56600000000003</v>
      </c>
      <c r="L599" s="11">
        <v>538.58299999999997</v>
      </c>
      <c r="M599" s="11">
        <v>479.36399999999998</v>
      </c>
      <c r="N599" s="11">
        <v>343.87599999999998</v>
      </c>
      <c r="O599" s="11">
        <v>267.601</v>
      </c>
      <c r="P599" s="11">
        <v>199.58</v>
      </c>
      <c r="Q599" s="11">
        <v>211.30699999999999</v>
      </c>
      <c r="R599" s="11">
        <v>159.72200000000001</v>
      </c>
      <c r="S599" s="11">
        <v>129.024</v>
      </c>
      <c r="T599" s="11">
        <v>92.381</v>
      </c>
      <c r="U599" s="11">
        <v>71.515000000000001</v>
      </c>
      <c r="V599" s="11">
        <v>41.752000000000002</v>
      </c>
      <c r="W599" s="11">
        <v>49.918999999999997</v>
      </c>
      <c r="X599" s="11">
        <v>18.448</v>
      </c>
      <c r="Y599" s="11">
        <v>21.52</v>
      </c>
      <c r="Z599" s="11">
        <v>5.8689999999999998</v>
      </c>
      <c r="AA599" s="11">
        <v>0.36299999999999999</v>
      </c>
      <c r="AB599" s="11">
        <v>4.2999999999999997E-2</v>
      </c>
      <c r="AC599" s="11">
        <v>3.0000000000000001E-3</v>
      </c>
    </row>
    <row r="600" spans="1:29" ht="11.5" hidden="1">
      <c r="A600" s="15">
        <v>583</v>
      </c>
      <c r="B600" s="13" t="s">
        <v>1059</v>
      </c>
      <c r="C600" s="14" t="s">
        <v>617</v>
      </c>
      <c r="D600" s="12"/>
      <c r="E600" s="12">
        <v>646</v>
      </c>
      <c r="F600" s="13" t="s">
        <v>1110</v>
      </c>
      <c r="G600" s="12">
        <v>910</v>
      </c>
      <c r="H600" s="12">
        <v>2010</v>
      </c>
      <c r="I600" s="11">
        <v>789.48</v>
      </c>
      <c r="J600" s="11">
        <v>688.96299999999997</v>
      </c>
      <c r="K600" s="11">
        <v>611.19799999999998</v>
      </c>
      <c r="L600" s="11">
        <v>553.89800000000002</v>
      </c>
      <c r="M600" s="11">
        <v>523.22900000000004</v>
      </c>
      <c r="N600" s="11">
        <v>462.13499999999999</v>
      </c>
      <c r="O600" s="11">
        <v>332.09300000000002</v>
      </c>
      <c r="P600" s="11">
        <v>257.46199999999999</v>
      </c>
      <c r="Q600" s="11">
        <v>191.113</v>
      </c>
      <c r="R600" s="11">
        <v>201.94499999999999</v>
      </c>
      <c r="S600" s="11">
        <v>151.43100000000001</v>
      </c>
      <c r="T600" s="11">
        <v>120.753</v>
      </c>
      <c r="U600" s="11">
        <v>84.48</v>
      </c>
      <c r="V600" s="11">
        <v>62.536000000000001</v>
      </c>
      <c r="W600" s="11">
        <v>33.671999999999997</v>
      </c>
      <c r="X600" s="11">
        <v>35.164000000000001</v>
      </c>
      <c r="Y600" s="11">
        <v>10.156000000000001</v>
      </c>
      <c r="Z600" s="11">
        <v>7.7069999999999999</v>
      </c>
      <c r="AA600" s="11">
        <v>1.0189999999999999</v>
      </c>
      <c r="AB600" s="11">
        <v>2.3E-2</v>
      </c>
      <c r="AC600" s="11">
        <v>2E-3</v>
      </c>
    </row>
    <row r="601" spans="1:29" ht="11.5" hidden="1">
      <c r="A601" s="15">
        <v>584</v>
      </c>
      <c r="B601" s="13" t="s">
        <v>1059</v>
      </c>
      <c r="C601" s="14" t="s">
        <v>617</v>
      </c>
      <c r="D601" s="12"/>
      <c r="E601" s="12">
        <v>646</v>
      </c>
      <c r="F601" s="13" t="s">
        <v>1110</v>
      </c>
      <c r="G601" s="12">
        <v>910</v>
      </c>
      <c r="H601" s="12">
        <v>2015</v>
      </c>
      <c r="I601" s="11">
        <v>841.154</v>
      </c>
      <c r="J601" s="11">
        <v>780.37900000000002</v>
      </c>
      <c r="K601" s="11">
        <v>685.10199999999998</v>
      </c>
      <c r="L601" s="11">
        <v>603.96199999999999</v>
      </c>
      <c r="M601" s="11">
        <v>532.54700000000003</v>
      </c>
      <c r="N601" s="11">
        <v>501.55399999999997</v>
      </c>
      <c r="O601" s="11">
        <v>451.39400000000001</v>
      </c>
      <c r="P601" s="11">
        <v>323.42899999999997</v>
      </c>
      <c r="Q601" s="11">
        <v>249.91399999999999</v>
      </c>
      <c r="R601" s="11">
        <v>184.74700000000001</v>
      </c>
      <c r="S601" s="11">
        <v>194.173</v>
      </c>
      <c r="T601" s="11">
        <v>143.99299999999999</v>
      </c>
      <c r="U601" s="11">
        <v>112.717</v>
      </c>
      <c r="V601" s="11">
        <v>75.980999999999995</v>
      </c>
      <c r="W601" s="11">
        <v>52.615000000000002</v>
      </c>
      <c r="X601" s="11">
        <v>25.236999999999998</v>
      </c>
      <c r="Y601" s="11">
        <v>21.446000000000002</v>
      </c>
      <c r="Z601" s="11">
        <v>4.2779999999999996</v>
      </c>
      <c r="AA601" s="11">
        <v>1.706</v>
      </c>
      <c r="AB601" s="11">
        <v>8.8999999999999996E-2</v>
      </c>
      <c r="AC601" s="11">
        <v>1E-3</v>
      </c>
    </row>
    <row r="602" spans="1:29" ht="11.5" hidden="1">
      <c r="A602" s="15">
        <v>585</v>
      </c>
      <c r="B602" s="13" t="s">
        <v>1059</v>
      </c>
      <c r="C602" s="14" t="s">
        <v>617</v>
      </c>
      <c r="D602" s="12"/>
      <c r="E602" s="12">
        <v>646</v>
      </c>
      <c r="F602" s="13" t="s">
        <v>1110</v>
      </c>
      <c r="G602" s="12">
        <v>910</v>
      </c>
      <c r="H602" s="12">
        <v>2020</v>
      </c>
      <c r="I602" s="11">
        <v>935.20699999999999</v>
      </c>
      <c r="J602" s="11">
        <v>834.76800000000003</v>
      </c>
      <c r="K602" s="11">
        <v>777.26099999999997</v>
      </c>
      <c r="L602" s="11">
        <v>680.68200000000002</v>
      </c>
      <c r="M602" s="11">
        <v>597.072</v>
      </c>
      <c r="N602" s="11">
        <v>524.87400000000002</v>
      </c>
      <c r="O602" s="11">
        <v>493.74599999999998</v>
      </c>
      <c r="P602" s="11">
        <v>443.63200000000001</v>
      </c>
      <c r="Q602" s="11">
        <v>316.68400000000003</v>
      </c>
      <c r="R602" s="11">
        <v>243.667</v>
      </c>
      <c r="S602" s="11">
        <v>178.89</v>
      </c>
      <c r="T602" s="11">
        <v>186.18700000000001</v>
      </c>
      <c r="U602" s="11">
        <v>135.76300000000001</v>
      </c>
      <c r="V602" s="11">
        <v>102.798</v>
      </c>
      <c r="W602" s="11">
        <v>65.268000000000001</v>
      </c>
      <c r="X602" s="11">
        <v>40.786000000000001</v>
      </c>
      <c r="Y602" s="11">
        <v>16.257000000000001</v>
      </c>
      <c r="Z602" s="11">
        <v>9.9369999999999994</v>
      </c>
      <c r="AA602" s="11">
        <v>1.1080000000000001</v>
      </c>
      <c r="AB602" s="11">
        <v>0.187</v>
      </c>
      <c r="AC602" s="11">
        <v>4.0000000000000001E-3</v>
      </c>
    </row>
    <row r="603" spans="1:29" ht="11.5" hidden="1">
      <c r="A603" s="15">
        <v>586</v>
      </c>
      <c r="B603" s="13" t="s">
        <v>1059</v>
      </c>
      <c r="C603" s="14" t="s">
        <v>1118</v>
      </c>
      <c r="D603" s="12"/>
      <c r="E603" s="12">
        <v>690</v>
      </c>
      <c r="F603" s="13" t="s">
        <v>1110</v>
      </c>
      <c r="G603" s="12">
        <v>910</v>
      </c>
      <c r="H603" s="12">
        <v>1950</v>
      </c>
      <c r="I603" s="11">
        <v>2.1890000000000001</v>
      </c>
      <c r="J603" s="11">
        <v>1.754</v>
      </c>
      <c r="K603" s="11">
        <v>1.7849999999999999</v>
      </c>
      <c r="L603" s="11">
        <v>1.6180000000000001</v>
      </c>
      <c r="M603" s="11">
        <v>1.57</v>
      </c>
      <c r="N603" s="11">
        <v>1.5429999999999999</v>
      </c>
      <c r="O603" s="11">
        <v>1.2629999999999999</v>
      </c>
      <c r="P603" s="11">
        <v>1.2709999999999999</v>
      </c>
      <c r="Q603" s="11">
        <v>1.1639999999999999</v>
      </c>
      <c r="R603" s="11">
        <v>0.98599999999999999</v>
      </c>
      <c r="S603" s="11">
        <v>0.872</v>
      </c>
      <c r="T603" s="11">
        <v>0.78</v>
      </c>
      <c r="U603" s="11">
        <v>0.64400000000000002</v>
      </c>
      <c r="V603" s="11">
        <v>0.52700000000000002</v>
      </c>
      <c r="W603" s="11">
        <v>0.42599999999999999</v>
      </c>
      <c r="X603" s="11">
        <v>0.35399999999999998</v>
      </c>
      <c r="Y603" s="11">
        <v>0.16900000000000001</v>
      </c>
      <c r="Z603" s="11">
        <v>0.112</v>
      </c>
      <c r="AA603" s="11">
        <v>3.7999999999999999E-2</v>
      </c>
      <c r="AB603" s="11">
        <v>8.0000000000000002E-3</v>
      </c>
      <c r="AC603" s="11">
        <v>1E-3</v>
      </c>
    </row>
    <row r="604" spans="1:29" ht="11.5" hidden="1">
      <c r="A604" s="15">
        <v>587</v>
      </c>
      <c r="B604" s="13" t="s">
        <v>1059</v>
      </c>
      <c r="C604" s="14" t="s">
        <v>1118</v>
      </c>
      <c r="D604" s="12"/>
      <c r="E604" s="12">
        <v>690</v>
      </c>
      <c r="F604" s="13" t="s">
        <v>1110</v>
      </c>
      <c r="G604" s="12">
        <v>910</v>
      </c>
      <c r="H604" s="12">
        <v>1955</v>
      </c>
      <c r="I604" s="11">
        <v>2.9910000000000001</v>
      </c>
      <c r="J604" s="11">
        <v>1.867</v>
      </c>
      <c r="K604" s="11">
        <v>1.821</v>
      </c>
      <c r="L604" s="11">
        <v>1.8029999999999999</v>
      </c>
      <c r="M604" s="11">
        <v>1.5629999999999999</v>
      </c>
      <c r="N604" s="11">
        <v>1.571</v>
      </c>
      <c r="O604" s="11">
        <v>1.4059999999999999</v>
      </c>
      <c r="P604" s="11">
        <v>1.1359999999999999</v>
      </c>
      <c r="Q604" s="11">
        <v>1.17</v>
      </c>
      <c r="R604" s="11">
        <v>0.98199999999999998</v>
      </c>
      <c r="S604" s="11">
        <v>0.85699999999999998</v>
      </c>
      <c r="T604" s="11">
        <v>0.76600000000000001</v>
      </c>
      <c r="U604" s="11">
        <v>0.64900000000000002</v>
      </c>
      <c r="V604" s="11">
        <v>0.51600000000000001</v>
      </c>
      <c r="W604" s="11">
        <v>0.40100000000000002</v>
      </c>
      <c r="X604" s="11">
        <v>0.29499999999999998</v>
      </c>
      <c r="Y604" s="11">
        <v>0.217</v>
      </c>
      <c r="Z604" s="11">
        <v>9.9000000000000005E-2</v>
      </c>
      <c r="AA604" s="11">
        <v>5.0999999999999997E-2</v>
      </c>
      <c r="AB604" s="11">
        <v>1.2999999999999999E-2</v>
      </c>
      <c r="AC604" s="11">
        <v>2E-3</v>
      </c>
    </row>
    <row r="605" spans="1:29" ht="11.5" hidden="1">
      <c r="A605" s="15">
        <v>588</v>
      </c>
      <c r="B605" s="13" t="s">
        <v>1059</v>
      </c>
      <c r="C605" s="14" t="s">
        <v>1118</v>
      </c>
      <c r="D605" s="12"/>
      <c r="E605" s="12">
        <v>690</v>
      </c>
      <c r="F605" s="13" t="s">
        <v>1110</v>
      </c>
      <c r="G605" s="12">
        <v>910</v>
      </c>
      <c r="H605" s="12">
        <v>1960</v>
      </c>
      <c r="I605" s="11">
        <v>3.3109999999999999</v>
      </c>
      <c r="J605" s="11">
        <v>2.7930000000000001</v>
      </c>
      <c r="K605" s="11">
        <v>1.7450000000000001</v>
      </c>
      <c r="L605" s="11">
        <v>1.68</v>
      </c>
      <c r="M605" s="11">
        <v>1.7150000000000001</v>
      </c>
      <c r="N605" s="11">
        <v>1.5509999999999999</v>
      </c>
      <c r="O605" s="11">
        <v>1.4159999999999999</v>
      </c>
      <c r="P605" s="11">
        <v>1.2649999999999999</v>
      </c>
      <c r="Q605" s="11">
        <v>0.98599999999999999</v>
      </c>
      <c r="R605" s="11">
        <v>1.004</v>
      </c>
      <c r="S605" s="11">
        <v>0.89800000000000002</v>
      </c>
      <c r="T605" s="11">
        <v>0.73899999999999999</v>
      </c>
      <c r="U605" s="11">
        <v>0.622</v>
      </c>
      <c r="V605" s="11">
        <v>0.52500000000000002</v>
      </c>
      <c r="W605" s="11">
        <v>0.38900000000000001</v>
      </c>
      <c r="X605" s="11">
        <v>0.253</v>
      </c>
      <c r="Y605" s="11">
        <v>0.189</v>
      </c>
      <c r="Z605" s="11">
        <v>0.128</v>
      </c>
      <c r="AA605" s="11">
        <v>4.3999999999999997E-2</v>
      </c>
      <c r="AB605" s="11">
        <v>1.7999999999999999E-2</v>
      </c>
      <c r="AC605" s="11">
        <v>3.0000000000000001E-3</v>
      </c>
    </row>
    <row r="606" spans="1:29" ht="11.5" hidden="1">
      <c r="A606" s="15">
        <v>589</v>
      </c>
      <c r="B606" s="13" t="s">
        <v>1059</v>
      </c>
      <c r="C606" s="14" t="s">
        <v>1118</v>
      </c>
      <c r="D606" s="12"/>
      <c r="E606" s="12">
        <v>690</v>
      </c>
      <c r="F606" s="13" t="s">
        <v>1110</v>
      </c>
      <c r="G606" s="12">
        <v>910</v>
      </c>
      <c r="H606" s="12">
        <v>1965</v>
      </c>
      <c r="I606" s="11">
        <v>3.6720000000000002</v>
      </c>
      <c r="J606" s="11">
        <v>3.125</v>
      </c>
      <c r="K606" s="11">
        <v>2.9089999999999998</v>
      </c>
      <c r="L606" s="11">
        <v>1.8080000000000001</v>
      </c>
      <c r="M606" s="11">
        <v>1.6140000000000001</v>
      </c>
      <c r="N606" s="11">
        <v>1.5669999999999999</v>
      </c>
      <c r="O606" s="11">
        <v>1.325</v>
      </c>
      <c r="P606" s="11">
        <v>1.323</v>
      </c>
      <c r="Q606" s="11">
        <v>1.1950000000000001</v>
      </c>
      <c r="R606" s="11">
        <v>0.94399999999999995</v>
      </c>
      <c r="S606" s="11">
        <v>0.996</v>
      </c>
      <c r="T606" s="11">
        <v>0.82099999999999995</v>
      </c>
      <c r="U606" s="11">
        <v>0.66100000000000003</v>
      </c>
      <c r="V606" s="11">
        <v>0.58799999999999997</v>
      </c>
      <c r="W606" s="11">
        <v>0.46899999999999997</v>
      </c>
      <c r="X606" s="11">
        <v>0.29199999999999998</v>
      </c>
      <c r="Y606" s="11">
        <v>0.17499999999999999</v>
      </c>
      <c r="Z606" s="11">
        <v>0.109</v>
      </c>
      <c r="AA606" s="11">
        <v>5.8000000000000003E-2</v>
      </c>
      <c r="AB606" s="11">
        <v>1.4999999999999999E-2</v>
      </c>
      <c r="AC606" s="11">
        <v>4.0000000000000001E-3</v>
      </c>
    </row>
    <row r="607" spans="1:29" ht="11.5" hidden="1">
      <c r="A607" s="15">
        <v>590</v>
      </c>
      <c r="B607" s="13" t="s">
        <v>1059</v>
      </c>
      <c r="C607" s="14" t="s">
        <v>1118</v>
      </c>
      <c r="D607" s="12"/>
      <c r="E607" s="12">
        <v>690</v>
      </c>
      <c r="F607" s="13" t="s">
        <v>1110</v>
      </c>
      <c r="G607" s="12">
        <v>910</v>
      </c>
      <c r="H607" s="12">
        <v>1970</v>
      </c>
      <c r="I607" s="11">
        <v>4.0389999999999997</v>
      </c>
      <c r="J607" s="11">
        <v>3.742</v>
      </c>
      <c r="K607" s="11">
        <v>3.3610000000000002</v>
      </c>
      <c r="L607" s="11">
        <v>2.7370000000000001</v>
      </c>
      <c r="M607" s="11">
        <v>1.4039999999999999</v>
      </c>
      <c r="N607" s="11">
        <v>1.2769999999999999</v>
      </c>
      <c r="O607" s="11">
        <v>1.387</v>
      </c>
      <c r="P607" s="11">
        <v>1.335</v>
      </c>
      <c r="Q607" s="11">
        <v>1.2749999999999999</v>
      </c>
      <c r="R607" s="11">
        <v>1.1359999999999999</v>
      </c>
      <c r="S607" s="11">
        <v>0.90600000000000003</v>
      </c>
      <c r="T607" s="11">
        <v>0.92500000000000004</v>
      </c>
      <c r="U607" s="11">
        <v>0.748</v>
      </c>
      <c r="V607" s="11">
        <v>0.64200000000000002</v>
      </c>
      <c r="W607" s="11">
        <v>0.53100000000000003</v>
      </c>
      <c r="X607" s="11">
        <v>0.34</v>
      </c>
      <c r="Y607" s="11">
        <v>0.189</v>
      </c>
      <c r="Z607" s="11">
        <v>0.10100000000000001</v>
      </c>
      <c r="AA607" s="11">
        <v>4.8000000000000001E-2</v>
      </c>
      <c r="AB607" s="11">
        <v>1.7999999999999999E-2</v>
      </c>
      <c r="AC607" s="11">
        <v>4.0000000000000001E-3</v>
      </c>
    </row>
    <row r="608" spans="1:29" ht="11.5" hidden="1">
      <c r="A608" s="15">
        <v>591</v>
      </c>
      <c r="B608" s="13" t="s">
        <v>1059</v>
      </c>
      <c r="C608" s="14" t="s">
        <v>1118</v>
      </c>
      <c r="D608" s="12"/>
      <c r="E608" s="12">
        <v>690</v>
      </c>
      <c r="F608" s="13" t="s">
        <v>1110</v>
      </c>
      <c r="G608" s="12">
        <v>910</v>
      </c>
      <c r="H608" s="12">
        <v>1975</v>
      </c>
      <c r="I608" s="11">
        <v>4.1210000000000004</v>
      </c>
      <c r="J608" s="11">
        <v>3.9249999999999998</v>
      </c>
      <c r="K608" s="11">
        <v>3.875</v>
      </c>
      <c r="L608" s="11">
        <v>3.2770000000000001</v>
      </c>
      <c r="M608" s="11">
        <v>2.5880000000000001</v>
      </c>
      <c r="N608" s="11">
        <v>1.321</v>
      </c>
      <c r="O608" s="11">
        <v>1.2889999999999999</v>
      </c>
      <c r="P608" s="11">
        <v>1.4410000000000001</v>
      </c>
      <c r="Q608" s="11">
        <v>1.2989999999999999</v>
      </c>
      <c r="R608" s="11">
        <v>1.2450000000000001</v>
      </c>
      <c r="S608" s="11">
        <v>1.129</v>
      </c>
      <c r="T608" s="11">
        <v>0.89800000000000002</v>
      </c>
      <c r="U608" s="11">
        <v>0.88800000000000001</v>
      </c>
      <c r="V608" s="11">
        <v>0.749</v>
      </c>
      <c r="W608" s="11">
        <v>0.59099999999999997</v>
      </c>
      <c r="X608" s="11">
        <v>0.39300000000000002</v>
      </c>
      <c r="Y608" s="11">
        <v>0.23100000000000001</v>
      </c>
      <c r="Z608" s="11">
        <v>0.108</v>
      </c>
      <c r="AA608" s="11">
        <v>4.2999999999999997E-2</v>
      </c>
      <c r="AB608" s="11">
        <v>1.4E-2</v>
      </c>
      <c r="AC608" s="11">
        <v>4.0000000000000001E-3</v>
      </c>
    </row>
    <row r="609" spans="1:29" ht="11.5" hidden="1">
      <c r="A609" s="15">
        <v>592</v>
      </c>
      <c r="B609" s="13" t="s">
        <v>1059</v>
      </c>
      <c r="C609" s="14" t="s">
        <v>1118</v>
      </c>
      <c r="D609" s="12"/>
      <c r="E609" s="12">
        <v>690</v>
      </c>
      <c r="F609" s="13" t="s">
        <v>1110</v>
      </c>
      <c r="G609" s="12">
        <v>910</v>
      </c>
      <c r="H609" s="12">
        <v>1980</v>
      </c>
      <c r="I609" s="11">
        <v>4.2370000000000001</v>
      </c>
      <c r="J609" s="11">
        <v>4.085</v>
      </c>
      <c r="K609" s="11">
        <v>4.0590000000000002</v>
      </c>
      <c r="L609" s="11">
        <v>3.82</v>
      </c>
      <c r="M609" s="11">
        <v>3.05</v>
      </c>
      <c r="N609" s="11">
        <v>2.4180000000000001</v>
      </c>
      <c r="O609" s="11">
        <v>1.353</v>
      </c>
      <c r="P609" s="11">
        <v>1.3540000000000001</v>
      </c>
      <c r="Q609" s="11">
        <v>1.427</v>
      </c>
      <c r="R609" s="11">
        <v>1.2569999999999999</v>
      </c>
      <c r="S609" s="11">
        <v>1.2330000000000001</v>
      </c>
      <c r="T609" s="11">
        <v>1.119</v>
      </c>
      <c r="U609" s="11">
        <v>0.875</v>
      </c>
      <c r="V609" s="11">
        <v>0.87</v>
      </c>
      <c r="W609" s="11">
        <v>0.68700000000000006</v>
      </c>
      <c r="X609" s="11">
        <v>0.47499999999999998</v>
      </c>
      <c r="Y609" s="11">
        <v>0.30399999999999999</v>
      </c>
      <c r="Z609" s="11">
        <v>0.122</v>
      </c>
      <c r="AA609" s="11">
        <v>0.04</v>
      </c>
      <c r="AB609" s="11">
        <v>1.0999999999999999E-2</v>
      </c>
      <c r="AC609" s="11">
        <v>2E-3</v>
      </c>
    </row>
    <row r="610" spans="1:29" ht="11.5" hidden="1">
      <c r="A610" s="15">
        <v>593</v>
      </c>
      <c r="B610" s="13" t="s">
        <v>1059</v>
      </c>
      <c r="C610" s="14" t="s">
        <v>1118</v>
      </c>
      <c r="D610" s="12"/>
      <c r="E610" s="12">
        <v>690</v>
      </c>
      <c r="F610" s="13" t="s">
        <v>1110</v>
      </c>
      <c r="G610" s="12">
        <v>910</v>
      </c>
      <c r="H610" s="12">
        <v>1985</v>
      </c>
      <c r="I610" s="11">
        <v>4.1420000000000003</v>
      </c>
      <c r="J610" s="11">
        <v>3.9409999999999998</v>
      </c>
      <c r="K610" s="11">
        <v>3.907</v>
      </c>
      <c r="L610" s="11">
        <v>3.762</v>
      </c>
      <c r="M610" s="11">
        <v>3.6190000000000002</v>
      </c>
      <c r="N610" s="11">
        <v>3.0920000000000001</v>
      </c>
      <c r="O610" s="11">
        <v>2.3620000000000001</v>
      </c>
      <c r="P610" s="11">
        <v>1.139</v>
      </c>
      <c r="Q610" s="11">
        <v>1.1040000000000001</v>
      </c>
      <c r="R610" s="11">
        <v>1.298</v>
      </c>
      <c r="S610" s="11">
        <v>1.24</v>
      </c>
      <c r="T610" s="11">
        <v>1.1859999999999999</v>
      </c>
      <c r="U610" s="11">
        <v>1.0569999999999999</v>
      </c>
      <c r="V610" s="11">
        <v>0.79700000000000004</v>
      </c>
      <c r="W610" s="11">
        <v>0.75700000000000001</v>
      </c>
      <c r="X610" s="11">
        <v>0.56499999999999995</v>
      </c>
      <c r="Y610" s="11">
        <v>0.36699999999999999</v>
      </c>
      <c r="Z610" s="11">
        <v>0.161</v>
      </c>
      <c r="AA610" s="11">
        <v>4.5999999999999999E-2</v>
      </c>
      <c r="AB610" s="11">
        <v>8.9999999999999993E-3</v>
      </c>
      <c r="AC610" s="11">
        <v>2E-3</v>
      </c>
    </row>
    <row r="611" spans="1:29" ht="11.5" hidden="1">
      <c r="A611" s="15">
        <v>594</v>
      </c>
      <c r="B611" s="13" t="s">
        <v>1059</v>
      </c>
      <c r="C611" s="14" t="s">
        <v>1118</v>
      </c>
      <c r="D611" s="12"/>
      <c r="E611" s="12">
        <v>690</v>
      </c>
      <c r="F611" s="13" t="s">
        <v>1110</v>
      </c>
      <c r="G611" s="12">
        <v>910</v>
      </c>
      <c r="H611" s="12">
        <v>1990</v>
      </c>
      <c r="I611" s="11">
        <v>4.01</v>
      </c>
      <c r="J611" s="11">
        <v>4.2309999999999999</v>
      </c>
      <c r="K611" s="11">
        <v>4.1219999999999999</v>
      </c>
      <c r="L611" s="11">
        <v>3.6779999999999999</v>
      </c>
      <c r="M611" s="11">
        <v>3.2559999999999998</v>
      </c>
      <c r="N611" s="11">
        <v>3.161</v>
      </c>
      <c r="O611" s="11">
        <v>2.6859999999999999</v>
      </c>
      <c r="P611" s="11">
        <v>2.0009999999999999</v>
      </c>
      <c r="Q611" s="11">
        <v>0.91800000000000004</v>
      </c>
      <c r="R611" s="11">
        <v>1.0529999999999999</v>
      </c>
      <c r="S611" s="11">
        <v>1.284</v>
      </c>
      <c r="T611" s="11">
        <v>1.1140000000000001</v>
      </c>
      <c r="U611" s="11">
        <v>1.0620000000000001</v>
      </c>
      <c r="V611" s="11">
        <v>0.90300000000000002</v>
      </c>
      <c r="W611" s="11">
        <v>0.64800000000000002</v>
      </c>
      <c r="X611" s="11">
        <v>0.58399999999999996</v>
      </c>
      <c r="Y611" s="11">
        <v>0.38200000000000001</v>
      </c>
      <c r="Z611" s="11">
        <v>0.20100000000000001</v>
      </c>
      <c r="AA611" s="11">
        <v>6.0999999999999999E-2</v>
      </c>
      <c r="AB611" s="11">
        <v>0.01</v>
      </c>
      <c r="AC611" s="11">
        <v>1E-3</v>
      </c>
    </row>
    <row r="612" spans="1:29" ht="11.5" hidden="1">
      <c r="A612" s="15">
        <v>595</v>
      </c>
      <c r="B612" s="13" t="s">
        <v>1059</v>
      </c>
      <c r="C612" s="14" t="s">
        <v>1118</v>
      </c>
      <c r="D612" s="12"/>
      <c r="E612" s="12">
        <v>690</v>
      </c>
      <c r="F612" s="13" t="s">
        <v>1110</v>
      </c>
      <c r="G612" s="12">
        <v>910</v>
      </c>
      <c r="H612" s="12">
        <v>1995</v>
      </c>
      <c r="I612" s="11">
        <v>3.8980000000000001</v>
      </c>
      <c r="J612" s="11">
        <v>3.9220000000000002</v>
      </c>
      <c r="K612" s="11">
        <v>3.9020000000000001</v>
      </c>
      <c r="L612" s="11">
        <v>3.802</v>
      </c>
      <c r="M612" s="11">
        <v>3.621</v>
      </c>
      <c r="N612" s="11">
        <v>3.3069999999999999</v>
      </c>
      <c r="O612" s="11">
        <v>3.2440000000000002</v>
      </c>
      <c r="P612" s="11">
        <v>2.819</v>
      </c>
      <c r="Q612" s="11">
        <v>2.109</v>
      </c>
      <c r="R612" s="11">
        <v>0.998</v>
      </c>
      <c r="S612" s="11">
        <v>1.0740000000000001</v>
      </c>
      <c r="T612" s="11">
        <v>1.2450000000000001</v>
      </c>
      <c r="U612" s="11">
        <v>1.1299999999999999</v>
      </c>
      <c r="V612" s="11">
        <v>1.0389999999999999</v>
      </c>
      <c r="W612" s="11">
        <v>0.84799999999999998</v>
      </c>
      <c r="X612" s="11">
        <v>0.56899999999999995</v>
      </c>
      <c r="Y612" s="11">
        <v>0.442</v>
      </c>
      <c r="Z612" s="11">
        <v>0.21</v>
      </c>
      <c r="AA612" s="11">
        <v>7.6999999999999999E-2</v>
      </c>
      <c r="AB612" s="11">
        <v>1.4E-2</v>
      </c>
      <c r="AC612" s="11">
        <v>1E-3</v>
      </c>
    </row>
    <row r="613" spans="1:29" ht="11.5" hidden="1">
      <c r="A613" s="15">
        <v>596</v>
      </c>
      <c r="B613" s="13" t="s">
        <v>1059</v>
      </c>
      <c r="C613" s="14" t="s">
        <v>1118</v>
      </c>
      <c r="D613" s="12"/>
      <c r="E613" s="12">
        <v>690</v>
      </c>
      <c r="F613" s="13" t="s">
        <v>1110</v>
      </c>
      <c r="G613" s="12">
        <v>910</v>
      </c>
      <c r="H613" s="12">
        <v>2000</v>
      </c>
      <c r="I613" s="11">
        <v>3.573</v>
      </c>
      <c r="J613" s="11">
        <v>3.8119999999999998</v>
      </c>
      <c r="K613" s="11">
        <v>3.9119999999999999</v>
      </c>
      <c r="L613" s="11">
        <v>3.9860000000000002</v>
      </c>
      <c r="M613" s="11">
        <v>3.7130000000000001</v>
      </c>
      <c r="N613" s="11">
        <v>3.4820000000000002</v>
      </c>
      <c r="O613" s="11">
        <v>3.23</v>
      </c>
      <c r="P613" s="11">
        <v>3.1259999999999999</v>
      </c>
      <c r="Q613" s="11">
        <v>2.7829999999999999</v>
      </c>
      <c r="R613" s="11">
        <v>2.1469999999999998</v>
      </c>
      <c r="S613" s="11">
        <v>0.99199999999999999</v>
      </c>
      <c r="T613" s="11">
        <v>1.0069999999999999</v>
      </c>
      <c r="U613" s="11">
        <v>1.2170000000000001</v>
      </c>
      <c r="V613" s="11">
        <v>1.127</v>
      </c>
      <c r="W613" s="11">
        <v>0.96399999999999997</v>
      </c>
      <c r="X613" s="11">
        <v>0.71499999999999997</v>
      </c>
      <c r="Y613" s="11">
        <v>0.51300000000000001</v>
      </c>
      <c r="Z613" s="11">
        <v>0.24299999999999999</v>
      </c>
      <c r="AA613" s="11">
        <v>0.08</v>
      </c>
      <c r="AB613" s="11">
        <v>1.6E-2</v>
      </c>
      <c r="AC613" s="11">
        <v>2E-3</v>
      </c>
    </row>
    <row r="614" spans="1:29" ht="11.5" hidden="1">
      <c r="A614" s="15">
        <v>597</v>
      </c>
      <c r="B614" s="13" t="s">
        <v>1059</v>
      </c>
      <c r="C614" s="14" t="s">
        <v>1118</v>
      </c>
      <c r="D614" s="12"/>
      <c r="E614" s="12">
        <v>690</v>
      </c>
      <c r="F614" s="13" t="s">
        <v>1110</v>
      </c>
      <c r="G614" s="12">
        <v>910</v>
      </c>
      <c r="H614" s="12">
        <v>2005</v>
      </c>
      <c r="I614" s="11">
        <v>3.8130000000000002</v>
      </c>
      <c r="J614" s="11">
        <v>3.3809999999999998</v>
      </c>
      <c r="K614" s="11">
        <v>3.5939999999999999</v>
      </c>
      <c r="L614" s="11">
        <v>3.6139999999999999</v>
      </c>
      <c r="M614" s="11">
        <v>3.9950000000000001</v>
      </c>
      <c r="N614" s="11">
        <v>4.0789999999999997</v>
      </c>
      <c r="O614" s="11">
        <v>3.9409999999999998</v>
      </c>
      <c r="P614" s="11">
        <v>3.7250000000000001</v>
      </c>
      <c r="Q614" s="11">
        <v>3.4489999999999998</v>
      </c>
      <c r="R614" s="11">
        <v>2.8570000000000002</v>
      </c>
      <c r="S614" s="11">
        <v>2.1269999999999998</v>
      </c>
      <c r="T614" s="11">
        <v>0.96099999999999997</v>
      </c>
      <c r="U614" s="11">
        <v>0.96</v>
      </c>
      <c r="V614" s="11">
        <v>1.135</v>
      </c>
      <c r="W614" s="11">
        <v>1.01</v>
      </c>
      <c r="X614" s="11">
        <v>0.81299999999999994</v>
      </c>
      <c r="Y614" s="11">
        <v>0.50900000000000001</v>
      </c>
      <c r="Z614" s="11">
        <v>0.28199999999999997</v>
      </c>
      <c r="AA614" s="11">
        <v>9.0999999999999998E-2</v>
      </c>
      <c r="AB614" s="11">
        <v>1.4999999999999999E-2</v>
      </c>
      <c r="AC614" s="11">
        <v>2E-3</v>
      </c>
    </row>
    <row r="615" spans="1:29" ht="11.5" hidden="1">
      <c r="A615" s="15">
        <v>598</v>
      </c>
      <c r="B615" s="13" t="s">
        <v>1059</v>
      </c>
      <c r="C615" s="14" t="s">
        <v>1118</v>
      </c>
      <c r="D615" s="12"/>
      <c r="E615" s="12">
        <v>690</v>
      </c>
      <c r="F615" s="13" t="s">
        <v>1110</v>
      </c>
      <c r="G615" s="12">
        <v>910</v>
      </c>
      <c r="H615" s="12">
        <v>2010</v>
      </c>
      <c r="I615" s="11">
        <v>3.665</v>
      </c>
      <c r="J615" s="11">
        <v>3.2290000000000001</v>
      </c>
      <c r="K615" s="11">
        <v>3.2679999999999998</v>
      </c>
      <c r="L615" s="11">
        <v>3.5670000000000002</v>
      </c>
      <c r="M615" s="11">
        <v>3.42</v>
      </c>
      <c r="N615" s="11">
        <v>3.4489999999999998</v>
      </c>
      <c r="O615" s="11">
        <v>3.5640000000000001</v>
      </c>
      <c r="P615" s="11">
        <v>3.6619999999999999</v>
      </c>
      <c r="Q615" s="11">
        <v>3.4910000000000001</v>
      </c>
      <c r="R615" s="11">
        <v>3.302</v>
      </c>
      <c r="S615" s="11">
        <v>2.6440000000000001</v>
      </c>
      <c r="T615" s="11">
        <v>1.768</v>
      </c>
      <c r="U615" s="11">
        <v>1.03</v>
      </c>
      <c r="V615" s="11">
        <v>1.2</v>
      </c>
      <c r="W615" s="11">
        <v>1.032</v>
      </c>
      <c r="X615" s="11">
        <v>0.82599999999999996</v>
      </c>
      <c r="Y615" s="11">
        <v>0.64800000000000002</v>
      </c>
      <c r="Z615" s="11">
        <v>0.28299999999999997</v>
      </c>
      <c r="AA615" s="11">
        <v>0.109</v>
      </c>
      <c r="AB615" s="11">
        <v>2.1999999999999999E-2</v>
      </c>
      <c r="AC615" s="11">
        <v>2E-3</v>
      </c>
    </row>
    <row r="616" spans="1:29" ht="11.5" hidden="1">
      <c r="A616" s="15">
        <v>599</v>
      </c>
      <c r="B616" s="13" t="s">
        <v>1059</v>
      </c>
      <c r="C616" s="14" t="s">
        <v>1118</v>
      </c>
      <c r="D616" s="12"/>
      <c r="E616" s="12">
        <v>690</v>
      </c>
      <c r="F616" s="13" t="s">
        <v>1110</v>
      </c>
      <c r="G616" s="12">
        <v>910</v>
      </c>
      <c r="H616" s="12">
        <v>2015</v>
      </c>
      <c r="I616" s="11">
        <v>3.8929999999999998</v>
      </c>
      <c r="J616" s="11">
        <v>3.6440000000000001</v>
      </c>
      <c r="K616" s="11">
        <v>3.2149999999999999</v>
      </c>
      <c r="L616" s="11">
        <v>3.2050000000000001</v>
      </c>
      <c r="M616" s="11">
        <v>3.4550000000000001</v>
      </c>
      <c r="N616" s="11">
        <v>3.3140000000000001</v>
      </c>
      <c r="O616" s="11">
        <v>3.3660000000000001</v>
      </c>
      <c r="P616" s="11">
        <v>3.4980000000000002</v>
      </c>
      <c r="Q616" s="11">
        <v>3.6019999999999999</v>
      </c>
      <c r="R616" s="11">
        <v>3.4279999999999999</v>
      </c>
      <c r="S616" s="11">
        <v>3.2250000000000001</v>
      </c>
      <c r="T616" s="11">
        <v>2.56</v>
      </c>
      <c r="U616" s="11">
        <v>1.6859999999999999</v>
      </c>
      <c r="V616" s="11">
        <v>0.96099999999999997</v>
      </c>
      <c r="W616" s="11">
        <v>1.079</v>
      </c>
      <c r="X616" s="11">
        <v>0.86</v>
      </c>
      <c r="Y616" s="11">
        <v>0.59699999999999998</v>
      </c>
      <c r="Z616" s="11">
        <v>0.371</v>
      </c>
      <c r="AA616" s="11">
        <v>0.115</v>
      </c>
      <c r="AB616" s="11">
        <v>2.7E-2</v>
      </c>
      <c r="AC616" s="11">
        <v>3.0000000000000001E-3</v>
      </c>
    </row>
    <row r="617" spans="1:29" ht="11.5" hidden="1">
      <c r="A617" s="15">
        <v>600</v>
      </c>
      <c r="B617" s="13" t="s">
        <v>1059</v>
      </c>
      <c r="C617" s="14" t="s">
        <v>1118</v>
      </c>
      <c r="D617" s="12"/>
      <c r="E617" s="12">
        <v>690</v>
      </c>
      <c r="F617" s="13" t="s">
        <v>1110</v>
      </c>
      <c r="G617" s="12">
        <v>910</v>
      </c>
      <c r="H617" s="12">
        <v>2020</v>
      </c>
      <c r="I617" s="11">
        <v>3.87</v>
      </c>
      <c r="J617" s="11">
        <v>3.871</v>
      </c>
      <c r="K617" s="11">
        <v>3.629</v>
      </c>
      <c r="L617" s="11">
        <v>3.15</v>
      </c>
      <c r="M617" s="11">
        <v>3.0939999999999999</v>
      </c>
      <c r="N617" s="11">
        <v>3.351</v>
      </c>
      <c r="O617" s="11">
        <v>3.2330000000000001</v>
      </c>
      <c r="P617" s="11">
        <v>3.302</v>
      </c>
      <c r="Q617" s="11">
        <v>3.4420000000000002</v>
      </c>
      <c r="R617" s="11">
        <v>3.54</v>
      </c>
      <c r="S617" s="11">
        <v>3.35</v>
      </c>
      <c r="T617" s="11">
        <v>3.1259999999999999</v>
      </c>
      <c r="U617" s="11">
        <v>2.444</v>
      </c>
      <c r="V617" s="11">
        <v>1.577</v>
      </c>
      <c r="W617" s="11">
        <v>0.86499999999999999</v>
      </c>
      <c r="X617" s="11">
        <v>0.90200000000000002</v>
      </c>
      <c r="Y617" s="11">
        <v>0.624</v>
      </c>
      <c r="Z617" s="11">
        <v>0.34599999999999997</v>
      </c>
      <c r="AA617" s="11">
        <v>0.152</v>
      </c>
      <c r="AB617" s="11">
        <v>2.9000000000000001E-2</v>
      </c>
      <c r="AC617" s="11">
        <v>4.0000000000000001E-3</v>
      </c>
    </row>
    <row r="618" spans="1:29" ht="11.5" hidden="1">
      <c r="A618" s="15">
        <v>601</v>
      </c>
      <c r="B618" s="13" t="s">
        <v>1059</v>
      </c>
      <c r="C618" s="14" t="s">
        <v>1119</v>
      </c>
      <c r="D618" s="12"/>
      <c r="E618" s="12">
        <v>706</v>
      </c>
      <c r="F618" s="13" t="s">
        <v>1110</v>
      </c>
      <c r="G618" s="12">
        <v>910</v>
      </c>
      <c r="H618" s="12">
        <v>1950</v>
      </c>
      <c r="I618" s="11">
        <v>193.50399999999999</v>
      </c>
      <c r="J618" s="11">
        <v>144.10300000000001</v>
      </c>
      <c r="K618" s="11">
        <v>130.464</v>
      </c>
      <c r="L618" s="11">
        <v>107.196</v>
      </c>
      <c r="M618" s="11">
        <v>96.227000000000004</v>
      </c>
      <c r="N618" s="11">
        <v>86.215000000000003</v>
      </c>
      <c r="O618" s="11">
        <v>76.2</v>
      </c>
      <c r="P618" s="11">
        <v>66.569000000000003</v>
      </c>
      <c r="Q618" s="11">
        <v>57.317</v>
      </c>
      <c r="R618" s="11">
        <v>48.829000000000001</v>
      </c>
      <c r="S618" s="11">
        <v>41.009</v>
      </c>
      <c r="T618" s="11">
        <v>33.378999999999998</v>
      </c>
      <c r="U618" s="11">
        <v>25.369</v>
      </c>
      <c r="V618" s="11">
        <v>17.547000000000001</v>
      </c>
      <c r="W618" s="11">
        <v>10.111000000000001</v>
      </c>
      <c r="X618" s="11">
        <v>4.577</v>
      </c>
      <c r="Y618" s="11">
        <v>1.2230000000000001</v>
      </c>
      <c r="Z618" s="11">
        <v>0.33300000000000002</v>
      </c>
      <c r="AA618" s="11">
        <v>5.7000000000000002E-2</v>
      </c>
      <c r="AB618" s="11">
        <v>6.0000000000000001E-3</v>
      </c>
      <c r="AC618" s="11">
        <v>0</v>
      </c>
    </row>
    <row r="619" spans="1:29" ht="11.5" hidden="1">
      <c r="A619" s="15">
        <v>602</v>
      </c>
      <c r="B619" s="13" t="s">
        <v>1059</v>
      </c>
      <c r="C619" s="14" t="s">
        <v>1119</v>
      </c>
      <c r="D619" s="12"/>
      <c r="E619" s="12">
        <v>706</v>
      </c>
      <c r="F619" s="13" t="s">
        <v>1110</v>
      </c>
      <c r="G619" s="12">
        <v>910</v>
      </c>
      <c r="H619" s="12">
        <v>1955</v>
      </c>
      <c r="I619" s="11">
        <v>218.483</v>
      </c>
      <c r="J619" s="11">
        <v>165.67599999999999</v>
      </c>
      <c r="K619" s="11">
        <v>136.88800000000001</v>
      </c>
      <c r="L619" s="11">
        <v>125.63</v>
      </c>
      <c r="M619" s="11">
        <v>102.736</v>
      </c>
      <c r="N619" s="11">
        <v>91.591999999999999</v>
      </c>
      <c r="O619" s="11">
        <v>81.382000000000005</v>
      </c>
      <c r="P619" s="11">
        <v>71.262</v>
      </c>
      <c r="Q619" s="11">
        <v>61.767000000000003</v>
      </c>
      <c r="R619" s="11">
        <v>52.884</v>
      </c>
      <c r="S619" s="11">
        <v>44.54</v>
      </c>
      <c r="T619" s="11">
        <v>36.409999999999997</v>
      </c>
      <c r="U619" s="11">
        <v>28.219000000000001</v>
      </c>
      <c r="V619" s="11">
        <v>19.77</v>
      </c>
      <c r="W619" s="11">
        <v>11.976000000000001</v>
      </c>
      <c r="X619" s="11">
        <v>5.6580000000000004</v>
      </c>
      <c r="Y619" s="11">
        <v>1.9259999999999999</v>
      </c>
      <c r="Z619" s="11">
        <v>0.34300000000000003</v>
      </c>
      <c r="AA619" s="11">
        <v>5.7000000000000002E-2</v>
      </c>
      <c r="AB619" s="11">
        <v>6.0000000000000001E-3</v>
      </c>
      <c r="AC619" s="11">
        <v>0</v>
      </c>
    </row>
    <row r="620" spans="1:29" ht="11.5" hidden="1">
      <c r="A620" s="15">
        <v>603</v>
      </c>
      <c r="B620" s="13" t="s">
        <v>1059</v>
      </c>
      <c r="C620" s="14" t="s">
        <v>1119</v>
      </c>
      <c r="D620" s="12"/>
      <c r="E620" s="12">
        <v>706</v>
      </c>
      <c r="F620" s="13" t="s">
        <v>1110</v>
      </c>
      <c r="G620" s="12">
        <v>910</v>
      </c>
      <c r="H620" s="12">
        <v>1960</v>
      </c>
      <c r="I620" s="11">
        <v>241.61099999999999</v>
      </c>
      <c r="J620" s="11">
        <v>189.53899999999999</v>
      </c>
      <c r="K620" s="11">
        <v>158.00700000000001</v>
      </c>
      <c r="L620" s="11">
        <v>132.136</v>
      </c>
      <c r="M620" s="11">
        <v>120.65600000000001</v>
      </c>
      <c r="N620" s="11">
        <v>97.992999999999995</v>
      </c>
      <c r="O620" s="11">
        <v>86.703000000000003</v>
      </c>
      <c r="P620" s="11">
        <v>76.397999999999996</v>
      </c>
      <c r="Q620" s="11">
        <v>66.427999999999997</v>
      </c>
      <c r="R620" s="11">
        <v>57.267000000000003</v>
      </c>
      <c r="S620" s="11">
        <v>48.5</v>
      </c>
      <c r="T620" s="11">
        <v>39.823999999999998</v>
      </c>
      <c r="U620" s="11">
        <v>31.091999999999999</v>
      </c>
      <c r="V620" s="11">
        <v>22.312999999999999</v>
      </c>
      <c r="W620" s="11">
        <v>13.788</v>
      </c>
      <c r="X620" s="11">
        <v>6.9240000000000004</v>
      </c>
      <c r="Y620" s="11">
        <v>2.4889999999999999</v>
      </c>
      <c r="Z620" s="11">
        <v>0.57699999999999996</v>
      </c>
      <c r="AA620" s="11">
        <v>6.4000000000000001E-2</v>
      </c>
      <c r="AB620" s="11">
        <v>6.0000000000000001E-3</v>
      </c>
      <c r="AC620" s="11">
        <v>0</v>
      </c>
    </row>
    <row r="621" spans="1:29" ht="11.5" hidden="1">
      <c r="A621" s="15">
        <v>604</v>
      </c>
      <c r="B621" s="13" t="s">
        <v>1059</v>
      </c>
      <c r="C621" s="14" t="s">
        <v>1119</v>
      </c>
      <c r="D621" s="12"/>
      <c r="E621" s="12">
        <v>706</v>
      </c>
      <c r="F621" s="13" t="s">
        <v>1110</v>
      </c>
      <c r="G621" s="12">
        <v>910</v>
      </c>
      <c r="H621" s="12">
        <v>1965</v>
      </c>
      <c r="I621" s="11">
        <v>269.839</v>
      </c>
      <c r="J621" s="11">
        <v>212.17699999999999</v>
      </c>
      <c r="K621" s="11">
        <v>181.42500000000001</v>
      </c>
      <c r="L621" s="11">
        <v>152.93299999999999</v>
      </c>
      <c r="M621" s="11">
        <v>127.26300000000001</v>
      </c>
      <c r="N621" s="11">
        <v>115.465</v>
      </c>
      <c r="O621" s="11">
        <v>93.117000000000004</v>
      </c>
      <c r="P621" s="11">
        <v>81.757999999999996</v>
      </c>
      <c r="Q621" s="11">
        <v>71.563000000000002</v>
      </c>
      <c r="R621" s="11">
        <v>61.893999999999998</v>
      </c>
      <c r="S621" s="11">
        <v>52.801000000000002</v>
      </c>
      <c r="T621" s="11">
        <v>43.655000000000001</v>
      </c>
      <c r="U621" s="11">
        <v>34.323999999999998</v>
      </c>
      <c r="V621" s="11">
        <v>24.923999999999999</v>
      </c>
      <c r="W621" s="11">
        <v>15.872</v>
      </c>
      <c r="X621" s="11">
        <v>8.2119999999999997</v>
      </c>
      <c r="Y621" s="11">
        <v>3.169</v>
      </c>
      <c r="Z621" s="11">
        <v>0.78900000000000003</v>
      </c>
      <c r="AA621" s="11">
        <v>0.11600000000000001</v>
      </c>
      <c r="AB621" s="11">
        <v>8.9999999999999993E-3</v>
      </c>
      <c r="AC621" s="11">
        <v>1E-3</v>
      </c>
    </row>
    <row r="622" spans="1:29" ht="11.5" hidden="1">
      <c r="A622" s="15">
        <v>605</v>
      </c>
      <c r="B622" s="13" t="s">
        <v>1059</v>
      </c>
      <c r="C622" s="14" t="s">
        <v>1119</v>
      </c>
      <c r="D622" s="12"/>
      <c r="E622" s="12">
        <v>706</v>
      </c>
      <c r="F622" s="13" t="s">
        <v>1110</v>
      </c>
      <c r="G622" s="12">
        <v>910</v>
      </c>
      <c r="H622" s="12">
        <v>1970</v>
      </c>
      <c r="I622" s="11">
        <v>304.733</v>
      </c>
      <c r="J622" s="11">
        <v>239.714</v>
      </c>
      <c r="K622" s="11">
        <v>203.863</v>
      </c>
      <c r="L622" s="11">
        <v>176.142</v>
      </c>
      <c r="M622" s="11">
        <v>147.958</v>
      </c>
      <c r="N622" s="11">
        <v>122.48399999999999</v>
      </c>
      <c r="O622" s="11">
        <v>110.383</v>
      </c>
      <c r="P622" s="11">
        <v>88.367000000000004</v>
      </c>
      <c r="Q622" s="11">
        <v>77.057000000000002</v>
      </c>
      <c r="R622" s="11">
        <v>67.070999999999998</v>
      </c>
      <c r="S622" s="11">
        <v>57.405000000000001</v>
      </c>
      <c r="T622" s="11">
        <v>47.86</v>
      </c>
      <c r="U622" s="11">
        <v>37.991999999999997</v>
      </c>
      <c r="V622" s="11">
        <v>27.866</v>
      </c>
      <c r="W622" s="11">
        <v>18.081</v>
      </c>
      <c r="X622" s="11">
        <v>9.7129999999999992</v>
      </c>
      <c r="Y622" s="11">
        <v>3.9079999999999999</v>
      </c>
      <c r="Z622" s="11">
        <v>1.0569999999999999</v>
      </c>
      <c r="AA622" s="11">
        <v>0.16800000000000001</v>
      </c>
      <c r="AB622" s="11">
        <v>1.4999999999999999E-2</v>
      </c>
      <c r="AC622" s="11">
        <v>1E-3</v>
      </c>
    </row>
    <row r="623" spans="1:29" ht="11.5" hidden="1">
      <c r="A623" s="15">
        <v>606</v>
      </c>
      <c r="B623" s="13" t="s">
        <v>1059</v>
      </c>
      <c r="C623" s="14" t="s">
        <v>1119</v>
      </c>
      <c r="D623" s="12"/>
      <c r="E623" s="12">
        <v>706</v>
      </c>
      <c r="F623" s="13" t="s">
        <v>1110</v>
      </c>
      <c r="G623" s="12">
        <v>910</v>
      </c>
      <c r="H623" s="12">
        <v>1975</v>
      </c>
      <c r="I623" s="11">
        <v>341.233</v>
      </c>
      <c r="J623" s="11">
        <v>273.75099999999998</v>
      </c>
      <c r="K623" s="11">
        <v>230.96100000000001</v>
      </c>
      <c r="L623" s="11">
        <v>198.10400000000001</v>
      </c>
      <c r="M623" s="11">
        <v>170.63900000000001</v>
      </c>
      <c r="N623" s="11">
        <v>142.6</v>
      </c>
      <c r="O623" s="11">
        <v>117.327</v>
      </c>
      <c r="P623" s="11">
        <v>105.05</v>
      </c>
      <c r="Q623" s="11">
        <v>83.566999999999993</v>
      </c>
      <c r="R623" s="11">
        <v>72.48</v>
      </c>
      <c r="S623" s="11">
        <v>62.445</v>
      </c>
      <c r="T623" s="11">
        <v>52.305</v>
      </c>
      <c r="U623" s="11">
        <v>41.972999999999999</v>
      </c>
      <c r="V623" s="11">
        <v>31.241</v>
      </c>
      <c r="W623" s="11">
        <v>20.646000000000001</v>
      </c>
      <c r="X623" s="11">
        <v>11.358000000000001</v>
      </c>
      <c r="Y623" s="11">
        <v>4.8079999999999998</v>
      </c>
      <c r="Z623" s="11">
        <v>1.379</v>
      </c>
      <c r="AA623" s="11">
        <v>0.24</v>
      </c>
      <c r="AB623" s="11">
        <v>2.1000000000000001E-2</v>
      </c>
      <c r="AC623" s="11">
        <v>1E-3</v>
      </c>
    </row>
    <row r="624" spans="1:29" ht="11.5" hidden="1">
      <c r="A624" s="15">
        <v>607</v>
      </c>
      <c r="B624" s="13" t="s">
        <v>1059</v>
      </c>
      <c r="C624" s="14" t="s">
        <v>1119</v>
      </c>
      <c r="D624" s="12"/>
      <c r="E624" s="12">
        <v>706</v>
      </c>
      <c r="F624" s="13" t="s">
        <v>1110</v>
      </c>
      <c r="G624" s="12">
        <v>910</v>
      </c>
      <c r="H624" s="12">
        <v>1980</v>
      </c>
      <c r="I624" s="11">
        <v>544.12099999999998</v>
      </c>
      <c r="J624" s="11">
        <v>449.82799999999997</v>
      </c>
      <c r="K624" s="11">
        <v>377.94499999999999</v>
      </c>
      <c r="L624" s="11">
        <v>311.87299999999999</v>
      </c>
      <c r="M624" s="11">
        <v>262.012</v>
      </c>
      <c r="N624" s="11">
        <v>223.792</v>
      </c>
      <c r="O624" s="11">
        <v>186.11600000000001</v>
      </c>
      <c r="P624" s="11">
        <v>152.797</v>
      </c>
      <c r="Q624" s="11">
        <v>132.69399999999999</v>
      </c>
      <c r="R624" s="11">
        <v>105.38</v>
      </c>
      <c r="S624" s="11">
        <v>91.028999999999996</v>
      </c>
      <c r="T624" s="11">
        <v>77.305000000000007</v>
      </c>
      <c r="U624" s="11">
        <v>61.942999999999998</v>
      </c>
      <c r="V624" s="11">
        <v>46.276000000000003</v>
      </c>
      <c r="W624" s="11">
        <v>30.812999999999999</v>
      </c>
      <c r="X624" s="11">
        <v>17.126999999999999</v>
      </c>
      <c r="Y624" s="11">
        <v>7.3520000000000003</v>
      </c>
      <c r="Z624" s="11">
        <v>2.0179999999999998</v>
      </c>
      <c r="AA624" s="11">
        <v>0.33</v>
      </c>
      <c r="AB624" s="11">
        <v>3.4000000000000002E-2</v>
      </c>
      <c r="AC624" s="11">
        <v>2E-3</v>
      </c>
    </row>
    <row r="625" spans="1:29" ht="11.5" hidden="1">
      <c r="A625" s="15">
        <v>608</v>
      </c>
      <c r="B625" s="13" t="s">
        <v>1059</v>
      </c>
      <c r="C625" s="14" t="s">
        <v>1119</v>
      </c>
      <c r="D625" s="12"/>
      <c r="E625" s="12">
        <v>706</v>
      </c>
      <c r="F625" s="13" t="s">
        <v>1110</v>
      </c>
      <c r="G625" s="12">
        <v>910</v>
      </c>
      <c r="H625" s="12">
        <v>1985</v>
      </c>
      <c r="I625" s="11">
        <v>578.44600000000003</v>
      </c>
      <c r="J625" s="11">
        <v>463.66800000000001</v>
      </c>
      <c r="K625" s="11">
        <v>408.69200000000001</v>
      </c>
      <c r="L625" s="11">
        <v>347.83499999999998</v>
      </c>
      <c r="M625" s="11">
        <v>286.64999999999998</v>
      </c>
      <c r="N625" s="11">
        <v>239.62799999999999</v>
      </c>
      <c r="O625" s="11">
        <v>203.732</v>
      </c>
      <c r="P625" s="11">
        <v>168.43600000000001</v>
      </c>
      <c r="Q625" s="11">
        <v>136.989</v>
      </c>
      <c r="R625" s="11">
        <v>116.901</v>
      </c>
      <c r="S625" s="11">
        <v>90.355999999999995</v>
      </c>
      <c r="T625" s="11">
        <v>76.826999999999998</v>
      </c>
      <c r="U625" s="11">
        <v>62.707000000000001</v>
      </c>
      <c r="V625" s="11">
        <v>46.918999999999997</v>
      </c>
      <c r="W625" s="11">
        <v>31.815000000000001</v>
      </c>
      <c r="X625" s="11">
        <v>18.138000000000002</v>
      </c>
      <c r="Y625" s="11">
        <v>8.0670000000000002</v>
      </c>
      <c r="Z625" s="11">
        <v>2.6339999999999999</v>
      </c>
      <c r="AA625" s="11">
        <v>0.503</v>
      </c>
      <c r="AB625" s="11">
        <v>4.9000000000000002E-2</v>
      </c>
      <c r="AC625" s="11">
        <v>3.0000000000000001E-3</v>
      </c>
    </row>
    <row r="626" spans="1:29" ht="11.5" hidden="1">
      <c r="A626" s="15">
        <v>609</v>
      </c>
      <c r="B626" s="13" t="s">
        <v>1059</v>
      </c>
      <c r="C626" s="14" t="s">
        <v>1119</v>
      </c>
      <c r="D626" s="12"/>
      <c r="E626" s="12">
        <v>706</v>
      </c>
      <c r="F626" s="13" t="s">
        <v>1110</v>
      </c>
      <c r="G626" s="12">
        <v>910</v>
      </c>
      <c r="H626" s="12">
        <v>1990</v>
      </c>
      <c r="I626" s="11">
        <v>667.21699999999998</v>
      </c>
      <c r="J626" s="11">
        <v>501.50599999999997</v>
      </c>
      <c r="K626" s="11">
        <v>425.32400000000001</v>
      </c>
      <c r="L626" s="11">
        <v>380.06599999999997</v>
      </c>
      <c r="M626" s="11">
        <v>324.17700000000002</v>
      </c>
      <c r="N626" s="11">
        <v>265.45</v>
      </c>
      <c r="O626" s="11">
        <v>220.04300000000001</v>
      </c>
      <c r="P626" s="11">
        <v>184.547</v>
      </c>
      <c r="Q626" s="11">
        <v>150.71700000000001</v>
      </c>
      <c r="R626" s="11">
        <v>120.91</v>
      </c>
      <c r="S626" s="11">
        <v>101.497</v>
      </c>
      <c r="T626" s="11">
        <v>76.537000000000006</v>
      </c>
      <c r="U626" s="11">
        <v>63.125999999999998</v>
      </c>
      <c r="V626" s="11">
        <v>48.646999999999998</v>
      </c>
      <c r="W626" s="11">
        <v>33.103000000000002</v>
      </c>
      <c r="X626" s="11">
        <v>19.271000000000001</v>
      </c>
      <c r="Y626" s="11">
        <v>8.827</v>
      </c>
      <c r="Z626" s="11">
        <v>2.9740000000000002</v>
      </c>
      <c r="AA626" s="11">
        <v>0.67300000000000004</v>
      </c>
      <c r="AB626" s="11">
        <v>7.6999999999999999E-2</v>
      </c>
      <c r="AC626" s="11">
        <v>4.0000000000000001E-3</v>
      </c>
    </row>
    <row r="627" spans="1:29" ht="11.5" hidden="1">
      <c r="A627" s="15">
        <v>610</v>
      </c>
      <c r="B627" s="13" t="s">
        <v>1059</v>
      </c>
      <c r="C627" s="14" t="s">
        <v>1119</v>
      </c>
      <c r="D627" s="12"/>
      <c r="E627" s="12">
        <v>706</v>
      </c>
      <c r="F627" s="13" t="s">
        <v>1110</v>
      </c>
      <c r="G627" s="12">
        <v>910</v>
      </c>
      <c r="H627" s="12">
        <v>1995</v>
      </c>
      <c r="I627" s="11">
        <v>719.10900000000004</v>
      </c>
      <c r="J627" s="11">
        <v>543.798</v>
      </c>
      <c r="K627" s="11">
        <v>432.35599999999999</v>
      </c>
      <c r="L627" s="11">
        <v>370.44099999999997</v>
      </c>
      <c r="M627" s="11">
        <v>332.12400000000002</v>
      </c>
      <c r="N627" s="11">
        <v>281.976</v>
      </c>
      <c r="O627" s="11">
        <v>228.749</v>
      </c>
      <c r="P627" s="11">
        <v>188.233</v>
      </c>
      <c r="Q627" s="11">
        <v>157.071</v>
      </c>
      <c r="R627" s="11">
        <v>126.901</v>
      </c>
      <c r="S627" s="11">
        <v>100.02500000000001</v>
      </c>
      <c r="T627" s="11">
        <v>82.594999999999999</v>
      </c>
      <c r="U627" s="11">
        <v>59.619</v>
      </c>
      <c r="V627" s="11">
        <v>46.679000000000002</v>
      </c>
      <c r="W627" s="11">
        <v>32.865000000000002</v>
      </c>
      <c r="X627" s="11">
        <v>19.234999999999999</v>
      </c>
      <c r="Y627" s="11">
        <v>9.0350000000000001</v>
      </c>
      <c r="Z627" s="11">
        <v>3.1629999999999998</v>
      </c>
      <c r="AA627" s="11">
        <v>0.73899999999999999</v>
      </c>
      <c r="AB627" s="11">
        <v>9.9000000000000005E-2</v>
      </c>
      <c r="AC627" s="11">
        <v>6.0000000000000001E-3</v>
      </c>
    </row>
    <row r="628" spans="1:29" ht="11.5" hidden="1">
      <c r="A628" s="15">
        <v>611</v>
      </c>
      <c r="B628" s="13" t="s">
        <v>1059</v>
      </c>
      <c r="C628" s="14" t="s">
        <v>1119</v>
      </c>
      <c r="D628" s="12"/>
      <c r="E628" s="12">
        <v>706</v>
      </c>
      <c r="F628" s="13" t="s">
        <v>1110</v>
      </c>
      <c r="G628" s="12">
        <v>910</v>
      </c>
      <c r="H628" s="12">
        <v>2000</v>
      </c>
      <c r="I628" s="11">
        <v>883.75900000000001</v>
      </c>
      <c r="J628" s="11">
        <v>672.64499999999998</v>
      </c>
      <c r="K628" s="11">
        <v>530.24699999999996</v>
      </c>
      <c r="L628" s="11">
        <v>423.88900000000001</v>
      </c>
      <c r="M628" s="11">
        <v>362.00900000000001</v>
      </c>
      <c r="N628" s="11">
        <v>322.851</v>
      </c>
      <c r="O628" s="11">
        <v>272.31200000000001</v>
      </c>
      <c r="P628" s="11">
        <v>219.626</v>
      </c>
      <c r="Q628" s="11">
        <v>179.89099999999999</v>
      </c>
      <c r="R628" s="11">
        <v>149.63800000000001</v>
      </c>
      <c r="S628" s="11">
        <v>119.861</v>
      </c>
      <c r="T628" s="11">
        <v>92.885999999999996</v>
      </c>
      <c r="U628" s="11">
        <v>74.442999999999998</v>
      </c>
      <c r="V628" s="11">
        <v>50.95</v>
      </c>
      <c r="W628" s="11">
        <v>36.58</v>
      </c>
      <c r="X628" s="11">
        <v>22.35</v>
      </c>
      <c r="Y628" s="11">
        <v>10.664</v>
      </c>
      <c r="Z628" s="11">
        <v>3.7120000000000002</v>
      </c>
      <c r="AA628" s="11">
        <v>0.86799999999999999</v>
      </c>
      <c r="AB628" s="11">
        <v>0.123</v>
      </c>
      <c r="AC628" s="11">
        <v>8.9999999999999993E-3</v>
      </c>
    </row>
    <row r="629" spans="1:29" ht="11.5" hidden="1">
      <c r="A629" s="15">
        <v>612</v>
      </c>
      <c r="B629" s="13" t="s">
        <v>1059</v>
      </c>
      <c r="C629" s="14" t="s">
        <v>1119</v>
      </c>
      <c r="D629" s="12"/>
      <c r="E629" s="12">
        <v>706</v>
      </c>
      <c r="F629" s="13" t="s">
        <v>1110</v>
      </c>
      <c r="G629" s="12">
        <v>910</v>
      </c>
      <c r="H629" s="12">
        <v>2005</v>
      </c>
      <c r="I629" s="11">
        <v>1000.173</v>
      </c>
      <c r="J629" s="11">
        <v>833.54300000000001</v>
      </c>
      <c r="K629" s="11">
        <v>656.95399999999995</v>
      </c>
      <c r="L629" s="11">
        <v>520.68700000000001</v>
      </c>
      <c r="M629" s="11">
        <v>415.04300000000001</v>
      </c>
      <c r="N629" s="11">
        <v>352.64699999999999</v>
      </c>
      <c r="O629" s="11">
        <v>312.44099999999997</v>
      </c>
      <c r="P629" s="11">
        <v>261.81200000000001</v>
      </c>
      <c r="Q629" s="11">
        <v>210.089</v>
      </c>
      <c r="R629" s="11">
        <v>171.65299999999999</v>
      </c>
      <c r="S629" s="11">
        <v>141.71299999999999</v>
      </c>
      <c r="T629" s="11">
        <v>111.70699999999999</v>
      </c>
      <c r="U629" s="11">
        <v>84.111000000000004</v>
      </c>
      <c r="V629" s="11">
        <v>64.033000000000001</v>
      </c>
      <c r="W629" s="11">
        <v>40.307000000000002</v>
      </c>
      <c r="X629" s="11">
        <v>25.190999999999999</v>
      </c>
      <c r="Y629" s="11">
        <v>12.601000000000001</v>
      </c>
      <c r="Z629" s="11">
        <v>4.4770000000000003</v>
      </c>
      <c r="AA629" s="11">
        <v>1.044</v>
      </c>
      <c r="AB629" s="11">
        <v>0.14699999999999999</v>
      </c>
      <c r="AC629" s="11">
        <v>1.2E-2</v>
      </c>
    </row>
    <row r="630" spans="1:29" ht="11.5" hidden="1">
      <c r="A630" s="15">
        <v>613</v>
      </c>
      <c r="B630" s="13" t="s">
        <v>1059</v>
      </c>
      <c r="C630" s="14" t="s">
        <v>1119</v>
      </c>
      <c r="D630" s="12"/>
      <c r="E630" s="12">
        <v>706</v>
      </c>
      <c r="F630" s="13" t="s">
        <v>1110</v>
      </c>
      <c r="G630" s="12">
        <v>910</v>
      </c>
      <c r="H630" s="12">
        <v>2010</v>
      </c>
      <c r="I630" s="11">
        <v>1125.028</v>
      </c>
      <c r="J630" s="11">
        <v>946.89300000000003</v>
      </c>
      <c r="K630" s="11">
        <v>813.26499999999999</v>
      </c>
      <c r="L630" s="11">
        <v>640.51599999999996</v>
      </c>
      <c r="M630" s="11">
        <v>496.76100000000002</v>
      </c>
      <c r="N630" s="11">
        <v>386.94400000000002</v>
      </c>
      <c r="O630" s="11">
        <v>328.255</v>
      </c>
      <c r="P630" s="11">
        <v>291.19</v>
      </c>
      <c r="Q630" s="11">
        <v>242.905</v>
      </c>
      <c r="R630" s="11">
        <v>195.09100000000001</v>
      </c>
      <c r="S630" s="11">
        <v>159.29599999999999</v>
      </c>
      <c r="T630" s="11">
        <v>130.09299999999999</v>
      </c>
      <c r="U630" s="11">
        <v>100.29</v>
      </c>
      <c r="V630" s="11">
        <v>71.930000000000007</v>
      </c>
      <c r="W630" s="11">
        <v>50.552</v>
      </c>
      <c r="X630" s="11">
        <v>27.771999999999998</v>
      </c>
      <c r="Y630" s="11">
        <v>14.236000000000001</v>
      </c>
      <c r="Z630" s="11">
        <v>5.3449999999999998</v>
      </c>
      <c r="AA630" s="11">
        <v>1.2849999999999999</v>
      </c>
      <c r="AB630" s="11">
        <v>0.18099999999999999</v>
      </c>
      <c r="AC630" s="11">
        <v>1.4999999999999999E-2</v>
      </c>
    </row>
    <row r="631" spans="1:29" ht="11.5" hidden="1">
      <c r="A631" s="15">
        <v>614</v>
      </c>
      <c r="B631" s="13" t="s">
        <v>1059</v>
      </c>
      <c r="C631" s="14" t="s">
        <v>1119</v>
      </c>
      <c r="D631" s="12"/>
      <c r="E631" s="12">
        <v>706</v>
      </c>
      <c r="F631" s="13" t="s">
        <v>1110</v>
      </c>
      <c r="G631" s="12">
        <v>910</v>
      </c>
      <c r="H631" s="12">
        <v>2015</v>
      </c>
      <c r="I631" s="11">
        <v>1233.73</v>
      </c>
      <c r="J631" s="11">
        <v>1073.925</v>
      </c>
      <c r="K631" s="11">
        <v>925.48699999999997</v>
      </c>
      <c r="L631" s="11">
        <v>794.154</v>
      </c>
      <c r="M631" s="11">
        <v>614.03200000000004</v>
      </c>
      <c r="N631" s="11">
        <v>465.65300000000002</v>
      </c>
      <c r="O631" s="11">
        <v>360.87299999999999</v>
      </c>
      <c r="P631" s="11">
        <v>306.089</v>
      </c>
      <c r="Q631" s="11">
        <v>271.005</v>
      </c>
      <c r="R631" s="11">
        <v>225.48599999999999</v>
      </c>
      <c r="S631" s="11">
        <v>180.08600000000001</v>
      </c>
      <c r="T631" s="11">
        <v>145.85900000000001</v>
      </c>
      <c r="U631" s="11">
        <v>116.575</v>
      </c>
      <c r="V631" s="11">
        <v>85.881</v>
      </c>
      <c r="W631" s="11">
        <v>56.825000000000003</v>
      </c>
      <c r="X631" s="11">
        <v>35.064</v>
      </c>
      <c r="Y631" s="11">
        <v>15.741</v>
      </c>
      <c r="Z631" s="11">
        <v>6.0860000000000003</v>
      </c>
      <c r="AA631" s="11">
        <v>1.5509999999999999</v>
      </c>
      <c r="AB631" s="11">
        <v>0.22600000000000001</v>
      </c>
      <c r="AC631" s="11">
        <v>0.02</v>
      </c>
    </row>
    <row r="632" spans="1:29" ht="11.5" hidden="1">
      <c r="A632" s="15">
        <v>615</v>
      </c>
      <c r="B632" s="13" t="s">
        <v>1059</v>
      </c>
      <c r="C632" s="14" t="s">
        <v>1119</v>
      </c>
      <c r="D632" s="12"/>
      <c r="E632" s="12">
        <v>706</v>
      </c>
      <c r="F632" s="13" t="s">
        <v>1110</v>
      </c>
      <c r="G632" s="12">
        <v>910</v>
      </c>
      <c r="H632" s="12">
        <v>2020</v>
      </c>
      <c r="I632" s="11">
        <v>1402.528</v>
      </c>
      <c r="J632" s="11">
        <v>1186.5640000000001</v>
      </c>
      <c r="K632" s="11">
        <v>1053.587</v>
      </c>
      <c r="L632" s="11">
        <v>905.60599999999999</v>
      </c>
      <c r="M632" s="11">
        <v>765.96799999999996</v>
      </c>
      <c r="N632" s="11">
        <v>582.56200000000001</v>
      </c>
      <c r="O632" s="11">
        <v>438.18</v>
      </c>
      <c r="P632" s="11">
        <v>338.66399999999999</v>
      </c>
      <c r="Q632" s="11">
        <v>287.95800000000003</v>
      </c>
      <c r="R632" s="11">
        <v>255.834</v>
      </c>
      <c r="S632" s="11">
        <v>212.24199999999999</v>
      </c>
      <c r="T632" s="11">
        <v>167.542</v>
      </c>
      <c r="U632" s="11">
        <v>132.49600000000001</v>
      </c>
      <c r="V632" s="11">
        <v>101.19499999999999</v>
      </c>
      <c r="W632" s="11">
        <v>68.858000000000004</v>
      </c>
      <c r="X632" s="11">
        <v>40.085999999999999</v>
      </c>
      <c r="Y632" s="11">
        <v>20.311</v>
      </c>
      <c r="Z632" s="11">
        <v>6.851</v>
      </c>
      <c r="AA632" s="11">
        <v>1.7989999999999999</v>
      </c>
      <c r="AB632" s="11">
        <v>0.27600000000000002</v>
      </c>
      <c r="AC632" s="11">
        <v>2.5000000000000001E-2</v>
      </c>
    </row>
    <row r="633" spans="1:29" ht="11.5" hidden="1">
      <c r="A633" s="15">
        <v>616</v>
      </c>
      <c r="B633" s="13" t="s">
        <v>1059</v>
      </c>
      <c r="C633" s="14" t="s">
        <v>1120</v>
      </c>
      <c r="D633" s="12"/>
      <c r="E633" s="12">
        <v>728</v>
      </c>
      <c r="F633" s="13" t="s">
        <v>1110</v>
      </c>
      <c r="G633" s="12">
        <v>910</v>
      </c>
      <c r="H633" s="12">
        <v>1950</v>
      </c>
      <c r="I633" s="11">
        <v>214.398</v>
      </c>
      <c r="J633" s="11">
        <v>167.86500000000001</v>
      </c>
      <c r="K633" s="11">
        <v>141.93299999999999</v>
      </c>
      <c r="L633" s="11">
        <v>126.16</v>
      </c>
      <c r="M633" s="11">
        <v>107.744</v>
      </c>
      <c r="N633" s="11">
        <v>90.135999999999996</v>
      </c>
      <c r="O633" s="11">
        <v>75.775000000000006</v>
      </c>
      <c r="P633" s="11">
        <v>64.537000000000006</v>
      </c>
      <c r="Q633" s="11">
        <v>52.99</v>
      </c>
      <c r="R633" s="11">
        <v>43.484999999999999</v>
      </c>
      <c r="S633" s="11">
        <v>35.58</v>
      </c>
      <c r="T633" s="11">
        <v>30.21</v>
      </c>
      <c r="U633" s="11">
        <v>24.27</v>
      </c>
      <c r="V633" s="11">
        <v>18.28</v>
      </c>
      <c r="W633" s="11">
        <v>12.492000000000001</v>
      </c>
      <c r="X633" s="11">
        <v>6.8579999999999997</v>
      </c>
      <c r="Y633" s="11">
        <v>2.4350000000000001</v>
      </c>
      <c r="Z633" s="11">
        <v>0.80900000000000005</v>
      </c>
      <c r="AA633" s="11">
        <v>0.17399999999999999</v>
      </c>
      <c r="AB633" s="11">
        <v>2.1999999999999999E-2</v>
      </c>
      <c r="AC633" s="11">
        <v>2E-3</v>
      </c>
    </row>
    <row r="634" spans="1:29" ht="11.5" hidden="1">
      <c r="A634" s="15">
        <v>617</v>
      </c>
      <c r="B634" s="13" t="s">
        <v>1059</v>
      </c>
      <c r="C634" s="14" t="s">
        <v>1120</v>
      </c>
      <c r="D634" s="12"/>
      <c r="E634" s="12">
        <v>728</v>
      </c>
      <c r="F634" s="13" t="s">
        <v>1110</v>
      </c>
      <c r="G634" s="12">
        <v>910</v>
      </c>
      <c r="H634" s="12">
        <v>1955</v>
      </c>
      <c r="I634" s="11">
        <v>211.946</v>
      </c>
      <c r="J634" s="11">
        <v>178.173</v>
      </c>
      <c r="K634" s="11">
        <v>156.16900000000001</v>
      </c>
      <c r="L634" s="11">
        <v>135.149</v>
      </c>
      <c r="M634" s="11">
        <v>119.65300000000001</v>
      </c>
      <c r="N634" s="11">
        <v>101.336</v>
      </c>
      <c r="O634" s="11">
        <v>83.870999999999995</v>
      </c>
      <c r="P634" s="11">
        <v>69.677999999999997</v>
      </c>
      <c r="Q634" s="11">
        <v>58.8</v>
      </c>
      <c r="R634" s="11">
        <v>47.981999999999999</v>
      </c>
      <c r="S634" s="11">
        <v>38.871000000000002</v>
      </c>
      <c r="T634" s="11">
        <v>30.792999999999999</v>
      </c>
      <c r="U634" s="11">
        <v>24.625</v>
      </c>
      <c r="V634" s="11">
        <v>17.942</v>
      </c>
      <c r="W634" s="11">
        <v>11.513</v>
      </c>
      <c r="X634" s="11">
        <v>6.1970000000000001</v>
      </c>
      <c r="Y634" s="11">
        <v>2.42</v>
      </c>
      <c r="Z634" s="11">
        <v>0.54100000000000004</v>
      </c>
      <c r="AA634" s="11">
        <v>0.107</v>
      </c>
      <c r="AB634" s="11">
        <v>1.4999999999999999E-2</v>
      </c>
      <c r="AC634" s="11">
        <v>0</v>
      </c>
    </row>
    <row r="635" spans="1:29" ht="11.5" hidden="1">
      <c r="A635" s="15">
        <v>618</v>
      </c>
      <c r="B635" s="13" t="s">
        <v>1059</v>
      </c>
      <c r="C635" s="14" t="s">
        <v>1120</v>
      </c>
      <c r="D635" s="12"/>
      <c r="E635" s="12">
        <v>728</v>
      </c>
      <c r="F635" s="13" t="s">
        <v>1110</v>
      </c>
      <c r="G635" s="12">
        <v>910</v>
      </c>
      <c r="H635" s="12">
        <v>1960</v>
      </c>
      <c r="I635" s="11">
        <v>244.15199999999999</v>
      </c>
      <c r="J635" s="11">
        <v>179.75</v>
      </c>
      <c r="K635" s="11">
        <v>166.96600000000001</v>
      </c>
      <c r="L635" s="11">
        <v>149.393</v>
      </c>
      <c r="M635" s="11">
        <v>128.79300000000001</v>
      </c>
      <c r="N635" s="11">
        <v>113.151</v>
      </c>
      <c r="O635" s="11">
        <v>94.906999999999996</v>
      </c>
      <c r="P635" s="11">
        <v>77.72</v>
      </c>
      <c r="Q635" s="11">
        <v>64.019000000000005</v>
      </c>
      <c r="R635" s="11">
        <v>53.703000000000003</v>
      </c>
      <c r="S635" s="11">
        <v>43.29</v>
      </c>
      <c r="T635" s="11">
        <v>34.037999999999997</v>
      </c>
      <c r="U635" s="11">
        <v>25.524000000000001</v>
      </c>
      <c r="V635" s="11">
        <v>18.652999999999999</v>
      </c>
      <c r="W635" s="11">
        <v>11.731</v>
      </c>
      <c r="X635" s="11">
        <v>6.0469999999999997</v>
      </c>
      <c r="Y635" s="11">
        <v>2.3769999999999998</v>
      </c>
      <c r="Z635" s="11">
        <v>0.60199999999999998</v>
      </c>
      <c r="AA635" s="11">
        <v>8.1000000000000003E-2</v>
      </c>
      <c r="AB635" s="11">
        <v>8.9999999999999993E-3</v>
      </c>
      <c r="AC635" s="11">
        <v>1E-3</v>
      </c>
    </row>
    <row r="636" spans="1:29" ht="11.5" hidden="1">
      <c r="A636" s="15">
        <v>619</v>
      </c>
      <c r="B636" s="13" t="s">
        <v>1059</v>
      </c>
      <c r="C636" s="14" t="s">
        <v>1120</v>
      </c>
      <c r="D636" s="12"/>
      <c r="E636" s="12">
        <v>728</v>
      </c>
      <c r="F636" s="13" t="s">
        <v>1110</v>
      </c>
      <c r="G636" s="12">
        <v>910</v>
      </c>
      <c r="H636" s="12">
        <v>1965</v>
      </c>
      <c r="I636" s="11">
        <v>278.30399999999997</v>
      </c>
      <c r="J636" s="11">
        <v>210.131</v>
      </c>
      <c r="K636" s="11">
        <v>169.34899999999999</v>
      </c>
      <c r="L636" s="11">
        <v>160.27199999999999</v>
      </c>
      <c r="M636" s="11">
        <v>142.87200000000001</v>
      </c>
      <c r="N636" s="11">
        <v>122.289</v>
      </c>
      <c r="O636" s="11">
        <v>106.485</v>
      </c>
      <c r="P636" s="11">
        <v>88.450999999999993</v>
      </c>
      <c r="Q636" s="11">
        <v>71.850999999999999</v>
      </c>
      <c r="R636" s="11">
        <v>58.843000000000004</v>
      </c>
      <c r="S636" s="11">
        <v>48.784999999999997</v>
      </c>
      <c r="T636" s="11">
        <v>38.24</v>
      </c>
      <c r="U636" s="11">
        <v>28.562000000000001</v>
      </c>
      <c r="V636" s="11">
        <v>19.681000000000001</v>
      </c>
      <c r="W636" s="11">
        <v>12.529</v>
      </c>
      <c r="X636" s="11">
        <v>6.415</v>
      </c>
      <c r="Y636" s="11">
        <v>2.4580000000000002</v>
      </c>
      <c r="Z636" s="11">
        <v>0.63900000000000001</v>
      </c>
      <c r="AA636" s="11">
        <v>9.8000000000000004E-2</v>
      </c>
      <c r="AB636" s="11">
        <v>8.9999999999999993E-3</v>
      </c>
      <c r="AC636" s="11">
        <v>1E-3</v>
      </c>
    </row>
    <row r="637" spans="1:29" ht="11.5" hidden="1">
      <c r="A637" s="15">
        <v>620</v>
      </c>
      <c r="B637" s="13" t="s">
        <v>1059</v>
      </c>
      <c r="C637" s="14" t="s">
        <v>1120</v>
      </c>
      <c r="D637" s="12"/>
      <c r="E637" s="12">
        <v>728</v>
      </c>
      <c r="F637" s="13" t="s">
        <v>1110</v>
      </c>
      <c r="G637" s="12">
        <v>910</v>
      </c>
      <c r="H637" s="12">
        <v>1970</v>
      </c>
      <c r="I637" s="11">
        <v>316.488</v>
      </c>
      <c r="J637" s="11">
        <v>242.78899999999999</v>
      </c>
      <c r="K637" s="11">
        <v>198.96299999999999</v>
      </c>
      <c r="L637" s="11">
        <v>163.08199999999999</v>
      </c>
      <c r="M637" s="11">
        <v>153.785</v>
      </c>
      <c r="N637" s="11">
        <v>136.173</v>
      </c>
      <c r="O637" s="11">
        <v>115.61</v>
      </c>
      <c r="P637" s="11">
        <v>99.772999999999996</v>
      </c>
      <c r="Q637" s="11">
        <v>82.248000000000005</v>
      </c>
      <c r="R637" s="11">
        <v>66.436999999999998</v>
      </c>
      <c r="S637" s="11">
        <v>53.798000000000002</v>
      </c>
      <c r="T637" s="11">
        <v>43.441000000000003</v>
      </c>
      <c r="U637" s="11">
        <v>32.456000000000003</v>
      </c>
      <c r="V637" s="11">
        <v>22.39</v>
      </c>
      <c r="W637" s="11">
        <v>13.55</v>
      </c>
      <c r="X637" s="11">
        <v>7.1070000000000002</v>
      </c>
      <c r="Y637" s="11">
        <v>2.746</v>
      </c>
      <c r="Z637" s="11">
        <v>0.71</v>
      </c>
      <c r="AA637" s="11">
        <v>0.11600000000000001</v>
      </c>
      <c r="AB637" s="11">
        <v>1.0999999999999999E-2</v>
      </c>
      <c r="AC637" s="11">
        <v>1E-3</v>
      </c>
    </row>
    <row r="638" spans="1:29" ht="11.5" hidden="1">
      <c r="A638" s="15">
        <v>621</v>
      </c>
      <c r="B638" s="13" t="s">
        <v>1059</v>
      </c>
      <c r="C638" s="14" t="s">
        <v>1120</v>
      </c>
      <c r="D638" s="12"/>
      <c r="E638" s="12">
        <v>728</v>
      </c>
      <c r="F638" s="13" t="s">
        <v>1110</v>
      </c>
      <c r="G638" s="12">
        <v>910</v>
      </c>
      <c r="H638" s="12">
        <v>1975</v>
      </c>
      <c r="I638" s="11">
        <v>355.18299999999999</v>
      </c>
      <c r="J638" s="11">
        <v>280.81200000000001</v>
      </c>
      <c r="K638" s="11">
        <v>232.41499999999999</v>
      </c>
      <c r="L638" s="11">
        <v>193.40199999999999</v>
      </c>
      <c r="M638" s="11">
        <v>158.00299999999999</v>
      </c>
      <c r="N638" s="11">
        <v>148.00399999999999</v>
      </c>
      <c r="O638" s="11">
        <v>130.06899999999999</v>
      </c>
      <c r="P638" s="11">
        <v>109.53100000000001</v>
      </c>
      <c r="Q638" s="11">
        <v>93.837000000000003</v>
      </c>
      <c r="R638" s="11">
        <v>76.930000000000007</v>
      </c>
      <c r="S638" s="11">
        <v>61.472000000000001</v>
      </c>
      <c r="T638" s="11">
        <v>48.548000000000002</v>
      </c>
      <c r="U638" s="11">
        <v>37.463000000000001</v>
      </c>
      <c r="V638" s="11">
        <v>25.951000000000001</v>
      </c>
      <c r="W638" s="11">
        <v>15.826000000000001</v>
      </c>
      <c r="X638" s="11">
        <v>7.9660000000000002</v>
      </c>
      <c r="Y638" s="11">
        <v>3.1880000000000002</v>
      </c>
      <c r="Z638" s="11">
        <v>0.84299999999999997</v>
      </c>
      <c r="AA638" s="11">
        <v>0.13700000000000001</v>
      </c>
      <c r="AB638" s="11">
        <v>1.2999999999999999E-2</v>
      </c>
      <c r="AC638" s="11">
        <v>1E-3</v>
      </c>
    </row>
    <row r="639" spans="1:29" ht="11.5" hidden="1">
      <c r="A639" s="15">
        <v>622</v>
      </c>
      <c r="B639" s="13" t="s">
        <v>1059</v>
      </c>
      <c r="C639" s="14" t="s">
        <v>1120</v>
      </c>
      <c r="D639" s="12"/>
      <c r="E639" s="12">
        <v>728</v>
      </c>
      <c r="F639" s="13" t="s">
        <v>1110</v>
      </c>
      <c r="G639" s="12">
        <v>910</v>
      </c>
      <c r="H639" s="12">
        <v>1980</v>
      </c>
      <c r="I639" s="11">
        <v>403.6</v>
      </c>
      <c r="J639" s="11">
        <v>321.02199999999999</v>
      </c>
      <c r="K639" s="11">
        <v>271.94099999999997</v>
      </c>
      <c r="L639" s="11">
        <v>228.24199999999999</v>
      </c>
      <c r="M639" s="11">
        <v>189.27</v>
      </c>
      <c r="N639" s="11">
        <v>153.79300000000001</v>
      </c>
      <c r="O639" s="11">
        <v>142.952</v>
      </c>
      <c r="P639" s="11">
        <v>124.69799999999999</v>
      </c>
      <c r="Q639" s="11">
        <v>104.31</v>
      </c>
      <c r="R639" s="11">
        <v>88.863</v>
      </c>
      <c r="S639" s="11">
        <v>72.099000000000004</v>
      </c>
      <c r="T639" s="11">
        <v>56.268000000000001</v>
      </c>
      <c r="U639" s="11">
        <v>42.585999999999999</v>
      </c>
      <c r="V639" s="11">
        <v>30.59</v>
      </c>
      <c r="W639" s="11">
        <v>18.859000000000002</v>
      </c>
      <c r="X639" s="11">
        <v>9.6519999999999992</v>
      </c>
      <c r="Y639" s="11">
        <v>3.7519999999999998</v>
      </c>
      <c r="Z639" s="11">
        <v>1.042</v>
      </c>
      <c r="AA639" s="11">
        <v>0.17499999999999999</v>
      </c>
      <c r="AB639" s="11">
        <v>1.7000000000000001E-2</v>
      </c>
      <c r="AC639" s="11">
        <v>1E-3</v>
      </c>
    </row>
    <row r="640" spans="1:29" ht="11.5" hidden="1">
      <c r="A640" s="15">
        <v>623</v>
      </c>
      <c r="B640" s="13" t="s">
        <v>1059</v>
      </c>
      <c r="C640" s="14" t="s">
        <v>1120</v>
      </c>
      <c r="D640" s="12"/>
      <c r="E640" s="12">
        <v>728</v>
      </c>
      <c r="F640" s="13" t="s">
        <v>1110</v>
      </c>
      <c r="G640" s="12">
        <v>910</v>
      </c>
      <c r="H640" s="12">
        <v>1985</v>
      </c>
      <c r="I640" s="11">
        <v>459.65699999999998</v>
      </c>
      <c r="J640" s="11">
        <v>372.28100000000001</v>
      </c>
      <c r="K640" s="11">
        <v>316.572</v>
      </c>
      <c r="L640" s="11">
        <v>271.76</v>
      </c>
      <c r="M640" s="11">
        <v>227.34100000000001</v>
      </c>
      <c r="N640" s="11">
        <v>187.43299999999999</v>
      </c>
      <c r="O640" s="11">
        <v>151.43799999999999</v>
      </c>
      <c r="P640" s="11">
        <v>139.50899999999999</v>
      </c>
      <c r="Q640" s="11">
        <v>120.904</v>
      </c>
      <c r="R640" s="11">
        <v>100.64100000000001</v>
      </c>
      <c r="S640" s="11">
        <v>84.811000000000007</v>
      </c>
      <c r="T640" s="11">
        <v>67.247</v>
      </c>
      <c r="U640" s="11">
        <v>50.347999999999999</v>
      </c>
      <c r="V640" s="11">
        <v>35.524000000000001</v>
      </c>
      <c r="W640" s="11">
        <v>22.744</v>
      </c>
      <c r="X640" s="11">
        <v>11.804</v>
      </c>
      <c r="Y640" s="11">
        <v>4.6820000000000004</v>
      </c>
      <c r="Z640" s="11">
        <v>1.2689999999999999</v>
      </c>
      <c r="AA640" s="11">
        <v>0.224</v>
      </c>
      <c r="AB640" s="11">
        <v>2.3E-2</v>
      </c>
      <c r="AC640" s="11">
        <v>1E-3</v>
      </c>
    </row>
    <row r="641" spans="1:29" ht="11.5" hidden="1">
      <c r="A641" s="15">
        <v>624</v>
      </c>
      <c r="B641" s="13" t="s">
        <v>1059</v>
      </c>
      <c r="C641" s="14" t="s">
        <v>1120</v>
      </c>
      <c r="D641" s="12"/>
      <c r="E641" s="12">
        <v>728</v>
      </c>
      <c r="F641" s="13" t="s">
        <v>1110</v>
      </c>
      <c r="G641" s="12">
        <v>910</v>
      </c>
      <c r="H641" s="12">
        <v>1990</v>
      </c>
      <c r="I641" s="11">
        <v>495.08199999999999</v>
      </c>
      <c r="J641" s="11">
        <v>384.38499999999999</v>
      </c>
      <c r="K641" s="11">
        <v>330.79199999999997</v>
      </c>
      <c r="L641" s="11">
        <v>284.60599999999999</v>
      </c>
      <c r="M641" s="11">
        <v>243.589</v>
      </c>
      <c r="N641" s="11">
        <v>202.61099999999999</v>
      </c>
      <c r="O641" s="11">
        <v>166.023</v>
      </c>
      <c r="P641" s="11">
        <v>132.876</v>
      </c>
      <c r="Q641" s="11">
        <v>122.137</v>
      </c>
      <c r="R641" s="11">
        <v>105.23699999999999</v>
      </c>
      <c r="S641" s="11">
        <v>86.626999999999995</v>
      </c>
      <c r="T641" s="11">
        <v>71.516000000000005</v>
      </c>
      <c r="U641" s="11">
        <v>54.512999999999998</v>
      </c>
      <c r="V641" s="11">
        <v>38.188000000000002</v>
      </c>
      <c r="W641" s="11">
        <v>24.184000000000001</v>
      </c>
      <c r="X641" s="11">
        <v>13.162000000000001</v>
      </c>
      <c r="Y641" s="11">
        <v>5.35</v>
      </c>
      <c r="Z641" s="11">
        <v>1.4990000000000001</v>
      </c>
      <c r="AA641" s="11">
        <v>0.26200000000000001</v>
      </c>
      <c r="AB641" s="11">
        <v>2.9000000000000001E-2</v>
      </c>
      <c r="AC641" s="11">
        <v>2E-3</v>
      </c>
    </row>
    <row r="642" spans="1:29" ht="11.5" hidden="1">
      <c r="A642" s="15">
        <v>625</v>
      </c>
      <c r="B642" s="13" t="s">
        <v>1059</v>
      </c>
      <c r="C642" s="14" t="s">
        <v>1120</v>
      </c>
      <c r="D642" s="12"/>
      <c r="E642" s="12">
        <v>728</v>
      </c>
      <c r="F642" s="13" t="s">
        <v>1110</v>
      </c>
      <c r="G642" s="12">
        <v>910</v>
      </c>
      <c r="H642" s="12">
        <v>1995</v>
      </c>
      <c r="I642" s="11">
        <v>459.49799999999999</v>
      </c>
      <c r="J642" s="11">
        <v>370.73</v>
      </c>
      <c r="K642" s="11">
        <v>300.96199999999999</v>
      </c>
      <c r="L642" s="11">
        <v>262.61</v>
      </c>
      <c r="M642" s="11">
        <v>225.06800000000001</v>
      </c>
      <c r="N642" s="11">
        <v>191.8</v>
      </c>
      <c r="O642" s="11">
        <v>158.44300000000001</v>
      </c>
      <c r="P642" s="11">
        <v>129.101</v>
      </c>
      <c r="Q642" s="11">
        <v>101.837</v>
      </c>
      <c r="R642" s="11">
        <v>94.31</v>
      </c>
      <c r="S642" s="11">
        <v>80.373999999999995</v>
      </c>
      <c r="T642" s="11">
        <v>64.685000000000002</v>
      </c>
      <c r="U642" s="11">
        <v>51.789000000000001</v>
      </c>
      <c r="V642" s="11">
        <v>37.11</v>
      </c>
      <c r="W642" s="11">
        <v>23.515000000000001</v>
      </c>
      <c r="X642" s="11">
        <v>12.807</v>
      </c>
      <c r="Y642" s="11">
        <v>5.569</v>
      </c>
      <c r="Z642" s="11">
        <v>1.6259999999999999</v>
      </c>
      <c r="AA642" s="11">
        <v>0.29899999999999999</v>
      </c>
      <c r="AB642" s="11">
        <v>3.3000000000000002E-2</v>
      </c>
      <c r="AC642" s="11">
        <v>2E-3</v>
      </c>
    </row>
    <row r="643" spans="1:29" ht="11.5" hidden="1">
      <c r="A643" s="15">
        <v>626</v>
      </c>
      <c r="B643" s="13" t="s">
        <v>1059</v>
      </c>
      <c r="C643" s="14" t="s">
        <v>1120</v>
      </c>
      <c r="D643" s="12"/>
      <c r="E643" s="12">
        <v>728</v>
      </c>
      <c r="F643" s="13" t="s">
        <v>1110</v>
      </c>
      <c r="G643" s="12">
        <v>910</v>
      </c>
      <c r="H643" s="12">
        <v>2000</v>
      </c>
      <c r="I643" s="11">
        <v>546.31200000000001</v>
      </c>
      <c r="J643" s="11">
        <v>451.89400000000001</v>
      </c>
      <c r="K643" s="11">
        <v>379.774</v>
      </c>
      <c r="L643" s="11">
        <v>311.072</v>
      </c>
      <c r="M643" s="11">
        <v>270.13299999999998</v>
      </c>
      <c r="N643" s="11">
        <v>230.06399999999999</v>
      </c>
      <c r="O643" s="11">
        <v>194.684</v>
      </c>
      <c r="P643" s="11">
        <v>159.88900000000001</v>
      </c>
      <c r="Q643" s="11">
        <v>129.53800000000001</v>
      </c>
      <c r="R643" s="11">
        <v>101.98</v>
      </c>
      <c r="S643" s="11">
        <v>93.337999999999994</v>
      </c>
      <c r="T643" s="11">
        <v>78.28</v>
      </c>
      <c r="U643" s="11">
        <v>61.170999999999999</v>
      </c>
      <c r="V643" s="11">
        <v>46.323999999999998</v>
      </c>
      <c r="W643" s="11">
        <v>30.306999999999999</v>
      </c>
      <c r="X643" s="11">
        <v>16.664000000000001</v>
      </c>
      <c r="Y643" s="11">
        <v>7.3019999999999996</v>
      </c>
      <c r="Z643" s="11">
        <v>2.31</v>
      </c>
      <c r="AA643" s="11">
        <v>0.44800000000000001</v>
      </c>
      <c r="AB643" s="11">
        <v>0.05</v>
      </c>
      <c r="AC643" s="11">
        <v>3.0000000000000001E-3</v>
      </c>
    </row>
    <row r="644" spans="1:29" ht="11.5" hidden="1">
      <c r="A644" s="15">
        <v>627</v>
      </c>
      <c r="B644" s="13" t="s">
        <v>1059</v>
      </c>
      <c r="C644" s="14" t="s">
        <v>1120</v>
      </c>
      <c r="D644" s="12"/>
      <c r="E644" s="12">
        <v>728</v>
      </c>
      <c r="F644" s="13" t="s">
        <v>1110</v>
      </c>
      <c r="G644" s="12">
        <v>910</v>
      </c>
      <c r="H644" s="12">
        <v>2005</v>
      </c>
      <c r="I644" s="11">
        <v>632.62099999999998</v>
      </c>
      <c r="J644" s="11">
        <v>549.03</v>
      </c>
      <c r="K644" s="11">
        <v>469.82400000000001</v>
      </c>
      <c r="L644" s="11">
        <v>397.16800000000001</v>
      </c>
      <c r="M644" s="11">
        <v>324.46300000000002</v>
      </c>
      <c r="N644" s="11">
        <v>278.97000000000003</v>
      </c>
      <c r="O644" s="11">
        <v>235.33099999999999</v>
      </c>
      <c r="P644" s="11">
        <v>197.524</v>
      </c>
      <c r="Q644" s="11">
        <v>161.38900000000001</v>
      </c>
      <c r="R644" s="11">
        <v>130.30099999999999</v>
      </c>
      <c r="S644" s="11">
        <v>102.10299999999999</v>
      </c>
      <c r="T644" s="11">
        <v>91.840999999999994</v>
      </c>
      <c r="U644" s="11">
        <v>75.033000000000001</v>
      </c>
      <c r="V644" s="11">
        <v>55.802</v>
      </c>
      <c r="W644" s="11">
        <v>38.734000000000002</v>
      </c>
      <c r="X644" s="11">
        <v>22.145</v>
      </c>
      <c r="Y644" s="11">
        <v>9.8719999999999999</v>
      </c>
      <c r="Z644" s="11">
        <v>3.1720000000000002</v>
      </c>
      <c r="AA644" s="11">
        <v>0.66700000000000004</v>
      </c>
      <c r="AB644" s="11">
        <v>7.9000000000000001E-2</v>
      </c>
      <c r="AC644" s="11">
        <v>5.0000000000000001E-3</v>
      </c>
    </row>
    <row r="645" spans="1:29" ht="11.5" hidden="1">
      <c r="A645" s="15">
        <v>628</v>
      </c>
      <c r="B645" s="13" t="s">
        <v>1059</v>
      </c>
      <c r="C645" s="14" t="s">
        <v>1120</v>
      </c>
      <c r="D645" s="12"/>
      <c r="E645" s="12">
        <v>728</v>
      </c>
      <c r="F645" s="13" t="s">
        <v>1110</v>
      </c>
      <c r="G645" s="12">
        <v>910</v>
      </c>
      <c r="H645" s="12">
        <v>2010</v>
      </c>
      <c r="I645" s="11">
        <v>781.43299999999999</v>
      </c>
      <c r="J645" s="11">
        <v>670.45699999999999</v>
      </c>
      <c r="K645" s="11">
        <v>594.03899999999999</v>
      </c>
      <c r="L645" s="11">
        <v>511.03100000000001</v>
      </c>
      <c r="M645" s="11">
        <v>430.38</v>
      </c>
      <c r="N645" s="11">
        <v>349.03899999999999</v>
      </c>
      <c r="O645" s="11">
        <v>295.87700000000001</v>
      </c>
      <c r="P645" s="11">
        <v>247.08500000000001</v>
      </c>
      <c r="Q645" s="11">
        <v>206.09299999999999</v>
      </c>
      <c r="R645" s="11">
        <v>168.14699999999999</v>
      </c>
      <c r="S645" s="11">
        <v>134.995</v>
      </c>
      <c r="T645" s="11">
        <v>105.044</v>
      </c>
      <c r="U645" s="11">
        <v>91.748999999999995</v>
      </c>
      <c r="V645" s="11">
        <v>71.593000000000004</v>
      </c>
      <c r="W645" s="11">
        <v>49.180999999999997</v>
      </c>
      <c r="X645" s="11">
        <v>29.962</v>
      </c>
      <c r="Y645" s="11">
        <v>13.99</v>
      </c>
      <c r="Z645" s="11">
        <v>4.6260000000000003</v>
      </c>
      <c r="AA645" s="11">
        <v>1.0089999999999999</v>
      </c>
      <c r="AB645" s="11">
        <v>0.13400000000000001</v>
      </c>
      <c r="AC645" s="11">
        <v>8.9999999999999993E-3</v>
      </c>
    </row>
    <row r="646" spans="1:29" ht="11.5" hidden="1">
      <c r="A646" s="15">
        <v>629</v>
      </c>
      <c r="B646" s="13" t="s">
        <v>1059</v>
      </c>
      <c r="C646" s="14" t="s">
        <v>1120</v>
      </c>
      <c r="D646" s="12"/>
      <c r="E646" s="12">
        <v>728</v>
      </c>
      <c r="F646" s="13" t="s">
        <v>1110</v>
      </c>
      <c r="G646" s="12">
        <v>910</v>
      </c>
      <c r="H646" s="12">
        <v>2015</v>
      </c>
      <c r="I646" s="11">
        <v>847.59100000000001</v>
      </c>
      <c r="J646" s="11">
        <v>749.23599999999999</v>
      </c>
      <c r="K646" s="11">
        <v>652.22</v>
      </c>
      <c r="L646" s="11">
        <v>580.005</v>
      </c>
      <c r="M646" s="11">
        <v>497.37900000000002</v>
      </c>
      <c r="N646" s="11">
        <v>415.74200000000002</v>
      </c>
      <c r="O646" s="11">
        <v>333.68799999999999</v>
      </c>
      <c r="P646" s="11">
        <v>280.048</v>
      </c>
      <c r="Q646" s="11">
        <v>232.35</v>
      </c>
      <c r="R646" s="11">
        <v>193.50800000000001</v>
      </c>
      <c r="S646" s="11">
        <v>157.15100000000001</v>
      </c>
      <c r="T646" s="11">
        <v>124.904</v>
      </c>
      <c r="U646" s="11">
        <v>94.981999999999999</v>
      </c>
      <c r="V646" s="11">
        <v>79.36</v>
      </c>
      <c r="W646" s="11">
        <v>57.329000000000001</v>
      </c>
      <c r="X646" s="11">
        <v>34.762999999999998</v>
      </c>
      <c r="Y646" s="11">
        <v>17.369</v>
      </c>
      <c r="Z646" s="11">
        <v>6.0209999999999999</v>
      </c>
      <c r="AA646" s="11">
        <v>1.3340000000000001</v>
      </c>
      <c r="AB646" s="11">
        <v>0.17799999999999999</v>
      </c>
      <c r="AC646" s="11">
        <v>1.2999999999999999E-2</v>
      </c>
    </row>
    <row r="647" spans="1:29" ht="11.5" hidden="1">
      <c r="A647" s="15">
        <v>630</v>
      </c>
      <c r="B647" s="13" t="s">
        <v>1059</v>
      </c>
      <c r="C647" s="14" t="s">
        <v>1120</v>
      </c>
      <c r="D647" s="12"/>
      <c r="E647" s="12">
        <v>728</v>
      </c>
      <c r="F647" s="13" t="s">
        <v>1110</v>
      </c>
      <c r="G647" s="12">
        <v>910</v>
      </c>
      <c r="H647" s="12">
        <v>2020</v>
      </c>
      <c r="I647" s="11">
        <v>842.52800000000002</v>
      </c>
      <c r="J647" s="11">
        <v>759.62199999999996</v>
      </c>
      <c r="K647" s="11">
        <v>682.14</v>
      </c>
      <c r="L647" s="11">
        <v>594.88099999999997</v>
      </c>
      <c r="M647" s="11">
        <v>528.06500000000005</v>
      </c>
      <c r="N647" s="11">
        <v>449.613</v>
      </c>
      <c r="O647" s="11">
        <v>372.43299999999999</v>
      </c>
      <c r="P647" s="11">
        <v>295.63400000000001</v>
      </c>
      <c r="Q647" s="11">
        <v>246.898</v>
      </c>
      <c r="R647" s="11">
        <v>204.38200000000001</v>
      </c>
      <c r="S647" s="11">
        <v>169.47200000000001</v>
      </c>
      <c r="T647" s="11">
        <v>136.21100000000001</v>
      </c>
      <c r="U647" s="11">
        <v>105.902</v>
      </c>
      <c r="V647" s="11">
        <v>76.855000000000004</v>
      </c>
      <c r="W647" s="11">
        <v>59.835000000000001</v>
      </c>
      <c r="X647" s="11">
        <v>38.226999999999997</v>
      </c>
      <c r="Y647" s="11">
        <v>19.036999999999999</v>
      </c>
      <c r="Z647" s="11">
        <v>7.09</v>
      </c>
      <c r="AA647" s="11">
        <v>1.6479999999999999</v>
      </c>
      <c r="AB647" s="11">
        <v>0.22500000000000001</v>
      </c>
      <c r="AC647" s="11">
        <v>1.7000000000000001E-2</v>
      </c>
    </row>
    <row r="648" spans="1:29" ht="11.5" hidden="1">
      <c r="A648" s="15">
        <v>631</v>
      </c>
      <c r="B648" s="13" t="s">
        <v>1059</v>
      </c>
      <c r="C648" s="14" t="s">
        <v>621</v>
      </c>
      <c r="D648" s="12"/>
      <c r="E648" s="12">
        <v>800</v>
      </c>
      <c r="F648" s="13" t="s">
        <v>1110</v>
      </c>
      <c r="G648" s="12">
        <v>910</v>
      </c>
      <c r="H648" s="12">
        <v>1950</v>
      </c>
      <c r="I648" s="11">
        <v>468.99400000000003</v>
      </c>
      <c r="J648" s="11">
        <v>358.40100000000001</v>
      </c>
      <c r="K648" s="11">
        <v>275.91000000000003</v>
      </c>
      <c r="L648" s="11">
        <v>280.44400000000002</v>
      </c>
      <c r="M648" s="11">
        <v>239.892</v>
      </c>
      <c r="N648" s="11">
        <v>203.01</v>
      </c>
      <c r="O648" s="11">
        <v>165.36199999999999</v>
      </c>
      <c r="P648" s="11">
        <v>134.21</v>
      </c>
      <c r="Q648" s="11">
        <v>110.492</v>
      </c>
      <c r="R648" s="11">
        <v>90.873000000000005</v>
      </c>
      <c r="S648" s="11">
        <v>72.606999999999999</v>
      </c>
      <c r="T648" s="11">
        <v>57.024000000000001</v>
      </c>
      <c r="U648" s="11">
        <v>46.661999999999999</v>
      </c>
      <c r="V648" s="11">
        <v>35.793999999999997</v>
      </c>
      <c r="W648" s="11">
        <v>24.759</v>
      </c>
      <c r="X648" s="11">
        <v>13.914999999999999</v>
      </c>
      <c r="Y648" s="11">
        <v>5.2569999999999997</v>
      </c>
      <c r="Z648" s="11">
        <v>1.708</v>
      </c>
      <c r="AA648" s="11">
        <v>0.35699999999999998</v>
      </c>
      <c r="AB648" s="11">
        <v>4.4999999999999998E-2</v>
      </c>
      <c r="AC648" s="11">
        <v>4.0000000000000001E-3</v>
      </c>
    </row>
    <row r="649" spans="1:29" ht="11.5" hidden="1">
      <c r="A649" s="15">
        <v>632</v>
      </c>
      <c r="B649" s="13" t="s">
        <v>1059</v>
      </c>
      <c r="C649" s="14" t="s">
        <v>621</v>
      </c>
      <c r="D649" s="12"/>
      <c r="E649" s="12">
        <v>800</v>
      </c>
      <c r="F649" s="13" t="s">
        <v>1110</v>
      </c>
      <c r="G649" s="12">
        <v>910</v>
      </c>
      <c r="H649" s="12">
        <v>1955</v>
      </c>
      <c r="I649" s="11">
        <v>557.048</v>
      </c>
      <c r="J649" s="11">
        <v>419.35599999999999</v>
      </c>
      <c r="K649" s="11">
        <v>342.887</v>
      </c>
      <c r="L649" s="11">
        <v>266.92200000000003</v>
      </c>
      <c r="M649" s="11">
        <v>270.39600000000002</v>
      </c>
      <c r="N649" s="11">
        <v>229.995</v>
      </c>
      <c r="O649" s="11">
        <v>193.42400000000001</v>
      </c>
      <c r="P649" s="11">
        <v>156.59200000000001</v>
      </c>
      <c r="Q649" s="11">
        <v>126.318</v>
      </c>
      <c r="R649" s="11">
        <v>103.518</v>
      </c>
      <c r="S649" s="11">
        <v>84.320999999999998</v>
      </c>
      <c r="T649" s="11">
        <v>66.066999999999993</v>
      </c>
      <c r="U649" s="11">
        <v>50.11</v>
      </c>
      <c r="V649" s="11">
        <v>38.555999999999997</v>
      </c>
      <c r="W649" s="11">
        <v>26.751999999999999</v>
      </c>
      <c r="X649" s="11">
        <v>15.811</v>
      </c>
      <c r="Y649" s="11">
        <v>6.9050000000000002</v>
      </c>
      <c r="Z649" s="11">
        <v>1.7470000000000001</v>
      </c>
      <c r="AA649" s="11">
        <v>0.318</v>
      </c>
      <c r="AB649" s="11">
        <v>3.4000000000000002E-2</v>
      </c>
      <c r="AC649" s="11">
        <v>3.0000000000000001E-3</v>
      </c>
    </row>
    <row r="650" spans="1:29" ht="11.5" hidden="1">
      <c r="A650" s="15">
        <v>633</v>
      </c>
      <c r="B650" s="13" t="s">
        <v>1059</v>
      </c>
      <c r="C650" s="14" t="s">
        <v>621</v>
      </c>
      <c r="D650" s="12"/>
      <c r="E650" s="12">
        <v>800</v>
      </c>
      <c r="F650" s="13" t="s">
        <v>1110</v>
      </c>
      <c r="G650" s="12">
        <v>910</v>
      </c>
      <c r="H650" s="12">
        <v>1960</v>
      </c>
      <c r="I650" s="11">
        <v>635.32100000000003</v>
      </c>
      <c r="J650" s="11">
        <v>506.66899999999998</v>
      </c>
      <c r="K650" s="11">
        <v>404.36</v>
      </c>
      <c r="L650" s="11">
        <v>333.46100000000001</v>
      </c>
      <c r="M650" s="11">
        <v>258.60599999999999</v>
      </c>
      <c r="N650" s="11">
        <v>260.52800000000002</v>
      </c>
      <c r="O650" s="11">
        <v>220.31200000000001</v>
      </c>
      <c r="P650" s="11">
        <v>184.202</v>
      </c>
      <c r="Q650" s="11">
        <v>148.208</v>
      </c>
      <c r="R650" s="11">
        <v>118.959</v>
      </c>
      <c r="S650" s="11">
        <v>96.54</v>
      </c>
      <c r="T650" s="11">
        <v>77.144999999999996</v>
      </c>
      <c r="U650" s="11">
        <v>58.432000000000002</v>
      </c>
      <c r="V650" s="11">
        <v>41.713999999999999</v>
      </c>
      <c r="W650" s="11">
        <v>29.04</v>
      </c>
      <c r="X650" s="11">
        <v>17.187999999999999</v>
      </c>
      <c r="Y650" s="11">
        <v>7.8410000000000002</v>
      </c>
      <c r="Z650" s="11">
        <v>2.2549999999999999</v>
      </c>
      <c r="AA650" s="11">
        <v>0.307</v>
      </c>
      <c r="AB650" s="11">
        <v>2.7E-2</v>
      </c>
      <c r="AC650" s="11">
        <v>2E-3</v>
      </c>
    </row>
    <row r="651" spans="1:29" ht="11.5" hidden="1">
      <c r="A651" s="15">
        <v>634</v>
      </c>
      <c r="B651" s="13" t="s">
        <v>1059</v>
      </c>
      <c r="C651" s="14" t="s">
        <v>621</v>
      </c>
      <c r="D651" s="12"/>
      <c r="E651" s="12">
        <v>800</v>
      </c>
      <c r="F651" s="13" t="s">
        <v>1110</v>
      </c>
      <c r="G651" s="12">
        <v>910</v>
      </c>
      <c r="H651" s="12">
        <v>1965</v>
      </c>
      <c r="I651" s="11">
        <v>757.56299999999999</v>
      </c>
      <c r="J651" s="11">
        <v>596.30499999999995</v>
      </c>
      <c r="K651" s="11">
        <v>499.49400000000003</v>
      </c>
      <c r="L651" s="11">
        <v>401.279</v>
      </c>
      <c r="M651" s="11">
        <v>329.51</v>
      </c>
      <c r="N651" s="11">
        <v>254.71700000000001</v>
      </c>
      <c r="O651" s="11">
        <v>254.88399999999999</v>
      </c>
      <c r="P651" s="11">
        <v>214.352</v>
      </c>
      <c r="Q651" s="11">
        <v>178.078</v>
      </c>
      <c r="R651" s="11">
        <v>142.53200000000001</v>
      </c>
      <c r="S651" s="11">
        <v>113.301</v>
      </c>
      <c r="T651" s="11">
        <v>90.256</v>
      </c>
      <c r="U651" s="11">
        <v>69.792000000000002</v>
      </c>
      <c r="V651" s="11">
        <v>49.813000000000002</v>
      </c>
      <c r="W651" s="11">
        <v>32.216000000000001</v>
      </c>
      <c r="X651" s="11">
        <v>19.114999999999998</v>
      </c>
      <c r="Y651" s="11">
        <v>8.6880000000000006</v>
      </c>
      <c r="Z651" s="11">
        <v>2.5299999999999998</v>
      </c>
      <c r="AA651" s="11">
        <v>0.378</v>
      </c>
      <c r="AB651" s="11">
        <v>2.4E-2</v>
      </c>
      <c r="AC651" s="11">
        <v>1E-3</v>
      </c>
    </row>
    <row r="652" spans="1:29" ht="11.5" hidden="1">
      <c r="A652" s="15">
        <v>635</v>
      </c>
      <c r="B652" s="13" t="s">
        <v>1059</v>
      </c>
      <c r="C652" s="14" t="s">
        <v>621</v>
      </c>
      <c r="D652" s="12"/>
      <c r="E652" s="12">
        <v>800</v>
      </c>
      <c r="F652" s="13" t="s">
        <v>1110</v>
      </c>
      <c r="G652" s="12">
        <v>910</v>
      </c>
      <c r="H652" s="12">
        <v>1970</v>
      </c>
      <c r="I652" s="11">
        <v>896.79499999999996</v>
      </c>
      <c r="J652" s="11">
        <v>712.846</v>
      </c>
      <c r="K652" s="11">
        <v>585.072</v>
      </c>
      <c r="L652" s="11">
        <v>492.399</v>
      </c>
      <c r="M652" s="11">
        <v>394.01499999999999</v>
      </c>
      <c r="N652" s="11">
        <v>321.87400000000002</v>
      </c>
      <c r="O652" s="11">
        <v>247.73</v>
      </c>
      <c r="P652" s="11">
        <v>246.49100000000001</v>
      </c>
      <c r="Q652" s="11">
        <v>206.04599999999999</v>
      </c>
      <c r="R652" s="11">
        <v>170.24299999999999</v>
      </c>
      <c r="S652" s="11">
        <v>134.94200000000001</v>
      </c>
      <c r="T652" s="11">
        <v>105.37</v>
      </c>
      <c r="U652" s="11">
        <v>81.344999999999999</v>
      </c>
      <c r="V652" s="11">
        <v>59.371000000000002</v>
      </c>
      <c r="W652" s="11">
        <v>38.427999999999997</v>
      </c>
      <c r="X652" s="11">
        <v>21.193999999999999</v>
      </c>
      <c r="Y652" s="11">
        <v>9.6270000000000007</v>
      </c>
      <c r="Z652" s="11">
        <v>2.7890000000000001</v>
      </c>
      <c r="AA652" s="11">
        <v>0.40799999999999997</v>
      </c>
      <c r="AB652" s="11">
        <v>2.5000000000000001E-2</v>
      </c>
      <c r="AC652" s="11">
        <v>1E-3</v>
      </c>
    </row>
    <row r="653" spans="1:29" ht="11.5" hidden="1">
      <c r="A653" s="15">
        <v>636</v>
      </c>
      <c r="B653" s="13" t="s">
        <v>1059</v>
      </c>
      <c r="C653" s="14" t="s">
        <v>621</v>
      </c>
      <c r="D653" s="12"/>
      <c r="E653" s="12">
        <v>800</v>
      </c>
      <c r="F653" s="13" t="s">
        <v>1110</v>
      </c>
      <c r="G653" s="12">
        <v>910</v>
      </c>
      <c r="H653" s="12">
        <v>1975</v>
      </c>
      <c r="I653" s="11">
        <v>1009.314</v>
      </c>
      <c r="J653" s="11">
        <v>821.97699999999998</v>
      </c>
      <c r="K653" s="11">
        <v>679.61699999999996</v>
      </c>
      <c r="L653" s="11">
        <v>560.06399999999996</v>
      </c>
      <c r="M653" s="11">
        <v>469.77100000000002</v>
      </c>
      <c r="N653" s="11">
        <v>373.92899999999997</v>
      </c>
      <c r="O653" s="11">
        <v>304.11500000000001</v>
      </c>
      <c r="P653" s="11">
        <v>232.11600000000001</v>
      </c>
      <c r="Q653" s="11">
        <v>230.095</v>
      </c>
      <c r="R653" s="11">
        <v>191.304</v>
      </c>
      <c r="S653" s="11">
        <v>156.59899999999999</v>
      </c>
      <c r="T653" s="11">
        <v>121.955</v>
      </c>
      <c r="U653" s="11">
        <v>92.316000000000003</v>
      </c>
      <c r="V653" s="11">
        <v>67.322000000000003</v>
      </c>
      <c r="W653" s="11">
        <v>44.6</v>
      </c>
      <c r="X653" s="11">
        <v>24.617000000000001</v>
      </c>
      <c r="Y653" s="11">
        <v>10.364000000000001</v>
      </c>
      <c r="Z653" s="11">
        <v>3.0910000000000002</v>
      </c>
      <c r="AA653" s="11">
        <v>0.44400000000000001</v>
      </c>
      <c r="AB653" s="11">
        <v>2.9000000000000001E-2</v>
      </c>
      <c r="AC653" s="11">
        <v>1E-3</v>
      </c>
    </row>
    <row r="654" spans="1:29" ht="11.5" hidden="1">
      <c r="A654" s="15">
        <v>637</v>
      </c>
      <c r="B654" s="13" t="s">
        <v>1059</v>
      </c>
      <c r="C654" s="14" t="s">
        <v>621</v>
      </c>
      <c r="D654" s="12"/>
      <c r="E654" s="12">
        <v>800</v>
      </c>
      <c r="F654" s="13" t="s">
        <v>1110</v>
      </c>
      <c r="G654" s="12">
        <v>910</v>
      </c>
      <c r="H654" s="12">
        <v>1980</v>
      </c>
      <c r="I654" s="11">
        <v>1185.3330000000001</v>
      </c>
      <c r="J654" s="11">
        <v>936.06</v>
      </c>
      <c r="K654" s="11">
        <v>792.67499999999995</v>
      </c>
      <c r="L654" s="11">
        <v>658.20699999999999</v>
      </c>
      <c r="M654" s="11">
        <v>540.12699999999995</v>
      </c>
      <c r="N654" s="11">
        <v>450.923</v>
      </c>
      <c r="O654" s="11">
        <v>357.07799999999997</v>
      </c>
      <c r="P654" s="11">
        <v>289.00099999999998</v>
      </c>
      <c r="Q654" s="11">
        <v>218.852</v>
      </c>
      <c r="R654" s="11">
        <v>216.048</v>
      </c>
      <c r="S654" s="11">
        <v>177.91300000000001</v>
      </c>
      <c r="T654" s="11">
        <v>143.149</v>
      </c>
      <c r="U654" s="11">
        <v>108.12</v>
      </c>
      <c r="V654" s="11">
        <v>77.332999999999998</v>
      </c>
      <c r="W654" s="11">
        <v>51.203000000000003</v>
      </c>
      <c r="X654" s="11">
        <v>28.954000000000001</v>
      </c>
      <c r="Y654" s="11">
        <v>12.22</v>
      </c>
      <c r="Z654" s="11">
        <v>3.3359999999999999</v>
      </c>
      <c r="AA654" s="11">
        <v>0.49299999999999999</v>
      </c>
      <c r="AB654" s="11">
        <v>0.03</v>
      </c>
      <c r="AC654" s="11">
        <v>1E-3</v>
      </c>
    </row>
    <row r="655" spans="1:29" ht="11.5" hidden="1">
      <c r="A655" s="15">
        <v>638</v>
      </c>
      <c r="B655" s="13" t="s">
        <v>1059</v>
      </c>
      <c r="C655" s="14" t="s">
        <v>621</v>
      </c>
      <c r="D655" s="12"/>
      <c r="E655" s="12">
        <v>800</v>
      </c>
      <c r="F655" s="13" t="s">
        <v>1110</v>
      </c>
      <c r="G655" s="12">
        <v>910</v>
      </c>
      <c r="H655" s="12">
        <v>1985</v>
      </c>
      <c r="I655" s="11">
        <v>1404.74</v>
      </c>
      <c r="J655" s="11">
        <v>1108.567</v>
      </c>
      <c r="K655" s="11">
        <v>909.93</v>
      </c>
      <c r="L655" s="11">
        <v>773.48800000000006</v>
      </c>
      <c r="M655" s="11">
        <v>639.46600000000001</v>
      </c>
      <c r="N655" s="11">
        <v>521.49599999999998</v>
      </c>
      <c r="O655" s="11">
        <v>432.80200000000002</v>
      </c>
      <c r="P655" s="11">
        <v>340.63600000000002</v>
      </c>
      <c r="Q655" s="11">
        <v>274.03800000000001</v>
      </c>
      <c r="R655" s="11">
        <v>206.24700000000001</v>
      </c>
      <c r="S655" s="11">
        <v>201.917</v>
      </c>
      <c r="T655" s="11">
        <v>163.55799999999999</v>
      </c>
      <c r="U655" s="11">
        <v>127.837</v>
      </c>
      <c r="V655" s="11">
        <v>91.488</v>
      </c>
      <c r="W655" s="11">
        <v>59.637</v>
      </c>
      <c r="X655" s="11">
        <v>33.886000000000003</v>
      </c>
      <c r="Y655" s="11">
        <v>14.750999999999999</v>
      </c>
      <c r="Z655" s="11">
        <v>4.0309999999999997</v>
      </c>
      <c r="AA655" s="11">
        <v>0.55100000000000005</v>
      </c>
      <c r="AB655" s="11">
        <v>3.5000000000000003E-2</v>
      </c>
      <c r="AC655" s="11">
        <v>1E-3</v>
      </c>
    </row>
    <row r="656" spans="1:29" ht="11.5" hidden="1">
      <c r="A656" s="15">
        <v>639</v>
      </c>
      <c r="B656" s="13" t="s">
        <v>1059</v>
      </c>
      <c r="C656" s="14" t="s">
        <v>621</v>
      </c>
      <c r="D656" s="12"/>
      <c r="E656" s="12">
        <v>800</v>
      </c>
      <c r="F656" s="13" t="s">
        <v>1110</v>
      </c>
      <c r="G656" s="12">
        <v>910</v>
      </c>
      <c r="H656" s="12">
        <v>1990</v>
      </c>
      <c r="I656" s="11">
        <v>1705.52</v>
      </c>
      <c r="J656" s="11">
        <v>1342.722</v>
      </c>
      <c r="K656" s="11">
        <v>1101.606</v>
      </c>
      <c r="L656" s="11">
        <v>906.83299999999997</v>
      </c>
      <c r="M656" s="11">
        <v>766.19100000000003</v>
      </c>
      <c r="N656" s="11">
        <v>627.24599999999998</v>
      </c>
      <c r="O656" s="11">
        <v>506.3</v>
      </c>
      <c r="P656" s="11">
        <v>416.04399999999998</v>
      </c>
      <c r="Q656" s="11">
        <v>325.10399999999998</v>
      </c>
      <c r="R656" s="11">
        <v>260.46300000000002</v>
      </c>
      <c r="S656" s="11">
        <v>194.81899999999999</v>
      </c>
      <c r="T656" s="11">
        <v>187.767</v>
      </c>
      <c r="U656" s="11">
        <v>148.07400000000001</v>
      </c>
      <c r="V656" s="11">
        <v>110.10599999999999</v>
      </c>
      <c r="W656" s="11">
        <v>72.281000000000006</v>
      </c>
      <c r="X656" s="11">
        <v>40.847000000000001</v>
      </c>
      <c r="Y656" s="11">
        <v>18.111000000000001</v>
      </c>
      <c r="Z656" s="11">
        <v>5.0599999999999996</v>
      </c>
      <c r="AA656" s="11">
        <v>0.71399999999999997</v>
      </c>
      <c r="AB656" s="11">
        <v>4.3999999999999997E-2</v>
      </c>
      <c r="AC656" s="11">
        <v>2E-3</v>
      </c>
    </row>
    <row r="657" spans="1:29" ht="11.5" hidden="1">
      <c r="A657" s="15">
        <v>640</v>
      </c>
      <c r="B657" s="13" t="s">
        <v>1059</v>
      </c>
      <c r="C657" s="14" t="s">
        <v>621</v>
      </c>
      <c r="D657" s="12"/>
      <c r="E657" s="12">
        <v>800</v>
      </c>
      <c r="F657" s="13" t="s">
        <v>1110</v>
      </c>
      <c r="G657" s="12">
        <v>910</v>
      </c>
      <c r="H657" s="12">
        <v>1995</v>
      </c>
      <c r="I657" s="11">
        <v>2033.28</v>
      </c>
      <c r="J657" s="11">
        <v>1626.568</v>
      </c>
      <c r="K657" s="11">
        <v>1326.3340000000001</v>
      </c>
      <c r="L657" s="11">
        <v>1090.4090000000001</v>
      </c>
      <c r="M657" s="11">
        <v>890.42700000000002</v>
      </c>
      <c r="N657" s="11">
        <v>740.15700000000004</v>
      </c>
      <c r="O657" s="11">
        <v>594.59</v>
      </c>
      <c r="P657" s="11">
        <v>471.84100000000001</v>
      </c>
      <c r="Q657" s="11">
        <v>383.95499999999998</v>
      </c>
      <c r="R657" s="11">
        <v>299.62299999999999</v>
      </c>
      <c r="S657" s="11">
        <v>238.7</v>
      </c>
      <c r="T657" s="11">
        <v>176.59200000000001</v>
      </c>
      <c r="U657" s="11">
        <v>166.05600000000001</v>
      </c>
      <c r="V657" s="11">
        <v>125.08499999999999</v>
      </c>
      <c r="W657" s="11">
        <v>85.769000000000005</v>
      </c>
      <c r="X657" s="11">
        <v>49.24</v>
      </c>
      <c r="Y657" s="11">
        <v>22.001000000000001</v>
      </c>
      <c r="Z657" s="11">
        <v>6.4210000000000003</v>
      </c>
      <c r="AA657" s="11">
        <v>0.97399999999999998</v>
      </c>
      <c r="AB657" s="11">
        <v>7.0000000000000007E-2</v>
      </c>
      <c r="AC657" s="11">
        <v>3.0000000000000001E-3</v>
      </c>
    </row>
    <row r="658" spans="1:29" ht="11.5" hidden="1">
      <c r="A658" s="15">
        <v>641</v>
      </c>
      <c r="B658" s="13" t="s">
        <v>1059</v>
      </c>
      <c r="C658" s="14" t="s">
        <v>621</v>
      </c>
      <c r="D658" s="12"/>
      <c r="E658" s="12">
        <v>800</v>
      </c>
      <c r="F658" s="13" t="s">
        <v>1110</v>
      </c>
      <c r="G658" s="12">
        <v>910</v>
      </c>
      <c r="H658" s="12">
        <v>2000</v>
      </c>
      <c r="I658" s="11">
        <v>2347.4070000000002</v>
      </c>
      <c r="J658" s="11">
        <v>1926.37</v>
      </c>
      <c r="K658" s="11">
        <v>1587.0239999999999</v>
      </c>
      <c r="L658" s="11">
        <v>1295.97</v>
      </c>
      <c r="M658" s="11">
        <v>1055.5260000000001</v>
      </c>
      <c r="N658" s="11">
        <v>845.08</v>
      </c>
      <c r="O658" s="11">
        <v>686.16</v>
      </c>
      <c r="P658" s="11">
        <v>539.40499999999997</v>
      </c>
      <c r="Q658" s="11">
        <v>423.21499999999997</v>
      </c>
      <c r="R658" s="11">
        <v>344.39</v>
      </c>
      <c r="S658" s="11">
        <v>267.56200000000001</v>
      </c>
      <c r="T658" s="11">
        <v>211.06800000000001</v>
      </c>
      <c r="U658" s="11">
        <v>152.47399999999999</v>
      </c>
      <c r="V658" s="11">
        <v>137.279</v>
      </c>
      <c r="W658" s="11">
        <v>95.546000000000006</v>
      </c>
      <c r="X658" s="11">
        <v>57.469000000000001</v>
      </c>
      <c r="Y658" s="11">
        <v>26.184000000000001</v>
      </c>
      <c r="Z658" s="11">
        <v>7.8490000000000002</v>
      </c>
      <c r="AA658" s="11">
        <v>1.262</v>
      </c>
      <c r="AB658" s="11">
        <v>0.104</v>
      </c>
      <c r="AC658" s="11">
        <v>5.0000000000000001E-3</v>
      </c>
    </row>
    <row r="659" spans="1:29" ht="11.5" hidden="1">
      <c r="A659" s="15">
        <v>642</v>
      </c>
      <c r="B659" s="13" t="s">
        <v>1059</v>
      </c>
      <c r="C659" s="14" t="s">
        <v>621</v>
      </c>
      <c r="D659" s="12"/>
      <c r="E659" s="12">
        <v>800</v>
      </c>
      <c r="F659" s="13" t="s">
        <v>1110</v>
      </c>
      <c r="G659" s="12">
        <v>910</v>
      </c>
      <c r="H659" s="12">
        <v>2005</v>
      </c>
      <c r="I659" s="11">
        <v>2718.5059999999999</v>
      </c>
      <c r="J659" s="11">
        <v>2247.1849999999999</v>
      </c>
      <c r="K659" s="11">
        <v>1883.35</v>
      </c>
      <c r="L659" s="11">
        <v>1553.095</v>
      </c>
      <c r="M659" s="11">
        <v>1258.2180000000001</v>
      </c>
      <c r="N659" s="11">
        <v>1008.9450000000001</v>
      </c>
      <c r="O659" s="11">
        <v>793.33799999999997</v>
      </c>
      <c r="P659" s="11">
        <v>633.57100000000003</v>
      </c>
      <c r="Q659" s="11">
        <v>492.87900000000002</v>
      </c>
      <c r="R659" s="11">
        <v>385.43700000000001</v>
      </c>
      <c r="S659" s="11">
        <v>311.53699999999998</v>
      </c>
      <c r="T659" s="11">
        <v>239.08</v>
      </c>
      <c r="U659" s="11">
        <v>184.12899999999999</v>
      </c>
      <c r="V659" s="11">
        <v>126.831</v>
      </c>
      <c r="W659" s="11">
        <v>105.217</v>
      </c>
      <c r="X659" s="11">
        <v>63.781999999999996</v>
      </c>
      <c r="Y659" s="11">
        <v>30.033000000000001</v>
      </c>
      <c r="Z659" s="11">
        <v>8.9320000000000004</v>
      </c>
      <c r="AA659" s="11">
        <v>1.377</v>
      </c>
      <c r="AB659" s="11">
        <v>0.106</v>
      </c>
      <c r="AC659" s="11">
        <v>6.0000000000000001E-3</v>
      </c>
    </row>
    <row r="660" spans="1:29" ht="11.5" hidden="1">
      <c r="A660" s="15">
        <v>643</v>
      </c>
      <c r="B660" s="13" t="s">
        <v>1059</v>
      </c>
      <c r="C660" s="14" t="s">
        <v>621</v>
      </c>
      <c r="D660" s="12"/>
      <c r="E660" s="12">
        <v>800</v>
      </c>
      <c r="F660" s="13" t="s">
        <v>1110</v>
      </c>
      <c r="G660" s="12">
        <v>910</v>
      </c>
      <c r="H660" s="12">
        <v>2010</v>
      </c>
      <c r="I660" s="11">
        <v>3102.375</v>
      </c>
      <c r="J660" s="11">
        <v>2616.0210000000002</v>
      </c>
      <c r="K660" s="11">
        <v>2208.922</v>
      </c>
      <c r="L660" s="11">
        <v>1852.69</v>
      </c>
      <c r="M660" s="11">
        <v>1518.7260000000001</v>
      </c>
      <c r="N660" s="11">
        <v>1217.6669999999999</v>
      </c>
      <c r="O660" s="11">
        <v>965.50699999999995</v>
      </c>
      <c r="P660" s="11">
        <v>751.02700000000004</v>
      </c>
      <c r="Q660" s="11">
        <v>594.69899999999996</v>
      </c>
      <c r="R660" s="11">
        <v>460.15600000000001</v>
      </c>
      <c r="S660" s="11">
        <v>356.685</v>
      </c>
      <c r="T660" s="11">
        <v>284.375</v>
      </c>
      <c r="U660" s="11">
        <v>212.875</v>
      </c>
      <c r="V660" s="11">
        <v>156.30600000000001</v>
      </c>
      <c r="W660" s="11">
        <v>98.837999999999994</v>
      </c>
      <c r="X660" s="11">
        <v>71.257000000000005</v>
      </c>
      <c r="Y660" s="11">
        <v>33.545000000000002</v>
      </c>
      <c r="Z660" s="11">
        <v>10.114000000000001</v>
      </c>
      <c r="AA660" s="11">
        <v>1.4610000000000001</v>
      </c>
      <c r="AB660" s="11">
        <v>9.4E-2</v>
      </c>
      <c r="AC660" s="11">
        <v>5.0000000000000001E-3</v>
      </c>
    </row>
    <row r="661" spans="1:29" ht="11.5" hidden="1">
      <c r="A661" s="15">
        <v>644</v>
      </c>
      <c r="B661" s="13" t="s">
        <v>1059</v>
      </c>
      <c r="C661" s="14" t="s">
        <v>621</v>
      </c>
      <c r="D661" s="12"/>
      <c r="E661" s="12">
        <v>800</v>
      </c>
      <c r="F661" s="13" t="s">
        <v>1110</v>
      </c>
      <c r="G661" s="12">
        <v>910</v>
      </c>
      <c r="H661" s="12">
        <v>2015</v>
      </c>
      <c r="I661" s="11">
        <v>3477.2449999999999</v>
      </c>
      <c r="J661" s="11">
        <v>3031.913</v>
      </c>
      <c r="K661" s="11">
        <v>2587.7220000000002</v>
      </c>
      <c r="L661" s="11">
        <v>2185.2269999999999</v>
      </c>
      <c r="M661" s="11">
        <v>1824.68</v>
      </c>
      <c r="N661" s="11">
        <v>1485.3209999999999</v>
      </c>
      <c r="O661" s="11">
        <v>1182.2650000000001</v>
      </c>
      <c r="P661" s="11">
        <v>930.66</v>
      </c>
      <c r="Q661" s="11">
        <v>718.74</v>
      </c>
      <c r="R661" s="11">
        <v>565.77300000000002</v>
      </c>
      <c r="S661" s="11">
        <v>433.83100000000002</v>
      </c>
      <c r="T661" s="11">
        <v>331.83100000000002</v>
      </c>
      <c r="U661" s="11">
        <v>258.75299999999999</v>
      </c>
      <c r="V661" s="11">
        <v>185.48099999999999</v>
      </c>
      <c r="W661" s="11">
        <v>126.072</v>
      </c>
      <c r="X661" s="11">
        <v>69.947000000000003</v>
      </c>
      <c r="Y661" s="11">
        <v>39.933999999999997</v>
      </c>
      <c r="Z661" s="11">
        <v>12.375999999999999</v>
      </c>
      <c r="AA661" s="11">
        <v>1.855</v>
      </c>
      <c r="AB661" s="11">
        <v>0.109</v>
      </c>
      <c r="AC661" s="11">
        <v>4.0000000000000001E-3</v>
      </c>
    </row>
    <row r="662" spans="1:29" ht="11.5" hidden="1">
      <c r="A662" s="15">
        <v>645</v>
      </c>
      <c r="B662" s="13" t="s">
        <v>1059</v>
      </c>
      <c r="C662" s="14" t="s">
        <v>621</v>
      </c>
      <c r="D662" s="12"/>
      <c r="E662" s="12">
        <v>800</v>
      </c>
      <c r="F662" s="13" t="s">
        <v>1110</v>
      </c>
      <c r="G662" s="12">
        <v>910</v>
      </c>
      <c r="H662" s="12">
        <v>2020</v>
      </c>
      <c r="I662" s="11">
        <v>3857.5880000000002</v>
      </c>
      <c r="J662" s="11">
        <v>3498.8789999999999</v>
      </c>
      <c r="K662" s="11">
        <v>3072.37</v>
      </c>
      <c r="L662" s="11">
        <v>2620.8359999999998</v>
      </c>
      <c r="M662" s="11">
        <v>2204.5070000000001</v>
      </c>
      <c r="N662" s="11">
        <v>1831.057</v>
      </c>
      <c r="O662" s="11">
        <v>1483.16</v>
      </c>
      <c r="P662" s="11">
        <v>1174.826</v>
      </c>
      <c r="Q662" s="11">
        <v>919.35199999999998</v>
      </c>
      <c r="R662" s="11">
        <v>705.745</v>
      </c>
      <c r="S662" s="11">
        <v>550.34100000000001</v>
      </c>
      <c r="T662" s="11">
        <v>416.791</v>
      </c>
      <c r="U662" s="11">
        <v>312.64400000000001</v>
      </c>
      <c r="V662" s="11">
        <v>234.34399999999999</v>
      </c>
      <c r="W662" s="11">
        <v>156.61600000000001</v>
      </c>
      <c r="X662" s="11">
        <v>94.367000000000004</v>
      </c>
      <c r="Y662" s="11">
        <v>42.317</v>
      </c>
      <c r="Z662" s="11">
        <v>15.961</v>
      </c>
      <c r="AA662" s="11">
        <v>2.5510000000000002</v>
      </c>
      <c r="AB662" s="11">
        <v>0.154</v>
      </c>
      <c r="AC662" s="11">
        <v>5.0000000000000001E-3</v>
      </c>
    </row>
    <row r="663" spans="1:29" ht="11.5" hidden="1">
      <c r="A663" s="15">
        <v>646</v>
      </c>
      <c r="B663" s="13" t="s">
        <v>1059</v>
      </c>
      <c r="C663" s="14" t="s">
        <v>622</v>
      </c>
      <c r="D663" s="12">
        <v>3</v>
      </c>
      <c r="E663" s="12">
        <v>834</v>
      </c>
      <c r="F663" s="13" t="s">
        <v>1110</v>
      </c>
      <c r="G663" s="12">
        <v>910</v>
      </c>
      <c r="H663" s="12">
        <v>1950</v>
      </c>
      <c r="I663" s="11">
        <v>738.60900000000004</v>
      </c>
      <c r="J663" s="11">
        <v>567.76800000000003</v>
      </c>
      <c r="K663" s="11">
        <v>475.68799999999999</v>
      </c>
      <c r="L663" s="11">
        <v>404.76400000000001</v>
      </c>
      <c r="M663" s="11">
        <v>343.24700000000001</v>
      </c>
      <c r="N663" s="11">
        <v>289.17399999999998</v>
      </c>
      <c r="O663" s="11">
        <v>242.154</v>
      </c>
      <c r="P663" s="11">
        <v>200.619</v>
      </c>
      <c r="Q663" s="11">
        <v>165.35400000000001</v>
      </c>
      <c r="R663" s="11">
        <v>135.18299999999999</v>
      </c>
      <c r="S663" s="11">
        <v>109.321</v>
      </c>
      <c r="T663" s="11">
        <v>86.204999999999998</v>
      </c>
      <c r="U663" s="11">
        <v>65.045000000000002</v>
      </c>
      <c r="V663" s="11">
        <v>45.454000000000001</v>
      </c>
      <c r="W663" s="11">
        <v>28.213000000000001</v>
      </c>
      <c r="X663" s="11">
        <v>14.499000000000001</v>
      </c>
      <c r="Y663" s="11">
        <v>4.9960000000000004</v>
      </c>
      <c r="Z663" s="11">
        <v>1.6539999999999999</v>
      </c>
      <c r="AA663" s="11">
        <v>0.35499999999999998</v>
      </c>
      <c r="AB663" s="11">
        <v>4.4999999999999998E-2</v>
      </c>
      <c r="AC663" s="11">
        <v>4.0000000000000001E-3</v>
      </c>
    </row>
    <row r="664" spans="1:29" ht="11.5" hidden="1">
      <c r="A664" s="15">
        <v>647</v>
      </c>
      <c r="B664" s="13" t="s">
        <v>1059</v>
      </c>
      <c r="C664" s="14" t="s">
        <v>622</v>
      </c>
      <c r="D664" s="12">
        <v>3</v>
      </c>
      <c r="E664" s="12">
        <v>834</v>
      </c>
      <c r="F664" s="13" t="s">
        <v>1110</v>
      </c>
      <c r="G664" s="12">
        <v>910</v>
      </c>
      <c r="H664" s="12">
        <v>1955</v>
      </c>
      <c r="I664" s="11">
        <v>794.87300000000005</v>
      </c>
      <c r="J664" s="11">
        <v>661.72699999999998</v>
      </c>
      <c r="K664" s="11">
        <v>544.30100000000004</v>
      </c>
      <c r="L664" s="11">
        <v>461.08</v>
      </c>
      <c r="M664" s="11">
        <v>391.15800000000002</v>
      </c>
      <c r="N664" s="11">
        <v>330.09800000000001</v>
      </c>
      <c r="O664" s="11">
        <v>276.59300000000002</v>
      </c>
      <c r="P664" s="11">
        <v>230.34200000000001</v>
      </c>
      <c r="Q664" s="11">
        <v>189.70699999999999</v>
      </c>
      <c r="R664" s="11">
        <v>155.61799999999999</v>
      </c>
      <c r="S664" s="11">
        <v>125.996</v>
      </c>
      <c r="T664" s="11">
        <v>99.915999999999997</v>
      </c>
      <c r="U664" s="11">
        <v>76.094999999999999</v>
      </c>
      <c r="V664" s="11">
        <v>53.987000000000002</v>
      </c>
      <c r="W664" s="11">
        <v>34.116</v>
      </c>
      <c r="X664" s="11">
        <v>18.076000000000001</v>
      </c>
      <c r="Y664" s="11">
        <v>7.2080000000000002</v>
      </c>
      <c r="Z664" s="11">
        <v>1.6579999999999999</v>
      </c>
      <c r="AA664" s="11">
        <v>0.30599999999999999</v>
      </c>
      <c r="AB664" s="11">
        <v>3.3000000000000002E-2</v>
      </c>
      <c r="AC664" s="11">
        <v>3.0000000000000001E-3</v>
      </c>
    </row>
    <row r="665" spans="1:29" ht="11.5" hidden="1">
      <c r="A665" s="15">
        <v>648</v>
      </c>
      <c r="B665" s="13" t="s">
        <v>1059</v>
      </c>
      <c r="C665" s="14" t="s">
        <v>622</v>
      </c>
      <c r="D665" s="12">
        <v>3</v>
      </c>
      <c r="E665" s="12">
        <v>834</v>
      </c>
      <c r="F665" s="13" t="s">
        <v>1110</v>
      </c>
      <c r="G665" s="12">
        <v>910</v>
      </c>
      <c r="H665" s="12">
        <v>1960</v>
      </c>
      <c r="I665" s="11">
        <v>931.09699999999998</v>
      </c>
      <c r="J665" s="11">
        <v>720.99800000000005</v>
      </c>
      <c r="K665" s="11">
        <v>637.87300000000005</v>
      </c>
      <c r="L665" s="11">
        <v>529.49199999999996</v>
      </c>
      <c r="M665" s="11">
        <v>447.024</v>
      </c>
      <c r="N665" s="11">
        <v>377.38099999999997</v>
      </c>
      <c r="O665" s="11">
        <v>316.80399999999997</v>
      </c>
      <c r="P665" s="11">
        <v>264.02100000000002</v>
      </c>
      <c r="Q665" s="11">
        <v>218.56399999999999</v>
      </c>
      <c r="R665" s="11">
        <v>179.11099999999999</v>
      </c>
      <c r="S665" s="11">
        <v>145.49600000000001</v>
      </c>
      <c r="T665" s="11">
        <v>115.557</v>
      </c>
      <c r="U665" s="11">
        <v>88.572000000000003</v>
      </c>
      <c r="V665" s="11">
        <v>63.473999999999997</v>
      </c>
      <c r="W665" s="11">
        <v>40.731999999999999</v>
      </c>
      <c r="X665" s="11">
        <v>21.95</v>
      </c>
      <c r="Y665" s="11">
        <v>8.9830000000000005</v>
      </c>
      <c r="Z665" s="11">
        <v>2.3610000000000002</v>
      </c>
      <c r="AA665" s="11">
        <v>0.29399999999999998</v>
      </c>
      <c r="AB665" s="11">
        <v>2.5999999999999999E-2</v>
      </c>
      <c r="AC665" s="11">
        <v>2E-3</v>
      </c>
    </row>
    <row r="666" spans="1:29" ht="11.5" hidden="1">
      <c r="A666" s="15">
        <v>649</v>
      </c>
      <c r="B666" s="13" t="s">
        <v>1059</v>
      </c>
      <c r="C666" s="14" t="s">
        <v>622</v>
      </c>
      <c r="D666" s="12">
        <v>3</v>
      </c>
      <c r="E666" s="12">
        <v>834</v>
      </c>
      <c r="F666" s="13" t="s">
        <v>1110</v>
      </c>
      <c r="G666" s="12">
        <v>910</v>
      </c>
      <c r="H666" s="12">
        <v>1965</v>
      </c>
      <c r="I666" s="11">
        <v>1084.298</v>
      </c>
      <c r="J666" s="11">
        <v>852.67700000000002</v>
      </c>
      <c r="K666" s="11">
        <v>698.44299999999998</v>
      </c>
      <c r="L666" s="11">
        <v>622.74900000000002</v>
      </c>
      <c r="M666" s="11">
        <v>515.11199999999997</v>
      </c>
      <c r="N666" s="11">
        <v>432.76900000000001</v>
      </c>
      <c r="O666" s="11">
        <v>363.47300000000001</v>
      </c>
      <c r="P666" s="11">
        <v>303.51499999999999</v>
      </c>
      <c r="Q666" s="11">
        <v>251.43899999999999</v>
      </c>
      <c r="R666" s="11">
        <v>207.07900000000001</v>
      </c>
      <c r="S666" s="11">
        <v>168.04400000000001</v>
      </c>
      <c r="T666" s="11">
        <v>133.94200000000001</v>
      </c>
      <c r="U666" s="11">
        <v>102.884</v>
      </c>
      <c r="V666" s="11">
        <v>74.25</v>
      </c>
      <c r="W666" s="11">
        <v>48.146000000000001</v>
      </c>
      <c r="X666" s="11">
        <v>26.337</v>
      </c>
      <c r="Y666" s="11">
        <v>10.929</v>
      </c>
      <c r="Z666" s="11">
        <v>2.923</v>
      </c>
      <c r="AA666" s="11">
        <v>0.40799999999999997</v>
      </c>
      <c r="AB666" s="11">
        <v>2.4E-2</v>
      </c>
      <c r="AC666" s="11">
        <v>1E-3</v>
      </c>
    </row>
    <row r="667" spans="1:29" ht="11.5" hidden="1">
      <c r="A667" s="15">
        <v>650</v>
      </c>
      <c r="B667" s="13" t="s">
        <v>1059</v>
      </c>
      <c r="C667" s="14" t="s">
        <v>622</v>
      </c>
      <c r="D667" s="12">
        <v>3</v>
      </c>
      <c r="E667" s="12">
        <v>834</v>
      </c>
      <c r="F667" s="13" t="s">
        <v>1110</v>
      </c>
      <c r="G667" s="12">
        <v>910</v>
      </c>
      <c r="H667" s="12">
        <v>1970</v>
      </c>
      <c r="I667" s="11">
        <v>1263.5150000000001</v>
      </c>
      <c r="J667" s="11">
        <v>1001.3920000000001</v>
      </c>
      <c r="K667" s="11">
        <v>829.26</v>
      </c>
      <c r="L667" s="11">
        <v>683.94799999999998</v>
      </c>
      <c r="M667" s="11">
        <v>607.52</v>
      </c>
      <c r="N667" s="11">
        <v>500.14699999999999</v>
      </c>
      <c r="O667" s="11">
        <v>418.14699999999999</v>
      </c>
      <c r="P667" s="11">
        <v>349.40600000000001</v>
      </c>
      <c r="Q667" s="11">
        <v>290.04599999999999</v>
      </c>
      <c r="R667" s="11">
        <v>239.02199999999999</v>
      </c>
      <c r="S667" s="11">
        <v>194.935</v>
      </c>
      <c r="T667" s="11">
        <v>155.27500000000001</v>
      </c>
      <c r="U667" s="11">
        <v>119.78</v>
      </c>
      <c r="V667" s="11">
        <v>86.698999999999998</v>
      </c>
      <c r="W667" s="11">
        <v>56.652000000000001</v>
      </c>
      <c r="X667" s="11">
        <v>31.312999999999999</v>
      </c>
      <c r="Y667" s="11">
        <v>13.161</v>
      </c>
      <c r="Z667" s="11">
        <v>3.5430000000000001</v>
      </c>
      <c r="AA667" s="11">
        <v>0.495</v>
      </c>
      <c r="AB667" s="11">
        <v>3.2000000000000001E-2</v>
      </c>
      <c r="AC667" s="11">
        <v>1E-3</v>
      </c>
    </row>
    <row r="668" spans="1:29" ht="11.5" hidden="1">
      <c r="A668" s="15">
        <v>651</v>
      </c>
      <c r="B668" s="13" t="s">
        <v>1059</v>
      </c>
      <c r="C668" s="14" t="s">
        <v>622</v>
      </c>
      <c r="D668" s="12">
        <v>3</v>
      </c>
      <c r="E668" s="12">
        <v>834</v>
      </c>
      <c r="F668" s="13" t="s">
        <v>1110</v>
      </c>
      <c r="G668" s="12">
        <v>910</v>
      </c>
      <c r="H668" s="12">
        <v>1975</v>
      </c>
      <c r="I668" s="11">
        <v>1479.0239999999999</v>
      </c>
      <c r="J668" s="11">
        <v>1184.548</v>
      </c>
      <c r="K668" s="11">
        <v>982.73599999999999</v>
      </c>
      <c r="L668" s="11">
        <v>818.346</v>
      </c>
      <c r="M668" s="11">
        <v>672.48800000000006</v>
      </c>
      <c r="N668" s="11">
        <v>594.26400000000001</v>
      </c>
      <c r="O668" s="11">
        <v>486.95</v>
      </c>
      <c r="P668" s="11">
        <v>405.096</v>
      </c>
      <c r="Q668" s="11">
        <v>336.512</v>
      </c>
      <c r="R668" s="11">
        <v>277.85000000000002</v>
      </c>
      <c r="S668" s="11">
        <v>226.75399999999999</v>
      </c>
      <c r="T668" s="11">
        <v>181.601</v>
      </c>
      <c r="U668" s="11">
        <v>140.12</v>
      </c>
      <c r="V668" s="11">
        <v>101.96899999999999</v>
      </c>
      <c r="W668" s="11">
        <v>66.891999999999996</v>
      </c>
      <c r="X668" s="11">
        <v>37.26</v>
      </c>
      <c r="Y668" s="11">
        <v>15.782999999999999</v>
      </c>
      <c r="Z668" s="11">
        <v>4.2450000000000001</v>
      </c>
      <c r="AA668" s="11">
        <v>0.57999999999999996</v>
      </c>
      <c r="AB668" s="11">
        <v>3.5999999999999997E-2</v>
      </c>
      <c r="AC668" s="11">
        <v>2E-3</v>
      </c>
    </row>
    <row r="669" spans="1:29" ht="11.5" hidden="1">
      <c r="A669" s="15">
        <v>652</v>
      </c>
      <c r="B669" s="13" t="s">
        <v>1059</v>
      </c>
      <c r="C669" s="14" t="s">
        <v>622</v>
      </c>
      <c r="D669" s="12">
        <v>3</v>
      </c>
      <c r="E669" s="12">
        <v>834</v>
      </c>
      <c r="F669" s="13" t="s">
        <v>1110</v>
      </c>
      <c r="G669" s="12">
        <v>910</v>
      </c>
      <c r="H669" s="12">
        <v>1980</v>
      </c>
      <c r="I669" s="11">
        <v>1715.5630000000001</v>
      </c>
      <c r="J669" s="11">
        <v>1386.94</v>
      </c>
      <c r="K669" s="11">
        <v>1156.326</v>
      </c>
      <c r="L669" s="11">
        <v>963.65</v>
      </c>
      <c r="M669" s="11">
        <v>799.45699999999999</v>
      </c>
      <c r="N669" s="11">
        <v>653.99400000000003</v>
      </c>
      <c r="O669" s="11">
        <v>575.40300000000002</v>
      </c>
      <c r="P669" s="11">
        <v>469.27600000000001</v>
      </c>
      <c r="Q669" s="11">
        <v>388.15499999999997</v>
      </c>
      <c r="R669" s="11">
        <v>320.70100000000002</v>
      </c>
      <c r="S669" s="11">
        <v>262.27</v>
      </c>
      <c r="T669" s="11">
        <v>210.315</v>
      </c>
      <c r="U669" s="11">
        <v>163.33799999999999</v>
      </c>
      <c r="V669" s="11">
        <v>119.06399999999999</v>
      </c>
      <c r="W669" s="11">
        <v>78.644999999999996</v>
      </c>
      <c r="X669" s="11">
        <v>44.018999999999998</v>
      </c>
      <c r="Y669" s="11">
        <v>18.768999999999998</v>
      </c>
      <c r="Z669" s="11">
        <v>5.0940000000000003</v>
      </c>
      <c r="AA669" s="11">
        <v>0.68200000000000005</v>
      </c>
      <c r="AB669" s="11">
        <v>3.9E-2</v>
      </c>
      <c r="AC669" s="11">
        <v>2E-3</v>
      </c>
    </row>
    <row r="670" spans="1:29" ht="11.5" hidden="1">
      <c r="A670" s="15">
        <v>653</v>
      </c>
      <c r="B670" s="13" t="s">
        <v>1059</v>
      </c>
      <c r="C670" s="14" t="s">
        <v>622</v>
      </c>
      <c r="D670" s="12">
        <v>3</v>
      </c>
      <c r="E670" s="12">
        <v>834</v>
      </c>
      <c r="F670" s="13" t="s">
        <v>1110</v>
      </c>
      <c r="G670" s="12">
        <v>910</v>
      </c>
      <c r="H670" s="12">
        <v>1985</v>
      </c>
      <c r="I670" s="11">
        <v>1962.886</v>
      </c>
      <c r="J670" s="11">
        <v>1619.57</v>
      </c>
      <c r="K670" s="11">
        <v>1360.0650000000001</v>
      </c>
      <c r="L670" s="11">
        <v>1138.498</v>
      </c>
      <c r="M670" s="11">
        <v>945.16200000000003</v>
      </c>
      <c r="N670" s="11">
        <v>780.45799999999997</v>
      </c>
      <c r="O670" s="11">
        <v>635.553</v>
      </c>
      <c r="P670" s="11">
        <v>556.44200000000001</v>
      </c>
      <c r="Q670" s="11">
        <v>451.21600000000001</v>
      </c>
      <c r="R670" s="11">
        <v>371.22</v>
      </c>
      <c r="S670" s="11">
        <v>303.81700000000001</v>
      </c>
      <c r="T670" s="11">
        <v>244.22200000000001</v>
      </c>
      <c r="U670" s="11">
        <v>190.02600000000001</v>
      </c>
      <c r="V670" s="11">
        <v>139.55199999999999</v>
      </c>
      <c r="W670" s="11">
        <v>92.438000000000002</v>
      </c>
      <c r="X670" s="11">
        <v>52.161999999999999</v>
      </c>
      <c r="Y670" s="11">
        <v>22.359000000000002</v>
      </c>
      <c r="Z670" s="11">
        <v>6.0810000000000004</v>
      </c>
      <c r="AA670" s="11">
        <v>0.81599999999999995</v>
      </c>
      <c r="AB670" s="11">
        <v>4.5999999999999999E-2</v>
      </c>
      <c r="AC670" s="11">
        <v>2E-3</v>
      </c>
    </row>
    <row r="671" spans="1:29" ht="11.5" hidden="1">
      <c r="A671" s="15">
        <v>654</v>
      </c>
      <c r="B671" s="13" t="s">
        <v>1059</v>
      </c>
      <c r="C671" s="14" t="s">
        <v>622</v>
      </c>
      <c r="D671" s="12">
        <v>3</v>
      </c>
      <c r="E671" s="12">
        <v>834</v>
      </c>
      <c r="F671" s="13" t="s">
        <v>1110</v>
      </c>
      <c r="G671" s="12">
        <v>910</v>
      </c>
      <c r="H671" s="12">
        <v>1990</v>
      </c>
      <c r="I671" s="11">
        <v>2256.2530000000002</v>
      </c>
      <c r="J671" s="11">
        <v>1864.2360000000001</v>
      </c>
      <c r="K671" s="11">
        <v>1593.7429999999999</v>
      </c>
      <c r="L671" s="11">
        <v>1342.7429999999999</v>
      </c>
      <c r="M671" s="11">
        <v>1119.152</v>
      </c>
      <c r="N671" s="11">
        <v>923.798</v>
      </c>
      <c r="O671" s="11">
        <v>758.48800000000006</v>
      </c>
      <c r="P671" s="11">
        <v>614.19899999999996</v>
      </c>
      <c r="Q671" s="11">
        <v>534.40300000000002</v>
      </c>
      <c r="R671" s="11">
        <v>431.11900000000003</v>
      </c>
      <c r="S671" s="11">
        <v>351.46</v>
      </c>
      <c r="T671" s="11">
        <v>282.95</v>
      </c>
      <c r="U671" s="11">
        <v>220.958</v>
      </c>
      <c r="V671" s="11">
        <v>162.91</v>
      </c>
      <c r="W671" s="11">
        <v>109.03400000000001</v>
      </c>
      <c r="X671" s="11">
        <v>61.939</v>
      </c>
      <c r="Y671" s="11">
        <v>26.858000000000001</v>
      </c>
      <c r="Z671" s="11">
        <v>7.3330000000000002</v>
      </c>
      <c r="AA671" s="11">
        <v>0.98299999999999998</v>
      </c>
      <c r="AB671" s="11">
        <v>5.5E-2</v>
      </c>
      <c r="AC671" s="11">
        <v>2E-3</v>
      </c>
    </row>
    <row r="672" spans="1:29" ht="11.5" hidden="1">
      <c r="A672" s="15">
        <v>655</v>
      </c>
      <c r="B672" s="13" t="s">
        <v>1059</v>
      </c>
      <c r="C672" s="14" t="s">
        <v>622</v>
      </c>
      <c r="D672" s="12">
        <v>3</v>
      </c>
      <c r="E672" s="12">
        <v>834</v>
      </c>
      <c r="F672" s="13" t="s">
        <v>1110</v>
      </c>
      <c r="G672" s="12">
        <v>910</v>
      </c>
      <c r="H672" s="12">
        <v>1995</v>
      </c>
      <c r="I672" s="11">
        <v>2598.2460000000001</v>
      </c>
      <c r="J672" s="11">
        <v>2186.7939999999999</v>
      </c>
      <c r="K672" s="11">
        <v>1869.663</v>
      </c>
      <c r="L672" s="11">
        <v>1601.9960000000001</v>
      </c>
      <c r="M672" s="11">
        <v>1341.9369999999999</v>
      </c>
      <c r="N672" s="11">
        <v>1108.6300000000001</v>
      </c>
      <c r="O672" s="11">
        <v>906.78599999999994</v>
      </c>
      <c r="P672" s="11">
        <v>738.13699999999994</v>
      </c>
      <c r="Q672" s="11">
        <v>593.61099999999999</v>
      </c>
      <c r="R672" s="11">
        <v>513.58199999999999</v>
      </c>
      <c r="S672" s="11">
        <v>410.89499999999998</v>
      </c>
      <c r="T672" s="11">
        <v>329.88799999999998</v>
      </c>
      <c r="U672" s="11">
        <v>258.36799999999999</v>
      </c>
      <c r="V672" s="11">
        <v>191.68</v>
      </c>
      <c r="W672" s="11">
        <v>129.30199999999999</v>
      </c>
      <c r="X672" s="11">
        <v>74.662999999999997</v>
      </c>
      <c r="Y672" s="11">
        <v>32.826999999999998</v>
      </c>
      <c r="Z672" s="11">
        <v>8.9649999999999999</v>
      </c>
      <c r="AA672" s="11">
        <v>1.2290000000000001</v>
      </c>
      <c r="AB672" s="11">
        <v>7.2999999999999995E-2</v>
      </c>
      <c r="AC672" s="11">
        <v>3.0000000000000001E-3</v>
      </c>
    </row>
    <row r="673" spans="1:29" ht="11.5" hidden="1">
      <c r="A673" s="15">
        <v>656</v>
      </c>
      <c r="B673" s="13" t="s">
        <v>1059</v>
      </c>
      <c r="C673" s="14" t="s">
        <v>622</v>
      </c>
      <c r="D673" s="12">
        <v>3</v>
      </c>
      <c r="E673" s="12">
        <v>834</v>
      </c>
      <c r="F673" s="13" t="s">
        <v>1110</v>
      </c>
      <c r="G673" s="12">
        <v>910</v>
      </c>
      <c r="H673" s="12">
        <v>2000</v>
      </c>
      <c r="I673" s="11">
        <v>2847.1109999999999</v>
      </c>
      <c r="J673" s="11">
        <v>2458.5720000000001</v>
      </c>
      <c r="K673" s="11">
        <v>2127.989</v>
      </c>
      <c r="L673" s="11">
        <v>1822.509</v>
      </c>
      <c r="M673" s="11">
        <v>1551.296</v>
      </c>
      <c r="N673" s="11">
        <v>1283.6300000000001</v>
      </c>
      <c r="O673" s="11">
        <v>1045.8789999999999</v>
      </c>
      <c r="P673" s="11">
        <v>844.48699999999997</v>
      </c>
      <c r="Q673" s="11">
        <v>681.35199999999998</v>
      </c>
      <c r="R673" s="11">
        <v>545.83000000000004</v>
      </c>
      <c r="S673" s="11">
        <v>469.02300000000002</v>
      </c>
      <c r="T673" s="11">
        <v>370.113</v>
      </c>
      <c r="U673" s="11">
        <v>289.60399999999998</v>
      </c>
      <c r="V673" s="11">
        <v>216.07900000000001</v>
      </c>
      <c r="W673" s="11">
        <v>147.17599999999999</v>
      </c>
      <c r="X673" s="11">
        <v>86.078000000000003</v>
      </c>
      <c r="Y673" s="11">
        <v>38.645000000000003</v>
      </c>
      <c r="Z673" s="11">
        <v>11.015000000000001</v>
      </c>
      <c r="AA673" s="11">
        <v>1.5189999999999999</v>
      </c>
      <c r="AB673" s="11">
        <v>9.5000000000000001E-2</v>
      </c>
      <c r="AC673" s="11">
        <v>4.0000000000000001E-3</v>
      </c>
    </row>
    <row r="674" spans="1:29" ht="11.5" hidden="1">
      <c r="A674" s="15">
        <v>657</v>
      </c>
      <c r="B674" s="13" t="s">
        <v>1059</v>
      </c>
      <c r="C674" s="14" t="s">
        <v>622</v>
      </c>
      <c r="D674" s="12">
        <v>3</v>
      </c>
      <c r="E674" s="12">
        <v>834</v>
      </c>
      <c r="F674" s="13" t="s">
        <v>1110</v>
      </c>
      <c r="G674" s="12">
        <v>910</v>
      </c>
      <c r="H674" s="12">
        <v>2005</v>
      </c>
      <c r="I674" s="11">
        <v>3370.8490000000002</v>
      </c>
      <c r="J674" s="11">
        <v>2746.114</v>
      </c>
      <c r="K674" s="11">
        <v>2411.9140000000002</v>
      </c>
      <c r="L674" s="11">
        <v>2088.9769999999999</v>
      </c>
      <c r="M674" s="11">
        <v>1776.9480000000001</v>
      </c>
      <c r="N674" s="11">
        <v>1492.886</v>
      </c>
      <c r="O674" s="11">
        <v>1216.587</v>
      </c>
      <c r="P674" s="11">
        <v>976.87699999999995</v>
      </c>
      <c r="Q674" s="11">
        <v>781.02</v>
      </c>
      <c r="R674" s="11">
        <v>627.76700000000005</v>
      </c>
      <c r="S674" s="11">
        <v>499.21600000000001</v>
      </c>
      <c r="T674" s="11">
        <v>423.92599999999999</v>
      </c>
      <c r="U674" s="11">
        <v>326.74900000000002</v>
      </c>
      <c r="V674" s="11">
        <v>244.30699999999999</v>
      </c>
      <c r="W674" s="11">
        <v>167.965</v>
      </c>
      <c r="X674" s="11">
        <v>99.619</v>
      </c>
      <c r="Y674" s="11">
        <v>45.41</v>
      </c>
      <c r="Z674" s="11">
        <v>13.09</v>
      </c>
      <c r="AA674" s="11">
        <v>1.8460000000000001</v>
      </c>
      <c r="AB674" s="11">
        <v>0.114</v>
      </c>
      <c r="AC674" s="11">
        <v>5.0000000000000001E-3</v>
      </c>
    </row>
    <row r="675" spans="1:29" ht="11.5" hidden="1">
      <c r="A675" s="15">
        <v>658</v>
      </c>
      <c r="B675" s="13" t="s">
        <v>1059</v>
      </c>
      <c r="C675" s="14" t="s">
        <v>622</v>
      </c>
      <c r="D675" s="12">
        <v>3</v>
      </c>
      <c r="E675" s="12">
        <v>834</v>
      </c>
      <c r="F675" s="13" t="s">
        <v>1110</v>
      </c>
      <c r="G675" s="12">
        <v>910</v>
      </c>
      <c r="H675" s="12">
        <v>2010</v>
      </c>
      <c r="I675" s="11">
        <v>3902.6280000000002</v>
      </c>
      <c r="J675" s="11">
        <v>3263.5160000000001</v>
      </c>
      <c r="K675" s="11">
        <v>2687.8310000000001</v>
      </c>
      <c r="L675" s="11">
        <v>2362.1460000000002</v>
      </c>
      <c r="M675" s="11">
        <v>2033.972</v>
      </c>
      <c r="N675" s="11">
        <v>1712.5630000000001</v>
      </c>
      <c r="O675" s="11">
        <v>1422.8510000000001</v>
      </c>
      <c r="P675" s="11">
        <v>1146.992</v>
      </c>
      <c r="Q675" s="11">
        <v>912.87199999999996</v>
      </c>
      <c r="R675" s="11">
        <v>725.93100000000004</v>
      </c>
      <c r="S675" s="11">
        <v>578.40899999999999</v>
      </c>
      <c r="T675" s="11">
        <v>453.55</v>
      </c>
      <c r="U675" s="11">
        <v>376.00700000000001</v>
      </c>
      <c r="V675" s="11">
        <v>276.35000000000002</v>
      </c>
      <c r="W675" s="11">
        <v>189.78700000000001</v>
      </c>
      <c r="X675" s="11">
        <v>112.96</v>
      </c>
      <c r="Y675" s="11">
        <v>51.671999999999997</v>
      </c>
      <c r="Z675" s="11">
        <v>14.891999999999999</v>
      </c>
      <c r="AA675" s="11">
        <v>2.0190000000000001</v>
      </c>
      <c r="AB675" s="11">
        <v>0.115</v>
      </c>
      <c r="AC675" s="11">
        <v>5.0000000000000001E-3</v>
      </c>
    </row>
    <row r="676" spans="1:29" ht="11.5" hidden="1">
      <c r="A676" s="15">
        <v>659</v>
      </c>
      <c r="B676" s="13" t="s">
        <v>1059</v>
      </c>
      <c r="C676" s="14" t="s">
        <v>622</v>
      </c>
      <c r="D676" s="12">
        <v>3</v>
      </c>
      <c r="E676" s="12">
        <v>834</v>
      </c>
      <c r="F676" s="13" t="s">
        <v>1110</v>
      </c>
      <c r="G676" s="12">
        <v>910</v>
      </c>
      <c r="H676" s="12">
        <v>2015</v>
      </c>
      <c r="I676" s="11">
        <v>4331.835</v>
      </c>
      <c r="J676" s="11">
        <v>3821.66</v>
      </c>
      <c r="K676" s="11">
        <v>3222.5940000000001</v>
      </c>
      <c r="L676" s="11">
        <v>2654.5970000000002</v>
      </c>
      <c r="M676" s="11">
        <v>2324.2060000000001</v>
      </c>
      <c r="N676" s="11">
        <v>1991.3879999999999</v>
      </c>
      <c r="O676" s="11">
        <v>1668.7719999999999</v>
      </c>
      <c r="P676" s="11">
        <v>1379.704</v>
      </c>
      <c r="Q676" s="11">
        <v>1105.6949999999999</v>
      </c>
      <c r="R676" s="11">
        <v>874.91399999999999</v>
      </c>
      <c r="S676" s="11">
        <v>689.43299999999999</v>
      </c>
      <c r="T676" s="11">
        <v>541.54999999999995</v>
      </c>
      <c r="U676" s="11">
        <v>414.58800000000002</v>
      </c>
      <c r="V676" s="11">
        <v>328.30700000000002</v>
      </c>
      <c r="W676" s="11">
        <v>222.27799999999999</v>
      </c>
      <c r="X676" s="11">
        <v>132.72800000000001</v>
      </c>
      <c r="Y676" s="11">
        <v>61.540999999999997</v>
      </c>
      <c r="Z676" s="11">
        <v>18.117999999999999</v>
      </c>
      <c r="AA676" s="11">
        <v>2.4670000000000001</v>
      </c>
      <c r="AB676" s="11">
        <v>0.12</v>
      </c>
      <c r="AC676" s="11">
        <v>5.0000000000000001E-3</v>
      </c>
    </row>
    <row r="677" spans="1:29" ht="11.5" hidden="1">
      <c r="A677" s="15">
        <v>660</v>
      </c>
      <c r="B677" s="13" t="s">
        <v>1059</v>
      </c>
      <c r="C677" s="14" t="s">
        <v>622</v>
      </c>
      <c r="D677" s="12">
        <v>3</v>
      </c>
      <c r="E677" s="12">
        <v>834</v>
      </c>
      <c r="F677" s="13" t="s">
        <v>1110</v>
      </c>
      <c r="G677" s="12">
        <v>910</v>
      </c>
      <c r="H677" s="12">
        <v>2020</v>
      </c>
      <c r="I677" s="11">
        <v>4813.9319999999998</v>
      </c>
      <c r="J677" s="11">
        <v>4262.107</v>
      </c>
      <c r="K677" s="11">
        <v>3785.386</v>
      </c>
      <c r="L677" s="11">
        <v>3192.431</v>
      </c>
      <c r="M677" s="11">
        <v>2622.0509999999999</v>
      </c>
      <c r="N677" s="11">
        <v>2289.0140000000001</v>
      </c>
      <c r="O677" s="11">
        <v>1956.2860000000001</v>
      </c>
      <c r="P677" s="11">
        <v>1634.5730000000001</v>
      </c>
      <c r="Q677" s="11">
        <v>1345.482</v>
      </c>
      <c r="R677" s="11">
        <v>1072.6980000000001</v>
      </c>
      <c r="S677" s="11">
        <v>841.84799999999996</v>
      </c>
      <c r="T677" s="11">
        <v>654.83600000000001</v>
      </c>
      <c r="U677" s="11">
        <v>503.45699999999999</v>
      </c>
      <c r="V677" s="11">
        <v>369.649</v>
      </c>
      <c r="W677" s="11">
        <v>271.82600000000002</v>
      </c>
      <c r="X677" s="11">
        <v>162.15</v>
      </c>
      <c r="Y677" s="11">
        <v>77.358000000000004</v>
      </c>
      <c r="Z677" s="11">
        <v>24.225999999999999</v>
      </c>
      <c r="AA677" s="11">
        <v>3.6080000000000001</v>
      </c>
      <c r="AB677" s="11">
        <v>0.182</v>
      </c>
      <c r="AC677" s="11">
        <v>5.0000000000000001E-3</v>
      </c>
    </row>
    <row r="678" spans="1:29" ht="11.5" hidden="1">
      <c r="A678" s="15">
        <v>661</v>
      </c>
      <c r="B678" s="13" t="s">
        <v>1059</v>
      </c>
      <c r="C678" s="14" t="s">
        <v>623</v>
      </c>
      <c r="D678" s="12"/>
      <c r="E678" s="12">
        <v>894</v>
      </c>
      <c r="F678" s="13" t="s">
        <v>1110</v>
      </c>
      <c r="G678" s="12">
        <v>910</v>
      </c>
      <c r="H678" s="12">
        <v>1950</v>
      </c>
      <c r="I678" s="11">
        <v>207.559</v>
      </c>
      <c r="J678" s="11">
        <v>163.791</v>
      </c>
      <c r="K678" s="11">
        <v>138.886</v>
      </c>
      <c r="L678" s="11">
        <v>120.389</v>
      </c>
      <c r="M678" s="11">
        <v>103.023</v>
      </c>
      <c r="N678" s="11">
        <v>88.724999999999994</v>
      </c>
      <c r="O678" s="11">
        <v>73.204999999999998</v>
      </c>
      <c r="P678" s="11">
        <v>61.393999999999998</v>
      </c>
      <c r="Q678" s="11">
        <v>50.7</v>
      </c>
      <c r="R678" s="11">
        <v>42.369</v>
      </c>
      <c r="S678" s="11">
        <v>33.276000000000003</v>
      </c>
      <c r="T678" s="11">
        <v>24.276</v>
      </c>
      <c r="U678" s="11">
        <v>19.405000000000001</v>
      </c>
      <c r="V678" s="11">
        <v>14.98</v>
      </c>
      <c r="W678" s="11">
        <v>9.8940000000000001</v>
      </c>
      <c r="X678" s="11">
        <v>5.6139999999999999</v>
      </c>
      <c r="Y678" s="11">
        <v>1.9179999999999999</v>
      </c>
      <c r="Z678" s="11">
        <v>0.66900000000000004</v>
      </c>
      <c r="AA678" s="11">
        <v>0.15</v>
      </c>
      <c r="AB678" s="11">
        <v>2.1000000000000001E-2</v>
      </c>
      <c r="AC678" s="11">
        <v>2E-3</v>
      </c>
    </row>
    <row r="679" spans="1:29" ht="11.5" hidden="1">
      <c r="A679" s="15">
        <v>662</v>
      </c>
      <c r="B679" s="13" t="s">
        <v>1059</v>
      </c>
      <c r="C679" s="14" t="s">
        <v>623</v>
      </c>
      <c r="D679" s="12"/>
      <c r="E679" s="12">
        <v>894</v>
      </c>
      <c r="F679" s="13" t="s">
        <v>1110</v>
      </c>
      <c r="G679" s="12">
        <v>910</v>
      </c>
      <c r="H679" s="12">
        <v>1955</v>
      </c>
      <c r="I679" s="11">
        <v>241.87700000000001</v>
      </c>
      <c r="J679" s="11">
        <v>189.364</v>
      </c>
      <c r="K679" s="11">
        <v>158.089</v>
      </c>
      <c r="L679" s="11">
        <v>135.13499999999999</v>
      </c>
      <c r="M679" s="11">
        <v>116.652</v>
      </c>
      <c r="N679" s="11">
        <v>99.212000000000003</v>
      </c>
      <c r="O679" s="11">
        <v>84.896000000000001</v>
      </c>
      <c r="P679" s="11">
        <v>69.605000000000004</v>
      </c>
      <c r="Q679" s="11">
        <v>58.003</v>
      </c>
      <c r="R679" s="11">
        <v>47.662999999999997</v>
      </c>
      <c r="S679" s="11">
        <v>39.442999999999998</v>
      </c>
      <c r="T679" s="11">
        <v>30.393999999999998</v>
      </c>
      <c r="U679" s="11">
        <v>21.437999999999999</v>
      </c>
      <c r="V679" s="11">
        <v>16.134</v>
      </c>
      <c r="W679" s="11">
        <v>11.273</v>
      </c>
      <c r="X679" s="11">
        <v>6.3529999999999998</v>
      </c>
      <c r="Y679" s="11">
        <v>2.7810000000000001</v>
      </c>
      <c r="Z679" s="11">
        <v>0.625</v>
      </c>
      <c r="AA679" s="11">
        <v>0.11799999999999999</v>
      </c>
      <c r="AB679" s="11">
        <v>1.2999999999999999E-2</v>
      </c>
      <c r="AC679" s="11">
        <v>1E-3</v>
      </c>
    </row>
    <row r="680" spans="1:29" ht="11.5" hidden="1">
      <c r="A680" s="15">
        <v>663</v>
      </c>
      <c r="B680" s="13" t="s">
        <v>1059</v>
      </c>
      <c r="C680" s="14" t="s">
        <v>623</v>
      </c>
      <c r="D680" s="12"/>
      <c r="E680" s="12">
        <v>894</v>
      </c>
      <c r="F680" s="13" t="s">
        <v>1110</v>
      </c>
      <c r="G680" s="12">
        <v>910</v>
      </c>
      <c r="H680" s="12">
        <v>1960</v>
      </c>
      <c r="I680" s="11">
        <v>290.63099999999997</v>
      </c>
      <c r="J680" s="11">
        <v>223.55600000000001</v>
      </c>
      <c r="K680" s="11">
        <v>183.78299999999999</v>
      </c>
      <c r="L680" s="11">
        <v>154.404</v>
      </c>
      <c r="M680" s="11">
        <v>131.41200000000001</v>
      </c>
      <c r="N680" s="11">
        <v>112.755</v>
      </c>
      <c r="O680" s="11">
        <v>95.311000000000007</v>
      </c>
      <c r="P680" s="11">
        <v>81.063999999999993</v>
      </c>
      <c r="Q680" s="11">
        <v>66.039000000000001</v>
      </c>
      <c r="R680" s="11">
        <v>54.743000000000002</v>
      </c>
      <c r="S680" s="11">
        <v>44.543999999999997</v>
      </c>
      <c r="T680" s="11">
        <v>36.183</v>
      </c>
      <c r="U680" s="11">
        <v>26.981000000000002</v>
      </c>
      <c r="V680" s="11">
        <v>17.936</v>
      </c>
      <c r="W680" s="11">
        <v>12.223000000000001</v>
      </c>
      <c r="X680" s="11">
        <v>7.2809999999999997</v>
      </c>
      <c r="Y680" s="11">
        <v>3.1520000000000001</v>
      </c>
      <c r="Z680" s="11">
        <v>0.89400000000000002</v>
      </c>
      <c r="AA680" s="11">
        <v>0.104</v>
      </c>
      <c r="AB680" s="11">
        <v>8.9999999999999993E-3</v>
      </c>
      <c r="AC680" s="11">
        <v>1E-3</v>
      </c>
    </row>
    <row r="681" spans="1:29" ht="11.5" hidden="1">
      <c r="A681" s="15">
        <v>664</v>
      </c>
      <c r="B681" s="13" t="s">
        <v>1059</v>
      </c>
      <c r="C681" s="14" t="s">
        <v>623</v>
      </c>
      <c r="D681" s="12"/>
      <c r="E681" s="12">
        <v>894</v>
      </c>
      <c r="F681" s="13" t="s">
        <v>1110</v>
      </c>
      <c r="G681" s="12">
        <v>910</v>
      </c>
      <c r="H681" s="12">
        <v>1965</v>
      </c>
      <c r="I681" s="11">
        <v>348.95</v>
      </c>
      <c r="J681" s="11">
        <v>270.82100000000003</v>
      </c>
      <c r="K681" s="11">
        <v>217.49</v>
      </c>
      <c r="L681" s="11">
        <v>178.33199999999999</v>
      </c>
      <c r="M681" s="11">
        <v>147.43799999999999</v>
      </c>
      <c r="N681" s="11">
        <v>124.88200000000001</v>
      </c>
      <c r="O681" s="11">
        <v>107.286</v>
      </c>
      <c r="P681" s="11">
        <v>90.367000000000004</v>
      </c>
      <c r="Q681" s="11">
        <v>76.414000000000001</v>
      </c>
      <c r="R681" s="11">
        <v>61.935000000000002</v>
      </c>
      <c r="S681" s="11">
        <v>50.884</v>
      </c>
      <c r="T681" s="11">
        <v>40.700000000000003</v>
      </c>
      <c r="U681" s="11">
        <v>32.055999999999997</v>
      </c>
      <c r="V681" s="11">
        <v>22.561</v>
      </c>
      <c r="W681" s="11">
        <v>13.586</v>
      </c>
      <c r="X681" s="11">
        <v>7.89</v>
      </c>
      <c r="Y681" s="11">
        <v>3.5920000000000001</v>
      </c>
      <c r="Z681" s="11">
        <v>0.99399999999999999</v>
      </c>
      <c r="AA681" s="11">
        <v>0.14199999999999999</v>
      </c>
      <c r="AB681" s="11">
        <v>6.0000000000000001E-3</v>
      </c>
      <c r="AC681" s="11">
        <v>0</v>
      </c>
    </row>
    <row r="682" spans="1:29" ht="11.5" hidden="1">
      <c r="A682" s="15">
        <v>665</v>
      </c>
      <c r="B682" s="13" t="s">
        <v>1059</v>
      </c>
      <c r="C682" s="14" t="s">
        <v>623</v>
      </c>
      <c r="D682" s="12"/>
      <c r="E682" s="12">
        <v>894</v>
      </c>
      <c r="F682" s="13" t="s">
        <v>1110</v>
      </c>
      <c r="G682" s="12">
        <v>910</v>
      </c>
      <c r="H682" s="12">
        <v>1970</v>
      </c>
      <c r="I682" s="11">
        <v>404.48899999999998</v>
      </c>
      <c r="J682" s="11">
        <v>327.27499999999998</v>
      </c>
      <c r="K682" s="11">
        <v>264.30799999999999</v>
      </c>
      <c r="L682" s="11">
        <v>212.35</v>
      </c>
      <c r="M682" s="11">
        <v>172.27799999999999</v>
      </c>
      <c r="N682" s="11">
        <v>141.69300000000001</v>
      </c>
      <c r="O682" s="11">
        <v>119.825</v>
      </c>
      <c r="P682" s="11">
        <v>102.524</v>
      </c>
      <c r="Q682" s="11">
        <v>85.846000000000004</v>
      </c>
      <c r="R682" s="11">
        <v>72.221999999999994</v>
      </c>
      <c r="S682" s="11">
        <v>57.988999999999997</v>
      </c>
      <c r="T682" s="11">
        <v>46.826999999999998</v>
      </c>
      <c r="U682" s="11">
        <v>36.323999999999998</v>
      </c>
      <c r="V682" s="11">
        <v>27.023</v>
      </c>
      <c r="W682" s="11">
        <v>17.25</v>
      </c>
      <c r="X682" s="11">
        <v>8.8520000000000003</v>
      </c>
      <c r="Y682" s="11">
        <v>3.9260000000000002</v>
      </c>
      <c r="Z682" s="11">
        <v>1.1379999999999999</v>
      </c>
      <c r="AA682" s="11">
        <v>0.156</v>
      </c>
      <c r="AB682" s="11">
        <v>8.9999999999999993E-3</v>
      </c>
      <c r="AC682" s="11">
        <v>0</v>
      </c>
    </row>
    <row r="683" spans="1:29" ht="11.5" hidden="1">
      <c r="A683" s="15">
        <v>666</v>
      </c>
      <c r="B683" s="13" t="s">
        <v>1059</v>
      </c>
      <c r="C683" s="14" t="s">
        <v>623</v>
      </c>
      <c r="D683" s="12"/>
      <c r="E683" s="12">
        <v>894</v>
      </c>
      <c r="F683" s="13" t="s">
        <v>1110</v>
      </c>
      <c r="G683" s="12">
        <v>910</v>
      </c>
      <c r="H683" s="12">
        <v>1975</v>
      </c>
      <c r="I683" s="11">
        <v>486.06799999999998</v>
      </c>
      <c r="J683" s="11">
        <v>382.87900000000002</v>
      </c>
      <c r="K683" s="11">
        <v>320.59199999999998</v>
      </c>
      <c r="L683" s="11">
        <v>259.048</v>
      </c>
      <c r="M683" s="11">
        <v>206.25299999999999</v>
      </c>
      <c r="N683" s="11">
        <v>166.48099999999999</v>
      </c>
      <c r="O683" s="11">
        <v>136.62700000000001</v>
      </c>
      <c r="P683" s="11">
        <v>115.068</v>
      </c>
      <c r="Q683" s="11">
        <v>97.893000000000001</v>
      </c>
      <c r="R683" s="11">
        <v>81.537999999999997</v>
      </c>
      <c r="S683" s="11">
        <v>67.972999999999999</v>
      </c>
      <c r="T683" s="11">
        <v>53.664000000000001</v>
      </c>
      <c r="U683" s="11">
        <v>42.069000000000003</v>
      </c>
      <c r="V683" s="11">
        <v>30.864999999999998</v>
      </c>
      <c r="W683" s="11">
        <v>20.863</v>
      </c>
      <c r="X683" s="11">
        <v>11.363</v>
      </c>
      <c r="Y683" s="11">
        <v>4.4470000000000001</v>
      </c>
      <c r="Z683" s="11">
        <v>1.248</v>
      </c>
      <c r="AA683" s="11">
        <v>0.17599999999999999</v>
      </c>
      <c r="AB683" s="11">
        <v>8.9999999999999993E-3</v>
      </c>
      <c r="AC683" s="11">
        <v>0</v>
      </c>
    </row>
    <row r="684" spans="1:29" ht="11.5" hidden="1">
      <c r="A684" s="15">
        <v>667</v>
      </c>
      <c r="B684" s="13" t="s">
        <v>1059</v>
      </c>
      <c r="C684" s="14" t="s">
        <v>623</v>
      </c>
      <c r="D684" s="12"/>
      <c r="E684" s="12">
        <v>894</v>
      </c>
      <c r="F684" s="13" t="s">
        <v>1110</v>
      </c>
      <c r="G684" s="12">
        <v>910</v>
      </c>
      <c r="H684" s="12">
        <v>1980</v>
      </c>
      <c r="I684" s="11">
        <v>570.95399999999995</v>
      </c>
      <c r="J684" s="11">
        <v>462.82600000000002</v>
      </c>
      <c r="K684" s="11">
        <v>375.81</v>
      </c>
      <c r="L684" s="11">
        <v>314.64800000000002</v>
      </c>
      <c r="M684" s="11">
        <v>251.94499999999999</v>
      </c>
      <c r="N684" s="11">
        <v>199.56800000000001</v>
      </c>
      <c r="O684" s="11">
        <v>160.75399999999999</v>
      </c>
      <c r="P684" s="11">
        <v>131.39599999999999</v>
      </c>
      <c r="Q684" s="11">
        <v>110.033</v>
      </c>
      <c r="R684" s="11">
        <v>93.128</v>
      </c>
      <c r="S684" s="11">
        <v>76.870999999999995</v>
      </c>
      <c r="T684" s="11">
        <v>63.048999999999999</v>
      </c>
      <c r="U684" s="11">
        <v>48.354999999999997</v>
      </c>
      <c r="V684" s="11">
        <v>35.896000000000001</v>
      </c>
      <c r="W684" s="11">
        <v>23.957000000000001</v>
      </c>
      <c r="X684" s="11">
        <v>13.833</v>
      </c>
      <c r="Y684" s="11">
        <v>5.7460000000000004</v>
      </c>
      <c r="Z684" s="11">
        <v>1.4159999999999999</v>
      </c>
      <c r="AA684" s="11">
        <v>0.19</v>
      </c>
      <c r="AB684" s="11">
        <v>0.01</v>
      </c>
      <c r="AC684" s="11">
        <v>0</v>
      </c>
    </row>
    <row r="685" spans="1:29" ht="11.5" hidden="1">
      <c r="A685" s="15">
        <v>668</v>
      </c>
      <c r="B685" s="13" t="s">
        <v>1059</v>
      </c>
      <c r="C685" s="14" t="s">
        <v>623</v>
      </c>
      <c r="D685" s="12"/>
      <c r="E685" s="12">
        <v>894</v>
      </c>
      <c r="F685" s="13" t="s">
        <v>1110</v>
      </c>
      <c r="G685" s="12">
        <v>910</v>
      </c>
      <c r="H685" s="12">
        <v>1985</v>
      </c>
      <c r="I685" s="11">
        <v>651.24699999999996</v>
      </c>
      <c r="J685" s="11">
        <v>543.404</v>
      </c>
      <c r="K685" s="11">
        <v>454.77199999999999</v>
      </c>
      <c r="L685" s="11">
        <v>370.803</v>
      </c>
      <c r="M685" s="11">
        <v>309.75099999999998</v>
      </c>
      <c r="N685" s="11">
        <v>246.87299999999999</v>
      </c>
      <c r="O685" s="11">
        <v>194.495</v>
      </c>
      <c r="P685" s="11">
        <v>155.88200000000001</v>
      </c>
      <c r="Q685" s="11">
        <v>126.68600000000001</v>
      </c>
      <c r="R685" s="11">
        <v>105.515</v>
      </c>
      <c r="S685" s="11">
        <v>88.462000000000003</v>
      </c>
      <c r="T685" s="11">
        <v>71.81</v>
      </c>
      <c r="U685" s="11">
        <v>57.207999999999998</v>
      </c>
      <c r="V685" s="11">
        <v>41.558999999999997</v>
      </c>
      <c r="W685" s="11">
        <v>28.093</v>
      </c>
      <c r="X685" s="11">
        <v>16.05</v>
      </c>
      <c r="Y685" s="11">
        <v>7.101</v>
      </c>
      <c r="Z685" s="11">
        <v>1.873</v>
      </c>
      <c r="AA685" s="11">
        <v>0.224</v>
      </c>
      <c r="AB685" s="11">
        <v>1.2E-2</v>
      </c>
      <c r="AC685" s="11">
        <v>0</v>
      </c>
    </row>
    <row r="686" spans="1:29" ht="11.5" hidden="1">
      <c r="A686" s="15">
        <v>669</v>
      </c>
      <c r="B686" s="13" t="s">
        <v>1059</v>
      </c>
      <c r="C686" s="14" t="s">
        <v>623</v>
      </c>
      <c r="D686" s="12"/>
      <c r="E686" s="12">
        <v>894</v>
      </c>
      <c r="F686" s="13" t="s">
        <v>1110</v>
      </c>
      <c r="G686" s="12">
        <v>910</v>
      </c>
      <c r="H686" s="12">
        <v>1990</v>
      </c>
      <c r="I686" s="11">
        <v>736.71199999999999</v>
      </c>
      <c r="J686" s="11">
        <v>615.17200000000003</v>
      </c>
      <c r="K686" s="11">
        <v>533.03</v>
      </c>
      <c r="L686" s="11">
        <v>444.596</v>
      </c>
      <c r="M686" s="11">
        <v>357.279</v>
      </c>
      <c r="N686" s="11">
        <v>297.03300000000002</v>
      </c>
      <c r="O686" s="11">
        <v>236.773</v>
      </c>
      <c r="P686" s="11">
        <v>185.83199999999999</v>
      </c>
      <c r="Q686" s="11">
        <v>148.07400000000001</v>
      </c>
      <c r="R686" s="11">
        <v>119.783</v>
      </c>
      <c r="S686" s="11">
        <v>99.001000000000005</v>
      </c>
      <c r="T686" s="11">
        <v>81.813000000000002</v>
      </c>
      <c r="U686" s="11">
        <v>64.662000000000006</v>
      </c>
      <c r="V686" s="11">
        <v>48.951000000000001</v>
      </c>
      <c r="W686" s="11">
        <v>32.508000000000003</v>
      </c>
      <c r="X686" s="11">
        <v>18.914999999999999</v>
      </c>
      <c r="Y686" s="11">
        <v>8.3320000000000007</v>
      </c>
      <c r="Z686" s="11">
        <v>2.359</v>
      </c>
      <c r="AA686" s="11">
        <v>0.30499999999999999</v>
      </c>
      <c r="AB686" s="11">
        <v>1.4999999999999999E-2</v>
      </c>
      <c r="AC686" s="11">
        <v>1E-3</v>
      </c>
    </row>
    <row r="687" spans="1:29" ht="11.5" hidden="1">
      <c r="A687" s="15">
        <v>670</v>
      </c>
      <c r="B687" s="13" t="s">
        <v>1059</v>
      </c>
      <c r="C687" s="14" t="s">
        <v>623</v>
      </c>
      <c r="D687" s="12"/>
      <c r="E687" s="12">
        <v>894</v>
      </c>
      <c r="F687" s="13" t="s">
        <v>1110</v>
      </c>
      <c r="G687" s="12">
        <v>910</v>
      </c>
      <c r="H687" s="12">
        <v>1995</v>
      </c>
      <c r="I687" s="11">
        <v>823.33199999999999</v>
      </c>
      <c r="J687" s="11">
        <v>693.22799999999995</v>
      </c>
      <c r="K687" s="11">
        <v>602.62900000000002</v>
      </c>
      <c r="L687" s="11">
        <v>517.59900000000005</v>
      </c>
      <c r="M687" s="11">
        <v>421.02600000000001</v>
      </c>
      <c r="N687" s="11">
        <v>333.12799999999999</v>
      </c>
      <c r="O687" s="11">
        <v>274.97300000000001</v>
      </c>
      <c r="P687" s="11">
        <v>216.3</v>
      </c>
      <c r="Q687" s="11">
        <v>168.13</v>
      </c>
      <c r="R687" s="11">
        <v>133.78800000000001</v>
      </c>
      <c r="S687" s="11">
        <v>107.77500000000001</v>
      </c>
      <c r="T687" s="11">
        <v>88.224999999999994</v>
      </c>
      <c r="U687" s="11">
        <v>71.335999999999999</v>
      </c>
      <c r="V687" s="11">
        <v>53.96</v>
      </c>
      <c r="W687" s="11">
        <v>37.737000000000002</v>
      </c>
      <c r="X687" s="11">
        <v>21.925999999999998</v>
      </c>
      <c r="Y687" s="11">
        <v>10.074</v>
      </c>
      <c r="Z687" s="11">
        <v>2.9260000000000002</v>
      </c>
      <c r="AA687" s="11">
        <v>0.443</v>
      </c>
      <c r="AB687" s="11">
        <v>0.03</v>
      </c>
      <c r="AC687" s="11">
        <v>1E-3</v>
      </c>
    </row>
    <row r="688" spans="1:29" ht="11.5" hidden="1">
      <c r="A688" s="15">
        <v>671</v>
      </c>
      <c r="B688" s="13" t="s">
        <v>1059</v>
      </c>
      <c r="C688" s="14" t="s">
        <v>623</v>
      </c>
      <c r="D688" s="12"/>
      <c r="E688" s="12">
        <v>894</v>
      </c>
      <c r="F688" s="13" t="s">
        <v>1110</v>
      </c>
      <c r="G688" s="12">
        <v>910</v>
      </c>
      <c r="H688" s="12">
        <v>2000</v>
      </c>
      <c r="I688" s="11">
        <v>946.91800000000001</v>
      </c>
      <c r="J688" s="11">
        <v>781.80399999999997</v>
      </c>
      <c r="K688" s="11">
        <v>682.72199999999998</v>
      </c>
      <c r="L688" s="11">
        <v>595.00300000000004</v>
      </c>
      <c r="M688" s="11">
        <v>506.92200000000003</v>
      </c>
      <c r="N688" s="11">
        <v>402.48</v>
      </c>
      <c r="O688" s="11">
        <v>308.23</v>
      </c>
      <c r="P688" s="11">
        <v>246.958</v>
      </c>
      <c r="Q688" s="11">
        <v>192.017</v>
      </c>
      <c r="R688" s="11">
        <v>150.06200000000001</v>
      </c>
      <c r="S688" s="11">
        <v>119.49</v>
      </c>
      <c r="T688" s="11">
        <v>95.83</v>
      </c>
      <c r="U688" s="11">
        <v>77.091999999999999</v>
      </c>
      <c r="V688" s="11">
        <v>60.112000000000002</v>
      </c>
      <c r="W688" s="11">
        <v>42.481999999999999</v>
      </c>
      <c r="X688" s="11">
        <v>26.501000000000001</v>
      </c>
      <c r="Y688" s="11">
        <v>12.545</v>
      </c>
      <c r="Z688" s="11">
        <v>3.988</v>
      </c>
      <c r="AA688" s="11">
        <v>0.68600000000000005</v>
      </c>
      <c r="AB688" s="11">
        <v>6.3E-2</v>
      </c>
      <c r="AC688" s="11">
        <v>3.0000000000000001E-3</v>
      </c>
    </row>
    <row r="689" spans="1:29" ht="11.5" hidden="1">
      <c r="A689" s="15">
        <v>672</v>
      </c>
      <c r="B689" s="13" t="s">
        <v>1059</v>
      </c>
      <c r="C689" s="14" t="s">
        <v>623</v>
      </c>
      <c r="D689" s="12"/>
      <c r="E689" s="12">
        <v>894</v>
      </c>
      <c r="F689" s="13" t="s">
        <v>1110</v>
      </c>
      <c r="G689" s="12">
        <v>910</v>
      </c>
      <c r="H689" s="12">
        <v>2005</v>
      </c>
      <c r="I689" s="11">
        <v>1101.2329999999999</v>
      </c>
      <c r="J689" s="11">
        <v>908.67499999999995</v>
      </c>
      <c r="K689" s="11">
        <v>770.12599999999998</v>
      </c>
      <c r="L689" s="11">
        <v>667.15</v>
      </c>
      <c r="M689" s="11">
        <v>568.70799999999997</v>
      </c>
      <c r="N689" s="11">
        <v>473.78</v>
      </c>
      <c r="O689" s="11">
        <v>367.02600000000001</v>
      </c>
      <c r="P689" s="11">
        <v>273.21600000000001</v>
      </c>
      <c r="Q689" s="11">
        <v>216.09899999999999</v>
      </c>
      <c r="R689" s="11">
        <v>168.684</v>
      </c>
      <c r="S689" s="11">
        <v>131.90799999999999</v>
      </c>
      <c r="T689" s="11">
        <v>104.73699999999999</v>
      </c>
      <c r="U689" s="11">
        <v>82.74</v>
      </c>
      <c r="V689" s="11">
        <v>64.313000000000002</v>
      </c>
      <c r="W689" s="11">
        <v>46.875</v>
      </c>
      <c r="X689" s="11">
        <v>29.484000000000002</v>
      </c>
      <c r="Y689" s="11">
        <v>14.856999999999999</v>
      </c>
      <c r="Z689" s="11">
        <v>4.7619999999999996</v>
      </c>
      <c r="AA689" s="11">
        <v>0.85599999999999998</v>
      </c>
      <c r="AB689" s="11">
        <v>8.4000000000000005E-2</v>
      </c>
      <c r="AC689" s="11">
        <v>6.0000000000000001E-3</v>
      </c>
    </row>
    <row r="690" spans="1:29" ht="11.5" hidden="1">
      <c r="A690" s="15">
        <v>673</v>
      </c>
      <c r="B690" s="13" t="s">
        <v>1059</v>
      </c>
      <c r="C690" s="14" t="s">
        <v>623</v>
      </c>
      <c r="D690" s="12"/>
      <c r="E690" s="12">
        <v>894</v>
      </c>
      <c r="F690" s="13" t="s">
        <v>1110</v>
      </c>
      <c r="G690" s="12">
        <v>910</v>
      </c>
      <c r="H690" s="12">
        <v>2010</v>
      </c>
      <c r="I690" s="11">
        <v>1230.3520000000001</v>
      </c>
      <c r="J690" s="11">
        <v>1072.4259999999999</v>
      </c>
      <c r="K690" s="11">
        <v>898.25300000000004</v>
      </c>
      <c r="L690" s="11">
        <v>754.50300000000004</v>
      </c>
      <c r="M690" s="11">
        <v>640.25099999999998</v>
      </c>
      <c r="N690" s="11">
        <v>537.38300000000004</v>
      </c>
      <c r="O690" s="11">
        <v>441.79599999999999</v>
      </c>
      <c r="P690" s="11">
        <v>335.88</v>
      </c>
      <c r="Q690" s="11">
        <v>246.77099999999999</v>
      </c>
      <c r="R690" s="11">
        <v>194.74600000000001</v>
      </c>
      <c r="S690" s="11">
        <v>151.29300000000001</v>
      </c>
      <c r="T690" s="11">
        <v>117.40300000000001</v>
      </c>
      <c r="U690" s="11">
        <v>91.567999999999998</v>
      </c>
      <c r="V690" s="11">
        <v>69.623999999999995</v>
      </c>
      <c r="W690" s="11">
        <v>50.335999999999999</v>
      </c>
      <c r="X690" s="11">
        <v>32.383000000000003</v>
      </c>
      <c r="Y690" s="11">
        <v>16.183</v>
      </c>
      <c r="Z690" s="11">
        <v>5.3470000000000004</v>
      </c>
      <c r="AA690" s="11">
        <v>0.89200000000000002</v>
      </c>
      <c r="AB690" s="11">
        <v>7.8E-2</v>
      </c>
      <c r="AC690" s="11">
        <v>6.0000000000000001E-3</v>
      </c>
    </row>
    <row r="691" spans="1:29" ht="11.5" hidden="1">
      <c r="A691" s="15">
        <v>674</v>
      </c>
      <c r="B691" s="13" t="s">
        <v>1059</v>
      </c>
      <c r="C691" s="14" t="s">
        <v>623</v>
      </c>
      <c r="D691" s="12"/>
      <c r="E691" s="12">
        <v>894</v>
      </c>
      <c r="F691" s="13" t="s">
        <v>1110</v>
      </c>
      <c r="G691" s="12">
        <v>910</v>
      </c>
      <c r="H691" s="12">
        <v>2015</v>
      </c>
      <c r="I691" s="11">
        <v>1361.9939999999999</v>
      </c>
      <c r="J691" s="11">
        <v>1211.079</v>
      </c>
      <c r="K691" s="11">
        <v>1065.788</v>
      </c>
      <c r="L691" s="11">
        <v>890.49699999999996</v>
      </c>
      <c r="M691" s="11">
        <v>742.00099999999998</v>
      </c>
      <c r="N691" s="11">
        <v>624.505</v>
      </c>
      <c r="O691" s="11">
        <v>520.21799999999996</v>
      </c>
      <c r="P691" s="11">
        <v>423.863</v>
      </c>
      <c r="Q691" s="11">
        <v>319.55099999999999</v>
      </c>
      <c r="R691" s="11">
        <v>233.41200000000001</v>
      </c>
      <c r="S691" s="11">
        <v>182.73400000000001</v>
      </c>
      <c r="T691" s="11">
        <v>140.369</v>
      </c>
      <c r="U691" s="11">
        <v>106.825</v>
      </c>
      <c r="V691" s="11">
        <v>80.158000000000001</v>
      </c>
      <c r="W691" s="11">
        <v>56.792000000000002</v>
      </c>
      <c r="X691" s="11">
        <v>36.366999999999997</v>
      </c>
      <c r="Y691" s="11">
        <v>18.72</v>
      </c>
      <c r="Z691" s="11">
        <v>6.2050000000000001</v>
      </c>
      <c r="AA691" s="11">
        <v>1.0429999999999999</v>
      </c>
      <c r="AB691" s="11">
        <v>7.3999999999999996E-2</v>
      </c>
      <c r="AC691" s="11">
        <v>4.0000000000000001E-3</v>
      </c>
    </row>
    <row r="692" spans="1:29" ht="11.5" hidden="1">
      <c r="A692" s="15">
        <v>675</v>
      </c>
      <c r="B692" s="13" t="s">
        <v>1059</v>
      </c>
      <c r="C692" s="14" t="s">
        <v>623</v>
      </c>
      <c r="D692" s="12"/>
      <c r="E692" s="12">
        <v>894</v>
      </c>
      <c r="F692" s="13" t="s">
        <v>1110</v>
      </c>
      <c r="G692" s="12">
        <v>910</v>
      </c>
      <c r="H692" s="12">
        <v>2020</v>
      </c>
      <c r="I692" s="11">
        <v>1456.9649999999999</v>
      </c>
      <c r="J692" s="11">
        <v>1346.2070000000001</v>
      </c>
      <c r="K692" s="11">
        <v>1205.808</v>
      </c>
      <c r="L692" s="11">
        <v>1059.2560000000001</v>
      </c>
      <c r="M692" s="11">
        <v>880.14400000000001</v>
      </c>
      <c r="N692" s="11">
        <v>729.75199999999995</v>
      </c>
      <c r="O692" s="11">
        <v>611.82799999999997</v>
      </c>
      <c r="P692" s="11">
        <v>507.13200000000001</v>
      </c>
      <c r="Q692" s="11">
        <v>410.78800000000001</v>
      </c>
      <c r="R692" s="11">
        <v>307.99200000000002</v>
      </c>
      <c r="S692" s="11">
        <v>223.19900000000001</v>
      </c>
      <c r="T692" s="11">
        <v>172.863</v>
      </c>
      <c r="U692" s="11">
        <v>130.471</v>
      </c>
      <c r="V692" s="11">
        <v>95.899000000000001</v>
      </c>
      <c r="W692" s="11">
        <v>67.563000000000002</v>
      </c>
      <c r="X692" s="11">
        <v>42.945</v>
      </c>
      <c r="Y692" s="11">
        <v>22.541</v>
      </c>
      <c r="Z692" s="11">
        <v>8.0579999999999998</v>
      </c>
      <c r="AA692" s="11">
        <v>1.4330000000000001</v>
      </c>
      <c r="AB692" s="11">
        <v>0.10199999999999999</v>
      </c>
      <c r="AC692" s="11">
        <v>4.0000000000000001E-3</v>
      </c>
    </row>
    <row r="693" spans="1:29" ht="11.5" hidden="1">
      <c r="A693" s="15">
        <v>676</v>
      </c>
      <c r="B693" s="13" t="s">
        <v>1059</v>
      </c>
      <c r="C693" s="14" t="s">
        <v>624</v>
      </c>
      <c r="D693" s="12"/>
      <c r="E693" s="12">
        <v>716</v>
      </c>
      <c r="F693" s="13" t="s">
        <v>1110</v>
      </c>
      <c r="G693" s="12">
        <v>910</v>
      </c>
      <c r="H693" s="12">
        <v>1950</v>
      </c>
      <c r="I693" s="11">
        <v>217.577</v>
      </c>
      <c r="J693" s="11">
        <v>191.98</v>
      </c>
      <c r="K693" s="11">
        <v>158.101</v>
      </c>
      <c r="L693" s="11">
        <v>137.697</v>
      </c>
      <c r="M693" s="11">
        <v>122.34</v>
      </c>
      <c r="N693" s="11">
        <v>100.38</v>
      </c>
      <c r="O693" s="11">
        <v>94.106999999999999</v>
      </c>
      <c r="P693" s="11">
        <v>72.775999999999996</v>
      </c>
      <c r="Q693" s="11">
        <v>61.484000000000002</v>
      </c>
      <c r="R693" s="11">
        <v>53.954999999999998</v>
      </c>
      <c r="S693" s="11">
        <v>46.424999999999997</v>
      </c>
      <c r="T693" s="11">
        <v>38.898000000000003</v>
      </c>
      <c r="U693" s="11">
        <v>31.369</v>
      </c>
      <c r="V693" s="11">
        <v>22.585999999999999</v>
      </c>
      <c r="W693" s="11">
        <v>15.057</v>
      </c>
      <c r="X693" s="11">
        <v>8.4079999999999995</v>
      </c>
      <c r="Y693" s="11">
        <v>2.7959999999999998</v>
      </c>
      <c r="Z693" s="11">
        <v>1.0409999999999999</v>
      </c>
      <c r="AA693" s="11">
        <v>0.25800000000000001</v>
      </c>
      <c r="AB693" s="11">
        <v>3.7999999999999999E-2</v>
      </c>
      <c r="AC693" s="11">
        <v>4.0000000000000001E-3</v>
      </c>
    </row>
    <row r="694" spans="1:29" ht="11.5" hidden="1">
      <c r="A694" s="15">
        <v>677</v>
      </c>
      <c r="B694" s="13" t="s">
        <v>1059</v>
      </c>
      <c r="C694" s="14" t="s">
        <v>624</v>
      </c>
      <c r="D694" s="12"/>
      <c r="E694" s="12">
        <v>716</v>
      </c>
      <c r="F694" s="13" t="s">
        <v>1110</v>
      </c>
      <c r="G694" s="12">
        <v>910</v>
      </c>
      <c r="H694" s="12">
        <v>1955</v>
      </c>
      <c r="I694" s="11">
        <v>307.36500000000001</v>
      </c>
      <c r="J694" s="11">
        <v>205.02</v>
      </c>
      <c r="K694" s="11">
        <v>187.76300000000001</v>
      </c>
      <c r="L694" s="11">
        <v>155.16399999999999</v>
      </c>
      <c r="M694" s="11">
        <v>134.37899999999999</v>
      </c>
      <c r="N694" s="11">
        <v>118.643</v>
      </c>
      <c r="O694" s="11">
        <v>96.822999999999993</v>
      </c>
      <c r="P694" s="11">
        <v>90.35</v>
      </c>
      <c r="Q694" s="11">
        <v>69.462999999999994</v>
      </c>
      <c r="R694" s="11">
        <v>58.390999999999998</v>
      </c>
      <c r="S694" s="11">
        <v>50.765999999999998</v>
      </c>
      <c r="T694" s="11">
        <v>42.933</v>
      </c>
      <c r="U694" s="11">
        <v>34.887999999999998</v>
      </c>
      <c r="V694" s="11">
        <v>26.581</v>
      </c>
      <c r="W694" s="11">
        <v>17.37</v>
      </c>
      <c r="X694" s="11">
        <v>9.875</v>
      </c>
      <c r="Y694" s="11">
        <v>4.2130000000000001</v>
      </c>
      <c r="Z694" s="11">
        <v>0.89300000000000002</v>
      </c>
      <c r="AA694" s="11">
        <v>0.16400000000000001</v>
      </c>
      <c r="AB694" s="11">
        <v>1.6E-2</v>
      </c>
      <c r="AC694" s="11">
        <v>2E-3</v>
      </c>
    </row>
    <row r="695" spans="1:29" ht="11.5" hidden="1">
      <c r="A695" s="15">
        <v>678</v>
      </c>
      <c r="B695" s="13" t="s">
        <v>1059</v>
      </c>
      <c r="C695" s="14" t="s">
        <v>624</v>
      </c>
      <c r="D695" s="12"/>
      <c r="E695" s="12">
        <v>716</v>
      </c>
      <c r="F695" s="13" t="s">
        <v>1110</v>
      </c>
      <c r="G695" s="12">
        <v>910</v>
      </c>
      <c r="H695" s="12">
        <v>1960</v>
      </c>
      <c r="I695" s="11">
        <v>363.697</v>
      </c>
      <c r="J695" s="11">
        <v>292.37599999999998</v>
      </c>
      <c r="K695" s="11">
        <v>201.172</v>
      </c>
      <c r="L695" s="11">
        <v>184.66900000000001</v>
      </c>
      <c r="M695" s="11">
        <v>151.64699999999999</v>
      </c>
      <c r="N695" s="11">
        <v>130.46600000000001</v>
      </c>
      <c r="O695" s="11">
        <v>114.628</v>
      </c>
      <c r="P695" s="11">
        <v>93.114000000000004</v>
      </c>
      <c r="Q695" s="11">
        <v>86.457999999999998</v>
      </c>
      <c r="R695" s="11">
        <v>66.132999999999996</v>
      </c>
      <c r="S695" s="11">
        <v>55.091000000000001</v>
      </c>
      <c r="T695" s="11">
        <v>47.11</v>
      </c>
      <c r="U695" s="11">
        <v>38.686999999999998</v>
      </c>
      <c r="V695" s="11">
        <v>29.748000000000001</v>
      </c>
      <c r="W695" s="11">
        <v>20.603999999999999</v>
      </c>
      <c r="X695" s="11">
        <v>11.494999999999999</v>
      </c>
      <c r="Y695" s="11">
        <v>4.9859999999999998</v>
      </c>
      <c r="Z695" s="11">
        <v>1.3420000000000001</v>
      </c>
      <c r="AA695" s="11">
        <v>0.13700000000000001</v>
      </c>
      <c r="AB695" s="11">
        <v>0.01</v>
      </c>
      <c r="AC695" s="11">
        <v>1E-3</v>
      </c>
    </row>
    <row r="696" spans="1:29" ht="11.5" hidden="1">
      <c r="A696" s="15">
        <v>679</v>
      </c>
      <c r="B696" s="13" t="s">
        <v>1059</v>
      </c>
      <c r="C696" s="14" t="s">
        <v>624</v>
      </c>
      <c r="D696" s="12"/>
      <c r="E696" s="12">
        <v>716</v>
      </c>
      <c r="F696" s="13" t="s">
        <v>1110</v>
      </c>
      <c r="G696" s="12">
        <v>910</v>
      </c>
      <c r="H696" s="12">
        <v>1965</v>
      </c>
      <c r="I696" s="11">
        <v>437.49099999999999</v>
      </c>
      <c r="J696" s="11">
        <v>349.12</v>
      </c>
      <c r="K696" s="11">
        <v>287.72199999999998</v>
      </c>
      <c r="L696" s="11">
        <v>198.09800000000001</v>
      </c>
      <c r="M696" s="11">
        <v>180.49700000000001</v>
      </c>
      <c r="N696" s="11">
        <v>147.05799999999999</v>
      </c>
      <c r="O696" s="11">
        <v>125.92700000000001</v>
      </c>
      <c r="P696" s="11">
        <v>110.25</v>
      </c>
      <c r="Q696" s="11">
        <v>89.129000000000005</v>
      </c>
      <c r="R696" s="11">
        <v>82.433000000000007</v>
      </c>
      <c r="S696" s="11">
        <v>62.500999999999998</v>
      </c>
      <c r="T696" s="11">
        <v>51.255000000000003</v>
      </c>
      <c r="U696" s="11">
        <v>42.624000000000002</v>
      </c>
      <c r="V696" s="11">
        <v>33.183999999999997</v>
      </c>
      <c r="W696" s="11">
        <v>23.245000000000001</v>
      </c>
      <c r="X696" s="11">
        <v>13.771000000000001</v>
      </c>
      <c r="Y696" s="11">
        <v>5.8540000000000001</v>
      </c>
      <c r="Z696" s="11">
        <v>1.593</v>
      </c>
      <c r="AA696" s="11">
        <v>0.20200000000000001</v>
      </c>
      <c r="AB696" s="11">
        <v>8.0000000000000002E-3</v>
      </c>
      <c r="AC696" s="11">
        <v>0</v>
      </c>
    </row>
    <row r="697" spans="1:29" ht="11.5" hidden="1">
      <c r="A697" s="15">
        <v>680</v>
      </c>
      <c r="B697" s="13" t="s">
        <v>1059</v>
      </c>
      <c r="C697" s="14" t="s">
        <v>624</v>
      </c>
      <c r="D697" s="12"/>
      <c r="E697" s="12">
        <v>716</v>
      </c>
      <c r="F697" s="13" t="s">
        <v>1110</v>
      </c>
      <c r="G697" s="12">
        <v>910</v>
      </c>
      <c r="H697" s="12">
        <v>1970</v>
      </c>
      <c r="I697" s="11">
        <v>517.52499999999998</v>
      </c>
      <c r="J697" s="11">
        <v>422.70400000000001</v>
      </c>
      <c r="K697" s="11">
        <v>344.11700000000002</v>
      </c>
      <c r="L697" s="11">
        <v>283.22800000000001</v>
      </c>
      <c r="M697" s="11">
        <v>192.26300000000001</v>
      </c>
      <c r="N697" s="11">
        <v>173.434</v>
      </c>
      <c r="O697" s="11">
        <v>140.56800000000001</v>
      </c>
      <c r="P697" s="11">
        <v>120.199</v>
      </c>
      <c r="Q697" s="11">
        <v>105.04600000000001</v>
      </c>
      <c r="R697" s="11">
        <v>84.667000000000002</v>
      </c>
      <c r="S697" s="11">
        <v>77.823999999999998</v>
      </c>
      <c r="T697" s="11">
        <v>58.143999999999998</v>
      </c>
      <c r="U697" s="11">
        <v>46.451000000000001</v>
      </c>
      <c r="V697" s="11">
        <v>36.706000000000003</v>
      </c>
      <c r="W697" s="11">
        <v>26.094000000000001</v>
      </c>
      <c r="X697" s="11">
        <v>15.664999999999999</v>
      </c>
      <c r="Y697" s="11">
        <v>7.0679999999999996</v>
      </c>
      <c r="Z697" s="11">
        <v>1.879</v>
      </c>
      <c r="AA697" s="11">
        <v>0.23699999999999999</v>
      </c>
      <c r="AB697" s="11">
        <v>0.01</v>
      </c>
      <c r="AC697" s="11">
        <v>0</v>
      </c>
    </row>
    <row r="698" spans="1:29" ht="11.5" hidden="1">
      <c r="A698" s="15">
        <v>681</v>
      </c>
      <c r="B698" s="13" t="s">
        <v>1059</v>
      </c>
      <c r="C698" s="14" t="s">
        <v>624</v>
      </c>
      <c r="D698" s="12"/>
      <c r="E698" s="12">
        <v>716</v>
      </c>
      <c r="F698" s="13" t="s">
        <v>1110</v>
      </c>
      <c r="G698" s="12">
        <v>910</v>
      </c>
      <c r="H698" s="12">
        <v>1975</v>
      </c>
      <c r="I698" s="11">
        <v>620.23900000000003</v>
      </c>
      <c r="J698" s="11">
        <v>501.65499999999997</v>
      </c>
      <c r="K698" s="11">
        <v>417.17899999999997</v>
      </c>
      <c r="L698" s="11">
        <v>339.19600000000003</v>
      </c>
      <c r="M698" s="11">
        <v>276.17899999999997</v>
      </c>
      <c r="N698" s="11">
        <v>184.97200000000001</v>
      </c>
      <c r="O698" s="11">
        <v>166.39099999999999</v>
      </c>
      <c r="P698" s="11">
        <v>134.57</v>
      </c>
      <c r="Q698" s="11">
        <v>114.84699999999999</v>
      </c>
      <c r="R698" s="11">
        <v>100.151</v>
      </c>
      <c r="S698" s="11">
        <v>80.150999999999996</v>
      </c>
      <c r="T698" s="11">
        <v>72.709999999999994</v>
      </c>
      <c r="U698" s="11">
        <v>52.936</v>
      </c>
      <c r="V698" s="11">
        <v>40.232999999999997</v>
      </c>
      <c r="W698" s="11">
        <v>29.082999999999998</v>
      </c>
      <c r="X698" s="11">
        <v>17.763000000000002</v>
      </c>
      <c r="Y698" s="11">
        <v>8.1460000000000008</v>
      </c>
      <c r="Z698" s="11">
        <v>2.302</v>
      </c>
      <c r="AA698" s="11">
        <v>0.28199999999999997</v>
      </c>
      <c r="AB698" s="11">
        <v>1.4999999999999999E-2</v>
      </c>
      <c r="AC698" s="11">
        <v>0</v>
      </c>
    </row>
    <row r="699" spans="1:29" ht="11.5" hidden="1">
      <c r="A699" s="15">
        <v>682</v>
      </c>
      <c r="B699" s="13" t="s">
        <v>1059</v>
      </c>
      <c r="C699" s="14" t="s">
        <v>624</v>
      </c>
      <c r="D699" s="12"/>
      <c r="E699" s="12">
        <v>716</v>
      </c>
      <c r="F699" s="13" t="s">
        <v>1110</v>
      </c>
      <c r="G699" s="12">
        <v>910</v>
      </c>
      <c r="H699" s="12">
        <v>1980</v>
      </c>
      <c r="I699" s="11">
        <v>735.38</v>
      </c>
      <c r="J699" s="11">
        <v>600.13300000000004</v>
      </c>
      <c r="K699" s="11">
        <v>494.48200000000003</v>
      </c>
      <c r="L699" s="11">
        <v>408.68900000000002</v>
      </c>
      <c r="M699" s="11">
        <v>324.58199999999999</v>
      </c>
      <c r="N699" s="11">
        <v>259.09800000000001</v>
      </c>
      <c r="O699" s="11">
        <v>170.887</v>
      </c>
      <c r="P699" s="11">
        <v>155.108</v>
      </c>
      <c r="Q699" s="11">
        <v>125.86799999999999</v>
      </c>
      <c r="R699" s="11">
        <v>107.854</v>
      </c>
      <c r="S699" s="11">
        <v>93.944999999999993</v>
      </c>
      <c r="T699" s="11">
        <v>74.391999999999996</v>
      </c>
      <c r="U699" s="11">
        <v>66.094999999999999</v>
      </c>
      <c r="V699" s="11">
        <v>45.872</v>
      </c>
      <c r="W699" s="11">
        <v>31.995000000000001</v>
      </c>
      <c r="X699" s="11">
        <v>19.948</v>
      </c>
      <c r="Y699" s="11">
        <v>9.327</v>
      </c>
      <c r="Z699" s="11">
        <v>2.7069999999999999</v>
      </c>
      <c r="AA699" s="11">
        <v>0.35899999999999999</v>
      </c>
      <c r="AB699" s="11">
        <v>1.6E-2</v>
      </c>
      <c r="AC699" s="11">
        <v>0</v>
      </c>
    </row>
    <row r="700" spans="1:29" ht="11.5" hidden="1">
      <c r="A700" s="15">
        <v>683</v>
      </c>
      <c r="B700" s="13" t="s">
        <v>1059</v>
      </c>
      <c r="C700" s="14" t="s">
        <v>624</v>
      </c>
      <c r="D700" s="12"/>
      <c r="E700" s="12">
        <v>716</v>
      </c>
      <c r="F700" s="13" t="s">
        <v>1110</v>
      </c>
      <c r="G700" s="12">
        <v>910</v>
      </c>
      <c r="H700" s="12">
        <v>1985</v>
      </c>
      <c r="I700" s="11">
        <v>794.69600000000003</v>
      </c>
      <c r="J700" s="11">
        <v>720.99699999999996</v>
      </c>
      <c r="K700" s="11">
        <v>595.85599999999999</v>
      </c>
      <c r="L700" s="11">
        <v>493.78699999999998</v>
      </c>
      <c r="M700" s="11">
        <v>411.68</v>
      </c>
      <c r="N700" s="11">
        <v>328.99799999999999</v>
      </c>
      <c r="O700" s="11">
        <v>262.065</v>
      </c>
      <c r="P700" s="11">
        <v>172.56</v>
      </c>
      <c r="Q700" s="11">
        <v>154.59</v>
      </c>
      <c r="R700" s="11">
        <v>124.268</v>
      </c>
      <c r="S700" s="11">
        <v>105.154</v>
      </c>
      <c r="T700" s="11">
        <v>90.043999999999997</v>
      </c>
      <c r="U700" s="11">
        <v>69.516000000000005</v>
      </c>
      <c r="V700" s="11">
        <v>58.886000000000003</v>
      </c>
      <c r="W700" s="11">
        <v>37.646999999999998</v>
      </c>
      <c r="X700" s="11">
        <v>22.803000000000001</v>
      </c>
      <c r="Y700" s="11">
        <v>11.074999999999999</v>
      </c>
      <c r="Z700" s="11">
        <v>3.298</v>
      </c>
      <c r="AA700" s="11">
        <v>0.44400000000000001</v>
      </c>
      <c r="AB700" s="11">
        <v>2.1000000000000001E-2</v>
      </c>
      <c r="AC700" s="11">
        <v>1E-3</v>
      </c>
    </row>
    <row r="701" spans="1:29" ht="11.5" hidden="1">
      <c r="A701" s="15">
        <v>684</v>
      </c>
      <c r="B701" s="13" t="s">
        <v>1059</v>
      </c>
      <c r="C701" s="14" t="s">
        <v>624</v>
      </c>
      <c r="D701" s="12"/>
      <c r="E701" s="12">
        <v>716</v>
      </c>
      <c r="F701" s="13" t="s">
        <v>1110</v>
      </c>
      <c r="G701" s="12">
        <v>910</v>
      </c>
      <c r="H701" s="12">
        <v>1990</v>
      </c>
      <c r="I701" s="11">
        <v>868.471</v>
      </c>
      <c r="J701" s="11">
        <v>783.21</v>
      </c>
      <c r="K701" s="11">
        <v>717.072</v>
      </c>
      <c r="L701" s="11">
        <v>594.86800000000005</v>
      </c>
      <c r="M701" s="11">
        <v>495.34100000000001</v>
      </c>
      <c r="N701" s="11">
        <v>413.28</v>
      </c>
      <c r="O701" s="11">
        <v>328.73099999999999</v>
      </c>
      <c r="P701" s="11">
        <v>259.82100000000003</v>
      </c>
      <c r="Q701" s="11">
        <v>170.13900000000001</v>
      </c>
      <c r="R701" s="11">
        <v>150.97999999999999</v>
      </c>
      <c r="S701" s="11">
        <v>120.154</v>
      </c>
      <c r="T701" s="11">
        <v>100.199</v>
      </c>
      <c r="U701" s="11">
        <v>83.83</v>
      </c>
      <c r="V701" s="11">
        <v>62.02</v>
      </c>
      <c r="W701" s="11">
        <v>48.634</v>
      </c>
      <c r="X701" s="11">
        <v>27.225999999999999</v>
      </c>
      <c r="Y701" s="11">
        <v>12.928000000000001</v>
      </c>
      <c r="Z701" s="11">
        <v>3.9870000000000001</v>
      </c>
      <c r="AA701" s="11">
        <v>0.54900000000000004</v>
      </c>
      <c r="AB701" s="11">
        <v>2.5000000000000001E-2</v>
      </c>
      <c r="AC701" s="11">
        <v>1E-3</v>
      </c>
    </row>
    <row r="702" spans="1:29" ht="11.5" hidden="1">
      <c r="A702" s="15">
        <v>685</v>
      </c>
      <c r="B702" s="13" t="s">
        <v>1059</v>
      </c>
      <c r="C702" s="14" t="s">
        <v>624</v>
      </c>
      <c r="D702" s="12"/>
      <c r="E702" s="12">
        <v>716</v>
      </c>
      <c r="F702" s="13" t="s">
        <v>1110</v>
      </c>
      <c r="G702" s="12">
        <v>910</v>
      </c>
      <c r="H702" s="12">
        <v>1995</v>
      </c>
      <c r="I702" s="11">
        <v>849.149</v>
      </c>
      <c r="J702" s="11">
        <v>846.15599999999995</v>
      </c>
      <c r="K702" s="11">
        <v>774.74300000000005</v>
      </c>
      <c r="L702" s="11">
        <v>702.43499999999995</v>
      </c>
      <c r="M702" s="11">
        <v>564.46900000000005</v>
      </c>
      <c r="N702" s="11">
        <v>454.79500000000002</v>
      </c>
      <c r="O702" s="11">
        <v>372.94600000000003</v>
      </c>
      <c r="P702" s="11">
        <v>293.56799999999998</v>
      </c>
      <c r="Q702" s="11">
        <v>231.774</v>
      </c>
      <c r="R702" s="11">
        <v>151.64699999999999</v>
      </c>
      <c r="S702" s="11">
        <v>139.226</v>
      </c>
      <c r="T702" s="11">
        <v>113.369</v>
      </c>
      <c r="U702" s="11">
        <v>92.418999999999997</v>
      </c>
      <c r="V702" s="11">
        <v>74.304000000000002</v>
      </c>
      <c r="W702" s="11">
        <v>51.280999999999999</v>
      </c>
      <c r="X702" s="11">
        <v>35.619999999999997</v>
      </c>
      <c r="Y702" s="11">
        <v>15.996</v>
      </c>
      <c r="Z702" s="11">
        <v>4.8940000000000001</v>
      </c>
      <c r="AA702" s="11">
        <v>0.74</v>
      </c>
      <c r="AB702" s="11">
        <v>4.7E-2</v>
      </c>
      <c r="AC702" s="11">
        <v>2E-3</v>
      </c>
    </row>
    <row r="703" spans="1:29" ht="11.5" hidden="1">
      <c r="A703" s="15">
        <v>686</v>
      </c>
      <c r="B703" s="13" t="s">
        <v>1059</v>
      </c>
      <c r="C703" s="14" t="s">
        <v>624</v>
      </c>
      <c r="D703" s="12"/>
      <c r="E703" s="12">
        <v>716</v>
      </c>
      <c r="F703" s="13" t="s">
        <v>1110</v>
      </c>
      <c r="G703" s="12">
        <v>910</v>
      </c>
      <c r="H703" s="12">
        <v>2000</v>
      </c>
      <c r="I703" s="11">
        <v>837.63599999999997</v>
      </c>
      <c r="J703" s="11">
        <v>817.35500000000002</v>
      </c>
      <c r="K703" s="11">
        <v>829.62800000000004</v>
      </c>
      <c r="L703" s="11">
        <v>751.48199999999997</v>
      </c>
      <c r="M703" s="11">
        <v>656.178</v>
      </c>
      <c r="N703" s="11">
        <v>493.91300000000001</v>
      </c>
      <c r="O703" s="11">
        <v>375.58199999999999</v>
      </c>
      <c r="P703" s="11">
        <v>300.02499999999998</v>
      </c>
      <c r="Q703" s="11">
        <v>237.322</v>
      </c>
      <c r="R703" s="11">
        <v>192.31399999999999</v>
      </c>
      <c r="S703" s="11">
        <v>132.49</v>
      </c>
      <c r="T703" s="11">
        <v>127.55</v>
      </c>
      <c r="U703" s="11">
        <v>102.541</v>
      </c>
      <c r="V703" s="11">
        <v>81.301000000000002</v>
      </c>
      <c r="W703" s="11">
        <v>61.843000000000004</v>
      </c>
      <c r="X703" s="11">
        <v>38.860999999999997</v>
      </c>
      <c r="Y703" s="11">
        <v>22.619</v>
      </c>
      <c r="Z703" s="11">
        <v>7.1269999999999998</v>
      </c>
      <c r="AA703" s="11">
        <v>1.286</v>
      </c>
      <c r="AB703" s="11">
        <v>0.12</v>
      </c>
      <c r="AC703" s="11">
        <v>6.0000000000000001E-3</v>
      </c>
    </row>
    <row r="704" spans="1:29" ht="11.5" hidden="1">
      <c r="A704" s="15">
        <v>687</v>
      </c>
      <c r="B704" s="13" t="s">
        <v>1059</v>
      </c>
      <c r="C704" s="14" t="s">
        <v>624</v>
      </c>
      <c r="D704" s="12"/>
      <c r="E704" s="12">
        <v>716</v>
      </c>
      <c r="F704" s="13" t="s">
        <v>1110</v>
      </c>
      <c r="G704" s="12">
        <v>910</v>
      </c>
      <c r="H704" s="12">
        <v>2005</v>
      </c>
      <c r="I704" s="11">
        <v>880.71199999999999</v>
      </c>
      <c r="J704" s="11">
        <v>807.77200000000005</v>
      </c>
      <c r="K704" s="11">
        <v>803.91099999999994</v>
      </c>
      <c r="L704" s="11">
        <v>798.875</v>
      </c>
      <c r="M704" s="11">
        <v>682.70399999999995</v>
      </c>
      <c r="N704" s="11">
        <v>554.83199999999999</v>
      </c>
      <c r="O704" s="11">
        <v>400.964</v>
      </c>
      <c r="P704" s="11">
        <v>300.55599999999998</v>
      </c>
      <c r="Q704" s="11">
        <v>239.13300000000001</v>
      </c>
      <c r="R704" s="11">
        <v>195.31800000000001</v>
      </c>
      <c r="S704" s="11">
        <v>163.351</v>
      </c>
      <c r="T704" s="11">
        <v>115.91500000000001</v>
      </c>
      <c r="U704" s="11">
        <v>111.20399999999999</v>
      </c>
      <c r="V704" s="11">
        <v>87.713999999999999</v>
      </c>
      <c r="W704" s="11">
        <v>66.272999999999996</v>
      </c>
      <c r="X704" s="11">
        <v>46.219000000000001</v>
      </c>
      <c r="Y704" s="11">
        <v>24.768000000000001</v>
      </c>
      <c r="Z704" s="11">
        <v>10.433999999999999</v>
      </c>
      <c r="AA704" s="11">
        <v>2.081</v>
      </c>
      <c r="AB704" s="11">
        <v>0.255</v>
      </c>
      <c r="AC704" s="11">
        <v>0.02</v>
      </c>
    </row>
    <row r="705" spans="1:29" ht="11.5" hidden="1">
      <c r="A705" s="15">
        <v>688</v>
      </c>
      <c r="B705" s="13" t="s">
        <v>1059</v>
      </c>
      <c r="C705" s="14" t="s">
        <v>624</v>
      </c>
      <c r="D705" s="12"/>
      <c r="E705" s="12">
        <v>716</v>
      </c>
      <c r="F705" s="13" t="s">
        <v>1110</v>
      </c>
      <c r="G705" s="12">
        <v>910</v>
      </c>
      <c r="H705" s="12">
        <v>2010</v>
      </c>
      <c r="I705" s="11">
        <v>993.50300000000004</v>
      </c>
      <c r="J705" s="11">
        <v>849.88400000000001</v>
      </c>
      <c r="K705" s="11">
        <v>795.44600000000003</v>
      </c>
      <c r="L705" s="11">
        <v>766.95399999999995</v>
      </c>
      <c r="M705" s="11">
        <v>730.14499999999998</v>
      </c>
      <c r="N705" s="11">
        <v>596.61400000000003</v>
      </c>
      <c r="O705" s="11">
        <v>471.291</v>
      </c>
      <c r="P705" s="11">
        <v>333.524</v>
      </c>
      <c r="Q705" s="11">
        <v>245.98500000000001</v>
      </c>
      <c r="R705" s="11">
        <v>200.25200000000001</v>
      </c>
      <c r="S705" s="11">
        <v>167.22900000000001</v>
      </c>
      <c r="T705" s="11">
        <v>142.14699999999999</v>
      </c>
      <c r="U705" s="11">
        <v>100.376</v>
      </c>
      <c r="V705" s="11">
        <v>94.052999999999997</v>
      </c>
      <c r="W705" s="11">
        <v>70.356999999999999</v>
      </c>
      <c r="X705" s="11">
        <v>48.406999999999996</v>
      </c>
      <c r="Y705" s="11">
        <v>28.376999999999999</v>
      </c>
      <c r="Z705" s="11">
        <v>10.891</v>
      </c>
      <c r="AA705" s="11">
        <v>2.8580000000000001</v>
      </c>
      <c r="AB705" s="11">
        <v>0.373</v>
      </c>
      <c r="AC705" s="11">
        <v>3.7999999999999999E-2</v>
      </c>
    </row>
    <row r="706" spans="1:29" ht="11.5" hidden="1">
      <c r="A706" s="15">
        <v>689</v>
      </c>
      <c r="B706" s="13" t="s">
        <v>1059</v>
      </c>
      <c r="C706" s="14" t="s">
        <v>624</v>
      </c>
      <c r="D706" s="12"/>
      <c r="E706" s="12">
        <v>716</v>
      </c>
      <c r="F706" s="13" t="s">
        <v>1110</v>
      </c>
      <c r="G706" s="12">
        <v>910</v>
      </c>
      <c r="H706" s="12">
        <v>2015</v>
      </c>
      <c r="I706" s="11">
        <v>1123.837</v>
      </c>
      <c r="J706" s="11">
        <v>969.03099999999995</v>
      </c>
      <c r="K706" s="11">
        <v>839.26800000000003</v>
      </c>
      <c r="L706" s="11">
        <v>765.09400000000005</v>
      </c>
      <c r="M706" s="11">
        <v>695.40099999999995</v>
      </c>
      <c r="N706" s="11">
        <v>636.59799999999996</v>
      </c>
      <c r="O706" s="11">
        <v>530.44799999999998</v>
      </c>
      <c r="P706" s="11">
        <v>433.93900000000002</v>
      </c>
      <c r="Q706" s="11">
        <v>305.38</v>
      </c>
      <c r="R706" s="11">
        <v>226.30600000000001</v>
      </c>
      <c r="S706" s="11">
        <v>184.465</v>
      </c>
      <c r="T706" s="11">
        <v>153.32300000000001</v>
      </c>
      <c r="U706" s="11">
        <v>127.861</v>
      </c>
      <c r="V706" s="11">
        <v>86.960999999999999</v>
      </c>
      <c r="W706" s="11">
        <v>75.977000000000004</v>
      </c>
      <c r="X706" s="11">
        <v>50.484000000000002</v>
      </c>
      <c r="Y706" s="11">
        <v>28.02</v>
      </c>
      <c r="Z706" s="11">
        <v>10.968</v>
      </c>
      <c r="AA706" s="11">
        <v>2.2080000000000002</v>
      </c>
      <c r="AB706" s="11">
        <v>0.27100000000000002</v>
      </c>
      <c r="AC706" s="11">
        <v>2.4E-2</v>
      </c>
    </row>
    <row r="707" spans="1:29" ht="11.5" hidden="1">
      <c r="A707" s="15">
        <v>690</v>
      </c>
      <c r="B707" s="13" t="s">
        <v>1059</v>
      </c>
      <c r="C707" s="14" t="s">
        <v>624</v>
      </c>
      <c r="D707" s="12"/>
      <c r="E707" s="12">
        <v>716</v>
      </c>
      <c r="F707" s="13" t="s">
        <v>1110</v>
      </c>
      <c r="G707" s="12">
        <v>910</v>
      </c>
      <c r="H707" s="12">
        <v>2020</v>
      </c>
      <c r="I707" s="11">
        <v>1042.8910000000001</v>
      </c>
      <c r="J707" s="11">
        <v>1101.1980000000001</v>
      </c>
      <c r="K707" s="11">
        <v>958.36099999999999</v>
      </c>
      <c r="L707" s="11">
        <v>822.18899999999996</v>
      </c>
      <c r="M707" s="11">
        <v>705.68700000000001</v>
      </c>
      <c r="N707" s="11">
        <v>601.59400000000005</v>
      </c>
      <c r="O707" s="11">
        <v>564.56799999999998</v>
      </c>
      <c r="P707" s="11">
        <v>484.101</v>
      </c>
      <c r="Q707" s="11">
        <v>397.61200000000002</v>
      </c>
      <c r="R707" s="11">
        <v>280.77100000000002</v>
      </c>
      <c r="S707" s="11">
        <v>210.34299999999999</v>
      </c>
      <c r="T707" s="11">
        <v>173.03700000000001</v>
      </c>
      <c r="U707" s="11">
        <v>140.977</v>
      </c>
      <c r="V707" s="11">
        <v>113.324</v>
      </c>
      <c r="W707" s="11">
        <v>72.322000000000003</v>
      </c>
      <c r="X707" s="11">
        <v>56.587000000000003</v>
      </c>
      <c r="Y707" s="11">
        <v>30.853999999999999</v>
      </c>
      <c r="Z707" s="11">
        <v>11.763</v>
      </c>
      <c r="AA707" s="11">
        <v>2.4870000000000001</v>
      </c>
      <c r="AB707" s="11">
        <v>0.23400000000000001</v>
      </c>
      <c r="AC707" s="11">
        <v>1.7000000000000001E-2</v>
      </c>
    </row>
    <row r="708" spans="1:29" ht="11.5" hidden="1">
      <c r="A708" s="26">
        <v>691</v>
      </c>
      <c r="B708" s="24" t="s">
        <v>1059</v>
      </c>
      <c r="C708" s="32" t="s">
        <v>1121</v>
      </c>
      <c r="D708" s="23"/>
      <c r="E708" s="23">
        <v>911</v>
      </c>
      <c r="F708" s="24" t="s">
        <v>1109</v>
      </c>
      <c r="G708" s="23">
        <v>947</v>
      </c>
      <c r="H708" s="23">
        <v>1950</v>
      </c>
      <c r="I708" s="22">
        <v>2200.1640000000002</v>
      </c>
      <c r="J708" s="22">
        <v>1751.884</v>
      </c>
      <c r="K708" s="22">
        <v>1531.5440000000001</v>
      </c>
      <c r="L708" s="22">
        <v>1355.1389999999999</v>
      </c>
      <c r="M708" s="22">
        <v>1202.308</v>
      </c>
      <c r="N708" s="22">
        <v>1050.027</v>
      </c>
      <c r="O708" s="22">
        <v>909.19899999999996</v>
      </c>
      <c r="P708" s="22">
        <v>780.83100000000002</v>
      </c>
      <c r="Q708" s="22">
        <v>662.55600000000004</v>
      </c>
      <c r="R708" s="22">
        <v>563.476</v>
      </c>
      <c r="S708" s="22">
        <v>477.94799999999998</v>
      </c>
      <c r="T708" s="22">
        <v>392.00099999999998</v>
      </c>
      <c r="U708" s="22">
        <v>305.04300000000001</v>
      </c>
      <c r="V708" s="22">
        <v>232.374</v>
      </c>
      <c r="W708" s="22">
        <v>163.785</v>
      </c>
      <c r="X708" s="22">
        <v>101.73099999999999</v>
      </c>
      <c r="Y708" s="22">
        <v>53.984000000000002</v>
      </c>
      <c r="Z708" s="22">
        <v>18.140999999999998</v>
      </c>
      <c r="AA708" s="22">
        <v>3.7160000000000002</v>
      </c>
      <c r="AB708" s="22">
        <v>0.45500000000000002</v>
      </c>
      <c r="AC708" s="22">
        <v>3.3000000000000002E-2</v>
      </c>
    </row>
    <row r="709" spans="1:29" ht="11.5" hidden="1">
      <c r="A709" s="26">
        <v>692</v>
      </c>
      <c r="B709" s="24" t="s">
        <v>1059</v>
      </c>
      <c r="C709" s="32" t="s">
        <v>1121</v>
      </c>
      <c r="D709" s="23"/>
      <c r="E709" s="23">
        <v>911</v>
      </c>
      <c r="F709" s="24" t="s">
        <v>1109</v>
      </c>
      <c r="G709" s="23">
        <v>947</v>
      </c>
      <c r="H709" s="23">
        <v>1955</v>
      </c>
      <c r="I709" s="22">
        <v>2449.9769999999999</v>
      </c>
      <c r="J709" s="22">
        <v>1936.1759999999999</v>
      </c>
      <c r="K709" s="22">
        <v>1671.827</v>
      </c>
      <c r="L709" s="22">
        <v>1478.9190000000001</v>
      </c>
      <c r="M709" s="22">
        <v>1304.027</v>
      </c>
      <c r="N709" s="22">
        <v>1148.7049999999999</v>
      </c>
      <c r="O709" s="22">
        <v>996.01800000000003</v>
      </c>
      <c r="P709" s="22">
        <v>856.66600000000005</v>
      </c>
      <c r="Q709" s="22">
        <v>731.24199999999996</v>
      </c>
      <c r="R709" s="22">
        <v>617.71699999999998</v>
      </c>
      <c r="S709" s="22">
        <v>520.06100000000004</v>
      </c>
      <c r="T709" s="22">
        <v>431.291</v>
      </c>
      <c r="U709" s="22">
        <v>339.66500000000002</v>
      </c>
      <c r="V709" s="22">
        <v>246.96899999999999</v>
      </c>
      <c r="W709" s="22">
        <v>168.55600000000001</v>
      </c>
      <c r="X709" s="22">
        <v>100.461</v>
      </c>
      <c r="Y709" s="22">
        <v>48.573999999999998</v>
      </c>
      <c r="Z709" s="22">
        <v>17.863</v>
      </c>
      <c r="AA709" s="22">
        <v>3.81</v>
      </c>
      <c r="AB709" s="22">
        <v>0.46100000000000002</v>
      </c>
      <c r="AC709" s="22">
        <v>3.5000000000000003E-2</v>
      </c>
    </row>
    <row r="710" spans="1:29" ht="11.5" hidden="1">
      <c r="A710" s="26">
        <v>693</v>
      </c>
      <c r="B710" s="24" t="s">
        <v>1059</v>
      </c>
      <c r="C710" s="32" t="s">
        <v>1121</v>
      </c>
      <c r="D710" s="23"/>
      <c r="E710" s="23">
        <v>911</v>
      </c>
      <c r="F710" s="24" t="s">
        <v>1109</v>
      </c>
      <c r="G710" s="23">
        <v>947</v>
      </c>
      <c r="H710" s="23">
        <v>1960</v>
      </c>
      <c r="I710" s="22">
        <v>2769.3820000000001</v>
      </c>
      <c r="J710" s="22">
        <v>2183.0419999999999</v>
      </c>
      <c r="K710" s="22">
        <v>1779.508</v>
      </c>
      <c r="L710" s="22">
        <v>1542.9860000000001</v>
      </c>
      <c r="M710" s="22">
        <v>1410.6089999999999</v>
      </c>
      <c r="N710" s="22">
        <v>1283.3789999999999</v>
      </c>
      <c r="O710" s="22">
        <v>1105.999</v>
      </c>
      <c r="P710" s="22">
        <v>939.64400000000001</v>
      </c>
      <c r="Q710" s="22">
        <v>799.69500000000005</v>
      </c>
      <c r="R710" s="22">
        <v>676.94100000000003</v>
      </c>
      <c r="S710" s="22">
        <v>563.76300000000003</v>
      </c>
      <c r="T710" s="22">
        <v>464.79700000000003</v>
      </c>
      <c r="U710" s="22">
        <v>371.3</v>
      </c>
      <c r="V710" s="22">
        <v>273.06700000000001</v>
      </c>
      <c r="W710" s="22">
        <v>178.566</v>
      </c>
      <c r="X710" s="22">
        <v>103.377</v>
      </c>
      <c r="Y710" s="22">
        <v>48.548999999999999</v>
      </c>
      <c r="Z710" s="22">
        <v>16.477</v>
      </c>
      <c r="AA710" s="22">
        <v>3.8359999999999999</v>
      </c>
      <c r="AB710" s="22">
        <v>0.48899999999999999</v>
      </c>
      <c r="AC710" s="22">
        <v>3.5999999999999997E-2</v>
      </c>
    </row>
    <row r="711" spans="1:29" ht="11.5" hidden="1">
      <c r="A711" s="26">
        <v>694</v>
      </c>
      <c r="B711" s="24" t="s">
        <v>1059</v>
      </c>
      <c r="C711" s="32" t="s">
        <v>1121</v>
      </c>
      <c r="D711" s="23"/>
      <c r="E711" s="23">
        <v>911</v>
      </c>
      <c r="F711" s="24" t="s">
        <v>1109</v>
      </c>
      <c r="G711" s="23">
        <v>947</v>
      </c>
      <c r="H711" s="23">
        <v>1965</v>
      </c>
      <c r="I711" s="22">
        <v>3111.0450000000001</v>
      </c>
      <c r="J711" s="22">
        <v>2468.4270000000001</v>
      </c>
      <c r="K711" s="22">
        <v>2086.3069999999998</v>
      </c>
      <c r="L711" s="22">
        <v>1719.2280000000001</v>
      </c>
      <c r="M711" s="22">
        <v>1488.5070000000001</v>
      </c>
      <c r="N711" s="22">
        <v>1351.8610000000001</v>
      </c>
      <c r="O711" s="22">
        <v>1221.3389999999999</v>
      </c>
      <c r="P711" s="22">
        <v>1045.2139999999999</v>
      </c>
      <c r="Q711" s="22">
        <v>881.64300000000003</v>
      </c>
      <c r="R711" s="22">
        <v>746.64800000000002</v>
      </c>
      <c r="S711" s="22">
        <v>625.71699999999998</v>
      </c>
      <c r="T711" s="22">
        <v>510.18900000000002</v>
      </c>
      <c r="U711" s="22">
        <v>404.63600000000002</v>
      </c>
      <c r="V711" s="22">
        <v>302.98500000000001</v>
      </c>
      <c r="W711" s="22">
        <v>200.483</v>
      </c>
      <c r="X711" s="22">
        <v>111.506</v>
      </c>
      <c r="Y711" s="22">
        <v>50.42</v>
      </c>
      <c r="Z711" s="22">
        <v>16.645</v>
      </c>
      <c r="AA711" s="22">
        <v>3.5459999999999998</v>
      </c>
      <c r="AB711" s="22">
        <v>0.498</v>
      </c>
      <c r="AC711" s="22">
        <v>0.04</v>
      </c>
    </row>
    <row r="712" spans="1:29" ht="11.5" hidden="1">
      <c r="A712" s="26">
        <v>695</v>
      </c>
      <c r="B712" s="24" t="s">
        <v>1059</v>
      </c>
      <c r="C712" s="32" t="s">
        <v>1121</v>
      </c>
      <c r="D712" s="23"/>
      <c r="E712" s="23">
        <v>911</v>
      </c>
      <c r="F712" s="24" t="s">
        <v>1109</v>
      </c>
      <c r="G712" s="23">
        <v>947</v>
      </c>
      <c r="H712" s="23">
        <v>1970</v>
      </c>
      <c r="I712" s="22">
        <v>3527.181</v>
      </c>
      <c r="J712" s="22">
        <v>2808.8519999999999</v>
      </c>
      <c r="K712" s="22">
        <v>2330.607</v>
      </c>
      <c r="L712" s="22">
        <v>1944.7819999999999</v>
      </c>
      <c r="M712" s="22">
        <v>1711.078</v>
      </c>
      <c r="N712" s="22">
        <v>1488.7829999999999</v>
      </c>
      <c r="O712" s="22">
        <v>1322.4259999999999</v>
      </c>
      <c r="P712" s="22">
        <v>1132.6959999999999</v>
      </c>
      <c r="Q712" s="22">
        <v>965.46299999999997</v>
      </c>
      <c r="R712" s="22">
        <v>795.97500000000002</v>
      </c>
      <c r="S712" s="22">
        <v>674.01199999999994</v>
      </c>
      <c r="T712" s="22">
        <v>544.81399999999996</v>
      </c>
      <c r="U712" s="22">
        <v>436.59</v>
      </c>
      <c r="V712" s="22">
        <v>319.28199999999998</v>
      </c>
      <c r="W712" s="22">
        <v>218.31700000000001</v>
      </c>
      <c r="X712" s="22">
        <v>121.371</v>
      </c>
      <c r="Y712" s="22">
        <v>49.368000000000002</v>
      </c>
      <c r="Z712" s="22">
        <v>17.457999999999998</v>
      </c>
      <c r="AA712" s="22">
        <v>3.6019999999999999</v>
      </c>
      <c r="AB712" s="22">
        <v>0.46</v>
      </c>
      <c r="AC712" s="22">
        <v>4.1000000000000002E-2</v>
      </c>
    </row>
    <row r="713" spans="1:29" ht="11.5" hidden="1">
      <c r="A713" s="26">
        <v>696</v>
      </c>
      <c r="B713" s="24" t="s">
        <v>1059</v>
      </c>
      <c r="C713" s="32" t="s">
        <v>1121</v>
      </c>
      <c r="D713" s="23"/>
      <c r="E713" s="23">
        <v>911</v>
      </c>
      <c r="F713" s="24" t="s">
        <v>1109</v>
      </c>
      <c r="G713" s="23">
        <v>947</v>
      </c>
      <c r="H713" s="23">
        <v>1975</v>
      </c>
      <c r="I713" s="22">
        <v>4154.7539999999999</v>
      </c>
      <c r="J713" s="22">
        <v>3237.1</v>
      </c>
      <c r="K713" s="22">
        <v>2728.6930000000002</v>
      </c>
      <c r="L713" s="22">
        <v>2278.9650000000001</v>
      </c>
      <c r="M713" s="22">
        <v>1889.922</v>
      </c>
      <c r="N713" s="22">
        <v>1652.0229999999999</v>
      </c>
      <c r="O713" s="22">
        <v>1429.845</v>
      </c>
      <c r="P713" s="22">
        <v>1263.8789999999999</v>
      </c>
      <c r="Q713" s="22">
        <v>1077.1980000000001</v>
      </c>
      <c r="R713" s="22">
        <v>913.60799999999995</v>
      </c>
      <c r="S713" s="22">
        <v>746.15700000000004</v>
      </c>
      <c r="T713" s="22">
        <v>619.42100000000005</v>
      </c>
      <c r="U713" s="22">
        <v>483.28500000000003</v>
      </c>
      <c r="V713" s="22">
        <v>364.30700000000002</v>
      </c>
      <c r="W713" s="22">
        <v>240.83699999999999</v>
      </c>
      <c r="X713" s="22">
        <v>140.54599999999999</v>
      </c>
      <c r="Y713" s="22">
        <v>61.271000000000001</v>
      </c>
      <c r="Z713" s="22">
        <v>17.273</v>
      </c>
      <c r="AA713" s="22">
        <v>3.7869999999999999</v>
      </c>
      <c r="AB713" s="22">
        <v>0.46600000000000003</v>
      </c>
      <c r="AC713" s="22">
        <v>3.9E-2</v>
      </c>
    </row>
    <row r="714" spans="1:29" ht="11.5" hidden="1">
      <c r="A714" s="26">
        <v>697</v>
      </c>
      <c r="B714" s="24" t="s">
        <v>1059</v>
      </c>
      <c r="C714" s="32" t="s">
        <v>1121</v>
      </c>
      <c r="D714" s="23"/>
      <c r="E714" s="23">
        <v>911</v>
      </c>
      <c r="F714" s="24" t="s">
        <v>1109</v>
      </c>
      <c r="G714" s="23">
        <v>947</v>
      </c>
      <c r="H714" s="23">
        <v>1980</v>
      </c>
      <c r="I714" s="22">
        <v>4820.5540000000001</v>
      </c>
      <c r="J714" s="22">
        <v>3838.3159999999998</v>
      </c>
      <c r="K714" s="22">
        <v>3151.221</v>
      </c>
      <c r="L714" s="22">
        <v>2673.2249999999999</v>
      </c>
      <c r="M714" s="22">
        <v>2221.3679999999999</v>
      </c>
      <c r="N714" s="22">
        <v>1832.425</v>
      </c>
      <c r="O714" s="22">
        <v>1593.894</v>
      </c>
      <c r="P714" s="22">
        <v>1372.8710000000001</v>
      </c>
      <c r="Q714" s="22">
        <v>1206.8779999999999</v>
      </c>
      <c r="R714" s="22">
        <v>1023.045</v>
      </c>
      <c r="S714" s="22">
        <v>859.19899999999996</v>
      </c>
      <c r="T714" s="22">
        <v>688.29200000000003</v>
      </c>
      <c r="U714" s="22">
        <v>551.85799999999995</v>
      </c>
      <c r="V714" s="22">
        <v>405.73700000000002</v>
      </c>
      <c r="W714" s="22">
        <v>276.94</v>
      </c>
      <c r="X714" s="22">
        <v>156.97300000000001</v>
      </c>
      <c r="Y714" s="22">
        <v>72.171000000000006</v>
      </c>
      <c r="Z714" s="22">
        <v>21.754999999999999</v>
      </c>
      <c r="AA714" s="22">
        <v>3.6179999999999999</v>
      </c>
      <c r="AB714" s="22">
        <v>0.49099999999999999</v>
      </c>
      <c r="AC714" s="22">
        <v>0.04</v>
      </c>
    </row>
    <row r="715" spans="1:29" ht="11.5" hidden="1">
      <c r="A715" s="26">
        <v>698</v>
      </c>
      <c r="B715" s="24" t="s">
        <v>1059</v>
      </c>
      <c r="C715" s="32" t="s">
        <v>1121</v>
      </c>
      <c r="D715" s="23"/>
      <c r="E715" s="23">
        <v>911</v>
      </c>
      <c r="F715" s="24" t="s">
        <v>1109</v>
      </c>
      <c r="G715" s="23">
        <v>947</v>
      </c>
      <c r="H715" s="23">
        <v>1985</v>
      </c>
      <c r="I715" s="22">
        <v>5620.55</v>
      </c>
      <c r="J715" s="22">
        <v>4455.6580000000004</v>
      </c>
      <c r="K715" s="22">
        <v>3718.7539999999999</v>
      </c>
      <c r="L715" s="22">
        <v>3070.31</v>
      </c>
      <c r="M715" s="22">
        <v>2594.8879999999999</v>
      </c>
      <c r="N715" s="22">
        <v>2147.009</v>
      </c>
      <c r="O715" s="22">
        <v>1762.0119999999999</v>
      </c>
      <c r="P715" s="22">
        <v>1523.9480000000001</v>
      </c>
      <c r="Q715" s="22">
        <v>1305.2260000000001</v>
      </c>
      <c r="R715" s="22">
        <v>1141.5999999999999</v>
      </c>
      <c r="S715" s="22">
        <v>958.63599999999997</v>
      </c>
      <c r="T715" s="22">
        <v>790.26800000000003</v>
      </c>
      <c r="U715" s="22">
        <v>612.62800000000004</v>
      </c>
      <c r="V715" s="22">
        <v>463.49900000000002</v>
      </c>
      <c r="W715" s="22">
        <v>309.51100000000002</v>
      </c>
      <c r="X715" s="22">
        <v>181.51</v>
      </c>
      <c r="Y715" s="22">
        <v>81.239999999999995</v>
      </c>
      <c r="Z715" s="22">
        <v>25.896000000000001</v>
      </c>
      <c r="AA715" s="22">
        <v>4.806</v>
      </c>
      <c r="AB715" s="22">
        <v>0.46100000000000002</v>
      </c>
      <c r="AC715" s="22">
        <v>4.2999999999999997E-2</v>
      </c>
    </row>
    <row r="716" spans="1:29" ht="11.5" hidden="1">
      <c r="A716" s="26">
        <v>699</v>
      </c>
      <c r="B716" s="24" t="s">
        <v>1059</v>
      </c>
      <c r="C716" s="32" t="s">
        <v>1121</v>
      </c>
      <c r="D716" s="23"/>
      <c r="E716" s="23">
        <v>911</v>
      </c>
      <c r="F716" s="24" t="s">
        <v>1109</v>
      </c>
      <c r="G716" s="23">
        <v>947</v>
      </c>
      <c r="H716" s="23">
        <v>1990</v>
      </c>
      <c r="I716" s="22">
        <v>6553.8280000000004</v>
      </c>
      <c r="J716" s="22">
        <v>5268.1189999999997</v>
      </c>
      <c r="K716" s="22">
        <v>4363.5550000000003</v>
      </c>
      <c r="L716" s="22">
        <v>3657.259</v>
      </c>
      <c r="M716" s="22">
        <v>3002.6669999999999</v>
      </c>
      <c r="N716" s="22">
        <v>2522.7339999999999</v>
      </c>
      <c r="O716" s="22">
        <v>2077.3270000000002</v>
      </c>
      <c r="P716" s="22">
        <v>1697.866</v>
      </c>
      <c r="Q716" s="22">
        <v>1461.424</v>
      </c>
      <c r="R716" s="22">
        <v>1245.94</v>
      </c>
      <c r="S716" s="22">
        <v>1079.8530000000001</v>
      </c>
      <c r="T716" s="22">
        <v>890.72900000000004</v>
      </c>
      <c r="U716" s="22">
        <v>711.27200000000005</v>
      </c>
      <c r="V716" s="22">
        <v>521.37099999999998</v>
      </c>
      <c r="W716" s="22">
        <v>358.74700000000001</v>
      </c>
      <c r="X716" s="22">
        <v>206.54599999999999</v>
      </c>
      <c r="Y716" s="22">
        <v>95.882000000000005</v>
      </c>
      <c r="Z716" s="22">
        <v>29.907</v>
      </c>
      <c r="AA716" s="22">
        <v>5.92</v>
      </c>
      <c r="AB716" s="22">
        <v>0.65700000000000003</v>
      </c>
      <c r="AC716" s="22">
        <v>4.1000000000000002E-2</v>
      </c>
    </row>
    <row r="717" spans="1:29" ht="11.5" hidden="1">
      <c r="A717" s="26">
        <v>700</v>
      </c>
      <c r="B717" s="24" t="s">
        <v>1059</v>
      </c>
      <c r="C717" s="32" t="s">
        <v>1121</v>
      </c>
      <c r="D717" s="23"/>
      <c r="E717" s="23">
        <v>911</v>
      </c>
      <c r="F717" s="24" t="s">
        <v>1109</v>
      </c>
      <c r="G717" s="23">
        <v>947</v>
      </c>
      <c r="H717" s="23">
        <v>1995</v>
      </c>
      <c r="I717" s="22">
        <v>7690.098</v>
      </c>
      <c r="J717" s="22">
        <v>6249.4989999999998</v>
      </c>
      <c r="K717" s="22">
        <v>5239.0600000000004</v>
      </c>
      <c r="L717" s="22">
        <v>4360.5259999999998</v>
      </c>
      <c r="M717" s="22">
        <v>3640.9989999999998</v>
      </c>
      <c r="N717" s="22">
        <v>2976.6959999999999</v>
      </c>
      <c r="O717" s="22">
        <v>2487.69</v>
      </c>
      <c r="P717" s="22">
        <v>2038.0419999999999</v>
      </c>
      <c r="Q717" s="22">
        <v>1657.124</v>
      </c>
      <c r="R717" s="22">
        <v>1418.7619999999999</v>
      </c>
      <c r="S717" s="22">
        <v>1198.3520000000001</v>
      </c>
      <c r="T717" s="22">
        <v>1019.293</v>
      </c>
      <c r="U717" s="22">
        <v>814.55399999999997</v>
      </c>
      <c r="V717" s="22">
        <v>615.1</v>
      </c>
      <c r="W717" s="22">
        <v>411.25799999999998</v>
      </c>
      <c r="X717" s="22">
        <v>244.23099999999999</v>
      </c>
      <c r="Y717" s="22">
        <v>111.764</v>
      </c>
      <c r="Z717" s="22">
        <v>36.380000000000003</v>
      </c>
      <c r="AA717" s="22">
        <v>7.1</v>
      </c>
      <c r="AB717" s="22">
        <v>0.85399999999999998</v>
      </c>
      <c r="AC717" s="22">
        <v>6.0999999999999999E-2</v>
      </c>
    </row>
    <row r="718" spans="1:29" ht="11.5" hidden="1">
      <c r="A718" s="26">
        <v>701</v>
      </c>
      <c r="B718" s="24" t="s">
        <v>1059</v>
      </c>
      <c r="C718" s="32" t="s">
        <v>1121</v>
      </c>
      <c r="D718" s="23"/>
      <c r="E718" s="23">
        <v>911</v>
      </c>
      <c r="F718" s="24" t="s">
        <v>1109</v>
      </c>
      <c r="G718" s="23">
        <v>947</v>
      </c>
      <c r="H718" s="23">
        <v>2000</v>
      </c>
      <c r="I718" s="22">
        <v>8715.83</v>
      </c>
      <c r="J718" s="22">
        <v>7133.4030000000002</v>
      </c>
      <c r="K718" s="22">
        <v>6055.5290000000005</v>
      </c>
      <c r="L718" s="22">
        <v>5099.97</v>
      </c>
      <c r="M718" s="22">
        <v>4228.7979999999998</v>
      </c>
      <c r="N718" s="22">
        <v>3510.12</v>
      </c>
      <c r="O718" s="22">
        <v>2851.6779999999999</v>
      </c>
      <c r="P718" s="22">
        <v>2367.9839999999999</v>
      </c>
      <c r="Q718" s="22">
        <v>1928.462</v>
      </c>
      <c r="R718" s="22">
        <v>1560.0319999999999</v>
      </c>
      <c r="S718" s="22">
        <v>1323.787</v>
      </c>
      <c r="T718" s="22">
        <v>1098.385</v>
      </c>
      <c r="U718" s="22">
        <v>905.39400000000001</v>
      </c>
      <c r="V718" s="22">
        <v>684.34</v>
      </c>
      <c r="W718" s="22">
        <v>471.02</v>
      </c>
      <c r="X718" s="22">
        <v>272.41000000000003</v>
      </c>
      <c r="Y718" s="22">
        <v>128.71100000000001</v>
      </c>
      <c r="Z718" s="22">
        <v>41.417000000000002</v>
      </c>
      <c r="AA718" s="22">
        <v>8.4860000000000007</v>
      </c>
      <c r="AB718" s="22">
        <v>0.998</v>
      </c>
      <c r="AC718" s="22">
        <v>7.5999999999999998E-2</v>
      </c>
    </row>
    <row r="719" spans="1:29" ht="11.5" hidden="1">
      <c r="A719" s="26">
        <v>702</v>
      </c>
      <c r="B719" s="24" t="s">
        <v>1059</v>
      </c>
      <c r="C719" s="32" t="s">
        <v>1121</v>
      </c>
      <c r="D719" s="23"/>
      <c r="E719" s="23">
        <v>911</v>
      </c>
      <c r="F719" s="24" t="s">
        <v>1109</v>
      </c>
      <c r="G719" s="23">
        <v>947</v>
      </c>
      <c r="H719" s="23">
        <v>2005</v>
      </c>
      <c r="I719" s="22">
        <v>10226.574000000001</v>
      </c>
      <c r="J719" s="22">
        <v>8254.1849999999995</v>
      </c>
      <c r="K719" s="22">
        <v>7001.72</v>
      </c>
      <c r="L719" s="22">
        <v>5964.1639999999998</v>
      </c>
      <c r="M719" s="22">
        <v>5002.0209999999997</v>
      </c>
      <c r="N719" s="22">
        <v>4120.0410000000002</v>
      </c>
      <c r="O719" s="22">
        <v>3394.2660000000001</v>
      </c>
      <c r="P719" s="22">
        <v>2738.8150000000001</v>
      </c>
      <c r="Q719" s="22">
        <v>2261.6750000000002</v>
      </c>
      <c r="R719" s="22">
        <v>1833.0989999999999</v>
      </c>
      <c r="S719" s="22">
        <v>1470.24</v>
      </c>
      <c r="T719" s="22">
        <v>1227.5360000000001</v>
      </c>
      <c r="U719" s="22">
        <v>988.58</v>
      </c>
      <c r="V719" s="22">
        <v>772.24699999999996</v>
      </c>
      <c r="W719" s="22">
        <v>533.63400000000001</v>
      </c>
      <c r="X719" s="22">
        <v>318.75099999999998</v>
      </c>
      <c r="Y719" s="22">
        <v>147.49</v>
      </c>
      <c r="Z719" s="22">
        <v>49.25</v>
      </c>
      <c r="AA719" s="22">
        <v>10.037000000000001</v>
      </c>
      <c r="AB719" s="22">
        <v>1.2529999999999999</v>
      </c>
      <c r="AC719" s="22">
        <v>9.1999999999999998E-2</v>
      </c>
    </row>
    <row r="720" spans="1:29" ht="11.5" hidden="1">
      <c r="A720" s="26">
        <v>703</v>
      </c>
      <c r="B720" s="24" t="s">
        <v>1059</v>
      </c>
      <c r="C720" s="32" t="s">
        <v>1121</v>
      </c>
      <c r="D720" s="23"/>
      <c r="E720" s="23">
        <v>911</v>
      </c>
      <c r="F720" s="24" t="s">
        <v>1109</v>
      </c>
      <c r="G720" s="23">
        <v>947</v>
      </c>
      <c r="H720" s="23">
        <v>2010</v>
      </c>
      <c r="I720" s="22">
        <v>12039.038</v>
      </c>
      <c r="J720" s="22">
        <v>9813.2260000000006</v>
      </c>
      <c r="K720" s="22">
        <v>8135.9679999999998</v>
      </c>
      <c r="L720" s="22">
        <v>6917.192</v>
      </c>
      <c r="M720" s="22">
        <v>5875.5780000000004</v>
      </c>
      <c r="N720" s="22">
        <v>4900.7730000000001</v>
      </c>
      <c r="O720" s="22">
        <v>4010.4810000000002</v>
      </c>
      <c r="P720" s="22">
        <v>3286.0419999999999</v>
      </c>
      <c r="Q720" s="22">
        <v>2638.9059999999999</v>
      </c>
      <c r="R720" s="22">
        <v>2166.9870000000001</v>
      </c>
      <c r="S720" s="22">
        <v>1740.239</v>
      </c>
      <c r="T720" s="22">
        <v>1373.1310000000001</v>
      </c>
      <c r="U720" s="22">
        <v>1115.008</v>
      </c>
      <c r="V720" s="22">
        <v>853.33299999999997</v>
      </c>
      <c r="W720" s="22">
        <v>610.92700000000002</v>
      </c>
      <c r="X720" s="22">
        <v>367.55</v>
      </c>
      <c r="Y720" s="22">
        <v>176.125</v>
      </c>
      <c r="Z720" s="22">
        <v>57.802999999999997</v>
      </c>
      <c r="AA720" s="22">
        <v>12.275</v>
      </c>
      <c r="AB720" s="22">
        <v>1.5269999999999999</v>
      </c>
      <c r="AC720" s="22">
        <v>0.11799999999999999</v>
      </c>
    </row>
    <row r="721" spans="1:29" ht="11.5" hidden="1">
      <c r="A721" s="26">
        <v>704</v>
      </c>
      <c r="B721" s="24" t="s">
        <v>1059</v>
      </c>
      <c r="C721" s="32" t="s">
        <v>1121</v>
      </c>
      <c r="D721" s="23"/>
      <c r="E721" s="23">
        <v>911</v>
      </c>
      <c r="F721" s="24" t="s">
        <v>1109</v>
      </c>
      <c r="G721" s="23">
        <v>947</v>
      </c>
      <c r="H721" s="23">
        <v>2015</v>
      </c>
      <c r="I721" s="22">
        <v>13753.124</v>
      </c>
      <c r="J721" s="22">
        <v>11640.42</v>
      </c>
      <c r="K721" s="22">
        <v>9689.4380000000001</v>
      </c>
      <c r="L721" s="22">
        <v>8036.8879999999999</v>
      </c>
      <c r="M721" s="22">
        <v>6800.8770000000004</v>
      </c>
      <c r="N721" s="22">
        <v>5743.7659999999996</v>
      </c>
      <c r="O721" s="22">
        <v>4762.7669999999998</v>
      </c>
      <c r="P721" s="22">
        <v>3876.89</v>
      </c>
      <c r="Q721" s="22">
        <v>3164.1979999999999</v>
      </c>
      <c r="R721" s="22">
        <v>2530.0329999999999</v>
      </c>
      <c r="S721" s="22">
        <v>2061.337</v>
      </c>
      <c r="T721" s="22">
        <v>1631.6969999999999</v>
      </c>
      <c r="U721" s="22">
        <v>1254.3969999999999</v>
      </c>
      <c r="V721" s="22">
        <v>970.76099999999997</v>
      </c>
      <c r="W721" s="22">
        <v>683.73299999999995</v>
      </c>
      <c r="X721" s="22">
        <v>427.49700000000001</v>
      </c>
      <c r="Y721" s="22">
        <v>206.97900000000001</v>
      </c>
      <c r="Z721" s="22">
        <v>70.933999999999997</v>
      </c>
      <c r="AA721" s="22">
        <v>14.871</v>
      </c>
      <c r="AB721" s="22">
        <v>1.929</v>
      </c>
      <c r="AC721" s="22">
        <v>0.14799999999999999</v>
      </c>
    </row>
    <row r="722" spans="1:29" ht="11.5" hidden="1">
      <c r="A722" s="26">
        <v>705</v>
      </c>
      <c r="B722" s="24" t="s">
        <v>1059</v>
      </c>
      <c r="C722" s="32" t="s">
        <v>1121</v>
      </c>
      <c r="D722" s="23"/>
      <c r="E722" s="23">
        <v>911</v>
      </c>
      <c r="F722" s="24" t="s">
        <v>1109</v>
      </c>
      <c r="G722" s="23">
        <v>947</v>
      </c>
      <c r="H722" s="23">
        <v>2020</v>
      </c>
      <c r="I722" s="22">
        <v>15245.526</v>
      </c>
      <c r="J722" s="22">
        <v>13379.594999999999</v>
      </c>
      <c r="K722" s="22">
        <v>11513.141</v>
      </c>
      <c r="L722" s="22">
        <v>9590.1810000000005</v>
      </c>
      <c r="M722" s="22">
        <v>7925.3909999999996</v>
      </c>
      <c r="N722" s="22">
        <v>6675.0140000000001</v>
      </c>
      <c r="O722" s="22">
        <v>5614.4780000000001</v>
      </c>
      <c r="P722" s="22">
        <v>4630.723</v>
      </c>
      <c r="Q722" s="22">
        <v>3752.73</v>
      </c>
      <c r="R722" s="22">
        <v>3049.143</v>
      </c>
      <c r="S722" s="22">
        <v>2419.1849999999999</v>
      </c>
      <c r="T722" s="22">
        <v>1943.5609999999999</v>
      </c>
      <c r="U722" s="22">
        <v>1500.7370000000001</v>
      </c>
      <c r="V722" s="22">
        <v>1101.7239999999999</v>
      </c>
      <c r="W722" s="22">
        <v>788.12900000000002</v>
      </c>
      <c r="X722" s="22">
        <v>487.98700000000002</v>
      </c>
      <c r="Y722" s="22">
        <v>247.38399999999999</v>
      </c>
      <c r="Z722" s="22">
        <v>86.745000000000005</v>
      </c>
      <c r="AA722" s="22">
        <v>19.2</v>
      </c>
      <c r="AB722" s="22">
        <v>2.4420000000000002</v>
      </c>
      <c r="AC722" s="22">
        <v>0.193</v>
      </c>
    </row>
    <row r="723" spans="1:29" ht="11.5" hidden="1">
      <c r="A723" s="15">
        <v>706</v>
      </c>
      <c r="B723" s="13" t="s">
        <v>1059</v>
      </c>
      <c r="C723" s="14" t="s">
        <v>1122</v>
      </c>
      <c r="D723" s="12"/>
      <c r="E723" s="12">
        <v>24</v>
      </c>
      <c r="F723" s="13" t="s">
        <v>1110</v>
      </c>
      <c r="G723" s="12">
        <v>911</v>
      </c>
      <c r="H723" s="12">
        <v>1950</v>
      </c>
      <c r="I723" s="11">
        <v>370.76</v>
      </c>
      <c r="J723" s="11">
        <v>287.39699999999999</v>
      </c>
      <c r="K723" s="11">
        <v>259.00799999999998</v>
      </c>
      <c r="L723" s="11">
        <v>236.571</v>
      </c>
      <c r="M723" s="11">
        <v>218.173</v>
      </c>
      <c r="N723" s="11">
        <v>191.61699999999999</v>
      </c>
      <c r="O723" s="11">
        <v>166.53399999999999</v>
      </c>
      <c r="P723" s="11">
        <v>139.947</v>
      </c>
      <c r="Q723" s="11">
        <v>113.836</v>
      </c>
      <c r="R723" s="11">
        <v>94.134</v>
      </c>
      <c r="S723" s="11">
        <v>78.941000000000003</v>
      </c>
      <c r="T723" s="11">
        <v>64.090999999999994</v>
      </c>
      <c r="U723" s="11">
        <v>44.853999999999999</v>
      </c>
      <c r="V723" s="11">
        <v>33.901000000000003</v>
      </c>
      <c r="W723" s="11">
        <v>22.876999999999999</v>
      </c>
      <c r="X723" s="11">
        <v>11.808</v>
      </c>
      <c r="Y723" s="11">
        <v>4.83</v>
      </c>
      <c r="Z723" s="11">
        <v>1.802</v>
      </c>
      <c r="AA723" s="11">
        <v>0.27300000000000002</v>
      </c>
      <c r="AB723" s="11">
        <v>2.4E-2</v>
      </c>
      <c r="AC723" s="11">
        <v>1E-3</v>
      </c>
    </row>
    <row r="724" spans="1:29" ht="11.5" hidden="1">
      <c r="A724" s="15">
        <v>707</v>
      </c>
      <c r="B724" s="13" t="s">
        <v>1059</v>
      </c>
      <c r="C724" s="14" t="s">
        <v>1122</v>
      </c>
      <c r="D724" s="12"/>
      <c r="E724" s="12">
        <v>24</v>
      </c>
      <c r="F724" s="13" t="s">
        <v>1110</v>
      </c>
      <c r="G724" s="12">
        <v>911</v>
      </c>
      <c r="H724" s="12">
        <v>1955</v>
      </c>
      <c r="I724" s="11">
        <v>439.28199999999998</v>
      </c>
      <c r="J724" s="11">
        <v>324.97500000000002</v>
      </c>
      <c r="K724" s="11">
        <v>274.64999999999998</v>
      </c>
      <c r="L724" s="11">
        <v>249.26599999999999</v>
      </c>
      <c r="M724" s="11">
        <v>225.52099999999999</v>
      </c>
      <c r="N724" s="11">
        <v>206.5</v>
      </c>
      <c r="O724" s="11">
        <v>180.46600000000001</v>
      </c>
      <c r="P724" s="11">
        <v>156.14400000000001</v>
      </c>
      <c r="Q724" s="11">
        <v>130.70099999999999</v>
      </c>
      <c r="R724" s="11">
        <v>105.997</v>
      </c>
      <c r="S724" s="11">
        <v>86.789000000000001</v>
      </c>
      <c r="T724" s="11">
        <v>71.168000000000006</v>
      </c>
      <c r="U724" s="11">
        <v>55.363999999999997</v>
      </c>
      <c r="V724" s="11">
        <v>36.191000000000003</v>
      </c>
      <c r="W724" s="11">
        <v>24.538</v>
      </c>
      <c r="X724" s="11">
        <v>14.089</v>
      </c>
      <c r="Y724" s="11">
        <v>5.8470000000000004</v>
      </c>
      <c r="Z724" s="11">
        <v>1.7849999999999999</v>
      </c>
      <c r="AA724" s="11">
        <v>0.46200000000000002</v>
      </c>
      <c r="AB724" s="11">
        <v>4.3999999999999997E-2</v>
      </c>
      <c r="AC724" s="11">
        <v>2E-3</v>
      </c>
    </row>
    <row r="725" spans="1:29" ht="11.5" hidden="1">
      <c r="A725" s="15">
        <v>708</v>
      </c>
      <c r="B725" s="13" t="s">
        <v>1059</v>
      </c>
      <c r="C725" s="14" t="s">
        <v>1122</v>
      </c>
      <c r="D725" s="12"/>
      <c r="E725" s="12">
        <v>24</v>
      </c>
      <c r="F725" s="13" t="s">
        <v>1110</v>
      </c>
      <c r="G725" s="12">
        <v>911</v>
      </c>
      <c r="H725" s="12">
        <v>1960</v>
      </c>
      <c r="I725" s="11">
        <v>500.54300000000001</v>
      </c>
      <c r="J725" s="11">
        <v>388.02800000000002</v>
      </c>
      <c r="K725" s="11">
        <v>230.81899999999999</v>
      </c>
      <c r="L725" s="11">
        <v>184.667</v>
      </c>
      <c r="M725" s="11">
        <v>218.006</v>
      </c>
      <c r="N725" s="11">
        <v>244.46299999999999</v>
      </c>
      <c r="O725" s="11">
        <v>205.00800000000001</v>
      </c>
      <c r="P725" s="11">
        <v>165.17400000000001</v>
      </c>
      <c r="Q725" s="11">
        <v>138.77699999999999</v>
      </c>
      <c r="R725" s="11">
        <v>113.182</v>
      </c>
      <c r="S725" s="11">
        <v>88.234999999999999</v>
      </c>
      <c r="T725" s="11">
        <v>70.905000000000001</v>
      </c>
      <c r="U725" s="11">
        <v>56.451000000000001</v>
      </c>
      <c r="V725" s="11">
        <v>40.366</v>
      </c>
      <c r="W725" s="11">
        <v>23.672999999999998</v>
      </c>
      <c r="X725" s="11">
        <v>13.602</v>
      </c>
      <c r="Y725" s="11">
        <v>6.6289999999999996</v>
      </c>
      <c r="Z725" s="11">
        <v>2.165</v>
      </c>
      <c r="AA725" s="11">
        <v>0.45700000000000002</v>
      </c>
      <c r="AB725" s="11">
        <v>7.3999999999999996E-2</v>
      </c>
      <c r="AC725" s="11">
        <v>4.0000000000000001E-3</v>
      </c>
    </row>
    <row r="726" spans="1:29" ht="11.5" hidden="1">
      <c r="A726" s="15">
        <v>709</v>
      </c>
      <c r="B726" s="13" t="s">
        <v>1059</v>
      </c>
      <c r="C726" s="14" t="s">
        <v>1122</v>
      </c>
      <c r="D726" s="12"/>
      <c r="E726" s="12">
        <v>24</v>
      </c>
      <c r="F726" s="13" t="s">
        <v>1110</v>
      </c>
      <c r="G726" s="12">
        <v>911</v>
      </c>
      <c r="H726" s="12">
        <v>1965</v>
      </c>
      <c r="I726" s="11">
        <v>506.69499999999999</v>
      </c>
      <c r="J726" s="11">
        <v>422.21899999999999</v>
      </c>
      <c r="K726" s="11">
        <v>352.19299999999998</v>
      </c>
      <c r="L726" s="11">
        <v>206.857</v>
      </c>
      <c r="M726" s="11">
        <v>164.60499999999999</v>
      </c>
      <c r="N726" s="11">
        <v>196.536</v>
      </c>
      <c r="O726" s="11">
        <v>221.74799999999999</v>
      </c>
      <c r="P726" s="11">
        <v>184.52199999999999</v>
      </c>
      <c r="Q726" s="11">
        <v>147.374</v>
      </c>
      <c r="R726" s="11">
        <v>123.248</v>
      </c>
      <c r="S726" s="11">
        <v>99.331999999999994</v>
      </c>
      <c r="T726" s="11">
        <v>75.605000000000004</v>
      </c>
      <c r="U726" s="11">
        <v>58.366</v>
      </c>
      <c r="V726" s="11">
        <v>43.572000000000003</v>
      </c>
      <c r="W726" s="11">
        <v>28.016999999999999</v>
      </c>
      <c r="X726" s="11">
        <v>14</v>
      </c>
      <c r="Y726" s="11">
        <v>6.44</v>
      </c>
      <c r="Z726" s="11">
        <v>2.4609999999999999</v>
      </c>
      <c r="AA726" s="11">
        <v>0.55400000000000005</v>
      </c>
      <c r="AB726" s="11">
        <v>7.2999999999999995E-2</v>
      </c>
      <c r="AC726" s="11">
        <v>7.0000000000000001E-3</v>
      </c>
    </row>
    <row r="727" spans="1:29" ht="11.5" hidden="1">
      <c r="A727" s="15">
        <v>710</v>
      </c>
      <c r="B727" s="13" t="s">
        <v>1059</v>
      </c>
      <c r="C727" s="14" t="s">
        <v>1122</v>
      </c>
      <c r="D727" s="12"/>
      <c r="E727" s="12">
        <v>24</v>
      </c>
      <c r="F727" s="13" t="s">
        <v>1110</v>
      </c>
      <c r="G727" s="12">
        <v>911</v>
      </c>
      <c r="H727" s="12">
        <v>1970</v>
      </c>
      <c r="I727" s="11">
        <v>515.23500000000001</v>
      </c>
      <c r="J727" s="11">
        <v>433.13600000000002</v>
      </c>
      <c r="K727" s="11">
        <v>342.09300000000002</v>
      </c>
      <c r="L727" s="11">
        <v>243.607</v>
      </c>
      <c r="M727" s="11">
        <v>232.47800000000001</v>
      </c>
      <c r="N727" s="11">
        <v>200.58</v>
      </c>
      <c r="O727" s="11">
        <v>205.459</v>
      </c>
      <c r="P727" s="11">
        <v>171.28700000000001</v>
      </c>
      <c r="Q727" s="11">
        <v>142.066</v>
      </c>
      <c r="R727" s="11">
        <v>97.468999999999994</v>
      </c>
      <c r="S727" s="11">
        <v>87.125</v>
      </c>
      <c r="T727" s="11">
        <v>60.707999999999998</v>
      </c>
      <c r="U727" s="11">
        <v>51.363999999999997</v>
      </c>
      <c r="V727" s="11">
        <v>30.841000000000001</v>
      </c>
      <c r="W727" s="11">
        <v>23.41</v>
      </c>
      <c r="X727" s="11">
        <v>10.976000000000001</v>
      </c>
      <c r="Y727" s="11">
        <v>0.6</v>
      </c>
      <c r="Z727" s="11">
        <v>2.399</v>
      </c>
      <c r="AA727" s="11">
        <v>0.63100000000000001</v>
      </c>
      <c r="AB727" s="11">
        <v>8.8999999999999996E-2</v>
      </c>
      <c r="AC727" s="11">
        <v>7.0000000000000001E-3</v>
      </c>
    </row>
    <row r="728" spans="1:29" ht="11.5" hidden="1">
      <c r="A728" s="15">
        <v>711</v>
      </c>
      <c r="B728" s="13" t="s">
        <v>1059</v>
      </c>
      <c r="C728" s="14" t="s">
        <v>1122</v>
      </c>
      <c r="D728" s="12"/>
      <c r="E728" s="12">
        <v>24</v>
      </c>
      <c r="F728" s="13" t="s">
        <v>1110</v>
      </c>
      <c r="G728" s="12">
        <v>911</v>
      </c>
      <c r="H728" s="12">
        <v>1975</v>
      </c>
      <c r="I728" s="11">
        <v>682.69399999999996</v>
      </c>
      <c r="J728" s="11">
        <v>484.70800000000003</v>
      </c>
      <c r="K728" s="11">
        <v>432.06900000000002</v>
      </c>
      <c r="L728" s="11">
        <v>343.47300000000001</v>
      </c>
      <c r="M728" s="11">
        <v>243.53700000000001</v>
      </c>
      <c r="N728" s="11">
        <v>229.47900000000001</v>
      </c>
      <c r="O728" s="11">
        <v>197.18799999999999</v>
      </c>
      <c r="P728" s="11">
        <v>200.31899999999999</v>
      </c>
      <c r="Q728" s="11">
        <v>166.423</v>
      </c>
      <c r="R728" s="11">
        <v>137.524</v>
      </c>
      <c r="S728" s="11">
        <v>93.947999999999993</v>
      </c>
      <c r="T728" s="11">
        <v>81.988</v>
      </c>
      <c r="U728" s="11">
        <v>55.137</v>
      </c>
      <c r="V728" s="11">
        <v>43.515999999999998</v>
      </c>
      <c r="W728" s="11">
        <v>23.545999999999999</v>
      </c>
      <c r="X728" s="11">
        <v>15.103999999999999</v>
      </c>
      <c r="Y728" s="11">
        <v>5.7279999999999998</v>
      </c>
      <c r="Z728" s="11">
        <v>0.311</v>
      </c>
      <c r="AA728" s="11">
        <v>0.61799999999999999</v>
      </c>
      <c r="AB728" s="11">
        <v>0.10100000000000001</v>
      </c>
      <c r="AC728" s="11">
        <v>8.9999999999999993E-3</v>
      </c>
    </row>
    <row r="729" spans="1:29" ht="11.5" hidden="1">
      <c r="A729" s="15">
        <v>712</v>
      </c>
      <c r="B729" s="13" t="s">
        <v>1059</v>
      </c>
      <c r="C729" s="14" t="s">
        <v>1122</v>
      </c>
      <c r="D729" s="12"/>
      <c r="E729" s="12">
        <v>24</v>
      </c>
      <c r="F729" s="13" t="s">
        <v>1110</v>
      </c>
      <c r="G729" s="12">
        <v>911</v>
      </c>
      <c r="H729" s="12">
        <v>1980</v>
      </c>
      <c r="I729" s="11">
        <v>801.16200000000003</v>
      </c>
      <c r="J729" s="11">
        <v>643.26400000000001</v>
      </c>
      <c r="K729" s="11">
        <v>483.483</v>
      </c>
      <c r="L729" s="11">
        <v>432.01499999999999</v>
      </c>
      <c r="M729" s="11">
        <v>340.93299999999999</v>
      </c>
      <c r="N729" s="11">
        <v>240.87899999999999</v>
      </c>
      <c r="O729" s="11">
        <v>225.56200000000001</v>
      </c>
      <c r="P729" s="11">
        <v>193.113</v>
      </c>
      <c r="Q729" s="11">
        <v>194.512</v>
      </c>
      <c r="R729" s="11">
        <v>160.90299999999999</v>
      </c>
      <c r="S729" s="11">
        <v>131.58799999999999</v>
      </c>
      <c r="T729" s="11">
        <v>88.459000000000003</v>
      </c>
      <c r="U729" s="11">
        <v>74.031999999999996</v>
      </c>
      <c r="V729" s="11">
        <v>46.82</v>
      </c>
      <c r="W729" s="11">
        <v>33.073999999999998</v>
      </c>
      <c r="X729" s="11">
        <v>15.278</v>
      </c>
      <c r="Y729" s="11">
        <v>7.851</v>
      </c>
      <c r="Z729" s="11">
        <v>2.1539999999999999</v>
      </c>
      <c r="AA729" s="11">
        <v>0</v>
      </c>
      <c r="AB729" s="11">
        <v>9.9000000000000005E-2</v>
      </c>
      <c r="AC729" s="11">
        <v>0.01</v>
      </c>
    </row>
    <row r="730" spans="1:29" ht="11.5" hidden="1">
      <c r="A730" s="15">
        <v>713</v>
      </c>
      <c r="B730" s="13" t="s">
        <v>1059</v>
      </c>
      <c r="C730" s="14" t="s">
        <v>1122</v>
      </c>
      <c r="D730" s="12"/>
      <c r="E730" s="12">
        <v>24</v>
      </c>
      <c r="F730" s="13" t="s">
        <v>1110</v>
      </c>
      <c r="G730" s="12">
        <v>911</v>
      </c>
      <c r="H730" s="12">
        <v>1985</v>
      </c>
      <c r="I730" s="11">
        <v>970.33</v>
      </c>
      <c r="J730" s="11">
        <v>760.36300000000006</v>
      </c>
      <c r="K730" s="11">
        <v>640.81700000000001</v>
      </c>
      <c r="L730" s="11">
        <v>484.23899999999998</v>
      </c>
      <c r="M730" s="11">
        <v>429.39</v>
      </c>
      <c r="N730" s="11">
        <v>337.82400000000001</v>
      </c>
      <c r="O730" s="11">
        <v>238.23099999999999</v>
      </c>
      <c r="P730" s="11">
        <v>220.751</v>
      </c>
      <c r="Q730" s="11">
        <v>188.10499999999999</v>
      </c>
      <c r="R730" s="11">
        <v>187.86199999999999</v>
      </c>
      <c r="S730" s="11">
        <v>153.88300000000001</v>
      </c>
      <c r="T730" s="11">
        <v>123.358</v>
      </c>
      <c r="U730" s="11">
        <v>80.173000000000002</v>
      </c>
      <c r="V730" s="11">
        <v>62.820999999999998</v>
      </c>
      <c r="W730" s="11">
        <v>35.895000000000003</v>
      </c>
      <c r="X730" s="11">
        <v>21.533000000000001</v>
      </c>
      <c r="Y730" s="11">
        <v>8.0660000000000007</v>
      </c>
      <c r="Z730" s="11">
        <v>2.9620000000000002</v>
      </c>
      <c r="AA730" s="11">
        <v>0.55600000000000005</v>
      </c>
      <c r="AB730" s="11">
        <v>0</v>
      </c>
      <c r="AC730" s="11">
        <v>0.01</v>
      </c>
    </row>
    <row r="731" spans="1:29" ht="11.5" hidden="1">
      <c r="A731" s="15">
        <v>714</v>
      </c>
      <c r="B731" s="13" t="s">
        <v>1059</v>
      </c>
      <c r="C731" s="14" t="s">
        <v>1122</v>
      </c>
      <c r="D731" s="12"/>
      <c r="E731" s="12">
        <v>24</v>
      </c>
      <c r="F731" s="13" t="s">
        <v>1110</v>
      </c>
      <c r="G731" s="12">
        <v>911</v>
      </c>
      <c r="H731" s="12">
        <v>1990</v>
      </c>
      <c r="I731" s="11">
        <v>1161.3489999999999</v>
      </c>
      <c r="J731" s="11">
        <v>916.6</v>
      </c>
      <c r="K731" s="11">
        <v>752.99400000000003</v>
      </c>
      <c r="L731" s="11">
        <v>636.23099999999999</v>
      </c>
      <c r="M731" s="11">
        <v>478.54199999999997</v>
      </c>
      <c r="N731" s="11">
        <v>421.85500000000002</v>
      </c>
      <c r="O731" s="11">
        <v>330.55900000000003</v>
      </c>
      <c r="P731" s="11">
        <v>232.46199999999999</v>
      </c>
      <c r="Q731" s="11">
        <v>213.83699999999999</v>
      </c>
      <c r="R731" s="11">
        <v>181.084</v>
      </c>
      <c r="S731" s="11">
        <v>178.471</v>
      </c>
      <c r="T731" s="11">
        <v>143.26599999999999</v>
      </c>
      <c r="U731" s="11">
        <v>110.574</v>
      </c>
      <c r="V731" s="11">
        <v>67.676000000000002</v>
      </c>
      <c r="W731" s="11">
        <v>47.720999999999997</v>
      </c>
      <c r="X731" s="11">
        <v>23.286000000000001</v>
      </c>
      <c r="Y731" s="11">
        <v>11.226000000000001</v>
      </c>
      <c r="Z731" s="11">
        <v>3.0489999999999999</v>
      </c>
      <c r="AA731" s="11">
        <v>0.76500000000000001</v>
      </c>
      <c r="AB731" s="11">
        <v>0.09</v>
      </c>
      <c r="AC731" s="11">
        <v>1E-3</v>
      </c>
    </row>
    <row r="732" spans="1:29" ht="11.5" hidden="1">
      <c r="A732" s="15">
        <v>715</v>
      </c>
      <c r="B732" s="13" t="s">
        <v>1059</v>
      </c>
      <c r="C732" s="14" t="s">
        <v>1122</v>
      </c>
      <c r="D732" s="12"/>
      <c r="E732" s="12">
        <v>24</v>
      </c>
      <c r="F732" s="13" t="s">
        <v>1110</v>
      </c>
      <c r="G732" s="12">
        <v>911</v>
      </c>
      <c r="H732" s="12">
        <v>1995</v>
      </c>
      <c r="I732" s="11">
        <v>1340.277</v>
      </c>
      <c r="J732" s="11">
        <v>1091.1579999999999</v>
      </c>
      <c r="K732" s="11">
        <v>902.75099999999998</v>
      </c>
      <c r="L732" s="11">
        <v>743.74699999999996</v>
      </c>
      <c r="M732" s="11">
        <v>624.21500000000003</v>
      </c>
      <c r="N732" s="11">
        <v>467.57799999999997</v>
      </c>
      <c r="O732" s="11">
        <v>410.233</v>
      </c>
      <c r="P732" s="11">
        <v>320.21699999999998</v>
      </c>
      <c r="Q732" s="11">
        <v>224.20500000000001</v>
      </c>
      <c r="R732" s="11">
        <v>204.56100000000001</v>
      </c>
      <c r="S732" s="11">
        <v>171.33</v>
      </c>
      <c r="T732" s="11">
        <v>165.15899999999999</v>
      </c>
      <c r="U732" s="11">
        <v>127.655</v>
      </c>
      <c r="V732" s="11">
        <v>92.528000000000006</v>
      </c>
      <c r="W732" s="11">
        <v>51.155999999999999</v>
      </c>
      <c r="X732" s="11">
        <v>30.727</v>
      </c>
      <c r="Y732" s="11">
        <v>12.074999999999999</v>
      </c>
      <c r="Z732" s="11">
        <v>4.2460000000000004</v>
      </c>
      <c r="AA732" s="11">
        <v>0.78900000000000003</v>
      </c>
      <c r="AB732" s="11">
        <v>0.123</v>
      </c>
      <c r="AC732" s="11">
        <v>8.0000000000000002E-3</v>
      </c>
    </row>
    <row r="733" spans="1:29" ht="11.5" hidden="1">
      <c r="A733" s="15">
        <v>716</v>
      </c>
      <c r="B733" s="13" t="s">
        <v>1059</v>
      </c>
      <c r="C733" s="14" t="s">
        <v>1122</v>
      </c>
      <c r="D733" s="12"/>
      <c r="E733" s="12">
        <v>24</v>
      </c>
      <c r="F733" s="13" t="s">
        <v>1110</v>
      </c>
      <c r="G733" s="12">
        <v>911</v>
      </c>
      <c r="H733" s="12">
        <v>2000</v>
      </c>
      <c r="I733" s="11">
        <v>1546.98</v>
      </c>
      <c r="J733" s="11">
        <v>1264.836</v>
      </c>
      <c r="K733" s="11">
        <v>1077.2850000000001</v>
      </c>
      <c r="L733" s="11">
        <v>893.95299999999997</v>
      </c>
      <c r="M733" s="11">
        <v>731.54399999999998</v>
      </c>
      <c r="N733" s="11">
        <v>610.30200000000002</v>
      </c>
      <c r="O733" s="11">
        <v>456.065</v>
      </c>
      <c r="P733" s="11">
        <v>398.35599999999999</v>
      </c>
      <c r="Q733" s="11">
        <v>309.78800000000001</v>
      </c>
      <c r="R733" s="11">
        <v>216.36799999999999</v>
      </c>
      <c r="S733" s="11">
        <v>194.958</v>
      </c>
      <c r="T733" s="11">
        <v>159.89500000000001</v>
      </c>
      <c r="U733" s="11">
        <v>147.95500000000001</v>
      </c>
      <c r="V733" s="11">
        <v>107.336</v>
      </c>
      <c r="W733" s="11">
        <v>70.052000000000007</v>
      </c>
      <c r="X733" s="11">
        <v>33.054000000000002</v>
      </c>
      <c r="Y733" s="11">
        <v>15.914999999999999</v>
      </c>
      <c r="Z733" s="11">
        <v>4.5759999999999996</v>
      </c>
      <c r="AA733" s="11">
        <v>1.1000000000000001</v>
      </c>
      <c r="AB733" s="11">
        <v>0.128</v>
      </c>
      <c r="AC733" s="11">
        <v>1.2E-2</v>
      </c>
    </row>
    <row r="734" spans="1:29" ht="11.5" hidden="1">
      <c r="A734" s="15">
        <v>717</v>
      </c>
      <c r="B734" s="13" t="s">
        <v>1059</v>
      </c>
      <c r="C734" s="14" t="s">
        <v>1122</v>
      </c>
      <c r="D734" s="12"/>
      <c r="E734" s="12">
        <v>24</v>
      </c>
      <c r="F734" s="13" t="s">
        <v>1110</v>
      </c>
      <c r="G734" s="12">
        <v>911</v>
      </c>
      <c r="H734" s="12">
        <v>2005</v>
      </c>
      <c r="I734" s="11">
        <v>1842.6579999999999</v>
      </c>
      <c r="J734" s="11">
        <v>1478.9169999999999</v>
      </c>
      <c r="K734" s="11">
        <v>1255.1690000000001</v>
      </c>
      <c r="L734" s="11">
        <v>1071.06</v>
      </c>
      <c r="M734" s="11">
        <v>883.18</v>
      </c>
      <c r="N734" s="11">
        <v>718.87699999999995</v>
      </c>
      <c r="O734" s="11">
        <v>597.73599999999999</v>
      </c>
      <c r="P734" s="11">
        <v>445.71499999999997</v>
      </c>
      <c r="Q734" s="11">
        <v>387.26100000000002</v>
      </c>
      <c r="R734" s="11">
        <v>299.79700000000003</v>
      </c>
      <c r="S734" s="11">
        <v>207.76</v>
      </c>
      <c r="T734" s="11">
        <v>183.14</v>
      </c>
      <c r="U734" s="11">
        <v>144.69999999999999</v>
      </c>
      <c r="V734" s="11">
        <v>125.502</v>
      </c>
      <c r="W734" s="11">
        <v>82.119</v>
      </c>
      <c r="X734" s="11">
        <v>45.722999999999999</v>
      </c>
      <c r="Y734" s="11">
        <v>17.347999999999999</v>
      </c>
      <c r="Z734" s="11">
        <v>6.0880000000000001</v>
      </c>
      <c r="AA734" s="11">
        <v>1.194</v>
      </c>
      <c r="AB734" s="11">
        <v>0.17799999999999999</v>
      </c>
      <c r="AC734" s="11">
        <v>1.2E-2</v>
      </c>
    </row>
    <row r="735" spans="1:29" ht="11.5" hidden="1">
      <c r="A735" s="15">
        <v>718</v>
      </c>
      <c r="B735" s="13" t="s">
        <v>1059</v>
      </c>
      <c r="C735" s="14" t="s">
        <v>1122</v>
      </c>
      <c r="D735" s="12"/>
      <c r="E735" s="12">
        <v>24</v>
      </c>
      <c r="F735" s="13" t="s">
        <v>1110</v>
      </c>
      <c r="G735" s="12">
        <v>911</v>
      </c>
      <c r="H735" s="12">
        <v>2010</v>
      </c>
      <c r="I735" s="11">
        <v>2239.0349999999999</v>
      </c>
      <c r="J735" s="11">
        <v>1800.01</v>
      </c>
      <c r="K735" s="11">
        <v>1478.2239999999999</v>
      </c>
      <c r="L735" s="11">
        <v>1255.663</v>
      </c>
      <c r="M735" s="11">
        <v>1068.258</v>
      </c>
      <c r="N735" s="11">
        <v>877.07</v>
      </c>
      <c r="O735" s="11">
        <v>712.31899999999996</v>
      </c>
      <c r="P735" s="11">
        <v>590.5</v>
      </c>
      <c r="Q735" s="11">
        <v>439.35500000000002</v>
      </c>
      <c r="R735" s="11">
        <v>379.16199999999998</v>
      </c>
      <c r="S735" s="11">
        <v>290.79399999999998</v>
      </c>
      <c r="T735" s="11">
        <v>197.52199999999999</v>
      </c>
      <c r="U735" s="11">
        <v>167.91499999999999</v>
      </c>
      <c r="V735" s="11">
        <v>125.093</v>
      </c>
      <c r="W735" s="11">
        <v>97.98</v>
      </c>
      <c r="X735" s="11">
        <v>54.901000000000003</v>
      </c>
      <c r="Y735" s="11">
        <v>24.553000000000001</v>
      </c>
      <c r="Z735" s="11">
        <v>6.7880000000000003</v>
      </c>
      <c r="AA735" s="11">
        <v>1.615</v>
      </c>
      <c r="AB735" s="11">
        <v>0.19600000000000001</v>
      </c>
      <c r="AC735" s="11">
        <v>1.7000000000000001E-2</v>
      </c>
    </row>
    <row r="736" spans="1:29" ht="11.5" hidden="1">
      <c r="A736" s="15">
        <v>719</v>
      </c>
      <c r="B736" s="13" t="s">
        <v>1059</v>
      </c>
      <c r="C736" s="14" t="s">
        <v>1122</v>
      </c>
      <c r="D736" s="12"/>
      <c r="E736" s="12">
        <v>24</v>
      </c>
      <c r="F736" s="13" t="s">
        <v>1110</v>
      </c>
      <c r="G736" s="12">
        <v>911</v>
      </c>
      <c r="H736" s="12">
        <v>2015</v>
      </c>
      <c r="I736" s="11">
        <v>2576.5740000000001</v>
      </c>
      <c r="J736" s="11">
        <v>2197.12</v>
      </c>
      <c r="K736" s="11">
        <v>1793.2670000000001</v>
      </c>
      <c r="L736" s="11">
        <v>1473.079</v>
      </c>
      <c r="M736" s="11">
        <v>1246.606</v>
      </c>
      <c r="N736" s="11">
        <v>1057.068</v>
      </c>
      <c r="O736" s="11">
        <v>865.79300000000001</v>
      </c>
      <c r="P736" s="11">
        <v>700.89499999999998</v>
      </c>
      <c r="Q736" s="11">
        <v>578.25400000000002</v>
      </c>
      <c r="R736" s="11">
        <v>427.73399999999998</v>
      </c>
      <c r="S736" s="11">
        <v>365.04</v>
      </c>
      <c r="T736" s="11">
        <v>275.214</v>
      </c>
      <c r="U736" s="11">
        <v>181.512</v>
      </c>
      <c r="V736" s="11">
        <v>146.191</v>
      </c>
      <c r="W736" s="11">
        <v>99.366</v>
      </c>
      <c r="X736" s="11">
        <v>67.063000000000002</v>
      </c>
      <c r="Y736" s="11">
        <v>30.266999999999999</v>
      </c>
      <c r="Z736" s="11">
        <v>9.9459999999999997</v>
      </c>
      <c r="AA736" s="11">
        <v>1.855</v>
      </c>
      <c r="AB736" s="11">
        <v>0.27300000000000002</v>
      </c>
      <c r="AC736" s="11">
        <v>1.9E-2</v>
      </c>
    </row>
    <row r="737" spans="1:29" ht="11.5" hidden="1">
      <c r="A737" s="15">
        <v>720</v>
      </c>
      <c r="B737" s="13" t="s">
        <v>1059</v>
      </c>
      <c r="C737" s="14" t="s">
        <v>1122</v>
      </c>
      <c r="D737" s="12"/>
      <c r="E737" s="12">
        <v>24</v>
      </c>
      <c r="F737" s="13" t="s">
        <v>1110</v>
      </c>
      <c r="G737" s="12">
        <v>911</v>
      </c>
      <c r="H737" s="12">
        <v>2020</v>
      </c>
      <c r="I737" s="11">
        <v>2871.49</v>
      </c>
      <c r="J737" s="11">
        <v>2535.92</v>
      </c>
      <c r="K737" s="11">
        <v>2182.6660000000002</v>
      </c>
      <c r="L737" s="11">
        <v>1780.69</v>
      </c>
      <c r="M737" s="11">
        <v>1458.325</v>
      </c>
      <c r="N737" s="11">
        <v>1231.078</v>
      </c>
      <c r="O737" s="11">
        <v>1041.425</v>
      </c>
      <c r="P737" s="11">
        <v>850.12099999999998</v>
      </c>
      <c r="Q737" s="11">
        <v>684.93200000000002</v>
      </c>
      <c r="R737" s="11">
        <v>561.29</v>
      </c>
      <c r="S737" s="11">
        <v>410.84800000000001</v>
      </c>
      <c r="T737" s="11">
        <v>344.80200000000002</v>
      </c>
      <c r="U737" s="11">
        <v>252.68299999999999</v>
      </c>
      <c r="V737" s="11">
        <v>158.69200000000001</v>
      </c>
      <c r="W737" s="11">
        <v>117.389</v>
      </c>
      <c r="X737" s="11">
        <v>69.350999999999999</v>
      </c>
      <c r="Y737" s="11">
        <v>37.896999999999998</v>
      </c>
      <c r="Z737" s="11">
        <v>12.651999999999999</v>
      </c>
      <c r="AA737" s="11">
        <v>2.8010000000000002</v>
      </c>
      <c r="AB737" s="11">
        <v>0.31900000000000001</v>
      </c>
      <c r="AC737" s="11">
        <v>2.7E-2</v>
      </c>
    </row>
    <row r="738" spans="1:29" ht="11.5" hidden="1">
      <c r="A738" s="15">
        <v>721</v>
      </c>
      <c r="B738" s="13" t="s">
        <v>1059</v>
      </c>
      <c r="C738" s="14" t="s">
        <v>1123</v>
      </c>
      <c r="D738" s="12"/>
      <c r="E738" s="12">
        <v>120</v>
      </c>
      <c r="F738" s="13" t="s">
        <v>1110</v>
      </c>
      <c r="G738" s="12">
        <v>911</v>
      </c>
      <c r="H738" s="12">
        <v>1950</v>
      </c>
      <c r="I738" s="11">
        <v>337.5</v>
      </c>
      <c r="J738" s="11">
        <v>271.08</v>
      </c>
      <c r="K738" s="11">
        <v>242.548</v>
      </c>
      <c r="L738" s="11">
        <v>216.03899999999999</v>
      </c>
      <c r="M738" s="11">
        <v>191.74199999999999</v>
      </c>
      <c r="N738" s="11">
        <v>169.21</v>
      </c>
      <c r="O738" s="11">
        <v>148.22399999999999</v>
      </c>
      <c r="P738" s="11">
        <v>128.786</v>
      </c>
      <c r="Q738" s="11">
        <v>111.113</v>
      </c>
      <c r="R738" s="11">
        <v>95.429000000000002</v>
      </c>
      <c r="S738" s="11">
        <v>80.849000000000004</v>
      </c>
      <c r="T738" s="11">
        <v>66.712000000000003</v>
      </c>
      <c r="U738" s="11">
        <v>52.795999999999999</v>
      </c>
      <c r="V738" s="11">
        <v>38.656999999999996</v>
      </c>
      <c r="W738" s="11">
        <v>24.962</v>
      </c>
      <c r="X738" s="11">
        <v>13.695</v>
      </c>
      <c r="Y738" s="11">
        <v>4.8550000000000004</v>
      </c>
      <c r="Z738" s="11">
        <v>1.637</v>
      </c>
      <c r="AA738" s="11">
        <v>0.318</v>
      </c>
      <c r="AB738" s="11">
        <v>3.3000000000000002E-2</v>
      </c>
      <c r="AC738" s="11">
        <v>2E-3</v>
      </c>
    </row>
    <row r="739" spans="1:29" ht="11.5" hidden="1">
      <c r="A739" s="15">
        <v>722</v>
      </c>
      <c r="B739" s="13" t="s">
        <v>1059</v>
      </c>
      <c r="C739" s="14" t="s">
        <v>1123</v>
      </c>
      <c r="D739" s="12"/>
      <c r="E739" s="12">
        <v>120</v>
      </c>
      <c r="F739" s="13" t="s">
        <v>1110</v>
      </c>
      <c r="G739" s="12">
        <v>911</v>
      </c>
      <c r="H739" s="12">
        <v>1955</v>
      </c>
      <c r="I739" s="11">
        <v>373.95</v>
      </c>
      <c r="J739" s="11">
        <v>297.89699999999999</v>
      </c>
      <c r="K739" s="11">
        <v>257.74299999999999</v>
      </c>
      <c r="L739" s="11">
        <v>233.69499999999999</v>
      </c>
      <c r="M739" s="11">
        <v>207.54900000000001</v>
      </c>
      <c r="N739" s="11">
        <v>183.166</v>
      </c>
      <c r="O739" s="11">
        <v>160.6</v>
      </c>
      <c r="P739" s="11">
        <v>139.804</v>
      </c>
      <c r="Q739" s="11">
        <v>120.74299999999999</v>
      </c>
      <c r="R739" s="11">
        <v>103.733</v>
      </c>
      <c r="S739" s="11">
        <v>88.253</v>
      </c>
      <c r="T739" s="11">
        <v>73.301000000000002</v>
      </c>
      <c r="U739" s="11">
        <v>58.377000000000002</v>
      </c>
      <c r="V739" s="11">
        <v>43.418999999999997</v>
      </c>
      <c r="W739" s="11">
        <v>28.762</v>
      </c>
      <c r="X739" s="11">
        <v>15.895</v>
      </c>
      <c r="Y739" s="11">
        <v>6.8109999999999999</v>
      </c>
      <c r="Z739" s="11">
        <v>1.6379999999999999</v>
      </c>
      <c r="AA739" s="11">
        <v>0.31900000000000001</v>
      </c>
      <c r="AB739" s="11">
        <v>3.3000000000000002E-2</v>
      </c>
      <c r="AC739" s="11">
        <v>2E-3</v>
      </c>
    </row>
    <row r="740" spans="1:29" ht="11.5" hidden="1">
      <c r="A740" s="15">
        <v>723</v>
      </c>
      <c r="B740" s="13" t="s">
        <v>1059</v>
      </c>
      <c r="C740" s="14" t="s">
        <v>1123</v>
      </c>
      <c r="D740" s="12"/>
      <c r="E740" s="12">
        <v>120</v>
      </c>
      <c r="F740" s="13" t="s">
        <v>1110</v>
      </c>
      <c r="G740" s="12">
        <v>911</v>
      </c>
      <c r="H740" s="12">
        <v>1960</v>
      </c>
      <c r="I740" s="11">
        <v>413.95</v>
      </c>
      <c r="J740" s="11">
        <v>334.81599999999997</v>
      </c>
      <c r="K740" s="11">
        <v>285.18200000000002</v>
      </c>
      <c r="L740" s="11">
        <v>249.45</v>
      </c>
      <c r="M740" s="11">
        <v>225.40799999999999</v>
      </c>
      <c r="N740" s="11">
        <v>199.06299999999999</v>
      </c>
      <c r="O740" s="11">
        <v>174.59100000000001</v>
      </c>
      <c r="P740" s="11">
        <v>152.15</v>
      </c>
      <c r="Q740" s="11">
        <v>131.63900000000001</v>
      </c>
      <c r="R740" s="11">
        <v>113.16500000000001</v>
      </c>
      <c r="S740" s="11">
        <v>96.292000000000002</v>
      </c>
      <c r="T740" s="11">
        <v>80.334999999999994</v>
      </c>
      <c r="U740" s="11">
        <v>64.442999999999998</v>
      </c>
      <c r="V740" s="11">
        <v>48.262</v>
      </c>
      <c r="W740" s="11">
        <v>32.47</v>
      </c>
      <c r="X740" s="11">
        <v>18.375</v>
      </c>
      <c r="Y740" s="11">
        <v>7.8860000000000001</v>
      </c>
      <c r="Z740" s="11">
        <v>2.2589999999999999</v>
      </c>
      <c r="AA740" s="11">
        <v>0.30299999999999999</v>
      </c>
      <c r="AB740" s="11">
        <v>0.03</v>
      </c>
      <c r="AC740" s="11">
        <v>2E-3</v>
      </c>
    </row>
    <row r="741" spans="1:29" ht="11.5" hidden="1">
      <c r="A741" s="15">
        <v>724</v>
      </c>
      <c r="B741" s="13" t="s">
        <v>1059</v>
      </c>
      <c r="C741" s="14" t="s">
        <v>1123</v>
      </c>
      <c r="D741" s="12"/>
      <c r="E741" s="12">
        <v>120</v>
      </c>
      <c r="F741" s="13" t="s">
        <v>1110</v>
      </c>
      <c r="G741" s="12">
        <v>911</v>
      </c>
      <c r="H741" s="12">
        <v>1965</v>
      </c>
      <c r="I741" s="11">
        <v>480.46699999999998</v>
      </c>
      <c r="J741" s="11">
        <v>376.07799999999997</v>
      </c>
      <c r="K741" s="11">
        <v>322.67599999999999</v>
      </c>
      <c r="L741" s="11">
        <v>277.24599999999998</v>
      </c>
      <c r="M741" s="11">
        <v>241.59700000000001</v>
      </c>
      <c r="N741" s="11">
        <v>217.10599999999999</v>
      </c>
      <c r="O741" s="11">
        <v>190.61</v>
      </c>
      <c r="P741" s="11">
        <v>166.19900000000001</v>
      </c>
      <c r="Q741" s="11">
        <v>143.946</v>
      </c>
      <c r="R741" s="11">
        <v>123.923</v>
      </c>
      <c r="S741" s="11">
        <v>105.497</v>
      </c>
      <c r="T741" s="11">
        <v>88.061999999999998</v>
      </c>
      <c r="U741" s="11">
        <v>71.019000000000005</v>
      </c>
      <c r="V741" s="11">
        <v>53.616</v>
      </c>
      <c r="W741" s="11">
        <v>36.329000000000001</v>
      </c>
      <c r="X741" s="11">
        <v>20.85</v>
      </c>
      <c r="Y741" s="11">
        <v>9.1120000000000001</v>
      </c>
      <c r="Z741" s="11">
        <v>2.5779999999999998</v>
      </c>
      <c r="AA741" s="11">
        <v>0.39900000000000002</v>
      </c>
      <c r="AB741" s="11">
        <v>2.5999999999999999E-2</v>
      </c>
      <c r="AC741" s="11">
        <v>2E-3</v>
      </c>
    </row>
    <row r="742" spans="1:29" ht="11.5" hidden="1">
      <c r="A742" s="15">
        <v>725</v>
      </c>
      <c r="B742" s="13" t="s">
        <v>1059</v>
      </c>
      <c r="C742" s="14" t="s">
        <v>1123</v>
      </c>
      <c r="D742" s="12"/>
      <c r="E742" s="12">
        <v>120</v>
      </c>
      <c r="F742" s="13" t="s">
        <v>1110</v>
      </c>
      <c r="G742" s="12">
        <v>911</v>
      </c>
      <c r="H742" s="12">
        <v>1970</v>
      </c>
      <c r="I742" s="11">
        <v>561.41</v>
      </c>
      <c r="J742" s="11">
        <v>441.94200000000001</v>
      </c>
      <c r="K742" s="11">
        <v>364.40800000000002</v>
      </c>
      <c r="L742" s="11">
        <v>314.83300000000003</v>
      </c>
      <c r="M742" s="11">
        <v>269.39600000000002</v>
      </c>
      <c r="N742" s="11">
        <v>233.47900000000001</v>
      </c>
      <c r="O742" s="11">
        <v>208.65899999999999</v>
      </c>
      <c r="P742" s="11">
        <v>182.18700000000001</v>
      </c>
      <c r="Q742" s="11">
        <v>157.893</v>
      </c>
      <c r="R742" s="11">
        <v>136.04900000000001</v>
      </c>
      <c r="S742" s="11">
        <v>115.98699999999999</v>
      </c>
      <c r="T742" s="11">
        <v>96.911000000000001</v>
      </c>
      <c r="U742" s="11">
        <v>78.269000000000005</v>
      </c>
      <c r="V742" s="11">
        <v>59.466000000000001</v>
      </c>
      <c r="W742" s="11">
        <v>40.639000000000003</v>
      </c>
      <c r="X742" s="11">
        <v>23.472999999999999</v>
      </c>
      <c r="Y742" s="11">
        <v>10.358000000000001</v>
      </c>
      <c r="Z742" s="11">
        <v>2.948</v>
      </c>
      <c r="AA742" s="11">
        <v>0.437</v>
      </c>
      <c r="AB742" s="11">
        <v>3.3000000000000002E-2</v>
      </c>
      <c r="AC742" s="11">
        <v>1E-3</v>
      </c>
    </row>
    <row r="743" spans="1:29" ht="11.5" hidden="1">
      <c r="A743" s="15">
        <v>726</v>
      </c>
      <c r="B743" s="13" t="s">
        <v>1059</v>
      </c>
      <c r="C743" s="14" t="s">
        <v>1123</v>
      </c>
      <c r="D743" s="12"/>
      <c r="E743" s="12">
        <v>120</v>
      </c>
      <c r="F743" s="13" t="s">
        <v>1110</v>
      </c>
      <c r="G743" s="12">
        <v>911</v>
      </c>
      <c r="H743" s="12">
        <v>1975</v>
      </c>
      <c r="I743" s="11">
        <v>659.77</v>
      </c>
      <c r="J743" s="11">
        <v>523.65899999999999</v>
      </c>
      <c r="K743" s="11">
        <v>430.7</v>
      </c>
      <c r="L743" s="11">
        <v>356.94099999999997</v>
      </c>
      <c r="M743" s="11">
        <v>307.02499999999998</v>
      </c>
      <c r="N743" s="11">
        <v>261.29599999999999</v>
      </c>
      <c r="O743" s="11">
        <v>225.30600000000001</v>
      </c>
      <c r="P743" s="11">
        <v>200.33500000000001</v>
      </c>
      <c r="Q743" s="11">
        <v>173.892</v>
      </c>
      <c r="R743" s="11">
        <v>149.91499999999999</v>
      </c>
      <c r="S743" s="11">
        <v>127.934</v>
      </c>
      <c r="T743" s="11">
        <v>107.122</v>
      </c>
      <c r="U743" s="11">
        <v>86.712999999999994</v>
      </c>
      <c r="V743" s="11">
        <v>66.081999999999994</v>
      </c>
      <c r="W743" s="11">
        <v>45.51</v>
      </c>
      <c r="X743" s="11">
        <v>26.515000000000001</v>
      </c>
      <c r="Y743" s="11">
        <v>11.731</v>
      </c>
      <c r="Z743" s="11">
        <v>3.3279999999999998</v>
      </c>
      <c r="AA743" s="11">
        <v>0.47899999999999998</v>
      </c>
      <c r="AB743" s="11">
        <v>3.1E-2</v>
      </c>
      <c r="AC743" s="11">
        <v>2E-3</v>
      </c>
    </row>
    <row r="744" spans="1:29" ht="11.5" hidden="1">
      <c r="A744" s="15">
        <v>727</v>
      </c>
      <c r="B744" s="13" t="s">
        <v>1059</v>
      </c>
      <c r="C744" s="14" t="s">
        <v>1123</v>
      </c>
      <c r="D744" s="12"/>
      <c r="E744" s="12">
        <v>120</v>
      </c>
      <c r="F744" s="13" t="s">
        <v>1110</v>
      </c>
      <c r="G744" s="12">
        <v>911</v>
      </c>
      <c r="H744" s="12">
        <v>1980</v>
      </c>
      <c r="I744" s="11">
        <v>782.971</v>
      </c>
      <c r="J744" s="11">
        <v>622.65</v>
      </c>
      <c r="K744" s="11">
        <v>512.673</v>
      </c>
      <c r="L744" s="11">
        <v>423.33499999999998</v>
      </c>
      <c r="M744" s="11">
        <v>349.44</v>
      </c>
      <c r="N744" s="11">
        <v>299.10000000000002</v>
      </c>
      <c r="O744" s="11">
        <v>253.333</v>
      </c>
      <c r="P744" s="11">
        <v>217.35300000000001</v>
      </c>
      <c r="Q744" s="11">
        <v>192.12700000000001</v>
      </c>
      <c r="R744" s="11">
        <v>165.858</v>
      </c>
      <c r="S744" s="11">
        <v>141.62100000000001</v>
      </c>
      <c r="T744" s="11">
        <v>118.773</v>
      </c>
      <c r="U744" s="11">
        <v>96.47</v>
      </c>
      <c r="V744" s="11">
        <v>73.807000000000002</v>
      </c>
      <c r="W744" s="11">
        <v>51.072000000000003</v>
      </c>
      <c r="X744" s="11">
        <v>30.015999999999998</v>
      </c>
      <c r="Y744" s="11">
        <v>13.368</v>
      </c>
      <c r="Z744" s="11">
        <v>3.7650000000000001</v>
      </c>
      <c r="AA744" s="11">
        <v>0.52600000000000002</v>
      </c>
      <c r="AB744" s="11">
        <v>3.2000000000000001E-2</v>
      </c>
      <c r="AC744" s="11">
        <v>1E-3</v>
      </c>
    </row>
    <row r="745" spans="1:29" ht="11.5" hidden="1">
      <c r="A745" s="15">
        <v>728</v>
      </c>
      <c r="B745" s="13" t="s">
        <v>1059</v>
      </c>
      <c r="C745" s="14" t="s">
        <v>1123</v>
      </c>
      <c r="D745" s="12"/>
      <c r="E745" s="12">
        <v>120</v>
      </c>
      <c r="F745" s="13" t="s">
        <v>1110</v>
      </c>
      <c r="G745" s="12">
        <v>911</v>
      </c>
      <c r="H745" s="12">
        <v>1985</v>
      </c>
      <c r="I745" s="11">
        <v>941.12400000000002</v>
      </c>
      <c r="J745" s="11">
        <v>744.42600000000004</v>
      </c>
      <c r="K745" s="11">
        <v>611.16300000000001</v>
      </c>
      <c r="L745" s="11">
        <v>504.416</v>
      </c>
      <c r="M745" s="11">
        <v>414.06599999999997</v>
      </c>
      <c r="N745" s="11">
        <v>339.68</v>
      </c>
      <c r="O745" s="11">
        <v>289.471</v>
      </c>
      <c r="P745" s="11">
        <v>244.20400000000001</v>
      </c>
      <c r="Q745" s="11">
        <v>208.49799999999999</v>
      </c>
      <c r="R745" s="11">
        <v>183.44</v>
      </c>
      <c r="S745" s="11">
        <v>156.958</v>
      </c>
      <c r="T745" s="11">
        <v>131.83799999999999</v>
      </c>
      <c r="U745" s="11">
        <v>107.4</v>
      </c>
      <c r="V745" s="11">
        <v>82.588999999999999</v>
      </c>
      <c r="W745" s="11">
        <v>57.482999999999997</v>
      </c>
      <c r="X745" s="11">
        <v>33.996000000000002</v>
      </c>
      <c r="Y745" s="11">
        <v>15.268000000000001</v>
      </c>
      <c r="Z745" s="11">
        <v>4.306</v>
      </c>
      <c r="AA745" s="11">
        <v>0.58499999999999996</v>
      </c>
      <c r="AB745" s="11">
        <v>3.3000000000000002E-2</v>
      </c>
      <c r="AC745" s="11">
        <v>1E-3</v>
      </c>
    </row>
    <row r="746" spans="1:29" ht="11.5" hidden="1">
      <c r="A746" s="15">
        <v>729</v>
      </c>
      <c r="B746" s="13" t="s">
        <v>1059</v>
      </c>
      <c r="C746" s="14" t="s">
        <v>1123</v>
      </c>
      <c r="D746" s="12"/>
      <c r="E746" s="12">
        <v>120</v>
      </c>
      <c r="F746" s="13" t="s">
        <v>1110</v>
      </c>
      <c r="G746" s="12">
        <v>911</v>
      </c>
      <c r="H746" s="12">
        <v>1990</v>
      </c>
      <c r="I746" s="11">
        <v>1089.452</v>
      </c>
      <c r="J746" s="11">
        <v>898.49800000000005</v>
      </c>
      <c r="K746" s="11">
        <v>732.02700000000004</v>
      </c>
      <c r="L746" s="11">
        <v>602.18399999999997</v>
      </c>
      <c r="M746" s="11">
        <v>494.2</v>
      </c>
      <c r="N746" s="11">
        <v>403.327</v>
      </c>
      <c r="O746" s="11">
        <v>329.49799999999999</v>
      </c>
      <c r="P746" s="11">
        <v>279.79399999999998</v>
      </c>
      <c r="Q746" s="11">
        <v>234.94800000000001</v>
      </c>
      <c r="R746" s="11">
        <v>199.679</v>
      </c>
      <c r="S746" s="11">
        <v>174.19</v>
      </c>
      <c r="T746" s="11">
        <v>146.71</v>
      </c>
      <c r="U746" s="11">
        <v>119.825</v>
      </c>
      <c r="V746" s="11">
        <v>92.566999999999993</v>
      </c>
      <c r="W746" s="11">
        <v>64.894000000000005</v>
      </c>
      <c r="X746" s="11">
        <v>38.700000000000003</v>
      </c>
      <c r="Y746" s="11">
        <v>17.532</v>
      </c>
      <c r="Z746" s="11">
        <v>4.992</v>
      </c>
      <c r="AA746" s="11">
        <v>0.67500000000000004</v>
      </c>
      <c r="AB746" s="11">
        <v>3.5999999999999997E-2</v>
      </c>
      <c r="AC746" s="11">
        <v>1E-3</v>
      </c>
    </row>
    <row r="747" spans="1:29" ht="11.5" hidden="1">
      <c r="A747" s="15">
        <v>730</v>
      </c>
      <c r="B747" s="13" t="s">
        <v>1059</v>
      </c>
      <c r="C747" s="14" t="s">
        <v>1123</v>
      </c>
      <c r="D747" s="12"/>
      <c r="E747" s="12">
        <v>120</v>
      </c>
      <c r="F747" s="13" t="s">
        <v>1110</v>
      </c>
      <c r="G747" s="12">
        <v>911</v>
      </c>
      <c r="H747" s="12">
        <v>1995</v>
      </c>
      <c r="I747" s="11">
        <v>1203.0909999999999</v>
      </c>
      <c r="J747" s="11">
        <v>1036.5820000000001</v>
      </c>
      <c r="K747" s="11">
        <v>882.63599999999997</v>
      </c>
      <c r="L747" s="11">
        <v>720.00699999999995</v>
      </c>
      <c r="M747" s="11">
        <v>587.49800000000005</v>
      </c>
      <c r="N747" s="11">
        <v>478.202</v>
      </c>
      <c r="O747" s="11">
        <v>388.28100000000001</v>
      </c>
      <c r="P747" s="11">
        <v>316.02800000000002</v>
      </c>
      <c r="Q747" s="11">
        <v>267.30399999999997</v>
      </c>
      <c r="R747" s="11">
        <v>223.61699999999999</v>
      </c>
      <c r="S747" s="11">
        <v>188.55</v>
      </c>
      <c r="T747" s="11">
        <v>161.989</v>
      </c>
      <c r="U747" s="11">
        <v>132.68600000000001</v>
      </c>
      <c r="V747" s="11">
        <v>102.77800000000001</v>
      </c>
      <c r="W747" s="11">
        <v>72.396000000000001</v>
      </c>
      <c r="X747" s="11">
        <v>43.51</v>
      </c>
      <c r="Y747" s="11">
        <v>19.893000000000001</v>
      </c>
      <c r="Z747" s="11">
        <v>5.7190000000000003</v>
      </c>
      <c r="AA747" s="11">
        <v>0.78700000000000003</v>
      </c>
      <c r="AB747" s="11">
        <v>4.3999999999999997E-2</v>
      </c>
      <c r="AC747" s="11">
        <v>2E-3</v>
      </c>
    </row>
    <row r="748" spans="1:29" ht="11.5" hidden="1">
      <c r="A748" s="15">
        <v>731</v>
      </c>
      <c r="B748" s="13" t="s">
        <v>1059</v>
      </c>
      <c r="C748" s="14" t="s">
        <v>1123</v>
      </c>
      <c r="D748" s="12"/>
      <c r="E748" s="12">
        <v>120</v>
      </c>
      <c r="F748" s="13" t="s">
        <v>1110</v>
      </c>
      <c r="G748" s="12">
        <v>911</v>
      </c>
      <c r="H748" s="12">
        <v>2000</v>
      </c>
      <c r="I748" s="11">
        <v>1311.87</v>
      </c>
      <c r="J748" s="11">
        <v>1141.6849999999999</v>
      </c>
      <c r="K748" s="11">
        <v>1017.748</v>
      </c>
      <c r="L748" s="11">
        <v>867.94299999999998</v>
      </c>
      <c r="M748" s="11">
        <v>702.21199999999999</v>
      </c>
      <c r="N748" s="11">
        <v>567.55799999999999</v>
      </c>
      <c r="O748" s="11">
        <v>458.71199999999999</v>
      </c>
      <c r="P748" s="11">
        <v>370.38499999999999</v>
      </c>
      <c r="Q748" s="11">
        <v>299.90499999999997</v>
      </c>
      <c r="R748" s="11">
        <v>252.738</v>
      </c>
      <c r="S748" s="11">
        <v>209.75899999999999</v>
      </c>
      <c r="T748" s="11">
        <v>174.185</v>
      </c>
      <c r="U748" s="11">
        <v>145.54900000000001</v>
      </c>
      <c r="V748" s="11">
        <v>113.127</v>
      </c>
      <c r="W748" s="11">
        <v>79.988</v>
      </c>
      <c r="X748" s="11">
        <v>48.415999999999997</v>
      </c>
      <c r="Y748" s="11">
        <v>22.39</v>
      </c>
      <c r="Z748" s="11">
        <v>6.5250000000000004</v>
      </c>
      <c r="AA748" s="11">
        <v>0.92500000000000004</v>
      </c>
      <c r="AB748" s="11">
        <v>5.5E-2</v>
      </c>
      <c r="AC748" s="11">
        <v>2E-3</v>
      </c>
    </row>
    <row r="749" spans="1:29" ht="11.5" hidden="1">
      <c r="A749" s="15">
        <v>732</v>
      </c>
      <c r="B749" s="13" t="s">
        <v>1059</v>
      </c>
      <c r="C749" s="14" t="s">
        <v>1123</v>
      </c>
      <c r="D749" s="12"/>
      <c r="E749" s="12">
        <v>120</v>
      </c>
      <c r="F749" s="13" t="s">
        <v>1110</v>
      </c>
      <c r="G749" s="12">
        <v>911</v>
      </c>
      <c r="H749" s="12">
        <v>2005</v>
      </c>
      <c r="I749" s="11">
        <v>1504.9459999999999</v>
      </c>
      <c r="J749" s="11">
        <v>1258.078</v>
      </c>
      <c r="K749" s="11">
        <v>1124.125</v>
      </c>
      <c r="L749" s="11">
        <v>1002.534</v>
      </c>
      <c r="M749" s="11">
        <v>847.15200000000004</v>
      </c>
      <c r="N749" s="11">
        <v>676.79899999999998</v>
      </c>
      <c r="O749" s="11">
        <v>541.04100000000005</v>
      </c>
      <c r="P749" s="11">
        <v>433.32</v>
      </c>
      <c r="Q749" s="11">
        <v>347.505</v>
      </c>
      <c r="R749" s="11">
        <v>280.38</v>
      </c>
      <c r="S749" s="11">
        <v>234.53399999999999</v>
      </c>
      <c r="T749" s="11">
        <v>191.929</v>
      </c>
      <c r="U749" s="11">
        <v>155.262</v>
      </c>
      <c r="V749" s="11">
        <v>123.43899999999999</v>
      </c>
      <c r="W749" s="11">
        <v>87.888000000000005</v>
      </c>
      <c r="X749" s="11">
        <v>53.67</v>
      </c>
      <c r="Y749" s="11">
        <v>25.106999999999999</v>
      </c>
      <c r="Z749" s="11">
        <v>7.3879999999999999</v>
      </c>
      <c r="AA749" s="11">
        <v>1.0620000000000001</v>
      </c>
      <c r="AB749" s="11">
        <v>6.7000000000000004E-2</v>
      </c>
      <c r="AC749" s="11">
        <v>3.0000000000000001E-3</v>
      </c>
    </row>
    <row r="750" spans="1:29" ht="11.5" hidden="1">
      <c r="A750" s="15">
        <v>733</v>
      </c>
      <c r="B750" s="13" t="s">
        <v>1059</v>
      </c>
      <c r="C750" s="14" t="s">
        <v>1123</v>
      </c>
      <c r="D750" s="12"/>
      <c r="E750" s="12">
        <v>120</v>
      </c>
      <c r="F750" s="13" t="s">
        <v>1110</v>
      </c>
      <c r="G750" s="12">
        <v>911</v>
      </c>
      <c r="H750" s="12">
        <v>2010</v>
      </c>
      <c r="I750" s="11">
        <v>1714.6890000000001</v>
      </c>
      <c r="J750" s="11">
        <v>1453.6669999999999</v>
      </c>
      <c r="K750" s="11">
        <v>1240.6559999999999</v>
      </c>
      <c r="L750" s="11">
        <v>1108.7370000000001</v>
      </c>
      <c r="M750" s="11">
        <v>980.577</v>
      </c>
      <c r="N750" s="11">
        <v>819.49900000000002</v>
      </c>
      <c r="O750" s="11">
        <v>648.29999999999995</v>
      </c>
      <c r="P750" s="11">
        <v>513.94100000000003</v>
      </c>
      <c r="Q750" s="11">
        <v>408.79</v>
      </c>
      <c r="R750" s="11">
        <v>326.40600000000001</v>
      </c>
      <c r="S750" s="11">
        <v>261.19299999999998</v>
      </c>
      <c r="T750" s="11">
        <v>215.33099999999999</v>
      </c>
      <c r="U750" s="11">
        <v>171.62299999999999</v>
      </c>
      <c r="V750" s="11">
        <v>132.02000000000001</v>
      </c>
      <c r="W750" s="11">
        <v>96.046000000000006</v>
      </c>
      <c r="X750" s="11">
        <v>58.921999999999997</v>
      </c>
      <c r="Y750" s="11">
        <v>27.670999999999999</v>
      </c>
      <c r="Z750" s="11">
        <v>8.1519999999999992</v>
      </c>
      <c r="AA750" s="11">
        <v>1.151</v>
      </c>
      <c r="AB750" s="11">
        <v>7.0000000000000007E-2</v>
      </c>
      <c r="AC750" s="11">
        <v>3.0000000000000001E-3</v>
      </c>
    </row>
    <row r="751" spans="1:29" ht="11.5" hidden="1">
      <c r="A751" s="15">
        <v>734</v>
      </c>
      <c r="B751" s="13" t="s">
        <v>1059</v>
      </c>
      <c r="C751" s="14" t="s">
        <v>1123</v>
      </c>
      <c r="D751" s="12"/>
      <c r="E751" s="12">
        <v>120</v>
      </c>
      <c r="F751" s="13" t="s">
        <v>1110</v>
      </c>
      <c r="G751" s="12">
        <v>911</v>
      </c>
      <c r="H751" s="12">
        <v>2015</v>
      </c>
      <c r="I751" s="11">
        <v>1892.0730000000001</v>
      </c>
      <c r="J751" s="11">
        <v>1665.4359999999999</v>
      </c>
      <c r="K751" s="11">
        <v>1435.3810000000001</v>
      </c>
      <c r="L751" s="11">
        <v>1225.5730000000001</v>
      </c>
      <c r="M751" s="11">
        <v>1088.251</v>
      </c>
      <c r="N751" s="11">
        <v>955.16399999999999</v>
      </c>
      <c r="O751" s="11">
        <v>793.11</v>
      </c>
      <c r="P751" s="11">
        <v>623.60599999999999</v>
      </c>
      <c r="Q751" s="11">
        <v>491.22500000000002</v>
      </c>
      <c r="R751" s="11">
        <v>388.57799999999997</v>
      </c>
      <c r="S751" s="11">
        <v>307.38299999999998</v>
      </c>
      <c r="T751" s="11">
        <v>242.13200000000001</v>
      </c>
      <c r="U751" s="11">
        <v>194.26499999999999</v>
      </c>
      <c r="V751" s="11">
        <v>147.02000000000001</v>
      </c>
      <c r="W751" s="11">
        <v>103.27200000000001</v>
      </c>
      <c r="X751" s="11">
        <v>64.510999999999996</v>
      </c>
      <c r="Y751" s="11">
        <v>30.297000000000001</v>
      </c>
      <c r="Z751" s="11">
        <v>8.9179999999999993</v>
      </c>
      <c r="AA751" s="11">
        <v>1.2310000000000001</v>
      </c>
      <c r="AB751" s="11">
        <v>6.7000000000000004E-2</v>
      </c>
      <c r="AC751" s="11">
        <v>3.0000000000000001E-3</v>
      </c>
    </row>
    <row r="752" spans="1:29" ht="11.5" hidden="1">
      <c r="A752" s="15">
        <v>735</v>
      </c>
      <c r="B752" s="13" t="s">
        <v>1059</v>
      </c>
      <c r="C752" s="14" t="s">
        <v>1123</v>
      </c>
      <c r="D752" s="12"/>
      <c r="E752" s="12">
        <v>120</v>
      </c>
      <c r="F752" s="13" t="s">
        <v>1110</v>
      </c>
      <c r="G752" s="12">
        <v>911</v>
      </c>
      <c r="H752" s="12">
        <v>2020</v>
      </c>
      <c r="I752" s="11">
        <v>2037.8810000000001</v>
      </c>
      <c r="J752" s="11">
        <v>1848.4880000000001</v>
      </c>
      <c r="K752" s="11">
        <v>1647.5419999999999</v>
      </c>
      <c r="L752" s="11">
        <v>1420.203</v>
      </c>
      <c r="M752" s="11">
        <v>1206.1189999999999</v>
      </c>
      <c r="N752" s="11">
        <v>1064.78</v>
      </c>
      <c r="O752" s="11">
        <v>930.20799999999997</v>
      </c>
      <c r="P752" s="11">
        <v>768.73199999999997</v>
      </c>
      <c r="Q752" s="11">
        <v>600.74599999999998</v>
      </c>
      <c r="R752" s="11">
        <v>470.25200000000001</v>
      </c>
      <c r="S752" s="11">
        <v>368.25900000000001</v>
      </c>
      <c r="T752" s="11">
        <v>286.649</v>
      </c>
      <c r="U752" s="11">
        <v>219.79499999999999</v>
      </c>
      <c r="V752" s="11">
        <v>167.53299999999999</v>
      </c>
      <c r="W752" s="11">
        <v>115.95</v>
      </c>
      <c r="X752" s="11">
        <v>70.168999999999997</v>
      </c>
      <c r="Y752" s="11">
        <v>33.831000000000003</v>
      </c>
      <c r="Z752" s="11">
        <v>10.148999999999999</v>
      </c>
      <c r="AA752" s="11">
        <v>1.4259999999999999</v>
      </c>
      <c r="AB752" s="11">
        <v>7.3999999999999996E-2</v>
      </c>
      <c r="AC752" s="11">
        <v>3.0000000000000001E-3</v>
      </c>
    </row>
    <row r="753" spans="1:29" ht="11.5" hidden="1">
      <c r="A753" s="15">
        <v>736</v>
      </c>
      <c r="B753" s="13" t="s">
        <v>1059</v>
      </c>
      <c r="C753" s="14" t="s">
        <v>601</v>
      </c>
      <c r="D753" s="12"/>
      <c r="E753" s="12">
        <v>140</v>
      </c>
      <c r="F753" s="13" t="s">
        <v>1110</v>
      </c>
      <c r="G753" s="12">
        <v>911</v>
      </c>
      <c r="H753" s="12">
        <v>1950</v>
      </c>
      <c r="I753" s="11">
        <v>94.853999999999999</v>
      </c>
      <c r="J753" s="11">
        <v>77.040000000000006</v>
      </c>
      <c r="K753" s="11">
        <v>68.959000000000003</v>
      </c>
      <c r="L753" s="11">
        <v>63.073</v>
      </c>
      <c r="M753" s="11">
        <v>57.53</v>
      </c>
      <c r="N753" s="11">
        <v>51.084000000000003</v>
      </c>
      <c r="O753" s="11">
        <v>44.064</v>
      </c>
      <c r="P753" s="11">
        <v>40.164999999999999</v>
      </c>
      <c r="Q753" s="11">
        <v>35.965000000000003</v>
      </c>
      <c r="R753" s="11">
        <v>31.704999999999998</v>
      </c>
      <c r="S753" s="11">
        <v>28.372</v>
      </c>
      <c r="T753" s="11">
        <v>22.876000000000001</v>
      </c>
      <c r="U753" s="11">
        <v>19.699000000000002</v>
      </c>
      <c r="V753" s="11">
        <v>16.295000000000002</v>
      </c>
      <c r="W753" s="11">
        <v>11.259</v>
      </c>
      <c r="X753" s="11">
        <v>6.3380000000000001</v>
      </c>
      <c r="Y753" s="11">
        <v>2.556</v>
      </c>
      <c r="Z753" s="11">
        <v>0.70599999999999996</v>
      </c>
      <c r="AA753" s="11">
        <v>0.12</v>
      </c>
      <c r="AB753" s="11">
        <v>1.2E-2</v>
      </c>
      <c r="AC753" s="11">
        <v>1E-3</v>
      </c>
    </row>
    <row r="754" spans="1:29" ht="11.5" hidden="1">
      <c r="A754" s="15">
        <v>737</v>
      </c>
      <c r="B754" s="13" t="s">
        <v>1059</v>
      </c>
      <c r="C754" s="14" t="s">
        <v>601</v>
      </c>
      <c r="D754" s="12"/>
      <c r="E754" s="12">
        <v>140</v>
      </c>
      <c r="F754" s="13" t="s">
        <v>1110</v>
      </c>
      <c r="G754" s="12">
        <v>911</v>
      </c>
      <c r="H754" s="12">
        <v>1955</v>
      </c>
      <c r="I754" s="11">
        <v>107.07899999999999</v>
      </c>
      <c r="J754" s="11">
        <v>79.878</v>
      </c>
      <c r="K754" s="11">
        <v>71.468000000000004</v>
      </c>
      <c r="L754" s="11">
        <v>65.424000000000007</v>
      </c>
      <c r="M754" s="11">
        <v>59.816000000000003</v>
      </c>
      <c r="N754" s="11">
        <v>54.283000000000001</v>
      </c>
      <c r="O754" s="11">
        <v>47.868000000000002</v>
      </c>
      <c r="P754" s="11">
        <v>41.023000000000003</v>
      </c>
      <c r="Q754" s="11">
        <v>37.195999999999998</v>
      </c>
      <c r="R754" s="11">
        <v>33.215000000000003</v>
      </c>
      <c r="S754" s="11">
        <v>29.030999999999999</v>
      </c>
      <c r="T754" s="11">
        <v>25.457000000000001</v>
      </c>
      <c r="U754" s="11">
        <v>19.78</v>
      </c>
      <c r="V754" s="11">
        <v>15.994999999999999</v>
      </c>
      <c r="W754" s="11">
        <v>11.993</v>
      </c>
      <c r="X754" s="11">
        <v>7.1379999999999999</v>
      </c>
      <c r="Y754" s="11">
        <v>3.1960000000000002</v>
      </c>
      <c r="Z754" s="11">
        <v>0.91100000000000003</v>
      </c>
      <c r="AA754" s="11">
        <v>0.157</v>
      </c>
      <c r="AB754" s="11">
        <v>1.4999999999999999E-2</v>
      </c>
      <c r="AC754" s="11">
        <v>1E-3</v>
      </c>
    </row>
    <row r="755" spans="1:29" ht="11.5" hidden="1">
      <c r="A755" s="15">
        <v>738</v>
      </c>
      <c r="B755" s="13" t="s">
        <v>1059</v>
      </c>
      <c r="C755" s="14" t="s">
        <v>601</v>
      </c>
      <c r="D755" s="12"/>
      <c r="E755" s="12">
        <v>140</v>
      </c>
      <c r="F755" s="13" t="s">
        <v>1110</v>
      </c>
      <c r="G755" s="12">
        <v>911</v>
      </c>
      <c r="H755" s="12">
        <v>1960</v>
      </c>
      <c r="I755" s="11">
        <v>119.499</v>
      </c>
      <c r="J755" s="11">
        <v>92.209000000000003</v>
      </c>
      <c r="K755" s="11">
        <v>75.001000000000005</v>
      </c>
      <c r="L755" s="11">
        <v>68.313999999999993</v>
      </c>
      <c r="M755" s="11">
        <v>62.424999999999997</v>
      </c>
      <c r="N755" s="11">
        <v>56.765000000000001</v>
      </c>
      <c r="O755" s="11">
        <v>51.164999999999999</v>
      </c>
      <c r="P755" s="11">
        <v>44.83</v>
      </c>
      <c r="Q755" s="11">
        <v>38.201999999999998</v>
      </c>
      <c r="R755" s="11">
        <v>34.515000000000001</v>
      </c>
      <c r="S755" s="11">
        <v>30.545999999999999</v>
      </c>
      <c r="T755" s="11">
        <v>26.164000000000001</v>
      </c>
      <c r="U755" s="11">
        <v>22.123999999999999</v>
      </c>
      <c r="V755" s="11">
        <v>16.148</v>
      </c>
      <c r="W755" s="11">
        <v>11.823</v>
      </c>
      <c r="X755" s="11">
        <v>7.6130000000000004</v>
      </c>
      <c r="Y755" s="11">
        <v>3.5720000000000001</v>
      </c>
      <c r="Z755" s="11">
        <v>1.109</v>
      </c>
      <c r="AA755" s="11">
        <v>0.19</v>
      </c>
      <c r="AB755" s="11">
        <v>1.9E-2</v>
      </c>
      <c r="AC755" s="11">
        <v>1E-3</v>
      </c>
    </row>
    <row r="756" spans="1:29" ht="11.5" hidden="1">
      <c r="A756" s="15">
        <v>739</v>
      </c>
      <c r="B756" s="13" t="s">
        <v>1059</v>
      </c>
      <c r="C756" s="14" t="s">
        <v>601</v>
      </c>
      <c r="D756" s="12"/>
      <c r="E756" s="12">
        <v>140</v>
      </c>
      <c r="F756" s="13" t="s">
        <v>1110</v>
      </c>
      <c r="G756" s="12">
        <v>911</v>
      </c>
      <c r="H756" s="12">
        <v>1965</v>
      </c>
      <c r="I756" s="11">
        <v>132.62</v>
      </c>
      <c r="J756" s="11">
        <v>105.149</v>
      </c>
      <c r="K756" s="11">
        <v>87.576999999999998</v>
      </c>
      <c r="L756" s="11">
        <v>72.546999999999997</v>
      </c>
      <c r="M756" s="11">
        <v>66.460999999999999</v>
      </c>
      <c r="N756" s="11">
        <v>60.673000000000002</v>
      </c>
      <c r="O756" s="11">
        <v>54.725999999999999</v>
      </c>
      <c r="P756" s="11">
        <v>48.835000000000001</v>
      </c>
      <c r="Q756" s="11">
        <v>42.395000000000003</v>
      </c>
      <c r="R756" s="11">
        <v>35.89</v>
      </c>
      <c r="S756" s="11">
        <v>32.052999999999997</v>
      </c>
      <c r="T756" s="11">
        <v>27.763999999999999</v>
      </c>
      <c r="U756" s="11">
        <v>22.927</v>
      </c>
      <c r="V756" s="11">
        <v>18.204000000000001</v>
      </c>
      <c r="W756" s="11">
        <v>12.02</v>
      </c>
      <c r="X756" s="11">
        <v>7.5350000000000001</v>
      </c>
      <c r="Y756" s="11">
        <v>3.798</v>
      </c>
      <c r="Z756" s="11">
        <v>1.216</v>
      </c>
      <c r="AA756" s="11">
        <v>0.22</v>
      </c>
      <c r="AB756" s="11">
        <v>2.1000000000000001E-2</v>
      </c>
      <c r="AC756" s="11">
        <v>1E-3</v>
      </c>
    </row>
    <row r="757" spans="1:29" ht="11.5" hidden="1">
      <c r="A757" s="15">
        <v>740</v>
      </c>
      <c r="B757" s="13" t="s">
        <v>1059</v>
      </c>
      <c r="C757" s="14" t="s">
        <v>601</v>
      </c>
      <c r="D757" s="12"/>
      <c r="E757" s="12">
        <v>140</v>
      </c>
      <c r="F757" s="13" t="s">
        <v>1110</v>
      </c>
      <c r="G757" s="12">
        <v>911</v>
      </c>
      <c r="H757" s="12">
        <v>1970</v>
      </c>
      <c r="I757" s="11">
        <v>147.77000000000001</v>
      </c>
      <c r="J757" s="11">
        <v>119.122</v>
      </c>
      <c r="K757" s="11">
        <v>100.864</v>
      </c>
      <c r="L757" s="11">
        <v>85.234999999999999</v>
      </c>
      <c r="M757" s="11">
        <v>71.021000000000001</v>
      </c>
      <c r="N757" s="11">
        <v>65.009</v>
      </c>
      <c r="O757" s="11">
        <v>58.881</v>
      </c>
      <c r="P757" s="11">
        <v>52.585999999999999</v>
      </c>
      <c r="Q757" s="11">
        <v>46.472000000000001</v>
      </c>
      <c r="R757" s="11">
        <v>40.049999999999997</v>
      </c>
      <c r="S757" s="11">
        <v>33.518000000000001</v>
      </c>
      <c r="T757" s="11">
        <v>29.306999999999999</v>
      </c>
      <c r="U757" s="11">
        <v>24.495999999999999</v>
      </c>
      <c r="V757" s="11">
        <v>19.009</v>
      </c>
      <c r="W757" s="11">
        <v>13.648999999999999</v>
      </c>
      <c r="X757" s="11">
        <v>7.7</v>
      </c>
      <c r="Y757" s="11">
        <v>3.7490000000000001</v>
      </c>
      <c r="Z757" s="11">
        <v>1.264</v>
      </c>
      <c r="AA757" s="11">
        <v>0.22700000000000001</v>
      </c>
      <c r="AB757" s="11">
        <v>2.1000000000000001E-2</v>
      </c>
      <c r="AC757" s="11">
        <v>1E-3</v>
      </c>
    </row>
    <row r="758" spans="1:29" ht="11.5" hidden="1">
      <c r="A758" s="15">
        <v>741</v>
      </c>
      <c r="B758" s="13" t="s">
        <v>1059</v>
      </c>
      <c r="C758" s="14" t="s">
        <v>601</v>
      </c>
      <c r="D758" s="12"/>
      <c r="E758" s="12">
        <v>140</v>
      </c>
      <c r="F758" s="13" t="s">
        <v>1110</v>
      </c>
      <c r="G758" s="12">
        <v>911</v>
      </c>
      <c r="H758" s="12">
        <v>1975</v>
      </c>
      <c r="I758" s="11">
        <v>162.26499999999999</v>
      </c>
      <c r="J758" s="11">
        <v>134.66300000000001</v>
      </c>
      <c r="K758" s="11">
        <v>114.75</v>
      </c>
      <c r="L758" s="11">
        <v>96.662000000000006</v>
      </c>
      <c r="M758" s="11">
        <v>78.885999999999996</v>
      </c>
      <c r="N758" s="11">
        <v>63.866</v>
      </c>
      <c r="O758" s="11">
        <v>58.531999999999996</v>
      </c>
      <c r="P758" s="11">
        <v>53.503999999999998</v>
      </c>
      <c r="Q758" s="11">
        <v>48.125999999999998</v>
      </c>
      <c r="R758" s="11">
        <v>42.743000000000002</v>
      </c>
      <c r="S758" s="11">
        <v>36.731999999999999</v>
      </c>
      <c r="T758" s="11">
        <v>30.31</v>
      </c>
      <c r="U758" s="11">
        <v>25.742999999999999</v>
      </c>
      <c r="V758" s="11">
        <v>20.315999999999999</v>
      </c>
      <c r="W758" s="11">
        <v>14.289</v>
      </c>
      <c r="X758" s="11">
        <v>8.7479999999999993</v>
      </c>
      <c r="Y758" s="11">
        <v>3.79</v>
      </c>
      <c r="Z758" s="11">
        <v>1.2</v>
      </c>
      <c r="AA758" s="11">
        <v>0.21299999999999999</v>
      </c>
      <c r="AB758" s="11">
        <v>1.7999999999999999E-2</v>
      </c>
      <c r="AC758" s="11">
        <v>1E-3</v>
      </c>
    </row>
    <row r="759" spans="1:29" ht="11.5" hidden="1">
      <c r="A759" s="15">
        <v>742</v>
      </c>
      <c r="B759" s="13" t="s">
        <v>1059</v>
      </c>
      <c r="C759" s="14" t="s">
        <v>601</v>
      </c>
      <c r="D759" s="12"/>
      <c r="E759" s="12">
        <v>140</v>
      </c>
      <c r="F759" s="13" t="s">
        <v>1110</v>
      </c>
      <c r="G759" s="12">
        <v>911</v>
      </c>
      <c r="H759" s="12">
        <v>1980</v>
      </c>
      <c r="I759" s="11">
        <v>182.55</v>
      </c>
      <c r="J759" s="11">
        <v>151.91300000000001</v>
      </c>
      <c r="K759" s="11">
        <v>131.429</v>
      </c>
      <c r="L759" s="11">
        <v>112.509</v>
      </c>
      <c r="M759" s="11">
        <v>94.343999999999994</v>
      </c>
      <c r="N759" s="11">
        <v>76.572000000000003</v>
      </c>
      <c r="O759" s="11">
        <v>61.677999999999997</v>
      </c>
      <c r="P759" s="11">
        <v>56.25</v>
      </c>
      <c r="Q759" s="11">
        <v>51.124000000000002</v>
      </c>
      <c r="R759" s="11">
        <v>45.747</v>
      </c>
      <c r="S759" s="11">
        <v>40.24</v>
      </c>
      <c r="T759" s="11">
        <v>33.972999999999999</v>
      </c>
      <c r="U759" s="11">
        <v>27.17</v>
      </c>
      <c r="V759" s="11">
        <v>21.785</v>
      </c>
      <c r="W759" s="11">
        <v>15.592000000000001</v>
      </c>
      <c r="X759" s="11">
        <v>9.3520000000000003</v>
      </c>
      <c r="Y759" s="11">
        <v>4.383</v>
      </c>
      <c r="Z759" s="11">
        <v>1.2170000000000001</v>
      </c>
      <c r="AA759" s="11">
        <v>0.192</v>
      </c>
      <c r="AB759" s="11">
        <v>1.4999999999999999E-2</v>
      </c>
      <c r="AC759" s="11">
        <v>1E-3</v>
      </c>
    </row>
    <row r="760" spans="1:29" ht="11.5" hidden="1">
      <c r="A760" s="15">
        <v>743</v>
      </c>
      <c r="B760" s="13" t="s">
        <v>1059</v>
      </c>
      <c r="C760" s="14" t="s">
        <v>601</v>
      </c>
      <c r="D760" s="12"/>
      <c r="E760" s="12">
        <v>140</v>
      </c>
      <c r="F760" s="13" t="s">
        <v>1110</v>
      </c>
      <c r="G760" s="12">
        <v>911</v>
      </c>
      <c r="H760" s="12">
        <v>1985</v>
      </c>
      <c r="I760" s="11">
        <v>215.51900000000001</v>
      </c>
      <c r="J760" s="11">
        <v>172.92</v>
      </c>
      <c r="K760" s="11">
        <v>149.16399999999999</v>
      </c>
      <c r="L760" s="11">
        <v>130.53299999999999</v>
      </c>
      <c r="M760" s="11">
        <v>113.285</v>
      </c>
      <c r="N760" s="11">
        <v>95.75</v>
      </c>
      <c r="O760" s="11">
        <v>77.433999999999997</v>
      </c>
      <c r="P760" s="11">
        <v>61.753999999999998</v>
      </c>
      <c r="Q760" s="11">
        <v>55.436999999999998</v>
      </c>
      <c r="R760" s="11">
        <v>49.728999999999999</v>
      </c>
      <c r="S760" s="11">
        <v>43.838000000000001</v>
      </c>
      <c r="T760" s="11">
        <v>37.758000000000003</v>
      </c>
      <c r="U760" s="11">
        <v>30.849</v>
      </c>
      <c r="V760" s="11">
        <v>23.285</v>
      </c>
      <c r="W760" s="11">
        <v>16.934000000000001</v>
      </c>
      <c r="X760" s="11">
        <v>10.340999999999999</v>
      </c>
      <c r="Y760" s="11">
        <v>4.7469999999999999</v>
      </c>
      <c r="Z760" s="11">
        <v>1.4219999999999999</v>
      </c>
      <c r="AA760" s="11">
        <v>0.19700000000000001</v>
      </c>
      <c r="AB760" s="11">
        <v>1.2999999999999999E-2</v>
      </c>
      <c r="AC760" s="11">
        <v>1E-3</v>
      </c>
    </row>
    <row r="761" spans="1:29" ht="11.5" hidden="1">
      <c r="A761" s="15">
        <v>744</v>
      </c>
      <c r="B761" s="13" t="s">
        <v>1059</v>
      </c>
      <c r="C761" s="14" t="s">
        <v>601</v>
      </c>
      <c r="D761" s="12"/>
      <c r="E761" s="12">
        <v>140</v>
      </c>
      <c r="F761" s="13" t="s">
        <v>1110</v>
      </c>
      <c r="G761" s="12">
        <v>911</v>
      </c>
      <c r="H761" s="12">
        <v>1990</v>
      </c>
      <c r="I761" s="11">
        <v>241.96299999999999</v>
      </c>
      <c r="J761" s="11">
        <v>201.75299999999999</v>
      </c>
      <c r="K761" s="11">
        <v>168.38900000000001</v>
      </c>
      <c r="L761" s="11">
        <v>143.89699999999999</v>
      </c>
      <c r="M761" s="11">
        <v>121.485</v>
      </c>
      <c r="N761" s="11">
        <v>102.626</v>
      </c>
      <c r="O761" s="11">
        <v>86.363</v>
      </c>
      <c r="P761" s="11">
        <v>70.111000000000004</v>
      </c>
      <c r="Q761" s="11">
        <v>56.173999999999999</v>
      </c>
      <c r="R761" s="11">
        <v>50.89</v>
      </c>
      <c r="S761" s="11">
        <v>45.694000000000003</v>
      </c>
      <c r="T761" s="11">
        <v>39.875999999999998</v>
      </c>
      <c r="U761" s="11">
        <v>33.484000000000002</v>
      </c>
      <c r="V761" s="11">
        <v>25.946000000000002</v>
      </c>
      <c r="W761" s="11">
        <v>17.826000000000001</v>
      </c>
      <c r="X761" s="11">
        <v>11.086</v>
      </c>
      <c r="Y761" s="11">
        <v>5.1769999999999996</v>
      </c>
      <c r="Z761" s="11">
        <v>1.508</v>
      </c>
      <c r="AA761" s="11">
        <v>0.222</v>
      </c>
      <c r="AB761" s="11">
        <v>1.2999999999999999E-2</v>
      </c>
      <c r="AC761" s="11">
        <v>1E-3</v>
      </c>
    </row>
    <row r="762" spans="1:29" ht="11.5" hidden="1">
      <c r="A762" s="15">
        <v>745</v>
      </c>
      <c r="B762" s="13" t="s">
        <v>1059</v>
      </c>
      <c r="C762" s="14" t="s">
        <v>601</v>
      </c>
      <c r="D762" s="12"/>
      <c r="E762" s="12">
        <v>140</v>
      </c>
      <c r="F762" s="13" t="s">
        <v>1110</v>
      </c>
      <c r="G762" s="12">
        <v>911</v>
      </c>
      <c r="H762" s="12">
        <v>1995</v>
      </c>
      <c r="I762" s="11">
        <v>268.39</v>
      </c>
      <c r="J762" s="11">
        <v>229.93100000000001</v>
      </c>
      <c r="K762" s="11">
        <v>198.49100000000001</v>
      </c>
      <c r="L762" s="11">
        <v>167.36699999999999</v>
      </c>
      <c r="M762" s="11">
        <v>144.63300000000001</v>
      </c>
      <c r="N762" s="11">
        <v>122.38200000000001</v>
      </c>
      <c r="O762" s="11">
        <v>102.25</v>
      </c>
      <c r="P762" s="11">
        <v>84.685000000000002</v>
      </c>
      <c r="Q762" s="11">
        <v>67.813000000000002</v>
      </c>
      <c r="R762" s="11">
        <v>53.814999999999998</v>
      </c>
      <c r="S762" s="11">
        <v>48.04</v>
      </c>
      <c r="T762" s="11">
        <v>42.280999999999999</v>
      </c>
      <c r="U762" s="11">
        <v>35.771999999999998</v>
      </c>
      <c r="V762" s="11">
        <v>28.460999999999999</v>
      </c>
      <c r="W762" s="11">
        <v>20.138999999999999</v>
      </c>
      <c r="X762" s="11">
        <v>11.933</v>
      </c>
      <c r="Y762" s="11">
        <v>5.7539999999999996</v>
      </c>
      <c r="Z762" s="11">
        <v>1.736</v>
      </c>
      <c r="AA762" s="11">
        <v>0.26</v>
      </c>
      <c r="AB762" s="11">
        <v>1.7999999999999999E-2</v>
      </c>
      <c r="AC762" s="11">
        <v>1E-3</v>
      </c>
    </row>
    <row r="763" spans="1:29" ht="11.5" hidden="1">
      <c r="A763" s="15">
        <v>746</v>
      </c>
      <c r="B763" s="13" t="s">
        <v>1059</v>
      </c>
      <c r="C763" s="14" t="s">
        <v>601</v>
      </c>
      <c r="D763" s="12"/>
      <c r="E763" s="12">
        <v>140</v>
      </c>
      <c r="F763" s="13" t="s">
        <v>1110</v>
      </c>
      <c r="G763" s="12">
        <v>911</v>
      </c>
      <c r="H763" s="12">
        <v>2000</v>
      </c>
      <c r="I763" s="11">
        <v>303.87900000000002</v>
      </c>
      <c r="J763" s="11">
        <v>254.12299999999999</v>
      </c>
      <c r="K763" s="11">
        <v>225.845</v>
      </c>
      <c r="L763" s="11">
        <v>196.15</v>
      </c>
      <c r="M763" s="11">
        <v>165.48400000000001</v>
      </c>
      <c r="N763" s="11">
        <v>141.41900000000001</v>
      </c>
      <c r="O763" s="11">
        <v>117.27200000000001</v>
      </c>
      <c r="P763" s="11">
        <v>95.947000000000003</v>
      </c>
      <c r="Q763" s="11">
        <v>78.424000000000007</v>
      </c>
      <c r="R763" s="11">
        <v>62.567999999999998</v>
      </c>
      <c r="S763" s="11">
        <v>49.287999999999997</v>
      </c>
      <c r="T763" s="11">
        <v>43.375</v>
      </c>
      <c r="U763" s="11">
        <v>37.189</v>
      </c>
      <c r="V763" s="11">
        <v>30.007000000000001</v>
      </c>
      <c r="W763" s="11">
        <v>21.995000000000001</v>
      </c>
      <c r="X763" s="11">
        <v>13.611000000000001</v>
      </c>
      <c r="Y763" s="11">
        <v>6.3929999999999998</v>
      </c>
      <c r="Z763" s="11">
        <v>2.0579999999999998</v>
      </c>
      <c r="AA763" s="11">
        <v>0.34399999999999997</v>
      </c>
      <c r="AB763" s="11">
        <v>2.5999999999999999E-2</v>
      </c>
      <c r="AC763" s="11">
        <v>1E-3</v>
      </c>
    </row>
    <row r="764" spans="1:29" ht="11.5" hidden="1">
      <c r="A764" s="15">
        <v>747</v>
      </c>
      <c r="B764" s="13" t="s">
        <v>1059</v>
      </c>
      <c r="C764" s="14" t="s">
        <v>601</v>
      </c>
      <c r="D764" s="12"/>
      <c r="E764" s="12">
        <v>140</v>
      </c>
      <c r="F764" s="13" t="s">
        <v>1110</v>
      </c>
      <c r="G764" s="12">
        <v>911</v>
      </c>
      <c r="H764" s="12">
        <v>2005</v>
      </c>
      <c r="I764" s="11">
        <v>339.04899999999998</v>
      </c>
      <c r="J764" s="11">
        <v>286.71699999999998</v>
      </c>
      <c r="K764" s="11">
        <v>248.64599999999999</v>
      </c>
      <c r="L764" s="11">
        <v>220.88300000000001</v>
      </c>
      <c r="M764" s="11">
        <v>188.71</v>
      </c>
      <c r="N764" s="11">
        <v>155.05799999999999</v>
      </c>
      <c r="O764" s="11">
        <v>129.12200000000001</v>
      </c>
      <c r="P764" s="11">
        <v>104.809</v>
      </c>
      <c r="Q764" s="11">
        <v>85.006</v>
      </c>
      <c r="R764" s="11">
        <v>69.724999999999994</v>
      </c>
      <c r="S764" s="11">
        <v>55.54</v>
      </c>
      <c r="T764" s="11">
        <v>43.392000000000003</v>
      </c>
      <c r="U764" s="11">
        <v>37.380000000000003</v>
      </c>
      <c r="V764" s="11">
        <v>30.693999999999999</v>
      </c>
      <c r="W764" s="11">
        <v>22.911000000000001</v>
      </c>
      <c r="X764" s="11">
        <v>14.768000000000001</v>
      </c>
      <c r="Y764" s="11">
        <v>7.3019999999999996</v>
      </c>
      <c r="Z764" s="11">
        <v>2.3210000000000002</v>
      </c>
      <c r="AA764" s="11">
        <v>0.42699999999999999</v>
      </c>
      <c r="AB764" s="11">
        <v>0.04</v>
      </c>
      <c r="AC764" s="11">
        <v>2E-3</v>
      </c>
    </row>
    <row r="765" spans="1:29" ht="11.5" hidden="1">
      <c r="A765" s="15">
        <v>748</v>
      </c>
      <c r="B765" s="13" t="s">
        <v>1059</v>
      </c>
      <c r="C765" s="14" t="s">
        <v>601</v>
      </c>
      <c r="D765" s="12"/>
      <c r="E765" s="12">
        <v>140</v>
      </c>
      <c r="F765" s="13" t="s">
        <v>1110</v>
      </c>
      <c r="G765" s="12">
        <v>911</v>
      </c>
      <c r="H765" s="12">
        <v>2010</v>
      </c>
      <c r="I765" s="11">
        <v>362.92399999999998</v>
      </c>
      <c r="J765" s="11">
        <v>319.13400000000001</v>
      </c>
      <c r="K765" s="11">
        <v>279.49099999999999</v>
      </c>
      <c r="L765" s="11">
        <v>239.92400000000001</v>
      </c>
      <c r="M765" s="11">
        <v>205.18899999999999</v>
      </c>
      <c r="N765" s="11">
        <v>168.69200000000001</v>
      </c>
      <c r="O765" s="11">
        <v>135.74299999999999</v>
      </c>
      <c r="P765" s="11">
        <v>112.256</v>
      </c>
      <c r="Q765" s="11">
        <v>91.191000000000003</v>
      </c>
      <c r="R765" s="11">
        <v>74.551000000000002</v>
      </c>
      <c r="S765" s="11">
        <v>61.277000000000001</v>
      </c>
      <c r="T765" s="11">
        <v>48.466999999999999</v>
      </c>
      <c r="U765" s="11">
        <v>37.051000000000002</v>
      </c>
      <c r="V765" s="11">
        <v>30.545999999999999</v>
      </c>
      <c r="W765" s="11">
        <v>23.106999999999999</v>
      </c>
      <c r="X765" s="11">
        <v>15.026999999999999</v>
      </c>
      <c r="Y765" s="11">
        <v>7.609</v>
      </c>
      <c r="Z765" s="11">
        <v>2.4769999999999999</v>
      </c>
      <c r="AA765" s="11">
        <v>0.42399999999999999</v>
      </c>
      <c r="AB765" s="11">
        <v>4.1000000000000002E-2</v>
      </c>
      <c r="AC765" s="11">
        <v>3.0000000000000001E-3</v>
      </c>
    </row>
    <row r="766" spans="1:29" ht="11.5" hidden="1">
      <c r="A766" s="15">
        <v>749</v>
      </c>
      <c r="B766" s="13" t="s">
        <v>1059</v>
      </c>
      <c r="C766" s="14" t="s">
        <v>601</v>
      </c>
      <c r="D766" s="12"/>
      <c r="E766" s="12">
        <v>140</v>
      </c>
      <c r="F766" s="13" t="s">
        <v>1110</v>
      </c>
      <c r="G766" s="12">
        <v>911</v>
      </c>
      <c r="H766" s="12">
        <v>2015</v>
      </c>
      <c r="I766" s="11">
        <v>362.55500000000001</v>
      </c>
      <c r="J766" s="11">
        <v>338.91</v>
      </c>
      <c r="K766" s="11">
        <v>308.68099999999998</v>
      </c>
      <c r="L766" s="11">
        <v>261.42</v>
      </c>
      <c r="M766" s="11">
        <v>203.173</v>
      </c>
      <c r="N766" s="11">
        <v>160.11000000000001</v>
      </c>
      <c r="O766" s="11">
        <v>129.321</v>
      </c>
      <c r="P766" s="11">
        <v>105.727</v>
      </c>
      <c r="Q766" s="11">
        <v>90.15</v>
      </c>
      <c r="R766" s="11">
        <v>75.256</v>
      </c>
      <c r="S766" s="11">
        <v>62.581000000000003</v>
      </c>
      <c r="T766" s="11">
        <v>51.686</v>
      </c>
      <c r="U766" s="11">
        <v>40.276000000000003</v>
      </c>
      <c r="V766" s="11">
        <v>29.475000000000001</v>
      </c>
      <c r="W766" s="11">
        <v>22.417000000000002</v>
      </c>
      <c r="X766" s="11">
        <v>14.686</v>
      </c>
      <c r="Y766" s="11">
        <v>7.3769999999999998</v>
      </c>
      <c r="Z766" s="11">
        <v>2.3839999999999999</v>
      </c>
      <c r="AA766" s="11">
        <v>0.38700000000000001</v>
      </c>
      <c r="AB766" s="11">
        <v>3.2000000000000001E-2</v>
      </c>
      <c r="AC766" s="11">
        <v>2E-3</v>
      </c>
    </row>
    <row r="767" spans="1:29" ht="11.5" hidden="1">
      <c r="A767" s="15">
        <v>750</v>
      </c>
      <c r="B767" s="13" t="s">
        <v>1059</v>
      </c>
      <c r="C767" s="14" t="s">
        <v>601</v>
      </c>
      <c r="D767" s="12"/>
      <c r="E767" s="12">
        <v>140</v>
      </c>
      <c r="F767" s="13" t="s">
        <v>1110</v>
      </c>
      <c r="G767" s="12">
        <v>911</v>
      </c>
      <c r="H767" s="12">
        <v>2020</v>
      </c>
      <c r="I767" s="11">
        <v>366.17700000000002</v>
      </c>
      <c r="J767" s="11">
        <v>346.74799999999999</v>
      </c>
      <c r="K767" s="11">
        <v>332.45100000000002</v>
      </c>
      <c r="L767" s="11">
        <v>298.23500000000001</v>
      </c>
      <c r="M767" s="11">
        <v>241.01300000000001</v>
      </c>
      <c r="N767" s="11">
        <v>178.505</v>
      </c>
      <c r="O767" s="11">
        <v>138.40600000000001</v>
      </c>
      <c r="P767" s="11">
        <v>112.31100000000001</v>
      </c>
      <c r="Q767" s="11">
        <v>92.72</v>
      </c>
      <c r="R767" s="11">
        <v>80.031999999999996</v>
      </c>
      <c r="S767" s="11">
        <v>67.028999999999996</v>
      </c>
      <c r="T767" s="11">
        <v>55.436999999999998</v>
      </c>
      <c r="U767" s="11">
        <v>44.939</v>
      </c>
      <c r="V767" s="11">
        <v>33.49</v>
      </c>
      <c r="W767" s="11">
        <v>22.568000000000001</v>
      </c>
      <c r="X767" s="11">
        <v>14.971</v>
      </c>
      <c r="Y767" s="11">
        <v>7.7</v>
      </c>
      <c r="Z767" s="11">
        <v>2.5379999999999998</v>
      </c>
      <c r="AA767" s="11">
        <v>0.42</v>
      </c>
      <c r="AB767" s="11">
        <v>0.03</v>
      </c>
      <c r="AC767" s="11">
        <v>2E-3</v>
      </c>
    </row>
    <row r="768" spans="1:29" ht="11.5" hidden="1">
      <c r="A768" s="15">
        <v>751</v>
      </c>
      <c r="B768" s="13" t="s">
        <v>1059</v>
      </c>
      <c r="C768" s="14" t="s">
        <v>1124</v>
      </c>
      <c r="D768" s="12"/>
      <c r="E768" s="12">
        <v>148</v>
      </c>
      <c r="F768" s="13" t="s">
        <v>1110</v>
      </c>
      <c r="G768" s="12">
        <v>911</v>
      </c>
      <c r="H768" s="12">
        <v>1950</v>
      </c>
      <c r="I768" s="11">
        <v>184.91399999999999</v>
      </c>
      <c r="J768" s="11">
        <v>149.68199999999999</v>
      </c>
      <c r="K768" s="11">
        <v>132.798</v>
      </c>
      <c r="L768" s="11">
        <v>120.319</v>
      </c>
      <c r="M768" s="11">
        <v>108.538</v>
      </c>
      <c r="N768" s="11">
        <v>98.391000000000005</v>
      </c>
      <c r="O768" s="11">
        <v>86.096000000000004</v>
      </c>
      <c r="P768" s="11">
        <v>75.760999999999996</v>
      </c>
      <c r="Q768" s="11">
        <v>67.265000000000001</v>
      </c>
      <c r="R768" s="11">
        <v>58.024000000000001</v>
      </c>
      <c r="S768" s="11">
        <v>52.154000000000003</v>
      </c>
      <c r="T768" s="11">
        <v>40.106999999999999</v>
      </c>
      <c r="U768" s="11">
        <v>34.481000000000002</v>
      </c>
      <c r="V768" s="11">
        <v>26.274000000000001</v>
      </c>
      <c r="W768" s="11">
        <v>17.661000000000001</v>
      </c>
      <c r="X768" s="11">
        <v>9.9760000000000009</v>
      </c>
      <c r="Y768" s="11">
        <v>3.5179999999999998</v>
      </c>
      <c r="Z768" s="11">
        <v>1.0940000000000001</v>
      </c>
      <c r="AA768" s="11">
        <v>0.215</v>
      </c>
      <c r="AB768" s="11">
        <v>2.7E-2</v>
      </c>
      <c r="AC768" s="11">
        <v>2E-3</v>
      </c>
    </row>
    <row r="769" spans="1:29" ht="11.5" hidden="1">
      <c r="A769" s="15">
        <v>752</v>
      </c>
      <c r="B769" s="13" t="s">
        <v>1059</v>
      </c>
      <c r="C769" s="14" t="s">
        <v>1124</v>
      </c>
      <c r="D769" s="12"/>
      <c r="E769" s="12">
        <v>148</v>
      </c>
      <c r="F769" s="13" t="s">
        <v>1110</v>
      </c>
      <c r="G769" s="12">
        <v>911</v>
      </c>
      <c r="H769" s="12">
        <v>1955</v>
      </c>
      <c r="I769" s="11">
        <v>235.13300000000001</v>
      </c>
      <c r="J769" s="11">
        <v>163.67500000000001</v>
      </c>
      <c r="K769" s="11">
        <v>142.55000000000001</v>
      </c>
      <c r="L769" s="11">
        <v>128.358</v>
      </c>
      <c r="M769" s="11">
        <v>115.877</v>
      </c>
      <c r="N769" s="11">
        <v>103.893</v>
      </c>
      <c r="O769" s="11">
        <v>93.495999999999995</v>
      </c>
      <c r="P769" s="11">
        <v>81.153000000000006</v>
      </c>
      <c r="Q769" s="11">
        <v>70.912999999999997</v>
      </c>
      <c r="R769" s="11">
        <v>62.612000000000002</v>
      </c>
      <c r="S769" s="11">
        <v>53.435000000000002</v>
      </c>
      <c r="T769" s="11">
        <v>46.865000000000002</v>
      </c>
      <c r="U769" s="11">
        <v>34.481999999999999</v>
      </c>
      <c r="V769" s="11">
        <v>27.524000000000001</v>
      </c>
      <c r="W769" s="11">
        <v>18.597000000000001</v>
      </c>
      <c r="X769" s="11">
        <v>10.419</v>
      </c>
      <c r="Y769" s="11">
        <v>4.5220000000000002</v>
      </c>
      <c r="Z769" s="11">
        <v>1.095</v>
      </c>
      <c r="AA769" s="11">
        <v>0.215</v>
      </c>
      <c r="AB769" s="11">
        <v>2.7E-2</v>
      </c>
      <c r="AC769" s="11">
        <v>2E-3</v>
      </c>
    </row>
    <row r="770" spans="1:29" ht="11.5" hidden="1">
      <c r="A770" s="15">
        <v>753</v>
      </c>
      <c r="B770" s="13" t="s">
        <v>1059</v>
      </c>
      <c r="C770" s="14" t="s">
        <v>1124</v>
      </c>
      <c r="D770" s="12"/>
      <c r="E770" s="12">
        <v>148</v>
      </c>
      <c r="F770" s="13" t="s">
        <v>1110</v>
      </c>
      <c r="G770" s="12">
        <v>911</v>
      </c>
      <c r="H770" s="12">
        <v>1960</v>
      </c>
      <c r="I770" s="11">
        <v>257.29000000000002</v>
      </c>
      <c r="J770" s="11">
        <v>208.87799999999999</v>
      </c>
      <c r="K770" s="11">
        <v>155.99100000000001</v>
      </c>
      <c r="L770" s="11">
        <v>137.80600000000001</v>
      </c>
      <c r="M770" s="11">
        <v>123.657</v>
      </c>
      <c r="N770" s="11">
        <v>110.95699999999999</v>
      </c>
      <c r="O770" s="11">
        <v>98.79</v>
      </c>
      <c r="P770" s="11">
        <v>88.210999999999999</v>
      </c>
      <c r="Q770" s="11">
        <v>76.040000000000006</v>
      </c>
      <c r="R770" s="11">
        <v>66.081000000000003</v>
      </c>
      <c r="S770" s="11">
        <v>57.734000000000002</v>
      </c>
      <c r="T770" s="11">
        <v>48.103000000000002</v>
      </c>
      <c r="U770" s="11">
        <v>40.408000000000001</v>
      </c>
      <c r="V770" s="11">
        <v>27.66</v>
      </c>
      <c r="W770" s="11">
        <v>19.606999999999999</v>
      </c>
      <c r="X770" s="11">
        <v>11.103999999999999</v>
      </c>
      <c r="Y770" s="11">
        <v>4.7939999999999996</v>
      </c>
      <c r="Z770" s="11">
        <v>1.4359999999999999</v>
      </c>
      <c r="AA770" s="11">
        <v>0.221</v>
      </c>
      <c r="AB770" s="11">
        <v>2.7E-2</v>
      </c>
      <c r="AC770" s="11">
        <v>2E-3</v>
      </c>
    </row>
    <row r="771" spans="1:29" ht="11.5" hidden="1">
      <c r="A771" s="15">
        <v>754</v>
      </c>
      <c r="B771" s="13" t="s">
        <v>1059</v>
      </c>
      <c r="C771" s="14" t="s">
        <v>1124</v>
      </c>
      <c r="D771" s="12"/>
      <c r="E771" s="12">
        <v>148</v>
      </c>
      <c r="F771" s="13" t="s">
        <v>1110</v>
      </c>
      <c r="G771" s="12">
        <v>911</v>
      </c>
      <c r="H771" s="12">
        <v>1965</v>
      </c>
      <c r="I771" s="11">
        <v>282.428</v>
      </c>
      <c r="J771" s="11">
        <v>229.43</v>
      </c>
      <c r="K771" s="11">
        <v>199.29</v>
      </c>
      <c r="L771" s="11">
        <v>150.852</v>
      </c>
      <c r="M771" s="11">
        <v>132.81700000000001</v>
      </c>
      <c r="N771" s="11">
        <v>118.489</v>
      </c>
      <c r="O771" s="11">
        <v>105.58499999999999</v>
      </c>
      <c r="P771" s="11">
        <v>93.308000000000007</v>
      </c>
      <c r="Q771" s="11">
        <v>82.759</v>
      </c>
      <c r="R771" s="11">
        <v>70.953000000000003</v>
      </c>
      <c r="S771" s="11">
        <v>61.021999999999998</v>
      </c>
      <c r="T771" s="11">
        <v>52.078000000000003</v>
      </c>
      <c r="U771" s="11">
        <v>41.603000000000002</v>
      </c>
      <c r="V771" s="11">
        <v>32.572000000000003</v>
      </c>
      <c r="W771" s="11">
        <v>19.861999999999998</v>
      </c>
      <c r="X771" s="11">
        <v>11.833</v>
      </c>
      <c r="Y771" s="11">
        <v>5.1849999999999996</v>
      </c>
      <c r="Z771" s="11">
        <v>1.556</v>
      </c>
      <c r="AA771" s="11">
        <v>0.29499999999999998</v>
      </c>
      <c r="AB771" s="11">
        <v>2.9000000000000001E-2</v>
      </c>
      <c r="AC771" s="11">
        <v>2E-3</v>
      </c>
    </row>
    <row r="772" spans="1:29" ht="11.5" hidden="1">
      <c r="A772" s="15">
        <v>755</v>
      </c>
      <c r="B772" s="13" t="s">
        <v>1059</v>
      </c>
      <c r="C772" s="14" t="s">
        <v>1124</v>
      </c>
      <c r="D772" s="12"/>
      <c r="E772" s="12">
        <v>148</v>
      </c>
      <c r="F772" s="13" t="s">
        <v>1110</v>
      </c>
      <c r="G772" s="12">
        <v>911</v>
      </c>
      <c r="H772" s="12">
        <v>1970</v>
      </c>
      <c r="I772" s="11">
        <v>314.42599999999999</v>
      </c>
      <c r="J772" s="11">
        <v>250.44300000000001</v>
      </c>
      <c r="K772" s="11">
        <v>217.04300000000001</v>
      </c>
      <c r="L772" s="11">
        <v>191.07</v>
      </c>
      <c r="M772" s="11">
        <v>144.00800000000001</v>
      </c>
      <c r="N772" s="11">
        <v>126.13500000000001</v>
      </c>
      <c r="O772" s="11">
        <v>111.788</v>
      </c>
      <c r="P772" s="11">
        <v>98.918000000000006</v>
      </c>
      <c r="Q772" s="11">
        <v>86.819000000000003</v>
      </c>
      <c r="R772" s="11">
        <v>76.611000000000004</v>
      </c>
      <c r="S772" s="11">
        <v>65.001999999999995</v>
      </c>
      <c r="T772" s="11">
        <v>54.640999999999998</v>
      </c>
      <c r="U772" s="11">
        <v>44.78</v>
      </c>
      <c r="V772" s="11">
        <v>33.365000000000002</v>
      </c>
      <c r="W772" s="11">
        <v>23.356000000000002</v>
      </c>
      <c r="X772" s="11">
        <v>12.005000000000001</v>
      </c>
      <c r="Y772" s="11">
        <v>5.5720000000000001</v>
      </c>
      <c r="Z772" s="11">
        <v>1.704</v>
      </c>
      <c r="AA772" s="11">
        <v>0.32800000000000001</v>
      </c>
      <c r="AB772" s="11">
        <v>3.7999999999999999E-2</v>
      </c>
      <c r="AC772" s="11">
        <v>2E-3</v>
      </c>
    </row>
    <row r="773" spans="1:29" ht="11.5" hidden="1">
      <c r="A773" s="15">
        <v>756</v>
      </c>
      <c r="B773" s="13" t="s">
        <v>1059</v>
      </c>
      <c r="C773" s="14" t="s">
        <v>1124</v>
      </c>
      <c r="D773" s="12"/>
      <c r="E773" s="12">
        <v>148</v>
      </c>
      <c r="F773" s="13" t="s">
        <v>1110</v>
      </c>
      <c r="G773" s="12">
        <v>911</v>
      </c>
      <c r="H773" s="12">
        <v>1975</v>
      </c>
      <c r="I773" s="11">
        <v>373.596</v>
      </c>
      <c r="J773" s="11">
        <v>281.81900000000002</v>
      </c>
      <c r="K773" s="11">
        <v>237.68299999999999</v>
      </c>
      <c r="L773" s="11">
        <v>208.39099999999999</v>
      </c>
      <c r="M773" s="11">
        <v>182.93</v>
      </c>
      <c r="N773" s="11">
        <v>137.011</v>
      </c>
      <c r="O773" s="11">
        <v>119.351</v>
      </c>
      <c r="P773" s="11">
        <v>105.104</v>
      </c>
      <c r="Q773" s="11">
        <v>92.424999999999997</v>
      </c>
      <c r="R773" s="11">
        <v>80.695999999999998</v>
      </c>
      <c r="S773" s="11">
        <v>70.516000000000005</v>
      </c>
      <c r="T773" s="11">
        <v>58.555999999999997</v>
      </c>
      <c r="U773" s="11">
        <v>47.377000000000002</v>
      </c>
      <c r="V773" s="11">
        <v>36.392000000000003</v>
      </c>
      <c r="W773" s="11">
        <v>24.373999999999999</v>
      </c>
      <c r="X773" s="11">
        <v>14.529</v>
      </c>
      <c r="Y773" s="11">
        <v>5.8639999999999999</v>
      </c>
      <c r="Z773" s="11">
        <v>1.931</v>
      </c>
      <c r="AA773" s="11">
        <v>0.38200000000000001</v>
      </c>
      <c r="AB773" s="11">
        <v>4.4999999999999998E-2</v>
      </c>
      <c r="AC773" s="11">
        <v>3.0000000000000001E-3</v>
      </c>
    </row>
    <row r="774" spans="1:29" ht="11.5" hidden="1">
      <c r="A774" s="15">
        <v>757</v>
      </c>
      <c r="B774" s="13" t="s">
        <v>1059</v>
      </c>
      <c r="C774" s="14" t="s">
        <v>1124</v>
      </c>
      <c r="D774" s="12"/>
      <c r="E774" s="12">
        <v>148</v>
      </c>
      <c r="F774" s="13" t="s">
        <v>1110</v>
      </c>
      <c r="G774" s="12">
        <v>911</v>
      </c>
      <c r="H774" s="12">
        <v>1980</v>
      </c>
      <c r="I774" s="11">
        <v>426.46199999999999</v>
      </c>
      <c r="J774" s="11">
        <v>327.81799999999998</v>
      </c>
      <c r="K774" s="11">
        <v>260.36099999999999</v>
      </c>
      <c r="L774" s="11">
        <v>222.09</v>
      </c>
      <c r="M774" s="11">
        <v>194.142</v>
      </c>
      <c r="N774" s="11">
        <v>169.798</v>
      </c>
      <c r="O774" s="11">
        <v>126.03400000000001</v>
      </c>
      <c r="P774" s="11">
        <v>109.31399999999999</v>
      </c>
      <c r="Q774" s="11">
        <v>95.697000000000003</v>
      </c>
      <c r="R774" s="11">
        <v>83.724000000000004</v>
      </c>
      <c r="S774" s="11">
        <v>72.385000000000005</v>
      </c>
      <c r="T774" s="11">
        <v>61.981000000000002</v>
      </c>
      <c r="U774" s="11">
        <v>49.581000000000003</v>
      </c>
      <c r="V774" s="11">
        <v>37.664000000000001</v>
      </c>
      <c r="W774" s="11">
        <v>26.1</v>
      </c>
      <c r="X774" s="11">
        <v>14.925000000000001</v>
      </c>
      <c r="Y774" s="11">
        <v>7.0419999999999998</v>
      </c>
      <c r="Z774" s="11">
        <v>2.0209999999999999</v>
      </c>
      <c r="AA774" s="11">
        <v>0.433</v>
      </c>
      <c r="AB774" s="11">
        <v>5.1999999999999998E-2</v>
      </c>
      <c r="AC774" s="11">
        <v>4.0000000000000001E-3</v>
      </c>
    </row>
    <row r="775" spans="1:29" ht="11.5" hidden="1">
      <c r="A775" s="15">
        <v>758</v>
      </c>
      <c r="B775" s="13" t="s">
        <v>1059</v>
      </c>
      <c r="C775" s="14" t="s">
        <v>1124</v>
      </c>
      <c r="D775" s="12"/>
      <c r="E775" s="12">
        <v>148</v>
      </c>
      <c r="F775" s="13" t="s">
        <v>1110</v>
      </c>
      <c r="G775" s="12">
        <v>911</v>
      </c>
      <c r="H775" s="12">
        <v>1985</v>
      </c>
      <c r="I775" s="11">
        <v>490.363</v>
      </c>
      <c r="J775" s="11">
        <v>381.54300000000001</v>
      </c>
      <c r="K775" s="11">
        <v>307.99400000000003</v>
      </c>
      <c r="L775" s="11">
        <v>246.95</v>
      </c>
      <c r="M775" s="11">
        <v>210.024</v>
      </c>
      <c r="N775" s="11">
        <v>182.708</v>
      </c>
      <c r="O775" s="11">
        <v>159.09299999999999</v>
      </c>
      <c r="P775" s="11">
        <v>117.163</v>
      </c>
      <c r="Q775" s="11">
        <v>101.166</v>
      </c>
      <c r="R775" s="11">
        <v>88.126000000000005</v>
      </c>
      <c r="S775" s="11">
        <v>76.381</v>
      </c>
      <c r="T775" s="11">
        <v>64.730999999999995</v>
      </c>
      <c r="U775" s="11">
        <v>53.521999999999998</v>
      </c>
      <c r="V775" s="11">
        <v>40.280999999999999</v>
      </c>
      <c r="W775" s="11">
        <v>27.7</v>
      </c>
      <c r="X775" s="11">
        <v>16.492000000000001</v>
      </c>
      <c r="Y775" s="11">
        <v>7.4969999999999999</v>
      </c>
      <c r="Z775" s="11">
        <v>2.5459999999999998</v>
      </c>
      <c r="AA775" s="11">
        <v>0.47699999999999998</v>
      </c>
      <c r="AB775" s="11">
        <v>6.4000000000000001E-2</v>
      </c>
      <c r="AC775" s="11">
        <v>5.0000000000000001E-3</v>
      </c>
    </row>
    <row r="776" spans="1:29" ht="11.5" hidden="1">
      <c r="A776" s="15">
        <v>759</v>
      </c>
      <c r="B776" s="13" t="s">
        <v>1059</v>
      </c>
      <c r="C776" s="14" t="s">
        <v>1124</v>
      </c>
      <c r="D776" s="12"/>
      <c r="E776" s="12">
        <v>148</v>
      </c>
      <c r="F776" s="13" t="s">
        <v>1110</v>
      </c>
      <c r="G776" s="12">
        <v>911</v>
      </c>
      <c r="H776" s="12">
        <v>1990</v>
      </c>
      <c r="I776" s="11">
        <v>584.58600000000001</v>
      </c>
      <c r="J776" s="11">
        <v>454.00700000000001</v>
      </c>
      <c r="K776" s="11">
        <v>369.40499999999997</v>
      </c>
      <c r="L776" s="11">
        <v>300.91199999999998</v>
      </c>
      <c r="M776" s="11">
        <v>240.39599999999999</v>
      </c>
      <c r="N776" s="11">
        <v>203.251</v>
      </c>
      <c r="O776" s="11">
        <v>175.79</v>
      </c>
      <c r="P776" s="11">
        <v>152.29400000000001</v>
      </c>
      <c r="Q776" s="11">
        <v>111.631</v>
      </c>
      <c r="R776" s="11">
        <v>95.953999999999994</v>
      </c>
      <c r="S776" s="11">
        <v>82.837000000000003</v>
      </c>
      <c r="T776" s="11">
        <v>70.447000000000003</v>
      </c>
      <c r="U776" s="11">
        <v>57.731999999999999</v>
      </c>
      <c r="V776" s="11">
        <v>45.015000000000001</v>
      </c>
      <c r="W776" s="11">
        <v>30.765000000000001</v>
      </c>
      <c r="X776" s="11">
        <v>18.248000000000001</v>
      </c>
      <c r="Y776" s="11">
        <v>8.6989999999999998</v>
      </c>
      <c r="Z776" s="11">
        <v>2.863</v>
      </c>
      <c r="AA776" s="11">
        <v>0.64</v>
      </c>
      <c r="AB776" s="11">
        <v>7.3999999999999996E-2</v>
      </c>
      <c r="AC776" s="11">
        <v>6.0000000000000001E-3</v>
      </c>
    </row>
    <row r="777" spans="1:29" ht="11.5" hidden="1">
      <c r="A777" s="15">
        <v>760</v>
      </c>
      <c r="B777" s="13" t="s">
        <v>1059</v>
      </c>
      <c r="C777" s="14" t="s">
        <v>1124</v>
      </c>
      <c r="D777" s="12"/>
      <c r="E777" s="12">
        <v>148</v>
      </c>
      <c r="F777" s="13" t="s">
        <v>1110</v>
      </c>
      <c r="G777" s="12">
        <v>911</v>
      </c>
      <c r="H777" s="12">
        <v>1995</v>
      </c>
      <c r="I777" s="11">
        <v>700.48299999999995</v>
      </c>
      <c r="J777" s="11">
        <v>542.34400000000005</v>
      </c>
      <c r="K777" s="11">
        <v>439.565</v>
      </c>
      <c r="L777" s="11">
        <v>360.65</v>
      </c>
      <c r="M777" s="11">
        <v>292.61099999999999</v>
      </c>
      <c r="N777" s="11">
        <v>231.91200000000001</v>
      </c>
      <c r="O777" s="11">
        <v>194.499</v>
      </c>
      <c r="P777" s="11">
        <v>167.36500000000001</v>
      </c>
      <c r="Q777" s="11">
        <v>144.59</v>
      </c>
      <c r="R777" s="11">
        <v>105.729</v>
      </c>
      <c r="S777" s="11">
        <v>90.135000000000005</v>
      </c>
      <c r="T777" s="11">
        <v>76.433999999999997</v>
      </c>
      <c r="U777" s="11">
        <v>62.945</v>
      </c>
      <c r="V777" s="11">
        <v>48.723999999999997</v>
      </c>
      <c r="W777" s="11">
        <v>34.575000000000003</v>
      </c>
      <c r="X777" s="11">
        <v>20.445</v>
      </c>
      <c r="Y777" s="11">
        <v>9.7289999999999992</v>
      </c>
      <c r="Z777" s="11">
        <v>3.3650000000000002</v>
      </c>
      <c r="AA777" s="11">
        <v>0.73199999999999998</v>
      </c>
      <c r="AB777" s="11">
        <v>0.10100000000000001</v>
      </c>
      <c r="AC777" s="11">
        <v>7.0000000000000001E-3</v>
      </c>
    </row>
    <row r="778" spans="1:29" ht="11.5" hidden="1">
      <c r="A778" s="15">
        <v>761</v>
      </c>
      <c r="B778" s="13" t="s">
        <v>1059</v>
      </c>
      <c r="C778" s="14" t="s">
        <v>1124</v>
      </c>
      <c r="D778" s="12"/>
      <c r="E778" s="12">
        <v>148</v>
      </c>
      <c r="F778" s="13" t="s">
        <v>1110</v>
      </c>
      <c r="G778" s="12">
        <v>911</v>
      </c>
      <c r="H778" s="12">
        <v>2000</v>
      </c>
      <c r="I778" s="11">
        <v>838.803</v>
      </c>
      <c r="J778" s="11">
        <v>659.67200000000003</v>
      </c>
      <c r="K778" s="11">
        <v>531.80799999999999</v>
      </c>
      <c r="L778" s="11">
        <v>434.3</v>
      </c>
      <c r="M778" s="11">
        <v>354.72800000000001</v>
      </c>
      <c r="N778" s="11">
        <v>284.774</v>
      </c>
      <c r="O778" s="11">
        <v>223.05600000000001</v>
      </c>
      <c r="P778" s="11">
        <v>185.84700000000001</v>
      </c>
      <c r="Q778" s="11">
        <v>159.827</v>
      </c>
      <c r="R778" s="11">
        <v>138.203</v>
      </c>
      <c r="S778" s="11">
        <v>100.47199999999999</v>
      </c>
      <c r="T778" s="11">
        <v>84.218000000000004</v>
      </c>
      <c r="U778" s="11">
        <v>69.271000000000001</v>
      </c>
      <c r="V778" s="11">
        <v>53.988999999999997</v>
      </c>
      <c r="W778" s="11">
        <v>38.155999999999999</v>
      </c>
      <c r="X778" s="11">
        <v>23.510999999999999</v>
      </c>
      <c r="Y778" s="11">
        <v>11.191000000000001</v>
      </c>
      <c r="Z778" s="11">
        <v>3.8820000000000001</v>
      </c>
      <c r="AA778" s="11">
        <v>0.88900000000000001</v>
      </c>
      <c r="AB778" s="11">
        <v>0.11799999999999999</v>
      </c>
      <c r="AC778" s="11">
        <v>8.9999999999999993E-3</v>
      </c>
    </row>
    <row r="779" spans="1:29" ht="11.5" hidden="1">
      <c r="A779" s="15">
        <v>762</v>
      </c>
      <c r="B779" s="13" t="s">
        <v>1059</v>
      </c>
      <c r="C779" s="14" t="s">
        <v>1124</v>
      </c>
      <c r="D779" s="12"/>
      <c r="E779" s="12">
        <v>148</v>
      </c>
      <c r="F779" s="13" t="s">
        <v>1110</v>
      </c>
      <c r="G779" s="12">
        <v>911</v>
      </c>
      <c r="H779" s="12">
        <v>2005</v>
      </c>
      <c r="I779" s="11">
        <v>1006.428</v>
      </c>
      <c r="J779" s="11">
        <v>805.69200000000001</v>
      </c>
      <c r="K779" s="11">
        <v>656.90499999999997</v>
      </c>
      <c r="L779" s="11">
        <v>533.45799999999997</v>
      </c>
      <c r="M779" s="11">
        <v>433.68700000000001</v>
      </c>
      <c r="N779" s="11">
        <v>349.51100000000002</v>
      </c>
      <c r="O779" s="11">
        <v>275.81200000000001</v>
      </c>
      <c r="P779" s="11">
        <v>215.244</v>
      </c>
      <c r="Q779" s="11">
        <v>179.54300000000001</v>
      </c>
      <c r="R779" s="11">
        <v>154.238</v>
      </c>
      <c r="S779" s="11">
        <v>132.75299999999999</v>
      </c>
      <c r="T779" s="11">
        <v>95.391000000000005</v>
      </c>
      <c r="U779" s="11">
        <v>77.543999999999997</v>
      </c>
      <c r="V779" s="11">
        <v>60.442999999999998</v>
      </c>
      <c r="W779" s="11">
        <v>43.076000000000001</v>
      </c>
      <c r="X779" s="11">
        <v>26.472999999999999</v>
      </c>
      <c r="Y779" s="11">
        <v>13.153</v>
      </c>
      <c r="Z779" s="11">
        <v>4.5720000000000001</v>
      </c>
      <c r="AA779" s="11">
        <v>1.052</v>
      </c>
      <c r="AB779" s="11">
        <v>0.14799999999999999</v>
      </c>
      <c r="AC779" s="11">
        <v>1.0999999999999999E-2</v>
      </c>
    </row>
    <row r="780" spans="1:29" ht="11.5" hidden="1">
      <c r="A780" s="15">
        <v>763</v>
      </c>
      <c r="B780" s="13" t="s">
        <v>1059</v>
      </c>
      <c r="C780" s="14" t="s">
        <v>1124</v>
      </c>
      <c r="D780" s="12"/>
      <c r="E780" s="12">
        <v>148</v>
      </c>
      <c r="F780" s="13" t="s">
        <v>1110</v>
      </c>
      <c r="G780" s="12">
        <v>911</v>
      </c>
      <c r="H780" s="12">
        <v>2010</v>
      </c>
      <c r="I780" s="11">
        <v>1156.0429999999999</v>
      </c>
      <c r="J780" s="11">
        <v>956.47699999999998</v>
      </c>
      <c r="K780" s="11">
        <v>789.51</v>
      </c>
      <c r="L780" s="11">
        <v>648.11599999999999</v>
      </c>
      <c r="M780" s="11">
        <v>524.45000000000005</v>
      </c>
      <c r="N780" s="11">
        <v>421.505</v>
      </c>
      <c r="O780" s="11">
        <v>334.392</v>
      </c>
      <c r="P780" s="11">
        <v>262.27100000000002</v>
      </c>
      <c r="Q780" s="11">
        <v>204.572</v>
      </c>
      <c r="R780" s="11">
        <v>170.459</v>
      </c>
      <c r="S780" s="11">
        <v>146.02799999999999</v>
      </c>
      <c r="T780" s="11">
        <v>124.105</v>
      </c>
      <c r="U780" s="11">
        <v>86.680999999999997</v>
      </c>
      <c r="V780" s="11">
        <v>66.822000000000003</v>
      </c>
      <c r="W780" s="11">
        <v>47.680999999999997</v>
      </c>
      <c r="X780" s="11">
        <v>29.603000000000002</v>
      </c>
      <c r="Y780" s="11">
        <v>14.721</v>
      </c>
      <c r="Z780" s="11">
        <v>5.367</v>
      </c>
      <c r="AA780" s="11">
        <v>1.246</v>
      </c>
      <c r="AB780" s="11">
        <v>0.17799999999999999</v>
      </c>
      <c r="AC780" s="11">
        <v>1.4E-2</v>
      </c>
    </row>
    <row r="781" spans="1:29" ht="11.5" hidden="1">
      <c r="A781" s="15">
        <v>764</v>
      </c>
      <c r="B781" s="13" t="s">
        <v>1059</v>
      </c>
      <c r="C781" s="14" t="s">
        <v>1124</v>
      </c>
      <c r="D781" s="12"/>
      <c r="E781" s="12">
        <v>148</v>
      </c>
      <c r="F781" s="13" t="s">
        <v>1110</v>
      </c>
      <c r="G781" s="12">
        <v>911</v>
      </c>
      <c r="H781" s="12">
        <v>2015</v>
      </c>
      <c r="I781" s="11">
        <v>1308.69</v>
      </c>
      <c r="J781" s="11">
        <v>1112.319</v>
      </c>
      <c r="K781" s="11">
        <v>941.66700000000003</v>
      </c>
      <c r="L781" s="11">
        <v>780.79399999999998</v>
      </c>
      <c r="M781" s="11">
        <v>639.33699999999999</v>
      </c>
      <c r="N781" s="11">
        <v>513.36300000000006</v>
      </c>
      <c r="O781" s="11">
        <v>407.74799999999999</v>
      </c>
      <c r="P781" s="11">
        <v>320.54000000000002</v>
      </c>
      <c r="Q781" s="11">
        <v>250.386</v>
      </c>
      <c r="R781" s="11">
        <v>195.08799999999999</v>
      </c>
      <c r="S781" s="11">
        <v>162.08799999999999</v>
      </c>
      <c r="T781" s="11">
        <v>137.286</v>
      </c>
      <c r="U781" s="11">
        <v>113.461</v>
      </c>
      <c r="V781" s="11">
        <v>75.349999999999994</v>
      </c>
      <c r="W781" s="11">
        <v>53.293999999999997</v>
      </c>
      <c r="X781" s="11">
        <v>33.24</v>
      </c>
      <c r="Y781" s="11">
        <v>16.748999999999999</v>
      </c>
      <c r="Z781" s="11">
        <v>6.1219999999999999</v>
      </c>
      <c r="AA781" s="11">
        <v>1.4870000000000001</v>
      </c>
      <c r="AB781" s="11">
        <v>0.21099999999999999</v>
      </c>
      <c r="AC781" s="11">
        <v>1.7000000000000001E-2</v>
      </c>
    </row>
    <row r="782" spans="1:29" ht="11.5" hidden="1">
      <c r="A782" s="15">
        <v>765</v>
      </c>
      <c r="B782" s="13" t="s">
        <v>1059</v>
      </c>
      <c r="C782" s="14" t="s">
        <v>1124</v>
      </c>
      <c r="D782" s="12"/>
      <c r="E782" s="12">
        <v>148</v>
      </c>
      <c r="F782" s="13" t="s">
        <v>1110</v>
      </c>
      <c r="G782" s="12">
        <v>911</v>
      </c>
      <c r="H782" s="12">
        <v>2020</v>
      </c>
      <c r="I782" s="11">
        <v>1454.9280000000001</v>
      </c>
      <c r="J782" s="11">
        <v>1256.6780000000001</v>
      </c>
      <c r="K782" s="11">
        <v>1089.596</v>
      </c>
      <c r="L782" s="11">
        <v>925.95399999999995</v>
      </c>
      <c r="M782" s="11">
        <v>765.77599999999995</v>
      </c>
      <c r="N782" s="11">
        <v>622.40200000000004</v>
      </c>
      <c r="O782" s="11">
        <v>494.22399999999999</v>
      </c>
      <c r="P782" s="11">
        <v>388.79300000000001</v>
      </c>
      <c r="Q782" s="11">
        <v>304.12099999999998</v>
      </c>
      <c r="R782" s="11">
        <v>237.352</v>
      </c>
      <c r="S782" s="11">
        <v>184.64099999999999</v>
      </c>
      <c r="T782" s="11">
        <v>151.875</v>
      </c>
      <c r="U782" s="11">
        <v>125.262</v>
      </c>
      <c r="V782" s="11">
        <v>98.555999999999997</v>
      </c>
      <c r="W782" s="11">
        <v>60.228000000000002</v>
      </c>
      <c r="X782" s="11">
        <v>37.340000000000003</v>
      </c>
      <c r="Y782" s="11">
        <v>18.952999999999999</v>
      </c>
      <c r="Z782" s="11">
        <v>7.0289999999999999</v>
      </c>
      <c r="AA782" s="11">
        <v>1.708</v>
      </c>
      <c r="AB782" s="11">
        <v>0.253</v>
      </c>
      <c r="AC782" s="11">
        <v>0.02</v>
      </c>
    </row>
    <row r="783" spans="1:29" ht="11.5" hidden="1">
      <c r="A783" s="15">
        <v>766</v>
      </c>
      <c r="B783" s="13" t="s">
        <v>1059</v>
      </c>
      <c r="C783" s="14" t="s">
        <v>603</v>
      </c>
      <c r="D783" s="12"/>
      <c r="E783" s="12">
        <v>178</v>
      </c>
      <c r="F783" s="13" t="s">
        <v>1110</v>
      </c>
      <c r="G783" s="12">
        <v>911</v>
      </c>
      <c r="H783" s="12">
        <v>1950</v>
      </c>
      <c r="I783" s="11">
        <v>66.078999999999994</v>
      </c>
      <c r="J783" s="11">
        <v>53.319000000000003</v>
      </c>
      <c r="K783" s="11">
        <v>46.537999999999997</v>
      </c>
      <c r="L783" s="11">
        <v>41.23</v>
      </c>
      <c r="M783" s="11">
        <v>36.401000000000003</v>
      </c>
      <c r="N783" s="11">
        <v>31.963000000000001</v>
      </c>
      <c r="O783" s="11">
        <v>27.882000000000001</v>
      </c>
      <c r="P783" s="11">
        <v>24.143999999999998</v>
      </c>
      <c r="Q783" s="11">
        <v>20.756</v>
      </c>
      <c r="R783" s="11">
        <v>17.745000000000001</v>
      </c>
      <c r="S783" s="11">
        <v>15.005000000000001</v>
      </c>
      <c r="T783" s="11">
        <v>12.135</v>
      </c>
      <c r="U783" s="11">
        <v>9.61</v>
      </c>
      <c r="V783" s="11">
        <v>7.0810000000000004</v>
      </c>
      <c r="W783" s="11">
        <v>4.6269999999999998</v>
      </c>
      <c r="X783" s="11">
        <v>2.573</v>
      </c>
      <c r="Y783" s="11">
        <v>0.94499999999999995</v>
      </c>
      <c r="Z783" s="11">
        <v>0.32200000000000001</v>
      </c>
      <c r="AA783" s="11">
        <v>7.1999999999999995E-2</v>
      </c>
      <c r="AB783" s="11">
        <v>0.01</v>
      </c>
      <c r="AC783" s="11">
        <v>1E-3</v>
      </c>
    </row>
    <row r="784" spans="1:29" ht="11.5" hidden="1">
      <c r="A784" s="15">
        <v>767</v>
      </c>
      <c r="B784" s="13" t="s">
        <v>1059</v>
      </c>
      <c r="C784" s="14" t="s">
        <v>603</v>
      </c>
      <c r="D784" s="12"/>
      <c r="E784" s="12">
        <v>178</v>
      </c>
      <c r="F784" s="13" t="s">
        <v>1110</v>
      </c>
      <c r="G784" s="12">
        <v>911</v>
      </c>
      <c r="H784" s="12">
        <v>1955</v>
      </c>
      <c r="I784" s="11">
        <v>74.31</v>
      </c>
      <c r="J784" s="11">
        <v>59.927</v>
      </c>
      <c r="K784" s="11">
        <v>51.28</v>
      </c>
      <c r="L784" s="11">
        <v>45.152999999999999</v>
      </c>
      <c r="M784" s="11">
        <v>39.802999999999997</v>
      </c>
      <c r="N784" s="11">
        <v>34.854999999999997</v>
      </c>
      <c r="O784" s="11">
        <v>30.344000000000001</v>
      </c>
      <c r="P784" s="11">
        <v>26.262</v>
      </c>
      <c r="Q784" s="11">
        <v>22.585999999999999</v>
      </c>
      <c r="R784" s="11">
        <v>19.331</v>
      </c>
      <c r="S784" s="11">
        <v>16.37</v>
      </c>
      <c r="T784" s="11">
        <v>13.584</v>
      </c>
      <c r="U784" s="11">
        <v>10.618</v>
      </c>
      <c r="V784" s="11">
        <v>7.9180000000000001</v>
      </c>
      <c r="W784" s="11">
        <v>5.2830000000000004</v>
      </c>
      <c r="X784" s="11">
        <v>2.9550000000000001</v>
      </c>
      <c r="Y784" s="11">
        <v>1.2749999999999999</v>
      </c>
      <c r="Z784" s="11">
        <v>0.312</v>
      </c>
      <c r="AA784" s="11">
        <v>5.8000000000000003E-2</v>
      </c>
      <c r="AB784" s="11">
        <v>7.0000000000000001E-3</v>
      </c>
      <c r="AC784" s="11">
        <v>1E-3</v>
      </c>
    </row>
    <row r="785" spans="1:29" ht="11.5" hidden="1">
      <c r="A785" s="15">
        <v>768</v>
      </c>
      <c r="B785" s="13" t="s">
        <v>1059</v>
      </c>
      <c r="C785" s="14" t="s">
        <v>603</v>
      </c>
      <c r="D785" s="12"/>
      <c r="E785" s="12">
        <v>178</v>
      </c>
      <c r="F785" s="13" t="s">
        <v>1110</v>
      </c>
      <c r="G785" s="12">
        <v>911</v>
      </c>
      <c r="H785" s="12">
        <v>1960</v>
      </c>
      <c r="I785" s="11">
        <v>85.284000000000006</v>
      </c>
      <c r="J785" s="11">
        <v>68.855000000000004</v>
      </c>
      <c r="K785" s="11">
        <v>58.171999999999997</v>
      </c>
      <c r="L785" s="11">
        <v>50.070999999999998</v>
      </c>
      <c r="M785" s="11">
        <v>43.860999999999997</v>
      </c>
      <c r="N785" s="11">
        <v>38.366</v>
      </c>
      <c r="O785" s="11">
        <v>33.332999999999998</v>
      </c>
      <c r="P785" s="11">
        <v>28.802</v>
      </c>
      <c r="Q785" s="11">
        <v>24.754000000000001</v>
      </c>
      <c r="R785" s="11">
        <v>21.181000000000001</v>
      </c>
      <c r="S785" s="11">
        <v>17.952000000000002</v>
      </c>
      <c r="T785" s="11">
        <v>14.925000000000001</v>
      </c>
      <c r="U785" s="11">
        <v>11.984999999999999</v>
      </c>
      <c r="V785" s="11">
        <v>8.8309999999999995</v>
      </c>
      <c r="W785" s="11">
        <v>5.9669999999999996</v>
      </c>
      <c r="X785" s="11">
        <v>3.4</v>
      </c>
      <c r="Y785" s="11">
        <v>1.462</v>
      </c>
      <c r="Z785" s="11">
        <v>0.41</v>
      </c>
      <c r="AA785" s="11">
        <v>5.0999999999999997E-2</v>
      </c>
      <c r="AB785" s="11">
        <v>5.0000000000000001E-3</v>
      </c>
      <c r="AC785" s="11">
        <v>0</v>
      </c>
    </row>
    <row r="786" spans="1:29" ht="11.5" hidden="1">
      <c r="A786" s="15">
        <v>769</v>
      </c>
      <c r="B786" s="13" t="s">
        <v>1059</v>
      </c>
      <c r="C786" s="14" t="s">
        <v>603</v>
      </c>
      <c r="D786" s="12"/>
      <c r="E786" s="12">
        <v>178</v>
      </c>
      <c r="F786" s="13" t="s">
        <v>1110</v>
      </c>
      <c r="G786" s="12">
        <v>911</v>
      </c>
      <c r="H786" s="12">
        <v>1965</v>
      </c>
      <c r="I786" s="11">
        <v>100.242</v>
      </c>
      <c r="J786" s="11">
        <v>80.325000000000003</v>
      </c>
      <c r="K786" s="11">
        <v>67.272000000000006</v>
      </c>
      <c r="L786" s="11">
        <v>57.064</v>
      </c>
      <c r="M786" s="11">
        <v>48.865000000000002</v>
      </c>
      <c r="N786" s="11">
        <v>42.491</v>
      </c>
      <c r="O786" s="11">
        <v>36.896000000000001</v>
      </c>
      <c r="P786" s="11">
        <v>31.829000000000001</v>
      </c>
      <c r="Q786" s="11">
        <v>27.312000000000001</v>
      </c>
      <c r="R786" s="11">
        <v>23.344999999999999</v>
      </c>
      <c r="S786" s="11">
        <v>19.779</v>
      </c>
      <c r="T786" s="11">
        <v>16.468</v>
      </c>
      <c r="U786" s="11">
        <v>13.268000000000001</v>
      </c>
      <c r="V786" s="11">
        <v>10.058999999999999</v>
      </c>
      <c r="W786" s="11">
        <v>6.7229999999999999</v>
      </c>
      <c r="X786" s="11">
        <v>3.8740000000000001</v>
      </c>
      <c r="Y786" s="11">
        <v>1.6870000000000001</v>
      </c>
      <c r="Z786" s="11">
        <v>0.46100000000000002</v>
      </c>
      <c r="AA786" s="11">
        <v>6.5000000000000002E-2</v>
      </c>
      <c r="AB786" s="11">
        <v>4.0000000000000001E-3</v>
      </c>
      <c r="AC786" s="11">
        <v>0</v>
      </c>
    </row>
    <row r="787" spans="1:29" ht="11.5" hidden="1">
      <c r="A787" s="15">
        <v>770</v>
      </c>
      <c r="B787" s="13" t="s">
        <v>1059</v>
      </c>
      <c r="C787" s="14" t="s">
        <v>603</v>
      </c>
      <c r="D787" s="12"/>
      <c r="E787" s="12">
        <v>178</v>
      </c>
      <c r="F787" s="13" t="s">
        <v>1110</v>
      </c>
      <c r="G787" s="12">
        <v>911</v>
      </c>
      <c r="H787" s="12">
        <v>1970</v>
      </c>
      <c r="I787" s="11">
        <v>118.52</v>
      </c>
      <c r="J787" s="11">
        <v>95.507999999999996</v>
      </c>
      <c r="K787" s="11">
        <v>78.799000000000007</v>
      </c>
      <c r="L787" s="11">
        <v>66.191999999999993</v>
      </c>
      <c r="M787" s="11">
        <v>55.862000000000002</v>
      </c>
      <c r="N787" s="11">
        <v>47.500999999999998</v>
      </c>
      <c r="O787" s="11">
        <v>41.018000000000001</v>
      </c>
      <c r="P787" s="11">
        <v>35.372999999999998</v>
      </c>
      <c r="Q787" s="11">
        <v>30.305</v>
      </c>
      <c r="R787" s="11">
        <v>25.859000000000002</v>
      </c>
      <c r="S787" s="11">
        <v>21.888000000000002</v>
      </c>
      <c r="T787" s="11">
        <v>18.225000000000001</v>
      </c>
      <c r="U787" s="11">
        <v>14.723000000000001</v>
      </c>
      <c r="V787" s="11">
        <v>11.212999999999999</v>
      </c>
      <c r="W787" s="11">
        <v>7.72</v>
      </c>
      <c r="X787" s="11">
        <v>4.4000000000000004</v>
      </c>
      <c r="Y787" s="11">
        <v>1.9330000000000001</v>
      </c>
      <c r="Z787" s="11">
        <v>0.52800000000000002</v>
      </c>
      <c r="AA787" s="11">
        <v>7.0000000000000007E-2</v>
      </c>
      <c r="AB787" s="11">
        <v>4.0000000000000001E-3</v>
      </c>
      <c r="AC787" s="11">
        <v>0</v>
      </c>
    </row>
    <row r="788" spans="1:29" ht="11.5" hidden="1">
      <c r="A788" s="15">
        <v>771</v>
      </c>
      <c r="B788" s="13" t="s">
        <v>1059</v>
      </c>
      <c r="C788" s="14" t="s">
        <v>603</v>
      </c>
      <c r="D788" s="12"/>
      <c r="E788" s="12">
        <v>178</v>
      </c>
      <c r="F788" s="13" t="s">
        <v>1110</v>
      </c>
      <c r="G788" s="12">
        <v>911</v>
      </c>
      <c r="H788" s="12">
        <v>1975</v>
      </c>
      <c r="I788" s="11">
        <v>139.22499999999999</v>
      </c>
      <c r="J788" s="11">
        <v>113.854</v>
      </c>
      <c r="K788" s="11">
        <v>93.948999999999998</v>
      </c>
      <c r="L788" s="11">
        <v>77.691000000000003</v>
      </c>
      <c r="M788" s="11">
        <v>64.936999999999998</v>
      </c>
      <c r="N788" s="11">
        <v>54.433999999999997</v>
      </c>
      <c r="O788" s="11">
        <v>45.975000000000001</v>
      </c>
      <c r="P788" s="11">
        <v>39.436999999999998</v>
      </c>
      <c r="Q788" s="11">
        <v>33.777000000000001</v>
      </c>
      <c r="R788" s="11">
        <v>28.773</v>
      </c>
      <c r="S788" s="11">
        <v>24.312999999999999</v>
      </c>
      <c r="T788" s="11">
        <v>20.234999999999999</v>
      </c>
      <c r="U788" s="11">
        <v>16.361000000000001</v>
      </c>
      <c r="V788" s="11">
        <v>12.510999999999999</v>
      </c>
      <c r="W788" s="11">
        <v>8.6620000000000008</v>
      </c>
      <c r="X788" s="11">
        <v>5.0910000000000002</v>
      </c>
      <c r="Y788" s="11">
        <v>2.206</v>
      </c>
      <c r="Z788" s="11">
        <v>0.60499999999999998</v>
      </c>
      <c r="AA788" s="11">
        <v>7.8E-2</v>
      </c>
      <c r="AB788" s="11">
        <v>4.0000000000000001E-3</v>
      </c>
      <c r="AC788" s="11">
        <v>0</v>
      </c>
    </row>
    <row r="789" spans="1:29" ht="11.5" hidden="1">
      <c r="A789" s="15">
        <v>772</v>
      </c>
      <c r="B789" s="13" t="s">
        <v>1059</v>
      </c>
      <c r="C789" s="14" t="s">
        <v>603</v>
      </c>
      <c r="D789" s="12"/>
      <c r="E789" s="12">
        <v>178</v>
      </c>
      <c r="F789" s="13" t="s">
        <v>1110</v>
      </c>
      <c r="G789" s="12">
        <v>911</v>
      </c>
      <c r="H789" s="12">
        <v>1980</v>
      </c>
      <c r="I789" s="11">
        <v>160.80000000000001</v>
      </c>
      <c r="J789" s="11">
        <v>134.494</v>
      </c>
      <c r="K789" s="11">
        <v>112.146</v>
      </c>
      <c r="L789" s="11">
        <v>92.522999999999996</v>
      </c>
      <c r="M789" s="11">
        <v>75.768000000000001</v>
      </c>
      <c r="N789" s="11">
        <v>62.686</v>
      </c>
      <c r="O789" s="11">
        <v>52.204999999999998</v>
      </c>
      <c r="P789" s="11">
        <v>43.887</v>
      </c>
      <c r="Q789" s="11">
        <v>37.470999999999997</v>
      </c>
      <c r="R789" s="11">
        <v>31.965</v>
      </c>
      <c r="S789" s="11">
        <v>27.004000000000001</v>
      </c>
      <c r="T789" s="11">
        <v>22.47</v>
      </c>
      <c r="U789" s="11">
        <v>18.186</v>
      </c>
      <c r="V789" s="11">
        <v>13.943</v>
      </c>
      <c r="W789" s="11">
        <v>9.7080000000000002</v>
      </c>
      <c r="X789" s="11">
        <v>5.742</v>
      </c>
      <c r="Y789" s="11">
        <v>2.5619999999999998</v>
      </c>
      <c r="Z789" s="11">
        <v>0.68799999999999994</v>
      </c>
      <c r="AA789" s="11">
        <v>8.6999999999999994E-2</v>
      </c>
      <c r="AB789" s="11">
        <v>4.0000000000000001E-3</v>
      </c>
      <c r="AC789" s="11">
        <v>0</v>
      </c>
    </row>
    <row r="790" spans="1:29" ht="11.5" hidden="1">
      <c r="A790" s="15">
        <v>773</v>
      </c>
      <c r="B790" s="13" t="s">
        <v>1059</v>
      </c>
      <c r="C790" s="14" t="s">
        <v>603</v>
      </c>
      <c r="D790" s="12"/>
      <c r="E790" s="12">
        <v>178</v>
      </c>
      <c r="F790" s="13" t="s">
        <v>1110</v>
      </c>
      <c r="G790" s="12">
        <v>911</v>
      </c>
      <c r="H790" s="12">
        <v>1985</v>
      </c>
      <c r="I790" s="11">
        <v>176.935</v>
      </c>
      <c r="J790" s="11">
        <v>156.50399999999999</v>
      </c>
      <c r="K790" s="11">
        <v>132.83600000000001</v>
      </c>
      <c r="L790" s="11">
        <v>110.962</v>
      </c>
      <c r="M790" s="11">
        <v>91.21</v>
      </c>
      <c r="N790" s="11">
        <v>74.256</v>
      </c>
      <c r="O790" s="11">
        <v>61.021000000000001</v>
      </c>
      <c r="P790" s="11">
        <v>50.457999999999998</v>
      </c>
      <c r="Q790" s="11">
        <v>42.103999999999999</v>
      </c>
      <c r="R790" s="11">
        <v>35.725000000000001</v>
      </c>
      <c r="S790" s="11">
        <v>30.173999999999999</v>
      </c>
      <c r="T790" s="11">
        <v>25.082000000000001</v>
      </c>
      <c r="U790" s="11">
        <v>20.295999999999999</v>
      </c>
      <c r="V790" s="11">
        <v>15.582000000000001</v>
      </c>
      <c r="W790" s="11">
        <v>10.888</v>
      </c>
      <c r="X790" s="11">
        <v>6.4859999999999998</v>
      </c>
      <c r="Y790" s="11">
        <v>2.9129999999999998</v>
      </c>
      <c r="Z790" s="11">
        <v>0.79900000000000004</v>
      </c>
      <c r="AA790" s="11">
        <v>9.7000000000000003E-2</v>
      </c>
      <c r="AB790" s="11">
        <v>5.0000000000000001E-3</v>
      </c>
      <c r="AC790" s="11">
        <v>0</v>
      </c>
    </row>
    <row r="791" spans="1:29" ht="11.5" hidden="1">
      <c r="A791" s="15">
        <v>774</v>
      </c>
      <c r="B791" s="13" t="s">
        <v>1059</v>
      </c>
      <c r="C791" s="14" t="s">
        <v>603</v>
      </c>
      <c r="D791" s="12"/>
      <c r="E791" s="12">
        <v>178</v>
      </c>
      <c r="F791" s="13" t="s">
        <v>1110</v>
      </c>
      <c r="G791" s="12">
        <v>911</v>
      </c>
      <c r="H791" s="12">
        <v>1990</v>
      </c>
      <c r="I791" s="11">
        <v>195.06700000000001</v>
      </c>
      <c r="J791" s="11">
        <v>172.77</v>
      </c>
      <c r="K791" s="11">
        <v>154.74299999999999</v>
      </c>
      <c r="L791" s="11">
        <v>131.536</v>
      </c>
      <c r="M791" s="11">
        <v>109.434</v>
      </c>
      <c r="N791" s="11">
        <v>89.347999999999999</v>
      </c>
      <c r="O791" s="11">
        <v>72.192999999999998</v>
      </c>
      <c r="P791" s="11">
        <v>58.871000000000002</v>
      </c>
      <c r="Q791" s="11">
        <v>48.313000000000002</v>
      </c>
      <c r="R791" s="11">
        <v>40.070999999999998</v>
      </c>
      <c r="S791" s="11">
        <v>33.671999999999997</v>
      </c>
      <c r="T791" s="11">
        <v>27.998999999999999</v>
      </c>
      <c r="U791" s="11">
        <v>22.652999999999999</v>
      </c>
      <c r="V791" s="11">
        <v>17.41</v>
      </c>
      <c r="W791" s="11">
        <v>12.205</v>
      </c>
      <c r="X791" s="11">
        <v>7.3120000000000003</v>
      </c>
      <c r="Y791" s="11">
        <v>3.3109999999999999</v>
      </c>
      <c r="Z791" s="11">
        <v>0.91400000000000003</v>
      </c>
      <c r="AA791" s="11">
        <v>0.114</v>
      </c>
      <c r="AB791" s="11">
        <v>5.0000000000000001E-3</v>
      </c>
      <c r="AC791" s="11">
        <v>0</v>
      </c>
    </row>
    <row r="792" spans="1:29" ht="11.5" hidden="1">
      <c r="A792" s="15">
        <v>775</v>
      </c>
      <c r="B792" s="13" t="s">
        <v>1059</v>
      </c>
      <c r="C792" s="14" t="s">
        <v>603</v>
      </c>
      <c r="D792" s="12"/>
      <c r="E792" s="12">
        <v>178</v>
      </c>
      <c r="F792" s="13" t="s">
        <v>1110</v>
      </c>
      <c r="G792" s="12">
        <v>911</v>
      </c>
      <c r="H792" s="12">
        <v>1995</v>
      </c>
      <c r="I792" s="11">
        <v>219.22499999999999</v>
      </c>
      <c r="J792" s="11">
        <v>190.47499999999999</v>
      </c>
      <c r="K792" s="11">
        <v>170.95</v>
      </c>
      <c r="L792" s="11">
        <v>153.613</v>
      </c>
      <c r="M792" s="11">
        <v>131.08600000000001</v>
      </c>
      <c r="N792" s="11">
        <v>109.04600000000001</v>
      </c>
      <c r="O792" s="11">
        <v>88.3</v>
      </c>
      <c r="P792" s="11">
        <v>70.438000000000002</v>
      </c>
      <c r="Q792" s="11">
        <v>56.476999999999997</v>
      </c>
      <c r="R792" s="11">
        <v>45.813000000000002</v>
      </c>
      <c r="S792" s="11">
        <v>37.594000000000001</v>
      </c>
      <c r="T792" s="11">
        <v>31.085999999999999</v>
      </c>
      <c r="U792" s="11">
        <v>25.155999999999999</v>
      </c>
      <c r="V792" s="11">
        <v>19.347000000000001</v>
      </c>
      <c r="W792" s="11">
        <v>13.603999999999999</v>
      </c>
      <c r="X792" s="11">
        <v>8.2089999999999996</v>
      </c>
      <c r="Y792" s="11">
        <v>3.7690000000000001</v>
      </c>
      <c r="Z792" s="11">
        <v>1.056</v>
      </c>
      <c r="AA792" s="11">
        <v>0.13400000000000001</v>
      </c>
      <c r="AB792" s="11">
        <v>6.0000000000000001E-3</v>
      </c>
      <c r="AC792" s="11">
        <v>0</v>
      </c>
    </row>
    <row r="793" spans="1:29" ht="11.5" hidden="1">
      <c r="A793" s="15">
        <v>776</v>
      </c>
      <c r="B793" s="13" t="s">
        <v>1059</v>
      </c>
      <c r="C793" s="14" t="s">
        <v>603</v>
      </c>
      <c r="D793" s="12"/>
      <c r="E793" s="12">
        <v>178</v>
      </c>
      <c r="F793" s="13" t="s">
        <v>1110</v>
      </c>
      <c r="G793" s="12">
        <v>911</v>
      </c>
      <c r="H793" s="12">
        <v>2000</v>
      </c>
      <c r="I793" s="11">
        <v>253.32599999999999</v>
      </c>
      <c r="J793" s="11">
        <v>213.35900000000001</v>
      </c>
      <c r="K793" s="11">
        <v>188.45500000000001</v>
      </c>
      <c r="L793" s="11">
        <v>170.126</v>
      </c>
      <c r="M793" s="11">
        <v>154.50200000000001</v>
      </c>
      <c r="N793" s="11">
        <v>132.27799999999999</v>
      </c>
      <c r="O793" s="11">
        <v>108.756</v>
      </c>
      <c r="P793" s="11">
        <v>86.430999999999997</v>
      </c>
      <c r="Q793" s="11">
        <v>67.349999999999994</v>
      </c>
      <c r="R793" s="11">
        <v>53.213999999999999</v>
      </c>
      <c r="S793" s="11">
        <v>42.695999999999998</v>
      </c>
      <c r="T793" s="11">
        <v>34.482999999999997</v>
      </c>
      <c r="U793" s="11">
        <v>27.75</v>
      </c>
      <c r="V793" s="11">
        <v>21.373000000000001</v>
      </c>
      <c r="W793" s="11">
        <v>15.079000000000001</v>
      </c>
      <c r="X793" s="11">
        <v>9.1829999999999998</v>
      </c>
      <c r="Y793" s="11">
        <v>4.3019999999999996</v>
      </c>
      <c r="Z793" s="11">
        <v>1.248</v>
      </c>
      <c r="AA793" s="11">
        <v>0.17100000000000001</v>
      </c>
      <c r="AB793" s="11">
        <v>8.9999999999999993E-3</v>
      </c>
      <c r="AC793" s="11">
        <v>0</v>
      </c>
    </row>
    <row r="794" spans="1:29" ht="11.5" hidden="1">
      <c r="A794" s="15">
        <v>777</v>
      </c>
      <c r="B794" s="13" t="s">
        <v>1059</v>
      </c>
      <c r="C794" s="14" t="s">
        <v>603</v>
      </c>
      <c r="D794" s="12"/>
      <c r="E794" s="12">
        <v>178</v>
      </c>
      <c r="F794" s="13" t="s">
        <v>1110</v>
      </c>
      <c r="G794" s="12">
        <v>911</v>
      </c>
      <c r="H794" s="12">
        <v>2005</v>
      </c>
      <c r="I794" s="11">
        <v>294.93599999999998</v>
      </c>
      <c r="J794" s="11">
        <v>246.959</v>
      </c>
      <c r="K794" s="11">
        <v>211.25399999999999</v>
      </c>
      <c r="L794" s="11">
        <v>187.56899999999999</v>
      </c>
      <c r="M794" s="11">
        <v>171.36</v>
      </c>
      <c r="N794" s="11">
        <v>156.23599999999999</v>
      </c>
      <c r="O794" s="11">
        <v>131.67599999999999</v>
      </c>
      <c r="P794" s="11">
        <v>105.79900000000001</v>
      </c>
      <c r="Q794" s="11">
        <v>82.340999999999994</v>
      </c>
      <c r="R794" s="11">
        <v>63.168999999999997</v>
      </c>
      <c r="S794" s="11">
        <v>49.253999999999998</v>
      </c>
      <c r="T794" s="11">
        <v>38.976999999999997</v>
      </c>
      <c r="U794" s="11">
        <v>30.701000000000001</v>
      </c>
      <c r="V794" s="11">
        <v>23.561</v>
      </c>
      <c r="W794" s="11">
        <v>16.681999999999999</v>
      </c>
      <c r="X794" s="11">
        <v>10.215999999999999</v>
      </c>
      <c r="Y794" s="11">
        <v>4.8310000000000004</v>
      </c>
      <c r="Z794" s="11">
        <v>1.4339999999999999</v>
      </c>
      <c r="AA794" s="11">
        <v>0.20300000000000001</v>
      </c>
      <c r="AB794" s="11">
        <v>1.2E-2</v>
      </c>
      <c r="AC794" s="11">
        <v>0</v>
      </c>
    </row>
    <row r="795" spans="1:29" ht="11.5" hidden="1">
      <c r="A795" s="15">
        <v>778</v>
      </c>
      <c r="B795" s="13" t="s">
        <v>1059</v>
      </c>
      <c r="C795" s="14" t="s">
        <v>603</v>
      </c>
      <c r="D795" s="12"/>
      <c r="E795" s="12">
        <v>178</v>
      </c>
      <c r="F795" s="13" t="s">
        <v>1110</v>
      </c>
      <c r="G795" s="12">
        <v>911</v>
      </c>
      <c r="H795" s="12">
        <v>2010</v>
      </c>
      <c r="I795" s="11">
        <v>348.22300000000001</v>
      </c>
      <c r="J795" s="11">
        <v>290.29399999999998</v>
      </c>
      <c r="K795" s="11">
        <v>245.107</v>
      </c>
      <c r="L795" s="11">
        <v>210.60300000000001</v>
      </c>
      <c r="M795" s="11">
        <v>190.93600000000001</v>
      </c>
      <c r="N795" s="11">
        <v>177.64400000000001</v>
      </c>
      <c r="O795" s="11">
        <v>160.517</v>
      </c>
      <c r="P795" s="11">
        <v>133.34899999999999</v>
      </c>
      <c r="Q795" s="11">
        <v>105.776</v>
      </c>
      <c r="R795" s="11">
        <v>80.465999999999994</v>
      </c>
      <c r="S795" s="11">
        <v>59.798999999999999</v>
      </c>
      <c r="T795" s="11">
        <v>45.701999999999998</v>
      </c>
      <c r="U795" s="11">
        <v>35.253999999999998</v>
      </c>
      <c r="V795" s="11">
        <v>26.459</v>
      </c>
      <c r="W795" s="11">
        <v>18.634</v>
      </c>
      <c r="X795" s="11">
        <v>11.401</v>
      </c>
      <c r="Y795" s="11">
        <v>5.3659999999999997</v>
      </c>
      <c r="Z795" s="11">
        <v>1.5720000000000001</v>
      </c>
      <c r="AA795" s="11">
        <v>0.214</v>
      </c>
      <c r="AB795" s="11">
        <v>1.2E-2</v>
      </c>
      <c r="AC795" s="11">
        <v>0</v>
      </c>
    </row>
    <row r="796" spans="1:29" ht="11.5" hidden="1">
      <c r="A796" s="15">
        <v>779</v>
      </c>
      <c r="B796" s="13" t="s">
        <v>1059</v>
      </c>
      <c r="C796" s="14" t="s">
        <v>603</v>
      </c>
      <c r="D796" s="12"/>
      <c r="E796" s="12">
        <v>178</v>
      </c>
      <c r="F796" s="13" t="s">
        <v>1110</v>
      </c>
      <c r="G796" s="12">
        <v>911</v>
      </c>
      <c r="H796" s="12">
        <v>2015</v>
      </c>
      <c r="I796" s="11">
        <v>386.04300000000001</v>
      </c>
      <c r="J796" s="11">
        <v>342.1</v>
      </c>
      <c r="K796" s="11">
        <v>287.29199999999997</v>
      </c>
      <c r="L796" s="11">
        <v>241.191</v>
      </c>
      <c r="M796" s="11">
        <v>203.387</v>
      </c>
      <c r="N796" s="11">
        <v>181.76</v>
      </c>
      <c r="O796" s="11">
        <v>168.614</v>
      </c>
      <c r="P796" s="11">
        <v>152.33600000000001</v>
      </c>
      <c r="Q796" s="11">
        <v>126.26900000000001</v>
      </c>
      <c r="R796" s="11">
        <v>99.899000000000001</v>
      </c>
      <c r="S796" s="11">
        <v>75.47</v>
      </c>
      <c r="T796" s="11">
        <v>55.378999999999998</v>
      </c>
      <c r="U796" s="11">
        <v>41.374000000000002</v>
      </c>
      <c r="V796" s="11">
        <v>30.49</v>
      </c>
      <c r="W796" s="11">
        <v>21.048999999999999</v>
      </c>
      <c r="X796" s="11">
        <v>12.827</v>
      </c>
      <c r="Y796" s="11">
        <v>6.0229999999999997</v>
      </c>
      <c r="Z796" s="11">
        <v>1.772</v>
      </c>
      <c r="AA796" s="11">
        <v>0.23699999999999999</v>
      </c>
      <c r="AB796" s="11">
        <v>0.01</v>
      </c>
      <c r="AC796" s="11">
        <v>0</v>
      </c>
    </row>
    <row r="797" spans="1:29" ht="11.5" hidden="1">
      <c r="A797" s="15">
        <v>780</v>
      </c>
      <c r="B797" s="13" t="s">
        <v>1059</v>
      </c>
      <c r="C797" s="14" t="s">
        <v>603</v>
      </c>
      <c r="D797" s="12"/>
      <c r="E797" s="12">
        <v>178</v>
      </c>
      <c r="F797" s="13" t="s">
        <v>1110</v>
      </c>
      <c r="G797" s="12">
        <v>911</v>
      </c>
      <c r="H797" s="12">
        <v>2020</v>
      </c>
      <c r="I797" s="11">
        <v>406.577</v>
      </c>
      <c r="J797" s="11">
        <v>381.733</v>
      </c>
      <c r="K797" s="11">
        <v>340.00700000000001</v>
      </c>
      <c r="L797" s="11">
        <v>285.00700000000001</v>
      </c>
      <c r="M797" s="11">
        <v>237.398</v>
      </c>
      <c r="N797" s="11">
        <v>198.54499999999999</v>
      </c>
      <c r="O797" s="11">
        <v>176.626</v>
      </c>
      <c r="P797" s="11">
        <v>163.316</v>
      </c>
      <c r="Q797" s="11">
        <v>146.923</v>
      </c>
      <c r="R797" s="11">
        <v>121.21899999999999</v>
      </c>
      <c r="S797" s="11">
        <v>95.15</v>
      </c>
      <c r="T797" s="11">
        <v>71.006</v>
      </c>
      <c r="U797" s="11">
        <v>51.034999999999997</v>
      </c>
      <c r="V797" s="11">
        <v>36.604999999999997</v>
      </c>
      <c r="W797" s="11">
        <v>25.056999999999999</v>
      </c>
      <c r="X797" s="11">
        <v>15.231999999999999</v>
      </c>
      <c r="Y797" s="11">
        <v>7.3609999999999998</v>
      </c>
      <c r="Z797" s="11">
        <v>2.2719999999999998</v>
      </c>
      <c r="AA797" s="11">
        <v>0.32900000000000001</v>
      </c>
      <c r="AB797" s="11">
        <v>1.6E-2</v>
      </c>
      <c r="AC797" s="11">
        <v>0</v>
      </c>
    </row>
    <row r="798" spans="1:29" ht="11.5" hidden="1">
      <c r="A798" s="15">
        <v>781</v>
      </c>
      <c r="B798" s="13" t="s">
        <v>1059</v>
      </c>
      <c r="C798" s="14" t="s">
        <v>1125</v>
      </c>
      <c r="D798" s="12"/>
      <c r="E798" s="12">
        <v>180</v>
      </c>
      <c r="F798" s="13" t="s">
        <v>1110</v>
      </c>
      <c r="G798" s="12">
        <v>911</v>
      </c>
      <c r="H798" s="12">
        <v>1950</v>
      </c>
      <c r="I798" s="11">
        <v>1099.3389999999999</v>
      </c>
      <c r="J798" s="11">
        <v>876.09</v>
      </c>
      <c r="K798" s="11">
        <v>747.97199999999998</v>
      </c>
      <c r="L798" s="11">
        <v>646.00599999999997</v>
      </c>
      <c r="M798" s="11">
        <v>558.38699999999994</v>
      </c>
      <c r="N798" s="11">
        <v>477.99700000000001</v>
      </c>
      <c r="O798" s="11">
        <v>409.07299999999998</v>
      </c>
      <c r="P798" s="11">
        <v>347.15100000000001</v>
      </c>
      <c r="Q798" s="11">
        <v>290.91199999999998</v>
      </c>
      <c r="R798" s="11">
        <v>245.68</v>
      </c>
      <c r="S798" s="11">
        <v>203.762</v>
      </c>
      <c r="T798" s="11">
        <v>169.26400000000001</v>
      </c>
      <c r="U798" s="11">
        <v>129.251</v>
      </c>
      <c r="V798" s="11">
        <v>98.811999999999998</v>
      </c>
      <c r="W798" s="11">
        <v>74.36</v>
      </c>
      <c r="X798" s="11">
        <v>52.564</v>
      </c>
      <c r="Y798" s="11">
        <v>35.095999999999997</v>
      </c>
      <c r="Z798" s="11">
        <v>11.907999999999999</v>
      </c>
      <c r="AA798" s="11">
        <v>2.5870000000000002</v>
      </c>
      <c r="AB798" s="11">
        <v>0.33400000000000002</v>
      </c>
      <c r="AC798" s="11">
        <v>2.5999999999999999E-2</v>
      </c>
    </row>
    <row r="799" spans="1:29" ht="11.5" hidden="1">
      <c r="A799" s="15">
        <v>782</v>
      </c>
      <c r="B799" s="13" t="s">
        <v>1059</v>
      </c>
      <c r="C799" s="14" t="s">
        <v>1125</v>
      </c>
      <c r="D799" s="12"/>
      <c r="E799" s="12">
        <v>180</v>
      </c>
      <c r="F799" s="13" t="s">
        <v>1110</v>
      </c>
      <c r="G799" s="12">
        <v>911</v>
      </c>
      <c r="H799" s="12">
        <v>1955</v>
      </c>
      <c r="I799" s="11">
        <v>1168.5820000000001</v>
      </c>
      <c r="J799" s="11">
        <v>970.39700000000005</v>
      </c>
      <c r="K799" s="11">
        <v>840.048</v>
      </c>
      <c r="L799" s="11">
        <v>724.94899999999996</v>
      </c>
      <c r="M799" s="11">
        <v>623.43499999999995</v>
      </c>
      <c r="N799" s="11">
        <v>535.71699999999998</v>
      </c>
      <c r="O799" s="11">
        <v>455.43099999999998</v>
      </c>
      <c r="P799" s="11">
        <v>386.84800000000001</v>
      </c>
      <c r="Q799" s="11">
        <v>326.05700000000002</v>
      </c>
      <c r="R799" s="11">
        <v>271.76600000000002</v>
      </c>
      <c r="S799" s="11">
        <v>227.12</v>
      </c>
      <c r="T799" s="11">
        <v>183.989</v>
      </c>
      <c r="U799" s="11">
        <v>146.50399999999999</v>
      </c>
      <c r="V799" s="11">
        <v>104.20099999999999</v>
      </c>
      <c r="W799" s="11">
        <v>70.930000000000007</v>
      </c>
      <c r="X799" s="11">
        <v>44.828000000000003</v>
      </c>
      <c r="Y799" s="11">
        <v>24.506</v>
      </c>
      <c r="Z799" s="11">
        <v>11.364000000000001</v>
      </c>
      <c r="AA799" s="11">
        <v>2.4569999999999999</v>
      </c>
      <c r="AB799" s="11">
        <v>0.31900000000000001</v>
      </c>
      <c r="AC799" s="11">
        <v>2.5999999999999999E-2</v>
      </c>
    </row>
    <row r="800" spans="1:29" ht="11.5" hidden="1">
      <c r="A800" s="15">
        <v>783</v>
      </c>
      <c r="B800" s="13" t="s">
        <v>1059</v>
      </c>
      <c r="C800" s="14" t="s">
        <v>1125</v>
      </c>
      <c r="D800" s="12"/>
      <c r="E800" s="12">
        <v>180</v>
      </c>
      <c r="F800" s="13" t="s">
        <v>1110</v>
      </c>
      <c r="G800" s="12">
        <v>911</v>
      </c>
      <c r="H800" s="12">
        <v>1960</v>
      </c>
      <c r="I800" s="11">
        <v>1337.5409999999999</v>
      </c>
      <c r="J800" s="11">
        <v>1045.6089999999999</v>
      </c>
      <c r="K800" s="11">
        <v>937.72699999999998</v>
      </c>
      <c r="L800" s="11">
        <v>819.92600000000004</v>
      </c>
      <c r="M800" s="11">
        <v>704.64700000000005</v>
      </c>
      <c r="N800" s="11">
        <v>602.58699999999999</v>
      </c>
      <c r="O800" s="11">
        <v>514.44200000000001</v>
      </c>
      <c r="P800" s="11">
        <v>434.28899999999999</v>
      </c>
      <c r="Q800" s="11">
        <v>366.47199999999998</v>
      </c>
      <c r="R800" s="11">
        <v>307.23899999999998</v>
      </c>
      <c r="S800" s="11">
        <v>253.48699999999999</v>
      </c>
      <c r="T800" s="11">
        <v>207.11</v>
      </c>
      <c r="U800" s="11">
        <v>161.12899999999999</v>
      </c>
      <c r="V800" s="11">
        <v>119.825</v>
      </c>
      <c r="W800" s="11">
        <v>76.225999999999999</v>
      </c>
      <c r="X800" s="11">
        <v>43.841999999999999</v>
      </c>
      <c r="Y800" s="11">
        <v>21.587</v>
      </c>
      <c r="Z800" s="11">
        <v>8.2750000000000004</v>
      </c>
      <c r="AA800" s="11">
        <v>2.4620000000000002</v>
      </c>
      <c r="AB800" s="11">
        <v>0.31900000000000001</v>
      </c>
      <c r="AC800" s="11">
        <v>2.5999999999999999E-2</v>
      </c>
    </row>
    <row r="801" spans="1:29" ht="11.5" hidden="1">
      <c r="A801" s="15">
        <v>784</v>
      </c>
      <c r="B801" s="13" t="s">
        <v>1059</v>
      </c>
      <c r="C801" s="14" t="s">
        <v>1125</v>
      </c>
      <c r="D801" s="12"/>
      <c r="E801" s="12">
        <v>180</v>
      </c>
      <c r="F801" s="13" t="s">
        <v>1110</v>
      </c>
      <c r="G801" s="12">
        <v>911</v>
      </c>
      <c r="H801" s="12">
        <v>1965</v>
      </c>
      <c r="I801" s="11">
        <v>1546.5139999999999</v>
      </c>
      <c r="J801" s="11">
        <v>1206.3610000000001</v>
      </c>
      <c r="K801" s="11">
        <v>1014.744</v>
      </c>
      <c r="L801" s="11">
        <v>918.47699999999998</v>
      </c>
      <c r="M801" s="11">
        <v>799.86099999999999</v>
      </c>
      <c r="N801" s="11">
        <v>683.70899999999995</v>
      </c>
      <c r="O801" s="11">
        <v>581.06299999999999</v>
      </c>
      <c r="P801" s="11">
        <v>492.74599999999998</v>
      </c>
      <c r="Q801" s="11">
        <v>413.33300000000003</v>
      </c>
      <c r="R801" s="11">
        <v>346.95299999999997</v>
      </c>
      <c r="S801" s="11">
        <v>287.97000000000003</v>
      </c>
      <c r="T801" s="11">
        <v>232.446</v>
      </c>
      <c r="U801" s="11">
        <v>182.61099999999999</v>
      </c>
      <c r="V801" s="11">
        <v>132.95500000000001</v>
      </c>
      <c r="W801" s="11">
        <v>88.677000000000007</v>
      </c>
      <c r="X801" s="11">
        <v>47.87</v>
      </c>
      <c r="Y801" s="11">
        <v>21.56</v>
      </c>
      <c r="Z801" s="11">
        <v>7.4880000000000004</v>
      </c>
      <c r="AA801" s="11">
        <v>1.853</v>
      </c>
      <c r="AB801" s="11">
        <v>0.33</v>
      </c>
      <c r="AC801" s="11">
        <v>2.7E-2</v>
      </c>
    </row>
    <row r="802" spans="1:29" ht="11.5" hidden="1">
      <c r="A802" s="15">
        <v>785</v>
      </c>
      <c r="B802" s="13" t="s">
        <v>1059</v>
      </c>
      <c r="C802" s="14" t="s">
        <v>1125</v>
      </c>
      <c r="D802" s="12"/>
      <c r="E802" s="12">
        <v>180</v>
      </c>
      <c r="F802" s="13" t="s">
        <v>1110</v>
      </c>
      <c r="G802" s="12">
        <v>911</v>
      </c>
      <c r="H802" s="12">
        <v>1970</v>
      </c>
      <c r="I802" s="11">
        <v>1796.742</v>
      </c>
      <c r="J802" s="11">
        <v>1412.2380000000001</v>
      </c>
      <c r="K802" s="11">
        <v>1179.6969999999999</v>
      </c>
      <c r="L802" s="11">
        <v>1001.197</v>
      </c>
      <c r="M802" s="11">
        <v>902.32799999999997</v>
      </c>
      <c r="N802" s="11">
        <v>781.798</v>
      </c>
      <c r="O802" s="11">
        <v>664.39599999999996</v>
      </c>
      <c r="P802" s="11">
        <v>561.11099999999999</v>
      </c>
      <c r="Q802" s="11">
        <v>472.88099999999997</v>
      </c>
      <c r="R802" s="11">
        <v>394.63099999999997</v>
      </c>
      <c r="S802" s="11">
        <v>328.01299999999998</v>
      </c>
      <c r="T802" s="11">
        <v>266.55799999999999</v>
      </c>
      <c r="U802" s="11">
        <v>207.227</v>
      </c>
      <c r="V802" s="11">
        <v>152.679</v>
      </c>
      <c r="W802" s="11">
        <v>100.08199999999999</v>
      </c>
      <c r="X802" s="11">
        <v>56.899000000000001</v>
      </c>
      <c r="Y802" s="11">
        <v>24.202999999999999</v>
      </c>
      <c r="Z802" s="11">
        <v>7.7439999999999998</v>
      </c>
      <c r="AA802" s="11">
        <v>1.746</v>
      </c>
      <c r="AB802" s="11">
        <v>0.25900000000000001</v>
      </c>
      <c r="AC802" s="11">
        <v>2.9000000000000001E-2</v>
      </c>
    </row>
    <row r="803" spans="1:29" ht="11.5" hidden="1">
      <c r="A803" s="15">
        <v>786</v>
      </c>
      <c r="B803" s="13" t="s">
        <v>1059</v>
      </c>
      <c r="C803" s="14" t="s">
        <v>1125</v>
      </c>
      <c r="D803" s="12"/>
      <c r="E803" s="12">
        <v>180</v>
      </c>
      <c r="F803" s="13" t="s">
        <v>1110</v>
      </c>
      <c r="G803" s="12">
        <v>911</v>
      </c>
      <c r="H803" s="12">
        <v>1975</v>
      </c>
      <c r="I803" s="11">
        <v>2062.415</v>
      </c>
      <c r="J803" s="11">
        <v>1635.57</v>
      </c>
      <c r="K803" s="11">
        <v>1368.5920000000001</v>
      </c>
      <c r="L803" s="11">
        <v>1152.326</v>
      </c>
      <c r="M803" s="11">
        <v>974.24199999999996</v>
      </c>
      <c r="N803" s="11">
        <v>873.71600000000001</v>
      </c>
      <c r="O803" s="11">
        <v>752.91099999999994</v>
      </c>
      <c r="P803" s="11">
        <v>636.15700000000004</v>
      </c>
      <c r="Q803" s="11">
        <v>534.101</v>
      </c>
      <c r="R803" s="11">
        <v>447.82400000000001</v>
      </c>
      <c r="S803" s="11">
        <v>370.178</v>
      </c>
      <c r="T803" s="11">
        <v>301.55500000000001</v>
      </c>
      <c r="U803" s="11">
        <v>236.47300000000001</v>
      </c>
      <c r="V803" s="11">
        <v>172.92</v>
      </c>
      <c r="W803" s="11">
        <v>115.211</v>
      </c>
      <c r="X803" s="11">
        <v>64.792000000000002</v>
      </c>
      <c r="Y803" s="11">
        <v>29.247</v>
      </c>
      <c r="Z803" s="11">
        <v>8.9239999999999995</v>
      </c>
      <c r="AA803" s="11">
        <v>1.87</v>
      </c>
      <c r="AB803" s="11">
        <v>0.254</v>
      </c>
      <c r="AC803" s="11">
        <v>2.4E-2</v>
      </c>
    </row>
    <row r="804" spans="1:29" ht="11.5" hidden="1">
      <c r="A804" s="15">
        <v>787</v>
      </c>
      <c r="B804" s="13" t="s">
        <v>1059</v>
      </c>
      <c r="C804" s="14" t="s">
        <v>1125</v>
      </c>
      <c r="D804" s="12"/>
      <c r="E804" s="12">
        <v>180</v>
      </c>
      <c r="F804" s="13" t="s">
        <v>1110</v>
      </c>
      <c r="G804" s="12">
        <v>911</v>
      </c>
      <c r="H804" s="12">
        <v>1980</v>
      </c>
      <c r="I804" s="11">
        <v>2380.614</v>
      </c>
      <c r="J804" s="11">
        <v>1890.2159999999999</v>
      </c>
      <c r="K804" s="11">
        <v>1591.53</v>
      </c>
      <c r="L804" s="11">
        <v>1341.809</v>
      </c>
      <c r="M804" s="11">
        <v>1125.539</v>
      </c>
      <c r="N804" s="11">
        <v>947.12199999999996</v>
      </c>
      <c r="O804" s="11">
        <v>844.87400000000002</v>
      </c>
      <c r="P804" s="11">
        <v>724.04</v>
      </c>
      <c r="Q804" s="11">
        <v>608.25300000000004</v>
      </c>
      <c r="R804" s="11">
        <v>508.096</v>
      </c>
      <c r="S804" s="11">
        <v>422.02800000000002</v>
      </c>
      <c r="T804" s="11">
        <v>342.06900000000002</v>
      </c>
      <c r="U804" s="11">
        <v>269.142</v>
      </c>
      <c r="V804" s="11">
        <v>198.78299999999999</v>
      </c>
      <c r="W804" s="11">
        <v>131.73099999999999</v>
      </c>
      <c r="X804" s="11">
        <v>75.522000000000006</v>
      </c>
      <c r="Y804" s="11">
        <v>33.853999999999999</v>
      </c>
      <c r="Z804" s="11">
        <v>11.012</v>
      </c>
      <c r="AA804" s="11">
        <v>2.21</v>
      </c>
      <c r="AB804" s="11">
        <v>0.27900000000000003</v>
      </c>
      <c r="AC804" s="11">
        <v>2.4E-2</v>
      </c>
    </row>
    <row r="805" spans="1:29" ht="11.5" hidden="1">
      <c r="A805" s="15">
        <v>788</v>
      </c>
      <c r="B805" s="13" t="s">
        <v>1059</v>
      </c>
      <c r="C805" s="14" t="s">
        <v>1125</v>
      </c>
      <c r="D805" s="12"/>
      <c r="E805" s="12">
        <v>180</v>
      </c>
      <c r="F805" s="13" t="s">
        <v>1110</v>
      </c>
      <c r="G805" s="12">
        <v>911</v>
      </c>
      <c r="H805" s="12">
        <v>1985</v>
      </c>
      <c r="I805" s="11">
        <v>2718.19</v>
      </c>
      <c r="J805" s="11">
        <v>2153.6489999999999</v>
      </c>
      <c r="K805" s="11">
        <v>1806.5709999999999</v>
      </c>
      <c r="L805" s="11">
        <v>1531.4469999999999</v>
      </c>
      <c r="M805" s="11">
        <v>1286.319</v>
      </c>
      <c r="N805" s="11">
        <v>1074.0640000000001</v>
      </c>
      <c r="O805" s="11">
        <v>899.25099999999998</v>
      </c>
      <c r="P805" s="11">
        <v>798.33</v>
      </c>
      <c r="Q805" s="11">
        <v>680.27599999999995</v>
      </c>
      <c r="R805" s="11">
        <v>568.60199999999998</v>
      </c>
      <c r="S805" s="11">
        <v>470.613</v>
      </c>
      <c r="T805" s="11">
        <v>383.59800000000001</v>
      </c>
      <c r="U805" s="11">
        <v>300.738</v>
      </c>
      <c r="V805" s="11">
        <v>223.30699999999999</v>
      </c>
      <c r="W805" s="11">
        <v>149.92599999999999</v>
      </c>
      <c r="X805" s="11">
        <v>85.825999999999993</v>
      </c>
      <c r="Y805" s="11">
        <v>39.411999999999999</v>
      </c>
      <c r="Z805" s="11">
        <v>12.801</v>
      </c>
      <c r="AA805" s="11">
        <v>2.7509999999999999</v>
      </c>
      <c r="AB805" s="11">
        <v>0.33300000000000002</v>
      </c>
      <c r="AC805" s="11">
        <v>2.5999999999999999E-2</v>
      </c>
    </row>
    <row r="806" spans="1:29" ht="11.5" hidden="1">
      <c r="A806" s="15">
        <v>789</v>
      </c>
      <c r="B806" s="13" t="s">
        <v>1059</v>
      </c>
      <c r="C806" s="14" t="s">
        <v>1125</v>
      </c>
      <c r="D806" s="12"/>
      <c r="E806" s="12">
        <v>180</v>
      </c>
      <c r="F806" s="13" t="s">
        <v>1110</v>
      </c>
      <c r="G806" s="12">
        <v>911</v>
      </c>
      <c r="H806" s="12">
        <v>1990</v>
      </c>
      <c r="I806" s="11">
        <v>3158.2820000000002</v>
      </c>
      <c r="J806" s="11">
        <v>2518.1779999999999</v>
      </c>
      <c r="K806" s="11">
        <v>2100.1260000000002</v>
      </c>
      <c r="L806" s="11">
        <v>1772.4970000000001</v>
      </c>
      <c r="M806" s="11">
        <v>1496.999</v>
      </c>
      <c r="N806" s="11">
        <v>1251.8689999999999</v>
      </c>
      <c r="O806" s="11">
        <v>1040.5119999999999</v>
      </c>
      <c r="P806" s="11">
        <v>866.85799999999995</v>
      </c>
      <c r="Q806" s="11">
        <v>765.36699999999996</v>
      </c>
      <c r="R806" s="11">
        <v>648.97</v>
      </c>
      <c r="S806" s="11">
        <v>537.54100000000005</v>
      </c>
      <c r="T806" s="11">
        <v>436.83300000000003</v>
      </c>
      <c r="U806" s="11">
        <v>344.78100000000001</v>
      </c>
      <c r="V806" s="11">
        <v>255.43199999999999</v>
      </c>
      <c r="W806" s="11">
        <v>172.76599999999999</v>
      </c>
      <c r="X806" s="11">
        <v>100.465</v>
      </c>
      <c r="Y806" s="11">
        <v>46.201000000000001</v>
      </c>
      <c r="Z806" s="11">
        <v>15.423999999999999</v>
      </c>
      <c r="AA806" s="11">
        <v>3.3149999999999999</v>
      </c>
      <c r="AB806" s="11">
        <v>0.43099999999999999</v>
      </c>
      <c r="AC806" s="11">
        <v>3.2000000000000001E-2</v>
      </c>
    </row>
    <row r="807" spans="1:29" ht="11.5" hidden="1">
      <c r="A807" s="15">
        <v>790</v>
      </c>
      <c r="B807" s="13" t="s">
        <v>1059</v>
      </c>
      <c r="C807" s="14" t="s">
        <v>1125</v>
      </c>
      <c r="D807" s="12"/>
      <c r="E807" s="12">
        <v>180</v>
      </c>
      <c r="F807" s="13" t="s">
        <v>1110</v>
      </c>
      <c r="G807" s="12">
        <v>911</v>
      </c>
      <c r="H807" s="12">
        <v>1995</v>
      </c>
      <c r="I807" s="11">
        <v>3821.0149999999999</v>
      </c>
      <c r="J807" s="11">
        <v>3039.7759999999998</v>
      </c>
      <c r="K807" s="11">
        <v>2539.8020000000001</v>
      </c>
      <c r="L807" s="11">
        <v>2129.8339999999998</v>
      </c>
      <c r="M807" s="11">
        <v>1790.9490000000001</v>
      </c>
      <c r="N807" s="11">
        <v>1506.0740000000001</v>
      </c>
      <c r="O807" s="11">
        <v>1254.087</v>
      </c>
      <c r="P807" s="11">
        <v>1037.559</v>
      </c>
      <c r="Q807" s="11">
        <v>860.16300000000001</v>
      </c>
      <c r="R807" s="11">
        <v>755.02599999999995</v>
      </c>
      <c r="S807" s="11">
        <v>634.61300000000006</v>
      </c>
      <c r="T807" s="11">
        <v>516.44200000000001</v>
      </c>
      <c r="U807" s="11">
        <v>406.82299999999998</v>
      </c>
      <c r="V807" s="11">
        <v>303.83300000000003</v>
      </c>
      <c r="W807" s="11">
        <v>205.499</v>
      </c>
      <c r="X807" s="11">
        <v>120.706</v>
      </c>
      <c r="Y807" s="11">
        <v>56.555999999999997</v>
      </c>
      <c r="Z807" s="11">
        <v>18.975000000000001</v>
      </c>
      <c r="AA807" s="11">
        <v>4.202</v>
      </c>
      <c r="AB807" s="11">
        <v>0.54700000000000004</v>
      </c>
      <c r="AC807" s="11">
        <v>4.2999999999999997E-2</v>
      </c>
    </row>
    <row r="808" spans="1:29" ht="11.5" hidden="1">
      <c r="A808" s="15">
        <v>791</v>
      </c>
      <c r="B808" s="13" t="s">
        <v>1059</v>
      </c>
      <c r="C808" s="14" t="s">
        <v>1125</v>
      </c>
      <c r="D808" s="12"/>
      <c r="E808" s="12">
        <v>180</v>
      </c>
      <c r="F808" s="13" t="s">
        <v>1110</v>
      </c>
      <c r="G808" s="12">
        <v>911</v>
      </c>
      <c r="H808" s="12">
        <v>2000</v>
      </c>
      <c r="I808" s="11">
        <v>4308.4849999999997</v>
      </c>
      <c r="J808" s="11">
        <v>3466.9349999999999</v>
      </c>
      <c r="K808" s="11">
        <v>2896.6529999999998</v>
      </c>
      <c r="L808" s="11">
        <v>2434.2849999999999</v>
      </c>
      <c r="M808" s="11">
        <v>2033.7370000000001</v>
      </c>
      <c r="N808" s="11">
        <v>1702.816</v>
      </c>
      <c r="O808" s="11">
        <v>1425.6859999999999</v>
      </c>
      <c r="P808" s="11">
        <v>1181.386</v>
      </c>
      <c r="Q808" s="11">
        <v>972.13800000000003</v>
      </c>
      <c r="R808" s="11">
        <v>801.73800000000006</v>
      </c>
      <c r="S808" s="11">
        <v>697.81299999999999</v>
      </c>
      <c r="T808" s="11">
        <v>575.95899999999995</v>
      </c>
      <c r="U808" s="11">
        <v>454.07100000000003</v>
      </c>
      <c r="V808" s="11">
        <v>338.25</v>
      </c>
      <c r="W808" s="11">
        <v>230.38</v>
      </c>
      <c r="X808" s="11">
        <v>135.142</v>
      </c>
      <c r="Y808" s="11">
        <v>63.872999999999998</v>
      </c>
      <c r="Z808" s="11">
        <v>21.795999999999999</v>
      </c>
      <c r="AA808" s="11">
        <v>4.8460000000000001</v>
      </c>
      <c r="AB808" s="11">
        <v>0.64900000000000002</v>
      </c>
      <c r="AC808" s="11">
        <v>5.0999999999999997E-2</v>
      </c>
    </row>
    <row r="809" spans="1:29" ht="11.5" hidden="1">
      <c r="A809" s="15">
        <v>792</v>
      </c>
      <c r="B809" s="13" t="s">
        <v>1059</v>
      </c>
      <c r="C809" s="14" t="s">
        <v>1125</v>
      </c>
      <c r="D809" s="12"/>
      <c r="E809" s="12">
        <v>180</v>
      </c>
      <c r="F809" s="13" t="s">
        <v>1110</v>
      </c>
      <c r="G809" s="12">
        <v>911</v>
      </c>
      <c r="H809" s="12">
        <v>2005</v>
      </c>
      <c r="I809" s="11">
        <v>5065.8789999999999</v>
      </c>
      <c r="J809" s="11">
        <v>4029.4409999999998</v>
      </c>
      <c r="K809" s="11">
        <v>3374.5390000000002</v>
      </c>
      <c r="L809" s="11">
        <v>2831.8380000000002</v>
      </c>
      <c r="M809" s="11">
        <v>2371.3939999999998</v>
      </c>
      <c r="N809" s="11">
        <v>1973.384</v>
      </c>
      <c r="O809" s="11">
        <v>1645.884</v>
      </c>
      <c r="P809" s="11">
        <v>1372.2460000000001</v>
      </c>
      <c r="Q809" s="11">
        <v>1131.2760000000001</v>
      </c>
      <c r="R809" s="11">
        <v>926.18200000000002</v>
      </c>
      <c r="S809" s="11">
        <v>757.04499999999996</v>
      </c>
      <c r="T809" s="11">
        <v>647.88199999999995</v>
      </c>
      <c r="U809" s="11">
        <v>519.16</v>
      </c>
      <c r="V809" s="11">
        <v>388.21300000000002</v>
      </c>
      <c r="W809" s="11">
        <v>264.91800000000001</v>
      </c>
      <c r="X809" s="11">
        <v>157.39500000000001</v>
      </c>
      <c r="Y809" s="11">
        <v>74.754999999999995</v>
      </c>
      <c r="Z809" s="11">
        <v>25.908000000000001</v>
      </c>
      <c r="AA809" s="11">
        <v>5.8869999999999996</v>
      </c>
      <c r="AB809" s="11">
        <v>0.79200000000000004</v>
      </c>
      <c r="AC809" s="11">
        <v>6.3E-2</v>
      </c>
    </row>
    <row r="810" spans="1:29" ht="11.5" hidden="1">
      <c r="A810" s="15">
        <v>793</v>
      </c>
      <c r="B810" s="13" t="s">
        <v>1059</v>
      </c>
      <c r="C810" s="14" t="s">
        <v>1125</v>
      </c>
      <c r="D810" s="12"/>
      <c r="E810" s="12">
        <v>180</v>
      </c>
      <c r="F810" s="13" t="s">
        <v>1110</v>
      </c>
      <c r="G810" s="12">
        <v>911</v>
      </c>
      <c r="H810" s="12">
        <v>2010</v>
      </c>
      <c r="I810" s="11">
        <v>6014.1329999999998</v>
      </c>
      <c r="J810" s="11">
        <v>4824.808</v>
      </c>
      <c r="K810" s="11">
        <v>3956.2919999999999</v>
      </c>
      <c r="L810" s="11">
        <v>3323.1390000000001</v>
      </c>
      <c r="M810" s="11">
        <v>2779.5079999999998</v>
      </c>
      <c r="N810" s="11">
        <v>2319.4940000000001</v>
      </c>
      <c r="O810" s="11">
        <v>1923.979</v>
      </c>
      <c r="P810" s="11">
        <v>1599.105</v>
      </c>
      <c r="Q810" s="11">
        <v>1326.8710000000001</v>
      </c>
      <c r="R810" s="11">
        <v>1088.3040000000001</v>
      </c>
      <c r="S810" s="11">
        <v>883.346</v>
      </c>
      <c r="T810" s="11">
        <v>710.79200000000003</v>
      </c>
      <c r="U810" s="11">
        <v>592.13099999999997</v>
      </c>
      <c r="V810" s="11">
        <v>451.77699999999999</v>
      </c>
      <c r="W810" s="11">
        <v>311.23200000000003</v>
      </c>
      <c r="X810" s="11">
        <v>186.59100000000001</v>
      </c>
      <c r="Y810" s="11">
        <v>90.488</v>
      </c>
      <c r="Z810" s="11">
        <v>31.774999999999999</v>
      </c>
      <c r="AA810" s="11">
        <v>7.3769999999999998</v>
      </c>
      <c r="AB810" s="11">
        <v>1.014</v>
      </c>
      <c r="AC810" s="11">
        <v>0.08</v>
      </c>
    </row>
    <row r="811" spans="1:29" ht="11.5" hidden="1">
      <c r="A811" s="15">
        <v>794</v>
      </c>
      <c r="B811" s="13" t="s">
        <v>1059</v>
      </c>
      <c r="C811" s="14" t="s">
        <v>1125</v>
      </c>
      <c r="D811" s="12"/>
      <c r="E811" s="12">
        <v>180</v>
      </c>
      <c r="F811" s="13" t="s">
        <v>1110</v>
      </c>
      <c r="G811" s="12">
        <v>911</v>
      </c>
      <c r="H811" s="12">
        <v>2015</v>
      </c>
      <c r="I811" s="11">
        <v>6985.259</v>
      </c>
      <c r="J811" s="11">
        <v>5784.0649999999996</v>
      </c>
      <c r="K811" s="11">
        <v>4755.8739999999998</v>
      </c>
      <c r="L811" s="11">
        <v>3908.12</v>
      </c>
      <c r="M811" s="11">
        <v>3272.502</v>
      </c>
      <c r="N811" s="11">
        <v>2728.5360000000001</v>
      </c>
      <c r="O811" s="11">
        <v>2270.645</v>
      </c>
      <c r="P811" s="11">
        <v>1877.8630000000001</v>
      </c>
      <c r="Q811" s="11">
        <v>1553.7370000000001</v>
      </c>
      <c r="R811" s="11">
        <v>1282.722</v>
      </c>
      <c r="S811" s="11">
        <v>1043.31</v>
      </c>
      <c r="T811" s="11">
        <v>834.45600000000002</v>
      </c>
      <c r="U811" s="11">
        <v>654.83100000000002</v>
      </c>
      <c r="V811" s="11">
        <v>520.83699999999999</v>
      </c>
      <c r="W811" s="11">
        <v>367.60300000000001</v>
      </c>
      <c r="X811" s="11">
        <v>223.643</v>
      </c>
      <c r="Y811" s="11">
        <v>110.074</v>
      </c>
      <c r="Z811" s="11">
        <v>39.701000000000001</v>
      </c>
      <c r="AA811" s="11">
        <v>9.3719999999999999</v>
      </c>
      <c r="AB811" s="11">
        <v>1.3160000000000001</v>
      </c>
      <c r="AC811" s="11">
        <v>0.106</v>
      </c>
    </row>
    <row r="812" spans="1:29" ht="11.5" hidden="1">
      <c r="A812" s="15">
        <v>795</v>
      </c>
      <c r="B812" s="13" t="s">
        <v>1059</v>
      </c>
      <c r="C812" s="14" t="s">
        <v>1125</v>
      </c>
      <c r="D812" s="12"/>
      <c r="E812" s="12">
        <v>180</v>
      </c>
      <c r="F812" s="13" t="s">
        <v>1110</v>
      </c>
      <c r="G812" s="12">
        <v>911</v>
      </c>
      <c r="H812" s="12">
        <v>2020</v>
      </c>
      <c r="I812" s="11">
        <v>7835.5439999999999</v>
      </c>
      <c r="J812" s="11">
        <v>6771.48</v>
      </c>
      <c r="K812" s="11">
        <v>5721.6729999999998</v>
      </c>
      <c r="L812" s="11">
        <v>4711.8149999999996</v>
      </c>
      <c r="M812" s="11">
        <v>3860.5929999999998</v>
      </c>
      <c r="N812" s="11">
        <v>3223.3989999999999</v>
      </c>
      <c r="O812" s="11">
        <v>2681.1219999999998</v>
      </c>
      <c r="P812" s="11">
        <v>2225.4560000000001</v>
      </c>
      <c r="Q812" s="11">
        <v>1832.633</v>
      </c>
      <c r="R812" s="11">
        <v>1508.7819999999999</v>
      </c>
      <c r="S812" s="11">
        <v>1235.4949999999999</v>
      </c>
      <c r="T812" s="11">
        <v>991.04499999999996</v>
      </c>
      <c r="U812" s="11">
        <v>774.24599999999998</v>
      </c>
      <c r="V812" s="11">
        <v>581.46600000000001</v>
      </c>
      <c r="W812" s="11">
        <v>429.31400000000002</v>
      </c>
      <c r="X812" s="11">
        <v>268.745</v>
      </c>
      <c r="Y812" s="11">
        <v>134.88900000000001</v>
      </c>
      <c r="Z812" s="11">
        <v>49.61</v>
      </c>
      <c r="AA812" s="11">
        <v>12.061999999999999</v>
      </c>
      <c r="AB812" s="11">
        <v>1.7230000000000001</v>
      </c>
      <c r="AC812" s="11">
        <v>0.14000000000000001</v>
      </c>
    </row>
    <row r="813" spans="1:29" ht="11.5" hidden="1">
      <c r="A813" s="15">
        <v>796</v>
      </c>
      <c r="B813" s="13" t="s">
        <v>1059</v>
      </c>
      <c r="C813" s="14" t="s">
        <v>1126</v>
      </c>
      <c r="D813" s="12"/>
      <c r="E813" s="12">
        <v>226</v>
      </c>
      <c r="F813" s="13" t="s">
        <v>1110</v>
      </c>
      <c r="G813" s="12">
        <v>911</v>
      </c>
      <c r="H813" s="12">
        <v>1950</v>
      </c>
      <c r="I813" s="11">
        <v>15.282999999999999</v>
      </c>
      <c r="J813" s="11">
        <v>12.598000000000001</v>
      </c>
      <c r="K813" s="11">
        <v>11.242000000000001</v>
      </c>
      <c r="L813" s="11">
        <v>10.54</v>
      </c>
      <c r="M813" s="11">
        <v>9.657</v>
      </c>
      <c r="N813" s="11">
        <v>8.7919999999999998</v>
      </c>
      <c r="O813" s="11">
        <v>7.9329999999999998</v>
      </c>
      <c r="P813" s="11">
        <v>6.9749999999999996</v>
      </c>
      <c r="Q813" s="11">
        <v>6.2309999999999999</v>
      </c>
      <c r="R813" s="11">
        <v>5.5389999999999997</v>
      </c>
      <c r="S813" s="11">
        <v>4.9489999999999998</v>
      </c>
      <c r="T813" s="11">
        <v>4.4349999999999996</v>
      </c>
      <c r="U813" s="11">
        <v>3.8109999999999999</v>
      </c>
      <c r="V813" s="11">
        <v>2.9380000000000002</v>
      </c>
      <c r="W813" s="11">
        <v>2.0019999999999998</v>
      </c>
      <c r="X813" s="11">
        <v>1.129</v>
      </c>
      <c r="Y813" s="11">
        <v>0.44600000000000001</v>
      </c>
      <c r="Z813" s="11">
        <v>0.127</v>
      </c>
      <c r="AA813" s="11">
        <v>2.4E-2</v>
      </c>
      <c r="AB813" s="11">
        <v>2E-3</v>
      </c>
      <c r="AC813" s="11">
        <v>0</v>
      </c>
    </row>
    <row r="814" spans="1:29" ht="11.5" hidden="1">
      <c r="A814" s="15">
        <v>797</v>
      </c>
      <c r="B814" s="13" t="s">
        <v>1059</v>
      </c>
      <c r="C814" s="14" t="s">
        <v>1126</v>
      </c>
      <c r="D814" s="12"/>
      <c r="E814" s="12">
        <v>226</v>
      </c>
      <c r="F814" s="13" t="s">
        <v>1110</v>
      </c>
      <c r="G814" s="12">
        <v>911</v>
      </c>
      <c r="H814" s="12">
        <v>1955</v>
      </c>
      <c r="I814" s="11">
        <v>18.808</v>
      </c>
      <c r="J814" s="11">
        <v>13.022</v>
      </c>
      <c r="K814" s="11">
        <v>11.763</v>
      </c>
      <c r="L814" s="11">
        <v>10.708</v>
      </c>
      <c r="M814" s="11">
        <v>10.026999999999999</v>
      </c>
      <c r="N814" s="11">
        <v>9.1379999999999999</v>
      </c>
      <c r="O814" s="11">
        <v>8.2639999999999993</v>
      </c>
      <c r="P814" s="11">
        <v>7.4080000000000004</v>
      </c>
      <c r="Q814" s="11">
        <v>6.4779999999999998</v>
      </c>
      <c r="R814" s="11">
        <v>5.7690000000000001</v>
      </c>
      <c r="S814" s="11">
        <v>5.0839999999999996</v>
      </c>
      <c r="T814" s="11">
        <v>4.4509999999999996</v>
      </c>
      <c r="U814" s="11">
        <v>3.8460000000000001</v>
      </c>
      <c r="V814" s="11">
        <v>3.1040000000000001</v>
      </c>
      <c r="W814" s="11">
        <v>2.1669999999999998</v>
      </c>
      <c r="X814" s="11">
        <v>1.27</v>
      </c>
      <c r="Y814" s="11">
        <v>0.56699999999999995</v>
      </c>
      <c r="Z814" s="11">
        <v>0.157</v>
      </c>
      <c r="AA814" s="11">
        <v>2.9000000000000001E-2</v>
      </c>
      <c r="AB814" s="11">
        <v>3.0000000000000001E-3</v>
      </c>
      <c r="AC814" s="11">
        <v>0</v>
      </c>
    </row>
    <row r="815" spans="1:29" ht="11.5" hidden="1">
      <c r="A815" s="15">
        <v>798</v>
      </c>
      <c r="B815" s="13" t="s">
        <v>1059</v>
      </c>
      <c r="C815" s="14" t="s">
        <v>1126</v>
      </c>
      <c r="D815" s="12"/>
      <c r="E815" s="12">
        <v>226</v>
      </c>
      <c r="F815" s="13" t="s">
        <v>1110</v>
      </c>
      <c r="G815" s="12">
        <v>911</v>
      </c>
      <c r="H815" s="12">
        <v>1960</v>
      </c>
      <c r="I815" s="11">
        <v>19.751999999999999</v>
      </c>
      <c r="J815" s="11">
        <v>16.268000000000001</v>
      </c>
      <c r="K815" s="11">
        <v>12.255000000000001</v>
      </c>
      <c r="L815" s="11">
        <v>11.26</v>
      </c>
      <c r="M815" s="11">
        <v>10.231999999999999</v>
      </c>
      <c r="N815" s="11">
        <v>9.5280000000000005</v>
      </c>
      <c r="O815" s="11">
        <v>8.625</v>
      </c>
      <c r="P815" s="11">
        <v>7.7489999999999997</v>
      </c>
      <c r="Q815" s="11">
        <v>6.9080000000000004</v>
      </c>
      <c r="R815" s="11">
        <v>6.0179999999999998</v>
      </c>
      <c r="S815" s="11">
        <v>5.3120000000000003</v>
      </c>
      <c r="T815" s="11">
        <v>4.5860000000000003</v>
      </c>
      <c r="U815" s="11">
        <v>3.8730000000000002</v>
      </c>
      <c r="V815" s="11">
        <v>3.1440000000000001</v>
      </c>
      <c r="W815" s="11">
        <v>2.2970000000000002</v>
      </c>
      <c r="X815" s="11">
        <v>1.3759999999999999</v>
      </c>
      <c r="Y815" s="11">
        <v>0.63400000000000001</v>
      </c>
      <c r="Z815" s="11">
        <v>0.19500000000000001</v>
      </c>
      <c r="AA815" s="11">
        <v>3.2000000000000001E-2</v>
      </c>
      <c r="AB815" s="11">
        <v>3.0000000000000001E-3</v>
      </c>
      <c r="AC815" s="11">
        <v>0</v>
      </c>
    </row>
    <row r="816" spans="1:29" ht="11.5" hidden="1">
      <c r="A816" s="15">
        <v>799</v>
      </c>
      <c r="B816" s="13" t="s">
        <v>1059</v>
      </c>
      <c r="C816" s="14" t="s">
        <v>1126</v>
      </c>
      <c r="D816" s="12"/>
      <c r="E816" s="12">
        <v>226</v>
      </c>
      <c r="F816" s="13" t="s">
        <v>1110</v>
      </c>
      <c r="G816" s="12">
        <v>911</v>
      </c>
      <c r="H816" s="12">
        <v>1965</v>
      </c>
      <c r="I816" s="11">
        <v>21.100999999999999</v>
      </c>
      <c r="J816" s="11">
        <v>17.335000000000001</v>
      </c>
      <c r="K816" s="11">
        <v>15.430999999999999</v>
      </c>
      <c r="L816" s="11">
        <v>11.87</v>
      </c>
      <c r="M816" s="11">
        <v>10.962999999999999</v>
      </c>
      <c r="N816" s="11">
        <v>9.9090000000000007</v>
      </c>
      <c r="O816" s="11">
        <v>9.1259999999999994</v>
      </c>
      <c r="P816" s="11">
        <v>8.1869999999999994</v>
      </c>
      <c r="Q816" s="11">
        <v>7.2939999999999996</v>
      </c>
      <c r="R816" s="11">
        <v>6.4649999999999999</v>
      </c>
      <c r="S816" s="11">
        <v>5.5730000000000004</v>
      </c>
      <c r="T816" s="11">
        <v>4.8179999999999996</v>
      </c>
      <c r="U816" s="11">
        <v>4.0119999999999996</v>
      </c>
      <c r="V816" s="11">
        <v>3.1840000000000002</v>
      </c>
      <c r="W816" s="11">
        <v>2.3370000000000002</v>
      </c>
      <c r="X816" s="11">
        <v>1.462</v>
      </c>
      <c r="Y816" s="11">
        <v>0.68600000000000005</v>
      </c>
      <c r="Z816" s="11">
        <v>0.216</v>
      </c>
      <c r="AA816" s="11">
        <v>3.9E-2</v>
      </c>
      <c r="AB816" s="11">
        <v>3.0000000000000001E-3</v>
      </c>
      <c r="AC816" s="11">
        <v>0</v>
      </c>
    </row>
    <row r="817" spans="1:29" ht="11.5" hidden="1">
      <c r="A817" s="15">
        <v>800</v>
      </c>
      <c r="B817" s="13" t="s">
        <v>1059</v>
      </c>
      <c r="C817" s="14" t="s">
        <v>1126</v>
      </c>
      <c r="D817" s="12"/>
      <c r="E817" s="12">
        <v>226</v>
      </c>
      <c r="F817" s="13" t="s">
        <v>1110</v>
      </c>
      <c r="G817" s="12">
        <v>911</v>
      </c>
      <c r="H817" s="12">
        <v>1970</v>
      </c>
      <c r="I817" s="11">
        <v>23.629000000000001</v>
      </c>
      <c r="J817" s="11">
        <v>18.757000000000001</v>
      </c>
      <c r="K817" s="11">
        <v>16.550999999999998</v>
      </c>
      <c r="L817" s="11">
        <v>15.037000000000001</v>
      </c>
      <c r="M817" s="11">
        <v>11.696999999999999</v>
      </c>
      <c r="N817" s="11">
        <v>10.746</v>
      </c>
      <c r="O817" s="11">
        <v>9.5909999999999993</v>
      </c>
      <c r="P817" s="11">
        <v>8.7349999999999994</v>
      </c>
      <c r="Q817" s="11">
        <v>7.76</v>
      </c>
      <c r="R817" s="11">
        <v>6.867</v>
      </c>
      <c r="S817" s="11">
        <v>6.0170000000000003</v>
      </c>
      <c r="T817" s="11">
        <v>5.0789999999999997</v>
      </c>
      <c r="U817" s="11">
        <v>4.2350000000000003</v>
      </c>
      <c r="V817" s="11">
        <v>3.3130000000000002</v>
      </c>
      <c r="W817" s="11">
        <v>2.3769999999999998</v>
      </c>
      <c r="X817" s="11">
        <v>1.492</v>
      </c>
      <c r="Y817" s="11">
        <v>0.73</v>
      </c>
      <c r="Z817" s="11">
        <v>0.23</v>
      </c>
      <c r="AA817" s="11">
        <v>4.1000000000000002E-2</v>
      </c>
      <c r="AB817" s="11">
        <v>4.0000000000000001E-3</v>
      </c>
      <c r="AC817" s="11">
        <v>0</v>
      </c>
    </row>
    <row r="818" spans="1:29" ht="11.5" hidden="1">
      <c r="A818" s="15">
        <v>801</v>
      </c>
      <c r="B818" s="13" t="s">
        <v>1059</v>
      </c>
      <c r="C818" s="14" t="s">
        <v>1126</v>
      </c>
      <c r="D818" s="12"/>
      <c r="E818" s="12">
        <v>226</v>
      </c>
      <c r="F818" s="13" t="s">
        <v>1110</v>
      </c>
      <c r="G818" s="12">
        <v>911</v>
      </c>
      <c r="H818" s="12">
        <v>1975</v>
      </c>
      <c r="I818" s="11">
        <v>17.984999999999999</v>
      </c>
      <c r="J818" s="11">
        <v>16.91</v>
      </c>
      <c r="K818" s="11">
        <v>14.196</v>
      </c>
      <c r="L818" s="11">
        <v>12.598000000000001</v>
      </c>
      <c r="M818" s="11">
        <v>11.718</v>
      </c>
      <c r="N818" s="11">
        <v>8.6519999999999992</v>
      </c>
      <c r="O818" s="11">
        <v>7.9749999999999996</v>
      </c>
      <c r="P818" s="11">
        <v>7.032</v>
      </c>
      <c r="Q818" s="11">
        <v>6.4210000000000003</v>
      </c>
      <c r="R818" s="11">
        <v>5.681</v>
      </c>
      <c r="S818" s="11">
        <v>4.9820000000000002</v>
      </c>
      <c r="T818" s="11">
        <v>4.3150000000000004</v>
      </c>
      <c r="U818" s="11">
        <v>3.5110000000000001</v>
      </c>
      <c r="V818" s="11">
        <v>2.7730000000000001</v>
      </c>
      <c r="W818" s="11">
        <v>1.978</v>
      </c>
      <c r="X818" s="11">
        <v>1.224</v>
      </c>
      <c r="Y818" s="11">
        <v>0.60599999999999998</v>
      </c>
      <c r="Z818" s="11">
        <v>0.24099999999999999</v>
      </c>
      <c r="AA818" s="11">
        <v>4.2999999999999997E-2</v>
      </c>
      <c r="AB818" s="11">
        <v>4.0000000000000001E-3</v>
      </c>
      <c r="AC818" s="11">
        <v>0</v>
      </c>
    </row>
    <row r="819" spans="1:29" ht="11.5" hidden="1">
      <c r="A819" s="15">
        <v>802</v>
      </c>
      <c r="B819" s="13" t="s">
        <v>1059</v>
      </c>
      <c r="C819" s="14" t="s">
        <v>1126</v>
      </c>
      <c r="D819" s="12"/>
      <c r="E819" s="12">
        <v>226</v>
      </c>
      <c r="F819" s="13" t="s">
        <v>1110</v>
      </c>
      <c r="G819" s="12">
        <v>911</v>
      </c>
      <c r="H819" s="12">
        <v>1980</v>
      </c>
      <c r="I819" s="11">
        <v>19.599</v>
      </c>
      <c r="J819" s="11">
        <v>14.461</v>
      </c>
      <c r="K819" s="11">
        <v>14.66</v>
      </c>
      <c r="L819" s="11">
        <v>12.321999999999999</v>
      </c>
      <c r="M819" s="11">
        <v>10.997</v>
      </c>
      <c r="N819" s="11">
        <v>10.177</v>
      </c>
      <c r="O819" s="11">
        <v>7.3029999999999999</v>
      </c>
      <c r="P819" s="11">
        <v>6.7</v>
      </c>
      <c r="Q819" s="11">
        <v>5.8730000000000002</v>
      </c>
      <c r="R819" s="11">
        <v>5.3570000000000002</v>
      </c>
      <c r="S819" s="11">
        <v>4.6950000000000003</v>
      </c>
      <c r="T819" s="11">
        <v>4.0529999999999999</v>
      </c>
      <c r="U819" s="11">
        <v>3.3980000000000001</v>
      </c>
      <c r="V819" s="11">
        <v>2.605</v>
      </c>
      <c r="W819" s="11">
        <v>1.87</v>
      </c>
      <c r="X819" s="11">
        <v>1.141</v>
      </c>
      <c r="Y819" s="11">
        <v>0.55100000000000005</v>
      </c>
      <c r="Z819" s="11">
        <v>0.19900000000000001</v>
      </c>
      <c r="AA819" s="11">
        <v>4.2999999999999997E-2</v>
      </c>
      <c r="AB819" s="11">
        <v>4.0000000000000001E-3</v>
      </c>
      <c r="AC819" s="11">
        <v>0</v>
      </c>
    </row>
    <row r="820" spans="1:29" ht="11.5" hidden="1">
      <c r="A820" s="15">
        <v>803</v>
      </c>
      <c r="B820" s="13" t="s">
        <v>1059</v>
      </c>
      <c r="C820" s="14" t="s">
        <v>1126</v>
      </c>
      <c r="D820" s="12"/>
      <c r="E820" s="12">
        <v>226</v>
      </c>
      <c r="F820" s="13" t="s">
        <v>1110</v>
      </c>
      <c r="G820" s="12">
        <v>911</v>
      </c>
      <c r="H820" s="12">
        <v>1985</v>
      </c>
      <c r="I820" s="11">
        <v>32.124000000000002</v>
      </c>
      <c r="J820" s="11">
        <v>22.109000000000002</v>
      </c>
      <c r="K820" s="11">
        <v>17.550999999999998</v>
      </c>
      <c r="L820" s="11">
        <v>17.515000000000001</v>
      </c>
      <c r="M820" s="11">
        <v>14.589</v>
      </c>
      <c r="N820" s="11">
        <v>13.037000000000001</v>
      </c>
      <c r="O820" s="11">
        <v>11.913</v>
      </c>
      <c r="P820" s="11">
        <v>8.9060000000000006</v>
      </c>
      <c r="Q820" s="11">
        <v>8.0589999999999993</v>
      </c>
      <c r="R820" s="11">
        <v>7.0430000000000001</v>
      </c>
      <c r="S820" s="11">
        <v>6.32</v>
      </c>
      <c r="T820" s="11">
        <v>5.4050000000000002</v>
      </c>
      <c r="U820" s="11">
        <v>4.5030000000000001</v>
      </c>
      <c r="V820" s="11">
        <v>3.5350000000000001</v>
      </c>
      <c r="W820" s="11">
        <v>2.4489999999999998</v>
      </c>
      <c r="X820" s="11">
        <v>1.488</v>
      </c>
      <c r="Y820" s="11">
        <v>0.69199999999999995</v>
      </c>
      <c r="Z820" s="11">
        <v>0.17799999999999999</v>
      </c>
      <c r="AA820" s="11">
        <v>3.4000000000000002E-2</v>
      </c>
      <c r="AB820" s="11">
        <v>3.0000000000000001E-3</v>
      </c>
      <c r="AC820" s="11">
        <v>0</v>
      </c>
    </row>
    <row r="821" spans="1:29" ht="11.5" hidden="1">
      <c r="A821" s="15">
        <v>804</v>
      </c>
      <c r="B821" s="13" t="s">
        <v>1059</v>
      </c>
      <c r="C821" s="14" t="s">
        <v>1126</v>
      </c>
      <c r="D821" s="12"/>
      <c r="E821" s="12">
        <v>226</v>
      </c>
      <c r="F821" s="13" t="s">
        <v>1110</v>
      </c>
      <c r="G821" s="12">
        <v>911</v>
      </c>
      <c r="H821" s="12">
        <v>1990</v>
      </c>
      <c r="I821" s="11">
        <v>36.097999999999999</v>
      </c>
      <c r="J821" s="11">
        <v>31.184999999999999</v>
      </c>
      <c r="K821" s="11">
        <v>22.632000000000001</v>
      </c>
      <c r="L821" s="11">
        <v>18.178999999999998</v>
      </c>
      <c r="M821" s="11">
        <v>17.891999999999999</v>
      </c>
      <c r="N821" s="11">
        <v>14.897</v>
      </c>
      <c r="O821" s="11">
        <v>13.24</v>
      </c>
      <c r="P821" s="11">
        <v>12.029</v>
      </c>
      <c r="Q821" s="11">
        <v>9.016</v>
      </c>
      <c r="R821" s="11">
        <v>8.1080000000000005</v>
      </c>
      <c r="S821" s="11">
        <v>7.0220000000000002</v>
      </c>
      <c r="T821" s="11">
        <v>6.1680000000000001</v>
      </c>
      <c r="U821" s="11">
        <v>5.1120000000000001</v>
      </c>
      <c r="V821" s="11">
        <v>4.0110000000000001</v>
      </c>
      <c r="W821" s="11">
        <v>2.8530000000000002</v>
      </c>
      <c r="X821" s="11">
        <v>1.6859999999999999</v>
      </c>
      <c r="Y821" s="11">
        <v>0.78500000000000003</v>
      </c>
      <c r="Z821" s="11">
        <v>0.223</v>
      </c>
      <c r="AA821" s="11">
        <v>0.03</v>
      </c>
      <c r="AB821" s="11">
        <v>2E-3</v>
      </c>
      <c r="AC821" s="11">
        <v>0</v>
      </c>
    </row>
    <row r="822" spans="1:29" ht="11.5" hidden="1">
      <c r="A822" s="15">
        <v>805</v>
      </c>
      <c r="B822" s="13" t="s">
        <v>1059</v>
      </c>
      <c r="C822" s="14" t="s">
        <v>1126</v>
      </c>
      <c r="D822" s="12"/>
      <c r="E822" s="12">
        <v>226</v>
      </c>
      <c r="F822" s="13" t="s">
        <v>1110</v>
      </c>
      <c r="G822" s="12">
        <v>911</v>
      </c>
      <c r="H822" s="12">
        <v>1995</v>
      </c>
      <c r="I822" s="11">
        <v>40.841000000000001</v>
      </c>
      <c r="J822" s="11">
        <v>34.152999999999999</v>
      </c>
      <c r="K822" s="11">
        <v>30.643999999999998</v>
      </c>
      <c r="L822" s="11">
        <v>22.826000000000001</v>
      </c>
      <c r="M822" s="11">
        <v>18.904</v>
      </c>
      <c r="N822" s="11">
        <v>18.452999999999999</v>
      </c>
      <c r="O822" s="11">
        <v>15.108000000000001</v>
      </c>
      <c r="P822" s="11">
        <v>13.207000000000001</v>
      </c>
      <c r="Q822" s="11">
        <v>11.81</v>
      </c>
      <c r="R822" s="11">
        <v>8.7780000000000005</v>
      </c>
      <c r="S822" s="11">
        <v>7.77</v>
      </c>
      <c r="T822" s="11">
        <v>6.59</v>
      </c>
      <c r="U822" s="11">
        <v>5.601</v>
      </c>
      <c r="V822" s="11">
        <v>4.383</v>
      </c>
      <c r="W822" s="11">
        <v>3.1269999999999998</v>
      </c>
      <c r="X822" s="11">
        <v>1.901</v>
      </c>
      <c r="Y822" s="11">
        <v>0.86399999999999999</v>
      </c>
      <c r="Z822" s="11">
        <v>0.255</v>
      </c>
      <c r="AA822" s="11">
        <v>3.5999999999999997E-2</v>
      </c>
      <c r="AB822" s="11">
        <v>2E-3</v>
      </c>
      <c r="AC822" s="11">
        <v>0</v>
      </c>
    </row>
    <row r="823" spans="1:29" ht="11.5" hidden="1">
      <c r="A823" s="15">
        <v>806</v>
      </c>
      <c r="B823" s="13" t="s">
        <v>1059</v>
      </c>
      <c r="C823" s="14" t="s">
        <v>1126</v>
      </c>
      <c r="D823" s="12"/>
      <c r="E823" s="12">
        <v>226</v>
      </c>
      <c r="F823" s="13" t="s">
        <v>1110</v>
      </c>
      <c r="G823" s="12">
        <v>911</v>
      </c>
      <c r="H823" s="12">
        <v>2000</v>
      </c>
      <c r="I823" s="11">
        <v>49.64</v>
      </c>
      <c r="J823" s="11">
        <v>38.936</v>
      </c>
      <c r="K823" s="11">
        <v>33.625</v>
      </c>
      <c r="L823" s="11">
        <v>30.626000000000001</v>
      </c>
      <c r="M823" s="11">
        <v>25.38</v>
      </c>
      <c r="N823" s="11">
        <v>21.225999999999999</v>
      </c>
      <c r="O823" s="11">
        <v>19.742000000000001</v>
      </c>
      <c r="P823" s="11">
        <v>14.994999999999999</v>
      </c>
      <c r="Q823" s="11">
        <v>12.94</v>
      </c>
      <c r="R823" s="11">
        <v>11.361000000000001</v>
      </c>
      <c r="S823" s="11">
        <v>8.35</v>
      </c>
      <c r="T823" s="11">
        <v>7.2629999999999999</v>
      </c>
      <c r="U823" s="11">
        <v>5.9880000000000004</v>
      </c>
      <c r="V823" s="11">
        <v>4.8230000000000004</v>
      </c>
      <c r="W823" s="11">
        <v>3.4420000000000002</v>
      </c>
      <c r="X823" s="11">
        <v>2.1070000000000002</v>
      </c>
      <c r="Y823" s="11">
        <v>0.98699999999999999</v>
      </c>
      <c r="Z823" s="11">
        <v>0.28299999999999997</v>
      </c>
      <c r="AA823" s="11">
        <v>4.1000000000000002E-2</v>
      </c>
      <c r="AB823" s="11">
        <v>2E-3</v>
      </c>
      <c r="AC823" s="11">
        <v>0</v>
      </c>
    </row>
    <row r="824" spans="1:29" ht="11.5" hidden="1">
      <c r="A824" s="15">
        <v>807</v>
      </c>
      <c r="B824" s="13" t="s">
        <v>1059</v>
      </c>
      <c r="C824" s="14" t="s">
        <v>1126</v>
      </c>
      <c r="D824" s="12"/>
      <c r="E824" s="12">
        <v>226</v>
      </c>
      <c r="F824" s="13" t="s">
        <v>1110</v>
      </c>
      <c r="G824" s="12">
        <v>911</v>
      </c>
      <c r="H824" s="12">
        <v>2005</v>
      </c>
      <c r="I824" s="11">
        <v>60.563000000000002</v>
      </c>
      <c r="J824" s="11">
        <v>47.709000000000003</v>
      </c>
      <c r="K824" s="11">
        <v>38.441000000000003</v>
      </c>
      <c r="L824" s="11">
        <v>33.798999999999999</v>
      </c>
      <c r="M824" s="11">
        <v>34.353000000000002</v>
      </c>
      <c r="N824" s="11">
        <v>28.756</v>
      </c>
      <c r="O824" s="11">
        <v>23.216999999999999</v>
      </c>
      <c r="P824" s="11">
        <v>19.634</v>
      </c>
      <c r="Q824" s="11">
        <v>14.756</v>
      </c>
      <c r="R824" s="11">
        <v>12.467000000000001</v>
      </c>
      <c r="S824" s="11">
        <v>10.805999999999999</v>
      </c>
      <c r="T824" s="11">
        <v>7.8159999999999998</v>
      </c>
      <c r="U824" s="11">
        <v>6.6120000000000001</v>
      </c>
      <c r="V824" s="11">
        <v>5.1740000000000004</v>
      </c>
      <c r="W824" s="11">
        <v>3.81</v>
      </c>
      <c r="X824" s="11">
        <v>2.339</v>
      </c>
      <c r="Y824" s="11">
        <v>1.1040000000000001</v>
      </c>
      <c r="Z824" s="11">
        <v>0.32500000000000001</v>
      </c>
      <c r="AA824" s="11">
        <v>4.5999999999999999E-2</v>
      </c>
      <c r="AB824" s="11">
        <v>3.0000000000000001E-3</v>
      </c>
      <c r="AC824" s="11">
        <v>0</v>
      </c>
    </row>
    <row r="825" spans="1:29" ht="11.5" hidden="1">
      <c r="A825" s="15">
        <v>808</v>
      </c>
      <c r="B825" s="13" t="s">
        <v>1059</v>
      </c>
      <c r="C825" s="14" t="s">
        <v>1126</v>
      </c>
      <c r="D825" s="12"/>
      <c r="E825" s="12">
        <v>226</v>
      </c>
      <c r="F825" s="13" t="s">
        <v>1110</v>
      </c>
      <c r="G825" s="12">
        <v>911</v>
      </c>
      <c r="H825" s="12">
        <v>2010</v>
      </c>
      <c r="I825" s="11">
        <v>73.608000000000004</v>
      </c>
      <c r="J825" s="11">
        <v>58.570999999999998</v>
      </c>
      <c r="K825" s="11">
        <v>47.167000000000002</v>
      </c>
      <c r="L825" s="11">
        <v>38.927999999999997</v>
      </c>
      <c r="M825" s="11">
        <v>40.023000000000003</v>
      </c>
      <c r="N825" s="11">
        <v>39.884999999999998</v>
      </c>
      <c r="O825" s="11">
        <v>32.064999999999998</v>
      </c>
      <c r="P825" s="11">
        <v>23.302</v>
      </c>
      <c r="Q825" s="11">
        <v>19.393999999999998</v>
      </c>
      <c r="R825" s="11">
        <v>14.242000000000001</v>
      </c>
      <c r="S825" s="11">
        <v>11.859</v>
      </c>
      <c r="T825" s="11">
        <v>10.099</v>
      </c>
      <c r="U825" s="11">
        <v>7.1120000000000001</v>
      </c>
      <c r="V825" s="11">
        <v>5.7050000000000001</v>
      </c>
      <c r="W825" s="11">
        <v>4.077</v>
      </c>
      <c r="X825" s="11">
        <v>2.5779999999999998</v>
      </c>
      <c r="Y825" s="11">
        <v>1.2150000000000001</v>
      </c>
      <c r="Z825" s="11">
        <v>0.35699999999999998</v>
      </c>
      <c r="AA825" s="11">
        <v>4.9000000000000002E-2</v>
      </c>
      <c r="AB825" s="11">
        <v>3.0000000000000001E-3</v>
      </c>
      <c r="AC825" s="11">
        <v>0</v>
      </c>
    </row>
    <row r="826" spans="1:29" ht="11.5" hidden="1">
      <c r="A826" s="15">
        <v>809</v>
      </c>
      <c r="B826" s="13" t="s">
        <v>1059</v>
      </c>
      <c r="C826" s="14" t="s">
        <v>1126</v>
      </c>
      <c r="D826" s="12"/>
      <c r="E826" s="12">
        <v>226</v>
      </c>
      <c r="F826" s="13" t="s">
        <v>1110</v>
      </c>
      <c r="G826" s="12">
        <v>911</v>
      </c>
      <c r="H826" s="12">
        <v>2015</v>
      </c>
      <c r="I826" s="11">
        <v>86.7</v>
      </c>
      <c r="J826" s="11">
        <v>71.582999999999998</v>
      </c>
      <c r="K826" s="11">
        <v>57.948</v>
      </c>
      <c r="L826" s="11">
        <v>47.656999999999996</v>
      </c>
      <c r="M826" s="11">
        <v>46.862000000000002</v>
      </c>
      <c r="N826" s="11">
        <v>47.136000000000003</v>
      </c>
      <c r="O826" s="11">
        <v>44.055999999999997</v>
      </c>
      <c r="P826" s="11">
        <v>31.122</v>
      </c>
      <c r="Q826" s="11">
        <v>22.425999999999998</v>
      </c>
      <c r="R826" s="11">
        <v>18.468</v>
      </c>
      <c r="S826" s="11">
        <v>13.407</v>
      </c>
      <c r="T826" s="11">
        <v>11.007999999999999</v>
      </c>
      <c r="U826" s="11">
        <v>9.1419999999999995</v>
      </c>
      <c r="V826" s="11">
        <v>6.1079999999999997</v>
      </c>
      <c r="W826" s="11">
        <v>4.47</v>
      </c>
      <c r="X826" s="11">
        <v>2.7360000000000002</v>
      </c>
      <c r="Y826" s="11">
        <v>1.3180000000000001</v>
      </c>
      <c r="Z826" s="11">
        <v>0.38700000000000001</v>
      </c>
      <c r="AA826" s="11">
        <v>5.1999999999999998E-2</v>
      </c>
      <c r="AB826" s="11">
        <v>3.0000000000000001E-3</v>
      </c>
      <c r="AC826" s="11">
        <v>0</v>
      </c>
    </row>
    <row r="827" spans="1:29" ht="11.5" hidden="1">
      <c r="A827" s="15">
        <v>810</v>
      </c>
      <c r="B827" s="13" t="s">
        <v>1059</v>
      </c>
      <c r="C827" s="14" t="s">
        <v>1126</v>
      </c>
      <c r="D827" s="12"/>
      <c r="E827" s="12">
        <v>226</v>
      </c>
      <c r="F827" s="13" t="s">
        <v>1110</v>
      </c>
      <c r="G827" s="12">
        <v>911</v>
      </c>
      <c r="H827" s="12">
        <v>2020</v>
      </c>
      <c r="I827" s="11">
        <v>98.745000000000005</v>
      </c>
      <c r="J827" s="11">
        <v>84.828000000000003</v>
      </c>
      <c r="K827" s="11">
        <v>70.989000000000004</v>
      </c>
      <c r="L827" s="11">
        <v>59.776000000000003</v>
      </c>
      <c r="M827" s="11">
        <v>57.823</v>
      </c>
      <c r="N827" s="11">
        <v>56.029000000000003</v>
      </c>
      <c r="O827" s="11">
        <v>52.576999999999998</v>
      </c>
      <c r="P827" s="11">
        <v>39.408000000000001</v>
      </c>
      <c r="Q827" s="11">
        <v>26.858000000000001</v>
      </c>
      <c r="R827" s="11">
        <v>19.568000000000001</v>
      </c>
      <c r="S827" s="11">
        <v>16.753</v>
      </c>
      <c r="T827" s="11">
        <v>12.065</v>
      </c>
      <c r="U827" s="11">
        <v>9.7569999999999997</v>
      </c>
      <c r="V827" s="11">
        <v>7.7469999999999999</v>
      </c>
      <c r="W827" s="11">
        <v>4.74</v>
      </c>
      <c r="X827" s="11">
        <v>3.004</v>
      </c>
      <c r="Y827" s="11">
        <v>1.4179999999999999</v>
      </c>
      <c r="Z827" s="11">
        <v>0.45300000000000001</v>
      </c>
      <c r="AA827" s="11">
        <v>6.4000000000000001E-2</v>
      </c>
      <c r="AB827" s="11">
        <v>3.0000000000000001E-3</v>
      </c>
      <c r="AC827" s="11">
        <v>0</v>
      </c>
    </row>
    <row r="828" spans="1:29" ht="11.5" hidden="1">
      <c r="A828" s="15">
        <v>811</v>
      </c>
      <c r="B828" s="13" t="s">
        <v>1059</v>
      </c>
      <c r="C828" s="14" t="s">
        <v>1127</v>
      </c>
      <c r="D828" s="12"/>
      <c r="E828" s="12">
        <v>266</v>
      </c>
      <c r="F828" s="13" t="s">
        <v>1110</v>
      </c>
      <c r="G828" s="12">
        <v>911</v>
      </c>
      <c r="H828" s="12">
        <v>1950</v>
      </c>
      <c r="I828" s="11">
        <v>26.635999999999999</v>
      </c>
      <c r="J828" s="11">
        <v>21.602</v>
      </c>
      <c r="K828" s="11">
        <v>20.603000000000002</v>
      </c>
      <c r="L828" s="11">
        <v>19.847999999999999</v>
      </c>
      <c r="M828" s="11">
        <v>19.065999999999999</v>
      </c>
      <c r="N828" s="11">
        <v>18.207000000000001</v>
      </c>
      <c r="O828" s="11">
        <v>17.260999999999999</v>
      </c>
      <c r="P828" s="11">
        <v>16.238</v>
      </c>
      <c r="Q828" s="11">
        <v>15.169</v>
      </c>
      <c r="R828" s="11">
        <v>14.093999999999999</v>
      </c>
      <c r="S828" s="11">
        <v>12.958</v>
      </c>
      <c r="T828" s="11">
        <v>11.627000000000001</v>
      </c>
      <c r="U828" s="11">
        <v>9.9930000000000003</v>
      </c>
      <c r="V828" s="11">
        <v>7.9850000000000003</v>
      </c>
      <c r="W828" s="11">
        <v>5.6669999999999998</v>
      </c>
      <c r="X828" s="11">
        <v>3.3759999999999999</v>
      </c>
      <c r="Y828" s="11">
        <v>1.5389999999999999</v>
      </c>
      <c r="Z828" s="11">
        <v>0.48599999999999999</v>
      </c>
      <c r="AA828" s="11">
        <v>9.7000000000000003E-2</v>
      </c>
      <c r="AB828" s="11">
        <v>1.2999999999999999E-2</v>
      </c>
      <c r="AC828" s="11">
        <v>0</v>
      </c>
    </row>
    <row r="829" spans="1:29" ht="11.5" hidden="1">
      <c r="A829" s="15">
        <v>812</v>
      </c>
      <c r="B829" s="13" t="s">
        <v>1059</v>
      </c>
      <c r="C829" s="14" t="s">
        <v>1127</v>
      </c>
      <c r="D829" s="12"/>
      <c r="E829" s="12">
        <v>266</v>
      </c>
      <c r="F829" s="13" t="s">
        <v>1110</v>
      </c>
      <c r="G829" s="12">
        <v>911</v>
      </c>
      <c r="H829" s="12">
        <v>1955</v>
      </c>
      <c r="I829" s="11">
        <v>28.175999999999998</v>
      </c>
      <c r="J829" s="11">
        <v>23.317</v>
      </c>
      <c r="K829" s="11">
        <v>20.463999999999999</v>
      </c>
      <c r="L829" s="11">
        <v>19.885000000000002</v>
      </c>
      <c r="M829" s="11">
        <v>19.244</v>
      </c>
      <c r="N829" s="11">
        <v>18.445</v>
      </c>
      <c r="O829" s="11">
        <v>17.462</v>
      </c>
      <c r="P829" s="11">
        <v>16.393000000000001</v>
      </c>
      <c r="Q829" s="11">
        <v>15.284000000000001</v>
      </c>
      <c r="R829" s="11">
        <v>14.19</v>
      </c>
      <c r="S829" s="11">
        <v>13.042999999999999</v>
      </c>
      <c r="T829" s="11">
        <v>11.743</v>
      </c>
      <c r="U829" s="11">
        <v>10.161</v>
      </c>
      <c r="V829" s="11">
        <v>8.2010000000000005</v>
      </c>
      <c r="W829" s="11">
        <v>5.9279999999999999</v>
      </c>
      <c r="X829" s="11">
        <v>3.6070000000000002</v>
      </c>
      <c r="Y829" s="11">
        <v>1.6850000000000001</v>
      </c>
      <c r="Z829" s="11">
        <v>0.52500000000000002</v>
      </c>
      <c r="AA829" s="11">
        <v>9.8000000000000004E-2</v>
      </c>
      <c r="AB829" s="11">
        <v>1.0999999999999999E-2</v>
      </c>
      <c r="AC829" s="11">
        <v>1E-3</v>
      </c>
    </row>
    <row r="830" spans="1:29" ht="11.5" hidden="1">
      <c r="A830" s="15">
        <v>813</v>
      </c>
      <c r="B830" s="13" t="s">
        <v>1059</v>
      </c>
      <c r="C830" s="14" t="s">
        <v>1127</v>
      </c>
      <c r="D830" s="12"/>
      <c r="E830" s="12">
        <v>266</v>
      </c>
      <c r="F830" s="13" t="s">
        <v>1110</v>
      </c>
      <c r="G830" s="12">
        <v>911</v>
      </c>
      <c r="H830" s="12">
        <v>1960</v>
      </c>
      <c r="I830" s="11">
        <v>30.44</v>
      </c>
      <c r="J830" s="11">
        <v>25.067</v>
      </c>
      <c r="K830" s="11">
        <v>22.263000000000002</v>
      </c>
      <c r="L830" s="11">
        <v>19.853999999999999</v>
      </c>
      <c r="M830" s="11">
        <v>19.367999999999999</v>
      </c>
      <c r="N830" s="11">
        <v>18.696999999999999</v>
      </c>
      <c r="O830" s="11">
        <v>17.768999999999998</v>
      </c>
      <c r="P830" s="11">
        <v>16.66</v>
      </c>
      <c r="Q830" s="11">
        <v>15.500999999999999</v>
      </c>
      <c r="R830" s="11">
        <v>14.358000000000001</v>
      </c>
      <c r="S830" s="11">
        <v>13.186</v>
      </c>
      <c r="T830" s="11">
        <v>11.872</v>
      </c>
      <c r="U830" s="11">
        <v>10.31</v>
      </c>
      <c r="V830" s="11">
        <v>8.3819999999999997</v>
      </c>
      <c r="W830" s="11">
        <v>6.1189999999999998</v>
      </c>
      <c r="X830" s="11">
        <v>3.7850000000000001</v>
      </c>
      <c r="Y830" s="11">
        <v>1.794</v>
      </c>
      <c r="Z830" s="11">
        <v>0.56399999999999995</v>
      </c>
      <c r="AA830" s="11">
        <v>0.1</v>
      </c>
      <c r="AB830" s="11">
        <v>0.01</v>
      </c>
      <c r="AC830" s="11">
        <v>1E-3</v>
      </c>
    </row>
    <row r="831" spans="1:29" ht="11.5" hidden="1">
      <c r="A831" s="15">
        <v>814</v>
      </c>
      <c r="B831" s="13" t="s">
        <v>1059</v>
      </c>
      <c r="C831" s="14" t="s">
        <v>1127</v>
      </c>
      <c r="D831" s="12"/>
      <c r="E831" s="12">
        <v>266</v>
      </c>
      <c r="F831" s="13" t="s">
        <v>1110</v>
      </c>
      <c r="G831" s="12">
        <v>911</v>
      </c>
      <c r="H831" s="12">
        <v>1965</v>
      </c>
      <c r="I831" s="11">
        <v>35.090000000000003</v>
      </c>
      <c r="J831" s="11">
        <v>27.373999999999999</v>
      </c>
      <c r="K831" s="11">
        <v>24.059000000000001</v>
      </c>
      <c r="L831" s="11">
        <v>21.664999999999999</v>
      </c>
      <c r="M831" s="11">
        <v>20.361999999999998</v>
      </c>
      <c r="N831" s="11">
        <v>20.364999999999998</v>
      </c>
      <c r="O831" s="11">
        <v>19.698</v>
      </c>
      <c r="P831" s="11">
        <v>18.044</v>
      </c>
      <c r="Q831" s="11">
        <v>15.807</v>
      </c>
      <c r="R831" s="11">
        <v>14.606999999999999</v>
      </c>
      <c r="S831" s="11">
        <v>13.381</v>
      </c>
      <c r="T831" s="11">
        <v>12.038</v>
      </c>
      <c r="U831" s="11">
        <v>10.462999999999999</v>
      </c>
      <c r="V831" s="11">
        <v>8.5419999999999998</v>
      </c>
      <c r="W831" s="11">
        <v>6.28</v>
      </c>
      <c r="X831" s="11">
        <v>3.9140000000000001</v>
      </c>
      <c r="Y831" s="11">
        <v>1.879</v>
      </c>
      <c r="Z831" s="11">
        <v>0.59399999999999997</v>
      </c>
      <c r="AA831" s="11">
        <v>0.104</v>
      </c>
      <c r="AB831" s="11">
        <v>8.9999999999999993E-3</v>
      </c>
      <c r="AC831" s="11">
        <v>1E-3</v>
      </c>
    </row>
    <row r="832" spans="1:29" ht="11.5" hidden="1">
      <c r="A832" s="15">
        <v>815</v>
      </c>
      <c r="B832" s="13" t="s">
        <v>1059</v>
      </c>
      <c r="C832" s="14" t="s">
        <v>1127</v>
      </c>
      <c r="D832" s="12"/>
      <c r="E832" s="12">
        <v>266</v>
      </c>
      <c r="F832" s="13" t="s">
        <v>1110</v>
      </c>
      <c r="G832" s="12">
        <v>911</v>
      </c>
      <c r="H832" s="12">
        <v>1970</v>
      </c>
      <c r="I832" s="11">
        <v>42.055999999999997</v>
      </c>
      <c r="J832" s="11">
        <v>32.348999999999997</v>
      </c>
      <c r="K832" s="11">
        <v>26.564</v>
      </c>
      <c r="L832" s="11">
        <v>23.581</v>
      </c>
      <c r="M832" s="11">
        <v>21.295000000000002</v>
      </c>
      <c r="N832" s="11">
        <v>21.302</v>
      </c>
      <c r="O832" s="11">
        <v>21.11</v>
      </c>
      <c r="P832" s="11">
        <v>21.187999999999999</v>
      </c>
      <c r="Q832" s="11">
        <v>19.818000000000001</v>
      </c>
      <c r="R832" s="11">
        <v>17.100000000000001</v>
      </c>
      <c r="S832" s="11">
        <v>15.234</v>
      </c>
      <c r="T832" s="11">
        <v>12.324</v>
      </c>
      <c r="U832" s="11">
        <v>10.72</v>
      </c>
      <c r="V832" s="11">
        <v>8.7739999999999991</v>
      </c>
      <c r="W832" s="11">
        <v>6.484</v>
      </c>
      <c r="X832" s="11">
        <v>4.0629999999999997</v>
      </c>
      <c r="Y832" s="11">
        <v>1.948</v>
      </c>
      <c r="Z832" s="11">
        <v>0.60899999999999999</v>
      </c>
      <c r="AA832" s="11">
        <v>0.10100000000000001</v>
      </c>
      <c r="AB832" s="11">
        <v>8.9999999999999993E-3</v>
      </c>
      <c r="AC832" s="11">
        <v>1E-3</v>
      </c>
    </row>
    <row r="833" spans="1:29" ht="11.5" hidden="1">
      <c r="A833" s="15">
        <v>816</v>
      </c>
      <c r="B833" s="13" t="s">
        <v>1059</v>
      </c>
      <c r="C833" s="14" t="s">
        <v>1127</v>
      </c>
      <c r="D833" s="12"/>
      <c r="E833" s="12">
        <v>266</v>
      </c>
      <c r="F833" s="13" t="s">
        <v>1110</v>
      </c>
      <c r="G833" s="12">
        <v>911</v>
      </c>
      <c r="H833" s="12">
        <v>1975</v>
      </c>
      <c r="I833" s="11">
        <v>48.677</v>
      </c>
      <c r="J833" s="11">
        <v>39.548000000000002</v>
      </c>
      <c r="K833" s="11">
        <v>31.645</v>
      </c>
      <c r="L833" s="11">
        <v>26.177</v>
      </c>
      <c r="M833" s="11">
        <v>23.288</v>
      </c>
      <c r="N833" s="11">
        <v>20.998000000000001</v>
      </c>
      <c r="O833" s="11">
        <v>20.855</v>
      </c>
      <c r="P833" s="11">
        <v>20.492999999999999</v>
      </c>
      <c r="Q833" s="11">
        <v>20.388999999999999</v>
      </c>
      <c r="R833" s="11">
        <v>18.937000000000001</v>
      </c>
      <c r="S833" s="11">
        <v>16.167000000000002</v>
      </c>
      <c r="T833" s="11">
        <v>14.138</v>
      </c>
      <c r="U833" s="11">
        <v>11.082000000000001</v>
      </c>
      <c r="V833" s="11">
        <v>9.1</v>
      </c>
      <c r="W833" s="11">
        <v>6.7560000000000002</v>
      </c>
      <c r="X833" s="11">
        <v>4.2590000000000003</v>
      </c>
      <c r="Y833" s="11">
        <v>2.0409999999999999</v>
      </c>
      <c r="Z833" s="11">
        <v>0.625</v>
      </c>
      <c r="AA833" s="11">
        <v>9.6000000000000002E-2</v>
      </c>
      <c r="AB833" s="11">
        <v>6.0000000000000001E-3</v>
      </c>
      <c r="AC833" s="11">
        <v>0</v>
      </c>
    </row>
    <row r="834" spans="1:29" ht="11.5" hidden="1">
      <c r="A834" s="15">
        <v>817</v>
      </c>
      <c r="B834" s="13" t="s">
        <v>1059</v>
      </c>
      <c r="C834" s="14" t="s">
        <v>1127</v>
      </c>
      <c r="D834" s="12"/>
      <c r="E834" s="12">
        <v>266</v>
      </c>
      <c r="F834" s="13" t="s">
        <v>1110</v>
      </c>
      <c r="G834" s="12">
        <v>911</v>
      </c>
      <c r="H834" s="12">
        <v>1980</v>
      </c>
      <c r="I834" s="11">
        <v>56.826000000000001</v>
      </c>
      <c r="J834" s="11">
        <v>46.552</v>
      </c>
      <c r="K834" s="11">
        <v>38.933</v>
      </c>
      <c r="L834" s="11">
        <v>31.366</v>
      </c>
      <c r="M834" s="11">
        <v>26.097999999999999</v>
      </c>
      <c r="N834" s="11">
        <v>23.245000000000001</v>
      </c>
      <c r="O834" s="11">
        <v>20.835000000000001</v>
      </c>
      <c r="P834" s="11">
        <v>20.481000000000002</v>
      </c>
      <c r="Q834" s="11">
        <v>19.925000000000001</v>
      </c>
      <c r="R834" s="11">
        <v>19.651</v>
      </c>
      <c r="S834" s="11">
        <v>18.048999999999999</v>
      </c>
      <c r="T834" s="11">
        <v>15.14</v>
      </c>
      <c r="U834" s="11">
        <v>12.852</v>
      </c>
      <c r="V834" s="11">
        <v>9.5389999999999997</v>
      </c>
      <c r="W834" s="11">
        <v>7.1280000000000001</v>
      </c>
      <c r="X834" s="11">
        <v>4.5250000000000004</v>
      </c>
      <c r="Y834" s="11">
        <v>2.1819999999999999</v>
      </c>
      <c r="Z834" s="11">
        <v>0.66100000000000003</v>
      </c>
      <c r="AA834" s="11">
        <v>9.6000000000000002E-2</v>
      </c>
      <c r="AB834" s="11">
        <v>6.0000000000000001E-3</v>
      </c>
      <c r="AC834" s="11">
        <v>0</v>
      </c>
    </row>
    <row r="835" spans="1:29" ht="11.5" hidden="1">
      <c r="A835" s="15">
        <v>818</v>
      </c>
      <c r="B835" s="13" t="s">
        <v>1059</v>
      </c>
      <c r="C835" s="14" t="s">
        <v>1127</v>
      </c>
      <c r="D835" s="12"/>
      <c r="E835" s="12">
        <v>266</v>
      </c>
      <c r="F835" s="13" t="s">
        <v>1110</v>
      </c>
      <c r="G835" s="12">
        <v>911</v>
      </c>
      <c r="H835" s="12">
        <v>1985</v>
      </c>
      <c r="I835" s="11">
        <v>66.724000000000004</v>
      </c>
      <c r="J835" s="11">
        <v>55.036000000000001</v>
      </c>
      <c r="K835" s="11">
        <v>46.02</v>
      </c>
      <c r="L835" s="11">
        <v>38.68</v>
      </c>
      <c r="M835" s="11">
        <v>31.312000000000001</v>
      </c>
      <c r="N835" s="11">
        <v>26.105</v>
      </c>
      <c r="O835" s="11">
        <v>23.137</v>
      </c>
      <c r="P835" s="11">
        <v>20.577999999999999</v>
      </c>
      <c r="Q835" s="11">
        <v>20.036000000000001</v>
      </c>
      <c r="R835" s="11">
        <v>19.329999999999998</v>
      </c>
      <c r="S835" s="11">
        <v>18.858000000000001</v>
      </c>
      <c r="T835" s="11">
        <v>17.039000000000001</v>
      </c>
      <c r="U835" s="11">
        <v>13.912000000000001</v>
      </c>
      <c r="V835" s="11">
        <v>11.222</v>
      </c>
      <c r="W835" s="11">
        <v>7.6180000000000003</v>
      </c>
      <c r="X835" s="11">
        <v>4.8970000000000002</v>
      </c>
      <c r="Y835" s="11">
        <v>2.3879999999999999</v>
      </c>
      <c r="Z835" s="11">
        <v>0.72799999999999998</v>
      </c>
      <c r="AA835" s="11">
        <v>0.104</v>
      </c>
      <c r="AB835" s="11">
        <v>6.0000000000000001E-3</v>
      </c>
      <c r="AC835" s="11">
        <v>0</v>
      </c>
    </row>
    <row r="836" spans="1:29" ht="11.5" hidden="1">
      <c r="A836" s="15">
        <v>819</v>
      </c>
      <c r="B836" s="13" t="s">
        <v>1059</v>
      </c>
      <c r="C836" s="14" t="s">
        <v>1127</v>
      </c>
      <c r="D836" s="12"/>
      <c r="E836" s="12">
        <v>266</v>
      </c>
      <c r="F836" s="13" t="s">
        <v>1110</v>
      </c>
      <c r="G836" s="12">
        <v>911</v>
      </c>
      <c r="H836" s="12">
        <v>1990</v>
      </c>
      <c r="I836" s="11">
        <v>76.924000000000007</v>
      </c>
      <c r="J836" s="11">
        <v>65.210999999999999</v>
      </c>
      <c r="K836" s="11">
        <v>54.558999999999997</v>
      </c>
      <c r="L836" s="11">
        <v>45.796999999999997</v>
      </c>
      <c r="M836" s="11">
        <v>38.627000000000002</v>
      </c>
      <c r="N836" s="11">
        <v>31.323</v>
      </c>
      <c r="O836" s="11">
        <v>26.029</v>
      </c>
      <c r="P836" s="11">
        <v>22.914999999999999</v>
      </c>
      <c r="Q836" s="11">
        <v>20.22</v>
      </c>
      <c r="R836" s="11">
        <v>19.530999999999999</v>
      </c>
      <c r="S836" s="11">
        <v>18.652000000000001</v>
      </c>
      <c r="T836" s="11">
        <v>17.922999999999998</v>
      </c>
      <c r="U836" s="11">
        <v>15.795999999999999</v>
      </c>
      <c r="V836" s="11">
        <v>12.301</v>
      </c>
      <c r="W836" s="11">
        <v>9.1259999999999994</v>
      </c>
      <c r="X836" s="11">
        <v>5.367</v>
      </c>
      <c r="Y836" s="11">
        <v>2.673</v>
      </c>
      <c r="Z836" s="11">
        <v>0.82899999999999996</v>
      </c>
      <c r="AA836" s="11">
        <v>0.11700000000000001</v>
      </c>
      <c r="AB836" s="11">
        <v>6.0000000000000001E-3</v>
      </c>
      <c r="AC836" s="11">
        <v>0</v>
      </c>
    </row>
    <row r="837" spans="1:29" ht="11.5" hidden="1">
      <c r="A837" s="15">
        <v>820</v>
      </c>
      <c r="B837" s="13" t="s">
        <v>1059</v>
      </c>
      <c r="C837" s="14" t="s">
        <v>1127</v>
      </c>
      <c r="D837" s="12"/>
      <c r="E837" s="12">
        <v>266</v>
      </c>
      <c r="F837" s="13" t="s">
        <v>1110</v>
      </c>
      <c r="G837" s="12">
        <v>911</v>
      </c>
      <c r="H837" s="12">
        <v>1995</v>
      </c>
      <c r="I837" s="11">
        <v>85.700999999999993</v>
      </c>
      <c r="J837" s="11">
        <v>75.292000000000002</v>
      </c>
      <c r="K837" s="11">
        <v>64.658000000000001</v>
      </c>
      <c r="L837" s="11">
        <v>54.274999999999999</v>
      </c>
      <c r="M837" s="11">
        <v>45.658999999999999</v>
      </c>
      <c r="N837" s="11">
        <v>38.502000000000002</v>
      </c>
      <c r="O837" s="11">
        <v>31.111999999999998</v>
      </c>
      <c r="P837" s="11">
        <v>25.696999999999999</v>
      </c>
      <c r="Q837" s="11">
        <v>22.446999999999999</v>
      </c>
      <c r="R837" s="11">
        <v>19.666</v>
      </c>
      <c r="S837" s="11">
        <v>18.800999999999998</v>
      </c>
      <c r="T837" s="11">
        <v>17.684000000000001</v>
      </c>
      <c r="U837" s="11">
        <v>16.568999999999999</v>
      </c>
      <c r="V837" s="11">
        <v>13.928000000000001</v>
      </c>
      <c r="W837" s="11">
        <v>9.9730000000000008</v>
      </c>
      <c r="X837" s="11">
        <v>6.4050000000000002</v>
      </c>
      <c r="Y837" s="11">
        <v>2.911</v>
      </c>
      <c r="Z837" s="11">
        <v>0.91600000000000004</v>
      </c>
      <c r="AA837" s="11">
        <v>0.13100000000000001</v>
      </c>
      <c r="AB837" s="11">
        <v>6.0000000000000001E-3</v>
      </c>
      <c r="AC837" s="11">
        <v>0</v>
      </c>
    </row>
    <row r="838" spans="1:29" ht="11.5" hidden="1">
      <c r="A838" s="15">
        <v>821</v>
      </c>
      <c r="B838" s="13" t="s">
        <v>1059</v>
      </c>
      <c r="C838" s="14" t="s">
        <v>1127</v>
      </c>
      <c r="D838" s="12"/>
      <c r="E838" s="12">
        <v>266</v>
      </c>
      <c r="F838" s="13" t="s">
        <v>1110</v>
      </c>
      <c r="G838" s="12">
        <v>911</v>
      </c>
      <c r="H838" s="12">
        <v>2000</v>
      </c>
      <c r="I838" s="11">
        <v>91.424999999999997</v>
      </c>
      <c r="J838" s="11">
        <v>83.781000000000006</v>
      </c>
      <c r="K838" s="11">
        <v>74.305999999999997</v>
      </c>
      <c r="L838" s="11">
        <v>63.793999999999997</v>
      </c>
      <c r="M838" s="11">
        <v>53.603999999999999</v>
      </c>
      <c r="N838" s="11">
        <v>45.006999999999998</v>
      </c>
      <c r="O838" s="11">
        <v>38.241999999999997</v>
      </c>
      <c r="P838" s="11">
        <v>31.11</v>
      </c>
      <c r="Q838" s="11">
        <v>25.254000000000001</v>
      </c>
      <c r="R838" s="11">
        <v>21.748999999999999</v>
      </c>
      <c r="S838" s="11">
        <v>18.835000000000001</v>
      </c>
      <c r="T838" s="11">
        <v>17.704000000000001</v>
      </c>
      <c r="U838" s="11">
        <v>16.213999999999999</v>
      </c>
      <c r="V838" s="11">
        <v>14.467000000000001</v>
      </c>
      <c r="W838" s="11">
        <v>11.157</v>
      </c>
      <c r="X838" s="11">
        <v>6.8979999999999997</v>
      </c>
      <c r="Y838" s="11">
        <v>3.403</v>
      </c>
      <c r="Z838" s="11">
        <v>0.96199999999999997</v>
      </c>
      <c r="AA838" s="11">
        <v>0.13800000000000001</v>
      </c>
      <c r="AB838" s="11">
        <v>6.0000000000000001E-3</v>
      </c>
      <c r="AC838" s="11">
        <v>0</v>
      </c>
    </row>
    <row r="839" spans="1:29" ht="11.5" hidden="1">
      <c r="A839" s="15">
        <v>822</v>
      </c>
      <c r="B839" s="13" t="s">
        <v>1059</v>
      </c>
      <c r="C839" s="14" t="s">
        <v>1127</v>
      </c>
      <c r="D839" s="12"/>
      <c r="E839" s="12">
        <v>266</v>
      </c>
      <c r="F839" s="13" t="s">
        <v>1110</v>
      </c>
      <c r="G839" s="12">
        <v>911</v>
      </c>
      <c r="H839" s="12">
        <v>2005</v>
      </c>
      <c r="I839" s="11">
        <v>98.578000000000003</v>
      </c>
      <c r="J839" s="11">
        <v>89.512</v>
      </c>
      <c r="K839" s="11">
        <v>83.007999999999996</v>
      </c>
      <c r="L839" s="11">
        <v>73.866</v>
      </c>
      <c r="M839" s="11">
        <v>64.224000000000004</v>
      </c>
      <c r="N839" s="11">
        <v>54.593000000000004</v>
      </c>
      <c r="O839" s="11">
        <v>45.609000000000002</v>
      </c>
      <c r="P839" s="11">
        <v>38.308999999999997</v>
      </c>
      <c r="Q839" s="11">
        <v>30.753</v>
      </c>
      <c r="R839" s="11">
        <v>24.518999999999998</v>
      </c>
      <c r="S839" s="11">
        <v>20.623000000000001</v>
      </c>
      <c r="T839" s="11">
        <v>17.533000000000001</v>
      </c>
      <c r="U839" s="11">
        <v>16.056000000000001</v>
      </c>
      <c r="V839" s="11">
        <v>14.007</v>
      </c>
      <c r="W839" s="11">
        <v>11.462</v>
      </c>
      <c r="X839" s="11">
        <v>7.633</v>
      </c>
      <c r="Y839" s="11">
        <v>3.617</v>
      </c>
      <c r="Z839" s="11">
        <v>1.105</v>
      </c>
      <c r="AA839" s="11">
        <v>0.14099999999999999</v>
      </c>
      <c r="AB839" s="11">
        <v>8.0000000000000002E-3</v>
      </c>
      <c r="AC839" s="11">
        <v>0</v>
      </c>
    </row>
    <row r="840" spans="1:29" ht="11.5" hidden="1">
      <c r="A840" s="15">
        <v>823</v>
      </c>
      <c r="B840" s="13" t="s">
        <v>1059</v>
      </c>
      <c r="C840" s="14" t="s">
        <v>1127</v>
      </c>
      <c r="D840" s="12"/>
      <c r="E840" s="12">
        <v>266</v>
      </c>
      <c r="F840" s="13" t="s">
        <v>1110</v>
      </c>
      <c r="G840" s="12">
        <v>911</v>
      </c>
      <c r="H840" s="12">
        <v>2010</v>
      </c>
      <c r="I840" s="11">
        <v>115.66</v>
      </c>
      <c r="J840" s="11">
        <v>96.951999999999998</v>
      </c>
      <c r="K840" s="11">
        <v>88.789000000000001</v>
      </c>
      <c r="L840" s="11">
        <v>83.078000000000003</v>
      </c>
      <c r="M840" s="11">
        <v>78.293999999999997</v>
      </c>
      <c r="N840" s="11">
        <v>69.784000000000006</v>
      </c>
      <c r="O840" s="11">
        <v>56.914000000000001</v>
      </c>
      <c r="P840" s="11">
        <v>46.953000000000003</v>
      </c>
      <c r="Q840" s="11">
        <v>38.807000000000002</v>
      </c>
      <c r="R840" s="11">
        <v>30.166</v>
      </c>
      <c r="S840" s="11">
        <v>23.315999999999999</v>
      </c>
      <c r="T840" s="11">
        <v>19.277000000000001</v>
      </c>
      <c r="U840" s="11">
        <v>15.981999999999999</v>
      </c>
      <c r="V840" s="11">
        <v>13.948</v>
      </c>
      <c r="W840" s="11">
        <v>11.177</v>
      </c>
      <c r="X840" s="11">
        <v>7.9109999999999996</v>
      </c>
      <c r="Y840" s="11">
        <v>4.0540000000000003</v>
      </c>
      <c r="Z840" s="11">
        <v>1.194</v>
      </c>
      <c r="AA840" s="11">
        <v>0.16600000000000001</v>
      </c>
      <c r="AB840" s="11">
        <v>8.0000000000000002E-3</v>
      </c>
      <c r="AC840" s="11">
        <v>0</v>
      </c>
    </row>
    <row r="841" spans="1:29" ht="11.5" hidden="1">
      <c r="A841" s="15">
        <v>824</v>
      </c>
      <c r="B841" s="13" t="s">
        <v>1059</v>
      </c>
      <c r="C841" s="14" t="s">
        <v>1127</v>
      </c>
      <c r="D841" s="12"/>
      <c r="E841" s="12">
        <v>266</v>
      </c>
      <c r="F841" s="13" t="s">
        <v>1110</v>
      </c>
      <c r="G841" s="12">
        <v>911</v>
      </c>
      <c r="H841" s="12">
        <v>2015</v>
      </c>
      <c r="I841" s="11">
        <v>139.88300000000001</v>
      </c>
      <c r="J841" s="11">
        <v>114.352</v>
      </c>
      <c r="K841" s="11">
        <v>96.435000000000002</v>
      </c>
      <c r="L841" s="11">
        <v>88.944000000000003</v>
      </c>
      <c r="M841" s="11">
        <v>92.552000000000007</v>
      </c>
      <c r="N841" s="11">
        <v>93.036000000000001</v>
      </c>
      <c r="O841" s="11">
        <v>76.843999999999994</v>
      </c>
      <c r="P841" s="11">
        <v>58.95</v>
      </c>
      <c r="Q841" s="11">
        <v>47.664000000000001</v>
      </c>
      <c r="R841" s="11">
        <v>38.354999999999997</v>
      </c>
      <c r="S841" s="11">
        <v>29.006</v>
      </c>
      <c r="T841" s="11">
        <v>22.071999999999999</v>
      </c>
      <c r="U841" s="11">
        <v>17.847999999999999</v>
      </c>
      <c r="V841" s="11">
        <v>14.176</v>
      </c>
      <c r="W841" s="11">
        <v>11.464</v>
      </c>
      <c r="X841" s="11">
        <v>8.0589999999999993</v>
      </c>
      <c r="Y841" s="11">
        <v>4.5</v>
      </c>
      <c r="Z841" s="11">
        <v>1.4970000000000001</v>
      </c>
      <c r="AA841" s="11">
        <v>0.21199999999999999</v>
      </c>
      <c r="AB841" s="11">
        <v>0.01</v>
      </c>
      <c r="AC841" s="11">
        <v>0</v>
      </c>
    </row>
    <row r="842" spans="1:29" ht="11.5" hidden="1">
      <c r="A842" s="15">
        <v>825</v>
      </c>
      <c r="B842" s="13" t="s">
        <v>1059</v>
      </c>
      <c r="C842" s="14" t="s">
        <v>1127</v>
      </c>
      <c r="D842" s="12"/>
      <c r="E842" s="12">
        <v>266</v>
      </c>
      <c r="F842" s="13" t="s">
        <v>1110</v>
      </c>
      <c r="G842" s="12">
        <v>911</v>
      </c>
      <c r="H842" s="12">
        <v>2020</v>
      </c>
      <c r="I842" s="11">
        <v>158.494</v>
      </c>
      <c r="J842" s="11">
        <v>138.55500000000001</v>
      </c>
      <c r="K842" s="11">
        <v>113.80800000000001</v>
      </c>
      <c r="L842" s="11">
        <v>96.129000000000005</v>
      </c>
      <c r="M842" s="11">
        <v>89.117000000000004</v>
      </c>
      <c r="N842" s="11">
        <v>92.891000000000005</v>
      </c>
      <c r="O842" s="11">
        <v>92.909000000000006</v>
      </c>
      <c r="P842" s="11">
        <v>76.381</v>
      </c>
      <c r="Q842" s="11">
        <v>58.259</v>
      </c>
      <c r="R842" s="11">
        <v>46.786000000000001</v>
      </c>
      <c r="S842" s="11">
        <v>37.274000000000001</v>
      </c>
      <c r="T842" s="11">
        <v>27.803999999999998</v>
      </c>
      <c r="U842" s="11">
        <v>20.734000000000002</v>
      </c>
      <c r="V842" s="11">
        <v>16.123999999999999</v>
      </c>
      <c r="W842" s="11">
        <v>11.946999999999999</v>
      </c>
      <c r="X842" s="11">
        <v>8.5779999999999994</v>
      </c>
      <c r="Y842" s="11">
        <v>4.8789999999999996</v>
      </c>
      <c r="Z842" s="11">
        <v>1.865</v>
      </c>
      <c r="AA842" s="11">
        <v>0.32300000000000001</v>
      </c>
      <c r="AB842" s="11">
        <v>1.7000000000000001E-2</v>
      </c>
      <c r="AC842" s="11">
        <v>0</v>
      </c>
    </row>
    <row r="843" spans="1:29" ht="11.5" hidden="1">
      <c r="A843" s="15">
        <v>826</v>
      </c>
      <c r="B843" s="13" t="s">
        <v>1059</v>
      </c>
      <c r="C843" s="14" t="s">
        <v>1128</v>
      </c>
      <c r="D843" s="12"/>
      <c r="E843" s="12">
        <v>678</v>
      </c>
      <c r="F843" s="13" t="s">
        <v>1110</v>
      </c>
      <c r="G843" s="12">
        <v>911</v>
      </c>
      <c r="H843" s="12">
        <v>1950</v>
      </c>
      <c r="I843" s="11">
        <v>4.7990000000000004</v>
      </c>
      <c r="J843" s="11">
        <v>3.0760000000000001</v>
      </c>
      <c r="K843" s="11">
        <v>1.8759999999999999</v>
      </c>
      <c r="L843" s="11">
        <v>1.5129999999999999</v>
      </c>
      <c r="M843" s="11">
        <v>2.8140000000000001</v>
      </c>
      <c r="N843" s="11">
        <v>2.766</v>
      </c>
      <c r="O843" s="11">
        <v>2.1320000000000001</v>
      </c>
      <c r="P843" s="11">
        <v>1.6639999999999999</v>
      </c>
      <c r="Q843" s="11">
        <v>1.3089999999999999</v>
      </c>
      <c r="R843" s="11">
        <v>1.1259999999999999</v>
      </c>
      <c r="S843" s="11">
        <v>0.95799999999999996</v>
      </c>
      <c r="T843" s="11">
        <v>0.754</v>
      </c>
      <c r="U843" s="11">
        <v>0.54800000000000004</v>
      </c>
      <c r="V843" s="11">
        <v>0.43099999999999999</v>
      </c>
      <c r="W843" s="11">
        <v>0.37</v>
      </c>
      <c r="X843" s="11">
        <v>0.27200000000000002</v>
      </c>
      <c r="Y843" s="11">
        <v>0.19900000000000001</v>
      </c>
      <c r="Z843" s="11">
        <v>5.8999999999999997E-2</v>
      </c>
      <c r="AA843" s="11">
        <v>0.01</v>
      </c>
      <c r="AB843" s="11">
        <v>0</v>
      </c>
      <c r="AC843" s="11">
        <v>0</v>
      </c>
    </row>
    <row r="844" spans="1:29" ht="11.5" hidden="1">
      <c r="A844" s="15">
        <v>827</v>
      </c>
      <c r="B844" s="13" t="s">
        <v>1059</v>
      </c>
      <c r="C844" s="14" t="s">
        <v>1128</v>
      </c>
      <c r="D844" s="12"/>
      <c r="E844" s="12">
        <v>678</v>
      </c>
      <c r="F844" s="13" t="s">
        <v>1110</v>
      </c>
      <c r="G844" s="12">
        <v>911</v>
      </c>
      <c r="H844" s="12">
        <v>1955</v>
      </c>
      <c r="I844" s="11">
        <v>4.657</v>
      </c>
      <c r="J844" s="11">
        <v>3.0880000000000001</v>
      </c>
      <c r="K844" s="11">
        <v>1.861</v>
      </c>
      <c r="L844" s="11">
        <v>1.4810000000000001</v>
      </c>
      <c r="M844" s="11">
        <v>2.7549999999999999</v>
      </c>
      <c r="N844" s="11">
        <v>2.7080000000000002</v>
      </c>
      <c r="O844" s="11">
        <v>2.0870000000000002</v>
      </c>
      <c r="P844" s="11">
        <v>1.631</v>
      </c>
      <c r="Q844" s="11">
        <v>1.284</v>
      </c>
      <c r="R844" s="11">
        <v>1.1040000000000001</v>
      </c>
      <c r="S844" s="11">
        <v>0.93600000000000005</v>
      </c>
      <c r="T844" s="11">
        <v>0.73299999999999998</v>
      </c>
      <c r="U844" s="11">
        <v>0.53300000000000003</v>
      </c>
      <c r="V844" s="11">
        <v>0.41599999999999998</v>
      </c>
      <c r="W844" s="11">
        <v>0.35799999999999998</v>
      </c>
      <c r="X844" s="11">
        <v>0.26</v>
      </c>
      <c r="Y844" s="11">
        <v>0.16500000000000001</v>
      </c>
      <c r="Z844" s="11">
        <v>7.5999999999999998E-2</v>
      </c>
      <c r="AA844" s="11">
        <v>1.4999999999999999E-2</v>
      </c>
      <c r="AB844" s="11">
        <v>2E-3</v>
      </c>
      <c r="AC844" s="11">
        <v>0</v>
      </c>
    </row>
    <row r="845" spans="1:29" ht="11.5" hidden="1">
      <c r="A845" s="15">
        <v>828</v>
      </c>
      <c r="B845" s="13" t="s">
        <v>1059</v>
      </c>
      <c r="C845" s="14" t="s">
        <v>1128</v>
      </c>
      <c r="D845" s="12"/>
      <c r="E845" s="12">
        <v>678</v>
      </c>
      <c r="F845" s="13" t="s">
        <v>1110</v>
      </c>
      <c r="G845" s="12">
        <v>911</v>
      </c>
      <c r="H845" s="12">
        <v>1960</v>
      </c>
      <c r="I845" s="11">
        <v>5.0830000000000002</v>
      </c>
      <c r="J845" s="11">
        <v>3.3119999999999998</v>
      </c>
      <c r="K845" s="11">
        <v>2.0979999999999999</v>
      </c>
      <c r="L845" s="11">
        <v>1.6379999999999999</v>
      </c>
      <c r="M845" s="11">
        <v>3.0049999999999999</v>
      </c>
      <c r="N845" s="11">
        <v>2.9529999999999998</v>
      </c>
      <c r="O845" s="11">
        <v>2.2759999999999998</v>
      </c>
      <c r="P845" s="11">
        <v>1.7789999999999999</v>
      </c>
      <c r="Q845" s="11">
        <v>1.4019999999999999</v>
      </c>
      <c r="R845" s="11">
        <v>1.202</v>
      </c>
      <c r="S845" s="11">
        <v>1.0189999999999999</v>
      </c>
      <c r="T845" s="11">
        <v>0.79700000000000004</v>
      </c>
      <c r="U845" s="11">
        <v>0.57699999999999996</v>
      </c>
      <c r="V845" s="11">
        <v>0.44900000000000001</v>
      </c>
      <c r="W845" s="11">
        <v>0.38400000000000001</v>
      </c>
      <c r="X845" s="11">
        <v>0.28000000000000003</v>
      </c>
      <c r="Y845" s="11">
        <v>0.191</v>
      </c>
      <c r="Z845" s="11">
        <v>6.4000000000000001E-2</v>
      </c>
      <c r="AA845" s="11">
        <v>0.02</v>
      </c>
      <c r="AB845" s="11">
        <v>2E-3</v>
      </c>
      <c r="AC845" s="11">
        <v>0</v>
      </c>
    </row>
    <row r="846" spans="1:29" ht="11.5" hidden="1">
      <c r="A846" s="15">
        <v>829</v>
      </c>
      <c r="B846" s="13" t="s">
        <v>1059</v>
      </c>
      <c r="C846" s="14" t="s">
        <v>1128</v>
      </c>
      <c r="D846" s="12"/>
      <c r="E846" s="12">
        <v>678</v>
      </c>
      <c r="F846" s="13" t="s">
        <v>1110</v>
      </c>
      <c r="G846" s="12">
        <v>911</v>
      </c>
      <c r="H846" s="12">
        <v>1965</v>
      </c>
      <c r="I846" s="11">
        <v>5.8879999999999999</v>
      </c>
      <c r="J846" s="11">
        <v>4.1559999999999997</v>
      </c>
      <c r="K846" s="11">
        <v>3.0649999999999999</v>
      </c>
      <c r="L846" s="11">
        <v>2.65</v>
      </c>
      <c r="M846" s="11">
        <v>2.976</v>
      </c>
      <c r="N846" s="11">
        <v>2.5830000000000002</v>
      </c>
      <c r="O846" s="11">
        <v>1.887</v>
      </c>
      <c r="P846" s="11">
        <v>1.544</v>
      </c>
      <c r="Q846" s="11">
        <v>1.423</v>
      </c>
      <c r="R846" s="11">
        <v>1.264</v>
      </c>
      <c r="S846" s="11">
        <v>1.1100000000000001</v>
      </c>
      <c r="T846" s="11">
        <v>0.91</v>
      </c>
      <c r="U846" s="11">
        <v>0.36699999999999999</v>
      </c>
      <c r="V846" s="11">
        <v>0.28100000000000003</v>
      </c>
      <c r="W846" s="11">
        <v>0.23799999999999999</v>
      </c>
      <c r="X846" s="11">
        <v>0.16800000000000001</v>
      </c>
      <c r="Y846" s="11">
        <v>7.2999999999999995E-2</v>
      </c>
      <c r="Z846" s="11">
        <v>7.4999999999999997E-2</v>
      </c>
      <c r="AA846" s="11">
        <v>1.7000000000000001E-2</v>
      </c>
      <c r="AB846" s="11">
        <v>3.0000000000000001E-3</v>
      </c>
      <c r="AC846" s="11">
        <v>0</v>
      </c>
    </row>
    <row r="847" spans="1:29" ht="11.5" hidden="1">
      <c r="A847" s="15">
        <v>830</v>
      </c>
      <c r="B847" s="13" t="s">
        <v>1059</v>
      </c>
      <c r="C847" s="14" t="s">
        <v>1128</v>
      </c>
      <c r="D847" s="12"/>
      <c r="E847" s="12">
        <v>678</v>
      </c>
      <c r="F847" s="13" t="s">
        <v>1110</v>
      </c>
      <c r="G847" s="12">
        <v>911</v>
      </c>
      <c r="H847" s="12">
        <v>1970</v>
      </c>
      <c r="I847" s="11">
        <v>7.3929999999999998</v>
      </c>
      <c r="J847" s="11">
        <v>5.3570000000000002</v>
      </c>
      <c r="K847" s="11">
        <v>4.5880000000000001</v>
      </c>
      <c r="L847" s="11">
        <v>4.03</v>
      </c>
      <c r="M847" s="11">
        <v>2.9929999999999999</v>
      </c>
      <c r="N847" s="11">
        <v>2.2330000000000001</v>
      </c>
      <c r="O847" s="11">
        <v>1.524</v>
      </c>
      <c r="P847" s="11">
        <v>1.3109999999999999</v>
      </c>
      <c r="Q847" s="11">
        <v>1.4490000000000001</v>
      </c>
      <c r="R847" s="11">
        <v>1.339</v>
      </c>
      <c r="S847" s="11">
        <v>1.228</v>
      </c>
      <c r="T847" s="11">
        <v>1.0609999999999999</v>
      </c>
      <c r="U847" s="11">
        <v>0.77600000000000002</v>
      </c>
      <c r="V847" s="11">
        <v>0.622</v>
      </c>
      <c r="W847" s="11">
        <v>0.6</v>
      </c>
      <c r="X847" s="11">
        <v>0.36299999999999999</v>
      </c>
      <c r="Y847" s="11">
        <v>0.27500000000000002</v>
      </c>
      <c r="Z847" s="11">
        <v>3.2000000000000001E-2</v>
      </c>
      <c r="AA847" s="11">
        <v>2.1000000000000001E-2</v>
      </c>
      <c r="AB847" s="11">
        <v>3.0000000000000001E-3</v>
      </c>
      <c r="AC847" s="11">
        <v>0</v>
      </c>
    </row>
    <row r="848" spans="1:29" ht="11.5" hidden="1">
      <c r="A848" s="15">
        <v>831</v>
      </c>
      <c r="B848" s="13" t="s">
        <v>1059</v>
      </c>
      <c r="C848" s="14" t="s">
        <v>1128</v>
      </c>
      <c r="D848" s="12"/>
      <c r="E848" s="12">
        <v>678</v>
      </c>
      <c r="F848" s="13" t="s">
        <v>1110</v>
      </c>
      <c r="G848" s="12">
        <v>911</v>
      </c>
      <c r="H848" s="12">
        <v>1975</v>
      </c>
      <c r="I848" s="11">
        <v>8.1270000000000007</v>
      </c>
      <c r="J848" s="11">
        <v>6.3689999999999998</v>
      </c>
      <c r="K848" s="11">
        <v>5.109</v>
      </c>
      <c r="L848" s="11">
        <v>4.7060000000000004</v>
      </c>
      <c r="M848" s="11">
        <v>3.359</v>
      </c>
      <c r="N848" s="11">
        <v>2.5710000000000002</v>
      </c>
      <c r="O848" s="11">
        <v>1.752</v>
      </c>
      <c r="P848" s="11">
        <v>1.498</v>
      </c>
      <c r="Q848" s="11">
        <v>1.6439999999999999</v>
      </c>
      <c r="R848" s="11">
        <v>1.5149999999999999</v>
      </c>
      <c r="S848" s="11">
        <v>1.387</v>
      </c>
      <c r="T848" s="11">
        <v>1.202</v>
      </c>
      <c r="U848" s="11">
        <v>0.88800000000000001</v>
      </c>
      <c r="V848" s="11">
        <v>0.69699999999999995</v>
      </c>
      <c r="W848" s="11">
        <v>0.51100000000000001</v>
      </c>
      <c r="X848" s="11">
        <v>0.28399999999999997</v>
      </c>
      <c r="Y848" s="11">
        <v>5.8000000000000003E-2</v>
      </c>
      <c r="Z848" s="11">
        <v>0.108</v>
      </c>
      <c r="AA848" s="11">
        <v>8.0000000000000002E-3</v>
      </c>
      <c r="AB848" s="11">
        <v>3.0000000000000001E-3</v>
      </c>
      <c r="AC848" s="11">
        <v>0</v>
      </c>
    </row>
    <row r="849" spans="1:29" ht="11.5" hidden="1">
      <c r="A849" s="15">
        <v>832</v>
      </c>
      <c r="B849" s="13" t="s">
        <v>1059</v>
      </c>
      <c r="C849" s="14" t="s">
        <v>1128</v>
      </c>
      <c r="D849" s="12"/>
      <c r="E849" s="12">
        <v>678</v>
      </c>
      <c r="F849" s="13" t="s">
        <v>1110</v>
      </c>
      <c r="G849" s="12">
        <v>911</v>
      </c>
      <c r="H849" s="12">
        <v>1980</v>
      </c>
      <c r="I849" s="11">
        <v>9.57</v>
      </c>
      <c r="J849" s="11">
        <v>6.9480000000000004</v>
      </c>
      <c r="K849" s="11">
        <v>6.0060000000000002</v>
      </c>
      <c r="L849" s="11">
        <v>5.2560000000000002</v>
      </c>
      <c r="M849" s="11">
        <v>4.1070000000000002</v>
      </c>
      <c r="N849" s="11">
        <v>2.8460000000000001</v>
      </c>
      <c r="O849" s="11">
        <v>2.0699999999999998</v>
      </c>
      <c r="P849" s="11">
        <v>1.7330000000000001</v>
      </c>
      <c r="Q849" s="11">
        <v>1.8959999999999999</v>
      </c>
      <c r="R849" s="11">
        <v>1.744</v>
      </c>
      <c r="S849" s="11">
        <v>1.589</v>
      </c>
      <c r="T849" s="11">
        <v>1.3740000000000001</v>
      </c>
      <c r="U849" s="11">
        <v>1.0269999999999999</v>
      </c>
      <c r="V849" s="11">
        <v>0.79100000000000004</v>
      </c>
      <c r="W849" s="11">
        <v>0.66500000000000004</v>
      </c>
      <c r="X849" s="11">
        <v>0.47199999999999998</v>
      </c>
      <c r="Y849" s="11">
        <v>0.378</v>
      </c>
      <c r="Z849" s="11">
        <v>3.7999999999999999E-2</v>
      </c>
      <c r="AA849" s="11">
        <v>3.1E-2</v>
      </c>
      <c r="AB849" s="11">
        <v>0</v>
      </c>
      <c r="AC849" s="11">
        <v>0</v>
      </c>
    </row>
    <row r="850" spans="1:29" ht="11.5" hidden="1">
      <c r="A850" s="15">
        <v>833</v>
      </c>
      <c r="B850" s="13" t="s">
        <v>1059</v>
      </c>
      <c r="C850" s="14" t="s">
        <v>1128</v>
      </c>
      <c r="D850" s="12"/>
      <c r="E850" s="12">
        <v>678</v>
      </c>
      <c r="F850" s="13" t="s">
        <v>1110</v>
      </c>
      <c r="G850" s="12">
        <v>911</v>
      </c>
      <c r="H850" s="12">
        <v>1985</v>
      </c>
      <c r="I850" s="11">
        <v>9.2409999999999997</v>
      </c>
      <c r="J850" s="11">
        <v>9.1080000000000005</v>
      </c>
      <c r="K850" s="11">
        <v>6.6379999999999999</v>
      </c>
      <c r="L850" s="11">
        <v>5.5679999999999996</v>
      </c>
      <c r="M850" s="11">
        <v>4.6929999999999996</v>
      </c>
      <c r="N850" s="11">
        <v>3.585</v>
      </c>
      <c r="O850" s="11">
        <v>2.4609999999999999</v>
      </c>
      <c r="P850" s="11">
        <v>1.804</v>
      </c>
      <c r="Q850" s="11">
        <v>1.5449999999999999</v>
      </c>
      <c r="R850" s="11">
        <v>1.7430000000000001</v>
      </c>
      <c r="S850" s="11">
        <v>1.611</v>
      </c>
      <c r="T850" s="11">
        <v>1.4590000000000001</v>
      </c>
      <c r="U850" s="11">
        <v>1.2350000000000001</v>
      </c>
      <c r="V850" s="11">
        <v>0.877</v>
      </c>
      <c r="W850" s="11">
        <v>0.61799999999999999</v>
      </c>
      <c r="X850" s="11">
        <v>0.45100000000000001</v>
      </c>
      <c r="Y850" s="11">
        <v>0.25700000000000001</v>
      </c>
      <c r="Z850" s="11">
        <v>0.154</v>
      </c>
      <c r="AA850" s="11">
        <v>5.0000000000000001E-3</v>
      </c>
      <c r="AB850" s="11">
        <v>4.0000000000000001E-3</v>
      </c>
      <c r="AC850" s="11">
        <v>0</v>
      </c>
    </row>
    <row r="851" spans="1:29" ht="11.5" hidden="1">
      <c r="A851" s="15">
        <v>834</v>
      </c>
      <c r="B851" s="13" t="s">
        <v>1059</v>
      </c>
      <c r="C851" s="14" t="s">
        <v>1128</v>
      </c>
      <c r="D851" s="12"/>
      <c r="E851" s="12">
        <v>678</v>
      </c>
      <c r="F851" s="13" t="s">
        <v>1110</v>
      </c>
      <c r="G851" s="12">
        <v>911</v>
      </c>
      <c r="H851" s="12">
        <v>1990</v>
      </c>
      <c r="I851" s="11">
        <v>10.106999999999999</v>
      </c>
      <c r="J851" s="11">
        <v>9.9169999999999998</v>
      </c>
      <c r="K851" s="11">
        <v>8.68</v>
      </c>
      <c r="L851" s="11">
        <v>6.0259999999999998</v>
      </c>
      <c r="M851" s="11">
        <v>5.0919999999999996</v>
      </c>
      <c r="N851" s="11">
        <v>4.2380000000000004</v>
      </c>
      <c r="O851" s="11">
        <v>3.1429999999999998</v>
      </c>
      <c r="P851" s="11">
        <v>2.532</v>
      </c>
      <c r="Q851" s="11">
        <v>1.9179999999999999</v>
      </c>
      <c r="R851" s="11">
        <v>1.653</v>
      </c>
      <c r="S851" s="11">
        <v>1.774</v>
      </c>
      <c r="T851" s="11">
        <v>1.5069999999999999</v>
      </c>
      <c r="U851" s="11">
        <v>1.3149999999999999</v>
      </c>
      <c r="V851" s="11">
        <v>1.0129999999999999</v>
      </c>
      <c r="W851" s="11">
        <v>0.59099999999999997</v>
      </c>
      <c r="X851" s="11">
        <v>0.39600000000000002</v>
      </c>
      <c r="Y851" s="11">
        <v>0.27800000000000002</v>
      </c>
      <c r="Z851" s="11">
        <v>0.105</v>
      </c>
      <c r="AA851" s="11">
        <v>4.2000000000000003E-2</v>
      </c>
      <c r="AB851" s="11">
        <v>0</v>
      </c>
      <c r="AC851" s="11">
        <v>0</v>
      </c>
    </row>
    <row r="852" spans="1:29" ht="11.5" hidden="1">
      <c r="A852" s="15">
        <v>835</v>
      </c>
      <c r="B852" s="13" t="s">
        <v>1059</v>
      </c>
      <c r="C852" s="14" t="s">
        <v>1128</v>
      </c>
      <c r="D852" s="12"/>
      <c r="E852" s="12">
        <v>678</v>
      </c>
      <c r="F852" s="13" t="s">
        <v>1110</v>
      </c>
      <c r="G852" s="12">
        <v>911</v>
      </c>
      <c r="H852" s="12">
        <v>1995</v>
      </c>
      <c r="I852" s="11">
        <v>11.074999999999999</v>
      </c>
      <c r="J852" s="11">
        <v>9.7880000000000003</v>
      </c>
      <c r="K852" s="11">
        <v>9.5630000000000006</v>
      </c>
      <c r="L852" s="11">
        <v>8.2070000000000007</v>
      </c>
      <c r="M852" s="11">
        <v>5.444</v>
      </c>
      <c r="N852" s="11">
        <v>4.5469999999999997</v>
      </c>
      <c r="O852" s="11">
        <v>3.82</v>
      </c>
      <c r="P852" s="11">
        <v>2.8460000000000001</v>
      </c>
      <c r="Q852" s="11">
        <v>2.3149999999999999</v>
      </c>
      <c r="R852" s="11">
        <v>1.7569999999999999</v>
      </c>
      <c r="S852" s="11">
        <v>1.5189999999999999</v>
      </c>
      <c r="T852" s="11">
        <v>1.6279999999999999</v>
      </c>
      <c r="U852" s="11">
        <v>1.347</v>
      </c>
      <c r="V852" s="11">
        <v>1.1180000000000001</v>
      </c>
      <c r="W852" s="11">
        <v>0.78900000000000003</v>
      </c>
      <c r="X852" s="11">
        <v>0.39500000000000002</v>
      </c>
      <c r="Y852" s="11">
        <v>0.21299999999999999</v>
      </c>
      <c r="Z852" s="11">
        <v>0.112</v>
      </c>
      <c r="AA852" s="11">
        <v>2.9000000000000001E-2</v>
      </c>
      <c r="AB852" s="11">
        <v>7.0000000000000001E-3</v>
      </c>
      <c r="AC852" s="11">
        <v>0</v>
      </c>
    </row>
    <row r="853" spans="1:29" ht="11.5" hidden="1">
      <c r="A853" s="15">
        <v>836</v>
      </c>
      <c r="B853" s="13" t="s">
        <v>1059</v>
      </c>
      <c r="C853" s="14" t="s">
        <v>1128</v>
      </c>
      <c r="D853" s="12"/>
      <c r="E853" s="12">
        <v>678</v>
      </c>
      <c r="F853" s="13" t="s">
        <v>1110</v>
      </c>
      <c r="G853" s="12">
        <v>911</v>
      </c>
      <c r="H853" s="12">
        <v>2000</v>
      </c>
      <c r="I853" s="11">
        <v>11.422000000000001</v>
      </c>
      <c r="J853" s="11">
        <v>10.076000000000001</v>
      </c>
      <c r="K853" s="11">
        <v>9.8040000000000003</v>
      </c>
      <c r="L853" s="11">
        <v>8.7929999999999993</v>
      </c>
      <c r="M853" s="11">
        <v>7.6070000000000002</v>
      </c>
      <c r="N853" s="11">
        <v>4.74</v>
      </c>
      <c r="O853" s="11">
        <v>4.1470000000000002</v>
      </c>
      <c r="P853" s="11">
        <v>3.5270000000000001</v>
      </c>
      <c r="Q853" s="11">
        <v>2.8359999999999999</v>
      </c>
      <c r="R853" s="11">
        <v>2.093</v>
      </c>
      <c r="S853" s="11">
        <v>1.6160000000000001</v>
      </c>
      <c r="T853" s="11">
        <v>1.3029999999999999</v>
      </c>
      <c r="U853" s="11">
        <v>1.407</v>
      </c>
      <c r="V853" s="11">
        <v>0.96799999999999997</v>
      </c>
      <c r="W853" s="11">
        <v>0.77100000000000002</v>
      </c>
      <c r="X853" s="11">
        <v>0.48799999999999999</v>
      </c>
      <c r="Y853" s="11">
        <v>0.25700000000000001</v>
      </c>
      <c r="Z853" s="11">
        <v>8.6999999999999994E-2</v>
      </c>
      <c r="AA853" s="11">
        <v>3.2000000000000001E-2</v>
      </c>
      <c r="AB853" s="11">
        <v>5.0000000000000001E-3</v>
      </c>
      <c r="AC853" s="11">
        <v>1E-3</v>
      </c>
    </row>
    <row r="854" spans="1:29" ht="11.5" hidden="1">
      <c r="A854" s="15">
        <v>837</v>
      </c>
      <c r="B854" s="13" t="s">
        <v>1059</v>
      </c>
      <c r="C854" s="14" t="s">
        <v>1128</v>
      </c>
      <c r="D854" s="12"/>
      <c r="E854" s="12">
        <v>678</v>
      </c>
      <c r="F854" s="13" t="s">
        <v>1110</v>
      </c>
      <c r="G854" s="12">
        <v>911</v>
      </c>
      <c r="H854" s="12">
        <v>2005</v>
      </c>
      <c r="I854" s="11">
        <v>13.537000000000001</v>
      </c>
      <c r="J854" s="11">
        <v>11.16</v>
      </c>
      <c r="K854" s="11">
        <v>9.6329999999999991</v>
      </c>
      <c r="L854" s="11">
        <v>9.157</v>
      </c>
      <c r="M854" s="11">
        <v>7.9610000000000003</v>
      </c>
      <c r="N854" s="11">
        <v>6.827</v>
      </c>
      <c r="O854" s="11">
        <v>4.1689999999999996</v>
      </c>
      <c r="P854" s="11">
        <v>3.7389999999999999</v>
      </c>
      <c r="Q854" s="11">
        <v>3.234</v>
      </c>
      <c r="R854" s="11">
        <v>2.6219999999999999</v>
      </c>
      <c r="S854" s="11">
        <v>1.925</v>
      </c>
      <c r="T854" s="11">
        <v>1.476</v>
      </c>
      <c r="U854" s="11">
        <v>1.165</v>
      </c>
      <c r="V854" s="11">
        <v>1.214</v>
      </c>
      <c r="W854" s="11">
        <v>0.76800000000000002</v>
      </c>
      <c r="X854" s="11">
        <v>0.53400000000000003</v>
      </c>
      <c r="Y854" s="11">
        <v>0.27300000000000002</v>
      </c>
      <c r="Z854" s="11">
        <v>0.109</v>
      </c>
      <c r="AA854" s="11">
        <v>2.5000000000000001E-2</v>
      </c>
      <c r="AB854" s="11">
        <v>5.0000000000000001E-3</v>
      </c>
      <c r="AC854" s="11">
        <v>1E-3</v>
      </c>
    </row>
    <row r="855" spans="1:29" ht="11.5" hidden="1">
      <c r="A855" s="15">
        <v>838</v>
      </c>
      <c r="B855" s="13" t="s">
        <v>1059</v>
      </c>
      <c r="C855" s="14" t="s">
        <v>1128</v>
      </c>
      <c r="D855" s="12"/>
      <c r="E855" s="12">
        <v>678</v>
      </c>
      <c r="F855" s="13" t="s">
        <v>1110</v>
      </c>
      <c r="G855" s="12">
        <v>911</v>
      </c>
      <c r="H855" s="12">
        <v>2010</v>
      </c>
      <c r="I855" s="11">
        <v>14.723000000000001</v>
      </c>
      <c r="J855" s="11">
        <v>13.313000000000001</v>
      </c>
      <c r="K855" s="11">
        <v>10.731999999999999</v>
      </c>
      <c r="L855" s="11">
        <v>9.0039999999999996</v>
      </c>
      <c r="M855" s="11">
        <v>8.343</v>
      </c>
      <c r="N855" s="11">
        <v>7.2</v>
      </c>
      <c r="O855" s="11">
        <v>6.2519999999999998</v>
      </c>
      <c r="P855" s="11">
        <v>4.3650000000000002</v>
      </c>
      <c r="Q855" s="11">
        <v>4.1500000000000004</v>
      </c>
      <c r="R855" s="11">
        <v>3.2309999999999999</v>
      </c>
      <c r="S855" s="11">
        <v>2.6269999999999998</v>
      </c>
      <c r="T855" s="11">
        <v>1.8360000000000001</v>
      </c>
      <c r="U855" s="11">
        <v>1.2589999999999999</v>
      </c>
      <c r="V855" s="11">
        <v>0.96299999999999997</v>
      </c>
      <c r="W855" s="11">
        <v>0.99299999999999999</v>
      </c>
      <c r="X855" s="11">
        <v>0.61599999999999999</v>
      </c>
      <c r="Y855" s="11">
        <v>0.44800000000000001</v>
      </c>
      <c r="Z855" s="11">
        <v>0.121</v>
      </c>
      <c r="AA855" s="11">
        <v>3.3000000000000002E-2</v>
      </c>
      <c r="AB855" s="11">
        <v>5.0000000000000001E-3</v>
      </c>
      <c r="AC855" s="11">
        <v>1E-3</v>
      </c>
    </row>
    <row r="856" spans="1:29" ht="11.5" hidden="1">
      <c r="A856" s="15">
        <v>839</v>
      </c>
      <c r="B856" s="13" t="s">
        <v>1059</v>
      </c>
      <c r="C856" s="14" t="s">
        <v>1128</v>
      </c>
      <c r="D856" s="12"/>
      <c r="E856" s="12">
        <v>678</v>
      </c>
      <c r="F856" s="13" t="s">
        <v>1110</v>
      </c>
      <c r="G856" s="12">
        <v>911</v>
      </c>
      <c r="H856" s="12">
        <v>2015</v>
      </c>
      <c r="I856" s="11">
        <v>15.347</v>
      </c>
      <c r="J856" s="11">
        <v>14.535</v>
      </c>
      <c r="K856" s="11">
        <v>12.893000000000001</v>
      </c>
      <c r="L856" s="11">
        <v>10.11</v>
      </c>
      <c r="M856" s="11">
        <v>8.2070000000000007</v>
      </c>
      <c r="N856" s="11">
        <v>7.593</v>
      </c>
      <c r="O856" s="11">
        <v>6.6360000000000001</v>
      </c>
      <c r="P856" s="11">
        <v>5.851</v>
      </c>
      <c r="Q856" s="11">
        <v>4.0869999999999997</v>
      </c>
      <c r="R856" s="11">
        <v>3.9329999999999998</v>
      </c>
      <c r="S856" s="11">
        <v>3.052</v>
      </c>
      <c r="T856" s="11">
        <v>2.464</v>
      </c>
      <c r="U856" s="11">
        <v>1.6879999999999999</v>
      </c>
      <c r="V856" s="11">
        <v>1.1140000000000001</v>
      </c>
      <c r="W856" s="11">
        <v>0.79800000000000004</v>
      </c>
      <c r="X856" s="11">
        <v>0.73199999999999998</v>
      </c>
      <c r="Y856" s="11">
        <v>0.374</v>
      </c>
      <c r="Z856" s="11">
        <v>0.20699999999999999</v>
      </c>
      <c r="AA856" s="11">
        <v>3.7999999999999999E-2</v>
      </c>
      <c r="AB856" s="11">
        <v>7.0000000000000001E-3</v>
      </c>
      <c r="AC856" s="11">
        <v>1E-3</v>
      </c>
    </row>
    <row r="857" spans="1:29" ht="11.5" hidden="1">
      <c r="A857" s="15">
        <v>840</v>
      </c>
      <c r="B857" s="13" t="s">
        <v>1059</v>
      </c>
      <c r="C857" s="14" t="s">
        <v>1128</v>
      </c>
      <c r="D857" s="12"/>
      <c r="E857" s="12">
        <v>678</v>
      </c>
      <c r="F857" s="13" t="s">
        <v>1110</v>
      </c>
      <c r="G857" s="12">
        <v>911</v>
      </c>
      <c r="H857" s="12">
        <v>2020</v>
      </c>
      <c r="I857" s="11">
        <v>15.69</v>
      </c>
      <c r="J857" s="11">
        <v>15.164999999999999</v>
      </c>
      <c r="K857" s="11">
        <v>14.409000000000001</v>
      </c>
      <c r="L857" s="11">
        <v>12.372</v>
      </c>
      <c r="M857" s="11">
        <v>9.2270000000000003</v>
      </c>
      <c r="N857" s="11">
        <v>7.3849999999999998</v>
      </c>
      <c r="O857" s="11">
        <v>6.9809999999999999</v>
      </c>
      <c r="P857" s="11">
        <v>6.2050000000000001</v>
      </c>
      <c r="Q857" s="11">
        <v>5.5380000000000003</v>
      </c>
      <c r="R857" s="11">
        <v>3.8620000000000001</v>
      </c>
      <c r="S857" s="11">
        <v>3.7360000000000002</v>
      </c>
      <c r="T857" s="11">
        <v>2.8780000000000001</v>
      </c>
      <c r="U857" s="11">
        <v>2.286</v>
      </c>
      <c r="V857" s="11">
        <v>1.5109999999999999</v>
      </c>
      <c r="W857" s="11">
        <v>0.93600000000000005</v>
      </c>
      <c r="X857" s="11">
        <v>0.59699999999999998</v>
      </c>
      <c r="Y857" s="11">
        <v>0.45600000000000002</v>
      </c>
      <c r="Z857" s="11">
        <v>0.17699999999999999</v>
      </c>
      <c r="AA857" s="11">
        <v>6.7000000000000004E-2</v>
      </c>
      <c r="AB857" s="11">
        <v>7.0000000000000001E-3</v>
      </c>
      <c r="AC857" s="11">
        <v>1E-3</v>
      </c>
    </row>
    <row r="858" spans="1:29" ht="11.5" hidden="1">
      <c r="A858" s="26">
        <v>841</v>
      </c>
      <c r="B858" s="24" t="s">
        <v>1059</v>
      </c>
      <c r="C858" s="32" t="s">
        <v>1129</v>
      </c>
      <c r="D858" s="23"/>
      <c r="E858" s="23">
        <v>913</v>
      </c>
      <c r="F858" s="24" t="s">
        <v>1109</v>
      </c>
      <c r="G858" s="23">
        <v>947</v>
      </c>
      <c r="H858" s="23">
        <v>1950</v>
      </c>
      <c r="I858" s="22">
        <v>1165.377</v>
      </c>
      <c r="J858" s="22">
        <v>976.65300000000002</v>
      </c>
      <c r="K858" s="22">
        <v>852.95699999999999</v>
      </c>
      <c r="L858" s="22">
        <v>747.95500000000004</v>
      </c>
      <c r="M858" s="22">
        <v>665.31399999999996</v>
      </c>
      <c r="N858" s="22">
        <v>585.46600000000001</v>
      </c>
      <c r="O858" s="22">
        <v>534.26</v>
      </c>
      <c r="P858" s="22">
        <v>448.45600000000002</v>
      </c>
      <c r="Q858" s="22">
        <v>396.79199999999997</v>
      </c>
      <c r="R858" s="22">
        <v>316.97399999999999</v>
      </c>
      <c r="S858" s="22">
        <v>285.90100000000001</v>
      </c>
      <c r="T858" s="22">
        <v>232.018</v>
      </c>
      <c r="U858" s="22">
        <v>204.50299999999999</v>
      </c>
      <c r="V858" s="22">
        <v>148.25</v>
      </c>
      <c r="W858" s="22">
        <v>99.436000000000007</v>
      </c>
      <c r="X858" s="22">
        <v>48.439</v>
      </c>
      <c r="Y858" s="22">
        <v>32.454000000000001</v>
      </c>
      <c r="Z858" s="22">
        <v>16.940000000000001</v>
      </c>
      <c r="AA858" s="22">
        <v>4.3499999999999996</v>
      </c>
      <c r="AB858" s="22">
        <v>0.73199999999999998</v>
      </c>
      <c r="AC858" s="22">
        <v>7.6999999999999999E-2</v>
      </c>
    </row>
    <row r="859" spans="1:29" ht="11.5" hidden="1">
      <c r="A859" s="26">
        <v>842</v>
      </c>
      <c r="B859" s="24" t="s">
        <v>1059</v>
      </c>
      <c r="C859" s="32" t="s">
        <v>1129</v>
      </c>
      <c r="D859" s="23"/>
      <c r="E859" s="23">
        <v>913</v>
      </c>
      <c r="F859" s="24" t="s">
        <v>1109</v>
      </c>
      <c r="G859" s="23">
        <v>947</v>
      </c>
      <c r="H859" s="23">
        <v>1955</v>
      </c>
      <c r="I859" s="22">
        <v>1433.3520000000001</v>
      </c>
      <c r="J859" s="22">
        <v>1073.106</v>
      </c>
      <c r="K859" s="22">
        <v>947.16399999999999</v>
      </c>
      <c r="L859" s="22">
        <v>833.06500000000005</v>
      </c>
      <c r="M859" s="22">
        <v>727.71400000000006</v>
      </c>
      <c r="N859" s="22">
        <v>643.90599999999995</v>
      </c>
      <c r="O859" s="22">
        <v>564.00099999999998</v>
      </c>
      <c r="P859" s="22">
        <v>512.43200000000002</v>
      </c>
      <c r="Q859" s="22">
        <v>427.69799999999998</v>
      </c>
      <c r="R859" s="22">
        <v>376.666</v>
      </c>
      <c r="S859" s="22">
        <v>298.19799999999998</v>
      </c>
      <c r="T859" s="22">
        <v>264.20999999999998</v>
      </c>
      <c r="U859" s="22">
        <v>207.63300000000001</v>
      </c>
      <c r="V859" s="22">
        <v>172.48500000000001</v>
      </c>
      <c r="W859" s="22">
        <v>113.276</v>
      </c>
      <c r="X859" s="22">
        <v>64.802000000000007</v>
      </c>
      <c r="Y859" s="22">
        <v>24.265999999999998</v>
      </c>
      <c r="Z859" s="22">
        <v>10.569000000000001</v>
      </c>
      <c r="AA859" s="22">
        <v>2.8570000000000002</v>
      </c>
      <c r="AB859" s="22">
        <v>0.33</v>
      </c>
      <c r="AC859" s="22">
        <v>3.7999999999999999E-2</v>
      </c>
    </row>
    <row r="860" spans="1:29" ht="11.5" hidden="1">
      <c r="A860" s="26">
        <v>843</v>
      </c>
      <c r="B860" s="24" t="s">
        <v>1059</v>
      </c>
      <c r="C860" s="32" t="s">
        <v>1129</v>
      </c>
      <c r="D860" s="23"/>
      <c r="E860" s="23">
        <v>913</v>
      </c>
      <c r="F860" s="24" t="s">
        <v>1109</v>
      </c>
      <c r="G860" s="23">
        <v>947</v>
      </c>
      <c r="H860" s="23">
        <v>1960</v>
      </c>
      <c r="I860" s="22">
        <v>1615.759</v>
      </c>
      <c r="J860" s="22">
        <v>1337.4380000000001</v>
      </c>
      <c r="K860" s="22">
        <v>1044.518</v>
      </c>
      <c r="L860" s="22">
        <v>927.73199999999997</v>
      </c>
      <c r="M860" s="22">
        <v>812.75900000000001</v>
      </c>
      <c r="N860" s="22">
        <v>705.14400000000001</v>
      </c>
      <c r="O860" s="22">
        <v>620.62099999999998</v>
      </c>
      <c r="P860" s="22">
        <v>541.24</v>
      </c>
      <c r="Q860" s="22">
        <v>488.98700000000002</v>
      </c>
      <c r="R860" s="22">
        <v>406.37599999999998</v>
      </c>
      <c r="S860" s="22">
        <v>355.14100000000002</v>
      </c>
      <c r="T860" s="22">
        <v>276.26499999999999</v>
      </c>
      <c r="U860" s="22">
        <v>237.33199999999999</v>
      </c>
      <c r="V860" s="22">
        <v>176.066</v>
      </c>
      <c r="W860" s="22">
        <v>132.66399999999999</v>
      </c>
      <c r="X860" s="22">
        <v>74.323999999999998</v>
      </c>
      <c r="Y860" s="22">
        <v>32.569000000000003</v>
      </c>
      <c r="Z860" s="22">
        <v>7.83</v>
      </c>
      <c r="AA860" s="22">
        <v>1.7070000000000001</v>
      </c>
      <c r="AB860" s="22">
        <v>0.19800000000000001</v>
      </c>
      <c r="AC860" s="22">
        <v>1.6E-2</v>
      </c>
    </row>
    <row r="861" spans="1:29" ht="11.5" hidden="1">
      <c r="A861" s="26">
        <v>844</v>
      </c>
      <c r="B861" s="24" t="s">
        <v>1059</v>
      </c>
      <c r="C861" s="32" t="s">
        <v>1129</v>
      </c>
      <c r="D861" s="23"/>
      <c r="E861" s="23">
        <v>913</v>
      </c>
      <c r="F861" s="24" t="s">
        <v>1109</v>
      </c>
      <c r="G861" s="23">
        <v>947</v>
      </c>
      <c r="H861" s="23">
        <v>1965</v>
      </c>
      <c r="I861" s="22">
        <v>1811.9349999999999</v>
      </c>
      <c r="J861" s="22">
        <v>1522.4549999999999</v>
      </c>
      <c r="K861" s="22">
        <v>1307.556</v>
      </c>
      <c r="L861" s="22">
        <v>1026.704</v>
      </c>
      <c r="M861" s="22">
        <v>912.29499999999996</v>
      </c>
      <c r="N861" s="22">
        <v>797.55700000000002</v>
      </c>
      <c r="O861" s="22">
        <v>688.66499999999996</v>
      </c>
      <c r="P861" s="22">
        <v>602.81700000000001</v>
      </c>
      <c r="Q861" s="22">
        <v>521.51</v>
      </c>
      <c r="R861" s="22">
        <v>468.14</v>
      </c>
      <c r="S861" s="22">
        <v>385.55599999999998</v>
      </c>
      <c r="T861" s="22">
        <v>330.964</v>
      </c>
      <c r="U861" s="22">
        <v>249.68299999999999</v>
      </c>
      <c r="V861" s="22">
        <v>202.64699999999999</v>
      </c>
      <c r="W861" s="22">
        <v>136.49799999999999</v>
      </c>
      <c r="X861" s="22">
        <v>87.787999999999997</v>
      </c>
      <c r="Y861" s="22">
        <v>37.667999999999999</v>
      </c>
      <c r="Z861" s="22">
        <v>10.512</v>
      </c>
      <c r="AA861" s="22">
        <v>1.242</v>
      </c>
      <c r="AB861" s="22">
        <v>0.111</v>
      </c>
      <c r="AC861" s="22">
        <v>8.9999999999999993E-3</v>
      </c>
    </row>
    <row r="862" spans="1:29" ht="11.5" hidden="1">
      <c r="A862" s="26">
        <v>845</v>
      </c>
      <c r="B862" s="24" t="s">
        <v>1059</v>
      </c>
      <c r="C862" s="32" t="s">
        <v>1129</v>
      </c>
      <c r="D862" s="23"/>
      <c r="E862" s="23">
        <v>913</v>
      </c>
      <c r="F862" s="24" t="s">
        <v>1109</v>
      </c>
      <c r="G862" s="23">
        <v>947</v>
      </c>
      <c r="H862" s="23">
        <v>1970</v>
      </c>
      <c r="I862" s="22">
        <v>2021.162</v>
      </c>
      <c r="J862" s="22">
        <v>1723.15</v>
      </c>
      <c r="K862" s="22">
        <v>1494.1189999999999</v>
      </c>
      <c r="L862" s="22">
        <v>1288.655</v>
      </c>
      <c r="M862" s="22">
        <v>1015.1849999999999</v>
      </c>
      <c r="N862" s="22">
        <v>902.601</v>
      </c>
      <c r="O862" s="22">
        <v>784.02099999999996</v>
      </c>
      <c r="P862" s="22">
        <v>674.14300000000003</v>
      </c>
      <c r="Q862" s="22">
        <v>586.01199999999994</v>
      </c>
      <c r="R862" s="22">
        <v>502.28300000000002</v>
      </c>
      <c r="S862" s="22">
        <v>445.899</v>
      </c>
      <c r="T862" s="22">
        <v>360.92599999999999</v>
      </c>
      <c r="U862" s="22">
        <v>300.69900000000001</v>
      </c>
      <c r="V862" s="22">
        <v>214.61500000000001</v>
      </c>
      <c r="W862" s="22">
        <v>158.297</v>
      </c>
      <c r="X862" s="22">
        <v>91.135999999999996</v>
      </c>
      <c r="Y862" s="22">
        <v>44.83</v>
      </c>
      <c r="Z862" s="22">
        <v>12.177</v>
      </c>
      <c r="AA862" s="22">
        <v>1.639</v>
      </c>
      <c r="AB862" s="22">
        <v>7.4999999999999997E-2</v>
      </c>
      <c r="AC862" s="22">
        <v>5.0000000000000001E-3</v>
      </c>
    </row>
    <row r="863" spans="1:29" ht="11.5" hidden="1">
      <c r="A863" s="26">
        <v>846</v>
      </c>
      <c r="B863" s="24" t="s">
        <v>1059</v>
      </c>
      <c r="C863" s="32" t="s">
        <v>1129</v>
      </c>
      <c r="D863" s="23"/>
      <c r="E863" s="23">
        <v>913</v>
      </c>
      <c r="F863" s="24" t="s">
        <v>1109</v>
      </c>
      <c r="G863" s="23">
        <v>947</v>
      </c>
      <c r="H863" s="23">
        <v>1975</v>
      </c>
      <c r="I863" s="22">
        <v>2295.7460000000001</v>
      </c>
      <c r="J863" s="22">
        <v>1946.7950000000001</v>
      </c>
      <c r="K863" s="22">
        <v>1700.6010000000001</v>
      </c>
      <c r="L863" s="22">
        <v>1478.6510000000001</v>
      </c>
      <c r="M863" s="22">
        <v>1274.5509999999999</v>
      </c>
      <c r="N863" s="22">
        <v>1004.373</v>
      </c>
      <c r="O863" s="22">
        <v>891.10199999999998</v>
      </c>
      <c r="P863" s="22">
        <v>769.94500000000005</v>
      </c>
      <c r="Q863" s="22">
        <v>656.54399999999998</v>
      </c>
      <c r="R863" s="22">
        <v>566.38300000000004</v>
      </c>
      <c r="S863" s="22">
        <v>480.73399999999998</v>
      </c>
      <c r="T863" s="22">
        <v>419.20800000000003</v>
      </c>
      <c r="U863" s="22">
        <v>329.53</v>
      </c>
      <c r="V863" s="22">
        <v>260.49099999999999</v>
      </c>
      <c r="W863" s="22">
        <v>169.43</v>
      </c>
      <c r="X863" s="22">
        <v>106.837</v>
      </c>
      <c r="Y863" s="22">
        <v>47.045000000000002</v>
      </c>
      <c r="Z863" s="22">
        <v>14.54</v>
      </c>
      <c r="AA863" s="22">
        <v>1.8620000000000001</v>
      </c>
      <c r="AB863" s="22">
        <v>9.4E-2</v>
      </c>
      <c r="AC863" s="22">
        <v>3.0000000000000001E-3</v>
      </c>
    </row>
    <row r="864" spans="1:29" ht="11.5" hidden="1">
      <c r="A864" s="26">
        <v>847</v>
      </c>
      <c r="B864" s="24" t="s">
        <v>1059</v>
      </c>
      <c r="C864" s="32" t="s">
        <v>1129</v>
      </c>
      <c r="D864" s="23"/>
      <c r="E864" s="23">
        <v>913</v>
      </c>
      <c r="F864" s="24" t="s">
        <v>1109</v>
      </c>
      <c r="G864" s="23">
        <v>947</v>
      </c>
      <c r="H864" s="23">
        <v>1980</v>
      </c>
      <c r="I864" s="22">
        <v>2553.598</v>
      </c>
      <c r="J864" s="22">
        <v>2234.7150000000001</v>
      </c>
      <c r="K864" s="22">
        <v>1927.376</v>
      </c>
      <c r="L864" s="22">
        <v>1684.6969999999999</v>
      </c>
      <c r="M864" s="22">
        <v>1458.51</v>
      </c>
      <c r="N864" s="22">
        <v>1251.057</v>
      </c>
      <c r="O864" s="22">
        <v>983.65800000000002</v>
      </c>
      <c r="P864" s="22">
        <v>869.05100000000004</v>
      </c>
      <c r="Q864" s="22">
        <v>744.12599999999998</v>
      </c>
      <c r="R864" s="22">
        <v>630.79700000000003</v>
      </c>
      <c r="S864" s="22">
        <v>540.84299999999996</v>
      </c>
      <c r="T864" s="22">
        <v>452.16</v>
      </c>
      <c r="U864" s="22">
        <v>383.738</v>
      </c>
      <c r="V864" s="22">
        <v>287.52499999999998</v>
      </c>
      <c r="W864" s="22">
        <v>207.49199999999999</v>
      </c>
      <c r="X864" s="22">
        <v>115.529</v>
      </c>
      <c r="Y864" s="22">
        <v>55.756999999999998</v>
      </c>
      <c r="Z864" s="22">
        <v>15.345000000000001</v>
      </c>
      <c r="AA864" s="22">
        <v>2.1760000000000002</v>
      </c>
      <c r="AB864" s="22">
        <v>9.9000000000000005E-2</v>
      </c>
      <c r="AC864" s="22">
        <v>3.0000000000000001E-3</v>
      </c>
    </row>
    <row r="865" spans="1:29" ht="11.5" hidden="1">
      <c r="A865" s="26">
        <v>848</v>
      </c>
      <c r="B865" s="24" t="s">
        <v>1059</v>
      </c>
      <c r="C865" s="32" t="s">
        <v>1129</v>
      </c>
      <c r="D865" s="23"/>
      <c r="E865" s="23">
        <v>913</v>
      </c>
      <c r="F865" s="24" t="s">
        <v>1109</v>
      </c>
      <c r="G865" s="23">
        <v>947</v>
      </c>
      <c r="H865" s="23">
        <v>1985</v>
      </c>
      <c r="I865" s="22">
        <v>2948.3870000000002</v>
      </c>
      <c r="J865" s="22">
        <v>2503.0909999999999</v>
      </c>
      <c r="K865" s="22">
        <v>2214.0700000000002</v>
      </c>
      <c r="L865" s="22">
        <v>1912.672</v>
      </c>
      <c r="M865" s="22">
        <v>1669.059</v>
      </c>
      <c r="N865" s="22">
        <v>1441.0250000000001</v>
      </c>
      <c r="O865" s="22">
        <v>1232.011</v>
      </c>
      <c r="P865" s="22">
        <v>964.18399999999997</v>
      </c>
      <c r="Q865" s="22">
        <v>845.58</v>
      </c>
      <c r="R865" s="22">
        <v>719.97900000000004</v>
      </c>
      <c r="S865" s="22">
        <v>605.30700000000002</v>
      </c>
      <c r="T865" s="22">
        <v>510.87</v>
      </c>
      <c r="U865" s="22">
        <v>416.03300000000002</v>
      </c>
      <c r="V865" s="22">
        <v>336.387</v>
      </c>
      <c r="W865" s="22">
        <v>230.94499999999999</v>
      </c>
      <c r="X865" s="22">
        <v>143.386</v>
      </c>
      <c r="Y865" s="22">
        <v>61.250999999999998</v>
      </c>
      <c r="Z865" s="22">
        <v>18.411999999999999</v>
      </c>
      <c r="AA865" s="22">
        <v>2.286</v>
      </c>
      <c r="AB865" s="22">
        <v>0.111</v>
      </c>
      <c r="AC865" s="22">
        <v>3.0000000000000001E-3</v>
      </c>
    </row>
    <row r="866" spans="1:29" ht="11.5" hidden="1">
      <c r="A866" s="26">
        <v>849</v>
      </c>
      <c r="B866" s="24" t="s">
        <v>1059</v>
      </c>
      <c r="C866" s="32" t="s">
        <v>1129</v>
      </c>
      <c r="D866" s="23"/>
      <c r="E866" s="23">
        <v>913</v>
      </c>
      <c r="F866" s="24" t="s">
        <v>1109</v>
      </c>
      <c r="G866" s="23">
        <v>947</v>
      </c>
      <c r="H866" s="23">
        <v>1990</v>
      </c>
      <c r="I866" s="22">
        <v>3119.3850000000002</v>
      </c>
      <c r="J866" s="22">
        <v>2901.038</v>
      </c>
      <c r="K866" s="22">
        <v>2483.5990000000002</v>
      </c>
      <c r="L866" s="22">
        <v>2200.9479999999999</v>
      </c>
      <c r="M866" s="22">
        <v>1894.1020000000001</v>
      </c>
      <c r="N866" s="22">
        <v>1642.2940000000001</v>
      </c>
      <c r="O866" s="22">
        <v>1413.239</v>
      </c>
      <c r="P866" s="22">
        <v>1205.249</v>
      </c>
      <c r="Q866" s="22">
        <v>938.91399999999999</v>
      </c>
      <c r="R866" s="22">
        <v>821.476</v>
      </c>
      <c r="S866" s="22">
        <v>696.51800000000003</v>
      </c>
      <c r="T866" s="22">
        <v>577.572</v>
      </c>
      <c r="U866" s="22">
        <v>476.37099999999998</v>
      </c>
      <c r="V866" s="22">
        <v>372.22699999999998</v>
      </c>
      <c r="W866" s="22">
        <v>276.87200000000001</v>
      </c>
      <c r="X866" s="22">
        <v>164.39099999999999</v>
      </c>
      <c r="Y866" s="22">
        <v>79.393000000000001</v>
      </c>
      <c r="Z866" s="22">
        <v>21.507999999999999</v>
      </c>
      <c r="AA866" s="22">
        <v>2.9510000000000001</v>
      </c>
      <c r="AB866" s="22">
        <v>0.122</v>
      </c>
      <c r="AC866" s="22">
        <v>4.0000000000000001E-3</v>
      </c>
    </row>
    <row r="867" spans="1:29" ht="11.5" hidden="1">
      <c r="A867" s="26">
        <v>850</v>
      </c>
      <c r="B867" s="24" t="s">
        <v>1059</v>
      </c>
      <c r="C867" s="32" t="s">
        <v>1129</v>
      </c>
      <c r="D867" s="23"/>
      <c r="E867" s="23">
        <v>913</v>
      </c>
      <c r="F867" s="24" t="s">
        <v>1109</v>
      </c>
      <c r="G867" s="23">
        <v>947</v>
      </c>
      <c r="H867" s="23">
        <v>1995</v>
      </c>
      <c r="I867" s="22">
        <v>2978.306</v>
      </c>
      <c r="J867" s="22">
        <v>3077.0859999999998</v>
      </c>
      <c r="K867" s="22">
        <v>2883.39</v>
      </c>
      <c r="L867" s="22">
        <v>2477.9050000000002</v>
      </c>
      <c r="M867" s="22">
        <v>2217.2130000000002</v>
      </c>
      <c r="N867" s="22">
        <v>1928.338</v>
      </c>
      <c r="O867" s="22">
        <v>1678.049</v>
      </c>
      <c r="P867" s="22">
        <v>1442.422</v>
      </c>
      <c r="Q867" s="22">
        <v>1220.3530000000001</v>
      </c>
      <c r="R867" s="22">
        <v>946.47400000000005</v>
      </c>
      <c r="S867" s="22">
        <v>823.58900000000006</v>
      </c>
      <c r="T867" s="22">
        <v>691.09799999999996</v>
      </c>
      <c r="U867" s="22">
        <v>566.40499999999997</v>
      </c>
      <c r="V867" s="22">
        <v>450.52499999999998</v>
      </c>
      <c r="W867" s="22">
        <v>323.88600000000002</v>
      </c>
      <c r="X867" s="22">
        <v>209.44300000000001</v>
      </c>
      <c r="Y867" s="22">
        <v>97.861999999999995</v>
      </c>
      <c r="Z867" s="22">
        <v>30.128</v>
      </c>
      <c r="AA867" s="22">
        <v>3.7610000000000001</v>
      </c>
      <c r="AB867" s="22">
        <v>0.182</v>
      </c>
      <c r="AC867" s="22">
        <v>4.0000000000000001E-3</v>
      </c>
    </row>
    <row r="868" spans="1:29" ht="11.5" hidden="1">
      <c r="A868" s="26">
        <v>851</v>
      </c>
      <c r="B868" s="24" t="s">
        <v>1059</v>
      </c>
      <c r="C868" s="32" t="s">
        <v>1129</v>
      </c>
      <c r="D868" s="23"/>
      <c r="E868" s="23">
        <v>913</v>
      </c>
      <c r="F868" s="24" t="s">
        <v>1109</v>
      </c>
      <c r="G868" s="23">
        <v>947</v>
      </c>
      <c r="H868" s="23">
        <v>2000</v>
      </c>
      <c r="I868" s="22">
        <v>2852.4050000000002</v>
      </c>
      <c r="J868" s="22">
        <v>2941.4229999999998</v>
      </c>
      <c r="K868" s="22">
        <v>3065.4989999999998</v>
      </c>
      <c r="L868" s="22">
        <v>2883.585</v>
      </c>
      <c r="M868" s="22">
        <v>2482.02</v>
      </c>
      <c r="N868" s="22">
        <v>2206.2330000000002</v>
      </c>
      <c r="O868" s="22">
        <v>1902.82</v>
      </c>
      <c r="P868" s="22">
        <v>1640.5260000000001</v>
      </c>
      <c r="Q868" s="22">
        <v>1395.5440000000001</v>
      </c>
      <c r="R868" s="22">
        <v>1174.6569999999999</v>
      </c>
      <c r="S868" s="22">
        <v>902.99300000000005</v>
      </c>
      <c r="T868" s="22">
        <v>775.96299999999997</v>
      </c>
      <c r="U868" s="22">
        <v>642.43299999999999</v>
      </c>
      <c r="V868" s="22">
        <v>508.84199999999998</v>
      </c>
      <c r="W868" s="22">
        <v>377.03100000000001</v>
      </c>
      <c r="X868" s="22">
        <v>238.197</v>
      </c>
      <c r="Y868" s="22">
        <v>121.045</v>
      </c>
      <c r="Z868" s="22">
        <v>35.051000000000002</v>
      </c>
      <c r="AA868" s="22">
        <v>4.8559999999999999</v>
      </c>
      <c r="AB868" s="22">
        <v>0.23200000000000001</v>
      </c>
      <c r="AC868" s="22">
        <v>7.0000000000000001E-3</v>
      </c>
    </row>
    <row r="869" spans="1:29" ht="11.5" hidden="1">
      <c r="A869" s="26">
        <v>852</v>
      </c>
      <c r="B869" s="24" t="s">
        <v>1059</v>
      </c>
      <c r="C869" s="32" t="s">
        <v>1129</v>
      </c>
      <c r="D869" s="23"/>
      <c r="E869" s="23">
        <v>913</v>
      </c>
      <c r="F869" s="24" t="s">
        <v>1109</v>
      </c>
      <c r="G869" s="23">
        <v>947</v>
      </c>
      <c r="H869" s="23">
        <v>2005</v>
      </c>
      <c r="I869" s="22">
        <v>2884.886</v>
      </c>
      <c r="J869" s="22">
        <v>2798.6460000000002</v>
      </c>
      <c r="K869" s="22">
        <v>2931.5949999999998</v>
      </c>
      <c r="L869" s="22">
        <v>3055.4679999999998</v>
      </c>
      <c r="M869" s="22">
        <v>2849.8159999999998</v>
      </c>
      <c r="N869" s="22">
        <v>2435.375</v>
      </c>
      <c r="O869" s="22">
        <v>2135.7469999999998</v>
      </c>
      <c r="P869" s="22">
        <v>1787.4</v>
      </c>
      <c r="Q869" s="22">
        <v>1514.2909999999999</v>
      </c>
      <c r="R869" s="22">
        <v>1297.8399999999999</v>
      </c>
      <c r="S869" s="22">
        <v>1094.989</v>
      </c>
      <c r="T869" s="22">
        <v>837.24300000000005</v>
      </c>
      <c r="U869" s="22">
        <v>705.21</v>
      </c>
      <c r="V869" s="22">
        <v>562.17100000000005</v>
      </c>
      <c r="W869" s="22">
        <v>417.87099999999998</v>
      </c>
      <c r="X869" s="22">
        <v>274.05599999999998</v>
      </c>
      <c r="Y869" s="22">
        <v>138.81399999999999</v>
      </c>
      <c r="Z869" s="22">
        <v>45.456000000000003</v>
      </c>
      <c r="AA869" s="22">
        <v>6.5750000000000002</v>
      </c>
      <c r="AB869" s="22">
        <v>0.44500000000000001</v>
      </c>
      <c r="AC869" s="22">
        <v>1.6E-2</v>
      </c>
    </row>
    <row r="870" spans="1:29" ht="11.5" hidden="1">
      <c r="A870" s="26">
        <v>853</v>
      </c>
      <c r="B870" s="24" t="s">
        <v>1059</v>
      </c>
      <c r="C870" s="32" t="s">
        <v>1129</v>
      </c>
      <c r="D870" s="23"/>
      <c r="E870" s="23">
        <v>913</v>
      </c>
      <c r="F870" s="24" t="s">
        <v>1109</v>
      </c>
      <c r="G870" s="23">
        <v>947</v>
      </c>
      <c r="H870" s="23">
        <v>2010</v>
      </c>
      <c r="I870" s="22">
        <v>3195.0639999999999</v>
      </c>
      <c r="J870" s="22">
        <v>2841.4789999999998</v>
      </c>
      <c r="K870" s="22">
        <v>2791.8530000000001</v>
      </c>
      <c r="L870" s="22">
        <v>2929.759</v>
      </c>
      <c r="M870" s="22">
        <v>3047.2139999999999</v>
      </c>
      <c r="N870" s="22">
        <v>2810.0889999999999</v>
      </c>
      <c r="O870" s="22">
        <v>2335.9969999999998</v>
      </c>
      <c r="P870" s="22">
        <v>1992.1869999999999</v>
      </c>
      <c r="Q870" s="22">
        <v>1658.3710000000001</v>
      </c>
      <c r="R870" s="22">
        <v>1417.5889999999999</v>
      </c>
      <c r="S870" s="22">
        <v>1218.0250000000001</v>
      </c>
      <c r="T870" s="22">
        <v>1016.188</v>
      </c>
      <c r="U870" s="22">
        <v>760.76900000000001</v>
      </c>
      <c r="V870" s="22">
        <v>618.54499999999996</v>
      </c>
      <c r="W870" s="22">
        <v>464.97899999999998</v>
      </c>
      <c r="X870" s="22">
        <v>312.375</v>
      </c>
      <c r="Y870" s="22">
        <v>168.06700000000001</v>
      </c>
      <c r="Z870" s="22">
        <v>56.802999999999997</v>
      </c>
      <c r="AA870" s="22">
        <v>9.7669999999999995</v>
      </c>
      <c r="AB870" s="22">
        <v>0.74099999999999999</v>
      </c>
      <c r="AC870" s="22">
        <v>3.7999999999999999E-2</v>
      </c>
    </row>
    <row r="871" spans="1:29" ht="11.5" hidden="1">
      <c r="A871" s="26">
        <v>854</v>
      </c>
      <c r="B871" s="24" t="s">
        <v>1059</v>
      </c>
      <c r="C871" s="32" t="s">
        <v>1129</v>
      </c>
      <c r="D871" s="23"/>
      <c r="E871" s="23">
        <v>913</v>
      </c>
      <c r="F871" s="24" t="s">
        <v>1109</v>
      </c>
      <c r="G871" s="23">
        <v>947</v>
      </c>
      <c r="H871" s="23">
        <v>2015</v>
      </c>
      <c r="I871" s="22">
        <v>3366.6120000000001</v>
      </c>
      <c r="J871" s="22">
        <v>3169.241</v>
      </c>
      <c r="K871" s="22">
        <v>2841.9659999999999</v>
      </c>
      <c r="L871" s="22">
        <v>2806.3809999999999</v>
      </c>
      <c r="M871" s="22">
        <v>2937.59</v>
      </c>
      <c r="N871" s="22">
        <v>3010.556</v>
      </c>
      <c r="O871" s="22">
        <v>2714.404</v>
      </c>
      <c r="P871" s="22">
        <v>2211.8429999999998</v>
      </c>
      <c r="Q871" s="22">
        <v>1903.2139999999999</v>
      </c>
      <c r="R871" s="22">
        <v>1610.9739999999999</v>
      </c>
      <c r="S871" s="22">
        <v>1379.09</v>
      </c>
      <c r="T871" s="22">
        <v>1177.579</v>
      </c>
      <c r="U871" s="22">
        <v>961.92700000000002</v>
      </c>
      <c r="V871" s="22">
        <v>698.226</v>
      </c>
      <c r="W871" s="22">
        <v>531.61400000000003</v>
      </c>
      <c r="X871" s="22">
        <v>357.83600000000001</v>
      </c>
      <c r="Y871" s="22">
        <v>197.18700000000001</v>
      </c>
      <c r="Z871" s="22">
        <v>72.018000000000001</v>
      </c>
      <c r="AA871" s="22">
        <v>12.863</v>
      </c>
      <c r="AB871" s="22">
        <v>1.0329999999999999</v>
      </c>
      <c r="AC871" s="22">
        <v>5.1999999999999998E-2</v>
      </c>
    </row>
    <row r="872" spans="1:29" ht="11.5" hidden="1">
      <c r="A872" s="26">
        <v>855</v>
      </c>
      <c r="B872" s="24" t="s">
        <v>1059</v>
      </c>
      <c r="C872" s="32" t="s">
        <v>1129</v>
      </c>
      <c r="D872" s="23"/>
      <c r="E872" s="23">
        <v>913</v>
      </c>
      <c r="F872" s="24" t="s">
        <v>1109</v>
      </c>
      <c r="G872" s="23">
        <v>947</v>
      </c>
      <c r="H872" s="23">
        <v>2020</v>
      </c>
      <c r="I872" s="22">
        <v>3344.9650000000001</v>
      </c>
      <c r="J872" s="22">
        <v>3352.3429999999998</v>
      </c>
      <c r="K872" s="22">
        <v>3164.4409999999998</v>
      </c>
      <c r="L872" s="22">
        <v>2847.6680000000001</v>
      </c>
      <c r="M872" s="22">
        <v>2827.0880000000002</v>
      </c>
      <c r="N872" s="22">
        <v>2948.181</v>
      </c>
      <c r="O872" s="22">
        <v>2991.2249999999999</v>
      </c>
      <c r="P872" s="22">
        <v>2670.837</v>
      </c>
      <c r="Q872" s="22">
        <v>2155.1010000000001</v>
      </c>
      <c r="R872" s="22">
        <v>1838.5740000000001</v>
      </c>
      <c r="S872" s="22">
        <v>1542.4480000000001</v>
      </c>
      <c r="T872" s="22">
        <v>1307.4780000000001</v>
      </c>
      <c r="U872" s="22">
        <v>1098.4090000000001</v>
      </c>
      <c r="V872" s="22">
        <v>868.60900000000004</v>
      </c>
      <c r="W872" s="22">
        <v>594.61199999999997</v>
      </c>
      <c r="X872" s="22">
        <v>408.30399999999997</v>
      </c>
      <c r="Y872" s="22">
        <v>225.98</v>
      </c>
      <c r="Z872" s="22">
        <v>85.537000000000006</v>
      </c>
      <c r="AA872" s="22">
        <v>16.52</v>
      </c>
      <c r="AB872" s="22">
        <v>1.288</v>
      </c>
      <c r="AC872" s="22">
        <v>5.8999999999999997E-2</v>
      </c>
    </row>
    <row r="873" spans="1:29" ht="11.5" hidden="1">
      <c r="A873" s="15">
        <v>856</v>
      </c>
      <c r="B873" s="13" t="s">
        <v>1059</v>
      </c>
      <c r="C873" s="14" t="s">
        <v>597</v>
      </c>
      <c r="D873" s="12"/>
      <c r="E873" s="12">
        <v>72</v>
      </c>
      <c r="F873" s="13" t="s">
        <v>1110</v>
      </c>
      <c r="G873" s="12">
        <v>913</v>
      </c>
      <c r="H873" s="12">
        <v>1950</v>
      </c>
      <c r="I873" s="11">
        <v>30.913</v>
      </c>
      <c r="J873" s="11">
        <v>27.277999999999999</v>
      </c>
      <c r="K873" s="11">
        <v>25.742000000000001</v>
      </c>
      <c r="L873" s="11">
        <v>22.556999999999999</v>
      </c>
      <c r="M873" s="11">
        <v>18.228999999999999</v>
      </c>
      <c r="N873" s="11">
        <v>16.934000000000001</v>
      </c>
      <c r="O873" s="11">
        <v>12.58</v>
      </c>
      <c r="P873" s="11">
        <v>9.2449999999999992</v>
      </c>
      <c r="Q873" s="11">
        <v>8.6080000000000005</v>
      </c>
      <c r="R873" s="11">
        <v>8.8680000000000003</v>
      </c>
      <c r="S873" s="11">
        <v>7.1070000000000002</v>
      </c>
      <c r="T873" s="11">
        <v>7.181</v>
      </c>
      <c r="U873" s="11">
        <v>6.4359999999999999</v>
      </c>
      <c r="V873" s="11">
        <v>4.8949999999999996</v>
      </c>
      <c r="W873" s="11">
        <v>3.4529999999999998</v>
      </c>
      <c r="X873" s="11">
        <v>1.744</v>
      </c>
      <c r="Y873" s="11">
        <v>0.73</v>
      </c>
      <c r="Z873" s="11">
        <v>0.26200000000000001</v>
      </c>
      <c r="AA873" s="11">
        <v>6.2E-2</v>
      </c>
      <c r="AB873" s="11">
        <v>8.9999999999999993E-3</v>
      </c>
      <c r="AC873" s="11">
        <v>1E-3</v>
      </c>
    </row>
    <row r="874" spans="1:29" ht="11.5" hidden="1">
      <c r="A874" s="15">
        <v>857</v>
      </c>
      <c r="B874" s="13" t="s">
        <v>1059</v>
      </c>
      <c r="C874" s="14" t="s">
        <v>597</v>
      </c>
      <c r="D874" s="12"/>
      <c r="E874" s="12">
        <v>72</v>
      </c>
      <c r="F874" s="13" t="s">
        <v>1110</v>
      </c>
      <c r="G874" s="12">
        <v>913</v>
      </c>
      <c r="H874" s="12">
        <v>1955</v>
      </c>
      <c r="I874" s="11">
        <v>42.668999999999997</v>
      </c>
      <c r="J874" s="11">
        <v>27.867999999999999</v>
      </c>
      <c r="K874" s="11">
        <v>25.853000000000002</v>
      </c>
      <c r="L874" s="11">
        <v>24.922000000000001</v>
      </c>
      <c r="M874" s="11">
        <v>21.823</v>
      </c>
      <c r="N874" s="11">
        <v>17.257999999999999</v>
      </c>
      <c r="O874" s="11">
        <v>15.906000000000001</v>
      </c>
      <c r="P874" s="11">
        <v>11.772</v>
      </c>
      <c r="Q874" s="11">
        <v>8.5530000000000008</v>
      </c>
      <c r="R874" s="11">
        <v>8.0169999999999995</v>
      </c>
      <c r="S874" s="11">
        <v>8.3170000000000002</v>
      </c>
      <c r="T874" s="11">
        <v>6.5439999999999996</v>
      </c>
      <c r="U874" s="11">
        <v>6.399</v>
      </c>
      <c r="V874" s="11">
        <v>5.407</v>
      </c>
      <c r="W874" s="11">
        <v>3.7229999999999999</v>
      </c>
      <c r="X874" s="11">
        <v>2.2410000000000001</v>
      </c>
      <c r="Y874" s="11">
        <v>0.86799999999999999</v>
      </c>
      <c r="Z874" s="11">
        <v>0.23499999999999999</v>
      </c>
      <c r="AA874" s="11">
        <v>4.3999999999999997E-2</v>
      </c>
      <c r="AB874" s="11">
        <v>5.0000000000000001E-3</v>
      </c>
      <c r="AC874" s="11">
        <v>0</v>
      </c>
    </row>
    <row r="875" spans="1:29" ht="11.5" hidden="1">
      <c r="A875" s="15">
        <v>858</v>
      </c>
      <c r="B875" s="13" t="s">
        <v>1059</v>
      </c>
      <c r="C875" s="14" t="s">
        <v>597</v>
      </c>
      <c r="D875" s="12"/>
      <c r="E875" s="12">
        <v>72</v>
      </c>
      <c r="F875" s="13" t="s">
        <v>1110</v>
      </c>
      <c r="G875" s="12">
        <v>913</v>
      </c>
      <c r="H875" s="12">
        <v>1960</v>
      </c>
      <c r="I875" s="11">
        <v>47.567</v>
      </c>
      <c r="J875" s="11">
        <v>37.197000000000003</v>
      </c>
      <c r="K875" s="11">
        <v>24.655999999999999</v>
      </c>
      <c r="L875" s="11">
        <v>24.417000000000002</v>
      </c>
      <c r="M875" s="11">
        <v>23.815999999999999</v>
      </c>
      <c r="N875" s="11">
        <v>19.625</v>
      </c>
      <c r="O875" s="11">
        <v>15.048999999999999</v>
      </c>
      <c r="P875" s="11">
        <v>14.16</v>
      </c>
      <c r="Q875" s="11">
        <v>10.236000000000001</v>
      </c>
      <c r="R875" s="11">
        <v>7.5750000000000002</v>
      </c>
      <c r="S875" s="11">
        <v>7.5410000000000004</v>
      </c>
      <c r="T875" s="11">
        <v>7.6829999999999998</v>
      </c>
      <c r="U875" s="11">
        <v>5.86</v>
      </c>
      <c r="V875" s="11">
        <v>5.4119999999999999</v>
      </c>
      <c r="W875" s="11">
        <v>4.1479999999999997</v>
      </c>
      <c r="X875" s="11">
        <v>2.4350000000000001</v>
      </c>
      <c r="Y875" s="11">
        <v>1.1200000000000001</v>
      </c>
      <c r="Z875" s="11">
        <v>0.27700000000000002</v>
      </c>
      <c r="AA875" s="11">
        <v>3.5999999999999997E-2</v>
      </c>
      <c r="AB875" s="11">
        <v>3.0000000000000001E-3</v>
      </c>
      <c r="AC875" s="11">
        <v>0</v>
      </c>
    </row>
    <row r="876" spans="1:29" ht="11.5" hidden="1">
      <c r="A876" s="15">
        <v>859</v>
      </c>
      <c r="B876" s="13" t="s">
        <v>1059</v>
      </c>
      <c r="C876" s="14" t="s">
        <v>597</v>
      </c>
      <c r="D876" s="12"/>
      <c r="E876" s="12">
        <v>72</v>
      </c>
      <c r="F876" s="13" t="s">
        <v>1110</v>
      </c>
      <c r="G876" s="12">
        <v>913</v>
      </c>
      <c r="H876" s="12">
        <v>1965</v>
      </c>
      <c r="I876" s="11">
        <v>52.822000000000003</v>
      </c>
      <c r="J876" s="11">
        <v>43.095999999999997</v>
      </c>
      <c r="K876" s="11">
        <v>34.573999999999998</v>
      </c>
      <c r="L876" s="11">
        <v>23.553999999999998</v>
      </c>
      <c r="M876" s="11">
        <v>23.53</v>
      </c>
      <c r="N876" s="11">
        <v>22.021000000000001</v>
      </c>
      <c r="O876" s="11">
        <v>17.795999999999999</v>
      </c>
      <c r="P876" s="11">
        <v>13.659000000000001</v>
      </c>
      <c r="Q876" s="11">
        <v>12.804</v>
      </c>
      <c r="R876" s="11">
        <v>9.3279999999999994</v>
      </c>
      <c r="S876" s="11">
        <v>7.2389999999999999</v>
      </c>
      <c r="T876" s="11">
        <v>7.085</v>
      </c>
      <c r="U876" s="11">
        <v>6.9130000000000003</v>
      </c>
      <c r="V876" s="11">
        <v>4.9889999999999999</v>
      </c>
      <c r="W876" s="11">
        <v>4.1849999999999996</v>
      </c>
      <c r="X876" s="11">
        <v>2.7389999999999999</v>
      </c>
      <c r="Y876" s="11">
        <v>1.2270000000000001</v>
      </c>
      <c r="Z876" s="11">
        <v>0.35399999999999998</v>
      </c>
      <c r="AA876" s="11">
        <v>4.2000000000000003E-2</v>
      </c>
      <c r="AB876" s="11">
        <v>2E-3</v>
      </c>
      <c r="AC876" s="11">
        <v>0</v>
      </c>
    </row>
    <row r="877" spans="1:29" ht="11.5" hidden="1">
      <c r="A877" s="15">
        <v>860</v>
      </c>
      <c r="B877" s="13" t="s">
        <v>1059</v>
      </c>
      <c r="C877" s="14" t="s">
        <v>597</v>
      </c>
      <c r="D877" s="12"/>
      <c r="E877" s="12">
        <v>72</v>
      </c>
      <c r="F877" s="13" t="s">
        <v>1110</v>
      </c>
      <c r="G877" s="12">
        <v>913</v>
      </c>
      <c r="H877" s="12">
        <v>1970</v>
      </c>
      <c r="I877" s="11">
        <v>59.305</v>
      </c>
      <c r="J877" s="11">
        <v>49.273000000000003</v>
      </c>
      <c r="K877" s="11">
        <v>40.959000000000003</v>
      </c>
      <c r="L877" s="11">
        <v>32.792000000000002</v>
      </c>
      <c r="M877" s="11">
        <v>22.681000000000001</v>
      </c>
      <c r="N877" s="11">
        <v>22.942</v>
      </c>
      <c r="O877" s="11">
        <v>20.706</v>
      </c>
      <c r="P877" s="11">
        <v>16.271000000000001</v>
      </c>
      <c r="Q877" s="11">
        <v>12.613</v>
      </c>
      <c r="R877" s="11">
        <v>11.93</v>
      </c>
      <c r="S877" s="11">
        <v>8.5980000000000008</v>
      </c>
      <c r="T877" s="11">
        <v>6.694</v>
      </c>
      <c r="U877" s="11">
        <v>6.4059999999999997</v>
      </c>
      <c r="V877" s="11">
        <v>5.923</v>
      </c>
      <c r="W877" s="11">
        <v>3.891</v>
      </c>
      <c r="X877" s="11">
        <v>2.7909999999999999</v>
      </c>
      <c r="Y877" s="11">
        <v>1.391</v>
      </c>
      <c r="Z877" s="11">
        <v>0.38800000000000001</v>
      </c>
      <c r="AA877" s="11">
        <v>5.3999999999999999E-2</v>
      </c>
      <c r="AB877" s="11">
        <v>2E-3</v>
      </c>
      <c r="AC877" s="11">
        <v>0</v>
      </c>
    </row>
    <row r="878" spans="1:29" ht="11.5" hidden="1">
      <c r="A878" s="15">
        <v>861</v>
      </c>
      <c r="B878" s="13" t="s">
        <v>1059</v>
      </c>
      <c r="C878" s="14" t="s">
        <v>597</v>
      </c>
      <c r="D878" s="12"/>
      <c r="E878" s="12">
        <v>72</v>
      </c>
      <c r="F878" s="13" t="s">
        <v>1110</v>
      </c>
      <c r="G878" s="12">
        <v>913</v>
      </c>
      <c r="H878" s="12">
        <v>1975</v>
      </c>
      <c r="I878" s="11">
        <v>69.507000000000005</v>
      </c>
      <c r="J878" s="11">
        <v>58.287999999999997</v>
      </c>
      <c r="K878" s="11">
        <v>49.281999999999996</v>
      </c>
      <c r="L878" s="11">
        <v>40.878999999999998</v>
      </c>
      <c r="M878" s="11">
        <v>32.546999999999997</v>
      </c>
      <c r="N878" s="11">
        <v>22.472000000000001</v>
      </c>
      <c r="O878" s="11">
        <v>22.936</v>
      </c>
      <c r="P878" s="11">
        <v>20.61</v>
      </c>
      <c r="Q878" s="11">
        <v>15.641</v>
      </c>
      <c r="R878" s="11">
        <v>11.893000000000001</v>
      </c>
      <c r="S878" s="11">
        <v>11.385</v>
      </c>
      <c r="T878" s="11">
        <v>8.1590000000000007</v>
      </c>
      <c r="U878" s="11">
        <v>6.202</v>
      </c>
      <c r="V878" s="11">
        <v>5.774</v>
      </c>
      <c r="W878" s="11">
        <v>4.7880000000000003</v>
      </c>
      <c r="X878" s="11">
        <v>2.6219999999999999</v>
      </c>
      <c r="Y878" s="11">
        <v>1.431</v>
      </c>
      <c r="Z878" s="11">
        <v>0.441</v>
      </c>
      <c r="AA878" s="11">
        <v>5.7000000000000002E-2</v>
      </c>
      <c r="AB878" s="11">
        <v>3.0000000000000001E-3</v>
      </c>
      <c r="AC878" s="11">
        <v>0</v>
      </c>
    </row>
    <row r="879" spans="1:29" ht="11.5" hidden="1">
      <c r="A879" s="15">
        <v>862</v>
      </c>
      <c r="B879" s="13" t="s">
        <v>1059</v>
      </c>
      <c r="C879" s="14" t="s">
        <v>597</v>
      </c>
      <c r="D879" s="12"/>
      <c r="E879" s="12">
        <v>72</v>
      </c>
      <c r="F879" s="13" t="s">
        <v>1110</v>
      </c>
      <c r="G879" s="12">
        <v>913</v>
      </c>
      <c r="H879" s="12">
        <v>1980</v>
      </c>
      <c r="I879" s="11">
        <v>85.534999999999997</v>
      </c>
      <c r="J879" s="11">
        <v>71.180000000000007</v>
      </c>
      <c r="K879" s="11">
        <v>60.500999999999998</v>
      </c>
      <c r="L879" s="11">
        <v>50.494</v>
      </c>
      <c r="M879" s="11">
        <v>41.493000000000002</v>
      </c>
      <c r="N879" s="11">
        <v>33.134</v>
      </c>
      <c r="O879" s="11">
        <v>24.603999999999999</v>
      </c>
      <c r="P879" s="11">
        <v>24.777000000000001</v>
      </c>
      <c r="Q879" s="11">
        <v>19.838000000000001</v>
      </c>
      <c r="R879" s="11">
        <v>14.231999999999999</v>
      </c>
      <c r="S879" s="11">
        <v>11.654999999999999</v>
      </c>
      <c r="T879" s="11">
        <v>11.281000000000001</v>
      </c>
      <c r="U879" s="11">
        <v>8.02</v>
      </c>
      <c r="V879" s="11">
        <v>6.5250000000000004</v>
      </c>
      <c r="W879" s="11">
        <v>5.1820000000000004</v>
      </c>
      <c r="X879" s="11">
        <v>3.2770000000000001</v>
      </c>
      <c r="Y879" s="11">
        <v>1.369</v>
      </c>
      <c r="Z879" s="11">
        <v>0.46200000000000002</v>
      </c>
      <c r="AA879" s="11">
        <v>6.4000000000000001E-2</v>
      </c>
      <c r="AB879" s="11">
        <v>3.0000000000000001E-3</v>
      </c>
      <c r="AC879" s="11">
        <v>0</v>
      </c>
    </row>
    <row r="880" spans="1:29" ht="11.5" hidden="1">
      <c r="A880" s="15">
        <v>863</v>
      </c>
      <c r="B880" s="13" t="s">
        <v>1059</v>
      </c>
      <c r="C880" s="14" t="s">
        <v>597</v>
      </c>
      <c r="D880" s="12"/>
      <c r="E880" s="12">
        <v>72</v>
      </c>
      <c r="F880" s="13" t="s">
        <v>1110</v>
      </c>
      <c r="G880" s="12">
        <v>913</v>
      </c>
      <c r="H880" s="12">
        <v>1985</v>
      </c>
      <c r="I880" s="11">
        <v>99.07</v>
      </c>
      <c r="J880" s="11">
        <v>84.218000000000004</v>
      </c>
      <c r="K880" s="11">
        <v>70.900999999999996</v>
      </c>
      <c r="L880" s="11">
        <v>60.673999999999999</v>
      </c>
      <c r="M880" s="11">
        <v>50.284999999999997</v>
      </c>
      <c r="N880" s="11">
        <v>41.033999999999999</v>
      </c>
      <c r="O880" s="11">
        <v>32.722000000000001</v>
      </c>
      <c r="P880" s="11">
        <v>24.21</v>
      </c>
      <c r="Q880" s="11">
        <v>24.167000000000002</v>
      </c>
      <c r="R880" s="11">
        <v>19.158999999999999</v>
      </c>
      <c r="S880" s="11">
        <v>13.599</v>
      </c>
      <c r="T880" s="11">
        <v>11.045999999999999</v>
      </c>
      <c r="U880" s="11">
        <v>10.532999999999999</v>
      </c>
      <c r="V880" s="11">
        <v>7.2169999999999996</v>
      </c>
      <c r="W880" s="11">
        <v>5.33</v>
      </c>
      <c r="X880" s="11">
        <v>3.5990000000000002</v>
      </c>
      <c r="Y880" s="11">
        <v>1.7410000000000001</v>
      </c>
      <c r="Z880" s="11">
        <v>0.45100000000000001</v>
      </c>
      <c r="AA880" s="11">
        <v>6.7000000000000004E-2</v>
      </c>
      <c r="AB880" s="11">
        <v>3.0000000000000001E-3</v>
      </c>
      <c r="AC880" s="11">
        <v>0</v>
      </c>
    </row>
    <row r="881" spans="1:29" ht="11.5" hidden="1">
      <c r="A881" s="15">
        <v>864</v>
      </c>
      <c r="B881" s="13" t="s">
        <v>1059</v>
      </c>
      <c r="C881" s="14" t="s">
        <v>597</v>
      </c>
      <c r="D881" s="12"/>
      <c r="E881" s="12">
        <v>72</v>
      </c>
      <c r="F881" s="13" t="s">
        <v>1110</v>
      </c>
      <c r="G881" s="12">
        <v>913</v>
      </c>
      <c r="H881" s="12">
        <v>1990</v>
      </c>
      <c r="I881" s="11">
        <v>103.47499999999999</v>
      </c>
      <c r="J881" s="11">
        <v>97.858999999999995</v>
      </c>
      <c r="K881" s="11">
        <v>86.513999999999996</v>
      </c>
      <c r="L881" s="11">
        <v>76.203000000000003</v>
      </c>
      <c r="M881" s="11">
        <v>63.365000000000002</v>
      </c>
      <c r="N881" s="11">
        <v>51.42</v>
      </c>
      <c r="O881" s="11">
        <v>42.692</v>
      </c>
      <c r="P881" s="11">
        <v>34.015000000000001</v>
      </c>
      <c r="Q881" s="11">
        <v>24.88</v>
      </c>
      <c r="R881" s="11">
        <v>23.65</v>
      </c>
      <c r="S881" s="11">
        <v>18.331</v>
      </c>
      <c r="T881" s="11">
        <v>13.443</v>
      </c>
      <c r="U881" s="11">
        <v>11.656000000000001</v>
      </c>
      <c r="V881" s="11">
        <v>10.989000000000001</v>
      </c>
      <c r="W881" s="11">
        <v>6.5979999999999999</v>
      </c>
      <c r="X881" s="11">
        <v>3.76</v>
      </c>
      <c r="Y881" s="11">
        <v>1.9570000000000001</v>
      </c>
      <c r="Z881" s="11">
        <v>0.58899999999999997</v>
      </c>
      <c r="AA881" s="11">
        <v>6.9000000000000006E-2</v>
      </c>
      <c r="AB881" s="11">
        <v>3.0000000000000001E-3</v>
      </c>
      <c r="AC881" s="11">
        <v>0</v>
      </c>
    </row>
    <row r="882" spans="1:29" ht="11.5" hidden="1">
      <c r="A882" s="15">
        <v>865</v>
      </c>
      <c r="B882" s="13" t="s">
        <v>1059</v>
      </c>
      <c r="C882" s="14" t="s">
        <v>597</v>
      </c>
      <c r="D882" s="12"/>
      <c r="E882" s="12">
        <v>72</v>
      </c>
      <c r="F882" s="13" t="s">
        <v>1110</v>
      </c>
      <c r="G882" s="12">
        <v>913</v>
      </c>
      <c r="H882" s="12">
        <v>1995</v>
      </c>
      <c r="I882" s="11">
        <v>107.209</v>
      </c>
      <c r="J882" s="11">
        <v>102.105</v>
      </c>
      <c r="K882" s="11">
        <v>97.757000000000005</v>
      </c>
      <c r="L882" s="11">
        <v>87.718000000000004</v>
      </c>
      <c r="M882" s="11">
        <v>77.215000000000003</v>
      </c>
      <c r="N882" s="11">
        <v>62.853000000000002</v>
      </c>
      <c r="O882" s="11">
        <v>49.530999999999999</v>
      </c>
      <c r="P882" s="11">
        <v>41.146000000000001</v>
      </c>
      <c r="Q882" s="11">
        <v>33.533000000000001</v>
      </c>
      <c r="R882" s="11">
        <v>24.771000000000001</v>
      </c>
      <c r="S882" s="11">
        <v>23.074999999999999</v>
      </c>
      <c r="T882" s="11">
        <v>16.763000000000002</v>
      </c>
      <c r="U882" s="11">
        <v>11.618</v>
      </c>
      <c r="V882" s="11">
        <v>10.683999999999999</v>
      </c>
      <c r="W882" s="11">
        <v>9.3989999999999991</v>
      </c>
      <c r="X882" s="11">
        <v>4.657</v>
      </c>
      <c r="Y882" s="11">
        <v>2.069</v>
      </c>
      <c r="Z882" s="11">
        <v>0.67300000000000004</v>
      </c>
      <c r="AA882" s="11">
        <v>9.4E-2</v>
      </c>
      <c r="AB882" s="11">
        <v>4.0000000000000001E-3</v>
      </c>
      <c r="AC882" s="11">
        <v>0</v>
      </c>
    </row>
    <row r="883" spans="1:29" ht="11.5" hidden="1">
      <c r="A883" s="15">
        <v>866</v>
      </c>
      <c r="B883" s="13" t="s">
        <v>1059</v>
      </c>
      <c r="C883" s="14" t="s">
        <v>597</v>
      </c>
      <c r="D883" s="12"/>
      <c r="E883" s="12">
        <v>72</v>
      </c>
      <c r="F883" s="13" t="s">
        <v>1110</v>
      </c>
      <c r="G883" s="12">
        <v>913</v>
      </c>
      <c r="H883" s="12">
        <v>2000</v>
      </c>
      <c r="I883" s="11">
        <v>107.18</v>
      </c>
      <c r="J883" s="11">
        <v>105.41800000000001</v>
      </c>
      <c r="K883" s="11">
        <v>102.334</v>
      </c>
      <c r="L883" s="11">
        <v>99.832999999999998</v>
      </c>
      <c r="M883" s="11">
        <v>89.478999999999999</v>
      </c>
      <c r="N883" s="11">
        <v>76.221999999999994</v>
      </c>
      <c r="O883" s="11">
        <v>59.22</v>
      </c>
      <c r="P883" s="11">
        <v>46.247</v>
      </c>
      <c r="Q883" s="11">
        <v>39.427</v>
      </c>
      <c r="R883" s="11">
        <v>32.548000000000002</v>
      </c>
      <c r="S883" s="11">
        <v>23.981999999999999</v>
      </c>
      <c r="T883" s="11">
        <v>20.666</v>
      </c>
      <c r="U883" s="11">
        <v>14.194000000000001</v>
      </c>
      <c r="V883" s="11">
        <v>10.928000000000001</v>
      </c>
      <c r="W883" s="11">
        <v>9.5709999999999997</v>
      </c>
      <c r="X883" s="11">
        <v>6.9059999999999997</v>
      </c>
      <c r="Y883" s="11">
        <v>2.7749999999999999</v>
      </c>
      <c r="Z883" s="11">
        <v>0.82</v>
      </c>
      <c r="AA883" s="11">
        <v>0.14099999999999999</v>
      </c>
      <c r="AB883" s="11">
        <v>8.9999999999999993E-3</v>
      </c>
      <c r="AC883" s="11">
        <v>0</v>
      </c>
    </row>
    <row r="884" spans="1:29" ht="11.5" hidden="1">
      <c r="A884" s="15">
        <v>867</v>
      </c>
      <c r="B884" s="13" t="s">
        <v>1059</v>
      </c>
      <c r="C884" s="14" t="s">
        <v>597</v>
      </c>
      <c r="D884" s="12"/>
      <c r="E884" s="12">
        <v>72</v>
      </c>
      <c r="F884" s="13" t="s">
        <v>1110</v>
      </c>
      <c r="G884" s="12">
        <v>913</v>
      </c>
      <c r="H884" s="12">
        <v>2005</v>
      </c>
      <c r="I884" s="11">
        <v>115.425</v>
      </c>
      <c r="J884" s="11">
        <v>105.29600000000001</v>
      </c>
      <c r="K884" s="11">
        <v>104.798</v>
      </c>
      <c r="L884" s="11">
        <v>101.69</v>
      </c>
      <c r="M884" s="11">
        <v>98.852999999999994</v>
      </c>
      <c r="N884" s="11">
        <v>89.024000000000001</v>
      </c>
      <c r="O884" s="11">
        <v>73.349000000000004</v>
      </c>
      <c r="P884" s="11">
        <v>52.612000000000002</v>
      </c>
      <c r="Q884" s="11">
        <v>39.948999999999998</v>
      </c>
      <c r="R884" s="11">
        <v>36.159999999999997</v>
      </c>
      <c r="S884" s="11">
        <v>31.268000000000001</v>
      </c>
      <c r="T884" s="11">
        <v>22.917999999999999</v>
      </c>
      <c r="U884" s="11">
        <v>18.853000000000002</v>
      </c>
      <c r="V884" s="11">
        <v>12.297000000000001</v>
      </c>
      <c r="W884" s="11">
        <v>8.9589999999999996</v>
      </c>
      <c r="X884" s="11">
        <v>7.1159999999999997</v>
      </c>
      <c r="Y884" s="11">
        <v>4.2430000000000003</v>
      </c>
      <c r="Z884" s="11">
        <v>1.1759999999999999</v>
      </c>
      <c r="AA884" s="11">
        <v>0.2</v>
      </c>
      <c r="AB884" s="11">
        <v>0.02</v>
      </c>
      <c r="AC884" s="11">
        <v>1E-3</v>
      </c>
    </row>
    <row r="885" spans="1:29" ht="11.5" hidden="1">
      <c r="A885" s="15">
        <v>868</v>
      </c>
      <c r="B885" s="13" t="s">
        <v>1059</v>
      </c>
      <c r="C885" s="14" t="s">
        <v>597</v>
      </c>
      <c r="D885" s="12"/>
      <c r="E885" s="12">
        <v>72</v>
      </c>
      <c r="F885" s="13" t="s">
        <v>1110</v>
      </c>
      <c r="G885" s="12">
        <v>913</v>
      </c>
      <c r="H885" s="12">
        <v>2010</v>
      </c>
      <c r="I885" s="11">
        <v>125.101</v>
      </c>
      <c r="J885" s="11">
        <v>114.062</v>
      </c>
      <c r="K885" s="11">
        <v>104.80500000000001</v>
      </c>
      <c r="L885" s="11">
        <v>104.26</v>
      </c>
      <c r="M885" s="11">
        <v>100.977</v>
      </c>
      <c r="N885" s="11">
        <v>99.102000000000004</v>
      </c>
      <c r="O885" s="11">
        <v>87.433000000000007</v>
      </c>
      <c r="P885" s="11">
        <v>68.007999999999996</v>
      </c>
      <c r="Q885" s="11">
        <v>47.607999999999997</v>
      </c>
      <c r="R885" s="11">
        <v>37.863999999999997</v>
      </c>
      <c r="S885" s="11">
        <v>35.396000000000001</v>
      </c>
      <c r="T885" s="11">
        <v>29.99</v>
      </c>
      <c r="U885" s="11">
        <v>21.148</v>
      </c>
      <c r="V885" s="11">
        <v>16.474</v>
      </c>
      <c r="W885" s="11">
        <v>10.111000000000001</v>
      </c>
      <c r="X885" s="11">
        <v>6.6210000000000004</v>
      </c>
      <c r="Y885" s="11">
        <v>4.2850000000000001</v>
      </c>
      <c r="Z885" s="11">
        <v>1.72</v>
      </c>
      <c r="AA885" s="11">
        <v>0.255</v>
      </c>
      <c r="AB885" s="11">
        <v>2.1000000000000001E-2</v>
      </c>
      <c r="AC885" s="11">
        <v>1E-3</v>
      </c>
    </row>
    <row r="886" spans="1:29" ht="11.5" hidden="1">
      <c r="A886" s="15">
        <v>869</v>
      </c>
      <c r="B886" s="13" t="s">
        <v>1059</v>
      </c>
      <c r="C886" s="14" t="s">
        <v>597</v>
      </c>
      <c r="D886" s="12"/>
      <c r="E886" s="12">
        <v>72</v>
      </c>
      <c r="F886" s="13" t="s">
        <v>1110</v>
      </c>
      <c r="G886" s="12">
        <v>913</v>
      </c>
      <c r="H886" s="12">
        <v>2015</v>
      </c>
      <c r="I886" s="11">
        <v>132.666</v>
      </c>
      <c r="J886" s="11">
        <v>122.006</v>
      </c>
      <c r="K886" s="11">
        <v>111.327</v>
      </c>
      <c r="L886" s="11">
        <v>100.56399999999999</v>
      </c>
      <c r="M886" s="11">
        <v>99.876999999999995</v>
      </c>
      <c r="N886" s="11">
        <v>97.826999999999998</v>
      </c>
      <c r="O886" s="11">
        <v>95.739000000000004</v>
      </c>
      <c r="P886" s="11">
        <v>81.3</v>
      </c>
      <c r="Q886" s="11">
        <v>60.95</v>
      </c>
      <c r="R886" s="11">
        <v>43.968000000000004</v>
      </c>
      <c r="S886" s="11">
        <v>39.347000000000001</v>
      </c>
      <c r="T886" s="11">
        <v>37.195999999999998</v>
      </c>
      <c r="U886" s="11">
        <v>28.635000000000002</v>
      </c>
      <c r="V886" s="11">
        <v>19.254000000000001</v>
      </c>
      <c r="W886" s="11">
        <v>14.173</v>
      </c>
      <c r="X886" s="11">
        <v>7.9189999999999996</v>
      </c>
      <c r="Y886" s="11">
        <v>4.3230000000000004</v>
      </c>
      <c r="Z886" s="11">
        <v>1.9650000000000001</v>
      </c>
      <c r="AA886" s="11">
        <v>0.433</v>
      </c>
      <c r="AB886" s="11">
        <v>0.03</v>
      </c>
      <c r="AC886" s="11">
        <v>1E-3</v>
      </c>
    </row>
    <row r="887" spans="1:29" ht="11.5" hidden="1">
      <c r="A887" s="15">
        <v>870</v>
      </c>
      <c r="B887" s="13" t="s">
        <v>1059</v>
      </c>
      <c r="C887" s="14" t="s">
        <v>597</v>
      </c>
      <c r="D887" s="12"/>
      <c r="E887" s="12">
        <v>72</v>
      </c>
      <c r="F887" s="13" t="s">
        <v>1110</v>
      </c>
      <c r="G887" s="12">
        <v>913</v>
      </c>
      <c r="H887" s="12">
        <v>2020</v>
      </c>
      <c r="I887" s="11">
        <v>134.22900000000001</v>
      </c>
      <c r="J887" s="11">
        <v>132.15</v>
      </c>
      <c r="K887" s="11">
        <v>121.893</v>
      </c>
      <c r="L887" s="11">
        <v>111.435</v>
      </c>
      <c r="M887" s="11">
        <v>100.947</v>
      </c>
      <c r="N887" s="11">
        <v>100.07899999999999</v>
      </c>
      <c r="O887" s="11">
        <v>97.483999999999995</v>
      </c>
      <c r="P887" s="11">
        <v>94.763999999999996</v>
      </c>
      <c r="Q887" s="11">
        <v>80.001999999999995</v>
      </c>
      <c r="R887" s="11">
        <v>59.7</v>
      </c>
      <c r="S887" s="11">
        <v>42.805</v>
      </c>
      <c r="T887" s="11">
        <v>37.981000000000002</v>
      </c>
      <c r="U887" s="11">
        <v>35.433999999999997</v>
      </c>
      <c r="V887" s="11">
        <v>26.599</v>
      </c>
      <c r="W887" s="11">
        <v>17.068000000000001</v>
      </c>
      <c r="X887" s="11">
        <v>11.563000000000001</v>
      </c>
      <c r="Y887" s="11">
        <v>5.5149999999999997</v>
      </c>
      <c r="Z887" s="11">
        <v>2.2229999999999999</v>
      </c>
      <c r="AA887" s="11">
        <v>0.59099999999999997</v>
      </c>
      <c r="AB887" s="11">
        <v>6.2E-2</v>
      </c>
      <c r="AC887" s="11">
        <v>2E-3</v>
      </c>
    </row>
    <row r="888" spans="1:29" ht="11.5" hidden="1">
      <c r="A888" s="15">
        <v>871</v>
      </c>
      <c r="B888" s="13" t="s">
        <v>1059</v>
      </c>
      <c r="C888" s="14" t="s">
        <v>620</v>
      </c>
      <c r="D888" s="12"/>
      <c r="E888" s="12">
        <v>748</v>
      </c>
      <c r="F888" s="13" t="s">
        <v>1110</v>
      </c>
      <c r="G888" s="12">
        <v>913</v>
      </c>
      <c r="H888" s="12">
        <v>1950</v>
      </c>
      <c r="I888" s="11">
        <v>24.603000000000002</v>
      </c>
      <c r="J888" s="11">
        <v>18.748999999999999</v>
      </c>
      <c r="K888" s="11">
        <v>16.169</v>
      </c>
      <c r="L888" s="11">
        <v>14.186</v>
      </c>
      <c r="M888" s="11">
        <v>12.301</v>
      </c>
      <c r="N888" s="11">
        <v>10.615</v>
      </c>
      <c r="O888" s="11">
        <v>9.1259999999999994</v>
      </c>
      <c r="P888" s="11">
        <v>7.7370000000000001</v>
      </c>
      <c r="Q888" s="11">
        <v>6.4470000000000001</v>
      </c>
      <c r="R888" s="11">
        <v>5.3559999999999999</v>
      </c>
      <c r="S888" s="11">
        <v>4.2649999999999997</v>
      </c>
      <c r="T888" s="11">
        <v>3.5720000000000001</v>
      </c>
      <c r="U888" s="11">
        <v>2.8769999999999998</v>
      </c>
      <c r="V888" s="11">
        <v>2.0840000000000001</v>
      </c>
      <c r="W888" s="11">
        <v>1.29</v>
      </c>
      <c r="X888" s="11">
        <v>0.59499999999999997</v>
      </c>
      <c r="Y888" s="11">
        <v>0.21099999999999999</v>
      </c>
      <c r="Z888" s="11">
        <v>7.0000000000000007E-2</v>
      </c>
      <c r="AA888" s="11">
        <v>1.4999999999999999E-2</v>
      </c>
      <c r="AB888" s="11">
        <v>2E-3</v>
      </c>
      <c r="AC888" s="11">
        <v>0</v>
      </c>
    </row>
    <row r="889" spans="1:29" ht="11.5" hidden="1">
      <c r="A889" s="15">
        <v>872</v>
      </c>
      <c r="B889" s="13" t="s">
        <v>1059</v>
      </c>
      <c r="C889" s="14" t="s">
        <v>620</v>
      </c>
      <c r="D889" s="12"/>
      <c r="E889" s="12">
        <v>748</v>
      </c>
      <c r="F889" s="13" t="s">
        <v>1110</v>
      </c>
      <c r="G889" s="12">
        <v>913</v>
      </c>
      <c r="H889" s="12">
        <v>1955</v>
      </c>
      <c r="I889" s="11">
        <v>27.922000000000001</v>
      </c>
      <c r="J889" s="11">
        <v>22.175000000000001</v>
      </c>
      <c r="K889" s="11">
        <v>17.981000000000002</v>
      </c>
      <c r="L889" s="11">
        <v>15.693</v>
      </c>
      <c r="M889" s="11">
        <v>13.651</v>
      </c>
      <c r="N889" s="11">
        <v>11.606999999999999</v>
      </c>
      <c r="O889" s="11">
        <v>9.827</v>
      </c>
      <c r="P889" s="11">
        <v>8.2539999999999996</v>
      </c>
      <c r="Q889" s="11">
        <v>6.8369999999999997</v>
      </c>
      <c r="R889" s="11">
        <v>5.6050000000000004</v>
      </c>
      <c r="S889" s="11">
        <v>4.6340000000000003</v>
      </c>
      <c r="T889" s="11">
        <v>3.73</v>
      </c>
      <c r="U889" s="11">
        <v>3.0840000000000001</v>
      </c>
      <c r="V889" s="11">
        <v>2.3050000000000002</v>
      </c>
      <c r="W889" s="11">
        <v>1.52</v>
      </c>
      <c r="X889" s="11">
        <v>0.82399999999999995</v>
      </c>
      <c r="Y889" s="11">
        <v>0.29499999999999998</v>
      </c>
      <c r="Z889" s="11">
        <v>7.0999999999999994E-2</v>
      </c>
      <c r="AA889" s="11">
        <v>1.2999999999999999E-2</v>
      </c>
      <c r="AB889" s="11">
        <v>0</v>
      </c>
      <c r="AC889" s="11">
        <v>0</v>
      </c>
    </row>
    <row r="890" spans="1:29" ht="11.5" hidden="1">
      <c r="A890" s="15">
        <v>873</v>
      </c>
      <c r="B890" s="13" t="s">
        <v>1059</v>
      </c>
      <c r="C890" s="14" t="s">
        <v>620</v>
      </c>
      <c r="D890" s="12"/>
      <c r="E890" s="12">
        <v>748</v>
      </c>
      <c r="F890" s="13" t="s">
        <v>1110</v>
      </c>
      <c r="G890" s="12">
        <v>913</v>
      </c>
      <c r="H890" s="12">
        <v>1960</v>
      </c>
      <c r="I890" s="11">
        <v>31.102</v>
      </c>
      <c r="J890" s="11">
        <v>25.468</v>
      </c>
      <c r="K890" s="11">
        <v>21.38</v>
      </c>
      <c r="L890" s="11">
        <v>17.379000000000001</v>
      </c>
      <c r="M890" s="11">
        <v>14.916</v>
      </c>
      <c r="N890" s="11">
        <v>12.727</v>
      </c>
      <c r="O890" s="11">
        <v>10.613</v>
      </c>
      <c r="P890" s="11">
        <v>8.782</v>
      </c>
      <c r="Q890" s="11">
        <v>7.226</v>
      </c>
      <c r="R890" s="11">
        <v>5.9329999999999998</v>
      </c>
      <c r="S890" s="11">
        <v>4.8719999999999999</v>
      </c>
      <c r="T890" s="11">
        <v>4.0819999999999999</v>
      </c>
      <c r="U890" s="11">
        <v>3.2639999999999998</v>
      </c>
      <c r="V890" s="11">
        <v>2.524</v>
      </c>
      <c r="W890" s="11">
        <v>1.71</v>
      </c>
      <c r="X890" s="11">
        <v>0.97599999999999998</v>
      </c>
      <c r="Y890" s="11">
        <v>0.40799999999999997</v>
      </c>
      <c r="Z890" s="11">
        <v>9.6000000000000002E-2</v>
      </c>
      <c r="AA890" s="11">
        <v>1.2E-2</v>
      </c>
      <c r="AB890" s="11">
        <v>0</v>
      </c>
      <c r="AC890" s="11">
        <v>0</v>
      </c>
    </row>
    <row r="891" spans="1:29" ht="11.5" hidden="1">
      <c r="A891" s="15">
        <v>874</v>
      </c>
      <c r="B891" s="13" t="s">
        <v>1059</v>
      </c>
      <c r="C891" s="14" t="s">
        <v>620</v>
      </c>
      <c r="D891" s="12"/>
      <c r="E891" s="12">
        <v>748</v>
      </c>
      <c r="F891" s="13" t="s">
        <v>1110</v>
      </c>
      <c r="G891" s="12">
        <v>913</v>
      </c>
      <c r="H891" s="12">
        <v>1965</v>
      </c>
      <c r="I891" s="11">
        <v>35.246000000000002</v>
      </c>
      <c r="J891" s="11">
        <v>28.65</v>
      </c>
      <c r="K891" s="11">
        <v>24.654</v>
      </c>
      <c r="L891" s="11">
        <v>20.504999999999999</v>
      </c>
      <c r="M891" s="11">
        <v>16.143999999999998</v>
      </c>
      <c r="N891" s="11">
        <v>13.57</v>
      </c>
      <c r="O891" s="11">
        <v>11.347</v>
      </c>
      <c r="P891" s="11">
        <v>9.2439999999999998</v>
      </c>
      <c r="Q891" s="11">
        <v>7.4930000000000003</v>
      </c>
      <c r="R891" s="11">
        <v>6.16</v>
      </c>
      <c r="S891" s="11">
        <v>5.1260000000000003</v>
      </c>
      <c r="T891" s="11">
        <v>4.2939999999999996</v>
      </c>
      <c r="U891" s="11">
        <v>3.617</v>
      </c>
      <c r="V891" s="11">
        <v>2.7320000000000002</v>
      </c>
      <c r="W891" s="11">
        <v>1.901</v>
      </c>
      <c r="X891" s="11">
        <v>1.103</v>
      </c>
      <c r="Y891" s="11">
        <v>0.48399999999999999</v>
      </c>
      <c r="Z891" s="11">
        <v>0.13100000000000001</v>
      </c>
      <c r="AA891" s="11">
        <v>1.6E-2</v>
      </c>
      <c r="AB891" s="11">
        <v>0</v>
      </c>
      <c r="AC891" s="11">
        <v>0</v>
      </c>
    </row>
    <row r="892" spans="1:29" ht="11.5" hidden="1">
      <c r="A892" s="15">
        <v>875</v>
      </c>
      <c r="B892" s="13" t="s">
        <v>1059</v>
      </c>
      <c r="C892" s="14" t="s">
        <v>620</v>
      </c>
      <c r="D892" s="12"/>
      <c r="E892" s="12">
        <v>748</v>
      </c>
      <c r="F892" s="13" t="s">
        <v>1110</v>
      </c>
      <c r="G892" s="12">
        <v>913</v>
      </c>
      <c r="H892" s="12">
        <v>1970</v>
      </c>
      <c r="I892" s="11">
        <v>41.59</v>
      </c>
      <c r="J892" s="11">
        <v>32.875999999999998</v>
      </c>
      <c r="K892" s="11">
        <v>27.888000000000002</v>
      </c>
      <c r="L892" s="11">
        <v>24.173999999999999</v>
      </c>
      <c r="M892" s="11">
        <v>20.045000000000002</v>
      </c>
      <c r="N892" s="11">
        <v>15.632</v>
      </c>
      <c r="O892" s="11">
        <v>12.967000000000001</v>
      </c>
      <c r="P892" s="11">
        <v>10.702</v>
      </c>
      <c r="Q892" s="11">
        <v>8.6430000000000007</v>
      </c>
      <c r="R892" s="11">
        <v>7.03</v>
      </c>
      <c r="S892" s="11">
        <v>5.7789999999999999</v>
      </c>
      <c r="T892" s="11">
        <v>4.7560000000000002</v>
      </c>
      <c r="U892" s="11">
        <v>3.8769999999999998</v>
      </c>
      <c r="V892" s="11">
        <v>3.0489999999999999</v>
      </c>
      <c r="W892" s="11">
        <v>2.073</v>
      </c>
      <c r="X892" s="11">
        <v>1.232</v>
      </c>
      <c r="Y892" s="11">
        <v>0.54800000000000004</v>
      </c>
      <c r="Z892" s="11">
        <v>0.154</v>
      </c>
      <c r="AA892" s="11">
        <v>2.1000000000000001E-2</v>
      </c>
      <c r="AB892" s="11">
        <v>0</v>
      </c>
      <c r="AC892" s="11">
        <v>0</v>
      </c>
    </row>
    <row r="893" spans="1:29" ht="11.5" hidden="1">
      <c r="A893" s="15">
        <v>876</v>
      </c>
      <c r="B893" s="13" t="s">
        <v>1059</v>
      </c>
      <c r="C893" s="14" t="s">
        <v>620</v>
      </c>
      <c r="D893" s="12"/>
      <c r="E893" s="12">
        <v>748</v>
      </c>
      <c r="F893" s="13" t="s">
        <v>1110</v>
      </c>
      <c r="G893" s="12">
        <v>913</v>
      </c>
      <c r="H893" s="12">
        <v>1975</v>
      </c>
      <c r="I893" s="11">
        <v>50.783000000000001</v>
      </c>
      <c r="J893" s="11">
        <v>39.259</v>
      </c>
      <c r="K893" s="11">
        <v>32.128</v>
      </c>
      <c r="L893" s="11">
        <v>27.347999999999999</v>
      </c>
      <c r="M893" s="11">
        <v>23.6</v>
      </c>
      <c r="N893" s="11">
        <v>19.36</v>
      </c>
      <c r="O893" s="11">
        <v>14.842000000000001</v>
      </c>
      <c r="P893" s="11">
        <v>12.178000000000001</v>
      </c>
      <c r="Q893" s="11">
        <v>9.9920000000000009</v>
      </c>
      <c r="R893" s="11">
        <v>8.0510000000000002</v>
      </c>
      <c r="S893" s="11">
        <v>6.4969999999999999</v>
      </c>
      <c r="T893" s="11">
        <v>5.2489999999999997</v>
      </c>
      <c r="U893" s="11">
        <v>4.2060000000000004</v>
      </c>
      <c r="V893" s="11">
        <v>3.2890000000000001</v>
      </c>
      <c r="W893" s="11">
        <v>2.363</v>
      </c>
      <c r="X893" s="11">
        <v>1.3580000000000001</v>
      </c>
      <c r="Y893" s="11">
        <v>0.61599999999999999</v>
      </c>
      <c r="Z893" s="11">
        <v>0.17199999999999999</v>
      </c>
      <c r="AA893" s="11">
        <v>2.4E-2</v>
      </c>
      <c r="AB893" s="11">
        <v>0</v>
      </c>
      <c r="AC893" s="11">
        <v>0</v>
      </c>
    </row>
    <row r="894" spans="1:29" ht="11.5" hidden="1">
      <c r="A894" s="15">
        <v>877</v>
      </c>
      <c r="B894" s="13" t="s">
        <v>1059</v>
      </c>
      <c r="C894" s="14" t="s">
        <v>620</v>
      </c>
      <c r="D894" s="12"/>
      <c r="E894" s="12">
        <v>748</v>
      </c>
      <c r="F894" s="13" t="s">
        <v>1110</v>
      </c>
      <c r="G894" s="12">
        <v>913</v>
      </c>
      <c r="H894" s="12">
        <v>1980</v>
      </c>
      <c r="I894" s="11">
        <v>59.725000000000001</v>
      </c>
      <c r="J894" s="11">
        <v>48.715000000000003</v>
      </c>
      <c r="K894" s="11">
        <v>38.590000000000003</v>
      </c>
      <c r="L894" s="11">
        <v>31.547999999999998</v>
      </c>
      <c r="M894" s="11">
        <v>26.31</v>
      </c>
      <c r="N894" s="11">
        <v>22.231000000000002</v>
      </c>
      <c r="O894" s="11">
        <v>18.268000000000001</v>
      </c>
      <c r="P894" s="11">
        <v>14.090999999999999</v>
      </c>
      <c r="Q894" s="11">
        <v>11.526999999999999</v>
      </c>
      <c r="R894" s="11">
        <v>9.43</v>
      </c>
      <c r="S894" s="11">
        <v>7.5439999999999996</v>
      </c>
      <c r="T894" s="11">
        <v>5.9969999999999999</v>
      </c>
      <c r="U894" s="11">
        <v>4.7130000000000001</v>
      </c>
      <c r="V894" s="11">
        <v>3.581</v>
      </c>
      <c r="W894" s="11">
        <v>2.5539999999999998</v>
      </c>
      <c r="X894" s="11">
        <v>1.571</v>
      </c>
      <c r="Y894" s="11">
        <v>0.68700000000000006</v>
      </c>
      <c r="Z894" s="11">
        <v>0.19600000000000001</v>
      </c>
      <c r="AA894" s="11">
        <v>2.5000000000000001E-2</v>
      </c>
      <c r="AB894" s="11">
        <v>0</v>
      </c>
      <c r="AC894" s="11">
        <v>0</v>
      </c>
    </row>
    <row r="895" spans="1:29" ht="11.5" hidden="1">
      <c r="A895" s="15">
        <v>878</v>
      </c>
      <c r="B895" s="13" t="s">
        <v>1059</v>
      </c>
      <c r="C895" s="14" t="s">
        <v>620</v>
      </c>
      <c r="D895" s="12"/>
      <c r="E895" s="12">
        <v>748</v>
      </c>
      <c r="F895" s="13" t="s">
        <v>1110</v>
      </c>
      <c r="G895" s="12">
        <v>913</v>
      </c>
      <c r="H895" s="12">
        <v>1985</v>
      </c>
      <c r="I895" s="11">
        <v>70.436000000000007</v>
      </c>
      <c r="J895" s="11">
        <v>58.057000000000002</v>
      </c>
      <c r="K895" s="11">
        <v>48.103000000000002</v>
      </c>
      <c r="L895" s="11">
        <v>38.332000000000001</v>
      </c>
      <c r="M895" s="11">
        <v>31.577000000000002</v>
      </c>
      <c r="N895" s="11">
        <v>26.266999999999999</v>
      </c>
      <c r="O895" s="11">
        <v>21.994</v>
      </c>
      <c r="P895" s="11">
        <v>17.760999999999999</v>
      </c>
      <c r="Q895" s="11">
        <v>13.394</v>
      </c>
      <c r="R895" s="11">
        <v>10.89</v>
      </c>
      <c r="S895" s="11">
        <v>8.8140000000000001</v>
      </c>
      <c r="T895" s="11">
        <v>6.9290000000000003</v>
      </c>
      <c r="U895" s="11">
        <v>5.3449999999999998</v>
      </c>
      <c r="V895" s="11">
        <v>3.996</v>
      </c>
      <c r="W895" s="11">
        <v>2.8069999999999999</v>
      </c>
      <c r="X895" s="11">
        <v>1.7350000000000001</v>
      </c>
      <c r="Y895" s="11">
        <v>0.81499999999999995</v>
      </c>
      <c r="Z895" s="11">
        <v>0.221</v>
      </c>
      <c r="AA895" s="11">
        <v>2.8000000000000001E-2</v>
      </c>
      <c r="AB895" s="11">
        <v>0</v>
      </c>
      <c r="AC895" s="11">
        <v>0</v>
      </c>
    </row>
    <row r="896" spans="1:29" ht="11.5" hidden="1">
      <c r="A896" s="15">
        <v>879</v>
      </c>
      <c r="B896" s="13" t="s">
        <v>1059</v>
      </c>
      <c r="C896" s="14" t="s">
        <v>620</v>
      </c>
      <c r="D896" s="12"/>
      <c r="E896" s="12">
        <v>748</v>
      </c>
      <c r="F896" s="13" t="s">
        <v>1110</v>
      </c>
      <c r="G896" s="12">
        <v>913</v>
      </c>
      <c r="H896" s="12">
        <v>1990</v>
      </c>
      <c r="I896" s="11">
        <v>72.754000000000005</v>
      </c>
      <c r="J896" s="11">
        <v>69.040999999999997</v>
      </c>
      <c r="K896" s="11">
        <v>57.515000000000001</v>
      </c>
      <c r="L896" s="11">
        <v>47.338999999999999</v>
      </c>
      <c r="M896" s="11">
        <v>37.670999999999999</v>
      </c>
      <c r="N896" s="11">
        <v>31.495999999999999</v>
      </c>
      <c r="O896" s="11">
        <v>26.361000000000001</v>
      </c>
      <c r="P896" s="11">
        <v>22.366</v>
      </c>
      <c r="Q896" s="11">
        <v>18.231999999999999</v>
      </c>
      <c r="R896" s="11">
        <v>13.565</v>
      </c>
      <c r="S896" s="11">
        <v>10.696999999999999</v>
      </c>
      <c r="T896" s="11">
        <v>8.4009999999999998</v>
      </c>
      <c r="U896" s="11">
        <v>6.415</v>
      </c>
      <c r="V896" s="11">
        <v>4.7489999999999997</v>
      </c>
      <c r="W896" s="11">
        <v>3.2509999999999999</v>
      </c>
      <c r="X896" s="11">
        <v>1.9570000000000001</v>
      </c>
      <c r="Y896" s="11">
        <v>0.92900000000000005</v>
      </c>
      <c r="Z896" s="11">
        <v>0.27200000000000002</v>
      </c>
      <c r="AA896" s="11">
        <v>3.4000000000000002E-2</v>
      </c>
      <c r="AB896" s="11">
        <v>0</v>
      </c>
      <c r="AC896" s="11">
        <v>0</v>
      </c>
    </row>
    <row r="897" spans="1:29" ht="11.5" hidden="1">
      <c r="A897" s="15">
        <v>880</v>
      </c>
      <c r="B897" s="13" t="s">
        <v>1059</v>
      </c>
      <c r="C897" s="14" t="s">
        <v>620</v>
      </c>
      <c r="D897" s="12"/>
      <c r="E897" s="12">
        <v>748</v>
      </c>
      <c r="F897" s="13" t="s">
        <v>1110</v>
      </c>
      <c r="G897" s="12">
        <v>913</v>
      </c>
      <c r="H897" s="12">
        <v>1995</v>
      </c>
      <c r="I897" s="11">
        <v>74.789000000000001</v>
      </c>
      <c r="J897" s="11">
        <v>70.394000000000005</v>
      </c>
      <c r="K897" s="11">
        <v>68.108999999999995</v>
      </c>
      <c r="L897" s="11">
        <v>56.076000000000001</v>
      </c>
      <c r="M897" s="11">
        <v>45.664000000000001</v>
      </c>
      <c r="N897" s="11">
        <v>35.716999999999999</v>
      </c>
      <c r="O897" s="11">
        <v>29.417000000000002</v>
      </c>
      <c r="P897" s="11">
        <v>24.608000000000001</v>
      </c>
      <c r="Q897" s="11">
        <v>19.981999999999999</v>
      </c>
      <c r="R897" s="11">
        <v>15.589</v>
      </c>
      <c r="S897" s="11">
        <v>12.221</v>
      </c>
      <c r="T897" s="11">
        <v>10.465</v>
      </c>
      <c r="U897" s="11">
        <v>8.0990000000000002</v>
      </c>
      <c r="V897" s="11">
        <v>5.84</v>
      </c>
      <c r="W897" s="11">
        <v>3.8769999999999998</v>
      </c>
      <c r="X897" s="11">
        <v>2.3140000000000001</v>
      </c>
      <c r="Y897" s="11">
        <v>1.083</v>
      </c>
      <c r="Z897" s="11">
        <v>0.32300000000000001</v>
      </c>
      <c r="AA897" s="11">
        <v>4.3999999999999997E-2</v>
      </c>
      <c r="AB897" s="11">
        <v>2E-3</v>
      </c>
      <c r="AC897" s="11">
        <v>0</v>
      </c>
    </row>
    <row r="898" spans="1:29" ht="11.5" hidden="1">
      <c r="A898" s="15">
        <v>881</v>
      </c>
      <c r="B898" s="13" t="s">
        <v>1059</v>
      </c>
      <c r="C898" s="14" t="s">
        <v>620</v>
      </c>
      <c r="D898" s="12"/>
      <c r="E898" s="12">
        <v>748</v>
      </c>
      <c r="F898" s="13" t="s">
        <v>1110</v>
      </c>
      <c r="G898" s="12">
        <v>913</v>
      </c>
      <c r="H898" s="12">
        <v>2000</v>
      </c>
      <c r="I898" s="11">
        <v>72.668000000000006</v>
      </c>
      <c r="J898" s="11">
        <v>72.712000000000003</v>
      </c>
      <c r="K898" s="11">
        <v>69.756</v>
      </c>
      <c r="L898" s="11">
        <v>65.956999999999994</v>
      </c>
      <c r="M898" s="11">
        <v>50.515999999999998</v>
      </c>
      <c r="N898" s="11">
        <v>38.417000000000002</v>
      </c>
      <c r="O898" s="11">
        <v>31.19</v>
      </c>
      <c r="P898" s="11">
        <v>27.510999999999999</v>
      </c>
      <c r="Q898" s="11">
        <v>22.850999999999999</v>
      </c>
      <c r="R898" s="11">
        <v>18.347999999999999</v>
      </c>
      <c r="S898" s="11">
        <v>14.215</v>
      </c>
      <c r="T898" s="11">
        <v>11.199</v>
      </c>
      <c r="U898" s="11">
        <v>9.6539999999999999</v>
      </c>
      <c r="V898" s="11">
        <v>7.4089999999999998</v>
      </c>
      <c r="W898" s="11">
        <v>4.931</v>
      </c>
      <c r="X898" s="11">
        <v>2.8039999999999998</v>
      </c>
      <c r="Y898" s="11">
        <v>1.3360000000000001</v>
      </c>
      <c r="Z898" s="11">
        <v>0.40799999999999997</v>
      </c>
      <c r="AA898" s="11">
        <v>6.3E-2</v>
      </c>
      <c r="AB898" s="11">
        <v>4.0000000000000001E-3</v>
      </c>
      <c r="AC898" s="11">
        <v>0</v>
      </c>
    </row>
    <row r="899" spans="1:29" ht="11.5" hidden="1">
      <c r="A899" s="15">
        <v>882</v>
      </c>
      <c r="B899" s="13" t="s">
        <v>1059</v>
      </c>
      <c r="C899" s="14" t="s">
        <v>620</v>
      </c>
      <c r="D899" s="12"/>
      <c r="E899" s="12">
        <v>748</v>
      </c>
      <c r="F899" s="13" t="s">
        <v>1110</v>
      </c>
      <c r="G899" s="12">
        <v>913</v>
      </c>
      <c r="H899" s="12">
        <v>2005</v>
      </c>
      <c r="I899" s="11">
        <v>71.369</v>
      </c>
      <c r="J899" s="11">
        <v>69.471999999999994</v>
      </c>
      <c r="K899" s="11">
        <v>71.638000000000005</v>
      </c>
      <c r="L899" s="11">
        <v>65.507999999999996</v>
      </c>
      <c r="M899" s="11">
        <v>58.866999999999997</v>
      </c>
      <c r="N899" s="11">
        <v>44.381999999999998</v>
      </c>
      <c r="O899" s="11">
        <v>33.963999999999999</v>
      </c>
      <c r="P899" s="11">
        <v>27.396000000000001</v>
      </c>
      <c r="Q899" s="11">
        <v>22.779</v>
      </c>
      <c r="R899" s="11">
        <v>18.236999999999998</v>
      </c>
      <c r="S899" s="11">
        <v>14.404999999999999</v>
      </c>
      <c r="T899" s="11">
        <v>11.933999999999999</v>
      </c>
      <c r="U899" s="11">
        <v>10.208</v>
      </c>
      <c r="V899" s="11">
        <v>8.6419999999999995</v>
      </c>
      <c r="W899" s="11">
        <v>6.2119999999999997</v>
      </c>
      <c r="X899" s="11">
        <v>3.7429999999999999</v>
      </c>
      <c r="Y899" s="11">
        <v>1.8140000000000001</v>
      </c>
      <c r="Z899" s="11">
        <v>0.63300000000000001</v>
      </c>
      <c r="AA899" s="11">
        <v>0.127</v>
      </c>
      <c r="AB899" s="11">
        <v>1.2999999999999999E-2</v>
      </c>
      <c r="AC899" s="11">
        <v>1E-3</v>
      </c>
    </row>
    <row r="900" spans="1:29" ht="11.5" hidden="1">
      <c r="A900" s="15">
        <v>883</v>
      </c>
      <c r="B900" s="13" t="s">
        <v>1059</v>
      </c>
      <c r="C900" s="14" t="s">
        <v>620</v>
      </c>
      <c r="D900" s="12"/>
      <c r="E900" s="12">
        <v>748</v>
      </c>
      <c r="F900" s="13" t="s">
        <v>1110</v>
      </c>
      <c r="G900" s="12">
        <v>913</v>
      </c>
      <c r="H900" s="12">
        <v>2010</v>
      </c>
      <c r="I900" s="11">
        <v>75.284999999999997</v>
      </c>
      <c r="J900" s="11">
        <v>69.313000000000002</v>
      </c>
      <c r="K900" s="11">
        <v>68.885000000000005</v>
      </c>
      <c r="L900" s="11">
        <v>67.947000000000003</v>
      </c>
      <c r="M900" s="11">
        <v>59.651000000000003</v>
      </c>
      <c r="N900" s="11">
        <v>51.305</v>
      </c>
      <c r="O900" s="11">
        <v>38.939</v>
      </c>
      <c r="P900" s="11">
        <v>31.92</v>
      </c>
      <c r="Q900" s="11">
        <v>22.786999999999999</v>
      </c>
      <c r="R900" s="11">
        <v>16.591999999999999</v>
      </c>
      <c r="S900" s="11">
        <v>12.625999999999999</v>
      </c>
      <c r="T900" s="11">
        <v>11.369</v>
      </c>
      <c r="U900" s="11">
        <v>11.01</v>
      </c>
      <c r="V900" s="11">
        <v>9.2899999999999991</v>
      </c>
      <c r="W900" s="11">
        <v>7.327</v>
      </c>
      <c r="X900" s="11">
        <v>4.7789999999999999</v>
      </c>
      <c r="Y900" s="11">
        <v>2.4830000000000001</v>
      </c>
      <c r="Z900" s="11">
        <v>0.90200000000000002</v>
      </c>
      <c r="AA900" s="11">
        <v>0.21199999999999999</v>
      </c>
      <c r="AB900" s="11">
        <v>0.03</v>
      </c>
      <c r="AC900" s="11">
        <v>3.0000000000000001E-3</v>
      </c>
    </row>
    <row r="901" spans="1:29" ht="11.5" hidden="1">
      <c r="A901" s="15">
        <v>884</v>
      </c>
      <c r="B901" s="13" t="s">
        <v>1059</v>
      </c>
      <c r="C901" s="14" t="s">
        <v>620</v>
      </c>
      <c r="D901" s="12"/>
      <c r="E901" s="12">
        <v>748</v>
      </c>
      <c r="F901" s="13" t="s">
        <v>1110</v>
      </c>
      <c r="G901" s="12">
        <v>913</v>
      </c>
      <c r="H901" s="12">
        <v>2015</v>
      </c>
      <c r="I901" s="11">
        <v>71.927000000000007</v>
      </c>
      <c r="J901" s="11">
        <v>74.033000000000001</v>
      </c>
      <c r="K901" s="11">
        <v>68.930999999999997</v>
      </c>
      <c r="L901" s="11">
        <v>63.768000000000001</v>
      </c>
      <c r="M901" s="11">
        <v>57.981999999999999</v>
      </c>
      <c r="N901" s="11">
        <v>49.045999999999999</v>
      </c>
      <c r="O901" s="11">
        <v>44.732999999999997</v>
      </c>
      <c r="P901" s="11">
        <v>36.460999999999999</v>
      </c>
      <c r="Q901" s="11">
        <v>27.17</v>
      </c>
      <c r="R901" s="11">
        <v>16.945</v>
      </c>
      <c r="S901" s="11">
        <v>11.88</v>
      </c>
      <c r="T901" s="11">
        <v>10.27</v>
      </c>
      <c r="U901" s="11">
        <v>10.367000000000001</v>
      </c>
      <c r="V901" s="11">
        <v>9.8680000000000003</v>
      </c>
      <c r="W901" s="11">
        <v>7.9109999999999996</v>
      </c>
      <c r="X901" s="11">
        <v>5.74</v>
      </c>
      <c r="Y901" s="11">
        <v>3.214</v>
      </c>
      <c r="Z901" s="11">
        <v>1.2330000000000001</v>
      </c>
      <c r="AA901" s="11">
        <v>0.28299999999999997</v>
      </c>
      <c r="AB901" s="11">
        <v>4.1000000000000002E-2</v>
      </c>
      <c r="AC901" s="11">
        <v>5.0000000000000001E-3</v>
      </c>
    </row>
    <row r="902" spans="1:29" ht="11.5" hidden="1">
      <c r="A902" s="15">
        <v>885</v>
      </c>
      <c r="B902" s="13" t="s">
        <v>1059</v>
      </c>
      <c r="C902" s="14" t="s">
        <v>620</v>
      </c>
      <c r="D902" s="12"/>
      <c r="E902" s="12">
        <v>748</v>
      </c>
      <c r="F902" s="13" t="s">
        <v>1110</v>
      </c>
      <c r="G902" s="12">
        <v>913</v>
      </c>
      <c r="H902" s="12">
        <v>2020</v>
      </c>
      <c r="I902" s="11">
        <v>71.155000000000001</v>
      </c>
      <c r="J902" s="11">
        <v>70.983999999999995</v>
      </c>
      <c r="K902" s="11">
        <v>73.683000000000007</v>
      </c>
      <c r="L902" s="11">
        <v>63.872999999999998</v>
      </c>
      <c r="M902" s="11">
        <v>54.058999999999997</v>
      </c>
      <c r="N902" s="11">
        <v>48.32</v>
      </c>
      <c r="O902" s="11">
        <v>44.470999999999997</v>
      </c>
      <c r="P902" s="11">
        <v>44.737000000000002</v>
      </c>
      <c r="Q902" s="11">
        <v>33.948999999999998</v>
      </c>
      <c r="R902" s="11">
        <v>22.423999999999999</v>
      </c>
      <c r="S902" s="11">
        <v>12.971</v>
      </c>
      <c r="T902" s="11">
        <v>9.9969999999999999</v>
      </c>
      <c r="U902" s="11">
        <v>9.6630000000000003</v>
      </c>
      <c r="V902" s="11">
        <v>9.4779999999999998</v>
      </c>
      <c r="W902" s="11">
        <v>8.4670000000000005</v>
      </c>
      <c r="X902" s="11">
        <v>6.1449999999999996</v>
      </c>
      <c r="Y902" s="11">
        <v>3.726</v>
      </c>
      <c r="Z902" s="11">
        <v>1.4710000000000001</v>
      </c>
      <c r="AA902" s="11">
        <v>0.316</v>
      </c>
      <c r="AB902" s="11">
        <v>3.5999999999999997E-2</v>
      </c>
      <c r="AC902" s="11">
        <v>3.0000000000000001E-3</v>
      </c>
    </row>
    <row r="903" spans="1:29" ht="11.5" hidden="1">
      <c r="A903" s="15">
        <v>886</v>
      </c>
      <c r="B903" s="13" t="s">
        <v>1059</v>
      </c>
      <c r="C903" s="14" t="s">
        <v>1130</v>
      </c>
      <c r="D903" s="12"/>
      <c r="E903" s="12">
        <v>426</v>
      </c>
      <c r="F903" s="13" t="s">
        <v>1110</v>
      </c>
      <c r="G903" s="12">
        <v>913</v>
      </c>
      <c r="H903" s="12">
        <v>1950</v>
      </c>
      <c r="I903" s="11">
        <v>60.664000000000001</v>
      </c>
      <c r="J903" s="11">
        <v>48.948999999999998</v>
      </c>
      <c r="K903" s="11">
        <v>42.317999999999998</v>
      </c>
      <c r="L903" s="11">
        <v>36.905999999999999</v>
      </c>
      <c r="M903" s="11">
        <v>31.696000000000002</v>
      </c>
      <c r="N903" s="11">
        <v>28.056000000000001</v>
      </c>
      <c r="O903" s="11">
        <v>24.710999999999999</v>
      </c>
      <c r="P903" s="11">
        <v>21.065000000000001</v>
      </c>
      <c r="Q903" s="11">
        <v>18.629000000000001</v>
      </c>
      <c r="R903" s="11">
        <v>16.048999999999999</v>
      </c>
      <c r="S903" s="11">
        <v>14.972</v>
      </c>
      <c r="T903" s="11">
        <v>13.445</v>
      </c>
      <c r="U903" s="11">
        <v>11.238</v>
      </c>
      <c r="V903" s="11">
        <v>9.0579999999999998</v>
      </c>
      <c r="W903" s="11">
        <v>6.2530000000000001</v>
      </c>
      <c r="X903" s="11">
        <v>3.661</v>
      </c>
      <c r="Y903" s="11">
        <v>1.4390000000000001</v>
      </c>
      <c r="Z903" s="11">
        <v>0.48099999999999998</v>
      </c>
      <c r="AA903" s="11">
        <v>0.106</v>
      </c>
      <c r="AB903" s="11">
        <v>1.4999999999999999E-2</v>
      </c>
      <c r="AC903" s="11">
        <v>1E-3</v>
      </c>
    </row>
    <row r="904" spans="1:29" ht="11.5" hidden="1">
      <c r="A904" s="15">
        <v>887</v>
      </c>
      <c r="B904" s="13" t="s">
        <v>1059</v>
      </c>
      <c r="C904" s="14" t="s">
        <v>1130</v>
      </c>
      <c r="D904" s="12"/>
      <c r="E904" s="12">
        <v>426</v>
      </c>
      <c r="F904" s="13" t="s">
        <v>1110</v>
      </c>
      <c r="G904" s="12">
        <v>913</v>
      </c>
      <c r="H904" s="12">
        <v>1955</v>
      </c>
      <c r="I904" s="11">
        <v>65.334000000000003</v>
      </c>
      <c r="J904" s="11">
        <v>55.968000000000004</v>
      </c>
      <c r="K904" s="11">
        <v>47.511000000000003</v>
      </c>
      <c r="L904" s="11">
        <v>41.023000000000003</v>
      </c>
      <c r="M904" s="11">
        <v>34.960999999999999</v>
      </c>
      <c r="N904" s="11">
        <v>29.460999999999999</v>
      </c>
      <c r="O904" s="11">
        <v>26.032</v>
      </c>
      <c r="P904" s="11">
        <v>23.097000000000001</v>
      </c>
      <c r="Q904" s="11">
        <v>19.805</v>
      </c>
      <c r="R904" s="11">
        <v>17.649000000000001</v>
      </c>
      <c r="S904" s="11">
        <v>15.212</v>
      </c>
      <c r="T904" s="11">
        <v>13.941000000000001</v>
      </c>
      <c r="U904" s="11">
        <v>12.132999999999999</v>
      </c>
      <c r="V904" s="11">
        <v>9.5739999999999998</v>
      </c>
      <c r="W904" s="11">
        <v>7</v>
      </c>
      <c r="X904" s="11">
        <v>4.125</v>
      </c>
      <c r="Y904" s="11">
        <v>1.855</v>
      </c>
      <c r="Z904" s="11">
        <v>0.47399999999999998</v>
      </c>
      <c r="AA904" s="11">
        <v>8.1000000000000003E-2</v>
      </c>
      <c r="AB904" s="11">
        <v>8.9999999999999993E-3</v>
      </c>
      <c r="AC904" s="11">
        <v>1E-3</v>
      </c>
    </row>
    <row r="905" spans="1:29" ht="11.5" hidden="1">
      <c r="A905" s="15">
        <v>888</v>
      </c>
      <c r="B905" s="13" t="s">
        <v>1059</v>
      </c>
      <c r="C905" s="14" t="s">
        <v>1130</v>
      </c>
      <c r="D905" s="12"/>
      <c r="E905" s="12">
        <v>426</v>
      </c>
      <c r="F905" s="13" t="s">
        <v>1110</v>
      </c>
      <c r="G905" s="12">
        <v>913</v>
      </c>
      <c r="H905" s="12">
        <v>1960</v>
      </c>
      <c r="I905" s="11">
        <v>72.822000000000003</v>
      </c>
      <c r="J905" s="11">
        <v>60.896000000000001</v>
      </c>
      <c r="K905" s="11">
        <v>54.521999999999998</v>
      </c>
      <c r="L905" s="11">
        <v>46.110999999999997</v>
      </c>
      <c r="M905" s="11">
        <v>38.756999999999998</v>
      </c>
      <c r="N905" s="11">
        <v>32.290999999999997</v>
      </c>
      <c r="O905" s="11">
        <v>27.093</v>
      </c>
      <c r="P905" s="11">
        <v>24.184999999999999</v>
      </c>
      <c r="Q905" s="11">
        <v>21.664000000000001</v>
      </c>
      <c r="R905" s="11">
        <v>18.759</v>
      </c>
      <c r="S905" s="11">
        <v>16.760999999999999</v>
      </c>
      <c r="T905" s="11">
        <v>14.201000000000001</v>
      </c>
      <c r="U905" s="11">
        <v>12.625999999999999</v>
      </c>
      <c r="V905" s="11">
        <v>10.391</v>
      </c>
      <c r="W905" s="11">
        <v>7.45</v>
      </c>
      <c r="X905" s="11">
        <v>4.6550000000000002</v>
      </c>
      <c r="Y905" s="11">
        <v>2.1040000000000001</v>
      </c>
      <c r="Z905" s="11">
        <v>0.60899999999999999</v>
      </c>
      <c r="AA905" s="11">
        <v>7.6999999999999999E-2</v>
      </c>
      <c r="AB905" s="11">
        <v>6.0000000000000001E-3</v>
      </c>
      <c r="AC905" s="11">
        <v>0</v>
      </c>
    </row>
    <row r="906" spans="1:29" ht="11.5" hidden="1">
      <c r="A906" s="15">
        <v>889</v>
      </c>
      <c r="B906" s="13" t="s">
        <v>1059</v>
      </c>
      <c r="C906" s="14" t="s">
        <v>1130</v>
      </c>
      <c r="D906" s="12"/>
      <c r="E906" s="12">
        <v>426</v>
      </c>
      <c r="F906" s="13" t="s">
        <v>1110</v>
      </c>
      <c r="G906" s="12">
        <v>913</v>
      </c>
      <c r="H906" s="12">
        <v>1965</v>
      </c>
      <c r="I906" s="11">
        <v>80.5</v>
      </c>
      <c r="J906" s="11">
        <v>68.227999999999994</v>
      </c>
      <c r="K906" s="11">
        <v>59.463000000000001</v>
      </c>
      <c r="L906" s="11">
        <v>53.097000000000001</v>
      </c>
      <c r="M906" s="11">
        <v>43.862000000000002</v>
      </c>
      <c r="N906" s="11">
        <v>36.131</v>
      </c>
      <c r="O906" s="11">
        <v>29.971</v>
      </c>
      <c r="P906" s="11">
        <v>25.314</v>
      </c>
      <c r="Q906" s="11">
        <v>22.797999999999998</v>
      </c>
      <c r="R906" s="11">
        <v>20.605</v>
      </c>
      <c r="S906" s="11">
        <v>17.867000000000001</v>
      </c>
      <c r="T906" s="11">
        <v>15.7</v>
      </c>
      <c r="U906" s="11">
        <v>12.917999999999999</v>
      </c>
      <c r="V906" s="11">
        <v>10.872999999999999</v>
      </c>
      <c r="W906" s="11">
        <v>8.141</v>
      </c>
      <c r="X906" s="11">
        <v>4.9969999999999999</v>
      </c>
      <c r="Y906" s="11">
        <v>2.4</v>
      </c>
      <c r="Z906" s="11">
        <v>0.69899999999999995</v>
      </c>
      <c r="AA906" s="11">
        <v>9.9000000000000005E-2</v>
      </c>
      <c r="AB906" s="11">
        <v>5.0000000000000001E-3</v>
      </c>
      <c r="AC906" s="11">
        <v>0</v>
      </c>
    </row>
    <row r="907" spans="1:29" ht="11.5" hidden="1">
      <c r="A907" s="15">
        <v>890</v>
      </c>
      <c r="B907" s="13" t="s">
        <v>1059</v>
      </c>
      <c r="C907" s="14" t="s">
        <v>1130</v>
      </c>
      <c r="D907" s="12"/>
      <c r="E907" s="12">
        <v>426</v>
      </c>
      <c r="F907" s="13" t="s">
        <v>1110</v>
      </c>
      <c r="G907" s="12">
        <v>913</v>
      </c>
      <c r="H907" s="12">
        <v>1970</v>
      </c>
      <c r="I907" s="11">
        <v>90.989000000000004</v>
      </c>
      <c r="J907" s="11">
        <v>75.671000000000006</v>
      </c>
      <c r="K907" s="11">
        <v>66.754999999999995</v>
      </c>
      <c r="L907" s="11">
        <v>58.073999999999998</v>
      </c>
      <c r="M907" s="11">
        <v>50.926000000000002</v>
      </c>
      <c r="N907" s="11">
        <v>41.384999999999998</v>
      </c>
      <c r="O907" s="11">
        <v>33.950000000000003</v>
      </c>
      <c r="P907" s="11">
        <v>28.292999999999999</v>
      </c>
      <c r="Q907" s="11">
        <v>24.021000000000001</v>
      </c>
      <c r="R907" s="11">
        <v>21.785</v>
      </c>
      <c r="S907" s="11">
        <v>19.695</v>
      </c>
      <c r="T907" s="11">
        <v>16.805</v>
      </c>
      <c r="U907" s="11">
        <v>14.353999999999999</v>
      </c>
      <c r="V907" s="11">
        <v>11.194000000000001</v>
      </c>
      <c r="W907" s="11">
        <v>8.5920000000000005</v>
      </c>
      <c r="X907" s="11">
        <v>5.52</v>
      </c>
      <c r="Y907" s="11">
        <v>2.6139999999999999</v>
      </c>
      <c r="Z907" s="11">
        <v>0.81100000000000005</v>
      </c>
      <c r="AA907" s="11">
        <v>0.11600000000000001</v>
      </c>
      <c r="AB907" s="11">
        <v>6.0000000000000001E-3</v>
      </c>
      <c r="AC907" s="11">
        <v>0</v>
      </c>
    </row>
    <row r="908" spans="1:29" ht="11.5" hidden="1">
      <c r="A908" s="15">
        <v>891</v>
      </c>
      <c r="B908" s="13" t="s">
        <v>1059</v>
      </c>
      <c r="C908" s="14" t="s">
        <v>1130</v>
      </c>
      <c r="D908" s="12"/>
      <c r="E908" s="12">
        <v>426</v>
      </c>
      <c r="F908" s="13" t="s">
        <v>1110</v>
      </c>
      <c r="G908" s="12">
        <v>913</v>
      </c>
      <c r="H908" s="12">
        <v>1975</v>
      </c>
      <c r="I908" s="11">
        <v>104.881</v>
      </c>
      <c r="J908" s="11">
        <v>86.51</v>
      </c>
      <c r="K908" s="11">
        <v>74.268000000000001</v>
      </c>
      <c r="L908" s="11">
        <v>65.296000000000006</v>
      </c>
      <c r="M908" s="11">
        <v>56.085999999999999</v>
      </c>
      <c r="N908" s="11">
        <v>48.48</v>
      </c>
      <c r="O908" s="11">
        <v>39.280999999999999</v>
      </c>
      <c r="P908" s="11">
        <v>32.335999999999999</v>
      </c>
      <c r="Q908" s="11">
        <v>27.010999999999999</v>
      </c>
      <c r="R908" s="11">
        <v>23.26</v>
      </c>
      <c r="S908" s="11">
        <v>21.41</v>
      </c>
      <c r="T908" s="11">
        <v>18.95</v>
      </c>
      <c r="U908" s="11">
        <v>15.587</v>
      </c>
      <c r="V908" s="11">
        <v>12.752000000000001</v>
      </c>
      <c r="W908" s="11">
        <v>9.0649999999999995</v>
      </c>
      <c r="X908" s="11">
        <v>5.9050000000000002</v>
      </c>
      <c r="Y908" s="11">
        <v>2.9590000000000001</v>
      </c>
      <c r="Z908" s="11">
        <v>0.91</v>
      </c>
      <c r="AA908" s="11">
        <v>0.13800000000000001</v>
      </c>
      <c r="AB908" s="11">
        <v>8.0000000000000002E-3</v>
      </c>
      <c r="AC908" s="11">
        <v>0</v>
      </c>
    </row>
    <row r="909" spans="1:29" ht="11.5" hidden="1">
      <c r="A909" s="15">
        <v>892</v>
      </c>
      <c r="B909" s="13" t="s">
        <v>1059</v>
      </c>
      <c r="C909" s="14" t="s">
        <v>1130</v>
      </c>
      <c r="D909" s="12"/>
      <c r="E909" s="12">
        <v>426</v>
      </c>
      <c r="F909" s="13" t="s">
        <v>1110</v>
      </c>
      <c r="G909" s="12">
        <v>913</v>
      </c>
      <c r="H909" s="12">
        <v>1980</v>
      </c>
      <c r="I909" s="11">
        <v>119.746</v>
      </c>
      <c r="J909" s="11">
        <v>101.27</v>
      </c>
      <c r="K909" s="11">
        <v>85.802000000000007</v>
      </c>
      <c r="L909" s="11">
        <v>73.578000000000003</v>
      </c>
      <c r="M909" s="11">
        <v>64.165000000000006</v>
      </c>
      <c r="N909" s="11">
        <v>53.899000000000001</v>
      </c>
      <c r="O909" s="11">
        <v>46.225999999999999</v>
      </c>
      <c r="P909" s="11">
        <v>37.459000000000003</v>
      </c>
      <c r="Q909" s="11">
        <v>30.609000000000002</v>
      </c>
      <c r="R909" s="11">
        <v>26.082999999999998</v>
      </c>
      <c r="S909" s="11">
        <v>22.984000000000002</v>
      </c>
      <c r="T909" s="11">
        <v>20.652999999999999</v>
      </c>
      <c r="U909" s="11">
        <v>17.622</v>
      </c>
      <c r="V909" s="11">
        <v>13.929</v>
      </c>
      <c r="W909" s="11">
        <v>10.412000000000001</v>
      </c>
      <c r="X909" s="11">
        <v>6.3390000000000004</v>
      </c>
      <c r="Y909" s="11">
        <v>3.2549999999999999</v>
      </c>
      <c r="Z909" s="11">
        <v>1.0580000000000001</v>
      </c>
      <c r="AA909" s="11">
        <v>0.156</v>
      </c>
      <c r="AB909" s="11">
        <v>8.9999999999999993E-3</v>
      </c>
      <c r="AC909" s="11">
        <v>0</v>
      </c>
    </row>
    <row r="910" spans="1:29" ht="11.5" hidden="1">
      <c r="A910" s="15">
        <v>893</v>
      </c>
      <c r="B910" s="13" t="s">
        <v>1059</v>
      </c>
      <c r="C910" s="14" t="s">
        <v>1130</v>
      </c>
      <c r="D910" s="12"/>
      <c r="E910" s="12">
        <v>426</v>
      </c>
      <c r="F910" s="13" t="s">
        <v>1110</v>
      </c>
      <c r="G910" s="12">
        <v>913</v>
      </c>
      <c r="H910" s="12">
        <v>1985</v>
      </c>
      <c r="I910" s="11">
        <v>132.566</v>
      </c>
      <c r="J910" s="11">
        <v>116.702</v>
      </c>
      <c r="K910" s="11">
        <v>100.45699999999999</v>
      </c>
      <c r="L910" s="11">
        <v>84.665999999999997</v>
      </c>
      <c r="M910" s="11">
        <v>71.64</v>
      </c>
      <c r="N910" s="11">
        <v>60.92</v>
      </c>
      <c r="O910" s="11">
        <v>50.832999999999998</v>
      </c>
      <c r="P910" s="11">
        <v>43.837000000000003</v>
      </c>
      <c r="Q910" s="11">
        <v>35.427999999999997</v>
      </c>
      <c r="R910" s="11">
        <v>29.698</v>
      </c>
      <c r="S910" s="11">
        <v>26.129000000000001</v>
      </c>
      <c r="T910" s="11">
        <v>22.484999999999999</v>
      </c>
      <c r="U910" s="11">
        <v>19.420000000000002</v>
      </c>
      <c r="V910" s="11">
        <v>16.024000000000001</v>
      </c>
      <c r="W910" s="11">
        <v>11.615</v>
      </c>
      <c r="X910" s="11">
        <v>7.4279999999999999</v>
      </c>
      <c r="Y910" s="11">
        <v>3.593</v>
      </c>
      <c r="Z910" s="11">
        <v>1.2030000000000001</v>
      </c>
      <c r="AA910" s="11">
        <v>0.185</v>
      </c>
      <c r="AB910" s="11">
        <v>8.9999999999999993E-3</v>
      </c>
      <c r="AC910" s="11">
        <v>0</v>
      </c>
    </row>
    <row r="911" spans="1:29" ht="11.5" hidden="1">
      <c r="A911" s="15">
        <v>894</v>
      </c>
      <c r="B911" s="13" t="s">
        <v>1059</v>
      </c>
      <c r="C911" s="14" t="s">
        <v>1130</v>
      </c>
      <c r="D911" s="12"/>
      <c r="E911" s="12">
        <v>426</v>
      </c>
      <c r="F911" s="13" t="s">
        <v>1110</v>
      </c>
      <c r="G911" s="12">
        <v>913</v>
      </c>
      <c r="H911" s="12">
        <v>1990</v>
      </c>
      <c r="I911" s="11">
        <v>137.15600000000001</v>
      </c>
      <c r="J911" s="11">
        <v>130.76</v>
      </c>
      <c r="K911" s="11">
        <v>116.85</v>
      </c>
      <c r="L911" s="11">
        <v>99.111999999999995</v>
      </c>
      <c r="M911" s="11">
        <v>81.129000000000005</v>
      </c>
      <c r="N911" s="11">
        <v>63.62</v>
      </c>
      <c r="O911" s="11">
        <v>53.058999999999997</v>
      </c>
      <c r="P911" s="11">
        <v>45.037999999999997</v>
      </c>
      <c r="Q911" s="11">
        <v>38.826999999999998</v>
      </c>
      <c r="R911" s="11">
        <v>34.11</v>
      </c>
      <c r="S911" s="11">
        <v>31.716000000000001</v>
      </c>
      <c r="T911" s="11">
        <v>26.751000000000001</v>
      </c>
      <c r="U911" s="11">
        <v>21.550999999999998</v>
      </c>
      <c r="V911" s="11">
        <v>18.404</v>
      </c>
      <c r="W911" s="11">
        <v>13.778</v>
      </c>
      <c r="X911" s="11">
        <v>8.343</v>
      </c>
      <c r="Y911" s="11">
        <v>4.3819999999999997</v>
      </c>
      <c r="Z911" s="11">
        <v>1.4</v>
      </c>
      <c r="AA911" s="11">
        <v>0.21199999999999999</v>
      </c>
      <c r="AB911" s="11">
        <v>1.2E-2</v>
      </c>
      <c r="AC911" s="11">
        <v>0</v>
      </c>
    </row>
    <row r="912" spans="1:29" ht="11.5" hidden="1">
      <c r="A912" s="15">
        <v>895</v>
      </c>
      <c r="B912" s="13" t="s">
        <v>1059</v>
      </c>
      <c r="C912" s="14" t="s">
        <v>1130</v>
      </c>
      <c r="D912" s="12"/>
      <c r="E912" s="12">
        <v>426</v>
      </c>
      <c r="F912" s="13" t="s">
        <v>1110</v>
      </c>
      <c r="G912" s="12">
        <v>913</v>
      </c>
      <c r="H912" s="12">
        <v>1995</v>
      </c>
      <c r="I912" s="11">
        <v>136.11199999999999</v>
      </c>
      <c r="J912" s="11">
        <v>135.251</v>
      </c>
      <c r="K912" s="11">
        <v>130.66</v>
      </c>
      <c r="L912" s="11">
        <v>113.217</v>
      </c>
      <c r="M912" s="11">
        <v>90.867000000000004</v>
      </c>
      <c r="N912" s="11">
        <v>70.727000000000004</v>
      </c>
      <c r="O912" s="11">
        <v>55.445999999999998</v>
      </c>
      <c r="P912" s="11">
        <v>47.279000000000003</v>
      </c>
      <c r="Q912" s="11">
        <v>40.109000000000002</v>
      </c>
      <c r="R912" s="11">
        <v>32.680999999999997</v>
      </c>
      <c r="S912" s="11">
        <v>26.913</v>
      </c>
      <c r="T912" s="11">
        <v>23.105</v>
      </c>
      <c r="U912" s="11">
        <v>21.335000000000001</v>
      </c>
      <c r="V912" s="11">
        <v>20.103000000000002</v>
      </c>
      <c r="W912" s="11">
        <v>15.602</v>
      </c>
      <c r="X912" s="11">
        <v>9.8320000000000007</v>
      </c>
      <c r="Y912" s="11">
        <v>4.8280000000000003</v>
      </c>
      <c r="Z912" s="11">
        <v>1.6359999999999999</v>
      </c>
      <c r="AA912" s="11">
        <v>0.23499999999999999</v>
      </c>
      <c r="AB912" s="11">
        <v>1.4999999999999999E-2</v>
      </c>
      <c r="AC912" s="11">
        <v>0</v>
      </c>
    </row>
    <row r="913" spans="1:29" ht="11.5" hidden="1">
      <c r="A913" s="15">
        <v>896</v>
      </c>
      <c r="B913" s="13" t="s">
        <v>1059</v>
      </c>
      <c r="C913" s="14" t="s">
        <v>1130</v>
      </c>
      <c r="D913" s="12"/>
      <c r="E913" s="12">
        <v>426</v>
      </c>
      <c r="F913" s="13" t="s">
        <v>1110</v>
      </c>
      <c r="G913" s="12">
        <v>913</v>
      </c>
      <c r="H913" s="12">
        <v>2000</v>
      </c>
      <c r="I913" s="11">
        <v>137.33699999999999</v>
      </c>
      <c r="J913" s="11">
        <v>133.13999999999999</v>
      </c>
      <c r="K913" s="11">
        <v>134.44800000000001</v>
      </c>
      <c r="L913" s="11">
        <v>129.07</v>
      </c>
      <c r="M913" s="11">
        <v>110.04900000000001</v>
      </c>
      <c r="N913" s="11">
        <v>85.063999999999993</v>
      </c>
      <c r="O913" s="11">
        <v>64.603999999999999</v>
      </c>
      <c r="P913" s="11">
        <v>50.098999999999997</v>
      </c>
      <c r="Q913" s="11">
        <v>42.470999999999997</v>
      </c>
      <c r="R913" s="11">
        <v>37.270000000000003</v>
      </c>
      <c r="S913" s="11">
        <v>31.63</v>
      </c>
      <c r="T913" s="11">
        <v>25.538</v>
      </c>
      <c r="U913" s="11">
        <v>21.100999999999999</v>
      </c>
      <c r="V913" s="11">
        <v>18.992999999999999</v>
      </c>
      <c r="W913" s="11">
        <v>16.478000000000002</v>
      </c>
      <c r="X913" s="11">
        <v>11.095000000000001</v>
      </c>
      <c r="Y913" s="11">
        <v>5.6210000000000004</v>
      </c>
      <c r="Z913" s="11">
        <v>1.7929999999999999</v>
      </c>
      <c r="AA913" s="11">
        <v>0.29899999999999999</v>
      </c>
      <c r="AB913" s="11">
        <v>0.02</v>
      </c>
      <c r="AC913" s="11">
        <v>1E-3</v>
      </c>
    </row>
    <row r="914" spans="1:29" ht="11.5" hidden="1">
      <c r="A914" s="15">
        <v>897</v>
      </c>
      <c r="B914" s="13" t="s">
        <v>1059</v>
      </c>
      <c r="C914" s="14" t="s">
        <v>1130</v>
      </c>
      <c r="D914" s="12"/>
      <c r="E914" s="12">
        <v>426</v>
      </c>
      <c r="F914" s="13" t="s">
        <v>1110</v>
      </c>
      <c r="G914" s="12">
        <v>913</v>
      </c>
      <c r="H914" s="12">
        <v>2005</v>
      </c>
      <c r="I914" s="11">
        <v>130.82300000000001</v>
      </c>
      <c r="J914" s="11">
        <v>118.063</v>
      </c>
      <c r="K914" s="11">
        <v>120.616</v>
      </c>
      <c r="L914" s="11">
        <v>122.624</v>
      </c>
      <c r="M914" s="11">
        <v>114.81699999999999</v>
      </c>
      <c r="N914" s="11">
        <v>91.167000000000002</v>
      </c>
      <c r="O914" s="11">
        <v>65.481999999999999</v>
      </c>
      <c r="P914" s="11">
        <v>49.621000000000002</v>
      </c>
      <c r="Q914" s="11">
        <v>41.112000000000002</v>
      </c>
      <c r="R914" s="11">
        <v>37.075000000000003</v>
      </c>
      <c r="S914" s="11">
        <v>33.140999999999998</v>
      </c>
      <c r="T914" s="11">
        <v>27.891999999999999</v>
      </c>
      <c r="U914" s="11">
        <v>21.815000000000001</v>
      </c>
      <c r="V914" s="11">
        <v>17.867999999999999</v>
      </c>
      <c r="W914" s="11">
        <v>16.803000000000001</v>
      </c>
      <c r="X914" s="11">
        <v>13.087999999999999</v>
      </c>
      <c r="Y914" s="11">
        <v>6.86</v>
      </c>
      <c r="Z914" s="11">
        <v>2.4969999999999999</v>
      </c>
      <c r="AA914" s="11">
        <v>0.49099999999999999</v>
      </c>
      <c r="AB914" s="11">
        <v>5.2999999999999999E-2</v>
      </c>
      <c r="AC914" s="11">
        <v>3.0000000000000001E-3</v>
      </c>
    </row>
    <row r="915" spans="1:29" ht="11.5" hidden="1">
      <c r="A915" s="15">
        <v>898</v>
      </c>
      <c r="B915" s="13" t="s">
        <v>1059</v>
      </c>
      <c r="C915" s="14" t="s">
        <v>1130</v>
      </c>
      <c r="D915" s="12"/>
      <c r="E915" s="12">
        <v>426</v>
      </c>
      <c r="F915" s="13" t="s">
        <v>1110</v>
      </c>
      <c r="G915" s="12">
        <v>913</v>
      </c>
      <c r="H915" s="12">
        <v>2010</v>
      </c>
      <c r="I915" s="11">
        <v>123.98699999999999</v>
      </c>
      <c r="J915" s="11">
        <v>114.012</v>
      </c>
      <c r="K915" s="11">
        <v>109.81</v>
      </c>
      <c r="L915" s="11">
        <v>113.50700000000001</v>
      </c>
      <c r="M915" s="11">
        <v>112.435</v>
      </c>
      <c r="N915" s="11">
        <v>98.38</v>
      </c>
      <c r="O915" s="11">
        <v>71.930999999999997</v>
      </c>
      <c r="P915" s="11">
        <v>49.722000000000001</v>
      </c>
      <c r="Q915" s="11">
        <v>40.078000000000003</v>
      </c>
      <c r="R915" s="11">
        <v>36.826999999999998</v>
      </c>
      <c r="S915" s="11">
        <v>35.465000000000003</v>
      </c>
      <c r="T915" s="11">
        <v>32.073999999999998</v>
      </c>
      <c r="U915" s="11">
        <v>26.001999999999999</v>
      </c>
      <c r="V915" s="11">
        <v>19.539000000000001</v>
      </c>
      <c r="W915" s="11">
        <v>15.382999999999999</v>
      </c>
      <c r="X915" s="11">
        <v>13.343</v>
      </c>
      <c r="Y915" s="11">
        <v>8.9499999999999993</v>
      </c>
      <c r="Z915" s="11">
        <v>3.3660000000000001</v>
      </c>
      <c r="AA915" s="11">
        <v>0.752</v>
      </c>
      <c r="AB915" s="11">
        <v>0.10199999999999999</v>
      </c>
      <c r="AC915" s="11">
        <v>8.9999999999999993E-3</v>
      </c>
    </row>
    <row r="916" spans="1:29" ht="11.5" hidden="1">
      <c r="A916" s="15">
        <v>899</v>
      </c>
      <c r="B916" s="13" t="s">
        <v>1059</v>
      </c>
      <c r="C916" s="14" t="s">
        <v>1130</v>
      </c>
      <c r="D916" s="12"/>
      <c r="E916" s="12">
        <v>426</v>
      </c>
      <c r="F916" s="13" t="s">
        <v>1110</v>
      </c>
      <c r="G916" s="12">
        <v>913</v>
      </c>
      <c r="H916" s="12">
        <v>2015</v>
      </c>
      <c r="I916" s="11">
        <v>121.312</v>
      </c>
      <c r="J916" s="11">
        <v>110.354</v>
      </c>
      <c r="K916" s="11">
        <v>112.241</v>
      </c>
      <c r="L916" s="11">
        <v>107.08199999999999</v>
      </c>
      <c r="M916" s="11">
        <v>103.616</v>
      </c>
      <c r="N916" s="11">
        <v>94.058999999999997</v>
      </c>
      <c r="O916" s="11">
        <v>79.554000000000002</v>
      </c>
      <c r="P916" s="11">
        <v>60.841000000000001</v>
      </c>
      <c r="Q916" s="11">
        <v>47.603000000000002</v>
      </c>
      <c r="R916" s="11">
        <v>41.981000000000002</v>
      </c>
      <c r="S916" s="11">
        <v>39.563000000000002</v>
      </c>
      <c r="T916" s="11">
        <v>35.999000000000002</v>
      </c>
      <c r="U916" s="11">
        <v>29.134</v>
      </c>
      <c r="V916" s="11">
        <v>21.776</v>
      </c>
      <c r="W916" s="11">
        <v>16.015000000000001</v>
      </c>
      <c r="X916" s="11">
        <v>12.148</v>
      </c>
      <c r="Y916" s="11">
        <v>8.7970000000000006</v>
      </c>
      <c r="Z916" s="11">
        <v>4.016</v>
      </c>
      <c r="AA916" s="11">
        <v>0.86499999999999999</v>
      </c>
      <c r="AB916" s="11">
        <v>0.114</v>
      </c>
      <c r="AC916" s="11">
        <v>1.2E-2</v>
      </c>
    </row>
    <row r="917" spans="1:29" ht="11.5" hidden="1">
      <c r="A917" s="15">
        <v>900</v>
      </c>
      <c r="B917" s="13" t="s">
        <v>1059</v>
      </c>
      <c r="C917" s="14" t="s">
        <v>1130</v>
      </c>
      <c r="D917" s="12"/>
      <c r="E917" s="12">
        <v>426</v>
      </c>
      <c r="F917" s="13" t="s">
        <v>1110</v>
      </c>
      <c r="G917" s="12">
        <v>913</v>
      </c>
      <c r="H917" s="12">
        <v>2020</v>
      </c>
      <c r="I917" s="11">
        <v>125.892</v>
      </c>
      <c r="J917" s="11">
        <v>112.6</v>
      </c>
      <c r="K917" s="11">
        <v>106.477</v>
      </c>
      <c r="L917" s="11">
        <v>108.465</v>
      </c>
      <c r="M917" s="11">
        <v>101.14100000000001</v>
      </c>
      <c r="N917" s="11">
        <v>94.492999999999995</v>
      </c>
      <c r="O917" s="11">
        <v>84.138999999999996</v>
      </c>
      <c r="P917" s="11">
        <v>71.768000000000001</v>
      </c>
      <c r="Q917" s="11">
        <v>56.426000000000002</v>
      </c>
      <c r="R917" s="11">
        <v>45.393000000000001</v>
      </c>
      <c r="S917" s="11">
        <v>40.383000000000003</v>
      </c>
      <c r="T917" s="11">
        <v>37.365000000000002</v>
      </c>
      <c r="U917" s="11">
        <v>32.676000000000002</v>
      </c>
      <c r="V917" s="11">
        <v>25.361999999999998</v>
      </c>
      <c r="W917" s="11">
        <v>18.198</v>
      </c>
      <c r="X917" s="11">
        <v>12.193</v>
      </c>
      <c r="Y917" s="11">
        <v>7.5439999999999996</v>
      </c>
      <c r="Z917" s="11">
        <v>3.7290000000000001</v>
      </c>
      <c r="AA917" s="11">
        <v>0.94299999999999995</v>
      </c>
      <c r="AB917" s="11">
        <v>0.105</v>
      </c>
      <c r="AC917" s="11">
        <v>0.01</v>
      </c>
    </row>
    <row r="918" spans="1:29" ht="11.5" hidden="1">
      <c r="A918" s="15">
        <v>901</v>
      </c>
      <c r="B918" s="13" t="s">
        <v>1059</v>
      </c>
      <c r="C918" s="14" t="s">
        <v>615</v>
      </c>
      <c r="D918" s="12"/>
      <c r="E918" s="12">
        <v>516</v>
      </c>
      <c r="F918" s="13" t="s">
        <v>1110</v>
      </c>
      <c r="G918" s="12">
        <v>913</v>
      </c>
      <c r="H918" s="12">
        <v>1950</v>
      </c>
      <c r="I918" s="11">
        <v>39.597999999999999</v>
      </c>
      <c r="J918" s="11">
        <v>31.678000000000001</v>
      </c>
      <c r="K918" s="11">
        <v>26.728999999999999</v>
      </c>
      <c r="L918" s="11">
        <v>24.305</v>
      </c>
      <c r="M918" s="11">
        <v>23.088000000000001</v>
      </c>
      <c r="N918" s="11">
        <v>19.861000000000001</v>
      </c>
      <c r="O918" s="11">
        <v>17.843</v>
      </c>
      <c r="P918" s="11">
        <v>15.409000000000001</v>
      </c>
      <c r="Q918" s="11">
        <v>13.108000000000001</v>
      </c>
      <c r="R918" s="11">
        <v>11.701000000000001</v>
      </c>
      <c r="S918" s="11">
        <v>9.5570000000000004</v>
      </c>
      <c r="T918" s="11">
        <v>7.819</v>
      </c>
      <c r="U918" s="11">
        <v>6.952</v>
      </c>
      <c r="V918" s="11">
        <v>5.2130000000000001</v>
      </c>
      <c r="W918" s="11">
        <v>3.476</v>
      </c>
      <c r="X918" s="11">
        <v>1.7370000000000001</v>
      </c>
      <c r="Y918" s="11">
        <v>0.61099999999999999</v>
      </c>
      <c r="Z918" s="11">
        <v>0.20100000000000001</v>
      </c>
      <c r="AA918" s="11">
        <v>4.4999999999999998E-2</v>
      </c>
      <c r="AB918" s="11">
        <v>6.0000000000000001E-3</v>
      </c>
      <c r="AC918" s="11">
        <v>0</v>
      </c>
    </row>
    <row r="919" spans="1:29" ht="11.5" hidden="1">
      <c r="A919" s="15">
        <v>902</v>
      </c>
      <c r="B919" s="13" t="s">
        <v>1059</v>
      </c>
      <c r="C919" s="14" t="s">
        <v>615</v>
      </c>
      <c r="D919" s="12"/>
      <c r="E919" s="12">
        <v>516</v>
      </c>
      <c r="F919" s="13" t="s">
        <v>1110</v>
      </c>
      <c r="G919" s="12">
        <v>913</v>
      </c>
      <c r="H919" s="12">
        <v>1955</v>
      </c>
      <c r="I919" s="11">
        <v>47.73</v>
      </c>
      <c r="J919" s="11">
        <v>35.92</v>
      </c>
      <c r="K919" s="11">
        <v>30.486000000000001</v>
      </c>
      <c r="L919" s="11">
        <v>25.952000000000002</v>
      </c>
      <c r="M919" s="11">
        <v>23.492999999999999</v>
      </c>
      <c r="N919" s="11">
        <v>22.161000000000001</v>
      </c>
      <c r="O919" s="11">
        <v>18.922999999999998</v>
      </c>
      <c r="P919" s="11">
        <v>16.88</v>
      </c>
      <c r="Q919" s="11">
        <v>14.484</v>
      </c>
      <c r="R919" s="11">
        <v>12.262</v>
      </c>
      <c r="S919" s="11">
        <v>10.842000000000001</v>
      </c>
      <c r="T919" s="11">
        <v>8.6869999999999994</v>
      </c>
      <c r="U919" s="11">
        <v>6.8710000000000004</v>
      </c>
      <c r="V919" s="11">
        <v>5.7480000000000002</v>
      </c>
      <c r="W919" s="11">
        <v>3.9049999999999998</v>
      </c>
      <c r="X919" s="11">
        <v>2.2229999999999999</v>
      </c>
      <c r="Y919" s="11">
        <v>0.86099999999999999</v>
      </c>
      <c r="Z919" s="11">
        <v>0.20100000000000001</v>
      </c>
      <c r="AA919" s="11">
        <v>3.5000000000000003E-2</v>
      </c>
      <c r="AB919" s="11">
        <v>4.0000000000000001E-3</v>
      </c>
      <c r="AC919" s="11">
        <v>0</v>
      </c>
    </row>
    <row r="920" spans="1:29" ht="11.5" hidden="1">
      <c r="A920" s="15">
        <v>903</v>
      </c>
      <c r="B920" s="13" t="s">
        <v>1059</v>
      </c>
      <c r="C920" s="14" t="s">
        <v>615</v>
      </c>
      <c r="D920" s="12"/>
      <c r="E920" s="12">
        <v>516</v>
      </c>
      <c r="F920" s="13" t="s">
        <v>1110</v>
      </c>
      <c r="G920" s="12">
        <v>913</v>
      </c>
      <c r="H920" s="12">
        <v>1960</v>
      </c>
      <c r="I920" s="11">
        <v>53.54</v>
      </c>
      <c r="J920" s="11">
        <v>44.161000000000001</v>
      </c>
      <c r="K920" s="11">
        <v>34.868000000000002</v>
      </c>
      <c r="L920" s="11">
        <v>29.776</v>
      </c>
      <c r="M920" s="11">
        <v>25.231999999999999</v>
      </c>
      <c r="N920" s="11">
        <v>22.695</v>
      </c>
      <c r="O920" s="11">
        <v>21.268999999999998</v>
      </c>
      <c r="P920" s="11">
        <v>18.044</v>
      </c>
      <c r="Q920" s="11">
        <v>15.992000000000001</v>
      </c>
      <c r="R920" s="11">
        <v>13.647</v>
      </c>
      <c r="S920" s="11">
        <v>11.443</v>
      </c>
      <c r="T920" s="11">
        <v>9.9309999999999992</v>
      </c>
      <c r="U920" s="11">
        <v>7.7</v>
      </c>
      <c r="V920" s="11">
        <v>5.74</v>
      </c>
      <c r="W920" s="11">
        <v>4.3490000000000002</v>
      </c>
      <c r="X920" s="11">
        <v>2.5169999999999999</v>
      </c>
      <c r="Y920" s="11">
        <v>1.101</v>
      </c>
      <c r="Z920" s="11">
        <v>0.27600000000000002</v>
      </c>
      <c r="AA920" s="11">
        <v>3.3000000000000002E-2</v>
      </c>
      <c r="AB920" s="11">
        <v>3.0000000000000001E-3</v>
      </c>
      <c r="AC920" s="11">
        <v>0</v>
      </c>
    </row>
    <row r="921" spans="1:29" ht="11.5" hidden="1">
      <c r="A921" s="15">
        <v>904</v>
      </c>
      <c r="B921" s="13" t="s">
        <v>1059</v>
      </c>
      <c r="C921" s="14" t="s">
        <v>615</v>
      </c>
      <c r="D921" s="12"/>
      <c r="E921" s="12">
        <v>516</v>
      </c>
      <c r="F921" s="13" t="s">
        <v>1110</v>
      </c>
      <c r="G921" s="12">
        <v>913</v>
      </c>
      <c r="H921" s="12">
        <v>1965</v>
      </c>
      <c r="I921" s="11">
        <v>61.088000000000001</v>
      </c>
      <c r="J921" s="11">
        <v>50.426000000000002</v>
      </c>
      <c r="K921" s="11">
        <v>43.168999999999997</v>
      </c>
      <c r="L921" s="11">
        <v>34.225999999999999</v>
      </c>
      <c r="M921" s="11">
        <v>29.091000000000001</v>
      </c>
      <c r="N921" s="11">
        <v>24.501999999999999</v>
      </c>
      <c r="O921" s="11">
        <v>21.902999999999999</v>
      </c>
      <c r="P921" s="11">
        <v>20.401</v>
      </c>
      <c r="Q921" s="11">
        <v>17.195</v>
      </c>
      <c r="R921" s="11">
        <v>15.157</v>
      </c>
      <c r="S921" s="11">
        <v>12.81</v>
      </c>
      <c r="T921" s="11">
        <v>10.55</v>
      </c>
      <c r="U921" s="11">
        <v>8.875</v>
      </c>
      <c r="V921" s="11">
        <v>6.4989999999999997</v>
      </c>
      <c r="W921" s="11">
        <v>4.3929999999999998</v>
      </c>
      <c r="X921" s="11">
        <v>2.839</v>
      </c>
      <c r="Y921" s="11">
        <v>1.256</v>
      </c>
      <c r="Z921" s="11">
        <v>0.35099999999999998</v>
      </c>
      <c r="AA921" s="11">
        <v>4.3999999999999997E-2</v>
      </c>
      <c r="AB921" s="11">
        <v>2E-3</v>
      </c>
      <c r="AC921" s="11">
        <v>0</v>
      </c>
    </row>
    <row r="922" spans="1:29" ht="11.5" hidden="1">
      <c r="A922" s="15">
        <v>905</v>
      </c>
      <c r="B922" s="13" t="s">
        <v>1059</v>
      </c>
      <c r="C922" s="14" t="s">
        <v>615</v>
      </c>
      <c r="D922" s="12"/>
      <c r="E922" s="12">
        <v>516</v>
      </c>
      <c r="F922" s="13" t="s">
        <v>1110</v>
      </c>
      <c r="G922" s="12">
        <v>913</v>
      </c>
      <c r="H922" s="12">
        <v>1970</v>
      </c>
      <c r="I922" s="11">
        <v>70.831999999999994</v>
      </c>
      <c r="J922" s="11">
        <v>58.247</v>
      </c>
      <c r="K922" s="11">
        <v>49.503999999999998</v>
      </c>
      <c r="L922" s="11">
        <v>42.488</v>
      </c>
      <c r="M922" s="11">
        <v>33.496000000000002</v>
      </c>
      <c r="N922" s="11">
        <v>28.282</v>
      </c>
      <c r="O922" s="11">
        <v>23.681999999999999</v>
      </c>
      <c r="P922" s="11">
        <v>21.06</v>
      </c>
      <c r="Q922" s="11">
        <v>19.501000000000001</v>
      </c>
      <c r="R922" s="11">
        <v>16.352</v>
      </c>
      <c r="S922" s="11">
        <v>14.279</v>
      </c>
      <c r="T922" s="11">
        <v>11.865</v>
      </c>
      <c r="U922" s="11">
        <v>9.4860000000000007</v>
      </c>
      <c r="V922" s="11">
        <v>7.55</v>
      </c>
      <c r="W922" s="11">
        <v>5.0250000000000004</v>
      </c>
      <c r="X922" s="11">
        <v>2.899</v>
      </c>
      <c r="Y922" s="11">
        <v>1.4279999999999999</v>
      </c>
      <c r="Z922" s="11">
        <v>0.39700000000000002</v>
      </c>
      <c r="AA922" s="11">
        <v>5.3999999999999999E-2</v>
      </c>
      <c r="AB922" s="11">
        <v>3.0000000000000001E-3</v>
      </c>
      <c r="AC922" s="11">
        <v>0</v>
      </c>
    </row>
    <row r="923" spans="1:29" ht="11.5" hidden="1">
      <c r="A923" s="15">
        <v>906</v>
      </c>
      <c r="B923" s="13" t="s">
        <v>1059</v>
      </c>
      <c r="C923" s="14" t="s">
        <v>615</v>
      </c>
      <c r="D923" s="12"/>
      <c r="E923" s="12">
        <v>516</v>
      </c>
      <c r="F923" s="13" t="s">
        <v>1110</v>
      </c>
      <c r="G923" s="12">
        <v>913</v>
      </c>
      <c r="H923" s="12">
        <v>1975</v>
      </c>
      <c r="I923" s="11">
        <v>87.075999999999993</v>
      </c>
      <c r="J923" s="11">
        <v>68.200999999999993</v>
      </c>
      <c r="K923" s="11">
        <v>57.371000000000002</v>
      </c>
      <c r="L923" s="11">
        <v>48.817</v>
      </c>
      <c r="M923" s="11">
        <v>41.628999999999998</v>
      </c>
      <c r="N923" s="11">
        <v>32.582999999999998</v>
      </c>
      <c r="O923" s="11">
        <v>27.373000000000001</v>
      </c>
      <c r="P923" s="11">
        <v>22.82</v>
      </c>
      <c r="Q923" s="11">
        <v>20.196000000000002</v>
      </c>
      <c r="R923" s="11">
        <v>18.616</v>
      </c>
      <c r="S923" s="11">
        <v>15.47</v>
      </c>
      <c r="T923" s="11">
        <v>13.298</v>
      </c>
      <c r="U923" s="11">
        <v>10.744999999999999</v>
      </c>
      <c r="V923" s="11">
        <v>8.1449999999999996</v>
      </c>
      <c r="W923" s="11">
        <v>5.9080000000000004</v>
      </c>
      <c r="X923" s="11">
        <v>3.3650000000000002</v>
      </c>
      <c r="Y923" s="11">
        <v>1.478</v>
      </c>
      <c r="Z923" s="11">
        <v>0.45500000000000002</v>
      </c>
      <c r="AA923" s="11">
        <v>0.06</v>
      </c>
      <c r="AB923" s="11">
        <v>3.0000000000000001E-3</v>
      </c>
      <c r="AC923" s="11">
        <v>0</v>
      </c>
    </row>
    <row r="924" spans="1:29" ht="11.5" hidden="1">
      <c r="A924" s="15">
        <v>907</v>
      </c>
      <c r="B924" s="13" t="s">
        <v>1059</v>
      </c>
      <c r="C924" s="14" t="s">
        <v>615</v>
      </c>
      <c r="D924" s="12"/>
      <c r="E924" s="12">
        <v>516</v>
      </c>
      <c r="F924" s="13" t="s">
        <v>1110</v>
      </c>
      <c r="G924" s="12">
        <v>913</v>
      </c>
      <c r="H924" s="12">
        <v>1980</v>
      </c>
      <c r="I924" s="11">
        <v>97.052999999999997</v>
      </c>
      <c r="J924" s="11">
        <v>83.906999999999996</v>
      </c>
      <c r="K924" s="11">
        <v>67.037000000000006</v>
      </c>
      <c r="L924" s="11">
        <v>55.737000000000002</v>
      </c>
      <c r="M924" s="11">
        <v>45.738</v>
      </c>
      <c r="N924" s="11">
        <v>37.948999999999998</v>
      </c>
      <c r="O924" s="11">
        <v>29.44</v>
      </c>
      <c r="P924" s="11">
        <v>24.954000000000001</v>
      </c>
      <c r="Q924" s="11">
        <v>20.986999999999998</v>
      </c>
      <c r="R924" s="11">
        <v>18.742999999999999</v>
      </c>
      <c r="S924" s="11">
        <v>17.327000000000002</v>
      </c>
      <c r="T924" s="11">
        <v>14.27</v>
      </c>
      <c r="U924" s="11">
        <v>12.010999999999999</v>
      </c>
      <c r="V924" s="11">
        <v>9.2579999999999991</v>
      </c>
      <c r="W924" s="11">
        <v>6.4329999999999998</v>
      </c>
      <c r="X924" s="11">
        <v>4.016</v>
      </c>
      <c r="Y924" s="11">
        <v>1.7490000000000001</v>
      </c>
      <c r="Z924" s="11">
        <v>0.48499999999999999</v>
      </c>
      <c r="AA924" s="11">
        <v>7.0000000000000007E-2</v>
      </c>
      <c r="AB924" s="11">
        <v>3.0000000000000001E-3</v>
      </c>
      <c r="AC924" s="11">
        <v>0</v>
      </c>
    </row>
    <row r="925" spans="1:29" ht="11.5" hidden="1">
      <c r="A925" s="15">
        <v>908</v>
      </c>
      <c r="B925" s="13" t="s">
        <v>1059</v>
      </c>
      <c r="C925" s="14" t="s">
        <v>615</v>
      </c>
      <c r="D925" s="12"/>
      <c r="E925" s="12">
        <v>516</v>
      </c>
      <c r="F925" s="13" t="s">
        <v>1110</v>
      </c>
      <c r="G925" s="12">
        <v>913</v>
      </c>
      <c r="H925" s="12">
        <v>1985</v>
      </c>
      <c r="I925" s="11">
        <v>106.072</v>
      </c>
      <c r="J925" s="11">
        <v>94.213999999999999</v>
      </c>
      <c r="K925" s="11">
        <v>82.796000000000006</v>
      </c>
      <c r="L925" s="11">
        <v>65.738</v>
      </c>
      <c r="M925" s="11">
        <v>53.463999999999999</v>
      </c>
      <c r="N925" s="11">
        <v>43.061999999999998</v>
      </c>
      <c r="O925" s="11">
        <v>35.593000000000004</v>
      </c>
      <c r="P925" s="11">
        <v>27.614999999999998</v>
      </c>
      <c r="Q925" s="11">
        <v>23.498999999999999</v>
      </c>
      <c r="R925" s="11">
        <v>19.805</v>
      </c>
      <c r="S925" s="11">
        <v>17.657</v>
      </c>
      <c r="T925" s="11">
        <v>16.172000000000001</v>
      </c>
      <c r="U925" s="11">
        <v>13.022</v>
      </c>
      <c r="V925" s="11">
        <v>10.465999999999999</v>
      </c>
      <c r="W925" s="11">
        <v>7.4109999999999996</v>
      </c>
      <c r="X925" s="11">
        <v>4.4450000000000003</v>
      </c>
      <c r="Y925" s="11">
        <v>2.1339999999999999</v>
      </c>
      <c r="Z925" s="11">
        <v>0.58699999999999997</v>
      </c>
      <c r="AA925" s="11">
        <v>7.4999999999999997E-2</v>
      </c>
      <c r="AB925" s="11">
        <v>4.0000000000000001E-3</v>
      </c>
      <c r="AC925" s="11">
        <v>0</v>
      </c>
    </row>
    <row r="926" spans="1:29" ht="11.5" hidden="1">
      <c r="A926" s="15">
        <v>909</v>
      </c>
      <c r="B926" s="13" t="s">
        <v>1059</v>
      </c>
      <c r="C926" s="14" t="s">
        <v>615</v>
      </c>
      <c r="D926" s="12"/>
      <c r="E926" s="12">
        <v>516</v>
      </c>
      <c r="F926" s="13" t="s">
        <v>1110</v>
      </c>
      <c r="G926" s="12">
        <v>913</v>
      </c>
      <c r="H926" s="12">
        <v>1990</v>
      </c>
      <c r="I926" s="11">
        <v>120.956</v>
      </c>
      <c r="J926" s="11">
        <v>104.886</v>
      </c>
      <c r="K926" s="11">
        <v>93.885000000000005</v>
      </c>
      <c r="L926" s="11">
        <v>83.483999999999995</v>
      </c>
      <c r="M926" s="11">
        <v>68.055000000000007</v>
      </c>
      <c r="N926" s="11">
        <v>56.375999999999998</v>
      </c>
      <c r="O926" s="11">
        <v>45.347000000000001</v>
      </c>
      <c r="P926" s="11">
        <v>36.972000000000001</v>
      </c>
      <c r="Q926" s="11">
        <v>28.305</v>
      </c>
      <c r="R926" s="11">
        <v>23.68</v>
      </c>
      <c r="S926" s="11">
        <v>19.617999999999999</v>
      </c>
      <c r="T926" s="11">
        <v>17.114999999999998</v>
      </c>
      <c r="U926" s="11">
        <v>15.22</v>
      </c>
      <c r="V926" s="11">
        <v>11.680999999999999</v>
      </c>
      <c r="W926" s="11">
        <v>8.6340000000000003</v>
      </c>
      <c r="X926" s="11">
        <v>5.3090000000000002</v>
      </c>
      <c r="Y926" s="11">
        <v>2.476</v>
      </c>
      <c r="Z926" s="11">
        <v>0.752</v>
      </c>
      <c r="AA926" s="11">
        <v>9.5000000000000001E-2</v>
      </c>
      <c r="AB926" s="11">
        <v>4.0000000000000001E-3</v>
      </c>
      <c r="AC926" s="11">
        <v>0</v>
      </c>
    </row>
    <row r="927" spans="1:29" ht="11.5" hidden="1">
      <c r="A927" s="15">
        <v>910</v>
      </c>
      <c r="B927" s="13" t="s">
        <v>1059</v>
      </c>
      <c r="C927" s="14" t="s">
        <v>615</v>
      </c>
      <c r="D927" s="12"/>
      <c r="E927" s="12">
        <v>516</v>
      </c>
      <c r="F927" s="13" t="s">
        <v>1110</v>
      </c>
      <c r="G927" s="12">
        <v>913</v>
      </c>
      <c r="H927" s="12">
        <v>1995</v>
      </c>
      <c r="I927" s="11">
        <v>130.97200000000001</v>
      </c>
      <c r="J927" s="11">
        <v>118.661</v>
      </c>
      <c r="K927" s="11">
        <v>103.938</v>
      </c>
      <c r="L927" s="11">
        <v>92.703000000000003</v>
      </c>
      <c r="M927" s="11">
        <v>81.366</v>
      </c>
      <c r="N927" s="11">
        <v>65.498999999999995</v>
      </c>
      <c r="O927" s="11">
        <v>54.005000000000003</v>
      </c>
      <c r="P927" s="11">
        <v>43.365000000000002</v>
      </c>
      <c r="Q927" s="11">
        <v>35.311999999999998</v>
      </c>
      <c r="R927" s="11">
        <v>26.977</v>
      </c>
      <c r="S927" s="11">
        <v>22.471</v>
      </c>
      <c r="T927" s="11">
        <v>18.428000000000001</v>
      </c>
      <c r="U927" s="11">
        <v>15.76</v>
      </c>
      <c r="V927" s="11">
        <v>13.448</v>
      </c>
      <c r="W927" s="11">
        <v>9.5489999999999995</v>
      </c>
      <c r="X927" s="11">
        <v>6.1609999999999996</v>
      </c>
      <c r="Y927" s="11">
        <v>2.9489999999999998</v>
      </c>
      <c r="Z927" s="11">
        <v>0.874</v>
      </c>
      <c r="AA927" s="11">
        <v>0.122</v>
      </c>
      <c r="AB927" s="11">
        <v>5.0000000000000001E-3</v>
      </c>
      <c r="AC927" s="11">
        <v>0</v>
      </c>
    </row>
    <row r="928" spans="1:29" ht="11.5" hidden="1">
      <c r="A928" s="15">
        <v>911</v>
      </c>
      <c r="B928" s="13" t="s">
        <v>1059</v>
      </c>
      <c r="C928" s="14" t="s">
        <v>615</v>
      </c>
      <c r="D928" s="12"/>
      <c r="E928" s="12">
        <v>516</v>
      </c>
      <c r="F928" s="13" t="s">
        <v>1110</v>
      </c>
      <c r="G928" s="12">
        <v>913</v>
      </c>
      <c r="H928" s="12">
        <v>2000</v>
      </c>
      <c r="I928" s="11">
        <v>132.84200000000001</v>
      </c>
      <c r="J928" s="11">
        <v>128.30600000000001</v>
      </c>
      <c r="K928" s="11">
        <v>117.48399999999999</v>
      </c>
      <c r="L928" s="11">
        <v>102.881</v>
      </c>
      <c r="M928" s="11">
        <v>90.551000000000002</v>
      </c>
      <c r="N928" s="11">
        <v>77.308999999999997</v>
      </c>
      <c r="O928" s="11">
        <v>61.119</v>
      </c>
      <c r="P928" s="11">
        <v>50.04</v>
      </c>
      <c r="Q928" s="11">
        <v>39.716999999999999</v>
      </c>
      <c r="R928" s="11">
        <v>32.335999999999999</v>
      </c>
      <c r="S928" s="11">
        <v>24.661999999999999</v>
      </c>
      <c r="T928" s="11">
        <v>20.382999999999999</v>
      </c>
      <c r="U928" s="11">
        <v>16.402999999999999</v>
      </c>
      <c r="V928" s="11">
        <v>13.477</v>
      </c>
      <c r="W928" s="11">
        <v>10.657999999999999</v>
      </c>
      <c r="X928" s="11">
        <v>6.6239999999999997</v>
      </c>
      <c r="Y928" s="11">
        <v>3.3340000000000001</v>
      </c>
      <c r="Z928" s="11">
        <v>1.0069999999999999</v>
      </c>
      <c r="AA928" s="11">
        <v>0.14299999999999999</v>
      </c>
      <c r="AB928" s="11">
        <v>8.9999999999999993E-3</v>
      </c>
      <c r="AC928" s="11">
        <v>0</v>
      </c>
    </row>
    <row r="929" spans="1:29" ht="11.5" hidden="1">
      <c r="A929" s="15">
        <v>912</v>
      </c>
      <c r="B929" s="13" t="s">
        <v>1059</v>
      </c>
      <c r="C929" s="14" t="s">
        <v>615</v>
      </c>
      <c r="D929" s="12"/>
      <c r="E929" s="12">
        <v>516</v>
      </c>
      <c r="F929" s="13" t="s">
        <v>1110</v>
      </c>
      <c r="G929" s="12">
        <v>913</v>
      </c>
      <c r="H929" s="12">
        <v>2005</v>
      </c>
      <c r="I929" s="11">
        <v>127.727</v>
      </c>
      <c r="J929" s="11">
        <v>129.67400000000001</v>
      </c>
      <c r="K929" s="11">
        <v>126.514</v>
      </c>
      <c r="L929" s="11">
        <v>115.087</v>
      </c>
      <c r="M929" s="11">
        <v>98.307000000000002</v>
      </c>
      <c r="N929" s="11">
        <v>83.572000000000003</v>
      </c>
      <c r="O929" s="11">
        <v>69.462999999999994</v>
      </c>
      <c r="P929" s="11">
        <v>54.356000000000002</v>
      </c>
      <c r="Q929" s="11">
        <v>45.326000000000001</v>
      </c>
      <c r="R929" s="11">
        <v>37.369</v>
      </c>
      <c r="S929" s="11">
        <v>30.669</v>
      </c>
      <c r="T929" s="11">
        <v>22.544</v>
      </c>
      <c r="U929" s="11">
        <v>18.597000000000001</v>
      </c>
      <c r="V929" s="11">
        <v>15.492000000000001</v>
      </c>
      <c r="W929" s="11">
        <v>12.294</v>
      </c>
      <c r="X929" s="11">
        <v>8.9239999999999995</v>
      </c>
      <c r="Y929" s="11">
        <v>5.4320000000000004</v>
      </c>
      <c r="Z929" s="11">
        <v>1.7390000000000001</v>
      </c>
      <c r="AA929" s="11">
        <v>0.21</v>
      </c>
      <c r="AB929" s="11">
        <v>1.4999999999999999E-2</v>
      </c>
      <c r="AC929" s="11">
        <v>1E-3</v>
      </c>
    </row>
    <row r="930" spans="1:29" ht="11.5" hidden="1">
      <c r="A930" s="15">
        <v>913</v>
      </c>
      <c r="B930" s="13" t="s">
        <v>1059</v>
      </c>
      <c r="C930" s="14" t="s">
        <v>615</v>
      </c>
      <c r="D930" s="12"/>
      <c r="E930" s="12">
        <v>516</v>
      </c>
      <c r="F930" s="13" t="s">
        <v>1110</v>
      </c>
      <c r="G930" s="12">
        <v>913</v>
      </c>
      <c r="H930" s="12">
        <v>2010</v>
      </c>
      <c r="I930" s="11">
        <v>143.96100000000001</v>
      </c>
      <c r="J930" s="11">
        <v>125.271</v>
      </c>
      <c r="K930" s="11">
        <v>128.196</v>
      </c>
      <c r="L930" s="11">
        <v>124.18899999999999</v>
      </c>
      <c r="M930" s="11">
        <v>110.294</v>
      </c>
      <c r="N930" s="11">
        <v>90.938999999999993</v>
      </c>
      <c r="O930" s="11">
        <v>75.721999999999994</v>
      </c>
      <c r="P930" s="11">
        <v>63.396999999999998</v>
      </c>
      <c r="Q930" s="11">
        <v>51.293999999999997</v>
      </c>
      <c r="R930" s="11">
        <v>44.27</v>
      </c>
      <c r="S930" s="11">
        <v>35.901000000000003</v>
      </c>
      <c r="T930" s="11">
        <v>27.91</v>
      </c>
      <c r="U930" s="11">
        <v>20.62</v>
      </c>
      <c r="V930" s="11">
        <v>17.588999999999999</v>
      </c>
      <c r="W930" s="11">
        <v>14.234999999999999</v>
      </c>
      <c r="X930" s="11">
        <v>10.506</v>
      </c>
      <c r="Y930" s="11">
        <v>7.1879999999999997</v>
      </c>
      <c r="Z930" s="11">
        <v>2.8980000000000001</v>
      </c>
      <c r="AA930" s="11">
        <v>0.44900000000000001</v>
      </c>
      <c r="AB930" s="11">
        <v>3.1E-2</v>
      </c>
      <c r="AC930" s="11">
        <v>2E-3</v>
      </c>
    </row>
    <row r="931" spans="1:29" ht="11.5" hidden="1">
      <c r="A931" s="15">
        <v>914</v>
      </c>
      <c r="B931" s="13" t="s">
        <v>1059</v>
      </c>
      <c r="C931" s="14" t="s">
        <v>615</v>
      </c>
      <c r="D931" s="12"/>
      <c r="E931" s="12">
        <v>516</v>
      </c>
      <c r="F931" s="13" t="s">
        <v>1110</v>
      </c>
      <c r="G931" s="12">
        <v>913</v>
      </c>
      <c r="H931" s="12">
        <v>2015</v>
      </c>
      <c r="I931" s="11">
        <v>161.15700000000001</v>
      </c>
      <c r="J931" s="11">
        <v>141.92400000000001</v>
      </c>
      <c r="K931" s="11">
        <v>124.402</v>
      </c>
      <c r="L931" s="11">
        <v>126.462</v>
      </c>
      <c r="M931" s="11">
        <v>120.35299999999999</v>
      </c>
      <c r="N931" s="11">
        <v>104.94</v>
      </c>
      <c r="O931" s="11">
        <v>85.462000000000003</v>
      </c>
      <c r="P931" s="11">
        <v>70.611999999999995</v>
      </c>
      <c r="Q931" s="11">
        <v>58.863</v>
      </c>
      <c r="R931" s="11">
        <v>47.552</v>
      </c>
      <c r="S931" s="11">
        <v>40.917999999999999</v>
      </c>
      <c r="T931" s="11">
        <v>32.988999999999997</v>
      </c>
      <c r="U931" s="11">
        <v>25.283999999999999</v>
      </c>
      <c r="V931" s="11">
        <v>18.100999999999999</v>
      </c>
      <c r="W931" s="11">
        <v>14.558</v>
      </c>
      <c r="X931" s="11">
        <v>10.629</v>
      </c>
      <c r="Y931" s="11">
        <v>6.4530000000000003</v>
      </c>
      <c r="Z931" s="11">
        <v>3.0649999999999999</v>
      </c>
      <c r="AA931" s="11">
        <v>0.67600000000000005</v>
      </c>
      <c r="AB931" s="11">
        <v>4.9000000000000002E-2</v>
      </c>
      <c r="AC931" s="11">
        <v>2E-3</v>
      </c>
    </row>
    <row r="932" spans="1:29" ht="11.5" hidden="1">
      <c r="A932" s="15">
        <v>915</v>
      </c>
      <c r="B932" s="13" t="s">
        <v>1059</v>
      </c>
      <c r="C932" s="14" t="s">
        <v>615</v>
      </c>
      <c r="D932" s="12"/>
      <c r="E932" s="12">
        <v>516</v>
      </c>
      <c r="F932" s="13" t="s">
        <v>1110</v>
      </c>
      <c r="G932" s="12">
        <v>913</v>
      </c>
      <c r="H932" s="12">
        <v>2020</v>
      </c>
      <c r="I932" s="11">
        <v>167.73699999999999</v>
      </c>
      <c r="J932" s="11">
        <v>159.30099999999999</v>
      </c>
      <c r="K932" s="11">
        <v>141.04599999999999</v>
      </c>
      <c r="L932" s="11">
        <v>123.06399999999999</v>
      </c>
      <c r="M932" s="11">
        <v>123.67100000000001</v>
      </c>
      <c r="N932" s="11">
        <v>116.527</v>
      </c>
      <c r="O932" s="11">
        <v>101.05200000000001</v>
      </c>
      <c r="P932" s="11">
        <v>81.954999999999998</v>
      </c>
      <c r="Q932" s="11">
        <v>67.456000000000003</v>
      </c>
      <c r="R932" s="11">
        <v>56.036000000000001</v>
      </c>
      <c r="S932" s="11">
        <v>44.963000000000001</v>
      </c>
      <c r="T932" s="11">
        <v>38.301000000000002</v>
      </c>
      <c r="U932" s="11">
        <v>30.326000000000001</v>
      </c>
      <c r="V932" s="11">
        <v>22.4</v>
      </c>
      <c r="W932" s="11">
        <v>14.984</v>
      </c>
      <c r="X932" s="11">
        <v>10.738</v>
      </c>
      <c r="Y932" s="11">
        <v>6.3460000000000001</v>
      </c>
      <c r="Z932" s="11">
        <v>2.6219999999999999</v>
      </c>
      <c r="AA932" s="11">
        <v>0.64700000000000002</v>
      </c>
      <c r="AB932" s="11">
        <v>5.8999999999999997E-2</v>
      </c>
      <c r="AC932" s="11">
        <v>2E-3</v>
      </c>
    </row>
    <row r="933" spans="1:29" ht="11.5" hidden="1">
      <c r="A933" s="15">
        <v>916</v>
      </c>
      <c r="B933" s="13" t="s">
        <v>1059</v>
      </c>
      <c r="C933" s="14" t="s">
        <v>619</v>
      </c>
      <c r="D933" s="12"/>
      <c r="E933" s="12">
        <v>710</v>
      </c>
      <c r="F933" s="13" t="s">
        <v>1110</v>
      </c>
      <c r="G933" s="12">
        <v>913</v>
      </c>
      <c r="H933" s="12">
        <v>1950</v>
      </c>
      <c r="I933" s="11">
        <v>1009.599</v>
      </c>
      <c r="J933" s="11">
        <v>849.99900000000002</v>
      </c>
      <c r="K933" s="11">
        <v>741.99900000000002</v>
      </c>
      <c r="L933" s="11">
        <v>650.00099999999998</v>
      </c>
      <c r="M933" s="11">
        <v>580</v>
      </c>
      <c r="N933" s="11">
        <v>510</v>
      </c>
      <c r="O933" s="11">
        <v>470</v>
      </c>
      <c r="P933" s="11">
        <v>395</v>
      </c>
      <c r="Q933" s="11">
        <v>350</v>
      </c>
      <c r="R933" s="11">
        <v>275</v>
      </c>
      <c r="S933" s="11">
        <v>250</v>
      </c>
      <c r="T933" s="11">
        <v>200.001</v>
      </c>
      <c r="U933" s="11">
        <v>177</v>
      </c>
      <c r="V933" s="11">
        <v>127</v>
      </c>
      <c r="W933" s="11">
        <v>84.963999999999999</v>
      </c>
      <c r="X933" s="11">
        <v>40.701999999999998</v>
      </c>
      <c r="Y933" s="11">
        <v>29.463000000000001</v>
      </c>
      <c r="Z933" s="11">
        <v>15.926</v>
      </c>
      <c r="AA933" s="11">
        <v>4.1219999999999999</v>
      </c>
      <c r="AB933" s="11">
        <v>0.7</v>
      </c>
      <c r="AC933" s="11">
        <v>7.4999999999999997E-2</v>
      </c>
    </row>
    <row r="934" spans="1:29" ht="11.5" hidden="1">
      <c r="A934" s="15">
        <v>917</v>
      </c>
      <c r="B934" s="13" t="s">
        <v>1059</v>
      </c>
      <c r="C934" s="14" t="s">
        <v>619</v>
      </c>
      <c r="D934" s="12"/>
      <c r="E934" s="12">
        <v>710</v>
      </c>
      <c r="F934" s="13" t="s">
        <v>1110</v>
      </c>
      <c r="G934" s="12">
        <v>913</v>
      </c>
      <c r="H934" s="12">
        <v>1955</v>
      </c>
      <c r="I934" s="11">
        <v>1249.6969999999999</v>
      </c>
      <c r="J934" s="11">
        <v>931.17499999999995</v>
      </c>
      <c r="K934" s="11">
        <v>825.33299999999997</v>
      </c>
      <c r="L934" s="11">
        <v>725.47500000000002</v>
      </c>
      <c r="M934" s="11">
        <v>633.78599999999994</v>
      </c>
      <c r="N934" s="11">
        <v>563.41899999999998</v>
      </c>
      <c r="O934" s="11">
        <v>493.31299999999999</v>
      </c>
      <c r="P934" s="11">
        <v>452.42899999999997</v>
      </c>
      <c r="Q934" s="11">
        <v>378.01900000000001</v>
      </c>
      <c r="R934" s="11">
        <v>333.13299999999998</v>
      </c>
      <c r="S934" s="11">
        <v>259.19299999999998</v>
      </c>
      <c r="T934" s="11">
        <v>231.30799999999999</v>
      </c>
      <c r="U934" s="11">
        <v>179.14599999999999</v>
      </c>
      <c r="V934" s="11">
        <v>149.45099999999999</v>
      </c>
      <c r="W934" s="11">
        <v>97.128</v>
      </c>
      <c r="X934" s="11">
        <v>55.389000000000003</v>
      </c>
      <c r="Y934" s="11">
        <v>20.387</v>
      </c>
      <c r="Z934" s="11">
        <v>9.5879999999999992</v>
      </c>
      <c r="AA934" s="11">
        <v>2.6840000000000002</v>
      </c>
      <c r="AB934" s="11">
        <v>0.312</v>
      </c>
      <c r="AC934" s="11">
        <v>3.6999999999999998E-2</v>
      </c>
    </row>
    <row r="935" spans="1:29" ht="11.5" hidden="1">
      <c r="A935" s="15">
        <v>918</v>
      </c>
      <c r="B935" s="13" t="s">
        <v>1059</v>
      </c>
      <c r="C935" s="14" t="s">
        <v>619</v>
      </c>
      <c r="D935" s="12"/>
      <c r="E935" s="12">
        <v>710</v>
      </c>
      <c r="F935" s="13" t="s">
        <v>1110</v>
      </c>
      <c r="G935" s="12">
        <v>913</v>
      </c>
      <c r="H935" s="12">
        <v>1960</v>
      </c>
      <c r="I935" s="11">
        <v>1410.7280000000001</v>
      </c>
      <c r="J935" s="11">
        <v>1169.7159999999999</v>
      </c>
      <c r="K935" s="11">
        <v>909.09199999999998</v>
      </c>
      <c r="L935" s="11">
        <v>810.04899999999998</v>
      </c>
      <c r="M935" s="11">
        <v>710.03800000000001</v>
      </c>
      <c r="N935" s="11">
        <v>617.80600000000004</v>
      </c>
      <c r="O935" s="11">
        <v>546.59699999999998</v>
      </c>
      <c r="P935" s="11">
        <v>476.06900000000002</v>
      </c>
      <c r="Q935" s="11">
        <v>433.86900000000003</v>
      </c>
      <c r="R935" s="11">
        <v>360.46199999999999</v>
      </c>
      <c r="S935" s="11">
        <v>314.524</v>
      </c>
      <c r="T935" s="11">
        <v>240.36799999999999</v>
      </c>
      <c r="U935" s="11">
        <v>207.88200000000001</v>
      </c>
      <c r="V935" s="11">
        <v>151.999</v>
      </c>
      <c r="W935" s="11">
        <v>115.00700000000001</v>
      </c>
      <c r="X935" s="11">
        <v>63.741</v>
      </c>
      <c r="Y935" s="11">
        <v>27.835999999999999</v>
      </c>
      <c r="Z935" s="11">
        <v>6.5720000000000001</v>
      </c>
      <c r="AA935" s="11">
        <v>1.5489999999999999</v>
      </c>
      <c r="AB935" s="11">
        <v>0.186</v>
      </c>
      <c r="AC935" s="11">
        <v>1.6E-2</v>
      </c>
    </row>
    <row r="936" spans="1:29" ht="11.5" hidden="1">
      <c r="A936" s="15">
        <v>919</v>
      </c>
      <c r="B936" s="13" t="s">
        <v>1059</v>
      </c>
      <c r="C936" s="14" t="s">
        <v>619</v>
      </c>
      <c r="D936" s="12"/>
      <c r="E936" s="12">
        <v>710</v>
      </c>
      <c r="F936" s="13" t="s">
        <v>1110</v>
      </c>
      <c r="G936" s="12">
        <v>913</v>
      </c>
      <c r="H936" s="12">
        <v>1965</v>
      </c>
      <c r="I936" s="11">
        <v>1582.279</v>
      </c>
      <c r="J936" s="11">
        <v>1332.0550000000001</v>
      </c>
      <c r="K936" s="11">
        <v>1145.6959999999999</v>
      </c>
      <c r="L936" s="11">
        <v>895.322</v>
      </c>
      <c r="M936" s="11">
        <v>799.66800000000001</v>
      </c>
      <c r="N936" s="11">
        <v>701.33299999999997</v>
      </c>
      <c r="O936" s="11">
        <v>607.64800000000002</v>
      </c>
      <c r="P936" s="11">
        <v>534.19899999999996</v>
      </c>
      <c r="Q936" s="11">
        <v>461.22</v>
      </c>
      <c r="R936" s="11">
        <v>416.89</v>
      </c>
      <c r="S936" s="11">
        <v>342.51400000000001</v>
      </c>
      <c r="T936" s="11">
        <v>293.33499999999998</v>
      </c>
      <c r="U936" s="11">
        <v>217.36</v>
      </c>
      <c r="V936" s="11">
        <v>177.554</v>
      </c>
      <c r="W936" s="11">
        <v>117.878</v>
      </c>
      <c r="X936" s="11">
        <v>76.11</v>
      </c>
      <c r="Y936" s="11">
        <v>32.301000000000002</v>
      </c>
      <c r="Z936" s="11">
        <v>8.9770000000000003</v>
      </c>
      <c r="AA936" s="11">
        <v>1.0409999999999999</v>
      </c>
      <c r="AB936" s="11">
        <v>0.10199999999999999</v>
      </c>
      <c r="AC936" s="11">
        <v>8.9999999999999993E-3</v>
      </c>
    </row>
    <row r="937" spans="1:29" ht="11.5" hidden="1">
      <c r="A937" s="15">
        <v>920</v>
      </c>
      <c r="B937" s="13" t="s">
        <v>1059</v>
      </c>
      <c r="C937" s="14" t="s">
        <v>619</v>
      </c>
      <c r="D937" s="12"/>
      <c r="E937" s="12">
        <v>710</v>
      </c>
      <c r="F937" s="13" t="s">
        <v>1110</v>
      </c>
      <c r="G937" s="12">
        <v>913</v>
      </c>
      <c r="H937" s="12">
        <v>1970</v>
      </c>
      <c r="I937" s="11">
        <v>1758.4459999999999</v>
      </c>
      <c r="J937" s="11">
        <v>1507.0830000000001</v>
      </c>
      <c r="K937" s="11">
        <v>1309.0129999999999</v>
      </c>
      <c r="L937" s="11">
        <v>1131.127</v>
      </c>
      <c r="M937" s="11">
        <v>888.03700000000003</v>
      </c>
      <c r="N937" s="11">
        <v>794.36</v>
      </c>
      <c r="O937" s="11">
        <v>692.71600000000001</v>
      </c>
      <c r="P937" s="11">
        <v>597.81700000000001</v>
      </c>
      <c r="Q937" s="11">
        <v>521.23400000000004</v>
      </c>
      <c r="R937" s="11">
        <v>445.18599999999998</v>
      </c>
      <c r="S937" s="11">
        <v>397.548</v>
      </c>
      <c r="T937" s="11">
        <v>320.80599999999998</v>
      </c>
      <c r="U937" s="11">
        <v>266.57600000000002</v>
      </c>
      <c r="V937" s="11">
        <v>186.899</v>
      </c>
      <c r="W937" s="11">
        <v>138.71600000000001</v>
      </c>
      <c r="X937" s="11">
        <v>78.694000000000003</v>
      </c>
      <c r="Y937" s="11">
        <v>38.848999999999997</v>
      </c>
      <c r="Z937" s="11">
        <v>10.427</v>
      </c>
      <c r="AA937" s="11">
        <v>1.3939999999999999</v>
      </c>
      <c r="AB937" s="11">
        <v>6.4000000000000001E-2</v>
      </c>
      <c r="AC937" s="11">
        <v>5.0000000000000001E-3</v>
      </c>
    </row>
    <row r="938" spans="1:29" ht="11.5" hidden="1">
      <c r="A938" s="15">
        <v>921</v>
      </c>
      <c r="B938" s="13" t="s">
        <v>1059</v>
      </c>
      <c r="C938" s="14" t="s">
        <v>619</v>
      </c>
      <c r="D938" s="12"/>
      <c r="E938" s="12">
        <v>710</v>
      </c>
      <c r="F938" s="13" t="s">
        <v>1110</v>
      </c>
      <c r="G938" s="12">
        <v>913</v>
      </c>
      <c r="H938" s="12">
        <v>1975</v>
      </c>
      <c r="I938" s="11">
        <v>1983.499</v>
      </c>
      <c r="J938" s="11">
        <v>1694.537</v>
      </c>
      <c r="K938" s="11">
        <v>1487.5519999999999</v>
      </c>
      <c r="L938" s="11">
        <v>1296.3109999999999</v>
      </c>
      <c r="M938" s="11">
        <v>1120.6890000000001</v>
      </c>
      <c r="N938" s="11">
        <v>881.47799999999995</v>
      </c>
      <c r="O938" s="11">
        <v>786.67</v>
      </c>
      <c r="P938" s="11">
        <v>682.00099999999998</v>
      </c>
      <c r="Q938" s="11">
        <v>583.70399999999995</v>
      </c>
      <c r="R938" s="11">
        <v>504.56299999999999</v>
      </c>
      <c r="S938" s="11">
        <v>425.97199999999998</v>
      </c>
      <c r="T938" s="11">
        <v>373.55200000000002</v>
      </c>
      <c r="U938" s="11">
        <v>292.79000000000002</v>
      </c>
      <c r="V938" s="11">
        <v>230.53100000000001</v>
      </c>
      <c r="W938" s="11">
        <v>147.30600000000001</v>
      </c>
      <c r="X938" s="11">
        <v>93.587000000000003</v>
      </c>
      <c r="Y938" s="11">
        <v>40.561</v>
      </c>
      <c r="Z938" s="11">
        <v>12.561999999999999</v>
      </c>
      <c r="AA938" s="11">
        <v>1.583</v>
      </c>
      <c r="AB938" s="11">
        <v>0.08</v>
      </c>
      <c r="AC938" s="11">
        <v>3.0000000000000001E-3</v>
      </c>
    </row>
    <row r="939" spans="1:29" ht="11.5" hidden="1">
      <c r="A939" s="15">
        <v>922</v>
      </c>
      <c r="B939" s="13" t="s">
        <v>1059</v>
      </c>
      <c r="C939" s="14" t="s">
        <v>619</v>
      </c>
      <c r="D939" s="12"/>
      <c r="E939" s="12">
        <v>710</v>
      </c>
      <c r="F939" s="13" t="s">
        <v>1110</v>
      </c>
      <c r="G939" s="12">
        <v>913</v>
      </c>
      <c r="H939" s="12">
        <v>1980</v>
      </c>
      <c r="I939" s="11">
        <v>2191.5390000000002</v>
      </c>
      <c r="J939" s="11">
        <v>1929.643</v>
      </c>
      <c r="K939" s="11">
        <v>1675.4459999999999</v>
      </c>
      <c r="L939" s="11">
        <v>1473.34</v>
      </c>
      <c r="M939" s="11">
        <v>1280.8040000000001</v>
      </c>
      <c r="N939" s="11">
        <v>1103.8440000000001</v>
      </c>
      <c r="O939" s="11">
        <v>865.12</v>
      </c>
      <c r="P939" s="11">
        <v>767.77</v>
      </c>
      <c r="Q939" s="11">
        <v>661.16499999999996</v>
      </c>
      <c r="R939" s="11">
        <v>562.30899999999997</v>
      </c>
      <c r="S939" s="11">
        <v>481.33300000000003</v>
      </c>
      <c r="T939" s="11">
        <v>399.959</v>
      </c>
      <c r="U939" s="11">
        <v>341.37200000000001</v>
      </c>
      <c r="V939" s="11">
        <v>254.232</v>
      </c>
      <c r="W939" s="11">
        <v>182.911</v>
      </c>
      <c r="X939" s="11">
        <v>100.32599999999999</v>
      </c>
      <c r="Y939" s="11">
        <v>48.697000000000003</v>
      </c>
      <c r="Z939" s="11">
        <v>13.144</v>
      </c>
      <c r="AA939" s="11">
        <v>1.861</v>
      </c>
      <c r="AB939" s="11">
        <v>8.4000000000000005E-2</v>
      </c>
      <c r="AC939" s="11">
        <v>3.0000000000000001E-3</v>
      </c>
    </row>
    <row r="940" spans="1:29" ht="11.5" hidden="1">
      <c r="A940" s="15">
        <v>923</v>
      </c>
      <c r="B940" s="13" t="s">
        <v>1059</v>
      </c>
      <c r="C940" s="14" t="s">
        <v>619</v>
      </c>
      <c r="D940" s="12"/>
      <c r="E940" s="12">
        <v>710</v>
      </c>
      <c r="F940" s="13" t="s">
        <v>1110</v>
      </c>
      <c r="G940" s="12">
        <v>913</v>
      </c>
      <c r="H940" s="12">
        <v>1985</v>
      </c>
      <c r="I940" s="11">
        <v>2540.2429999999999</v>
      </c>
      <c r="J940" s="11">
        <v>2149.9</v>
      </c>
      <c r="K940" s="11">
        <v>1911.8130000000001</v>
      </c>
      <c r="L940" s="11">
        <v>1663.2619999999999</v>
      </c>
      <c r="M940" s="11">
        <v>1462.0930000000001</v>
      </c>
      <c r="N940" s="11">
        <v>1269.742</v>
      </c>
      <c r="O940" s="11">
        <v>1090.8689999999999</v>
      </c>
      <c r="P940" s="11">
        <v>850.76099999999997</v>
      </c>
      <c r="Q940" s="11">
        <v>749.09199999999998</v>
      </c>
      <c r="R940" s="11">
        <v>640.42700000000002</v>
      </c>
      <c r="S940" s="11">
        <v>539.10799999999995</v>
      </c>
      <c r="T940" s="11">
        <v>454.238</v>
      </c>
      <c r="U940" s="11">
        <v>367.71300000000002</v>
      </c>
      <c r="V940" s="11">
        <v>298.68400000000003</v>
      </c>
      <c r="W940" s="11">
        <v>203.78200000000001</v>
      </c>
      <c r="X940" s="11">
        <v>126.179</v>
      </c>
      <c r="Y940" s="11">
        <v>52.968000000000004</v>
      </c>
      <c r="Z940" s="11">
        <v>15.95</v>
      </c>
      <c r="AA940" s="11">
        <v>1.931</v>
      </c>
      <c r="AB940" s="11">
        <v>9.5000000000000001E-2</v>
      </c>
      <c r="AC940" s="11">
        <v>3.0000000000000001E-3</v>
      </c>
    </row>
    <row r="941" spans="1:29" ht="11.5" hidden="1">
      <c r="A941" s="15">
        <v>924</v>
      </c>
      <c r="B941" s="13" t="s">
        <v>1059</v>
      </c>
      <c r="C941" s="14" t="s">
        <v>619</v>
      </c>
      <c r="D941" s="12"/>
      <c r="E941" s="12">
        <v>710</v>
      </c>
      <c r="F941" s="13" t="s">
        <v>1110</v>
      </c>
      <c r="G941" s="12">
        <v>913</v>
      </c>
      <c r="H941" s="12">
        <v>1990</v>
      </c>
      <c r="I941" s="11">
        <v>2685.0439999999999</v>
      </c>
      <c r="J941" s="11">
        <v>2498.4920000000002</v>
      </c>
      <c r="K941" s="11">
        <v>2128.835</v>
      </c>
      <c r="L941" s="11">
        <v>1894.81</v>
      </c>
      <c r="M941" s="11">
        <v>1643.8820000000001</v>
      </c>
      <c r="N941" s="11">
        <v>1439.3820000000001</v>
      </c>
      <c r="O941" s="11">
        <v>1245.78</v>
      </c>
      <c r="P941" s="11">
        <v>1066.8579999999999</v>
      </c>
      <c r="Q941" s="11">
        <v>828.67</v>
      </c>
      <c r="R941" s="11">
        <v>726.471</v>
      </c>
      <c r="S941" s="11">
        <v>616.15599999999995</v>
      </c>
      <c r="T941" s="11">
        <v>511.86200000000002</v>
      </c>
      <c r="U941" s="11">
        <v>421.529</v>
      </c>
      <c r="V941" s="11">
        <v>326.404</v>
      </c>
      <c r="W941" s="11">
        <v>244.61099999999999</v>
      </c>
      <c r="X941" s="11">
        <v>145.02199999999999</v>
      </c>
      <c r="Y941" s="11">
        <v>69.649000000000001</v>
      </c>
      <c r="Z941" s="11">
        <v>18.495000000000001</v>
      </c>
      <c r="AA941" s="11">
        <v>2.5409999999999999</v>
      </c>
      <c r="AB941" s="11">
        <v>0.10299999999999999</v>
      </c>
      <c r="AC941" s="11">
        <v>4.0000000000000001E-3</v>
      </c>
    </row>
    <row r="942" spans="1:29" ht="11.5" hidden="1">
      <c r="A942" s="15">
        <v>925</v>
      </c>
      <c r="B942" s="13" t="s">
        <v>1059</v>
      </c>
      <c r="C942" s="14" t="s">
        <v>619</v>
      </c>
      <c r="D942" s="12"/>
      <c r="E942" s="12">
        <v>710</v>
      </c>
      <c r="F942" s="13" t="s">
        <v>1110</v>
      </c>
      <c r="G942" s="12">
        <v>913</v>
      </c>
      <c r="H942" s="12">
        <v>1995</v>
      </c>
      <c r="I942" s="11">
        <v>2529.2240000000002</v>
      </c>
      <c r="J942" s="11">
        <v>2650.6750000000002</v>
      </c>
      <c r="K942" s="11">
        <v>2482.9259999999999</v>
      </c>
      <c r="L942" s="11">
        <v>2128.1909999999998</v>
      </c>
      <c r="M942" s="11">
        <v>1922.1010000000001</v>
      </c>
      <c r="N942" s="11">
        <v>1693.5419999999999</v>
      </c>
      <c r="O942" s="11">
        <v>1489.65</v>
      </c>
      <c r="P942" s="11">
        <v>1286.0239999999999</v>
      </c>
      <c r="Q942" s="11">
        <v>1091.4169999999999</v>
      </c>
      <c r="R942" s="11">
        <v>846.45600000000002</v>
      </c>
      <c r="S942" s="11">
        <v>738.90899999999999</v>
      </c>
      <c r="T942" s="11">
        <v>622.33699999999999</v>
      </c>
      <c r="U942" s="11">
        <v>509.59300000000002</v>
      </c>
      <c r="V942" s="11">
        <v>400.45</v>
      </c>
      <c r="W942" s="11">
        <v>285.459</v>
      </c>
      <c r="X942" s="11">
        <v>186.47900000000001</v>
      </c>
      <c r="Y942" s="11">
        <v>86.933000000000007</v>
      </c>
      <c r="Z942" s="11">
        <v>26.622</v>
      </c>
      <c r="AA942" s="11">
        <v>3.266</v>
      </c>
      <c r="AB942" s="11">
        <v>0.156</v>
      </c>
      <c r="AC942" s="11">
        <v>4.0000000000000001E-3</v>
      </c>
    </row>
    <row r="943" spans="1:29" ht="11.5" hidden="1">
      <c r="A943" s="15">
        <v>926</v>
      </c>
      <c r="B943" s="13" t="s">
        <v>1059</v>
      </c>
      <c r="C943" s="14" t="s">
        <v>619</v>
      </c>
      <c r="D943" s="12"/>
      <c r="E943" s="12">
        <v>710</v>
      </c>
      <c r="F943" s="13" t="s">
        <v>1110</v>
      </c>
      <c r="G943" s="12">
        <v>913</v>
      </c>
      <c r="H943" s="12">
        <v>2000</v>
      </c>
      <c r="I943" s="11">
        <v>2402.3780000000002</v>
      </c>
      <c r="J943" s="11">
        <v>2501.8470000000002</v>
      </c>
      <c r="K943" s="11">
        <v>2641.4769999999999</v>
      </c>
      <c r="L943" s="11">
        <v>2485.8440000000001</v>
      </c>
      <c r="M943" s="11">
        <v>2141.4250000000002</v>
      </c>
      <c r="N943" s="11">
        <v>1929.221</v>
      </c>
      <c r="O943" s="11">
        <v>1686.6869999999999</v>
      </c>
      <c r="P943" s="11">
        <v>1466.6289999999999</v>
      </c>
      <c r="Q943" s="11">
        <v>1251.078</v>
      </c>
      <c r="R943" s="11">
        <v>1054.155</v>
      </c>
      <c r="S943" s="11">
        <v>808.50400000000002</v>
      </c>
      <c r="T943" s="11">
        <v>698.17700000000002</v>
      </c>
      <c r="U943" s="11">
        <v>581.08100000000002</v>
      </c>
      <c r="V943" s="11">
        <v>458.03500000000003</v>
      </c>
      <c r="W943" s="11">
        <v>335.39299999999997</v>
      </c>
      <c r="X943" s="11">
        <v>210.768</v>
      </c>
      <c r="Y943" s="11">
        <v>107.979</v>
      </c>
      <c r="Z943" s="11">
        <v>31.023</v>
      </c>
      <c r="AA943" s="11">
        <v>4.21</v>
      </c>
      <c r="AB943" s="11">
        <v>0.19</v>
      </c>
      <c r="AC943" s="11">
        <v>6.0000000000000001E-3</v>
      </c>
    </row>
    <row r="944" spans="1:29" ht="11.5" hidden="1">
      <c r="A944" s="15">
        <v>927</v>
      </c>
      <c r="B944" s="13" t="s">
        <v>1059</v>
      </c>
      <c r="C944" s="14" t="s">
        <v>619</v>
      </c>
      <c r="D944" s="12"/>
      <c r="E944" s="12">
        <v>710</v>
      </c>
      <c r="F944" s="13" t="s">
        <v>1110</v>
      </c>
      <c r="G944" s="12">
        <v>913</v>
      </c>
      <c r="H944" s="12">
        <v>2005</v>
      </c>
      <c r="I944" s="11">
        <v>2439.5419999999999</v>
      </c>
      <c r="J944" s="11">
        <v>2376.1410000000001</v>
      </c>
      <c r="K944" s="11">
        <v>2508.029</v>
      </c>
      <c r="L944" s="11">
        <v>2650.5590000000002</v>
      </c>
      <c r="M944" s="11">
        <v>2478.9720000000002</v>
      </c>
      <c r="N944" s="11">
        <v>2127.23</v>
      </c>
      <c r="O944" s="11">
        <v>1893.489</v>
      </c>
      <c r="P944" s="11">
        <v>1603.415</v>
      </c>
      <c r="Q944" s="11">
        <v>1365.125</v>
      </c>
      <c r="R944" s="11">
        <v>1168.999</v>
      </c>
      <c r="S944" s="11">
        <v>985.50599999999997</v>
      </c>
      <c r="T944" s="11">
        <v>751.95500000000004</v>
      </c>
      <c r="U944" s="11">
        <v>635.73699999999997</v>
      </c>
      <c r="V944" s="11">
        <v>507.87200000000001</v>
      </c>
      <c r="W944" s="11">
        <v>373.60300000000001</v>
      </c>
      <c r="X944" s="11">
        <v>241.185</v>
      </c>
      <c r="Y944" s="11">
        <v>120.465</v>
      </c>
      <c r="Z944" s="11">
        <v>39.411000000000001</v>
      </c>
      <c r="AA944" s="11">
        <v>5.5469999999999997</v>
      </c>
      <c r="AB944" s="11">
        <v>0.34399999999999997</v>
      </c>
      <c r="AC944" s="11">
        <v>0.01</v>
      </c>
    </row>
    <row r="945" spans="1:29" ht="11.5" hidden="1">
      <c r="A945" s="15">
        <v>928</v>
      </c>
      <c r="B945" s="13" t="s">
        <v>1059</v>
      </c>
      <c r="C945" s="14" t="s">
        <v>619</v>
      </c>
      <c r="D945" s="12"/>
      <c r="E945" s="12">
        <v>710</v>
      </c>
      <c r="F945" s="13" t="s">
        <v>1110</v>
      </c>
      <c r="G945" s="12">
        <v>913</v>
      </c>
      <c r="H945" s="12">
        <v>2010</v>
      </c>
      <c r="I945" s="11">
        <v>2726.73</v>
      </c>
      <c r="J945" s="11">
        <v>2418.8209999999999</v>
      </c>
      <c r="K945" s="11">
        <v>2380.1570000000002</v>
      </c>
      <c r="L945" s="11">
        <v>2519.8560000000002</v>
      </c>
      <c r="M945" s="11">
        <v>2663.857</v>
      </c>
      <c r="N945" s="11">
        <v>2470.3629999999998</v>
      </c>
      <c r="O945" s="11">
        <v>2061.9720000000002</v>
      </c>
      <c r="P945" s="11">
        <v>1779.14</v>
      </c>
      <c r="Q945" s="11">
        <v>1496.604</v>
      </c>
      <c r="R945" s="11">
        <v>1282.0360000000001</v>
      </c>
      <c r="S945" s="11">
        <v>1098.6369999999999</v>
      </c>
      <c r="T945" s="11">
        <v>914.84500000000003</v>
      </c>
      <c r="U945" s="11">
        <v>681.98900000000003</v>
      </c>
      <c r="V945" s="11">
        <v>555.65300000000002</v>
      </c>
      <c r="W945" s="11">
        <v>417.923</v>
      </c>
      <c r="X945" s="11">
        <v>277.12599999999998</v>
      </c>
      <c r="Y945" s="11">
        <v>145.161</v>
      </c>
      <c r="Z945" s="11">
        <v>47.917000000000002</v>
      </c>
      <c r="AA945" s="11">
        <v>8.0990000000000002</v>
      </c>
      <c r="AB945" s="11">
        <v>0.55700000000000005</v>
      </c>
      <c r="AC945" s="11">
        <v>2.3E-2</v>
      </c>
    </row>
    <row r="946" spans="1:29" ht="11.5" hidden="1">
      <c r="A946" s="15">
        <v>929</v>
      </c>
      <c r="B946" s="13" t="s">
        <v>1059</v>
      </c>
      <c r="C946" s="14" t="s">
        <v>619</v>
      </c>
      <c r="D946" s="12"/>
      <c r="E946" s="12">
        <v>710</v>
      </c>
      <c r="F946" s="13" t="s">
        <v>1110</v>
      </c>
      <c r="G946" s="12">
        <v>913</v>
      </c>
      <c r="H946" s="12">
        <v>2015</v>
      </c>
      <c r="I946" s="11">
        <v>2879.55</v>
      </c>
      <c r="J946" s="11">
        <v>2720.924</v>
      </c>
      <c r="K946" s="11">
        <v>2425.0650000000001</v>
      </c>
      <c r="L946" s="11">
        <v>2408.5050000000001</v>
      </c>
      <c r="M946" s="11">
        <v>2555.7620000000002</v>
      </c>
      <c r="N946" s="11">
        <v>2664.6840000000002</v>
      </c>
      <c r="O946" s="11">
        <v>2408.9160000000002</v>
      </c>
      <c r="P946" s="11">
        <v>1962.6289999999999</v>
      </c>
      <c r="Q946" s="11">
        <v>1708.6279999999999</v>
      </c>
      <c r="R946" s="11">
        <v>1460.528</v>
      </c>
      <c r="S946" s="11">
        <v>1247.3820000000001</v>
      </c>
      <c r="T946" s="11">
        <v>1061.125</v>
      </c>
      <c r="U946" s="11">
        <v>868.50699999999995</v>
      </c>
      <c r="V946" s="11">
        <v>629.22699999999998</v>
      </c>
      <c r="W946" s="11">
        <v>478.95699999999999</v>
      </c>
      <c r="X946" s="11">
        <v>321.39999999999998</v>
      </c>
      <c r="Y946" s="11">
        <v>174.4</v>
      </c>
      <c r="Z946" s="11">
        <v>61.738999999999997</v>
      </c>
      <c r="AA946" s="11">
        <v>10.606</v>
      </c>
      <c r="AB946" s="11">
        <v>0.79900000000000004</v>
      </c>
      <c r="AC946" s="11">
        <v>3.2000000000000001E-2</v>
      </c>
    </row>
    <row r="947" spans="1:29" ht="11.5" hidden="1">
      <c r="A947" s="15">
        <v>930</v>
      </c>
      <c r="B947" s="13" t="s">
        <v>1059</v>
      </c>
      <c r="C947" s="14" t="s">
        <v>619</v>
      </c>
      <c r="D947" s="12"/>
      <c r="E947" s="12">
        <v>710</v>
      </c>
      <c r="F947" s="13" t="s">
        <v>1110</v>
      </c>
      <c r="G947" s="12">
        <v>913</v>
      </c>
      <c r="H947" s="12">
        <v>2020</v>
      </c>
      <c r="I947" s="11">
        <v>2845.9520000000002</v>
      </c>
      <c r="J947" s="11">
        <v>2877.308</v>
      </c>
      <c r="K947" s="11">
        <v>2721.3420000000001</v>
      </c>
      <c r="L947" s="11">
        <v>2440.8310000000001</v>
      </c>
      <c r="M947" s="11">
        <v>2447.27</v>
      </c>
      <c r="N947" s="11">
        <v>2588.7620000000002</v>
      </c>
      <c r="O947" s="11">
        <v>2664.0790000000002</v>
      </c>
      <c r="P947" s="11">
        <v>2377.6129999999998</v>
      </c>
      <c r="Q947" s="11">
        <v>1917.268</v>
      </c>
      <c r="R947" s="11">
        <v>1655.021</v>
      </c>
      <c r="S947" s="11">
        <v>1401.326</v>
      </c>
      <c r="T947" s="11">
        <v>1183.8340000000001</v>
      </c>
      <c r="U947" s="11">
        <v>990.31</v>
      </c>
      <c r="V947" s="11">
        <v>784.77</v>
      </c>
      <c r="W947" s="11">
        <v>535.89499999999998</v>
      </c>
      <c r="X947" s="11">
        <v>367.66500000000002</v>
      </c>
      <c r="Y947" s="11">
        <v>202.84899999999999</v>
      </c>
      <c r="Z947" s="11">
        <v>75.492000000000004</v>
      </c>
      <c r="AA947" s="11">
        <v>14.023</v>
      </c>
      <c r="AB947" s="11">
        <v>1.026</v>
      </c>
      <c r="AC947" s="11">
        <v>4.2000000000000003E-2</v>
      </c>
    </row>
    <row r="948" spans="1:29" ht="11.5" hidden="1">
      <c r="A948" s="26">
        <v>931</v>
      </c>
      <c r="B948" s="24" t="s">
        <v>1059</v>
      </c>
      <c r="C948" s="32" t="s">
        <v>1131</v>
      </c>
      <c r="D948" s="23"/>
      <c r="E948" s="23">
        <v>914</v>
      </c>
      <c r="F948" s="24" t="s">
        <v>1109</v>
      </c>
      <c r="G948" s="23">
        <v>947</v>
      </c>
      <c r="H948" s="23">
        <v>1950</v>
      </c>
      <c r="I948" s="22">
        <v>5866.7719999999999</v>
      </c>
      <c r="J948" s="22">
        <v>4708.1639999999998</v>
      </c>
      <c r="K948" s="22">
        <v>4053.2449999999999</v>
      </c>
      <c r="L948" s="22">
        <v>3536.6860000000001</v>
      </c>
      <c r="M948" s="22">
        <v>3084.8440000000001</v>
      </c>
      <c r="N948" s="22">
        <v>2691.6309999999999</v>
      </c>
      <c r="O948" s="22">
        <v>2331.16</v>
      </c>
      <c r="P948" s="22">
        <v>1980.6890000000001</v>
      </c>
      <c r="Q948" s="22">
        <v>1682.681</v>
      </c>
      <c r="R948" s="22">
        <v>1419.5329999999999</v>
      </c>
      <c r="S948" s="22">
        <v>1225.1769999999999</v>
      </c>
      <c r="T948" s="22">
        <v>998.65300000000002</v>
      </c>
      <c r="U948" s="22">
        <v>763.69</v>
      </c>
      <c r="V948" s="22">
        <v>552.12199999999996</v>
      </c>
      <c r="W948" s="22">
        <v>355.69600000000003</v>
      </c>
      <c r="X948" s="22">
        <v>191.45</v>
      </c>
      <c r="Y948" s="22">
        <v>75.63</v>
      </c>
      <c r="Z948" s="22">
        <v>14.459</v>
      </c>
      <c r="AA948" s="22">
        <v>1.6359999999999999</v>
      </c>
      <c r="AB948" s="22">
        <v>0.13300000000000001</v>
      </c>
      <c r="AC948" s="22">
        <v>8.0000000000000002E-3</v>
      </c>
    </row>
    <row r="949" spans="1:29" ht="11.5" hidden="1">
      <c r="A949" s="26">
        <v>932</v>
      </c>
      <c r="B949" s="24" t="s">
        <v>1059</v>
      </c>
      <c r="C949" s="32" t="s">
        <v>1131</v>
      </c>
      <c r="D949" s="23"/>
      <c r="E949" s="23">
        <v>914</v>
      </c>
      <c r="F949" s="24" t="s">
        <v>1109</v>
      </c>
      <c r="G949" s="23">
        <v>947</v>
      </c>
      <c r="H949" s="23">
        <v>1955</v>
      </c>
      <c r="I949" s="22">
        <v>6437.5429999999997</v>
      </c>
      <c r="J949" s="22">
        <v>5058.3029999999999</v>
      </c>
      <c r="K949" s="22">
        <v>4476.3609999999999</v>
      </c>
      <c r="L949" s="22">
        <v>3896.21</v>
      </c>
      <c r="M949" s="22">
        <v>3357.8130000000001</v>
      </c>
      <c r="N949" s="22">
        <v>2905.5010000000002</v>
      </c>
      <c r="O949" s="22">
        <v>2526.25</v>
      </c>
      <c r="P949" s="22">
        <v>2180.0700000000002</v>
      </c>
      <c r="Q949" s="22">
        <v>1845.912</v>
      </c>
      <c r="R949" s="22">
        <v>1563.5740000000001</v>
      </c>
      <c r="S949" s="22">
        <v>1301.0619999999999</v>
      </c>
      <c r="T949" s="22">
        <v>1090.191</v>
      </c>
      <c r="U949" s="22">
        <v>836.697</v>
      </c>
      <c r="V949" s="22">
        <v>575.81700000000001</v>
      </c>
      <c r="W949" s="22">
        <v>352.69400000000002</v>
      </c>
      <c r="X949" s="22">
        <v>173.61799999999999</v>
      </c>
      <c r="Y949" s="22">
        <v>62.695</v>
      </c>
      <c r="Z949" s="22">
        <v>14.468</v>
      </c>
      <c r="AA949" s="22">
        <v>1.643</v>
      </c>
      <c r="AB949" s="22">
        <v>0.13300000000000001</v>
      </c>
      <c r="AC949" s="22">
        <v>8.0000000000000002E-3</v>
      </c>
    </row>
    <row r="950" spans="1:29" ht="11.5" hidden="1">
      <c r="A950" s="26">
        <v>933</v>
      </c>
      <c r="B950" s="24" t="s">
        <v>1059</v>
      </c>
      <c r="C950" s="32" t="s">
        <v>1131</v>
      </c>
      <c r="D950" s="23"/>
      <c r="E950" s="23">
        <v>914</v>
      </c>
      <c r="F950" s="24" t="s">
        <v>1109</v>
      </c>
      <c r="G950" s="23">
        <v>947</v>
      </c>
      <c r="H950" s="23">
        <v>1960</v>
      </c>
      <c r="I950" s="22">
        <v>7237.3990000000003</v>
      </c>
      <c r="J950" s="22">
        <v>5614.66</v>
      </c>
      <c r="K950" s="22">
        <v>4831.9809999999998</v>
      </c>
      <c r="L950" s="22">
        <v>4317.058</v>
      </c>
      <c r="M950" s="22">
        <v>3713.12</v>
      </c>
      <c r="N950" s="22">
        <v>3175.2150000000001</v>
      </c>
      <c r="O950" s="22">
        <v>2738.239</v>
      </c>
      <c r="P950" s="22">
        <v>2372.6509999999998</v>
      </c>
      <c r="Q950" s="22">
        <v>2040.309</v>
      </c>
      <c r="R950" s="22">
        <v>1722.7090000000001</v>
      </c>
      <c r="S950" s="22">
        <v>1440.605</v>
      </c>
      <c r="T950" s="22">
        <v>1165.51</v>
      </c>
      <c r="U950" s="22">
        <v>923.15200000000004</v>
      </c>
      <c r="V950" s="22">
        <v>641.72199999999998</v>
      </c>
      <c r="W950" s="22">
        <v>378.15800000000002</v>
      </c>
      <c r="X950" s="22">
        <v>180.20500000000001</v>
      </c>
      <c r="Y950" s="22">
        <v>61.241999999999997</v>
      </c>
      <c r="Z950" s="22">
        <v>13.648999999999999</v>
      </c>
      <c r="AA950" s="22">
        <v>1.7689999999999999</v>
      </c>
      <c r="AB950" s="22">
        <v>0.13600000000000001</v>
      </c>
      <c r="AC950" s="22">
        <v>7.0000000000000001E-3</v>
      </c>
    </row>
    <row r="951" spans="1:29" ht="11.5" hidden="1">
      <c r="A951" s="26">
        <v>934</v>
      </c>
      <c r="B951" s="24" t="s">
        <v>1059</v>
      </c>
      <c r="C951" s="32" t="s">
        <v>1131</v>
      </c>
      <c r="D951" s="23"/>
      <c r="E951" s="23">
        <v>914</v>
      </c>
      <c r="F951" s="24" t="s">
        <v>1109</v>
      </c>
      <c r="G951" s="23">
        <v>947</v>
      </c>
      <c r="H951" s="23">
        <v>1965</v>
      </c>
      <c r="I951" s="22">
        <v>8191.902</v>
      </c>
      <c r="J951" s="22">
        <v>6396.0950000000003</v>
      </c>
      <c r="K951" s="22">
        <v>5385.357</v>
      </c>
      <c r="L951" s="22">
        <v>4676.6779999999999</v>
      </c>
      <c r="M951" s="22">
        <v>4132.5259999999998</v>
      </c>
      <c r="N951" s="22">
        <v>3527.877</v>
      </c>
      <c r="O951" s="22">
        <v>3006.3180000000002</v>
      </c>
      <c r="P951" s="22">
        <v>2583.8609999999999</v>
      </c>
      <c r="Q951" s="22">
        <v>2231.0430000000001</v>
      </c>
      <c r="R951" s="22">
        <v>1912.3620000000001</v>
      </c>
      <c r="S951" s="22">
        <v>1594.624</v>
      </c>
      <c r="T951" s="22">
        <v>1298.6089999999999</v>
      </c>
      <c r="U951" s="22">
        <v>996.51499999999999</v>
      </c>
      <c r="V951" s="22">
        <v>719.67</v>
      </c>
      <c r="W951" s="22">
        <v>432.11900000000003</v>
      </c>
      <c r="X951" s="22">
        <v>201.16</v>
      </c>
      <c r="Y951" s="22">
        <v>67.495999999999995</v>
      </c>
      <c r="Z951" s="22">
        <v>14.494999999999999</v>
      </c>
      <c r="AA951" s="22">
        <v>1.9119999999999999</v>
      </c>
      <c r="AB951" s="22">
        <v>0.14699999999999999</v>
      </c>
      <c r="AC951" s="22">
        <v>7.0000000000000001E-3</v>
      </c>
    </row>
    <row r="952" spans="1:29" ht="11.5" hidden="1">
      <c r="A952" s="26">
        <v>935</v>
      </c>
      <c r="B952" s="24" t="s">
        <v>1059</v>
      </c>
      <c r="C952" s="32" t="s">
        <v>1131</v>
      </c>
      <c r="D952" s="23"/>
      <c r="E952" s="23">
        <v>914</v>
      </c>
      <c r="F952" s="24" t="s">
        <v>1109</v>
      </c>
      <c r="G952" s="23">
        <v>947</v>
      </c>
      <c r="H952" s="23">
        <v>1970</v>
      </c>
      <c r="I952" s="22">
        <v>9266.3060000000005</v>
      </c>
      <c r="J952" s="22">
        <v>7324.81</v>
      </c>
      <c r="K952" s="22">
        <v>6169.8339999999998</v>
      </c>
      <c r="L952" s="22">
        <v>5230.5609999999997</v>
      </c>
      <c r="M952" s="22">
        <v>4488.558</v>
      </c>
      <c r="N952" s="22">
        <v>3928.36</v>
      </c>
      <c r="O952" s="22">
        <v>3339.6329999999998</v>
      </c>
      <c r="P952" s="22">
        <v>2838.2869999999998</v>
      </c>
      <c r="Q952" s="22">
        <v>2432.4609999999998</v>
      </c>
      <c r="R952" s="22">
        <v>2095.9259999999999</v>
      </c>
      <c r="S952" s="22">
        <v>1776.818</v>
      </c>
      <c r="T952" s="22">
        <v>1445.998</v>
      </c>
      <c r="U952" s="22">
        <v>1121.28</v>
      </c>
      <c r="V952" s="22">
        <v>789.19100000000003</v>
      </c>
      <c r="W952" s="22">
        <v>496.75400000000002</v>
      </c>
      <c r="X952" s="22">
        <v>238.70699999999999</v>
      </c>
      <c r="Y952" s="22">
        <v>79.756</v>
      </c>
      <c r="Z952" s="22">
        <v>17.210999999999999</v>
      </c>
      <c r="AA952" s="22">
        <v>2.2290000000000001</v>
      </c>
      <c r="AB952" s="22">
        <v>0.185</v>
      </c>
      <c r="AC952" s="22">
        <v>8.0000000000000002E-3</v>
      </c>
    </row>
    <row r="953" spans="1:29" ht="11.5" hidden="1">
      <c r="A953" s="26">
        <v>936</v>
      </c>
      <c r="B953" s="24" t="s">
        <v>1059</v>
      </c>
      <c r="C953" s="32" t="s">
        <v>1131</v>
      </c>
      <c r="D953" s="23"/>
      <c r="E953" s="23">
        <v>914</v>
      </c>
      <c r="F953" s="24" t="s">
        <v>1109</v>
      </c>
      <c r="G953" s="23">
        <v>947</v>
      </c>
      <c r="H953" s="23">
        <v>1975</v>
      </c>
      <c r="I953" s="22">
        <v>10727.763000000001</v>
      </c>
      <c r="J953" s="22">
        <v>8368.5329999999994</v>
      </c>
      <c r="K953" s="22">
        <v>7083.5</v>
      </c>
      <c r="L953" s="22">
        <v>6006.2690000000002</v>
      </c>
      <c r="M953" s="22">
        <v>5039.4480000000003</v>
      </c>
      <c r="N953" s="22">
        <v>4290.1620000000003</v>
      </c>
      <c r="O953" s="22">
        <v>3741.2370000000001</v>
      </c>
      <c r="P953" s="22">
        <v>3172.5070000000001</v>
      </c>
      <c r="Q953" s="22">
        <v>2688.5880000000002</v>
      </c>
      <c r="R953" s="22">
        <v>2297.3209999999999</v>
      </c>
      <c r="S953" s="22">
        <v>1957.8009999999999</v>
      </c>
      <c r="T953" s="22">
        <v>1621.6790000000001</v>
      </c>
      <c r="U953" s="22">
        <v>1260.6469999999999</v>
      </c>
      <c r="V953" s="22">
        <v>901.6</v>
      </c>
      <c r="W953" s="22">
        <v>557.16300000000001</v>
      </c>
      <c r="X953" s="22">
        <v>283.83800000000002</v>
      </c>
      <c r="Y953" s="22">
        <v>99.001999999999995</v>
      </c>
      <c r="Z953" s="22">
        <v>21.539000000000001</v>
      </c>
      <c r="AA953" s="22">
        <v>2.8039999999999998</v>
      </c>
      <c r="AB953" s="22">
        <v>0.223</v>
      </c>
      <c r="AC953" s="22">
        <v>1.2E-2</v>
      </c>
    </row>
    <row r="954" spans="1:29" ht="11.5" hidden="1">
      <c r="A954" s="26">
        <v>937</v>
      </c>
      <c r="B954" s="24" t="s">
        <v>1059</v>
      </c>
      <c r="C954" s="32" t="s">
        <v>1131</v>
      </c>
      <c r="D954" s="23"/>
      <c r="E954" s="23">
        <v>914</v>
      </c>
      <c r="F954" s="24" t="s">
        <v>1109</v>
      </c>
      <c r="G954" s="23">
        <v>947</v>
      </c>
      <c r="H954" s="23">
        <v>1980</v>
      </c>
      <c r="I954" s="22">
        <v>12489.388000000001</v>
      </c>
      <c r="J954" s="22">
        <v>9814.732</v>
      </c>
      <c r="K954" s="22">
        <v>8141.25</v>
      </c>
      <c r="L954" s="22">
        <v>6934.2759999999998</v>
      </c>
      <c r="M954" s="22">
        <v>5830.0079999999998</v>
      </c>
      <c r="N954" s="22">
        <v>4850.9449999999997</v>
      </c>
      <c r="O954" s="22">
        <v>4110.1899999999996</v>
      </c>
      <c r="P954" s="22">
        <v>3571.1849999999999</v>
      </c>
      <c r="Q954" s="22">
        <v>3016.2069999999999</v>
      </c>
      <c r="R954" s="22">
        <v>2549.4479999999999</v>
      </c>
      <c r="S954" s="22">
        <v>2157.431</v>
      </c>
      <c r="T954" s="22">
        <v>1796.318</v>
      </c>
      <c r="U954" s="22">
        <v>1424.9</v>
      </c>
      <c r="V954" s="22">
        <v>1028.2370000000001</v>
      </c>
      <c r="W954" s="22">
        <v>650.60199999999998</v>
      </c>
      <c r="X954" s="22">
        <v>328.82400000000001</v>
      </c>
      <c r="Y954" s="22">
        <v>122.91</v>
      </c>
      <c r="Z954" s="22">
        <v>28.033999999999999</v>
      </c>
      <c r="AA954" s="22">
        <v>3.69</v>
      </c>
      <c r="AB954" s="22">
        <v>0.28599999999999998</v>
      </c>
      <c r="AC954" s="22">
        <v>1.2999999999999999E-2</v>
      </c>
    </row>
    <row r="955" spans="1:29" ht="11.5" hidden="1">
      <c r="A955" s="26">
        <v>938</v>
      </c>
      <c r="B955" s="24" t="s">
        <v>1059</v>
      </c>
      <c r="C955" s="32" t="s">
        <v>1131</v>
      </c>
      <c r="D955" s="23"/>
      <c r="E955" s="23">
        <v>914</v>
      </c>
      <c r="F955" s="24" t="s">
        <v>1109</v>
      </c>
      <c r="G955" s="23">
        <v>947</v>
      </c>
      <c r="H955" s="23">
        <v>1985</v>
      </c>
      <c r="I955" s="22">
        <v>14292.656999999999</v>
      </c>
      <c r="J955" s="22">
        <v>11514.644</v>
      </c>
      <c r="K955" s="22">
        <v>9553.3909999999996</v>
      </c>
      <c r="L955" s="22">
        <v>7952.9960000000001</v>
      </c>
      <c r="M955" s="22">
        <v>6701.0789999999997</v>
      </c>
      <c r="N955" s="22">
        <v>5584.6</v>
      </c>
      <c r="O955" s="22">
        <v>4632.2290000000003</v>
      </c>
      <c r="P955" s="22">
        <v>3920.9380000000001</v>
      </c>
      <c r="Q955" s="22">
        <v>3402.5129999999999</v>
      </c>
      <c r="R955" s="22">
        <v>2866.2420000000002</v>
      </c>
      <c r="S955" s="22">
        <v>2399.8110000000001</v>
      </c>
      <c r="T955" s="22">
        <v>1993.64</v>
      </c>
      <c r="U955" s="22">
        <v>1598.482</v>
      </c>
      <c r="V955" s="22">
        <v>1183.1949999999999</v>
      </c>
      <c r="W955" s="22">
        <v>761.09299999999996</v>
      </c>
      <c r="X955" s="22">
        <v>397.447</v>
      </c>
      <c r="Y955" s="22">
        <v>148.84100000000001</v>
      </c>
      <c r="Z955" s="22">
        <v>36.472000000000001</v>
      </c>
      <c r="AA955" s="22">
        <v>4.9690000000000003</v>
      </c>
      <c r="AB955" s="22">
        <v>0.38900000000000001</v>
      </c>
      <c r="AC955" s="22">
        <v>1.7000000000000001E-2</v>
      </c>
    </row>
    <row r="956" spans="1:29" ht="11.5" hidden="1">
      <c r="A956" s="26">
        <v>939</v>
      </c>
      <c r="B956" s="24" t="s">
        <v>1059</v>
      </c>
      <c r="C956" s="32" t="s">
        <v>1131</v>
      </c>
      <c r="D956" s="23"/>
      <c r="E956" s="23">
        <v>914</v>
      </c>
      <c r="F956" s="24" t="s">
        <v>1109</v>
      </c>
      <c r="G956" s="23">
        <v>947</v>
      </c>
      <c r="H956" s="23">
        <v>1990</v>
      </c>
      <c r="I956" s="22">
        <v>15934.127</v>
      </c>
      <c r="J956" s="22">
        <v>13223.144</v>
      </c>
      <c r="K956" s="22">
        <v>11220.53</v>
      </c>
      <c r="L956" s="22">
        <v>9338.6949999999997</v>
      </c>
      <c r="M956" s="22">
        <v>7701.0820000000003</v>
      </c>
      <c r="N956" s="22">
        <v>6436.3029999999999</v>
      </c>
      <c r="O956" s="22">
        <v>5342.915</v>
      </c>
      <c r="P956" s="22">
        <v>4425.2190000000001</v>
      </c>
      <c r="Q956" s="22">
        <v>3739.145</v>
      </c>
      <c r="R956" s="22">
        <v>3237.6550000000002</v>
      </c>
      <c r="S956" s="22">
        <v>2702.326</v>
      </c>
      <c r="T956" s="22">
        <v>2219.9499999999998</v>
      </c>
      <c r="U956" s="22">
        <v>1778.9390000000001</v>
      </c>
      <c r="V956" s="22">
        <v>1334.896</v>
      </c>
      <c r="W956" s="22">
        <v>882.61400000000003</v>
      </c>
      <c r="X956" s="22">
        <v>470.50099999999998</v>
      </c>
      <c r="Y956" s="22">
        <v>182.67699999999999</v>
      </c>
      <c r="Z956" s="22">
        <v>44.972999999999999</v>
      </c>
      <c r="AA956" s="22">
        <v>6.59</v>
      </c>
      <c r="AB956" s="22">
        <v>0.53800000000000003</v>
      </c>
      <c r="AC956" s="22">
        <v>2.5000000000000001E-2</v>
      </c>
    </row>
    <row r="957" spans="1:29" ht="11.5" hidden="1">
      <c r="A957" s="26">
        <v>940</v>
      </c>
      <c r="B957" s="24" t="s">
        <v>1059</v>
      </c>
      <c r="C957" s="32" t="s">
        <v>1131</v>
      </c>
      <c r="D957" s="23"/>
      <c r="E957" s="23">
        <v>914</v>
      </c>
      <c r="F957" s="24" t="s">
        <v>1109</v>
      </c>
      <c r="G957" s="23">
        <v>947</v>
      </c>
      <c r="H957" s="23">
        <v>1995</v>
      </c>
      <c r="I957" s="22">
        <v>17741.476999999999</v>
      </c>
      <c r="J957" s="22">
        <v>14767.623</v>
      </c>
      <c r="K957" s="22">
        <v>12872.534</v>
      </c>
      <c r="L957" s="22">
        <v>10960.721</v>
      </c>
      <c r="M957" s="22">
        <v>9046.4950000000008</v>
      </c>
      <c r="N957" s="22">
        <v>7410.2839999999997</v>
      </c>
      <c r="O957" s="22">
        <v>6173.0540000000001</v>
      </c>
      <c r="P957" s="22">
        <v>5112.3509999999997</v>
      </c>
      <c r="Q957" s="22">
        <v>4222.3969999999999</v>
      </c>
      <c r="R957" s="22">
        <v>3556.4670000000001</v>
      </c>
      <c r="S957" s="22">
        <v>3050.3150000000001</v>
      </c>
      <c r="T957" s="22">
        <v>2498.3110000000001</v>
      </c>
      <c r="U957" s="22">
        <v>1978.8689999999999</v>
      </c>
      <c r="V957" s="22">
        <v>1484.345</v>
      </c>
      <c r="W957" s="22">
        <v>996.423</v>
      </c>
      <c r="X957" s="22">
        <v>546.80200000000002</v>
      </c>
      <c r="Y957" s="22">
        <v>217.47800000000001</v>
      </c>
      <c r="Z957" s="22">
        <v>55.622</v>
      </c>
      <c r="AA957" s="22">
        <v>8.1790000000000003</v>
      </c>
      <c r="AB957" s="22">
        <v>0.71699999999999997</v>
      </c>
      <c r="AC957" s="22">
        <v>3.4000000000000002E-2</v>
      </c>
    </row>
    <row r="958" spans="1:29" ht="11.5" hidden="1">
      <c r="A958" s="26">
        <v>941</v>
      </c>
      <c r="B958" s="24" t="s">
        <v>1059</v>
      </c>
      <c r="C958" s="32" t="s">
        <v>1131</v>
      </c>
      <c r="D958" s="23"/>
      <c r="E958" s="23">
        <v>914</v>
      </c>
      <c r="F958" s="24" t="s">
        <v>1109</v>
      </c>
      <c r="G958" s="23">
        <v>947</v>
      </c>
      <c r="H958" s="23">
        <v>2000</v>
      </c>
      <c r="I958" s="22">
        <v>20143.060000000001</v>
      </c>
      <c r="J958" s="22">
        <v>16592.348000000002</v>
      </c>
      <c r="K958" s="22">
        <v>14424.264999999999</v>
      </c>
      <c r="L958" s="22">
        <v>12615.373</v>
      </c>
      <c r="M958" s="22">
        <v>10638.367</v>
      </c>
      <c r="N958" s="22">
        <v>8716.0079999999998</v>
      </c>
      <c r="O958" s="22">
        <v>7113.9920000000002</v>
      </c>
      <c r="P958" s="22">
        <v>5912.0829999999996</v>
      </c>
      <c r="Q958" s="22">
        <v>4880.4319999999998</v>
      </c>
      <c r="R958" s="22">
        <v>4018.518</v>
      </c>
      <c r="S958" s="22">
        <v>3354.0120000000002</v>
      </c>
      <c r="T958" s="22">
        <v>2821.962</v>
      </c>
      <c r="U958" s="22">
        <v>2226.0250000000001</v>
      </c>
      <c r="V958" s="22">
        <v>1646.172</v>
      </c>
      <c r="W958" s="22">
        <v>1100.8040000000001</v>
      </c>
      <c r="X958" s="22">
        <v>610.25</v>
      </c>
      <c r="Y958" s="22">
        <v>248.345</v>
      </c>
      <c r="Z958" s="22">
        <v>64.771000000000001</v>
      </c>
      <c r="AA958" s="22">
        <v>9.8859999999999992</v>
      </c>
      <c r="AB958" s="22">
        <v>0.88400000000000001</v>
      </c>
      <c r="AC958" s="22">
        <v>4.7E-2</v>
      </c>
    </row>
    <row r="959" spans="1:29" ht="11.5" hidden="1">
      <c r="A959" s="26">
        <v>942</v>
      </c>
      <c r="B959" s="24" t="s">
        <v>1059</v>
      </c>
      <c r="C959" s="32" t="s">
        <v>1131</v>
      </c>
      <c r="D959" s="23"/>
      <c r="E959" s="23">
        <v>914</v>
      </c>
      <c r="F959" s="24" t="s">
        <v>1109</v>
      </c>
      <c r="G959" s="23">
        <v>947</v>
      </c>
      <c r="H959" s="23">
        <v>2005</v>
      </c>
      <c r="I959" s="22">
        <v>23015.498</v>
      </c>
      <c r="J959" s="22">
        <v>19007.273000000001</v>
      </c>
      <c r="K959" s="22">
        <v>16195.109</v>
      </c>
      <c r="L959" s="22">
        <v>14110.224</v>
      </c>
      <c r="M959" s="22">
        <v>12193.689</v>
      </c>
      <c r="N959" s="22">
        <v>10201.078</v>
      </c>
      <c r="O959" s="22">
        <v>8331.9770000000008</v>
      </c>
      <c r="P959" s="22">
        <v>6788.3059999999996</v>
      </c>
      <c r="Q959" s="22">
        <v>5627.5320000000002</v>
      </c>
      <c r="R959" s="22">
        <v>4632.9780000000001</v>
      </c>
      <c r="S959" s="22">
        <v>3778.375</v>
      </c>
      <c r="T959" s="22">
        <v>3092.634</v>
      </c>
      <c r="U959" s="22">
        <v>2502.2370000000001</v>
      </c>
      <c r="V959" s="22">
        <v>1839.155</v>
      </c>
      <c r="W959" s="22">
        <v>1210.903</v>
      </c>
      <c r="X959" s="22">
        <v>667.24699999999996</v>
      </c>
      <c r="Y959" s="22">
        <v>273.46899999999999</v>
      </c>
      <c r="Z959" s="22">
        <v>72.808999999999997</v>
      </c>
      <c r="AA959" s="22">
        <v>11.315</v>
      </c>
      <c r="AB959" s="22">
        <v>1.0660000000000001</v>
      </c>
      <c r="AC959" s="22">
        <v>5.8000000000000003E-2</v>
      </c>
    </row>
    <row r="960" spans="1:29" ht="11.5" hidden="1">
      <c r="A960" s="26">
        <v>943</v>
      </c>
      <c r="B960" s="24" t="s">
        <v>1059</v>
      </c>
      <c r="C960" s="32" t="s">
        <v>1131</v>
      </c>
      <c r="D960" s="23"/>
      <c r="E960" s="23">
        <v>914</v>
      </c>
      <c r="F960" s="24" t="s">
        <v>1109</v>
      </c>
      <c r="G960" s="23">
        <v>947</v>
      </c>
      <c r="H960" s="23">
        <v>2010</v>
      </c>
      <c r="I960" s="22">
        <v>26135.621999999999</v>
      </c>
      <c r="J960" s="22">
        <v>21972.056</v>
      </c>
      <c r="K960" s="22">
        <v>18583.455999999998</v>
      </c>
      <c r="L960" s="22">
        <v>15862.295</v>
      </c>
      <c r="M960" s="22">
        <v>13669.777</v>
      </c>
      <c r="N960" s="22">
        <v>11740.674999999999</v>
      </c>
      <c r="O960" s="22">
        <v>9802.9410000000007</v>
      </c>
      <c r="P960" s="22">
        <v>7992.2719999999999</v>
      </c>
      <c r="Q960" s="22">
        <v>6495.3760000000002</v>
      </c>
      <c r="R960" s="22">
        <v>5367.1480000000001</v>
      </c>
      <c r="S960" s="22">
        <v>4376.5360000000001</v>
      </c>
      <c r="T960" s="22">
        <v>3502.1060000000002</v>
      </c>
      <c r="U960" s="22">
        <v>2762.7579999999998</v>
      </c>
      <c r="V960" s="22">
        <v>2090.4949999999999</v>
      </c>
      <c r="W960" s="22">
        <v>1374.5550000000001</v>
      </c>
      <c r="X960" s="22">
        <v>752.50900000000001</v>
      </c>
      <c r="Y960" s="22">
        <v>309.51400000000001</v>
      </c>
      <c r="Z960" s="22">
        <v>83.215000000000003</v>
      </c>
      <c r="AA960" s="22">
        <v>13.238</v>
      </c>
      <c r="AB960" s="22">
        <v>1.1850000000000001</v>
      </c>
      <c r="AC960" s="22">
        <v>6.0999999999999999E-2</v>
      </c>
    </row>
    <row r="961" spans="1:29" ht="11.5" hidden="1">
      <c r="A961" s="26">
        <v>944</v>
      </c>
      <c r="B961" s="24" t="s">
        <v>1059</v>
      </c>
      <c r="C961" s="32" t="s">
        <v>1131</v>
      </c>
      <c r="D961" s="23"/>
      <c r="E961" s="23">
        <v>914</v>
      </c>
      <c r="F961" s="24" t="s">
        <v>1109</v>
      </c>
      <c r="G961" s="23">
        <v>947</v>
      </c>
      <c r="H961" s="23">
        <v>2015</v>
      </c>
      <c r="I961" s="22">
        <v>29274.865000000002</v>
      </c>
      <c r="J961" s="22">
        <v>25146.858</v>
      </c>
      <c r="K961" s="22">
        <v>21526.277999999998</v>
      </c>
      <c r="L961" s="22">
        <v>18226.212</v>
      </c>
      <c r="M961" s="22">
        <v>15389.741</v>
      </c>
      <c r="N961" s="22">
        <v>13180.588</v>
      </c>
      <c r="O961" s="22">
        <v>11302.43</v>
      </c>
      <c r="P961" s="22">
        <v>9422.2489999999998</v>
      </c>
      <c r="Q961" s="22">
        <v>7664.0649999999996</v>
      </c>
      <c r="R961" s="22">
        <v>6210.0029999999997</v>
      </c>
      <c r="S961" s="22">
        <v>5085.4970000000003</v>
      </c>
      <c r="T961" s="22">
        <v>4073.3240000000001</v>
      </c>
      <c r="U961" s="22">
        <v>3148.6770000000001</v>
      </c>
      <c r="V961" s="22">
        <v>2331.5070000000001</v>
      </c>
      <c r="W961" s="22">
        <v>1585.2950000000001</v>
      </c>
      <c r="X961" s="22">
        <v>870.45</v>
      </c>
      <c r="Y961" s="22">
        <v>358.447</v>
      </c>
      <c r="Z961" s="22">
        <v>97.74</v>
      </c>
      <c r="AA961" s="22">
        <v>15.731999999999999</v>
      </c>
      <c r="AB961" s="22">
        <v>1.4390000000000001</v>
      </c>
      <c r="AC961" s="22">
        <v>7.3999999999999996E-2</v>
      </c>
    </row>
    <row r="962" spans="1:29" ht="11.5" hidden="1">
      <c r="A962" s="26">
        <v>945</v>
      </c>
      <c r="B962" s="24" t="s">
        <v>1059</v>
      </c>
      <c r="C962" s="32" t="s">
        <v>1131</v>
      </c>
      <c r="D962" s="23"/>
      <c r="E962" s="23">
        <v>914</v>
      </c>
      <c r="F962" s="24" t="s">
        <v>1109</v>
      </c>
      <c r="G962" s="23">
        <v>947</v>
      </c>
      <c r="H962" s="23">
        <v>2020</v>
      </c>
      <c r="I962" s="22">
        <v>32017.61</v>
      </c>
      <c r="J962" s="22">
        <v>28363.091</v>
      </c>
      <c r="K962" s="22">
        <v>24709.786</v>
      </c>
      <c r="L962" s="22">
        <v>21181.325000000001</v>
      </c>
      <c r="M962" s="22">
        <v>17786.681</v>
      </c>
      <c r="N962" s="22">
        <v>14936.89</v>
      </c>
      <c r="O962" s="22">
        <v>12764.268</v>
      </c>
      <c r="P962" s="22">
        <v>10927.08</v>
      </c>
      <c r="Q962" s="22">
        <v>9085.7780000000002</v>
      </c>
      <c r="R962" s="22">
        <v>7366.3069999999998</v>
      </c>
      <c r="S962" s="22">
        <v>5916.6450000000004</v>
      </c>
      <c r="T962" s="22">
        <v>4763.5079999999998</v>
      </c>
      <c r="U962" s="22">
        <v>3692.3879999999999</v>
      </c>
      <c r="V962" s="22">
        <v>2687.0990000000002</v>
      </c>
      <c r="W962" s="22">
        <v>1794.57</v>
      </c>
      <c r="X962" s="22">
        <v>1024.643</v>
      </c>
      <c r="Y962" s="22">
        <v>425.67599999999999</v>
      </c>
      <c r="Z962" s="22">
        <v>117.089</v>
      </c>
      <c r="AA962" s="22">
        <v>19.02</v>
      </c>
      <c r="AB962" s="22">
        <v>1.79</v>
      </c>
      <c r="AC962" s="22">
        <v>0.10299999999999999</v>
      </c>
    </row>
    <row r="963" spans="1:29" ht="11.5" hidden="1">
      <c r="A963" s="15">
        <v>946</v>
      </c>
      <c r="B963" s="13" t="s">
        <v>1059</v>
      </c>
      <c r="C963" s="14" t="s">
        <v>1132</v>
      </c>
      <c r="D963" s="12"/>
      <c r="E963" s="12">
        <v>204</v>
      </c>
      <c r="F963" s="13" t="s">
        <v>1110</v>
      </c>
      <c r="G963" s="12">
        <v>914</v>
      </c>
      <c r="H963" s="12">
        <v>1950</v>
      </c>
      <c r="I963" s="11">
        <v>164.99299999999999</v>
      </c>
      <c r="J963" s="11">
        <v>140.15</v>
      </c>
      <c r="K963" s="11">
        <v>117.694</v>
      </c>
      <c r="L963" s="11">
        <v>102.678</v>
      </c>
      <c r="M963" s="11">
        <v>89.68</v>
      </c>
      <c r="N963" s="11">
        <v>81.066999999999993</v>
      </c>
      <c r="O963" s="11">
        <v>74.456999999999994</v>
      </c>
      <c r="P963" s="11">
        <v>67.67</v>
      </c>
      <c r="Q963" s="11">
        <v>63.101999999999997</v>
      </c>
      <c r="R963" s="11">
        <v>58.51</v>
      </c>
      <c r="S963" s="11">
        <v>55.66</v>
      </c>
      <c r="T963" s="11">
        <v>48.537999999999997</v>
      </c>
      <c r="U963" s="11">
        <v>41.619</v>
      </c>
      <c r="V963" s="11">
        <v>34.494</v>
      </c>
      <c r="W963" s="11">
        <v>28.805</v>
      </c>
      <c r="X963" s="11">
        <v>23.805</v>
      </c>
      <c r="Y963" s="11">
        <v>9.8290000000000006</v>
      </c>
      <c r="Z963" s="11">
        <v>1.605</v>
      </c>
      <c r="AA963" s="11">
        <v>0.13300000000000001</v>
      </c>
      <c r="AB963" s="11">
        <v>6.0000000000000001E-3</v>
      </c>
      <c r="AC963" s="11">
        <v>0</v>
      </c>
    </row>
    <row r="964" spans="1:29" ht="11.5" hidden="1">
      <c r="A964" s="15">
        <v>947</v>
      </c>
      <c r="B964" s="13" t="s">
        <v>1059</v>
      </c>
      <c r="C964" s="14" t="s">
        <v>1132</v>
      </c>
      <c r="D964" s="12"/>
      <c r="E964" s="12">
        <v>204</v>
      </c>
      <c r="F964" s="13" t="s">
        <v>1110</v>
      </c>
      <c r="G964" s="12">
        <v>914</v>
      </c>
      <c r="H964" s="12">
        <v>1955</v>
      </c>
      <c r="I964" s="11">
        <v>170.202</v>
      </c>
      <c r="J964" s="11">
        <v>142.542</v>
      </c>
      <c r="K964" s="11">
        <v>133.06899999999999</v>
      </c>
      <c r="L964" s="11">
        <v>112.51</v>
      </c>
      <c r="M964" s="11">
        <v>95.942999999999998</v>
      </c>
      <c r="N964" s="11">
        <v>82.653000000000006</v>
      </c>
      <c r="O964" s="11">
        <v>74.569000000000003</v>
      </c>
      <c r="P964" s="11">
        <v>68.516999999999996</v>
      </c>
      <c r="Q964" s="11">
        <v>62.287999999999997</v>
      </c>
      <c r="R964" s="11">
        <v>58.084000000000003</v>
      </c>
      <c r="S964" s="11">
        <v>53.173999999999999</v>
      </c>
      <c r="T964" s="11">
        <v>49.061</v>
      </c>
      <c r="U964" s="11">
        <v>40.103000000000002</v>
      </c>
      <c r="V964" s="11">
        <v>30.65</v>
      </c>
      <c r="W964" s="11">
        <v>21.195</v>
      </c>
      <c r="X964" s="11">
        <v>13.151999999999999</v>
      </c>
      <c r="Y964" s="11">
        <v>6.9580000000000002</v>
      </c>
      <c r="Z964" s="11">
        <v>1.603</v>
      </c>
      <c r="AA964" s="11">
        <v>0.13200000000000001</v>
      </c>
      <c r="AB964" s="11">
        <v>6.0000000000000001E-3</v>
      </c>
      <c r="AC964" s="11">
        <v>0</v>
      </c>
    </row>
    <row r="965" spans="1:29" ht="11.5" hidden="1">
      <c r="A965" s="15">
        <v>948</v>
      </c>
      <c r="B965" s="13" t="s">
        <v>1059</v>
      </c>
      <c r="C965" s="14" t="s">
        <v>1132</v>
      </c>
      <c r="D965" s="12"/>
      <c r="E965" s="12">
        <v>204</v>
      </c>
      <c r="F965" s="13" t="s">
        <v>1110</v>
      </c>
      <c r="G965" s="12">
        <v>914</v>
      </c>
      <c r="H965" s="12">
        <v>1960</v>
      </c>
      <c r="I965" s="11">
        <v>191.977</v>
      </c>
      <c r="J965" s="11">
        <v>149.36799999999999</v>
      </c>
      <c r="K965" s="11">
        <v>136.09700000000001</v>
      </c>
      <c r="L965" s="11">
        <v>127.81699999999999</v>
      </c>
      <c r="M965" s="11">
        <v>105.855</v>
      </c>
      <c r="N965" s="11">
        <v>89.111000000000004</v>
      </c>
      <c r="O965" s="11">
        <v>76.576999999999998</v>
      </c>
      <c r="P965" s="11">
        <v>69.114000000000004</v>
      </c>
      <c r="Q965" s="11">
        <v>63.524000000000001</v>
      </c>
      <c r="R965" s="11">
        <v>57.73</v>
      </c>
      <c r="S965" s="11">
        <v>53.206000000000003</v>
      </c>
      <c r="T965" s="11">
        <v>47.360999999999997</v>
      </c>
      <c r="U965" s="11">
        <v>41.204000000000001</v>
      </c>
      <c r="V965" s="11">
        <v>30.329000000000001</v>
      </c>
      <c r="W965" s="11">
        <v>19.635999999999999</v>
      </c>
      <c r="X965" s="11">
        <v>10.343999999999999</v>
      </c>
      <c r="Y965" s="11">
        <v>4.2549999999999999</v>
      </c>
      <c r="Z965" s="11">
        <v>1.2989999999999999</v>
      </c>
      <c r="AA965" s="11">
        <v>0.156</v>
      </c>
      <c r="AB965" s="11">
        <v>6.0000000000000001E-3</v>
      </c>
      <c r="AC965" s="11">
        <v>0</v>
      </c>
    </row>
    <row r="966" spans="1:29" ht="11.5" hidden="1">
      <c r="A966" s="15">
        <v>949</v>
      </c>
      <c r="B966" s="13" t="s">
        <v>1059</v>
      </c>
      <c r="C966" s="14" t="s">
        <v>1132</v>
      </c>
      <c r="D966" s="12"/>
      <c r="E966" s="12">
        <v>204</v>
      </c>
      <c r="F966" s="13" t="s">
        <v>1110</v>
      </c>
      <c r="G966" s="12">
        <v>914</v>
      </c>
      <c r="H966" s="12">
        <v>1965</v>
      </c>
      <c r="I966" s="11">
        <v>221.38800000000001</v>
      </c>
      <c r="J966" s="11">
        <v>170.821</v>
      </c>
      <c r="K966" s="11">
        <v>143.261</v>
      </c>
      <c r="L966" s="11">
        <v>131.161</v>
      </c>
      <c r="M966" s="11">
        <v>120.916</v>
      </c>
      <c r="N966" s="11">
        <v>98.912000000000006</v>
      </c>
      <c r="O966" s="11">
        <v>83.05</v>
      </c>
      <c r="P966" s="11">
        <v>71.361000000000004</v>
      </c>
      <c r="Q966" s="11">
        <v>64.423000000000002</v>
      </c>
      <c r="R966" s="11">
        <v>59.195999999999998</v>
      </c>
      <c r="S966" s="11">
        <v>53.207999999999998</v>
      </c>
      <c r="T966" s="11">
        <v>47.786999999999999</v>
      </c>
      <c r="U966" s="11">
        <v>40.295000000000002</v>
      </c>
      <c r="V966" s="11">
        <v>31.829000000000001</v>
      </c>
      <c r="W966" s="11">
        <v>20.079999999999998</v>
      </c>
      <c r="X966" s="11">
        <v>10.087999999999999</v>
      </c>
      <c r="Y966" s="11">
        <v>3.6120000000000001</v>
      </c>
      <c r="Z966" s="11">
        <v>0.879</v>
      </c>
      <c r="AA966" s="11">
        <v>0.14299999999999999</v>
      </c>
      <c r="AB966" s="11">
        <v>8.9999999999999993E-3</v>
      </c>
      <c r="AC966" s="11">
        <v>0</v>
      </c>
    </row>
    <row r="967" spans="1:29" ht="11.5" hidden="1">
      <c r="A967" s="15">
        <v>950</v>
      </c>
      <c r="B967" s="13" t="s">
        <v>1059</v>
      </c>
      <c r="C967" s="14" t="s">
        <v>1132</v>
      </c>
      <c r="D967" s="12"/>
      <c r="E967" s="12">
        <v>204</v>
      </c>
      <c r="F967" s="13" t="s">
        <v>1110</v>
      </c>
      <c r="G967" s="12">
        <v>914</v>
      </c>
      <c r="H967" s="12">
        <v>1970</v>
      </c>
      <c r="I967" s="11">
        <v>252.72900000000001</v>
      </c>
      <c r="J967" s="11">
        <v>198.09800000000001</v>
      </c>
      <c r="K967" s="11">
        <v>163.709</v>
      </c>
      <c r="L967" s="11">
        <v>138.57300000000001</v>
      </c>
      <c r="M967" s="11">
        <v>125.688</v>
      </c>
      <c r="N967" s="11">
        <v>114.85899999999999</v>
      </c>
      <c r="O967" s="11">
        <v>93.35</v>
      </c>
      <c r="P967" s="11">
        <v>78.025999999999996</v>
      </c>
      <c r="Q967" s="11">
        <v>66.793000000000006</v>
      </c>
      <c r="R967" s="11">
        <v>60.133000000000003</v>
      </c>
      <c r="S967" s="11">
        <v>54.811999999999998</v>
      </c>
      <c r="T967" s="11">
        <v>48.262</v>
      </c>
      <c r="U967" s="11">
        <v>41.710999999999999</v>
      </c>
      <c r="V967" s="11">
        <v>32.923999999999999</v>
      </c>
      <c r="W967" s="11">
        <v>23.331</v>
      </c>
      <c r="X967" s="11">
        <v>12.484</v>
      </c>
      <c r="Y967" s="11">
        <v>4.9039999999999999</v>
      </c>
      <c r="Z967" s="11">
        <v>1.242</v>
      </c>
      <c r="AA967" s="11">
        <v>0.19400000000000001</v>
      </c>
      <c r="AB967" s="11">
        <v>1.9E-2</v>
      </c>
      <c r="AC967" s="11">
        <v>1E-3</v>
      </c>
    </row>
    <row r="968" spans="1:29" ht="11.5" hidden="1">
      <c r="A968" s="15">
        <v>951</v>
      </c>
      <c r="B968" s="13" t="s">
        <v>1059</v>
      </c>
      <c r="C968" s="14" t="s">
        <v>1132</v>
      </c>
      <c r="D968" s="12"/>
      <c r="E968" s="12">
        <v>204</v>
      </c>
      <c r="F968" s="13" t="s">
        <v>1110</v>
      </c>
      <c r="G968" s="12">
        <v>914</v>
      </c>
      <c r="H968" s="12">
        <v>1975</v>
      </c>
      <c r="I968" s="11">
        <v>289.57600000000002</v>
      </c>
      <c r="J968" s="11">
        <v>229.18899999999999</v>
      </c>
      <c r="K968" s="11">
        <v>191.44300000000001</v>
      </c>
      <c r="L968" s="11">
        <v>159.24799999999999</v>
      </c>
      <c r="M968" s="11">
        <v>133.548</v>
      </c>
      <c r="N968" s="11">
        <v>120.14400000000001</v>
      </c>
      <c r="O968" s="11">
        <v>109.374</v>
      </c>
      <c r="P968" s="11">
        <v>88.561999999999998</v>
      </c>
      <c r="Q968" s="11">
        <v>73.769000000000005</v>
      </c>
      <c r="R968" s="11">
        <v>62.962000000000003</v>
      </c>
      <c r="S968" s="11">
        <v>56.265000000000001</v>
      </c>
      <c r="T968" s="11">
        <v>50.375999999999998</v>
      </c>
      <c r="U968" s="11">
        <v>42.91</v>
      </c>
      <c r="V968" s="11">
        <v>34.982999999999997</v>
      </c>
      <c r="W968" s="11">
        <v>25.074000000000002</v>
      </c>
      <c r="X968" s="11">
        <v>15.324</v>
      </c>
      <c r="Y968" s="11">
        <v>6.5460000000000003</v>
      </c>
      <c r="Z968" s="11">
        <v>1.865</v>
      </c>
      <c r="AA968" s="11">
        <v>0.312</v>
      </c>
      <c r="AB968" s="11">
        <v>0.03</v>
      </c>
      <c r="AC968" s="11">
        <v>2E-3</v>
      </c>
    </row>
    <row r="969" spans="1:29" ht="11.5" hidden="1">
      <c r="A969" s="15">
        <v>952</v>
      </c>
      <c r="B969" s="13" t="s">
        <v>1059</v>
      </c>
      <c r="C969" s="14" t="s">
        <v>1132</v>
      </c>
      <c r="D969" s="12"/>
      <c r="E969" s="12">
        <v>204</v>
      </c>
      <c r="F969" s="13" t="s">
        <v>1110</v>
      </c>
      <c r="G969" s="12">
        <v>914</v>
      </c>
      <c r="H969" s="12">
        <v>1980</v>
      </c>
      <c r="I969" s="11">
        <v>337.51400000000001</v>
      </c>
      <c r="J969" s="11">
        <v>266.46100000000001</v>
      </c>
      <c r="K969" s="11">
        <v>223.06299999999999</v>
      </c>
      <c r="L969" s="11">
        <v>187.22300000000001</v>
      </c>
      <c r="M969" s="11">
        <v>154.60400000000001</v>
      </c>
      <c r="N969" s="11">
        <v>128.71600000000001</v>
      </c>
      <c r="O969" s="11">
        <v>115.40300000000001</v>
      </c>
      <c r="P969" s="11">
        <v>104.804</v>
      </c>
      <c r="Q969" s="11">
        <v>84.525000000000006</v>
      </c>
      <c r="R969" s="11">
        <v>70.146000000000001</v>
      </c>
      <c r="S969" s="11">
        <v>59.404000000000003</v>
      </c>
      <c r="T969" s="11">
        <v>52.215000000000003</v>
      </c>
      <c r="U969" s="11">
        <v>45.377000000000002</v>
      </c>
      <c r="V969" s="11">
        <v>36.622999999999998</v>
      </c>
      <c r="W969" s="11">
        <v>27.300999999999998</v>
      </c>
      <c r="X969" s="11">
        <v>17.024000000000001</v>
      </c>
      <c r="Y969" s="11">
        <v>8.3949999999999996</v>
      </c>
      <c r="Z969" s="11">
        <v>2.6280000000000001</v>
      </c>
      <c r="AA969" s="11">
        <v>0.498</v>
      </c>
      <c r="AB969" s="11">
        <v>0.05</v>
      </c>
      <c r="AC969" s="11">
        <v>3.0000000000000001E-3</v>
      </c>
    </row>
    <row r="970" spans="1:29" ht="11.5" hidden="1">
      <c r="A970" s="15">
        <v>953</v>
      </c>
      <c r="B970" s="13" t="s">
        <v>1059</v>
      </c>
      <c r="C970" s="14" t="s">
        <v>1132</v>
      </c>
      <c r="D970" s="12"/>
      <c r="E970" s="12">
        <v>204</v>
      </c>
      <c r="F970" s="13" t="s">
        <v>1110</v>
      </c>
      <c r="G970" s="12">
        <v>914</v>
      </c>
      <c r="H970" s="12">
        <v>1985</v>
      </c>
      <c r="I970" s="11">
        <v>392.32499999999999</v>
      </c>
      <c r="J970" s="11">
        <v>313.80399999999997</v>
      </c>
      <c r="K970" s="11">
        <v>260.34899999999999</v>
      </c>
      <c r="L970" s="11">
        <v>218.92400000000001</v>
      </c>
      <c r="M970" s="11">
        <v>182.834</v>
      </c>
      <c r="N970" s="11">
        <v>150.16800000000001</v>
      </c>
      <c r="O970" s="11">
        <v>124.56</v>
      </c>
      <c r="P970" s="11">
        <v>111.343</v>
      </c>
      <c r="Q970" s="11">
        <v>100.70699999999999</v>
      </c>
      <c r="R970" s="11">
        <v>80.855000000000004</v>
      </c>
      <c r="S970" s="11">
        <v>66.545000000000002</v>
      </c>
      <c r="T970" s="11">
        <v>55.447000000000003</v>
      </c>
      <c r="U970" s="11">
        <v>47.363999999999997</v>
      </c>
      <c r="V970" s="11">
        <v>39.088000000000001</v>
      </c>
      <c r="W970" s="11">
        <v>28.945</v>
      </c>
      <c r="X970" s="11">
        <v>18.856999999999999</v>
      </c>
      <c r="Y970" s="11">
        <v>9.5380000000000003</v>
      </c>
      <c r="Z970" s="11">
        <v>3.4620000000000002</v>
      </c>
      <c r="AA970" s="11">
        <v>0.72299999999999998</v>
      </c>
      <c r="AB970" s="11">
        <v>8.2000000000000003E-2</v>
      </c>
      <c r="AC970" s="11">
        <v>5.0000000000000001E-3</v>
      </c>
    </row>
    <row r="971" spans="1:29" ht="11.5" hidden="1">
      <c r="A971" s="15">
        <v>954</v>
      </c>
      <c r="B971" s="13" t="s">
        <v>1059</v>
      </c>
      <c r="C971" s="14" t="s">
        <v>1132</v>
      </c>
      <c r="D971" s="12"/>
      <c r="E971" s="12">
        <v>204</v>
      </c>
      <c r="F971" s="13" t="s">
        <v>1110</v>
      </c>
      <c r="G971" s="12">
        <v>914</v>
      </c>
      <c r="H971" s="12">
        <v>1990</v>
      </c>
      <c r="I971" s="11">
        <v>455.04399999999998</v>
      </c>
      <c r="J971" s="11">
        <v>368.52199999999999</v>
      </c>
      <c r="K971" s="11">
        <v>308.37900000000002</v>
      </c>
      <c r="L971" s="11">
        <v>256.572</v>
      </c>
      <c r="M971" s="11">
        <v>214.86</v>
      </c>
      <c r="N971" s="11">
        <v>178.666</v>
      </c>
      <c r="O971" s="11">
        <v>146.30500000000001</v>
      </c>
      <c r="P971" s="11">
        <v>121.026</v>
      </c>
      <c r="Q971" s="11">
        <v>107.76300000000001</v>
      </c>
      <c r="R971" s="11">
        <v>97.031000000000006</v>
      </c>
      <c r="S971" s="11">
        <v>77.27</v>
      </c>
      <c r="T971" s="11">
        <v>62.658000000000001</v>
      </c>
      <c r="U971" s="11">
        <v>50.884999999999998</v>
      </c>
      <c r="V971" s="11">
        <v>41.460999999999999</v>
      </c>
      <c r="W971" s="11">
        <v>31.605</v>
      </c>
      <c r="X971" s="11">
        <v>20.623000000000001</v>
      </c>
      <c r="Y971" s="11">
        <v>11</v>
      </c>
      <c r="Z971" s="11">
        <v>4.1369999999999996</v>
      </c>
      <c r="AA971" s="11">
        <v>1.0069999999999999</v>
      </c>
      <c r="AB971" s="11">
        <v>0.127</v>
      </c>
      <c r="AC971" s="11">
        <v>8.0000000000000002E-3</v>
      </c>
    </row>
    <row r="972" spans="1:29" ht="11.5" hidden="1">
      <c r="A972" s="15">
        <v>955</v>
      </c>
      <c r="B972" s="13" t="s">
        <v>1059</v>
      </c>
      <c r="C972" s="14" t="s">
        <v>1132</v>
      </c>
      <c r="D972" s="12"/>
      <c r="E972" s="12">
        <v>204</v>
      </c>
      <c r="F972" s="13" t="s">
        <v>1110</v>
      </c>
      <c r="G972" s="12">
        <v>914</v>
      </c>
      <c r="H972" s="12">
        <v>1995</v>
      </c>
      <c r="I972" s="11">
        <v>529.52800000000002</v>
      </c>
      <c r="J972" s="11">
        <v>432.91399999999999</v>
      </c>
      <c r="K972" s="11">
        <v>364.10500000000002</v>
      </c>
      <c r="L972" s="11">
        <v>307.10700000000003</v>
      </c>
      <c r="M972" s="11">
        <v>258.28699999999998</v>
      </c>
      <c r="N972" s="11">
        <v>217.71100000000001</v>
      </c>
      <c r="O972" s="11">
        <v>180.57499999999999</v>
      </c>
      <c r="P972" s="11">
        <v>146.84</v>
      </c>
      <c r="Q972" s="11">
        <v>120.30500000000001</v>
      </c>
      <c r="R972" s="11">
        <v>105.96899999999999</v>
      </c>
      <c r="S972" s="11">
        <v>94.221000000000004</v>
      </c>
      <c r="T972" s="11">
        <v>73.813999999999993</v>
      </c>
      <c r="U972" s="11">
        <v>58.323999999999998</v>
      </c>
      <c r="V972" s="11">
        <v>45.222000000000001</v>
      </c>
      <c r="W972" s="11">
        <v>34.125</v>
      </c>
      <c r="X972" s="11">
        <v>23.016999999999999</v>
      </c>
      <c r="Y972" s="11">
        <v>12.368</v>
      </c>
      <c r="Z972" s="11">
        <v>4.9210000000000003</v>
      </c>
      <c r="AA972" s="11">
        <v>1.244</v>
      </c>
      <c r="AB972" s="11">
        <v>0.184</v>
      </c>
      <c r="AC972" s="11">
        <v>1.2999999999999999E-2</v>
      </c>
    </row>
    <row r="973" spans="1:29" ht="11.5" hidden="1">
      <c r="A973" s="15">
        <v>956</v>
      </c>
      <c r="B973" s="13" t="s">
        <v>1059</v>
      </c>
      <c r="C973" s="14" t="s">
        <v>1132</v>
      </c>
      <c r="D973" s="12"/>
      <c r="E973" s="12">
        <v>204</v>
      </c>
      <c r="F973" s="13" t="s">
        <v>1110</v>
      </c>
      <c r="G973" s="12">
        <v>914</v>
      </c>
      <c r="H973" s="12">
        <v>2000</v>
      </c>
      <c r="I973" s="11">
        <v>601.596</v>
      </c>
      <c r="J973" s="11">
        <v>504.02600000000001</v>
      </c>
      <c r="K973" s="11">
        <v>425.62900000000002</v>
      </c>
      <c r="L973" s="11">
        <v>359.14699999999999</v>
      </c>
      <c r="M973" s="11">
        <v>301.96800000000002</v>
      </c>
      <c r="N973" s="11">
        <v>253.07599999999999</v>
      </c>
      <c r="O973" s="11">
        <v>212.697</v>
      </c>
      <c r="P973" s="11">
        <v>175.88200000000001</v>
      </c>
      <c r="Q973" s="11">
        <v>142.38</v>
      </c>
      <c r="R973" s="11">
        <v>116.07299999999999</v>
      </c>
      <c r="S973" s="11">
        <v>101.393</v>
      </c>
      <c r="T973" s="11">
        <v>88.813000000000002</v>
      </c>
      <c r="U973" s="11">
        <v>67.816000000000003</v>
      </c>
      <c r="V973" s="11">
        <v>51.113999999999997</v>
      </c>
      <c r="W973" s="11">
        <v>36.615000000000002</v>
      </c>
      <c r="X973" s="11">
        <v>24.355</v>
      </c>
      <c r="Y973" s="11">
        <v>13.456</v>
      </c>
      <c r="Z973" s="11">
        <v>5.3769999999999998</v>
      </c>
      <c r="AA973" s="11">
        <v>1.4359999999999999</v>
      </c>
      <c r="AB973" s="11">
        <v>0.221</v>
      </c>
      <c r="AC973" s="11">
        <v>1.7999999999999999E-2</v>
      </c>
    </row>
    <row r="974" spans="1:29" ht="11.5" hidden="1">
      <c r="A974" s="15">
        <v>957</v>
      </c>
      <c r="B974" s="13" t="s">
        <v>1059</v>
      </c>
      <c r="C974" s="14" t="s">
        <v>1132</v>
      </c>
      <c r="D974" s="12"/>
      <c r="E974" s="12">
        <v>204</v>
      </c>
      <c r="F974" s="13" t="s">
        <v>1110</v>
      </c>
      <c r="G974" s="12">
        <v>914</v>
      </c>
      <c r="H974" s="12">
        <v>2005</v>
      </c>
      <c r="I974" s="11">
        <v>678.22</v>
      </c>
      <c r="J974" s="11">
        <v>576.31500000000005</v>
      </c>
      <c r="K974" s="11">
        <v>495.72</v>
      </c>
      <c r="L974" s="11">
        <v>420.49299999999999</v>
      </c>
      <c r="M974" s="11">
        <v>354.63900000000001</v>
      </c>
      <c r="N974" s="11">
        <v>297.71800000000002</v>
      </c>
      <c r="O974" s="11">
        <v>248.767</v>
      </c>
      <c r="P974" s="11">
        <v>208.22499999999999</v>
      </c>
      <c r="Q974" s="11">
        <v>171.23099999999999</v>
      </c>
      <c r="R974" s="11">
        <v>137.809</v>
      </c>
      <c r="S974" s="11">
        <v>111.328</v>
      </c>
      <c r="T974" s="11">
        <v>95.734999999999999</v>
      </c>
      <c r="U974" s="11">
        <v>81.683999999999997</v>
      </c>
      <c r="V974" s="11">
        <v>59.475999999999999</v>
      </c>
      <c r="W974" s="11">
        <v>41.401000000000003</v>
      </c>
      <c r="X974" s="11">
        <v>26.135000000000002</v>
      </c>
      <c r="Y974" s="11">
        <v>14.237</v>
      </c>
      <c r="Z974" s="11">
        <v>5.8460000000000001</v>
      </c>
      <c r="AA974" s="11">
        <v>1.5669999999999999</v>
      </c>
      <c r="AB974" s="11">
        <v>0.254</v>
      </c>
      <c r="AC974" s="11">
        <v>2.1000000000000001E-2</v>
      </c>
    </row>
    <row r="975" spans="1:29" ht="11.5" hidden="1">
      <c r="A975" s="15">
        <v>958</v>
      </c>
      <c r="B975" s="13" t="s">
        <v>1059</v>
      </c>
      <c r="C975" s="14" t="s">
        <v>1132</v>
      </c>
      <c r="D975" s="12"/>
      <c r="E975" s="12">
        <v>204</v>
      </c>
      <c r="F975" s="13" t="s">
        <v>1110</v>
      </c>
      <c r="G975" s="12">
        <v>914</v>
      </c>
      <c r="H975" s="12">
        <v>2010</v>
      </c>
      <c r="I975" s="11">
        <v>767.59</v>
      </c>
      <c r="J975" s="11">
        <v>653.24900000000002</v>
      </c>
      <c r="K975" s="11">
        <v>567.61</v>
      </c>
      <c r="L975" s="11">
        <v>488.75099999999998</v>
      </c>
      <c r="M975" s="11">
        <v>411.73899999999998</v>
      </c>
      <c r="N975" s="11">
        <v>345.21</v>
      </c>
      <c r="O975" s="11">
        <v>289.07499999999999</v>
      </c>
      <c r="P975" s="11">
        <v>241.233</v>
      </c>
      <c r="Q975" s="11">
        <v>201.363</v>
      </c>
      <c r="R975" s="11">
        <v>164.976</v>
      </c>
      <c r="S975" s="11">
        <v>131.81399999999999</v>
      </c>
      <c r="T975" s="11">
        <v>105.059</v>
      </c>
      <c r="U975" s="11">
        <v>88.245999999999995</v>
      </c>
      <c r="V975" s="11">
        <v>72.013000000000005</v>
      </c>
      <c r="W975" s="11">
        <v>48.603000000000002</v>
      </c>
      <c r="X975" s="11">
        <v>29.945</v>
      </c>
      <c r="Y975" s="11">
        <v>15.55</v>
      </c>
      <c r="Z975" s="11">
        <v>6.3319999999999999</v>
      </c>
      <c r="AA975" s="11">
        <v>1.7509999999999999</v>
      </c>
      <c r="AB975" s="11">
        <v>0.28599999999999998</v>
      </c>
      <c r="AC975" s="11">
        <v>2.5000000000000001E-2</v>
      </c>
    </row>
    <row r="976" spans="1:29" ht="11.5" hidden="1">
      <c r="A976" s="15">
        <v>959</v>
      </c>
      <c r="B976" s="13" t="s">
        <v>1059</v>
      </c>
      <c r="C976" s="14" t="s">
        <v>1132</v>
      </c>
      <c r="D976" s="12"/>
      <c r="E976" s="12">
        <v>204</v>
      </c>
      <c r="F976" s="13" t="s">
        <v>1110</v>
      </c>
      <c r="G976" s="12">
        <v>914</v>
      </c>
      <c r="H976" s="12">
        <v>2015</v>
      </c>
      <c r="I976" s="11">
        <v>856.15</v>
      </c>
      <c r="J976" s="11">
        <v>742.60500000000002</v>
      </c>
      <c r="K976" s="11">
        <v>644.11</v>
      </c>
      <c r="L976" s="11">
        <v>559.98099999999999</v>
      </c>
      <c r="M976" s="11">
        <v>478.75799999999998</v>
      </c>
      <c r="N976" s="11">
        <v>400.89600000000002</v>
      </c>
      <c r="O976" s="11">
        <v>335.33499999999998</v>
      </c>
      <c r="P976" s="11">
        <v>280.53199999999998</v>
      </c>
      <c r="Q976" s="11">
        <v>233.51400000000001</v>
      </c>
      <c r="R976" s="11">
        <v>194.245</v>
      </c>
      <c r="S976" s="11">
        <v>158.03299999999999</v>
      </c>
      <c r="T976" s="11">
        <v>124.626</v>
      </c>
      <c r="U976" s="11">
        <v>97.082999999999998</v>
      </c>
      <c r="V976" s="11">
        <v>78.085999999999999</v>
      </c>
      <c r="W976" s="11">
        <v>59.179000000000002</v>
      </c>
      <c r="X976" s="11">
        <v>35.423999999999999</v>
      </c>
      <c r="Y976" s="11">
        <v>17.994</v>
      </c>
      <c r="Z976" s="11">
        <v>7.0010000000000003</v>
      </c>
      <c r="AA976" s="11">
        <v>1.9239999999999999</v>
      </c>
      <c r="AB976" s="11">
        <v>0.32500000000000001</v>
      </c>
      <c r="AC976" s="11">
        <v>2.9000000000000001E-2</v>
      </c>
    </row>
    <row r="977" spans="1:29" ht="11.5" hidden="1">
      <c r="A977" s="15">
        <v>960</v>
      </c>
      <c r="B977" s="13" t="s">
        <v>1059</v>
      </c>
      <c r="C977" s="14" t="s">
        <v>1132</v>
      </c>
      <c r="D977" s="12"/>
      <c r="E977" s="12">
        <v>204</v>
      </c>
      <c r="F977" s="13" t="s">
        <v>1110</v>
      </c>
      <c r="G977" s="12">
        <v>914</v>
      </c>
      <c r="H977" s="12">
        <v>2020</v>
      </c>
      <c r="I977" s="11">
        <v>939.80899999999997</v>
      </c>
      <c r="J977" s="11">
        <v>832.226</v>
      </c>
      <c r="K977" s="11">
        <v>733.76499999999999</v>
      </c>
      <c r="L977" s="11">
        <v>637.59799999999996</v>
      </c>
      <c r="M977" s="11">
        <v>552.572</v>
      </c>
      <c r="N977" s="11">
        <v>470.96600000000001</v>
      </c>
      <c r="O977" s="11">
        <v>393.47899999999998</v>
      </c>
      <c r="P977" s="11">
        <v>328.38900000000001</v>
      </c>
      <c r="Q977" s="11">
        <v>273.66000000000003</v>
      </c>
      <c r="R977" s="11">
        <v>226.733</v>
      </c>
      <c r="S977" s="11">
        <v>187.13900000000001</v>
      </c>
      <c r="T977" s="11">
        <v>150.21199999999999</v>
      </c>
      <c r="U977" s="11">
        <v>115.771</v>
      </c>
      <c r="V977" s="11">
        <v>86.381</v>
      </c>
      <c r="W977" s="11">
        <v>64.576999999999998</v>
      </c>
      <c r="X977" s="11">
        <v>43.465000000000003</v>
      </c>
      <c r="Y977" s="11">
        <v>21.486999999999998</v>
      </c>
      <c r="Z977" s="11">
        <v>8.1839999999999993</v>
      </c>
      <c r="AA977" s="11">
        <v>2.1480000000000001</v>
      </c>
      <c r="AB977" s="11">
        <v>0.35599999999999998</v>
      </c>
      <c r="AC977" s="11">
        <v>3.3000000000000002E-2</v>
      </c>
    </row>
    <row r="978" spans="1:29" ht="11.5" hidden="1">
      <c r="A978" s="15">
        <v>961</v>
      </c>
      <c r="B978" s="13" t="s">
        <v>1059</v>
      </c>
      <c r="C978" s="14" t="s">
        <v>1133</v>
      </c>
      <c r="D978" s="12"/>
      <c r="E978" s="12">
        <v>854</v>
      </c>
      <c r="F978" s="13" t="s">
        <v>1110</v>
      </c>
      <c r="G978" s="12">
        <v>914</v>
      </c>
      <c r="H978" s="12">
        <v>1950</v>
      </c>
      <c r="I978" s="11">
        <v>336.89400000000001</v>
      </c>
      <c r="J978" s="11">
        <v>271.81799999999998</v>
      </c>
      <c r="K978" s="11">
        <v>238.67699999999999</v>
      </c>
      <c r="L978" s="11">
        <v>212.07499999999999</v>
      </c>
      <c r="M978" s="11">
        <v>188.83799999999999</v>
      </c>
      <c r="N978" s="11">
        <v>165.96</v>
      </c>
      <c r="O978" s="11">
        <v>143.55199999999999</v>
      </c>
      <c r="P978" s="11">
        <v>121.95699999999999</v>
      </c>
      <c r="Q978" s="11">
        <v>99.76</v>
      </c>
      <c r="R978" s="11">
        <v>80.81</v>
      </c>
      <c r="S978" s="11">
        <v>62.283000000000001</v>
      </c>
      <c r="T978" s="11">
        <v>47.054000000000002</v>
      </c>
      <c r="U978" s="11">
        <v>32.643999999999998</v>
      </c>
      <c r="V978" s="11">
        <v>20.933</v>
      </c>
      <c r="W978" s="11">
        <v>10.339</v>
      </c>
      <c r="X978" s="11">
        <v>0.995</v>
      </c>
      <c r="Y978" s="11">
        <v>1.952</v>
      </c>
      <c r="Z978" s="11">
        <v>0.32500000000000001</v>
      </c>
      <c r="AA978" s="11">
        <v>2.7E-2</v>
      </c>
      <c r="AB978" s="11">
        <v>0</v>
      </c>
      <c r="AC978" s="11">
        <v>0</v>
      </c>
    </row>
    <row r="979" spans="1:29" ht="11.5" hidden="1">
      <c r="A979" s="15">
        <v>962</v>
      </c>
      <c r="B979" s="13" t="s">
        <v>1059</v>
      </c>
      <c r="C979" s="14" t="s">
        <v>1133</v>
      </c>
      <c r="D979" s="12"/>
      <c r="E979" s="12">
        <v>854</v>
      </c>
      <c r="F979" s="13" t="s">
        <v>1110</v>
      </c>
      <c r="G979" s="12">
        <v>914</v>
      </c>
      <c r="H979" s="12">
        <v>1955</v>
      </c>
      <c r="I979" s="11">
        <v>362.16399999999999</v>
      </c>
      <c r="J979" s="11">
        <v>284.81099999999998</v>
      </c>
      <c r="K979" s="11">
        <v>257.745</v>
      </c>
      <c r="L979" s="11">
        <v>226.905</v>
      </c>
      <c r="M979" s="11">
        <v>195.35400000000001</v>
      </c>
      <c r="N979" s="11">
        <v>170.672</v>
      </c>
      <c r="O979" s="11">
        <v>149.81899999999999</v>
      </c>
      <c r="P979" s="11">
        <v>130.02699999999999</v>
      </c>
      <c r="Q979" s="11">
        <v>110.837</v>
      </c>
      <c r="R979" s="11">
        <v>90.849000000000004</v>
      </c>
      <c r="S979" s="11">
        <v>72.793999999999997</v>
      </c>
      <c r="T979" s="11">
        <v>54.48</v>
      </c>
      <c r="U979" s="11">
        <v>38.634999999999998</v>
      </c>
      <c r="V979" s="11">
        <v>23.914000000000001</v>
      </c>
      <c r="W979" s="11">
        <v>12.802</v>
      </c>
      <c r="X979" s="11">
        <v>4.6840000000000002</v>
      </c>
      <c r="Y979" s="11">
        <v>0.33900000000000002</v>
      </c>
      <c r="Z979" s="11">
        <v>0.31900000000000001</v>
      </c>
      <c r="AA979" s="11">
        <v>2.7E-2</v>
      </c>
      <c r="AB979" s="11">
        <v>0</v>
      </c>
      <c r="AC979" s="11">
        <v>0</v>
      </c>
    </row>
    <row r="980" spans="1:29" ht="11.5" hidden="1">
      <c r="A980" s="15">
        <v>963</v>
      </c>
      <c r="B980" s="13" t="s">
        <v>1059</v>
      </c>
      <c r="C980" s="14" t="s">
        <v>1133</v>
      </c>
      <c r="D980" s="12"/>
      <c r="E980" s="12">
        <v>854</v>
      </c>
      <c r="F980" s="13" t="s">
        <v>1110</v>
      </c>
      <c r="G980" s="12">
        <v>914</v>
      </c>
      <c r="H980" s="12">
        <v>1960</v>
      </c>
      <c r="I980" s="11">
        <v>397.46199999999999</v>
      </c>
      <c r="J980" s="11">
        <v>310.65600000000001</v>
      </c>
      <c r="K980" s="11">
        <v>271.46800000000002</v>
      </c>
      <c r="L980" s="11">
        <v>246.17099999999999</v>
      </c>
      <c r="M980" s="11">
        <v>210.494</v>
      </c>
      <c r="N980" s="11">
        <v>177.852</v>
      </c>
      <c r="O980" s="11">
        <v>155.19300000000001</v>
      </c>
      <c r="P980" s="11">
        <v>136.75</v>
      </c>
      <c r="Q980" s="11">
        <v>119.105</v>
      </c>
      <c r="R980" s="11">
        <v>101.754</v>
      </c>
      <c r="S980" s="11">
        <v>82.555000000000007</v>
      </c>
      <c r="T980" s="11">
        <v>64.39</v>
      </c>
      <c r="U980" s="11">
        <v>45.457999999999998</v>
      </c>
      <c r="V980" s="11">
        <v>29.032</v>
      </c>
      <c r="W980" s="11">
        <v>15.206</v>
      </c>
      <c r="X980" s="11">
        <v>6.181</v>
      </c>
      <c r="Y980" s="11">
        <v>1.4770000000000001</v>
      </c>
      <c r="Z980" s="11">
        <v>6.9000000000000006E-2</v>
      </c>
      <c r="AA980" s="11">
        <v>3.1E-2</v>
      </c>
      <c r="AB980" s="11">
        <v>2E-3</v>
      </c>
      <c r="AC980" s="11">
        <v>0</v>
      </c>
    </row>
    <row r="981" spans="1:29" ht="11.5" hidden="1">
      <c r="A981" s="15">
        <v>964</v>
      </c>
      <c r="B981" s="13" t="s">
        <v>1059</v>
      </c>
      <c r="C981" s="14" t="s">
        <v>1133</v>
      </c>
      <c r="D981" s="12"/>
      <c r="E981" s="12">
        <v>854</v>
      </c>
      <c r="F981" s="13" t="s">
        <v>1110</v>
      </c>
      <c r="G981" s="12">
        <v>914</v>
      </c>
      <c r="H981" s="12">
        <v>1965</v>
      </c>
      <c r="I981" s="11">
        <v>434.31299999999999</v>
      </c>
      <c r="J981" s="11">
        <v>345.06700000000001</v>
      </c>
      <c r="K981" s="11">
        <v>297.15100000000001</v>
      </c>
      <c r="L981" s="11">
        <v>259.28800000000001</v>
      </c>
      <c r="M981" s="11">
        <v>227.60599999999999</v>
      </c>
      <c r="N981" s="11">
        <v>190.399</v>
      </c>
      <c r="O981" s="11">
        <v>160.56</v>
      </c>
      <c r="P981" s="11">
        <v>141.00299999999999</v>
      </c>
      <c r="Q981" s="11">
        <v>125.056</v>
      </c>
      <c r="R981" s="11">
        <v>109.398</v>
      </c>
      <c r="S981" s="11">
        <v>92.751000000000005</v>
      </c>
      <c r="T981" s="11">
        <v>73.462999999999994</v>
      </c>
      <c r="U981" s="11">
        <v>54.341000000000001</v>
      </c>
      <c r="V981" s="11">
        <v>34.831000000000003</v>
      </c>
      <c r="W981" s="11">
        <v>19.048999999999999</v>
      </c>
      <c r="X981" s="11">
        <v>7.7110000000000003</v>
      </c>
      <c r="Y981" s="11">
        <v>2.101</v>
      </c>
      <c r="Z981" s="11">
        <v>0.29699999999999999</v>
      </c>
      <c r="AA981" s="11">
        <v>5.0000000000000001E-3</v>
      </c>
      <c r="AB981" s="11">
        <v>2E-3</v>
      </c>
      <c r="AC981" s="11">
        <v>0</v>
      </c>
    </row>
    <row r="982" spans="1:29" ht="11.5" hidden="1">
      <c r="A982" s="15">
        <v>965</v>
      </c>
      <c r="B982" s="13" t="s">
        <v>1059</v>
      </c>
      <c r="C982" s="14" t="s">
        <v>1133</v>
      </c>
      <c r="D982" s="12"/>
      <c r="E982" s="12">
        <v>854</v>
      </c>
      <c r="F982" s="13" t="s">
        <v>1110</v>
      </c>
      <c r="G982" s="12">
        <v>914</v>
      </c>
      <c r="H982" s="12">
        <v>1970</v>
      </c>
      <c r="I982" s="11">
        <v>486.536</v>
      </c>
      <c r="J982" s="11">
        <v>382.00099999999998</v>
      </c>
      <c r="K982" s="11">
        <v>331.49099999999999</v>
      </c>
      <c r="L982" s="11">
        <v>285.00099999999998</v>
      </c>
      <c r="M982" s="11">
        <v>241.12899999999999</v>
      </c>
      <c r="N982" s="11">
        <v>207.61199999999999</v>
      </c>
      <c r="O982" s="11">
        <v>173.28</v>
      </c>
      <c r="P982" s="11">
        <v>146.80699999999999</v>
      </c>
      <c r="Q982" s="11">
        <v>129.708</v>
      </c>
      <c r="R982" s="11">
        <v>115.545</v>
      </c>
      <c r="S982" s="11">
        <v>100.38500000000001</v>
      </c>
      <c r="T982" s="11">
        <v>83.257999999999996</v>
      </c>
      <c r="U982" s="11">
        <v>62.783999999999999</v>
      </c>
      <c r="V982" s="11">
        <v>42.468000000000004</v>
      </c>
      <c r="W982" s="11">
        <v>23.542000000000002</v>
      </c>
      <c r="X982" s="11">
        <v>10.117000000000001</v>
      </c>
      <c r="Y982" s="11">
        <v>2.8090000000000002</v>
      </c>
      <c r="Z982" s="11">
        <v>0.46300000000000002</v>
      </c>
      <c r="AA982" s="11">
        <v>3.5999999999999997E-2</v>
      </c>
      <c r="AB982" s="11">
        <v>0</v>
      </c>
      <c r="AC982" s="11">
        <v>0</v>
      </c>
    </row>
    <row r="983" spans="1:29" ht="11.5" hidden="1">
      <c r="A983" s="15">
        <v>966</v>
      </c>
      <c r="B983" s="13" t="s">
        <v>1059</v>
      </c>
      <c r="C983" s="14" t="s">
        <v>1133</v>
      </c>
      <c r="D983" s="12"/>
      <c r="E983" s="12">
        <v>854</v>
      </c>
      <c r="F983" s="13" t="s">
        <v>1110</v>
      </c>
      <c r="G983" s="12">
        <v>914</v>
      </c>
      <c r="H983" s="12">
        <v>1975</v>
      </c>
      <c r="I983" s="11">
        <v>542.01599999999996</v>
      </c>
      <c r="J983" s="11">
        <v>430.98500000000001</v>
      </c>
      <c r="K983" s="11">
        <v>368.42599999999999</v>
      </c>
      <c r="L983" s="11">
        <v>318.75200000000001</v>
      </c>
      <c r="M983" s="11">
        <v>265.59699999999998</v>
      </c>
      <c r="N983" s="11">
        <v>219.93899999999999</v>
      </c>
      <c r="O983" s="11">
        <v>189.25700000000001</v>
      </c>
      <c r="P983" s="11">
        <v>158.761</v>
      </c>
      <c r="Q983" s="11">
        <v>135.285</v>
      </c>
      <c r="R983" s="11">
        <v>120.148</v>
      </c>
      <c r="S983" s="11">
        <v>106.482</v>
      </c>
      <c r="T983" s="11">
        <v>90.736999999999995</v>
      </c>
      <c r="U983" s="11">
        <v>71.991</v>
      </c>
      <c r="V983" s="11">
        <v>50.008000000000003</v>
      </c>
      <c r="W983" s="11">
        <v>29.562000000000001</v>
      </c>
      <c r="X983" s="11">
        <v>13.074999999999999</v>
      </c>
      <c r="Y983" s="11">
        <v>3.9409999999999998</v>
      </c>
      <c r="Z983" s="11">
        <v>0.67500000000000004</v>
      </c>
      <c r="AA983" s="11">
        <v>6.3E-2</v>
      </c>
      <c r="AB983" s="11">
        <v>3.0000000000000001E-3</v>
      </c>
      <c r="AC983" s="11">
        <v>0</v>
      </c>
    </row>
    <row r="984" spans="1:29" ht="11.5" hidden="1">
      <c r="A984" s="15">
        <v>967</v>
      </c>
      <c r="B984" s="13" t="s">
        <v>1059</v>
      </c>
      <c r="C984" s="14" t="s">
        <v>1133</v>
      </c>
      <c r="D984" s="12"/>
      <c r="E984" s="12">
        <v>854</v>
      </c>
      <c r="F984" s="13" t="s">
        <v>1110</v>
      </c>
      <c r="G984" s="12">
        <v>914</v>
      </c>
      <c r="H984" s="12">
        <v>1980</v>
      </c>
      <c r="I984" s="11">
        <v>629.50199999999995</v>
      </c>
      <c r="J984" s="11">
        <v>485.11200000000002</v>
      </c>
      <c r="K984" s="11">
        <v>417.78199999999998</v>
      </c>
      <c r="L984" s="11">
        <v>355.024</v>
      </c>
      <c r="M984" s="11">
        <v>297.18</v>
      </c>
      <c r="N984" s="11">
        <v>241.791</v>
      </c>
      <c r="O984" s="11">
        <v>199.76300000000001</v>
      </c>
      <c r="P984" s="11">
        <v>173.357</v>
      </c>
      <c r="Q984" s="11">
        <v>146.453</v>
      </c>
      <c r="R984" s="11">
        <v>125.49299999999999</v>
      </c>
      <c r="S984" s="11">
        <v>111.143</v>
      </c>
      <c r="T984" s="11">
        <v>96.965000000000003</v>
      </c>
      <c r="U984" s="11">
        <v>79.522999999999996</v>
      </c>
      <c r="V984" s="11">
        <v>58.673999999999999</v>
      </c>
      <c r="W984" s="11">
        <v>36.036999999999999</v>
      </c>
      <c r="X984" s="11">
        <v>17.295999999999999</v>
      </c>
      <c r="Y984" s="11">
        <v>5.4870000000000001</v>
      </c>
      <c r="Z984" s="11">
        <v>1.042</v>
      </c>
      <c r="AA984" s="11">
        <v>0.10299999999999999</v>
      </c>
      <c r="AB984" s="11">
        <v>5.0000000000000001E-3</v>
      </c>
      <c r="AC984" s="11">
        <v>0</v>
      </c>
    </row>
    <row r="985" spans="1:29" ht="11.5" hidden="1">
      <c r="A985" s="15">
        <v>968</v>
      </c>
      <c r="B985" s="13" t="s">
        <v>1059</v>
      </c>
      <c r="C985" s="14" t="s">
        <v>1133</v>
      </c>
      <c r="D985" s="12"/>
      <c r="E985" s="12">
        <v>854</v>
      </c>
      <c r="F985" s="13" t="s">
        <v>1110</v>
      </c>
      <c r="G985" s="12">
        <v>914</v>
      </c>
      <c r="H985" s="12">
        <v>1985</v>
      </c>
      <c r="I985" s="11">
        <v>726.34199999999998</v>
      </c>
      <c r="J985" s="11">
        <v>574.74699999999996</v>
      </c>
      <c r="K985" s="11">
        <v>474.553</v>
      </c>
      <c r="L985" s="11">
        <v>406.04700000000003</v>
      </c>
      <c r="M985" s="11">
        <v>335.47800000000001</v>
      </c>
      <c r="N985" s="11">
        <v>275.15699999999998</v>
      </c>
      <c r="O985" s="11">
        <v>223.20500000000001</v>
      </c>
      <c r="P985" s="11">
        <v>185.477</v>
      </c>
      <c r="Q985" s="11">
        <v>162.167</v>
      </c>
      <c r="R985" s="11">
        <v>137.55000000000001</v>
      </c>
      <c r="S985" s="11">
        <v>117.512</v>
      </c>
      <c r="T985" s="11">
        <v>102.76600000000001</v>
      </c>
      <c r="U985" s="11">
        <v>86.94</v>
      </c>
      <c r="V985" s="11">
        <v>67.132000000000005</v>
      </c>
      <c r="W985" s="11">
        <v>44.542999999999999</v>
      </c>
      <c r="X985" s="11">
        <v>22.738</v>
      </c>
      <c r="Y985" s="11">
        <v>8.0630000000000006</v>
      </c>
      <c r="Z985" s="11">
        <v>1.653</v>
      </c>
      <c r="AA985" s="11">
        <v>0.18099999999999999</v>
      </c>
      <c r="AB985" s="11">
        <v>8.9999999999999993E-3</v>
      </c>
      <c r="AC985" s="11">
        <v>0</v>
      </c>
    </row>
    <row r="986" spans="1:29" ht="11.5" hidden="1">
      <c r="A986" s="15">
        <v>969</v>
      </c>
      <c r="B986" s="13" t="s">
        <v>1059</v>
      </c>
      <c r="C986" s="14" t="s">
        <v>1133</v>
      </c>
      <c r="D986" s="12"/>
      <c r="E986" s="12">
        <v>854</v>
      </c>
      <c r="F986" s="13" t="s">
        <v>1110</v>
      </c>
      <c r="G986" s="12">
        <v>914</v>
      </c>
      <c r="H986" s="12">
        <v>1990</v>
      </c>
      <c r="I986" s="11">
        <v>817.98800000000006</v>
      </c>
      <c r="J986" s="11">
        <v>668.36699999999996</v>
      </c>
      <c r="K986" s="11">
        <v>562.82399999999996</v>
      </c>
      <c r="L986" s="11">
        <v>462.71600000000001</v>
      </c>
      <c r="M986" s="11">
        <v>387.18599999999998</v>
      </c>
      <c r="N986" s="11">
        <v>314.66500000000002</v>
      </c>
      <c r="O986" s="11">
        <v>257.46899999999999</v>
      </c>
      <c r="P986" s="11">
        <v>209.499</v>
      </c>
      <c r="Q986" s="11">
        <v>174.72399999999999</v>
      </c>
      <c r="R986" s="11">
        <v>153.22300000000001</v>
      </c>
      <c r="S986" s="11">
        <v>129.35300000000001</v>
      </c>
      <c r="T986" s="11">
        <v>108.938</v>
      </c>
      <c r="U986" s="11">
        <v>92.311000000000007</v>
      </c>
      <c r="V986" s="11">
        <v>73.503</v>
      </c>
      <c r="W986" s="11">
        <v>51.036999999999999</v>
      </c>
      <c r="X986" s="11">
        <v>28.158999999999999</v>
      </c>
      <c r="Y986" s="11">
        <v>10.638999999999999</v>
      </c>
      <c r="Z986" s="11">
        <v>2.4380000000000002</v>
      </c>
      <c r="AA986" s="11">
        <v>0.28699999999999998</v>
      </c>
      <c r="AB986" s="11">
        <v>1.7000000000000001E-2</v>
      </c>
      <c r="AC986" s="11">
        <v>0</v>
      </c>
    </row>
    <row r="987" spans="1:29" ht="11.5" hidden="1">
      <c r="A987" s="15">
        <v>970</v>
      </c>
      <c r="B987" s="13" t="s">
        <v>1059</v>
      </c>
      <c r="C987" s="14" t="s">
        <v>1133</v>
      </c>
      <c r="D987" s="12"/>
      <c r="E987" s="12">
        <v>854</v>
      </c>
      <c r="F987" s="13" t="s">
        <v>1110</v>
      </c>
      <c r="G987" s="12">
        <v>914</v>
      </c>
      <c r="H987" s="12">
        <v>1995</v>
      </c>
      <c r="I987" s="11">
        <v>929.96900000000005</v>
      </c>
      <c r="J987" s="11">
        <v>755.01099999999997</v>
      </c>
      <c r="K987" s="11">
        <v>654.06100000000004</v>
      </c>
      <c r="L987" s="11">
        <v>549.76099999999997</v>
      </c>
      <c r="M987" s="11">
        <v>443.71100000000001</v>
      </c>
      <c r="N987" s="11">
        <v>366.57499999999999</v>
      </c>
      <c r="O987" s="11">
        <v>297.15699999999998</v>
      </c>
      <c r="P987" s="11">
        <v>243.56</v>
      </c>
      <c r="Q987" s="11">
        <v>198.42099999999999</v>
      </c>
      <c r="R987" s="11">
        <v>165.55699999999999</v>
      </c>
      <c r="S987" s="11">
        <v>144.352</v>
      </c>
      <c r="T987" s="11">
        <v>119.928</v>
      </c>
      <c r="U987" s="11">
        <v>97.638999999999996</v>
      </c>
      <c r="V987" s="11">
        <v>77.664000000000001</v>
      </c>
      <c r="W987" s="11">
        <v>55.435000000000002</v>
      </c>
      <c r="X987" s="11">
        <v>31.881</v>
      </c>
      <c r="Y987" s="11">
        <v>12.97</v>
      </c>
      <c r="Z987" s="11">
        <v>3.1509999999999998</v>
      </c>
      <c r="AA987" s="11">
        <v>0.41</v>
      </c>
      <c r="AB987" s="11">
        <v>2.5000000000000001E-2</v>
      </c>
      <c r="AC987" s="11">
        <v>1E-3</v>
      </c>
    </row>
    <row r="988" spans="1:29" ht="11.5" hidden="1">
      <c r="A988" s="15">
        <v>971</v>
      </c>
      <c r="B988" s="13" t="s">
        <v>1059</v>
      </c>
      <c r="C988" s="14" t="s">
        <v>1133</v>
      </c>
      <c r="D988" s="12"/>
      <c r="E988" s="12">
        <v>854</v>
      </c>
      <c r="F988" s="13" t="s">
        <v>1110</v>
      </c>
      <c r="G988" s="12">
        <v>914</v>
      </c>
      <c r="H988" s="12">
        <v>2000</v>
      </c>
      <c r="I988" s="11">
        <v>1068.1130000000001</v>
      </c>
      <c r="J988" s="11">
        <v>864.46699999999998</v>
      </c>
      <c r="K988" s="11">
        <v>739.10199999999998</v>
      </c>
      <c r="L988" s="11">
        <v>639.76</v>
      </c>
      <c r="M988" s="11">
        <v>529.37</v>
      </c>
      <c r="N988" s="11">
        <v>422.34</v>
      </c>
      <c r="O988" s="11">
        <v>348.19900000000001</v>
      </c>
      <c r="P988" s="11">
        <v>282.45800000000003</v>
      </c>
      <c r="Q988" s="11">
        <v>231.6</v>
      </c>
      <c r="R988" s="11">
        <v>188.53200000000001</v>
      </c>
      <c r="S988" s="11">
        <v>156.21600000000001</v>
      </c>
      <c r="T988" s="11">
        <v>134.02099999999999</v>
      </c>
      <c r="U988" s="11">
        <v>107.589</v>
      </c>
      <c r="V988" s="11">
        <v>82.185000000000002</v>
      </c>
      <c r="W988" s="11">
        <v>58.591000000000001</v>
      </c>
      <c r="X988" s="11">
        <v>34.639000000000003</v>
      </c>
      <c r="Y988" s="11">
        <v>14.694000000000001</v>
      </c>
      <c r="Z988" s="11">
        <v>3.843</v>
      </c>
      <c r="AA988" s="11">
        <v>0.53100000000000003</v>
      </c>
      <c r="AB988" s="11">
        <v>3.7999999999999999E-2</v>
      </c>
      <c r="AC988" s="11">
        <v>1E-3</v>
      </c>
    </row>
    <row r="989" spans="1:29" ht="11.5" hidden="1">
      <c r="A989" s="15">
        <v>972</v>
      </c>
      <c r="B989" s="13" t="s">
        <v>1059</v>
      </c>
      <c r="C989" s="14" t="s">
        <v>1133</v>
      </c>
      <c r="D989" s="12"/>
      <c r="E989" s="12">
        <v>854</v>
      </c>
      <c r="F989" s="13" t="s">
        <v>1110</v>
      </c>
      <c r="G989" s="12">
        <v>914</v>
      </c>
      <c r="H989" s="12">
        <v>2005</v>
      </c>
      <c r="I989" s="11">
        <v>1221.76</v>
      </c>
      <c r="J989" s="11">
        <v>1000.153</v>
      </c>
      <c r="K989" s="11">
        <v>847.03800000000001</v>
      </c>
      <c r="L989" s="11">
        <v>724.04399999999998</v>
      </c>
      <c r="M989" s="11">
        <v>618.32899999999995</v>
      </c>
      <c r="N989" s="11">
        <v>506.82</v>
      </c>
      <c r="O989" s="11">
        <v>403.30599999999998</v>
      </c>
      <c r="P989" s="11">
        <v>332.62299999999999</v>
      </c>
      <c r="Q989" s="11">
        <v>269.67</v>
      </c>
      <c r="R989" s="11">
        <v>220.798</v>
      </c>
      <c r="S989" s="11">
        <v>178.36799999999999</v>
      </c>
      <c r="T989" s="11">
        <v>145.345</v>
      </c>
      <c r="U989" s="11">
        <v>120.541</v>
      </c>
      <c r="V989" s="11">
        <v>90.853999999999999</v>
      </c>
      <c r="W989" s="11">
        <v>62.262999999999998</v>
      </c>
      <c r="X989" s="11">
        <v>36.825000000000003</v>
      </c>
      <c r="Y989" s="11">
        <v>16.094000000000001</v>
      </c>
      <c r="Z989" s="11">
        <v>4.3970000000000002</v>
      </c>
      <c r="AA989" s="11">
        <v>0.65300000000000002</v>
      </c>
      <c r="AB989" s="11">
        <v>4.9000000000000002E-2</v>
      </c>
      <c r="AC989" s="11">
        <v>2E-3</v>
      </c>
    </row>
    <row r="990" spans="1:29" ht="11.5" hidden="1">
      <c r="A990" s="15">
        <v>973</v>
      </c>
      <c r="B990" s="13" t="s">
        <v>1059</v>
      </c>
      <c r="C990" s="14" t="s">
        <v>1133</v>
      </c>
      <c r="D990" s="12"/>
      <c r="E990" s="12">
        <v>854</v>
      </c>
      <c r="F990" s="13" t="s">
        <v>1110</v>
      </c>
      <c r="G990" s="12">
        <v>914</v>
      </c>
      <c r="H990" s="12">
        <v>2010</v>
      </c>
      <c r="I990" s="11">
        <v>1398.3209999999999</v>
      </c>
      <c r="J990" s="11">
        <v>1164.1669999999999</v>
      </c>
      <c r="K990" s="11">
        <v>982.17200000000003</v>
      </c>
      <c r="L990" s="11">
        <v>831.63499999999999</v>
      </c>
      <c r="M990" s="11">
        <v>702.21299999999997</v>
      </c>
      <c r="N990" s="11">
        <v>594.86099999999999</v>
      </c>
      <c r="O990" s="11">
        <v>486.59899999999999</v>
      </c>
      <c r="P990" s="11">
        <v>387.04399999999998</v>
      </c>
      <c r="Q990" s="11">
        <v>318.95800000000003</v>
      </c>
      <c r="R990" s="11">
        <v>258.07799999999997</v>
      </c>
      <c r="S990" s="11">
        <v>209.71</v>
      </c>
      <c r="T990" s="11">
        <v>166.68299999999999</v>
      </c>
      <c r="U990" s="11">
        <v>131.495</v>
      </c>
      <c r="V990" s="11">
        <v>102.708</v>
      </c>
      <c r="W990" s="11">
        <v>69.736000000000004</v>
      </c>
      <c r="X990" s="11">
        <v>39.866</v>
      </c>
      <c r="Y990" s="11">
        <v>17.545999999999999</v>
      </c>
      <c r="Z990" s="11">
        <v>4.968</v>
      </c>
      <c r="AA990" s="11">
        <v>0.77400000000000002</v>
      </c>
      <c r="AB990" s="11">
        <v>5.7000000000000002E-2</v>
      </c>
      <c r="AC990" s="11">
        <v>1E-3</v>
      </c>
    </row>
    <row r="991" spans="1:29" ht="11.5" hidden="1">
      <c r="A991" s="15">
        <v>974</v>
      </c>
      <c r="B991" s="13" t="s">
        <v>1059</v>
      </c>
      <c r="C991" s="14" t="s">
        <v>1133</v>
      </c>
      <c r="D991" s="12"/>
      <c r="E991" s="12">
        <v>854</v>
      </c>
      <c r="F991" s="13" t="s">
        <v>1110</v>
      </c>
      <c r="G991" s="12">
        <v>914</v>
      </c>
      <c r="H991" s="12">
        <v>2015</v>
      </c>
      <c r="I991" s="11">
        <v>1553.498</v>
      </c>
      <c r="J991" s="11">
        <v>1353.9190000000001</v>
      </c>
      <c r="K991" s="11">
        <v>1146.164</v>
      </c>
      <c r="L991" s="11">
        <v>966.70600000000002</v>
      </c>
      <c r="M991" s="11">
        <v>809.65700000000004</v>
      </c>
      <c r="N991" s="11">
        <v>678.68600000000004</v>
      </c>
      <c r="O991" s="11">
        <v>574.07000000000005</v>
      </c>
      <c r="P991" s="11">
        <v>469.447</v>
      </c>
      <c r="Q991" s="11">
        <v>372.83600000000001</v>
      </c>
      <c r="R991" s="11">
        <v>306.56400000000002</v>
      </c>
      <c r="S991" s="11">
        <v>246.185</v>
      </c>
      <c r="T991" s="11">
        <v>196.99700000000001</v>
      </c>
      <c r="U991" s="11">
        <v>151.89699999999999</v>
      </c>
      <c r="V991" s="11">
        <v>113.255</v>
      </c>
      <c r="W991" s="11">
        <v>80.093000000000004</v>
      </c>
      <c r="X991" s="11">
        <v>45.673999999999999</v>
      </c>
      <c r="Y991" s="11">
        <v>19.587</v>
      </c>
      <c r="Z991" s="11">
        <v>5.6260000000000003</v>
      </c>
      <c r="AA991" s="11">
        <v>0.91100000000000003</v>
      </c>
      <c r="AB991" s="11">
        <v>7.0999999999999994E-2</v>
      </c>
      <c r="AC991" s="11">
        <v>1E-3</v>
      </c>
    </row>
    <row r="992" spans="1:29" ht="11.5" hidden="1">
      <c r="A992" s="15">
        <v>975</v>
      </c>
      <c r="B992" s="13" t="s">
        <v>1059</v>
      </c>
      <c r="C992" s="14" t="s">
        <v>1133</v>
      </c>
      <c r="D992" s="12"/>
      <c r="E992" s="12">
        <v>854</v>
      </c>
      <c r="F992" s="13" t="s">
        <v>1110</v>
      </c>
      <c r="G992" s="12">
        <v>914</v>
      </c>
      <c r="H992" s="12">
        <v>2020</v>
      </c>
      <c r="I992" s="11">
        <v>1705.6020000000001</v>
      </c>
      <c r="J992" s="11">
        <v>1512.7750000000001</v>
      </c>
      <c r="K992" s="11">
        <v>1336.4670000000001</v>
      </c>
      <c r="L992" s="11">
        <v>1130.961</v>
      </c>
      <c r="M992" s="11">
        <v>944.92399999999998</v>
      </c>
      <c r="N992" s="11">
        <v>786.3</v>
      </c>
      <c r="O992" s="11">
        <v>658.05200000000002</v>
      </c>
      <c r="P992" s="11">
        <v>556.51300000000003</v>
      </c>
      <c r="Q992" s="11">
        <v>454.452</v>
      </c>
      <c r="R992" s="11">
        <v>359.96199999999999</v>
      </c>
      <c r="S992" s="11">
        <v>293.82799999999997</v>
      </c>
      <c r="T992" s="11">
        <v>232.524</v>
      </c>
      <c r="U992" s="11">
        <v>180.74799999999999</v>
      </c>
      <c r="V992" s="11">
        <v>132.06899999999999</v>
      </c>
      <c r="W992" s="11">
        <v>89.430999999999997</v>
      </c>
      <c r="X992" s="11">
        <v>53.375999999999998</v>
      </c>
      <c r="Y992" s="11">
        <v>22.988</v>
      </c>
      <c r="Z992" s="11">
        <v>6.4429999999999996</v>
      </c>
      <c r="AA992" s="11">
        <v>1.0620000000000001</v>
      </c>
      <c r="AB992" s="11">
        <v>8.6999999999999994E-2</v>
      </c>
      <c r="AC992" s="11">
        <v>1E-3</v>
      </c>
    </row>
    <row r="993" spans="1:29" ht="11.5" hidden="1">
      <c r="A993" s="15">
        <v>976</v>
      </c>
      <c r="B993" s="13" t="s">
        <v>1059</v>
      </c>
      <c r="C993" s="14" t="s">
        <v>1134</v>
      </c>
      <c r="D993" s="12"/>
      <c r="E993" s="12">
        <v>132</v>
      </c>
      <c r="F993" s="13" t="s">
        <v>1110</v>
      </c>
      <c r="G993" s="12">
        <v>914</v>
      </c>
      <c r="H993" s="12">
        <v>1950</v>
      </c>
      <c r="I993" s="11">
        <v>9.7129999999999992</v>
      </c>
      <c r="J993" s="11">
        <v>8.7240000000000002</v>
      </c>
      <c r="K993" s="11">
        <v>11.2</v>
      </c>
      <c r="L993" s="11">
        <v>10.82</v>
      </c>
      <c r="M993" s="11">
        <v>9.2919999999999998</v>
      </c>
      <c r="N993" s="11">
        <v>5.5250000000000004</v>
      </c>
      <c r="O993" s="11">
        <v>5.2720000000000002</v>
      </c>
      <c r="P993" s="11">
        <v>5.8019999999999996</v>
      </c>
      <c r="Q993" s="11">
        <v>6.4</v>
      </c>
      <c r="R993" s="11">
        <v>4.157</v>
      </c>
      <c r="S993" s="11">
        <v>3.7040000000000002</v>
      </c>
      <c r="T993" s="11">
        <v>2.4780000000000002</v>
      </c>
      <c r="U993" s="11">
        <v>2.8929999999999998</v>
      </c>
      <c r="V993" s="11">
        <v>2.742</v>
      </c>
      <c r="W993" s="11">
        <v>2.3180000000000001</v>
      </c>
      <c r="X993" s="11">
        <v>1.7450000000000001</v>
      </c>
      <c r="Y993" s="11">
        <v>0.86599999999999999</v>
      </c>
      <c r="Z993" s="11">
        <v>0.33100000000000002</v>
      </c>
      <c r="AA993" s="11">
        <v>8.5000000000000006E-2</v>
      </c>
      <c r="AB993" s="11">
        <v>1.4E-2</v>
      </c>
      <c r="AC993" s="11">
        <v>1E-3</v>
      </c>
    </row>
    <row r="994" spans="1:29" ht="11.5" hidden="1">
      <c r="A994" s="15">
        <v>977</v>
      </c>
      <c r="B994" s="13" t="s">
        <v>1059</v>
      </c>
      <c r="C994" s="14" t="s">
        <v>1134</v>
      </c>
      <c r="D994" s="12"/>
      <c r="E994" s="12">
        <v>132</v>
      </c>
      <c r="F994" s="13" t="s">
        <v>1110</v>
      </c>
      <c r="G994" s="12">
        <v>914</v>
      </c>
      <c r="H994" s="12">
        <v>1955</v>
      </c>
      <c r="I994" s="11">
        <v>19.068999999999999</v>
      </c>
      <c r="J994" s="11">
        <v>8.9060000000000006</v>
      </c>
      <c r="K994" s="11">
        <v>8.17</v>
      </c>
      <c r="L994" s="11">
        <v>10.582000000000001</v>
      </c>
      <c r="M994" s="11">
        <v>9.92</v>
      </c>
      <c r="N994" s="11">
        <v>8.2530000000000001</v>
      </c>
      <c r="O994" s="11">
        <v>4.9950000000000001</v>
      </c>
      <c r="P994" s="11">
        <v>5.0519999999999996</v>
      </c>
      <c r="Q994" s="11">
        <v>5.53</v>
      </c>
      <c r="R994" s="11">
        <v>6.0670000000000002</v>
      </c>
      <c r="S994" s="11">
        <v>3.8969999999999998</v>
      </c>
      <c r="T994" s="11">
        <v>3.3980000000000001</v>
      </c>
      <c r="U994" s="11">
        <v>2.1920000000000002</v>
      </c>
      <c r="V994" s="11">
        <v>2.403</v>
      </c>
      <c r="W994" s="11">
        <v>2.0590000000000002</v>
      </c>
      <c r="X994" s="11">
        <v>1.486</v>
      </c>
      <c r="Y994" s="11">
        <v>0.89600000000000002</v>
      </c>
      <c r="Z994" s="11">
        <v>0.33100000000000002</v>
      </c>
      <c r="AA994" s="11">
        <v>8.5000000000000006E-2</v>
      </c>
      <c r="AB994" s="11">
        <v>1.4E-2</v>
      </c>
      <c r="AC994" s="11">
        <v>1E-3</v>
      </c>
    </row>
    <row r="995" spans="1:29" ht="11.5" hidden="1">
      <c r="A995" s="15">
        <v>978</v>
      </c>
      <c r="B995" s="13" t="s">
        <v>1059</v>
      </c>
      <c r="C995" s="14" t="s">
        <v>1134</v>
      </c>
      <c r="D995" s="12"/>
      <c r="E995" s="12">
        <v>132</v>
      </c>
      <c r="F995" s="13" t="s">
        <v>1110</v>
      </c>
      <c r="G995" s="12">
        <v>914</v>
      </c>
      <c r="H995" s="12">
        <v>1960</v>
      </c>
      <c r="I995" s="11">
        <v>18.585999999999999</v>
      </c>
      <c r="J995" s="11">
        <v>15.907</v>
      </c>
      <c r="K995" s="11">
        <v>8.0649999999999995</v>
      </c>
      <c r="L995" s="11">
        <v>7.5060000000000002</v>
      </c>
      <c r="M995" s="11">
        <v>9.3019999999999996</v>
      </c>
      <c r="N995" s="11">
        <v>8.625</v>
      </c>
      <c r="O995" s="11">
        <v>7.4649999999999999</v>
      </c>
      <c r="P995" s="11">
        <v>4.3029999999999999</v>
      </c>
      <c r="Q995" s="11">
        <v>4.3339999999999996</v>
      </c>
      <c r="R995" s="11">
        <v>4.8609999999999998</v>
      </c>
      <c r="S995" s="11">
        <v>5.4509999999999996</v>
      </c>
      <c r="T995" s="11">
        <v>3.4870000000000001</v>
      </c>
      <c r="U995" s="11">
        <v>3.0070000000000001</v>
      </c>
      <c r="V995" s="11">
        <v>1.8220000000000001</v>
      </c>
      <c r="W995" s="11">
        <v>1.806</v>
      </c>
      <c r="X995" s="11">
        <v>1.323</v>
      </c>
      <c r="Y995" s="11">
        <v>0.76600000000000001</v>
      </c>
      <c r="Z995" s="11">
        <v>0.34100000000000003</v>
      </c>
      <c r="AA995" s="11">
        <v>8.5999999999999993E-2</v>
      </c>
      <c r="AB995" s="11">
        <v>1.4E-2</v>
      </c>
      <c r="AC995" s="11">
        <v>1E-3</v>
      </c>
    </row>
    <row r="996" spans="1:29" ht="11.5" hidden="1">
      <c r="A996" s="15">
        <v>979</v>
      </c>
      <c r="B996" s="13" t="s">
        <v>1059</v>
      </c>
      <c r="C996" s="14" t="s">
        <v>1134</v>
      </c>
      <c r="D996" s="12"/>
      <c r="E996" s="12">
        <v>132</v>
      </c>
      <c r="F996" s="13" t="s">
        <v>1110</v>
      </c>
      <c r="G996" s="12">
        <v>914</v>
      </c>
      <c r="H996" s="12">
        <v>1965</v>
      </c>
      <c r="I996" s="11">
        <v>22.009</v>
      </c>
      <c r="J996" s="11">
        <v>17.779</v>
      </c>
      <c r="K996" s="11">
        <v>15.313000000000001</v>
      </c>
      <c r="L996" s="11">
        <v>7.8559999999999999</v>
      </c>
      <c r="M996" s="11">
        <v>7.2</v>
      </c>
      <c r="N996" s="11">
        <v>8.8800000000000008</v>
      </c>
      <c r="O996" s="11">
        <v>8.2089999999999996</v>
      </c>
      <c r="P996" s="11">
        <v>7.0890000000000004</v>
      </c>
      <c r="Q996" s="11">
        <v>4.0549999999999997</v>
      </c>
      <c r="R996" s="11">
        <v>4.0789999999999997</v>
      </c>
      <c r="S996" s="11">
        <v>4.5410000000000004</v>
      </c>
      <c r="T996" s="11">
        <v>5.0010000000000003</v>
      </c>
      <c r="U996" s="11">
        <v>3.0840000000000001</v>
      </c>
      <c r="V996" s="11">
        <v>2.5030000000000001</v>
      </c>
      <c r="W996" s="11">
        <v>1.371</v>
      </c>
      <c r="X996" s="11">
        <v>1.163</v>
      </c>
      <c r="Y996" s="11">
        <v>0.68300000000000005</v>
      </c>
      <c r="Z996" s="11">
        <v>0.29299999999999998</v>
      </c>
      <c r="AA996" s="11">
        <v>8.8999999999999996E-2</v>
      </c>
      <c r="AB996" s="11">
        <v>1.4E-2</v>
      </c>
      <c r="AC996" s="11">
        <v>1E-3</v>
      </c>
    </row>
    <row r="997" spans="1:29" ht="11.5" hidden="1">
      <c r="A997" s="15">
        <v>980</v>
      </c>
      <c r="B997" s="13" t="s">
        <v>1059</v>
      </c>
      <c r="C997" s="14" t="s">
        <v>1134</v>
      </c>
      <c r="D997" s="12"/>
      <c r="E997" s="12">
        <v>132</v>
      </c>
      <c r="F997" s="13" t="s">
        <v>1110</v>
      </c>
      <c r="G997" s="12">
        <v>914</v>
      </c>
      <c r="H997" s="12">
        <v>1970</v>
      </c>
      <c r="I997" s="11">
        <v>24.324000000000002</v>
      </c>
      <c r="J997" s="11">
        <v>23.242000000000001</v>
      </c>
      <c r="K997" s="11">
        <v>18.687999999999999</v>
      </c>
      <c r="L997" s="11">
        <v>14.996</v>
      </c>
      <c r="M997" s="11">
        <v>7.4829999999999997</v>
      </c>
      <c r="N997" s="11">
        <v>6.5279999999999996</v>
      </c>
      <c r="O997" s="11">
        <v>8.2189999999999994</v>
      </c>
      <c r="P997" s="11">
        <v>7.8179999999999996</v>
      </c>
      <c r="Q997" s="11">
        <v>6.7350000000000003</v>
      </c>
      <c r="R997" s="11">
        <v>3.8210000000000002</v>
      </c>
      <c r="S997" s="11">
        <v>3.8180000000000001</v>
      </c>
      <c r="T997" s="11">
        <v>4.1820000000000004</v>
      </c>
      <c r="U997" s="11">
        <v>4.4530000000000003</v>
      </c>
      <c r="V997" s="11">
        <v>2.5880000000000001</v>
      </c>
      <c r="W997" s="11">
        <v>1.907</v>
      </c>
      <c r="X997" s="11">
        <v>0.89500000000000002</v>
      </c>
      <c r="Y997" s="11">
        <v>0.61</v>
      </c>
      <c r="Z997" s="11">
        <v>0.26400000000000001</v>
      </c>
      <c r="AA997" s="11">
        <v>7.6999999999999999E-2</v>
      </c>
      <c r="AB997" s="11">
        <v>1.4999999999999999E-2</v>
      </c>
      <c r="AC997" s="11">
        <v>1E-3</v>
      </c>
    </row>
    <row r="998" spans="1:29" ht="11.5" hidden="1">
      <c r="A998" s="15">
        <v>981</v>
      </c>
      <c r="B998" s="13" t="s">
        <v>1059</v>
      </c>
      <c r="C998" s="14" t="s">
        <v>1134</v>
      </c>
      <c r="D998" s="12"/>
      <c r="E998" s="12">
        <v>132</v>
      </c>
      <c r="F998" s="13" t="s">
        <v>1110</v>
      </c>
      <c r="G998" s="12">
        <v>914</v>
      </c>
      <c r="H998" s="12">
        <v>1975</v>
      </c>
      <c r="I998" s="11">
        <v>22.88</v>
      </c>
      <c r="J998" s="11">
        <v>21.37</v>
      </c>
      <c r="K998" s="11">
        <v>21.978999999999999</v>
      </c>
      <c r="L998" s="11">
        <v>16.832999999999998</v>
      </c>
      <c r="M998" s="11">
        <v>12.31</v>
      </c>
      <c r="N998" s="11">
        <v>5.4939999999999998</v>
      </c>
      <c r="O998" s="11">
        <v>4.7960000000000003</v>
      </c>
      <c r="P998" s="11">
        <v>6.84</v>
      </c>
      <c r="Q998" s="11">
        <v>6.7729999999999997</v>
      </c>
      <c r="R998" s="11">
        <v>5.9429999999999996</v>
      </c>
      <c r="S998" s="11">
        <v>3.282</v>
      </c>
      <c r="T998" s="11">
        <v>3.3290000000000002</v>
      </c>
      <c r="U998" s="11">
        <v>3.6179999999999999</v>
      </c>
      <c r="V998" s="11">
        <v>3.698</v>
      </c>
      <c r="W998" s="11">
        <v>1.9450000000000001</v>
      </c>
      <c r="X998" s="11">
        <v>1.2330000000000001</v>
      </c>
      <c r="Y998" s="11">
        <v>0.45700000000000002</v>
      </c>
      <c r="Z998" s="11">
        <v>0.23499999999999999</v>
      </c>
      <c r="AA998" s="11">
        <v>7.0000000000000007E-2</v>
      </c>
      <c r="AB998" s="11">
        <v>1.2999999999999999E-2</v>
      </c>
      <c r="AC998" s="11">
        <v>1E-3</v>
      </c>
    </row>
    <row r="999" spans="1:29" ht="11.5" hidden="1">
      <c r="A999" s="15">
        <v>982</v>
      </c>
      <c r="B999" s="13" t="s">
        <v>1059</v>
      </c>
      <c r="C999" s="14" t="s">
        <v>1134</v>
      </c>
      <c r="D999" s="12"/>
      <c r="E999" s="12">
        <v>132</v>
      </c>
      <c r="F999" s="13" t="s">
        <v>1110</v>
      </c>
      <c r="G999" s="12">
        <v>914</v>
      </c>
      <c r="H999" s="12">
        <v>1980</v>
      </c>
      <c r="I999" s="11">
        <v>24.341999999999999</v>
      </c>
      <c r="J999" s="11">
        <v>21.228999999999999</v>
      </c>
      <c r="K999" s="11">
        <v>21.183</v>
      </c>
      <c r="L999" s="11">
        <v>21.689</v>
      </c>
      <c r="M999" s="11">
        <v>14.885999999999999</v>
      </c>
      <c r="N999" s="11">
        <v>9.9090000000000007</v>
      </c>
      <c r="O999" s="11">
        <v>4.4089999999999998</v>
      </c>
      <c r="P999" s="11">
        <v>3.7330000000000001</v>
      </c>
      <c r="Q999" s="11">
        <v>5.88</v>
      </c>
      <c r="R999" s="11">
        <v>6.0350000000000001</v>
      </c>
      <c r="S999" s="11">
        <v>5.3449999999999998</v>
      </c>
      <c r="T999" s="11">
        <v>2.8639999999999999</v>
      </c>
      <c r="U999" s="11">
        <v>2.895</v>
      </c>
      <c r="V999" s="11">
        <v>3.0470000000000002</v>
      </c>
      <c r="W999" s="11">
        <v>2.879</v>
      </c>
      <c r="X999" s="11">
        <v>1.302</v>
      </c>
      <c r="Y999" s="11">
        <v>0.66300000000000003</v>
      </c>
      <c r="Z999" s="11">
        <v>0.184</v>
      </c>
      <c r="AA999" s="11">
        <v>6.4000000000000001E-2</v>
      </c>
      <c r="AB999" s="11">
        <v>1.2E-2</v>
      </c>
      <c r="AC999" s="11">
        <v>1E-3</v>
      </c>
    </row>
    <row r="1000" spans="1:29" ht="11.5" hidden="1">
      <c r="A1000" s="15">
        <v>983</v>
      </c>
      <c r="B1000" s="13" t="s">
        <v>1059</v>
      </c>
      <c r="C1000" s="14" t="s">
        <v>1134</v>
      </c>
      <c r="D1000" s="12"/>
      <c r="E1000" s="12">
        <v>132</v>
      </c>
      <c r="F1000" s="13" t="s">
        <v>1110</v>
      </c>
      <c r="G1000" s="12">
        <v>914</v>
      </c>
      <c r="H1000" s="12">
        <v>1985</v>
      </c>
      <c r="I1000" s="11">
        <v>27.995999999999999</v>
      </c>
      <c r="J1000" s="11">
        <v>22.42</v>
      </c>
      <c r="K1000" s="11">
        <v>19.687000000000001</v>
      </c>
      <c r="L1000" s="11">
        <v>19.524000000000001</v>
      </c>
      <c r="M1000" s="11">
        <v>19.571000000000002</v>
      </c>
      <c r="N1000" s="11">
        <v>12.914</v>
      </c>
      <c r="O1000" s="11">
        <v>8.8460000000000001</v>
      </c>
      <c r="P1000" s="11">
        <v>4.0209999999999999</v>
      </c>
      <c r="Q1000" s="11">
        <v>3.5209999999999999</v>
      </c>
      <c r="R1000" s="11">
        <v>5.5789999999999997</v>
      </c>
      <c r="S1000" s="11">
        <v>5.7089999999999996</v>
      </c>
      <c r="T1000" s="11">
        <v>5.0270000000000001</v>
      </c>
      <c r="U1000" s="11">
        <v>2.726</v>
      </c>
      <c r="V1000" s="11">
        <v>2.6549999999999998</v>
      </c>
      <c r="W1000" s="11">
        <v>2.4940000000000002</v>
      </c>
      <c r="X1000" s="11">
        <v>2.0070000000000001</v>
      </c>
      <c r="Y1000" s="11">
        <v>0.73399999999999999</v>
      </c>
      <c r="Z1000" s="11">
        <v>0.27700000000000002</v>
      </c>
      <c r="AA1000" s="11">
        <v>5.0999999999999997E-2</v>
      </c>
      <c r="AB1000" s="11">
        <v>1.0999999999999999E-2</v>
      </c>
      <c r="AC1000" s="11">
        <v>1E-3</v>
      </c>
    </row>
    <row r="1001" spans="1:29" ht="11.5" hidden="1">
      <c r="A1001" s="15">
        <v>984</v>
      </c>
      <c r="B1001" s="13" t="s">
        <v>1059</v>
      </c>
      <c r="C1001" s="14" t="s">
        <v>1134</v>
      </c>
      <c r="D1001" s="12"/>
      <c r="E1001" s="12">
        <v>132</v>
      </c>
      <c r="F1001" s="13" t="s">
        <v>1110</v>
      </c>
      <c r="G1001" s="12">
        <v>914</v>
      </c>
      <c r="H1001" s="12">
        <v>1990</v>
      </c>
      <c r="I1001" s="11">
        <v>30.956</v>
      </c>
      <c r="J1001" s="11">
        <v>25.759</v>
      </c>
      <c r="K1001" s="11">
        <v>20.510999999999999</v>
      </c>
      <c r="L1001" s="11">
        <v>17.465</v>
      </c>
      <c r="M1001" s="11">
        <v>16.289000000000001</v>
      </c>
      <c r="N1001" s="11">
        <v>15.435</v>
      </c>
      <c r="O1001" s="11">
        <v>10.565</v>
      </c>
      <c r="P1001" s="11">
        <v>8.3030000000000008</v>
      </c>
      <c r="Q1001" s="11">
        <v>4.1669999999999998</v>
      </c>
      <c r="R1001" s="11">
        <v>4.4139999999999997</v>
      </c>
      <c r="S1001" s="11">
        <v>5.82</v>
      </c>
      <c r="T1001" s="11">
        <v>5.3280000000000003</v>
      </c>
      <c r="U1001" s="11">
        <v>4.62</v>
      </c>
      <c r="V1001" s="11">
        <v>2.4940000000000002</v>
      </c>
      <c r="W1001" s="11">
        <v>2.274</v>
      </c>
      <c r="X1001" s="11">
        <v>1.8069999999999999</v>
      </c>
      <c r="Y1001" s="11">
        <v>1.1519999999999999</v>
      </c>
      <c r="Z1001" s="11">
        <v>0.313</v>
      </c>
      <c r="AA1001" s="11">
        <v>0.08</v>
      </c>
      <c r="AB1001" s="11">
        <v>8.9999999999999993E-3</v>
      </c>
      <c r="AC1001" s="11">
        <v>1E-3</v>
      </c>
    </row>
    <row r="1002" spans="1:29" ht="11.5" hidden="1">
      <c r="A1002" s="15">
        <v>985</v>
      </c>
      <c r="B1002" s="13" t="s">
        <v>1059</v>
      </c>
      <c r="C1002" s="14" t="s">
        <v>1134</v>
      </c>
      <c r="D1002" s="12"/>
      <c r="E1002" s="12">
        <v>132</v>
      </c>
      <c r="F1002" s="13" t="s">
        <v>1110</v>
      </c>
      <c r="G1002" s="12">
        <v>914</v>
      </c>
      <c r="H1002" s="12">
        <v>1995</v>
      </c>
      <c r="I1002" s="11">
        <v>31.876999999999999</v>
      </c>
      <c r="J1002" s="11">
        <v>30.09</v>
      </c>
      <c r="K1002" s="11">
        <v>25.494</v>
      </c>
      <c r="L1002" s="11">
        <v>19.670000000000002</v>
      </c>
      <c r="M1002" s="11">
        <v>16.196999999999999</v>
      </c>
      <c r="N1002" s="11">
        <v>15.335000000000001</v>
      </c>
      <c r="O1002" s="11">
        <v>14.866</v>
      </c>
      <c r="P1002" s="11">
        <v>10.276999999999999</v>
      </c>
      <c r="Q1002" s="11">
        <v>8.1549999999999994</v>
      </c>
      <c r="R1002" s="11">
        <v>4.0659999999999998</v>
      </c>
      <c r="S1002" s="11">
        <v>4.2640000000000002</v>
      </c>
      <c r="T1002" s="11">
        <v>5.6139999999999999</v>
      </c>
      <c r="U1002" s="11">
        <v>5.077</v>
      </c>
      <c r="V1002" s="11">
        <v>4.26</v>
      </c>
      <c r="W1002" s="11">
        <v>2.1989999999999998</v>
      </c>
      <c r="X1002" s="11">
        <v>1.681</v>
      </c>
      <c r="Y1002" s="11">
        <v>1.0580000000000001</v>
      </c>
      <c r="Z1002" s="11">
        <v>0.5</v>
      </c>
      <c r="AA1002" s="11">
        <v>9.0999999999999998E-2</v>
      </c>
      <c r="AB1002" s="11">
        <v>1.4999999999999999E-2</v>
      </c>
      <c r="AC1002" s="11">
        <v>1E-3</v>
      </c>
    </row>
    <row r="1003" spans="1:29" ht="11.5" hidden="1">
      <c r="A1003" s="15">
        <v>986</v>
      </c>
      <c r="B1003" s="13" t="s">
        <v>1059</v>
      </c>
      <c r="C1003" s="14" t="s">
        <v>1134</v>
      </c>
      <c r="D1003" s="12"/>
      <c r="E1003" s="12">
        <v>132</v>
      </c>
      <c r="F1003" s="13" t="s">
        <v>1110</v>
      </c>
      <c r="G1003" s="12">
        <v>914</v>
      </c>
      <c r="H1003" s="12">
        <v>2000</v>
      </c>
      <c r="I1003" s="11">
        <v>29.004000000000001</v>
      </c>
      <c r="J1003" s="11">
        <v>31.835000000000001</v>
      </c>
      <c r="K1003" s="11">
        <v>30.23</v>
      </c>
      <c r="L1003" s="11">
        <v>25.108000000000001</v>
      </c>
      <c r="M1003" s="11">
        <v>18.568000000000001</v>
      </c>
      <c r="N1003" s="11">
        <v>14.715</v>
      </c>
      <c r="O1003" s="11">
        <v>14.045</v>
      </c>
      <c r="P1003" s="11">
        <v>14.455</v>
      </c>
      <c r="Q1003" s="11">
        <v>10.118</v>
      </c>
      <c r="R1003" s="11">
        <v>7.5880000000000001</v>
      </c>
      <c r="S1003" s="11">
        <v>3.7490000000000001</v>
      </c>
      <c r="T1003" s="11">
        <v>4.4320000000000004</v>
      </c>
      <c r="U1003" s="11">
        <v>5.92</v>
      </c>
      <c r="V1003" s="11">
        <v>5.0720000000000001</v>
      </c>
      <c r="W1003" s="11">
        <v>3.8639999999999999</v>
      </c>
      <c r="X1003" s="11">
        <v>1.7629999999999999</v>
      </c>
      <c r="Y1003" s="11">
        <v>1.056</v>
      </c>
      <c r="Z1003" s="11">
        <v>0.47699999999999998</v>
      </c>
      <c r="AA1003" s="11">
        <v>0.152</v>
      </c>
      <c r="AB1003" s="11">
        <v>1.7000000000000001E-2</v>
      </c>
      <c r="AC1003" s="11">
        <v>1E-3</v>
      </c>
    </row>
    <row r="1004" spans="1:29" ht="11.5" hidden="1">
      <c r="A1004" s="15">
        <v>987</v>
      </c>
      <c r="B1004" s="13" t="s">
        <v>1059</v>
      </c>
      <c r="C1004" s="14" t="s">
        <v>1134</v>
      </c>
      <c r="D1004" s="12"/>
      <c r="E1004" s="12">
        <v>132</v>
      </c>
      <c r="F1004" s="13" t="s">
        <v>1110</v>
      </c>
      <c r="G1004" s="12">
        <v>914</v>
      </c>
      <c r="H1004" s="12">
        <v>2005</v>
      </c>
      <c r="I1004" s="11">
        <v>27.277999999999999</v>
      </c>
      <c r="J1004" s="11">
        <v>27.97</v>
      </c>
      <c r="K1004" s="11">
        <v>31.132999999999999</v>
      </c>
      <c r="L1004" s="11">
        <v>29.437999999999999</v>
      </c>
      <c r="M1004" s="11">
        <v>23.634</v>
      </c>
      <c r="N1004" s="11">
        <v>16.879000000000001</v>
      </c>
      <c r="O1004" s="11">
        <v>13.56</v>
      </c>
      <c r="P1004" s="11">
        <v>13.444000000000001</v>
      </c>
      <c r="Q1004" s="11">
        <v>13.935</v>
      </c>
      <c r="R1004" s="11">
        <v>9.7550000000000008</v>
      </c>
      <c r="S1004" s="11">
        <v>7.2690000000000001</v>
      </c>
      <c r="T1004" s="11">
        <v>3.5659999999999998</v>
      </c>
      <c r="U1004" s="11">
        <v>4.4279999999999999</v>
      </c>
      <c r="V1004" s="11">
        <v>5.6769999999999996</v>
      </c>
      <c r="W1004" s="11">
        <v>4.7729999999999997</v>
      </c>
      <c r="X1004" s="11">
        <v>3.1880000000000002</v>
      </c>
      <c r="Y1004" s="11">
        <v>1.123</v>
      </c>
      <c r="Z1004" s="11">
        <v>0.50900000000000001</v>
      </c>
      <c r="AA1004" s="11">
        <v>0.156</v>
      </c>
      <c r="AB1004" s="11">
        <v>2.9000000000000001E-2</v>
      </c>
      <c r="AC1004" s="11">
        <v>2E-3</v>
      </c>
    </row>
    <row r="1005" spans="1:29" ht="11.5" hidden="1">
      <c r="A1005" s="15">
        <v>988</v>
      </c>
      <c r="B1005" s="13" t="s">
        <v>1059</v>
      </c>
      <c r="C1005" s="14" t="s">
        <v>1134</v>
      </c>
      <c r="D1005" s="12"/>
      <c r="E1005" s="12">
        <v>132</v>
      </c>
      <c r="F1005" s="13" t="s">
        <v>1110</v>
      </c>
      <c r="G1005" s="12">
        <v>914</v>
      </c>
      <c r="H1005" s="12">
        <v>2010</v>
      </c>
      <c r="I1005" s="11">
        <v>25.832999999999998</v>
      </c>
      <c r="J1005" s="11">
        <v>26.138999999999999</v>
      </c>
      <c r="K1005" s="11">
        <v>27.3</v>
      </c>
      <c r="L1005" s="11">
        <v>29.805</v>
      </c>
      <c r="M1005" s="11">
        <v>25.952999999999999</v>
      </c>
      <c r="N1005" s="11">
        <v>20.748000000000001</v>
      </c>
      <c r="O1005" s="11">
        <v>15.871</v>
      </c>
      <c r="P1005" s="11">
        <v>13.058999999999999</v>
      </c>
      <c r="Q1005" s="11">
        <v>13.032</v>
      </c>
      <c r="R1005" s="11">
        <v>12.701000000000001</v>
      </c>
      <c r="S1005" s="11">
        <v>9.1760000000000002</v>
      </c>
      <c r="T1005" s="11">
        <v>7.0030000000000001</v>
      </c>
      <c r="U1005" s="11">
        <v>3.645</v>
      </c>
      <c r="V1005" s="11">
        <v>4.077</v>
      </c>
      <c r="W1005" s="11">
        <v>4.827</v>
      </c>
      <c r="X1005" s="11">
        <v>4.327</v>
      </c>
      <c r="Y1005" s="11">
        <v>2.331</v>
      </c>
      <c r="Z1005" s="11">
        <v>0.54900000000000004</v>
      </c>
      <c r="AA1005" s="11">
        <v>0.16900000000000001</v>
      </c>
      <c r="AB1005" s="11">
        <v>0.03</v>
      </c>
      <c r="AC1005" s="11">
        <v>3.0000000000000001E-3</v>
      </c>
    </row>
    <row r="1006" spans="1:29" ht="11.5" hidden="1">
      <c r="A1006" s="15">
        <v>989</v>
      </c>
      <c r="B1006" s="13" t="s">
        <v>1059</v>
      </c>
      <c r="C1006" s="14" t="s">
        <v>1134</v>
      </c>
      <c r="D1006" s="12"/>
      <c r="E1006" s="12">
        <v>132</v>
      </c>
      <c r="F1006" s="13" t="s">
        <v>1110</v>
      </c>
      <c r="G1006" s="12">
        <v>914</v>
      </c>
      <c r="H1006" s="12">
        <v>2015</v>
      </c>
      <c r="I1006" s="11">
        <v>26.462</v>
      </c>
      <c r="J1006" s="11">
        <v>25.471</v>
      </c>
      <c r="K1006" s="11">
        <v>25.902000000000001</v>
      </c>
      <c r="L1006" s="11">
        <v>25.12</v>
      </c>
      <c r="M1006" s="11">
        <v>26.251000000000001</v>
      </c>
      <c r="N1006" s="11">
        <v>24.56</v>
      </c>
      <c r="O1006" s="11">
        <v>21.102</v>
      </c>
      <c r="P1006" s="11">
        <v>16.552</v>
      </c>
      <c r="Q1006" s="11">
        <v>13.461</v>
      </c>
      <c r="R1006" s="11">
        <v>12.879</v>
      </c>
      <c r="S1006" s="11">
        <v>12.467000000000001</v>
      </c>
      <c r="T1006" s="11">
        <v>9.0890000000000004</v>
      </c>
      <c r="U1006" s="11">
        <v>6.9740000000000002</v>
      </c>
      <c r="V1006" s="11">
        <v>3.5830000000000002</v>
      </c>
      <c r="W1006" s="11">
        <v>3.734</v>
      </c>
      <c r="X1006" s="11">
        <v>3.85</v>
      </c>
      <c r="Y1006" s="11">
        <v>2.8290000000000002</v>
      </c>
      <c r="Z1006" s="11">
        <v>1.159</v>
      </c>
      <c r="AA1006" s="11">
        <v>0.186</v>
      </c>
      <c r="AB1006" s="11">
        <v>3.5000000000000003E-2</v>
      </c>
      <c r="AC1006" s="11">
        <v>4.0000000000000001E-3</v>
      </c>
    </row>
    <row r="1007" spans="1:29" ht="11.5" hidden="1">
      <c r="A1007" s="15">
        <v>990</v>
      </c>
      <c r="B1007" s="13" t="s">
        <v>1059</v>
      </c>
      <c r="C1007" s="14" t="s">
        <v>1134</v>
      </c>
      <c r="D1007" s="12"/>
      <c r="E1007" s="12">
        <v>132</v>
      </c>
      <c r="F1007" s="13" t="s">
        <v>1110</v>
      </c>
      <c r="G1007" s="12">
        <v>914</v>
      </c>
      <c r="H1007" s="12">
        <v>2020</v>
      </c>
      <c r="I1007" s="11">
        <v>25.617000000000001</v>
      </c>
      <c r="J1007" s="11">
        <v>26.187999999999999</v>
      </c>
      <c r="K1007" s="11">
        <v>25.29</v>
      </c>
      <c r="L1007" s="11">
        <v>24.378</v>
      </c>
      <c r="M1007" s="11">
        <v>22.584</v>
      </c>
      <c r="N1007" s="11">
        <v>25.209</v>
      </c>
      <c r="O1007" s="11">
        <v>24.8</v>
      </c>
      <c r="P1007" s="11">
        <v>21.57</v>
      </c>
      <c r="Q1007" s="11">
        <v>16.901</v>
      </c>
      <c r="R1007" s="11">
        <v>13.500999999999999</v>
      </c>
      <c r="S1007" s="11">
        <v>12.805</v>
      </c>
      <c r="T1007" s="11">
        <v>12.223000000000001</v>
      </c>
      <c r="U1007" s="11">
        <v>8.7349999999999994</v>
      </c>
      <c r="V1007" s="11">
        <v>6.4779999999999998</v>
      </c>
      <c r="W1007" s="11">
        <v>3.149</v>
      </c>
      <c r="X1007" s="11">
        <v>2.9670000000000001</v>
      </c>
      <c r="Y1007" s="11">
        <v>2.577</v>
      </c>
      <c r="Z1007" s="11">
        <v>1.45</v>
      </c>
      <c r="AA1007" s="11">
        <v>0.40600000000000003</v>
      </c>
      <c r="AB1007" s="11">
        <v>3.9E-2</v>
      </c>
      <c r="AC1007" s="11">
        <v>4.0000000000000001E-3</v>
      </c>
    </row>
    <row r="1008" spans="1:29" ht="11.5" hidden="1">
      <c r="A1008" s="15">
        <v>991</v>
      </c>
      <c r="B1008" s="13" t="s">
        <v>1059</v>
      </c>
      <c r="C1008" s="14" t="s">
        <v>605</v>
      </c>
      <c r="D1008" s="12"/>
      <c r="E1008" s="12">
        <v>384</v>
      </c>
      <c r="F1008" s="13" t="s">
        <v>1110</v>
      </c>
      <c r="G1008" s="12">
        <v>914</v>
      </c>
      <c r="H1008" s="12">
        <v>1950</v>
      </c>
      <c r="I1008" s="11">
        <v>221.732</v>
      </c>
      <c r="J1008" s="11">
        <v>177.756</v>
      </c>
      <c r="K1008" s="11">
        <v>154.93199999999999</v>
      </c>
      <c r="L1008" s="11">
        <v>134.98699999999999</v>
      </c>
      <c r="M1008" s="11">
        <v>116.339</v>
      </c>
      <c r="N1008" s="11">
        <v>99.266999999999996</v>
      </c>
      <c r="O1008" s="11">
        <v>84.147000000000006</v>
      </c>
      <c r="P1008" s="11">
        <v>70.786000000000001</v>
      </c>
      <c r="Q1008" s="11">
        <v>59.097000000000001</v>
      </c>
      <c r="R1008" s="11">
        <v>48.984999999999999</v>
      </c>
      <c r="S1008" s="11">
        <v>39.893000000000001</v>
      </c>
      <c r="T1008" s="11">
        <v>31.542999999999999</v>
      </c>
      <c r="U1008" s="11">
        <v>23.565000000000001</v>
      </c>
      <c r="V1008" s="11">
        <v>16.234999999999999</v>
      </c>
      <c r="W1008" s="11">
        <v>10.02</v>
      </c>
      <c r="X1008" s="11">
        <v>5.1950000000000003</v>
      </c>
      <c r="Y1008" s="11">
        <v>1.7050000000000001</v>
      </c>
      <c r="Z1008" s="11">
        <v>0.626</v>
      </c>
      <c r="AA1008" s="11">
        <v>0.14799999999999999</v>
      </c>
      <c r="AB1008" s="11">
        <v>2.1999999999999999E-2</v>
      </c>
      <c r="AC1008" s="11">
        <v>3.0000000000000001E-3</v>
      </c>
    </row>
    <row r="1009" spans="1:29" ht="11.5" hidden="1">
      <c r="A1009" s="15">
        <v>992</v>
      </c>
      <c r="B1009" s="13" t="s">
        <v>1059</v>
      </c>
      <c r="C1009" s="14" t="s">
        <v>605</v>
      </c>
      <c r="D1009" s="12"/>
      <c r="E1009" s="12">
        <v>384</v>
      </c>
      <c r="F1009" s="13" t="s">
        <v>1110</v>
      </c>
      <c r="G1009" s="12">
        <v>914</v>
      </c>
      <c r="H1009" s="12">
        <v>1955</v>
      </c>
      <c r="I1009" s="11">
        <v>285.733</v>
      </c>
      <c r="J1009" s="11">
        <v>176.048</v>
      </c>
      <c r="K1009" s="11">
        <v>160.24700000000001</v>
      </c>
      <c r="L1009" s="11">
        <v>147.511</v>
      </c>
      <c r="M1009" s="11">
        <v>132.108</v>
      </c>
      <c r="N1009" s="11">
        <v>114.599</v>
      </c>
      <c r="O1009" s="11">
        <v>97.176000000000002</v>
      </c>
      <c r="P1009" s="11">
        <v>81.591999999999999</v>
      </c>
      <c r="Q1009" s="11">
        <v>67.953999999999994</v>
      </c>
      <c r="R1009" s="11">
        <v>56.262999999999998</v>
      </c>
      <c r="S1009" s="11">
        <v>46.04</v>
      </c>
      <c r="T1009" s="11">
        <v>36.598999999999997</v>
      </c>
      <c r="U1009" s="11">
        <v>27.783000000000001</v>
      </c>
      <c r="V1009" s="11">
        <v>19.416</v>
      </c>
      <c r="W1009" s="11">
        <v>12.089</v>
      </c>
      <c r="X1009" s="11">
        <v>6.4260000000000002</v>
      </c>
      <c r="Y1009" s="11">
        <v>2.6779999999999999</v>
      </c>
      <c r="Z1009" s="11">
        <v>0.64200000000000002</v>
      </c>
      <c r="AA1009" s="11">
        <v>0.155</v>
      </c>
      <c r="AB1009" s="11">
        <v>2.1999999999999999E-2</v>
      </c>
      <c r="AC1009" s="11">
        <v>3.0000000000000001E-3</v>
      </c>
    </row>
    <row r="1010" spans="1:29" ht="11.5" hidden="1">
      <c r="A1010" s="15">
        <v>993</v>
      </c>
      <c r="B1010" s="13" t="s">
        <v>1059</v>
      </c>
      <c r="C1010" s="14" t="s">
        <v>605</v>
      </c>
      <c r="D1010" s="12"/>
      <c r="E1010" s="12">
        <v>384</v>
      </c>
      <c r="F1010" s="13" t="s">
        <v>1110</v>
      </c>
      <c r="G1010" s="12">
        <v>914</v>
      </c>
      <c r="H1010" s="12">
        <v>1960</v>
      </c>
      <c r="I1010" s="11">
        <v>336.72199999999998</v>
      </c>
      <c r="J1010" s="11">
        <v>238.137</v>
      </c>
      <c r="K1010" s="11">
        <v>163.33099999999999</v>
      </c>
      <c r="L1010" s="11">
        <v>156.00200000000001</v>
      </c>
      <c r="M1010" s="11">
        <v>147.46</v>
      </c>
      <c r="N1010" s="11">
        <v>132.31200000000001</v>
      </c>
      <c r="O1010" s="11">
        <v>113.607</v>
      </c>
      <c r="P1010" s="11">
        <v>95.149000000000001</v>
      </c>
      <c r="Q1010" s="11">
        <v>78.915999999999997</v>
      </c>
      <c r="R1010" s="11">
        <v>65.070999999999998</v>
      </c>
      <c r="S1010" s="11">
        <v>53.125</v>
      </c>
      <c r="T1010" s="11">
        <v>42.426000000000002</v>
      </c>
      <c r="U1010" s="11">
        <v>32.405000000000001</v>
      </c>
      <c r="V1010" s="11">
        <v>23.027999999999999</v>
      </c>
      <c r="W1010" s="11">
        <v>14.538</v>
      </c>
      <c r="X1010" s="11">
        <v>7.7729999999999997</v>
      </c>
      <c r="Y1010" s="11">
        <v>3.2850000000000001</v>
      </c>
      <c r="Z1010" s="11">
        <v>0.97199999999999998</v>
      </c>
      <c r="AA1010" s="11">
        <v>0.14799999999999999</v>
      </c>
      <c r="AB1010" s="11">
        <v>1.9E-2</v>
      </c>
      <c r="AC1010" s="11">
        <v>2E-3</v>
      </c>
    </row>
    <row r="1011" spans="1:29" ht="11.5" hidden="1">
      <c r="A1011" s="15">
        <v>994</v>
      </c>
      <c r="B1011" s="13" t="s">
        <v>1059</v>
      </c>
      <c r="C1011" s="14" t="s">
        <v>605</v>
      </c>
      <c r="D1011" s="12"/>
      <c r="E1011" s="12">
        <v>384</v>
      </c>
      <c r="F1011" s="13" t="s">
        <v>1110</v>
      </c>
      <c r="G1011" s="12">
        <v>914</v>
      </c>
      <c r="H1011" s="12">
        <v>1965</v>
      </c>
      <c r="I1011" s="11">
        <v>403.32799999999997</v>
      </c>
      <c r="J1011" s="11">
        <v>295.73099999999999</v>
      </c>
      <c r="K1011" s="11">
        <v>226.994</v>
      </c>
      <c r="L1011" s="11">
        <v>165.29</v>
      </c>
      <c r="M1011" s="11">
        <v>164.16900000000001</v>
      </c>
      <c r="N1011" s="11">
        <v>154.42599999999999</v>
      </c>
      <c r="O1011" s="11">
        <v>135.762</v>
      </c>
      <c r="P1011" s="11">
        <v>114.19499999999999</v>
      </c>
      <c r="Q1011" s="11">
        <v>93.912000000000006</v>
      </c>
      <c r="R1011" s="11">
        <v>76.765000000000001</v>
      </c>
      <c r="S1011" s="11">
        <v>62.206000000000003</v>
      </c>
      <c r="T1011" s="11">
        <v>49.491999999999997</v>
      </c>
      <c r="U1011" s="11">
        <v>37.981999999999999</v>
      </c>
      <c r="V1011" s="11">
        <v>27.184000000000001</v>
      </c>
      <c r="W1011" s="11">
        <v>17.454000000000001</v>
      </c>
      <c r="X1011" s="11">
        <v>9.4450000000000003</v>
      </c>
      <c r="Y1011" s="11">
        <v>3.9830000000000001</v>
      </c>
      <c r="Z1011" s="11">
        <v>1.161</v>
      </c>
      <c r="AA1011" s="11">
        <v>0.20399999999999999</v>
      </c>
      <c r="AB1011" s="11">
        <v>1.4999999999999999E-2</v>
      </c>
      <c r="AC1011" s="11">
        <v>2E-3</v>
      </c>
    </row>
    <row r="1012" spans="1:29" ht="11.5" hidden="1">
      <c r="A1012" s="15">
        <v>995</v>
      </c>
      <c r="B1012" s="13" t="s">
        <v>1059</v>
      </c>
      <c r="C1012" s="14" t="s">
        <v>605</v>
      </c>
      <c r="D1012" s="12"/>
      <c r="E1012" s="12">
        <v>384</v>
      </c>
      <c r="F1012" s="13" t="s">
        <v>1110</v>
      </c>
      <c r="G1012" s="12">
        <v>914</v>
      </c>
      <c r="H1012" s="12">
        <v>1970</v>
      </c>
      <c r="I1012" s="11">
        <v>488.33</v>
      </c>
      <c r="J1012" s="11">
        <v>366.03300000000002</v>
      </c>
      <c r="K1012" s="11">
        <v>285.76</v>
      </c>
      <c r="L1012" s="11">
        <v>228.51499999999999</v>
      </c>
      <c r="M1012" s="11">
        <v>174.17699999999999</v>
      </c>
      <c r="N1012" s="11">
        <v>171.13800000000001</v>
      </c>
      <c r="O1012" s="11">
        <v>157.27500000000001</v>
      </c>
      <c r="P1012" s="11">
        <v>135.441</v>
      </c>
      <c r="Q1012" s="11">
        <v>111.996</v>
      </c>
      <c r="R1012" s="11">
        <v>90.908000000000001</v>
      </c>
      <c r="S1012" s="11">
        <v>73.125</v>
      </c>
      <c r="T1012" s="11">
        <v>57.85</v>
      </c>
      <c r="U1012" s="11">
        <v>44.328000000000003</v>
      </c>
      <c r="V1012" s="11">
        <v>31.943000000000001</v>
      </c>
      <c r="W1012" s="11">
        <v>20.677</v>
      </c>
      <c r="X1012" s="11">
        <v>11.356</v>
      </c>
      <c r="Y1012" s="11">
        <v>4.7949999999999999</v>
      </c>
      <c r="Z1012" s="11">
        <v>1.3560000000000001</v>
      </c>
      <c r="AA1012" s="11">
        <v>0.22500000000000001</v>
      </c>
      <c r="AB1012" s="11">
        <v>1.9E-2</v>
      </c>
      <c r="AC1012" s="11">
        <v>1E-3</v>
      </c>
    </row>
    <row r="1013" spans="1:29" ht="11.5" hidden="1">
      <c r="A1013" s="15">
        <v>996</v>
      </c>
      <c r="B1013" s="13" t="s">
        <v>1059</v>
      </c>
      <c r="C1013" s="14" t="s">
        <v>605</v>
      </c>
      <c r="D1013" s="12"/>
      <c r="E1013" s="12">
        <v>384</v>
      </c>
      <c r="F1013" s="13" t="s">
        <v>1110</v>
      </c>
      <c r="G1013" s="12">
        <v>914</v>
      </c>
      <c r="H1013" s="12">
        <v>1975</v>
      </c>
      <c r="I1013" s="11">
        <v>617.57299999999998</v>
      </c>
      <c r="J1013" s="11">
        <v>456.67700000000002</v>
      </c>
      <c r="K1013" s="11">
        <v>358.98399999999998</v>
      </c>
      <c r="L1013" s="11">
        <v>295.70100000000002</v>
      </c>
      <c r="M1013" s="11">
        <v>250.78899999999999</v>
      </c>
      <c r="N1013" s="11">
        <v>194.88200000000001</v>
      </c>
      <c r="O1013" s="11">
        <v>184.006</v>
      </c>
      <c r="P1013" s="11">
        <v>163.50899999999999</v>
      </c>
      <c r="Q1013" s="11">
        <v>137.29499999999999</v>
      </c>
      <c r="R1013" s="11">
        <v>111.41800000000001</v>
      </c>
      <c r="S1013" s="11">
        <v>88.677999999999997</v>
      </c>
      <c r="T1013" s="11">
        <v>69.516999999999996</v>
      </c>
      <c r="U1013" s="11">
        <v>52.970999999999997</v>
      </c>
      <c r="V1013" s="11">
        <v>38.152000000000001</v>
      </c>
      <c r="W1013" s="11">
        <v>24.888000000000002</v>
      </c>
      <c r="X1013" s="11">
        <v>13.776999999999999</v>
      </c>
      <c r="Y1013" s="11">
        <v>5.8769999999999998</v>
      </c>
      <c r="Z1013" s="11">
        <v>1.6359999999999999</v>
      </c>
      <c r="AA1013" s="11">
        <v>0.253</v>
      </c>
      <c r="AB1013" s="11">
        <v>1.7000000000000001E-2</v>
      </c>
      <c r="AC1013" s="11">
        <v>1E-3</v>
      </c>
    </row>
    <row r="1014" spans="1:29" ht="11.5" hidden="1">
      <c r="A1014" s="15">
        <v>997</v>
      </c>
      <c r="B1014" s="13" t="s">
        <v>1059</v>
      </c>
      <c r="C1014" s="14" t="s">
        <v>605</v>
      </c>
      <c r="D1014" s="12"/>
      <c r="E1014" s="12">
        <v>384</v>
      </c>
      <c r="F1014" s="13" t="s">
        <v>1110</v>
      </c>
      <c r="G1014" s="12">
        <v>914</v>
      </c>
      <c r="H1014" s="12">
        <v>1980</v>
      </c>
      <c r="I1014" s="11">
        <v>780.32500000000005</v>
      </c>
      <c r="J1014" s="11">
        <v>585.97699999999998</v>
      </c>
      <c r="K1014" s="11">
        <v>450.036</v>
      </c>
      <c r="L1014" s="11">
        <v>369.334</v>
      </c>
      <c r="M1014" s="11">
        <v>318.28199999999998</v>
      </c>
      <c r="N1014" s="11">
        <v>270.97899999999998</v>
      </c>
      <c r="O1014" s="11">
        <v>208.37799999999999</v>
      </c>
      <c r="P1014" s="11">
        <v>190.459</v>
      </c>
      <c r="Q1014" s="11">
        <v>165.15799999999999</v>
      </c>
      <c r="R1014" s="11">
        <v>136.273</v>
      </c>
      <c r="S1014" s="11">
        <v>108.628</v>
      </c>
      <c r="T1014" s="11">
        <v>84.453999999999994</v>
      </c>
      <c r="U1014" s="11">
        <v>63.942</v>
      </c>
      <c r="V1014" s="11">
        <v>45.921999999999997</v>
      </c>
      <c r="W1014" s="11">
        <v>30.01</v>
      </c>
      <c r="X1014" s="11">
        <v>16.747</v>
      </c>
      <c r="Y1014" s="11">
        <v>7.1619999999999999</v>
      </c>
      <c r="Z1014" s="11">
        <v>1.9810000000000001</v>
      </c>
      <c r="AA1014" s="11">
        <v>0.28999999999999998</v>
      </c>
      <c r="AB1014" s="11">
        <v>1.7000000000000001E-2</v>
      </c>
      <c r="AC1014" s="11">
        <v>1E-3</v>
      </c>
    </row>
    <row r="1015" spans="1:29" ht="11.5" hidden="1">
      <c r="A1015" s="15">
        <v>998</v>
      </c>
      <c r="B1015" s="13" t="s">
        <v>1059</v>
      </c>
      <c r="C1015" s="14" t="s">
        <v>605</v>
      </c>
      <c r="D1015" s="12"/>
      <c r="E1015" s="12">
        <v>384</v>
      </c>
      <c r="F1015" s="13" t="s">
        <v>1110</v>
      </c>
      <c r="G1015" s="12">
        <v>914</v>
      </c>
      <c r="H1015" s="12">
        <v>1985</v>
      </c>
      <c r="I1015" s="11">
        <v>921.44200000000001</v>
      </c>
      <c r="J1015" s="11">
        <v>746.89400000000001</v>
      </c>
      <c r="K1015" s="11">
        <v>578.91700000000003</v>
      </c>
      <c r="L1015" s="11">
        <v>461.01600000000002</v>
      </c>
      <c r="M1015" s="11">
        <v>393.108</v>
      </c>
      <c r="N1015" s="11">
        <v>339.26</v>
      </c>
      <c r="O1015" s="11">
        <v>284.17</v>
      </c>
      <c r="P1015" s="11">
        <v>215.46100000000001</v>
      </c>
      <c r="Q1015" s="11">
        <v>192.185</v>
      </c>
      <c r="R1015" s="11">
        <v>163.75800000000001</v>
      </c>
      <c r="S1015" s="11">
        <v>132.82499999999999</v>
      </c>
      <c r="T1015" s="11">
        <v>103.589</v>
      </c>
      <c r="U1015" s="11">
        <v>77.950999999999993</v>
      </c>
      <c r="V1015" s="11">
        <v>55.765999999999998</v>
      </c>
      <c r="W1015" s="11">
        <v>36.433</v>
      </c>
      <c r="X1015" s="11">
        <v>20.408000000000001</v>
      </c>
      <c r="Y1015" s="11">
        <v>8.7880000000000003</v>
      </c>
      <c r="Z1015" s="11">
        <v>2.419</v>
      </c>
      <c r="AA1015" s="11">
        <v>0.34100000000000003</v>
      </c>
      <c r="AB1015" s="11">
        <v>1.7999999999999999E-2</v>
      </c>
      <c r="AC1015" s="11">
        <v>1E-3</v>
      </c>
    </row>
    <row r="1016" spans="1:29" ht="11.5" hidden="1">
      <c r="A1016" s="15">
        <v>999</v>
      </c>
      <c r="B1016" s="13" t="s">
        <v>1059</v>
      </c>
      <c r="C1016" s="14" t="s">
        <v>605</v>
      </c>
      <c r="D1016" s="12"/>
      <c r="E1016" s="12">
        <v>384</v>
      </c>
      <c r="F1016" s="13" t="s">
        <v>1110</v>
      </c>
      <c r="G1016" s="12">
        <v>914</v>
      </c>
      <c r="H1016" s="12">
        <v>1990</v>
      </c>
      <c r="I1016" s="11">
        <v>1062.5809999999999</v>
      </c>
      <c r="J1016" s="11">
        <v>884.63699999999994</v>
      </c>
      <c r="K1016" s="11">
        <v>737.91300000000001</v>
      </c>
      <c r="L1016" s="11">
        <v>584.58000000000004</v>
      </c>
      <c r="M1016" s="11">
        <v>476.14100000000002</v>
      </c>
      <c r="N1016" s="11">
        <v>405.76799999999997</v>
      </c>
      <c r="O1016" s="11">
        <v>345.76100000000002</v>
      </c>
      <c r="P1016" s="11">
        <v>285.62700000000001</v>
      </c>
      <c r="Q1016" s="11">
        <v>214.22800000000001</v>
      </c>
      <c r="R1016" s="11">
        <v>188.43199999999999</v>
      </c>
      <c r="S1016" s="11">
        <v>158.24199999999999</v>
      </c>
      <c r="T1016" s="11">
        <v>125.899</v>
      </c>
      <c r="U1016" s="11">
        <v>95.298000000000002</v>
      </c>
      <c r="V1016" s="11">
        <v>67.984999999999999</v>
      </c>
      <c r="W1016" s="11">
        <v>44.404000000000003</v>
      </c>
      <c r="X1016" s="11">
        <v>24.952000000000002</v>
      </c>
      <c r="Y1016" s="11">
        <v>10.792999999999999</v>
      </c>
      <c r="Z1016" s="11">
        <v>2.9769999999999999</v>
      </c>
      <c r="AA1016" s="11">
        <v>0.40699999999999997</v>
      </c>
      <c r="AB1016" s="11">
        <v>2.1000000000000001E-2</v>
      </c>
      <c r="AC1016" s="11">
        <v>1E-3</v>
      </c>
    </row>
    <row r="1017" spans="1:29" ht="11.5" hidden="1">
      <c r="A1017" s="15">
        <v>1000</v>
      </c>
      <c r="B1017" s="13" t="s">
        <v>1059</v>
      </c>
      <c r="C1017" s="14" t="s">
        <v>605</v>
      </c>
      <c r="D1017" s="12"/>
      <c r="E1017" s="12">
        <v>384</v>
      </c>
      <c r="F1017" s="13" t="s">
        <v>1110</v>
      </c>
      <c r="G1017" s="12">
        <v>914</v>
      </c>
      <c r="H1017" s="12">
        <v>1995</v>
      </c>
      <c r="I1017" s="11">
        <v>1222.3399999999999</v>
      </c>
      <c r="J1017" s="11">
        <v>1022.0650000000001</v>
      </c>
      <c r="K1017" s="11">
        <v>875.03200000000004</v>
      </c>
      <c r="L1017" s="11">
        <v>744.34699999999998</v>
      </c>
      <c r="M1017" s="11">
        <v>601.577</v>
      </c>
      <c r="N1017" s="11">
        <v>489.66399999999999</v>
      </c>
      <c r="O1017" s="11">
        <v>411.35700000000003</v>
      </c>
      <c r="P1017" s="11">
        <v>344.827</v>
      </c>
      <c r="Q1017" s="11">
        <v>280.875</v>
      </c>
      <c r="R1017" s="11">
        <v>208.79499999999999</v>
      </c>
      <c r="S1017" s="11">
        <v>180.91300000000001</v>
      </c>
      <c r="T1017" s="11">
        <v>149.05600000000001</v>
      </c>
      <c r="U1017" s="11">
        <v>115.202</v>
      </c>
      <c r="V1017" s="11">
        <v>82.843999999999994</v>
      </c>
      <c r="W1017" s="11">
        <v>54.128999999999998</v>
      </c>
      <c r="X1017" s="11">
        <v>30.552</v>
      </c>
      <c r="Y1017" s="11">
        <v>13.323</v>
      </c>
      <c r="Z1017" s="11">
        <v>3.694</v>
      </c>
      <c r="AA1017" s="11">
        <v>0.51100000000000001</v>
      </c>
      <c r="AB1017" s="11">
        <v>2.5000000000000001E-2</v>
      </c>
      <c r="AC1017" s="11">
        <v>1E-3</v>
      </c>
    </row>
    <row r="1018" spans="1:29" ht="11.5" hidden="1">
      <c r="A1018" s="15">
        <v>1001</v>
      </c>
      <c r="B1018" s="13" t="s">
        <v>1059</v>
      </c>
      <c r="C1018" s="14" t="s">
        <v>605</v>
      </c>
      <c r="D1018" s="12"/>
      <c r="E1018" s="12">
        <v>384</v>
      </c>
      <c r="F1018" s="13" t="s">
        <v>1110</v>
      </c>
      <c r="G1018" s="12">
        <v>914</v>
      </c>
      <c r="H1018" s="12">
        <v>2000</v>
      </c>
      <c r="I1018" s="11">
        <v>1401.569</v>
      </c>
      <c r="J1018" s="11">
        <v>1173.289</v>
      </c>
      <c r="K1018" s="11">
        <v>1008.575</v>
      </c>
      <c r="L1018" s="11">
        <v>871.13699999999994</v>
      </c>
      <c r="M1018" s="11">
        <v>742.99599999999998</v>
      </c>
      <c r="N1018" s="11">
        <v>595.43299999999999</v>
      </c>
      <c r="O1018" s="11">
        <v>477.81400000000002</v>
      </c>
      <c r="P1018" s="11">
        <v>395.38799999999998</v>
      </c>
      <c r="Q1018" s="11">
        <v>327.60700000000003</v>
      </c>
      <c r="R1018" s="11">
        <v>265.14299999999997</v>
      </c>
      <c r="S1018" s="11">
        <v>195.34200000000001</v>
      </c>
      <c r="T1018" s="11">
        <v>166.58600000000001</v>
      </c>
      <c r="U1018" s="11">
        <v>133.61199999999999</v>
      </c>
      <c r="V1018" s="11">
        <v>98.320999999999998</v>
      </c>
      <c r="W1018" s="11">
        <v>64.915000000000006</v>
      </c>
      <c r="X1018" s="11">
        <v>36.79</v>
      </c>
      <c r="Y1018" s="11">
        <v>16.170000000000002</v>
      </c>
      <c r="Z1018" s="11">
        <v>4.532</v>
      </c>
      <c r="AA1018" s="11">
        <v>0.63700000000000001</v>
      </c>
      <c r="AB1018" s="11">
        <v>3.9E-2</v>
      </c>
      <c r="AC1018" s="11">
        <v>1E-3</v>
      </c>
    </row>
    <row r="1019" spans="1:29" ht="11.5" hidden="1">
      <c r="A1019" s="15">
        <v>1002</v>
      </c>
      <c r="B1019" s="13" t="s">
        <v>1059</v>
      </c>
      <c r="C1019" s="14" t="s">
        <v>605</v>
      </c>
      <c r="D1019" s="12"/>
      <c r="E1019" s="12">
        <v>384</v>
      </c>
      <c r="F1019" s="13" t="s">
        <v>1110</v>
      </c>
      <c r="G1019" s="12">
        <v>914</v>
      </c>
      <c r="H1019" s="12">
        <v>2005</v>
      </c>
      <c r="I1019" s="11">
        <v>1547.559</v>
      </c>
      <c r="J1019" s="11">
        <v>1344.8</v>
      </c>
      <c r="K1019" s="11">
        <v>1152.3620000000001</v>
      </c>
      <c r="L1019" s="11">
        <v>977.36500000000001</v>
      </c>
      <c r="M1019" s="11">
        <v>822.37800000000004</v>
      </c>
      <c r="N1019" s="11">
        <v>688.57299999999998</v>
      </c>
      <c r="O1019" s="11">
        <v>544.21400000000006</v>
      </c>
      <c r="P1019" s="11">
        <v>432.41800000000001</v>
      </c>
      <c r="Q1019" s="11">
        <v>356.60599999999999</v>
      </c>
      <c r="R1019" s="11">
        <v>296.17</v>
      </c>
      <c r="S1019" s="11">
        <v>238.952</v>
      </c>
      <c r="T1019" s="11">
        <v>174.10599999999999</v>
      </c>
      <c r="U1019" s="11">
        <v>145.23500000000001</v>
      </c>
      <c r="V1019" s="11">
        <v>111.224</v>
      </c>
      <c r="W1019" s="11">
        <v>75.23</v>
      </c>
      <c r="X1019" s="11">
        <v>43.09</v>
      </c>
      <c r="Y1019" s="11">
        <v>18.96</v>
      </c>
      <c r="Z1019" s="11">
        <v>5.3280000000000003</v>
      </c>
      <c r="AA1019" s="11">
        <v>0.748</v>
      </c>
      <c r="AB1019" s="11">
        <v>5.2999999999999999E-2</v>
      </c>
      <c r="AC1019" s="11">
        <v>2E-3</v>
      </c>
    </row>
    <row r="1020" spans="1:29" ht="11.5" hidden="1">
      <c r="A1020" s="15">
        <v>1003</v>
      </c>
      <c r="B1020" s="13" t="s">
        <v>1059</v>
      </c>
      <c r="C1020" s="14" t="s">
        <v>605</v>
      </c>
      <c r="D1020" s="12"/>
      <c r="E1020" s="12">
        <v>384</v>
      </c>
      <c r="F1020" s="13" t="s">
        <v>1110</v>
      </c>
      <c r="G1020" s="12">
        <v>914</v>
      </c>
      <c r="H1020" s="12">
        <v>2010</v>
      </c>
      <c r="I1020" s="11">
        <v>1658.6759999999999</v>
      </c>
      <c r="J1020" s="11">
        <v>1492.4059999999999</v>
      </c>
      <c r="K1020" s="11">
        <v>1321.1079999999999</v>
      </c>
      <c r="L1020" s="11">
        <v>1124.0630000000001</v>
      </c>
      <c r="M1020" s="11">
        <v>936.34799999999996</v>
      </c>
      <c r="N1020" s="11">
        <v>776.95500000000004</v>
      </c>
      <c r="O1020" s="11">
        <v>644.43399999999997</v>
      </c>
      <c r="P1020" s="11">
        <v>505.041</v>
      </c>
      <c r="Q1020" s="11">
        <v>398.88600000000002</v>
      </c>
      <c r="R1020" s="11">
        <v>328.22800000000001</v>
      </c>
      <c r="S1020" s="11">
        <v>270.71199999999999</v>
      </c>
      <c r="T1020" s="11">
        <v>215.285</v>
      </c>
      <c r="U1020" s="11">
        <v>152.52500000000001</v>
      </c>
      <c r="V1020" s="11">
        <v>120.72</v>
      </c>
      <c r="W1020" s="11">
        <v>84.236999999999995</v>
      </c>
      <c r="X1020" s="11">
        <v>48.798999999999999</v>
      </c>
      <c r="Y1020" s="11">
        <v>21.318000000000001</v>
      </c>
      <c r="Z1020" s="11">
        <v>5.8529999999999998</v>
      </c>
      <c r="AA1020" s="11">
        <v>0.78500000000000003</v>
      </c>
      <c r="AB1020" s="11">
        <v>4.9000000000000002E-2</v>
      </c>
      <c r="AC1020" s="11">
        <v>2E-3</v>
      </c>
    </row>
    <row r="1021" spans="1:29" ht="11.5" hidden="1">
      <c r="A1021" s="15">
        <v>1004</v>
      </c>
      <c r="B1021" s="13" t="s">
        <v>1059</v>
      </c>
      <c r="C1021" s="14" t="s">
        <v>605</v>
      </c>
      <c r="D1021" s="12"/>
      <c r="E1021" s="12">
        <v>384</v>
      </c>
      <c r="F1021" s="13" t="s">
        <v>1110</v>
      </c>
      <c r="G1021" s="12">
        <v>914</v>
      </c>
      <c r="H1021" s="12">
        <v>2015</v>
      </c>
      <c r="I1021" s="11">
        <v>1842.1859999999999</v>
      </c>
      <c r="J1021" s="11">
        <v>1612.3889999999999</v>
      </c>
      <c r="K1021" s="11">
        <v>1471.086</v>
      </c>
      <c r="L1021" s="11">
        <v>1299.624</v>
      </c>
      <c r="M1021" s="11">
        <v>1094.9459999999999</v>
      </c>
      <c r="N1021" s="11">
        <v>903.13499999999999</v>
      </c>
      <c r="O1021" s="11">
        <v>743.32799999999997</v>
      </c>
      <c r="P1021" s="11">
        <v>611.97699999999998</v>
      </c>
      <c r="Q1021" s="11">
        <v>476.04199999999997</v>
      </c>
      <c r="R1021" s="11">
        <v>373.85599999999999</v>
      </c>
      <c r="S1021" s="11">
        <v>304.65499999999997</v>
      </c>
      <c r="T1021" s="11">
        <v>247.19</v>
      </c>
      <c r="U1021" s="11">
        <v>191.036</v>
      </c>
      <c r="V1021" s="11">
        <v>128.178</v>
      </c>
      <c r="W1021" s="11">
        <v>92.32</v>
      </c>
      <c r="X1021" s="11">
        <v>55.081000000000003</v>
      </c>
      <c r="Y1021" s="11">
        <v>24.294</v>
      </c>
      <c r="Z1021" s="11">
        <v>6.6070000000000002</v>
      </c>
      <c r="AA1021" s="11">
        <v>0.85099999999999998</v>
      </c>
      <c r="AB1021" s="11">
        <v>4.5999999999999999E-2</v>
      </c>
      <c r="AC1021" s="11">
        <v>2E-3</v>
      </c>
    </row>
    <row r="1022" spans="1:29" ht="11.5" hidden="1">
      <c r="A1022" s="15">
        <v>1005</v>
      </c>
      <c r="B1022" s="13" t="s">
        <v>1059</v>
      </c>
      <c r="C1022" s="14" t="s">
        <v>605</v>
      </c>
      <c r="D1022" s="12"/>
      <c r="E1022" s="12">
        <v>384</v>
      </c>
      <c r="F1022" s="13" t="s">
        <v>1110</v>
      </c>
      <c r="G1022" s="12">
        <v>914</v>
      </c>
      <c r="H1022" s="12">
        <v>2020</v>
      </c>
      <c r="I1022" s="11">
        <v>2052.8249999999998</v>
      </c>
      <c r="J1022" s="11">
        <v>1800.9010000000001</v>
      </c>
      <c r="K1022" s="11">
        <v>1593.6030000000001</v>
      </c>
      <c r="L1022" s="11">
        <v>1452.4269999999999</v>
      </c>
      <c r="M1022" s="11">
        <v>1274.258</v>
      </c>
      <c r="N1022" s="11">
        <v>1065.934</v>
      </c>
      <c r="O1022" s="11">
        <v>873.971</v>
      </c>
      <c r="P1022" s="11">
        <v>715.05799999999999</v>
      </c>
      <c r="Q1022" s="11">
        <v>584.495</v>
      </c>
      <c r="R1022" s="11">
        <v>451.41800000000001</v>
      </c>
      <c r="S1022" s="11">
        <v>350.58</v>
      </c>
      <c r="T1022" s="11">
        <v>280.80399999999997</v>
      </c>
      <c r="U1022" s="11">
        <v>221.465</v>
      </c>
      <c r="V1022" s="11">
        <v>162.23099999999999</v>
      </c>
      <c r="W1022" s="11">
        <v>99.247</v>
      </c>
      <c r="X1022" s="11">
        <v>61.412999999999997</v>
      </c>
      <c r="Y1022" s="11">
        <v>28.218</v>
      </c>
      <c r="Z1022" s="11">
        <v>7.9480000000000004</v>
      </c>
      <c r="AA1022" s="11">
        <v>1.0429999999999999</v>
      </c>
      <c r="AB1022" s="11">
        <v>5.3999999999999999E-2</v>
      </c>
      <c r="AC1022" s="11">
        <v>2E-3</v>
      </c>
    </row>
    <row r="1023" spans="1:29" ht="11.5" hidden="1">
      <c r="A1023" s="15">
        <v>1006</v>
      </c>
      <c r="B1023" s="13" t="s">
        <v>1059</v>
      </c>
      <c r="C1023" s="14" t="s">
        <v>1135</v>
      </c>
      <c r="D1023" s="12"/>
      <c r="E1023" s="12">
        <v>270</v>
      </c>
      <c r="F1023" s="13" t="s">
        <v>1110</v>
      </c>
      <c r="G1023" s="12">
        <v>914</v>
      </c>
      <c r="H1023" s="12">
        <v>1950</v>
      </c>
      <c r="I1023" s="11">
        <v>27.826000000000001</v>
      </c>
      <c r="J1023" s="11">
        <v>21.712</v>
      </c>
      <c r="K1023" s="11">
        <v>17.768000000000001</v>
      </c>
      <c r="L1023" s="11">
        <v>15.773999999999999</v>
      </c>
      <c r="M1023" s="11">
        <v>13.961</v>
      </c>
      <c r="N1023" s="11">
        <v>12.262</v>
      </c>
      <c r="O1023" s="11">
        <v>9.3320000000000007</v>
      </c>
      <c r="P1023" s="11">
        <v>8.0269999999999992</v>
      </c>
      <c r="Q1023" s="11">
        <v>6.8479999999999999</v>
      </c>
      <c r="R1023" s="11">
        <v>5.8049999999999997</v>
      </c>
      <c r="S1023" s="11">
        <v>4.8630000000000004</v>
      </c>
      <c r="T1023" s="11">
        <v>3.9510000000000001</v>
      </c>
      <c r="U1023" s="11">
        <v>3.0379999999999998</v>
      </c>
      <c r="V1023" s="11">
        <v>2.129</v>
      </c>
      <c r="W1023" s="11">
        <v>1.2889999999999999</v>
      </c>
      <c r="X1023" s="11">
        <v>0.626</v>
      </c>
      <c r="Y1023" s="11">
        <v>0.24</v>
      </c>
      <c r="Z1023" s="11">
        <v>3.5000000000000003E-2</v>
      </c>
      <c r="AA1023" s="11">
        <v>3.0000000000000001E-3</v>
      </c>
      <c r="AB1023" s="11">
        <v>0</v>
      </c>
      <c r="AC1023" s="11">
        <v>0</v>
      </c>
    </row>
    <row r="1024" spans="1:29" ht="11.5" hidden="1">
      <c r="A1024" s="15">
        <v>1007</v>
      </c>
      <c r="B1024" s="13" t="s">
        <v>1059</v>
      </c>
      <c r="C1024" s="14" t="s">
        <v>1135</v>
      </c>
      <c r="D1024" s="12"/>
      <c r="E1024" s="12">
        <v>270</v>
      </c>
      <c r="F1024" s="13" t="s">
        <v>1110</v>
      </c>
      <c r="G1024" s="12">
        <v>914</v>
      </c>
      <c r="H1024" s="12">
        <v>1955</v>
      </c>
      <c r="I1024" s="11">
        <v>28.954999999999998</v>
      </c>
      <c r="J1024" s="11">
        <v>22.805</v>
      </c>
      <c r="K1024" s="11">
        <v>20.555</v>
      </c>
      <c r="L1024" s="11">
        <v>17.012</v>
      </c>
      <c r="M1024" s="11">
        <v>14.862</v>
      </c>
      <c r="N1024" s="11">
        <v>13.032999999999999</v>
      </c>
      <c r="O1024" s="11">
        <v>11.406000000000001</v>
      </c>
      <c r="P1024" s="11">
        <v>8.6479999999999997</v>
      </c>
      <c r="Q1024" s="11">
        <v>7.4169999999999998</v>
      </c>
      <c r="R1024" s="11">
        <v>6.3090000000000002</v>
      </c>
      <c r="S1024" s="11">
        <v>5.266</v>
      </c>
      <c r="T1024" s="11">
        <v>4.2649999999999997</v>
      </c>
      <c r="U1024" s="11">
        <v>3.23</v>
      </c>
      <c r="V1024" s="11">
        <v>2.194</v>
      </c>
      <c r="W1024" s="11">
        <v>1.2669999999999999</v>
      </c>
      <c r="X1024" s="11">
        <v>0.55800000000000005</v>
      </c>
      <c r="Y1024" s="11">
        <v>0.16800000000000001</v>
      </c>
      <c r="Z1024" s="11">
        <v>3.4000000000000002E-2</v>
      </c>
      <c r="AA1024" s="11">
        <v>3.0000000000000001E-3</v>
      </c>
      <c r="AB1024" s="11">
        <v>0</v>
      </c>
      <c r="AC1024" s="11">
        <v>0</v>
      </c>
    </row>
    <row r="1025" spans="1:29" ht="11.5" hidden="1">
      <c r="A1025" s="15">
        <v>1008</v>
      </c>
      <c r="B1025" s="13" t="s">
        <v>1059</v>
      </c>
      <c r="C1025" s="14" t="s">
        <v>1135</v>
      </c>
      <c r="D1025" s="12"/>
      <c r="E1025" s="12">
        <v>270</v>
      </c>
      <c r="F1025" s="13" t="s">
        <v>1110</v>
      </c>
      <c r="G1025" s="12">
        <v>914</v>
      </c>
      <c r="H1025" s="12">
        <v>1960</v>
      </c>
      <c r="I1025" s="11">
        <v>31.975999999999999</v>
      </c>
      <c r="J1025" s="11">
        <v>24.023</v>
      </c>
      <c r="K1025" s="11">
        <v>21.652000000000001</v>
      </c>
      <c r="L1025" s="11">
        <v>19.722999999999999</v>
      </c>
      <c r="M1025" s="11">
        <v>16.076000000000001</v>
      </c>
      <c r="N1025" s="11">
        <v>13.922000000000001</v>
      </c>
      <c r="O1025" s="11">
        <v>12.164999999999999</v>
      </c>
      <c r="P1025" s="11">
        <v>10.608000000000001</v>
      </c>
      <c r="Q1025" s="11">
        <v>8.0180000000000007</v>
      </c>
      <c r="R1025" s="11">
        <v>6.8579999999999997</v>
      </c>
      <c r="S1025" s="11">
        <v>5.7450000000000001</v>
      </c>
      <c r="T1025" s="11">
        <v>4.6420000000000003</v>
      </c>
      <c r="U1025" s="11">
        <v>3.5150000000000001</v>
      </c>
      <c r="V1025" s="11">
        <v>2.3650000000000002</v>
      </c>
      <c r="W1025" s="11">
        <v>1.3360000000000001</v>
      </c>
      <c r="X1025" s="11">
        <v>0.56899999999999995</v>
      </c>
      <c r="Y1025" s="11">
        <v>0.159</v>
      </c>
      <c r="Z1025" s="11">
        <v>2.5999999999999999E-2</v>
      </c>
      <c r="AA1025" s="11">
        <v>3.0000000000000001E-3</v>
      </c>
      <c r="AB1025" s="11">
        <v>0</v>
      </c>
      <c r="AC1025" s="11">
        <v>0</v>
      </c>
    </row>
    <row r="1026" spans="1:29" ht="11.5" hidden="1">
      <c r="A1026" s="15">
        <v>1009</v>
      </c>
      <c r="B1026" s="13" t="s">
        <v>1059</v>
      </c>
      <c r="C1026" s="14" t="s">
        <v>1135</v>
      </c>
      <c r="D1026" s="12"/>
      <c r="E1026" s="12">
        <v>270</v>
      </c>
      <c r="F1026" s="13" t="s">
        <v>1110</v>
      </c>
      <c r="G1026" s="12">
        <v>914</v>
      </c>
      <c r="H1026" s="12">
        <v>1965</v>
      </c>
      <c r="I1026" s="11">
        <v>35.171999999999997</v>
      </c>
      <c r="J1026" s="11">
        <v>26.831</v>
      </c>
      <c r="K1026" s="11">
        <v>22.87</v>
      </c>
      <c r="L1026" s="11">
        <v>20.817</v>
      </c>
      <c r="M1026" s="11">
        <v>18.690999999999999</v>
      </c>
      <c r="N1026" s="11">
        <v>15.106999999999999</v>
      </c>
      <c r="O1026" s="11">
        <v>13.036</v>
      </c>
      <c r="P1026" s="11">
        <v>11.353</v>
      </c>
      <c r="Q1026" s="11">
        <v>9.8689999999999998</v>
      </c>
      <c r="R1026" s="11">
        <v>7.4379999999999997</v>
      </c>
      <c r="S1026" s="11">
        <v>6.27</v>
      </c>
      <c r="T1026" s="11">
        <v>5.0910000000000002</v>
      </c>
      <c r="U1026" s="11">
        <v>3.8570000000000002</v>
      </c>
      <c r="V1026" s="11">
        <v>2.6080000000000001</v>
      </c>
      <c r="W1026" s="11">
        <v>1.47</v>
      </c>
      <c r="X1026" s="11">
        <v>0.61899999999999999</v>
      </c>
      <c r="Y1026" s="11">
        <v>0.17</v>
      </c>
      <c r="Z1026" s="11">
        <v>2.5999999999999999E-2</v>
      </c>
      <c r="AA1026" s="11">
        <v>2E-3</v>
      </c>
      <c r="AB1026" s="11">
        <v>0</v>
      </c>
      <c r="AC1026" s="11">
        <v>0</v>
      </c>
    </row>
    <row r="1027" spans="1:29" ht="11.5" hidden="1">
      <c r="A1027" s="15">
        <v>1010</v>
      </c>
      <c r="B1027" s="13" t="s">
        <v>1059</v>
      </c>
      <c r="C1027" s="14" t="s">
        <v>1135</v>
      </c>
      <c r="D1027" s="12"/>
      <c r="E1027" s="12">
        <v>270</v>
      </c>
      <c r="F1027" s="13" t="s">
        <v>1110</v>
      </c>
      <c r="G1027" s="12">
        <v>914</v>
      </c>
      <c r="H1027" s="12">
        <v>1970</v>
      </c>
      <c r="I1027" s="11">
        <v>41.39</v>
      </c>
      <c r="J1027" s="11">
        <v>30.945</v>
      </c>
      <c r="K1027" s="11">
        <v>25.866</v>
      </c>
      <c r="L1027" s="11">
        <v>22.713999999999999</v>
      </c>
      <c r="M1027" s="11">
        <v>21.044</v>
      </c>
      <c r="N1027" s="11">
        <v>18.571000000000002</v>
      </c>
      <c r="O1027" s="11">
        <v>14.744999999999999</v>
      </c>
      <c r="P1027" s="11">
        <v>12.509</v>
      </c>
      <c r="Q1027" s="11">
        <v>10.712999999999999</v>
      </c>
      <c r="R1027" s="11">
        <v>9.2609999999999992</v>
      </c>
      <c r="S1027" s="11">
        <v>6.8780000000000001</v>
      </c>
      <c r="T1027" s="11">
        <v>5.62</v>
      </c>
      <c r="U1027" s="11">
        <v>4.2930000000000001</v>
      </c>
      <c r="V1027" s="11">
        <v>2.9180000000000001</v>
      </c>
      <c r="W1027" s="11">
        <v>1.6639999999999999</v>
      </c>
      <c r="X1027" s="11">
        <v>0.71299999999999997</v>
      </c>
      <c r="Y1027" s="11">
        <v>0.19900000000000001</v>
      </c>
      <c r="Z1027" s="11">
        <v>0.03</v>
      </c>
      <c r="AA1027" s="11">
        <v>3.0000000000000001E-3</v>
      </c>
      <c r="AB1027" s="11">
        <v>0</v>
      </c>
      <c r="AC1027" s="11">
        <v>0</v>
      </c>
    </row>
    <row r="1028" spans="1:29" ht="11.5" hidden="1">
      <c r="A1028" s="15">
        <v>1011</v>
      </c>
      <c r="B1028" s="13" t="s">
        <v>1059</v>
      </c>
      <c r="C1028" s="14" t="s">
        <v>1135</v>
      </c>
      <c r="D1028" s="12"/>
      <c r="E1028" s="12">
        <v>270</v>
      </c>
      <c r="F1028" s="13" t="s">
        <v>1110</v>
      </c>
      <c r="G1028" s="12">
        <v>914</v>
      </c>
      <c r="H1028" s="12">
        <v>1975</v>
      </c>
      <c r="I1028" s="11">
        <v>48.506</v>
      </c>
      <c r="J1028" s="11">
        <v>37.264000000000003</v>
      </c>
      <c r="K1028" s="11">
        <v>30.06</v>
      </c>
      <c r="L1028" s="11">
        <v>25.768999999999998</v>
      </c>
      <c r="M1028" s="11">
        <v>23.547000000000001</v>
      </c>
      <c r="N1028" s="11">
        <v>21.48</v>
      </c>
      <c r="O1028" s="11">
        <v>18.199000000000002</v>
      </c>
      <c r="P1028" s="11">
        <v>14.268000000000001</v>
      </c>
      <c r="Q1028" s="11">
        <v>11.925000000000001</v>
      </c>
      <c r="R1028" s="11">
        <v>10.157</v>
      </c>
      <c r="S1028" s="11">
        <v>8.6590000000000007</v>
      </c>
      <c r="T1028" s="11">
        <v>6.2629999999999999</v>
      </c>
      <c r="U1028" s="11">
        <v>4.859</v>
      </c>
      <c r="V1028" s="11">
        <v>3.3809999999999998</v>
      </c>
      <c r="W1028" s="11">
        <v>1.984</v>
      </c>
      <c r="X1028" s="11">
        <v>0.89200000000000002</v>
      </c>
      <c r="Y1028" s="11">
        <v>0.26400000000000001</v>
      </c>
      <c r="Z1028" s="11">
        <v>4.4999999999999998E-2</v>
      </c>
      <c r="AA1028" s="11">
        <v>4.0000000000000001E-3</v>
      </c>
      <c r="AB1028" s="11">
        <v>0</v>
      </c>
      <c r="AC1028" s="11">
        <v>0</v>
      </c>
    </row>
    <row r="1029" spans="1:29" ht="11.5" hidden="1">
      <c r="A1029" s="15">
        <v>1012</v>
      </c>
      <c r="B1029" s="13" t="s">
        <v>1059</v>
      </c>
      <c r="C1029" s="14" t="s">
        <v>1135</v>
      </c>
      <c r="D1029" s="12"/>
      <c r="E1029" s="12">
        <v>270</v>
      </c>
      <c r="F1029" s="13" t="s">
        <v>1110</v>
      </c>
      <c r="G1029" s="12">
        <v>914</v>
      </c>
      <c r="H1029" s="12">
        <v>1980</v>
      </c>
      <c r="I1029" s="11">
        <v>58.447000000000003</v>
      </c>
      <c r="J1029" s="11">
        <v>43.920999999999999</v>
      </c>
      <c r="K1029" s="11">
        <v>36.183999999999997</v>
      </c>
      <c r="L1029" s="11">
        <v>30.460999999999999</v>
      </c>
      <c r="M1029" s="11">
        <v>27.797999999999998</v>
      </c>
      <c r="N1029" s="11">
        <v>24.367999999999999</v>
      </c>
      <c r="O1029" s="11">
        <v>20.603000000000002</v>
      </c>
      <c r="P1029" s="11">
        <v>17.414000000000001</v>
      </c>
      <c r="Q1029" s="11">
        <v>13.611000000000001</v>
      </c>
      <c r="R1029" s="11">
        <v>11.336</v>
      </c>
      <c r="S1029" s="11">
        <v>9.5500000000000007</v>
      </c>
      <c r="T1029" s="11">
        <v>7.9610000000000003</v>
      </c>
      <c r="U1029" s="11">
        <v>5.5110000000000001</v>
      </c>
      <c r="V1029" s="11">
        <v>3.95</v>
      </c>
      <c r="W1029" s="11">
        <v>2.419</v>
      </c>
      <c r="X1029" s="11">
        <v>1.1459999999999999</v>
      </c>
      <c r="Y1029" s="11">
        <v>0.36799999999999999</v>
      </c>
      <c r="Z1029" s="11">
        <v>6.8000000000000005E-2</v>
      </c>
      <c r="AA1029" s="11">
        <v>6.0000000000000001E-3</v>
      </c>
      <c r="AB1029" s="11">
        <v>0</v>
      </c>
      <c r="AC1029" s="11">
        <v>0</v>
      </c>
    </row>
    <row r="1030" spans="1:29" ht="11.5" hidden="1">
      <c r="A1030" s="15">
        <v>1013</v>
      </c>
      <c r="B1030" s="13" t="s">
        <v>1059</v>
      </c>
      <c r="C1030" s="14" t="s">
        <v>1135</v>
      </c>
      <c r="D1030" s="12"/>
      <c r="E1030" s="12">
        <v>270</v>
      </c>
      <c r="F1030" s="13" t="s">
        <v>1110</v>
      </c>
      <c r="G1030" s="12">
        <v>914</v>
      </c>
      <c r="H1030" s="12">
        <v>1985</v>
      </c>
      <c r="I1030" s="11">
        <v>68.950999999999993</v>
      </c>
      <c r="J1030" s="11">
        <v>53.948999999999998</v>
      </c>
      <c r="K1030" s="11">
        <v>42.917999999999999</v>
      </c>
      <c r="L1030" s="11">
        <v>36.603000000000002</v>
      </c>
      <c r="M1030" s="11">
        <v>32.53</v>
      </c>
      <c r="N1030" s="11">
        <v>29.286000000000001</v>
      </c>
      <c r="O1030" s="11">
        <v>24.151</v>
      </c>
      <c r="P1030" s="11">
        <v>19.864999999999998</v>
      </c>
      <c r="Q1030" s="11">
        <v>16.736000000000001</v>
      </c>
      <c r="R1030" s="11">
        <v>13.032999999999999</v>
      </c>
      <c r="S1030" s="11">
        <v>10.744</v>
      </c>
      <c r="T1030" s="11">
        <v>8.8729999999999993</v>
      </c>
      <c r="U1030" s="11">
        <v>7.1180000000000003</v>
      </c>
      <c r="V1030" s="11">
        <v>4.5960000000000001</v>
      </c>
      <c r="W1030" s="11">
        <v>2.9319999999999999</v>
      </c>
      <c r="X1030" s="11">
        <v>1.472</v>
      </c>
      <c r="Y1030" s="11">
        <v>0.51100000000000001</v>
      </c>
      <c r="Z1030" s="11">
        <v>0.104</v>
      </c>
      <c r="AA1030" s="11">
        <v>1.0999999999999999E-2</v>
      </c>
      <c r="AB1030" s="11">
        <v>0</v>
      </c>
      <c r="AC1030" s="11">
        <v>0</v>
      </c>
    </row>
    <row r="1031" spans="1:29" ht="11.5" hidden="1">
      <c r="A1031" s="15">
        <v>1014</v>
      </c>
      <c r="B1031" s="13" t="s">
        <v>1059</v>
      </c>
      <c r="C1031" s="14" t="s">
        <v>1135</v>
      </c>
      <c r="D1031" s="12"/>
      <c r="E1031" s="12">
        <v>270</v>
      </c>
      <c r="F1031" s="13" t="s">
        <v>1110</v>
      </c>
      <c r="G1031" s="12">
        <v>914</v>
      </c>
      <c r="H1031" s="12">
        <v>1990</v>
      </c>
      <c r="I1031" s="11">
        <v>88.465000000000003</v>
      </c>
      <c r="J1031" s="11">
        <v>65.968000000000004</v>
      </c>
      <c r="K1031" s="11">
        <v>53.863</v>
      </c>
      <c r="L1031" s="11">
        <v>46.938000000000002</v>
      </c>
      <c r="M1031" s="11">
        <v>49.2</v>
      </c>
      <c r="N1031" s="11">
        <v>42.517000000000003</v>
      </c>
      <c r="O1031" s="11">
        <v>30.388000000000002</v>
      </c>
      <c r="P1031" s="11">
        <v>23.407</v>
      </c>
      <c r="Q1031" s="11">
        <v>19.192</v>
      </c>
      <c r="R1031" s="11">
        <v>16.105</v>
      </c>
      <c r="S1031" s="11">
        <v>12.423</v>
      </c>
      <c r="T1031" s="11">
        <v>10.055</v>
      </c>
      <c r="U1031" s="11">
        <v>8.0169999999999995</v>
      </c>
      <c r="V1031" s="11">
        <v>6.0339999999999998</v>
      </c>
      <c r="W1031" s="11">
        <v>3.4950000000000001</v>
      </c>
      <c r="X1031" s="11">
        <v>1.849</v>
      </c>
      <c r="Y1031" s="11">
        <v>0.68799999999999994</v>
      </c>
      <c r="Z1031" s="11">
        <v>0.153</v>
      </c>
      <c r="AA1031" s="11">
        <v>1.7999999999999999E-2</v>
      </c>
      <c r="AB1031" s="11">
        <v>0</v>
      </c>
      <c r="AC1031" s="11">
        <v>0</v>
      </c>
    </row>
    <row r="1032" spans="1:29" ht="11.5" hidden="1">
      <c r="A1032" s="15">
        <v>1015</v>
      </c>
      <c r="B1032" s="13" t="s">
        <v>1059</v>
      </c>
      <c r="C1032" s="14" t="s">
        <v>1135</v>
      </c>
      <c r="D1032" s="12"/>
      <c r="E1032" s="12">
        <v>270</v>
      </c>
      <c r="F1032" s="13" t="s">
        <v>1110</v>
      </c>
      <c r="G1032" s="12">
        <v>914</v>
      </c>
      <c r="H1032" s="12">
        <v>1995</v>
      </c>
      <c r="I1032" s="11">
        <v>107.01900000000001</v>
      </c>
      <c r="J1032" s="11">
        <v>84.623000000000005</v>
      </c>
      <c r="K1032" s="11">
        <v>65.424999999999997</v>
      </c>
      <c r="L1032" s="11">
        <v>54.433</v>
      </c>
      <c r="M1032" s="11">
        <v>48.795999999999999</v>
      </c>
      <c r="N1032" s="11">
        <v>48.36</v>
      </c>
      <c r="O1032" s="11">
        <v>38.936999999999998</v>
      </c>
      <c r="P1032" s="11">
        <v>26.995999999999999</v>
      </c>
      <c r="Q1032" s="11">
        <v>21.155000000000001</v>
      </c>
      <c r="R1032" s="11">
        <v>17.971</v>
      </c>
      <c r="S1032" s="11">
        <v>14.996</v>
      </c>
      <c r="T1032" s="11">
        <v>11.635</v>
      </c>
      <c r="U1032" s="11">
        <v>9.0980000000000008</v>
      </c>
      <c r="V1032" s="11">
        <v>6.8120000000000003</v>
      </c>
      <c r="W1032" s="11">
        <v>4.6040000000000001</v>
      </c>
      <c r="X1032" s="11">
        <v>2.2160000000000002</v>
      </c>
      <c r="Y1032" s="11">
        <v>0.871</v>
      </c>
      <c r="Z1032" s="11">
        <v>0.20799999999999999</v>
      </c>
      <c r="AA1032" s="11">
        <v>2.5999999999999999E-2</v>
      </c>
      <c r="AB1032" s="11">
        <v>2E-3</v>
      </c>
      <c r="AC1032" s="11">
        <v>0</v>
      </c>
    </row>
    <row r="1033" spans="1:29" ht="11.5" hidden="1">
      <c r="A1033" s="15">
        <v>1016</v>
      </c>
      <c r="B1033" s="13" t="s">
        <v>1059</v>
      </c>
      <c r="C1033" s="14" t="s">
        <v>1135</v>
      </c>
      <c r="D1033" s="12"/>
      <c r="E1033" s="12">
        <v>270</v>
      </c>
      <c r="F1033" s="13" t="s">
        <v>1110</v>
      </c>
      <c r="G1033" s="12">
        <v>914</v>
      </c>
      <c r="H1033" s="12">
        <v>2000</v>
      </c>
      <c r="I1033" s="11">
        <v>120.599</v>
      </c>
      <c r="J1033" s="11">
        <v>103.26600000000001</v>
      </c>
      <c r="K1033" s="11">
        <v>83.837000000000003</v>
      </c>
      <c r="L1033" s="11">
        <v>66.509</v>
      </c>
      <c r="M1033" s="11">
        <v>58.639000000000003</v>
      </c>
      <c r="N1033" s="11">
        <v>50.86</v>
      </c>
      <c r="O1033" s="11">
        <v>44.866999999999997</v>
      </c>
      <c r="P1033" s="11">
        <v>34.243000000000002</v>
      </c>
      <c r="Q1033" s="11">
        <v>22.425000000000001</v>
      </c>
      <c r="R1033" s="11">
        <v>18.282</v>
      </c>
      <c r="S1033" s="11">
        <v>16.489000000000001</v>
      </c>
      <c r="T1033" s="11">
        <v>13.54</v>
      </c>
      <c r="U1033" s="11">
        <v>10.563000000000001</v>
      </c>
      <c r="V1033" s="11">
        <v>7.7690000000000001</v>
      </c>
      <c r="W1033" s="11">
        <v>5.2370000000000001</v>
      </c>
      <c r="X1033" s="11">
        <v>2.952</v>
      </c>
      <c r="Y1033" s="11">
        <v>1.0569999999999999</v>
      </c>
      <c r="Z1033" s="11">
        <v>0.26800000000000002</v>
      </c>
      <c r="AA1033" s="11">
        <v>3.6999999999999998E-2</v>
      </c>
      <c r="AB1033" s="11">
        <v>2E-3</v>
      </c>
      <c r="AC1033" s="11">
        <v>0</v>
      </c>
    </row>
    <row r="1034" spans="1:29" ht="11.5" hidden="1">
      <c r="A1034" s="15">
        <v>1017</v>
      </c>
      <c r="B1034" s="13" t="s">
        <v>1059</v>
      </c>
      <c r="C1034" s="14" t="s">
        <v>1135</v>
      </c>
      <c r="D1034" s="12"/>
      <c r="E1034" s="12">
        <v>270</v>
      </c>
      <c r="F1034" s="13" t="s">
        <v>1110</v>
      </c>
      <c r="G1034" s="12">
        <v>914</v>
      </c>
      <c r="H1034" s="12">
        <v>2005</v>
      </c>
      <c r="I1034" s="11">
        <v>136.76499999999999</v>
      </c>
      <c r="J1034" s="11">
        <v>116.131</v>
      </c>
      <c r="K1034" s="11">
        <v>101.60299999999999</v>
      </c>
      <c r="L1034" s="11">
        <v>84.426000000000002</v>
      </c>
      <c r="M1034" s="11">
        <v>70.534000000000006</v>
      </c>
      <c r="N1034" s="11">
        <v>60.277000000000001</v>
      </c>
      <c r="O1034" s="11">
        <v>48.039000000000001</v>
      </c>
      <c r="P1034" s="11">
        <v>41.622</v>
      </c>
      <c r="Q1034" s="11">
        <v>31.466999999999999</v>
      </c>
      <c r="R1034" s="11">
        <v>20.776</v>
      </c>
      <c r="S1034" s="11">
        <v>17.207000000000001</v>
      </c>
      <c r="T1034" s="11">
        <v>15.388999999999999</v>
      </c>
      <c r="U1034" s="11">
        <v>12.326000000000001</v>
      </c>
      <c r="V1034" s="11">
        <v>9.06</v>
      </c>
      <c r="W1034" s="11">
        <v>6.01</v>
      </c>
      <c r="X1034" s="11">
        <v>3.387</v>
      </c>
      <c r="Y1034" s="11">
        <v>1.4259999999999999</v>
      </c>
      <c r="Z1034" s="11">
        <v>0.33100000000000002</v>
      </c>
      <c r="AA1034" s="11">
        <v>4.9000000000000002E-2</v>
      </c>
      <c r="AB1034" s="11">
        <v>3.0000000000000001E-3</v>
      </c>
      <c r="AC1034" s="11">
        <v>0</v>
      </c>
    </row>
    <row r="1035" spans="1:29" ht="11.5" hidden="1">
      <c r="A1035" s="15">
        <v>1018</v>
      </c>
      <c r="B1035" s="13" t="s">
        <v>1059</v>
      </c>
      <c r="C1035" s="14" t="s">
        <v>1135</v>
      </c>
      <c r="D1035" s="12"/>
      <c r="E1035" s="12">
        <v>270</v>
      </c>
      <c r="F1035" s="13" t="s">
        <v>1110</v>
      </c>
      <c r="G1035" s="12">
        <v>914</v>
      </c>
      <c r="H1035" s="12">
        <v>2010</v>
      </c>
      <c r="I1035" s="11">
        <v>157.23699999999999</v>
      </c>
      <c r="J1035" s="11">
        <v>130.29400000000001</v>
      </c>
      <c r="K1035" s="11">
        <v>113.855</v>
      </c>
      <c r="L1035" s="11">
        <v>101.971</v>
      </c>
      <c r="M1035" s="11">
        <v>85.456999999999994</v>
      </c>
      <c r="N1035" s="11">
        <v>70.122</v>
      </c>
      <c r="O1035" s="11">
        <v>57.576999999999998</v>
      </c>
      <c r="P1035" s="11">
        <v>44.948999999999998</v>
      </c>
      <c r="Q1035" s="11">
        <v>38.67</v>
      </c>
      <c r="R1035" s="11">
        <v>29.501000000000001</v>
      </c>
      <c r="S1035" s="11">
        <v>19.631</v>
      </c>
      <c r="T1035" s="11">
        <v>16.047999999999998</v>
      </c>
      <c r="U1035" s="11">
        <v>14.077</v>
      </c>
      <c r="V1035" s="11">
        <v>10.651999999999999</v>
      </c>
      <c r="W1035" s="11">
        <v>7.0890000000000004</v>
      </c>
      <c r="X1035" s="11">
        <v>3.952</v>
      </c>
      <c r="Y1035" s="11">
        <v>1.673</v>
      </c>
      <c r="Z1035" s="11">
        <v>0.45900000000000002</v>
      </c>
      <c r="AA1035" s="11">
        <v>6.0999999999999999E-2</v>
      </c>
      <c r="AB1035" s="11">
        <v>4.0000000000000001E-3</v>
      </c>
      <c r="AC1035" s="11">
        <v>0</v>
      </c>
    </row>
    <row r="1036" spans="1:29" ht="11.5" hidden="1">
      <c r="A1036" s="15">
        <v>1019</v>
      </c>
      <c r="B1036" s="13" t="s">
        <v>1059</v>
      </c>
      <c r="C1036" s="14" t="s">
        <v>1135</v>
      </c>
      <c r="D1036" s="12"/>
      <c r="E1036" s="12">
        <v>270</v>
      </c>
      <c r="F1036" s="13" t="s">
        <v>1110</v>
      </c>
      <c r="G1036" s="12">
        <v>914</v>
      </c>
      <c r="H1036" s="12">
        <v>2015</v>
      </c>
      <c r="I1036" s="11">
        <v>180.876</v>
      </c>
      <c r="J1036" s="11">
        <v>151.08600000000001</v>
      </c>
      <c r="K1036" s="11">
        <v>127.98099999999999</v>
      </c>
      <c r="L1036" s="11">
        <v>114.19</v>
      </c>
      <c r="M1036" s="11">
        <v>102.828</v>
      </c>
      <c r="N1036" s="11">
        <v>84.861999999999995</v>
      </c>
      <c r="O1036" s="11">
        <v>67.308999999999997</v>
      </c>
      <c r="P1036" s="11">
        <v>54.347000000000001</v>
      </c>
      <c r="Q1036" s="11">
        <v>41.978999999999999</v>
      </c>
      <c r="R1036" s="11">
        <v>36.533000000000001</v>
      </c>
      <c r="S1036" s="11">
        <v>28.055</v>
      </c>
      <c r="T1036" s="11">
        <v>18.381</v>
      </c>
      <c r="U1036" s="11">
        <v>14.736000000000001</v>
      </c>
      <c r="V1036" s="11">
        <v>12.239000000000001</v>
      </c>
      <c r="W1036" s="11">
        <v>8.4079999999999995</v>
      </c>
      <c r="X1036" s="11">
        <v>4.7210000000000001</v>
      </c>
      <c r="Y1036" s="11">
        <v>1.986</v>
      </c>
      <c r="Z1036" s="11">
        <v>0.55100000000000005</v>
      </c>
      <c r="AA1036" s="11">
        <v>8.5999999999999993E-2</v>
      </c>
      <c r="AB1036" s="11">
        <v>6.0000000000000001E-3</v>
      </c>
      <c r="AC1036" s="11">
        <v>0</v>
      </c>
    </row>
    <row r="1037" spans="1:29" ht="11.5" hidden="1">
      <c r="A1037" s="15">
        <v>1020</v>
      </c>
      <c r="B1037" s="13" t="s">
        <v>1059</v>
      </c>
      <c r="C1037" s="14" t="s">
        <v>1135</v>
      </c>
      <c r="D1037" s="12"/>
      <c r="E1037" s="12">
        <v>270</v>
      </c>
      <c r="F1037" s="13" t="s">
        <v>1110</v>
      </c>
      <c r="G1037" s="12">
        <v>914</v>
      </c>
      <c r="H1037" s="12">
        <v>2020</v>
      </c>
      <c r="I1037" s="11">
        <v>202.715</v>
      </c>
      <c r="J1037" s="11">
        <v>174.65</v>
      </c>
      <c r="K1037" s="11">
        <v>148.71299999999999</v>
      </c>
      <c r="L1037" s="11">
        <v>128.304</v>
      </c>
      <c r="M1037" s="11">
        <v>115.03100000000001</v>
      </c>
      <c r="N1037" s="11">
        <v>102.07599999999999</v>
      </c>
      <c r="O1037" s="11">
        <v>81.887</v>
      </c>
      <c r="P1037" s="11">
        <v>63.972999999999999</v>
      </c>
      <c r="Q1037" s="11">
        <v>51.228999999999999</v>
      </c>
      <c r="R1037" s="11">
        <v>39.825000000000003</v>
      </c>
      <c r="S1037" s="11">
        <v>34.893000000000001</v>
      </c>
      <c r="T1037" s="11">
        <v>26.425999999999998</v>
      </c>
      <c r="U1037" s="11">
        <v>16.945</v>
      </c>
      <c r="V1037" s="11">
        <v>12.881</v>
      </c>
      <c r="W1037" s="11">
        <v>9.7330000000000005</v>
      </c>
      <c r="X1037" s="11">
        <v>5.6609999999999996</v>
      </c>
      <c r="Y1037" s="11">
        <v>2.4039999999999999</v>
      </c>
      <c r="Z1037" s="11">
        <v>0.66500000000000004</v>
      </c>
      <c r="AA1037" s="11">
        <v>0.105</v>
      </c>
      <c r="AB1037" s="11">
        <v>8.0000000000000002E-3</v>
      </c>
      <c r="AC1037" s="11">
        <v>0</v>
      </c>
    </row>
    <row r="1038" spans="1:29" ht="11.5" hidden="1">
      <c r="A1038" s="15">
        <v>1021</v>
      </c>
      <c r="B1038" s="13" t="s">
        <v>1059</v>
      </c>
      <c r="C1038" s="14" t="s">
        <v>1136</v>
      </c>
      <c r="D1038" s="12"/>
      <c r="E1038" s="12">
        <v>288</v>
      </c>
      <c r="F1038" s="13" t="s">
        <v>1110</v>
      </c>
      <c r="G1038" s="12">
        <v>914</v>
      </c>
      <c r="H1038" s="12">
        <v>1950</v>
      </c>
      <c r="I1038" s="11">
        <v>460.94499999999999</v>
      </c>
      <c r="J1038" s="11">
        <v>358.62799999999999</v>
      </c>
      <c r="K1038" s="11">
        <v>301.892</v>
      </c>
      <c r="L1038" s="11">
        <v>258.334</v>
      </c>
      <c r="M1038" s="11">
        <v>215.52799999999999</v>
      </c>
      <c r="N1038" s="11">
        <v>182.75299999999999</v>
      </c>
      <c r="O1038" s="11">
        <v>152.94900000000001</v>
      </c>
      <c r="P1038" s="11">
        <v>128.126</v>
      </c>
      <c r="Q1038" s="11">
        <v>106.277</v>
      </c>
      <c r="R1038" s="11">
        <v>87.4</v>
      </c>
      <c r="S1038" s="11">
        <v>71.507000000000005</v>
      </c>
      <c r="T1038" s="11">
        <v>56.610999999999997</v>
      </c>
      <c r="U1038" s="11">
        <v>42.710999999999999</v>
      </c>
      <c r="V1038" s="11">
        <v>30.791</v>
      </c>
      <c r="W1038" s="11">
        <v>19.866</v>
      </c>
      <c r="X1038" s="11">
        <v>10.925000000000001</v>
      </c>
      <c r="Y1038" s="11">
        <v>3.9260000000000002</v>
      </c>
      <c r="Z1038" s="11">
        <v>0.91600000000000004</v>
      </c>
      <c r="AA1038" s="11">
        <v>0.11700000000000001</v>
      </c>
      <c r="AB1038" s="11">
        <v>8.0000000000000002E-3</v>
      </c>
      <c r="AC1038" s="11">
        <v>0</v>
      </c>
    </row>
    <row r="1039" spans="1:29" ht="11.5" hidden="1">
      <c r="A1039" s="15">
        <v>1022</v>
      </c>
      <c r="B1039" s="13" t="s">
        <v>1059</v>
      </c>
      <c r="C1039" s="14" t="s">
        <v>1136</v>
      </c>
      <c r="D1039" s="12"/>
      <c r="E1039" s="12">
        <v>288</v>
      </c>
      <c r="F1039" s="13" t="s">
        <v>1110</v>
      </c>
      <c r="G1039" s="12">
        <v>914</v>
      </c>
      <c r="H1039" s="12">
        <v>1955</v>
      </c>
      <c r="I1039" s="11">
        <v>476.87099999999998</v>
      </c>
      <c r="J1039" s="11">
        <v>418.79300000000001</v>
      </c>
      <c r="K1039" s="11">
        <v>347.16800000000001</v>
      </c>
      <c r="L1039" s="11">
        <v>295.565</v>
      </c>
      <c r="M1039" s="11">
        <v>253.19499999999999</v>
      </c>
      <c r="N1039" s="11">
        <v>211.697</v>
      </c>
      <c r="O1039" s="11">
        <v>178.952</v>
      </c>
      <c r="P1039" s="11">
        <v>148.74100000000001</v>
      </c>
      <c r="Q1039" s="11">
        <v>123.62</v>
      </c>
      <c r="R1039" s="11">
        <v>101.804</v>
      </c>
      <c r="S1039" s="11">
        <v>82.481999999999999</v>
      </c>
      <c r="T1039" s="11">
        <v>65.69</v>
      </c>
      <c r="U1039" s="11">
        <v>49.439</v>
      </c>
      <c r="V1039" s="11">
        <v>34.161000000000001</v>
      </c>
      <c r="W1039" s="11">
        <v>21.402000000000001</v>
      </c>
      <c r="X1039" s="11">
        <v>10.962999999999999</v>
      </c>
      <c r="Y1039" s="11">
        <v>4.2450000000000001</v>
      </c>
      <c r="Z1039" s="11">
        <v>0.92600000000000005</v>
      </c>
      <c r="AA1039" s="11">
        <v>0.11700000000000001</v>
      </c>
      <c r="AB1039" s="11">
        <v>8.0000000000000002E-3</v>
      </c>
      <c r="AC1039" s="11">
        <v>0</v>
      </c>
    </row>
    <row r="1040" spans="1:29" ht="11.5" hidden="1">
      <c r="A1040" s="15">
        <v>1023</v>
      </c>
      <c r="B1040" s="13" t="s">
        <v>1059</v>
      </c>
      <c r="C1040" s="14" t="s">
        <v>1136</v>
      </c>
      <c r="D1040" s="12"/>
      <c r="E1040" s="12">
        <v>288</v>
      </c>
      <c r="F1040" s="13" t="s">
        <v>1110</v>
      </c>
      <c r="G1040" s="12">
        <v>914</v>
      </c>
      <c r="H1040" s="12">
        <v>1960</v>
      </c>
      <c r="I1040" s="11">
        <v>582.62199999999996</v>
      </c>
      <c r="J1040" s="11">
        <v>438.11399999999998</v>
      </c>
      <c r="K1040" s="11">
        <v>406.80500000000001</v>
      </c>
      <c r="L1040" s="11">
        <v>340.54500000000002</v>
      </c>
      <c r="M1040" s="11">
        <v>290.10000000000002</v>
      </c>
      <c r="N1040" s="11">
        <v>248.77099999999999</v>
      </c>
      <c r="O1040" s="11">
        <v>207.48099999999999</v>
      </c>
      <c r="P1040" s="11">
        <v>174.28299999999999</v>
      </c>
      <c r="Q1040" s="11">
        <v>143.834</v>
      </c>
      <c r="R1040" s="11">
        <v>118.73399999999999</v>
      </c>
      <c r="S1040" s="11">
        <v>96.435000000000002</v>
      </c>
      <c r="T1040" s="11">
        <v>76.216999999999999</v>
      </c>
      <c r="U1040" s="11">
        <v>57.924999999999997</v>
      </c>
      <c r="V1040" s="11">
        <v>40.182000000000002</v>
      </c>
      <c r="W1040" s="11">
        <v>24.346</v>
      </c>
      <c r="X1040" s="11">
        <v>12.272</v>
      </c>
      <c r="Y1040" s="11">
        <v>4.5010000000000003</v>
      </c>
      <c r="Z1040" s="11">
        <v>1.077</v>
      </c>
      <c r="AA1040" s="11">
        <v>0.129</v>
      </c>
      <c r="AB1040" s="11">
        <v>8.9999999999999993E-3</v>
      </c>
      <c r="AC1040" s="11">
        <v>0</v>
      </c>
    </row>
    <row r="1041" spans="1:29" ht="11.5" hidden="1">
      <c r="A1041" s="15">
        <v>1024</v>
      </c>
      <c r="B1041" s="13" t="s">
        <v>1059</v>
      </c>
      <c r="C1041" s="14" t="s">
        <v>1136</v>
      </c>
      <c r="D1041" s="12"/>
      <c r="E1041" s="12">
        <v>288</v>
      </c>
      <c r="F1041" s="13" t="s">
        <v>1110</v>
      </c>
      <c r="G1041" s="12">
        <v>914</v>
      </c>
      <c r="H1041" s="12">
        <v>1965</v>
      </c>
      <c r="I1041" s="11">
        <v>706.79399999999998</v>
      </c>
      <c r="J1041" s="11">
        <v>540.101</v>
      </c>
      <c r="K1041" s="11">
        <v>426.75799999999998</v>
      </c>
      <c r="L1041" s="11">
        <v>398.68799999999999</v>
      </c>
      <c r="M1041" s="11">
        <v>332.29</v>
      </c>
      <c r="N1041" s="11">
        <v>282.43099999999998</v>
      </c>
      <c r="O1041" s="11">
        <v>241.59800000000001</v>
      </c>
      <c r="P1041" s="11">
        <v>200.72800000000001</v>
      </c>
      <c r="Q1041" s="11">
        <v>167.791</v>
      </c>
      <c r="R1041" s="11">
        <v>137.79900000000001</v>
      </c>
      <c r="S1041" s="11">
        <v>112.426</v>
      </c>
      <c r="T1041" s="11">
        <v>89.308999999999997</v>
      </c>
      <c r="U1041" s="11">
        <v>67.638000000000005</v>
      </c>
      <c r="V1041" s="11">
        <v>47.67</v>
      </c>
      <c r="W1041" s="11">
        <v>29.207999999999998</v>
      </c>
      <c r="X1041" s="11">
        <v>14.385</v>
      </c>
      <c r="Y1041" s="11">
        <v>5.2460000000000004</v>
      </c>
      <c r="Z1041" s="11">
        <v>1.2070000000000001</v>
      </c>
      <c r="AA1041" s="11">
        <v>0.16</v>
      </c>
      <c r="AB1041" s="11">
        <v>0.01</v>
      </c>
      <c r="AC1041" s="11">
        <v>0</v>
      </c>
    </row>
    <row r="1042" spans="1:29" ht="11.5" hidden="1">
      <c r="A1042" s="15">
        <v>1025</v>
      </c>
      <c r="B1042" s="13" t="s">
        <v>1059</v>
      </c>
      <c r="C1042" s="14" t="s">
        <v>1136</v>
      </c>
      <c r="D1042" s="12"/>
      <c r="E1042" s="12">
        <v>288</v>
      </c>
      <c r="F1042" s="13" t="s">
        <v>1110</v>
      </c>
      <c r="G1042" s="12">
        <v>914</v>
      </c>
      <c r="H1042" s="12">
        <v>1970</v>
      </c>
      <c r="I1042" s="11">
        <v>806.053</v>
      </c>
      <c r="J1042" s="11">
        <v>653.45299999999997</v>
      </c>
      <c r="K1042" s="11">
        <v>523.37699999999995</v>
      </c>
      <c r="L1042" s="11">
        <v>412.08300000000003</v>
      </c>
      <c r="M1042" s="11">
        <v>375.64100000000002</v>
      </c>
      <c r="N1042" s="11">
        <v>303.60199999999998</v>
      </c>
      <c r="O1042" s="11">
        <v>254.863</v>
      </c>
      <c r="P1042" s="11">
        <v>218.464</v>
      </c>
      <c r="Q1042" s="11">
        <v>181.69300000000001</v>
      </c>
      <c r="R1042" s="11">
        <v>153.4</v>
      </c>
      <c r="S1042" s="11">
        <v>125.938</v>
      </c>
      <c r="T1042" s="11">
        <v>101.425</v>
      </c>
      <c r="U1042" s="11">
        <v>77.802000000000007</v>
      </c>
      <c r="V1042" s="11">
        <v>55.014000000000003</v>
      </c>
      <c r="W1042" s="11">
        <v>34.435000000000002</v>
      </c>
      <c r="X1042" s="11">
        <v>17.207000000000001</v>
      </c>
      <c r="Y1042" s="11">
        <v>6.0279999999999996</v>
      </c>
      <c r="Z1042" s="11">
        <v>1.401</v>
      </c>
      <c r="AA1042" s="11">
        <v>0.188</v>
      </c>
      <c r="AB1042" s="11">
        <v>1.4999999999999999E-2</v>
      </c>
      <c r="AC1042" s="11">
        <v>0</v>
      </c>
    </row>
    <row r="1043" spans="1:29" ht="11.5" hidden="1">
      <c r="A1043" s="15">
        <v>1026</v>
      </c>
      <c r="B1043" s="13" t="s">
        <v>1059</v>
      </c>
      <c r="C1043" s="14" t="s">
        <v>1136</v>
      </c>
      <c r="D1043" s="12"/>
      <c r="E1043" s="12">
        <v>288</v>
      </c>
      <c r="F1043" s="13" t="s">
        <v>1110</v>
      </c>
      <c r="G1043" s="12">
        <v>914</v>
      </c>
      <c r="H1043" s="12">
        <v>1975</v>
      </c>
      <c r="I1043" s="11">
        <v>895.58900000000006</v>
      </c>
      <c r="J1043" s="11">
        <v>755.79700000000003</v>
      </c>
      <c r="K1043" s="11">
        <v>637.55200000000002</v>
      </c>
      <c r="L1043" s="11">
        <v>508.86399999999998</v>
      </c>
      <c r="M1043" s="11">
        <v>390.40800000000002</v>
      </c>
      <c r="N1043" s="11">
        <v>350.858</v>
      </c>
      <c r="O1043" s="11">
        <v>282.70100000000002</v>
      </c>
      <c r="P1043" s="11">
        <v>238.297</v>
      </c>
      <c r="Q1043" s="11">
        <v>205.13399999999999</v>
      </c>
      <c r="R1043" s="11">
        <v>170.91499999999999</v>
      </c>
      <c r="S1043" s="11">
        <v>143.53100000000001</v>
      </c>
      <c r="T1043" s="11">
        <v>115.92700000000001</v>
      </c>
      <c r="U1043" s="11">
        <v>90.1</v>
      </c>
      <c r="V1043" s="11">
        <v>64.656000000000006</v>
      </c>
      <c r="W1043" s="11">
        <v>40.783000000000001</v>
      </c>
      <c r="X1043" s="11">
        <v>20.995999999999999</v>
      </c>
      <c r="Y1043" s="11">
        <v>7.6280000000000001</v>
      </c>
      <c r="Z1043" s="11">
        <v>1.708</v>
      </c>
      <c r="AA1043" s="11">
        <v>0.22800000000000001</v>
      </c>
      <c r="AB1043" s="11">
        <v>1.7000000000000001E-2</v>
      </c>
      <c r="AC1043" s="11">
        <v>1E-3</v>
      </c>
    </row>
    <row r="1044" spans="1:29" ht="11.5" hidden="1">
      <c r="A1044" s="15">
        <v>1027</v>
      </c>
      <c r="B1044" s="13" t="s">
        <v>1059</v>
      </c>
      <c r="C1044" s="14" t="s">
        <v>1136</v>
      </c>
      <c r="D1044" s="12"/>
      <c r="E1044" s="12">
        <v>288</v>
      </c>
      <c r="F1044" s="13" t="s">
        <v>1110</v>
      </c>
      <c r="G1044" s="12">
        <v>914</v>
      </c>
      <c r="H1044" s="12">
        <v>1980</v>
      </c>
      <c r="I1044" s="11">
        <v>969.84299999999996</v>
      </c>
      <c r="J1044" s="11">
        <v>839.28200000000004</v>
      </c>
      <c r="K1044" s="11">
        <v>735.64499999999998</v>
      </c>
      <c r="L1044" s="11">
        <v>617.44000000000005</v>
      </c>
      <c r="M1044" s="11">
        <v>473.90300000000002</v>
      </c>
      <c r="N1044" s="11">
        <v>344.16899999999998</v>
      </c>
      <c r="O1044" s="11">
        <v>306.83</v>
      </c>
      <c r="P1044" s="11">
        <v>250.10400000000001</v>
      </c>
      <c r="Q1044" s="11">
        <v>214.41900000000001</v>
      </c>
      <c r="R1044" s="11">
        <v>187.19200000000001</v>
      </c>
      <c r="S1044" s="11">
        <v>156.34800000000001</v>
      </c>
      <c r="T1044" s="11">
        <v>130.08699999999999</v>
      </c>
      <c r="U1044" s="11">
        <v>101.958</v>
      </c>
      <c r="V1044" s="11">
        <v>74.516999999999996</v>
      </c>
      <c r="W1044" s="11">
        <v>47.921999999999997</v>
      </c>
      <c r="X1044" s="11">
        <v>24.957000000000001</v>
      </c>
      <c r="Y1044" s="11">
        <v>9.2929999999999993</v>
      </c>
      <c r="Z1044" s="11">
        <v>2.1760000000000002</v>
      </c>
      <c r="AA1044" s="11">
        <v>0.28699999999999998</v>
      </c>
      <c r="AB1044" s="11">
        <v>2.1000000000000001E-2</v>
      </c>
      <c r="AC1044" s="11">
        <v>1E-3</v>
      </c>
    </row>
    <row r="1045" spans="1:29" ht="11.5" hidden="1">
      <c r="A1045" s="15">
        <v>1028</v>
      </c>
      <c r="B1045" s="13" t="s">
        <v>1059</v>
      </c>
      <c r="C1045" s="14" t="s">
        <v>1136</v>
      </c>
      <c r="D1045" s="12"/>
      <c r="E1045" s="12">
        <v>288</v>
      </c>
      <c r="F1045" s="13" t="s">
        <v>1110</v>
      </c>
      <c r="G1045" s="12">
        <v>914</v>
      </c>
      <c r="H1045" s="12">
        <v>1985</v>
      </c>
      <c r="I1045" s="11">
        <v>1093.479</v>
      </c>
      <c r="J1045" s="11">
        <v>923.04</v>
      </c>
      <c r="K1045" s="11">
        <v>823.60900000000004</v>
      </c>
      <c r="L1045" s="11">
        <v>725.60500000000002</v>
      </c>
      <c r="M1045" s="11">
        <v>608.36500000000001</v>
      </c>
      <c r="N1045" s="11">
        <v>467.142</v>
      </c>
      <c r="O1045" s="11">
        <v>339.214</v>
      </c>
      <c r="P1045" s="11">
        <v>299.06799999999998</v>
      </c>
      <c r="Q1045" s="11">
        <v>241.012</v>
      </c>
      <c r="R1045" s="11">
        <v>205.965</v>
      </c>
      <c r="S1045" s="11">
        <v>178.215</v>
      </c>
      <c r="T1045" s="11">
        <v>146.23400000000001</v>
      </c>
      <c r="U1045" s="11">
        <v>117.548</v>
      </c>
      <c r="V1045" s="11">
        <v>86.519000000000005</v>
      </c>
      <c r="W1045" s="11">
        <v>56.77</v>
      </c>
      <c r="X1045" s="11">
        <v>30.33</v>
      </c>
      <c r="Y1045" s="11">
        <v>11.696999999999999</v>
      </c>
      <c r="Z1045" s="11">
        <v>2.8069999999999999</v>
      </c>
      <c r="AA1045" s="11">
        <v>0.374</v>
      </c>
      <c r="AB1045" s="11">
        <v>2.5999999999999999E-2</v>
      </c>
      <c r="AC1045" s="11">
        <v>1E-3</v>
      </c>
    </row>
    <row r="1046" spans="1:29" ht="11.5" hidden="1">
      <c r="A1046" s="15">
        <v>1029</v>
      </c>
      <c r="B1046" s="13" t="s">
        <v>1059</v>
      </c>
      <c r="C1046" s="14" t="s">
        <v>1136</v>
      </c>
      <c r="D1046" s="12"/>
      <c r="E1046" s="12">
        <v>288</v>
      </c>
      <c r="F1046" s="13" t="s">
        <v>1110</v>
      </c>
      <c r="G1046" s="12">
        <v>914</v>
      </c>
      <c r="H1046" s="12">
        <v>1990</v>
      </c>
      <c r="I1046" s="11">
        <v>1246.0260000000001</v>
      </c>
      <c r="J1046" s="11">
        <v>1048.277</v>
      </c>
      <c r="K1046" s="11">
        <v>907.78899999999999</v>
      </c>
      <c r="L1046" s="11">
        <v>811.00699999999995</v>
      </c>
      <c r="M1046" s="11">
        <v>708.80600000000004</v>
      </c>
      <c r="N1046" s="11">
        <v>591.12900000000002</v>
      </c>
      <c r="O1046" s="11">
        <v>452.90800000000002</v>
      </c>
      <c r="P1046" s="11">
        <v>328.26400000000001</v>
      </c>
      <c r="Q1046" s="11">
        <v>288.83999999999997</v>
      </c>
      <c r="R1046" s="11">
        <v>232.00800000000001</v>
      </c>
      <c r="S1046" s="11">
        <v>196.60499999999999</v>
      </c>
      <c r="T1046" s="11">
        <v>167.32400000000001</v>
      </c>
      <c r="U1046" s="11">
        <v>132.93799999999999</v>
      </c>
      <c r="V1046" s="11">
        <v>100.715</v>
      </c>
      <c r="W1046" s="11">
        <v>66.872</v>
      </c>
      <c r="X1046" s="11">
        <v>36.691000000000003</v>
      </c>
      <c r="Y1046" s="11">
        <v>14.625</v>
      </c>
      <c r="Z1046" s="11">
        <v>3.66</v>
      </c>
      <c r="AA1046" s="11">
        <v>0.501</v>
      </c>
      <c r="AB1046" s="11">
        <v>3.5999999999999997E-2</v>
      </c>
      <c r="AC1046" s="11">
        <v>1E-3</v>
      </c>
    </row>
    <row r="1047" spans="1:29" ht="11.5" hidden="1">
      <c r="A1047" s="15">
        <v>1030</v>
      </c>
      <c r="B1047" s="13" t="s">
        <v>1059</v>
      </c>
      <c r="C1047" s="14" t="s">
        <v>1136</v>
      </c>
      <c r="D1047" s="12"/>
      <c r="E1047" s="12">
        <v>288</v>
      </c>
      <c r="F1047" s="13" t="s">
        <v>1110</v>
      </c>
      <c r="G1047" s="12">
        <v>914</v>
      </c>
      <c r="H1047" s="12">
        <v>1995</v>
      </c>
      <c r="I1047" s="11">
        <v>1368.6610000000001</v>
      </c>
      <c r="J1047" s="11">
        <v>1204.5360000000001</v>
      </c>
      <c r="K1047" s="11">
        <v>1033.9649999999999</v>
      </c>
      <c r="L1047" s="11">
        <v>896.42</v>
      </c>
      <c r="M1047" s="11">
        <v>795.93600000000004</v>
      </c>
      <c r="N1047" s="11">
        <v>692.85500000000002</v>
      </c>
      <c r="O1047" s="11">
        <v>576.86800000000005</v>
      </c>
      <c r="P1047" s="11">
        <v>441.20800000000003</v>
      </c>
      <c r="Q1047" s="11">
        <v>318.80599999999998</v>
      </c>
      <c r="R1047" s="11">
        <v>279.50200000000001</v>
      </c>
      <c r="S1047" s="11">
        <v>222.613</v>
      </c>
      <c r="T1047" s="11">
        <v>185.71100000000001</v>
      </c>
      <c r="U1047" s="11">
        <v>153.40700000000001</v>
      </c>
      <c r="V1047" s="11">
        <v>115.349</v>
      </c>
      <c r="W1047" s="11">
        <v>79.290000000000006</v>
      </c>
      <c r="X1047" s="11">
        <v>44.371000000000002</v>
      </c>
      <c r="Y1047" s="11">
        <v>18.338000000000001</v>
      </c>
      <c r="Z1047" s="11">
        <v>4.782</v>
      </c>
      <c r="AA1047" s="11">
        <v>0.68500000000000005</v>
      </c>
      <c r="AB1047" s="11">
        <v>5.0999999999999997E-2</v>
      </c>
      <c r="AC1047" s="11">
        <v>2E-3</v>
      </c>
    </row>
    <row r="1048" spans="1:29" ht="11.5" hidden="1">
      <c r="A1048" s="15">
        <v>1031</v>
      </c>
      <c r="B1048" s="13" t="s">
        <v>1059</v>
      </c>
      <c r="C1048" s="14" t="s">
        <v>1136</v>
      </c>
      <c r="D1048" s="12"/>
      <c r="E1048" s="12">
        <v>288</v>
      </c>
      <c r="F1048" s="13" t="s">
        <v>1110</v>
      </c>
      <c r="G1048" s="12">
        <v>914</v>
      </c>
      <c r="H1048" s="12">
        <v>2000</v>
      </c>
      <c r="I1048" s="11">
        <v>1499.6110000000001</v>
      </c>
      <c r="J1048" s="11">
        <v>1322.595</v>
      </c>
      <c r="K1048" s="11">
        <v>1183.096</v>
      </c>
      <c r="L1048" s="11">
        <v>1015.571</v>
      </c>
      <c r="M1048" s="11">
        <v>869.99800000000005</v>
      </c>
      <c r="N1048" s="11">
        <v>766.87400000000002</v>
      </c>
      <c r="O1048" s="11">
        <v>666.71100000000001</v>
      </c>
      <c r="P1048" s="11">
        <v>554.98400000000004</v>
      </c>
      <c r="Q1048" s="11">
        <v>423.66699999999997</v>
      </c>
      <c r="R1048" s="11">
        <v>305.18700000000001</v>
      </c>
      <c r="S1048" s="11">
        <v>265.63600000000002</v>
      </c>
      <c r="T1048" s="11">
        <v>208.137</v>
      </c>
      <c r="U1048" s="11">
        <v>168.11600000000001</v>
      </c>
      <c r="V1048" s="11">
        <v>130.80000000000001</v>
      </c>
      <c r="W1048" s="11">
        <v>88.608999999999995</v>
      </c>
      <c r="X1048" s="11">
        <v>50.825000000000003</v>
      </c>
      <c r="Y1048" s="11">
        <v>21.149000000000001</v>
      </c>
      <c r="Z1048" s="11">
        <v>5.6619999999999999</v>
      </c>
      <c r="AA1048" s="11">
        <v>0.84299999999999997</v>
      </c>
      <c r="AB1048" s="11">
        <v>6.6000000000000003E-2</v>
      </c>
      <c r="AC1048" s="11">
        <v>3.0000000000000001E-3</v>
      </c>
    </row>
    <row r="1049" spans="1:29" ht="11.5" hidden="1">
      <c r="A1049" s="15">
        <v>1032</v>
      </c>
      <c r="B1049" s="13" t="s">
        <v>1059</v>
      </c>
      <c r="C1049" s="14" t="s">
        <v>1136</v>
      </c>
      <c r="D1049" s="12"/>
      <c r="E1049" s="12">
        <v>288</v>
      </c>
      <c r="F1049" s="13" t="s">
        <v>1110</v>
      </c>
      <c r="G1049" s="12">
        <v>914</v>
      </c>
      <c r="H1049" s="12">
        <v>2005</v>
      </c>
      <c r="I1049" s="11">
        <v>1605.56</v>
      </c>
      <c r="J1049" s="11">
        <v>1456.9349999999999</v>
      </c>
      <c r="K1049" s="11">
        <v>1300.556</v>
      </c>
      <c r="L1049" s="11">
        <v>1167.444</v>
      </c>
      <c r="M1049" s="11">
        <v>998.10400000000004</v>
      </c>
      <c r="N1049" s="11">
        <v>853.11099999999999</v>
      </c>
      <c r="O1049" s="11">
        <v>750.35799999999995</v>
      </c>
      <c r="P1049" s="11">
        <v>650.34199999999998</v>
      </c>
      <c r="Q1049" s="11">
        <v>539.11099999999999</v>
      </c>
      <c r="R1049" s="11">
        <v>409.68799999999999</v>
      </c>
      <c r="S1049" s="11">
        <v>292.27699999999999</v>
      </c>
      <c r="T1049" s="11">
        <v>249.792</v>
      </c>
      <c r="U1049" s="11">
        <v>189.184</v>
      </c>
      <c r="V1049" s="11">
        <v>143.69800000000001</v>
      </c>
      <c r="W1049" s="11">
        <v>100.605</v>
      </c>
      <c r="X1049" s="11">
        <v>56.816000000000003</v>
      </c>
      <c r="Y1049" s="11">
        <v>24.268000000000001</v>
      </c>
      <c r="Z1049" s="11">
        <v>6.5270000000000001</v>
      </c>
      <c r="AA1049" s="11">
        <v>0.99399999999999999</v>
      </c>
      <c r="AB1049" s="11">
        <v>7.9000000000000001E-2</v>
      </c>
      <c r="AC1049" s="11">
        <v>3.0000000000000001E-3</v>
      </c>
    </row>
    <row r="1050" spans="1:29" ht="11.5" hidden="1">
      <c r="A1050" s="15">
        <v>1033</v>
      </c>
      <c r="B1050" s="13" t="s">
        <v>1059</v>
      </c>
      <c r="C1050" s="14" t="s">
        <v>1136</v>
      </c>
      <c r="D1050" s="12"/>
      <c r="E1050" s="12">
        <v>288</v>
      </c>
      <c r="F1050" s="13" t="s">
        <v>1110</v>
      </c>
      <c r="G1050" s="12">
        <v>914</v>
      </c>
      <c r="H1050" s="12">
        <v>2010</v>
      </c>
      <c r="I1050" s="11">
        <v>1757.979</v>
      </c>
      <c r="J1050" s="11">
        <v>1570.38</v>
      </c>
      <c r="K1050" s="11">
        <v>1439.047</v>
      </c>
      <c r="L1050" s="11">
        <v>1290.2919999999999</v>
      </c>
      <c r="M1050" s="11">
        <v>1159.2460000000001</v>
      </c>
      <c r="N1050" s="11">
        <v>992.07600000000002</v>
      </c>
      <c r="O1050" s="11">
        <v>846.19799999999998</v>
      </c>
      <c r="P1050" s="11">
        <v>740.74599999999998</v>
      </c>
      <c r="Q1050" s="11">
        <v>638.19799999999998</v>
      </c>
      <c r="R1050" s="11">
        <v>525.86099999999999</v>
      </c>
      <c r="S1050" s="11">
        <v>395.71300000000002</v>
      </c>
      <c r="T1050" s="11">
        <v>277.66899999999998</v>
      </c>
      <c r="U1050" s="11">
        <v>229.97399999999999</v>
      </c>
      <c r="V1050" s="11">
        <v>164.70500000000001</v>
      </c>
      <c r="W1050" s="11">
        <v>113.43600000000001</v>
      </c>
      <c r="X1050" s="11">
        <v>66.914000000000001</v>
      </c>
      <c r="Y1050" s="11">
        <v>28.521999999999998</v>
      </c>
      <c r="Z1050" s="11">
        <v>7.9589999999999996</v>
      </c>
      <c r="AA1050" s="11">
        <v>1.2150000000000001</v>
      </c>
      <c r="AB1050" s="11">
        <v>9.4E-2</v>
      </c>
      <c r="AC1050" s="11">
        <v>4.0000000000000001E-3</v>
      </c>
    </row>
    <row r="1051" spans="1:29" ht="11.5" hidden="1">
      <c r="A1051" s="15">
        <v>1034</v>
      </c>
      <c r="B1051" s="13" t="s">
        <v>1059</v>
      </c>
      <c r="C1051" s="14" t="s">
        <v>1136</v>
      </c>
      <c r="D1051" s="12"/>
      <c r="E1051" s="12">
        <v>288</v>
      </c>
      <c r="F1051" s="13" t="s">
        <v>1110</v>
      </c>
      <c r="G1051" s="12">
        <v>914</v>
      </c>
      <c r="H1051" s="12">
        <v>2015</v>
      </c>
      <c r="I1051" s="11">
        <v>1933.883</v>
      </c>
      <c r="J1051" s="11">
        <v>1722.4349999999999</v>
      </c>
      <c r="K1051" s="11">
        <v>1550.318</v>
      </c>
      <c r="L1051" s="11">
        <v>1421.6289999999999</v>
      </c>
      <c r="M1051" s="11">
        <v>1265.7860000000001</v>
      </c>
      <c r="N1051" s="11">
        <v>1132.3409999999999</v>
      </c>
      <c r="O1051" s="11">
        <v>967.60799999999995</v>
      </c>
      <c r="P1051" s="11">
        <v>824.36199999999997</v>
      </c>
      <c r="Q1051" s="11">
        <v>719.90599999999995</v>
      </c>
      <c r="R1051" s="11">
        <v>618.08799999999997</v>
      </c>
      <c r="S1051" s="11">
        <v>505.16199999999998</v>
      </c>
      <c r="T1051" s="11">
        <v>374.38799999999998</v>
      </c>
      <c r="U1051" s="11">
        <v>255.23</v>
      </c>
      <c r="V1051" s="11">
        <v>200.43199999999999</v>
      </c>
      <c r="W1051" s="11">
        <v>130.55500000000001</v>
      </c>
      <c r="X1051" s="11">
        <v>75.944999999999993</v>
      </c>
      <c r="Y1051" s="11">
        <v>34.332999999999998</v>
      </c>
      <c r="Z1051" s="11">
        <v>10.067</v>
      </c>
      <c r="AA1051" s="11">
        <v>1.74</v>
      </c>
      <c r="AB1051" s="11">
        <v>0.152</v>
      </c>
      <c r="AC1051" s="11">
        <v>7.0000000000000001E-3</v>
      </c>
    </row>
    <row r="1052" spans="1:29" ht="11.5" hidden="1">
      <c r="A1052" s="15">
        <v>1035</v>
      </c>
      <c r="B1052" s="13" t="s">
        <v>1059</v>
      </c>
      <c r="C1052" s="14" t="s">
        <v>1136</v>
      </c>
      <c r="D1052" s="12"/>
      <c r="E1052" s="12">
        <v>288</v>
      </c>
      <c r="F1052" s="13" t="s">
        <v>1110</v>
      </c>
      <c r="G1052" s="12">
        <v>914</v>
      </c>
      <c r="H1052" s="12">
        <v>2020</v>
      </c>
      <c r="I1052" s="11">
        <v>2040.326</v>
      </c>
      <c r="J1052" s="11">
        <v>1903.357</v>
      </c>
      <c r="K1052" s="11">
        <v>1703.4169999999999</v>
      </c>
      <c r="L1052" s="11">
        <v>1533.921</v>
      </c>
      <c r="M1052" s="11">
        <v>1397.886</v>
      </c>
      <c r="N1052" s="11">
        <v>1239.694</v>
      </c>
      <c r="O1052" s="11">
        <v>1107.5540000000001</v>
      </c>
      <c r="P1052" s="11">
        <v>945.29100000000005</v>
      </c>
      <c r="Q1052" s="11">
        <v>803.38599999999997</v>
      </c>
      <c r="R1052" s="11">
        <v>699.21400000000006</v>
      </c>
      <c r="S1052" s="11">
        <v>595.67999999999995</v>
      </c>
      <c r="T1052" s="11">
        <v>479.815</v>
      </c>
      <c r="U1052" s="11">
        <v>345.88900000000001</v>
      </c>
      <c r="V1052" s="11">
        <v>223.965</v>
      </c>
      <c r="W1052" s="11">
        <v>160.41200000000001</v>
      </c>
      <c r="X1052" s="11">
        <v>88.623999999999995</v>
      </c>
      <c r="Y1052" s="11">
        <v>39.677</v>
      </c>
      <c r="Z1052" s="11">
        <v>12.362</v>
      </c>
      <c r="AA1052" s="11">
        <v>2.254</v>
      </c>
      <c r="AB1052" s="11">
        <v>0.21199999999999999</v>
      </c>
      <c r="AC1052" s="11">
        <v>0.01</v>
      </c>
    </row>
    <row r="1053" spans="1:29" ht="11.5" hidden="1">
      <c r="A1053" s="15">
        <v>1036</v>
      </c>
      <c r="B1053" s="13" t="s">
        <v>1059</v>
      </c>
      <c r="C1053" s="14" t="s">
        <v>1137</v>
      </c>
      <c r="D1053" s="12"/>
      <c r="E1053" s="12">
        <v>324</v>
      </c>
      <c r="F1053" s="13" t="s">
        <v>1110</v>
      </c>
      <c r="G1053" s="12">
        <v>914</v>
      </c>
      <c r="H1053" s="12">
        <v>1950</v>
      </c>
      <c r="I1053" s="11">
        <v>219.131</v>
      </c>
      <c r="J1053" s="11">
        <v>181.066</v>
      </c>
      <c r="K1053" s="11">
        <v>163.351</v>
      </c>
      <c r="L1053" s="11">
        <v>147.78100000000001</v>
      </c>
      <c r="M1053" s="11">
        <v>133.43</v>
      </c>
      <c r="N1053" s="11">
        <v>118.85899999999999</v>
      </c>
      <c r="O1053" s="11">
        <v>104.172</v>
      </c>
      <c r="P1053" s="11">
        <v>90.106999999999999</v>
      </c>
      <c r="Q1053" s="11">
        <v>75.143000000000001</v>
      </c>
      <c r="R1053" s="11">
        <v>63.765000000000001</v>
      </c>
      <c r="S1053" s="11">
        <v>53.43</v>
      </c>
      <c r="T1053" s="11">
        <v>44.9</v>
      </c>
      <c r="U1053" s="11">
        <v>37.752000000000002</v>
      </c>
      <c r="V1053" s="11">
        <v>32.957000000000001</v>
      </c>
      <c r="W1053" s="11">
        <v>22.515999999999998</v>
      </c>
      <c r="X1053" s="11">
        <v>11.951000000000001</v>
      </c>
      <c r="Y1053" s="11">
        <v>5.0010000000000003</v>
      </c>
      <c r="Z1053" s="11">
        <v>0.85099999999999998</v>
      </c>
      <c r="AA1053" s="11">
        <v>7.3999999999999996E-2</v>
      </c>
      <c r="AB1053" s="11">
        <v>3.0000000000000001E-3</v>
      </c>
      <c r="AC1053" s="11">
        <v>0</v>
      </c>
    </row>
    <row r="1054" spans="1:29" ht="11.5" hidden="1">
      <c r="A1054" s="15">
        <v>1037</v>
      </c>
      <c r="B1054" s="13" t="s">
        <v>1059</v>
      </c>
      <c r="C1054" s="14" t="s">
        <v>1137</v>
      </c>
      <c r="D1054" s="12"/>
      <c r="E1054" s="12">
        <v>324</v>
      </c>
      <c r="F1054" s="13" t="s">
        <v>1110</v>
      </c>
      <c r="G1054" s="12">
        <v>914</v>
      </c>
      <c r="H1054" s="12">
        <v>1955</v>
      </c>
      <c r="I1054" s="11">
        <v>270.98399999999998</v>
      </c>
      <c r="J1054" s="11">
        <v>190.18100000000001</v>
      </c>
      <c r="K1054" s="11">
        <v>172.43299999999999</v>
      </c>
      <c r="L1054" s="11">
        <v>157.09299999999999</v>
      </c>
      <c r="M1054" s="11">
        <v>140.09399999999999</v>
      </c>
      <c r="N1054" s="11">
        <v>125.423</v>
      </c>
      <c r="O1054" s="11">
        <v>111.358</v>
      </c>
      <c r="P1054" s="11">
        <v>97.27</v>
      </c>
      <c r="Q1054" s="11">
        <v>83.867999999999995</v>
      </c>
      <c r="R1054" s="11">
        <v>69.741</v>
      </c>
      <c r="S1054" s="11">
        <v>58.335000000000001</v>
      </c>
      <c r="T1054" s="11">
        <v>47.378</v>
      </c>
      <c r="U1054" s="11">
        <v>37.353999999999999</v>
      </c>
      <c r="V1054" s="11">
        <v>28.067</v>
      </c>
      <c r="W1054" s="11">
        <v>20.533000000000001</v>
      </c>
      <c r="X1054" s="11">
        <v>10.503</v>
      </c>
      <c r="Y1054" s="11">
        <v>3.6080000000000001</v>
      </c>
      <c r="Z1054" s="11">
        <v>0.85</v>
      </c>
      <c r="AA1054" s="11">
        <v>7.1999999999999995E-2</v>
      </c>
      <c r="AB1054" s="11">
        <v>3.0000000000000001E-3</v>
      </c>
      <c r="AC1054" s="11">
        <v>0</v>
      </c>
    </row>
    <row r="1055" spans="1:29" ht="11.5" hidden="1">
      <c r="A1055" s="15">
        <v>1038</v>
      </c>
      <c r="B1055" s="13" t="s">
        <v>1059</v>
      </c>
      <c r="C1055" s="14" t="s">
        <v>1137</v>
      </c>
      <c r="D1055" s="12"/>
      <c r="E1055" s="12">
        <v>324</v>
      </c>
      <c r="F1055" s="13" t="s">
        <v>1110</v>
      </c>
      <c r="G1055" s="12">
        <v>914</v>
      </c>
      <c r="H1055" s="12">
        <v>1960</v>
      </c>
      <c r="I1055" s="11">
        <v>291.36799999999999</v>
      </c>
      <c r="J1055" s="11">
        <v>236.94300000000001</v>
      </c>
      <c r="K1055" s="11">
        <v>181.70500000000001</v>
      </c>
      <c r="L1055" s="11">
        <v>166.23599999999999</v>
      </c>
      <c r="M1055" s="11">
        <v>149.423</v>
      </c>
      <c r="N1055" s="11">
        <v>132.19300000000001</v>
      </c>
      <c r="O1055" s="11">
        <v>117.979</v>
      </c>
      <c r="P1055" s="11">
        <v>104.414</v>
      </c>
      <c r="Q1055" s="11">
        <v>90.912000000000006</v>
      </c>
      <c r="R1055" s="11">
        <v>78.156999999999996</v>
      </c>
      <c r="S1055" s="11">
        <v>64.099999999999994</v>
      </c>
      <c r="T1055" s="11">
        <v>52.046999999999997</v>
      </c>
      <c r="U1055" s="11">
        <v>39.795000000000002</v>
      </c>
      <c r="V1055" s="11">
        <v>28.209</v>
      </c>
      <c r="W1055" s="11">
        <v>17.917999999999999</v>
      </c>
      <c r="X1055" s="11">
        <v>9.9570000000000007</v>
      </c>
      <c r="Y1055" s="11">
        <v>3.3639999999999999</v>
      </c>
      <c r="Z1055" s="11">
        <v>0.66400000000000003</v>
      </c>
      <c r="AA1055" s="11">
        <v>8.2000000000000003E-2</v>
      </c>
      <c r="AB1055" s="11">
        <v>4.0000000000000001E-3</v>
      </c>
      <c r="AC1055" s="11">
        <v>0</v>
      </c>
    </row>
    <row r="1056" spans="1:29" ht="11.5" hidden="1">
      <c r="A1056" s="15">
        <v>1039</v>
      </c>
      <c r="B1056" s="13" t="s">
        <v>1059</v>
      </c>
      <c r="C1056" s="14" t="s">
        <v>1137</v>
      </c>
      <c r="D1056" s="12"/>
      <c r="E1056" s="12">
        <v>324</v>
      </c>
      <c r="F1056" s="13" t="s">
        <v>1110</v>
      </c>
      <c r="G1056" s="12">
        <v>914</v>
      </c>
      <c r="H1056" s="12">
        <v>1965</v>
      </c>
      <c r="I1056" s="11">
        <v>312.24599999999998</v>
      </c>
      <c r="J1056" s="11">
        <v>256.089</v>
      </c>
      <c r="K1056" s="11">
        <v>226.976</v>
      </c>
      <c r="L1056" s="11">
        <v>175.51599999999999</v>
      </c>
      <c r="M1056" s="11">
        <v>158.54300000000001</v>
      </c>
      <c r="N1056" s="11">
        <v>141.43</v>
      </c>
      <c r="O1056" s="11">
        <v>124.748</v>
      </c>
      <c r="P1056" s="11">
        <v>110.992</v>
      </c>
      <c r="Q1056" s="11">
        <v>97.915000000000006</v>
      </c>
      <c r="R1056" s="11">
        <v>84.998000000000005</v>
      </c>
      <c r="S1056" s="11">
        <v>72.103999999999999</v>
      </c>
      <c r="T1056" s="11">
        <v>57.475000000000001</v>
      </c>
      <c r="U1056" s="11">
        <v>44.055</v>
      </c>
      <c r="V1056" s="11">
        <v>30.425999999999998</v>
      </c>
      <c r="W1056" s="11">
        <v>18.361000000000001</v>
      </c>
      <c r="X1056" s="11">
        <v>8.9580000000000002</v>
      </c>
      <c r="Y1056" s="11">
        <v>3.3370000000000002</v>
      </c>
      <c r="Z1056" s="11">
        <v>0.65800000000000003</v>
      </c>
      <c r="AA1056" s="11">
        <v>6.8000000000000005E-2</v>
      </c>
      <c r="AB1056" s="11">
        <v>4.0000000000000001E-3</v>
      </c>
      <c r="AC1056" s="11">
        <v>0</v>
      </c>
    </row>
    <row r="1057" spans="1:29" ht="11.5" hidden="1">
      <c r="A1057" s="15">
        <v>1040</v>
      </c>
      <c r="B1057" s="13" t="s">
        <v>1059</v>
      </c>
      <c r="C1057" s="14" t="s">
        <v>1137</v>
      </c>
      <c r="D1057" s="12"/>
      <c r="E1057" s="12">
        <v>324</v>
      </c>
      <c r="F1057" s="13" t="s">
        <v>1110</v>
      </c>
      <c r="G1057" s="12">
        <v>914</v>
      </c>
      <c r="H1057" s="12">
        <v>1970</v>
      </c>
      <c r="I1057" s="11">
        <v>339.089</v>
      </c>
      <c r="J1057" s="11">
        <v>275.41800000000001</v>
      </c>
      <c r="K1057" s="11">
        <v>245.815</v>
      </c>
      <c r="L1057" s="11">
        <v>219.58099999999999</v>
      </c>
      <c r="M1057" s="11">
        <v>167.745</v>
      </c>
      <c r="N1057" s="11">
        <v>150.41900000000001</v>
      </c>
      <c r="O1057" s="11">
        <v>133.79900000000001</v>
      </c>
      <c r="P1057" s="11">
        <v>117.66500000000001</v>
      </c>
      <c r="Q1057" s="11">
        <v>104.35599999999999</v>
      </c>
      <c r="R1057" s="11">
        <v>91.78</v>
      </c>
      <c r="S1057" s="11">
        <v>78.641999999999996</v>
      </c>
      <c r="T1057" s="11">
        <v>64.900000000000006</v>
      </c>
      <c r="U1057" s="11">
        <v>48.936999999999998</v>
      </c>
      <c r="V1057" s="11">
        <v>34.006</v>
      </c>
      <c r="W1057" s="11">
        <v>20.100000000000001</v>
      </c>
      <c r="X1057" s="11">
        <v>9.3919999999999995</v>
      </c>
      <c r="Y1057" s="11">
        <v>3.1070000000000002</v>
      </c>
      <c r="Z1057" s="11">
        <v>0.68200000000000005</v>
      </c>
      <c r="AA1057" s="11">
        <v>7.0999999999999994E-2</v>
      </c>
      <c r="AB1057" s="11">
        <v>4.0000000000000001E-3</v>
      </c>
      <c r="AC1057" s="11">
        <v>0</v>
      </c>
    </row>
    <row r="1058" spans="1:29" ht="11.5" hidden="1">
      <c r="A1058" s="15">
        <v>1041</v>
      </c>
      <c r="B1058" s="13" t="s">
        <v>1059</v>
      </c>
      <c r="C1058" s="14" t="s">
        <v>1137</v>
      </c>
      <c r="D1058" s="12"/>
      <c r="E1058" s="12">
        <v>324</v>
      </c>
      <c r="F1058" s="13" t="s">
        <v>1110</v>
      </c>
      <c r="G1058" s="12">
        <v>914</v>
      </c>
      <c r="H1058" s="12">
        <v>1975</v>
      </c>
      <c r="I1058" s="11">
        <v>377.84899999999999</v>
      </c>
      <c r="J1058" s="11">
        <v>299.61399999999998</v>
      </c>
      <c r="K1058" s="11">
        <v>264.59899999999999</v>
      </c>
      <c r="L1058" s="11">
        <v>237.178</v>
      </c>
      <c r="M1058" s="11">
        <v>207.82900000000001</v>
      </c>
      <c r="N1058" s="11">
        <v>156.465</v>
      </c>
      <c r="O1058" s="11">
        <v>140.14500000000001</v>
      </c>
      <c r="P1058" s="11">
        <v>124.80500000000001</v>
      </c>
      <c r="Q1058" s="11">
        <v>109.821</v>
      </c>
      <c r="R1058" s="11">
        <v>97.393000000000001</v>
      </c>
      <c r="S1058" s="11">
        <v>84.784999999999997</v>
      </c>
      <c r="T1058" s="11">
        <v>70.88</v>
      </c>
      <c r="U1058" s="11">
        <v>55.558999999999997</v>
      </c>
      <c r="V1058" s="11">
        <v>38.204999999999998</v>
      </c>
      <c r="W1058" s="11">
        <v>22.896999999999998</v>
      </c>
      <c r="X1058" s="11">
        <v>10.602</v>
      </c>
      <c r="Y1058" s="11">
        <v>3.407</v>
      </c>
      <c r="Z1058" s="11">
        <v>0.67700000000000005</v>
      </c>
      <c r="AA1058" s="11">
        <v>0.08</v>
      </c>
      <c r="AB1058" s="11">
        <v>4.0000000000000001E-3</v>
      </c>
      <c r="AC1058" s="11">
        <v>0</v>
      </c>
    </row>
    <row r="1059" spans="1:29" ht="11.5" hidden="1">
      <c r="A1059" s="15">
        <v>1042</v>
      </c>
      <c r="B1059" s="13" t="s">
        <v>1059</v>
      </c>
      <c r="C1059" s="14" t="s">
        <v>1137</v>
      </c>
      <c r="D1059" s="12"/>
      <c r="E1059" s="12">
        <v>324</v>
      </c>
      <c r="F1059" s="13" t="s">
        <v>1110</v>
      </c>
      <c r="G1059" s="12">
        <v>914</v>
      </c>
      <c r="H1059" s="12">
        <v>1980</v>
      </c>
      <c r="I1059" s="11">
        <v>431.33699999999999</v>
      </c>
      <c r="J1059" s="11">
        <v>337.62299999999999</v>
      </c>
      <c r="K1059" s="11">
        <v>289.012</v>
      </c>
      <c r="L1059" s="11">
        <v>255.304</v>
      </c>
      <c r="M1059" s="11">
        <v>223.56399999999999</v>
      </c>
      <c r="N1059" s="11">
        <v>193.03</v>
      </c>
      <c r="O1059" s="11">
        <v>144.51300000000001</v>
      </c>
      <c r="P1059" s="11">
        <v>130.03399999999999</v>
      </c>
      <c r="Q1059" s="11">
        <v>116.21899999999999</v>
      </c>
      <c r="R1059" s="11">
        <v>102.455</v>
      </c>
      <c r="S1059" s="11">
        <v>90.158000000000001</v>
      </c>
      <c r="T1059" s="11">
        <v>76.819999999999993</v>
      </c>
      <c r="U1059" s="11">
        <v>61.314</v>
      </c>
      <c r="V1059" s="11">
        <v>44.18</v>
      </c>
      <c r="W1059" s="11">
        <v>26.484000000000002</v>
      </c>
      <c r="X1059" s="11">
        <v>12.634</v>
      </c>
      <c r="Y1059" s="11">
        <v>4.101</v>
      </c>
      <c r="Z1059" s="11">
        <v>0.80800000000000005</v>
      </c>
      <c r="AA1059" s="11">
        <v>8.7999999999999995E-2</v>
      </c>
      <c r="AB1059" s="11">
        <v>5.0000000000000001E-3</v>
      </c>
      <c r="AC1059" s="11">
        <v>0</v>
      </c>
    </row>
    <row r="1060" spans="1:29" ht="11.5" hidden="1">
      <c r="A1060" s="15">
        <v>1043</v>
      </c>
      <c r="B1060" s="13" t="s">
        <v>1059</v>
      </c>
      <c r="C1060" s="14" t="s">
        <v>1137</v>
      </c>
      <c r="D1060" s="12"/>
      <c r="E1060" s="12">
        <v>324</v>
      </c>
      <c r="F1060" s="13" t="s">
        <v>1110</v>
      </c>
      <c r="G1060" s="12">
        <v>914</v>
      </c>
      <c r="H1060" s="12">
        <v>1985</v>
      </c>
      <c r="I1060" s="11">
        <v>499.24700000000001</v>
      </c>
      <c r="J1060" s="11">
        <v>390.56299999999999</v>
      </c>
      <c r="K1060" s="11">
        <v>327.92899999999997</v>
      </c>
      <c r="L1060" s="11">
        <v>281.58800000000002</v>
      </c>
      <c r="M1060" s="11">
        <v>245.66900000000001</v>
      </c>
      <c r="N1060" s="11">
        <v>213.95099999999999</v>
      </c>
      <c r="O1060" s="11">
        <v>184.77799999999999</v>
      </c>
      <c r="P1060" s="11">
        <v>138.05699999999999</v>
      </c>
      <c r="Q1060" s="11">
        <v>123.974</v>
      </c>
      <c r="R1060" s="11">
        <v>110.51300000000001</v>
      </c>
      <c r="S1060" s="11">
        <v>96.454999999999998</v>
      </c>
      <c r="T1060" s="11">
        <v>83.113</v>
      </c>
      <c r="U1060" s="11">
        <v>67.91</v>
      </c>
      <c r="V1060" s="11">
        <v>50.279000000000003</v>
      </c>
      <c r="W1060" s="11">
        <v>31.992999999999999</v>
      </c>
      <c r="X1060" s="11">
        <v>15.574</v>
      </c>
      <c r="Y1060" s="11">
        <v>5.3570000000000002</v>
      </c>
      <c r="Z1060" s="11">
        <v>1.091</v>
      </c>
      <c r="AA1060" s="11">
        <v>0.12</v>
      </c>
      <c r="AB1060" s="11">
        <v>6.0000000000000001E-3</v>
      </c>
      <c r="AC1060" s="11">
        <v>0</v>
      </c>
    </row>
    <row r="1061" spans="1:29" ht="11.5" hidden="1">
      <c r="A1061" s="15">
        <v>1044</v>
      </c>
      <c r="B1061" s="13" t="s">
        <v>1059</v>
      </c>
      <c r="C1061" s="14" t="s">
        <v>1137</v>
      </c>
      <c r="D1061" s="12"/>
      <c r="E1061" s="12">
        <v>324</v>
      </c>
      <c r="F1061" s="13" t="s">
        <v>1110</v>
      </c>
      <c r="G1061" s="12">
        <v>914</v>
      </c>
      <c r="H1061" s="12">
        <v>1990</v>
      </c>
      <c r="I1061" s="11">
        <v>584.25099999999998</v>
      </c>
      <c r="J1061" s="11">
        <v>459.93599999999998</v>
      </c>
      <c r="K1061" s="11">
        <v>383.61900000000003</v>
      </c>
      <c r="L1061" s="11">
        <v>322.81900000000002</v>
      </c>
      <c r="M1061" s="11">
        <v>275.529</v>
      </c>
      <c r="N1061" s="11">
        <v>239.40799999999999</v>
      </c>
      <c r="O1061" s="11">
        <v>208.10900000000001</v>
      </c>
      <c r="P1061" s="11">
        <v>179.357</v>
      </c>
      <c r="Q1061" s="11">
        <v>133.57</v>
      </c>
      <c r="R1061" s="11">
        <v>119.468</v>
      </c>
      <c r="S1061" s="11">
        <v>105.499</v>
      </c>
      <c r="T1061" s="11">
        <v>90.453000000000003</v>
      </c>
      <c r="U1061" s="11">
        <v>75.33</v>
      </c>
      <c r="V1061" s="11">
        <v>57.856999999999999</v>
      </c>
      <c r="W1061" s="11">
        <v>38.512999999999998</v>
      </c>
      <c r="X1061" s="11">
        <v>20.402000000000001</v>
      </c>
      <c r="Y1061" s="11">
        <v>7.3780000000000001</v>
      </c>
      <c r="Z1061" s="11">
        <v>1.6379999999999999</v>
      </c>
      <c r="AA1061" s="11">
        <v>0.191</v>
      </c>
      <c r="AB1061" s="11">
        <v>8.9999999999999993E-3</v>
      </c>
      <c r="AC1061" s="11">
        <v>0</v>
      </c>
    </row>
    <row r="1062" spans="1:29" ht="11.5" hidden="1">
      <c r="A1062" s="15">
        <v>1045</v>
      </c>
      <c r="B1062" s="13" t="s">
        <v>1059</v>
      </c>
      <c r="C1062" s="14" t="s">
        <v>1137</v>
      </c>
      <c r="D1062" s="12"/>
      <c r="E1062" s="12">
        <v>324</v>
      </c>
      <c r="F1062" s="13" t="s">
        <v>1110</v>
      </c>
      <c r="G1062" s="12">
        <v>914</v>
      </c>
      <c r="H1062" s="12">
        <v>1995</v>
      </c>
      <c r="I1062" s="11">
        <v>668.63300000000004</v>
      </c>
      <c r="J1062" s="11">
        <v>542.61500000000001</v>
      </c>
      <c r="K1062" s="11">
        <v>452.44799999999998</v>
      </c>
      <c r="L1062" s="11">
        <v>376.49799999999999</v>
      </c>
      <c r="M1062" s="11">
        <v>312.13400000000001</v>
      </c>
      <c r="N1062" s="11">
        <v>263.66899999999998</v>
      </c>
      <c r="O1062" s="11">
        <v>228.703</v>
      </c>
      <c r="P1062" s="11">
        <v>199.04499999999999</v>
      </c>
      <c r="Q1062" s="11">
        <v>171.76300000000001</v>
      </c>
      <c r="R1062" s="11">
        <v>127.64700000000001</v>
      </c>
      <c r="S1062" s="11">
        <v>113.569</v>
      </c>
      <c r="T1062" s="11">
        <v>98.91</v>
      </c>
      <c r="U1062" s="11">
        <v>82.355999999999995</v>
      </c>
      <c r="V1062" s="11">
        <v>64.881</v>
      </c>
      <c r="W1062" s="11">
        <v>45.146999999999998</v>
      </c>
      <c r="X1062" s="11">
        <v>25.257999999999999</v>
      </c>
      <c r="Y1062" s="11">
        <v>10.038</v>
      </c>
      <c r="Z1062" s="11">
        <v>2.37</v>
      </c>
      <c r="AA1062" s="11">
        <v>0.30299999999999999</v>
      </c>
      <c r="AB1062" s="11">
        <v>1.7000000000000001E-2</v>
      </c>
      <c r="AC1062" s="11">
        <v>0</v>
      </c>
    </row>
    <row r="1063" spans="1:29" ht="11.5" hidden="1">
      <c r="A1063" s="15">
        <v>1046</v>
      </c>
      <c r="B1063" s="13" t="s">
        <v>1059</v>
      </c>
      <c r="C1063" s="14" t="s">
        <v>1137</v>
      </c>
      <c r="D1063" s="12"/>
      <c r="E1063" s="12">
        <v>324</v>
      </c>
      <c r="F1063" s="13" t="s">
        <v>1110</v>
      </c>
      <c r="G1063" s="12">
        <v>914</v>
      </c>
      <c r="H1063" s="12">
        <v>2000</v>
      </c>
      <c r="I1063" s="11">
        <v>746.97900000000004</v>
      </c>
      <c r="J1063" s="11">
        <v>625.12</v>
      </c>
      <c r="K1063" s="11">
        <v>531.73599999999999</v>
      </c>
      <c r="L1063" s="11">
        <v>442.81299999999999</v>
      </c>
      <c r="M1063" s="11">
        <v>362.63799999999998</v>
      </c>
      <c r="N1063" s="11">
        <v>297.27699999999999</v>
      </c>
      <c r="O1063" s="11">
        <v>250.732</v>
      </c>
      <c r="P1063" s="11">
        <v>217.91800000000001</v>
      </c>
      <c r="Q1063" s="11">
        <v>189.84800000000001</v>
      </c>
      <c r="R1063" s="11">
        <v>163.72999999999999</v>
      </c>
      <c r="S1063" s="11">
        <v>120.687</v>
      </c>
      <c r="T1063" s="11">
        <v>105.697</v>
      </c>
      <c r="U1063" s="11">
        <v>89.043000000000006</v>
      </c>
      <c r="V1063" s="11">
        <v>69.674000000000007</v>
      </c>
      <c r="W1063" s="11">
        <v>49.295000000000002</v>
      </c>
      <c r="X1063" s="11">
        <v>28.492000000000001</v>
      </c>
      <c r="Y1063" s="11">
        <v>11.798999999999999</v>
      </c>
      <c r="Z1063" s="11">
        <v>3.024</v>
      </c>
      <c r="AA1063" s="11">
        <v>0.40799999999999997</v>
      </c>
      <c r="AB1063" s="11">
        <v>2.5000000000000001E-2</v>
      </c>
      <c r="AC1063" s="11">
        <v>1E-3</v>
      </c>
    </row>
    <row r="1064" spans="1:29" ht="11.5" hidden="1">
      <c r="A1064" s="15">
        <v>1047</v>
      </c>
      <c r="B1064" s="13" t="s">
        <v>1059</v>
      </c>
      <c r="C1064" s="14" t="s">
        <v>1137</v>
      </c>
      <c r="D1064" s="12"/>
      <c r="E1064" s="12">
        <v>324</v>
      </c>
      <c r="F1064" s="13" t="s">
        <v>1110</v>
      </c>
      <c r="G1064" s="12">
        <v>914</v>
      </c>
      <c r="H1064" s="12">
        <v>2005</v>
      </c>
      <c r="I1064" s="11">
        <v>810.26700000000005</v>
      </c>
      <c r="J1064" s="11">
        <v>698.22400000000005</v>
      </c>
      <c r="K1064" s="11">
        <v>607.71</v>
      </c>
      <c r="L1064" s="11">
        <v>513.005</v>
      </c>
      <c r="M1064" s="11">
        <v>411.67500000000001</v>
      </c>
      <c r="N1064" s="11">
        <v>327.94099999999997</v>
      </c>
      <c r="O1064" s="11">
        <v>268.03100000000001</v>
      </c>
      <c r="P1064" s="11">
        <v>228.227</v>
      </c>
      <c r="Q1064" s="11">
        <v>200.517</v>
      </c>
      <c r="R1064" s="11">
        <v>176.035</v>
      </c>
      <c r="S1064" s="11">
        <v>151.52500000000001</v>
      </c>
      <c r="T1064" s="11">
        <v>109.81100000000001</v>
      </c>
      <c r="U1064" s="11">
        <v>92.981999999999999</v>
      </c>
      <c r="V1064" s="11">
        <v>73.27</v>
      </c>
      <c r="W1064" s="11">
        <v>51.063000000000002</v>
      </c>
      <c r="X1064" s="11">
        <v>29.626999999999999</v>
      </c>
      <c r="Y1064" s="11">
        <v>12.457000000000001</v>
      </c>
      <c r="Z1064" s="11">
        <v>3.2890000000000001</v>
      </c>
      <c r="AA1064" s="11">
        <v>0.47899999999999998</v>
      </c>
      <c r="AB1064" s="11">
        <v>3.2000000000000001E-2</v>
      </c>
      <c r="AC1064" s="11">
        <v>1E-3</v>
      </c>
    </row>
    <row r="1065" spans="1:29" ht="11.5" hidden="1">
      <c r="A1065" s="15">
        <v>1048</v>
      </c>
      <c r="B1065" s="13" t="s">
        <v>1059</v>
      </c>
      <c r="C1065" s="14" t="s">
        <v>1137</v>
      </c>
      <c r="D1065" s="12"/>
      <c r="E1065" s="12">
        <v>324</v>
      </c>
      <c r="F1065" s="13" t="s">
        <v>1110</v>
      </c>
      <c r="G1065" s="12">
        <v>914</v>
      </c>
      <c r="H1065" s="12">
        <v>2010</v>
      </c>
      <c r="I1065" s="11">
        <v>881.36500000000001</v>
      </c>
      <c r="J1065" s="11">
        <v>773.87199999999996</v>
      </c>
      <c r="K1065" s="11">
        <v>682.06700000000001</v>
      </c>
      <c r="L1065" s="11">
        <v>583.69500000000005</v>
      </c>
      <c r="M1065" s="11">
        <v>474.78699999999998</v>
      </c>
      <c r="N1065" s="11">
        <v>379.98500000000001</v>
      </c>
      <c r="O1065" s="11">
        <v>308.14400000000001</v>
      </c>
      <c r="P1065" s="11">
        <v>252.571</v>
      </c>
      <c r="Q1065" s="11">
        <v>215.83</v>
      </c>
      <c r="R1065" s="11">
        <v>190.047</v>
      </c>
      <c r="S1065" s="11">
        <v>166.04900000000001</v>
      </c>
      <c r="T1065" s="11">
        <v>140.86799999999999</v>
      </c>
      <c r="U1065" s="11">
        <v>98.793999999999997</v>
      </c>
      <c r="V1065" s="11">
        <v>78.814999999999998</v>
      </c>
      <c r="W1065" s="11">
        <v>55.926000000000002</v>
      </c>
      <c r="X1065" s="11">
        <v>32.472999999999999</v>
      </c>
      <c r="Y1065" s="11">
        <v>13.988</v>
      </c>
      <c r="Z1065" s="11">
        <v>3.8090000000000002</v>
      </c>
      <c r="AA1065" s="11">
        <v>0.57499999999999996</v>
      </c>
      <c r="AB1065" s="11">
        <v>4.2000000000000003E-2</v>
      </c>
      <c r="AC1065" s="11">
        <v>1E-3</v>
      </c>
    </row>
    <row r="1066" spans="1:29" ht="11.5" hidden="1">
      <c r="A1066" s="15">
        <v>1049</v>
      </c>
      <c r="B1066" s="13" t="s">
        <v>1059</v>
      </c>
      <c r="C1066" s="14" t="s">
        <v>1137</v>
      </c>
      <c r="D1066" s="12"/>
      <c r="E1066" s="12">
        <v>324</v>
      </c>
      <c r="F1066" s="13" t="s">
        <v>1110</v>
      </c>
      <c r="G1066" s="12">
        <v>914</v>
      </c>
      <c r="H1066" s="12">
        <v>2015</v>
      </c>
      <c r="I1066" s="11">
        <v>950.56299999999999</v>
      </c>
      <c r="J1066" s="11">
        <v>848.46199999999999</v>
      </c>
      <c r="K1066" s="11">
        <v>757.52</v>
      </c>
      <c r="L1066" s="11">
        <v>657.74599999999998</v>
      </c>
      <c r="M1066" s="11">
        <v>542.34199999999998</v>
      </c>
      <c r="N1066" s="11">
        <v>439.86799999999999</v>
      </c>
      <c r="O1066" s="11">
        <v>359.45800000000003</v>
      </c>
      <c r="P1066" s="11">
        <v>292.084</v>
      </c>
      <c r="Q1066" s="11">
        <v>239.85</v>
      </c>
      <c r="R1066" s="11">
        <v>205.191</v>
      </c>
      <c r="S1066" s="11">
        <v>179.80600000000001</v>
      </c>
      <c r="T1066" s="11">
        <v>154.91399999999999</v>
      </c>
      <c r="U1066" s="11">
        <v>127.48099999999999</v>
      </c>
      <c r="V1066" s="11">
        <v>84.299000000000007</v>
      </c>
      <c r="W1066" s="11">
        <v>60.744</v>
      </c>
      <c r="X1066" s="11">
        <v>36.063000000000002</v>
      </c>
      <c r="Y1066" s="11">
        <v>15.624000000000001</v>
      </c>
      <c r="Z1066" s="11">
        <v>4.3780000000000001</v>
      </c>
      <c r="AA1066" s="11">
        <v>0.68200000000000005</v>
      </c>
      <c r="AB1066" s="11">
        <v>5.0999999999999997E-2</v>
      </c>
      <c r="AC1066" s="11">
        <v>2E-3</v>
      </c>
    </row>
    <row r="1067" spans="1:29" ht="11.5" hidden="1">
      <c r="A1067" s="15">
        <v>1050</v>
      </c>
      <c r="B1067" s="13" t="s">
        <v>1059</v>
      </c>
      <c r="C1067" s="14" t="s">
        <v>1137</v>
      </c>
      <c r="D1067" s="12"/>
      <c r="E1067" s="12">
        <v>324</v>
      </c>
      <c r="F1067" s="13" t="s">
        <v>1110</v>
      </c>
      <c r="G1067" s="12">
        <v>914</v>
      </c>
      <c r="H1067" s="12">
        <v>2020</v>
      </c>
      <c r="I1067" s="11">
        <v>1042.818</v>
      </c>
      <c r="J1067" s="11">
        <v>926.60599999999999</v>
      </c>
      <c r="K1067" s="11">
        <v>837.60699999999997</v>
      </c>
      <c r="L1067" s="11">
        <v>748.23199999999997</v>
      </c>
      <c r="M1067" s="11">
        <v>645.274</v>
      </c>
      <c r="N1067" s="11">
        <v>530.37800000000004</v>
      </c>
      <c r="O1067" s="11">
        <v>429.99099999999999</v>
      </c>
      <c r="P1067" s="11">
        <v>350.77699999999999</v>
      </c>
      <c r="Q1067" s="11">
        <v>284.23500000000001</v>
      </c>
      <c r="R1067" s="11">
        <v>232.548</v>
      </c>
      <c r="S1067" s="11">
        <v>197.28</v>
      </c>
      <c r="T1067" s="11">
        <v>170.18600000000001</v>
      </c>
      <c r="U1067" s="11">
        <v>142.25399999999999</v>
      </c>
      <c r="V1067" s="11">
        <v>110.71899999999999</v>
      </c>
      <c r="W1067" s="11">
        <v>66.412000000000006</v>
      </c>
      <c r="X1067" s="11">
        <v>40.279000000000003</v>
      </c>
      <c r="Y1067" s="11">
        <v>17.992999999999999</v>
      </c>
      <c r="Z1067" s="11">
        <v>5.0919999999999996</v>
      </c>
      <c r="AA1067" s="11">
        <v>0.81100000000000005</v>
      </c>
      <c r="AB1067" s="11">
        <v>6.3E-2</v>
      </c>
      <c r="AC1067" s="11">
        <v>3.0000000000000001E-3</v>
      </c>
    </row>
    <row r="1068" spans="1:29" ht="11.5" hidden="1">
      <c r="A1068" s="15">
        <v>1051</v>
      </c>
      <c r="B1068" s="13" t="s">
        <v>1059</v>
      </c>
      <c r="C1068" s="14" t="s">
        <v>1138</v>
      </c>
      <c r="D1068" s="12"/>
      <c r="E1068" s="12">
        <v>624</v>
      </c>
      <c r="F1068" s="13" t="s">
        <v>1110</v>
      </c>
      <c r="G1068" s="12">
        <v>914</v>
      </c>
      <c r="H1068" s="12">
        <v>1950</v>
      </c>
      <c r="I1068" s="11">
        <v>40.726999999999997</v>
      </c>
      <c r="J1068" s="11">
        <v>32.723999999999997</v>
      </c>
      <c r="K1068" s="11">
        <v>26.797000000000001</v>
      </c>
      <c r="L1068" s="11">
        <v>24.716000000000001</v>
      </c>
      <c r="M1068" s="11">
        <v>23.655999999999999</v>
      </c>
      <c r="N1068" s="11">
        <v>23.067</v>
      </c>
      <c r="O1068" s="11">
        <v>20.995000000000001</v>
      </c>
      <c r="P1068" s="11">
        <v>18.623999999999999</v>
      </c>
      <c r="Q1068" s="11">
        <v>15.19</v>
      </c>
      <c r="R1068" s="11">
        <v>10.968</v>
      </c>
      <c r="S1068" s="11">
        <v>9.532</v>
      </c>
      <c r="T1068" s="11">
        <v>7.298</v>
      </c>
      <c r="U1068" s="11">
        <v>6.0960000000000001</v>
      </c>
      <c r="V1068" s="11">
        <v>4.6539999999999999</v>
      </c>
      <c r="W1068" s="11">
        <v>3.117</v>
      </c>
      <c r="X1068" s="11">
        <v>1.722</v>
      </c>
      <c r="Y1068" s="11">
        <v>0.61799999999999999</v>
      </c>
      <c r="Z1068" s="11">
        <v>0.21299999999999999</v>
      </c>
      <c r="AA1068" s="11">
        <v>4.4999999999999998E-2</v>
      </c>
      <c r="AB1068" s="11">
        <v>5.0000000000000001E-3</v>
      </c>
      <c r="AC1068" s="11">
        <v>0</v>
      </c>
    </row>
    <row r="1069" spans="1:29" ht="11.5" hidden="1">
      <c r="A1069" s="15">
        <v>1052</v>
      </c>
      <c r="B1069" s="13" t="s">
        <v>1059</v>
      </c>
      <c r="C1069" s="14" t="s">
        <v>1138</v>
      </c>
      <c r="D1069" s="12"/>
      <c r="E1069" s="12">
        <v>624</v>
      </c>
      <c r="F1069" s="13" t="s">
        <v>1110</v>
      </c>
      <c r="G1069" s="12">
        <v>914</v>
      </c>
      <c r="H1069" s="12">
        <v>1955</v>
      </c>
      <c r="I1069" s="11">
        <v>48.994999999999997</v>
      </c>
      <c r="J1069" s="11">
        <v>34.658000000000001</v>
      </c>
      <c r="K1069" s="11">
        <v>30.277999999999999</v>
      </c>
      <c r="L1069" s="11">
        <v>25.187999999999999</v>
      </c>
      <c r="M1069" s="11">
        <v>23.186</v>
      </c>
      <c r="N1069" s="11">
        <v>22.056000000000001</v>
      </c>
      <c r="O1069" s="11">
        <v>21.359000000000002</v>
      </c>
      <c r="P1069" s="11">
        <v>19.305</v>
      </c>
      <c r="Q1069" s="11">
        <v>17.027000000000001</v>
      </c>
      <c r="R1069" s="11">
        <v>13.839</v>
      </c>
      <c r="S1069" s="11">
        <v>9.8879999999999999</v>
      </c>
      <c r="T1069" s="11">
        <v>8.4369999999999994</v>
      </c>
      <c r="U1069" s="11">
        <v>6.2249999999999996</v>
      </c>
      <c r="V1069" s="11">
        <v>4.891</v>
      </c>
      <c r="W1069" s="11">
        <v>3.383</v>
      </c>
      <c r="X1069" s="11">
        <v>1.9470000000000001</v>
      </c>
      <c r="Y1069" s="11">
        <v>0.84599999999999997</v>
      </c>
      <c r="Z1069" s="11">
        <v>0.21099999999999999</v>
      </c>
      <c r="AA1069" s="11">
        <v>4.3999999999999997E-2</v>
      </c>
      <c r="AB1069" s="11">
        <v>5.0000000000000001E-3</v>
      </c>
      <c r="AC1069" s="11">
        <v>0</v>
      </c>
    </row>
    <row r="1070" spans="1:29" ht="11.5" hidden="1">
      <c r="A1070" s="15">
        <v>1053</v>
      </c>
      <c r="B1070" s="13" t="s">
        <v>1059</v>
      </c>
      <c r="C1070" s="14" t="s">
        <v>1138</v>
      </c>
      <c r="D1070" s="12"/>
      <c r="E1070" s="12">
        <v>624</v>
      </c>
      <c r="F1070" s="13" t="s">
        <v>1110</v>
      </c>
      <c r="G1070" s="12">
        <v>914</v>
      </c>
      <c r="H1070" s="12">
        <v>1960</v>
      </c>
      <c r="I1070" s="11">
        <v>49.805</v>
      </c>
      <c r="J1070" s="11">
        <v>42.226999999999997</v>
      </c>
      <c r="K1070" s="11">
        <v>32.247999999999998</v>
      </c>
      <c r="L1070" s="11">
        <v>28.613</v>
      </c>
      <c r="M1070" s="11">
        <v>23.728000000000002</v>
      </c>
      <c r="N1070" s="11">
        <v>21.73</v>
      </c>
      <c r="O1070" s="11">
        <v>20.538</v>
      </c>
      <c r="P1070" s="11">
        <v>19.765000000000001</v>
      </c>
      <c r="Q1070" s="11">
        <v>17.754000000000001</v>
      </c>
      <c r="R1070" s="11">
        <v>15.599</v>
      </c>
      <c r="S1070" s="11">
        <v>12.561</v>
      </c>
      <c r="T1070" s="11">
        <v>8.7870000000000008</v>
      </c>
      <c r="U1070" s="11">
        <v>7.2450000000000001</v>
      </c>
      <c r="V1070" s="11">
        <v>5.0220000000000002</v>
      </c>
      <c r="W1070" s="11">
        <v>3.5750000000000002</v>
      </c>
      <c r="X1070" s="11">
        <v>2.12</v>
      </c>
      <c r="Y1070" s="11">
        <v>0.95699999999999996</v>
      </c>
      <c r="Z1070" s="11">
        <v>0.28599999999999998</v>
      </c>
      <c r="AA1070" s="11">
        <v>4.2000000000000003E-2</v>
      </c>
      <c r="AB1070" s="11">
        <v>5.0000000000000001E-3</v>
      </c>
      <c r="AC1070" s="11">
        <v>0</v>
      </c>
    </row>
    <row r="1071" spans="1:29" ht="11.5" hidden="1">
      <c r="A1071" s="15">
        <v>1054</v>
      </c>
      <c r="B1071" s="13" t="s">
        <v>1059</v>
      </c>
      <c r="C1071" s="14" t="s">
        <v>1138</v>
      </c>
      <c r="D1071" s="12"/>
      <c r="E1071" s="12">
        <v>624</v>
      </c>
      <c r="F1071" s="13" t="s">
        <v>1110</v>
      </c>
      <c r="G1071" s="12">
        <v>914</v>
      </c>
      <c r="H1071" s="12">
        <v>1965</v>
      </c>
      <c r="I1071" s="11">
        <v>51.478999999999999</v>
      </c>
      <c r="J1071" s="11">
        <v>42.631999999999998</v>
      </c>
      <c r="K1071" s="11">
        <v>38.968000000000004</v>
      </c>
      <c r="L1071" s="11">
        <v>30.06</v>
      </c>
      <c r="M1071" s="11">
        <v>26.652999999999999</v>
      </c>
      <c r="N1071" s="11">
        <v>21.971</v>
      </c>
      <c r="O1071" s="11">
        <v>20.02</v>
      </c>
      <c r="P1071" s="11">
        <v>18.811</v>
      </c>
      <c r="Q1071" s="11">
        <v>18.004999999999999</v>
      </c>
      <c r="R1071" s="11">
        <v>16.091000000000001</v>
      </c>
      <c r="S1071" s="11">
        <v>14.007999999999999</v>
      </c>
      <c r="T1071" s="11">
        <v>11.061</v>
      </c>
      <c r="U1071" s="11">
        <v>7.4539999999999997</v>
      </c>
      <c r="V1071" s="11">
        <v>5.7969999999999997</v>
      </c>
      <c r="W1071" s="11">
        <v>3.633</v>
      </c>
      <c r="X1071" s="11">
        <v>2.222</v>
      </c>
      <c r="Y1071" s="11">
        <v>1.0289999999999999</v>
      </c>
      <c r="Z1071" s="11">
        <v>0.318</v>
      </c>
      <c r="AA1071" s="11">
        <v>5.5E-2</v>
      </c>
      <c r="AB1071" s="11">
        <v>4.0000000000000001E-3</v>
      </c>
      <c r="AC1071" s="11">
        <v>0</v>
      </c>
    </row>
    <row r="1072" spans="1:29" ht="11.5" hidden="1">
      <c r="A1072" s="15">
        <v>1055</v>
      </c>
      <c r="B1072" s="13" t="s">
        <v>1059</v>
      </c>
      <c r="C1072" s="14" t="s">
        <v>1138</v>
      </c>
      <c r="D1072" s="12"/>
      <c r="E1072" s="12">
        <v>624</v>
      </c>
      <c r="F1072" s="13" t="s">
        <v>1110</v>
      </c>
      <c r="G1072" s="12">
        <v>914</v>
      </c>
      <c r="H1072" s="12">
        <v>1970</v>
      </c>
      <c r="I1072" s="11">
        <v>56.465000000000003</v>
      </c>
      <c r="J1072" s="11">
        <v>45.534999999999997</v>
      </c>
      <c r="K1072" s="11">
        <v>40.362000000000002</v>
      </c>
      <c r="L1072" s="11">
        <v>37.325000000000003</v>
      </c>
      <c r="M1072" s="11">
        <v>28.677</v>
      </c>
      <c r="N1072" s="11">
        <v>25.317</v>
      </c>
      <c r="O1072" s="11">
        <v>20.748999999999999</v>
      </c>
      <c r="P1072" s="11">
        <v>18.805</v>
      </c>
      <c r="Q1072" s="11">
        <v>17.564</v>
      </c>
      <c r="R1072" s="11">
        <v>16.734999999999999</v>
      </c>
      <c r="S1072" s="11">
        <v>14.807</v>
      </c>
      <c r="T1072" s="11">
        <v>12.641999999999999</v>
      </c>
      <c r="U1072" s="11">
        <v>9.641</v>
      </c>
      <c r="V1072" s="11">
        <v>6.1040000000000001</v>
      </c>
      <c r="W1072" s="11">
        <v>4.3</v>
      </c>
      <c r="X1072" s="11">
        <v>2.302</v>
      </c>
      <c r="Y1072" s="11">
        <v>1.0940000000000001</v>
      </c>
      <c r="Z1072" s="11">
        <v>0.34100000000000003</v>
      </c>
      <c r="AA1072" s="11">
        <v>5.8999999999999997E-2</v>
      </c>
      <c r="AB1072" s="11">
        <v>5.0000000000000001E-3</v>
      </c>
      <c r="AC1072" s="11">
        <v>0</v>
      </c>
    </row>
    <row r="1073" spans="1:29" ht="11.5" hidden="1">
      <c r="A1073" s="15">
        <v>1056</v>
      </c>
      <c r="B1073" s="13" t="s">
        <v>1059</v>
      </c>
      <c r="C1073" s="14" t="s">
        <v>1138</v>
      </c>
      <c r="D1073" s="12"/>
      <c r="E1073" s="12">
        <v>624</v>
      </c>
      <c r="F1073" s="13" t="s">
        <v>1110</v>
      </c>
      <c r="G1073" s="12">
        <v>914</v>
      </c>
      <c r="H1073" s="12">
        <v>1975</v>
      </c>
      <c r="I1073" s="11">
        <v>63.58</v>
      </c>
      <c r="J1073" s="11">
        <v>49.881999999999998</v>
      </c>
      <c r="K1073" s="11">
        <v>42.874000000000002</v>
      </c>
      <c r="L1073" s="11">
        <v>38.375</v>
      </c>
      <c r="M1073" s="11">
        <v>35.408999999999999</v>
      </c>
      <c r="N1073" s="11">
        <v>27.036000000000001</v>
      </c>
      <c r="O1073" s="11">
        <v>23.779</v>
      </c>
      <c r="P1073" s="11">
        <v>19.373999999999999</v>
      </c>
      <c r="Q1073" s="11">
        <v>17.466000000000001</v>
      </c>
      <c r="R1073" s="11">
        <v>16.231999999999999</v>
      </c>
      <c r="S1073" s="11">
        <v>15.318</v>
      </c>
      <c r="T1073" s="11">
        <v>13.288</v>
      </c>
      <c r="U1073" s="11">
        <v>10.967000000000001</v>
      </c>
      <c r="V1073" s="11">
        <v>7.8710000000000004</v>
      </c>
      <c r="W1073" s="11">
        <v>4.5049999999999999</v>
      </c>
      <c r="X1073" s="11">
        <v>2.7160000000000002</v>
      </c>
      <c r="Y1073" s="11">
        <v>1.125</v>
      </c>
      <c r="Z1073" s="11">
        <v>0.35699999999999998</v>
      </c>
      <c r="AA1073" s="11">
        <v>6.2E-2</v>
      </c>
      <c r="AB1073" s="11">
        <v>5.0000000000000001E-3</v>
      </c>
      <c r="AC1073" s="11">
        <v>0</v>
      </c>
    </row>
    <row r="1074" spans="1:29" ht="11.5" hidden="1">
      <c r="A1074" s="15">
        <v>1057</v>
      </c>
      <c r="B1074" s="13" t="s">
        <v>1059</v>
      </c>
      <c r="C1074" s="14" t="s">
        <v>1138</v>
      </c>
      <c r="D1074" s="12"/>
      <c r="E1074" s="12">
        <v>624</v>
      </c>
      <c r="F1074" s="13" t="s">
        <v>1110</v>
      </c>
      <c r="G1074" s="12">
        <v>914</v>
      </c>
      <c r="H1074" s="12">
        <v>1980</v>
      </c>
      <c r="I1074" s="11">
        <v>72.013999999999996</v>
      </c>
      <c r="J1074" s="11">
        <v>54.637</v>
      </c>
      <c r="K1074" s="11">
        <v>43.506</v>
      </c>
      <c r="L1074" s="11">
        <v>38.786000000000001</v>
      </c>
      <c r="M1074" s="11">
        <v>36.398000000000003</v>
      </c>
      <c r="N1074" s="11">
        <v>34.39</v>
      </c>
      <c r="O1074" s="11">
        <v>25.068999999999999</v>
      </c>
      <c r="P1074" s="11">
        <v>20.795999999999999</v>
      </c>
      <c r="Q1074" s="11">
        <v>16.329999999999998</v>
      </c>
      <c r="R1074" s="11">
        <v>14.151</v>
      </c>
      <c r="S1074" s="11">
        <v>12.589</v>
      </c>
      <c r="T1074" s="11">
        <v>10.545999999999999</v>
      </c>
      <c r="U1074" s="11">
        <v>9.1430000000000007</v>
      </c>
      <c r="V1074" s="11">
        <v>7.5709999999999997</v>
      </c>
      <c r="W1074" s="11">
        <v>4.9740000000000002</v>
      </c>
      <c r="X1074" s="11">
        <v>2.5990000000000002</v>
      </c>
      <c r="Y1074" s="11">
        <v>1.3</v>
      </c>
      <c r="Z1074" s="11">
        <v>0.36299999999999999</v>
      </c>
      <c r="AA1074" s="11">
        <v>6.2E-2</v>
      </c>
      <c r="AB1074" s="11">
        <v>5.0000000000000001E-3</v>
      </c>
      <c r="AC1074" s="11">
        <v>0</v>
      </c>
    </row>
    <row r="1075" spans="1:29" ht="11.5" hidden="1">
      <c r="A1075" s="15">
        <v>1058</v>
      </c>
      <c r="B1075" s="13" t="s">
        <v>1059</v>
      </c>
      <c r="C1075" s="14" t="s">
        <v>1138</v>
      </c>
      <c r="D1075" s="12"/>
      <c r="E1075" s="12">
        <v>624</v>
      </c>
      <c r="F1075" s="13" t="s">
        <v>1110</v>
      </c>
      <c r="G1075" s="12">
        <v>914</v>
      </c>
      <c r="H1075" s="12">
        <v>1985</v>
      </c>
      <c r="I1075" s="11">
        <v>84.186000000000007</v>
      </c>
      <c r="J1075" s="11">
        <v>64.158000000000001</v>
      </c>
      <c r="K1075" s="11">
        <v>51.189</v>
      </c>
      <c r="L1075" s="11">
        <v>40.960999999999999</v>
      </c>
      <c r="M1075" s="11">
        <v>36.436</v>
      </c>
      <c r="N1075" s="11">
        <v>34.109000000000002</v>
      </c>
      <c r="O1075" s="11">
        <v>32.162999999999997</v>
      </c>
      <c r="P1075" s="11">
        <v>23.227</v>
      </c>
      <c r="Q1075" s="11">
        <v>19.164000000000001</v>
      </c>
      <c r="R1075" s="11">
        <v>14.933</v>
      </c>
      <c r="S1075" s="11">
        <v>12.808999999999999</v>
      </c>
      <c r="T1075" s="11">
        <v>11.17</v>
      </c>
      <c r="U1075" s="11">
        <v>9.0250000000000004</v>
      </c>
      <c r="V1075" s="11">
        <v>7.383</v>
      </c>
      <c r="W1075" s="11">
        <v>5.5609999999999999</v>
      </c>
      <c r="X1075" s="11">
        <v>3.1219999999999999</v>
      </c>
      <c r="Y1075" s="11">
        <v>1.2529999999999999</v>
      </c>
      <c r="Z1075" s="11">
        <v>0.41399999999999998</v>
      </c>
      <c r="AA1075" s="11">
        <v>6.0999999999999999E-2</v>
      </c>
      <c r="AB1075" s="11">
        <v>5.0000000000000001E-3</v>
      </c>
      <c r="AC1075" s="11">
        <v>0</v>
      </c>
    </row>
    <row r="1076" spans="1:29" ht="11.5" hidden="1">
      <c r="A1076" s="15">
        <v>1059</v>
      </c>
      <c r="B1076" s="13" t="s">
        <v>1059</v>
      </c>
      <c r="C1076" s="14" t="s">
        <v>1138</v>
      </c>
      <c r="D1076" s="12"/>
      <c r="E1076" s="12">
        <v>624</v>
      </c>
      <c r="F1076" s="13" t="s">
        <v>1110</v>
      </c>
      <c r="G1076" s="12">
        <v>914</v>
      </c>
      <c r="H1076" s="12">
        <v>1990</v>
      </c>
      <c r="I1076" s="11">
        <v>90.704999999999998</v>
      </c>
      <c r="J1076" s="11">
        <v>75.994</v>
      </c>
      <c r="K1076" s="11">
        <v>60.674999999999997</v>
      </c>
      <c r="L1076" s="11">
        <v>48.656999999999996</v>
      </c>
      <c r="M1076" s="11">
        <v>38.75</v>
      </c>
      <c r="N1076" s="11">
        <v>34.369</v>
      </c>
      <c r="O1076" s="11">
        <v>32.095999999999997</v>
      </c>
      <c r="P1076" s="11">
        <v>30.193999999999999</v>
      </c>
      <c r="Q1076" s="11">
        <v>21.597999999999999</v>
      </c>
      <c r="R1076" s="11">
        <v>17.728999999999999</v>
      </c>
      <c r="S1076" s="11">
        <v>13.654</v>
      </c>
      <c r="T1076" s="11">
        <v>11.499000000000001</v>
      </c>
      <c r="U1076" s="11">
        <v>9.7029999999999994</v>
      </c>
      <c r="V1076" s="11">
        <v>7.3769999999999998</v>
      </c>
      <c r="W1076" s="11">
        <v>5.4790000000000001</v>
      </c>
      <c r="X1076" s="11">
        <v>3.5350000000000001</v>
      </c>
      <c r="Y1076" s="11">
        <v>1.524</v>
      </c>
      <c r="Z1076" s="11">
        <v>0.40100000000000002</v>
      </c>
      <c r="AA1076" s="11">
        <v>6.8000000000000005E-2</v>
      </c>
      <c r="AB1076" s="11">
        <v>4.0000000000000001E-3</v>
      </c>
      <c r="AC1076" s="11">
        <v>0</v>
      </c>
    </row>
    <row r="1077" spans="1:29" ht="11.5" hidden="1">
      <c r="A1077" s="15">
        <v>1060</v>
      </c>
      <c r="B1077" s="13" t="s">
        <v>1059</v>
      </c>
      <c r="C1077" s="14" t="s">
        <v>1138</v>
      </c>
      <c r="D1077" s="12"/>
      <c r="E1077" s="12">
        <v>624</v>
      </c>
      <c r="F1077" s="13" t="s">
        <v>1110</v>
      </c>
      <c r="G1077" s="12">
        <v>914</v>
      </c>
      <c r="H1077" s="12">
        <v>1995</v>
      </c>
      <c r="I1077" s="11">
        <v>97.44</v>
      </c>
      <c r="J1077" s="11">
        <v>82.545000000000002</v>
      </c>
      <c r="K1077" s="11">
        <v>72.254999999999995</v>
      </c>
      <c r="L1077" s="11">
        <v>57.92</v>
      </c>
      <c r="M1077" s="11">
        <v>46.265000000000001</v>
      </c>
      <c r="N1077" s="11">
        <v>36.652000000000001</v>
      </c>
      <c r="O1077" s="11">
        <v>32.420999999999999</v>
      </c>
      <c r="P1077" s="11">
        <v>30.196999999999999</v>
      </c>
      <c r="Q1077" s="11">
        <v>28.311</v>
      </c>
      <c r="R1077" s="11">
        <v>20.065999999999999</v>
      </c>
      <c r="S1077" s="11">
        <v>16.321999999999999</v>
      </c>
      <c r="T1077" s="11">
        <v>12.327999999999999</v>
      </c>
      <c r="U1077" s="11">
        <v>10.069000000000001</v>
      </c>
      <c r="V1077" s="11">
        <v>8.0220000000000002</v>
      </c>
      <c r="W1077" s="11">
        <v>5.5279999999999996</v>
      </c>
      <c r="X1077" s="11">
        <v>3.516</v>
      </c>
      <c r="Y1077" s="11">
        <v>1.7450000000000001</v>
      </c>
      <c r="Z1077" s="11">
        <v>0.49099999999999999</v>
      </c>
      <c r="AA1077" s="11">
        <v>6.6000000000000003E-2</v>
      </c>
      <c r="AB1077" s="11">
        <v>5.0000000000000001E-3</v>
      </c>
      <c r="AC1077" s="11">
        <v>0</v>
      </c>
    </row>
    <row r="1078" spans="1:29" ht="11.5" hidden="1">
      <c r="A1078" s="15">
        <v>1061</v>
      </c>
      <c r="B1078" s="13" t="s">
        <v>1059</v>
      </c>
      <c r="C1078" s="14" t="s">
        <v>1138</v>
      </c>
      <c r="D1078" s="12"/>
      <c r="E1078" s="12">
        <v>624</v>
      </c>
      <c r="F1078" s="13" t="s">
        <v>1110</v>
      </c>
      <c r="G1078" s="12">
        <v>914</v>
      </c>
      <c r="H1078" s="12">
        <v>2000</v>
      </c>
      <c r="I1078" s="11">
        <v>103.755</v>
      </c>
      <c r="J1078" s="11">
        <v>90.501999999999995</v>
      </c>
      <c r="K1078" s="11">
        <v>79.531000000000006</v>
      </c>
      <c r="L1078" s="11">
        <v>69.340999999999994</v>
      </c>
      <c r="M1078" s="11">
        <v>55.271999999999998</v>
      </c>
      <c r="N1078" s="11">
        <v>43.847999999999999</v>
      </c>
      <c r="O1078" s="11">
        <v>34.064</v>
      </c>
      <c r="P1078" s="11">
        <v>29.271999999999998</v>
      </c>
      <c r="Q1078" s="11">
        <v>26.094000000000001</v>
      </c>
      <c r="R1078" s="11">
        <v>24.861999999999998</v>
      </c>
      <c r="S1078" s="11">
        <v>17.823</v>
      </c>
      <c r="T1078" s="11">
        <v>14.585000000000001</v>
      </c>
      <c r="U1078" s="11">
        <v>10.923</v>
      </c>
      <c r="V1078" s="11">
        <v>8.4480000000000004</v>
      </c>
      <c r="W1078" s="11">
        <v>6.1239999999999997</v>
      </c>
      <c r="X1078" s="11">
        <v>3.609</v>
      </c>
      <c r="Y1078" s="11">
        <v>1.76</v>
      </c>
      <c r="Z1078" s="11">
        <v>0.56399999999999995</v>
      </c>
      <c r="AA1078" s="11">
        <v>7.8E-2</v>
      </c>
      <c r="AB1078" s="11">
        <v>4.0000000000000001E-3</v>
      </c>
      <c r="AC1078" s="11">
        <v>0</v>
      </c>
    </row>
    <row r="1079" spans="1:29" ht="11.5" hidden="1">
      <c r="A1079" s="15">
        <v>1062</v>
      </c>
      <c r="B1079" s="13" t="s">
        <v>1059</v>
      </c>
      <c r="C1079" s="14" t="s">
        <v>1138</v>
      </c>
      <c r="D1079" s="12"/>
      <c r="E1079" s="12">
        <v>624</v>
      </c>
      <c r="F1079" s="13" t="s">
        <v>1110</v>
      </c>
      <c r="G1079" s="12">
        <v>914</v>
      </c>
      <c r="H1079" s="12">
        <v>2005</v>
      </c>
      <c r="I1079" s="11">
        <v>112.00700000000001</v>
      </c>
      <c r="J1079" s="11">
        <v>96.968999999999994</v>
      </c>
      <c r="K1079" s="11">
        <v>88.424999999999997</v>
      </c>
      <c r="L1079" s="11">
        <v>78.325999999999993</v>
      </c>
      <c r="M1079" s="11">
        <v>67.096000000000004</v>
      </c>
      <c r="N1079" s="11">
        <v>52.432000000000002</v>
      </c>
      <c r="O1079" s="11">
        <v>41.834000000000003</v>
      </c>
      <c r="P1079" s="11">
        <v>32.267000000000003</v>
      </c>
      <c r="Q1079" s="11">
        <v>27.558</v>
      </c>
      <c r="R1079" s="11">
        <v>24.446000000000002</v>
      </c>
      <c r="S1079" s="11">
        <v>23.117999999999999</v>
      </c>
      <c r="T1079" s="11">
        <v>16.277999999999999</v>
      </c>
      <c r="U1079" s="11">
        <v>12.961</v>
      </c>
      <c r="V1079" s="11">
        <v>9.2050000000000001</v>
      </c>
      <c r="W1079" s="11">
        <v>6.5</v>
      </c>
      <c r="X1079" s="11">
        <v>4.0510000000000002</v>
      </c>
      <c r="Y1079" s="11">
        <v>1.83</v>
      </c>
      <c r="Z1079" s="11">
        <v>0.57299999999999995</v>
      </c>
      <c r="AA1079" s="11">
        <v>0.09</v>
      </c>
      <c r="AB1079" s="11">
        <v>5.0000000000000001E-3</v>
      </c>
      <c r="AC1079" s="11">
        <v>0</v>
      </c>
    </row>
    <row r="1080" spans="1:29" ht="11.5" hidden="1">
      <c r="A1080" s="15">
        <v>1063</v>
      </c>
      <c r="B1080" s="13" t="s">
        <v>1059</v>
      </c>
      <c r="C1080" s="14" t="s">
        <v>1138</v>
      </c>
      <c r="D1080" s="12"/>
      <c r="E1080" s="12">
        <v>624</v>
      </c>
      <c r="F1080" s="13" t="s">
        <v>1110</v>
      </c>
      <c r="G1080" s="12">
        <v>914</v>
      </c>
      <c r="H1080" s="12">
        <v>2010</v>
      </c>
      <c r="I1080" s="11">
        <v>126.52800000000001</v>
      </c>
      <c r="J1080" s="11">
        <v>106.79</v>
      </c>
      <c r="K1080" s="11">
        <v>94.51</v>
      </c>
      <c r="L1080" s="11">
        <v>86.349000000000004</v>
      </c>
      <c r="M1080" s="11">
        <v>76.106999999999999</v>
      </c>
      <c r="N1080" s="11">
        <v>64.715999999999994</v>
      </c>
      <c r="O1080" s="11">
        <v>50.162999999999997</v>
      </c>
      <c r="P1080" s="11">
        <v>39.722000000000001</v>
      </c>
      <c r="Q1080" s="11">
        <v>30.396000000000001</v>
      </c>
      <c r="R1080" s="11">
        <v>25.823</v>
      </c>
      <c r="S1080" s="11">
        <v>22.701000000000001</v>
      </c>
      <c r="T1080" s="11">
        <v>21.161000000000001</v>
      </c>
      <c r="U1080" s="11">
        <v>14.477</v>
      </c>
      <c r="V1080" s="11">
        <v>10.955</v>
      </c>
      <c r="W1080" s="11">
        <v>7.1040000000000001</v>
      </c>
      <c r="X1080" s="11">
        <v>4.3150000000000004</v>
      </c>
      <c r="Y1080" s="11">
        <v>2.0569999999999999</v>
      </c>
      <c r="Z1080" s="11">
        <v>0.58699999999999997</v>
      </c>
      <c r="AA1080" s="11">
        <v>8.7999999999999995E-2</v>
      </c>
      <c r="AB1080" s="11">
        <v>6.0000000000000001E-3</v>
      </c>
      <c r="AC1080" s="11">
        <v>0</v>
      </c>
    </row>
    <row r="1081" spans="1:29" ht="11.5" hidden="1">
      <c r="A1081" s="15">
        <v>1064</v>
      </c>
      <c r="B1081" s="13" t="s">
        <v>1059</v>
      </c>
      <c r="C1081" s="14" t="s">
        <v>1138</v>
      </c>
      <c r="D1081" s="12"/>
      <c r="E1081" s="12">
        <v>624</v>
      </c>
      <c r="F1081" s="13" t="s">
        <v>1110</v>
      </c>
      <c r="G1081" s="12">
        <v>914</v>
      </c>
      <c r="H1081" s="12">
        <v>2015</v>
      </c>
      <c r="I1081" s="11">
        <v>141.12899999999999</v>
      </c>
      <c r="J1081" s="11">
        <v>122.64100000000001</v>
      </c>
      <c r="K1081" s="11">
        <v>105.05500000000001</v>
      </c>
      <c r="L1081" s="11">
        <v>93.081000000000003</v>
      </c>
      <c r="M1081" s="11">
        <v>84.655000000000001</v>
      </c>
      <c r="N1081" s="11">
        <v>74.14</v>
      </c>
      <c r="O1081" s="11">
        <v>62.652000000000001</v>
      </c>
      <c r="P1081" s="11">
        <v>48.247999999999998</v>
      </c>
      <c r="Q1081" s="11">
        <v>37.944000000000003</v>
      </c>
      <c r="R1081" s="11">
        <v>28.852</v>
      </c>
      <c r="S1081" s="11">
        <v>24.274000000000001</v>
      </c>
      <c r="T1081" s="11">
        <v>21.001999999999999</v>
      </c>
      <c r="U1081" s="11">
        <v>19.053000000000001</v>
      </c>
      <c r="V1081" s="11">
        <v>12.364000000000001</v>
      </c>
      <c r="W1081" s="11">
        <v>8.5370000000000008</v>
      </c>
      <c r="X1081" s="11">
        <v>4.7469999999999999</v>
      </c>
      <c r="Y1081" s="11">
        <v>2.1949999999999998</v>
      </c>
      <c r="Z1081" s="11">
        <v>0.65300000000000002</v>
      </c>
      <c r="AA1081" s="11">
        <v>8.5999999999999993E-2</v>
      </c>
      <c r="AB1081" s="11">
        <v>5.0000000000000001E-3</v>
      </c>
      <c r="AC1081" s="11">
        <v>0</v>
      </c>
    </row>
    <row r="1082" spans="1:29" ht="11.5" hidden="1">
      <c r="A1082" s="15">
        <v>1065</v>
      </c>
      <c r="B1082" s="13" t="s">
        <v>1059</v>
      </c>
      <c r="C1082" s="14" t="s">
        <v>1138</v>
      </c>
      <c r="D1082" s="12"/>
      <c r="E1082" s="12">
        <v>624</v>
      </c>
      <c r="F1082" s="13" t="s">
        <v>1110</v>
      </c>
      <c r="G1082" s="12">
        <v>914</v>
      </c>
      <c r="H1082" s="12">
        <v>2020</v>
      </c>
      <c r="I1082" s="11">
        <v>151.16900000000001</v>
      </c>
      <c r="J1082" s="11">
        <v>137.66300000000001</v>
      </c>
      <c r="K1082" s="11">
        <v>120.91800000000001</v>
      </c>
      <c r="L1082" s="11">
        <v>103.61</v>
      </c>
      <c r="M1082" s="11">
        <v>91.358000000000004</v>
      </c>
      <c r="N1082" s="11">
        <v>82.587000000000003</v>
      </c>
      <c r="O1082" s="11">
        <v>71.911000000000001</v>
      </c>
      <c r="P1082" s="11">
        <v>60.405000000000001</v>
      </c>
      <c r="Q1082" s="11">
        <v>46.180999999999997</v>
      </c>
      <c r="R1082" s="11">
        <v>36.067</v>
      </c>
      <c r="S1082" s="11">
        <v>27.126000000000001</v>
      </c>
      <c r="T1082" s="11">
        <v>22.449000000000002</v>
      </c>
      <c r="U1082" s="11">
        <v>18.898</v>
      </c>
      <c r="V1082" s="11">
        <v>16.285</v>
      </c>
      <c r="W1082" s="11">
        <v>9.6519999999999992</v>
      </c>
      <c r="X1082" s="11">
        <v>5.7370000000000001</v>
      </c>
      <c r="Y1082" s="11">
        <v>2.456</v>
      </c>
      <c r="Z1082" s="11">
        <v>0.72399999999999998</v>
      </c>
      <c r="AA1082" s="11">
        <v>0.10199999999999999</v>
      </c>
      <c r="AB1082" s="11">
        <v>5.0000000000000001E-3</v>
      </c>
      <c r="AC1082" s="11">
        <v>0</v>
      </c>
    </row>
    <row r="1083" spans="1:29" ht="11.5" hidden="1">
      <c r="A1083" s="15">
        <v>1066</v>
      </c>
      <c r="B1083" s="13" t="s">
        <v>1059</v>
      </c>
      <c r="C1083" s="14" t="s">
        <v>1139</v>
      </c>
      <c r="D1083" s="12"/>
      <c r="E1083" s="12">
        <v>430</v>
      </c>
      <c r="F1083" s="13" t="s">
        <v>1110</v>
      </c>
      <c r="G1083" s="12">
        <v>914</v>
      </c>
      <c r="H1083" s="12">
        <v>1950</v>
      </c>
      <c r="I1083" s="11">
        <v>71.593000000000004</v>
      </c>
      <c r="J1083" s="11">
        <v>63.220999999999997</v>
      </c>
      <c r="K1083" s="11">
        <v>54.994</v>
      </c>
      <c r="L1083" s="11">
        <v>47.506999999999998</v>
      </c>
      <c r="M1083" s="11">
        <v>41.408999999999999</v>
      </c>
      <c r="N1083" s="11">
        <v>35.192</v>
      </c>
      <c r="O1083" s="11">
        <v>28.047999999999998</v>
      </c>
      <c r="P1083" s="11">
        <v>23.123999999999999</v>
      </c>
      <c r="Q1083" s="11">
        <v>18.728999999999999</v>
      </c>
      <c r="R1083" s="11">
        <v>15.629</v>
      </c>
      <c r="S1083" s="11">
        <v>13.305</v>
      </c>
      <c r="T1083" s="11">
        <v>10.859</v>
      </c>
      <c r="U1083" s="11">
        <v>8.359</v>
      </c>
      <c r="V1083" s="11">
        <v>6.2789999999999999</v>
      </c>
      <c r="W1083" s="11">
        <v>4.2249999999999996</v>
      </c>
      <c r="X1083" s="11">
        <v>2.3519999999999999</v>
      </c>
      <c r="Y1083" s="11">
        <v>0.91500000000000004</v>
      </c>
      <c r="Z1083" s="11">
        <v>0.32100000000000001</v>
      </c>
      <c r="AA1083" s="11">
        <v>6.8000000000000005E-2</v>
      </c>
      <c r="AB1083" s="11">
        <v>8.9999999999999993E-3</v>
      </c>
      <c r="AC1083" s="11">
        <v>1E-3</v>
      </c>
    </row>
    <row r="1084" spans="1:29" ht="11.5" hidden="1">
      <c r="A1084" s="15">
        <v>1067</v>
      </c>
      <c r="B1084" s="13" t="s">
        <v>1059</v>
      </c>
      <c r="C1084" s="14" t="s">
        <v>1139</v>
      </c>
      <c r="D1084" s="12"/>
      <c r="E1084" s="12">
        <v>430</v>
      </c>
      <c r="F1084" s="13" t="s">
        <v>1110</v>
      </c>
      <c r="G1084" s="12">
        <v>914</v>
      </c>
      <c r="H1084" s="12">
        <v>1955</v>
      </c>
      <c r="I1084" s="11">
        <v>86.608000000000004</v>
      </c>
      <c r="J1084" s="11">
        <v>61.621000000000002</v>
      </c>
      <c r="K1084" s="11">
        <v>59.292000000000002</v>
      </c>
      <c r="L1084" s="11">
        <v>52.499000000000002</v>
      </c>
      <c r="M1084" s="11">
        <v>45.228999999999999</v>
      </c>
      <c r="N1084" s="11">
        <v>39.134</v>
      </c>
      <c r="O1084" s="11">
        <v>32.97</v>
      </c>
      <c r="P1084" s="11">
        <v>26.071999999999999</v>
      </c>
      <c r="Q1084" s="11">
        <v>21.37</v>
      </c>
      <c r="R1084" s="11">
        <v>17.257999999999999</v>
      </c>
      <c r="S1084" s="11">
        <v>14.278</v>
      </c>
      <c r="T1084" s="11">
        <v>11.917999999999999</v>
      </c>
      <c r="U1084" s="11">
        <v>9.3829999999999991</v>
      </c>
      <c r="V1084" s="11">
        <v>6.7919999999999998</v>
      </c>
      <c r="W1084" s="11">
        <v>4.6260000000000003</v>
      </c>
      <c r="X1084" s="11">
        <v>2.681</v>
      </c>
      <c r="Y1084" s="11">
        <v>1.181</v>
      </c>
      <c r="Z1084" s="11">
        <v>0.32300000000000001</v>
      </c>
      <c r="AA1084" s="11">
        <v>7.0000000000000007E-2</v>
      </c>
      <c r="AB1084" s="11">
        <v>8.9999999999999993E-3</v>
      </c>
      <c r="AC1084" s="11">
        <v>1E-3</v>
      </c>
    </row>
    <row r="1085" spans="1:29" ht="11.5" hidden="1">
      <c r="A1085" s="15">
        <v>1068</v>
      </c>
      <c r="B1085" s="13" t="s">
        <v>1059</v>
      </c>
      <c r="C1085" s="14" t="s">
        <v>1139</v>
      </c>
      <c r="D1085" s="12"/>
      <c r="E1085" s="12">
        <v>430</v>
      </c>
      <c r="F1085" s="13" t="s">
        <v>1110</v>
      </c>
      <c r="G1085" s="12">
        <v>914</v>
      </c>
      <c r="H1085" s="12">
        <v>1960</v>
      </c>
      <c r="I1085" s="11">
        <v>98.673000000000002</v>
      </c>
      <c r="J1085" s="11">
        <v>75.506</v>
      </c>
      <c r="K1085" s="11">
        <v>58.438000000000002</v>
      </c>
      <c r="L1085" s="11">
        <v>57.143999999999998</v>
      </c>
      <c r="M1085" s="11">
        <v>50.475999999999999</v>
      </c>
      <c r="N1085" s="11">
        <v>43.204000000000001</v>
      </c>
      <c r="O1085" s="11">
        <v>37.085999999999999</v>
      </c>
      <c r="P1085" s="11">
        <v>31.021000000000001</v>
      </c>
      <c r="Q1085" s="11">
        <v>24.39</v>
      </c>
      <c r="R1085" s="11">
        <v>19.922000000000001</v>
      </c>
      <c r="S1085" s="11">
        <v>15.948</v>
      </c>
      <c r="T1085" s="11">
        <v>12.935</v>
      </c>
      <c r="U1085" s="11">
        <v>10.413</v>
      </c>
      <c r="V1085" s="11">
        <v>7.7050000000000001</v>
      </c>
      <c r="W1085" s="11">
        <v>5.0540000000000003</v>
      </c>
      <c r="X1085" s="11">
        <v>2.9590000000000001</v>
      </c>
      <c r="Y1085" s="11">
        <v>1.3540000000000001</v>
      </c>
      <c r="Z1085" s="11">
        <v>0.41199999999999998</v>
      </c>
      <c r="AA1085" s="11">
        <v>6.8000000000000005E-2</v>
      </c>
      <c r="AB1085" s="11">
        <v>8.9999999999999993E-3</v>
      </c>
      <c r="AC1085" s="11">
        <v>1E-3</v>
      </c>
    </row>
    <row r="1086" spans="1:29" ht="11.5" hidden="1">
      <c r="A1086" s="15">
        <v>1069</v>
      </c>
      <c r="B1086" s="13" t="s">
        <v>1059</v>
      </c>
      <c r="C1086" s="14" t="s">
        <v>1139</v>
      </c>
      <c r="D1086" s="12"/>
      <c r="E1086" s="12">
        <v>430</v>
      </c>
      <c r="F1086" s="13" t="s">
        <v>1110</v>
      </c>
      <c r="G1086" s="12">
        <v>914</v>
      </c>
      <c r="H1086" s="12">
        <v>1965</v>
      </c>
      <c r="I1086" s="11">
        <v>110.90300000000001</v>
      </c>
      <c r="J1086" s="11">
        <v>86.466999999999999</v>
      </c>
      <c r="K1086" s="11">
        <v>71.756</v>
      </c>
      <c r="L1086" s="11">
        <v>56.447000000000003</v>
      </c>
      <c r="M1086" s="11">
        <v>55.029000000000003</v>
      </c>
      <c r="N1086" s="11">
        <v>48.33</v>
      </c>
      <c r="O1086" s="11">
        <v>41.082999999999998</v>
      </c>
      <c r="P1086" s="11">
        <v>35.030999999999999</v>
      </c>
      <c r="Q1086" s="11">
        <v>29.129000000000001</v>
      </c>
      <c r="R1086" s="11">
        <v>22.821000000000002</v>
      </c>
      <c r="S1086" s="11">
        <v>18.469000000000001</v>
      </c>
      <c r="T1086" s="11">
        <v>14.494999999999999</v>
      </c>
      <c r="U1086" s="11">
        <v>11.337999999999999</v>
      </c>
      <c r="V1086" s="11">
        <v>8.5760000000000005</v>
      </c>
      <c r="W1086" s="11">
        <v>5.7450000000000001</v>
      </c>
      <c r="X1086" s="11">
        <v>3.2330000000000001</v>
      </c>
      <c r="Y1086" s="11">
        <v>1.4870000000000001</v>
      </c>
      <c r="Z1086" s="11">
        <v>0.46800000000000003</v>
      </c>
      <c r="AA1086" s="11">
        <v>8.5000000000000006E-2</v>
      </c>
      <c r="AB1086" s="11">
        <v>8.9999999999999993E-3</v>
      </c>
      <c r="AC1086" s="11">
        <v>1E-3</v>
      </c>
    </row>
    <row r="1087" spans="1:29" ht="11.5" hidden="1">
      <c r="A1087" s="15">
        <v>1070</v>
      </c>
      <c r="B1087" s="13" t="s">
        <v>1059</v>
      </c>
      <c r="C1087" s="14" t="s">
        <v>1139</v>
      </c>
      <c r="D1087" s="12"/>
      <c r="E1087" s="12">
        <v>430</v>
      </c>
      <c r="F1087" s="13" t="s">
        <v>1110</v>
      </c>
      <c r="G1087" s="12">
        <v>914</v>
      </c>
      <c r="H1087" s="12">
        <v>1970</v>
      </c>
      <c r="I1087" s="11">
        <v>125.28100000000001</v>
      </c>
      <c r="J1087" s="11">
        <v>98.831999999999994</v>
      </c>
      <c r="K1087" s="11">
        <v>82.841999999999999</v>
      </c>
      <c r="L1087" s="11">
        <v>69.620999999999995</v>
      </c>
      <c r="M1087" s="11">
        <v>54.615000000000002</v>
      </c>
      <c r="N1087" s="11">
        <v>52.901000000000003</v>
      </c>
      <c r="O1087" s="11">
        <v>46.158000000000001</v>
      </c>
      <c r="P1087" s="11">
        <v>38.987000000000002</v>
      </c>
      <c r="Q1087" s="11">
        <v>33.042000000000002</v>
      </c>
      <c r="R1087" s="11">
        <v>27.355</v>
      </c>
      <c r="S1087" s="11">
        <v>21.233000000000001</v>
      </c>
      <c r="T1087" s="11">
        <v>16.846</v>
      </c>
      <c r="U1087" s="11">
        <v>12.763</v>
      </c>
      <c r="V1087" s="11">
        <v>9.3870000000000005</v>
      </c>
      <c r="W1087" s="11">
        <v>6.4219999999999997</v>
      </c>
      <c r="X1087" s="11">
        <v>3.681</v>
      </c>
      <c r="Y1087" s="11">
        <v>1.617</v>
      </c>
      <c r="Z1087" s="11">
        <v>0.502</v>
      </c>
      <c r="AA1087" s="11">
        <v>0.09</v>
      </c>
      <c r="AB1087" s="11">
        <v>8.9999999999999993E-3</v>
      </c>
      <c r="AC1087" s="11">
        <v>1E-3</v>
      </c>
    </row>
    <row r="1088" spans="1:29" ht="11.5" hidden="1">
      <c r="A1088" s="15">
        <v>1071</v>
      </c>
      <c r="B1088" s="13" t="s">
        <v>1059</v>
      </c>
      <c r="C1088" s="14" t="s">
        <v>1139</v>
      </c>
      <c r="D1088" s="12"/>
      <c r="E1088" s="12">
        <v>430</v>
      </c>
      <c r="F1088" s="13" t="s">
        <v>1110</v>
      </c>
      <c r="G1088" s="12">
        <v>914</v>
      </c>
      <c r="H1088" s="12">
        <v>1975</v>
      </c>
      <c r="I1088" s="11">
        <v>145.43199999999999</v>
      </c>
      <c r="J1088" s="11">
        <v>113.70399999999999</v>
      </c>
      <c r="K1088" s="11">
        <v>95.606999999999999</v>
      </c>
      <c r="L1088" s="11">
        <v>80.941000000000003</v>
      </c>
      <c r="M1088" s="11">
        <v>67.787000000000006</v>
      </c>
      <c r="N1088" s="11">
        <v>52.923999999999999</v>
      </c>
      <c r="O1088" s="11">
        <v>50.941000000000003</v>
      </c>
      <c r="P1088" s="11">
        <v>44.201000000000001</v>
      </c>
      <c r="Q1088" s="11">
        <v>37.109000000000002</v>
      </c>
      <c r="R1088" s="11">
        <v>31.297999999999998</v>
      </c>
      <c r="S1088" s="11">
        <v>25.658000000000001</v>
      </c>
      <c r="T1088" s="11">
        <v>19.536999999999999</v>
      </c>
      <c r="U1088" s="11">
        <v>14.975</v>
      </c>
      <c r="V1088" s="11">
        <v>10.672000000000001</v>
      </c>
      <c r="W1088" s="11">
        <v>7.0979999999999999</v>
      </c>
      <c r="X1088" s="11">
        <v>4.1449999999999996</v>
      </c>
      <c r="Y1088" s="11">
        <v>1.84</v>
      </c>
      <c r="Z1088" s="11">
        <v>0.53700000000000003</v>
      </c>
      <c r="AA1088" s="11">
        <v>9.1999999999999998E-2</v>
      </c>
      <c r="AB1088" s="11">
        <v>8.9999999999999993E-3</v>
      </c>
      <c r="AC1088" s="11">
        <v>1E-3</v>
      </c>
    </row>
    <row r="1089" spans="1:29" ht="11.5" hidden="1">
      <c r="A1089" s="15">
        <v>1072</v>
      </c>
      <c r="B1089" s="13" t="s">
        <v>1059</v>
      </c>
      <c r="C1089" s="14" t="s">
        <v>1139</v>
      </c>
      <c r="D1089" s="12"/>
      <c r="E1089" s="12">
        <v>430</v>
      </c>
      <c r="F1089" s="13" t="s">
        <v>1110</v>
      </c>
      <c r="G1089" s="12">
        <v>914</v>
      </c>
      <c r="H1089" s="12">
        <v>1980</v>
      </c>
      <c r="I1089" s="11">
        <v>169.62899999999999</v>
      </c>
      <c r="J1089" s="11">
        <v>133.84800000000001</v>
      </c>
      <c r="K1089" s="11">
        <v>110.812</v>
      </c>
      <c r="L1089" s="11">
        <v>93.912999999999997</v>
      </c>
      <c r="M1089" s="11">
        <v>79.290000000000006</v>
      </c>
      <c r="N1089" s="11">
        <v>66.177999999999997</v>
      </c>
      <c r="O1089" s="11">
        <v>51.505000000000003</v>
      </c>
      <c r="P1089" s="11">
        <v>49.341000000000001</v>
      </c>
      <c r="Q1089" s="11">
        <v>42.588999999999999</v>
      </c>
      <c r="R1089" s="11">
        <v>35.573999999999998</v>
      </c>
      <c r="S1089" s="11">
        <v>29.712</v>
      </c>
      <c r="T1089" s="11">
        <v>23.908999999999999</v>
      </c>
      <c r="U1089" s="11">
        <v>17.619</v>
      </c>
      <c r="V1089" s="11">
        <v>12.721</v>
      </c>
      <c r="W1089" s="11">
        <v>8.2089999999999996</v>
      </c>
      <c r="X1089" s="11">
        <v>4.6539999999999999</v>
      </c>
      <c r="Y1089" s="11">
        <v>2.0920000000000001</v>
      </c>
      <c r="Z1089" s="11">
        <v>0.60699999999999998</v>
      </c>
      <c r="AA1089" s="11">
        <v>9.4E-2</v>
      </c>
      <c r="AB1089" s="11">
        <v>6.0000000000000001E-3</v>
      </c>
      <c r="AC1089" s="11">
        <v>0</v>
      </c>
    </row>
    <row r="1090" spans="1:29" ht="11.5" hidden="1">
      <c r="A1090" s="15">
        <v>1073</v>
      </c>
      <c r="B1090" s="13" t="s">
        <v>1059</v>
      </c>
      <c r="C1090" s="14" t="s">
        <v>1139</v>
      </c>
      <c r="D1090" s="12"/>
      <c r="E1090" s="12">
        <v>430</v>
      </c>
      <c r="F1090" s="13" t="s">
        <v>1110</v>
      </c>
      <c r="G1090" s="12">
        <v>914</v>
      </c>
      <c r="H1090" s="12">
        <v>1985</v>
      </c>
      <c r="I1090" s="11">
        <v>196.33099999999999</v>
      </c>
      <c r="J1090" s="11">
        <v>156.51599999999999</v>
      </c>
      <c r="K1090" s="11">
        <v>130.18</v>
      </c>
      <c r="L1090" s="11">
        <v>108.48399999999999</v>
      </c>
      <c r="M1090" s="11">
        <v>91.71</v>
      </c>
      <c r="N1090" s="11">
        <v>77.222999999999999</v>
      </c>
      <c r="O1090" s="11">
        <v>64.266999999999996</v>
      </c>
      <c r="P1090" s="11">
        <v>49.844000000000001</v>
      </c>
      <c r="Q1090" s="11">
        <v>47.512</v>
      </c>
      <c r="R1090" s="11">
        <v>40.798999999999999</v>
      </c>
      <c r="S1090" s="11">
        <v>33.762</v>
      </c>
      <c r="T1090" s="11">
        <v>27.704999999999998</v>
      </c>
      <c r="U1090" s="11">
        <v>21.608000000000001</v>
      </c>
      <c r="V1090" s="11">
        <v>15.035</v>
      </c>
      <c r="W1090" s="11">
        <v>9.8520000000000003</v>
      </c>
      <c r="X1090" s="11">
        <v>5.431</v>
      </c>
      <c r="Y1090" s="11">
        <v>2.3730000000000002</v>
      </c>
      <c r="Z1090" s="11">
        <v>0.69599999999999995</v>
      </c>
      <c r="AA1090" s="11">
        <v>0.105</v>
      </c>
      <c r="AB1090" s="11">
        <v>6.0000000000000001E-3</v>
      </c>
      <c r="AC1090" s="11">
        <v>0</v>
      </c>
    </row>
    <row r="1091" spans="1:29" ht="11.5" hidden="1">
      <c r="A1091" s="15">
        <v>1074</v>
      </c>
      <c r="B1091" s="13" t="s">
        <v>1059</v>
      </c>
      <c r="C1091" s="14" t="s">
        <v>1139</v>
      </c>
      <c r="D1091" s="12"/>
      <c r="E1091" s="12">
        <v>430</v>
      </c>
      <c r="F1091" s="13" t="s">
        <v>1110</v>
      </c>
      <c r="G1091" s="12">
        <v>914</v>
      </c>
      <c r="H1091" s="12">
        <v>1990</v>
      </c>
      <c r="I1091" s="11">
        <v>181.143</v>
      </c>
      <c r="J1091" s="11">
        <v>152.13300000000001</v>
      </c>
      <c r="K1091" s="11">
        <v>128.416</v>
      </c>
      <c r="L1091" s="11">
        <v>107.482</v>
      </c>
      <c r="M1091" s="11">
        <v>89.316000000000003</v>
      </c>
      <c r="N1091" s="11">
        <v>75.432000000000002</v>
      </c>
      <c r="O1091" s="11">
        <v>63.392000000000003</v>
      </c>
      <c r="P1091" s="11">
        <v>52.71</v>
      </c>
      <c r="Q1091" s="11">
        <v>40.189</v>
      </c>
      <c r="R1091" s="11">
        <v>38.716999999999999</v>
      </c>
      <c r="S1091" s="11">
        <v>32.832000000000001</v>
      </c>
      <c r="T1091" s="11">
        <v>26.667000000000002</v>
      </c>
      <c r="U1091" s="11">
        <v>21.263000000000002</v>
      </c>
      <c r="V1091" s="11">
        <v>15.706</v>
      </c>
      <c r="W1091" s="11">
        <v>9.9049999999999994</v>
      </c>
      <c r="X1091" s="11">
        <v>5.5860000000000003</v>
      </c>
      <c r="Y1091" s="11">
        <v>2.3849999999999998</v>
      </c>
      <c r="Z1091" s="11">
        <v>0.68899999999999995</v>
      </c>
      <c r="AA1091" s="11">
        <v>0.106</v>
      </c>
      <c r="AB1091" s="11">
        <v>6.0000000000000001E-3</v>
      </c>
      <c r="AC1091" s="11">
        <v>0</v>
      </c>
    </row>
    <row r="1092" spans="1:29" ht="11.5" hidden="1">
      <c r="A1092" s="15">
        <v>1075</v>
      </c>
      <c r="B1092" s="13" t="s">
        <v>1059</v>
      </c>
      <c r="C1092" s="14" t="s">
        <v>1139</v>
      </c>
      <c r="D1092" s="12"/>
      <c r="E1092" s="12">
        <v>430</v>
      </c>
      <c r="F1092" s="13" t="s">
        <v>1110</v>
      </c>
      <c r="G1092" s="12">
        <v>914</v>
      </c>
      <c r="H1092" s="12">
        <v>1995</v>
      </c>
      <c r="I1092" s="11">
        <v>168.14500000000001</v>
      </c>
      <c r="J1092" s="11">
        <v>143.78700000000001</v>
      </c>
      <c r="K1092" s="11">
        <v>128.86199999999999</v>
      </c>
      <c r="L1092" s="11">
        <v>109.324</v>
      </c>
      <c r="M1092" s="11">
        <v>91.281000000000006</v>
      </c>
      <c r="N1092" s="11">
        <v>75.625</v>
      </c>
      <c r="O1092" s="11">
        <v>63.767000000000003</v>
      </c>
      <c r="P1092" s="11">
        <v>53.430999999999997</v>
      </c>
      <c r="Q1092" s="11">
        <v>44.328000000000003</v>
      </c>
      <c r="R1092" s="11">
        <v>33.252000000000002</v>
      </c>
      <c r="S1092" s="11">
        <v>32.226999999999997</v>
      </c>
      <c r="T1092" s="11">
        <v>26.783999999999999</v>
      </c>
      <c r="U1092" s="11">
        <v>21.097999999999999</v>
      </c>
      <c r="V1092" s="11">
        <v>15.964</v>
      </c>
      <c r="W1092" s="11">
        <v>10.779</v>
      </c>
      <c r="X1092" s="11">
        <v>5.8369999999999997</v>
      </c>
      <c r="Y1092" s="11">
        <v>2.5790000000000002</v>
      </c>
      <c r="Z1092" s="11">
        <v>0.73599999999999999</v>
      </c>
      <c r="AA1092" s="11">
        <v>0.114</v>
      </c>
      <c r="AB1092" s="11">
        <v>8.0000000000000002E-3</v>
      </c>
      <c r="AC1092" s="11">
        <v>0</v>
      </c>
    </row>
    <row r="1093" spans="1:29" ht="11.5" hidden="1">
      <c r="A1093" s="15">
        <v>1076</v>
      </c>
      <c r="B1093" s="13" t="s">
        <v>1059</v>
      </c>
      <c r="C1093" s="14" t="s">
        <v>1139</v>
      </c>
      <c r="D1093" s="12"/>
      <c r="E1093" s="12">
        <v>430</v>
      </c>
      <c r="F1093" s="13" t="s">
        <v>1110</v>
      </c>
      <c r="G1093" s="12">
        <v>914</v>
      </c>
      <c r="H1093" s="12">
        <v>2000</v>
      </c>
      <c r="I1093" s="11">
        <v>238.83600000000001</v>
      </c>
      <c r="J1093" s="11">
        <v>190.91800000000001</v>
      </c>
      <c r="K1093" s="11">
        <v>170.71899999999999</v>
      </c>
      <c r="L1093" s="11">
        <v>153.327</v>
      </c>
      <c r="M1093" s="11">
        <v>130.05000000000001</v>
      </c>
      <c r="N1093" s="11">
        <v>108.321</v>
      </c>
      <c r="O1093" s="11">
        <v>89.566999999999993</v>
      </c>
      <c r="P1093" s="11">
        <v>75.183000000000007</v>
      </c>
      <c r="Q1093" s="11">
        <v>62.709000000000003</v>
      </c>
      <c r="R1093" s="11">
        <v>51.628999999999998</v>
      </c>
      <c r="S1093" s="11">
        <v>39.005000000000003</v>
      </c>
      <c r="T1093" s="11">
        <v>36.545000000000002</v>
      </c>
      <c r="U1093" s="11">
        <v>29.722999999999999</v>
      </c>
      <c r="V1093" s="11">
        <v>22.295999999999999</v>
      </c>
      <c r="W1093" s="11">
        <v>15.433</v>
      </c>
      <c r="X1093" s="11">
        <v>9.0009999999999994</v>
      </c>
      <c r="Y1093" s="11">
        <v>3.8279999999999998</v>
      </c>
      <c r="Z1093" s="11">
        <v>1.113</v>
      </c>
      <c r="AA1093" s="11">
        <v>0.16500000000000001</v>
      </c>
      <c r="AB1093" s="11">
        <v>0.01</v>
      </c>
      <c r="AC1093" s="11">
        <v>0</v>
      </c>
    </row>
    <row r="1094" spans="1:29" ht="11.5" hidden="1">
      <c r="A1094" s="15">
        <v>1077</v>
      </c>
      <c r="B1094" s="13" t="s">
        <v>1059</v>
      </c>
      <c r="C1094" s="14" t="s">
        <v>1139</v>
      </c>
      <c r="D1094" s="12"/>
      <c r="E1094" s="12">
        <v>430</v>
      </c>
      <c r="F1094" s="13" t="s">
        <v>1110</v>
      </c>
      <c r="G1094" s="12">
        <v>914</v>
      </c>
      <c r="H1094" s="12">
        <v>2005</v>
      </c>
      <c r="I1094" s="11">
        <v>269.85399999999998</v>
      </c>
      <c r="J1094" s="11">
        <v>224.357</v>
      </c>
      <c r="K1094" s="11">
        <v>184.691</v>
      </c>
      <c r="L1094" s="11">
        <v>165.62700000000001</v>
      </c>
      <c r="M1094" s="11">
        <v>148.09</v>
      </c>
      <c r="N1094" s="11">
        <v>124.758</v>
      </c>
      <c r="O1094" s="11">
        <v>103.22499999999999</v>
      </c>
      <c r="P1094" s="11">
        <v>84.798000000000002</v>
      </c>
      <c r="Q1094" s="11">
        <v>70.727000000000004</v>
      </c>
      <c r="R1094" s="11">
        <v>58.692</v>
      </c>
      <c r="S1094" s="11">
        <v>47.899000000000001</v>
      </c>
      <c r="T1094" s="11">
        <v>35.57</v>
      </c>
      <c r="U1094" s="11">
        <v>32.457999999999998</v>
      </c>
      <c r="V1094" s="11">
        <v>25.042000000000002</v>
      </c>
      <c r="W1094" s="11">
        <v>17.146000000000001</v>
      </c>
      <c r="X1094" s="11">
        <v>10.199</v>
      </c>
      <c r="Y1094" s="11">
        <v>4.5720000000000001</v>
      </c>
      <c r="Z1094" s="11">
        <v>1.232</v>
      </c>
      <c r="AA1094" s="11">
        <v>0.17299999999999999</v>
      </c>
      <c r="AB1094" s="11">
        <v>0.01</v>
      </c>
      <c r="AC1094" s="11">
        <v>0</v>
      </c>
    </row>
    <row r="1095" spans="1:29" ht="11.5" hidden="1">
      <c r="A1095" s="15">
        <v>1078</v>
      </c>
      <c r="B1095" s="13" t="s">
        <v>1059</v>
      </c>
      <c r="C1095" s="14" t="s">
        <v>1139</v>
      </c>
      <c r="D1095" s="12"/>
      <c r="E1095" s="12">
        <v>430</v>
      </c>
      <c r="F1095" s="13" t="s">
        <v>1110</v>
      </c>
      <c r="G1095" s="12">
        <v>914</v>
      </c>
      <c r="H1095" s="12">
        <v>2010</v>
      </c>
      <c r="I1095" s="11">
        <v>314.197</v>
      </c>
      <c r="J1095" s="11">
        <v>275.67500000000001</v>
      </c>
      <c r="K1095" s="11">
        <v>233.21700000000001</v>
      </c>
      <c r="L1095" s="11">
        <v>192.47</v>
      </c>
      <c r="M1095" s="11">
        <v>171.75700000000001</v>
      </c>
      <c r="N1095" s="11">
        <v>152.75</v>
      </c>
      <c r="O1095" s="11">
        <v>128.16900000000001</v>
      </c>
      <c r="P1095" s="11">
        <v>105.559</v>
      </c>
      <c r="Q1095" s="11">
        <v>86.256</v>
      </c>
      <c r="R1095" s="11">
        <v>71.546999999999997</v>
      </c>
      <c r="S1095" s="11">
        <v>58.856000000000002</v>
      </c>
      <c r="T1095" s="11">
        <v>47.304000000000002</v>
      </c>
      <c r="U1095" s="11">
        <v>34.375</v>
      </c>
      <c r="V1095" s="11">
        <v>29.745999999999999</v>
      </c>
      <c r="W1095" s="11">
        <v>21.077000000000002</v>
      </c>
      <c r="X1095" s="11">
        <v>12.468</v>
      </c>
      <c r="Y1095" s="11">
        <v>5.7110000000000003</v>
      </c>
      <c r="Z1095" s="11">
        <v>1.615</v>
      </c>
      <c r="AA1095" s="11">
        <v>0.20300000000000001</v>
      </c>
      <c r="AB1095" s="11">
        <v>0.01</v>
      </c>
      <c r="AC1095" s="11">
        <v>0</v>
      </c>
    </row>
    <row r="1096" spans="1:29" ht="11.5" hidden="1">
      <c r="A1096" s="15">
        <v>1079</v>
      </c>
      <c r="B1096" s="13" t="s">
        <v>1059</v>
      </c>
      <c r="C1096" s="14" t="s">
        <v>1139</v>
      </c>
      <c r="D1096" s="12"/>
      <c r="E1096" s="12">
        <v>430</v>
      </c>
      <c r="F1096" s="13" t="s">
        <v>1110</v>
      </c>
      <c r="G1096" s="12">
        <v>914</v>
      </c>
      <c r="H1096" s="12">
        <v>2015</v>
      </c>
      <c r="I1096" s="11">
        <v>339.48899999999998</v>
      </c>
      <c r="J1096" s="11">
        <v>309.39</v>
      </c>
      <c r="K1096" s="11">
        <v>274.74900000000002</v>
      </c>
      <c r="L1096" s="11">
        <v>232.64699999999999</v>
      </c>
      <c r="M1096" s="11">
        <v>191.37700000000001</v>
      </c>
      <c r="N1096" s="11">
        <v>170.07400000000001</v>
      </c>
      <c r="O1096" s="11">
        <v>150.678</v>
      </c>
      <c r="P1096" s="11">
        <v>125.93300000000001</v>
      </c>
      <c r="Q1096" s="11">
        <v>103.187</v>
      </c>
      <c r="R1096" s="11">
        <v>83.872</v>
      </c>
      <c r="S1096" s="11">
        <v>68.968000000000004</v>
      </c>
      <c r="T1096" s="11">
        <v>55.929000000000002</v>
      </c>
      <c r="U1096" s="11">
        <v>43.856999999999999</v>
      </c>
      <c r="V1096" s="11">
        <v>30.408000000000001</v>
      </c>
      <c r="W1096" s="11">
        <v>24.17</v>
      </c>
      <c r="X1096" s="11">
        <v>14.827</v>
      </c>
      <c r="Y1096" s="11">
        <v>6.7869999999999999</v>
      </c>
      <c r="Z1096" s="11">
        <v>1.9750000000000001</v>
      </c>
      <c r="AA1096" s="11">
        <v>0.26</v>
      </c>
      <c r="AB1096" s="11">
        <v>1.2E-2</v>
      </c>
      <c r="AC1096" s="11">
        <v>0</v>
      </c>
    </row>
    <row r="1097" spans="1:29" ht="11.5" hidden="1">
      <c r="A1097" s="15">
        <v>1080</v>
      </c>
      <c r="B1097" s="13" t="s">
        <v>1059</v>
      </c>
      <c r="C1097" s="14" t="s">
        <v>1139</v>
      </c>
      <c r="D1097" s="12"/>
      <c r="E1097" s="12">
        <v>430</v>
      </c>
      <c r="F1097" s="13" t="s">
        <v>1110</v>
      </c>
      <c r="G1097" s="12">
        <v>914</v>
      </c>
      <c r="H1097" s="12">
        <v>2020</v>
      </c>
      <c r="I1097" s="11">
        <v>362.54199999999997</v>
      </c>
      <c r="J1097" s="11">
        <v>332.29500000000002</v>
      </c>
      <c r="K1097" s="11">
        <v>305.77800000000002</v>
      </c>
      <c r="L1097" s="11">
        <v>271.58</v>
      </c>
      <c r="M1097" s="11">
        <v>229.245</v>
      </c>
      <c r="N1097" s="11">
        <v>187.898</v>
      </c>
      <c r="O1097" s="11">
        <v>166.488</v>
      </c>
      <c r="P1097" s="11">
        <v>147.00299999999999</v>
      </c>
      <c r="Q1097" s="11">
        <v>122.264</v>
      </c>
      <c r="R1097" s="11">
        <v>99.649000000000001</v>
      </c>
      <c r="S1097" s="11">
        <v>80.322999999999993</v>
      </c>
      <c r="T1097" s="11">
        <v>65.197000000000003</v>
      </c>
      <c r="U1097" s="11">
        <v>51.737000000000002</v>
      </c>
      <c r="V1097" s="11">
        <v>38.908999999999999</v>
      </c>
      <c r="W1097" s="11">
        <v>25.033999999999999</v>
      </c>
      <c r="X1097" s="11">
        <v>17.541</v>
      </c>
      <c r="Y1097" s="11">
        <v>8.5950000000000006</v>
      </c>
      <c r="Z1097" s="11">
        <v>2.6469999999999998</v>
      </c>
      <c r="AA1097" s="11">
        <v>0.39200000000000002</v>
      </c>
      <c r="AB1097" s="11">
        <v>2.1000000000000001E-2</v>
      </c>
      <c r="AC1097" s="11">
        <v>0</v>
      </c>
    </row>
    <row r="1098" spans="1:29" ht="11.5" hidden="1">
      <c r="A1098" s="15">
        <v>1081</v>
      </c>
      <c r="B1098" s="13" t="s">
        <v>1059</v>
      </c>
      <c r="C1098" s="14" t="s">
        <v>1140</v>
      </c>
      <c r="D1098" s="12"/>
      <c r="E1098" s="12">
        <v>466</v>
      </c>
      <c r="F1098" s="13" t="s">
        <v>1110</v>
      </c>
      <c r="G1098" s="12">
        <v>914</v>
      </c>
      <c r="H1098" s="12">
        <v>1950</v>
      </c>
      <c r="I1098" s="11">
        <v>369.54399999999998</v>
      </c>
      <c r="J1098" s="11">
        <v>296.05799999999999</v>
      </c>
      <c r="K1098" s="11">
        <v>245.59200000000001</v>
      </c>
      <c r="L1098" s="11">
        <v>220.78</v>
      </c>
      <c r="M1098" s="11">
        <v>200.64500000000001</v>
      </c>
      <c r="N1098" s="11">
        <v>182.21</v>
      </c>
      <c r="O1098" s="11">
        <v>169.11699999999999</v>
      </c>
      <c r="P1098" s="11">
        <v>147.63</v>
      </c>
      <c r="Q1098" s="11">
        <v>126.02500000000001</v>
      </c>
      <c r="R1098" s="11">
        <v>102.41</v>
      </c>
      <c r="S1098" s="11">
        <v>75.941000000000003</v>
      </c>
      <c r="T1098" s="11">
        <v>58.521000000000001</v>
      </c>
      <c r="U1098" s="11">
        <v>43.427</v>
      </c>
      <c r="V1098" s="11">
        <v>30.59</v>
      </c>
      <c r="W1098" s="11">
        <v>18.62</v>
      </c>
      <c r="X1098" s="11">
        <v>9.0310000000000006</v>
      </c>
      <c r="Y1098" s="11">
        <v>2.7109999999999999</v>
      </c>
      <c r="Z1098" s="11">
        <v>0.33200000000000002</v>
      </c>
      <c r="AA1098" s="11">
        <v>2.1000000000000001E-2</v>
      </c>
      <c r="AB1098" s="11">
        <v>0</v>
      </c>
      <c r="AC1098" s="11">
        <v>0</v>
      </c>
    </row>
    <row r="1099" spans="1:29" ht="11.5" hidden="1">
      <c r="A1099" s="15">
        <v>1082</v>
      </c>
      <c r="B1099" s="13" t="s">
        <v>1059</v>
      </c>
      <c r="C1099" s="14" t="s">
        <v>1140</v>
      </c>
      <c r="D1099" s="12"/>
      <c r="E1099" s="12">
        <v>466</v>
      </c>
      <c r="F1099" s="13" t="s">
        <v>1110</v>
      </c>
      <c r="G1099" s="12">
        <v>914</v>
      </c>
      <c r="H1099" s="12">
        <v>1955</v>
      </c>
      <c r="I1099" s="11">
        <v>417.57499999999999</v>
      </c>
      <c r="J1099" s="11">
        <v>299.77499999999998</v>
      </c>
      <c r="K1099" s="11">
        <v>278.22300000000001</v>
      </c>
      <c r="L1099" s="11">
        <v>233.029</v>
      </c>
      <c r="M1099" s="11">
        <v>204.53100000000001</v>
      </c>
      <c r="N1099" s="11">
        <v>183.30799999999999</v>
      </c>
      <c r="O1099" s="11">
        <v>166.01</v>
      </c>
      <c r="P1099" s="11">
        <v>153.96600000000001</v>
      </c>
      <c r="Q1099" s="11">
        <v>134.30199999999999</v>
      </c>
      <c r="R1099" s="11">
        <v>114.57299999999999</v>
      </c>
      <c r="S1099" s="11">
        <v>91.688000000000002</v>
      </c>
      <c r="T1099" s="11">
        <v>65.569000000000003</v>
      </c>
      <c r="U1099" s="11">
        <v>46.826999999999998</v>
      </c>
      <c r="V1099" s="11">
        <v>30.347999999999999</v>
      </c>
      <c r="W1099" s="11">
        <v>17.288</v>
      </c>
      <c r="X1099" s="11">
        <v>7.3959999999999999</v>
      </c>
      <c r="Y1099" s="11">
        <v>2.1190000000000002</v>
      </c>
      <c r="Z1099" s="11">
        <v>0.33100000000000002</v>
      </c>
      <c r="AA1099" s="11">
        <v>2.1000000000000001E-2</v>
      </c>
      <c r="AB1099" s="11">
        <v>0</v>
      </c>
      <c r="AC1099" s="11">
        <v>0</v>
      </c>
    </row>
    <row r="1100" spans="1:29" ht="11.5" hidden="1">
      <c r="A1100" s="15">
        <v>1083</v>
      </c>
      <c r="B1100" s="13" t="s">
        <v>1059</v>
      </c>
      <c r="C1100" s="14" t="s">
        <v>1140</v>
      </c>
      <c r="D1100" s="12"/>
      <c r="E1100" s="12">
        <v>466</v>
      </c>
      <c r="F1100" s="13" t="s">
        <v>1110</v>
      </c>
      <c r="G1100" s="12">
        <v>914</v>
      </c>
      <c r="H1100" s="12">
        <v>1960</v>
      </c>
      <c r="I1100" s="11">
        <v>440.13799999999998</v>
      </c>
      <c r="J1100" s="11">
        <v>339.75799999999998</v>
      </c>
      <c r="K1100" s="11">
        <v>282.22300000000001</v>
      </c>
      <c r="L1100" s="11">
        <v>264.19600000000003</v>
      </c>
      <c r="M1100" s="11">
        <v>215.62</v>
      </c>
      <c r="N1100" s="11">
        <v>186.333</v>
      </c>
      <c r="O1100" s="11">
        <v>166.60499999999999</v>
      </c>
      <c r="P1100" s="11">
        <v>150.929</v>
      </c>
      <c r="Q1100" s="11">
        <v>140.11000000000001</v>
      </c>
      <c r="R1100" s="11">
        <v>122.229</v>
      </c>
      <c r="S1100" s="11">
        <v>102.79</v>
      </c>
      <c r="T1100" s="11">
        <v>79.448999999999998</v>
      </c>
      <c r="U1100" s="11">
        <v>52.777999999999999</v>
      </c>
      <c r="V1100" s="11">
        <v>33.07</v>
      </c>
      <c r="W1100" s="11">
        <v>17.451000000000001</v>
      </c>
      <c r="X1100" s="11">
        <v>7.0750000000000002</v>
      </c>
      <c r="Y1100" s="11">
        <v>1.8169999999999999</v>
      </c>
      <c r="Z1100" s="11">
        <v>0.27600000000000002</v>
      </c>
      <c r="AA1100" s="11">
        <v>2.1000000000000001E-2</v>
      </c>
      <c r="AB1100" s="11">
        <v>0</v>
      </c>
      <c r="AC1100" s="11">
        <v>0</v>
      </c>
    </row>
    <row r="1101" spans="1:29" ht="11.5" hidden="1">
      <c r="A1101" s="15">
        <v>1084</v>
      </c>
      <c r="B1101" s="13" t="s">
        <v>1059</v>
      </c>
      <c r="C1101" s="14" t="s">
        <v>1140</v>
      </c>
      <c r="D1101" s="12"/>
      <c r="E1101" s="12">
        <v>466</v>
      </c>
      <c r="F1101" s="13" t="s">
        <v>1110</v>
      </c>
      <c r="G1101" s="12">
        <v>914</v>
      </c>
      <c r="H1101" s="12">
        <v>1965</v>
      </c>
      <c r="I1101" s="11">
        <v>468.50400000000002</v>
      </c>
      <c r="J1101" s="11">
        <v>357.53500000000003</v>
      </c>
      <c r="K1101" s="11">
        <v>320.61500000000001</v>
      </c>
      <c r="L1101" s="11">
        <v>267.97899999999998</v>
      </c>
      <c r="M1101" s="11">
        <v>244.227</v>
      </c>
      <c r="N1101" s="11">
        <v>195.66200000000001</v>
      </c>
      <c r="O1101" s="11">
        <v>168.65100000000001</v>
      </c>
      <c r="P1101" s="11">
        <v>151.078</v>
      </c>
      <c r="Q1101" s="11">
        <v>137.18799999999999</v>
      </c>
      <c r="R1101" s="11">
        <v>127.6</v>
      </c>
      <c r="S1101" s="11">
        <v>109.883</v>
      </c>
      <c r="T1101" s="11">
        <v>89.429000000000002</v>
      </c>
      <c r="U1101" s="11">
        <v>64.430999999999997</v>
      </c>
      <c r="V1101" s="11">
        <v>37.74</v>
      </c>
      <c r="W1101" s="11">
        <v>19.408000000000001</v>
      </c>
      <c r="X1101" s="11">
        <v>7.391</v>
      </c>
      <c r="Y1101" s="11">
        <v>1.829</v>
      </c>
      <c r="Z1101" s="11">
        <v>0.254</v>
      </c>
      <c r="AA1101" s="11">
        <v>0.02</v>
      </c>
      <c r="AB1101" s="11">
        <v>0</v>
      </c>
      <c r="AC1101" s="11">
        <v>0</v>
      </c>
    </row>
    <row r="1102" spans="1:29" ht="11.5" hidden="1">
      <c r="A1102" s="15">
        <v>1085</v>
      </c>
      <c r="B1102" s="13" t="s">
        <v>1059</v>
      </c>
      <c r="C1102" s="14" t="s">
        <v>1140</v>
      </c>
      <c r="D1102" s="12"/>
      <c r="E1102" s="12">
        <v>466</v>
      </c>
      <c r="F1102" s="13" t="s">
        <v>1110</v>
      </c>
      <c r="G1102" s="12">
        <v>914</v>
      </c>
      <c r="H1102" s="12">
        <v>1970</v>
      </c>
      <c r="I1102" s="11">
        <v>510.67200000000003</v>
      </c>
      <c r="J1102" s="11">
        <v>385.23099999999999</v>
      </c>
      <c r="K1102" s="11">
        <v>339.34500000000003</v>
      </c>
      <c r="L1102" s="11">
        <v>305.40499999999997</v>
      </c>
      <c r="M1102" s="11">
        <v>247.67400000000001</v>
      </c>
      <c r="N1102" s="11">
        <v>221.9</v>
      </c>
      <c r="O1102" s="11">
        <v>176.96899999999999</v>
      </c>
      <c r="P1102" s="11">
        <v>153.005</v>
      </c>
      <c r="Q1102" s="11">
        <v>137.65199999999999</v>
      </c>
      <c r="R1102" s="11">
        <v>125.401</v>
      </c>
      <c r="S1102" s="11">
        <v>115.483</v>
      </c>
      <c r="T1102" s="11">
        <v>96.613</v>
      </c>
      <c r="U1102" s="11">
        <v>73.841999999999999</v>
      </c>
      <c r="V1102" s="11">
        <v>47.518000000000001</v>
      </c>
      <c r="W1102" s="11">
        <v>23.265000000000001</v>
      </c>
      <c r="X1102" s="11">
        <v>8.9079999999999995</v>
      </c>
      <c r="Y1102" s="11">
        <v>2.1619999999999999</v>
      </c>
      <c r="Z1102" s="11">
        <v>0.30199999999999999</v>
      </c>
      <c r="AA1102" s="11">
        <v>2.1000000000000001E-2</v>
      </c>
      <c r="AB1102" s="11">
        <v>0</v>
      </c>
      <c r="AC1102" s="11">
        <v>0</v>
      </c>
    </row>
    <row r="1103" spans="1:29" ht="11.5" hidden="1">
      <c r="A1103" s="15">
        <v>1086</v>
      </c>
      <c r="B1103" s="13" t="s">
        <v>1059</v>
      </c>
      <c r="C1103" s="14" t="s">
        <v>1140</v>
      </c>
      <c r="D1103" s="12"/>
      <c r="E1103" s="12">
        <v>466</v>
      </c>
      <c r="F1103" s="13" t="s">
        <v>1110</v>
      </c>
      <c r="G1103" s="12">
        <v>914</v>
      </c>
      <c r="H1103" s="12">
        <v>1975</v>
      </c>
      <c r="I1103" s="11">
        <v>570.43200000000002</v>
      </c>
      <c r="J1103" s="11">
        <v>431.06</v>
      </c>
      <c r="K1103" s="11">
        <v>368.54599999999999</v>
      </c>
      <c r="L1103" s="11">
        <v>325.37599999999998</v>
      </c>
      <c r="M1103" s="11">
        <v>285.56599999999997</v>
      </c>
      <c r="N1103" s="11">
        <v>227.40700000000001</v>
      </c>
      <c r="O1103" s="11">
        <v>203.636</v>
      </c>
      <c r="P1103" s="11">
        <v>162.48400000000001</v>
      </c>
      <c r="Q1103" s="11">
        <v>140.904</v>
      </c>
      <c r="R1103" s="11">
        <v>127.095</v>
      </c>
      <c r="S1103" s="11">
        <v>114.753</v>
      </c>
      <c r="T1103" s="11">
        <v>103.081</v>
      </c>
      <c r="U1103" s="11">
        <v>81.635999999999996</v>
      </c>
      <c r="V1103" s="11">
        <v>56.527000000000001</v>
      </c>
      <c r="W1103" s="11">
        <v>31.058</v>
      </c>
      <c r="X1103" s="11">
        <v>11.712999999999999</v>
      </c>
      <c r="Y1103" s="11">
        <v>3.0030000000000001</v>
      </c>
      <c r="Z1103" s="11">
        <v>0.42799999999999999</v>
      </c>
      <c r="AA1103" s="11">
        <v>3.3000000000000002E-2</v>
      </c>
      <c r="AB1103" s="11">
        <v>0</v>
      </c>
      <c r="AC1103" s="11">
        <v>0</v>
      </c>
    </row>
    <row r="1104" spans="1:29" ht="11.5" hidden="1">
      <c r="A1104" s="15">
        <v>1087</v>
      </c>
      <c r="B1104" s="13" t="s">
        <v>1059</v>
      </c>
      <c r="C1104" s="14" t="s">
        <v>1140</v>
      </c>
      <c r="D1104" s="12"/>
      <c r="E1104" s="12">
        <v>466</v>
      </c>
      <c r="F1104" s="13" t="s">
        <v>1110</v>
      </c>
      <c r="G1104" s="12">
        <v>914</v>
      </c>
      <c r="H1104" s="12">
        <v>1980</v>
      </c>
      <c r="I1104" s="11">
        <v>634.20699999999999</v>
      </c>
      <c r="J1104" s="11">
        <v>491.33600000000001</v>
      </c>
      <c r="K1104" s="11">
        <v>414.74</v>
      </c>
      <c r="L1104" s="11">
        <v>353.358</v>
      </c>
      <c r="M1104" s="11">
        <v>301.88</v>
      </c>
      <c r="N1104" s="11">
        <v>259.46699999999998</v>
      </c>
      <c r="O1104" s="11">
        <v>205.64699999999999</v>
      </c>
      <c r="P1104" s="11">
        <v>185.80699999999999</v>
      </c>
      <c r="Q1104" s="11">
        <v>148.86600000000001</v>
      </c>
      <c r="R1104" s="11">
        <v>129.82300000000001</v>
      </c>
      <c r="S1104" s="11">
        <v>116.578</v>
      </c>
      <c r="T1104" s="11">
        <v>103.241</v>
      </c>
      <c r="U1104" s="11">
        <v>88.617000000000004</v>
      </c>
      <c r="V1104" s="11">
        <v>64.447999999999993</v>
      </c>
      <c r="W1104" s="11">
        <v>38.817999999999998</v>
      </c>
      <c r="X1104" s="11">
        <v>16.893999999999998</v>
      </c>
      <c r="Y1104" s="11">
        <v>4.4169999999999998</v>
      </c>
      <c r="Z1104" s="11">
        <v>0.69199999999999995</v>
      </c>
      <c r="AA1104" s="11">
        <v>5.5E-2</v>
      </c>
      <c r="AB1104" s="11">
        <v>2E-3</v>
      </c>
      <c r="AC1104" s="11">
        <v>0</v>
      </c>
    </row>
    <row r="1105" spans="1:29" ht="11.5" hidden="1">
      <c r="A1105" s="15">
        <v>1088</v>
      </c>
      <c r="B1105" s="13" t="s">
        <v>1059</v>
      </c>
      <c r="C1105" s="14" t="s">
        <v>1140</v>
      </c>
      <c r="D1105" s="12"/>
      <c r="E1105" s="12">
        <v>466</v>
      </c>
      <c r="F1105" s="13" t="s">
        <v>1110</v>
      </c>
      <c r="G1105" s="12">
        <v>914</v>
      </c>
      <c r="H1105" s="12">
        <v>1985</v>
      </c>
      <c r="I1105" s="11">
        <v>707.697</v>
      </c>
      <c r="J1105" s="11">
        <v>558.36699999999996</v>
      </c>
      <c r="K1105" s="11">
        <v>475.791</v>
      </c>
      <c r="L1105" s="11">
        <v>398.89100000000002</v>
      </c>
      <c r="M1105" s="11">
        <v>327.851</v>
      </c>
      <c r="N1105" s="11">
        <v>273.34399999999999</v>
      </c>
      <c r="O1105" s="11">
        <v>234.93899999999999</v>
      </c>
      <c r="P1105" s="11">
        <v>187.06700000000001</v>
      </c>
      <c r="Q1105" s="11">
        <v>170.96199999999999</v>
      </c>
      <c r="R1105" s="11">
        <v>137.54599999999999</v>
      </c>
      <c r="S1105" s="11">
        <v>119.666</v>
      </c>
      <c r="T1105" s="11">
        <v>105.854</v>
      </c>
      <c r="U1105" s="11">
        <v>90.245999999999995</v>
      </c>
      <c r="V1105" s="11">
        <v>72.587999999999994</v>
      </c>
      <c r="W1105" s="11">
        <v>47.034999999999997</v>
      </c>
      <c r="X1105" s="11">
        <v>23.027999999999999</v>
      </c>
      <c r="Y1105" s="11">
        <v>7.133</v>
      </c>
      <c r="Z1105" s="11">
        <v>1.1539999999999999</v>
      </c>
      <c r="AA1105" s="11">
        <v>0.104</v>
      </c>
      <c r="AB1105" s="11">
        <v>3.0000000000000001E-3</v>
      </c>
      <c r="AC1105" s="11">
        <v>0</v>
      </c>
    </row>
    <row r="1106" spans="1:29" ht="11.5" hidden="1">
      <c r="A1106" s="15">
        <v>1089</v>
      </c>
      <c r="B1106" s="13" t="s">
        <v>1059</v>
      </c>
      <c r="C1106" s="14" t="s">
        <v>1140</v>
      </c>
      <c r="D1106" s="12"/>
      <c r="E1106" s="12">
        <v>466</v>
      </c>
      <c r="F1106" s="13" t="s">
        <v>1110</v>
      </c>
      <c r="G1106" s="12">
        <v>914</v>
      </c>
      <c r="H1106" s="12">
        <v>1990</v>
      </c>
      <c r="I1106" s="11">
        <v>775.95399999999995</v>
      </c>
      <c r="J1106" s="11">
        <v>628.62</v>
      </c>
      <c r="K1106" s="11">
        <v>540.25599999999997</v>
      </c>
      <c r="L1106" s="11">
        <v>451.84399999999999</v>
      </c>
      <c r="M1106" s="11">
        <v>354.96499999999997</v>
      </c>
      <c r="N1106" s="11">
        <v>277.25700000000001</v>
      </c>
      <c r="O1106" s="11">
        <v>230.81100000000001</v>
      </c>
      <c r="P1106" s="11">
        <v>203.10400000000001</v>
      </c>
      <c r="Q1106" s="11">
        <v>164.36600000000001</v>
      </c>
      <c r="R1106" s="11">
        <v>153.774</v>
      </c>
      <c r="S1106" s="11">
        <v>124.06100000000001</v>
      </c>
      <c r="T1106" s="11">
        <v>107.185</v>
      </c>
      <c r="U1106" s="11">
        <v>94.093999999999994</v>
      </c>
      <c r="V1106" s="11">
        <v>76.585999999999999</v>
      </c>
      <c r="W1106" s="11">
        <v>54.585000000000001</v>
      </c>
      <c r="X1106" s="11">
        <v>29.033000000000001</v>
      </c>
      <c r="Y1106" s="11">
        <v>10.141</v>
      </c>
      <c r="Z1106" s="11">
        <v>1.9570000000000001</v>
      </c>
      <c r="AA1106" s="11">
        <v>0.182</v>
      </c>
      <c r="AB1106" s="11">
        <v>8.0000000000000002E-3</v>
      </c>
      <c r="AC1106" s="11">
        <v>0</v>
      </c>
    </row>
    <row r="1107" spans="1:29" ht="11.5" hidden="1">
      <c r="A1107" s="15">
        <v>1090</v>
      </c>
      <c r="B1107" s="13" t="s">
        <v>1059</v>
      </c>
      <c r="C1107" s="14" t="s">
        <v>1140</v>
      </c>
      <c r="D1107" s="12"/>
      <c r="E1107" s="12">
        <v>466</v>
      </c>
      <c r="F1107" s="13" t="s">
        <v>1110</v>
      </c>
      <c r="G1107" s="12">
        <v>914</v>
      </c>
      <c r="H1107" s="12">
        <v>1995</v>
      </c>
      <c r="I1107" s="11">
        <v>888.77700000000004</v>
      </c>
      <c r="J1107" s="11">
        <v>702.79499999999996</v>
      </c>
      <c r="K1107" s="11">
        <v>613.30499999999995</v>
      </c>
      <c r="L1107" s="11">
        <v>525.11500000000001</v>
      </c>
      <c r="M1107" s="11">
        <v>428.54399999999998</v>
      </c>
      <c r="N1107" s="11">
        <v>330.02100000000002</v>
      </c>
      <c r="O1107" s="11">
        <v>256.54899999999998</v>
      </c>
      <c r="P1107" s="11">
        <v>214.62799999999999</v>
      </c>
      <c r="Q1107" s="11">
        <v>190.07900000000001</v>
      </c>
      <c r="R1107" s="11">
        <v>154.13999999999999</v>
      </c>
      <c r="S1107" s="11">
        <v>143.80500000000001</v>
      </c>
      <c r="T1107" s="11">
        <v>114.15900000000001</v>
      </c>
      <c r="U1107" s="11">
        <v>96.016000000000005</v>
      </c>
      <c r="V1107" s="11">
        <v>79.436999999999998</v>
      </c>
      <c r="W1107" s="11">
        <v>57.622999999999998</v>
      </c>
      <c r="X1107" s="11">
        <v>33.832999999999998</v>
      </c>
      <c r="Y1107" s="11">
        <v>13.119</v>
      </c>
      <c r="Z1107" s="11">
        <v>2.91</v>
      </c>
      <c r="AA1107" s="11">
        <v>0.32</v>
      </c>
      <c r="AB1107" s="11">
        <v>1.4999999999999999E-2</v>
      </c>
      <c r="AC1107" s="11">
        <v>0</v>
      </c>
    </row>
    <row r="1108" spans="1:29" ht="11.5" hidden="1">
      <c r="A1108" s="15">
        <v>1091</v>
      </c>
      <c r="B1108" s="13" t="s">
        <v>1059</v>
      </c>
      <c r="C1108" s="14" t="s">
        <v>1140</v>
      </c>
      <c r="D1108" s="12"/>
      <c r="E1108" s="12">
        <v>466</v>
      </c>
      <c r="F1108" s="13" t="s">
        <v>1110</v>
      </c>
      <c r="G1108" s="12">
        <v>914</v>
      </c>
      <c r="H1108" s="12">
        <v>2000</v>
      </c>
      <c r="I1108" s="11">
        <v>1019.14</v>
      </c>
      <c r="J1108" s="11">
        <v>810.18899999999996</v>
      </c>
      <c r="K1108" s="11">
        <v>685.005</v>
      </c>
      <c r="L1108" s="11">
        <v>596.93399999999997</v>
      </c>
      <c r="M1108" s="11">
        <v>501.10500000000002</v>
      </c>
      <c r="N1108" s="11">
        <v>403.108</v>
      </c>
      <c r="O1108" s="11">
        <v>309.08600000000001</v>
      </c>
      <c r="P1108" s="11">
        <v>240.45699999999999</v>
      </c>
      <c r="Q1108" s="11">
        <v>201.72</v>
      </c>
      <c r="R1108" s="11">
        <v>179.06</v>
      </c>
      <c r="S1108" s="11">
        <v>144.221</v>
      </c>
      <c r="T1108" s="11">
        <v>132.405</v>
      </c>
      <c r="U1108" s="11">
        <v>101.839</v>
      </c>
      <c r="V1108" s="11">
        <v>80.384</v>
      </c>
      <c r="W1108" s="11">
        <v>59.079000000000001</v>
      </c>
      <c r="X1108" s="11">
        <v>35.14</v>
      </c>
      <c r="Y1108" s="11">
        <v>14.98</v>
      </c>
      <c r="Z1108" s="11">
        <v>3.6779999999999999</v>
      </c>
      <c r="AA1108" s="11">
        <v>0.46200000000000002</v>
      </c>
      <c r="AB1108" s="11">
        <v>2.5000000000000001E-2</v>
      </c>
      <c r="AC1108" s="11">
        <v>1E-3</v>
      </c>
    </row>
    <row r="1109" spans="1:29" ht="11.5" hidden="1">
      <c r="A1109" s="15">
        <v>1092</v>
      </c>
      <c r="B1109" s="13" t="s">
        <v>1059</v>
      </c>
      <c r="C1109" s="14" t="s">
        <v>1140</v>
      </c>
      <c r="D1109" s="12"/>
      <c r="E1109" s="12">
        <v>466</v>
      </c>
      <c r="F1109" s="13" t="s">
        <v>1110</v>
      </c>
      <c r="G1109" s="12">
        <v>914</v>
      </c>
      <c r="H1109" s="12">
        <v>2005</v>
      </c>
      <c r="I1109" s="11">
        <v>1212.8140000000001</v>
      </c>
      <c r="J1109" s="11">
        <v>947.24900000000002</v>
      </c>
      <c r="K1109" s="11">
        <v>792.88599999999997</v>
      </c>
      <c r="L1109" s="11">
        <v>670.18799999999999</v>
      </c>
      <c r="M1109" s="11">
        <v>577.21</v>
      </c>
      <c r="N1109" s="11">
        <v>482.49400000000003</v>
      </c>
      <c r="O1109" s="11">
        <v>388.33800000000002</v>
      </c>
      <c r="P1109" s="11">
        <v>297.28800000000001</v>
      </c>
      <c r="Q1109" s="11">
        <v>230.501</v>
      </c>
      <c r="R1109" s="11">
        <v>192.696</v>
      </c>
      <c r="S1109" s="11">
        <v>169.512</v>
      </c>
      <c r="T1109" s="11">
        <v>134.023</v>
      </c>
      <c r="U1109" s="11">
        <v>118.715</v>
      </c>
      <c r="V1109" s="11">
        <v>85.478999999999999</v>
      </c>
      <c r="W1109" s="11">
        <v>60.332000000000001</v>
      </c>
      <c r="X1109" s="11">
        <v>36.625</v>
      </c>
      <c r="Y1109" s="11">
        <v>16.021000000000001</v>
      </c>
      <c r="Z1109" s="11">
        <v>4.375</v>
      </c>
      <c r="AA1109" s="11">
        <v>0.60899999999999999</v>
      </c>
      <c r="AB1109" s="11">
        <v>3.7999999999999999E-2</v>
      </c>
      <c r="AC1109" s="11">
        <v>1E-3</v>
      </c>
    </row>
    <row r="1110" spans="1:29" ht="11.5" hidden="1">
      <c r="A1110" s="15">
        <v>1093</v>
      </c>
      <c r="B1110" s="13" t="s">
        <v>1059</v>
      </c>
      <c r="C1110" s="14" t="s">
        <v>1140</v>
      </c>
      <c r="D1110" s="12"/>
      <c r="E1110" s="12">
        <v>466</v>
      </c>
      <c r="F1110" s="13" t="s">
        <v>1110</v>
      </c>
      <c r="G1110" s="12">
        <v>914</v>
      </c>
      <c r="H1110" s="12">
        <v>2010</v>
      </c>
      <c r="I1110" s="11">
        <v>1438.778</v>
      </c>
      <c r="J1110" s="11">
        <v>1150.163</v>
      </c>
      <c r="K1110" s="11">
        <v>929.85900000000004</v>
      </c>
      <c r="L1110" s="11">
        <v>778.15099999999995</v>
      </c>
      <c r="M1110" s="11">
        <v>649.54300000000001</v>
      </c>
      <c r="N1110" s="11">
        <v>554.88900000000001</v>
      </c>
      <c r="O1110" s="11">
        <v>463.01299999999998</v>
      </c>
      <c r="P1110" s="11">
        <v>372.54599999999999</v>
      </c>
      <c r="Q1110" s="11">
        <v>284.75299999999999</v>
      </c>
      <c r="R1110" s="11">
        <v>220.29300000000001</v>
      </c>
      <c r="S1110" s="11">
        <v>182.81899999999999</v>
      </c>
      <c r="T1110" s="11">
        <v>158.303</v>
      </c>
      <c r="U1110" s="11">
        <v>121.116</v>
      </c>
      <c r="V1110" s="11">
        <v>101.012</v>
      </c>
      <c r="W1110" s="11">
        <v>65.462999999999994</v>
      </c>
      <c r="X1110" s="11">
        <v>38.509</v>
      </c>
      <c r="Y1110" s="11">
        <v>17.379000000000001</v>
      </c>
      <c r="Z1110" s="11">
        <v>4.92</v>
      </c>
      <c r="AA1110" s="11">
        <v>0.76500000000000001</v>
      </c>
      <c r="AB1110" s="11">
        <v>5.2999999999999999E-2</v>
      </c>
      <c r="AC1110" s="11">
        <v>2E-3</v>
      </c>
    </row>
    <row r="1111" spans="1:29" ht="11.5" hidden="1">
      <c r="A1111" s="15">
        <v>1094</v>
      </c>
      <c r="B1111" s="13" t="s">
        <v>1059</v>
      </c>
      <c r="C1111" s="14" t="s">
        <v>1140</v>
      </c>
      <c r="D1111" s="12"/>
      <c r="E1111" s="12">
        <v>466</v>
      </c>
      <c r="F1111" s="13" t="s">
        <v>1110</v>
      </c>
      <c r="G1111" s="12">
        <v>914</v>
      </c>
      <c r="H1111" s="12">
        <v>2015</v>
      </c>
      <c r="I1111" s="11">
        <v>1605.242</v>
      </c>
      <c r="J1111" s="11">
        <v>1377.329</v>
      </c>
      <c r="K1111" s="11">
        <v>1128.576</v>
      </c>
      <c r="L1111" s="11">
        <v>908.30499999999995</v>
      </c>
      <c r="M1111" s="11">
        <v>743.17</v>
      </c>
      <c r="N1111" s="11">
        <v>610.505</v>
      </c>
      <c r="O1111" s="11">
        <v>521.154</v>
      </c>
      <c r="P1111" s="11">
        <v>436.541</v>
      </c>
      <c r="Q1111" s="11">
        <v>352.08300000000003</v>
      </c>
      <c r="R1111" s="11">
        <v>269.108</v>
      </c>
      <c r="S1111" s="11">
        <v>207.053</v>
      </c>
      <c r="T1111" s="11">
        <v>169.595</v>
      </c>
      <c r="U1111" s="11">
        <v>142.62899999999999</v>
      </c>
      <c r="V1111" s="11">
        <v>102.968</v>
      </c>
      <c r="W1111" s="11">
        <v>77.588999999999999</v>
      </c>
      <c r="X1111" s="11">
        <v>42.018999999999998</v>
      </c>
      <c r="Y1111" s="11">
        <v>18.417999999999999</v>
      </c>
      <c r="Z1111" s="11">
        <v>5.4119999999999999</v>
      </c>
      <c r="AA1111" s="11">
        <v>0.879</v>
      </c>
      <c r="AB1111" s="11">
        <v>6.9000000000000006E-2</v>
      </c>
      <c r="AC1111" s="11">
        <v>3.0000000000000001E-3</v>
      </c>
    </row>
    <row r="1112" spans="1:29" ht="11.5" hidden="1">
      <c r="A1112" s="15">
        <v>1095</v>
      </c>
      <c r="B1112" s="13" t="s">
        <v>1059</v>
      </c>
      <c r="C1112" s="14" t="s">
        <v>1140</v>
      </c>
      <c r="D1112" s="12"/>
      <c r="E1112" s="12">
        <v>466</v>
      </c>
      <c r="F1112" s="13" t="s">
        <v>1110</v>
      </c>
      <c r="G1112" s="12">
        <v>914</v>
      </c>
      <c r="H1112" s="12">
        <v>2020</v>
      </c>
      <c r="I1112" s="11">
        <v>1771.982</v>
      </c>
      <c r="J1112" s="11">
        <v>1550.62</v>
      </c>
      <c r="K1112" s="11">
        <v>1356.7909999999999</v>
      </c>
      <c r="L1112" s="11">
        <v>1109.56</v>
      </c>
      <c r="M1112" s="11">
        <v>879.94</v>
      </c>
      <c r="N1112" s="11">
        <v>712.30399999999997</v>
      </c>
      <c r="O1112" s="11">
        <v>583.97699999999998</v>
      </c>
      <c r="P1112" s="11">
        <v>499.43</v>
      </c>
      <c r="Q1112" s="11">
        <v>418.62299999999999</v>
      </c>
      <c r="R1112" s="11">
        <v>337.23200000000003</v>
      </c>
      <c r="S1112" s="11">
        <v>255.93600000000001</v>
      </c>
      <c r="T1112" s="11">
        <v>194.01400000000001</v>
      </c>
      <c r="U1112" s="11">
        <v>154.25</v>
      </c>
      <c r="V1112" s="11">
        <v>122.651</v>
      </c>
      <c r="W1112" s="11">
        <v>80.12</v>
      </c>
      <c r="X1112" s="11">
        <v>50.697000000000003</v>
      </c>
      <c r="Y1112" s="11">
        <v>20.571000000000002</v>
      </c>
      <c r="Z1112" s="11">
        <v>5.89</v>
      </c>
      <c r="AA1112" s="11">
        <v>0.98899999999999999</v>
      </c>
      <c r="AB1112" s="11">
        <v>7.9000000000000001E-2</v>
      </c>
      <c r="AC1112" s="11">
        <v>4.0000000000000001E-3</v>
      </c>
    </row>
    <row r="1113" spans="1:29" ht="11.5" hidden="1">
      <c r="A1113" s="15">
        <v>1096</v>
      </c>
      <c r="B1113" s="13" t="s">
        <v>1059</v>
      </c>
      <c r="C1113" s="14" t="s">
        <v>1141</v>
      </c>
      <c r="D1113" s="12"/>
      <c r="E1113" s="12">
        <v>478</v>
      </c>
      <c r="F1113" s="13" t="s">
        <v>1110</v>
      </c>
      <c r="G1113" s="12">
        <v>914</v>
      </c>
      <c r="H1113" s="12">
        <v>1950</v>
      </c>
      <c r="I1113" s="11">
        <v>58.707999999999998</v>
      </c>
      <c r="J1113" s="11">
        <v>46.561</v>
      </c>
      <c r="K1113" s="11">
        <v>40.704999999999998</v>
      </c>
      <c r="L1113" s="11">
        <v>35.637</v>
      </c>
      <c r="M1113" s="11">
        <v>30.635000000000002</v>
      </c>
      <c r="N1113" s="11">
        <v>26.012</v>
      </c>
      <c r="O1113" s="11">
        <v>22.007999999999999</v>
      </c>
      <c r="P1113" s="11">
        <v>18.448</v>
      </c>
      <c r="Q1113" s="11">
        <v>15.185</v>
      </c>
      <c r="R1113" s="11">
        <v>12.148</v>
      </c>
      <c r="S1113" s="11">
        <v>9.5</v>
      </c>
      <c r="T1113" s="11">
        <v>6.8319999999999999</v>
      </c>
      <c r="U1113" s="11">
        <v>4.4800000000000004</v>
      </c>
      <c r="V1113" s="11">
        <v>2.5830000000000002</v>
      </c>
      <c r="W1113" s="11">
        <v>1.2250000000000001</v>
      </c>
      <c r="X1113" s="11">
        <v>0.42499999999999999</v>
      </c>
      <c r="Y1113" s="11">
        <v>7.8E-2</v>
      </c>
      <c r="Z1113" s="11">
        <v>2.5999999999999999E-2</v>
      </c>
      <c r="AA1113" s="11">
        <v>5.0000000000000001E-3</v>
      </c>
      <c r="AB1113" s="11">
        <v>0</v>
      </c>
      <c r="AC1113" s="11">
        <v>0</v>
      </c>
    </row>
    <row r="1114" spans="1:29" ht="11.5" hidden="1">
      <c r="A1114" s="15">
        <v>1097</v>
      </c>
      <c r="B1114" s="13" t="s">
        <v>1059</v>
      </c>
      <c r="C1114" s="14" t="s">
        <v>1141</v>
      </c>
      <c r="D1114" s="12"/>
      <c r="E1114" s="12">
        <v>478</v>
      </c>
      <c r="F1114" s="13" t="s">
        <v>1110</v>
      </c>
      <c r="G1114" s="12">
        <v>914</v>
      </c>
      <c r="H1114" s="12">
        <v>1955</v>
      </c>
      <c r="I1114" s="11">
        <v>65.245000000000005</v>
      </c>
      <c r="J1114" s="11">
        <v>52.064999999999998</v>
      </c>
      <c r="K1114" s="11">
        <v>45.241</v>
      </c>
      <c r="L1114" s="11">
        <v>39.497</v>
      </c>
      <c r="M1114" s="11">
        <v>34.204000000000001</v>
      </c>
      <c r="N1114" s="11">
        <v>29.18</v>
      </c>
      <c r="O1114" s="11">
        <v>24.623999999999999</v>
      </c>
      <c r="P1114" s="11">
        <v>20.689</v>
      </c>
      <c r="Q1114" s="11">
        <v>17.276</v>
      </c>
      <c r="R1114" s="11">
        <v>14.169</v>
      </c>
      <c r="S1114" s="11">
        <v>11.16</v>
      </c>
      <c r="T1114" s="11">
        <v>8.4949999999999992</v>
      </c>
      <c r="U1114" s="11">
        <v>5.8380000000000001</v>
      </c>
      <c r="V1114" s="11">
        <v>3.5670000000000002</v>
      </c>
      <c r="W1114" s="11">
        <v>1.8480000000000001</v>
      </c>
      <c r="X1114" s="11">
        <v>0.73799999999999999</v>
      </c>
      <c r="Y1114" s="11">
        <v>0.19900000000000001</v>
      </c>
      <c r="Z1114" s="11">
        <v>2.5000000000000001E-2</v>
      </c>
      <c r="AA1114" s="11">
        <v>7.0000000000000001E-3</v>
      </c>
      <c r="AB1114" s="11">
        <v>0</v>
      </c>
      <c r="AC1114" s="11">
        <v>0</v>
      </c>
    </row>
    <row r="1115" spans="1:29" ht="11.5" hidden="1">
      <c r="A1115" s="15">
        <v>1098</v>
      </c>
      <c r="B1115" s="13" t="s">
        <v>1059</v>
      </c>
      <c r="C1115" s="14" t="s">
        <v>1141</v>
      </c>
      <c r="D1115" s="12"/>
      <c r="E1115" s="12">
        <v>478</v>
      </c>
      <c r="F1115" s="13" t="s">
        <v>1110</v>
      </c>
      <c r="G1115" s="12">
        <v>914</v>
      </c>
      <c r="H1115" s="12">
        <v>1960</v>
      </c>
      <c r="I1115" s="11">
        <v>78.474999999999994</v>
      </c>
      <c r="J1115" s="11">
        <v>58.862000000000002</v>
      </c>
      <c r="K1115" s="11">
        <v>50.808</v>
      </c>
      <c r="L1115" s="11">
        <v>44.142000000000003</v>
      </c>
      <c r="M1115" s="11">
        <v>38.173999999999999</v>
      </c>
      <c r="N1115" s="11">
        <v>32.598999999999997</v>
      </c>
      <c r="O1115" s="11">
        <v>27.640999999999998</v>
      </c>
      <c r="P1115" s="11">
        <v>23.391999999999999</v>
      </c>
      <c r="Q1115" s="11">
        <v>19.588000000000001</v>
      </c>
      <c r="R1115" s="11">
        <v>16.254999999999999</v>
      </c>
      <c r="S1115" s="11">
        <v>13.14</v>
      </c>
      <c r="T1115" s="11">
        <v>10.099</v>
      </c>
      <c r="U1115" s="11">
        <v>7.3730000000000002</v>
      </c>
      <c r="V1115" s="11">
        <v>4.7460000000000004</v>
      </c>
      <c r="W1115" s="11">
        <v>2.6259999999999999</v>
      </c>
      <c r="X1115" s="11">
        <v>1.1559999999999999</v>
      </c>
      <c r="Y1115" s="11">
        <v>0.36199999999999999</v>
      </c>
      <c r="Z1115" s="11">
        <v>6.9000000000000006E-2</v>
      </c>
      <c r="AA1115" s="11">
        <v>6.0000000000000001E-3</v>
      </c>
      <c r="AB1115" s="11">
        <v>0</v>
      </c>
      <c r="AC1115" s="11">
        <v>0</v>
      </c>
    </row>
    <row r="1116" spans="1:29" ht="11.5" hidden="1">
      <c r="A1116" s="15">
        <v>1099</v>
      </c>
      <c r="B1116" s="13" t="s">
        <v>1059</v>
      </c>
      <c r="C1116" s="14" t="s">
        <v>1141</v>
      </c>
      <c r="D1116" s="12"/>
      <c r="E1116" s="12">
        <v>478</v>
      </c>
      <c r="F1116" s="13" t="s">
        <v>1110</v>
      </c>
      <c r="G1116" s="12">
        <v>914</v>
      </c>
      <c r="H1116" s="12">
        <v>1965</v>
      </c>
      <c r="I1116" s="11">
        <v>90.941999999999993</v>
      </c>
      <c r="J1116" s="11">
        <v>72.046000000000006</v>
      </c>
      <c r="K1116" s="11">
        <v>57.698</v>
      </c>
      <c r="L1116" s="11">
        <v>49.759</v>
      </c>
      <c r="M1116" s="11">
        <v>42.871000000000002</v>
      </c>
      <c r="N1116" s="11">
        <v>36.817999999999998</v>
      </c>
      <c r="O1116" s="11">
        <v>31.265000000000001</v>
      </c>
      <c r="P1116" s="11">
        <v>26.443999999999999</v>
      </c>
      <c r="Q1116" s="11">
        <v>22.335999999999999</v>
      </c>
      <c r="R1116" s="11">
        <v>18.588000000000001</v>
      </c>
      <c r="S1116" s="11">
        <v>15.22</v>
      </c>
      <c r="T1116" s="11">
        <v>12.034000000000001</v>
      </c>
      <c r="U1116" s="11">
        <v>8.9060000000000006</v>
      </c>
      <c r="V1116" s="11">
        <v>6.1230000000000002</v>
      </c>
      <c r="W1116" s="11">
        <v>3.589</v>
      </c>
      <c r="X1116" s="11">
        <v>1.7</v>
      </c>
      <c r="Y1116" s="11">
        <v>0.59199999999999997</v>
      </c>
      <c r="Z1116" s="11">
        <v>0.13300000000000001</v>
      </c>
      <c r="AA1116" s="11">
        <v>1.6E-2</v>
      </c>
      <c r="AB1116" s="11">
        <v>0</v>
      </c>
      <c r="AC1116" s="11">
        <v>0</v>
      </c>
    </row>
    <row r="1117" spans="1:29" ht="11.5" hidden="1">
      <c r="A1117" s="15">
        <v>1100</v>
      </c>
      <c r="B1117" s="13" t="s">
        <v>1059</v>
      </c>
      <c r="C1117" s="14" t="s">
        <v>1141</v>
      </c>
      <c r="D1117" s="12"/>
      <c r="E1117" s="12">
        <v>478</v>
      </c>
      <c r="F1117" s="13" t="s">
        <v>1110</v>
      </c>
      <c r="G1117" s="12">
        <v>914</v>
      </c>
      <c r="H1117" s="12">
        <v>1970</v>
      </c>
      <c r="I1117" s="11">
        <v>104.756</v>
      </c>
      <c r="J1117" s="11">
        <v>84.783000000000001</v>
      </c>
      <c r="K1117" s="11">
        <v>70.893000000000001</v>
      </c>
      <c r="L1117" s="11">
        <v>56.715000000000003</v>
      </c>
      <c r="M1117" s="11">
        <v>48.564999999999998</v>
      </c>
      <c r="N1117" s="11">
        <v>41.600999999999999</v>
      </c>
      <c r="O1117" s="11">
        <v>35.524000000000001</v>
      </c>
      <c r="P1117" s="11">
        <v>30.055</v>
      </c>
      <c r="Q1117" s="11">
        <v>25.381</v>
      </c>
      <c r="R1117" s="11">
        <v>21.33</v>
      </c>
      <c r="S1117" s="11">
        <v>17.533999999999999</v>
      </c>
      <c r="T1117" s="11">
        <v>14.061</v>
      </c>
      <c r="U1117" s="11">
        <v>10.734999999999999</v>
      </c>
      <c r="V1117" s="11">
        <v>7.5069999999999997</v>
      </c>
      <c r="W1117" s="11">
        <v>4.7160000000000002</v>
      </c>
      <c r="X1117" s="11">
        <v>2.3820000000000001</v>
      </c>
      <c r="Y1117" s="11">
        <v>0.89800000000000002</v>
      </c>
      <c r="Z1117" s="11">
        <v>0.22600000000000001</v>
      </c>
      <c r="AA1117" s="11">
        <v>3.2000000000000001E-2</v>
      </c>
      <c r="AB1117" s="11">
        <v>3.0000000000000001E-3</v>
      </c>
      <c r="AC1117" s="11">
        <v>0</v>
      </c>
    </row>
    <row r="1118" spans="1:29" ht="11.5" hidden="1">
      <c r="A1118" s="15">
        <v>1101</v>
      </c>
      <c r="B1118" s="13" t="s">
        <v>1059</v>
      </c>
      <c r="C1118" s="14" t="s">
        <v>1141</v>
      </c>
      <c r="D1118" s="12"/>
      <c r="E1118" s="12">
        <v>478</v>
      </c>
      <c r="F1118" s="13" t="s">
        <v>1110</v>
      </c>
      <c r="G1118" s="12">
        <v>914</v>
      </c>
      <c r="H1118" s="12">
        <v>1975</v>
      </c>
      <c r="I1118" s="11">
        <v>119.486</v>
      </c>
      <c r="J1118" s="11">
        <v>98.28</v>
      </c>
      <c r="K1118" s="11">
        <v>83.650999999999996</v>
      </c>
      <c r="L1118" s="11">
        <v>69.813000000000002</v>
      </c>
      <c r="M1118" s="11">
        <v>55.433</v>
      </c>
      <c r="N1118" s="11">
        <v>47.148000000000003</v>
      </c>
      <c r="O1118" s="11">
        <v>40.036000000000001</v>
      </c>
      <c r="P1118" s="11">
        <v>34.091000000000001</v>
      </c>
      <c r="Q1118" s="11">
        <v>28.931000000000001</v>
      </c>
      <c r="R1118" s="11">
        <v>24.356999999999999</v>
      </c>
      <c r="S1118" s="11">
        <v>20.224</v>
      </c>
      <c r="T1118" s="11">
        <v>16.298999999999999</v>
      </c>
      <c r="U1118" s="11">
        <v>12.646000000000001</v>
      </c>
      <c r="V1118" s="11">
        <v>9.1479999999999997</v>
      </c>
      <c r="W1118" s="11">
        <v>5.8620000000000001</v>
      </c>
      <c r="X1118" s="11">
        <v>3.1859999999999999</v>
      </c>
      <c r="Y1118" s="11">
        <v>1.2849999999999999</v>
      </c>
      <c r="Z1118" s="11">
        <v>0.35099999999999998</v>
      </c>
      <c r="AA1118" s="11">
        <v>5.7000000000000002E-2</v>
      </c>
      <c r="AB1118" s="11">
        <v>5.0000000000000001E-3</v>
      </c>
      <c r="AC1118" s="11">
        <v>0</v>
      </c>
    </row>
    <row r="1119" spans="1:29" ht="11.5" hidden="1">
      <c r="A1119" s="15">
        <v>1102</v>
      </c>
      <c r="B1119" s="13" t="s">
        <v>1059</v>
      </c>
      <c r="C1119" s="14" t="s">
        <v>1141</v>
      </c>
      <c r="D1119" s="12"/>
      <c r="E1119" s="12">
        <v>478</v>
      </c>
      <c r="F1119" s="13" t="s">
        <v>1110</v>
      </c>
      <c r="G1119" s="12">
        <v>914</v>
      </c>
      <c r="H1119" s="12">
        <v>1980</v>
      </c>
      <c r="I1119" s="11">
        <v>135.654</v>
      </c>
      <c r="J1119" s="11">
        <v>112.98099999999999</v>
      </c>
      <c r="K1119" s="11">
        <v>97.106999999999999</v>
      </c>
      <c r="L1119" s="11">
        <v>82.441000000000003</v>
      </c>
      <c r="M1119" s="11">
        <v>68.144000000000005</v>
      </c>
      <c r="N1119" s="11">
        <v>53.655000000000001</v>
      </c>
      <c r="O1119" s="11">
        <v>45.506</v>
      </c>
      <c r="P1119" s="11">
        <v>38.619999999999997</v>
      </c>
      <c r="Q1119" s="11">
        <v>32.83</v>
      </c>
      <c r="R1119" s="11">
        <v>27.747</v>
      </c>
      <c r="S1119" s="11">
        <v>23.114999999999998</v>
      </c>
      <c r="T1119" s="11">
        <v>18.824000000000002</v>
      </c>
      <c r="U1119" s="11">
        <v>14.738</v>
      </c>
      <c r="V1119" s="11">
        <v>10.896000000000001</v>
      </c>
      <c r="W1119" s="11">
        <v>7.242</v>
      </c>
      <c r="X1119" s="11">
        <v>4.0330000000000004</v>
      </c>
      <c r="Y1119" s="11">
        <v>1.758</v>
      </c>
      <c r="Z1119" s="11">
        <v>0.51200000000000001</v>
      </c>
      <c r="AA1119" s="11">
        <v>9.0999999999999998E-2</v>
      </c>
      <c r="AB1119" s="11">
        <v>8.0000000000000002E-3</v>
      </c>
      <c r="AC1119" s="11">
        <v>0</v>
      </c>
    </row>
    <row r="1120" spans="1:29" ht="11.5" hidden="1">
      <c r="A1120" s="15">
        <v>1103</v>
      </c>
      <c r="B1120" s="13" t="s">
        <v>1059</v>
      </c>
      <c r="C1120" s="14" t="s">
        <v>1141</v>
      </c>
      <c r="D1120" s="12"/>
      <c r="E1120" s="12">
        <v>478</v>
      </c>
      <c r="F1120" s="13" t="s">
        <v>1110</v>
      </c>
      <c r="G1120" s="12">
        <v>914</v>
      </c>
      <c r="H1120" s="12">
        <v>1985</v>
      </c>
      <c r="I1120" s="11">
        <v>153.81299999999999</v>
      </c>
      <c r="J1120" s="11">
        <v>129.41300000000001</v>
      </c>
      <c r="K1120" s="11">
        <v>111.81</v>
      </c>
      <c r="L1120" s="11">
        <v>95.774000000000001</v>
      </c>
      <c r="M1120" s="11">
        <v>80.376000000000005</v>
      </c>
      <c r="N1120" s="11">
        <v>65.870999999999995</v>
      </c>
      <c r="O1120" s="11">
        <v>51.695</v>
      </c>
      <c r="P1120" s="11">
        <v>43.860999999999997</v>
      </c>
      <c r="Q1120" s="11">
        <v>37.216999999999999</v>
      </c>
      <c r="R1120" s="11">
        <v>31.527999999999999</v>
      </c>
      <c r="S1120" s="11">
        <v>26.413</v>
      </c>
      <c r="T1120" s="11">
        <v>21.640999999999998</v>
      </c>
      <c r="U1120" s="11">
        <v>17.096</v>
      </c>
      <c r="V1120" s="11">
        <v>12.77</v>
      </c>
      <c r="W1120" s="11">
        <v>8.7260000000000009</v>
      </c>
      <c r="X1120" s="11">
        <v>5.056</v>
      </c>
      <c r="Y1120" s="11">
        <v>2.2650000000000001</v>
      </c>
      <c r="Z1120" s="11">
        <v>0.71299999999999997</v>
      </c>
      <c r="AA1120" s="11">
        <v>0.13400000000000001</v>
      </c>
      <c r="AB1120" s="11">
        <v>1.4999999999999999E-2</v>
      </c>
      <c r="AC1120" s="11">
        <v>1E-3</v>
      </c>
    </row>
    <row r="1121" spans="1:29" ht="11.5" hidden="1">
      <c r="A1121" s="15">
        <v>1104</v>
      </c>
      <c r="B1121" s="13" t="s">
        <v>1059</v>
      </c>
      <c r="C1121" s="14" t="s">
        <v>1141</v>
      </c>
      <c r="D1121" s="12"/>
      <c r="E1121" s="12">
        <v>478</v>
      </c>
      <c r="F1121" s="13" t="s">
        <v>1110</v>
      </c>
      <c r="G1121" s="12">
        <v>914</v>
      </c>
      <c r="H1121" s="12">
        <v>1990</v>
      </c>
      <c r="I1121" s="11">
        <v>173.66</v>
      </c>
      <c r="J1121" s="11">
        <v>147.791</v>
      </c>
      <c r="K1121" s="11">
        <v>127.997</v>
      </c>
      <c r="L1121" s="11">
        <v>109.739</v>
      </c>
      <c r="M1121" s="11">
        <v>92.036000000000001</v>
      </c>
      <c r="N1121" s="11">
        <v>76.016000000000005</v>
      </c>
      <c r="O1121" s="11">
        <v>62.113</v>
      </c>
      <c r="P1121" s="11">
        <v>48.826999999999998</v>
      </c>
      <c r="Q1121" s="11">
        <v>41.634</v>
      </c>
      <c r="R1121" s="11">
        <v>35.32</v>
      </c>
      <c r="S1121" s="11">
        <v>29.739000000000001</v>
      </c>
      <c r="T1121" s="11">
        <v>24.599</v>
      </c>
      <c r="U1121" s="11">
        <v>19.663</v>
      </c>
      <c r="V1121" s="11">
        <v>14.824999999999999</v>
      </c>
      <c r="W1121" s="11">
        <v>10.249000000000001</v>
      </c>
      <c r="X1121" s="11">
        <v>6.1509999999999998</v>
      </c>
      <c r="Y1121" s="11">
        <v>2.8730000000000002</v>
      </c>
      <c r="Z1121" s="11">
        <v>0.93100000000000005</v>
      </c>
      <c r="AA1121" s="11">
        <v>0.19</v>
      </c>
      <c r="AB1121" s="11">
        <v>2.1999999999999999E-2</v>
      </c>
      <c r="AC1121" s="11">
        <v>1E-3</v>
      </c>
    </row>
    <row r="1122" spans="1:29" ht="11.5" hidden="1">
      <c r="A1122" s="15">
        <v>1105</v>
      </c>
      <c r="B1122" s="13" t="s">
        <v>1059</v>
      </c>
      <c r="C1122" s="14" t="s">
        <v>1141</v>
      </c>
      <c r="D1122" s="12"/>
      <c r="E1122" s="12">
        <v>478</v>
      </c>
      <c r="F1122" s="13" t="s">
        <v>1110</v>
      </c>
      <c r="G1122" s="12">
        <v>914</v>
      </c>
      <c r="H1122" s="12">
        <v>1995</v>
      </c>
      <c r="I1122" s="11">
        <v>190.875</v>
      </c>
      <c r="J1122" s="11">
        <v>167.786</v>
      </c>
      <c r="K1122" s="11">
        <v>146.447</v>
      </c>
      <c r="L1122" s="11">
        <v>125.955</v>
      </c>
      <c r="M1122" s="11">
        <v>105.946</v>
      </c>
      <c r="N1122" s="11">
        <v>87.600999999999999</v>
      </c>
      <c r="O1122" s="11">
        <v>72.099999999999994</v>
      </c>
      <c r="P1122" s="11">
        <v>59.008000000000003</v>
      </c>
      <c r="Q1122" s="11">
        <v>46.536999999999999</v>
      </c>
      <c r="R1122" s="11">
        <v>39.710999999999999</v>
      </c>
      <c r="S1122" s="11">
        <v>33.536000000000001</v>
      </c>
      <c r="T1122" s="11">
        <v>27.864999999999998</v>
      </c>
      <c r="U1122" s="11">
        <v>22.378</v>
      </c>
      <c r="V1122" s="11">
        <v>17.149000000000001</v>
      </c>
      <c r="W1122" s="11">
        <v>12.023999999999999</v>
      </c>
      <c r="X1122" s="11">
        <v>7.2770000000000001</v>
      </c>
      <c r="Y1122" s="11">
        <v>3.524</v>
      </c>
      <c r="Z1122" s="11">
        <v>1.1919999999999999</v>
      </c>
      <c r="AA1122" s="11">
        <v>0.25</v>
      </c>
      <c r="AB1122" s="11">
        <v>0.03</v>
      </c>
      <c r="AC1122" s="11">
        <v>2E-3</v>
      </c>
    </row>
    <row r="1123" spans="1:29" ht="11.5" hidden="1">
      <c r="A1123" s="15">
        <v>1106</v>
      </c>
      <c r="B1123" s="13" t="s">
        <v>1059</v>
      </c>
      <c r="C1123" s="14" t="s">
        <v>1141</v>
      </c>
      <c r="D1123" s="12"/>
      <c r="E1123" s="12">
        <v>478</v>
      </c>
      <c r="F1123" s="13" t="s">
        <v>1110</v>
      </c>
      <c r="G1123" s="12">
        <v>914</v>
      </c>
      <c r="H1123" s="12">
        <v>2000</v>
      </c>
      <c r="I1123" s="11">
        <v>212.57900000000001</v>
      </c>
      <c r="J1123" s="11">
        <v>184.26900000000001</v>
      </c>
      <c r="K1123" s="11">
        <v>166.256</v>
      </c>
      <c r="L1123" s="11">
        <v>144.06299999999999</v>
      </c>
      <c r="M1123" s="11">
        <v>121.008</v>
      </c>
      <c r="N1123" s="11">
        <v>99.783000000000001</v>
      </c>
      <c r="O1123" s="11">
        <v>82.682000000000002</v>
      </c>
      <c r="P1123" s="11">
        <v>68.617000000000004</v>
      </c>
      <c r="Q1123" s="11">
        <v>56.204000000000001</v>
      </c>
      <c r="R1123" s="11">
        <v>44.167999999999999</v>
      </c>
      <c r="S1123" s="11">
        <v>37.578000000000003</v>
      </c>
      <c r="T1123" s="11">
        <v>31.335000000000001</v>
      </c>
      <c r="U1123" s="11">
        <v>25.497</v>
      </c>
      <c r="V1123" s="11">
        <v>19.716000000000001</v>
      </c>
      <c r="W1123" s="11">
        <v>13.97</v>
      </c>
      <c r="X1123" s="11">
        <v>8.5839999999999996</v>
      </c>
      <c r="Y1123" s="11">
        <v>4.1959999999999997</v>
      </c>
      <c r="Z1123" s="11">
        <v>1.472</v>
      </c>
      <c r="AA1123" s="11">
        <v>0.32200000000000001</v>
      </c>
      <c r="AB1123" s="11">
        <v>0.04</v>
      </c>
      <c r="AC1123" s="11">
        <v>3.0000000000000001E-3</v>
      </c>
    </row>
    <row r="1124" spans="1:29" ht="11.5" hidden="1">
      <c r="A1124" s="15">
        <v>1107</v>
      </c>
      <c r="B1124" s="13" t="s">
        <v>1059</v>
      </c>
      <c r="C1124" s="14" t="s">
        <v>1141</v>
      </c>
      <c r="D1124" s="12"/>
      <c r="E1124" s="12">
        <v>478</v>
      </c>
      <c r="F1124" s="13" t="s">
        <v>1110</v>
      </c>
      <c r="G1124" s="12">
        <v>914</v>
      </c>
      <c r="H1124" s="12">
        <v>2005</v>
      </c>
      <c r="I1124" s="11">
        <v>238.98599999999999</v>
      </c>
      <c r="J1124" s="11">
        <v>206.14500000000001</v>
      </c>
      <c r="K1124" s="11">
        <v>183.053</v>
      </c>
      <c r="L1124" s="11">
        <v>164.846</v>
      </c>
      <c r="M1124" s="11">
        <v>141.91900000000001</v>
      </c>
      <c r="N1124" s="11">
        <v>118.62</v>
      </c>
      <c r="O1124" s="11">
        <v>97.63</v>
      </c>
      <c r="P1124" s="11">
        <v>80.796000000000006</v>
      </c>
      <c r="Q1124" s="11">
        <v>66.888000000000005</v>
      </c>
      <c r="R1124" s="11">
        <v>54.515000000000001</v>
      </c>
      <c r="S1124" s="11">
        <v>42.445</v>
      </c>
      <c r="T1124" s="11">
        <v>35.576999999999998</v>
      </c>
      <c r="U1124" s="11">
        <v>28.917999999999999</v>
      </c>
      <c r="V1124" s="11">
        <v>22.494</v>
      </c>
      <c r="W1124" s="11">
        <v>16.085000000000001</v>
      </c>
      <c r="X1124" s="11">
        <v>10.005000000000001</v>
      </c>
      <c r="Y1124" s="11">
        <v>4.9800000000000004</v>
      </c>
      <c r="Z1124" s="11">
        <v>1.764</v>
      </c>
      <c r="AA1124" s="11">
        <v>0.4</v>
      </c>
      <c r="AB1124" s="11">
        <v>5.1999999999999998E-2</v>
      </c>
      <c r="AC1124" s="11">
        <v>4.0000000000000001E-3</v>
      </c>
    </row>
    <row r="1125" spans="1:29" ht="11.5" hidden="1">
      <c r="A1125" s="15">
        <v>1108</v>
      </c>
      <c r="B1125" s="13" t="s">
        <v>1059</v>
      </c>
      <c r="C1125" s="14" t="s">
        <v>1141</v>
      </c>
      <c r="D1125" s="12"/>
      <c r="E1125" s="12">
        <v>478</v>
      </c>
      <c r="F1125" s="13" t="s">
        <v>1110</v>
      </c>
      <c r="G1125" s="12">
        <v>914</v>
      </c>
      <c r="H1125" s="12">
        <v>2010</v>
      </c>
      <c r="I1125" s="11">
        <v>271.209</v>
      </c>
      <c r="J1125" s="11">
        <v>233.07300000000001</v>
      </c>
      <c r="K1125" s="11">
        <v>205.12899999999999</v>
      </c>
      <c r="L1125" s="11">
        <v>182.28899999999999</v>
      </c>
      <c r="M1125" s="11">
        <v>164.173</v>
      </c>
      <c r="N1125" s="11">
        <v>141.30699999999999</v>
      </c>
      <c r="O1125" s="11">
        <v>117.884</v>
      </c>
      <c r="P1125" s="11">
        <v>96.695999999999998</v>
      </c>
      <c r="Q1125" s="11">
        <v>79.653999999999996</v>
      </c>
      <c r="R1125" s="11">
        <v>65.5</v>
      </c>
      <c r="S1125" s="11">
        <v>52.79</v>
      </c>
      <c r="T1125" s="11">
        <v>40.448999999999998</v>
      </c>
      <c r="U1125" s="11">
        <v>32.997999999999998</v>
      </c>
      <c r="V1125" s="11">
        <v>25.606999999999999</v>
      </c>
      <c r="W1125" s="11">
        <v>18.440000000000001</v>
      </c>
      <c r="X1125" s="11">
        <v>11.58</v>
      </c>
      <c r="Y1125" s="11">
        <v>5.8280000000000003</v>
      </c>
      <c r="Z1125" s="11">
        <v>2.1019999999999999</v>
      </c>
      <c r="AA1125" s="11">
        <v>0.48099999999999998</v>
      </c>
      <c r="AB1125" s="11">
        <v>6.4000000000000001E-2</v>
      </c>
      <c r="AC1125" s="11">
        <v>5.0000000000000001E-3</v>
      </c>
    </row>
    <row r="1126" spans="1:29" ht="11.5" hidden="1">
      <c r="A1126" s="15">
        <v>1109</v>
      </c>
      <c r="B1126" s="13" t="s">
        <v>1059</v>
      </c>
      <c r="C1126" s="14" t="s">
        <v>1141</v>
      </c>
      <c r="D1126" s="12"/>
      <c r="E1126" s="12">
        <v>478</v>
      </c>
      <c r="F1126" s="13" t="s">
        <v>1110</v>
      </c>
      <c r="G1126" s="12">
        <v>914</v>
      </c>
      <c r="H1126" s="12">
        <v>2015</v>
      </c>
      <c r="I1126" s="11">
        <v>308.95999999999998</v>
      </c>
      <c r="J1126" s="11">
        <v>265.92599999999999</v>
      </c>
      <c r="K1126" s="11">
        <v>232.19900000000001</v>
      </c>
      <c r="L1126" s="11">
        <v>204.85</v>
      </c>
      <c r="M1126" s="11">
        <v>182.77500000000001</v>
      </c>
      <c r="N1126" s="11">
        <v>164.88900000000001</v>
      </c>
      <c r="O1126" s="11">
        <v>141.59299999999999</v>
      </c>
      <c r="P1126" s="11">
        <v>117.605</v>
      </c>
      <c r="Q1126" s="11">
        <v>95.947999999999993</v>
      </c>
      <c r="R1126" s="11">
        <v>78.456000000000003</v>
      </c>
      <c r="S1126" s="11">
        <v>63.725000000000001</v>
      </c>
      <c r="T1126" s="11">
        <v>50.527999999999999</v>
      </c>
      <c r="U1126" s="11">
        <v>37.67</v>
      </c>
      <c r="V1126" s="11">
        <v>29.305</v>
      </c>
      <c r="W1126" s="11">
        <v>21.07</v>
      </c>
      <c r="X1126" s="11">
        <v>13.339</v>
      </c>
      <c r="Y1126" s="11">
        <v>6.7830000000000004</v>
      </c>
      <c r="Z1126" s="11">
        <v>2.4740000000000002</v>
      </c>
      <c r="AA1126" s="11">
        <v>0.57699999999999996</v>
      </c>
      <c r="AB1126" s="11">
        <v>7.8E-2</v>
      </c>
      <c r="AC1126" s="11">
        <v>6.0000000000000001E-3</v>
      </c>
    </row>
    <row r="1127" spans="1:29" ht="11.5" hidden="1">
      <c r="A1127" s="15">
        <v>1110</v>
      </c>
      <c r="B1127" s="13" t="s">
        <v>1059</v>
      </c>
      <c r="C1127" s="14" t="s">
        <v>1141</v>
      </c>
      <c r="D1127" s="12"/>
      <c r="E1127" s="12">
        <v>478</v>
      </c>
      <c r="F1127" s="13" t="s">
        <v>1110</v>
      </c>
      <c r="G1127" s="12">
        <v>914</v>
      </c>
      <c r="H1127" s="12">
        <v>2020</v>
      </c>
      <c r="I1127" s="11">
        <v>338.56900000000002</v>
      </c>
      <c r="J1127" s="11">
        <v>304.11599999999999</v>
      </c>
      <c r="K1127" s="11">
        <v>265.01600000000002</v>
      </c>
      <c r="L1127" s="11">
        <v>231.886</v>
      </c>
      <c r="M1127" s="11">
        <v>205.28899999999999</v>
      </c>
      <c r="N1127" s="11">
        <v>183.44499999999999</v>
      </c>
      <c r="O1127" s="11">
        <v>165.042</v>
      </c>
      <c r="P1127" s="11">
        <v>141.11500000000001</v>
      </c>
      <c r="Q1127" s="11">
        <v>116.60599999999999</v>
      </c>
      <c r="R1127" s="11">
        <v>94.468000000000004</v>
      </c>
      <c r="S1127" s="11">
        <v>76.349000000000004</v>
      </c>
      <c r="T1127" s="11">
        <v>61.034999999999997</v>
      </c>
      <c r="U1127" s="11">
        <v>47.128</v>
      </c>
      <c r="V1127" s="11">
        <v>33.552</v>
      </c>
      <c r="W1127" s="11">
        <v>24.204000000000001</v>
      </c>
      <c r="X1127" s="11">
        <v>15.318</v>
      </c>
      <c r="Y1127" s="11">
        <v>7.8609999999999998</v>
      </c>
      <c r="Z1127" s="11">
        <v>2.8969999999999998</v>
      </c>
      <c r="AA1127" s="11">
        <v>0.68200000000000005</v>
      </c>
      <c r="AB1127" s="11">
        <v>9.4E-2</v>
      </c>
      <c r="AC1127" s="11">
        <v>7.0000000000000001E-3</v>
      </c>
    </row>
    <row r="1128" spans="1:29" ht="11.5" hidden="1">
      <c r="A1128" s="15">
        <v>1111</v>
      </c>
      <c r="B1128" s="13" t="s">
        <v>1059</v>
      </c>
      <c r="C1128" s="14" t="s">
        <v>1142</v>
      </c>
      <c r="D1128" s="12"/>
      <c r="E1128" s="12">
        <v>562</v>
      </c>
      <c r="F1128" s="13" t="s">
        <v>1110</v>
      </c>
      <c r="G1128" s="12">
        <v>914</v>
      </c>
      <c r="H1128" s="12">
        <v>1950</v>
      </c>
      <c r="I1128" s="11">
        <v>285.79599999999999</v>
      </c>
      <c r="J1128" s="11">
        <v>224.69399999999999</v>
      </c>
      <c r="K1128" s="11">
        <v>181.78899999999999</v>
      </c>
      <c r="L1128" s="11">
        <v>148.893</v>
      </c>
      <c r="M1128" s="11">
        <v>121.17700000000001</v>
      </c>
      <c r="N1128" s="11">
        <v>101.51900000000001</v>
      </c>
      <c r="O1128" s="11">
        <v>85.653000000000006</v>
      </c>
      <c r="P1128" s="11">
        <v>70.372</v>
      </c>
      <c r="Q1128" s="11">
        <v>56.094999999999999</v>
      </c>
      <c r="R1128" s="11">
        <v>42.774000000000001</v>
      </c>
      <c r="S1128" s="11">
        <v>36.332000000000001</v>
      </c>
      <c r="T1128" s="11">
        <v>24.693000000000001</v>
      </c>
      <c r="U1128" s="11">
        <v>10.250999999999999</v>
      </c>
      <c r="V1128" s="11">
        <v>6.1740000000000004</v>
      </c>
      <c r="W1128" s="11">
        <v>3.702</v>
      </c>
      <c r="X1128" s="11">
        <v>3.226</v>
      </c>
      <c r="Y1128" s="11">
        <v>0.97899999999999998</v>
      </c>
      <c r="Z1128" s="11">
        <v>0.17199999999999999</v>
      </c>
      <c r="AA1128" s="11">
        <v>1.4999999999999999E-2</v>
      </c>
      <c r="AB1128" s="11">
        <v>0</v>
      </c>
      <c r="AC1128" s="11">
        <v>0</v>
      </c>
    </row>
    <row r="1129" spans="1:29" ht="11.5" hidden="1">
      <c r="A1129" s="15">
        <v>1112</v>
      </c>
      <c r="B1129" s="13" t="s">
        <v>1059</v>
      </c>
      <c r="C1129" s="14" t="s">
        <v>1142</v>
      </c>
      <c r="D1129" s="12"/>
      <c r="E1129" s="12">
        <v>562</v>
      </c>
      <c r="F1129" s="13" t="s">
        <v>1110</v>
      </c>
      <c r="G1129" s="12">
        <v>914</v>
      </c>
      <c r="H1129" s="12">
        <v>1955</v>
      </c>
      <c r="I1129" s="11">
        <v>294.84899999999999</v>
      </c>
      <c r="J1129" s="11">
        <v>244.30500000000001</v>
      </c>
      <c r="K1129" s="11">
        <v>214.30199999999999</v>
      </c>
      <c r="L1129" s="11">
        <v>175.124</v>
      </c>
      <c r="M1129" s="11">
        <v>141.62200000000001</v>
      </c>
      <c r="N1129" s="11">
        <v>114.422</v>
      </c>
      <c r="O1129" s="11">
        <v>95.55</v>
      </c>
      <c r="P1129" s="11">
        <v>80.308000000000007</v>
      </c>
      <c r="Q1129" s="11">
        <v>65.738</v>
      </c>
      <c r="R1129" s="11">
        <v>52.231999999999999</v>
      </c>
      <c r="S1129" s="11">
        <v>39.256999999999998</v>
      </c>
      <c r="T1129" s="11">
        <v>32.329000000000001</v>
      </c>
      <c r="U1129" s="11">
        <v>20.641999999999999</v>
      </c>
      <c r="V1129" s="11">
        <v>7.681</v>
      </c>
      <c r="W1129" s="11">
        <v>3.891</v>
      </c>
      <c r="X1129" s="11">
        <v>1.758</v>
      </c>
      <c r="Y1129" s="11">
        <v>0.999</v>
      </c>
      <c r="Z1129" s="11">
        <v>0.17199999999999999</v>
      </c>
      <c r="AA1129" s="11">
        <v>1.4999999999999999E-2</v>
      </c>
      <c r="AB1129" s="11">
        <v>0</v>
      </c>
      <c r="AC1129" s="11">
        <v>0</v>
      </c>
    </row>
    <row r="1130" spans="1:29" ht="11.5" hidden="1">
      <c r="A1130" s="15">
        <v>1113</v>
      </c>
      <c r="B1130" s="13" t="s">
        <v>1059</v>
      </c>
      <c r="C1130" s="14" t="s">
        <v>1142</v>
      </c>
      <c r="D1130" s="12"/>
      <c r="E1130" s="12">
        <v>562</v>
      </c>
      <c r="F1130" s="13" t="s">
        <v>1110</v>
      </c>
      <c r="G1130" s="12">
        <v>914</v>
      </c>
      <c r="H1130" s="12">
        <v>1960</v>
      </c>
      <c r="I1130" s="11">
        <v>343.04899999999998</v>
      </c>
      <c r="J1130" s="11">
        <v>252.08</v>
      </c>
      <c r="K1130" s="11">
        <v>232.97499999999999</v>
      </c>
      <c r="L1130" s="11">
        <v>205.636</v>
      </c>
      <c r="M1130" s="11">
        <v>164.483</v>
      </c>
      <c r="N1130" s="11">
        <v>131.137</v>
      </c>
      <c r="O1130" s="11">
        <v>105.56699999999999</v>
      </c>
      <c r="P1130" s="11">
        <v>88.128</v>
      </c>
      <c r="Q1130" s="11">
        <v>74.085999999999999</v>
      </c>
      <c r="R1130" s="11">
        <v>61.107999999999997</v>
      </c>
      <c r="S1130" s="11">
        <v>48.338000000000001</v>
      </c>
      <c r="T1130" s="11">
        <v>35.220999999999997</v>
      </c>
      <c r="U1130" s="11">
        <v>27.251000000000001</v>
      </c>
      <c r="V1130" s="11">
        <v>15.628</v>
      </c>
      <c r="W1130" s="11">
        <v>4.9329999999999998</v>
      </c>
      <c r="X1130" s="11">
        <v>1.9019999999999999</v>
      </c>
      <c r="Y1130" s="11">
        <v>0.57199999999999995</v>
      </c>
      <c r="Z1130" s="11">
        <v>0.182</v>
      </c>
      <c r="AA1130" s="11">
        <v>1.6E-2</v>
      </c>
      <c r="AB1130" s="11">
        <v>0</v>
      </c>
      <c r="AC1130" s="11">
        <v>0</v>
      </c>
    </row>
    <row r="1131" spans="1:29" ht="11.5" hidden="1">
      <c r="A1131" s="15">
        <v>1114</v>
      </c>
      <c r="B1131" s="13" t="s">
        <v>1059</v>
      </c>
      <c r="C1131" s="14" t="s">
        <v>1142</v>
      </c>
      <c r="D1131" s="12"/>
      <c r="E1131" s="12">
        <v>562</v>
      </c>
      <c r="F1131" s="13" t="s">
        <v>1110</v>
      </c>
      <c r="G1131" s="12">
        <v>914</v>
      </c>
      <c r="H1131" s="12">
        <v>1965</v>
      </c>
      <c r="I1131" s="11">
        <v>398.73700000000002</v>
      </c>
      <c r="J1131" s="11">
        <v>293.67500000000001</v>
      </c>
      <c r="K1131" s="11">
        <v>240.96799999999999</v>
      </c>
      <c r="L1131" s="11">
        <v>224.38</v>
      </c>
      <c r="M1131" s="11">
        <v>194.899</v>
      </c>
      <c r="N1131" s="11">
        <v>154.298</v>
      </c>
      <c r="O1131" s="11">
        <v>122.605</v>
      </c>
      <c r="P1131" s="11">
        <v>98.478999999999999</v>
      </c>
      <c r="Q1131" s="11">
        <v>82.061999999999998</v>
      </c>
      <c r="R1131" s="11">
        <v>69.082999999999998</v>
      </c>
      <c r="S1131" s="11">
        <v>56.423000000000002</v>
      </c>
      <c r="T1131" s="11">
        <v>43.323999999999998</v>
      </c>
      <c r="U1131" s="11">
        <v>29.742999999999999</v>
      </c>
      <c r="V1131" s="11">
        <v>20.722999999999999</v>
      </c>
      <c r="W1131" s="11">
        <v>10.081</v>
      </c>
      <c r="X1131" s="11">
        <v>2.4350000000000001</v>
      </c>
      <c r="Y1131" s="11">
        <v>0.627</v>
      </c>
      <c r="Z1131" s="11">
        <v>0.11</v>
      </c>
      <c r="AA1131" s="11">
        <v>1.9E-2</v>
      </c>
      <c r="AB1131" s="11">
        <v>0</v>
      </c>
      <c r="AC1131" s="11">
        <v>0</v>
      </c>
    </row>
    <row r="1132" spans="1:29" ht="11.5" hidden="1">
      <c r="A1132" s="15">
        <v>1115</v>
      </c>
      <c r="B1132" s="13" t="s">
        <v>1059</v>
      </c>
      <c r="C1132" s="14" t="s">
        <v>1142</v>
      </c>
      <c r="D1132" s="12"/>
      <c r="E1132" s="12">
        <v>562</v>
      </c>
      <c r="F1132" s="13" t="s">
        <v>1110</v>
      </c>
      <c r="G1132" s="12">
        <v>914</v>
      </c>
      <c r="H1132" s="12">
        <v>1970</v>
      </c>
      <c r="I1132" s="11">
        <v>455.09500000000003</v>
      </c>
      <c r="J1132" s="11">
        <v>341.13400000000001</v>
      </c>
      <c r="K1132" s="11">
        <v>281.13600000000002</v>
      </c>
      <c r="L1132" s="11">
        <v>232.33</v>
      </c>
      <c r="M1132" s="11">
        <v>213.04900000000001</v>
      </c>
      <c r="N1132" s="11">
        <v>183.333</v>
      </c>
      <c r="O1132" s="11">
        <v>144.667</v>
      </c>
      <c r="P1132" s="11">
        <v>114.68</v>
      </c>
      <c r="Q1132" s="11">
        <v>91.911000000000001</v>
      </c>
      <c r="R1132" s="11">
        <v>76.656999999999996</v>
      </c>
      <c r="S1132" s="11">
        <v>63.892000000000003</v>
      </c>
      <c r="T1132" s="11">
        <v>50.685000000000002</v>
      </c>
      <c r="U1132" s="11">
        <v>36.72</v>
      </c>
      <c r="V1132" s="11">
        <v>22.765000000000001</v>
      </c>
      <c r="W1132" s="11">
        <v>13.497999999999999</v>
      </c>
      <c r="X1132" s="11">
        <v>5.0439999999999996</v>
      </c>
      <c r="Y1132" s="11">
        <v>0.82199999999999995</v>
      </c>
      <c r="Z1132" s="11">
        <v>0.124</v>
      </c>
      <c r="AA1132" s="11">
        <v>1.0999999999999999E-2</v>
      </c>
      <c r="AB1132" s="11">
        <v>0</v>
      </c>
      <c r="AC1132" s="11">
        <v>0</v>
      </c>
    </row>
    <row r="1133" spans="1:29" ht="11.5" hidden="1">
      <c r="A1133" s="15">
        <v>1116</v>
      </c>
      <c r="B1133" s="13" t="s">
        <v>1059</v>
      </c>
      <c r="C1133" s="14" t="s">
        <v>1142</v>
      </c>
      <c r="D1133" s="12"/>
      <c r="E1133" s="12">
        <v>562</v>
      </c>
      <c r="F1133" s="13" t="s">
        <v>1110</v>
      </c>
      <c r="G1133" s="12">
        <v>914</v>
      </c>
      <c r="H1133" s="12">
        <v>1975</v>
      </c>
      <c r="I1133" s="11">
        <v>514.45399999999995</v>
      </c>
      <c r="J1133" s="11">
        <v>389.10599999999999</v>
      </c>
      <c r="K1133" s="11">
        <v>327.613</v>
      </c>
      <c r="L1133" s="11">
        <v>271.755</v>
      </c>
      <c r="M1133" s="11">
        <v>221.34700000000001</v>
      </c>
      <c r="N1133" s="11">
        <v>201.25200000000001</v>
      </c>
      <c r="O1133" s="11">
        <v>172.72800000000001</v>
      </c>
      <c r="P1133" s="11">
        <v>135.97499999999999</v>
      </c>
      <c r="Q1133" s="11">
        <v>107.53100000000001</v>
      </c>
      <c r="R1133" s="11">
        <v>86.201999999999998</v>
      </c>
      <c r="S1133" s="11">
        <v>71.194999999999993</v>
      </c>
      <c r="T1133" s="11">
        <v>57.718000000000004</v>
      </c>
      <c r="U1133" s="11">
        <v>43.341000000000001</v>
      </c>
      <c r="V1133" s="11">
        <v>28.510999999999999</v>
      </c>
      <c r="W1133" s="11">
        <v>15.164999999999999</v>
      </c>
      <c r="X1133" s="11">
        <v>6.9930000000000003</v>
      </c>
      <c r="Y1133" s="11">
        <v>1.7849999999999999</v>
      </c>
      <c r="Z1133" s="11">
        <v>0.17599999999999999</v>
      </c>
      <c r="AA1133" s="11">
        <v>1.4999999999999999E-2</v>
      </c>
      <c r="AB1133" s="11">
        <v>0</v>
      </c>
      <c r="AC1133" s="11">
        <v>0</v>
      </c>
    </row>
    <row r="1134" spans="1:29" ht="11.5" hidden="1">
      <c r="A1134" s="15">
        <v>1117</v>
      </c>
      <c r="B1134" s="13" t="s">
        <v>1059</v>
      </c>
      <c r="C1134" s="14" t="s">
        <v>1142</v>
      </c>
      <c r="D1134" s="12"/>
      <c r="E1134" s="12">
        <v>562</v>
      </c>
      <c r="F1134" s="13" t="s">
        <v>1110</v>
      </c>
      <c r="G1134" s="12">
        <v>914</v>
      </c>
      <c r="H1134" s="12">
        <v>1980</v>
      </c>
      <c r="I1134" s="11">
        <v>596.79600000000005</v>
      </c>
      <c r="J1134" s="11">
        <v>439.59899999999999</v>
      </c>
      <c r="K1134" s="11">
        <v>375.50200000000001</v>
      </c>
      <c r="L1134" s="11">
        <v>317.70800000000003</v>
      </c>
      <c r="M1134" s="11">
        <v>259.86900000000003</v>
      </c>
      <c r="N1134" s="11">
        <v>209.72</v>
      </c>
      <c r="O1134" s="11">
        <v>190.33600000000001</v>
      </c>
      <c r="P1134" s="11">
        <v>163.14500000000001</v>
      </c>
      <c r="Q1134" s="11">
        <v>128.15100000000001</v>
      </c>
      <c r="R1134" s="11">
        <v>101.46299999999999</v>
      </c>
      <c r="S1134" s="11">
        <v>80.712000000000003</v>
      </c>
      <c r="T1134" s="11">
        <v>64.977999999999994</v>
      </c>
      <c r="U1134" s="11">
        <v>50.107999999999997</v>
      </c>
      <c r="V1134" s="11">
        <v>34.46</v>
      </c>
      <c r="W1134" s="11">
        <v>19.690999999999999</v>
      </c>
      <c r="X1134" s="11">
        <v>8.3049999999999997</v>
      </c>
      <c r="Y1134" s="11">
        <v>2.6819999999999999</v>
      </c>
      <c r="Z1134" s="11">
        <v>0.41499999999999998</v>
      </c>
      <c r="AA1134" s="11">
        <v>2.1999999999999999E-2</v>
      </c>
      <c r="AB1134" s="11">
        <v>0</v>
      </c>
      <c r="AC1134" s="11">
        <v>0</v>
      </c>
    </row>
    <row r="1135" spans="1:29" ht="11.5" hidden="1">
      <c r="A1135" s="15">
        <v>1118</v>
      </c>
      <c r="B1135" s="13" t="s">
        <v>1059</v>
      </c>
      <c r="C1135" s="14" t="s">
        <v>1142</v>
      </c>
      <c r="D1135" s="12"/>
      <c r="E1135" s="12">
        <v>562</v>
      </c>
      <c r="F1135" s="13" t="s">
        <v>1110</v>
      </c>
      <c r="G1135" s="12">
        <v>914</v>
      </c>
      <c r="H1135" s="12">
        <v>1985</v>
      </c>
      <c r="I1135" s="11">
        <v>701.327</v>
      </c>
      <c r="J1135" s="11">
        <v>515.04999999999995</v>
      </c>
      <c r="K1135" s="11">
        <v>427.1</v>
      </c>
      <c r="L1135" s="11">
        <v>365.90600000000001</v>
      </c>
      <c r="M1135" s="11">
        <v>305.79399999999998</v>
      </c>
      <c r="N1135" s="11">
        <v>248.06700000000001</v>
      </c>
      <c r="O1135" s="11">
        <v>199.708</v>
      </c>
      <c r="P1135" s="11">
        <v>181.18199999999999</v>
      </c>
      <c r="Q1135" s="11">
        <v>155.05600000000001</v>
      </c>
      <c r="R1135" s="11">
        <v>121.494</v>
      </c>
      <c r="S1135" s="11">
        <v>95.507000000000005</v>
      </c>
      <c r="T1135" s="11">
        <v>74.590999999999994</v>
      </c>
      <c r="U1135" s="11">
        <v>57.493000000000002</v>
      </c>
      <c r="V1135" s="11">
        <v>41.057000000000002</v>
      </c>
      <c r="W1135" s="11">
        <v>24.890999999999998</v>
      </c>
      <c r="X1135" s="11">
        <v>11.529</v>
      </c>
      <c r="Y1135" s="11">
        <v>3.5030000000000001</v>
      </c>
      <c r="Z1135" s="11">
        <v>0.70699999999999996</v>
      </c>
      <c r="AA1135" s="11">
        <v>6.0999999999999999E-2</v>
      </c>
      <c r="AB1135" s="11">
        <v>2E-3</v>
      </c>
      <c r="AC1135" s="11">
        <v>0</v>
      </c>
    </row>
    <row r="1136" spans="1:29" ht="11.5" hidden="1">
      <c r="A1136" s="15">
        <v>1119</v>
      </c>
      <c r="B1136" s="13" t="s">
        <v>1059</v>
      </c>
      <c r="C1136" s="14" t="s">
        <v>1142</v>
      </c>
      <c r="D1136" s="12"/>
      <c r="E1136" s="12">
        <v>562</v>
      </c>
      <c r="F1136" s="13" t="s">
        <v>1110</v>
      </c>
      <c r="G1136" s="12">
        <v>914</v>
      </c>
      <c r="H1136" s="12">
        <v>1990</v>
      </c>
      <c r="I1136" s="11">
        <v>792.79600000000005</v>
      </c>
      <c r="J1136" s="11">
        <v>607.61400000000003</v>
      </c>
      <c r="K1136" s="11">
        <v>504.21</v>
      </c>
      <c r="L1136" s="11">
        <v>418.786</v>
      </c>
      <c r="M1136" s="11">
        <v>355.48099999999999</v>
      </c>
      <c r="N1136" s="11">
        <v>295.19200000000001</v>
      </c>
      <c r="O1136" s="11">
        <v>238.95699999999999</v>
      </c>
      <c r="P1136" s="11">
        <v>192.108</v>
      </c>
      <c r="Q1136" s="11">
        <v>173.97800000000001</v>
      </c>
      <c r="R1136" s="11">
        <v>148.81299999999999</v>
      </c>
      <c r="S1136" s="11">
        <v>115.807</v>
      </c>
      <c r="T1136" s="11">
        <v>89.284999999999997</v>
      </c>
      <c r="U1136" s="11">
        <v>67.2</v>
      </c>
      <c r="V1136" s="11">
        <v>48.472000000000001</v>
      </c>
      <c r="W1136" s="11">
        <v>30.940999999999999</v>
      </c>
      <c r="X1136" s="11">
        <v>15.500999999999999</v>
      </c>
      <c r="Y1136" s="11">
        <v>5.2889999999999997</v>
      </c>
      <c r="Z1136" s="11">
        <v>1.028</v>
      </c>
      <c r="AA1136" s="11">
        <v>0.11799999999999999</v>
      </c>
      <c r="AB1136" s="11">
        <v>6.0000000000000001E-3</v>
      </c>
      <c r="AC1136" s="11">
        <v>0</v>
      </c>
    </row>
    <row r="1137" spans="1:29" ht="11.5" hidden="1">
      <c r="A1137" s="15">
        <v>1120</v>
      </c>
      <c r="B1137" s="13" t="s">
        <v>1059</v>
      </c>
      <c r="C1137" s="14" t="s">
        <v>1142</v>
      </c>
      <c r="D1137" s="12"/>
      <c r="E1137" s="12">
        <v>562</v>
      </c>
      <c r="F1137" s="13" t="s">
        <v>1110</v>
      </c>
      <c r="G1137" s="12">
        <v>914</v>
      </c>
      <c r="H1137" s="12">
        <v>1995</v>
      </c>
      <c r="I1137" s="11">
        <v>939.25199999999995</v>
      </c>
      <c r="J1137" s="11">
        <v>699.26499999999999</v>
      </c>
      <c r="K1137" s="11">
        <v>597.00699999999995</v>
      </c>
      <c r="L1137" s="11">
        <v>496.53699999999998</v>
      </c>
      <c r="M1137" s="11">
        <v>410.20100000000002</v>
      </c>
      <c r="N1137" s="11">
        <v>346.90300000000002</v>
      </c>
      <c r="O1137" s="11">
        <v>287.53300000000002</v>
      </c>
      <c r="P1137" s="11">
        <v>232.245</v>
      </c>
      <c r="Q1137" s="11">
        <v>186.071</v>
      </c>
      <c r="R1137" s="11">
        <v>167.80600000000001</v>
      </c>
      <c r="S1137" s="11">
        <v>142.17400000000001</v>
      </c>
      <c r="T1137" s="11">
        <v>108.69499999999999</v>
      </c>
      <c r="U1137" s="11">
        <v>81.010999999999996</v>
      </c>
      <c r="V1137" s="11">
        <v>57.338000000000001</v>
      </c>
      <c r="W1137" s="11">
        <v>37.209000000000003</v>
      </c>
      <c r="X1137" s="11">
        <v>19.791</v>
      </c>
      <c r="Y1137" s="11">
        <v>7.3739999999999997</v>
      </c>
      <c r="Z1137" s="11">
        <v>1.6259999999999999</v>
      </c>
      <c r="AA1137" s="11">
        <v>0.18</v>
      </c>
      <c r="AB1137" s="11">
        <v>0.01</v>
      </c>
      <c r="AC1137" s="11">
        <v>0</v>
      </c>
    </row>
    <row r="1138" spans="1:29" ht="11.5" hidden="1">
      <c r="A1138" s="15">
        <v>1121</v>
      </c>
      <c r="B1138" s="13" t="s">
        <v>1059</v>
      </c>
      <c r="C1138" s="14" t="s">
        <v>1142</v>
      </c>
      <c r="D1138" s="12"/>
      <c r="E1138" s="12">
        <v>562</v>
      </c>
      <c r="F1138" s="13" t="s">
        <v>1110</v>
      </c>
      <c r="G1138" s="12">
        <v>914</v>
      </c>
      <c r="H1138" s="12">
        <v>2000</v>
      </c>
      <c r="I1138" s="11">
        <v>1147.992</v>
      </c>
      <c r="J1138" s="11">
        <v>848.25</v>
      </c>
      <c r="K1138" s="11">
        <v>687.13199999999995</v>
      </c>
      <c r="L1138" s="11">
        <v>587.803</v>
      </c>
      <c r="M1138" s="11">
        <v>485.79700000000003</v>
      </c>
      <c r="N1138" s="11">
        <v>399.60700000000003</v>
      </c>
      <c r="O1138" s="11">
        <v>337.327</v>
      </c>
      <c r="P1138" s="11">
        <v>279.05900000000003</v>
      </c>
      <c r="Q1138" s="11">
        <v>224.69900000000001</v>
      </c>
      <c r="R1138" s="11">
        <v>179.32900000000001</v>
      </c>
      <c r="S1138" s="11">
        <v>160.24600000000001</v>
      </c>
      <c r="T1138" s="11">
        <v>133.41200000000001</v>
      </c>
      <c r="U1138" s="11">
        <v>98.63</v>
      </c>
      <c r="V1138" s="11">
        <v>69.155000000000001</v>
      </c>
      <c r="W1138" s="11">
        <v>44.055</v>
      </c>
      <c r="X1138" s="11">
        <v>23.835999999999999</v>
      </c>
      <c r="Y1138" s="11">
        <v>9.4329999999999998</v>
      </c>
      <c r="Z1138" s="11">
        <v>2.2730000000000001</v>
      </c>
      <c r="AA1138" s="11">
        <v>0.28499999999999998</v>
      </c>
      <c r="AB1138" s="11">
        <v>1.7000000000000001E-2</v>
      </c>
      <c r="AC1138" s="11">
        <v>1E-3</v>
      </c>
    </row>
    <row r="1139" spans="1:29" ht="11.5" hidden="1">
      <c r="A1139" s="15">
        <v>1122</v>
      </c>
      <c r="B1139" s="13" t="s">
        <v>1059</v>
      </c>
      <c r="C1139" s="14" t="s">
        <v>1142</v>
      </c>
      <c r="D1139" s="12"/>
      <c r="E1139" s="12">
        <v>562</v>
      </c>
      <c r="F1139" s="13" t="s">
        <v>1110</v>
      </c>
      <c r="G1139" s="12">
        <v>914</v>
      </c>
      <c r="H1139" s="12">
        <v>2005</v>
      </c>
      <c r="I1139" s="11">
        <v>1393.383</v>
      </c>
      <c r="J1139" s="11">
        <v>1061.7840000000001</v>
      </c>
      <c r="K1139" s="11">
        <v>833.94</v>
      </c>
      <c r="L1139" s="11">
        <v>676.8</v>
      </c>
      <c r="M1139" s="11">
        <v>575.22400000000005</v>
      </c>
      <c r="N1139" s="11">
        <v>473.33300000000003</v>
      </c>
      <c r="O1139" s="11">
        <v>388.63900000000001</v>
      </c>
      <c r="P1139" s="11">
        <v>327.47000000000003</v>
      </c>
      <c r="Q1139" s="11">
        <v>270.08800000000002</v>
      </c>
      <c r="R1139" s="11">
        <v>216.64</v>
      </c>
      <c r="S1139" s="11">
        <v>171.31299999999999</v>
      </c>
      <c r="T1139" s="11">
        <v>150.44900000000001</v>
      </c>
      <c r="U1139" s="11">
        <v>121.202</v>
      </c>
      <c r="V1139" s="11">
        <v>84.37</v>
      </c>
      <c r="W1139" s="11">
        <v>53.287999999999997</v>
      </c>
      <c r="X1139" s="11">
        <v>28.321999999999999</v>
      </c>
      <c r="Y1139" s="11">
        <v>11.417</v>
      </c>
      <c r="Z1139" s="11">
        <v>2.9279999999999999</v>
      </c>
      <c r="AA1139" s="11">
        <v>0.4</v>
      </c>
      <c r="AB1139" s="11">
        <v>2.9000000000000001E-2</v>
      </c>
      <c r="AC1139" s="11">
        <v>1E-3</v>
      </c>
    </row>
    <row r="1140" spans="1:29" ht="11.5" hidden="1">
      <c r="A1140" s="15">
        <v>1123</v>
      </c>
      <c r="B1140" s="13" t="s">
        <v>1059</v>
      </c>
      <c r="C1140" s="14" t="s">
        <v>1142</v>
      </c>
      <c r="D1140" s="12"/>
      <c r="E1140" s="12">
        <v>562</v>
      </c>
      <c r="F1140" s="13" t="s">
        <v>1110</v>
      </c>
      <c r="G1140" s="12">
        <v>914</v>
      </c>
      <c r="H1140" s="12">
        <v>2010</v>
      </c>
      <c r="I1140" s="11">
        <v>1680.6369999999999</v>
      </c>
      <c r="J1140" s="11">
        <v>1318.8920000000001</v>
      </c>
      <c r="K1140" s="11">
        <v>1045.509</v>
      </c>
      <c r="L1140" s="11">
        <v>822.33399999999995</v>
      </c>
      <c r="M1140" s="11">
        <v>662.97699999999998</v>
      </c>
      <c r="N1140" s="11">
        <v>561.02800000000002</v>
      </c>
      <c r="O1140" s="11">
        <v>460.827</v>
      </c>
      <c r="P1140" s="11">
        <v>377.74</v>
      </c>
      <c r="Q1140" s="11">
        <v>317.392</v>
      </c>
      <c r="R1140" s="11">
        <v>260.80399999999997</v>
      </c>
      <c r="S1140" s="11">
        <v>207.39500000000001</v>
      </c>
      <c r="T1140" s="11">
        <v>161.304</v>
      </c>
      <c r="U1140" s="11">
        <v>137.244</v>
      </c>
      <c r="V1140" s="11">
        <v>104.379</v>
      </c>
      <c r="W1140" s="11">
        <v>65.677999999999997</v>
      </c>
      <c r="X1140" s="11">
        <v>34.805</v>
      </c>
      <c r="Y1140" s="11">
        <v>13.862</v>
      </c>
      <c r="Z1140" s="11">
        <v>3.6339999999999999</v>
      </c>
      <c r="AA1140" s="11">
        <v>0.53</v>
      </c>
      <c r="AB1140" s="11">
        <v>0.04</v>
      </c>
      <c r="AC1140" s="11">
        <v>2E-3</v>
      </c>
    </row>
    <row r="1141" spans="1:29" ht="11.5" hidden="1">
      <c r="A1141" s="15">
        <v>1124</v>
      </c>
      <c r="B1141" s="13" t="s">
        <v>1059</v>
      </c>
      <c r="C1141" s="14" t="s">
        <v>1142</v>
      </c>
      <c r="D1141" s="12"/>
      <c r="E1141" s="12">
        <v>562</v>
      </c>
      <c r="F1141" s="13" t="s">
        <v>1110</v>
      </c>
      <c r="G1141" s="12">
        <v>914</v>
      </c>
      <c r="H1141" s="12">
        <v>2015</v>
      </c>
      <c r="I1141" s="11">
        <v>2003.135</v>
      </c>
      <c r="J1141" s="11">
        <v>1620.213</v>
      </c>
      <c r="K1141" s="11">
        <v>1305.7909999999999</v>
      </c>
      <c r="L1141" s="11">
        <v>1035.8219999999999</v>
      </c>
      <c r="M1141" s="11">
        <v>811.44799999999998</v>
      </c>
      <c r="N1141" s="11">
        <v>652.029</v>
      </c>
      <c r="O1141" s="11">
        <v>550.23900000000003</v>
      </c>
      <c r="P1141" s="11">
        <v>450.92200000000003</v>
      </c>
      <c r="Q1141" s="11">
        <v>367.66699999999997</v>
      </c>
      <c r="R1141" s="11">
        <v>306.959</v>
      </c>
      <c r="S1141" s="11">
        <v>249.82400000000001</v>
      </c>
      <c r="T1141" s="11">
        <v>195.191</v>
      </c>
      <c r="U1141" s="11">
        <v>148.45099999999999</v>
      </c>
      <c r="V1141" s="11">
        <v>121.169</v>
      </c>
      <c r="W1141" s="11">
        <v>84.210999999999999</v>
      </c>
      <c r="X1141" s="11">
        <v>45.137999999999998</v>
      </c>
      <c r="Y1141" s="11">
        <v>18.245999999999999</v>
      </c>
      <c r="Z1141" s="11">
        <v>4.8029999999999999</v>
      </c>
      <c r="AA1141" s="11">
        <v>0.72099999999999997</v>
      </c>
      <c r="AB1141" s="11">
        <v>5.5E-2</v>
      </c>
      <c r="AC1141" s="11">
        <v>2E-3</v>
      </c>
    </row>
    <row r="1142" spans="1:29" ht="11.5" hidden="1">
      <c r="A1142" s="15">
        <v>1125</v>
      </c>
      <c r="B1142" s="13" t="s">
        <v>1059</v>
      </c>
      <c r="C1142" s="14" t="s">
        <v>1142</v>
      </c>
      <c r="D1142" s="12"/>
      <c r="E1142" s="12">
        <v>562</v>
      </c>
      <c r="F1142" s="13" t="s">
        <v>1110</v>
      </c>
      <c r="G1142" s="12">
        <v>914</v>
      </c>
      <c r="H1142" s="12">
        <v>2020</v>
      </c>
      <c r="I1142" s="11">
        <v>2347.1010000000001</v>
      </c>
      <c r="J1142" s="11">
        <v>1951.895</v>
      </c>
      <c r="K1142" s="11">
        <v>1606.4449999999999</v>
      </c>
      <c r="L1142" s="11">
        <v>1295.348</v>
      </c>
      <c r="M1142" s="11">
        <v>1023.829</v>
      </c>
      <c r="N1142" s="11">
        <v>799.63699999999994</v>
      </c>
      <c r="O1142" s="11">
        <v>640.92999999999995</v>
      </c>
      <c r="P1142" s="11">
        <v>539.65899999999999</v>
      </c>
      <c r="Q1142" s="11">
        <v>440.51400000000001</v>
      </c>
      <c r="R1142" s="11">
        <v>357.35500000000002</v>
      </c>
      <c r="S1142" s="11">
        <v>295.50599999999997</v>
      </c>
      <c r="T1142" s="11">
        <v>236.453</v>
      </c>
      <c r="U1142" s="11">
        <v>180.762</v>
      </c>
      <c r="V1142" s="11">
        <v>132.00399999999999</v>
      </c>
      <c r="W1142" s="11">
        <v>98.721999999999994</v>
      </c>
      <c r="X1142" s="11">
        <v>58.683999999999997</v>
      </c>
      <c r="Y1142" s="11">
        <v>24.109000000000002</v>
      </c>
      <c r="Z1142" s="11">
        <v>6.4640000000000004</v>
      </c>
      <c r="AA1142" s="11">
        <v>0.97399999999999998</v>
      </c>
      <c r="AB1142" s="11">
        <v>7.6999999999999999E-2</v>
      </c>
      <c r="AC1142" s="11">
        <v>3.0000000000000001E-3</v>
      </c>
    </row>
    <row r="1143" spans="1:29" ht="11.5" hidden="1">
      <c r="A1143" s="15">
        <v>1126</v>
      </c>
      <c r="B1143" s="13" t="s">
        <v>1059</v>
      </c>
      <c r="C1143" s="14" t="s">
        <v>1143</v>
      </c>
      <c r="D1143" s="12"/>
      <c r="E1143" s="12">
        <v>566</v>
      </c>
      <c r="F1143" s="13" t="s">
        <v>1110</v>
      </c>
      <c r="G1143" s="12">
        <v>914</v>
      </c>
      <c r="H1143" s="12">
        <v>1950</v>
      </c>
      <c r="I1143" s="11">
        <v>3100.8240000000001</v>
      </c>
      <c r="J1143" s="11">
        <v>2498.931</v>
      </c>
      <c r="K1143" s="11">
        <v>2160.9349999999999</v>
      </c>
      <c r="L1143" s="11">
        <v>1878.7650000000001</v>
      </c>
      <c r="M1143" s="11">
        <v>1638.21</v>
      </c>
      <c r="N1143" s="11">
        <v>1429.1189999999999</v>
      </c>
      <c r="O1143" s="11">
        <v>1232.21</v>
      </c>
      <c r="P1143" s="11">
        <v>1037.33</v>
      </c>
      <c r="Q1143" s="11">
        <v>888.12599999999998</v>
      </c>
      <c r="R1143" s="11">
        <v>762.26400000000001</v>
      </c>
      <c r="S1143" s="11">
        <v>685.125</v>
      </c>
      <c r="T1143" s="11">
        <v>569.41499999999996</v>
      </c>
      <c r="U1143" s="11">
        <v>437.46499999999997</v>
      </c>
      <c r="V1143" s="11">
        <v>309.57600000000002</v>
      </c>
      <c r="W1143" s="11">
        <v>195.89500000000001</v>
      </c>
      <c r="X1143" s="11">
        <v>101.5</v>
      </c>
      <c r="Y1143" s="11">
        <v>39.868000000000002</v>
      </c>
      <c r="Z1143" s="11">
        <v>7.1440000000000001</v>
      </c>
      <c r="AA1143" s="11">
        <v>0.65500000000000003</v>
      </c>
      <c r="AB1143" s="11">
        <v>3.7999999999999999E-2</v>
      </c>
      <c r="AC1143" s="11">
        <v>1E-3</v>
      </c>
    </row>
    <row r="1144" spans="1:29" ht="11.5" hidden="1">
      <c r="A1144" s="15">
        <v>1127</v>
      </c>
      <c r="B1144" s="13" t="s">
        <v>1059</v>
      </c>
      <c r="C1144" s="14" t="s">
        <v>1143</v>
      </c>
      <c r="D1144" s="12"/>
      <c r="E1144" s="12">
        <v>566</v>
      </c>
      <c r="F1144" s="13" t="s">
        <v>1110</v>
      </c>
      <c r="G1144" s="12">
        <v>914</v>
      </c>
      <c r="H1144" s="12">
        <v>1955</v>
      </c>
      <c r="I1144" s="11">
        <v>3351.7660000000001</v>
      </c>
      <c r="J1144" s="11">
        <v>2704.2109999999998</v>
      </c>
      <c r="K1144" s="11">
        <v>2385.078</v>
      </c>
      <c r="L1144" s="11">
        <v>2081.7339999999999</v>
      </c>
      <c r="M1144" s="11">
        <v>1785.213</v>
      </c>
      <c r="N1144" s="11">
        <v>1544.057</v>
      </c>
      <c r="O1144" s="11">
        <v>1342.701</v>
      </c>
      <c r="P1144" s="11">
        <v>1153.875</v>
      </c>
      <c r="Q1144" s="11">
        <v>968.24900000000002</v>
      </c>
      <c r="R1144" s="11">
        <v>826.572</v>
      </c>
      <c r="S1144" s="11">
        <v>699.55399999999997</v>
      </c>
      <c r="T1144" s="11">
        <v>610.04</v>
      </c>
      <c r="U1144" s="11">
        <v>476.76499999999999</v>
      </c>
      <c r="V1144" s="11">
        <v>328.63499999999999</v>
      </c>
      <c r="W1144" s="11">
        <v>196.03899999999999</v>
      </c>
      <c r="X1144" s="11">
        <v>93.783000000000001</v>
      </c>
      <c r="Y1144" s="11">
        <v>31.876999999999999</v>
      </c>
      <c r="Z1144" s="11">
        <v>7.1440000000000001</v>
      </c>
      <c r="AA1144" s="11">
        <v>0.65400000000000003</v>
      </c>
      <c r="AB1144" s="11">
        <v>3.7999999999999999E-2</v>
      </c>
      <c r="AC1144" s="11">
        <v>1E-3</v>
      </c>
    </row>
    <row r="1145" spans="1:29" ht="11.5" hidden="1">
      <c r="A1145" s="15">
        <v>1128</v>
      </c>
      <c r="B1145" s="13" t="s">
        <v>1059</v>
      </c>
      <c r="C1145" s="14" t="s">
        <v>1143</v>
      </c>
      <c r="D1145" s="12"/>
      <c r="E1145" s="12">
        <v>566</v>
      </c>
      <c r="F1145" s="13" t="s">
        <v>1110</v>
      </c>
      <c r="G1145" s="12">
        <v>914</v>
      </c>
      <c r="H1145" s="12">
        <v>1960</v>
      </c>
      <c r="I1145" s="11">
        <v>3754.8029999999999</v>
      </c>
      <c r="J1145" s="11">
        <v>2956.7139999999999</v>
      </c>
      <c r="K1145" s="11">
        <v>2590.2550000000001</v>
      </c>
      <c r="L1145" s="11">
        <v>2303.8939999999998</v>
      </c>
      <c r="M1145" s="11">
        <v>1985.279</v>
      </c>
      <c r="N1145" s="11">
        <v>1689.6179999999999</v>
      </c>
      <c r="O1145" s="11">
        <v>1457.0139999999999</v>
      </c>
      <c r="P1145" s="11">
        <v>1263.0550000000001</v>
      </c>
      <c r="Q1145" s="11">
        <v>1081.9390000000001</v>
      </c>
      <c r="R1145" s="11">
        <v>905.15899999999999</v>
      </c>
      <c r="S1145" s="11">
        <v>762.43700000000001</v>
      </c>
      <c r="T1145" s="11">
        <v>627.10799999999995</v>
      </c>
      <c r="U1145" s="11">
        <v>516.15200000000004</v>
      </c>
      <c r="V1145" s="11">
        <v>364.29</v>
      </c>
      <c r="W1145" s="11">
        <v>213.696</v>
      </c>
      <c r="X1145" s="11">
        <v>97.861999999999995</v>
      </c>
      <c r="Y1145" s="11">
        <v>31.364999999999998</v>
      </c>
      <c r="Z1145" s="11">
        <v>6.2060000000000004</v>
      </c>
      <c r="AA1145" s="11">
        <v>0.72599999999999998</v>
      </c>
      <c r="AB1145" s="11">
        <v>0.04</v>
      </c>
      <c r="AC1145" s="11">
        <v>1E-3</v>
      </c>
    </row>
    <row r="1146" spans="1:29" ht="11.5" hidden="1">
      <c r="A1146" s="15">
        <v>1129</v>
      </c>
      <c r="B1146" s="13" t="s">
        <v>1059</v>
      </c>
      <c r="C1146" s="14" t="s">
        <v>1143</v>
      </c>
      <c r="D1146" s="12"/>
      <c r="E1146" s="12">
        <v>566</v>
      </c>
      <c r="F1146" s="13" t="s">
        <v>1110</v>
      </c>
      <c r="G1146" s="12">
        <v>914</v>
      </c>
      <c r="H1146" s="12">
        <v>1965</v>
      </c>
      <c r="I1146" s="11">
        <v>4231.3879999999999</v>
      </c>
      <c r="J1146" s="11">
        <v>3356.2649999999999</v>
      </c>
      <c r="K1146" s="11">
        <v>2843.2939999999999</v>
      </c>
      <c r="L1146" s="11">
        <v>2509.5790000000002</v>
      </c>
      <c r="M1146" s="11">
        <v>2205.9470000000001</v>
      </c>
      <c r="N1146" s="11">
        <v>1887.5719999999999</v>
      </c>
      <c r="O1146" s="11">
        <v>1602.018</v>
      </c>
      <c r="P1146" s="11">
        <v>1377.454</v>
      </c>
      <c r="Q1146" s="11">
        <v>1190.261</v>
      </c>
      <c r="R1146" s="11">
        <v>1016.409</v>
      </c>
      <c r="S1146" s="11">
        <v>839.61900000000003</v>
      </c>
      <c r="T1146" s="11">
        <v>688.59299999999996</v>
      </c>
      <c r="U1146" s="11">
        <v>536.73099999999999</v>
      </c>
      <c r="V1146" s="11">
        <v>401.76299999999998</v>
      </c>
      <c r="W1146" s="11">
        <v>243.779</v>
      </c>
      <c r="X1146" s="11">
        <v>111.54900000000001</v>
      </c>
      <c r="Y1146" s="11">
        <v>34.970999999999997</v>
      </c>
      <c r="Z1146" s="11">
        <v>6.6680000000000001</v>
      </c>
      <c r="AA1146" s="11">
        <v>0.70299999999999996</v>
      </c>
      <c r="AB1146" s="11">
        <v>4.9000000000000002E-2</v>
      </c>
      <c r="AC1146" s="11">
        <v>1E-3</v>
      </c>
    </row>
    <row r="1147" spans="1:29" ht="11.5" hidden="1">
      <c r="A1147" s="15">
        <v>1130</v>
      </c>
      <c r="B1147" s="13" t="s">
        <v>1059</v>
      </c>
      <c r="C1147" s="14" t="s">
        <v>1143</v>
      </c>
      <c r="D1147" s="12"/>
      <c r="E1147" s="12">
        <v>566</v>
      </c>
      <c r="F1147" s="13" t="s">
        <v>1110</v>
      </c>
      <c r="G1147" s="12">
        <v>914</v>
      </c>
      <c r="H1147" s="12">
        <v>1970</v>
      </c>
      <c r="I1147" s="11">
        <v>4752.91</v>
      </c>
      <c r="J1147" s="11">
        <v>3812.1</v>
      </c>
      <c r="K1147" s="11">
        <v>3235.74</v>
      </c>
      <c r="L1147" s="11">
        <v>2759.2660000000001</v>
      </c>
      <c r="M1147" s="11">
        <v>2407.5160000000001</v>
      </c>
      <c r="N1147" s="11">
        <v>2101.6210000000001</v>
      </c>
      <c r="O1147" s="11">
        <v>1793.701</v>
      </c>
      <c r="P1147" s="11">
        <v>1518.636</v>
      </c>
      <c r="Q1147" s="11">
        <v>1302.04</v>
      </c>
      <c r="R1147" s="11">
        <v>1121.6179999999999</v>
      </c>
      <c r="S1147" s="11">
        <v>946.24599999999998</v>
      </c>
      <c r="T1147" s="11">
        <v>762.24400000000003</v>
      </c>
      <c r="U1147" s="11">
        <v>594.29600000000005</v>
      </c>
      <c r="V1147" s="11">
        <v>423.44299999999998</v>
      </c>
      <c r="W1147" s="11">
        <v>274.48599999999999</v>
      </c>
      <c r="X1147" s="11">
        <v>131.36500000000001</v>
      </c>
      <c r="Y1147" s="11">
        <v>41.755000000000003</v>
      </c>
      <c r="Z1147" s="11">
        <v>7.9050000000000002</v>
      </c>
      <c r="AA1147" s="11">
        <v>0.81399999999999995</v>
      </c>
      <c r="AB1147" s="11">
        <v>5.0999999999999997E-2</v>
      </c>
      <c r="AC1147" s="11">
        <v>2E-3</v>
      </c>
    </row>
    <row r="1148" spans="1:29" ht="11.5" hidden="1">
      <c r="A1148" s="15">
        <v>1131</v>
      </c>
      <c r="B1148" s="13" t="s">
        <v>1059</v>
      </c>
      <c r="C1148" s="14" t="s">
        <v>1143</v>
      </c>
      <c r="D1148" s="12"/>
      <c r="E1148" s="12">
        <v>566</v>
      </c>
      <c r="F1148" s="13" t="s">
        <v>1110</v>
      </c>
      <c r="G1148" s="12">
        <v>914</v>
      </c>
      <c r="H1148" s="12">
        <v>1975</v>
      </c>
      <c r="I1148" s="11">
        <v>5570.7020000000002</v>
      </c>
      <c r="J1148" s="11">
        <v>4325.9920000000002</v>
      </c>
      <c r="K1148" s="11">
        <v>3687.0329999999999</v>
      </c>
      <c r="L1148" s="11">
        <v>3148.058</v>
      </c>
      <c r="M1148" s="11">
        <v>2656.0810000000001</v>
      </c>
      <c r="N1148" s="11">
        <v>2302.6689999999999</v>
      </c>
      <c r="O1148" s="11">
        <v>2005.329</v>
      </c>
      <c r="P1148" s="11">
        <v>1707.4760000000001</v>
      </c>
      <c r="Q1148" s="11">
        <v>1441.403</v>
      </c>
      <c r="R1148" s="11">
        <v>1231.8589999999999</v>
      </c>
      <c r="S1148" s="11">
        <v>1048.941</v>
      </c>
      <c r="T1148" s="11">
        <v>864.14300000000003</v>
      </c>
      <c r="U1148" s="11">
        <v>663.80399999999997</v>
      </c>
      <c r="V1148" s="11">
        <v>475.61700000000002</v>
      </c>
      <c r="W1148" s="11">
        <v>295.66699999999997</v>
      </c>
      <c r="X1148" s="11">
        <v>152.88</v>
      </c>
      <c r="Y1148" s="11">
        <v>51.582000000000001</v>
      </c>
      <c r="Z1148" s="11">
        <v>10.052</v>
      </c>
      <c r="AA1148" s="11">
        <v>1.0409999999999999</v>
      </c>
      <c r="AB1148" s="11">
        <v>6.3E-2</v>
      </c>
      <c r="AC1148" s="11">
        <v>2E-3</v>
      </c>
    </row>
    <row r="1149" spans="1:29" ht="11.5" hidden="1">
      <c r="A1149" s="15">
        <v>1132</v>
      </c>
      <c r="B1149" s="13" t="s">
        <v>1059</v>
      </c>
      <c r="C1149" s="14" t="s">
        <v>1143</v>
      </c>
      <c r="D1149" s="12"/>
      <c r="E1149" s="12">
        <v>566</v>
      </c>
      <c r="F1149" s="13" t="s">
        <v>1110</v>
      </c>
      <c r="G1149" s="12">
        <v>914</v>
      </c>
      <c r="H1149" s="12">
        <v>1980</v>
      </c>
      <c r="I1149" s="11">
        <v>6563.7790000000005</v>
      </c>
      <c r="J1149" s="11">
        <v>5147.2460000000001</v>
      </c>
      <c r="K1149" s="11">
        <v>4223.7389999999996</v>
      </c>
      <c r="L1149" s="11">
        <v>3628.5309999999999</v>
      </c>
      <c r="M1149" s="11">
        <v>3091.4029999999998</v>
      </c>
      <c r="N1149" s="11">
        <v>2608.2930000000001</v>
      </c>
      <c r="O1149" s="11">
        <v>2253.79</v>
      </c>
      <c r="P1149" s="11">
        <v>1947.8489999999999</v>
      </c>
      <c r="Q1149" s="11">
        <v>1644.989</v>
      </c>
      <c r="R1149" s="11">
        <v>1381.8510000000001</v>
      </c>
      <c r="S1149" s="11">
        <v>1167.3889999999999</v>
      </c>
      <c r="T1149" s="11">
        <v>968.65300000000002</v>
      </c>
      <c r="U1149" s="11">
        <v>760.92499999999995</v>
      </c>
      <c r="V1149" s="11">
        <v>539.99099999999999</v>
      </c>
      <c r="W1149" s="11">
        <v>339.83499999999998</v>
      </c>
      <c r="X1149" s="11">
        <v>170.26400000000001</v>
      </c>
      <c r="Y1149" s="11">
        <v>62.954000000000001</v>
      </c>
      <c r="Z1149" s="11">
        <v>13.214</v>
      </c>
      <c r="AA1149" s="11">
        <v>1.4259999999999999</v>
      </c>
      <c r="AB1149" s="11">
        <v>8.6999999999999994E-2</v>
      </c>
      <c r="AC1149" s="11">
        <v>2E-3</v>
      </c>
    </row>
    <row r="1150" spans="1:29" ht="11.5" hidden="1">
      <c r="A1150" s="15">
        <v>1133</v>
      </c>
      <c r="B1150" s="13" t="s">
        <v>1059</v>
      </c>
      <c r="C1150" s="14" t="s">
        <v>1143</v>
      </c>
      <c r="D1150" s="12"/>
      <c r="E1150" s="12">
        <v>566</v>
      </c>
      <c r="F1150" s="13" t="s">
        <v>1110</v>
      </c>
      <c r="G1150" s="12">
        <v>914</v>
      </c>
      <c r="H1150" s="12">
        <v>1985</v>
      </c>
      <c r="I1150" s="11">
        <v>7462.9930000000004</v>
      </c>
      <c r="J1150" s="11">
        <v>6056.3329999999996</v>
      </c>
      <c r="K1150" s="11">
        <v>4989.5829999999996</v>
      </c>
      <c r="L1150" s="11">
        <v>4103.2299999999996</v>
      </c>
      <c r="M1150" s="11">
        <v>3475.384</v>
      </c>
      <c r="N1150" s="11">
        <v>2933.4140000000002</v>
      </c>
      <c r="O1150" s="11">
        <v>2470.529</v>
      </c>
      <c r="P1150" s="11">
        <v>2138.029</v>
      </c>
      <c r="Q1150" s="11">
        <v>1849.2439999999999</v>
      </c>
      <c r="R1150" s="11">
        <v>1558.0350000000001</v>
      </c>
      <c r="S1150" s="11">
        <v>1295.396</v>
      </c>
      <c r="T1150" s="11">
        <v>1073.8969999999999</v>
      </c>
      <c r="U1150" s="11">
        <v>856.38800000000003</v>
      </c>
      <c r="V1150" s="11">
        <v>624.21500000000003</v>
      </c>
      <c r="W1150" s="11">
        <v>391.46800000000002</v>
      </c>
      <c r="X1150" s="11">
        <v>200.27500000000001</v>
      </c>
      <c r="Y1150" s="11">
        <v>72.424999999999997</v>
      </c>
      <c r="Z1150" s="11">
        <v>16.812000000000001</v>
      </c>
      <c r="AA1150" s="11">
        <v>1.966</v>
      </c>
      <c r="AB1150" s="11">
        <v>0.124</v>
      </c>
      <c r="AC1150" s="11">
        <v>3.0000000000000001E-3</v>
      </c>
    </row>
    <row r="1151" spans="1:29" ht="11.5" hidden="1">
      <c r="A1151" s="15">
        <v>1134</v>
      </c>
      <c r="B1151" s="13" t="s">
        <v>1059</v>
      </c>
      <c r="C1151" s="14" t="s">
        <v>1143</v>
      </c>
      <c r="D1151" s="12"/>
      <c r="E1151" s="12">
        <v>566</v>
      </c>
      <c r="F1151" s="13" t="s">
        <v>1110</v>
      </c>
      <c r="G1151" s="12">
        <v>914</v>
      </c>
      <c r="H1151" s="12">
        <v>1990</v>
      </c>
      <c r="I1151" s="11">
        <v>8240.1370000000006</v>
      </c>
      <c r="J1151" s="11">
        <v>6906.33</v>
      </c>
      <c r="K1151" s="11">
        <v>5891.018</v>
      </c>
      <c r="L1151" s="11">
        <v>4873.5240000000003</v>
      </c>
      <c r="M1151" s="11">
        <v>3969.55</v>
      </c>
      <c r="N1151" s="11">
        <v>3342.694</v>
      </c>
      <c r="O1151" s="11">
        <v>2815.442</v>
      </c>
      <c r="P1151" s="11">
        <v>2366.759</v>
      </c>
      <c r="Q1151" s="11">
        <v>2042.836</v>
      </c>
      <c r="R1151" s="11">
        <v>1761.067</v>
      </c>
      <c r="S1151" s="11">
        <v>1468.1510000000001</v>
      </c>
      <c r="T1151" s="11">
        <v>1195.1369999999999</v>
      </c>
      <c r="U1151" s="11">
        <v>950.14300000000003</v>
      </c>
      <c r="V1151" s="11">
        <v>702.80700000000002</v>
      </c>
      <c r="W1151" s="11">
        <v>452.42899999999997</v>
      </c>
      <c r="X1151" s="11">
        <v>230.482</v>
      </c>
      <c r="Y1151" s="11">
        <v>85.076999999999998</v>
      </c>
      <c r="Z1151" s="11">
        <v>19.309999999999999</v>
      </c>
      <c r="AA1151" s="11">
        <v>2.4980000000000002</v>
      </c>
      <c r="AB1151" s="11">
        <v>0.17100000000000001</v>
      </c>
      <c r="AC1151" s="11">
        <v>5.0000000000000001E-3</v>
      </c>
    </row>
    <row r="1152" spans="1:29" ht="11.5" hidden="1">
      <c r="A1152" s="15">
        <v>1135</v>
      </c>
      <c r="B1152" s="13" t="s">
        <v>1059</v>
      </c>
      <c r="C1152" s="14" t="s">
        <v>1143</v>
      </c>
      <c r="D1152" s="12"/>
      <c r="E1152" s="12">
        <v>566</v>
      </c>
      <c r="F1152" s="13" t="s">
        <v>1110</v>
      </c>
      <c r="G1152" s="12">
        <v>914</v>
      </c>
      <c r="H1152" s="12">
        <v>1995</v>
      </c>
      <c r="I1152" s="11">
        <v>9113.7710000000006</v>
      </c>
      <c r="J1152" s="11">
        <v>7623.6139999999996</v>
      </c>
      <c r="K1152" s="11">
        <v>6717.3720000000003</v>
      </c>
      <c r="L1152" s="11">
        <v>5754.0379999999996</v>
      </c>
      <c r="M1152" s="11">
        <v>4715.0649999999996</v>
      </c>
      <c r="N1152" s="11">
        <v>3818.1779999999999</v>
      </c>
      <c r="O1152" s="11">
        <v>3208.3620000000001</v>
      </c>
      <c r="P1152" s="11">
        <v>2697.1779999999999</v>
      </c>
      <c r="Q1152" s="11">
        <v>2261.2350000000001</v>
      </c>
      <c r="R1152" s="11">
        <v>1945.278</v>
      </c>
      <c r="S1152" s="11">
        <v>1659.347</v>
      </c>
      <c r="T1152" s="11">
        <v>1354.345</v>
      </c>
      <c r="U1152" s="11">
        <v>1057.1479999999999</v>
      </c>
      <c r="V1152" s="11">
        <v>779.44</v>
      </c>
      <c r="W1152" s="11">
        <v>509.101</v>
      </c>
      <c r="X1152" s="11">
        <v>266.14600000000002</v>
      </c>
      <c r="Y1152" s="11">
        <v>97.792000000000002</v>
      </c>
      <c r="Z1152" s="11">
        <v>22.646999999999998</v>
      </c>
      <c r="AA1152" s="11">
        <v>2.8639999999999999</v>
      </c>
      <c r="AB1152" s="11">
        <v>0.216</v>
      </c>
      <c r="AC1152" s="11">
        <v>6.0000000000000001E-3</v>
      </c>
    </row>
    <row r="1153" spans="1:29" ht="11.5" hidden="1">
      <c r="A1153" s="15">
        <v>1136</v>
      </c>
      <c r="B1153" s="13" t="s">
        <v>1059</v>
      </c>
      <c r="C1153" s="14" t="s">
        <v>1143</v>
      </c>
      <c r="D1153" s="12"/>
      <c r="E1153" s="12">
        <v>566</v>
      </c>
      <c r="F1153" s="13" t="s">
        <v>1110</v>
      </c>
      <c r="G1153" s="12">
        <v>914</v>
      </c>
      <c r="H1153" s="12">
        <v>2000</v>
      </c>
      <c r="I1153" s="11">
        <v>10327.572</v>
      </c>
      <c r="J1153" s="11">
        <v>8455.7469999999994</v>
      </c>
      <c r="K1153" s="11">
        <v>7397.1319999999996</v>
      </c>
      <c r="L1153" s="11">
        <v>6551.03</v>
      </c>
      <c r="M1153" s="11">
        <v>5555.3069999999998</v>
      </c>
      <c r="N1153" s="11">
        <v>4524.66</v>
      </c>
      <c r="O1153" s="11">
        <v>3655.5819999999999</v>
      </c>
      <c r="P1153" s="11">
        <v>3065.2860000000001</v>
      </c>
      <c r="Q1153" s="11">
        <v>2569.6880000000001</v>
      </c>
      <c r="R1153" s="11">
        <v>2147.2829999999999</v>
      </c>
      <c r="S1153" s="11">
        <v>1827.0340000000001</v>
      </c>
      <c r="T1153" s="11">
        <v>1524.175</v>
      </c>
      <c r="U1153" s="11">
        <v>1190.085</v>
      </c>
      <c r="V1153" s="11">
        <v>858.21299999999997</v>
      </c>
      <c r="W1153" s="11">
        <v>556.03499999999997</v>
      </c>
      <c r="X1153" s="11">
        <v>292.80399999999997</v>
      </c>
      <c r="Y1153" s="11">
        <v>109.402</v>
      </c>
      <c r="Z1153" s="11">
        <v>24.995999999999999</v>
      </c>
      <c r="AA1153" s="11">
        <v>3.202</v>
      </c>
      <c r="AB1153" s="11">
        <v>0.23799999999999999</v>
      </c>
      <c r="AC1153" s="11">
        <v>8.0000000000000002E-3</v>
      </c>
    </row>
    <row r="1154" spans="1:29" ht="11.5" hidden="1">
      <c r="A1154" s="15">
        <v>1137</v>
      </c>
      <c r="B1154" s="13" t="s">
        <v>1059</v>
      </c>
      <c r="C1154" s="14" t="s">
        <v>1143</v>
      </c>
      <c r="D1154" s="12"/>
      <c r="E1154" s="12">
        <v>566</v>
      </c>
      <c r="F1154" s="13" t="s">
        <v>1110</v>
      </c>
      <c r="G1154" s="12">
        <v>914</v>
      </c>
      <c r="H1154" s="12">
        <v>2005</v>
      </c>
      <c r="I1154" s="11">
        <v>11898.071</v>
      </c>
      <c r="J1154" s="11">
        <v>9665.5679999999993</v>
      </c>
      <c r="K1154" s="11">
        <v>8184.5460000000003</v>
      </c>
      <c r="L1154" s="11">
        <v>7201.2920000000004</v>
      </c>
      <c r="M1154" s="11">
        <v>6307.3670000000002</v>
      </c>
      <c r="N1154" s="11">
        <v>5313.8969999999999</v>
      </c>
      <c r="O1154" s="11">
        <v>4317.5780000000004</v>
      </c>
      <c r="P1154" s="11">
        <v>3480.8470000000002</v>
      </c>
      <c r="Q1154" s="11">
        <v>2911.0720000000001</v>
      </c>
      <c r="R1154" s="11">
        <v>2432.7109999999998</v>
      </c>
      <c r="S1154" s="11">
        <v>2009.759</v>
      </c>
      <c r="T1154" s="11">
        <v>1670.971</v>
      </c>
      <c r="U1154" s="11">
        <v>1330.8420000000001</v>
      </c>
      <c r="V1154" s="11">
        <v>956.52499999999998</v>
      </c>
      <c r="W1154" s="11">
        <v>603.20600000000002</v>
      </c>
      <c r="X1154" s="11">
        <v>312.80700000000002</v>
      </c>
      <c r="Y1154" s="11">
        <v>116.636</v>
      </c>
      <c r="Z1154" s="11">
        <v>26.843</v>
      </c>
      <c r="AA1154" s="11">
        <v>3.3679999999999999</v>
      </c>
      <c r="AB1154" s="11">
        <v>0.255</v>
      </c>
      <c r="AC1154" s="11">
        <v>8.0000000000000002E-3</v>
      </c>
    </row>
    <row r="1155" spans="1:29" ht="11.5" hidden="1">
      <c r="A1155" s="15">
        <v>1138</v>
      </c>
      <c r="B1155" s="13" t="s">
        <v>1059</v>
      </c>
      <c r="C1155" s="14" t="s">
        <v>1143</v>
      </c>
      <c r="D1155" s="12"/>
      <c r="E1155" s="12">
        <v>566</v>
      </c>
      <c r="F1155" s="13" t="s">
        <v>1110</v>
      </c>
      <c r="G1155" s="12">
        <v>914</v>
      </c>
      <c r="H1155" s="12">
        <v>2010</v>
      </c>
      <c r="I1155" s="11">
        <v>13538.352000000001</v>
      </c>
      <c r="J1155" s="11">
        <v>11275.041999999999</v>
      </c>
      <c r="K1155" s="11">
        <v>9381.5249999999996</v>
      </c>
      <c r="L1155" s="11">
        <v>7981.6440000000002</v>
      </c>
      <c r="M1155" s="11">
        <v>6946.5320000000002</v>
      </c>
      <c r="N1155" s="11">
        <v>6045.9489999999996</v>
      </c>
      <c r="O1155" s="11">
        <v>5082.6220000000003</v>
      </c>
      <c r="P1155" s="11">
        <v>4122.5540000000001</v>
      </c>
      <c r="Q1155" s="11">
        <v>3315.7559999999999</v>
      </c>
      <c r="R1155" s="11">
        <v>2764.5120000000002</v>
      </c>
      <c r="S1155" s="11">
        <v>2285.2429999999999</v>
      </c>
      <c r="T1155" s="11">
        <v>1847.58</v>
      </c>
      <c r="U1155" s="11">
        <v>1471.33</v>
      </c>
      <c r="V1155" s="11">
        <v>1083.93</v>
      </c>
      <c r="W1155" s="11">
        <v>685.68399999999997</v>
      </c>
      <c r="X1155" s="11">
        <v>349.49200000000002</v>
      </c>
      <c r="Y1155" s="11">
        <v>129.922</v>
      </c>
      <c r="Z1155" s="11">
        <v>30.161000000000001</v>
      </c>
      <c r="AA1155" s="11">
        <v>3.931</v>
      </c>
      <c r="AB1155" s="11">
        <v>0.247</v>
      </c>
      <c r="AC1155" s="11">
        <v>4.0000000000000001E-3</v>
      </c>
    </row>
    <row r="1156" spans="1:29" ht="11.5" hidden="1">
      <c r="A1156" s="15">
        <v>1139</v>
      </c>
      <c r="B1156" s="13" t="s">
        <v>1059</v>
      </c>
      <c r="C1156" s="14" t="s">
        <v>1143</v>
      </c>
      <c r="D1156" s="12"/>
      <c r="E1156" s="12">
        <v>566</v>
      </c>
      <c r="F1156" s="13" t="s">
        <v>1110</v>
      </c>
      <c r="G1156" s="12">
        <v>914</v>
      </c>
      <c r="H1156" s="12">
        <v>2015</v>
      </c>
      <c r="I1156" s="11">
        <v>15205.11</v>
      </c>
      <c r="J1156" s="11">
        <v>12929.047</v>
      </c>
      <c r="K1156" s="11">
        <v>10980.003000000001</v>
      </c>
      <c r="L1156" s="11">
        <v>9170.2000000000007</v>
      </c>
      <c r="M1156" s="11">
        <v>7721.22</v>
      </c>
      <c r="N1156" s="11">
        <v>6679.1289999999999</v>
      </c>
      <c r="O1156" s="11">
        <v>5801.5929999999998</v>
      </c>
      <c r="P1156" s="11">
        <v>4869.6210000000001</v>
      </c>
      <c r="Q1156" s="11">
        <v>3941.047</v>
      </c>
      <c r="R1156" s="11">
        <v>3160.3</v>
      </c>
      <c r="S1156" s="11">
        <v>2608.3739999999998</v>
      </c>
      <c r="T1156" s="11">
        <v>2113.0300000000002</v>
      </c>
      <c r="U1156" s="11">
        <v>1640.1489999999999</v>
      </c>
      <c r="V1156" s="11">
        <v>1212.7560000000001</v>
      </c>
      <c r="W1156" s="11">
        <v>790.07600000000002</v>
      </c>
      <c r="X1156" s="11">
        <v>406.38400000000001</v>
      </c>
      <c r="Y1156" s="11">
        <v>149.36600000000001</v>
      </c>
      <c r="Z1156" s="11">
        <v>34.662999999999997</v>
      </c>
      <c r="AA1156" s="11">
        <v>4.5270000000000001</v>
      </c>
      <c r="AB1156" s="11">
        <v>0.29099999999999998</v>
      </c>
      <c r="AC1156" s="11">
        <v>4.0000000000000001E-3</v>
      </c>
    </row>
    <row r="1157" spans="1:29" ht="11.5" hidden="1">
      <c r="A1157" s="15">
        <v>1140</v>
      </c>
      <c r="B1157" s="13" t="s">
        <v>1059</v>
      </c>
      <c r="C1157" s="14" t="s">
        <v>1143</v>
      </c>
      <c r="D1157" s="12"/>
      <c r="E1157" s="12">
        <v>566</v>
      </c>
      <c r="F1157" s="13" t="s">
        <v>1110</v>
      </c>
      <c r="G1157" s="12">
        <v>914</v>
      </c>
      <c r="H1157" s="12">
        <v>2020</v>
      </c>
      <c r="I1157" s="11">
        <v>16561.329000000002</v>
      </c>
      <c r="J1157" s="11">
        <v>14625.985000000001</v>
      </c>
      <c r="K1157" s="11">
        <v>12633.388000000001</v>
      </c>
      <c r="L1157" s="11">
        <v>10758.964</v>
      </c>
      <c r="M1157" s="11">
        <v>8898.2929999999997</v>
      </c>
      <c r="N1157" s="11">
        <v>7448.2349999999997</v>
      </c>
      <c r="O1157" s="11">
        <v>6430.54</v>
      </c>
      <c r="P1157" s="11">
        <v>5578.1850000000004</v>
      </c>
      <c r="Q1157" s="11">
        <v>4672.8770000000004</v>
      </c>
      <c r="R1157" s="11">
        <v>3771.4</v>
      </c>
      <c r="S1157" s="11">
        <v>2995.57</v>
      </c>
      <c r="T1157" s="11">
        <v>2426.3339999999998</v>
      </c>
      <c r="U1157" s="11">
        <v>1892.087</v>
      </c>
      <c r="V1157" s="11">
        <v>1369.452</v>
      </c>
      <c r="W1157" s="11">
        <v>900.58799999999997</v>
      </c>
      <c r="X1157" s="11">
        <v>480.358</v>
      </c>
      <c r="Y1157" s="11">
        <v>179.34899999999999</v>
      </c>
      <c r="Z1157" s="11">
        <v>41.37</v>
      </c>
      <c r="AA1157" s="11">
        <v>5.2320000000000002</v>
      </c>
      <c r="AB1157" s="11">
        <v>0.39600000000000002</v>
      </c>
      <c r="AC1157" s="11">
        <v>1.7999999999999999E-2</v>
      </c>
    </row>
    <row r="1158" spans="1:29" ht="11.5" hidden="1">
      <c r="A1158" s="15">
        <v>1141</v>
      </c>
      <c r="B1158" s="13" t="s">
        <v>1059</v>
      </c>
      <c r="C1158" s="14" t="s">
        <v>1144</v>
      </c>
      <c r="D1158" s="12"/>
      <c r="E1158" s="12">
        <v>686</v>
      </c>
      <c r="F1158" s="13" t="s">
        <v>1110</v>
      </c>
      <c r="G1158" s="12">
        <v>914</v>
      </c>
      <c r="H1158" s="12">
        <v>1950</v>
      </c>
      <c r="I1158" s="11">
        <v>215.76400000000001</v>
      </c>
      <c r="J1158" s="11">
        <v>165.626</v>
      </c>
      <c r="K1158" s="11">
        <v>144.58099999999999</v>
      </c>
      <c r="L1158" s="11">
        <v>127.042</v>
      </c>
      <c r="M1158" s="11">
        <v>110.66200000000001</v>
      </c>
      <c r="N1158" s="11">
        <v>95.379000000000005</v>
      </c>
      <c r="O1158" s="11">
        <v>82.412000000000006</v>
      </c>
      <c r="P1158" s="11">
        <v>70.596000000000004</v>
      </c>
      <c r="Q1158" s="11">
        <v>59.957000000000001</v>
      </c>
      <c r="R1158" s="11">
        <v>50.5</v>
      </c>
      <c r="S1158" s="11">
        <v>41.762999999999998</v>
      </c>
      <c r="T1158" s="11">
        <v>33.752000000000002</v>
      </c>
      <c r="U1158" s="11">
        <v>27.596</v>
      </c>
      <c r="V1158" s="11">
        <v>21.457999999999998</v>
      </c>
      <c r="W1158" s="11">
        <v>14.119</v>
      </c>
      <c r="X1158" s="11">
        <v>7.7320000000000002</v>
      </c>
      <c r="Y1158" s="11">
        <v>3.2629999999999999</v>
      </c>
      <c r="Z1158" s="11">
        <v>0.60099999999999998</v>
      </c>
      <c r="AA1158" s="11">
        <v>5.7000000000000002E-2</v>
      </c>
      <c r="AB1158" s="11">
        <v>3.0000000000000001E-3</v>
      </c>
      <c r="AC1158" s="11">
        <v>0</v>
      </c>
    </row>
    <row r="1159" spans="1:29" ht="11.5" hidden="1">
      <c r="A1159" s="15">
        <v>1142</v>
      </c>
      <c r="B1159" s="13" t="s">
        <v>1059</v>
      </c>
      <c r="C1159" s="14" t="s">
        <v>1144</v>
      </c>
      <c r="D1159" s="12"/>
      <c r="E1159" s="12">
        <v>686</v>
      </c>
      <c r="F1159" s="13" t="s">
        <v>1110</v>
      </c>
      <c r="G1159" s="12">
        <v>914</v>
      </c>
      <c r="H1159" s="12">
        <v>1955</v>
      </c>
      <c r="I1159" s="11">
        <v>261.80599999999998</v>
      </c>
      <c r="J1159" s="11">
        <v>183.59</v>
      </c>
      <c r="K1159" s="11">
        <v>158.54</v>
      </c>
      <c r="L1159" s="11">
        <v>140.191</v>
      </c>
      <c r="M1159" s="11">
        <v>122.626</v>
      </c>
      <c r="N1159" s="11">
        <v>106.58</v>
      </c>
      <c r="O1159" s="11">
        <v>91.506</v>
      </c>
      <c r="P1159" s="11">
        <v>78.527000000000001</v>
      </c>
      <c r="Q1159" s="11">
        <v>66.811000000000007</v>
      </c>
      <c r="R1159" s="11">
        <v>56.408000000000001</v>
      </c>
      <c r="S1159" s="11">
        <v>46.756</v>
      </c>
      <c r="T1159" s="11">
        <v>37.478999999999999</v>
      </c>
      <c r="U1159" s="11">
        <v>28.486999999999998</v>
      </c>
      <c r="V1159" s="11">
        <v>20.925999999999998</v>
      </c>
      <c r="W1159" s="11">
        <v>13.754</v>
      </c>
      <c r="X1159" s="11">
        <v>6.88</v>
      </c>
      <c r="Y1159" s="11">
        <v>2.4950000000000001</v>
      </c>
      <c r="Z1159" s="11">
        <v>0.60399999999999998</v>
      </c>
      <c r="AA1159" s="11">
        <v>5.8000000000000003E-2</v>
      </c>
      <c r="AB1159" s="11">
        <v>3.0000000000000001E-3</v>
      </c>
      <c r="AC1159" s="11">
        <v>0</v>
      </c>
    </row>
    <row r="1160" spans="1:29" ht="11.5" hidden="1">
      <c r="A1160" s="15">
        <v>1143</v>
      </c>
      <c r="B1160" s="13" t="s">
        <v>1059</v>
      </c>
      <c r="C1160" s="14" t="s">
        <v>1144</v>
      </c>
      <c r="D1160" s="12"/>
      <c r="E1160" s="12">
        <v>686</v>
      </c>
      <c r="F1160" s="13" t="s">
        <v>1110</v>
      </c>
      <c r="G1160" s="12">
        <v>914</v>
      </c>
      <c r="H1160" s="12">
        <v>1960</v>
      </c>
      <c r="I1160" s="11">
        <v>298.18900000000002</v>
      </c>
      <c r="J1160" s="11">
        <v>226.19200000000001</v>
      </c>
      <c r="K1160" s="11">
        <v>176.59200000000001</v>
      </c>
      <c r="L1160" s="11">
        <v>154.43299999999999</v>
      </c>
      <c r="M1160" s="11">
        <v>136.351</v>
      </c>
      <c r="N1160" s="11">
        <v>119.209</v>
      </c>
      <c r="O1160" s="11">
        <v>103.20399999999999</v>
      </c>
      <c r="P1160" s="11">
        <v>87.974999999999994</v>
      </c>
      <c r="Q1160" s="11">
        <v>74.927000000000007</v>
      </c>
      <c r="R1160" s="11">
        <v>63.326999999999998</v>
      </c>
      <c r="S1160" s="11">
        <v>52.634999999999998</v>
      </c>
      <c r="T1160" s="11">
        <v>42.365000000000002</v>
      </c>
      <c r="U1160" s="11">
        <v>32.082999999999998</v>
      </c>
      <c r="V1160" s="11">
        <v>22.091000000000001</v>
      </c>
      <c r="W1160" s="11">
        <v>13.884</v>
      </c>
      <c r="X1160" s="11">
        <v>7.07</v>
      </c>
      <c r="Y1160" s="11">
        <v>2.4049999999999998</v>
      </c>
      <c r="Z1160" s="11">
        <v>0.51300000000000001</v>
      </c>
      <c r="AA1160" s="11">
        <v>6.5000000000000002E-2</v>
      </c>
      <c r="AB1160" s="11">
        <v>3.0000000000000001E-3</v>
      </c>
      <c r="AC1160" s="11">
        <v>0</v>
      </c>
    </row>
    <row r="1161" spans="1:29" ht="11.5" hidden="1">
      <c r="A1161" s="15">
        <v>1144</v>
      </c>
      <c r="B1161" s="13" t="s">
        <v>1059</v>
      </c>
      <c r="C1161" s="14" t="s">
        <v>1144</v>
      </c>
      <c r="D1161" s="12"/>
      <c r="E1161" s="12">
        <v>686</v>
      </c>
      <c r="F1161" s="13" t="s">
        <v>1110</v>
      </c>
      <c r="G1161" s="12">
        <v>914</v>
      </c>
      <c r="H1161" s="12">
        <v>1965</v>
      </c>
      <c r="I1161" s="11">
        <v>342.83600000000001</v>
      </c>
      <c r="J1161" s="11">
        <v>259.08100000000002</v>
      </c>
      <c r="K1161" s="11">
        <v>218.12100000000001</v>
      </c>
      <c r="L1161" s="11">
        <v>172.38900000000001</v>
      </c>
      <c r="M1161" s="11">
        <v>150.696</v>
      </c>
      <c r="N1161" s="11">
        <v>133.035</v>
      </c>
      <c r="O1161" s="11">
        <v>115.85299999999999</v>
      </c>
      <c r="P1161" s="11">
        <v>99.572999999999993</v>
      </c>
      <c r="Q1161" s="11">
        <v>84.245999999999995</v>
      </c>
      <c r="R1161" s="11">
        <v>71.268000000000001</v>
      </c>
      <c r="S1161" s="11">
        <v>59.325000000000003</v>
      </c>
      <c r="T1161" s="11">
        <v>47.936</v>
      </c>
      <c r="U1161" s="11">
        <v>36.549999999999997</v>
      </c>
      <c r="V1161" s="11">
        <v>25.193999999999999</v>
      </c>
      <c r="W1161" s="11">
        <v>14.949</v>
      </c>
      <c r="X1161" s="11">
        <v>7.359</v>
      </c>
      <c r="Y1161" s="11">
        <v>2.5859999999999999</v>
      </c>
      <c r="Z1161" s="11">
        <v>0.52500000000000002</v>
      </c>
      <c r="AA1161" s="11">
        <v>0.06</v>
      </c>
      <c r="AB1161" s="11">
        <v>4.0000000000000001E-3</v>
      </c>
      <c r="AC1161" s="11">
        <v>0</v>
      </c>
    </row>
    <row r="1162" spans="1:29" ht="11.5" hidden="1">
      <c r="A1162" s="15">
        <v>1145</v>
      </c>
      <c r="B1162" s="13" t="s">
        <v>1059</v>
      </c>
      <c r="C1162" s="14" t="s">
        <v>1144</v>
      </c>
      <c r="D1162" s="12"/>
      <c r="E1162" s="12">
        <v>686</v>
      </c>
      <c r="F1162" s="13" t="s">
        <v>1110</v>
      </c>
      <c r="G1162" s="12">
        <v>914</v>
      </c>
      <c r="H1162" s="12">
        <v>1970</v>
      </c>
      <c r="I1162" s="11">
        <v>393.97899999999998</v>
      </c>
      <c r="J1162" s="11">
        <v>296.58499999999998</v>
      </c>
      <c r="K1162" s="11">
        <v>250.18799999999999</v>
      </c>
      <c r="L1162" s="11">
        <v>213.58199999999999</v>
      </c>
      <c r="M1162" s="11">
        <v>169.94499999999999</v>
      </c>
      <c r="N1162" s="11">
        <v>149.14400000000001</v>
      </c>
      <c r="O1162" s="11">
        <v>131.017</v>
      </c>
      <c r="P1162" s="11">
        <v>112.992</v>
      </c>
      <c r="Q1162" s="11">
        <v>96.150999999999996</v>
      </c>
      <c r="R1162" s="11">
        <v>80.661000000000001</v>
      </c>
      <c r="S1162" s="11">
        <v>67.111999999999995</v>
      </c>
      <c r="T1162" s="11">
        <v>54.264000000000003</v>
      </c>
      <c r="U1162" s="11">
        <v>41.527000000000001</v>
      </c>
      <c r="V1162" s="11">
        <v>28.832999999999998</v>
      </c>
      <c r="W1162" s="11">
        <v>17.143999999999998</v>
      </c>
      <c r="X1162" s="11">
        <v>7.9889999999999999</v>
      </c>
      <c r="Y1162" s="11">
        <v>2.7240000000000002</v>
      </c>
      <c r="Z1162" s="11">
        <v>0.57099999999999995</v>
      </c>
      <c r="AA1162" s="11">
        <v>6.0999999999999999E-2</v>
      </c>
      <c r="AB1162" s="11">
        <v>4.0000000000000001E-3</v>
      </c>
      <c r="AC1162" s="11">
        <v>0</v>
      </c>
    </row>
    <row r="1163" spans="1:29" ht="11.5" hidden="1">
      <c r="A1163" s="15">
        <v>1146</v>
      </c>
      <c r="B1163" s="13" t="s">
        <v>1059</v>
      </c>
      <c r="C1163" s="14" t="s">
        <v>1144</v>
      </c>
      <c r="D1163" s="12"/>
      <c r="E1163" s="12">
        <v>686</v>
      </c>
      <c r="F1163" s="13" t="s">
        <v>1110</v>
      </c>
      <c r="G1163" s="12">
        <v>914</v>
      </c>
      <c r="H1163" s="12">
        <v>1975</v>
      </c>
      <c r="I1163" s="11">
        <v>458.21199999999999</v>
      </c>
      <c r="J1163" s="11">
        <v>346.39100000000002</v>
      </c>
      <c r="K1163" s="11">
        <v>287.5</v>
      </c>
      <c r="L1163" s="11">
        <v>245.06899999999999</v>
      </c>
      <c r="M1163" s="11">
        <v>209.33</v>
      </c>
      <c r="N1163" s="11">
        <v>167.035</v>
      </c>
      <c r="O1163" s="11">
        <v>146.03200000000001</v>
      </c>
      <c r="P1163" s="11">
        <v>127.32899999999999</v>
      </c>
      <c r="Q1163" s="11">
        <v>108.95399999999999</v>
      </c>
      <c r="R1163" s="11">
        <v>92.073999999999998</v>
      </c>
      <c r="S1163" s="11">
        <v>76.143000000000001</v>
      </c>
      <c r="T1163" s="11">
        <v>61.731000000000002</v>
      </c>
      <c r="U1163" s="11">
        <v>47.530999999999999</v>
      </c>
      <c r="V1163" s="11">
        <v>33.405000000000001</v>
      </c>
      <c r="W1163" s="11">
        <v>20.236000000000001</v>
      </c>
      <c r="X1163" s="11">
        <v>9.61</v>
      </c>
      <c r="Y1163" s="11">
        <v>3.169</v>
      </c>
      <c r="Z1163" s="11">
        <v>0.66100000000000003</v>
      </c>
      <c r="AA1163" s="11">
        <v>7.4999999999999997E-2</v>
      </c>
      <c r="AB1163" s="11">
        <v>5.0000000000000001E-3</v>
      </c>
      <c r="AC1163" s="11">
        <v>0</v>
      </c>
    </row>
    <row r="1164" spans="1:29" ht="11.5" hidden="1">
      <c r="A1164" s="15">
        <v>1147</v>
      </c>
      <c r="B1164" s="13" t="s">
        <v>1059</v>
      </c>
      <c r="C1164" s="14" t="s">
        <v>1144</v>
      </c>
      <c r="D1164" s="12"/>
      <c r="E1164" s="12">
        <v>686</v>
      </c>
      <c r="F1164" s="13" t="s">
        <v>1110</v>
      </c>
      <c r="G1164" s="12">
        <v>914</v>
      </c>
      <c r="H1164" s="12">
        <v>1980</v>
      </c>
      <c r="I1164" s="11">
        <v>531.17499999999995</v>
      </c>
      <c r="J1164" s="11">
        <v>414.29399999999998</v>
      </c>
      <c r="K1164" s="11">
        <v>337.10300000000001</v>
      </c>
      <c r="L1164" s="11">
        <v>278.53100000000001</v>
      </c>
      <c r="M1164" s="11">
        <v>230.958</v>
      </c>
      <c r="N1164" s="11">
        <v>193.654</v>
      </c>
      <c r="O1164" s="11">
        <v>153.91399999999999</v>
      </c>
      <c r="P1164" s="11">
        <v>135.511</v>
      </c>
      <c r="Q1164" s="11">
        <v>118.873</v>
      </c>
      <c r="R1164" s="11">
        <v>102.057</v>
      </c>
      <c r="S1164" s="11">
        <v>85.811000000000007</v>
      </c>
      <c r="T1164" s="11">
        <v>69.798000000000002</v>
      </c>
      <c r="U1164" s="11">
        <v>54.54</v>
      </c>
      <c r="V1164" s="11">
        <v>39.191000000000003</v>
      </c>
      <c r="W1164" s="11">
        <v>24.484000000000002</v>
      </c>
      <c r="X1164" s="11">
        <v>12.137</v>
      </c>
      <c r="Y1164" s="11">
        <v>4.1779999999999999</v>
      </c>
      <c r="Z1164" s="11">
        <v>0.876</v>
      </c>
      <c r="AA1164" s="11">
        <v>0.104</v>
      </c>
      <c r="AB1164" s="11">
        <v>6.0000000000000001E-3</v>
      </c>
      <c r="AC1164" s="11">
        <v>0</v>
      </c>
    </row>
    <row r="1165" spans="1:29" ht="11.5" hidden="1">
      <c r="A1165" s="15">
        <v>1148</v>
      </c>
      <c r="B1165" s="13" t="s">
        <v>1059</v>
      </c>
      <c r="C1165" s="14" t="s">
        <v>1144</v>
      </c>
      <c r="D1165" s="12"/>
      <c r="E1165" s="12">
        <v>686</v>
      </c>
      <c r="F1165" s="13" t="s">
        <v>1110</v>
      </c>
      <c r="G1165" s="12">
        <v>914</v>
      </c>
      <c r="H1165" s="12">
        <v>1985</v>
      </c>
      <c r="I1165" s="11">
        <v>614.54499999999996</v>
      </c>
      <c r="J1165" s="11">
        <v>492.822</v>
      </c>
      <c r="K1165" s="11">
        <v>406.43599999999998</v>
      </c>
      <c r="L1165" s="11">
        <v>330.01</v>
      </c>
      <c r="M1165" s="11">
        <v>268.05399999999997</v>
      </c>
      <c r="N1165" s="11">
        <v>219.58500000000001</v>
      </c>
      <c r="O1165" s="11">
        <v>183.816</v>
      </c>
      <c r="P1165" s="11">
        <v>146.21700000000001</v>
      </c>
      <c r="Q1165" s="11">
        <v>129.035</v>
      </c>
      <c r="R1165" s="11">
        <v>113.23699999999999</v>
      </c>
      <c r="S1165" s="11">
        <v>96.611999999999995</v>
      </c>
      <c r="T1165" s="11">
        <v>79.988</v>
      </c>
      <c r="U1165" s="11">
        <v>62.997999999999998</v>
      </c>
      <c r="V1165" s="11">
        <v>46.35</v>
      </c>
      <c r="W1165" s="11">
        <v>29.983000000000001</v>
      </c>
      <c r="X1165" s="11">
        <v>15.608000000000001</v>
      </c>
      <c r="Y1165" s="11">
        <v>5.7430000000000003</v>
      </c>
      <c r="Z1165" s="11">
        <v>1.2809999999999999</v>
      </c>
      <c r="AA1165" s="11">
        <v>0.153</v>
      </c>
      <c r="AB1165" s="11">
        <v>8.9999999999999993E-3</v>
      </c>
      <c r="AC1165" s="11">
        <v>0</v>
      </c>
    </row>
    <row r="1166" spans="1:29" ht="11.5" hidden="1">
      <c r="A1166" s="15">
        <v>1149</v>
      </c>
      <c r="B1166" s="13" t="s">
        <v>1059</v>
      </c>
      <c r="C1166" s="14" t="s">
        <v>1144</v>
      </c>
      <c r="D1166" s="12"/>
      <c r="E1166" s="12">
        <v>686</v>
      </c>
      <c r="F1166" s="13" t="s">
        <v>1110</v>
      </c>
      <c r="G1166" s="12">
        <v>914</v>
      </c>
      <c r="H1166" s="12">
        <v>1990</v>
      </c>
      <c r="I1166" s="11">
        <v>676.11099999999999</v>
      </c>
      <c r="J1166" s="11">
        <v>582.86800000000005</v>
      </c>
      <c r="K1166" s="11">
        <v>486.536</v>
      </c>
      <c r="L1166" s="11">
        <v>400.87400000000002</v>
      </c>
      <c r="M1166" s="11">
        <v>322.262</v>
      </c>
      <c r="N1166" s="11">
        <v>259.83</v>
      </c>
      <c r="O1166" s="11">
        <v>212.47300000000001</v>
      </c>
      <c r="P1166" s="11">
        <v>177.89699999999999</v>
      </c>
      <c r="Q1166" s="11">
        <v>141.316</v>
      </c>
      <c r="R1166" s="11">
        <v>124.495</v>
      </c>
      <c r="S1166" s="11">
        <v>108.526</v>
      </c>
      <c r="T1166" s="11">
        <v>91.305000000000007</v>
      </c>
      <c r="U1166" s="11">
        <v>73.537000000000006</v>
      </c>
      <c r="V1166" s="11">
        <v>54.984999999999999</v>
      </c>
      <c r="W1166" s="11">
        <v>36.843000000000004</v>
      </c>
      <c r="X1166" s="11">
        <v>20.186</v>
      </c>
      <c r="Y1166" s="11">
        <v>7.9560000000000004</v>
      </c>
      <c r="Z1166" s="11">
        <v>1.9259999999999999</v>
      </c>
      <c r="AA1166" s="11">
        <v>0.248</v>
      </c>
      <c r="AB1166" s="11">
        <v>1.4999999999999999E-2</v>
      </c>
      <c r="AC1166" s="11">
        <v>1E-3</v>
      </c>
    </row>
    <row r="1167" spans="1:29" ht="11.5" hidden="1">
      <c r="A1167" s="15">
        <v>1150</v>
      </c>
      <c r="B1167" s="13" t="s">
        <v>1059</v>
      </c>
      <c r="C1167" s="14" t="s">
        <v>1144</v>
      </c>
      <c r="D1167" s="12"/>
      <c r="E1167" s="12">
        <v>686</v>
      </c>
      <c r="F1167" s="13" t="s">
        <v>1110</v>
      </c>
      <c r="G1167" s="12">
        <v>914</v>
      </c>
      <c r="H1167" s="12">
        <v>1995</v>
      </c>
      <c r="I1167" s="11">
        <v>748.85500000000002</v>
      </c>
      <c r="J1167" s="11">
        <v>645.49099999999999</v>
      </c>
      <c r="K1167" s="11">
        <v>576.28899999999999</v>
      </c>
      <c r="L1167" s="11">
        <v>480.62799999999999</v>
      </c>
      <c r="M1167" s="11">
        <v>392.589</v>
      </c>
      <c r="N1167" s="11">
        <v>313.53399999999999</v>
      </c>
      <c r="O1167" s="11">
        <v>252.32499999999999</v>
      </c>
      <c r="P1167" s="11">
        <v>206.28800000000001</v>
      </c>
      <c r="Q1167" s="11">
        <v>172.51499999999999</v>
      </c>
      <c r="R1167" s="11">
        <v>136.66499999999999</v>
      </c>
      <c r="S1167" s="11">
        <v>119.611</v>
      </c>
      <c r="T1167" s="11">
        <v>102.884</v>
      </c>
      <c r="U1167" s="11">
        <v>84.319000000000003</v>
      </c>
      <c r="V1167" s="11">
        <v>64.617999999999995</v>
      </c>
      <c r="W1167" s="11">
        <v>44.145000000000003</v>
      </c>
      <c r="X1167" s="11">
        <v>25.158999999999999</v>
      </c>
      <c r="Y1167" s="11">
        <v>10.488</v>
      </c>
      <c r="Z1167" s="11">
        <v>2.7309999999999999</v>
      </c>
      <c r="AA1167" s="11">
        <v>0.38100000000000001</v>
      </c>
      <c r="AB1167" s="11">
        <v>2.5000000000000001E-2</v>
      </c>
      <c r="AC1167" s="11">
        <v>1E-3</v>
      </c>
    </row>
    <row r="1168" spans="1:29" ht="11.5" hidden="1">
      <c r="A1168" s="15">
        <v>1151</v>
      </c>
      <c r="B1168" s="13" t="s">
        <v>1059</v>
      </c>
      <c r="C1168" s="14" t="s">
        <v>1144</v>
      </c>
      <c r="D1168" s="12"/>
      <c r="E1168" s="12">
        <v>686</v>
      </c>
      <c r="F1168" s="13" t="s">
        <v>1110</v>
      </c>
      <c r="G1168" s="12">
        <v>914</v>
      </c>
      <c r="H1168" s="12">
        <v>2000</v>
      </c>
      <c r="I1168" s="11">
        <v>819.71</v>
      </c>
      <c r="J1168" s="11">
        <v>711.45899999999995</v>
      </c>
      <c r="K1168" s="11">
        <v>636.79600000000005</v>
      </c>
      <c r="L1168" s="11">
        <v>566.28499999999997</v>
      </c>
      <c r="M1168" s="11">
        <v>464.19099999999997</v>
      </c>
      <c r="N1168" s="11">
        <v>374.19900000000001</v>
      </c>
      <c r="O1168" s="11">
        <v>298.51799999999997</v>
      </c>
      <c r="P1168" s="11">
        <v>241.20500000000001</v>
      </c>
      <c r="Q1168" s="11">
        <v>197.488</v>
      </c>
      <c r="R1168" s="11">
        <v>165.21100000000001</v>
      </c>
      <c r="S1168" s="11">
        <v>130.16800000000001</v>
      </c>
      <c r="T1168" s="11">
        <v>112.611</v>
      </c>
      <c r="U1168" s="11">
        <v>94.427999999999997</v>
      </c>
      <c r="V1168" s="11">
        <v>73.617000000000004</v>
      </c>
      <c r="W1168" s="11">
        <v>51.488999999999997</v>
      </c>
      <c r="X1168" s="11">
        <v>29.855</v>
      </c>
      <c r="Y1168" s="11">
        <v>12.909000000000001</v>
      </c>
      <c r="Z1168" s="11">
        <v>3.552</v>
      </c>
      <c r="AA1168" s="11">
        <v>0.53300000000000003</v>
      </c>
      <c r="AB1168" s="11">
        <v>0.04</v>
      </c>
      <c r="AC1168" s="11">
        <v>1E-3</v>
      </c>
    </row>
    <row r="1169" spans="1:29" ht="11.5" hidden="1">
      <c r="A1169" s="15">
        <v>1152</v>
      </c>
      <c r="B1169" s="13" t="s">
        <v>1059</v>
      </c>
      <c r="C1169" s="14" t="s">
        <v>1144</v>
      </c>
      <c r="D1169" s="12"/>
      <c r="E1169" s="12">
        <v>686</v>
      </c>
      <c r="F1169" s="13" t="s">
        <v>1110</v>
      </c>
      <c r="G1169" s="12">
        <v>914</v>
      </c>
      <c r="H1169" s="12">
        <v>2005</v>
      </c>
      <c r="I1169" s="11">
        <v>910.46799999999996</v>
      </c>
      <c r="J1169" s="11">
        <v>787.86900000000003</v>
      </c>
      <c r="K1169" s="11">
        <v>702.23199999999997</v>
      </c>
      <c r="L1169" s="11">
        <v>626.35500000000002</v>
      </c>
      <c r="M1169" s="11">
        <v>548.76400000000001</v>
      </c>
      <c r="N1169" s="11">
        <v>444.697</v>
      </c>
      <c r="O1169" s="11">
        <v>359.15699999999998</v>
      </c>
      <c r="P1169" s="11">
        <v>288.18700000000001</v>
      </c>
      <c r="Q1169" s="11">
        <v>232.73699999999999</v>
      </c>
      <c r="R1169" s="11">
        <v>190.249</v>
      </c>
      <c r="S1169" s="11">
        <v>158.19</v>
      </c>
      <c r="T1169" s="11">
        <v>122.98</v>
      </c>
      <c r="U1169" s="11">
        <v>103.67100000000001</v>
      </c>
      <c r="V1169" s="11">
        <v>82.701999999999998</v>
      </c>
      <c r="W1169" s="11">
        <v>58.869</v>
      </c>
      <c r="X1169" s="11">
        <v>34.981000000000002</v>
      </c>
      <c r="Y1169" s="11">
        <v>15.411</v>
      </c>
      <c r="Z1169" s="11">
        <v>4.399</v>
      </c>
      <c r="AA1169" s="11">
        <v>0.69499999999999995</v>
      </c>
      <c r="AB1169" s="11">
        <v>5.5E-2</v>
      </c>
      <c r="AC1169" s="11">
        <v>2E-3</v>
      </c>
    </row>
    <row r="1170" spans="1:29" ht="11.5" hidden="1">
      <c r="A1170" s="15">
        <v>1153</v>
      </c>
      <c r="B1170" s="13" t="s">
        <v>1059</v>
      </c>
      <c r="C1170" s="14" t="s">
        <v>1144</v>
      </c>
      <c r="D1170" s="12"/>
      <c r="E1170" s="12">
        <v>686</v>
      </c>
      <c r="F1170" s="13" t="s">
        <v>1110</v>
      </c>
      <c r="G1170" s="12">
        <v>914</v>
      </c>
      <c r="H1170" s="12">
        <v>2010</v>
      </c>
      <c r="I1170" s="11">
        <v>1059.2070000000001</v>
      </c>
      <c r="J1170" s="11">
        <v>888.06399999999996</v>
      </c>
      <c r="K1170" s="11">
        <v>779.11199999999997</v>
      </c>
      <c r="L1170" s="11">
        <v>692.12400000000002</v>
      </c>
      <c r="M1170" s="11">
        <v>609.08799999999997</v>
      </c>
      <c r="N1170" s="11">
        <v>528.92700000000002</v>
      </c>
      <c r="O1170" s="11">
        <v>428.65100000000001</v>
      </c>
      <c r="P1170" s="11">
        <v>347.35700000000003</v>
      </c>
      <c r="Q1170" s="11">
        <v>278.58600000000001</v>
      </c>
      <c r="R1170" s="11">
        <v>224.61600000000001</v>
      </c>
      <c r="S1170" s="11">
        <v>182.548</v>
      </c>
      <c r="T1170" s="11">
        <v>149.947</v>
      </c>
      <c r="U1170" s="11">
        <v>113.72199999999999</v>
      </c>
      <c r="V1170" s="11">
        <v>91.488</v>
      </c>
      <c r="W1170" s="11">
        <v>66.902000000000001</v>
      </c>
      <c r="X1170" s="11">
        <v>40.665999999999997</v>
      </c>
      <c r="Y1170" s="11">
        <v>18.47</v>
      </c>
      <c r="Z1170" s="11">
        <v>5.3979999999999997</v>
      </c>
      <c r="AA1170" s="11">
        <v>0.88600000000000001</v>
      </c>
      <c r="AB1170" s="11">
        <v>6.9000000000000006E-2</v>
      </c>
      <c r="AC1170" s="11">
        <v>1E-3</v>
      </c>
    </row>
    <row r="1171" spans="1:29" ht="11.5" hidden="1">
      <c r="A1171" s="15">
        <v>1154</v>
      </c>
      <c r="B1171" s="13" t="s">
        <v>1059</v>
      </c>
      <c r="C1171" s="14" t="s">
        <v>1144</v>
      </c>
      <c r="D1171" s="12"/>
      <c r="E1171" s="12">
        <v>686</v>
      </c>
      <c r="F1171" s="13" t="s">
        <v>1110</v>
      </c>
      <c r="G1171" s="12">
        <v>914</v>
      </c>
      <c r="H1171" s="12">
        <v>2015</v>
      </c>
      <c r="I1171" s="11">
        <v>1205.3230000000001</v>
      </c>
      <c r="J1171" s="11">
        <v>1042.7460000000001</v>
      </c>
      <c r="K1171" s="11">
        <v>881.07500000000005</v>
      </c>
      <c r="L1171" s="11">
        <v>770.34100000000001</v>
      </c>
      <c r="M1171" s="11">
        <v>676.42</v>
      </c>
      <c r="N1171" s="11">
        <v>590.75099999999998</v>
      </c>
      <c r="O1171" s="11">
        <v>512.79399999999998</v>
      </c>
      <c r="P1171" s="11">
        <v>415.96499999999997</v>
      </c>
      <c r="Q1171" s="11">
        <v>337.072</v>
      </c>
      <c r="R1171" s="11">
        <v>269.92</v>
      </c>
      <c r="S1171" s="11">
        <v>216.49600000000001</v>
      </c>
      <c r="T1171" s="11">
        <v>174.096</v>
      </c>
      <c r="U1171" s="11">
        <v>140.03100000000001</v>
      </c>
      <c r="V1171" s="11">
        <v>101.848</v>
      </c>
      <c r="W1171" s="11">
        <v>75.730999999999995</v>
      </c>
      <c r="X1171" s="11">
        <v>47.805999999999997</v>
      </c>
      <c r="Y1171" s="11">
        <v>22.463000000000001</v>
      </c>
      <c r="Z1171" s="11">
        <v>6.8360000000000003</v>
      </c>
      <c r="AA1171" s="11">
        <v>1.1519999999999999</v>
      </c>
      <c r="AB1171" s="11">
        <v>9.4E-2</v>
      </c>
      <c r="AC1171" s="11">
        <v>2E-3</v>
      </c>
    </row>
    <row r="1172" spans="1:29" ht="11.5" hidden="1">
      <c r="A1172" s="15">
        <v>1155</v>
      </c>
      <c r="B1172" s="13" t="s">
        <v>1059</v>
      </c>
      <c r="C1172" s="14" t="s">
        <v>1144</v>
      </c>
      <c r="D1172" s="12"/>
      <c r="E1172" s="12">
        <v>686</v>
      </c>
      <c r="F1172" s="13" t="s">
        <v>1110</v>
      </c>
      <c r="G1172" s="12">
        <v>914</v>
      </c>
      <c r="H1172" s="12">
        <v>2020</v>
      </c>
      <c r="I1172" s="11">
        <v>1288.9290000000001</v>
      </c>
      <c r="J1172" s="11">
        <v>1192.431</v>
      </c>
      <c r="K1172" s="11">
        <v>1036.9659999999999</v>
      </c>
      <c r="L1172" s="11">
        <v>874.71100000000001</v>
      </c>
      <c r="M1172" s="11">
        <v>759.60199999999998</v>
      </c>
      <c r="N1172" s="11">
        <v>663.93799999999999</v>
      </c>
      <c r="O1172" s="11">
        <v>579.44000000000005</v>
      </c>
      <c r="P1172" s="11">
        <v>503.10599999999999</v>
      </c>
      <c r="Q1172" s="11">
        <v>407.505</v>
      </c>
      <c r="R1172" s="11">
        <v>329.30799999999999</v>
      </c>
      <c r="S1172" s="11">
        <v>262.089</v>
      </c>
      <c r="T1172" s="11">
        <v>207.89599999999999</v>
      </c>
      <c r="U1172" s="11">
        <v>163.71</v>
      </c>
      <c r="V1172" s="11">
        <v>126.449</v>
      </c>
      <c r="W1172" s="11">
        <v>85.147000000000006</v>
      </c>
      <c r="X1172" s="11">
        <v>54.85</v>
      </c>
      <c r="Y1172" s="11">
        <v>26.922000000000001</v>
      </c>
      <c r="Z1172" s="11">
        <v>8.5190000000000001</v>
      </c>
      <c r="AA1172" s="11">
        <v>1.492</v>
      </c>
      <c r="AB1172" s="11">
        <v>0.13</v>
      </c>
      <c r="AC1172" s="11">
        <v>5.0000000000000001E-3</v>
      </c>
    </row>
    <row r="1173" spans="1:29" ht="11.5" hidden="1">
      <c r="A1173" s="15">
        <v>1156</v>
      </c>
      <c r="B1173" s="13" t="s">
        <v>1059</v>
      </c>
      <c r="C1173" s="14" t="s">
        <v>1145</v>
      </c>
      <c r="D1173" s="12"/>
      <c r="E1173" s="12">
        <v>694</v>
      </c>
      <c r="F1173" s="13" t="s">
        <v>1110</v>
      </c>
      <c r="G1173" s="12">
        <v>914</v>
      </c>
      <c r="H1173" s="12">
        <v>1950</v>
      </c>
      <c r="I1173" s="11">
        <v>163.69499999999999</v>
      </c>
      <c r="J1173" s="11">
        <v>127.785</v>
      </c>
      <c r="K1173" s="11">
        <v>112.56</v>
      </c>
      <c r="L1173" s="11">
        <v>101.43</v>
      </c>
      <c r="M1173" s="11">
        <v>91.034999999999997</v>
      </c>
      <c r="N1173" s="11">
        <v>81.058999999999997</v>
      </c>
      <c r="O1173" s="11">
        <v>71.293999999999997</v>
      </c>
      <c r="P1173" s="11">
        <v>62.16</v>
      </c>
      <c r="Q1173" s="11">
        <v>53.655000000000001</v>
      </c>
      <c r="R1173" s="11">
        <v>45.988999999999997</v>
      </c>
      <c r="S1173" s="11">
        <v>38.954999999999998</v>
      </c>
      <c r="T1173" s="11">
        <v>31.919</v>
      </c>
      <c r="U1173" s="11">
        <v>24.675000000000001</v>
      </c>
      <c r="V1173" s="11">
        <v>17.431000000000001</v>
      </c>
      <c r="W1173" s="11">
        <v>10.5</v>
      </c>
      <c r="X1173" s="11">
        <v>5.1449999999999996</v>
      </c>
      <c r="Y1173" s="11">
        <v>1.4930000000000001</v>
      </c>
      <c r="Z1173" s="11">
        <v>0.54600000000000004</v>
      </c>
      <c r="AA1173" s="11">
        <v>0.14000000000000001</v>
      </c>
      <c r="AB1173" s="11">
        <v>2.3E-2</v>
      </c>
      <c r="AC1173" s="11">
        <v>2E-3</v>
      </c>
    </row>
    <row r="1174" spans="1:29" ht="11.5" hidden="1">
      <c r="A1174" s="15">
        <v>1157</v>
      </c>
      <c r="B1174" s="13" t="s">
        <v>1059</v>
      </c>
      <c r="C1174" s="14" t="s">
        <v>1145</v>
      </c>
      <c r="D1174" s="12"/>
      <c r="E1174" s="12">
        <v>694</v>
      </c>
      <c r="F1174" s="13" t="s">
        <v>1110</v>
      </c>
      <c r="G1174" s="12">
        <v>914</v>
      </c>
      <c r="H1174" s="12">
        <v>1955</v>
      </c>
      <c r="I1174" s="11">
        <v>169.083</v>
      </c>
      <c r="J1174" s="11">
        <v>133.40700000000001</v>
      </c>
      <c r="K1174" s="11">
        <v>120.28400000000001</v>
      </c>
      <c r="L1174" s="11">
        <v>107.32899999999999</v>
      </c>
      <c r="M1174" s="11">
        <v>95.772999999999996</v>
      </c>
      <c r="N1174" s="11">
        <v>85.311000000000007</v>
      </c>
      <c r="O1174" s="11">
        <v>75.554000000000002</v>
      </c>
      <c r="P1174" s="11">
        <v>66.146000000000001</v>
      </c>
      <c r="Q1174" s="11">
        <v>57.481000000000002</v>
      </c>
      <c r="R1174" s="11">
        <v>49.555</v>
      </c>
      <c r="S1174" s="11">
        <v>42.106999999999999</v>
      </c>
      <c r="T1174" s="11">
        <v>34.856999999999999</v>
      </c>
      <c r="U1174" s="11">
        <v>27.29</v>
      </c>
      <c r="V1174" s="11">
        <v>19.641999999999999</v>
      </c>
      <c r="W1174" s="11">
        <v>12.409000000000001</v>
      </c>
      <c r="X1174" s="11">
        <v>6.3490000000000002</v>
      </c>
      <c r="Y1174" s="11">
        <v>2.5089999999999999</v>
      </c>
      <c r="Z1174" s="11">
        <v>0.54700000000000004</v>
      </c>
      <c r="AA1174" s="11">
        <v>0.14000000000000001</v>
      </c>
      <c r="AB1174" s="11">
        <v>2.3E-2</v>
      </c>
      <c r="AC1174" s="11">
        <v>2E-3</v>
      </c>
    </row>
    <row r="1175" spans="1:29" ht="11.5" hidden="1">
      <c r="A1175" s="15">
        <v>1158</v>
      </c>
      <c r="B1175" s="13" t="s">
        <v>1059</v>
      </c>
      <c r="C1175" s="14" t="s">
        <v>1145</v>
      </c>
      <c r="D1175" s="12"/>
      <c r="E1175" s="12">
        <v>694</v>
      </c>
      <c r="F1175" s="13" t="s">
        <v>1110</v>
      </c>
      <c r="G1175" s="12">
        <v>914</v>
      </c>
      <c r="H1175" s="12">
        <v>1960</v>
      </c>
      <c r="I1175" s="11">
        <v>184.00200000000001</v>
      </c>
      <c r="J1175" s="11">
        <v>140.88900000000001</v>
      </c>
      <c r="K1175" s="11">
        <v>126.137</v>
      </c>
      <c r="L1175" s="11">
        <v>115.00700000000001</v>
      </c>
      <c r="M1175" s="11">
        <v>101.633</v>
      </c>
      <c r="N1175" s="11">
        <v>90.016999999999996</v>
      </c>
      <c r="O1175" s="11">
        <v>79.760999999999996</v>
      </c>
      <c r="P1175" s="11">
        <v>70.313999999999993</v>
      </c>
      <c r="Q1175" s="11">
        <v>61.341000000000001</v>
      </c>
      <c r="R1175" s="11">
        <v>53.212000000000003</v>
      </c>
      <c r="S1175" s="11">
        <v>45.459000000000003</v>
      </c>
      <c r="T1175" s="11">
        <v>37.755000000000003</v>
      </c>
      <c r="U1175" s="11">
        <v>29.882999999999999</v>
      </c>
      <c r="V1175" s="11">
        <v>21.8</v>
      </c>
      <c r="W1175" s="11">
        <v>14.042</v>
      </c>
      <c r="X1175" s="11">
        <v>7.5369999999999999</v>
      </c>
      <c r="Y1175" s="11">
        <v>3.1070000000000002</v>
      </c>
      <c r="Z1175" s="11">
        <v>0.92200000000000004</v>
      </c>
      <c r="AA1175" s="11">
        <v>0.14000000000000001</v>
      </c>
      <c r="AB1175" s="11">
        <v>2.3E-2</v>
      </c>
      <c r="AC1175" s="11">
        <v>2E-3</v>
      </c>
    </row>
    <row r="1176" spans="1:29" ht="11.5" hidden="1">
      <c r="A1176" s="15">
        <v>1159</v>
      </c>
      <c r="B1176" s="13" t="s">
        <v>1059</v>
      </c>
      <c r="C1176" s="14" t="s">
        <v>1145</v>
      </c>
      <c r="D1176" s="12"/>
      <c r="E1176" s="12">
        <v>694</v>
      </c>
      <c r="F1176" s="13" t="s">
        <v>1110</v>
      </c>
      <c r="G1176" s="12">
        <v>914</v>
      </c>
      <c r="H1176" s="12">
        <v>1965</v>
      </c>
      <c r="I1176" s="11">
        <v>206.68600000000001</v>
      </c>
      <c r="J1176" s="11">
        <v>155.80799999999999</v>
      </c>
      <c r="K1176" s="11">
        <v>133.779</v>
      </c>
      <c r="L1176" s="11">
        <v>120.97</v>
      </c>
      <c r="M1176" s="11">
        <v>109.28</v>
      </c>
      <c r="N1176" s="11">
        <v>95.878</v>
      </c>
      <c r="O1176" s="11">
        <v>84.478999999999999</v>
      </c>
      <c r="P1176" s="11">
        <v>74.5</v>
      </c>
      <c r="Q1176" s="11">
        <v>65.423000000000002</v>
      </c>
      <c r="R1176" s="11">
        <v>56.94</v>
      </c>
      <c r="S1176" s="11">
        <v>48.929000000000002</v>
      </c>
      <c r="T1176" s="11">
        <v>40.862000000000002</v>
      </c>
      <c r="U1176" s="11">
        <v>32.468000000000004</v>
      </c>
      <c r="V1176" s="11">
        <v>23.960999999999999</v>
      </c>
      <c r="W1176" s="11">
        <v>15.651</v>
      </c>
      <c r="X1176" s="11">
        <v>8.5660000000000007</v>
      </c>
      <c r="Y1176" s="11">
        <v>3.7010000000000001</v>
      </c>
      <c r="Z1176" s="11">
        <v>1.141</v>
      </c>
      <c r="AA1176" s="11">
        <v>0.23599999999999999</v>
      </c>
      <c r="AB1176" s="11">
        <v>2.4E-2</v>
      </c>
      <c r="AC1176" s="11">
        <v>2E-3</v>
      </c>
    </row>
    <row r="1177" spans="1:29" ht="11.5" hidden="1">
      <c r="A1177" s="15">
        <v>1160</v>
      </c>
      <c r="B1177" s="13" t="s">
        <v>1059</v>
      </c>
      <c r="C1177" s="14" t="s">
        <v>1145</v>
      </c>
      <c r="D1177" s="12"/>
      <c r="E1177" s="12">
        <v>694</v>
      </c>
      <c r="F1177" s="13" t="s">
        <v>1110</v>
      </c>
      <c r="G1177" s="12">
        <v>914</v>
      </c>
      <c r="H1177" s="12">
        <v>1970</v>
      </c>
      <c r="I1177" s="11">
        <v>231.803</v>
      </c>
      <c r="J1177" s="11">
        <v>178.55799999999999</v>
      </c>
      <c r="K1177" s="11">
        <v>148.751</v>
      </c>
      <c r="L1177" s="11">
        <v>128.80000000000001</v>
      </c>
      <c r="M1177" s="11">
        <v>115.459</v>
      </c>
      <c r="N1177" s="11">
        <v>103.59099999999999</v>
      </c>
      <c r="O1177" s="11">
        <v>90.424000000000007</v>
      </c>
      <c r="P1177" s="11">
        <v>79.290000000000006</v>
      </c>
      <c r="Q1177" s="11">
        <v>69.626999999999995</v>
      </c>
      <c r="R1177" s="11">
        <v>60.951000000000001</v>
      </c>
      <c r="S1177" s="11">
        <v>52.524999999999999</v>
      </c>
      <c r="T1177" s="11">
        <v>44.131</v>
      </c>
      <c r="U1177" s="11">
        <v>35.293999999999997</v>
      </c>
      <c r="V1177" s="11">
        <v>26.170999999999999</v>
      </c>
      <c r="W1177" s="11">
        <v>17.308</v>
      </c>
      <c r="X1177" s="11">
        <v>9.6069999999999993</v>
      </c>
      <c r="Y1177" s="11">
        <v>4.226</v>
      </c>
      <c r="Z1177" s="11">
        <v>1.365</v>
      </c>
      <c r="AA1177" s="11">
        <v>0.29099999999999998</v>
      </c>
      <c r="AB1177" s="11">
        <v>3.6999999999999998E-2</v>
      </c>
      <c r="AC1177" s="11">
        <v>2E-3</v>
      </c>
    </row>
    <row r="1178" spans="1:29" ht="11.5" hidden="1">
      <c r="A1178" s="15">
        <v>1161</v>
      </c>
      <c r="B1178" s="13" t="s">
        <v>1059</v>
      </c>
      <c r="C1178" s="14" t="s">
        <v>1145</v>
      </c>
      <c r="D1178" s="12"/>
      <c r="E1178" s="12">
        <v>694</v>
      </c>
      <c r="F1178" s="13" t="s">
        <v>1110</v>
      </c>
      <c r="G1178" s="12">
        <v>914</v>
      </c>
      <c r="H1178" s="12">
        <v>1975</v>
      </c>
      <c r="I1178" s="11">
        <v>262.524</v>
      </c>
      <c r="J1178" s="11">
        <v>204.61600000000001</v>
      </c>
      <c r="K1178" s="11">
        <v>171.375</v>
      </c>
      <c r="L1178" s="11">
        <v>143.72800000000001</v>
      </c>
      <c r="M1178" s="11">
        <v>123.419</v>
      </c>
      <c r="N1178" s="11">
        <v>109.917</v>
      </c>
      <c r="O1178" s="11">
        <v>98.13</v>
      </c>
      <c r="P1178" s="11">
        <v>85.245000000000005</v>
      </c>
      <c r="Q1178" s="11">
        <v>74.409000000000006</v>
      </c>
      <c r="R1178" s="11">
        <v>65.093000000000004</v>
      </c>
      <c r="S1178" s="11">
        <v>56.399000000000001</v>
      </c>
      <c r="T1178" s="11">
        <v>47.534999999999997</v>
      </c>
      <c r="U1178" s="11">
        <v>38.286000000000001</v>
      </c>
      <c r="V1178" s="11">
        <v>28.609000000000002</v>
      </c>
      <c r="W1178" s="11">
        <v>19.033000000000001</v>
      </c>
      <c r="X1178" s="11">
        <v>10.702</v>
      </c>
      <c r="Y1178" s="11">
        <v>4.7709999999999999</v>
      </c>
      <c r="Z1178" s="11">
        <v>1.5649999999999999</v>
      </c>
      <c r="AA1178" s="11">
        <v>0.34899999999999998</v>
      </c>
      <c r="AB1178" s="11">
        <v>4.7E-2</v>
      </c>
      <c r="AC1178" s="11">
        <v>4.0000000000000001E-3</v>
      </c>
    </row>
    <row r="1179" spans="1:29" ht="11.5" hidden="1">
      <c r="A1179" s="15">
        <v>1162</v>
      </c>
      <c r="B1179" s="13" t="s">
        <v>1059</v>
      </c>
      <c r="C1179" s="14" t="s">
        <v>1145</v>
      </c>
      <c r="D1179" s="12"/>
      <c r="E1179" s="12">
        <v>694</v>
      </c>
      <c r="F1179" s="13" t="s">
        <v>1110</v>
      </c>
      <c r="G1179" s="12">
        <v>914</v>
      </c>
      <c r="H1179" s="12">
        <v>1980</v>
      </c>
      <c r="I1179" s="11">
        <v>295.44600000000003</v>
      </c>
      <c r="J1179" s="11">
        <v>234.71199999999999</v>
      </c>
      <c r="K1179" s="11">
        <v>197.15600000000001</v>
      </c>
      <c r="L1179" s="11">
        <v>166.08099999999999</v>
      </c>
      <c r="M1179" s="11">
        <v>138.20699999999999</v>
      </c>
      <c r="N1179" s="11">
        <v>117.94799999999999</v>
      </c>
      <c r="O1179" s="11">
        <v>104.53700000000001</v>
      </c>
      <c r="P1179" s="11">
        <v>92.873999999999995</v>
      </c>
      <c r="Q1179" s="11">
        <v>80.289000000000001</v>
      </c>
      <c r="R1179" s="11">
        <v>69.78</v>
      </c>
      <c r="S1179" s="11">
        <v>60.4</v>
      </c>
      <c r="T1179" s="11">
        <v>51.195999999999998</v>
      </c>
      <c r="U1179" s="11">
        <v>41.395000000000003</v>
      </c>
      <c r="V1179" s="11">
        <v>31.178999999999998</v>
      </c>
      <c r="W1179" s="11">
        <v>20.919</v>
      </c>
      <c r="X1179" s="11">
        <v>11.837</v>
      </c>
      <c r="Y1179" s="11">
        <v>5.3410000000000002</v>
      </c>
      <c r="Z1179" s="11">
        <v>1.774</v>
      </c>
      <c r="AA1179" s="11">
        <v>0.40100000000000002</v>
      </c>
      <c r="AB1179" s="11">
        <v>5.6000000000000001E-2</v>
      </c>
      <c r="AC1179" s="11">
        <v>5.0000000000000001E-3</v>
      </c>
    </row>
    <row r="1180" spans="1:29" ht="11.5" hidden="1">
      <c r="A1180" s="15">
        <v>1163</v>
      </c>
      <c r="B1180" s="13" t="s">
        <v>1059</v>
      </c>
      <c r="C1180" s="14" t="s">
        <v>1145</v>
      </c>
      <c r="D1180" s="12"/>
      <c r="E1180" s="12">
        <v>694</v>
      </c>
      <c r="F1180" s="13" t="s">
        <v>1110</v>
      </c>
      <c r="G1180" s="12">
        <v>914</v>
      </c>
      <c r="H1180" s="12">
        <v>1985</v>
      </c>
      <c r="I1180" s="11">
        <v>337.84899999999999</v>
      </c>
      <c r="J1180" s="11">
        <v>266.791</v>
      </c>
      <c r="K1180" s="11">
        <v>226.41499999999999</v>
      </c>
      <c r="L1180" s="11">
        <v>191.095</v>
      </c>
      <c r="M1180" s="11">
        <v>159.65799999999999</v>
      </c>
      <c r="N1180" s="11">
        <v>132.02099999999999</v>
      </c>
      <c r="O1180" s="11">
        <v>112.139</v>
      </c>
      <c r="P1180" s="11">
        <v>98.927999999999997</v>
      </c>
      <c r="Q1180" s="11">
        <v>87.483999999999995</v>
      </c>
      <c r="R1180" s="11">
        <v>75.302000000000007</v>
      </c>
      <c r="S1180" s="11">
        <v>64.754000000000005</v>
      </c>
      <c r="T1180" s="11">
        <v>54.837000000000003</v>
      </c>
      <c r="U1180" s="11">
        <v>44.618000000000002</v>
      </c>
      <c r="V1180" s="11">
        <v>33.762999999999998</v>
      </c>
      <c r="W1180" s="11">
        <v>22.858000000000001</v>
      </c>
      <c r="X1180" s="11">
        <v>13.057</v>
      </c>
      <c r="Y1180" s="11">
        <v>5.93</v>
      </c>
      <c r="Z1180" s="11">
        <v>1.9910000000000001</v>
      </c>
      <c r="AA1180" s="11">
        <v>0.45400000000000001</v>
      </c>
      <c r="AB1180" s="11">
        <v>6.4000000000000001E-2</v>
      </c>
      <c r="AC1180" s="11">
        <v>5.0000000000000001E-3</v>
      </c>
    </row>
    <row r="1181" spans="1:29" ht="11.5" hidden="1">
      <c r="A1181" s="15">
        <v>1164</v>
      </c>
      <c r="B1181" s="13" t="s">
        <v>1059</v>
      </c>
      <c r="C1181" s="14" t="s">
        <v>1145</v>
      </c>
      <c r="D1181" s="12"/>
      <c r="E1181" s="12">
        <v>694</v>
      </c>
      <c r="F1181" s="13" t="s">
        <v>1110</v>
      </c>
      <c r="G1181" s="12">
        <v>914</v>
      </c>
      <c r="H1181" s="12">
        <v>1990</v>
      </c>
      <c r="I1181" s="11">
        <v>382.32100000000003</v>
      </c>
      <c r="J1181" s="11">
        <v>310.54700000000003</v>
      </c>
      <c r="K1181" s="11">
        <v>260.13299999999998</v>
      </c>
      <c r="L1181" s="11">
        <v>221.53800000000001</v>
      </c>
      <c r="M1181" s="11">
        <v>184.964</v>
      </c>
      <c r="N1181" s="11">
        <v>153.36199999999999</v>
      </c>
      <c r="O1181" s="11">
        <v>126.254</v>
      </c>
      <c r="P1181" s="11">
        <v>106.842</v>
      </c>
      <c r="Q1181" s="11">
        <v>93.921000000000006</v>
      </c>
      <c r="R1181" s="11">
        <v>82.787999999999997</v>
      </c>
      <c r="S1181" s="11">
        <v>70.557000000000002</v>
      </c>
      <c r="T1181" s="11">
        <v>59.345999999999997</v>
      </c>
      <c r="U1181" s="11">
        <v>48.246000000000002</v>
      </c>
      <c r="V1181" s="11">
        <v>36.749000000000002</v>
      </c>
      <c r="W1181" s="11">
        <v>25.027000000000001</v>
      </c>
      <c r="X1181" s="11">
        <v>14.462</v>
      </c>
      <c r="Y1181" s="11">
        <v>6.6459999999999999</v>
      </c>
      <c r="Z1181" s="11">
        <v>2.246</v>
      </c>
      <c r="AA1181" s="11">
        <v>0.51900000000000002</v>
      </c>
      <c r="AB1181" s="11">
        <v>7.3999999999999996E-2</v>
      </c>
      <c r="AC1181" s="11">
        <v>6.0000000000000001E-3</v>
      </c>
    </row>
    <row r="1182" spans="1:29" ht="11.5" hidden="1">
      <c r="A1182" s="15">
        <v>1165</v>
      </c>
      <c r="B1182" s="13" t="s">
        <v>1059</v>
      </c>
      <c r="C1182" s="14" t="s">
        <v>1145</v>
      </c>
      <c r="D1182" s="12"/>
      <c r="E1182" s="12">
        <v>694</v>
      </c>
      <c r="F1182" s="13" t="s">
        <v>1110</v>
      </c>
      <c r="G1182" s="12">
        <v>914</v>
      </c>
      <c r="H1182" s="12">
        <v>1995</v>
      </c>
      <c r="I1182" s="11">
        <v>378.82299999999998</v>
      </c>
      <c r="J1182" s="11">
        <v>311.185</v>
      </c>
      <c r="K1182" s="11">
        <v>266.22199999999998</v>
      </c>
      <c r="L1182" s="11">
        <v>223.12899999999999</v>
      </c>
      <c r="M1182" s="11">
        <v>187.14599999999999</v>
      </c>
      <c r="N1182" s="11">
        <v>154.68100000000001</v>
      </c>
      <c r="O1182" s="11">
        <v>127.779</v>
      </c>
      <c r="P1182" s="11">
        <v>104.928</v>
      </c>
      <c r="Q1182" s="11">
        <v>88.710999999999999</v>
      </c>
      <c r="R1182" s="11">
        <v>78.015000000000001</v>
      </c>
      <c r="S1182" s="11">
        <v>68.212000000000003</v>
      </c>
      <c r="T1182" s="11">
        <v>56.795000000000002</v>
      </c>
      <c r="U1182" s="11">
        <v>45.862000000000002</v>
      </c>
      <c r="V1182" s="11">
        <v>34.921999999999997</v>
      </c>
      <c r="W1182" s="11">
        <v>23.978000000000002</v>
      </c>
      <c r="X1182" s="11">
        <v>13.981999999999999</v>
      </c>
      <c r="Y1182" s="11">
        <v>6.5209999999999999</v>
      </c>
      <c r="Z1182" s="11">
        <v>2.2309999999999999</v>
      </c>
      <c r="AA1182" s="11">
        <v>0.51800000000000002</v>
      </c>
      <c r="AB1182" s="11">
        <v>7.3999999999999996E-2</v>
      </c>
      <c r="AC1182" s="11">
        <v>6.0000000000000001E-3</v>
      </c>
    </row>
    <row r="1183" spans="1:29" ht="11.5" hidden="1">
      <c r="A1183" s="15">
        <v>1166</v>
      </c>
      <c r="B1183" s="13" t="s">
        <v>1059</v>
      </c>
      <c r="C1183" s="14" t="s">
        <v>1145</v>
      </c>
      <c r="D1183" s="12"/>
      <c r="E1183" s="12">
        <v>694</v>
      </c>
      <c r="F1183" s="13" t="s">
        <v>1110</v>
      </c>
      <c r="G1183" s="12">
        <v>914</v>
      </c>
      <c r="H1183" s="12">
        <v>2000</v>
      </c>
      <c r="I1183" s="11">
        <v>397.12799999999999</v>
      </c>
      <c r="J1183" s="11">
        <v>332.73500000000001</v>
      </c>
      <c r="K1183" s="11">
        <v>285.83</v>
      </c>
      <c r="L1183" s="11">
        <v>244.55199999999999</v>
      </c>
      <c r="M1183" s="11">
        <v>201.30099999999999</v>
      </c>
      <c r="N1183" s="11">
        <v>167.078</v>
      </c>
      <c r="O1183" s="11">
        <v>137.61099999999999</v>
      </c>
      <c r="P1183" s="11">
        <v>113.59399999999999</v>
      </c>
      <c r="Q1183" s="11">
        <v>93.265000000000001</v>
      </c>
      <c r="R1183" s="11">
        <v>78.847999999999999</v>
      </c>
      <c r="S1183" s="11">
        <v>68.774000000000001</v>
      </c>
      <c r="T1183" s="11">
        <v>58.823</v>
      </c>
      <c r="U1183" s="11">
        <v>47.024000000000001</v>
      </c>
      <c r="V1183" s="11">
        <v>35.591000000000001</v>
      </c>
      <c r="W1183" s="11">
        <v>24.452000000000002</v>
      </c>
      <c r="X1183" s="11">
        <v>14.401</v>
      </c>
      <c r="Y1183" s="11">
        <v>6.7830000000000004</v>
      </c>
      <c r="Z1183" s="11">
        <v>2.3540000000000001</v>
      </c>
      <c r="AA1183" s="11">
        <v>0.55300000000000005</v>
      </c>
      <c r="AB1183" s="11">
        <v>8.2000000000000003E-2</v>
      </c>
      <c r="AC1183" s="11">
        <v>7.0000000000000001E-3</v>
      </c>
    </row>
    <row r="1184" spans="1:29" ht="11.5" hidden="1">
      <c r="A1184" s="15">
        <v>1167</v>
      </c>
      <c r="B1184" s="13" t="s">
        <v>1059</v>
      </c>
      <c r="C1184" s="14" t="s">
        <v>1145</v>
      </c>
      <c r="D1184" s="12"/>
      <c r="E1184" s="12">
        <v>694</v>
      </c>
      <c r="F1184" s="13" t="s">
        <v>1110</v>
      </c>
      <c r="G1184" s="12">
        <v>914</v>
      </c>
      <c r="H1184" s="12">
        <v>2005</v>
      </c>
      <c r="I1184" s="11">
        <v>479.78199999999998</v>
      </c>
      <c r="J1184" s="11">
        <v>405.18200000000002</v>
      </c>
      <c r="K1184" s="11">
        <v>353.202</v>
      </c>
      <c r="L1184" s="11">
        <v>303.63299999999998</v>
      </c>
      <c r="M1184" s="11">
        <v>256.37</v>
      </c>
      <c r="N1184" s="11">
        <v>209.48400000000001</v>
      </c>
      <c r="O1184" s="11">
        <v>173.08</v>
      </c>
      <c r="P1184" s="11">
        <v>142.18600000000001</v>
      </c>
      <c r="Q1184" s="11">
        <v>117.048</v>
      </c>
      <c r="R1184" s="11">
        <v>95.9</v>
      </c>
      <c r="S1184" s="11">
        <v>80.272000000000006</v>
      </c>
      <c r="T1184" s="11">
        <v>68.436000000000007</v>
      </c>
      <c r="U1184" s="11">
        <v>56.253</v>
      </c>
      <c r="V1184" s="11">
        <v>42.246000000000002</v>
      </c>
      <c r="W1184" s="11">
        <v>28.867999999999999</v>
      </c>
      <c r="X1184" s="11">
        <v>16.994</v>
      </c>
      <c r="Y1184" s="11">
        <v>8.0640000000000001</v>
      </c>
      <c r="Z1184" s="11">
        <v>2.819</v>
      </c>
      <c r="AA1184" s="11">
        <v>0.66900000000000004</v>
      </c>
      <c r="AB1184" s="11">
        <v>9.9000000000000005E-2</v>
      </c>
      <c r="AC1184" s="11">
        <v>8.9999999999999993E-3</v>
      </c>
    </row>
    <row r="1185" spans="1:29" ht="11.5" hidden="1">
      <c r="A1185" s="15">
        <v>1168</v>
      </c>
      <c r="B1185" s="13" t="s">
        <v>1059</v>
      </c>
      <c r="C1185" s="14" t="s">
        <v>1145</v>
      </c>
      <c r="D1185" s="12"/>
      <c r="E1185" s="12">
        <v>694</v>
      </c>
      <c r="F1185" s="13" t="s">
        <v>1110</v>
      </c>
      <c r="G1185" s="12">
        <v>914</v>
      </c>
      <c r="H1185" s="12">
        <v>2010</v>
      </c>
      <c r="I1185" s="11">
        <v>528.03200000000004</v>
      </c>
      <c r="J1185" s="11">
        <v>457.17899999999997</v>
      </c>
      <c r="K1185" s="11">
        <v>397.99799999999999</v>
      </c>
      <c r="L1185" s="11">
        <v>346.88900000000001</v>
      </c>
      <c r="M1185" s="11">
        <v>295.32799999999997</v>
      </c>
      <c r="N1185" s="11">
        <v>247.691</v>
      </c>
      <c r="O1185" s="11">
        <v>201.61500000000001</v>
      </c>
      <c r="P1185" s="11">
        <v>165.96899999999999</v>
      </c>
      <c r="Q1185" s="11">
        <v>135.803</v>
      </c>
      <c r="R1185" s="11">
        <v>111.261</v>
      </c>
      <c r="S1185" s="11">
        <v>90.177000000000007</v>
      </c>
      <c r="T1185" s="11">
        <v>73.912000000000006</v>
      </c>
      <c r="U1185" s="11">
        <v>60.719000000000001</v>
      </c>
      <c r="V1185" s="11">
        <v>46.957000000000001</v>
      </c>
      <c r="W1185" s="11">
        <v>31.927</v>
      </c>
      <c r="X1185" s="11">
        <v>18.722999999999999</v>
      </c>
      <c r="Y1185" s="11">
        <v>8.8719999999999999</v>
      </c>
      <c r="Z1185" s="11">
        <v>3.1160000000000001</v>
      </c>
      <c r="AA1185" s="11">
        <v>0.74399999999999999</v>
      </c>
      <c r="AB1185" s="11">
        <v>0.109</v>
      </c>
      <c r="AC1185" s="11">
        <v>0.01</v>
      </c>
    </row>
    <row r="1186" spans="1:29" ht="11.5" hidden="1">
      <c r="A1186" s="15">
        <v>1169</v>
      </c>
      <c r="B1186" s="13" t="s">
        <v>1059</v>
      </c>
      <c r="C1186" s="14" t="s">
        <v>1145</v>
      </c>
      <c r="D1186" s="12"/>
      <c r="E1186" s="12">
        <v>694</v>
      </c>
      <c r="F1186" s="13" t="s">
        <v>1110</v>
      </c>
      <c r="G1186" s="12">
        <v>914</v>
      </c>
      <c r="H1186" s="12">
        <v>2015</v>
      </c>
      <c r="I1186" s="11">
        <v>550.755</v>
      </c>
      <c r="J1186" s="11">
        <v>505.76299999999998</v>
      </c>
      <c r="K1186" s="11">
        <v>446.21199999999999</v>
      </c>
      <c r="L1186" s="11">
        <v>387.87299999999999</v>
      </c>
      <c r="M1186" s="11">
        <v>335.15699999999998</v>
      </c>
      <c r="N1186" s="11">
        <v>283.666</v>
      </c>
      <c r="O1186" s="11">
        <v>237.065</v>
      </c>
      <c r="P1186" s="11">
        <v>192.279</v>
      </c>
      <c r="Q1186" s="11">
        <v>157.61199999999999</v>
      </c>
      <c r="R1186" s="11">
        <v>128.24799999999999</v>
      </c>
      <c r="S1186" s="11">
        <v>103.90600000000001</v>
      </c>
      <c r="T1186" s="11">
        <v>82.534000000000006</v>
      </c>
      <c r="U1186" s="11">
        <v>65.361000000000004</v>
      </c>
      <c r="V1186" s="11">
        <v>50.71</v>
      </c>
      <c r="W1186" s="11">
        <v>35.677</v>
      </c>
      <c r="X1186" s="11">
        <v>20.919</v>
      </c>
      <c r="Y1186" s="11">
        <v>9.8970000000000002</v>
      </c>
      <c r="Z1186" s="11">
        <v>3.4689999999999999</v>
      </c>
      <c r="AA1186" s="11">
        <v>0.82499999999999996</v>
      </c>
      <c r="AB1186" s="11">
        <v>0.121</v>
      </c>
      <c r="AC1186" s="11">
        <v>1.0999999999999999E-2</v>
      </c>
    </row>
    <row r="1187" spans="1:29" ht="11.5" hidden="1">
      <c r="A1187" s="15">
        <v>1170</v>
      </c>
      <c r="B1187" s="13" t="s">
        <v>1059</v>
      </c>
      <c r="C1187" s="14" t="s">
        <v>1145</v>
      </c>
      <c r="D1187" s="12"/>
      <c r="E1187" s="12">
        <v>694</v>
      </c>
      <c r="F1187" s="13" t="s">
        <v>1110</v>
      </c>
      <c r="G1187" s="12">
        <v>914</v>
      </c>
      <c r="H1187" s="12">
        <v>2020</v>
      </c>
      <c r="I1187" s="11">
        <v>577.74699999999996</v>
      </c>
      <c r="J1187" s="11">
        <v>532.74800000000005</v>
      </c>
      <c r="K1187" s="11">
        <v>495.35500000000002</v>
      </c>
      <c r="L1187" s="11">
        <v>435.96899999999999</v>
      </c>
      <c r="M1187" s="11">
        <v>375.779</v>
      </c>
      <c r="N1187" s="11">
        <v>322.91199999999998</v>
      </c>
      <c r="O1187" s="11">
        <v>272.41199999999998</v>
      </c>
      <c r="P1187" s="11">
        <v>226.91</v>
      </c>
      <c r="Q1187" s="11">
        <v>183.262</v>
      </c>
      <c r="R1187" s="11">
        <v>149.35599999999999</v>
      </c>
      <c r="S1187" s="11">
        <v>120.179</v>
      </c>
      <c r="T1187" s="11">
        <v>95.488</v>
      </c>
      <c r="U1187" s="11">
        <v>73.418999999999997</v>
      </c>
      <c r="V1187" s="11">
        <v>55.064999999999998</v>
      </c>
      <c r="W1187" s="11">
        <v>39.024000000000001</v>
      </c>
      <c r="X1187" s="11">
        <v>23.792000000000002</v>
      </c>
      <c r="Y1187" s="11">
        <v>11.291</v>
      </c>
      <c r="Z1187" s="11">
        <v>3.952</v>
      </c>
      <c r="AA1187" s="11">
        <v>0.93799999999999994</v>
      </c>
      <c r="AB1187" s="11">
        <v>0.13600000000000001</v>
      </c>
      <c r="AC1187" s="11">
        <v>1.2E-2</v>
      </c>
    </row>
    <row r="1188" spans="1:29" ht="11.5" hidden="1">
      <c r="A1188" s="15">
        <v>1171</v>
      </c>
      <c r="B1188" s="13" t="s">
        <v>1059</v>
      </c>
      <c r="C1188" s="14" t="s">
        <v>1146</v>
      </c>
      <c r="D1188" s="12"/>
      <c r="E1188" s="12">
        <v>768</v>
      </c>
      <c r="F1188" s="13" t="s">
        <v>1110</v>
      </c>
      <c r="G1188" s="12">
        <v>914</v>
      </c>
      <c r="H1188" s="12">
        <v>1950</v>
      </c>
      <c r="I1188" s="11">
        <v>118.42100000000001</v>
      </c>
      <c r="J1188" s="11">
        <v>92.356999999999999</v>
      </c>
      <c r="K1188" s="11">
        <v>79.477000000000004</v>
      </c>
      <c r="L1188" s="11">
        <v>69.242000000000004</v>
      </c>
      <c r="M1188" s="11">
        <v>60.152000000000001</v>
      </c>
      <c r="N1188" s="11">
        <v>52.201000000000001</v>
      </c>
      <c r="O1188" s="11">
        <v>45.378</v>
      </c>
      <c r="P1188" s="11">
        <v>39.793999999999997</v>
      </c>
      <c r="Q1188" s="11">
        <v>32.99</v>
      </c>
      <c r="R1188" s="11">
        <v>27.327000000000002</v>
      </c>
      <c r="S1188" s="11">
        <v>23.31</v>
      </c>
      <c r="T1188" s="11">
        <v>20.225000000000001</v>
      </c>
      <c r="U1188" s="11">
        <v>17.067</v>
      </c>
      <c r="V1188" s="11">
        <v>13.048</v>
      </c>
      <c r="W1188" s="11">
        <v>9.0749999999999993</v>
      </c>
      <c r="X1188" s="11">
        <v>5.0359999999999996</v>
      </c>
      <c r="Y1188" s="11">
        <v>2.1520000000000001</v>
      </c>
      <c r="Z1188" s="11">
        <v>0.39900000000000002</v>
      </c>
      <c r="AA1188" s="11">
        <v>3.7999999999999999E-2</v>
      </c>
      <c r="AB1188" s="11">
        <v>2E-3</v>
      </c>
      <c r="AC1188" s="11">
        <v>0</v>
      </c>
    </row>
    <row r="1189" spans="1:29" ht="11.5" hidden="1">
      <c r="A1189" s="15">
        <v>1172</v>
      </c>
      <c r="B1189" s="13" t="s">
        <v>1059</v>
      </c>
      <c r="C1189" s="14" t="s">
        <v>1146</v>
      </c>
      <c r="D1189" s="12"/>
      <c r="E1189" s="12">
        <v>768</v>
      </c>
      <c r="F1189" s="13" t="s">
        <v>1110</v>
      </c>
      <c r="G1189" s="12">
        <v>914</v>
      </c>
      <c r="H1189" s="12">
        <v>1955</v>
      </c>
      <c r="I1189" s="11">
        <v>127.206</v>
      </c>
      <c r="J1189" s="11">
        <v>100.169</v>
      </c>
      <c r="K1189" s="11">
        <v>85.418000000000006</v>
      </c>
      <c r="L1189" s="11">
        <v>74.168000000000006</v>
      </c>
      <c r="M1189" s="11">
        <v>63.752000000000002</v>
      </c>
      <c r="N1189" s="11">
        <v>54.948999999999998</v>
      </c>
      <c r="O1189" s="11">
        <v>47.54</v>
      </c>
      <c r="P1189" s="11">
        <v>41.19</v>
      </c>
      <c r="Q1189" s="11">
        <v>36.024999999999999</v>
      </c>
      <c r="R1189" s="11">
        <v>29.763000000000002</v>
      </c>
      <c r="S1189" s="11">
        <v>24.309000000000001</v>
      </c>
      <c r="T1189" s="11">
        <v>20.134</v>
      </c>
      <c r="U1189" s="11">
        <v>16.452999999999999</v>
      </c>
      <c r="V1189" s="11">
        <v>12.491</v>
      </c>
      <c r="W1189" s="11">
        <v>8.077</v>
      </c>
      <c r="X1189" s="11">
        <v>4.2729999999999997</v>
      </c>
      <c r="Y1189" s="11">
        <v>1.5589999999999999</v>
      </c>
      <c r="Z1189" s="11">
        <v>0.39200000000000002</v>
      </c>
      <c r="AA1189" s="11">
        <v>3.7999999999999999E-2</v>
      </c>
      <c r="AB1189" s="11">
        <v>2E-3</v>
      </c>
      <c r="AC1189" s="11">
        <v>0</v>
      </c>
    </row>
    <row r="1190" spans="1:29" ht="11.5" hidden="1">
      <c r="A1190" s="15">
        <v>1173</v>
      </c>
      <c r="B1190" s="13" t="s">
        <v>1059</v>
      </c>
      <c r="C1190" s="14" t="s">
        <v>1146</v>
      </c>
      <c r="D1190" s="12"/>
      <c r="E1190" s="12">
        <v>768</v>
      </c>
      <c r="F1190" s="13" t="s">
        <v>1110</v>
      </c>
      <c r="G1190" s="12">
        <v>914</v>
      </c>
      <c r="H1190" s="12">
        <v>1960</v>
      </c>
      <c r="I1190" s="11">
        <v>139.09299999999999</v>
      </c>
      <c r="J1190" s="11">
        <v>108.91500000000001</v>
      </c>
      <c r="K1190" s="11">
        <v>92.819000000000003</v>
      </c>
      <c r="L1190" s="11">
        <v>79.722999999999999</v>
      </c>
      <c r="M1190" s="11">
        <v>68.430999999999997</v>
      </c>
      <c r="N1190" s="11">
        <v>58.411000000000001</v>
      </c>
      <c r="O1190" s="11">
        <v>50.207000000000001</v>
      </c>
      <c r="P1190" s="11">
        <v>43.314999999999998</v>
      </c>
      <c r="Q1190" s="11">
        <v>37.408000000000001</v>
      </c>
      <c r="R1190" s="11">
        <v>32.634</v>
      </c>
      <c r="S1190" s="11">
        <v>26.608000000000001</v>
      </c>
      <c r="T1190" s="11">
        <v>21.158999999999999</v>
      </c>
      <c r="U1190" s="11">
        <v>16.617000000000001</v>
      </c>
      <c r="V1190" s="11">
        <v>12.365</v>
      </c>
      <c r="W1190" s="11">
        <v>8.0839999999999996</v>
      </c>
      <c r="X1190" s="11">
        <v>4.085</v>
      </c>
      <c r="Y1190" s="11">
        <v>1.4770000000000001</v>
      </c>
      <c r="Z1190" s="11">
        <v>0.32700000000000001</v>
      </c>
      <c r="AA1190" s="11">
        <v>4.4999999999999998E-2</v>
      </c>
      <c r="AB1190" s="11">
        <v>2E-3</v>
      </c>
      <c r="AC1190" s="11">
        <v>0</v>
      </c>
    </row>
    <row r="1191" spans="1:29" ht="11.5" hidden="1">
      <c r="A1191" s="15">
        <v>1174</v>
      </c>
      <c r="B1191" s="13" t="s">
        <v>1059</v>
      </c>
      <c r="C1191" s="14" t="s">
        <v>1146</v>
      </c>
      <c r="D1191" s="12"/>
      <c r="E1191" s="12">
        <v>768</v>
      </c>
      <c r="F1191" s="13" t="s">
        <v>1110</v>
      </c>
      <c r="G1191" s="12">
        <v>914</v>
      </c>
      <c r="H1191" s="12">
        <v>1965</v>
      </c>
      <c r="I1191" s="11">
        <v>154.79599999999999</v>
      </c>
      <c r="J1191" s="11">
        <v>119.762</v>
      </c>
      <c r="K1191" s="11">
        <v>100.515</v>
      </c>
      <c r="L1191" s="11">
        <v>86.179000000000002</v>
      </c>
      <c r="M1191" s="11">
        <v>73.277000000000001</v>
      </c>
      <c r="N1191" s="11">
        <v>62.524000000000001</v>
      </c>
      <c r="O1191" s="11">
        <v>53.234999999999999</v>
      </c>
      <c r="P1191" s="11">
        <v>45.643000000000001</v>
      </c>
      <c r="Q1191" s="11">
        <v>39.253999999999998</v>
      </c>
      <c r="R1191" s="11">
        <v>33.784999999999997</v>
      </c>
      <c r="S1191" s="11">
        <v>29.157</v>
      </c>
      <c r="T1191" s="11">
        <v>23.199000000000002</v>
      </c>
      <c r="U1191" s="11">
        <v>17.591000000000001</v>
      </c>
      <c r="V1191" s="11">
        <v>12.708</v>
      </c>
      <c r="W1191" s="11">
        <v>8.2629999999999999</v>
      </c>
      <c r="X1191" s="11">
        <v>4.319</v>
      </c>
      <c r="Y1191" s="11">
        <v>1.532</v>
      </c>
      <c r="Z1191" s="11">
        <v>0.34799999999999998</v>
      </c>
      <c r="AA1191" s="11">
        <v>4.3999999999999997E-2</v>
      </c>
      <c r="AB1191" s="11">
        <v>3.0000000000000001E-3</v>
      </c>
      <c r="AC1191" s="11">
        <v>0</v>
      </c>
    </row>
    <row r="1192" spans="1:29" ht="11.5" hidden="1">
      <c r="A1192" s="15">
        <v>1175</v>
      </c>
      <c r="B1192" s="13" t="s">
        <v>1059</v>
      </c>
      <c r="C1192" s="14" t="s">
        <v>1146</v>
      </c>
      <c r="D1192" s="12"/>
      <c r="E1192" s="12">
        <v>768</v>
      </c>
      <c r="F1192" s="13" t="s">
        <v>1110</v>
      </c>
      <c r="G1192" s="12">
        <v>914</v>
      </c>
      <c r="H1192" s="12">
        <v>1970</v>
      </c>
      <c r="I1192" s="11">
        <v>196.46700000000001</v>
      </c>
      <c r="J1192" s="11">
        <v>152.512</v>
      </c>
      <c r="K1192" s="11">
        <v>125.49299999999999</v>
      </c>
      <c r="L1192" s="11">
        <v>105.75700000000001</v>
      </c>
      <c r="M1192" s="11">
        <v>89.853999999999999</v>
      </c>
      <c r="N1192" s="11">
        <v>76.009</v>
      </c>
      <c r="O1192" s="11">
        <v>64.703999999999994</v>
      </c>
      <c r="P1192" s="11">
        <v>54.972999999999999</v>
      </c>
      <c r="Q1192" s="11">
        <v>46.982999999999997</v>
      </c>
      <c r="R1192" s="11">
        <v>40.262999999999998</v>
      </c>
      <c r="S1192" s="11">
        <v>34.293999999999997</v>
      </c>
      <c r="T1192" s="11">
        <v>28.940999999999999</v>
      </c>
      <c r="U1192" s="11">
        <v>22.103999999999999</v>
      </c>
      <c r="V1192" s="11">
        <v>15.561</v>
      </c>
      <c r="W1192" s="11">
        <v>9.9320000000000004</v>
      </c>
      <c r="X1192" s="11">
        <v>5.2460000000000004</v>
      </c>
      <c r="Y1192" s="11">
        <v>1.996</v>
      </c>
      <c r="Z1192" s="11">
        <v>0.432</v>
      </c>
      <c r="AA1192" s="11">
        <v>5.1999999999999998E-2</v>
      </c>
      <c r="AB1192" s="11">
        <v>4.0000000000000001E-3</v>
      </c>
      <c r="AC1192" s="11">
        <v>0</v>
      </c>
    </row>
    <row r="1193" spans="1:29" ht="11.5" hidden="1">
      <c r="A1193" s="15">
        <v>1176</v>
      </c>
      <c r="B1193" s="13" t="s">
        <v>1059</v>
      </c>
      <c r="C1193" s="14" t="s">
        <v>1146</v>
      </c>
      <c r="D1193" s="12"/>
      <c r="E1193" s="12">
        <v>768</v>
      </c>
      <c r="F1193" s="13" t="s">
        <v>1110</v>
      </c>
      <c r="G1193" s="12">
        <v>914</v>
      </c>
      <c r="H1193" s="12">
        <v>1975</v>
      </c>
      <c r="I1193" s="11">
        <v>228.55199999999999</v>
      </c>
      <c r="J1193" s="11">
        <v>178.19200000000001</v>
      </c>
      <c r="K1193" s="11">
        <v>145.91800000000001</v>
      </c>
      <c r="L1193" s="11">
        <v>120.44</v>
      </c>
      <c r="M1193" s="11">
        <v>100.759</v>
      </c>
      <c r="N1193" s="11">
        <v>85.221000000000004</v>
      </c>
      <c r="O1193" s="11">
        <v>71.941999999999993</v>
      </c>
      <c r="P1193" s="11">
        <v>61.11</v>
      </c>
      <c r="Q1193" s="11">
        <v>51.750999999999998</v>
      </c>
      <c r="R1193" s="11">
        <v>44.064</v>
      </c>
      <c r="S1193" s="11">
        <v>37.387</v>
      </c>
      <c r="T1193" s="11">
        <v>31.23</v>
      </c>
      <c r="U1193" s="11">
        <v>25.388000000000002</v>
      </c>
      <c r="V1193" s="11">
        <v>18.113</v>
      </c>
      <c r="W1193" s="11">
        <v>11.372</v>
      </c>
      <c r="X1193" s="11">
        <v>5.9749999999999996</v>
      </c>
      <c r="Y1193" s="11">
        <v>2.31</v>
      </c>
      <c r="Z1193" s="11">
        <v>0.56599999999999995</v>
      </c>
      <c r="AA1193" s="11">
        <v>6.9000000000000006E-2</v>
      </c>
      <c r="AB1193" s="11">
        <v>5.0000000000000001E-3</v>
      </c>
      <c r="AC1193" s="11">
        <v>0</v>
      </c>
    </row>
    <row r="1194" spans="1:29" ht="11.5" hidden="1">
      <c r="A1194" s="15">
        <v>1177</v>
      </c>
      <c r="B1194" s="13" t="s">
        <v>1059</v>
      </c>
      <c r="C1194" s="14" t="s">
        <v>1146</v>
      </c>
      <c r="D1194" s="12"/>
      <c r="E1194" s="12">
        <v>768</v>
      </c>
      <c r="F1194" s="13" t="s">
        <v>1110</v>
      </c>
      <c r="G1194" s="12">
        <v>914</v>
      </c>
      <c r="H1194" s="12">
        <v>1980</v>
      </c>
      <c r="I1194" s="11">
        <v>258.99799999999999</v>
      </c>
      <c r="J1194" s="11">
        <v>206.09399999999999</v>
      </c>
      <c r="K1194" s="11">
        <v>168.28700000000001</v>
      </c>
      <c r="L1194" s="11">
        <v>138.12899999999999</v>
      </c>
      <c r="M1194" s="11">
        <v>113.289</v>
      </c>
      <c r="N1194" s="11">
        <v>94.403999999999996</v>
      </c>
      <c r="O1194" s="11">
        <v>79.709999999999994</v>
      </c>
      <c r="P1194" s="11">
        <v>67.144000000000005</v>
      </c>
      <c r="Q1194" s="11">
        <v>56.854999999999997</v>
      </c>
      <c r="R1194" s="11">
        <v>47.951999999999998</v>
      </c>
      <c r="S1194" s="11">
        <v>40.447000000000003</v>
      </c>
      <c r="T1194" s="11">
        <v>33.715000000000003</v>
      </c>
      <c r="U1194" s="11">
        <v>27.216000000000001</v>
      </c>
      <c r="V1194" s="11">
        <v>20.811</v>
      </c>
      <c r="W1194" s="11">
        <v>13.342000000000001</v>
      </c>
      <c r="X1194" s="11">
        <v>6.97</v>
      </c>
      <c r="Y1194" s="11">
        <v>2.7069999999999999</v>
      </c>
      <c r="Z1194" s="11">
        <v>0.68700000000000006</v>
      </c>
      <c r="AA1194" s="11">
        <v>9.8000000000000004E-2</v>
      </c>
      <c r="AB1194" s="11">
        <v>6.0000000000000001E-3</v>
      </c>
      <c r="AC1194" s="11">
        <v>0</v>
      </c>
    </row>
    <row r="1195" spans="1:29" ht="11.5" hidden="1">
      <c r="A1195" s="15">
        <v>1178</v>
      </c>
      <c r="B1195" s="13" t="s">
        <v>1059</v>
      </c>
      <c r="C1195" s="14" t="s">
        <v>1146</v>
      </c>
      <c r="D1195" s="12"/>
      <c r="E1195" s="12">
        <v>768</v>
      </c>
      <c r="F1195" s="13" t="s">
        <v>1110</v>
      </c>
      <c r="G1195" s="12">
        <v>914</v>
      </c>
      <c r="H1195" s="12">
        <v>1985</v>
      </c>
      <c r="I1195" s="11">
        <v>303.74400000000003</v>
      </c>
      <c r="J1195" s="11">
        <v>249.423</v>
      </c>
      <c r="K1195" s="11">
        <v>206.571</v>
      </c>
      <c r="L1195" s="11">
        <v>168.97</v>
      </c>
      <c r="M1195" s="11">
        <v>137.96100000000001</v>
      </c>
      <c r="N1195" s="11">
        <v>112.755</v>
      </c>
      <c r="O1195" s="11">
        <v>93.795000000000002</v>
      </c>
      <c r="P1195" s="11">
        <v>79.034000000000006</v>
      </c>
      <c r="Q1195" s="11">
        <v>66.361000000000004</v>
      </c>
      <c r="R1195" s="11">
        <v>55.96</v>
      </c>
      <c r="S1195" s="11">
        <v>46.78</v>
      </c>
      <c r="T1195" s="11">
        <v>38.816000000000003</v>
      </c>
      <c r="U1195" s="11">
        <v>31.372</v>
      </c>
      <c r="V1195" s="11">
        <v>23.931000000000001</v>
      </c>
      <c r="W1195" s="11">
        <v>16.562999999999999</v>
      </c>
      <c r="X1195" s="11">
        <v>8.9280000000000008</v>
      </c>
      <c r="Y1195" s="11">
        <v>3.512</v>
      </c>
      <c r="Z1195" s="11">
        <v>0.88400000000000001</v>
      </c>
      <c r="AA1195" s="11">
        <v>0.127</v>
      </c>
      <c r="AB1195" s="11">
        <v>8.9999999999999993E-3</v>
      </c>
      <c r="AC1195" s="11">
        <v>0</v>
      </c>
    </row>
    <row r="1196" spans="1:29" ht="11.5" hidden="1">
      <c r="A1196" s="15">
        <v>1179</v>
      </c>
      <c r="B1196" s="13" t="s">
        <v>1059</v>
      </c>
      <c r="C1196" s="14" t="s">
        <v>1146</v>
      </c>
      <c r="D1196" s="12"/>
      <c r="E1196" s="12">
        <v>768</v>
      </c>
      <c r="F1196" s="13" t="s">
        <v>1110</v>
      </c>
      <c r="G1196" s="12">
        <v>914</v>
      </c>
      <c r="H1196" s="12">
        <v>1990</v>
      </c>
      <c r="I1196" s="11">
        <v>335.73099999999999</v>
      </c>
      <c r="J1196" s="11">
        <v>289.42200000000003</v>
      </c>
      <c r="K1196" s="11">
        <v>246.066</v>
      </c>
      <c r="L1196" s="11">
        <v>203.83</v>
      </c>
      <c r="M1196" s="11">
        <v>165.40899999999999</v>
      </c>
      <c r="N1196" s="11">
        <v>134.291</v>
      </c>
      <c r="O1196" s="11">
        <v>109.56399999999999</v>
      </c>
      <c r="P1196" s="11">
        <v>91.066000000000003</v>
      </c>
      <c r="Q1196" s="11">
        <v>76.59</v>
      </c>
      <c r="R1196" s="11">
        <v>64.114000000000004</v>
      </c>
      <c r="S1196" s="11">
        <v>53.649000000000001</v>
      </c>
      <c r="T1196" s="11">
        <v>44.177999999999997</v>
      </c>
      <c r="U1196" s="11">
        <v>35.610999999999997</v>
      </c>
      <c r="V1196" s="11">
        <v>27.27</v>
      </c>
      <c r="W1196" s="11">
        <v>18.899000000000001</v>
      </c>
      <c r="X1196" s="11">
        <v>11.047000000000001</v>
      </c>
      <c r="Y1196" s="11">
        <v>4.4930000000000003</v>
      </c>
      <c r="Z1196" s="11">
        <v>1.159</v>
      </c>
      <c r="AA1196" s="11">
        <v>0.16700000000000001</v>
      </c>
      <c r="AB1196" s="11">
        <v>1.2999999999999999E-2</v>
      </c>
      <c r="AC1196" s="11">
        <v>1E-3</v>
      </c>
    </row>
    <row r="1197" spans="1:29" ht="11.5" hidden="1">
      <c r="A1197" s="15">
        <v>1180</v>
      </c>
      <c r="B1197" s="13" t="s">
        <v>1059</v>
      </c>
      <c r="C1197" s="14" t="s">
        <v>1146</v>
      </c>
      <c r="D1197" s="12"/>
      <c r="E1197" s="12">
        <v>768</v>
      </c>
      <c r="F1197" s="13" t="s">
        <v>1110</v>
      </c>
      <c r="G1197" s="12">
        <v>914</v>
      </c>
      <c r="H1197" s="12">
        <v>1995</v>
      </c>
      <c r="I1197" s="11">
        <v>357.26</v>
      </c>
      <c r="J1197" s="11">
        <v>319.08</v>
      </c>
      <c r="K1197" s="11">
        <v>283.92500000000001</v>
      </c>
      <c r="L1197" s="11">
        <v>239.553</v>
      </c>
      <c r="M1197" s="11">
        <v>192.53700000000001</v>
      </c>
      <c r="N1197" s="11">
        <v>152.62200000000001</v>
      </c>
      <c r="O1197" s="11">
        <v>123.51900000000001</v>
      </c>
      <c r="P1197" s="11">
        <v>101.42100000000001</v>
      </c>
      <c r="Q1197" s="11">
        <v>84.93</v>
      </c>
      <c r="R1197" s="11">
        <v>71.822000000000003</v>
      </c>
      <c r="S1197" s="11">
        <v>60.02</v>
      </c>
      <c r="T1197" s="11">
        <v>49.668999999999997</v>
      </c>
      <c r="U1197" s="11">
        <v>39.787999999999997</v>
      </c>
      <c r="V1197" s="11">
        <v>30.356999999999999</v>
      </c>
      <c r="W1197" s="11">
        <v>21.050999999999998</v>
      </c>
      <c r="X1197" s="11">
        <v>12.242000000000001</v>
      </c>
      <c r="Y1197" s="11">
        <v>5.3479999999999999</v>
      </c>
      <c r="Z1197" s="11">
        <v>1.4219999999999999</v>
      </c>
      <c r="AA1197" s="11">
        <v>0.21099999999999999</v>
      </c>
      <c r="AB1197" s="11">
        <v>1.4999999999999999E-2</v>
      </c>
      <c r="AC1197" s="11">
        <v>1E-3</v>
      </c>
    </row>
    <row r="1198" spans="1:29" ht="11.5" hidden="1">
      <c r="A1198" s="15">
        <v>1181</v>
      </c>
      <c r="B1198" s="13" t="s">
        <v>1059</v>
      </c>
      <c r="C1198" s="14" t="s">
        <v>1146</v>
      </c>
      <c r="D1198" s="12"/>
      <c r="E1198" s="12">
        <v>768</v>
      </c>
      <c r="F1198" s="13" t="s">
        <v>1110</v>
      </c>
      <c r="G1198" s="12">
        <v>914</v>
      </c>
      <c r="H1198" s="12">
        <v>2000</v>
      </c>
      <c r="I1198" s="11">
        <v>408.637</v>
      </c>
      <c r="J1198" s="11">
        <v>343.45600000000002</v>
      </c>
      <c r="K1198" s="11">
        <v>313.46199999999999</v>
      </c>
      <c r="L1198" s="11">
        <v>281.697</v>
      </c>
      <c r="M1198" s="11">
        <v>239.898</v>
      </c>
      <c r="N1198" s="11">
        <v>194.571</v>
      </c>
      <c r="O1198" s="11">
        <v>154.21899999999999</v>
      </c>
      <c r="P1198" s="11">
        <v>123.87</v>
      </c>
      <c r="Q1198" s="11">
        <v>100.669</v>
      </c>
      <c r="R1198" s="11">
        <v>83.414000000000001</v>
      </c>
      <c r="S1198" s="11">
        <v>69.465000000000003</v>
      </c>
      <c r="T1198" s="11">
        <v>56.728999999999999</v>
      </c>
      <c r="U1198" s="11">
        <v>45.113999999999997</v>
      </c>
      <c r="V1198" s="11">
        <v>33.750999999999998</v>
      </c>
      <c r="W1198" s="11">
        <v>22.986999999999998</v>
      </c>
      <c r="X1198" s="11">
        <v>13.16</v>
      </c>
      <c r="Y1198" s="11">
        <v>5.6429999999999998</v>
      </c>
      <c r="Z1198" s="11">
        <v>1.5720000000000001</v>
      </c>
      <c r="AA1198" s="11">
        <v>0.23599999999999999</v>
      </c>
      <c r="AB1198" s="11">
        <v>1.7999999999999999E-2</v>
      </c>
      <c r="AC1198" s="11">
        <v>1E-3</v>
      </c>
    </row>
    <row r="1199" spans="1:29" ht="11.5" hidden="1">
      <c r="A1199" s="15">
        <v>1182</v>
      </c>
      <c r="B1199" s="13" t="s">
        <v>1059</v>
      </c>
      <c r="C1199" s="14" t="s">
        <v>1146</v>
      </c>
      <c r="D1199" s="12"/>
      <c r="E1199" s="12">
        <v>768</v>
      </c>
      <c r="F1199" s="13" t="s">
        <v>1110</v>
      </c>
      <c r="G1199" s="12">
        <v>914</v>
      </c>
      <c r="H1199" s="12">
        <v>2005</v>
      </c>
      <c r="I1199" s="11">
        <v>472.57100000000003</v>
      </c>
      <c r="J1199" s="11">
        <v>391.40800000000002</v>
      </c>
      <c r="K1199" s="11">
        <v>335.81099999999998</v>
      </c>
      <c r="L1199" s="11">
        <v>306.81</v>
      </c>
      <c r="M1199" s="11">
        <v>272.16899999999998</v>
      </c>
      <c r="N1199" s="11">
        <v>229.87100000000001</v>
      </c>
      <c r="O1199" s="11">
        <v>186.011</v>
      </c>
      <c r="P1199" s="11">
        <v>147.321</v>
      </c>
      <c r="Q1199" s="11">
        <v>118.18600000000001</v>
      </c>
      <c r="R1199" s="11">
        <v>95.867000000000004</v>
      </c>
      <c r="S1199" s="11">
        <v>78.781999999999996</v>
      </c>
      <c r="T1199" s="11">
        <v>64.44</v>
      </c>
      <c r="U1199" s="11">
        <v>50.738</v>
      </c>
      <c r="V1199" s="11">
        <v>37.744999999999997</v>
      </c>
      <c r="W1199" s="11">
        <v>25.212</v>
      </c>
      <c r="X1199" s="11">
        <v>14.151</v>
      </c>
      <c r="Y1199" s="11">
        <v>5.9420000000000002</v>
      </c>
      <c r="Z1199" s="11">
        <v>1.63</v>
      </c>
      <c r="AA1199" s="11">
        <v>0.25700000000000001</v>
      </c>
      <c r="AB1199" s="11">
        <v>2.1000000000000001E-2</v>
      </c>
      <c r="AC1199" s="11">
        <v>1E-3</v>
      </c>
    </row>
    <row r="1200" spans="1:29" ht="11.5" hidden="1">
      <c r="A1200" s="15">
        <v>1183</v>
      </c>
      <c r="B1200" s="13" t="s">
        <v>1059</v>
      </c>
      <c r="C1200" s="14" t="s">
        <v>1146</v>
      </c>
      <c r="D1200" s="12"/>
      <c r="E1200" s="12">
        <v>768</v>
      </c>
      <c r="F1200" s="13" t="s">
        <v>1110</v>
      </c>
      <c r="G1200" s="12">
        <v>914</v>
      </c>
      <c r="H1200" s="12">
        <v>2010</v>
      </c>
      <c r="I1200" s="11">
        <v>531.55499999999995</v>
      </c>
      <c r="J1200" s="11">
        <v>456.529</v>
      </c>
      <c r="K1200" s="11">
        <v>383.23599999999999</v>
      </c>
      <c r="L1200" s="11">
        <v>329.64400000000001</v>
      </c>
      <c r="M1200" s="11">
        <v>298.40800000000002</v>
      </c>
      <c r="N1200" s="11">
        <v>263.28500000000003</v>
      </c>
      <c r="O1200" s="11">
        <v>221.93799999999999</v>
      </c>
      <c r="P1200" s="11">
        <v>179.28700000000001</v>
      </c>
      <c r="Q1200" s="11">
        <v>141.61000000000001</v>
      </c>
      <c r="R1200" s="11">
        <v>113.223</v>
      </c>
      <c r="S1200" s="11">
        <v>90.981999999999999</v>
      </c>
      <c r="T1200" s="11">
        <v>73.382999999999996</v>
      </c>
      <c r="U1200" s="11">
        <v>57.866</v>
      </c>
      <c r="V1200" s="11">
        <v>42.642000000000003</v>
      </c>
      <c r="W1200" s="11">
        <v>28.347999999999999</v>
      </c>
      <c r="X1200" s="11">
        <v>15.631</v>
      </c>
      <c r="Y1200" s="11">
        <v>6.452</v>
      </c>
      <c r="Z1200" s="11">
        <v>1.732</v>
      </c>
      <c r="AA1200" s="11">
        <v>0.26900000000000002</v>
      </c>
      <c r="AB1200" s="11">
        <v>2.1000000000000001E-2</v>
      </c>
      <c r="AC1200" s="11">
        <v>0</v>
      </c>
    </row>
    <row r="1201" spans="1:29" ht="11.5" hidden="1">
      <c r="A1201" s="15">
        <v>1184</v>
      </c>
      <c r="B1201" s="13" t="s">
        <v>1059</v>
      </c>
      <c r="C1201" s="14" t="s">
        <v>1146</v>
      </c>
      <c r="D1201" s="12"/>
      <c r="E1201" s="12">
        <v>768</v>
      </c>
      <c r="F1201" s="13" t="s">
        <v>1110</v>
      </c>
      <c r="G1201" s="12">
        <v>914</v>
      </c>
      <c r="H1201" s="12">
        <v>2015</v>
      </c>
      <c r="I1201" s="11">
        <v>571.96799999999996</v>
      </c>
      <c r="J1201" s="11">
        <v>517.29600000000005</v>
      </c>
      <c r="K1201" s="11">
        <v>449.37900000000002</v>
      </c>
      <c r="L1201" s="11">
        <v>377.87599999999998</v>
      </c>
      <c r="M1201" s="11">
        <v>322.74200000000002</v>
      </c>
      <c r="N1201" s="11">
        <v>290.916</v>
      </c>
      <c r="O1201" s="11">
        <v>256.25599999999997</v>
      </c>
      <c r="P1201" s="11">
        <v>215.65299999999999</v>
      </c>
      <c r="Q1201" s="11">
        <v>173.697</v>
      </c>
      <c r="R1201" s="11">
        <v>136.67699999999999</v>
      </c>
      <c r="S1201" s="11">
        <v>108.316</v>
      </c>
      <c r="T1201" s="11">
        <v>85.597999999999999</v>
      </c>
      <c r="U1201" s="11">
        <v>66.872</v>
      </c>
      <c r="V1201" s="11">
        <v>49.738999999999997</v>
      </c>
      <c r="W1201" s="11">
        <v>33.103000000000002</v>
      </c>
      <c r="X1201" s="11">
        <v>18.434000000000001</v>
      </c>
      <c r="Y1201" s="11">
        <v>7.6040000000000001</v>
      </c>
      <c r="Z1201" s="11">
        <v>2.04</v>
      </c>
      <c r="AA1201" s="11">
        <v>0.314</v>
      </c>
      <c r="AB1201" s="11">
        <v>2.4E-2</v>
      </c>
      <c r="AC1201" s="11">
        <v>0</v>
      </c>
    </row>
    <row r="1202" spans="1:29" ht="11.5" hidden="1">
      <c r="A1202" s="15">
        <v>1185</v>
      </c>
      <c r="B1202" s="13" t="s">
        <v>1059</v>
      </c>
      <c r="C1202" s="14" t="s">
        <v>1146</v>
      </c>
      <c r="D1202" s="12"/>
      <c r="E1202" s="12">
        <v>768</v>
      </c>
      <c r="F1202" s="13" t="s">
        <v>1110</v>
      </c>
      <c r="G1202" s="12">
        <v>914</v>
      </c>
      <c r="H1202" s="12">
        <v>2020</v>
      </c>
      <c r="I1202" s="11">
        <v>608.38599999999997</v>
      </c>
      <c r="J1202" s="11">
        <v>558.5</v>
      </c>
      <c r="K1202" s="11">
        <v>510.12599999999998</v>
      </c>
      <c r="L1202" s="11">
        <v>443.71699999999998</v>
      </c>
      <c r="M1202" s="11">
        <v>370.59199999999998</v>
      </c>
      <c r="N1202" s="11">
        <v>315.16300000000001</v>
      </c>
      <c r="O1202" s="11">
        <v>283.65100000000001</v>
      </c>
      <c r="P1202" s="11">
        <v>249.49700000000001</v>
      </c>
      <c r="Q1202" s="11">
        <v>209.40199999999999</v>
      </c>
      <c r="R1202" s="11">
        <v>168.04599999999999</v>
      </c>
      <c r="S1202" s="11">
        <v>131.10300000000001</v>
      </c>
      <c r="T1202" s="11">
        <v>102.25</v>
      </c>
      <c r="U1202" s="11">
        <v>78.349999999999994</v>
      </c>
      <c r="V1202" s="11">
        <v>57.84</v>
      </c>
      <c r="W1202" s="11">
        <v>38.951999999999998</v>
      </c>
      <c r="X1202" s="11">
        <v>21.789000000000001</v>
      </c>
      <c r="Y1202" s="11">
        <v>9.1110000000000007</v>
      </c>
      <c r="Z1202" s="11">
        <v>2.4529999999999998</v>
      </c>
      <c r="AA1202" s="11">
        <v>0.376</v>
      </c>
      <c r="AB1202" s="11">
        <v>2.9000000000000001E-2</v>
      </c>
      <c r="AC1202" s="11">
        <v>0</v>
      </c>
    </row>
    <row r="1203" spans="1:29" ht="11.5" hidden="1">
      <c r="A1203" s="31">
        <v>1186</v>
      </c>
      <c r="B1203" s="29" t="s">
        <v>1059</v>
      </c>
      <c r="C1203" s="30" t="s">
        <v>1147</v>
      </c>
      <c r="D1203" s="28"/>
      <c r="E1203" s="28">
        <v>1833</v>
      </c>
      <c r="F1203" s="29" t="s">
        <v>1107</v>
      </c>
      <c r="G1203" s="28">
        <v>1828</v>
      </c>
      <c r="H1203" s="28">
        <v>1950</v>
      </c>
      <c r="I1203" s="27">
        <v>7744.5020000000004</v>
      </c>
      <c r="J1203" s="27">
        <v>5874.1220000000003</v>
      </c>
      <c r="K1203" s="27">
        <v>5468.7629999999999</v>
      </c>
      <c r="L1203" s="27">
        <v>5117.8909999999996</v>
      </c>
      <c r="M1203" s="27">
        <v>4571.04</v>
      </c>
      <c r="N1203" s="27">
        <v>3727.797</v>
      </c>
      <c r="O1203" s="27">
        <v>3078.2130000000002</v>
      </c>
      <c r="P1203" s="27">
        <v>2851.0010000000002</v>
      </c>
      <c r="Q1203" s="27">
        <v>2605.1579999999999</v>
      </c>
      <c r="R1203" s="27">
        <v>2182.8519999999999</v>
      </c>
      <c r="S1203" s="27">
        <v>1928.4749999999999</v>
      </c>
      <c r="T1203" s="27">
        <v>1465.14</v>
      </c>
      <c r="U1203" s="27">
        <v>1244.1010000000001</v>
      </c>
      <c r="V1203" s="27">
        <v>883.05600000000004</v>
      </c>
      <c r="W1203" s="27">
        <v>640.08199999999999</v>
      </c>
      <c r="X1203" s="27">
        <v>323.69299999999998</v>
      </c>
      <c r="Y1203" s="27">
        <v>147.09700000000001</v>
      </c>
      <c r="Z1203" s="27">
        <v>54.261000000000003</v>
      </c>
      <c r="AA1203" s="27">
        <v>18.324000000000002</v>
      </c>
      <c r="AB1203" s="27">
        <v>3.11</v>
      </c>
      <c r="AC1203" s="27">
        <v>0.41499999999999998</v>
      </c>
    </row>
    <row r="1204" spans="1:29" ht="11.5" hidden="1">
      <c r="A1204" s="31">
        <v>1187</v>
      </c>
      <c r="B1204" s="29" t="s">
        <v>1059</v>
      </c>
      <c r="C1204" s="30" t="s">
        <v>1147</v>
      </c>
      <c r="D1204" s="28"/>
      <c r="E1204" s="28">
        <v>1833</v>
      </c>
      <c r="F1204" s="29" t="s">
        <v>1107</v>
      </c>
      <c r="G1204" s="28">
        <v>1828</v>
      </c>
      <c r="H1204" s="28">
        <v>1955</v>
      </c>
      <c r="I1204" s="27">
        <v>9691.3860000000004</v>
      </c>
      <c r="J1204" s="27">
        <v>6981.56</v>
      </c>
      <c r="K1204" s="27">
        <v>5741.3990000000003</v>
      </c>
      <c r="L1204" s="27">
        <v>5374.3689999999997</v>
      </c>
      <c r="M1204" s="27">
        <v>4986.4470000000001</v>
      </c>
      <c r="N1204" s="27">
        <v>4428.8900000000003</v>
      </c>
      <c r="O1204" s="27">
        <v>3600.91</v>
      </c>
      <c r="P1204" s="27">
        <v>2969.326</v>
      </c>
      <c r="Q1204" s="27">
        <v>2749.5059999999999</v>
      </c>
      <c r="R1204" s="27">
        <v>2505.0650000000001</v>
      </c>
      <c r="S1204" s="27">
        <v>2078.4</v>
      </c>
      <c r="T1204" s="27">
        <v>1796.008</v>
      </c>
      <c r="U1204" s="27">
        <v>1318.691</v>
      </c>
      <c r="V1204" s="27">
        <v>1056.28</v>
      </c>
      <c r="W1204" s="27">
        <v>678.79200000000003</v>
      </c>
      <c r="X1204" s="27">
        <v>414.96600000000001</v>
      </c>
      <c r="Y1204" s="27">
        <v>164.238</v>
      </c>
      <c r="Z1204" s="27">
        <v>51.715000000000003</v>
      </c>
      <c r="AA1204" s="27">
        <v>12.433999999999999</v>
      </c>
      <c r="AB1204" s="27">
        <v>2.6339999999999999</v>
      </c>
      <c r="AC1204" s="27">
        <v>0.255</v>
      </c>
    </row>
    <row r="1205" spans="1:29" ht="11.5" hidden="1">
      <c r="A1205" s="31">
        <v>1188</v>
      </c>
      <c r="B1205" s="29" t="s">
        <v>1059</v>
      </c>
      <c r="C1205" s="30" t="s">
        <v>1147</v>
      </c>
      <c r="D1205" s="28"/>
      <c r="E1205" s="28">
        <v>1833</v>
      </c>
      <c r="F1205" s="29" t="s">
        <v>1107</v>
      </c>
      <c r="G1205" s="28">
        <v>1828</v>
      </c>
      <c r="H1205" s="28">
        <v>1960</v>
      </c>
      <c r="I1205" s="27">
        <v>11074.525</v>
      </c>
      <c r="J1205" s="27">
        <v>8915.6830000000009</v>
      </c>
      <c r="K1205" s="27">
        <v>6848.3890000000001</v>
      </c>
      <c r="L1205" s="27">
        <v>5610.6530000000002</v>
      </c>
      <c r="M1205" s="27">
        <v>5227.7939999999999</v>
      </c>
      <c r="N1205" s="27">
        <v>4852.6869999999999</v>
      </c>
      <c r="O1205" s="27">
        <v>4315.759</v>
      </c>
      <c r="P1205" s="27">
        <v>3493.2950000000001</v>
      </c>
      <c r="Q1205" s="27">
        <v>2869.02</v>
      </c>
      <c r="R1205" s="27">
        <v>2651.7660000000001</v>
      </c>
      <c r="S1205" s="27">
        <v>2391.9960000000001</v>
      </c>
      <c r="T1205" s="27">
        <v>1943.546</v>
      </c>
      <c r="U1205" s="27">
        <v>1626.2159999999999</v>
      </c>
      <c r="V1205" s="27">
        <v>1126.58</v>
      </c>
      <c r="W1205" s="27">
        <v>825.24300000000005</v>
      </c>
      <c r="X1205" s="27">
        <v>455.46699999999998</v>
      </c>
      <c r="Y1205" s="27">
        <v>218.422</v>
      </c>
      <c r="Z1205" s="27">
        <v>63.279000000000003</v>
      </c>
      <c r="AA1205" s="27">
        <v>12.884</v>
      </c>
      <c r="AB1205" s="27">
        <v>1.9810000000000001</v>
      </c>
      <c r="AC1205" s="27">
        <v>0.30499999999999999</v>
      </c>
    </row>
    <row r="1206" spans="1:29" ht="11.5" hidden="1">
      <c r="A1206" s="31">
        <v>1189</v>
      </c>
      <c r="B1206" s="29" t="s">
        <v>1059</v>
      </c>
      <c r="C1206" s="30" t="s">
        <v>1147</v>
      </c>
      <c r="D1206" s="28"/>
      <c r="E1206" s="28">
        <v>1833</v>
      </c>
      <c r="F1206" s="29" t="s">
        <v>1107</v>
      </c>
      <c r="G1206" s="28">
        <v>1828</v>
      </c>
      <c r="H1206" s="28">
        <v>1965</v>
      </c>
      <c r="I1206" s="27">
        <v>12570.583000000001</v>
      </c>
      <c r="J1206" s="27">
        <v>10326.786</v>
      </c>
      <c r="K1206" s="27">
        <v>8773.7759999999998</v>
      </c>
      <c r="L1206" s="27">
        <v>6668.2759999999998</v>
      </c>
      <c r="M1206" s="27">
        <v>5446.5940000000001</v>
      </c>
      <c r="N1206" s="27">
        <v>5111.3059999999996</v>
      </c>
      <c r="O1206" s="27">
        <v>4751.1530000000002</v>
      </c>
      <c r="P1206" s="27">
        <v>4211.0730000000003</v>
      </c>
      <c r="Q1206" s="27">
        <v>3390.0650000000001</v>
      </c>
      <c r="R1206" s="27">
        <v>2760.7869999999998</v>
      </c>
      <c r="S1206" s="27">
        <v>2532.1619999999998</v>
      </c>
      <c r="T1206" s="27">
        <v>2239.1509999999998</v>
      </c>
      <c r="U1206" s="27">
        <v>1772.99</v>
      </c>
      <c r="V1206" s="27">
        <v>1401.348</v>
      </c>
      <c r="W1206" s="27">
        <v>892.05</v>
      </c>
      <c r="X1206" s="27">
        <v>567.39599999999996</v>
      </c>
      <c r="Y1206" s="27">
        <v>250.584</v>
      </c>
      <c r="Z1206" s="27">
        <v>88.733000000000004</v>
      </c>
      <c r="AA1206" s="27">
        <v>17.315000000000001</v>
      </c>
      <c r="AB1206" s="27">
        <v>2.218</v>
      </c>
      <c r="AC1206" s="27">
        <v>0.247</v>
      </c>
    </row>
    <row r="1207" spans="1:29" ht="11.5" hidden="1">
      <c r="A1207" s="31">
        <v>1190</v>
      </c>
      <c r="B1207" s="29" t="s">
        <v>1059</v>
      </c>
      <c r="C1207" s="30" t="s">
        <v>1147</v>
      </c>
      <c r="D1207" s="28"/>
      <c r="E1207" s="28">
        <v>1833</v>
      </c>
      <c r="F1207" s="29" t="s">
        <v>1107</v>
      </c>
      <c r="G1207" s="28">
        <v>1828</v>
      </c>
      <c r="H1207" s="28">
        <v>1970</v>
      </c>
      <c r="I1207" s="27">
        <v>13988.041999999999</v>
      </c>
      <c r="J1207" s="27">
        <v>11832.421</v>
      </c>
      <c r="K1207" s="27">
        <v>10167.607</v>
      </c>
      <c r="L1207" s="27">
        <v>8572.2829999999994</v>
      </c>
      <c r="M1207" s="27">
        <v>6456.4939999999997</v>
      </c>
      <c r="N1207" s="27">
        <v>5294.1310000000003</v>
      </c>
      <c r="O1207" s="27">
        <v>4984.12</v>
      </c>
      <c r="P1207" s="27">
        <v>4625.924</v>
      </c>
      <c r="Q1207" s="27">
        <v>4099.3969999999999</v>
      </c>
      <c r="R1207" s="27">
        <v>3281.6109999999999</v>
      </c>
      <c r="S1207" s="27">
        <v>2649.7779999999998</v>
      </c>
      <c r="T1207" s="27">
        <v>2387.297</v>
      </c>
      <c r="U1207" s="27">
        <v>2057.4549999999999</v>
      </c>
      <c r="V1207" s="27">
        <v>1552.454</v>
      </c>
      <c r="W1207" s="27">
        <v>1126.991</v>
      </c>
      <c r="X1207" s="27">
        <v>628.702</v>
      </c>
      <c r="Y1207" s="27">
        <v>325.98099999999999</v>
      </c>
      <c r="Z1207" s="27">
        <v>107.581</v>
      </c>
      <c r="AA1207" s="27">
        <v>26.036000000000001</v>
      </c>
      <c r="AB1207" s="27">
        <v>3.2250000000000001</v>
      </c>
      <c r="AC1207" s="27">
        <v>0.28199999999999997</v>
      </c>
    </row>
    <row r="1208" spans="1:29" ht="11.5" hidden="1">
      <c r="A1208" s="31">
        <v>1191</v>
      </c>
      <c r="B1208" s="29" t="s">
        <v>1059</v>
      </c>
      <c r="C1208" s="30" t="s">
        <v>1147</v>
      </c>
      <c r="D1208" s="28"/>
      <c r="E1208" s="28">
        <v>1833</v>
      </c>
      <c r="F1208" s="29" t="s">
        <v>1107</v>
      </c>
      <c r="G1208" s="28">
        <v>1828</v>
      </c>
      <c r="H1208" s="28">
        <v>1975</v>
      </c>
      <c r="I1208" s="27">
        <v>15544.748</v>
      </c>
      <c r="J1208" s="27">
        <v>13302.713</v>
      </c>
      <c r="K1208" s="27">
        <v>11644.38</v>
      </c>
      <c r="L1208" s="27">
        <v>9947.0429999999997</v>
      </c>
      <c r="M1208" s="27">
        <v>8225.1190000000006</v>
      </c>
      <c r="N1208" s="27">
        <v>6202.2089999999998</v>
      </c>
      <c r="O1208" s="27">
        <v>5156.3389999999999</v>
      </c>
      <c r="P1208" s="27">
        <v>4875.4989999999998</v>
      </c>
      <c r="Q1208" s="27">
        <v>4499.8959999999997</v>
      </c>
      <c r="R1208" s="27">
        <v>3981.0740000000001</v>
      </c>
      <c r="S1208" s="27">
        <v>3171.6849999999999</v>
      </c>
      <c r="T1208" s="27">
        <v>2516.3980000000001</v>
      </c>
      <c r="U1208" s="27">
        <v>2228.384</v>
      </c>
      <c r="V1208" s="27">
        <v>1825.6880000000001</v>
      </c>
      <c r="W1208" s="27">
        <v>1277.6880000000001</v>
      </c>
      <c r="X1208" s="27">
        <v>806.91399999999999</v>
      </c>
      <c r="Y1208" s="27">
        <v>369.322</v>
      </c>
      <c r="Z1208" s="27">
        <v>146.21100000000001</v>
      </c>
      <c r="AA1208" s="27">
        <v>32.771000000000001</v>
      </c>
      <c r="AB1208" s="27">
        <v>5.0279999999999996</v>
      </c>
      <c r="AC1208" s="27">
        <v>0.41599999999999998</v>
      </c>
    </row>
    <row r="1209" spans="1:29" ht="11.5" hidden="1">
      <c r="A1209" s="31">
        <v>1192</v>
      </c>
      <c r="B1209" s="29" t="s">
        <v>1059</v>
      </c>
      <c r="C1209" s="30" t="s">
        <v>1147</v>
      </c>
      <c r="D1209" s="28"/>
      <c r="E1209" s="28">
        <v>1833</v>
      </c>
      <c r="F1209" s="29" t="s">
        <v>1107</v>
      </c>
      <c r="G1209" s="28">
        <v>1828</v>
      </c>
      <c r="H1209" s="28">
        <v>1980</v>
      </c>
      <c r="I1209" s="27">
        <v>17483.198</v>
      </c>
      <c r="J1209" s="27">
        <v>14960.632</v>
      </c>
      <c r="K1209" s="27">
        <v>13149.188</v>
      </c>
      <c r="L1209" s="27">
        <v>11475.027</v>
      </c>
      <c r="M1209" s="27">
        <v>9665.8610000000008</v>
      </c>
      <c r="N1209" s="27">
        <v>7968.3649999999998</v>
      </c>
      <c r="O1209" s="27">
        <v>6067.7110000000002</v>
      </c>
      <c r="P1209" s="27">
        <v>5047.0370000000003</v>
      </c>
      <c r="Q1209" s="27">
        <v>4779.6909999999998</v>
      </c>
      <c r="R1209" s="27">
        <v>4384.5</v>
      </c>
      <c r="S1209" s="27">
        <v>3838.5219999999999</v>
      </c>
      <c r="T1209" s="27">
        <v>3012.7919999999999</v>
      </c>
      <c r="U1209" s="27">
        <v>2339.732</v>
      </c>
      <c r="V1209" s="27">
        <v>1981.7729999999999</v>
      </c>
      <c r="W1209" s="27">
        <v>1502.933</v>
      </c>
      <c r="X1209" s="27">
        <v>928.36099999999999</v>
      </c>
      <c r="Y1209" s="27">
        <v>479.947</v>
      </c>
      <c r="Z1209" s="27">
        <v>166.92699999999999</v>
      </c>
      <c r="AA1209" s="27">
        <v>45.920999999999999</v>
      </c>
      <c r="AB1209" s="27">
        <v>6.5439999999999996</v>
      </c>
      <c r="AC1209" s="27">
        <v>0.63900000000000001</v>
      </c>
    </row>
    <row r="1210" spans="1:29" ht="11.5" hidden="1">
      <c r="A1210" s="31">
        <v>1193</v>
      </c>
      <c r="B1210" s="29" t="s">
        <v>1059</v>
      </c>
      <c r="C1210" s="30" t="s">
        <v>1147</v>
      </c>
      <c r="D1210" s="28"/>
      <c r="E1210" s="28">
        <v>1833</v>
      </c>
      <c r="F1210" s="29" t="s">
        <v>1107</v>
      </c>
      <c r="G1210" s="28">
        <v>1828</v>
      </c>
      <c r="H1210" s="28">
        <v>1985</v>
      </c>
      <c r="I1210" s="27">
        <v>19640.258999999998</v>
      </c>
      <c r="J1210" s="27">
        <v>17022.544999999998</v>
      </c>
      <c r="K1210" s="27">
        <v>14830.758</v>
      </c>
      <c r="L1210" s="27">
        <v>13012.486999999999</v>
      </c>
      <c r="M1210" s="27">
        <v>11309.3</v>
      </c>
      <c r="N1210" s="27">
        <v>9549.5720000000001</v>
      </c>
      <c r="O1210" s="27">
        <v>7955.8729999999996</v>
      </c>
      <c r="P1210" s="27">
        <v>6142.174</v>
      </c>
      <c r="Q1210" s="27">
        <v>5015.491</v>
      </c>
      <c r="R1210" s="27">
        <v>4688.848</v>
      </c>
      <c r="S1210" s="27">
        <v>4265.9949999999999</v>
      </c>
      <c r="T1210" s="27">
        <v>3651.8490000000002</v>
      </c>
      <c r="U1210" s="27">
        <v>2816.768</v>
      </c>
      <c r="V1210" s="27">
        <v>2102.2950000000001</v>
      </c>
      <c r="W1210" s="27">
        <v>1662.8</v>
      </c>
      <c r="X1210" s="27">
        <v>1116.1500000000001</v>
      </c>
      <c r="Y1210" s="27">
        <v>568.75199999999995</v>
      </c>
      <c r="Z1210" s="27">
        <v>222.02799999999999</v>
      </c>
      <c r="AA1210" s="27">
        <v>52.433</v>
      </c>
      <c r="AB1210" s="27">
        <v>9.1950000000000003</v>
      </c>
      <c r="AC1210" s="27">
        <v>0.82899999999999996</v>
      </c>
    </row>
    <row r="1211" spans="1:29" ht="11.5" hidden="1">
      <c r="A1211" s="31">
        <v>1194</v>
      </c>
      <c r="B1211" s="29" t="s">
        <v>1059</v>
      </c>
      <c r="C1211" s="30" t="s">
        <v>1147</v>
      </c>
      <c r="D1211" s="28"/>
      <c r="E1211" s="28">
        <v>1833</v>
      </c>
      <c r="F1211" s="29" t="s">
        <v>1107</v>
      </c>
      <c r="G1211" s="28">
        <v>1828</v>
      </c>
      <c r="H1211" s="28">
        <v>1990</v>
      </c>
      <c r="I1211" s="27">
        <v>20996.492999999999</v>
      </c>
      <c r="J1211" s="27">
        <v>19249.851999999999</v>
      </c>
      <c r="K1211" s="27">
        <v>16892.384999999998</v>
      </c>
      <c r="L1211" s="27">
        <v>14598.864</v>
      </c>
      <c r="M1211" s="27">
        <v>12724.581</v>
      </c>
      <c r="N1211" s="27">
        <v>11109.895</v>
      </c>
      <c r="O1211" s="27">
        <v>9443.7880000000005</v>
      </c>
      <c r="P1211" s="27">
        <v>7826.6809999999996</v>
      </c>
      <c r="Q1211" s="27">
        <v>5971.5219999999999</v>
      </c>
      <c r="R1211" s="27">
        <v>4892.2520000000004</v>
      </c>
      <c r="S1211" s="27">
        <v>4532.84</v>
      </c>
      <c r="T1211" s="27">
        <v>4083.2060000000001</v>
      </c>
      <c r="U1211" s="27">
        <v>3447.8870000000002</v>
      </c>
      <c r="V1211" s="27">
        <v>2566.5300000000002</v>
      </c>
      <c r="W1211" s="27">
        <v>1774.731</v>
      </c>
      <c r="X1211" s="27">
        <v>1245.1110000000001</v>
      </c>
      <c r="Y1211" s="27">
        <v>694.27599999999995</v>
      </c>
      <c r="Z1211" s="27">
        <v>269.10300000000001</v>
      </c>
      <c r="AA1211" s="27">
        <v>70.486999999999995</v>
      </c>
      <c r="AB1211" s="27">
        <v>10.061999999999999</v>
      </c>
      <c r="AC1211" s="27">
        <v>1.0309999999999999</v>
      </c>
    </row>
    <row r="1212" spans="1:29" ht="11.5" hidden="1">
      <c r="A1212" s="31">
        <v>1195</v>
      </c>
      <c r="B1212" s="29" t="s">
        <v>1059</v>
      </c>
      <c r="C1212" s="30" t="s">
        <v>1147</v>
      </c>
      <c r="D1212" s="28"/>
      <c r="E1212" s="28">
        <v>1833</v>
      </c>
      <c r="F1212" s="29" t="s">
        <v>1107</v>
      </c>
      <c r="G1212" s="28">
        <v>1828</v>
      </c>
      <c r="H1212" s="28">
        <v>1995</v>
      </c>
      <c r="I1212" s="27">
        <v>21291.883000000002</v>
      </c>
      <c r="J1212" s="27">
        <v>20579.827000000001</v>
      </c>
      <c r="K1212" s="27">
        <v>19115.963</v>
      </c>
      <c r="L1212" s="27">
        <v>16700.062000000002</v>
      </c>
      <c r="M1212" s="27">
        <v>14321.773999999999</v>
      </c>
      <c r="N1212" s="27">
        <v>12568.286</v>
      </c>
      <c r="O1212" s="27">
        <v>11019.862999999999</v>
      </c>
      <c r="P1212" s="27">
        <v>9359.0059999999994</v>
      </c>
      <c r="Q1212" s="27">
        <v>7748.7790000000005</v>
      </c>
      <c r="R1212" s="27">
        <v>5898.7489999999998</v>
      </c>
      <c r="S1212" s="27">
        <v>4806.5039999999999</v>
      </c>
      <c r="T1212" s="27">
        <v>4323.2479999999996</v>
      </c>
      <c r="U1212" s="27">
        <v>3882.9229999999998</v>
      </c>
      <c r="V1212" s="27">
        <v>3137.7089999999998</v>
      </c>
      <c r="W1212" s="27">
        <v>2182.0149999999999</v>
      </c>
      <c r="X1212" s="27">
        <v>1391.883</v>
      </c>
      <c r="Y1212" s="27">
        <v>790.56299999999999</v>
      </c>
      <c r="Z1212" s="27">
        <v>331.81</v>
      </c>
      <c r="AA1212" s="27">
        <v>88.069000000000003</v>
      </c>
      <c r="AB1212" s="27">
        <v>13.912000000000001</v>
      </c>
      <c r="AC1212" s="27">
        <v>1.18</v>
      </c>
    </row>
    <row r="1213" spans="1:29" ht="11.5" hidden="1">
      <c r="A1213" s="31">
        <v>1196</v>
      </c>
      <c r="B1213" s="29" t="s">
        <v>1059</v>
      </c>
      <c r="C1213" s="30" t="s">
        <v>1147</v>
      </c>
      <c r="D1213" s="28"/>
      <c r="E1213" s="28">
        <v>1833</v>
      </c>
      <c r="F1213" s="29" t="s">
        <v>1107</v>
      </c>
      <c r="G1213" s="28">
        <v>1828</v>
      </c>
      <c r="H1213" s="28">
        <v>2000</v>
      </c>
      <c r="I1213" s="27">
        <v>21500.959999999999</v>
      </c>
      <c r="J1213" s="27">
        <v>20980.364000000001</v>
      </c>
      <c r="K1213" s="27">
        <v>20355.773000000001</v>
      </c>
      <c r="L1213" s="27">
        <v>18745.88</v>
      </c>
      <c r="M1213" s="27">
        <v>16485.407999999999</v>
      </c>
      <c r="N1213" s="27">
        <v>14255.647999999999</v>
      </c>
      <c r="O1213" s="27">
        <v>12423.661</v>
      </c>
      <c r="P1213" s="27">
        <v>10856.486000000001</v>
      </c>
      <c r="Q1213" s="27">
        <v>9126.2250000000004</v>
      </c>
      <c r="R1213" s="27">
        <v>7519.0810000000001</v>
      </c>
      <c r="S1213" s="27">
        <v>5706.6670000000004</v>
      </c>
      <c r="T1213" s="27">
        <v>4552.0439999999999</v>
      </c>
      <c r="U1213" s="27">
        <v>4131.2209999999995</v>
      </c>
      <c r="V1213" s="27">
        <v>3540.2069999999999</v>
      </c>
      <c r="W1213" s="27">
        <v>2672.1950000000002</v>
      </c>
      <c r="X1213" s="27">
        <v>1701.845</v>
      </c>
      <c r="Y1213" s="27">
        <v>870.76</v>
      </c>
      <c r="Z1213" s="27">
        <v>385.33600000000001</v>
      </c>
      <c r="AA1213" s="27">
        <v>110.792</v>
      </c>
      <c r="AB1213" s="27">
        <v>17.943000000000001</v>
      </c>
      <c r="AC1213" s="27">
        <v>1.6160000000000001</v>
      </c>
    </row>
    <row r="1214" spans="1:29" ht="11.5" hidden="1">
      <c r="A1214" s="31">
        <v>1197</v>
      </c>
      <c r="B1214" s="29" t="s">
        <v>1059</v>
      </c>
      <c r="C1214" s="30" t="s">
        <v>1147</v>
      </c>
      <c r="D1214" s="28"/>
      <c r="E1214" s="28">
        <v>1833</v>
      </c>
      <c r="F1214" s="29" t="s">
        <v>1107</v>
      </c>
      <c r="G1214" s="28">
        <v>1828</v>
      </c>
      <c r="H1214" s="28">
        <v>2005</v>
      </c>
      <c r="I1214" s="27">
        <v>22107.739000000001</v>
      </c>
      <c r="J1214" s="27">
        <v>21224.522000000001</v>
      </c>
      <c r="K1214" s="27">
        <v>20871.776000000002</v>
      </c>
      <c r="L1214" s="27">
        <v>20193.796999999999</v>
      </c>
      <c r="M1214" s="27">
        <v>18620.054</v>
      </c>
      <c r="N1214" s="27">
        <v>16411.888999999999</v>
      </c>
      <c r="O1214" s="27">
        <v>14105.534</v>
      </c>
      <c r="P1214" s="27">
        <v>12242.275</v>
      </c>
      <c r="Q1214" s="27">
        <v>10574.735000000001</v>
      </c>
      <c r="R1214" s="27">
        <v>8815.3340000000007</v>
      </c>
      <c r="S1214" s="27">
        <v>7262.3190000000004</v>
      </c>
      <c r="T1214" s="27">
        <v>5465.8</v>
      </c>
      <c r="U1214" s="27">
        <v>4340.2870000000003</v>
      </c>
      <c r="V1214" s="27">
        <v>3809.6089999999999</v>
      </c>
      <c r="W1214" s="27">
        <v>3058.7620000000002</v>
      </c>
      <c r="X1214" s="27">
        <v>2070.0630000000001</v>
      </c>
      <c r="Y1214" s="27">
        <v>1089.596</v>
      </c>
      <c r="Z1214" s="27">
        <v>431.20699999999999</v>
      </c>
      <c r="AA1214" s="27">
        <v>131.851</v>
      </c>
      <c r="AB1214" s="27">
        <v>22.835999999999999</v>
      </c>
      <c r="AC1214" s="27">
        <v>2.14</v>
      </c>
    </row>
    <row r="1215" spans="1:29" ht="11.5" hidden="1">
      <c r="A1215" s="31">
        <v>1198</v>
      </c>
      <c r="B1215" s="29" t="s">
        <v>1059</v>
      </c>
      <c r="C1215" s="30" t="s">
        <v>1147</v>
      </c>
      <c r="D1215" s="28"/>
      <c r="E1215" s="28">
        <v>1833</v>
      </c>
      <c r="F1215" s="29" t="s">
        <v>1107</v>
      </c>
      <c r="G1215" s="28">
        <v>1828</v>
      </c>
      <c r="H1215" s="28">
        <v>2010</v>
      </c>
      <c r="I1215" s="27">
        <v>24130.245999999999</v>
      </c>
      <c r="J1215" s="27">
        <v>21899.942999999999</v>
      </c>
      <c r="K1215" s="27">
        <v>21113.834999999999</v>
      </c>
      <c r="L1215" s="27">
        <v>20735.202000000001</v>
      </c>
      <c r="M1215" s="27">
        <v>20154.198</v>
      </c>
      <c r="N1215" s="27">
        <v>18727.638999999999</v>
      </c>
      <c r="O1215" s="27">
        <v>16499.142</v>
      </c>
      <c r="P1215" s="27">
        <v>14097.527</v>
      </c>
      <c r="Q1215" s="27">
        <v>12110.449000000001</v>
      </c>
      <c r="R1215" s="27">
        <v>10362.755999999999</v>
      </c>
      <c r="S1215" s="27">
        <v>8580.0059999999994</v>
      </c>
      <c r="T1215" s="27">
        <v>7024.4930000000004</v>
      </c>
      <c r="U1215" s="27">
        <v>5224.4780000000001</v>
      </c>
      <c r="V1215" s="27">
        <v>4034.884</v>
      </c>
      <c r="W1215" s="27">
        <v>3351.0819999999999</v>
      </c>
      <c r="X1215" s="27">
        <v>2445.17</v>
      </c>
      <c r="Y1215" s="27">
        <v>1399.7260000000001</v>
      </c>
      <c r="Z1215" s="27">
        <v>564.38599999999997</v>
      </c>
      <c r="AA1215" s="27">
        <v>153.346</v>
      </c>
      <c r="AB1215" s="27">
        <v>28.922999999999998</v>
      </c>
      <c r="AC1215" s="27">
        <v>2.847</v>
      </c>
    </row>
    <row r="1216" spans="1:29" ht="11.5" hidden="1">
      <c r="A1216" s="31">
        <v>1199</v>
      </c>
      <c r="B1216" s="29" t="s">
        <v>1059</v>
      </c>
      <c r="C1216" s="30" t="s">
        <v>1147</v>
      </c>
      <c r="D1216" s="28"/>
      <c r="E1216" s="28">
        <v>1833</v>
      </c>
      <c r="F1216" s="29" t="s">
        <v>1107</v>
      </c>
      <c r="G1216" s="28">
        <v>1828</v>
      </c>
      <c r="H1216" s="28">
        <v>2015</v>
      </c>
      <c r="I1216" s="27">
        <v>26945.236000000001</v>
      </c>
      <c r="J1216" s="27">
        <v>23762.946</v>
      </c>
      <c r="K1216" s="27">
        <v>21592.589</v>
      </c>
      <c r="L1216" s="27">
        <v>20798.797999999999</v>
      </c>
      <c r="M1216" s="27">
        <v>20592.724999999999</v>
      </c>
      <c r="N1216" s="27">
        <v>20283.715</v>
      </c>
      <c r="O1216" s="27">
        <v>18955.853999999999</v>
      </c>
      <c r="P1216" s="27">
        <v>16616.035</v>
      </c>
      <c r="Q1216" s="27">
        <v>14095.544</v>
      </c>
      <c r="R1216" s="27">
        <v>12004.34</v>
      </c>
      <c r="S1216" s="27">
        <v>10173.851000000001</v>
      </c>
      <c r="T1216" s="27">
        <v>8359.6810000000005</v>
      </c>
      <c r="U1216" s="27">
        <v>6727.1379999999999</v>
      </c>
      <c r="V1216" s="27">
        <v>4863.87</v>
      </c>
      <c r="W1216" s="27">
        <v>3569.491</v>
      </c>
      <c r="X1216" s="27">
        <v>2700.973</v>
      </c>
      <c r="Y1216" s="27">
        <v>1685.01</v>
      </c>
      <c r="Z1216" s="27">
        <v>744.09799999999996</v>
      </c>
      <c r="AA1216" s="27">
        <v>209.03200000000001</v>
      </c>
      <c r="AB1216" s="27">
        <v>35.195</v>
      </c>
      <c r="AC1216" s="27">
        <v>3.875</v>
      </c>
    </row>
    <row r="1217" spans="1:29" ht="11.5" hidden="1">
      <c r="A1217" s="31">
        <v>1200</v>
      </c>
      <c r="B1217" s="29" t="s">
        <v>1059</v>
      </c>
      <c r="C1217" s="30" t="s">
        <v>1147</v>
      </c>
      <c r="D1217" s="28"/>
      <c r="E1217" s="28">
        <v>1833</v>
      </c>
      <c r="F1217" s="29" t="s">
        <v>1107</v>
      </c>
      <c r="G1217" s="28">
        <v>1828</v>
      </c>
      <c r="H1217" s="28">
        <v>2020</v>
      </c>
      <c r="I1217" s="27">
        <v>27363.178</v>
      </c>
      <c r="J1217" s="27">
        <v>26681.072</v>
      </c>
      <c r="K1217" s="27">
        <v>23546.609</v>
      </c>
      <c r="L1217" s="27">
        <v>21332.077000000001</v>
      </c>
      <c r="M1217" s="27">
        <v>20671.055</v>
      </c>
      <c r="N1217" s="27">
        <v>20735.935000000001</v>
      </c>
      <c r="O1217" s="27">
        <v>20346.677</v>
      </c>
      <c r="P1217" s="27">
        <v>18739.78</v>
      </c>
      <c r="Q1217" s="27">
        <v>16296.066000000001</v>
      </c>
      <c r="R1217" s="27">
        <v>13747.710999999999</v>
      </c>
      <c r="S1217" s="27">
        <v>11657.705</v>
      </c>
      <c r="T1217" s="27">
        <v>9849.4670000000006</v>
      </c>
      <c r="U1217" s="27">
        <v>7991.8530000000001</v>
      </c>
      <c r="V1217" s="27">
        <v>6291.9620000000004</v>
      </c>
      <c r="W1217" s="27">
        <v>4332.7430000000004</v>
      </c>
      <c r="X1217" s="27">
        <v>2921.9850000000001</v>
      </c>
      <c r="Y1217" s="27">
        <v>1905.4269999999999</v>
      </c>
      <c r="Z1217" s="27">
        <v>932.93</v>
      </c>
      <c r="AA1217" s="27">
        <v>289.245</v>
      </c>
      <c r="AB1217" s="27">
        <v>51.314999999999998</v>
      </c>
      <c r="AC1217" s="27">
        <v>5.0289999999999999</v>
      </c>
    </row>
    <row r="1218" spans="1:29" ht="11.5" hidden="1">
      <c r="A1218" s="26">
        <v>1201</v>
      </c>
      <c r="B1218" s="24" t="s">
        <v>1059</v>
      </c>
      <c r="C1218" s="32" t="s">
        <v>1148</v>
      </c>
      <c r="D1218" s="23"/>
      <c r="E1218" s="23">
        <v>912</v>
      </c>
      <c r="F1218" s="24" t="s">
        <v>1109</v>
      </c>
      <c r="G1218" s="23">
        <v>1833</v>
      </c>
      <c r="H1218" s="23">
        <v>1950</v>
      </c>
      <c r="I1218" s="22">
        <v>3999.9540000000002</v>
      </c>
      <c r="J1218" s="22">
        <v>2899.0439999999999</v>
      </c>
      <c r="K1218" s="22">
        <v>2657.4389999999999</v>
      </c>
      <c r="L1218" s="22">
        <v>2489.4780000000001</v>
      </c>
      <c r="M1218" s="22">
        <v>2229.9430000000002</v>
      </c>
      <c r="N1218" s="22">
        <v>1878.6120000000001</v>
      </c>
      <c r="O1218" s="22">
        <v>1572.3230000000001</v>
      </c>
      <c r="P1218" s="22">
        <v>1328.5070000000001</v>
      </c>
      <c r="Q1218" s="22">
        <v>1195.865</v>
      </c>
      <c r="R1218" s="22">
        <v>1013.526</v>
      </c>
      <c r="S1218" s="22">
        <v>870.87099999999998</v>
      </c>
      <c r="T1218" s="22">
        <v>676.89300000000003</v>
      </c>
      <c r="U1218" s="22">
        <v>528.66899999999998</v>
      </c>
      <c r="V1218" s="22">
        <v>380.23700000000002</v>
      </c>
      <c r="W1218" s="22">
        <v>256.89100000000002</v>
      </c>
      <c r="X1218" s="22">
        <v>122.831</v>
      </c>
      <c r="Y1218" s="22">
        <v>52.755000000000003</v>
      </c>
      <c r="Z1218" s="22">
        <v>18.242999999999999</v>
      </c>
      <c r="AA1218" s="22">
        <v>7.1870000000000003</v>
      </c>
      <c r="AB1218" s="22">
        <v>1.4790000000000001</v>
      </c>
      <c r="AC1218" s="22">
        <v>0.217</v>
      </c>
    </row>
    <row r="1219" spans="1:29" ht="11.5" hidden="1">
      <c r="A1219" s="26">
        <v>1202</v>
      </c>
      <c r="B1219" s="24" t="s">
        <v>1059</v>
      </c>
      <c r="C1219" s="32" t="s">
        <v>1148</v>
      </c>
      <c r="D1219" s="23"/>
      <c r="E1219" s="23">
        <v>912</v>
      </c>
      <c r="F1219" s="24" t="s">
        <v>1109</v>
      </c>
      <c r="G1219" s="23">
        <v>1833</v>
      </c>
      <c r="H1219" s="23">
        <v>1955</v>
      </c>
      <c r="I1219" s="22">
        <v>4768.3370000000004</v>
      </c>
      <c r="J1219" s="22">
        <v>3547.6390000000001</v>
      </c>
      <c r="K1219" s="22">
        <v>2833.6410000000001</v>
      </c>
      <c r="L1219" s="22">
        <v>2596.5259999999998</v>
      </c>
      <c r="M1219" s="22">
        <v>2412.875</v>
      </c>
      <c r="N1219" s="22">
        <v>2148.5479999999998</v>
      </c>
      <c r="O1219" s="22">
        <v>1803.9449999999999</v>
      </c>
      <c r="P1219" s="22">
        <v>1508.7570000000001</v>
      </c>
      <c r="Q1219" s="22">
        <v>1274.1130000000001</v>
      </c>
      <c r="R1219" s="22">
        <v>1146.5630000000001</v>
      </c>
      <c r="S1219" s="22">
        <v>962.82500000000005</v>
      </c>
      <c r="T1219" s="22">
        <v>811.35299999999995</v>
      </c>
      <c r="U1219" s="22">
        <v>610.81100000000004</v>
      </c>
      <c r="V1219" s="22">
        <v>449.90300000000002</v>
      </c>
      <c r="W1219" s="22">
        <v>293.21899999999999</v>
      </c>
      <c r="X1219" s="22">
        <v>167.05699999999999</v>
      </c>
      <c r="Y1219" s="22">
        <v>61.901000000000003</v>
      </c>
      <c r="Z1219" s="22">
        <v>17.617999999999999</v>
      </c>
      <c r="AA1219" s="22">
        <v>3.851</v>
      </c>
      <c r="AB1219" s="22">
        <v>0.82699999999999996</v>
      </c>
      <c r="AC1219" s="22">
        <v>8.5000000000000006E-2</v>
      </c>
    </row>
    <row r="1220" spans="1:29" ht="11.5" hidden="1">
      <c r="A1220" s="26">
        <v>1203</v>
      </c>
      <c r="B1220" s="24" t="s">
        <v>1059</v>
      </c>
      <c r="C1220" s="32" t="s">
        <v>1148</v>
      </c>
      <c r="D1220" s="23"/>
      <c r="E1220" s="23">
        <v>912</v>
      </c>
      <c r="F1220" s="24" t="s">
        <v>1109</v>
      </c>
      <c r="G1220" s="23">
        <v>1833</v>
      </c>
      <c r="H1220" s="23">
        <v>1960</v>
      </c>
      <c r="I1220" s="22">
        <v>5550.866</v>
      </c>
      <c r="J1220" s="22">
        <v>4343.8450000000003</v>
      </c>
      <c r="K1220" s="22">
        <v>3481.125</v>
      </c>
      <c r="L1220" s="22">
        <v>2737.1170000000002</v>
      </c>
      <c r="M1220" s="22">
        <v>2496.1509999999998</v>
      </c>
      <c r="N1220" s="22">
        <v>2331.94</v>
      </c>
      <c r="O1220" s="22">
        <v>2083.9290000000001</v>
      </c>
      <c r="P1220" s="22">
        <v>1742.6890000000001</v>
      </c>
      <c r="Q1220" s="22">
        <v>1450.059</v>
      </c>
      <c r="R1220" s="22">
        <v>1226.682</v>
      </c>
      <c r="S1220" s="22">
        <v>1092.251</v>
      </c>
      <c r="T1220" s="22">
        <v>900.63900000000001</v>
      </c>
      <c r="U1220" s="22">
        <v>735.29899999999998</v>
      </c>
      <c r="V1220" s="22">
        <v>524.46100000000001</v>
      </c>
      <c r="W1220" s="22">
        <v>351.65800000000002</v>
      </c>
      <c r="X1220" s="22">
        <v>196.43600000000001</v>
      </c>
      <c r="Y1220" s="22">
        <v>87.563999999999993</v>
      </c>
      <c r="Z1220" s="22">
        <v>23.013999999999999</v>
      </c>
      <c r="AA1220" s="22">
        <v>3.976</v>
      </c>
      <c r="AB1220" s="22">
        <v>0.51500000000000001</v>
      </c>
      <c r="AC1220" s="22">
        <v>6.2E-2</v>
      </c>
    </row>
    <row r="1221" spans="1:29" ht="11.5" hidden="1">
      <c r="A1221" s="26">
        <v>1204</v>
      </c>
      <c r="B1221" s="24" t="s">
        <v>1059</v>
      </c>
      <c r="C1221" s="32" t="s">
        <v>1148</v>
      </c>
      <c r="D1221" s="23"/>
      <c r="E1221" s="23">
        <v>912</v>
      </c>
      <c r="F1221" s="24" t="s">
        <v>1109</v>
      </c>
      <c r="G1221" s="23">
        <v>1833</v>
      </c>
      <c r="H1221" s="23">
        <v>1965</v>
      </c>
      <c r="I1221" s="22">
        <v>6323.835</v>
      </c>
      <c r="J1221" s="22">
        <v>5134.6400000000003</v>
      </c>
      <c r="K1221" s="22">
        <v>4276.0540000000001</v>
      </c>
      <c r="L1221" s="22">
        <v>3336.2449999999999</v>
      </c>
      <c r="M1221" s="22">
        <v>2619.7249999999999</v>
      </c>
      <c r="N1221" s="22">
        <v>2428.1460000000002</v>
      </c>
      <c r="O1221" s="22">
        <v>2278.585</v>
      </c>
      <c r="P1221" s="22">
        <v>2026.4069999999999</v>
      </c>
      <c r="Q1221" s="22">
        <v>1680.1959999999999</v>
      </c>
      <c r="R1221" s="22">
        <v>1390.528</v>
      </c>
      <c r="S1221" s="22">
        <v>1162.931</v>
      </c>
      <c r="T1221" s="22">
        <v>1019.395</v>
      </c>
      <c r="U1221" s="22">
        <v>817.53399999999999</v>
      </c>
      <c r="V1221" s="22">
        <v>632.13499999999999</v>
      </c>
      <c r="W1221" s="22">
        <v>412.798</v>
      </c>
      <c r="X1221" s="22">
        <v>239.80500000000001</v>
      </c>
      <c r="Y1221" s="22">
        <v>106.264</v>
      </c>
      <c r="Z1221" s="22">
        <v>33.630000000000003</v>
      </c>
      <c r="AA1221" s="22">
        <v>5.7130000000000001</v>
      </c>
      <c r="AB1221" s="22">
        <v>0.55500000000000005</v>
      </c>
      <c r="AC1221" s="22">
        <v>4.1000000000000002E-2</v>
      </c>
    </row>
    <row r="1222" spans="1:29" ht="11.5" hidden="1">
      <c r="A1222" s="26">
        <v>1205</v>
      </c>
      <c r="B1222" s="24" t="s">
        <v>1059</v>
      </c>
      <c r="C1222" s="32" t="s">
        <v>1148</v>
      </c>
      <c r="D1222" s="23"/>
      <c r="E1222" s="23">
        <v>912</v>
      </c>
      <c r="F1222" s="24" t="s">
        <v>1109</v>
      </c>
      <c r="G1222" s="23">
        <v>1833</v>
      </c>
      <c r="H1222" s="23">
        <v>1970</v>
      </c>
      <c r="I1222" s="22">
        <v>7030.0079999999998</v>
      </c>
      <c r="J1222" s="22">
        <v>5905.2719999999999</v>
      </c>
      <c r="K1222" s="22">
        <v>5058.4709999999995</v>
      </c>
      <c r="L1222" s="22">
        <v>4144.0789999999997</v>
      </c>
      <c r="M1222" s="22">
        <v>3175.1109999999999</v>
      </c>
      <c r="N1222" s="22">
        <v>2512.0050000000001</v>
      </c>
      <c r="O1222" s="22">
        <v>2347.6370000000002</v>
      </c>
      <c r="P1222" s="22">
        <v>2205.9650000000001</v>
      </c>
      <c r="Q1222" s="22">
        <v>1959.345</v>
      </c>
      <c r="R1222" s="22">
        <v>1621.306</v>
      </c>
      <c r="S1222" s="22">
        <v>1329.7329999999999</v>
      </c>
      <c r="T1222" s="22">
        <v>1094.771</v>
      </c>
      <c r="U1222" s="22">
        <v>933.798</v>
      </c>
      <c r="V1222" s="22">
        <v>711.35699999999997</v>
      </c>
      <c r="W1222" s="22">
        <v>503.529</v>
      </c>
      <c r="X1222" s="22">
        <v>285.87400000000002</v>
      </c>
      <c r="Y1222" s="22">
        <v>133.66</v>
      </c>
      <c r="Z1222" s="22">
        <v>43.311999999999998</v>
      </c>
      <c r="AA1222" s="22">
        <v>8.9220000000000006</v>
      </c>
      <c r="AB1222" s="22">
        <v>0.88700000000000001</v>
      </c>
      <c r="AC1222" s="22">
        <v>4.8000000000000001E-2</v>
      </c>
    </row>
    <row r="1223" spans="1:29" ht="11.5" hidden="1">
      <c r="A1223" s="26">
        <v>1206</v>
      </c>
      <c r="B1223" s="24" t="s">
        <v>1059</v>
      </c>
      <c r="C1223" s="32" t="s">
        <v>1148</v>
      </c>
      <c r="D1223" s="23"/>
      <c r="E1223" s="23">
        <v>912</v>
      </c>
      <c r="F1223" s="24" t="s">
        <v>1109</v>
      </c>
      <c r="G1223" s="23">
        <v>1833</v>
      </c>
      <c r="H1223" s="23">
        <v>1975</v>
      </c>
      <c r="I1223" s="22">
        <v>7700.4849999999997</v>
      </c>
      <c r="J1223" s="22">
        <v>6612.9880000000003</v>
      </c>
      <c r="K1223" s="22">
        <v>5804.09</v>
      </c>
      <c r="L1223" s="22">
        <v>4902.1940000000004</v>
      </c>
      <c r="M1223" s="22">
        <v>3874.6469999999999</v>
      </c>
      <c r="N1223" s="22">
        <v>2973.6979999999999</v>
      </c>
      <c r="O1223" s="22">
        <v>2421.7489999999998</v>
      </c>
      <c r="P1223" s="22">
        <v>2285.75</v>
      </c>
      <c r="Q1223" s="22">
        <v>2150.6320000000001</v>
      </c>
      <c r="R1223" s="22">
        <v>1907.087</v>
      </c>
      <c r="S1223" s="22">
        <v>1558.624</v>
      </c>
      <c r="T1223" s="22">
        <v>1253.078</v>
      </c>
      <c r="U1223" s="22">
        <v>1004.184</v>
      </c>
      <c r="V1223" s="22">
        <v>816.40599999999995</v>
      </c>
      <c r="W1223" s="22">
        <v>572.32399999999996</v>
      </c>
      <c r="X1223" s="22">
        <v>350.50700000000001</v>
      </c>
      <c r="Y1223" s="22">
        <v>162.02199999999999</v>
      </c>
      <c r="Z1223" s="22">
        <v>55.902000000000001</v>
      </c>
      <c r="AA1223" s="22">
        <v>11.973000000000001</v>
      </c>
      <c r="AB1223" s="22">
        <v>1.4470000000000001</v>
      </c>
      <c r="AC1223" s="22">
        <v>8.1000000000000003E-2</v>
      </c>
    </row>
    <row r="1224" spans="1:29" ht="11.5" hidden="1">
      <c r="A1224" s="26">
        <v>1207</v>
      </c>
      <c r="B1224" s="24" t="s">
        <v>1059</v>
      </c>
      <c r="C1224" s="32" t="s">
        <v>1148</v>
      </c>
      <c r="D1224" s="23"/>
      <c r="E1224" s="23">
        <v>912</v>
      </c>
      <c r="F1224" s="24" t="s">
        <v>1109</v>
      </c>
      <c r="G1224" s="23">
        <v>1833</v>
      </c>
      <c r="H1224" s="23">
        <v>1980</v>
      </c>
      <c r="I1224" s="22">
        <v>8714.6650000000009</v>
      </c>
      <c r="J1224" s="22">
        <v>7361.11</v>
      </c>
      <c r="K1224" s="22">
        <v>6544.8969999999999</v>
      </c>
      <c r="L1224" s="22">
        <v>5693.1530000000002</v>
      </c>
      <c r="M1224" s="22">
        <v>4672.4210000000003</v>
      </c>
      <c r="N1224" s="22">
        <v>3681.7730000000001</v>
      </c>
      <c r="O1224" s="22">
        <v>2898.03</v>
      </c>
      <c r="P1224" s="22">
        <v>2377.8319999999999</v>
      </c>
      <c r="Q1224" s="22">
        <v>2253.34</v>
      </c>
      <c r="R1224" s="22">
        <v>2105.1689999999999</v>
      </c>
      <c r="S1224" s="22">
        <v>1837.6569999999999</v>
      </c>
      <c r="T1224" s="22">
        <v>1474.0070000000001</v>
      </c>
      <c r="U1224" s="22">
        <v>1155.627</v>
      </c>
      <c r="V1224" s="22">
        <v>885.95100000000002</v>
      </c>
      <c r="W1224" s="22">
        <v>663.26900000000001</v>
      </c>
      <c r="X1224" s="22">
        <v>404.57799999999997</v>
      </c>
      <c r="Y1224" s="22">
        <v>201.03800000000001</v>
      </c>
      <c r="Z1224" s="22">
        <v>69.153999999999996</v>
      </c>
      <c r="AA1224" s="22">
        <v>15.782999999999999</v>
      </c>
      <c r="AB1224" s="22">
        <v>2.0680000000000001</v>
      </c>
      <c r="AC1224" s="22">
        <v>0.13600000000000001</v>
      </c>
    </row>
    <row r="1225" spans="1:29" ht="11.5" hidden="1">
      <c r="A1225" s="26">
        <v>1208</v>
      </c>
      <c r="B1225" s="24" t="s">
        <v>1059</v>
      </c>
      <c r="C1225" s="32" t="s">
        <v>1148</v>
      </c>
      <c r="D1225" s="23"/>
      <c r="E1225" s="23">
        <v>912</v>
      </c>
      <c r="F1225" s="24" t="s">
        <v>1109</v>
      </c>
      <c r="G1225" s="23">
        <v>1833</v>
      </c>
      <c r="H1225" s="23">
        <v>1985</v>
      </c>
      <c r="I1225" s="22">
        <v>9820.0239999999994</v>
      </c>
      <c r="J1225" s="22">
        <v>8443.2990000000009</v>
      </c>
      <c r="K1225" s="22">
        <v>7305.4840000000004</v>
      </c>
      <c r="L1225" s="22">
        <v>6456.3050000000003</v>
      </c>
      <c r="M1225" s="22">
        <v>5521.1120000000001</v>
      </c>
      <c r="N1225" s="22">
        <v>4527.8370000000004</v>
      </c>
      <c r="O1225" s="22">
        <v>3644.8009999999999</v>
      </c>
      <c r="P1225" s="22">
        <v>2911.6060000000002</v>
      </c>
      <c r="Q1225" s="22">
        <v>2363.06</v>
      </c>
      <c r="R1225" s="22">
        <v>2213.002</v>
      </c>
      <c r="S1225" s="22">
        <v>2048.4830000000002</v>
      </c>
      <c r="T1225" s="22">
        <v>1758.921</v>
      </c>
      <c r="U1225" s="22">
        <v>1384.701</v>
      </c>
      <c r="V1225" s="22">
        <v>1042.7380000000001</v>
      </c>
      <c r="W1225" s="22">
        <v>740.46199999999999</v>
      </c>
      <c r="X1225" s="22">
        <v>483.53399999999999</v>
      </c>
      <c r="Y1225" s="22">
        <v>239.51900000000001</v>
      </c>
      <c r="Z1225" s="22">
        <v>87.061999999999998</v>
      </c>
      <c r="AA1225" s="22">
        <v>20.006</v>
      </c>
      <c r="AB1225" s="22">
        <v>2.827</v>
      </c>
      <c r="AC1225" s="22">
        <v>0.20200000000000001</v>
      </c>
    </row>
    <row r="1226" spans="1:29" ht="11.5" hidden="1">
      <c r="A1226" s="26">
        <v>1209</v>
      </c>
      <c r="B1226" s="24" t="s">
        <v>1059</v>
      </c>
      <c r="C1226" s="32" t="s">
        <v>1148</v>
      </c>
      <c r="D1226" s="23"/>
      <c r="E1226" s="23">
        <v>912</v>
      </c>
      <c r="F1226" s="24" t="s">
        <v>1109</v>
      </c>
      <c r="G1226" s="23">
        <v>1833</v>
      </c>
      <c r="H1226" s="23">
        <v>1990</v>
      </c>
      <c r="I1226" s="22">
        <v>10419.115</v>
      </c>
      <c r="J1226" s="22">
        <v>9589.1830000000009</v>
      </c>
      <c r="K1226" s="22">
        <v>8380.9750000000004</v>
      </c>
      <c r="L1226" s="22">
        <v>7184.9210000000003</v>
      </c>
      <c r="M1226" s="22">
        <v>6258.5540000000001</v>
      </c>
      <c r="N1226" s="22">
        <v>5358.5140000000001</v>
      </c>
      <c r="O1226" s="22">
        <v>4487.9639999999999</v>
      </c>
      <c r="P1226" s="22">
        <v>3645.183</v>
      </c>
      <c r="Q1226" s="22">
        <v>2901.4630000000002</v>
      </c>
      <c r="R1226" s="22">
        <v>2349.6</v>
      </c>
      <c r="S1226" s="22">
        <v>2160.8519999999999</v>
      </c>
      <c r="T1226" s="22">
        <v>1958.671</v>
      </c>
      <c r="U1226" s="22">
        <v>1641.3920000000001</v>
      </c>
      <c r="V1226" s="22">
        <v>1247.1420000000001</v>
      </c>
      <c r="W1226" s="22">
        <v>867.12599999999998</v>
      </c>
      <c r="X1226" s="22">
        <v>542.69399999999996</v>
      </c>
      <c r="Y1226" s="22">
        <v>290.43200000000002</v>
      </c>
      <c r="Z1226" s="22">
        <v>105.88800000000001</v>
      </c>
      <c r="AA1226" s="22">
        <v>25.122</v>
      </c>
      <c r="AB1226" s="22">
        <v>3.4630000000000001</v>
      </c>
      <c r="AC1226" s="22">
        <v>0.25600000000000001</v>
      </c>
    </row>
    <row r="1227" spans="1:29" ht="11.5" hidden="1">
      <c r="A1227" s="26">
        <v>1210</v>
      </c>
      <c r="B1227" s="24" t="s">
        <v>1059</v>
      </c>
      <c r="C1227" s="32" t="s">
        <v>1148</v>
      </c>
      <c r="D1227" s="23"/>
      <c r="E1227" s="23">
        <v>912</v>
      </c>
      <c r="F1227" s="24" t="s">
        <v>1109</v>
      </c>
      <c r="G1227" s="23">
        <v>1833</v>
      </c>
      <c r="H1227" s="23">
        <v>1995</v>
      </c>
      <c r="I1227" s="22">
        <v>10362.709000000001</v>
      </c>
      <c r="J1227" s="22">
        <v>10251.451999999999</v>
      </c>
      <c r="K1227" s="22">
        <v>9556.9789999999994</v>
      </c>
      <c r="L1227" s="22">
        <v>8297.2630000000008</v>
      </c>
      <c r="M1227" s="22">
        <v>7016.9480000000003</v>
      </c>
      <c r="N1227" s="22">
        <v>6095.357</v>
      </c>
      <c r="O1227" s="22">
        <v>5259.308</v>
      </c>
      <c r="P1227" s="22">
        <v>4438.0820000000003</v>
      </c>
      <c r="Q1227" s="22">
        <v>3620.2959999999998</v>
      </c>
      <c r="R1227" s="22">
        <v>2884.9290000000001</v>
      </c>
      <c r="S1227" s="22">
        <v>2304.21</v>
      </c>
      <c r="T1227" s="22">
        <v>2088.6669999999999</v>
      </c>
      <c r="U1227" s="22">
        <v>1852.3219999999999</v>
      </c>
      <c r="V1227" s="22">
        <v>1483.2239999999999</v>
      </c>
      <c r="W1227" s="22">
        <v>1053.3230000000001</v>
      </c>
      <c r="X1227" s="22">
        <v>645.05799999999999</v>
      </c>
      <c r="Y1227" s="22">
        <v>332.81700000000001</v>
      </c>
      <c r="Z1227" s="22">
        <v>132.21199999999999</v>
      </c>
      <c r="AA1227" s="22">
        <v>32.689</v>
      </c>
      <c r="AB1227" s="22">
        <v>4.734</v>
      </c>
      <c r="AC1227" s="22">
        <v>0.35099999999999998</v>
      </c>
    </row>
    <row r="1228" spans="1:29" ht="11.5" hidden="1">
      <c r="A1228" s="26">
        <v>1211</v>
      </c>
      <c r="B1228" s="24" t="s">
        <v>1059</v>
      </c>
      <c r="C1228" s="32" t="s">
        <v>1148</v>
      </c>
      <c r="D1228" s="23"/>
      <c r="E1228" s="23">
        <v>912</v>
      </c>
      <c r="F1228" s="24" t="s">
        <v>1109</v>
      </c>
      <c r="G1228" s="23">
        <v>1833</v>
      </c>
      <c r="H1228" s="23">
        <v>2000</v>
      </c>
      <c r="I1228" s="22">
        <v>10170.771000000001</v>
      </c>
      <c r="J1228" s="22">
        <v>10169.914000000001</v>
      </c>
      <c r="K1228" s="22">
        <v>10157.81</v>
      </c>
      <c r="L1228" s="22">
        <v>9449.4359999999997</v>
      </c>
      <c r="M1228" s="22">
        <v>8125.9970000000003</v>
      </c>
      <c r="N1228" s="22">
        <v>6831.6610000000001</v>
      </c>
      <c r="O1228" s="22">
        <v>5934.6549999999997</v>
      </c>
      <c r="P1228" s="22">
        <v>5131.9549999999999</v>
      </c>
      <c r="Q1228" s="22">
        <v>4346.442</v>
      </c>
      <c r="R1228" s="22">
        <v>3530.4450000000002</v>
      </c>
      <c r="S1228" s="22">
        <v>2789.7249999999999</v>
      </c>
      <c r="T1228" s="22">
        <v>2207.8560000000002</v>
      </c>
      <c r="U1228" s="22">
        <v>1973.693</v>
      </c>
      <c r="V1228" s="22">
        <v>1686.3320000000001</v>
      </c>
      <c r="W1228" s="22">
        <v>1257.325</v>
      </c>
      <c r="X1228" s="22">
        <v>790.55799999999999</v>
      </c>
      <c r="Y1228" s="22">
        <v>400.68</v>
      </c>
      <c r="Z1228" s="22">
        <v>156.22200000000001</v>
      </c>
      <c r="AA1228" s="22">
        <v>42.279000000000003</v>
      </c>
      <c r="AB1228" s="22">
        <v>6.4960000000000004</v>
      </c>
      <c r="AC1228" s="22">
        <v>0.52600000000000002</v>
      </c>
    </row>
    <row r="1229" spans="1:29" ht="11.5" hidden="1">
      <c r="A1229" s="26">
        <v>1212</v>
      </c>
      <c r="B1229" s="24" t="s">
        <v>1059</v>
      </c>
      <c r="C1229" s="32" t="s">
        <v>1148</v>
      </c>
      <c r="D1229" s="23"/>
      <c r="E1229" s="23">
        <v>912</v>
      </c>
      <c r="F1229" s="24" t="s">
        <v>1109</v>
      </c>
      <c r="G1229" s="23">
        <v>1833</v>
      </c>
      <c r="H1229" s="23">
        <v>2005</v>
      </c>
      <c r="I1229" s="22">
        <v>10443.246999999999</v>
      </c>
      <c r="J1229" s="22">
        <v>10002.727999999999</v>
      </c>
      <c r="K1229" s="22">
        <v>10081.291999999999</v>
      </c>
      <c r="L1229" s="22">
        <v>10046.782999999999</v>
      </c>
      <c r="M1229" s="22">
        <v>9288.93</v>
      </c>
      <c r="N1229" s="22">
        <v>7945.89</v>
      </c>
      <c r="O1229" s="22">
        <v>6668.08</v>
      </c>
      <c r="P1229" s="22">
        <v>5816.8469999999998</v>
      </c>
      <c r="Q1229" s="22">
        <v>5038.0659999999998</v>
      </c>
      <c r="R1229" s="22">
        <v>4252.5150000000003</v>
      </c>
      <c r="S1229" s="22">
        <v>3418.5920000000001</v>
      </c>
      <c r="T1229" s="22">
        <v>2673.5659999999998</v>
      </c>
      <c r="U1229" s="22">
        <v>2089.6680000000001</v>
      </c>
      <c r="V1229" s="22">
        <v>1806.4090000000001</v>
      </c>
      <c r="W1229" s="22">
        <v>1441.1990000000001</v>
      </c>
      <c r="X1229" s="22">
        <v>953.70699999999999</v>
      </c>
      <c r="Y1229" s="22">
        <v>498.83300000000003</v>
      </c>
      <c r="Z1229" s="22">
        <v>191.601</v>
      </c>
      <c r="AA1229" s="22">
        <v>51.314</v>
      </c>
      <c r="AB1229" s="22">
        <v>8.6639999999999997</v>
      </c>
      <c r="AC1229" s="22">
        <v>0.73499999999999999</v>
      </c>
    </row>
    <row r="1230" spans="1:29" ht="11.5" hidden="1">
      <c r="A1230" s="26">
        <v>1213</v>
      </c>
      <c r="B1230" s="24" t="s">
        <v>1059</v>
      </c>
      <c r="C1230" s="32" t="s">
        <v>1148</v>
      </c>
      <c r="D1230" s="23"/>
      <c r="E1230" s="23">
        <v>912</v>
      </c>
      <c r="F1230" s="24" t="s">
        <v>1109</v>
      </c>
      <c r="G1230" s="23">
        <v>1833</v>
      </c>
      <c r="H1230" s="23">
        <v>2010</v>
      </c>
      <c r="I1230" s="22">
        <v>11641.221</v>
      </c>
      <c r="J1230" s="22">
        <v>10284.061</v>
      </c>
      <c r="K1230" s="22">
        <v>9912.4429999999993</v>
      </c>
      <c r="L1230" s="22">
        <v>9955.6650000000009</v>
      </c>
      <c r="M1230" s="22">
        <v>9838.8060000000005</v>
      </c>
      <c r="N1230" s="22">
        <v>9062.2669999999998</v>
      </c>
      <c r="O1230" s="22">
        <v>7736.75</v>
      </c>
      <c r="P1230" s="22">
        <v>6506.7719999999999</v>
      </c>
      <c r="Q1230" s="22">
        <v>5700.2070000000003</v>
      </c>
      <c r="R1230" s="22">
        <v>4924.3109999999997</v>
      </c>
      <c r="S1230" s="22">
        <v>4125.2150000000001</v>
      </c>
      <c r="T1230" s="22">
        <v>3295.2939999999999</v>
      </c>
      <c r="U1230" s="22">
        <v>2540.8760000000002</v>
      </c>
      <c r="V1230" s="22">
        <v>1929.2650000000001</v>
      </c>
      <c r="W1230" s="22">
        <v>1566.9390000000001</v>
      </c>
      <c r="X1230" s="22">
        <v>1121.568</v>
      </c>
      <c r="Y1230" s="22">
        <v>616.43799999999999</v>
      </c>
      <c r="Z1230" s="22">
        <v>240.00800000000001</v>
      </c>
      <c r="AA1230" s="22">
        <v>63.531999999999996</v>
      </c>
      <c r="AB1230" s="22">
        <v>10.787000000000001</v>
      </c>
      <c r="AC1230" s="22">
        <v>1.0069999999999999</v>
      </c>
    </row>
    <row r="1231" spans="1:29" ht="11.5" hidden="1">
      <c r="A1231" s="26">
        <v>1214</v>
      </c>
      <c r="B1231" s="24" t="s">
        <v>1059</v>
      </c>
      <c r="C1231" s="32" t="s">
        <v>1148</v>
      </c>
      <c r="D1231" s="23"/>
      <c r="E1231" s="23">
        <v>912</v>
      </c>
      <c r="F1231" s="24" t="s">
        <v>1109</v>
      </c>
      <c r="G1231" s="23">
        <v>1833</v>
      </c>
      <c r="H1231" s="23">
        <v>2015</v>
      </c>
      <c r="I1231" s="22">
        <v>13704.338</v>
      </c>
      <c r="J1231" s="22">
        <v>11503.689</v>
      </c>
      <c r="K1231" s="22">
        <v>10208.025</v>
      </c>
      <c r="L1231" s="22">
        <v>9817.0059999999994</v>
      </c>
      <c r="M1231" s="22">
        <v>9811.2759999999998</v>
      </c>
      <c r="N1231" s="22">
        <v>9609.0750000000007</v>
      </c>
      <c r="O1231" s="22">
        <v>8858.3140000000003</v>
      </c>
      <c r="P1231" s="22">
        <v>7602.7209999999995</v>
      </c>
      <c r="Q1231" s="22">
        <v>6407.1930000000002</v>
      </c>
      <c r="R1231" s="22">
        <v>5596.6379999999999</v>
      </c>
      <c r="S1231" s="22">
        <v>4802.0450000000001</v>
      </c>
      <c r="T1231" s="22">
        <v>3988.5529999999999</v>
      </c>
      <c r="U1231" s="22">
        <v>3134.221</v>
      </c>
      <c r="V1231" s="22">
        <v>2331.652</v>
      </c>
      <c r="W1231" s="22">
        <v>1676.606</v>
      </c>
      <c r="X1231" s="22">
        <v>1232.9549999999999</v>
      </c>
      <c r="Y1231" s="22">
        <v>737.95699999999999</v>
      </c>
      <c r="Z1231" s="22">
        <v>301.45800000000003</v>
      </c>
      <c r="AA1231" s="22">
        <v>79.534999999999997</v>
      </c>
      <c r="AB1231" s="22">
        <v>13.449</v>
      </c>
      <c r="AC1231" s="22">
        <v>1.2789999999999999</v>
      </c>
    </row>
    <row r="1232" spans="1:29" ht="11.5" hidden="1">
      <c r="A1232" s="26">
        <v>1215</v>
      </c>
      <c r="B1232" s="24" t="s">
        <v>1059</v>
      </c>
      <c r="C1232" s="32" t="s">
        <v>1148</v>
      </c>
      <c r="D1232" s="23"/>
      <c r="E1232" s="23">
        <v>912</v>
      </c>
      <c r="F1232" s="24" t="s">
        <v>1109</v>
      </c>
      <c r="G1232" s="23">
        <v>1833</v>
      </c>
      <c r="H1232" s="23">
        <v>2020</v>
      </c>
      <c r="I1232" s="22">
        <v>14198.535</v>
      </c>
      <c r="J1232" s="22">
        <v>13612.186</v>
      </c>
      <c r="K1232" s="22">
        <v>11458.298000000001</v>
      </c>
      <c r="L1232" s="22">
        <v>10150.611000000001</v>
      </c>
      <c r="M1232" s="22">
        <v>9727.4169999999995</v>
      </c>
      <c r="N1232" s="22">
        <v>9715.7000000000007</v>
      </c>
      <c r="O1232" s="22">
        <v>9496.6530000000002</v>
      </c>
      <c r="P1232" s="22">
        <v>8743.2250000000004</v>
      </c>
      <c r="Q1232" s="22">
        <v>7517.5510000000004</v>
      </c>
      <c r="R1232" s="22">
        <v>6319.7839999999997</v>
      </c>
      <c r="S1232" s="22">
        <v>5482.3909999999996</v>
      </c>
      <c r="T1232" s="22">
        <v>4660.4849999999997</v>
      </c>
      <c r="U1232" s="22">
        <v>3808.9690000000001</v>
      </c>
      <c r="V1232" s="22">
        <v>2905.933</v>
      </c>
      <c r="W1232" s="22">
        <v>2039.8150000000001</v>
      </c>
      <c r="X1232" s="22">
        <v>1338.39</v>
      </c>
      <c r="Y1232" s="22">
        <v>833.86599999999999</v>
      </c>
      <c r="Z1232" s="22">
        <v>376.78</v>
      </c>
      <c r="AA1232" s="22">
        <v>104.14400000000001</v>
      </c>
      <c r="AB1232" s="22">
        <v>17.498999999999999</v>
      </c>
      <c r="AC1232" s="22">
        <v>1.675</v>
      </c>
    </row>
    <row r="1233" spans="1:29" ht="11.5" hidden="1">
      <c r="A1233" s="15">
        <v>1216</v>
      </c>
      <c r="B1233" s="13" t="s">
        <v>1059</v>
      </c>
      <c r="C1233" s="14" t="s">
        <v>1149</v>
      </c>
      <c r="D1233" s="12"/>
      <c r="E1233" s="12">
        <v>12</v>
      </c>
      <c r="F1233" s="13" t="s">
        <v>1110</v>
      </c>
      <c r="G1233" s="12">
        <v>912</v>
      </c>
      <c r="H1233" s="12">
        <v>1950</v>
      </c>
      <c r="I1233" s="11">
        <v>688.02700000000004</v>
      </c>
      <c r="J1233" s="11">
        <v>571.36400000000003</v>
      </c>
      <c r="K1233" s="11">
        <v>518.02200000000005</v>
      </c>
      <c r="L1233" s="11">
        <v>453.87200000000001</v>
      </c>
      <c r="M1233" s="11">
        <v>385.81599999999997</v>
      </c>
      <c r="N1233" s="11">
        <v>302.69799999999998</v>
      </c>
      <c r="O1233" s="11">
        <v>280.137</v>
      </c>
      <c r="P1233" s="11">
        <v>236.57400000000001</v>
      </c>
      <c r="Q1233" s="11">
        <v>228.61500000000001</v>
      </c>
      <c r="R1233" s="11">
        <v>172.88200000000001</v>
      </c>
      <c r="S1233" s="11">
        <v>175.18700000000001</v>
      </c>
      <c r="T1233" s="11">
        <v>104.104</v>
      </c>
      <c r="U1233" s="11">
        <v>90.23</v>
      </c>
      <c r="V1233" s="11">
        <v>62.88</v>
      </c>
      <c r="W1233" s="11">
        <v>45.606000000000002</v>
      </c>
      <c r="X1233" s="11">
        <v>20.922999999999998</v>
      </c>
      <c r="Y1233" s="11">
        <v>14.15</v>
      </c>
      <c r="Z1233" s="11">
        <v>5.4290000000000003</v>
      </c>
      <c r="AA1233" s="11">
        <v>2.9540000000000002</v>
      </c>
      <c r="AB1233" s="11">
        <v>0.99399999999999999</v>
      </c>
      <c r="AC1233" s="11">
        <v>0.188</v>
      </c>
    </row>
    <row r="1234" spans="1:29" ht="11.5" hidden="1">
      <c r="A1234" s="15">
        <v>1217</v>
      </c>
      <c r="B1234" s="13" t="s">
        <v>1059</v>
      </c>
      <c r="C1234" s="14" t="s">
        <v>1149</v>
      </c>
      <c r="D1234" s="12"/>
      <c r="E1234" s="12">
        <v>12</v>
      </c>
      <c r="F1234" s="13" t="s">
        <v>1110</v>
      </c>
      <c r="G1234" s="12">
        <v>912</v>
      </c>
      <c r="H1234" s="12">
        <v>1955</v>
      </c>
      <c r="I1234" s="11">
        <v>894.226</v>
      </c>
      <c r="J1234" s="11">
        <v>607.928</v>
      </c>
      <c r="K1234" s="11">
        <v>549.60599999999999</v>
      </c>
      <c r="L1234" s="11">
        <v>492.79899999999998</v>
      </c>
      <c r="M1234" s="11">
        <v>420.56799999999998</v>
      </c>
      <c r="N1234" s="11">
        <v>349.24299999999999</v>
      </c>
      <c r="O1234" s="11">
        <v>270.65699999999998</v>
      </c>
      <c r="P1234" s="11">
        <v>255.79</v>
      </c>
      <c r="Q1234" s="11">
        <v>219.37899999999999</v>
      </c>
      <c r="R1234" s="11">
        <v>215.10900000000001</v>
      </c>
      <c r="S1234" s="11">
        <v>162.32300000000001</v>
      </c>
      <c r="T1234" s="11">
        <v>161.81700000000001</v>
      </c>
      <c r="U1234" s="11">
        <v>92.438999999999993</v>
      </c>
      <c r="V1234" s="11">
        <v>74.477999999999994</v>
      </c>
      <c r="W1234" s="11">
        <v>45.953000000000003</v>
      </c>
      <c r="X1234" s="11">
        <v>27.173999999999999</v>
      </c>
      <c r="Y1234" s="11">
        <v>9.0129999999999999</v>
      </c>
      <c r="Z1234" s="11">
        <v>3.8530000000000002</v>
      </c>
      <c r="AA1234" s="11">
        <v>0.83599999999999997</v>
      </c>
      <c r="AB1234" s="11">
        <v>0.23699999999999999</v>
      </c>
      <c r="AC1234" s="11">
        <v>4.8000000000000001E-2</v>
      </c>
    </row>
    <row r="1235" spans="1:29" ht="11.5" hidden="1">
      <c r="A1235" s="15">
        <v>1218</v>
      </c>
      <c r="B1235" s="13" t="s">
        <v>1059</v>
      </c>
      <c r="C1235" s="14" t="s">
        <v>1149</v>
      </c>
      <c r="D1235" s="12"/>
      <c r="E1235" s="12">
        <v>12</v>
      </c>
      <c r="F1235" s="13" t="s">
        <v>1110</v>
      </c>
      <c r="G1235" s="12">
        <v>912</v>
      </c>
      <c r="H1235" s="12">
        <v>1960</v>
      </c>
      <c r="I1235" s="11">
        <v>1014.739</v>
      </c>
      <c r="J1235" s="11">
        <v>812.14700000000005</v>
      </c>
      <c r="K1235" s="11">
        <v>588.82899999999995</v>
      </c>
      <c r="L1235" s="11">
        <v>522.12300000000005</v>
      </c>
      <c r="M1235" s="11">
        <v>458.05500000000001</v>
      </c>
      <c r="N1235" s="11">
        <v>392.38400000000001</v>
      </c>
      <c r="O1235" s="11">
        <v>330.38799999999998</v>
      </c>
      <c r="P1235" s="11">
        <v>256.47300000000001</v>
      </c>
      <c r="Q1235" s="11">
        <v>243.04400000000001</v>
      </c>
      <c r="R1235" s="11">
        <v>208.46799999999999</v>
      </c>
      <c r="S1235" s="11">
        <v>202.67099999999999</v>
      </c>
      <c r="T1235" s="11">
        <v>150.20099999999999</v>
      </c>
      <c r="U1235" s="11">
        <v>144.39099999999999</v>
      </c>
      <c r="V1235" s="11">
        <v>76.997</v>
      </c>
      <c r="W1235" s="11">
        <v>55.287999999999997</v>
      </c>
      <c r="X1235" s="11">
        <v>28.097000000000001</v>
      </c>
      <c r="Y1235" s="11">
        <v>12.196</v>
      </c>
      <c r="Z1235" s="11">
        <v>2.605</v>
      </c>
      <c r="AA1235" s="11">
        <v>0.64</v>
      </c>
      <c r="AB1235" s="11">
        <v>7.2999999999999995E-2</v>
      </c>
      <c r="AC1235" s="11">
        <v>1.2999999999999999E-2</v>
      </c>
    </row>
    <row r="1236" spans="1:29" ht="11.5" hidden="1">
      <c r="A1236" s="15">
        <v>1219</v>
      </c>
      <c r="B1236" s="13" t="s">
        <v>1059</v>
      </c>
      <c r="C1236" s="14" t="s">
        <v>1149</v>
      </c>
      <c r="D1236" s="12"/>
      <c r="E1236" s="12">
        <v>12</v>
      </c>
      <c r="F1236" s="13" t="s">
        <v>1110</v>
      </c>
      <c r="G1236" s="12">
        <v>912</v>
      </c>
      <c r="H1236" s="12">
        <v>1965</v>
      </c>
      <c r="I1236" s="11">
        <v>1168.934</v>
      </c>
      <c r="J1236" s="11">
        <v>931.58399999999995</v>
      </c>
      <c r="K1236" s="11">
        <v>795.09100000000001</v>
      </c>
      <c r="L1236" s="11">
        <v>559.23299999999995</v>
      </c>
      <c r="M1236" s="11">
        <v>469.988</v>
      </c>
      <c r="N1236" s="11">
        <v>418.64600000000002</v>
      </c>
      <c r="O1236" s="11">
        <v>371.92</v>
      </c>
      <c r="P1236" s="11">
        <v>314.26799999999997</v>
      </c>
      <c r="Q1236" s="11">
        <v>243.50899999999999</v>
      </c>
      <c r="R1236" s="11">
        <v>230.79</v>
      </c>
      <c r="S1236" s="11">
        <v>196.01599999999999</v>
      </c>
      <c r="T1236" s="11">
        <v>187.79400000000001</v>
      </c>
      <c r="U1236" s="11">
        <v>134.76499999999999</v>
      </c>
      <c r="V1236" s="11">
        <v>121.444</v>
      </c>
      <c r="W1236" s="11">
        <v>58.094000000000001</v>
      </c>
      <c r="X1236" s="11">
        <v>34.707999999999998</v>
      </c>
      <c r="Y1236" s="11">
        <v>13.138</v>
      </c>
      <c r="Z1236" s="11">
        <v>3.7389999999999999</v>
      </c>
      <c r="AA1236" s="11">
        <v>0.46600000000000003</v>
      </c>
      <c r="AB1236" s="11">
        <v>6.0999999999999999E-2</v>
      </c>
      <c r="AC1236" s="11">
        <v>4.0000000000000001E-3</v>
      </c>
    </row>
    <row r="1237" spans="1:29" ht="11.5" hidden="1">
      <c r="A1237" s="15">
        <v>1220</v>
      </c>
      <c r="B1237" s="13" t="s">
        <v>1059</v>
      </c>
      <c r="C1237" s="14" t="s">
        <v>1149</v>
      </c>
      <c r="D1237" s="12"/>
      <c r="E1237" s="12">
        <v>12</v>
      </c>
      <c r="F1237" s="13" t="s">
        <v>1110</v>
      </c>
      <c r="G1237" s="12">
        <v>912</v>
      </c>
      <c r="H1237" s="12">
        <v>1970</v>
      </c>
      <c r="I1237" s="11">
        <v>1312.7819999999999</v>
      </c>
      <c r="J1237" s="11">
        <v>1089.567</v>
      </c>
      <c r="K1237" s="11">
        <v>916.11199999999997</v>
      </c>
      <c r="L1237" s="11">
        <v>779.29100000000005</v>
      </c>
      <c r="M1237" s="11">
        <v>533.86900000000003</v>
      </c>
      <c r="N1237" s="11">
        <v>441.90199999999999</v>
      </c>
      <c r="O1237" s="11">
        <v>399.00299999999999</v>
      </c>
      <c r="P1237" s="11">
        <v>356.23</v>
      </c>
      <c r="Q1237" s="11">
        <v>300.35000000000002</v>
      </c>
      <c r="R1237" s="11">
        <v>232.31200000000001</v>
      </c>
      <c r="S1237" s="11">
        <v>218.624</v>
      </c>
      <c r="T1237" s="11">
        <v>182.63900000000001</v>
      </c>
      <c r="U1237" s="11">
        <v>169.35499999999999</v>
      </c>
      <c r="V1237" s="11">
        <v>114.35299999999999</v>
      </c>
      <c r="W1237" s="11">
        <v>92.978999999999999</v>
      </c>
      <c r="X1237" s="11">
        <v>37.340000000000003</v>
      </c>
      <c r="Y1237" s="11">
        <v>16.838999999999999</v>
      </c>
      <c r="Z1237" s="11">
        <v>4.2480000000000002</v>
      </c>
      <c r="AA1237" s="11">
        <v>0.71799999999999997</v>
      </c>
      <c r="AB1237" s="11">
        <v>4.8000000000000001E-2</v>
      </c>
      <c r="AC1237" s="11">
        <v>3.0000000000000001E-3</v>
      </c>
    </row>
    <row r="1238" spans="1:29" ht="11.5" hidden="1">
      <c r="A1238" s="15">
        <v>1221</v>
      </c>
      <c r="B1238" s="13" t="s">
        <v>1059</v>
      </c>
      <c r="C1238" s="14" t="s">
        <v>1149</v>
      </c>
      <c r="D1238" s="12"/>
      <c r="E1238" s="12">
        <v>12</v>
      </c>
      <c r="F1238" s="13" t="s">
        <v>1110</v>
      </c>
      <c r="G1238" s="12">
        <v>912</v>
      </c>
      <c r="H1238" s="12">
        <v>1975</v>
      </c>
      <c r="I1238" s="11">
        <v>1504.63</v>
      </c>
      <c r="J1238" s="11">
        <v>1229.4480000000001</v>
      </c>
      <c r="K1238" s="11">
        <v>1066.348</v>
      </c>
      <c r="L1238" s="11">
        <v>890.88699999999994</v>
      </c>
      <c r="M1238" s="11">
        <v>745.21799999999996</v>
      </c>
      <c r="N1238" s="11">
        <v>497.3</v>
      </c>
      <c r="O1238" s="11">
        <v>409.07100000000003</v>
      </c>
      <c r="P1238" s="11">
        <v>375.81400000000002</v>
      </c>
      <c r="Q1238" s="11">
        <v>338.86</v>
      </c>
      <c r="R1238" s="11">
        <v>284.47500000000002</v>
      </c>
      <c r="S1238" s="11">
        <v>217.386</v>
      </c>
      <c r="T1238" s="11">
        <v>203.76599999999999</v>
      </c>
      <c r="U1238" s="11">
        <v>166.69499999999999</v>
      </c>
      <c r="V1238" s="11">
        <v>145.65700000000001</v>
      </c>
      <c r="W1238" s="11">
        <v>89.379000000000005</v>
      </c>
      <c r="X1238" s="11">
        <v>61.594999999999999</v>
      </c>
      <c r="Y1238" s="11">
        <v>19.207999999999998</v>
      </c>
      <c r="Z1238" s="11">
        <v>5.8070000000000004</v>
      </c>
      <c r="AA1238" s="11">
        <v>0.86299999999999999</v>
      </c>
      <c r="AB1238" s="11">
        <v>7.9000000000000001E-2</v>
      </c>
      <c r="AC1238" s="11">
        <v>3.0000000000000001E-3</v>
      </c>
    </row>
    <row r="1239" spans="1:29" ht="11.5" hidden="1">
      <c r="A1239" s="15">
        <v>1222</v>
      </c>
      <c r="B1239" s="13" t="s">
        <v>1059</v>
      </c>
      <c r="C1239" s="14" t="s">
        <v>1149</v>
      </c>
      <c r="D1239" s="12"/>
      <c r="E1239" s="12">
        <v>12</v>
      </c>
      <c r="F1239" s="13" t="s">
        <v>1110</v>
      </c>
      <c r="G1239" s="12">
        <v>912</v>
      </c>
      <c r="H1239" s="12">
        <v>1980</v>
      </c>
      <c r="I1239" s="11">
        <v>1717.0809999999999</v>
      </c>
      <c r="J1239" s="11">
        <v>1428.5029999999999</v>
      </c>
      <c r="K1239" s="11">
        <v>1209.5920000000001</v>
      </c>
      <c r="L1239" s="11">
        <v>1042.576</v>
      </c>
      <c r="M1239" s="11">
        <v>858.68399999999997</v>
      </c>
      <c r="N1239" s="11">
        <v>712.00800000000004</v>
      </c>
      <c r="O1239" s="11">
        <v>472.27100000000002</v>
      </c>
      <c r="P1239" s="11">
        <v>390.303</v>
      </c>
      <c r="Q1239" s="11">
        <v>361.03100000000001</v>
      </c>
      <c r="R1239" s="11">
        <v>324.072</v>
      </c>
      <c r="S1239" s="11">
        <v>269.06900000000002</v>
      </c>
      <c r="T1239" s="11">
        <v>203.971</v>
      </c>
      <c r="U1239" s="11">
        <v>187.31800000000001</v>
      </c>
      <c r="V1239" s="11">
        <v>145.197</v>
      </c>
      <c r="W1239" s="11">
        <v>115.83</v>
      </c>
      <c r="X1239" s="11">
        <v>60.973999999999997</v>
      </c>
      <c r="Y1239" s="11">
        <v>32.686</v>
      </c>
      <c r="Z1239" s="11">
        <v>7</v>
      </c>
      <c r="AA1239" s="11">
        <v>1.266</v>
      </c>
      <c r="AB1239" s="11">
        <v>0.104</v>
      </c>
      <c r="AC1239" s="11">
        <v>5.0000000000000001E-3</v>
      </c>
    </row>
    <row r="1240" spans="1:29" ht="11.5" hidden="1">
      <c r="A1240" s="15">
        <v>1223</v>
      </c>
      <c r="B1240" s="13" t="s">
        <v>1059</v>
      </c>
      <c r="C1240" s="14" t="s">
        <v>1149</v>
      </c>
      <c r="D1240" s="12"/>
      <c r="E1240" s="12">
        <v>12</v>
      </c>
      <c r="F1240" s="13" t="s">
        <v>1110</v>
      </c>
      <c r="G1240" s="12">
        <v>912</v>
      </c>
      <c r="H1240" s="12">
        <v>1985</v>
      </c>
      <c r="I1240" s="11">
        <v>1896.2190000000001</v>
      </c>
      <c r="J1240" s="11">
        <v>1671.6590000000001</v>
      </c>
      <c r="K1240" s="11">
        <v>1417.557</v>
      </c>
      <c r="L1240" s="11">
        <v>1200.509</v>
      </c>
      <c r="M1240" s="11">
        <v>1024.7660000000001</v>
      </c>
      <c r="N1240" s="11">
        <v>834.04600000000005</v>
      </c>
      <c r="O1240" s="11">
        <v>694.25300000000004</v>
      </c>
      <c r="P1240" s="11">
        <v>462.88</v>
      </c>
      <c r="Q1240" s="11">
        <v>380.94299999999998</v>
      </c>
      <c r="R1240" s="11">
        <v>351.036</v>
      </c>
      <c r="S1240" s="11">
        <v>312.88200000000001</v>
      </c>
      <c r="T1240" s="11">
        <v>257.13200000000001</v>
      </c>
      <c r="U1240" s="11">
        <v>190.86099999999999</v>
      </c>
      <c r="V1240" s="11">
        <v>167.369</v>
      </c>
      <c r="W1240" s="11">
        <v>119.886</v>
      </c>
      <c r="X1240" s="11">
        <v>83.200999999999993</v>
      </c>
      <c r="Y1240" s="11">
        <v>34.802999999999997</v>
      </c>
      <c r="Z1240" s="11">
        <v>12.962</v>
      </c>
      <c r="AA1240" s="11">
        <v>1.6850000000000001</v>
      </c>
      <c r="AB1240" s="11">
        <v>0.16600000000000001</v>
      </c>
      <c r="AC1240" s="11">
        <v>7.0000000000000001E-3</v>
      </c>
    </row>
    <row r="1241" spans="1:29" ht="11.5" hidden="1">
      <c r="A1241" s="15">
        <v>1224</v>
      </c>
      <c r="B1241" s="13" t="s">
        <v>1059</v>
      </c>
      <c r="C1241" s="14" t="s">
        <v>1149</v>
      </c>
      <c r="D1241" s="12"/>
      <c r="E1241" s="12">
        <v>12</v>
      </c>
      <c r="F1241" s="13" t="s">
        <v>1110</v>
      </c>
      <c r="G1241" s="12">
        <v>912</v>
      </c>
      <c r="H1241" s="12">
        <v>1990</v>
      </c>
      <c r="I1241" s="11">
        <v>1942.453</v>
      </c>
      <c r="J1241" s="11">
        <v>1863.616</v>
      </c>
      <c r="K1241" s="11">
        <v>1660.376</v>
      </c>
      <c r="L1241" s="11">
        <v>1408.3</v>
      </c>
      <c r="M1241" s="11">
        <v>1188.893</v>
      </c>
      <c r="N1241" s="11">
        <v>1005.956</v>
      </c>
      <c r="O1241" s="11">
        <v>808.52499999999998</v>
      </c>
      <c r="P1241" s="11">
        <v>672.423</v>
      </c>
      <c r="Q1241" s="11">
        <v>449.392</v>
      </c>
      <c r="R1241" s="11">
        <v>369.57600000000002</v>
      </c>
      <c r="S1241" s="11">
        <v>339.51499999999999</v>
      </c>
      <c r="T1241" s="11">
        <v>300.43</v>
      </c>
      <c r="U1241" s="11">
        <v>242.62899999999999</v>
      </c>
      <c r="V1241" s="11">
        <v>172.989</v>
      </c>
      <c r="W1241" s="11">
        <v>141.01</v>
      </c>
      <c r="X1241" s="11">
        <v>88.825999999999993</v>
      </c>
      <c r="Y1241" s="11">
        <v>49.415999999999997</v>
      </c>
      <c r="Z1241" s="11">
        <v>14.602</v>
      </c>
      <c r="AA1241" s="11">
        <v>3.3319999999999999</v>
      </c>
      <c r="AB1241" s="11">
        <v>0.23599999999999999</v>
      </c>
      <c r="AC1241" s="11">
        <v>1.2E-2</v>
      </c>
    </row>
    <row r="1242" spans="1:29" ht="11.5" hidden="1">
      <c r="A1242" s="15">
        <v>1225</v>
      </c>
      <c r="B1242" s="13" t="s">
        <v>1059</v>
      </c>
      <c r="C1242" s="14" t="s">
        <v>1149</v>
      </c>
      <c r="D1242" s="12"/>
      <c r="E1242" s="12">
        <v>12</v>
      </c>
      <c r="F1242" s="13" t="s">
        <v>1110</v>
      </c>
      <c r="G1242" s="12">
        <v>912</v>
      </c>
      <c r="H1242" s="12">
        <v>1995</v>
      </c>
      <c r="I1242" s="11">
        <v>1826.66</v>
      </c>
      <c r="J1242" s="11">
        <v>1917.0619999999999</v>
      </c>
      <c r="K1242" s="11">
        <v>1852.2570000000001</v>
      </c>
      <c r="L1242" s="11">
        <v>1651.1969999999999</v>
      </c>
      <c r="M1242" s="11">
        <v>1396.671</v>
      </c>
      <c r="N1242" s="11">
        <v>1170.0429999999999</v>
      </c>
      <c r="O1242" s="11">
        <v>979.96600000000001</v>
      </c>
      <c r="P1242" s="11">
        <v>786.37900000000002</v>
      </c>
      <c r="Q1242" s="11">
        <v>656.70600000000002</v>
      </c>
      <c r="R1242" s="11">
        <v>437.25900000000001</v>
      </c>
      <c r="S1242" s="11">
        <v>358.077</v>
      </c>
      <c r="T1242" s="11">
        <v>326.54300000000001</v>
      </c>
      <c r="U1242" s="11">
        <v>283.93299999999999</v>
      </c>
      <c r="V1242" s="11">
        <v>220.45099999999999</v>
      </c>
      <c r="W1242" s="11">
        <v>146.536</v>
      </c>
      <c r="X1242" s="11">
        <v>105.328</v>
      </c>
      <c r="Y1242" s="11">
        <v>53.576999999999998</v>
      </c>
      <c r="Z1242" s="11">
        <v>21.141999999999999</v>
      </c>
      <c r="AA1242" s="11">
        <v>3.8660000000000001</v>
      </c>
      <c r="AB1242" s="11">
        <v>0.48199999999999998</v>
      </c>
      <c r="AC1242" s="11">
        <v>1.7999999999999999E-2</v>
      </c>
    </row>
    <row r="1243" spans="1:29" ht="11.5" hidden="1">
      <c r="A1243" s="15">
        <v>1226</v>
      </c>
      <c r="B1243" s="13" t="s">
        <v>1059</v>
      </c>
      <c r="C1243" s="14" t="s">
        <v>1149</v>
      </c>
      <c r="D1243" s="12"/>
      <c r="E1243" s="12">
        <v>12</v>
      </c>
      <c r="F1243" s="13" t="s">
        <v>1110</v>
      </c>
      <c r="G1243" s="12">
        <v>912</v>
      </c>
      <c r="H1243" s="12">
        <v>2000</v>
      </c>
      <c r="I1243" s="11">
        <v>1508.7190000000001</v>
      </c>
      <c r="J1243" s="11">
        <v>1805.0989999999999</v>
      </c>
      <c r="K1243" s="11">
        <v>1906.2750000000001</v>
      </c>
      <c r="L1243" s="11">
        <v>1843.1849999999999</v>
      </c>
      <c r="M1243" s="11">
        <v>1624.5730000000001</v>
      </c>
      <c r="N1243" s="11">
        <v>1347.9390000000001</v>
      </c>
      <c r="O1243" s="11">
        <v>1125.123</v>
      </c>
      <c r="P1243" s="11">
        <v>949.21500000000003</v>
      </c>
      <c r="Q1243" s="11">
        <v>763.73599999999999</v>
      </c>
      <c r="R1243" s="11">
        <v>638.73800000000006</v>
      </c>
      <c r="S1243" s="11">
        <v>424.39100000000002</v>
      </c>
      <c r="T1243" s="11">
        <v>352.72899999999998</v>
      </c>
      <c r="U1243" s="11">
        <v>326.94</v>
      </c>
      <c r="V1243" s="11">
        <v>276.12400000000002</v>
      </c>
      <c r="W1243" s="11">
        <v>198.279</v>
      </c>
      <c r="X1243" s="11">
        <v>116.744</v>
      </c>
      <c r="Y1243" s="11">
        <v>70.152000000000001</v>
      </c>
      <c r="Z1243" s="11">
        <v>25.992999999999999</v>
      </c>
      <c r="AA1243" s="11">
        <v>6.4429999999999996</v>
      </c>
      <c r="AB1243" s="11">
        <v>0.69799999999999995</v>
      </c>
      <c r="AC1243" s="11">
        <v>4.3999999999999997E-2</v>
      </c>
    </row>
    <row r="1244" spans="1:29" ht="11.5" hidden="1">
      <c r="A1244" s="15">
        <v>1227</v>
      </c>
      <c r="B1244" s="13" t="s">
        <v>1059</v>
      </c>
      <c r="C1244" s="14" t="s">
        <v>1149</v>
      </c>
      <c r="D1244" s="12"/>
      <c r="E1244" s="12">
        <v>12</v>
      </c>
      <c r="F1244" s="13" t="s">
        <v>1110</v>
      </c>
      <c r="G1244" s="12">
        <v>912</v>
      </c>
      <c r="H1244" s="12">
        <v>2005</v>
      </c>
      <c r="I1244" s="11">
        <v>1448.491</v>
      </c>
      <c r="J1244" s="11">
        <v>1492.318</v>
      </c>
      <c r="K1244" s="11">
        <v>1795.4649999999999</v>
      </c>
      <c r="L1244" s="11">
        <v>1898.1410000000001</v>
      </c>
      <c r="M1244" s="11">
        <v>1832.662</v>
      </c>
      <c r="N1244" s="11">
        <v>1591.606</v>
      </c>
      <c r="O1244" s="11">
        <v>1302.6579999999999</v>
      </c>
      <c r="P1244" s="11">
        <v>1096.7339999999999</v>
      </c>
      <c r="Q1244" s="11">
        <v>930.60500000000002</v>
      </c>
      <c r="R1244" s="11">
        <v>745.23699999999997</v>
      </c>
      <c r="S1244" s="11">
        <v>621.13699999999994</v>
      </c>
      <c r="T1244" s="11">
        <v>418.55900000000003</v>
      </c>
      <c r="U1244" s="11">
        <v>354.17399999999998</v>
      </c>
      <c r="V1244" s="11">
        <v>319.45800000000003</v>
      </c>
      <c r="W1244" s="11">
        <v>249.2</v>
      </c>
      <c r="X1244" s="11">
        <v>159.125</v>
      </c>
      <c r="Y1244" s="11">
        <v>79.849000000000004</v>
      </c>
      <c r="Z1244" s="11">
        <v>37.063000000000002</v>
      </c>
      <c r="AA1244" s="11">
        <v>9.5839999999999996</v>
      </c>
      <c r="AB1244" s="11">
        <v>1.5309999999999999</v>
      </c>
      <c r="AC1244" s="11">
        <v>9.6000000000000002E-2</v>
      </c>
    </row>
    <row r="1245" spans="1:29" ht="11.5" hidden="1">
      <c r="A1245" s="15">
        <v>1228</v>
      </c>
      <c r="B1245" s="13" t="s">
        <v>1059</v>
      </c>
      <c r="C1245" s="14" t="s">
        <v>1149</v>
      </c>
      <c r="D1245" s="12"/>
      <c r="E1245" s="12">
        <v>12</v>
      </c>
      <c r="F1245" s="13" t="s">
        <v>1110</v>
      </c>
      <c r="G1245" s="12">
        <v>912</v>
      </c>
      <c r="H1245" s="12">
        <v>2010</v>
      </c>
      <c r="I1245" s="11">
        <v>1885.8689999999999</v>
      </c>
      <c r="J1245" s="11">
        <v>1434.9939999999999</v>
      </c>
      <c r="K1245" s="11">
        <v>1484.432</v>
      </c>
      <c r="L1245" s="11">
        <v>1788.153</v>
      </c>
      <c r="M1245" s="11">
        <v>1886.3720000000001</v>
      </c>
      <c r="N1245" s="11">
        <v>1801.0989999999999</v>
      </c>
      <c r="O1245" s="11">
        <v>1533.2149999999999</v>
      </c>
      <c r="P1245" s="11">
        <v>1250.5909999999999</v>
      </c>
      <c r="Q1245" s="11">
        <v>1067.8420000000001</v>
      </c>
      <c r="R1245" s="11">
        <v>907.51800000000003</v>
      </c>
      <c r="S1245" s="11">
        <v>722.58600000000001</v>
      </c>
      <c r="T1245" s="11">
        <v>608.78800000000001</v>
      </c>
      <c r="U1245" s="11">
        <v>419.846</v>
      </c>
      <c r="V1245" s="11">
        <v>349.01100000000002</v>
      </c>
      <c r="W1245" s="11">
        <v>293.738</v>
      </c>
      <c r="X1245" s="11">
        <v>207.624</v>
      </c>
      <c r="Y1245" s="11">
        <v>113.923</v>
      </c>
      <c r="Z1245" s="11">
        <v>43.889000000000003</v>
      </c>
      <c r="AA1245" s="11">
        <v>14.103999999999999</v>
      </c>
      <c r="AB1245" s="11">
        <v>2.2959999999999998</v>
      </c>
      <c r="AC1245" s="11">
        <v>0.20100000000000001</v>
      </c>
    </row>
    <row r="1246" spans="1:29" ht="11.5" hidden="1">
      <c r="A1246" s="15">
        <v>1229</v>
      </c>
      <c r="B1246" s="13" t="s">
        <v>1059</v>
      </c>
      <c r="C1246" s="14" t="s">
        <v>1149</v>
      </c>
      <c r="D1246" s="12"/>
      <c r="E1246" s="12">
        <v>12</v>
      </c>
      <c r="F1246" s="13" t="s">
        <v>1110</v>
      </c>
      <c r="G1246" s="12">
        <v>912</v>
      </c>
      <c r="H1246" s="12">
        <v>2015</v>
      </c>
      <c r="I1246" s="11">
        <v>2276.9479999999999</v>
      </c>
      <c r="J1246" s="11">
        <v>1876.0909999999999</v>
      </c>
      <c r="K1246" s="11">
        <v>1430.2439999999999</v>
      </c>
      <c r="L1246" s="11">
        <v>1476.1980000000001</v>
      </c>
      <c r="M1246" s="11">
        <v>1771.7070000000001</v>
      </c>
      <c r="N1246" s="11">
        <v>1861.09</v>
      </c>
      <c r="O1246" s="11">
        <v>1776.88</v>
      </c>
      <c r="P1246" s="11">
        <v>1516.0419999999999</v>
      </c>
      <c r="Q1246" s="11">
        <v>1234.867</v>
      </c>
      <c r="R1246" s="11">
        <v>1051.924</v>
      </c>
      <c r="S1246" s="11">
        <v>890.26400000000001</v>
      </c>
      <c r="T1246" s="11">
        <v>708.04399999999998</v>
      </c>
      <c r="U1246" s="11">
        <v>591.024</v>
      </c>
      <c r="V1246" s="11">
        <v>397.56299999999999</v>
      </c>
      <c r="W1246" s="11">
        <v>318.19499999999999</v>
      </c>
      <c r="X1246" s="11">
        <v>248.631</v>
      </c>
      <c r="Y1246" s="11">
        <v>152.345</v>
      </c>
      <c r="Z1246" s="11">
        <v>65.168999999999997</v>
      </c>
      <c r="AA1246" s="11">
        <v>17.233000000000001</v>
      </c>
      <c r="AB1246" s="11">
        <v>3.3809999999999998</v>
      </c>
      <c r="AC1246" s="11">
        <v>0.28899999999999998</v>
      </c>
    </row>
    <row r="1247" spans="1:29" ht="11.5" hidden="1">
      <c r="A1247" s="15">
        <v>1230</v>
      </c>
      <c r="B1247" s="13" t="s">
        <v>1059</v>
      </c>
      <c r="C1247" s="14" t="s">
        <v>1149</v>
      </c>
      <c r="D1247" s="12"/>
      <c r="E1247" s="12">
        <v>12</v>
      </c>
      <c r="F1247" s="13" t="s">
        <v>1110</v>
      </c>
      <c r="G1247" s="12">
        <v>912</v>
      </c>
      <c r="H1247" s="12">
        <v>2020</v>
      </c>
      <c r="I1247" s="11">
        <v>2467.4560000000001</v>
      </c>
      <c r="J1247" s="11">
        <v>2269.335</v>
      </c>
      <c r="K1247" s="11">
        <v>1872.1089999999999</v>
      </c>
      <c r="L1247" s="11">
        <v>1425.8630000000001</v>
      </c>
      <c r="M1247" s="11">
        <v>1468.8119999999999</v>
      </c>
      <c r="N1247" s="11">
        <v>1761.867</v>
      </c>
      <c r="O1247" s="11">
        <v>1850.1990000000001</v>
      </c>
      <c r="P1247" s="11">
        <v>1764.741</v>
      </c>
      <c r="Q1247" s="11">
        <v>1502.809</v>
      </c>
      <c r="R1247" s="11">
        <v>1220.4949999999999</v>
      </c>
      <c r="S1247" s="11">
        <v>1035.144</v>
      </c>
      <c r="T1247" s="11">
        <v>870.26900000000001</v>
      </c>
      <c r="U1247" s="11">
        <v>684.03499999999997</v>
      </c>
      <c r="V1247" s="11">
        <v>560.16</v>
      </c>
      <c r="W1247" s="11">
        <v>364.221</v>
      </c>
      <c r="X1247" s="11">
        <v>272.08300000000003</v>
      </c>
      <c r="Y1247" s="11">
        <v>185.84399999999999</v>
      </c>
      <c r="Z1247" s="11">
        <v>90.055000000000007</v>
      </c>
      <c r="AA1247" s="11">
        <v>26.899000000000001</v>
      </c>
      <c r="AB1247" s="11">
        <v>4.3869999999999996</v>
      </c>
      <c r="AC1247" s="11">
        <v>0.45200000000000001</v>
      </c>
    </row>
    <row r="1248" spans="1:29" ht="11.5" hidden="1">
      <c r="A1248" s="15">
        <v>1231</v>
      </c>
      <c r="B1248" s="13" t="s">
        <v>1059</v>
      </c>
      <c r="C1248" s="14" t="s">
        <v>1150</v>
      </c>
      <c r="D1248" s="12"/>
      <c r="E1248" s="12">
        <v>818</v>
      </c>
      <c r="F1248" s="13" t="s">
        <v>1110</v>
      </c>
      <c r="G1248" s="12">
        <v>912</v>
      </c>
      <c r="H1248" s="12">
        <v>1950</v>
      </c>
      <c r="I1248" s="11">
        <v>1747.79</v>
      </c>
      <c r="J1248" s="11">
        <v>1065.5429999999999</v>
      </c>
      <c r="K1248" s="11">
        <v>1017.7859999999999</v>
      </c>
      <c r="L1248" s="11">
        <v>1008.039</v>
      </c>
      <c r="M1248" s="11">
        <v>918.51199999999994</v>
      </c>
      <c r="N1248" s="11">
        <v>812.98299999999995</v>
      </c>
      <c r="O1248" s="11">
        <v>702.51099999999997</v>
      </c>
      <c r="P1248" s="11">
        <v>605.9</v>
      </c>
      <c r="Q1248" s="11">
        <v>526.19899999999996</v>
      </c>
      <c r="R1248" s="11">
        <v>441.30900000000003</v>
      </c>
      <c r="S1248" s="11">
        <v>361.88499999999999</v>
      </c>
      <c r="T1248" s="11">
        <v>301.31299999999999</v>
      </c>
      <c r="U1248" s="11">
        <v>234.477</v>
      </c>
      <c r="V1248" s="11">
        <v>162.27600000000001</v>
      </c>
      <c r="W1248" s="11">
        <v>99.984999999999999</v>
      </c>
      <c r="X1248" s="11">
        <v>45.207000000000001</v>
      </c>
      <c r="Y1248" s="11">
        <v>11.794</v>
      </c>
      <c r="Z1248" s="11">
        <v>5.0659999999999998</v>
      </c>
      <c r="AA1248" s="11">
        <v>1.411</v>
      </c>
      <c r="AB1248" s="11">
        <v>0.224</v>
      </c>
      <c r="AC1248" s="11">
        <v>1.7999999999999999E-2</v>
      </c>
    </row>
    <row r="1249" spans="1:29" ht="11.5" hidden="1">
      <c r="A1249" s="15">
        <v>1232</v>
      </c>
      <c r="B1249" s="13" t="s">
        <v>1059</v>
      </c>
      <c r="C1249" s="14" t="s">
        <v>1150</v>
      </c>
      <c r="D1249" s="12"/>
      <c r="E1249" s="12">
        <v>818</v>
      </c>
      <c r="F1249" s="13" t="s">
        <v>1110</v>
      </c>
      <c r="G1249" s="12">
        <v>912</v>
      </c>
      <c r="H1249" s="12">
        <v>1955</v>
      </c>
      <c r="I1249" s="11">
        <v>1862.1559999999999</v>
      </c>
      <c r="J1249" s="11">
        <v>1508.3689999999999</v>
      </c>
      <c r="K1249" s="11">
        <v>1051.5409999999999</v>
      </c>
      <c r="L1249" s="11">
        <v>1005.147</v>
      </c>
      <c r="M1249" s="11">
        <v>993.48500000000001</v>
      </c>
      <c r="N1249" s="11">
        <v>903.91300000000001</v>
      </c>
      <c r="O1249" s="11">
        <v>798.30600000000004</v>
      </c>
      <c r="P1249" s="11">
        <v>688.048</v>
      </c>
      <c r="Q1249" s="11">
        <v>592.44399999999996</v>
      </c>
      <c r="R1249" s="11">
        <v>513.76599999999996</v>
      </c>
      <c r="S1249" s="11">
        <v>426.392</v>
      </c>
      <c r="T1249" s="11">
        <v>344.02499999999998</v>
      </c>
      <c r="U1249" s="11">
        <v>279.64999999999998</v>
      </c>
      <c r="V1249" s="11">
        <v>208.27</v>
      </c>
      <c r="W1249" s="11">
        <v>133.27000000000001</v>
      </c>
      <c r="X1249" s="11">
        <v>71.783000000000001</v>
      </c>
      <c r="Y1249" s="11">
        <v>26.384</v>
      </c>
      <c r="Z1249" s="11">
        <v>5.0670000000000002</v>
      </c>
      <c r="AA1249" s="11">
        <v>1.411</v>
      </c>
      <c r="AB1249" s="11">
        <v>0.224</v>
      </c>
      <c r="AC1249" s="11">
        <v>1.7999999999999999E-2</v>
      </c>
    </row>
    <row r="1250" spans="1:29" ht="11.5" hidden="1">
      <c r="A1250" s="15">
        <v>1233</v>
      </c>
      <c r="B1250" s="13" t="s">
        <v>1059</v>
      </c>
      <c r="C1250" s="14" t="s">
        <v>1150</v>
      </c>
      <c r="D1250" s="12"/>
      <c r="E1250" s="12">
        <v>818</v>
      </c>
      <c r="F1250" s="13" t="s">
        <v>1110</v>
      </c>
      <c r="G1250" s="12">
        <v>912</v>
      </c>
      <c r="H1250" s="12">
        <v>1960</v>
      </c>
      <c r="I1250" s="11">
        <v>2186.5569999999998</v>
      </c>
      <c r="J1250" s="11">
        <v>1672.384</v>
      </c>
      <c r="K1250" s="11">
        <v>1491.616</v>
      </c>
      <c r="L1250" s="11">
        <v>1040.249</v>
      </c>
      <c r="M1250" s="11">
        <v>992.09400000000005</v>
      </c>
      <c r="N1250" s="11">
        <v>979.16700000000003</v>
      </c>
      <c r="O1250" s="11">
        <v>889.06200000000001</v>
      </c>
      <c r="P1250" s="11">
        <v>783.33900000000006</v>
      </c>
      <c r="Q1250" s="11">
        <v>674.00699999999995</v>
      </c>
      <c r="R1250" s="11">
        <v>579.077</v>
      </c>
      <c r="S1250" s="11">
        <v>496.80200000000002</v>
      </c>
      <c r="T1250" s="11">
        <v>405.65699999999998</v>
      </c>
      <c r="U1250" s="11">
        <v>319.71800000000002</v>
      </c>
      <c r="V1250" s="11">
        <v>248.81100000000001</v>
      </c>
      <c r="W1250" s="11">
        <v>171.53700000000001</v>
      </c>
      <c r="X1250" s="11">
        <v>96.415999999999997</v>
      </c>
      <c r="Y1250" s="11">
        <v>42.423999999999999</v>
      </c>
      <c r="Z1250" s="11">
        <v>11.457000000000001</v>
      </c>
      <c r="AA1250" s="11">
        <v>1.421</v>
      </c>
      <c r="AB1250" s="11">
        <v>0.22800000000000001</v>
      </c>
      <c r="AC1250" s="11">
        <v>1.7999999999999999E-2</v>
      </c>
    </row>
    <row r="1251" spans="1:29" ht="11.5" hidden="1">
      <c r="A1251" s="15">
        <v>1234</v>
      </c>
      <c r="B1251" s="13" t="s">
        <v>1059</v>
      </c>
      <c r="C1251" s="14" t="s">
        <v>1150</v>
      </c>
      <c r="D1251" s="12"/>
      <c r="E1251" s="12">
        <v>818</v>
      </c>
      <c r="F1251" s="13" t="s">
        <v>1110</v>
      </c>
      <c r="G1251" s="12">
        <v>912</v>
      </c>
      <c r="H1251" s="12">
        <v>1965</v>
      </c>
      <c r="I1251" s="11">
        <v>2429.37</v>
      </c>
      <c r="J1251" s="11">
        <v>2004.0119999999999</v>
      </c>
      <c r="K1251" s="11">
        <v>1656.568</v>
      </c>
      <c r="L1251" s="11">
        <v>1478.171</v>
      </c>
      <c r="M1251" s="11">
        <v>1028.1669999999999</v>
      </c>
      <c r="N1251" s="11">
        <v>978.88099999999997</v>
      </c>
      <c r="O1251" s="11">
        <v>964.46100000000001</v>
      </c>
      <c r="P1251" s="11">
        <v>873.83799999999997</v>
      </c>
      <c r="Q1251" s="11">
        <v>768.65700000000004</v>
      </c>
      <c r="R1251" s="11">
        <v>659.48099999999999</v>
      </c>
      <c r="S1251" s="11">
        <v>560.46100000000001</v>
      </c>
      <c r="T1251" s="11">
        <v>473.07299999999998</v>
      </c>
      <c r="U1251" s="11">
        <v>377.5</v>
      </c>
      <c r="V1251" s="11">
        <v>284.589</v>
      </c>
      <c r="W1251" s="11">
        <v>205.715</v>
      </c>
      <c r="X1251" s="11">
        <v>124.84399999999999</v>
      </c>
      <c r="Y1251" s="11">
        <v>57.115000000000002</v>
      </c>
      <c r="Z1251" s="11">
        <v>18.355</v>
      </c>
      <c r="AA1251" s="11">
        <v>3.2189999999999999</v>
      </c>
      <c r="AB1251" s="11">
        <v>0.223</v>
      </c>
      <c r="AC1251" s="11">
        <v>1.7999999999999999E-2</v>
      </c>
    </row>
    <row r="1252" spans="1:29" ht="11.5" hidden="1">
      <c r="A1252" s="15">
        <v>1235</v>
      </c>
      <c r="B1252" s="13" t="s">
        <v>1059</v>
      </c>
      <c r="C1252" s="14" t="s">
        <v>1150</v>
      </c>
      <c r="D1252" s="12"/>
      <c r="E1252" s="12">
        <v>818</v>
      </c>
      <c r="F1252" s="13" t="s">
        <v>1110</v>
      </c>
      <c r="G1252" s="12">
        <v>912</v>
      </c>
      <c r="H1252" s="12">
        <v>1970</v>
      </c>
      <c r="I1252" s="11">
        <v>2704.6210000000001</v>
      </c>
      <c r="J1252" s="11">
        <v>2255.4789999999998</v>
      </c>
      <c r="K1252" s="11">
        <v>1986.3889999999999</v>
      </c>
      <c r="L1252" s="11">
        <v>1639.2619999999999</v>
      </c>
      <c r="M1252" s="11">
        <v>1453.4390000000001</v>
      </c>
      <c r="N1252" s="11">
        <v>1002.9690000000001</v>
      </c>
      <c r="O1252" s="11">
        <v>954.74300000000005</v>
      </c>
      <c r="P1252" s="11">
        <v>941.99400000000003</v>
      </c>
      <c r="Q1252" s="11">
        <v>853.90899999999999</v>
      </c>
      <c r="R1252" s="11">
        <v>749.66099999999994</v>
      </c>
      <c r="S1252" s="11">
        <v>636.63400000000001</v>
      </c>
      <c r="T1252" s="11">
        <v>533.18799999999999</v>
      </c>
      <c r="U1252" s="11">
        <v>440.8</v>
      </c>
      <c r="V1252" s="11">
        <v>336.67099999999999</v>
      </c>
      <c r="W1252" s="11">
        <v>235.53</v>
      </c>
      <c r="X1252" s="11">
        <v>150.15899999999999</v>
      </c>
      <c r="Y1252" s="11">
        <v>75.477000000000004</v>
      </c>
      <c r="Z1252" s="11">
        <v>26.027999999999999</v>
      </c>
      <c r="AA1252" s="11">
        <v>5.5140000000000002</v>
      </c>
      <c r="AB1252" s="11">
        <v>0.55500000000000005</v>
      </c>
      <c r="AC1252" s="11">
        <v>2.1000000000000001E-2</v>
      </c>
    </row>
    <row r="1253" spans="1:29" ht="11.5" hidden="1">
      <c r="A1253" s="15">
        <v>1236</v>
      </c>
      <c r="B1253" s="13" t="s">
        <v>1059</v>
      </c>
      <c r="C1253" s="14" t="s">
        <v>1150</v>
      </c>
      <c r="D1253" s="12"/>
      <c r="E1253" s="12">
        <v>818</v>
      </c>
      <c r="F1253" s="13" t="s">
        <v>1110</v>
      </c>
      <c r="G1253" s="12">
        <v>912</v>
      </c>
      <c r="H1253" s="12">
        <v>1975</v>
      </c>
      <c r="I1253" s="11">
        <v>2892.0439999999999</v>
      </c>
      <c r="J1253" s="11">
        <v>2528.0549999999998</v>
      </c>
      <c r="K1253" s="11">
        <v>2235.94</v>
      </c>
      <c r="L1253" s="11">
        <v>1934.1079999999999</v>
      </c>
      <c r="M1253" s="11">
        <v>1518.807</v>
      </c>
      <c r="N1253" s="11">
        <v>1366.5940000000001</v>
      </c>
      <c r="O1253" s="11">
        <v>993.31700000000001</v>
      </c>
      <c r="P1253" s="11">
        <v>953.96299999999997</v>
      </c>
      <c r="Q1253" s="11">
        <v>939.43700000000001</v>
      </c>
      <c r="R1253" s="11">
        <v>847.99400000000003</v>
      </c>
      <c r="S1253" s="11">
        <v>731.33199999999999</v>
      </c>
      <c r="T1253" s="11">
        <v>604.005</v>
      </c>
      <c r="U1253" s="11">
        <v>492.82900000000001</v>
      </c>
      <c r="V1253" s="11">
        <v>391.80399999999997</v>
      </c>
      <c r="W1253" s="11">
        <v>278.15100000000001</v>
      </c>
      <c r="X1253" s="11">
        <v>170.90600000000001</v>
      </c>
      <c r="Y1253" s="11">
        <v>90.518000000000001</v>
      </c>
      <c r="Z1253" s="11">
        <v>34.427</v>
      </c>
      <c r="AA1253" s="11">
        <v>7.9260000000000002</v>
      </c>
      <c r="AB1253" s="11">
        <v>0.97299999999999998</v>
      </c>
      <c r="AC1253" s="11">
        <v>5.0999999999999997E-2</v>
      </c>
    </row>
    <row r="1254" spans="1:29" ht="11.5" hidden="1">
      <c r="A1254" s="15">
        <v>1237</v>
      </c>
      <c r="B1254" s="13" t="s">
        <v>1059</v>
      </c>
      <c r="C1254" s="14" t="s">
        <v>1150</v>
      </c>
      <c r="D1254" s="12"/>
      <c r="E1254" s="12">
        <v>818</v>
      </c>
      <c r="F1254" s="13" t="s">
        <v>1110</v>
      </c>
      <c r="G1254" s="12">
        <v>912</v>
      </c>
      <c r="H1254" s="12">
        <v>1980</v>
      </c>
      <c r="I1254" s="11">
        <v>3294.9319999999998</v>
      </c>
      <c r="J1254" s="11">
        <v>2756.4520000000002</v>
      </c>
      <c r="K1254" s="11">
        <v>2509.7620000000002</v>
      </c>
      <c r="L1254" s="11">
        <v>2203.1170000000002</v>
      </c>
      <c r="M1254" s="11">
        <v>1816.9269999999999</v>
      </c>
      <c r="N1254" s="11">
        <v>1408.038</v>
      </c>
      <c r="O1254" s="11">
        <v>1342.4159999999999</v>
      </c>
      <c r="P1254" s="11">
        <v>992.47699999999998</v>
      </c>
      <c r="Q1254" s="11">
        <v>958.98900000000003</v>
      </c>
      <c r="R1254" s="11">
        <v>933.93700000000001</v>
      </c>
      <c r="S1254" s="11">
        <v>822.92</v>
      </c>
      <c r="T1254" s="11">
        <v>691.70600000000002</v>
      </c>
      <c r="U1254" s="11">
        <v>557.40099999999995</v>
      </c>
      <c r="V1254" s="11">
        <v>438.11099999999999</v>
      </c>
      <c r="W1254" s="11">
        <v>324.15300000000002</v>
      </c>
      <c r="X1254" s="11">
        <v>202.22800000000001</v>
      </c>
      <c r="Y1254" s="11">
        <v>103.669</v>
      </c>
      <c r="Z1254" s="11">
        <v>41.732999999999997</v>
      </c>
      <c r="AA1254" s="11">
        <v>10.558</v>
      </c>
      <c r="AB1254" s="11">
        <v>1.4850000000000001</v>
      </c>
      <c r="AC1254" s="11">
        <v>9.6000000000000002E-2</v>
      </c>
    </row>
    <row r="1255" spans="1:29" ht="11.5" hidden="1">
      <c r="A1255" s="15">
        <v>1238</v>
      </c>
      <c r="B1255" s="13" t="s">
        <v>1059</v>
      </c>
      <c r="C1255" s="14" t="s">
        <v>1150</v>
      </c>
      <c r="D1255" s="12"/>
      <c r="E1255" s="12">
        <v>818</v>
      </c>
      <c r="F1255" s="13" t="s">
        <v>1110</v>
      </c>
      <c r="G1255" s="12">
        <v>912</v>
      </c>
      <c r="H1255" s="12">
        <v>1985</v>
      </c>
      <c r="I1255" s="11">
        <v>3822.6460000000002</v>
      </c>
      <c r="J1255" s="11">
        <v>3180.07</v>
      </c>
      <c r="K1255" s="11">
        <v>2737.3879999999999</v>
      </c>
      <c r="L1255" s="11">
        <v>2471.3789999999999</v>
      </c>
      <c r="M1255" s="11">
        <v>2129.8679999999999</v>
      </c>
      <c r="N1255" s="11">
        <v>1762.2729999999999</v>
      </c>
      <c r="O1255" s="11">
        <v>1422.41</v>
      </c>
      <c r="P1255" s="11">
        <v>1378.42</v>
      </c>
      <c r="Q1255" s="11">
        <v>1000.597</v>
      </c>
      <c r="R1255" s="11">
        <v>943.35900000000004</v>
      </c>
      <c r="S1255" s="11">
        <v>905.43899999999996</v>
      </c>
      <c r="T1255" s="11">
        <v>784.54700000000003</v>
      </c>
      <c r="U1255" s="11">
        <v>646.61599999999999</v>
      </c>
      <c r="V1255" s="11">
        <v>501.32600000000002</v>
      </c>
      <c r="W1255" s="11">
        <v>367.09100000000001</v>
      </c>
      <c r="X1255" s="11">
        <v>239.864</v>
      </c>
      <c r="Y1255" s="11">
        <v>124.172</v>
      </c>
      <c r="Z1255" s="11">
        <v>47.741</v>
      </c>
      <c r="AA1255" s="11">
        <v>12.971</v>
      </c>
      <c r="AB1255" s="11">
        <v>2.0350000000000001</v>
      </c>
      <c r="AC1255" s="11">
        <v>0.151</v>
      </c>
    </row>
    <row r="1256" spans="1:29" ht="11.5" hidden="1">
      <c r="A1256" s="15">
        <v>1239</v>
      </c>
      <c r="B1256" s="13" t="s">
        <v>1059</v>
      </c>
      <c r="C1256" s="14" t="s">
        <v>1150</v>
      </c>
      <c r="D1256" s="12"/>
      <c r="E1256" s="12">
        <v>818</v>
      </c>
      <c r="F1256" s="13" t="s">
        <v>1110</v>
      </c>
      <c r="G1256" s="12">
        <v>912</v>
      </c>
      <c r="H1256" s="12">
        <v>1990</v>
      </c>
      <c r="I1256" s="11">
        <v>4227.0519999999997</v>
      </c>
      <c r="J1256" s="11">
        <v>3739.1260000000002</v>
      </c>
      <c r="K1256" s="11">
        <v>3164.0309999999999</v>
      </c>
      <c r="L1256" s="11">
        <v>2682.6590000000001</v>
      </c>
      <c r="M1256" s="11">
        <v>2365.732</v>
      </c>
      <c r="N1256" s="11">
        <v>2063.1289999999999</v>
      </c>
      <c r="O1256" s="11">
        <v>1786.498</v>
      </c>
      <c r="P1256" s="11">
        <v>1468.7550000000001</v>
      </c>
      <c r="Q1256" s="11">
        <v>1402.4359999999999</v>
      </c>
      <c r="R1256" s="11">
        <v>1021.0839999999999</v>
      </c>
      <c r="S1256" s="11">
        <v>928.57899999999995</v>
      </c>
      <c r="T1256" s="11">
        <v>859.33799999999997</v>
      </c>
      <c r="U1256" s="11">
        <v>730.72500000000002</v>
      </c>
      <c r="V1256" s="11">
        <v>579.07000000000005</v>
      </c>
      <c r="W1256" s="11">
        <v>417.73899999999998</v>
      </c>
      <c r="X1256" s="11">
        <v>270.36700000000002</v>
      </c>
      <c r="Y1256" s="11">
        <v>147.09100000000001</v>
      </c>
      <c r="Z1256" s="11">
        <v>57.322000000000003</v>
      </c>
      <c r="AA1256" s="11">
        <v>14.618</v>
      </c>
      <c r="AB1256" s="11">
        <v>2.3650000000000002</v>
      </c>
      <c r="AC1256" s="11">
        <v>0.186</v>
      </c>
    </row>
    <row r="1257" spans="1:29" ht="11.5" hidden="1">
      <c r="A1257" s="15">
        <v>1240</v>
      </c>
      <c r="B1257" s="13" t="s">
        <v>1059</v>
      </c>
      <c r="C1257" s="14" t="s">
        <v>1150</v>
      </c>
      <c r="D1257" s="12"/>
      <c r="E1257" s="12">
        <v>818</v>
      </c>
      <c r="F1257" s="13" t="s">
        <v>1110</v>
      </c>
      <c r="G1257" s="12">
        <v>912</v>
      </c>
      <c r="H1257" s="12">
        <v>1995</v>
      </c>
      <c r="I1257" s="11">
        <v>4079.8919999999998</v>
      </c>
      <c r="J1257" s="11">
        <v>4159.4790000000003</v>
      </c>
      <c r="K1257" s="11">
        <v>3724.63</v>
      </c>
      <c r="L1257" s="11">
        <v>3126.5839999999998</v>
      </c>
      <c r="M1257" s="11">
        <v>2603.1210000000001</v>
      </c>
      <c r="N1257" s="11">
        <v>2286.4679999999998</v>
      </c>
      <c r="O1257" s="11">
        <v>2018.779</v>
      </c>
      <c r="P1257" s="11">
        <v>1760.837</v>
      </c>
      <c r="Q1257" s="11">
        <v>1443.327</v>
      </c>
      <c r="R1257" s="11">
        <v>1370.05</v>
      </c>
      <c r="S1257" s="11">
        <v>982.67100000000005</v>
      </c>
      <c r="T1257" s="11">
        <v>882.09400000000005</v>
      </c>
      <c r="U1257" s="11">
        <v>801.3</v>
      </c>
      <c r="V1257" s="11">
        <v>655.423</v>
      </c>
      <c r="W1257" s="11">
        <v>483.98599999999999</v>
      </c>
      <c r="X1257" s="11">
        <v>308.69299999999998</v>
      </c>
      <c r="Y1257" s="11">
        <v>166.02199999999999</v>
      </c>
      <c r="Z1257" s="11">
        <v>69.260000000000005</v>
      </c>
      <c r="AA1257" s="11">
        <v>19.204999999999998</v>
      </c>
      <c r="AB1257" s="11">
        <v>3.0569999999999999</v>
      </c>
      <c r="AC1257" s="11">
        <v>0.252</v>
      </c>
    </row>
    <row r="1258" spans="1:29" ht="11.5" hidden="1">
      <c r="A1258" s="15">
        <v>1241</v>
      </c>
      <c r="B1258" s="13" t="s">
        <v>1059</v>
      </c>
      <c r="C1258" s="14" t="s">
        <v>1150</v>
      </c>
      <c r="D1258" s="12"/>
      <c r="E1258" s="12">
        <v>818</v>
      </c>
      <c r="F1258" s="13" t="s">
        <v>1110</v>
      </c>
      <c r="G1258" s="12">
        <v>912</v>
      </c>
      <c r="H1258" s="12">
        <v>2000</v>
      </c>
      <c r="I1258" s="11">
        <v>4161.1220000000003</v>
      </c>
      <c r="J1258" s="11">
        <v>4041.5160000000001</v>
      </c>
      <c r="K1258" s="11">
        <v>4145.0529999999999</v>
      </c>
      <c r="L1258" s="11">
        <v>3712.1060000000002</v>
      </c>
      <c r="M1258" s="11">
        <v>3108.8389999999999</v>
      </c>
      <c r="N1258" s="11">
        <v>2582.7779999999998</v>
      </c>
      <c r="O1258" s="11">
        <v>2268.3069999999998</v>
      </c>
      <c r="P1258" s="11">
        <v>2000.557</v>
      </c>
      <c r="Q1258" s="11">
        <v>1741.7149999999999</v>
      </c>
      <c r="R1258" s="11">
        <v>1415.1020000000001</v>
      </c>
      <c r="S1258" s="11">
        <v>1323.095</v>
      </c>
      <c r="T1258" s="11">
        <v>933.63400000000001</v>
      </c>
      <c r="U1258" s="11">
        <v>822.68</v>
      </c>
      <c r="V1258" s="11">
        <v>719.65499999999997</v>
      </c>
      <c r="W1258" s="11">
        <v>549.40499999999997</v>
      </c>
      <c r="X1258" s="11">
        <v>358.81599999999997</v>
      </c>
      <c r="Y1258" s="11">
        <v>189.822</v>
      </c>
      <c r="Z1258" s="11">
        <v>79</v>
      </c>
      <c r="AA1258" s="11">
        <v>23.434000000000001</v>
      </c>
      <c r="AB1258" s="11">
        <v>4.133</v>
      </c>
      <c r="AC1258" s="11">
        <v>0.36799999999999999</v>
      </c>
    </row>
    <row r="1259" spans="1:29" ht="11.5" hidden="1">
      <c r="A1259" s="15">
        <v>1242</v>
      </c>
      <c r="B1259" s="13" t="s">
        <v>1059</v>
      </c>
      <c r="C1259" s="14" t="s">
        <v>1150</v>
      </c>
      <c r="D1259" s="12"/>
      <c r="E1259" s="12">
        <v>818</v>
      </c>
      <c r="F1259" s="13" t="s">
        <v>1110</v>
      </c>
      <c r="G1259" s="12">
        <v>912</v>
      </c>
      <c r="H1259" s="12">
        <v>2005</v>
      </c>
      <c r="I1259" s="11">
        <v>4265.1120000000001</v>
      </c>
      <c r="J1259" s="11">
        <v>4131.5540000000001</v>
      </c>
      <c r="K1259" s="11">
        <v>4029.2130000000002</v>
      </c>
      <c r="L1259" s="11">
        <v>4133.1120000000001</v>
      </c>
      <c r="M1259" s="11">
        <v>3693.4479999999999</v>
      </c>
      <c r="N1259" s="11">
        <v>3078.2159999999999</v>
      </c>
      <c r="O1259" s="11">
        <v>2555.393</v>
      </c>
      <c r="P1259" s="11">
        <v>2249.6190000000001</v>
      </c>
      <c r="Q1259" s="11">
        <v>1980.6210000000001</v>
      </c>
      <c r="R1259" s="11">
        <v>1713.9190000000001</v>
      </c>
      <c r="S1259" s="11">
        <v>1370.674</v>
      </c>
      <c r="T1259" s="11">
        <v>1260.7809999999999</v>
      </c>
      <c r="U1259" s="11">
        <v>871.07399999999996</v>
      </c>
      <c r="V1259" s="11">
        <v>738.95699999999999</v>
      </c>
      <c r="W1259" s="11">
        <v>603.54999999999995</v>
      </c>
      <c r="X1259" s="11">
        <v>407.54199999999997</v>
      </c>
      <c r="Y1259" s="11">
        <v>220.70099999999999</v>
      </c>
      <c r="Z1259" s="11">
        <v>90.075000000000003</v>
      </c>
      <c r="AA1259" s="11">
        <v>26.873999999999999</v>
      </c>
      <c r="AB1259" s="11">
        <v>5.0380000000000003</v>
      </c>
      <c r="AC1259" s="11">
        <v>0.47799999999999998</v>
      </c>
    </row>
    <row r="1260" spans="1:29" ht="11.5" hidden="1">
      <c r="A1260" s="15">
        <v>1243</v>
      </c>
      <c r="B1260" s="13" t="s">
        <v>1059</v>
      </c>
      <c r="C1260" s="14" t="s">
        <v>1150</v>
      </c>
      <c r="D1260" s="12"/>
      <c r="E1260" s="12">
        <v>818</v>
      </c>
      <c r="F1260" s="13" t="s">
        <v>1110</v>
      </c>
      <c r="G1260" s="12">
        <v>912</v>
      </c>
      <c r="H1260" s="12">
        <v>2010</v>
      </c>
      <c r="I1260" s="11">
        <v>4723.683</v>
      </c>
      <c r="J1260" s="11">
        <v>4238.3109999999997</v>
      </c>
      <c r="K1260" s="11">
        <v>4119.5590000000002</v>
      </c>
      <c r="L1260" s="11">
        <v>4017.8090000000002</v>
      </c>
      <c r="M1260" s="11">
        <v>4090.6669999999999</v>
      </c>
      <c r="N1260" s="11">
        <v>3631.6959999999999</v>
      </c>
      <c r="O1260" s="11">
        <v>3038.5340000000001</v>
      </c>
      <c r="P1260" s="11">
        <v>2528.203</v>
      </c>
      <c r="Q1260" s="11">
        <v>2221.0340000000001</v>
      </c>
      <c r="R1260" s="11">
        <v>1942.4490000000001</v>
      </c>
      <c r="S1260" s="11">
        <v>1661.027</v>
      </c>
      <c r="T1260" s="11">
        <v>1311.6369999999999</v>
      </c>
      <c r="U1260" s="11">
        <v>1181.597</v>
      </c>
      <c r="V1260" s="11">
        <v>785.28200000000004</v>
      </c>
      <c r="W1260" s="11">
        <v>621.84799999999996</v>
      </c>
      <c r="X1260" s="11">
        <v>448.99799999999999</v>
      </c>
      <c r="Y1260" s="11">
        <v>250.95599999999999</v>
      </c>
      <c r="Z1260" s="11">
        <v>104.727</v>
      </c>
      <c r="AA1260" s="11">
        <v>30.641999999999999</v>
      </c>
      <c r="AB1260" s="11">
        <v>5.78</v>
      </c>
      <c r="AC1260" s="11">
        <v>0.58499999999999996</v>
      </c>
    </row>
    <row r="1261" spans="1:29" ht="11.5" hidden="1">
      <c r="A1261" s="15">
        <v>1244</v>
      </c>
      <c r="B1261" s="13" t="s">
        <v>1059</v>
      </c>
      <c r="C1261" s="14" t="s">
        <v>1150</v>
      </c>
      <c r="D1261" s="12"/>
      <c r="E1261" s="12">
        <v>818</v>
      </c>
      <c r="F1261" s="13" t="s">
        <v>1110</v>
      </c>
      <c r="G1261" s="12">
        <v>912</v>
      </c>
      <c r="H1261" s="12">
        <v>2015</v>
      </c>
      <c r="I1261" s="11">
        <v>5995.7740000000003</v>
      </c>
      <c r="J1261" s="11">
        <v>4705.0240000000003</v>
      </c>
      <c r="K1261" s="11">
        <v>4231.0219999999999</v>
      </c>
      <c r="L1261" s="11">
        <v>4112.884</v>
      </c>
      <c r="M1261" s="11">
        <v>4008.85</v>
      </c>
      <c r="N1261" s="11">
        <v>4042.306</v>
      </c>
      <c r="O1261" s="11">
        <v>3564.1370000000002</v>
      </c>
      <c r="P1261" s="11">
        <v>3005.0039999999999</v>
      </c>
      <c r="Q1261" s="11">
        <v>2510.0010000000002</v>
      </c>
      <c r="R1261" s="11">
        <v>2192.8270000000002</v>
      </c>
      <c r="S1261" s="11">
        <v>1894.665</v>
      </c>
      <c r="T1261" s="11">
        <v>1598.1880000000001</v>
      </c>
      <c r="U1261" s="11">
        <v>1233.6859999999999</v>
      </c>
      <c r="V1261" s="11">
        <v>1066.7940000000001</v>
      </c>
      <c r="W1261" s="11">
        <v>661.96100000000001</v>
      </c>
      <c r="X1261" s="11">
        <v>463.17700000000002</v>
      </c>
      <c r="Y1261" s="11">
        <v>276.596</v>
      </c>
      <c r="Z1261" s="11">
        <v>119.084</v>
      </c>
      <c r="AA1261" s="11">
        <v>35.625999999999998</v>
      </c>
      <c r="AB1261" s="11">
        <v>6.59</v>
      </c>
      <c r="AC1261" s="11">
        <v>0.67500000000000004</v>
      </c>
    </row>
    <row r="1262" spans="1:29" ht="11.5" hidden="1">
      <c r="A1262" s="15">
        <v>1245</v>
      </c>
      <c r="B1262" s="13" t="s">
        <v>1059</v>
      </c>
      <c r="C1262" s="14" t="s">
        <v>1150</v>
      </c>
      <c r="D1262" s="12"/>
      <c r="E1262" s="12">
        <v>818</v>
      </c>
      <c r="F1262" s="13" t="s">
        <v>1110</v>
      </c>
      <c r="G1262" s="12">
        <v>912</v>
      </c>
      <c r="H1262" s="12">
        <v>2020</v>
      </c>
      <c r="I1262" s="11">
        <v>6168.6030000000001</v>
      </c>
      <c r="J1262" s="11">
        <v>5976.5259999999998</v>
      </c>
      <c r="K1262" s="11">
        <v>4698.3410000000003</v>
      </c>
      <c r="L1262" s="11">
        <v>4225.3509999999997</v>
      </c>
      <c r="M1262" s="11">
        <v>4105.3180000000002</v>
      </c>
      <c r="N1262" s="11">
        <v>3998.2280000000001</v>
      </c>
      <c r="O1262" s="11">
        <v>3999.18</v>
      </c>
      <c r="P1262" s="11">
        <v>3512.0459999999998</v>
      </c>
      <c r="Q1262" s="11">
        <v>2979.326</v>
      </c>
      <c r="R1262" s="11">
        <v>2481.3629999999998</v>
      </c>
      <c r="S1262" s="11">
        <v>2143.7069999999999</v>
      </c>
      <c r="T1262" s="11">
        <v>1828.4459999999999</v>
      </c>
      <c r="U1262" s="11">
        <v>1509.5060000000001</v>
      </c>
      <c r="V1262" s="11">
        <v>1120.8789999999999</v>
      </c>
      <c r="W1262" s="11">
        <v>907.74599999999998</v>
      </c>
      <c r="X1262" s="11">
        <v>500.34399999999999</v>
      </c>
      <c r="Y1262" s="11">
        <v>291.31599999999997</v>
      </c>
      <c r="Z1262" s="11">
        <v>134.929</v>
      </c>
      <c r="AA1262" s="11">
        <v>41.671999999999997</v>
      </c>
      <c r="AB1262" s="11">
        <v>7.9260000000000002</v>
      </c>
      <c r="AC1262" s="11">
        <v>0.78800000000000003</v>
      </c>
    </row>
    <row r="1263" spans="1:29" ht="11.5" hidden="1">
      <c r="A1263" s="15">
        <v>1246</v>
      </c>
      <c r="B1263" s="13" t="s">
        <v>1059</v>
      </c>
      <c r="C1263" s="14" t="s">
        <v>1151</v>
      </c>
      <c r="D1263" s="12"/>
      <c r="E1263" s="12">
        <v>434</v>
      </c>
      <c r="F1263" s="13" t="s">
        <v>1110</v>
      </c>
      <c r="G1263" s="12">
        <v>912</v>
      </c>
      <c r="H1263" s="12">
        <v>1950</v>
      </c>
      <c r="I1263" s="11">
        <v>83.739000000000004</v>
      </c>
      <c r="J1263" s="11">
        <v>68.617999999999995</v>
      </c>
      <c r="K1263" s="11">
        <v>60.378</v>
      </c>
      <c r="L1263" s="11">
        <v>53.753</v>
      </c>
      <c r="M1263" s="11">
        <v>49.000999999999998</v>
      </c>
      <c r="N1263" s="11">
        <v>43.485999999999997</v>
      </c>
      <c r="O1263" s="11">
        <v>35.244</v>
      </c>
      <c r="P1263" s="11">
        <v>29.556999999999999</v>
      </c>
      <c r="Q1263" s="11">
        <v>24.634</v>
      </c>
      <c r="R1263" s="11">
        <v>21.308</v>
      </c>
      <c r="S1263" s="11">
        <v>18.334</v>
      </c>
      <c r="T1263" s="11">
        <v>16.439</v>
      </c>
      <c r="U1263" s="11">
        <v>13.503</v>
      </c>
      <c r="V1263" s="11">
        <v>10.545</v>
      </c>
      <c r="W1263" s="11">
        <v>8.3309999999999995</v>
      </c>
      <c r="X1263" s="11">
        <v>3.9689999999999999</v>
      </c>
      <c r="Y1263" s="11">
        <v>1.3939999999999999</v>
      </c>
      <c r="Z1263" s="11">
        <v>0.42199999999999999</v>
      </c>
      <c r="AA1263" s="11">
        <v>0.10299999999999999</v>
      </c>
      <c r="AB1263" s="11">
        <v>1.7000000000000001E-2</v>
      </c>
      <c r="AC1263" s="11">
        <v>1E-3</v>
      </c>
    </row>
    <row r="1264" spans="1:29" ht="11.5" hidden="1">
      <c r="A1264" s="15">
        <v>1247</v>
      </c>
      <c r="B1264" s="13" t="s">
        <v>1059</v>
      </c>
      <c r="C1264" s="14" t="s">
        <v>1151</v>
      </c>
      <c r="D1264" s="12"/>
      <c r="E1264" s="12">
        <v>434</v>
      </c>
      <c r="F1264" s="13" t="s">
        <v>1110</v>
      </c>
      <c r="G1264" s="12">
        <v>912</v>
      </c>
      <c r="H1264" s="12">
        <v>1955</v>
      </c>
      <c r="I1264" s="11">
        <v>107.31699999999999</v>
      </c>
      <c r="J1264" s="11">
        <v>75.352999999999994</v>
      </c>
      <c r="K1264" s="11">
        <v>66.828000000000003</v>
      </c>
      <c r="L1264" s="11">
        <v>58.923999999999999</v>
      </c>
      <c r="M1264" s="11">
        <v>51.948</v>
      </c>
      <c r="N1264" s="11">
        <v>46.981000000000002</v>
      </c>
      <c r="O1264" s="11">
        <v>41.453000000000003</v>
      </c>
      <c r="P1264" s="11">
        <v>33.421999999999997</v>
      </c>
      <c r="Q1264" s="11">
        <v>27.904</v>
      </c>
      <c r="R1264" s="11">
        <v>23.138999999999999</v>
      </c>
      <c r="S1264" s="11">
        <v>19.734999999999999</v>
      </c>
      <c r="T1264" s="11">
        <v>16.454999999999998</v>
      </c>
      <c r="U1264" s="11">
        <v>13.961</v>
      </c>
      <c r="V1264" s="11">
        <v>10.478</v>
      </c>
      <c r="W1264" s="11">
        <v>7.1159999999999997</v>
      </c>
      <c r="X1264" s="11">
        <v>4.5380000000000003</v>
      </c>
      <c r="Y1264" s="11">
        <v>1.5620000000000001</v>
      </c>
      <c r="Z1264" s="11">
        <v>0.35799999999999998</v>
      </c>
      <c r="AA1264" s="11">
        <v>6.4000000000000001E-2</v>
      </c>
      <c r="AB1264" s="11">
        <v>8.9999999999999993E-3</v>
      </c>
      <c r="AC1264" s="11">
        <v>1E-3</v>
      </c>
    </row>
    <row r="1265" spans="1:29" ht="11.5" hidden="1">
      <c r="A1265" s="15">
        <v>1248</v>
      </c>
      <c r="B1265" s="13" t="s">
        <v>1059</v>
      </c>
      <c r="C1265" s="14" t="s">
        <v>1151</v>
      </c>
      <c r="D1265" s="12"/>
      <c r="E1265" s="12">
        <v>434</v>
      </c>
      <c r="F1265" s="13" t="s">
        <v>1110</v>
      </c>
      <c r="G1265" s="12">
        <v>912</v>
      </c>
      <c r="H1265" s="12">
        <v>1960</v>
      </c>
      <c r="I1265" s="11">
        <v>126.348</v>
      </c>
      <c r="J1265" s="11">
        <v>98.257000000000005</v>
      </c>
      <c r="K1265" s="11">
        <v>73.927000000000007</v>
      </c>
      <c r="L1265" s="11">
        <v>66.41</v>
      </c>
      <c r="M1265" s="11">
        <v>59.561</v>
      </c>
      <c r="N1265" s="11">
        <v>52.969000000000001</v>
      </c>
      <c r="O1265" s="11">
        <v>47.433</v>
      </c>
      <c r="P1265" s="11">
        <v>41.198</v>
      </c>
      <c r="Q1265" s="11">
        <v>32.814</v>
      </c>
      <c r="R1265" s="11">
        <v>27.039000000000001</v>
      </c>
      <c r="S1265" s="11">
        <v>21.981000000000002</v>
      </c>
      <c r="T1265" s="11">
        <v>18.108000000000001</v>
      </c>
      <c r="U1265" s="11">
        <v>14.287000000000001</v>
      </c>
      <c r="V1265" s="11">
        <v>11.113</v>
      </c>
      <c r="W1265" s="11">
        <v>7.3120000000000003</v>
      </c>
      <c r="X1265" s="11">
        <v>4.0570000000000004</v>
      </c>
      <c r="Y1265" s="11">
        <v>1.9059999999999999</v>
      </c>
      <c r="Z1265" s="11">
        <v>0.433</v>
      </c>
      <c r="AA1265" s="11">
        <v>0.06</v>
      </c>
      <c r="AB1265" s="11">
        <v>6.0000000000000001E-3</v>
      </c>
      <c r="AC1265" s="11">
        <v>1E-3</v>
      </c>
    </row>
    <row r="1266" spans="1:29" ht="11.5" hidden="1">
      <c r="A1266" s="15">
        <v>1249</v>
      </c>
      <c r="B1266" s="13" t="s">
        <v>1059</v>
      </c>
      <c r="C1266" s="14" t="s">
        <v>1151</v>
      </c>
      <c r="D1266" s="12"/>
      <c r="E1266" s="12">
        <v>434</v>
      </c>
      <c r="F1266" s="13" t="s">
        <v>1110</v>
      </c>
      <c r="G1266" s="12">
        <v>912</v>
      </c>
      <c r="H1266" s="12">
        <v>1965</v>
      </c>
      <c r="I1266" s="11">
        <v>160.06700000000001</v>
      </c>
      <c r="J1266" s="11">
        <v>119.398</v>
      </c>
      <c r="K1266" s="11">
        <v>96.994</v>
      </c>
      <c r="L1266" s="11">
        <v>73.798000000000002</v>
      </c>
      <c r="M1266" s="11">
        <v>67.36</v>
      </c>
      <c r="N1266" s="11">
        <v>60.901000000000003</v>
      </c>
      <c r="O1266" s="11">
        <v>53.78</v>
      </c>
      <c r="P1266" s="11">
        <v>47.482999999999997</v>
      </c>
      <c r="Q1266" s="11">
        <v>40.704000000000001</v>
      </c>
      <c r="R1266" s="11">
        <v>32.067999999999998</v>
      </c>
      <c r="S1266" s="11">
        <v>25.966999999999999</v>
      </c>
      <c r="T1266" s="11">
        <v>20.527999999999999</v>
      </c>
      <c r="U1266" s="11">
        <v>16.167999999999999</v>
      </c>
      <c r="V1266" s="11">
        <v>11.875</v>
      </c>
      <c r="W1266" s="11">
        <v>8.2460000000000004</v>
      </c>
      <c r="X1266" s="11">
        <v>4.5389999999999997</v>
      </c>
      <c r="Y1266" s="11">
        <v>1.9139999999999999</v>
      </c>
      <c r="Z1266" s="11">
        <v>0.60899999999999999</v>
      </c>
      <c r="AA1266" s="11">
        <v>8.4000000000000005E-2</v>
      </c>
      <c r="AB1266" s="11">
        <v>6.0000000000000001E-3</v>
      </c>
      <c r="AC1266" s="11">
        <v>0</v>
      </c>
    </row>
    <row r="1267" spans="1:29" ht="11.5" hidden="1">
      <c r="A1267" s="15">
        <v>1250</v>
      </c>
      <c r="B1267" s="13" t="s">
        <v>1059</v>
      </c>
      <c r="C1267" s="14" t="s">
        <v>1151</v>
      </c>
      <c r="D1267" s="12"/>
      <c r="E1267" s="12">
        <v>434</v>
      </c>
      <c r="F1267" s="13" t="s">
        <v>1110</v>
      </c>
      <c r="G1267" s="12">
        <v>912</v>
      </c>
      <c r="H1267" s="12">
        <v>1970</v>
      </c>
      <c r="I1267" s="11">
        <v>212.90600000000001</v>
      </c>
      <c r="J1267" s="11">
        <v>155.251</v>
      </c>
      <c r="K1267" s="11">
        <v>118.919</v>
      </c>
      <c r="L1267" s="11">
        <v>97.004000000000005</v>
      </c>
      <c r="M1267" s="11">
        <v>74.623000000000005</v>
      </c>
      <c r="N1267" s="11">
        <v>68.512</v>
      </c>
      <c r="O1267" s="11">
        <v>61.576000000000001</v>
      </c>
      <c r="P1267" s="11">
        <v>53.457000000000001</v>
      </c>
      <c r="Q1267" s="11">
        <v>46.447000000000003</v>
      </c>
      <c r="R1267" s="11">
        <v>39.5</v>
      </c>
      <c r="S1267" s="11">
        <v>30.687999999999999</v>
      </c>
      <c r="T1267" s="11">
        <v>24.306000000000001</v>
      </c>
      <c r="U1267" s="11">
        <v>18.54</v>
      </c>
      <c r="V1267" s="11">
        <v>13.744</v>
      </c>
      <c r="W1267" s="11">
        <v>9.1280000000000001</v>
      </c>
      <c r="X1267" s="11">
        <v>5.383</v>
      </c>
      <c r="Y1267" s="11">
        <v>2.2879999999999998</v>
      </c>
      <c r="Z1267" s="11">
        <v>0.66500000000000004</v>
      </c>
      <c r="AA1267" s="11">
        <v>0.13</v>
      </c>
      <c r="AB1267" s="11">
        <v>8.9999999999999993E-3</v>
      </c>
      <c r="AC1267" s="11">
        <v>0</v>
      </c>
    </row>
    <row r="1268" spans="1:29" ht="11.5" hidden="1">
      <c r="A1268" s="15">
        <v>1251</v>
      </c>
      <c r="B1268" s="13" t="s">
        <v>1059</v>
      </c>
      <c r="C1268" s="14" t="s">
        <v>1151</v>
      </c>
      <c r="D1268" s="12"/>
      <c r="E1268" s="12">
        <v>434</v>
      </c>
      <c r="F1268" s="13" t="s">
        <v>1110</v>
      </c>
      <c r="G1268" s="12">
        <v>912</v>
      </c>
      <c r="H1268" s="12">
        <v>1975</v>
      </c>
      <c r="I1268" s="11">
        <v>260.92399999999998</v>
      </c>
      <c r="J1268" s="11">
        <v>208.501</v>
      </c>
      <c r="K1268" s="11">
        <v>154.625</v>
      </c>
      <c r="L1268" s="11">
        <v>118.691</v>
      </c>
      <c r="M1268" s="11">
        <v>97.528999999999996</v>
      </c>
      <c r="N1268" s="11">
        <v>75.676000000000002</v>
      </c>
      <c r="O1268" s="11">
        <v>68.935000000000002</v>
      </c>
      <c r="P1268" s="11">
        <v>61.067</v>
      </c>
      <c r="Q1268" s="11">
        <v>52.448</v>
      </c>
      <c r="R1268" s="11">
        <v>45.271999999999998</v>
      </c>
      <c r="S1268" s="11">
        <v>38.097000000000001</v>
      </c>
      <c r="T1268" s="11">
        <v>29.065999999999999</v>
      </c>
      <c r="U1268" s="11">
        <v>22.314</v>
      </c>
      <c r="V1268" s="11">
        <v>16.135000000000002</v>
      </c>
      <c r="W1268" s="11">
        <v>10.922000000000001</v>
      </c>
      <c r="X1268" s="11">
        <v>6.2389999999999999</v>
      </c>
      <c r="Y1268" s="11">
        <v>2.879</v>
      </c>
      <c r="Z1268" s="11">
        <v>0.85299999999999998</v>
      </c>
      <c r="AA1268" s="11">
        <v>0.154</v>
      </c>
      <c r="AB1268" s="11">
        <v>1.7000000000000001E-2</v>
      </c>
      <c r="AC1268" s="11">
        <v>1E-3</v>
      </c>
    </row>
    <row r="1269" spans="1:29" ht="11.5" hidden="1">
      <c r="A1269" s="15">
        <v>1252</v>
      </c>
      <c r="B1269" s="13" t="s">
        <v>1059</v>
      </c>
      <c r="C1269" s="14" t="s">
        <v>1151</v>
      </c>
      <c r="D1269" s="12"/>
      <c r="E1269" s="12">
        <v>434</v>
      </c>
      <c r="F1269" s="13" t="s">
        <v>1110</v>
      </c>
      <c r="G1269" s="12">
        <v>912</v>
      </c>
      <c r="H1269" s="12">
        <v>1980</v>
      </c>
      <c r="I1269" s="11">
        <v>291.22399999999999</v>
      </c>
      <c r="J1269" s="11">
        <v>257.488</v>
      </c>
      <c r="K1269" s="11">
        <v>207.84800000000001</v>
      </c>
      <c r="L1269" s="11">
        <v>154.137</v>
      </c>
      <c r="M1269" s="11">
        <v>118.453</v>
      </c>
      <c r="N1269" s="11">
        <v>97.516999999999996</v>
      </c>
      <c r="O1269" s="11">
        <v>75.486000000000004</v>
      </c>
      <c r="P1269" s="11">
        <v>68.222999999999999</v>
      </c>
      <c r="Q1269" s="11">
        <v>60.042000000000002</v>
      </c>
      <c r="R1269" s="11">
        <v>51.256999999999998</v>
      </c>
      <c r="S1269" s="11">
        <v>43.795999999999999</v>
      </c>
      <c r="T1269" s="11">
        <v>36.262999999999998</v>
      </c>
      <c r="U1269" s="11">
        <v>26.922999999999998</v>
      </c>
      <c r="V1269" s="11">
        <v>19.698</v>
      </c>
      <c r="W1269" s="11">
        <v>13.093</v>
      </c>
      <c r="X1269" s="11">
        <v>7.6879999999999997</v>
      </c>
      <c r="Y1269" s="11">
        <v>3.4710000000000001</v>
      </c>
      <c r="Z1269" s="11">
        <v>1.125</v>
      </c>
      <c r="AA1269" s="11">
        <v>0.20699999999999999</v>
      </c>
      <c r="AB1269" s="11">
        <v>2.1000000000000001E-2</v>
      </c>
      <c r="AC1269" s="11">
        <v>1E-3</v>
      </c>
    </row>
    <row r="1270" spans="1:29" ht="11.5" hidden="1">
      <c r="A1270" s="15">
        <v>1253</v>
      </c>
      <c r="B1270" s="13" t="s">
        <v>1059</v>
      </c>
      <c r="C1270" s="14" t="s">
        <v>1151</v>
      </c>
      <c r="D1270" s="12"/>
      <c r="E1270" s="12">
        <v>434</v>
      </c>
      <c r="F1270" s="13" t="s">
        <v>1110</v>
      </c>
      <c r="G1270" s="12">
        <v>912</v>
      </c>
      <c r="H1270" s="12">
        <v>1985</v>
      </c>
      <c r="I1270" s="11">
        <v>304.03199999999998</v>
      </c>
      <c r="J1270" s="11">
        <v>289.59199999999998</v>
      </c>
      <c r="K1270" s="11">
        <v>257.36200000000002</v>
      </c>
      <c r="L1270" s="11">
        <v>207.72399999999999</v>
      </c>
      <c r="M1270" s="11">
        <v>154.58500000000001</v>
      </c>
      <c r="N1270" s="11">
        <v>119.378</v>
      </c>
      <c r="O1270" s="11">
        <v>97.962999999999994</v>
      </c>
      <c r="P1270" s="11">
        <v>75.203000000000003</v>
      </c>
      <c r="Q1270" s="11">
        <v>67.406000000000006</v>
      </c>
      <c r="R1270" s="11">
        <v>58.956000000000003</v>
      </c>
      <c r="S1270" s="11">
        <v>49.84</v>
      </c>
      <c r="T1270" s="11">
        <v>41.948999999999998</v>
      </c>
      <c r="U1270" s="11">
        <v>33.875999999999998</v>
      </c>
      <c r="V1270" s="11">
        <v>24.058</v>
      </c>
      <c r="W1270" s="11">
        <v>16.256</v>
      </c>
      <c r="X1270" s="11">
        <v>9.4390000000000001</v>
      </c>
      <c r="Y1270" s="11">
        <v>4.4109999999999996</v>
      </c>
      <c r="Z1270" s="11">
        <v>1.4079999999999999</v>
      </c>
      <c r="AA1270" s="11">
        <v>0.28499999999999998</v>
      </c>
      <c r="AB1270" s="11">
        <v>0.03</v>
      </c>
      <c r="AC1270" s="11">
        <v>2E-3</v>
      </c>
    </row>
    <row r="1271" spans="1:29" ht="11.5" hidden="1">
      <c r="A1271" s="15">
        <v>1254</v>
      </c>
      <c r="B1271" s="13" t="s">
        <v>1059</v>
      </c>
      <c r="C1271" s="14" t="s">
        <v>1151</v>
      </c>
      <c r="D1271" s="12"/>
      <c r="E1271" s="12">
        <v>434</v>
      </c>
      <c r="F1271" s="13" t="s">
        <v>1110</v>
      </c>
      <c r="G1271" s="12">
        <v>912</v>
      </c>
      <c r="H1271" s="12">
        <v>1990</v>
      </c>
      <c r="I1271" s="11">
        <v>314.75099999999998</v>
      </c>
      <c r="J1271" s="11">
        <v>302.69900000000001</v>
      </c>
      <c r="K1271" s="11">
        <v>289.32499999999999</v>
      </c>
      <c r="L1271" s="11">
        <v>256.947</v>
      </c>
      <c r="M1271" s="11">
        <v>207.43299999999999</v>
      </c>
      <c r="N1271" s="11">
        <v>154.60499999999999</v>
      </c>
      <c r="O1271" s="11">
        <v>119.197</v>
      </c>
      <c r="P1271" s="11">
        <v>97.32</v>
      </c>
      <c r="Q1271" s="11">
        <v>74.332999999999998</v>
      </c>
      <c r="R1271" s="11">
        <v>66.242000000000004</v>
      </c>
      <c r="S1271" s="11">
        <v>57.408999999999999</v>
      </c>
      <c r="T1271" s="11">
        <v>47.863999999999997</v>
      </c>
      <c r="U1271" s="11">
        <v>39.362000000000002</v>
      </c>
      <c r="V1271" s="11">
        <v>30.481000000000002</v>
      </c>
      <c r="W1271" s="11">
        <v>20.065999999999999</v>
      </c>
      <c r="X1271" s="11">
        <v>11.906000000000001</v>
      </c>
      <c r="Y1271" s="11">
        <v>5.5369999999999999</v>
      </c>
      <c r="Z1271" s="11">
        <v>1.841</v>
      </c>
      <c r="AA1271" s="11">
        <v>0.36699999999999999</v>
      </c>
      <c r="AB1271" s="11">
        <v>4.1000000000000002E-2</v>
      </c>
      <c r="AC1271" s="11">
        <v>2E-3</v>
      </c>
    </row>
    <row r="1272" spans="1:29" ht="11.5" hidden="1">
      <c r="A1272" s="15">
        <v>1255</v>
      </c>
      <c r="B1272" s="13" t="s">
        <v>1059</v>
      </c>
      <c r="C1272" s="14" t="s">
        <v>1151</v>
      </c>
      <c r="D1272" s="12"/>
      <c r="E1272" s="12">
        <v>434</v>
      </c>
      <c r="F1272" s="13" t="s">
        <v>1110</v>
      </c>
      <c r="G1272" s="12">
        <v>912</v>
      </c>
      <c r="H1272" s="12">
        <v>1995</v>
      </c>
      <c r="I1272" s="11">
        <v>293.21199999999999</v>
      </c>
      <c r="J1272" s="11">
        <v>313.96300000000002</v>
      </c>
      <c r="K1272" s="11">
        <v>302.58800000000002</v>
      </c>
      <c r="L1272" s="11">
        <v>289.00900000000001</v>
      </c>
      <c r="M1272" s="11">
        <v>256.67700000000002</v>
      </c>
      <c r="N1272" s="11">
        <v>207.37</v>
      </c>
      <c r="O1272" s="11">
        <v>154.369</v>
      </c>
      <c r="P1272" s="11">
        <v>118.544</v>
      </c>
      <c r="Q1272" s="11">
        <v>96.343999999999994</v>
      </c>
      <c r="R1272" s="11">
        <v>73.204999999999998</v>
      </c>
      <c r="S1272" s="11">
        <v>64.676000000000002</v>
      </c>
      <c r="T1272" s="11">
        <v>55.334000000000003</v>
      </c>
      <c r="U1272" s="11">
        <v>45.155000000000001</v>
      </c>
      <c r="V1272" s="11">
        <v>35.706000000000003</v>
      </c>
      <c r="W1272" s="11">
        <v>25.738</v>
      </c>
      <c r="X1272" s="11">
        <v>14.968999999999999</v>
      </c>
      <c r="Y1272" s="11">
        <v>7.1710000000000003</v>
      </c>
      <c r="Z1272" s="11">
        <v>2.3919999999999999</v>
      </c>
      <c r="AA1272" s="11">
        <v>0.501</v>
      </c>
      <c r="AB1272" s="11">
        <v>5.3999999999999999E-2</v>
      </c>
      <c r="AC1272" s="11">
        <v>3.0000000000000001E-3</v>
      </c>
    </row>
    <row r="1273" spans="1:29" ht="11.5" hidden="1">
      <c r="A1273" s="15">
        <v>1256</v>
      </c>
      <c r="B1273" s="13" t="s">
        <v>1059</v>
      </c>
      <c r="C1273" s="14" t="s">
        <v>1151</v>
      </c>
      <c r="D1273" s="12"/>
      <c r="E1273" s="12">
        <v>434</v>
      </c>
      <c r="F1273" s="13" t="s">
        <v>1110</v>
      </c>
      <c r="G1273" s="12">
        <v>912</v>
      </c>
      <c r="H1273" s="12">
        <v>2000</v>
      </c>
      <c r="I1273" s="11">
        <v>278.14299999999997</v>
      </c>
      <c r="J1273" s="11">
        <v>292.94400000000002</v>
      </c>
      <c r="K1273" s="11">
        <v>313.86</v>
      </c>
      <c r="L1273" s="11">
        <v>302.327</v>
      </c>
      <c r="M1273" s="11">
        <v>288.733</v>
      </c>
      <c r="N1273" s="11">
        <v>256.47800000000001</v>
      </c>
      <c r="O1273" s="11">
        <v>206.905</v>
      </c>
      <c r="P1273" s="11">
        <v>153.53100000000001</v>
      </c>
      <c r="Q1273" s="11">
        <v>114.321</v>
      </c>
      <c r="R1273" s="11">
        <v>88.944999999999993</v>
      </c>
      <c r="S1273" s="11">
        <v>67.400999999999996</v>
      </c>
      <c r="T1273" s="11">
        <v>60.124000000000002</v>
      </c>
      <c r="U1273" s="11">
        <v>50.506999999999998</v>
      </c>
      <c r="V1273" s="11">
        <v>40.204999999999998</v>
      </c>
      <c r="W1273" s="11">
        <v>30.111000000000001</v>
      </c>
      <c r="X1273" s="11">
        <v>19.321999999999999</v>
      </c>
      <c r="Y1273" s="11">
        <v>9.1479999999999997</v>
      </c>
      <c r="Z1273" s="11">
        <v>3.1589999999999998</v>
      </c>
      <c r="AA1273" s="11">
        <v>0.66800000000000004</v>
      </c>
      <c r="AB1273" s="11">
        <v>7.6999999999999999E-2</v>
      </c>
      <c r="AC1273" s="11">
        <v>5.0000000000000001E-3</v>
      </c>
    </row>
    <row r="1274" spans="1:29" ht="11.5" hidden="1">
      <c r="A1274" s="15">
        <v>1257</v>
      </c>
      <c r="B1274" s="13" t="s">
        <v>1059</v>
      </c>
      <c r="C1274" s="14" t="s">
        <v>1151</v>
      </c>
      <c r="D1274" s="12"/>
      <c r="E1274" s="12">
        <v>434</v>
      </c>
      <c r="F1274" s="13" t="s">
        <v>1110</v>
      </c>
      <c r="G1274" s="12">
        <v>912</v>
      </c>
      <c r="H1274" s="12">
        <v>2005</v>
      </c>
      <c r="I1274" s="11">
        <v>281.05700000000002</v>
      </c>
      <c r="J1274" s="11">
        <v>278.149</v>
      </c>
      <c r="K1274" s="11">
        <v>292.96199999999999</v>
      </c>
      <c r="L1274" s="11">
        <v>313.65600000000001</v>
      </c>
      <c r="M1274" s="11">
        <v>309.13</v>
      </c>
      <c r="N1274" s="11">
        <v>298.99599999999998</v>
      </c>
      <c r="O1274" s="11">
        <v>260.351</v>
      </c>
      <c r="P1274" s="11">
        <v>206.56399999999999</v>
      </c>
      <c r="Q1274" s="11">
        <v>147.83799999999999</v>
      </c>
      <c r="R1274" s="11">
        <v>104.776</v>
      </c>
      <c r="S1274" s="11">
        <v>80.914000000000001</v>
      </c>
      <c r="T1274" s="11">
        <v>61.405999999999999</v>
      </c>
      <c r="U1274" s="11">
        <v>54.215000000000003</v>
      </c>
      <c r="V1274" s="11">
        <v>44.808</v>
      </c>
      <c r="W1274" s="11">
        <v>34.152000000000001</v>
      </c>
      <c r="X1274" s="11">
        <v>22.84</v>
      </c>
      <c r="Y1274" s="11">
        <v>11.987</v>
      </c>
      <c r="Z1274" s="11">
        <v>4.117</v>
      </c>
      <c r="AA1274" s="11">
        <v>0.90300000000000002</v>
      </c>
      <c r="AB1274" s="11">
        <v>0.107</v>
      </c>
      <c r="AC1274" s="11">
        <v>7.0000000000000001E-3</v>
      </c>
    </row>
    <row r="1275" spans="1:29" ht="11.5" hidden="1">
      <c r="A1275" s="15">
        <v>1258</v>
      </c>
      <c r="B1275" s="13" t="s">
        <v>1059</v>
      </c>
      <c r="C1275" s="14" t="s">
        <v>1151</v>
      </c>
      <c r="D1275" s="12"/>
      <c r="E1275" s="12">
        <v>434</v>
      </c>
      <c r="F1275" s="13" t="s">
        <v>1110</v>
      </c>
      <c r="G1275" s="12">
        <v>912</v>
      </c>
      <c r="H1275" s="12">
        <v>2010</v>
      </c>
      <c r="I1275" s="11">
        <v>311.49700000000001</v>
      </c>
      <c r="J1275" s="11">
        <v>279.36</v>
      </c>
      <c r="K1275" s="11">
        <v>277.12599999999998</v>
      </c>
      <c r="L1275" s="11">
        <v>291.95499999999998</v>
      </c>
      <c r="M1275" s="11">
        <v>312.17599999999999</v>
      </c>
      <c r="N1275" s="11">
        <v>307.35199999999998</v>
      </c>
      <c r="O1275" s="11">
        <v>297.12700000000001</v>
      </c>
      <c r="P1275" s="11">
        <v>256.52100000000002</v>
      </c>
      <c r="Q1275" s="11">
        <v>198.75800000000001</v>
      </c>
      <c r="R1275" s="11">
        <v>138.11799999999999</v>
      </c>
      <c r="S1275" s="11">
        <v>96.703000000000003</v>
      </c>
      <c r="T1275" s="11">
        <v>74.81</v>
      </c>
      <c r="U1275" s="11">
        <v>55.820999999999998</v>
      </c>
      <c r="V1275" s="11">
        <v>48.692999999999998</v>
      </c>
      <c r="W1275" s="11">
        <v>38.719000000000001</v>
      </c>
      <c r="X1275" s="11">
        <v>26.65</v>
      </c>
      <c r="Y1275" s="11">
        <v>14.811999999999999</v>
      </c>
      <c r="Z1275" s="11">
        <v>5.7619999999999996</v>
      </c>
      <c r="AA1275" s="11">
        <v>1.2889999999999999</v>
      </c>
      <c r="AB1275" s="11">
        <v>0.16</v>
      </c>
      <c r="AC1275" s="11">
        <v>0.01</v>
      </c>
    </row>
    <row r="1276" spans="1:29" ht="11.5" hidden="1">
      <c r="A1276" s="15">
        <v>1259</v>
      </c>
      <c r="B1276" s="13" t="s">
        <v>1059</v>
      </c>
      <c r="C1276" s="14" t="s">
        <v>1151</v>
      </c>
      <c r="D1276" s="12"/>
      <c r="E1276" s="12">
        <v>434</v>
      </c>
      <c r="F1276" s="13" t="s">
        <v>1110</v>
      </c>
      <c r="G1276" s="12">
        <v>912</v>
      </c>
      <c r="H1276" s="12">
        <v>2015</v>
      </c>
      <c r="I1276" s="11">
        <v>322.54500000000002</v>
      </c>
      <c r="J1276" s="11">
        <v>304.471</v>
      </c>
      <c r="K1276" s="11">
        <v>274.822</v>
      </c>
      <c r="L1276" s="11">
        <v>267.71100000000001</v>
      </c>
      <c r="M1276" s="11">
        <v>276.12099999999998</v>
      </c>
      <c r="N1276" s="11">
        <v>294.43700000000001</v>
      </c>
      <c r="O1276" s="11">
        <v>290.19200000000001</v>
      </c>
      <c r="P1276" s="11">
        <v>279.99400000000003</v>
      </c>
      <c r="Q1276" s="11">
        <v>239.66200000000001</v>
      </c>
      <c r="R1276" s="11">
        <v>185.79499999999999</v>
      </c>
      <c r="S1276" s="11">
        <v>128.82900000000001</v>
      </c>
      <c r="T1276" s="11">
        <v>89.855999999999995</v>
      </c>
      <c r="U1276" s="11">
        <v>69</v>
      </c>
      <c r="V1276" s="11">
        <v>49.625999999999998</v>
      </c>
      <c r="W1276" s="11">
        <v>41.113999999999997</v>
      </c>
      <c r="X1276" s="11">
        <v>29.666</v>
      </c>
      <c r="Y1276" s="11">
        <v>16.908999999999999</v>
      </c>
      <c r="Z1276" s="11">
        <v>7.0279999999999996</v>
      </c>
      <c r="AA1276" s="11">
        <v>1.804</v>
      </c>
      <c r="AB1276" s="11">
        <v>0.22800000000000001</v>
      </c>
      <c r="AC1276" s="11">
        <v>1.4999999999999999E-2</v>
      </c>
    </row>
    <row r="1277" spans="1:29" ht="11.5" hidden="1">
      <c r="A1277" s="15">
        <v>1260</v>
      </c>
      <c r="B1277" s="13" t="s">
        <v>1059</v>
      </c>
      <c r="C1277" s="14" t="s">
        <v>1151</v>
      </c>
      <c r="D1277" s="12"/>
      <c r="E1277" s="12">
        <v>434</v>
      </c>
      <c r="F1277" s="13" t="s">
        <v>1110</v>
      </c>
      <c r="G1277" s="12">
        <v>912</v>
      </c>
      <c r="H1277" s="12">
        <v>2020</v>
      </c>
      <c r="I1277" s="11">
        <v>303.48599999999999</v>
      </c>
      <c r="J1277" s="11">
        <v>321.79599999999999</v>
      </c>
      <c r="K1277" s="11">
        <v>303.95</v>
      </c>
      <c r="L1277" s="11">
        <v>274.11500000000001</v>
      </c>
      <c r="M1277" s="11">
        <v>266.43200000000002</v>
      </c>
      <c r="N1277" s="11">
        <v>274.464</v>
      </c>
      <c r="O1277" s="11">
        <v>292.584</v>
      </c>
      <c r="P1277" s="11">
        <v>288.137</v>
      </c>
      <c r="Q1277" s="11">
        <v>277.48200000000003</v>
      </c>
      <c r="R1277" s="11">
        <v>236.566</v>
      </c>
      <c r="S1277" s="11">
        <v>182.17500000000001</v>
      </c>
      <c r="T1277" s="11">
        <v>125.044</v>
      </c>
      <c r="U1277" s="11">
        <v>85.734999999999999</v>
      </c>
      <c r="V1277" s="11">
        <v>63.776000000000003</v>
      </c>
      <c r="W1277" s="11">
        <v>43.386000000000003</v>
      </c>
      <c r="X1277" s="11">
        <v>32.622999999999998</v>
      </c>
      <c r="Y1277" s="11">
        <v>19.707999999999998</v>
      </c>
      <c r="Z1277" s="11">
        <v>8.4220000000000006</v>
      </c>
      <c r="AA1277" s="11">
        <v>2.306</v>
      </c>
      <c r="AB1277" s="11">
        <v>0.33800000000000002</v>
      </c>
      <c r="AC1277" s="11">
        <v>2.5000000000000001E-2</v>
      </c>
    </row>
    <row r="1278" spans="1:29" ht="11.5" hidden="1">
      <c r="A1278" s="15">
        <v>1261</v>
      </c>
      <c r="B1278" s="13" t="s">
        <v>1059</v>
      </c>
      <c r="C1278" s="14" t="s">
        <v>1152</v>
      </c>
      <c r="D1278" s="12"/>
      <c r="E1278" s="12">
        <v>504</v>
      </c>
      <c r="F1278" s="13" t="s">
        <v>1110</v>
      </c>
      <c r="G1278" s="12">
        <v>912</v>
      </c>
      <c r="H1278" s="12">
        <v>1950</v>
      </c>
      <c r="I1278" s="11">
        <v>679.274</v>
      </c>
      <c r="J1278" s="11">
        <v>555.17700000000002</v>
      </c>
      <c r="K1278" s="11">
        <v>534.53700000000003</v>
      </c>
      <c r="L1278" s="11">
        <v>515.11599999999999</v>
      </c>
      <c r="M1278" s="11">
        <v>480.41800000000001</v>
      </c>
      <c r="N1278" s="11">
        <v>376.20499999999998</v>
      </c>
      <c r="O1278" s="11">
        <v>259.63200000000001</v>
      </c>
      <c r="P1278" s="11">
        <v>201.32599999999999</v>
      </c>
      <c r="Q1278" s="11">
        <v>200.01400000000001</v>
      </c>
      <c r="R1278" s="11">
        <v>198.095</v>
      </c>
      <c r="S1278" s="11">
        <v>164.42699999999999</v>
      </c>
      <c r="T1278" s="11">
        <v>126.17700000000001</v>
      </c>
      <c r="U1278" s="11">
        <v>83.521000000000001</v>
      </c>
      <c r="V1278" s="11">
        <v>68.168999999999997</v>
      </c>
      <c r="W1278" s="11">
        <v>43.936999999999998</v>
      </c>
      <c r="X1278" s="11">
        <v>21.532</v>
      </c>
      <c r="Y1278" s="11">
        <v>6.37</v>
      </c>
      <c r="Z1278" s="11">
        <v>2.105</v>
      </c>
      <c r="AA1278" s="11">
        <v>0.432</v>
      </c>
      <c r="AB1278" s="11">
        <v>5.0999999999999997E-2</v>
      </c>
      <c r="AC1278" s="11">
        <v>4.0000000000000001E-3</v>
      </c>
    </row>
    <row r="1279" spans="1:29" ht="11.5" hidden="1">
      <c r="A1279" s="15">
        <v>1262</v>
      </c>
      <c r="B1279" s="13" t="s">
        <v>1059</v>
      </c>
      <c r="C1279" s="14" t="s">
        <v>1152</v>
      </c>
      <c r="D1279" s="12"/>
      <c r="E1279" s="12">
        <v>504</v>
      </c>
      <c r="F1279" s="13" t="s">
        <v>1110</v>
      </c>
      <c r="G1279" s="12">
        <v>912</v>
      </c>
      <c r="H1279" s="12">
        <v>1955</v>
      </c>
      <c r="I1279" s="11">
        <v>994.36599999999999</v>
      </c>
      <c r="J1279" s="11">
        <v>623.36199999999997</v>
      </c>
      <c r="K1279" s="11">
        <v>545.24900000000002</v>
      </c>
      <c r="L1279" s="11">
        <v>525.02099999999996</v>
      </c>
      <c r="M1279" s="11">
        <v>502.39800000000002</v>
      </c>
      <c r="N1279" s="11">
        <v>466.53</v>
      </c>
      <c r="O1279" s="11">
        <v>364.61799999999999</v>
      </c>
      <c r="P1279" s="11">
        <v>251.08699999999999</v>
      </c>
      <c r="Q1279" s="11">
        <v>194.05699999999999</v>
      </c>
      <c r="R1279" s="11">
        <v>192.065</v>
      </c>
      <c r="S1279" s="11">
        <v>188.36</v>
      </c>
      <c r="T1279" s="11">
        <v>153.41999999999999</v>
      </c>
      <c r="U1279" s="11">
        <v>113.46899999999999</v>
      </c>
      <c r="V1279" s="11">
        <v>70.313000000000002</v>
      </c>
      <c r="W1279" s="11">
        <v>51.3</v>
      </c>
      <c r="X1279" s="11">
        <v>27.312999999999999</v>
      </c>
      <c r="Y1279" s="11">
        <v>9.8309999999999995</v>
      </c>
      <c r="Z1279" s="11">
        <v>1.8640000000000001</v>
      </c>
      <c r="AA1279" s="11">
        <v>0.35</v>
      </c>
      <c r="AB1279" s="11">
        <v>3.6999999999999998E-2</v>
      </c>
      <c r="AC1279" s="11">
        <v>2E-3</v>
      </c>
    </row>
    <row r="1280" spans="1:29" ht="11.5" hidden="1">
      <c r="A1280" s="15">
        <v>1263</v>
      </c>
      <c r="B1280" s="13" t="s">
        <v>1059</v>
      </c>
      <c r="C1280" s="14" t="s">
        <v>1152</v>
      </c>
      <c r="D1280" s="12"/>
      <c r="E1280" s="12">
        <v>504</v>
      </c>
      <c r="F1280" s="13" t="s">
        <v>1110</v>
      </c>
      <c r="G1280" s="12">
        <v>912</v>
      </c>
      <c r="H1280" s="12">
        <v>1960</v>
      </c>
      <c r="I1280" s="11">
        <v>1187.5340000000001</v>
      </c>
      <c r="J1280" s="11">
        <v>921.27599999999995</v>
      </c>
      <c r="K1280" s="11">
        <v>613.03300000000002</v>
      </c>
      <c r="L1280" s="11">
        <v>535.81700000000001</v>
      </c>
      <c r="M1280" s="11">
        <v>511.98700000000002</v>
      </c>
      <c r="N1280" s="11">
        <v>487.63499999999999</v>
      </c>
      <c r="O1280" s="11">
        <v>452.02600000000001</v>
      </c>
      <c r="P1280" s="11">
        <v>352.55099999999999</v>
      </c>
      <c r="Q1280" s="11">
        <v>241.96100000000001</v>
      </c>
      <c r="R1280" s="11">
        <v>186.31299999999999</v>
      </c>
      <c r="S1280" s="11">
        <v>182.69900000000001</v>
      </c>
      <c r="T1280" s="11">
        <v>175.976</v>
      </c>
      <c r="U1280" s="11">
        <v>138.38</v>
      </c>
      <c r="V1280" s="11">
        <v>96.123000000000005</v>
      </c>
      <c r="W1280" s="11">
        <v>53.512999999999998</v>
      </c>
      <c r="X1280" s="11">
        <v>32.515999999999998</v>
      </c>
      <c r="Y1280" s="11">
        <v>12.871</v>
      </c>
      <c r="Z1280" s="11">
        <v>3.0190000000000001</v>
      </c>
      <c r="AA1280" s="11">
        <v>0.33</v>
      </c>
      <c r="AB1280" s="11">
        <v>3.3000000000000002E-2</v>
      </c>
      <c r="AC1280" s="11">
        <v>2E-3</v>
      </c>
    </row>
    <row r="1281" spans="1:29" ht="11.5" hidden="1">
      <c r="A1281" s="15">
        <v>1264</v>
      </c>
      <c r="B1281" s="13" t="s">
        <v>1059</v>
      </c>
      <c r="C1281" s="14" t="s">
        <v>1152</v>
      </c>
      <c r="D1281" s="12"/>
      <c r="E1281" s="12">
        <v>504</v>
      </c>
      <c r="F1281" s="13" t="s">
        <v>1110</v>
      </c>
      <c r="G1281" s="12">
        <v>912</v>
      </c>
      <c r="H1281" s="12">
        <v>1965</v>
      </c>
      <c r="I1281" s="11">
        <v>1343.1949999999999</v>
      </c>
      <c r="J1281" s="11">
        <v>1100.8869999999999</v>
      </c>
      <c r="K1281" s="11">
        <v>904.13300000000004</v>
      </c>
      <c r="L1281" s="11">
        <v>599.72900000000004</v>
      </c>
      <c r="M1281" s="11">
        <v>521.54399999999998</v>
      </c>
      <c r="N1281" s="11">
        <v>497.971</v>
      </c>
      <c r="O1281" s="11">
        <v>473.66500000000002</v>
      </c>
      <c r="P1281" s="11">
        <v>437.983</v>
      </c>
      <c r="Q1281" s="11">
        <v>340.25200000000001</v>
      </c>
      <c r="R1281" s="11">
        <v>232.55199999999999</v>
      </c>
      <c r="S1281" s="11">
        <v>177.34200000000001</v>
      </c>
      <c r="T1281" s="11">
        <v>170.83699999999999</v>
      </c>
      <c r="U1281" s="11">
        <v>159.03399999999999</v>
      </c>
      <c r="V1281" s="11">
        <v>117.705</v>
      </c>
      <c r="W1281" s="11">
        <v>73.727999999999994</v>
      </c>
      <c r="X1281" s="11">
        <v>34.392000000000003</v>
      </c>
      <c r="Y1281" s="11">
        <v>15.692</v>
      </c>
      <c r="Z1281" s="11">
        <v>4.1029999999999998</v>
      </c>
      <c r="AA1281" s="11">
        <v>0.56399999999999995</v>
      </c>
      <c r="AB1281" s="11">
        <v>3.3000000000000002E-2</v>
      </c>
      <c r="AC1281" s="11">
        <v>2E-3</v>
      </c>
    </row>
    <row r="1282" spans="1:29" ht="11.5" hidden="1">
      <c r="A1282" s="15">
        <v>1265</v>
      </c>
      <c r="B1282" s="13" t="s">
        <v>1059</v>
      </c>
      <c r="C1282" s="14" t="s">
        <v>1152</v>
      </c>
      <c r="D1282" s="12"/>
      <c r="E1282" s="12">
        <v>504</v>
      </c>
      <c r="F1282" s="13" t="s">
        <v>1110</v>
      </c>
      <c r="G1282" s="12">
        <v>912</v>
      </c>
      <c r="H1282" s="12">
        <v>1970</v>
      </c>
      <c r="I1282" s="11">
        <v>1409.2190000000001</v>
      </c>
      <c r="J1282" s="11">
        <v>1251.076</v>
      </c>
      <c r="K1282" s="11">
        <v>1077.0820000000001</v>
      </c>
      <c r="L1282" s="11">
        <v>827.18200000000002</v>
      </c>
      <c r="M1282" s="11">
        <v>507.11</v>
      </c>
      <c r="N1282" s="11">
        <v>485.07400000000001</v>
      </c>
      <c r="O1282" s="11">
        <v>480.13400000000001</v>
      </c>
      <c r="P1282" s="11">
        <v>457.30099999999999</v>
      </c>
      <c r="Q1282" s="11">
        <v>422.18900000000002</v>
      </c>
      <c r="R1282" s="11">
        <v>326.99900000000002</v>
      </c>
      <c r="S1282" s="11">
        <v>222.244</v>
      </c>
      <c r="T1282" s="11">
        <v>167.31800000000001</v>
      </c>
      <c r="U1282" s="11">
        <v>155.989</v>
      </c>
      <c r="V1282" s="11">
        <v>137.071</v>
      </c>
      <c r="W1282" s="11">
        <v>91.980999999999995</v>
      </c>
      <c r="X1282" s="11">
        <v>48.62</v>
      </c>
      <c r="Y1282" s="11">
        <v>17.254999999999999</v>
      </c>
      <c r="Z1282" s="11">
        <v>5.27</v>
      </c>
      <c r="AA1282" s="11">
        <v>0.81699999999999995</v>
      </c>
      <c r="AB1282" s="11">
        <v>5.8999999999999997E-2</v>
      </c>
      <c r="AC1282" s="11">
        <v>2E-3</v>
      </c>
    </row>
    <row r="1283" spans="1:29" ht="11.5" hidden="1">
      <c r="A1283" s="15">
        <v>1266</v>
      </c>
      <c r="B1283" s="13" t="s">
        <v>1059</v>
      </c>
      <c r="C1283" s="14" t="s">
        <v>1152</v>
      </c>
      <c r="D1283" s="12"/>
      <c r="E1283" s="12">
        <v>504</v>
      </c>
      <c r="F1283" s="13" t="s">
        <v>1110</v>
      </c>
      <c r="G1283" s="12">
        <v>912</v>
      </c>
      <c r="H1283" s="12">
        <v>1975</v>
      </c>
      <c r="I1283" s="11">
        <v>1447.46</v>
      </c>
      <c r="J1283" s="11">
        <v>1320.624</v>
      </c>
      <c r="K1283" s="11">
        <v>1224.366</v>
      </c>
      <c r="L1283" s="11">
        <v>1025.6569999999999</v>
      </c>
      <c r="M1283" s="11">
        <v>740.88400000000001</v>
      </c>
      <c r="N1283" s="11">
        <v>446.43</v>
      </c>
      <c r="O1283" s="11">
        <v>454.87299999999999</v>
      </c>
      <c r="P1283" s="11">
        <v>453.46600000000001</v>
      </c>
      <c r="Q1283" s="11">
        <v>436.33499999999998</v>
      </c>
      <c r="R1283" s="11">
        <v>406.661</v>
      </c>
      <c r="S1283" s="11">
        <v>312.96699999999998</v>
      </c>
      <c r="T1283" s="11">
        <v>209.93100000000001</v>
      </c>
      <c r="U1283" s="11">
        <v>153.36099999999999</v>
      </c>
      <c r="V1283" s="11">
        <v>135.31100000000001</v>
      </c>
      <c r="W1283" s="11">
        <v>108.149</v>
      </c>
      <c r="X1283" s="11">
        <v>61.646999999999998</v>
      </c>
      <c r="Y1283" s="11">
        <v>25.021999999999998</v>
      </c>
      <c r="Z1283" s="11">
        <v>6.0270000000000001</v>
      </c>
      <c r="AA1283" s="11">
        <v>1.103</v>
      </c>
      <c r="AB1283" s="11">
        <v>9.1999999999999998E-2</v>
      </c>
      <c r="AC1283" s="11">
        <v>4.0000000000000001E-3</v>
      </c>
    </row>
    <row r="1284" spans="1:29" ht="11.5" hidden="1">
      <c r="A1284" s="15">
        <v>1267</v>
      </c>
      <c r="B1284" s="13" t="s">
        <v>1059</v>
      </c>
      <c r="C1284" s="14" t="s">
        <v>1152</v>
      </c>
      <c r="D1284" s="12"/>
      <c r="E1284" s="12">
        <v>504</v>
      </c>
      <c r="F1284" s="13" t="s">
        <v>1110</v>
      </c>
      <c r="G1284" s="12">
        <v>912</v>
      </c>
      <c r="H1284" s="12">
        <v>1980</v>
      </c>
      <c r="I1284" s="11">
        <v>1562.3140000000001</v>
      </c>
      <c r="J1284" s="11">
        <v>1375.48</v>
      </c>
      <c r="K1284" s="11">
        <v>1300.0309999999999</v>
      </c>
      <c r="L1284" s="11">
        <v>1182.9549999999999</v>
      </c>
      <c r="M1284" s="11">
        <v>962.14599999999996</v>
      </c>
      <c r="N1284" s="11">
        <v>699.45600000000002</v>
      </c>
      <c r="O1284" s="11">
        <v>428.54399999999998</v>
      </c>
      <c r="P1284" s="11">
        <v>438.69900000000001</v>
      </c>
      <c r="Q1284" s="11">
        <v>438.56700000000001</v>
      </c>
      <c r="R1284" s="11">
        <v>421.19299999999998</v>
      </c>
      <c r="S1284" s="11">
        <v>390.04399999999998</v>
      </c>
      <c r="T1284" s="11">
        <v>296.10199999999998</v>
      </c>
      <c r="U1284" s="11">
        <v>193.06800000000001</v>
      </c>
      <c r="V1284" s="11">
        <v>134.01599999999999</v>
      </c>
      <c r="W1284" s="11">
        <v>107.998</v>
      </c>
      <c r="X1284" s="11">
        <v>73.774000000000001</v>
      </c>
      <c r="Y1284" s="11">
        <v>32.6</v>
      </c>
      <c r="Z1284" s="11">
        <v>9.0869999999999997</v>
      </c>
      <c r="AA1284" s="11">
        <v>1.3280000000000001</v>
      </c>
      <c r="AB1284" s="11">
        <v>0.13300000000000001</v>
      </c>
      <c r="AC1284" s="11">
        <v>6.0000000000000001E-3</v>
      </c>
    </row>
    <row r="1285" spans="1:29" ht="11.5" hidden="1">
      <c r="A1285" s="15">
        <v>1268</v>
      </c>
      <c r="B1285" s="13" t="s">
        <v>1059</v>
      </c>
      <c r="C1285" s="14" t="s">
        <v>1152</v>
      </c>
      <c r="D1285" s="12"/>
      <c r="E1285" s="12">
        <v>504</v>
      </c>
      <c r="F1285" s="13" t="s">
        <v>1110</v>
      </c>
      <c r="G1285" s="12">
        <v>912</v>
      </c>
      <c r="H1285" s="12">
        <v>1985</v>
      </c>
      <c r="I1285" s="11">
        <v>1717.5070000000001</v>
      </c>
      <c r="J1285" s="11">
        <v>1509.0630000000001</v>
      </c>
      <c r="K1285" s="11">
        <v>1359.922</v>
      </c>
      <c r="L1285" s="11">
        <v>1263.048</v>
      </c>
      <c r="M1285" s="11">
        <v>1116.068</v>
      </c>
      <c r="N1285" s="11">
        <v>911.61099999999999</v>
      </c>
      <c r="O1285" s="11">
        <v>678.31899999999996</v>
      </c>
      <c r="P1285" s="11">
        <v>416.89699999999999</v>
      </c>
      <c r="Q1285" s="11">
        <v>426.53699999999998</v>
      </c>
      <c r="R1285" s="11">
        <v>425.53100000000001</v>
      </c>
      <c r="S1285" s="11">
        <v>406.15800000000002</v>
      </c>
      <c r="T1285" s="11">
        <v>371.25400000000002</v>
      </c>
      <c r="U1285" s="11">
        <v>274.61399999999998</v>
      </c>
      <c r="V1285" s="11">
        <v>171.005</v>
      </c>
      <c r="W1285" s="11">
        <v>109.295</v>
      </c>
      <c r="X1285" s="11">
        <v>76.073999999999998</v>
      </c>
      <c r="Y1285" s="11">
        <v>40.795999999999999</v>
      </c>
      <c r="Z1285" s="11">
        <v>12.551</v>
      </c>
      <c r="AA1285" s="11">
        <v>2.145</v>
      </c>
      <c r="AB1285" s="11">
        <v>0.17299999999999999</v>
      </c>
      <c r="AC1285" s="11">
        <v>8.9999999999999993E-3</v>
      </c>
    </row>
    <row r="1286" spans="1:29" ht="11.5" hidden="1">
      <c r="A1286" s="15">
        <v>1269</v>
      </c>
      <c r="B1286" s="13" t="s">
        <v>1059</v>
      </c>
      <c r="C1286" s="14" t="s">
        <v>1152</v>
      </c>
      <c r="D1286" s="12"/>
      <c r="E1286" s="12">
        <v>504</v>
      </c>
      <c r="F1286" s="13" t="s">
        <v>1110</v>
      </c>
      <c r="G1286" s="12">
        <v>912</v>
      </c>
      <c r="H1286" s="12">
        <v>1990</v>
      </c>
      <c r="I1286" s="11">
        <v>1656.875</v>
      </c>
      <c r="J1286" s="11">
        <v>1668.7280000000001</v>
      </c>
      <c r="K1286" s="11">
        <v>1490.7049999999999</v>
      </c>
      <c r="L1286" s="11">
        <v>1322.5219999999999</v>
      </c>
      <c r="M1286" s="11">
        <v>1195.2629999999999</v>
      </c>
      <c r="N1286" s="11">
        <v>1055.1500000000001</v>
      </c>
      <c r="O1286" s="11">
        <v>881.58799999999997</v>
      </c>
      <c r="P1286" s="11">
        <v>662.67100000000005</v>
      </c>
      <c r="Q1286" s="11">
        <v>404.87599999999998</v>
      </c>
      <c r="R1286" s="11">
        <v>414.78399999999999</v>
      </c>
      <c r="S1286" s="11">
        <v>412.30099999999999</v>
      </c>
      <c r="T1286" s="11">
        <v>388.86500000000001</v>
      </c>
      <c r="U1286" s="11">
        <v>347.01600000000002</v>
      </c>
      <c r="V1286" s="11">
        <v>245.92599999999999</v>
      </c>
      <c r="W1286" s="11">
        <v>141.77600000000001</v>
      </c>
      <c r="X1286" s="11">
        <v>78.998000000000005</v>
      </c>
      <c r="Y1286" s="11">
        <v>43.618000000000002</v>
      </c>
      <c r="Z1286" s="11">
        <v>16.471</v>
      </c>
      <c r="AA1286" s="11">
        <v>3.1339999999999999</v>
      </c>
      <c r="AB1286" s="11">
        <v>0.29399999999999998</v>
      </c>
      <c r="AC1286" s="11">
        <v>1.2E-2</v>
      </c>
    </row>
    <row r="1287" spans="1:29" ht="11.5" hidden="1">
      <c r="A1287" s="15">
        <v>1270</v>
      </c>
      <c r="B1287" s="13" t="s">
        <v>1059</v>
      </c>
      <c r="C1287" s="14" t="s">
        <v>1152</v>
      </c>
      <c r="D1287" s="12"/>
      <c r="E1287" s="12">
        <v>504</v>
      </c>
      <c r="F1287" s="13" t="s">
        <v>1110</v>
      </c>
      <c r="G1287" s="12">
        <v>912</v>
      </c>
      <c r="H1287" s="12">
        <v>1995</v>
      </c>
      <c r="I1287" s="11">
        <v>1622.202</v>
      </c>
      <c r="J1287" s="11">
        <v>1622.8620000000001</v>
      </c>
      <c r="K1287" s="11">
        <v>1651.63</v>
      </c>
      <c r="L1287" s="11">
        <v>1449.11</v>
      </c>
      <c r="M1287" s="11">
        <v>1249.3040000000001</v>
      </c>
      <c r="N1287" s="11">
        <v>1118.028</v>
      </c>
      <c r="O1287" s="11">
        <v>1007.947</v>
      </c>
      <c r="P1287" s="11">
        <v>863.91399999999999</v>
      </c>
      <c r="Q1287" s="11">
        <v>666.28399999999999</v>
      </c>
      <c r="R1287" s="11">
        <v>421.14800000000002</v>
      </c>
      <c r="S1287" s="11">
        <v>422.15600000000001</v>
      </c>
      <c r="T1287" s="11">
        <v>409.41</v>
      </c>
      <c r="U1287" s="11">
        <v>369.34399999999999</v>
      </c>
      <c r="V1287" s="11">
        <v>313.23500000000001</v>
      </c>
      <c r="W1287" s="11">
        <v>206.33600000000001</v>
      </c>
      <c r="X1287" s="11">
        <v>104.5</v>
      </c>
      <c r="Y1287" s="11">
        <v>46.658000000000001</v>
      </c>
      <c r="Z1287" s="11">
        <v>18.324000000000002</v>
      </c>
      <c r="AA1287" s="11">
        <v>4.3120000000000003</v>
      </c>
      <c r="AB1287" s="11">
        <v>0.45</v>
      </c>
      <c r="AC1287" s="11">
        <v>2.1999999999999999E-2</v>
      </c>
    </row>
    <row r="1288" spans="1:29" ht="11.5" hidden="1">
      <c r="A1288" s="15">
        <v>1271</v>
      </c>
      <c r="B1288" s="13" t="s">
        <v>1059</v>
      </c>
      <c r="C1288" s="14" t="s">
        <v>1152</v>
      </c>
      <c r="D1288" s="12"/>
      <c r="E1288" s="12">
        <v>504</v>
      </c>
      <c r="F1288" s="13" t="s">
        <v>1110</v>
      </c>
      <c r="G1288" s="12">
        <v>912</v>
      </c>
      <c r="H1288" s="12">
        <v>2000</v>
      </c>
      <c r="I1288" s="11">
        <v>1498.6379999999999</v>
      </c>
      <c r="J1288" s="11">
        <v>1601.057</v>
      </c>
      <c r="K1288" s="11">
        <v>1609.0419999999999</v>
      </c>
      <c r="L1288" s="11">
        <v>1615.7339999999999</v>
      </c>
      <c r="M1288" s="11">
        <v>1386.633</v>
      </c>
      <c r="N1288" s="11">
        <v>1197.4760000000001</v>
      </c>
      <c r="O1288" s="11">
        <v>1074.5029999999999</v>
      </c>
      <c r="P1288" s="11">
        <v>974.298</v>
      </c>
      <c r="Q1288" s="11">
        <v>849.93499999999995</v>
      </c>
      <c r="R1288" s="11">
        <v>657.45899999999995</v>
      </c>
      <c r="S1288" s="11">
        <v>418.09899999999999</v>
      </c>
      <c r="T1288" s="11">
        <v>412.48599999999999</v>
      </c>
      <c r="U1288" s="11">
        <v>388.41699999999997</v>
      </c>
      <c r="V1288" s="11">
        <v>334.94600000000003</v>
      </c>
      <c r="W1288" s="11">
        <v>264.36700000000002</v>
      </c>
      <c r="X1288" s="11">
        <v>153.529</v>
      </c>
      <c r="Y1288" s="11">
        <v>62.655000000000001</v>
      </c>
      <c r="Z1288" s="11">
        <v>20.048999999999999</v>
      </c>
      <c r="AA1288" s="11">
        <v>4.9409999999999998</v>
      </c>
      <c r="AB1288" s="11">
        <v>0.64200000000000002</v>
      </c>
      <c r="AC1288" s="11">
        <v>3.5000000000000003E-2</v>
      </c>
    </row>
    <row r="1289" spans="1:29" ht="11.5" hidden="1">
      <c r="A1289" s="15">
        <v>1272</v>
      </c>
      <c r="B1289" s="13" t="s">
        <v>1059</v>
      </c>
      <c r="C1289" s="14" t="s">
        <v>1152</v>
      </c>
      <c r="D1289" s="12"/>
      <c r="E1289" s="12">
        <v>504</v>
      </c>
      <c r="F1289" s="13" t="s">
        <v>1110</v>
      </c>
      <c r="G1289" s="12">
        <v>912</v>
      </c>
      <c r="H1289" s="12">
        <v>2005</v>
      </c>
      <c r="I1289" s="11">
        <v>1498.5409999999999</v>
      </c>
      <c r="J1289" s="11">
        <v>1477.883</v>
      </c>
      <c r="K1289" s="11">
        <v>1591.2470000000001</v>
      </c>
      <c r="L1289" s="11">
        <v>1569.954</v>
      </c>
      <c r="M1289" s="11">
        <v>1533.7729999999999</v>
      </c>
      <c r="N1289" s="11">
        <v>1319.81</v>
      </c>
      <c r="O1289" s="11">
        <v>1162.55</v>
      </c>
      <c r="P1289" s="11">
        <v>1046.0920000000001</v>
      </c>
      <c r="Q1289" s="11">
        <v>955.03099999999995</v>
      </c>
      <c r="R1289" s="11">
        <v>838.62800000000004</v>
      </c>
      <c r="S1289" s="11">
        <v>644.98599999999999</v>
      </c>
      <c r="T1289" s="11">
        <v>406.04700000000003</v>
      </c>
      <c r="U1289" s="11">
        <v>392.54</v>
      </c>
      <c r="V1289" s="11">
        <v>356.41500000000002</v>
      </c>
      <c r="W1289" s="11">
        <v>287.41000000000003</v>
      </c>
      <c r="X1289" s="11">
        <v>201.471</v>
      </c>
      <c r="Y1289" s="11">
        <v>95.965000000000003</v>
      </c>
      <c r="Z1289" s="11">
        <v>26.934000000000001</v>
      </c>
      <c r="AA1289" s="11">
        <v>4.5439999999999996</v>
      </c>
      <c r="AB1289" s="11">
        <v>0.58899999999999997</v>
      </c>
      <c r="AC1289" s="11">
        <v>4.9000000000000002E-2</v>
      </c>
    </row>
    <row r="1290" spans="1:29" ht="11.5" hidden="1">
      <c r="A1290" s="15">
        <v>1273</v>
      </c>
      <c r="B1290" s="13" t="s">
        <v>1059</v>
      </c>
      <c r="C1290" s="14" t="s">
        <v>1152</v>
      </c>
      <c r="D1290" s="12"/>
      <c r="E1290" s="12">
        <v>504</v>
      </c>
      <c r="F1290" s="13" t="s">
        <v>1110</v>
      </c>
      <c r="G1290" s="12">
        <v>912</v>
      </c>
      <c r="H1290" s="12">
        <v>2010</v>
      </c>
      <c r="I1290" s="11">
        <v>1543.675</v>
      </c>
      <c r="J1290" s="11">
        <v>1479.4069999999999</v>
      </c>
      <c r="K1290" s="11">
        <v>1469.3119999999999</v>
      </c>
      <c r="L1290" s="11">
        <v>1564.8240000000001</v>
      </c>
      <c r="M1290" s="11">
        <v>1515.463</v>
      </c>
      <c r="N1290" s="11">
        <v>1481.356</v>
      </c>
      <c r="O1290" s="11">
        <v>1283.2439999999999</v>
      </c>
      <c r="P1290" s="11">
        <v>1136.825</v>
      </c>
      <c r="Q1290" s="11">
        <v>1028.9359999999999</v>
      </c>
      <c r="R1290" s="11">
        <v>941.45799999999997</v>
      </c>
      <c r="S1290" s="11">
        <v>825.64800000000002</v>
      </c>
      <c r="T1290" s="11">
        <v>631.649</v>
      </c>
      <c r="U1290" s="11">
        <v>392.267</v>
      </c>
      <c r="V1290" s="11">
        <v>370.01100000000002</v>
      </c>
      <c r="W1290" s="11">
        <v>318.851</v>
      </c>
      <c r="X1290" s="11">
        <v>234.02799999999999</v>
      </c>
      <c r="Y1290" s="11">
        <v>132.28</v>
      </c>
      <c r="Z1290" s="11">
        <v>40.738</v>
      </c>
      <c r="AA1290" s="11">
        <v>6.0259999999999998</v>
      </c>
      <c r="AB1290" s="11">
        <v>0.52200000000000002</v>
      </c>
      <c r="AC1290" s="11">
        <v>4.4999999999999998E-2</v>
      </c>
    </row>
    <row r="1291" spans="1:29" ht="11.5" hidden="1">
      <c r="A1291" s="15">
        <v>1274</v>
      </c>
      <c r="B1291" s="13" t="s">
        <v>1059</v>
      </c>
      <c r="C1291" s="14" t="s">
        <v>1152</v>
      </c>
      <c r="D1291" s="12"/>
      <c r="E1291" s="12">
        <v>504</v>
      </c>
      <c r="F1291" s="13" t="s">
        <v>1110</v>
      </c>
      <c r="G1291" s="12">
        <v>912</v>
      </c>
      <c r="H1291" s="12">
        <v>2015</v>
      </c>
      <c r="I1291" s="11">
        <v>1680.8779999999999</v>
      </c>
      <c r="J1291" s="11">
        <v>1528.6489999999999</v>
      </c>
      <c r="K1291" s="11">
        <v>1469.633</v>
      </c>
      <c r="L1291" s="11">
        <v>1442.211</v>
      </c>
      <c r="M1291" s="11">
        <v>1515.59</v>
      </c>
      <c r="N1291" s="11">
        <v>1459.8689999999999</v>
      </c>
      <c r="O1291" s="11">
        <v>1434.675</v>
      </c>
      <c r="P1291" s="11">
        <v>1258.482</v>
      </c>
      <c r="Q1291" s="11">
        <v>1126.4459999999999</v>
      </c>
      <c r="R1291" s="11">
        <v>1019.514</v>
      </c>
      <c r="S1291" s="11">
        <v>930.50099999999998</v>
      </c>
      <c r="T1291" s="11">
        <v>811.84</v>
      </c>
      <c r="U1291" s="11">
        <v>614.25400000000002</v>
      </c>
      <c r="V1291" s="11">
        <v>373.44900000000001</v>
      </c>
      <c r="W1291" s="11">
        <v>335.48200000000003</v>
      </c>
      <c r="X1291" s="11">
        <v>265.16399999999999</v>
      </c>
      <c r="Y1291" s="11">
        <v>158.71899999999999</v>
      </c>
      <c r="Z1291" s="11">
        <v>57.564999999999998</v>
      </c>
      <c r="AA1291" s="11">
        <v>8.9589999999999996</v>
      </c>
      <c r="AB1291" s="11">
        <v>0.65400000000000003</v>
      </c>
      <c r="AC1291" s="11">
        <v>3.5000000000000003E-2</v>
      </c>
    </row>
    <row r="1292" spans="1:29" ht="11.5" hidden="1">
      <c r="A1292" s="15">
        <v>1275</v>
      </c>
      <c r="B1292" s="13" t="s">
        <v>1059</v>
      </c>
      <c r="C1292" s="14" t="s">
        <v>1152</v>
      </c>
      <c r="D1292" s="12"/>
      <c r="E1292" s="12">
        <v>504</v>
      </c>
      <c r="F1292" s="13" t="s">
        <v>1110</v>
      </c>
      <c r="G1292" s="12">
        <v>912</v>
      </c>
      <c r="H1292" s="12">
        <v>2020</v>
      </c>
      <c r="I1292" s="11">
        <v>1618.7080000000001</v>
      </c>
      <c r="J1292" s="11">
        <v>1669.826</v>
      </c>
      <c r="K1292" s="11">
        <v>1521.63</v>
      </c>
      <c r="L1292" s="11">
        <v>1451.08</v>
      </c>
      <c r="M1292" s="11">
        <v>1408.722</v>
      </c>
      <c r="N1292" s="11">
        <v>1487.258</v>
      </c>
      <c r="O1292" s="11">
        <v>1444.1189999999999</v>
      </c>
      <c r="P1292" s="11">
        <v>1422.751</v>
      </c>
      <c r="Q1292" s="11">
        <v>1248.72</v>
      </c>
      <c r="R1292" s="11">
        <v>1116.799</v>
      </c>
      <c r="S1292" s="11">
        <v>1008.5650000000001</v>
      </c>
      <c r="T1292" s="11">
        <v>916.08900000000006</v>
      </c>
      <c r="U1292" s="11">
        <v>791.202</v>
      </c>
      <c r="V1292" s="11">
        <v>587.08900000000006</v>
      </c>
      <c r="W1292" s="11">
        <v>341.85</v>
      </c>
      <c r="X1292" s="11">
        <v>284.02800000000002</v>
      </c>
      <c r="Y1292" s="11">
        <v>186.22399999999999</v>
      </c>
      <c r="Z1292" s="11">
        <v>73.834999999999994</v>
      </c>
      <c r="AA1292" s="11">
        <v>14.032999999999999</v>
      </c>
      <c r="AB1292" s="11">
        <v>1.095</v>
      </c>
      <c r="AC1292" s="11">
        <v>4.8000000000000001E-2</v>
      </c>
    </row>
    <row r="1293" spans="1:29" ht="11.5" hidden="1">
      <c r="A1293" s="15">
        <v>1276</v>
      </c>
      <c r="B1293" s="13" t="s">
        <v>1059</v>
      </c>
      <c r="C1293" s="14" t="s">
        <v>1153</v>
      </c>
      <c r="D1293" s="12"/>
      <c r="E1293" s="12">
        <v>729</v>
      </c>
      <c r="F1293" s="13" t="s">
        <v>1110</v>
      </c>
      <c r="G1293" s="12">
        <v>912</v>
      </c>
      <c r="H1293" s="12">
        <v>1950</v>
      </c>
      <c r="I1293" s="11">
        <v>511.41500000000002</v>
      </c>
      <c r="J1293" s="11">
        <v>398.31900000000002</v>
      </c>
      <c r="K1293" s="11">
        <v>336.79</v>
      </c>
      <c r="L1293" s="11">
        <v>288.83800000000002</v>
      </c>
      <c r="M1293" s="11">
        <v>247.36199999999999</v>
      </c>
      <c r="N1293" s="11">
        <v>209.679</v>
      </c>
      <c r="O1293" s="11">
        <v>175.90700000000001</v>
      </c>
      <c r="P1293" s="11">
        <v>148.601</v>
      </c>
      <c r="Q1293" s="11">
        <v>126.971</v>
      </c>
      <c r="R1293" s="11">
        <v>104.193</v>
      </c>
      <c r="S1293" s="11">
        <v>85.256</v>
      </c>
      <c r="T1293" s="11">
        <v>74.558000000000007</v>
      </c>
      <c r="U1293" s="11">
        <v>59.899000000000001</v>
      </c>
      <c r="V1293" s="11">
        <v>45.112000000000002</v>
      </c>
      <c r="W1293" s="11">
        <v>30.829000000000001</v>
      </c>
      <c r="X1293" s="11">
        <v>16.927</v>
      </c>
      <c r="Y1293" s="11">
        <v>6.0060000000000002</v>
      </c>
      <c r="Z1293" s="11">
        <v>1.996</v>
      </c>
      <c r="AA1293" s="11">
        <v>0.43</v>
      </c>
      <c r="AB1293" s="11">
        <v>5.6000000000000001E-2</v>
      </c>
      <c r="AC1293" s="11">
        <v>4.0000000000000001E-3</v>
      </c>
    </row>
    <row r="1294" spans="1:29" ht="11.5" hidden="1">
      <c r="A1294" s="15">
        <v>1277</v>
      </c>
      <c r="B1294" s="13" t="s">
        <v>1059</v>
      </c>
      <c r="C1294" s="14" t="s">
        <v>1153</v>
      </c>
      <c r="D1294" s="12"/>
      <c r="E1294" s="12">
        <v>729</v>
      </c>
      <c r="F1294" s="13" t="s">
        <v>1110</v>
      </c>
      <c r="G1294" s="12">
        <v>912</v>
      </c>
      <c r="H1294" s="12">
        <v>1955</v>
      </c>
      <c r="I1294" s="11">
        <v>592.42100000000005</v>
      </c>
      <c r="J1294" s="11">
        <v>464.584</v>
      </c>
      <c r="K1294" s="11">
        <v>385.41800000000001</v>
      </c>
      <c r="L1294" s="11">
        <v>328.49599999999998</v>
      </c>
      <c r="M1294" s="11">
        <v>280.64499999999998</v>
      </c>
      <c r="N1294" s="11">
        <v>239.16399999999999</v>
      </c>
      <c r="O1294" s="11">
        <v>201.624</v>
      </c>
      <c r="P1294" s="11">
        <v>168.16300000000001</v>
      </c>
      <c r="Q1294" s="11">
        <v>141.221</v>
      </c>
      <c r="R1294" s="11">
        <v>120.04900000000001</v>
      </c>
      <c r="S1294" s="11">
        <v>97.575999999999993</v>
      </c>
      <c r="T1294" s="11">
        <v>78.242999999999995</v>
      </c>
      <c r="U1294" s="11">
        <v>66.016999999999996</v>
      </c>
      <c r="V1294" s="11">
        <v>49.872999999999998</v>
      </c>
      <c r="W1294" s="11">
        <v>33.954999999999998</v>
      </c>
      <c r="X1294" s="11">
        <v>19.896999999999998</v>
      </c>
      <c r="Y1294" s="11">
        <v>8.6660000000000004</v>
      </c>
      <c r="Z1294" s="11">
        <v>2.2040000000000002</v>
      </c>
      <c r="AA1294" s="11">
        <v>0.47899999999999998</v>
      </c>
      <c r="AB1294" s="11">
        <v>6.2E-2</v>
      </c>
      <c r="AC1294" s="11">
        <v>5.0000000000000001E-3</v>
      </c>
    </row>
    <row r="1295" spans="1:29" ht="11.5" hidden="1">
      <c r="A1295" s="15">
        <v>1278</v>
      </c>
      <c r="B1295" s="13" t="s">
        <v>1059</v>
      </c>
      <c r="C1295" s="14" t="s">
        <v>1153</v>
      </c>
      <c r="D1295" s="12"/>
      <c r="E1295" s="12">
        <v>729</v>
      </c>
      <c r="F1295" s="13" t="s">
        <v>1110</v>
      </c>
      <c r="G1295" s="12">
        <v>912</v>
      </c>
      <c r="H1295" s="12">
        <v>1960</v>
      </c>
      <c r="I1295" s="11">
        <v>688.32500000000005</v>
      </c>
      <c r="J1295" s="11">
        <v>544.64700000000005</v>
      </c>
      <c r="K1295" s="11">
        <v>451.238</v>
      </c>
      <c r="L1295" s="11">
        <v>376.87799999999999</v>
      </c>
      <c r="M1295" s="11">
        <v>320.024</v>
      </c>
      <c r="N1295" s="11">
        <v>272.16300000000001</v>
      </c>
      <c r="O1295" s="11">
        <v>230.81200000000001</v>
      </c>
      <c r="P1295" s="11">
        <v>193.572</v>
      </c>
      <c r="Q1295" s="11">
        <v>160.55000000000001</v>
      </c>
      <c r="R1295" s="11">
        <v>134.154</v>
      </c>
      <c r="S1295" s="11">
        <v>112.998</v>
      </c>
      <c r="T1295" s="11">
        <v>90.126000000000005</v>
      </c>
      <c r="U1295" s="11">
        <v>69.905000000000001</v>
      </c>
      <c r="V1295" s="11">
        <v>55.661999999999999</v>
      </c>
      <c r="W1295" s="11">
        <v>38.223999999999997</v>
      </c>
      <c r="X1295" s="11">
        <v>22.481999999999999</v>
      </c>
      <c r="Y1295" s="11">
        <v>10.551</v>
      </c>
      <c r="Z1295" s="11">
        <v>3.3290000000000002</v>
      </c>
      <c r="AA1295" s="11">
        <v>0.55900000000000005</v>
      </c>
      <c r="AB1295" s="11">
        <v>7.2999999999999995E-2</v>
      </c>
      <c r="AC1295" s="11">
        <v>6.0000000000000001E-3</v>
      </c>
    </row>
    <row r="1296" spans="1:29" ht="11.5" hidden="1">
      <c r="A1296" s="15">
        <v>1279</v>
      </c>
      <c r="B1296" s="13" t="s">
        <v>1059</v>
      </c>
      <c r="C1296" s="14" t="s">
        <v>1153</v>
      </c>
      <c r="D1296" s="12"/>
      <c r="E1296" s="12">
        <v>729</v>
      </c>
      <c r="F1296" s="13" t="s">
        <v>1110</v>
      </c>
      <c r="G1296" s="12">
        <v>912</v>
      </c>
      <c r="H1296" s="12">
        <v>1965</v>
      </c>
      <c r="I1296" s="11">
        <v>813.45799999999997</v>
      </c>
      <c r="J1296" s="11">
        <v>639.33799999999997</v>
      </c>
      <c r="K1296" s="11">
        <v>530.69299999999998</v>
      </c>
      <c r="L1296" s="11">
        <v>442.14400000000001</v>
      </c>
      <c r="M1296" s="11">
        <v>367.93</v>
      </c>
      <c r="N1296" s="11">
        <v>311.09500000000003</v>
      </c>
      <c r="O1296" s="11">
        <v>263.41300000000001</v>
      </c>
      <c r="P1296" s="11">
        <v>222.33199999999999</v>
      </c>
      <c r="Q1296" s="11">
        <v>185.465</v>
      </c>
      <c r="R1296" s="11">
        <v>153.06700000000001</v>
      </c>
      <c r="S1296" s="11">
        <v>126.754</v>
      </c>
      <c r="T1296" s="11">
        <v>104.867</v>
      </c>
      <c r="U1296" s="11">
        <v>81.058000000000007</v>
      </c>
      <c r="V1296" s="11">
        <v>59.478999999999999</v>
      </c>
      <c r="W1296" s="11">
        <v>43.212000000000003</v>
      </c>
      <c r="X1296" s="11">
        <v>25.756</v>
      </c>
      <c r="Y1296" s="11">
        <v>12.199</v>
      </c>
      <c r="Z1296" s="11">
        <v>4.1740000000000004</v>
      </c>
      <c r="AA1296" s="11">
        <v>0.872</v>
      </c>
      <c r="AB1296" s="11">
        <v>0.09</v>
      </c>
      <c r="AC1296" s="11">
        <v>7.0000000000000001E-3</v>
      </c>
    </row>
    <row r="1297" spans="1:29" ht="11.5" hidden="1">
      <c r="A1297" s="15">
        <v>1280</v>
      </c>
      <c r="B1297" s="13" t="s">
        <v>1059</v>
      </c>
      <c r="C1297" s="14" t="s">
        <v>1153</v>
      </c>
      <c r="D1297" s="12"/>
      <c r="E1297" s="12">
        <v>729</v>
      </c>
      <c r="F1297" s="13" t="s">
        <v>1110</v>
      </c>
      <c r="G1297" s="12">
        <v>912</v>
      </c>
      <c r="H1297" s="12">
        <v>1970</v>
      </c>
      <c r="I1297" s="11">
        <v>968.38300000000004</v>
      </c>
      <c r="J1297" s="11">
        <v>762.55200000000002</v>
      </c>
      <c r="K1297" s="11">
        <v>624.78</v>
      </c>
      <c r="L1297" s="11">
        <v>521.01900000000001</v>
      </c>
      <c r="M1297" s="11">
        <v>432.53300000000002</v>
      </c>
      <c r="N1297" s="11">
        <v>358.48899999999998</v>
      </c>
      <c r="O1297" s="11">
        <v>301.904</v>
      </c>
      <c r="P1297" s="11">
        <v>254.52699999999999</v>
      </c>
      <c r="Q1297" s="11">
        <v>213.721</v>
      </c>
      <c r="R1297" s="11">
        <v>177.38399999999999</v>
      </c>
      <c r="S1297" s="11">
        <v>145.09700000000001</v>
      </c>
      <c r="T1297" s="11">
        <v>118.104</v>
      </c>
      <c r="U1297" s="11">
        <v>94.828000000000003</v>
      </c>
      <c r="V1297" s="11">
        <v>69.481999999999999</v>
      </c>
      <c r="W1297" s="11">
        <v>46.662999999999997</v>
      </c>
      <c r="X1297" s="11">
        <v>29.54</v>
      </c>
      <c r="Y1297" s="11">
        <v>14.238</v>
      </c>
      <c r="Z1297" s="11">
        <v>4.9379999999999997</v>
      </c>
      <c r="AA1297" s="11">
        <v>1.123</v>
      </c>
      <c r="AB1297" s="11">
        <v>0.14199999999999999</v>
      </c>
      <c r="AC1297" s="11">
        <v>8.9999999999999993E-3</v>
      </c>
    </row>
    <row r="1298" spans="1:29" ht="11.5" hidden="1">
      <c r="A1298" s="15">
        <v>1281</v>
      </c>
      <c r="B1298" s="13" t="s">
        <v>1059</v>
      </c>
      <c r="C1298" s="14" t="s">
        <v>1153</v>
      </c>
      <c r="D1298" s="12"/>
      <c r="E1298" s="12">
        <v>729</v>
      </c>
      <c r="F1298" s="13" t="s">
        <v>1110</v>
      </c>
      <c r="G1298" s="12">
        <v>912</v>
      </c>
      <c r="H1298" s="12">
        <v>1975</v>
      </c>
      <c r="I1298" s="11">
        <v>1150.2059999999999</v>
      </c>
      <c r="J1298" s="11">
        <v>918.24099999999999</v>
      </c>
      <c r="K1298" s="11">
        <v>746.83299999999997</v>
      </c>
      <c r="L1298" s="11">
        <v>615.19500000000005</v>
      </c>
      <c r="M1298" s="11">
        <v>511.55500000000001</v>
      </c>
      <c r="N1298" s="11">
        <v>423.10700000000003</v>
      </c>
      <c r="O1298" s="11">
        <v>349.4</v>
      </c>
      <c r="P1298" s="11">
        <v>293.05399999999997</v>
      </c>
      <c r="Q1298" s="11">
        <v>245.85499999999999</v>
      </c>
      <c r="R1298" s="11">
        <v>205.363</v>
      </c>
      <c r="S1298" s="11">
        <v>168.929</v>
      </c>
      <c r="T1298" s="11">
        <v>135.91399999999999</v>
      </c>
      <c r="U1298" s="11">
        <v>107.5</v>
      </c>
      <c r="V1298" s="11">
        <v>82.027000000000001</v>
      </c>
      <c r="W1298" s="11">
        <v>55.283999999999999</v>
      </c>
      <c r="X1298" s="11">
        <v>32.353000000000002</v>
      </c>
      <c r="Y1298" s="11">
        <v>16.777000000000001</v>
      </c>
      <c r="Z1298" s="11">
        <v>6.008</v>
      </c>
      <c r="AA1298" s="11">
        <v>1.395</v>
      </c>
      <c r="AB1298" s="11">
        <v>0.19</v>
      </c>
      <c r="AC1298" s="11">
        <v>1.4E-2</v>
      </c>
    </row>
    <row r="1299" spans="1:29" ht="11.5" hidden="1">
      <c r="A1299" s="15">
        <v>1282</v>
      </c>
      <c r="B1299" s="13" t="s">
        <v>1059</v>
      </c>
      <c r="C1299" s="14" t="s">
        <v>1153</v>
      </c>
      <c r="D1299" s="12"/>
      <c r="E1299" s="12">
        <v>729</v>
      </c>
      <c r="F1299" s="13" t="s">
        <v>1110</v>
      </c>
      <c r="G1299" s="12">
        <v>912</v>
      </c>
      <c r="H1299" s="12">
        <v>1980</v>
      </c>
      <c r="I1299" s="11">
        <v>1358.48</v>
      </c>
      <c r="J1299" s="11">
        <v>1107.576</v>
      </c>
      <c r="K1299" s="11">
        <v>911.06399999999996</v>
      </c>
      <c r="L1299" s="11">
        <v>744.76499999999999</v>
      </c>
      <c r="M1299" s="11">
        <v>611.76300000000003</v>
      </c>
      <c r="N1299" s="11">
        <v>506.86399999999998</v>
      </c>
      <c r="O1299" s="11">
        <v>417.76400000000001</v>
      </c>
      <c r="P1299" s="11">
        <v>343.661</v>
      </c>
      <c r="Q1299" s="11">
        <v>286.83300000000003</v>
      </c>
      <c r="R1299" s="11">
        <v>239.381</v>
      </c>
      <c r="S1299" s="11">
        <v>198.18600000000001</v>
      </c>
      <c r="T1299" s="11">
        <v>160.28800000000001</v>
      </c>
      <c r="U1299" s="11">
        <v>125.607</v>
      </c>
      <c r="V1299" s="11">
        <v>94.435000000000002</v>
      </c>
      <c r="W1299" s="11">
        <v>66.353999999999999</v>
      </c>
      <c r="X1299" s="11">
        <v>39.048000000000002</v>
      </c>
      <c r="Y1299" s="11">
        <v>18.814</v>
      </c>
      <c r="Z1299" s="11">
        <v>7.2229999999999999</v>
      </c>
      <c r="AA1299" s="11">
        <v>1.72</v>
      </c>
      <c r="AB1299" s="11">
        <v>0.24</v>
      </c>
      <c r="AC1299" s="11">
        <v>1.9E-2</v>
      </c>
    </row>
    <row r="1300" spans="1:29" ht="11.5" hidden="1">
      <c r="A1300" s="15">
        <v>1283</v>
      </c>
      <c r="B1300" s="13" t="s">
        <v>1059</v>
      </c>
      <c r="C1300" s="14" t="s">
        <v>1153</v>
      </c>
      <c r="D1300" s="12"/>
      <c r="E1300" s="12">
        <v>729</v>
      </c>
      <c r="F1300" s="13" t="s">
        <v>1110</v>
      </c>
      <c r="G1300" s="12">
        <v>912</v>
      </c>
      <c r="H1300" s="12">
        <v>1985</v>
      </c>
      <c r="I1300" s="11">
        <v>1552.145</v>
      </c>
      <c r="J1300" s="11">
        <v>1310.454</v>
      </c>
      <c r="K1300" s="11">
        <v>1100.1010000000001</v>
      </c>
      <c r="L1300" s="11">
        <v>909.18100000000004</v>
      </c>
      <c r="M1300" s="11">
        <v>741.19200000000001</v>
      </c>
      <c r="N1300" s="11">
        <v>606.70799999999997</v>
      </c>
      <c r="O1300" s="11">
        <v>500.93799999999999</v>
      </c>
      <c r="P1300" s="11">
        <v>411.30599999999998</v>
      </c>
      <c r="Q1300" s="11">
        <v>336.74599999999998</v>
      </c>
      <c r="R1300" s="11">
        <v>279.59199999999998</v>
      </c>
      <c r="S1300" s="11">
        <v>231.27</v>
      </c>
      <c r="T1300" s="11">
        <v>188.131</v>
      </c>
      <c r="U1300" s="11">
        <v>148.47200000000001</v>
      </c>
      <c r="V1300" s="11">
        <v>110.57299999999999</v>
      </c>
      <c r="W1300" s="11">
        <v>76.614000000000004</v>
      </c>
      <c r="X1300" s="11">
        <v>47.03</v>
      </c>
      <c r="Y1300" s="11">
        <v>22.814</v>
      </c>
      <c r="Z1300" s="11">
        <v>8.1560000000000006</v>
      </c>
      <c r="AA1300" s="11">
        <v>2.081</v>
      </c>
      <c r="AB1300" s="11">
        <v>0.29899999999999999</v>
      </c>
      <c r="AC1300" s="11">
        <v>2.4E-2</v>
      </c>
    </row>
    <row r="1301" spans="1:29" ht="11.5" hidden="1">
      <c r="A1301" s="15">
        <v>1284</v>
      </c>
      <c r="B1301" s="13" t="s">
        <v>1059</v>
      </c>
      <c r="C1301" s="14" t="s">
        <v>1153</v>
      </c>
      <c r="D1301" s="12"/>
      <c r="E1301" s="12">
        <v>729</v>
      </c>
      <c r="F1301" s="13" t="s">
        <v>1110</v>
      </c>
      <c r="G1301" s="12">
        <v>912</v>
      </c>
      <c r="H1301" s="12">
        <v>1990</v>
      </c>
      <c r="I1301" s="11">
        <v>1743.3820000000001</v>
      </c>
      <c r="J1301" s="11">
        <v>1491.827</v>
      </c>
      <c r="K1301" s="11">
        <v>1295.473</v>
      </c>
      <c r="L1301" s="11">
        <v>1092.0709999999999</v>
      </c>
      <c r="M1301" s="11">
        <v>900.04700000000003</v>
      </c>
      <c r="N1301" s="11">
        <v>731.26499999999999</v>
      </c>
      <c r="O1301" s="11">
        <v>596.62699999999995</v>
      </c>
      <c r="P1301" s="11">
        <v>490.79500000000002</v>
      </c>
      <c r="Q1301" s="11">
        <v>401.08699999999999</v>
      </c>
      <c r="R1301" s="11">
        <v>326.69600000000003</v>
      </c>
      <c r="S1301" s="11">
        <v>268.84699999999998</v>
      </c>
      <c r="T1301" s="11">
        <v>218.303</v>
      </c>
      <c r="U1301" s="11">
        <v>173.773</v>
      </c>
      <c r="V1301" s="11">
        <v>130.27199999999999</v>
      </c>
      <c r="W1301" s="11">
        <v>89.504000000000005</v>
      </c>
      <c r="X1301" s="11">
        <v>54.267000000000003</v>
      </c>
      <c r="Y1301" s="11">
        <v>27.468</v>
      </c>
      <c r="Z1301" s="11">
        <v>9.9309999999999992</v>
      </c>
      <c r="AA1301" s="11">
        <v>2.3759999999999999</v>
      </c>
      <c r="AB1301" s="11">
        <v>0.36499999999999999</v>
      </c>
      <c r="AC1301" s="11">
        <v>0.03</v>
      </c>
    </row>
    <row r="1302" spans="1:29" ht="11.5" hidden="1">
      <c r="A1302" s="15">
        <v>1285</v>
      </c>
      <c r="B1302" s="13" t="s">
        <v>1059</v>
      </c>
      <c r="C1302" s="14" t="s">
        <v>1153</v>
      </c>
      <c r="D1302" s="12"/>
      <c r="E1302" s="12">
        <v>729</v>
      </c>
      <c r="F1302" s="13" t="s">
        <v>1110</v>
      </c>
      <c r="G1302" s="12">
        <v>912</v>
      </c>
      <c r="H1302" s="12">
        <v>1995</v>
      </c>
      <c r="I1302" s="11">
        <v>2060.2820000000002</v>
      </c>
      <c r="J1302" s="11">
        <v>1701.0909999999999</v>
      </c>
      <c r="K1302" s="11">
        <v>1496.3620000000001</v>
      </c>
      <c r="L1302" s="11">
        <v>1299.1120000000001</v>
      </c>
      <c r="M1302" s="11">
        <v>1087.6659999999999</v>
      </c>
      <c r="N1302" s="11">
        <v>905.04200000000003</v>
      </c>
      <c r="O1302" s="11">
        <v>744.44799999999998</v>
      </c>
      <c r="P1302" s="11">
        <v>609.08100000000002</v>
      </c>
      <c r="Q1302" s="11">
        <v>502.34699999999998</v>
      </c>
      <c r="R1302" s="11">
        <v>408.41899999999998</v>
      </c>
      <c r="S1302" s="11">
        <v>329.78699999999998</v>
      </c>
      <c r="T1302" s="11">
        <v>266.017</v>
      </c>
      <c r="U1302" s="11">
        <v>212.21100000000001</v>
      </c>
      <c r="V1302" s="11">
        <v>160.38200000000001</v>
      </c>
      <c r="W1302" s="11">
        <v>111.10899999999999</v>
      </c>
      <c r="X1302" s="11">
        <v>66.957999999999998</v>
      </c>
      <c r="Y1302" s="11">
        <v>33.911000000000001</v>
      </c>
      <c r="Z1302" s="11">
        <v>12.579000000000001</v>
      </c>
      <c r="AA1302" s="11">
        <v>2.9390000000000001</v>
      </c>
      <c r="AB1302" s="11">
        <v>0.42499999999999999</v>
      </c>
      <c r="AC1302" s="11">
        <v>3.6999999999999998E-2</v>
      </c>
    </row>
    <row r="1303" spans="1:29" ht="11.5" hidden="1">
      <c r="A1303" s="15">
        <v>1286</v>
      </c>
      <c r="B1303" s="13" t="s">
        <v>1059</v>
      </c>
      <c r="C1303" s="14" t="s">
        <v>1153</v>
      </c>
      <c r="D1303" s="12"/>
      <c r="E1303" s="12">
        <v>729</v>
      </c>
      <c r="F1303" s="13" t="s">
        <v>1110</v>
      </c>
      <c r="G1303" s="12">
        <v>912</v>
      </c>
      <c r="H1303" s="12">
        <v>2000</v>
      </c>
      <c r="I1303" s="11">
        <v>2300.7840000000001</v>
      </c>
      <c r="J1303" s="11">
        <v>1952.124</v>
      </c>
      <c r="K1303" s="11">
        <v>1642.6089999999999</v>
      </c>
      <c r="L1303" s="11">
        <v>1444.5409999999999</v>
      </c>
      <c r="M1303" s="11">
        <v>1241.6130000000001</v>
      </c>
      <c r="N1303" s="11">
        <v>1029.5740000000001</v>
      </c>
      <c r="O1303" s="11">
        <v>855.36099999999999</v>
      </c>
      <c r="P1303" s="11">
        <v>702.596</v>
      </c>
      <c r="Q1303" s="11">
        <v>575.476</v>
      </c>
      <c r="R1303" s="11">
        <v>476.291</v>
      </c>
      <c r="S1303" s="11">
        <v>383.38099999999997</v>
      </c>
      <c r="T1303" s="11">
        <v>304.68599999999998</v>
      </c>
      <c r="U1303" s="11">
        <v>240.92400000000001</v>
      </c>
      <c r="V1303" s="11">
        <v>183.66</v>
      </c>
      <c r="W1303" s="11">
        <v>127.875</v>
      </c>
      <c r="X1303" s="11">
        <v>78.260000000000005</v>
      </c>
      <c r="Y1303" s="11">
        <v>38.768000000000001</v>
      </c>
      <c r="Z1303" s="11">
        <v>14.897</v>
      </c>
      <c r="AA1303" s="11">
        <v>3.7879999999999998</v>
      </c>
      <c r="AB1303" s="11">
        <v>0.53600000000000003</v>
      </c>
      <c r="AC1303" s="11">
        <v>4.2000000000000003E-2</v>
      </c>
    </row>
    <row r="1304" spans="1:29" ht="11.5" hidden="1">
      <c r="A1304" s="15">
        <v>1287</v>
      </c>
      <c r="B1304" s="13" t="s">
        <v>1059</v>
      </c>
      <c r="C1304" s="14" t="s">
        <v>1153</v>
      </c>
      <c r="D1304" s="12"/>
      <c r="E1304" s="12">
        <v>729</v>
      </c>
      <c r="F1304" s="13" t="s">
        <v>1110</v>
      </c>
      <c r="G1304" s="12">
        <v>912</v>
      </c>
      <c r="H1304" s="12">
        <v>2005</v>
      </c>
      <c r="I1304" s="11">
        <v>2543.9250000000002</v>
      </c>
      <c r="J1304" s="11">
        <v>2199.81</v>
      </c>
      <c r="K1304" s="11">
        <v>1893.5940000000001</v>
      </c>
      <c r="L1304" s="11">
        <v>1591.222</v>
      </c>
      <c r="M1304" s="11">
        <v>1387.7270000000001</v>
      </c>
      <c r="N1304" s="11">
        <v>1186.8710000000001</v>
      </c>
      <c r="O1304" s="11">
        <v>987.10199999999998</v>
      </c>
      <c r="P1304" s="11">
        <v>821.52200000000005</v>
      </c>
      <c r="Q1304" s="11">
        <v>672.25</v>
      </c>
      <c r="R1304" s="11">
        <v>548.34100000000001</v>
      </c>
      <c r="S1304" s="11">
        <v>449.24400000000003</v>
      </c>
      <c r="T1304" s="11">
        <v>356.18099999999998</v>
      </c>
      <c r="U1304" s="11">
        <v>277.762</v>
      </c>
      <c r="V1304" s="11">
        <v>210.267</v>
      </c>
      <c r="W1304" s="11">
        <v>148.09</v>
      </c>
      <c r="X1304" s="11">
        <v>91.412999999999997</v>
      </c>
      <c r="Y1304" s="11">
        <v>46.213000000000001</v>
      </c>
      <c r="Z1304" s="11">
        <v>17.416</v>
      </c>
      <c r="AA1304" s="11">
        <v>4.5960000000000001</v>
      </c>
      <c r="AB1304" s="11">
        <v>0.70899999999999996</v>
      </c>
      <c r="AC1304" s="11">
        <v>5.3999999999999999E-2</v>
      </c>
    </row>
    <row r="1305" spans="1:29" ht="11.5" hidden="1">
      <c r="A1305" s="15">
        <v>1288</v>
      </c>
      <c r="B1305" s="13" t="s">
        <v>1059</v>
      </c>
      <c r="C1305" s="14" t="s">
        <v>1153</v>
      </c>
      <c r="D1305" s="12"/>
      <c r="E1305" s="12">
        <v>729</v>
      </c>
      <c r="F1305" s="13" t="s">
        <v>1110</v>
      </c>
      <c r="G1305" s="12">
        <v>912</v>
      </c>
      <c r="H1305" s="12">
        <v>2010</v>
      </c>
      <c r="I1305" s="11">
        <v>2738.2620000000002</v>
      </c>
      <c r="J1305" s="11">
        <v>2447.8310000000001</v>
      </c>
      <c r="K1305" s="11">
        <v>2140.4760000000001</v>
      </c>
      <c r="L1305" s="11">
        <v>1814.8409999999999</v>
      </c>
      <c r="M1305" s="11">
        <v>1498.384</v>
      </c>
      <c r="N1305" s="11">
        <v>1313.752</v>
      </c>
      <c r="O1305" s="11">
        <v>1119.682</v>
      </c>
      <c r="P1305" s="11">
        <v>936.81</v>
      </c>
      <c r="Q1305" s="11">
        <v>788.63800000000003</v>
      </c>
      <c r="R1305" s="11">
        <v>642.60900000000004</v>
      </c>
      <c r="S1305" s="11">
        <v>519.55200000000002</v>
      </c>
      <c r="T1305" s="11">
        <v>419.94499999999999</v>
      </c>
      <c r="U1305" s="11">
        <v>326.25299999999999</v>
      </c>
      <c r="V1305" s="11">
        <v>244.029</v>
      </c>
      <c r="W1305" s="11">
        <v>171.44499999999999</v>
      </c>
      <c r="X1305" s="11">
        <v>107.422</v>
      </c>
      <c r="Y1305" s="11">
        <v>55.05</v>
      </c>
      <c r="Z1305" s="11">
        <v>21.27</v>
      </c>
      <c r="AA1305" s="11">
        <v>5.5220000000000002</v>
      </c>
      <c r="AB1305" s="11">
        <v>0.88600000000000001</v>
      </c>
      <c r="AC1305" s="11">
        <v>7.2999999999999995E-2</v>
      </c>
    </row>
    <row r="1306" spans="1:29" ht="11.5" hidden="1">
      <c r="A1306" s="15">
        <v>1289</v>
      </c>
      <c r="B1306" s="13" t="s">
        <v>1059</v>
      </c>
      <c r="C1306" s="14" t="s">
        <v>1153</v>
      </c>
      <c r="D1306" s="12"/>
      <c r="E1306" s="12">
        <v>729</v>
      </c>
      <c r="F1306" s="13" t="s">
        <v>1110</v>
      </c>
      <c r="G1306" s="12">
        <v>912</v>
      </c>
      <c r="H1306" s="12">
        <v>2015</v>
      </c>
      <c r="I1306" s="11">
        <v>2908.9079999999999</v>
      </c>
      <c r="J1306" s="11">
        <v>2653.5650000000001</v>
      </c>
      <c r="K1306" s="11">
        <v>2399.2190000000001</v>
      </c>
      <c r="L1306" s="11">
        <v>2097.5949999999998</v>
      </c>
      <c r="M1306" s="11">
        <v>1764.6079999999999</v>
      </c>
      <c r="N1306" s="11">
        <v>1445.58</v>
      </c>
      <c r="O1306" s="11">
        <v>1266.2439999999999</v>
      </c>
      <c r="P1306" s="11">
        <v>1080.55</v>
      </c>
      <c r="Q1306" s="11">
        <v>902.12400000000002</v>
      </c>
      <c r="R1306" s="11">
        <v>756.45500000000004</v>
      </c>
      <c r="S1306" s="11">
        <v>611.25900000000001</v>
      </c>
      <c r="T1306" s="11">
        <v>487.90199999999999</v>
      </c>
      <c r="U1306" s="11">
        <v>386.947</v>
      </c>
      <c r="V1306" s="11">
        <v>288.93299999999999</v>
      </c>
      <c r="W1306" s="11">
        <v>201.23699999999999</v>
      </c>
      <c r="X1306" s="11">
        <v>126.416</v>
      </c>
      <c r="Y1306" s="11">
        <v>66.084999999999994</v>
      </c>
      <c r="Z1306" s="11">
        <v>26.143000000000001</v>
      </c>
      <c r="AA1306" s="11">
        <v>7.2050000000000001</v>
      </c>
      <c r="AB1306" s="11">
        <v>1.226</v>
      </c>
      <c r="AC1306" s="11">
        <v>0.12</v>
      </c>
    </row>
    <row r="1307" spans="1:29" ht="11.5" hidden="1">
      <c r="A1307" s="15">
        <v>1290</v>
      </c>
      <c r="B1307" s="13" t="s">
        <v>1059</v>
      </c>
      <c r="C1307" s="14" t="s">
        <v>1153</v>
      </c>
      <c r="D1307" s="12"/>
      <c r="E1307" s="12">
        <v>729</v>
      </c>
      <c r="F1307" s="13" t="s">
        <v>1110</v>
      </c>
      <c r="G1307" s="12">
        <v>912</v>
      </c>
      <c r="H1307" s="12">
        <v>2020</v>
      </c>
      <c r="I1307" s="11">
        <v>3123.261</v>
      </c>
      <c r="J1307" s="11">
        <v>2855.3339999999998</v>
      </c>
      <c r="K1307" s="11">
        <v>2626.4960000000001</v>
      </c>
      <c r="L1307" s="11">
        <v>2371.7919999999999</v>
      </c>
      <c r="M1307" s="11">
        <v>2058.3040000000001</v>
      </c>
      <c r="N1307" s="11">
        <v>1719.8579999999999</v>
      </c>
      <c r="O1307" s="11">
        <v>1405.37</v>
      </c>
      <c r="P1307" s="11">
        <v>1230.9690000000001</v>
      </c>
      <c r="Q1307" s="11">
        <v>1049.2819999999999</v>
      </c>
      <c r="R1307" s="11">
        <v>873.90599999999995</v>
      </c>
      <c r="S1307" s="11">
        <v>727.79899999999998</v>
      </c>
      <c r="T1307" s="11">
        <v>581.23400000000004</v>
      </c>
      <c r="U1307" s="11">
        <v>455.55900000000003</v>
      </c>
      <c r="V1307" s="11">
        <v>347.66500000000002</v>
      </c>
      <c r="W1307" s="11">
        <v>242.04300000000001</v>
      </c>
      <c r="X1307" s="11">
        <v>150.929</v>
      </c>
      <c r="Y1307" s="11">
        <v>79.47</v>
      </c>
      <c r="Z1307" s="11">
        <v>31.972999999999999</v>
      </c>
      <c r="AA1307" s="11">
        <v>8.9369999999999994</v>
      </c>
      <c r="AB1307" s="11">
        <v>1.621</v>
      </c>
      <c r="AC1307" s="11">
        <v>0.17199999999999999</v>
      </c>
    </row>
    <row r="1308" spans="1:29" ht="11.5" hidden="1">
      <c r="A1308" s="15">
        <v>1291</v>
      </c>
      <c r="B1308" s="13" t="s">
        <v>1059</v>
      </c>
      <c r="C1308" s="14" t="s">
        <v>1154</v>
      </c>
      <c r="D1308" s="12"/>
      <c r="E1308" s="12">
        <v>788</v>
      </c>
      <c r="F1308" s="13" t="s">
        <v>1110</v>
      </c>
      <c r="G1308" s="12">
        <v>912</v>
      </c>
      <c r="H1308" s="12">
        <v>1950</v>
      </c>
      <c r="I1308" s="11">
        <v>288.52199999999999</v>
      </c>
      <c r="J1308" s="11">
        <v>239.089</v>
      </c>
      <c r="K1308" s="11">
        <v>189.12299999999999</v>
      </c>
      <c r="L1308" s="11">
        <v>169.16</v>
      </c>
      <c r="M1308" s="11">
        <v>148.22499999999999</v>
      </c>
      <c r="N1308" s="11">
        <v>133.035</v>
      </c>
      <c r="O1308" s="11">
        <v>118.441</v>
      </c>
      <c r="P1308" s="11">
        <v>106.16500000000001</v>
      </c>
      <c r="Q1308" s="11">
        <v>89.108000000000004</v>
      </c>
      <c r="R1308" s="11">
        <v>75.468999999999994</v>
      </c>
      <c r="S1308" s="11">
        <v>65.557000000000002</v>
      </c>
      <c r="T1308" s="11">
        <v>54.12</v>
      </c>
      <c r="U1308" s="11">
        <v>46.899000000000001</v>
      </c>
      <c r="V1308" s="11">
        <v>31.154</v>
      </c>
      <c r="W1308" s="11">
        <v>28.138999999999999</v>
      </c>
      <c r="X1308" s="11">
        <v>14.238</v>
      </c>
      <c r="Y1308" s="11">
        <v>13.029</v>
      </c>
      <c r="Z1308" s="11">
        <v>3.2210000000000001</v>
      </c>
      <c r="AA1308" s="11">
        <v>1.857</v>
      </c>
      <c r="AB1308" s="11">
        <v>0.13700000000000001</v>
      </c>
      <c r="AC1308" s="11">
        <v>2E-3</v>
      </c>
    </row>
    <row r="1309" spans="1:29" ht="11.5" hidden="1">
      <c r="A1309" s="15">
        <v>1292</v>
      </c>
      <c r="B1309" s="13" t="s">
        <v>1059</v>
      </c>
      <c r="C1309" s="14" t="s">
        <v>1154</v>
      </c>
      <c r="D1309" s="12"/>
      <c r="E1309" s="12">
        <v>788</v>
      </c>
      <c r="F1309" s="13" t="s">
        <v>1110</v>
      </c>
      <c r="G1309" s="12">
        <v>912</v>
      </c>
      <c r="H1309" s="12">
        <v>1955</v>
      </c>
      <c r="I1309" s="11">
        <v>316.20699999999999</v>
      </c>
      <c r="J1309" s="11">
        <v>266.79899999999998</v>
      </c>
      <c r="K1309" s="11">
        <v>233.82900000000001</v>
      </c>
      <c r="L1309" s="11">
        <v>184.976</v>
      </c>
      <c r="M1309" s="11">
        <v>162.69200000000001</v>
      </c>
      <c r="N1309" s="11">
        <v>141.816</v>
      </c>
      <c r="O1309" s="11">
        <v>126.67</v>
      </c>
      <c r="P1309" s="11">
        <v>111.771</v>
      </c>
      <c r="Q1309" s="11">
        <v>98.697000000000003</v>
      </c>
      <c r="R1309" s="11">
        <v>82.081999999999994</v>
      </c>
      <c r="S1309" s="11">
        <v>68.150000000000006</v>
      </c>
      <c r="T1309" s="11">
        <v>57.161999999999999</v>
      </c>
      <c r="U1309" s="11">
        <v>45.091000000000001</v>
      </c>
      <c r="V1309" s="11">
        <v>36.353000000000002</v>
      </c>
      <c r="W1309" s="11">
        <v>21.533999999999999</v>
      </c>
      <c r="X1309" s="11">
        <v>16.309000000000001</v>
      </c>
      <c r="Y1309" s="11">
        <v>6.4290000000000003</v>
      </c>
      <c r="Z1309" s="11">
        <v>4.2679999999999998</v>
      </c>
      <c r="AA1309" s="11">
        <v>0.71099999999999997</v>
      </c>
      <c r="AB1309" s="11">
        <v>0.25800000000000001</v>
      </c>
      <c r="AC1309" s="11">
        <v>1.0999999999999999E-2</v>
      </c>
    </row>
    <row r="1310" spans="1:29" ht="11.5" hidden="1">
      <c r="A1310" s="15">
        <v>1293</v>
      </c>
      <c r="B1310" s="13" t="s">
        <v>1059</v>
      </c>
      <c r="C1310" s="14" t="s">
        <v>1154</v>
      </c>
      <c r="D1310" s="12"/>
      <c r="E1310" s="12">
        <v>788</v>
      </c>
      <c r="F1310" s="13" t="s">
        <v>1110</v>
      </c>
      <c r="G1310" s="12">
        <v>912</v>
      </c>
      <c r="H1310" s="12">
        <v>1960</v>
      </c>
      <c r="I1310" s="11">
        <v>344.65</v>
      </c>
      <c r="J1310" s="11">
        <v>293.37700000000001</v>
      </c>
      <c r="K1310" s="11">
        <v>260.88</v>
      </c>
      <c r="L1310" s="11">
        <v>193.93199999999999</v>
      </c>
      <c r="M1310" s="11">
        <v>152.61699999999999</v>
      </c>
      <c r="N1310" s="11">
        <v>146.05699999999999</v>
      </c>
      <c r="O1310" s="11">
        <v>133.17400000000001</v>
      </c>
      <c r="P1310" s="11">
        <v>114.89400000000001</v>
      </c>
      <c r="Q1310" s="11">
        <v>97.158000000000001</v>
      </c>
      <c r="R1310" s="11">
        <v>91.17</v>
      </c>
      <c r="S1310" s="11">
        <v>74.706000000000003</v>
      </c>
      <c r="T1310" s="11">
        <v>60.250999999999998</v>
      </c>
      <c r="U1310" s="11">
        <v>48.37</v>
      </c>
      <c r="V1310" s="11">
        <v>35.566000000000003</v>
      </c>
      <c r="W1310" s="11">
        <v>25.652000000000001</v>
      </c>
      <c r="X1310" s="11">
        <v>12.805</v>
      </c>
      <c r="Y1310" s="11">
        <v>7.5979999999999999</v>
      </c>
      <c r="Z1310" s="11">
        <v>2.1659999999999999</v>
      </c>
      <c r="AA1310" s="11">
        <v>0.96599999999999997</v>
      </c>
      <c r="AB1310" s="11">
        <v>0.10199999999999999</v>
      </c>
      <c r="AC1310" s="11">
        <v>2.1999999999999999E-2</v>
      </c>
    </row>
    <row r="1311" spans="1:29" ht="11.5" hidden="1">
      <c r="A1311" s="15">
        <v>1294</v>
      </c>
      <c r="B1311" s="13" t="s">
        <v>1059</v>
      </c>
      <c r="C1311" s="14" t="s">
        <v>1154</v>
      </c>
      <c r="D1311" s="12"/>
      <c r="E1311" s="12">
        <v>788</v>
      </c>
      <c r="F1311" s="13" t="s">
        <v>1110</v>
      </c>
      <c r="G1311" s="12">
        <v>912</v>
      </c>
      <c r="H1311" s="12">
        <v>1965</v>
      </c>
      <c r="I1311" s="11">
        <v>404.423</v>
      </c>
      <c r="J1311" s="11">
        <v>336.53800000000001</v>
      </c>
      <c r="K1311" s="11">
        <v>290.27199999999999</v>
      </c>
      <c r="L1311" s="11">
        <v>180.74799999999999</v>
      </c>
      <c r="M1311" s="11">
        <v>162.04</v>
      </c>
      <c r="N1311" s="11">
        <v>158.19300000000001</v>
      </c>
      <c r="O1311" s="11">
        <v>149.57300000000001</v>
      </c>
      <c r="P1311" s="11">
        <v>129.38499999999999</v>
      </c>
      <c r="Q1311" s="11">
        <v>100.85299999999999</v>
      </c>
      <c r="R1311" s="11">
        <v>81.956000000000003</v>
      </c>
      <c r="S1311" s="11">
        <v>75.861999999999995</v>
      </c>
      <c r="T1311" s="11">
        <v>61.85</v>
      </c>
      <c r="U1311" s="11">
        <v>48.656999999999996</v>
      </c>
      <c r="V1311" s="11">
        <v>36.777999999999999</v>
      </c>
      <c r="W1311" s="11">
        <v>23.616</v>
      </c>
      <c r="X1311" s="11">
        <v>15.472</v>
      </c>
      <c r="Y1311" s="11">
        <v>6.1769999999999996</v>
      </c>
      <c r="Z1311" s="11">
        <v>2.6440000000000001</v>
      </c>
      <c r="AA1311" s="11">
        <v>0.50800000000000001</v>
      </c>
      <c r="AB1311" s="11">
        <v>0.14199999999999999</v>
      </c>
      <c r="AC1311" s="11">
        <v>0.01</v>
      </c>
    </row>
    <row r="1312" spans="1:29" ht="11.5" hidden="1">
      <c r="A1312" s="15">
        <v>1295</v>
      </c>
      <c r="B1312" s="13" t="s">
        <v>1059</v>
      </c>
      <c r="C1312" s="14" t="s">
        <v>1154</v>
      </c>
      <c r="D1312" s="12"/>
      <c r="E1312" s="12">
        <v>788</v>
      </c>
      <c r="F1312" s="13" t="s">
        <v>1110</v>
      </c>
      <c r="G1312" s="12">
        <v>912</v>
      </c>
      <c r="H1312" s="12">
        <v>1970</v>
      </c>
      <c r="I1312" s="11">
        <v>415.49299999999999</v>
      </c>
      <c r="J1312" s="11">
        <v>386.60300000000001</v>
      </c>
      <c r="K1312" s="11">
        <v>331.35899999999998</v>
      </c>
      <c r="L1312" s="11">
        <v>276.90499999999997</v>
      </c>
      <c r="M1312" s="11">
        <v>170.04</v>
      </c>
      <c r="N1312" s="11">
        <v>151.733</v>
      </c>
      <c r="O1312" s="11">
        <v>147.70400000000001</v>
      </c>
      <c r="P1312" s="11">
        <v>140.608</v>
      </c>
      <c r="Q1312" s="11">
        <v>121.396</v>
      </c>
      <c r="R1312" s="11">
        <v>94.521000000000001</v>
      </c>
      <c r="S1312" s="11">
        <v>75.727000000000004</v>
      </c>
      <c r="T1312" s="11">
        <v>68.608000000000004</v>
      </c>
      <c r="U1312" s="11">
        <v>53.792999999999999</v>
      </c>
      <c r="V1312" s="11">
        <v>39.658999999999999</v>
      </c>
      <c r="W1312" s="11">
        <v>26.984999999999999</v>
      </c>
      <c r="X1312" s="11">
        <v>14.696</v>
      </c>
      <c r="Y1312" s="11">
        <v>7.5179999999999998</v>
      </c>
      <c r="Z1312" s="11">
        <v>2.1520000000000001</v>
      </c>
      <c r="AA1312" s="11">
        <v>0.62</v>
      </c>
      <c r="AB1312" s="11">
        <v>7.3999999999999996E-2</v>
      </c>
      <c r="AC1312" s="11">
        <v>1.2999999999999999E-2</v>
      </c>
    </row>
    <row r="1313" spans="1:29" ht="11.5" hidden="1">
      <c r="A1313" s="15">
        <v>1296</v>
      </c>
      <c r="B1313" s="13" t="s">
        <v>1059</v>
      </c>
      <c r="C1313" s="14" t="s">
        <v>1154</v>
      </c>
      <c r="D1313" s="12"/>
      <c r="E1313" s="12">
        <v>788</v>
      </c>
      <c r="F1313" s="13" t="s">
        <v>1110</v>
      </c>
      <c r="G1313" s="12">
        <v>912</v>
      </c>
      <c r="H1313" s="12">
        <v>1975</v>
      </c>
      <c r="I1313" s="11">
        <v>438.58600000000001</v>
      </c>
      <c r="J1313" s="11">
        <v>402.25</v>
      </c>
      <c r="K1313" s="11">
        <v>371.35700000000003</v>
      </c>
      <c r="L1313" s="11">
        <v>313.83300000000003</v>
      </c>
      <c r="M1313" s="11">
        <v>257.85199999999998</v>
      </c>
      <c r="N1313" s="11">
        <v>162.22300000000001</v>
      </c>
      <c r="O1313" s="11">
        <v>143.91499999999999</v>
      </c>
      <c r="P1313" s="11">
        <v>146.79400000000001</v>
      </c>
      <c r="Q1313" s="11">
        <v>136.499</v>
      </c>
      <c r="R1313" s="11">
        <v>116.322</v>
      </c>
      <c r="S1313" s="11">
        <v>89.194999999999993</v>
      </c>
      <c r="T1313" s="11">
        <v>69.846999999999994</v>
      </c>
      <c r="U1313" s="11">
        <v>61.027999999999999</v>
      </c>
      <c r="V1313" s="11">
        <v>45.113</v>
      </c>
      <c r="W1313" s="11">
        <v>30.187000000000001</v>
      </c>
      <c r="X1313" s="11">
        <v>17.617000000000001</v>
      </c>
      <c r="Y1313" s="11">
        <v>7.56</v>
      </c>
      <c r="Z1313" s="11">
        <v>2.7650000000000001</v>
      </c>
      <c r="AA1313" s="11">
        <v>0.53</v>
      </c>
      <c r="AB1313" s="11">
        <v>9.6000000000000002E-2</v>
      </c>
      <c r="AC1313" s="11">
        <v>8.0000000000000002E-3</v>
      </c>
    </row>
    <row r="1314" spans="1:29" ht="11.5" hidden="1">
      <c r="A1314" s="15">
        <v>1297</v>
      </c>
      <c r="B1314" s="13" t="s">
        <v>1059</v>
      </c>
      <c r="C1314" s="14" t="s">
        <v>1154</v>
      </c>
      <c r="D1314" s="12"/>
      <c r="E1314" s="12">
        <v>788</v>
      </c>
      <c r="F1314" s="13" t="s">
        <v>1110</v>
      </c>
      <c r="G1314" s="12">
        <v>912</v>
      </c>
      <c r="H1314" s="12">
        <v>1980</v>
      </c>
      <c r="I1314" s="11">
        <v>479.16699999999997</v>
      </c>
      <c r="J1314" s="11">
        <v>427.32400000000001</v>
      </c>
      <c r="K1314" s="11">
        <v>398.63200000000001</v>
      </c>
      <c r="L1314" s="11">
        <v>357.99700000000001</v>
      </c>
      <c r="M1314" s="11">
        <v>296.87900000000002</v>
      </c>
      <c r="N1314" s="11">
        <v>251.67599999999999</v>
      </c>
      <c r="O1314" s="11">
        <v>156.66</v>
      </c>
      <c r="P1314" s="11">
        <v>140.36500000000001</v>
      </c>
      <c r="Q1314" s="11">
        <v>144.80099999999999</v>
      </c>
      <c r="R1314" s="11">
        <v>133.126</v>
      </c>
      <c r="S1314" s="11">
        <v>111.934</v>
      </c>
      <c r="T1314" s="11">
        <v>84.373999999999995</v>
      </c>
      <c r="U1314" s="11">
        <v>64.239000000000004</v>
      </c>
      <c r="V1314" s="11">
        <v>53.59</v>
      </c>
      <c r="W1314" s="11">
        <v>35.137</v>
      </c>
      <c r="X1314" s="11">
        <v>20.407</v>
      </c>
      <c r="Y1314" s="11">
        <v>9.5690000000000008</v>
      </c>
      <c r="Z1314" s="11">
        <v>2.9369999999999998</v>
      </c>
      <c r="AA1314" s="11">
        <v>0.70099999999999996</v>
      </c>
      <c r="AB1314" s="11">
        <v>8.5000000000000006E-2</v>
      </c>
      <c r="AC1314" s="11">
        <v>8.9999999999999993E-3</v>
      </c>
    </row>
    <row r="1315" spans="1:29" ht="11.5" hidden="1">
      <c r="A1315" s="15">
        <v>1298</v>
      </c>
      <c r="B1315" s="13" t="s">
        <v>1059</v>
      </c>
      <c r="C1315" s="14" t="s">
        <v>1154</v>
      </c>
      <c r="D1315" s="12"/>
      <c r="E1315" s="12">
        <v>788</v>
      </c>
      <c r="F1315" s="13" t="s">
        <v>1110</v>
      </c>
      <c r="G1315" s="12">
        <v>912</v>
      </c>
      <c r="H1315" s="12">
        <v>1985</v>
      </c>
      <c r="I1315" s="11">
        <v>512.92200000000003</v>
      </c>
      <c r="J1315" s="11">
        <v>471.07400000000001</v>
      </c>
      <c r="K1315" s="11">
        <v>424.39800000000002</v>
      </c>
      <c r="L1315" s="11">
        <v>396.05399999999997</v>
      </c>
      <c r="M1315" s="11">
        <v>346.56</v>
      </c>
      <c r="N1315" s="11">
        <v>285.745</v>
      </c>
      <c r="O1315" s="11">
        <v>244.33199999999999</v>
      </c>
      <c r="P1315" s="11">
        <v>161.85900000000001</v>
      </c>
      <c r="Q1315" s="11">
        <v>146.66900000000001</v>
      </c>
      <c r="R1315" s="11">
        <v>151.417</v>
      </c>
      <c r="S1315" s="11">
        <v>140.70699999999999</v>
      </c>
      <c r="T1315" s="11">
        <v>114.26</v>
      </c>
      <c r="U1315" s="11">
        <v>89.055999999999997</v>
      </c>
      <c r="V1315" s="11">
        <v>67.475999999999999</v>
      </c>
      <c r="W1315" s="11">
        <v>50.603999999999999</v>
      </c>
      <c r="X1315" s="11">
        <v>27.446999999999999</v>
      </c>
      <c r="Y1315" s="11">
        <v>12.273999999999999</v>
      </c>
      <c r="Z1315" s="11">
        <v>4.1550000000000002</v>
      </c>
      <c r="AA1315" s="11">
        <v>0.82799999999999996</v>
      </c>
      <c r="AB1315" s="11">
        <v>0.124</v>
      </c>
      <c r="AC1315" s="11">
        <v>8.9999999999999993E-3</v>
      </c>
    </row>
    <row r="1316" spans="1:29" ht="11.5" hidden="1">
      <c r="A1316" s="15">
        <v>1299</v>
      </c>
      <c r="B1316" s="13" t="s">
        <v>1059</v>
      </c>
      <c r="C1316" s="14" t="s">
        <v>1154</v>
      </c>
      <c r="D1316" s="12"/>
      <c r="E1316" s="12">
        <v>788</v>
      </c>
      <c r="F1316" s="13" t="s">
        <v>1110</v>
      </c>
      <c r="G1316" s="12">
        <v>912</v>
      </c>
      <c r="H1316" s="12">
        <v>1990</v>
      </c>
      <c r="I1316" s="11">
        <v>518.79899999999998</v>
      </c>
      <c r="J1316" s="11">
        <v>508.89</v>
      </c>
      <c r="K1316" s="11">
        <v>469.262</v>
      </c>
      <c r="L1316" s="11">
        <v>412.637</v>
      </c>
      <c r="M1316" s="11">
        <v>391.483</v>
      </c>
      <c r="N1316" s="11">
        <v>339.27100000000002</v>
      </c>
      <c r="O1316" s="11">
        <v>286.65899999999999</v>
      </c>
      <c r="P1316" s="11">
        <v>245.911</v>
      </c>
      <c r="Q1316" s="11">
        <v>164.34700000000001</v>
      </c>
      <c r="R1316" s="11">
        <v>147.798</v>
      </c>
      <c r="S1316" s="11">
        <v>151.72499999999999</v>
      </c>
      <c r="T1316" s="11">
        <v>142.11500000000001</v>
      </c>
      <c r="U1316" s="11">
        <v>106.48699999999999</v>
      </c>
      <c r="V1316" s="11">
        <v>87.369</v>
      </c>
      <c r="W1316" s="11">
        <v>56.296999999999997</v>
      </c>
      <c r="X1316" s="11">
        <v>37.838999999999999</v>
      </c>
      <c r="Y1316" s="11">
        <v>17.04</v>
      </c>
      <c r="Z1316" s="11">
        <v>5.6219999999999999</v>
      </c>
      <c r="AA1316" s="11">
        <v>1.2709999999999999</v>
      </c>
      <c r="AB1316" s="11">
        <v>0.16</v>
      </c>
      <c r="AC1316" s="11">
        <v>1.4E-2</v>
      </c>
    </row>
    <row r="1317" spans="1:29" ht="11.5" hidden="1">
      <c r="A1317" s="15">
        <v>1300</v>
      </c>
      <c r="B1317" s="13" t="s">
        <v>1059</v>
      </c>
      <c r="C1317" s="14" t="s">
        <v>1154</v>
      </c>
      <c r="D1317" s="12"/>
      <c r="E1317" s="12">
        <v>788</v>
      </c>
      <c r="F1317" s="13" t="s">
        <v>1110</v>
      </c>
      <c r="G1317" s="12">
        <v>912</v>
      </c>
      <c r="H1317" s="12">
        <v>1995</v>
      </c>
      <c r="I1317" s="11">
        <v>463.291</v>
      </c>
      <c r="J1317" s="11">
        <v>520.99199999999996</v>
      </c>
      <c r="K1317" s="11">
        <v>514.654</v>
      </c>
      <c r="L1317" s="11">
        <v>469.45699999999999</v>
      </c>
      <c r="M1317" s="11">
        <v>412.47699999999998</v>
      </c>
      <c r="N1317" s="11">
        <v>397.61399999999998</v>
      </c>
      <c r="O1317" s="11">
        <v>343.91</v>
      </c>
      <c r="P1317" s="11">
        <v>289.95999999999998</v>
      </c>
      <c r="Q1317" s="11">
        <v>248.11699999999999</v>
      </c>
      <c r="R1317" s="11">
        <v>170.51400000000001</v>
      </c>
      <c r="S1317" s="11">
        <v>144.012</v>
      </c>
      <c r="T1317" s="11">
        <v>147.23099999999999</v>
      </c>
      <c r="U1317" s="11">
        <v>138.87</v>
      </c>
      <c r="V1317" s="11">
        <v>96.811000000000007</v>
      </c>
      <c r="W1317" s="11">
        <v>78.790999999999997</v>
      </c>
      <c r="X1317" s="11">
        <v>44.098999999999997</v>
      </c>
      <c r="Y1317" s="11">
        <v>25.204999999999998</v>
      </c>
      <c r="Z1317" s="11">
        <v>8.4090000000000007</v>
      </c>
      <c r="AA1317" s="11">
        <v>1.84</v>
      </c>
      <c r="AB1317" s="11">
        <v>0.26200000000000001</v>
      </c>
      <c r="AC1317" s="11">
        <v>1.9E-2</v>
      </c>
    </row>
    <row r="1318" spans="1:29" ht="11.5" hidden="1">
      <c r="A1318" s="15">
        <v>1301</v>
      </c>
      <c r="B1318" s="13" t="s">
        <v>1059</v>
      </c>
      <c r="C1318" s="14" t="s">
        <v>1154</v>
      </c>
      <c r="D1318" s="12"/>
      <c r="E1318" s="12">
        <v>788</v>
      </c>
      <c r="F1318" s="13" t="s">
        <v>1110</v>
      </c>
      <c r="G1318" s="12">
        <v>912</v>
      </c>
      <c r="H1318" s="12">
        <v>2000</v>
      </c>
      <c r="I1318" s="11">
        <v>404.53100000000001</v>
      </c>
      <c r="J1318" s="11">
        <v>458.601</v>
      </c>
      <c r="K1318" s="11">
        <v>523.72400000000005</v>
      </c>
      <c r="L1318" s="11">
        <v>515.39800000000002</v>
      </c>
      <c r="M1318" s="11">
        <v>460.83800000000002</v>
      </c>
      <c r="N1318" s="11">
        <v>403.95400000000001</v>
      </c>
      <c r="O1318" s="11">
        <v>391.92</v>
      </c>
      <c r="P1318" s="11">
        <v>340.81200000000001</v>
      </c>
      <c r="Q1318" s="11">
        <v>292.053</v>
      </c>
      <c r="R1318" s="11">
        <v>247.911</v>
      </c>
      <c r="S1318" s="11">
        <v>169.851</v>
      </c>
      <c r="T1318" s="11">
        <v>141.71299999999999</v>
      </c>
      <c r="U1318" s="11">
        <v>142.25399999999999</v>
      </c>
      <c r="V1318" s="11">
        <v>130.232</v>
      </c>
      <c r="W1318" s="11">
        <v>86.099000000000004</v>
      </c>
      <c r="X1318" s="11">
        <v>63.088999999999999</v>
      </c>
      <c r="Y1318" s="11">
        <v>29.774000000000001</v>
      </c>
      <c r="Z1318" s="11">
        <v>13.01</v>
      </c>
      <c r="AA1318" s="11">
        <v>2.9769999999999999</v>
      </c>
      <c r="AB1318" s="11">
        <v>0.40600000000000003</v>
      </c>
      <c r="AC1318" s="11">
        <v>3.2000000000000001E-2</v>
      </c>
    </row>
    <row r="1319" spans="1:29" ht="11.5" hidden="1">
      <c r="A1319" s="15">
        <v>1302</v>
      </c>
      <c r="B1319" s="13" t="s">
        <v>1059</v>
      </c>
      <c r="C1319" s="14" t="s">
        <v>1154</v>
      </c>
      <c r="D1319" s="12"/>
      <c r="E1319" s="12">
        <v>788</v>
      </c>
      <c r="F1319" s="13" t="s">
        <v>1110</v>
      </c>
      <c r="G1319" s="12">
        <v>912</v>
      </c>
      <c r="H1319" s="12">
        <v>2005</v>
      </c>
      <c r="I1319" s="11">
        <v>382.964</v>
      </c>
      <c r="J1319" s="11">
        <v>400.26299999999998</v>
      </c>
      <c r="K1319" s="11">
        <v>456.36900000000003</v>
      </c>
      <c r="L1319" s="11">
        <v>519.48699999999997</v>
      </c>
      <c r="M1319" s="11">
        <v>511.25400000000002</v>
      </c>
      <c r="N1319" s="11">
        <v>449.601</v>
      </c>
      <c r="O1319" s="11">
        <v>380.65699999999998</v>
      </c>
      <c r="P1319" s="11">
        <v>379.83499999999998</v>
      </c>
      <c r="Q1319" s="11">
        <v>338.99099999999999</v>
      </c>
      <c r="R1319" s="11">
        <v>291.67700000000002</v>
      </c>
      <c r="S1319" s="11">
        <v>245.33799999999999</v>
      </c>
      <c r="T1319" s="11">
        <v>166.98699999999999</v>
      </c>
      <c r="U1319" s="11">
        <v>137.44999999999999</v>
      </c>
      <c r="V1319" s="11">
        <v>134.696</v>
      </c>
      <c r="W1319" s="11">
        <v>117.52</v>
      </c>
      <c r="X1319" s="11">
        <v>70.418999999999997</v>
      </c>
      <c r="Y1319" s="11">
        <v>43.613999999999997</v>
      </c>
      <c r="Z1319" s="11">
        <v>15.834</v>
      </c>
      <c r="AA1319" s="11">
        <v>4.782</v>
      </c>
      <c r="AB1319" s="11">
        <v>0.68600000000000005</v>
      </c>
      <c r="AC1319" s="11">
        <v>5.0999999999999997E-2</v>
      </c>
    </row>
    <row r="1320" spans="1:29" ht="11.5" hidden="1">
      <c r="A1320" s="15">
        <v>1303</v>
      </c>
      <c r="B1320" s="13" t="s">
        <v>1059</v>
      </c>
      <c r="C1320" s="14" t="s">
        <v>1154</v>
      </c>
      <c r="D1320" s="12"/>
      <c r="E1320" s="12">
        <v>788</v>
      </c>
      <c r="F1320" s="13" t="s">
        <v>1110</v>
      </c>
      <c r="G1320" s="12">
        <v>912</v>
      </c>
      <c r="H1320" s="12">
        <v>2010</v>
      </c>
      <c r="I1320" s="11">
        <v>414.22300000000001</v>
      </c>
      <c r="J1320" s="11">
        <v>380.88400000000001</v>
      </c>
      <c r="K1320" s="11">
        <v>398.92099999999999</v>
      </c>
      <c r="L1320" s="11">
        <v>455.01299999999998</v>
      </c>
      <c r="M1320" s="11">
        <v>512.93799999999999</v>
      </c>
      <c r="N1320" s="11">
        <v>504.72500000000002</v>
      </c>
      <c r="O1320" s="11">
        <v>443.661</v>
      </c>
      <c r="P1320" s="11">
        <v>379.08800000000002</v>
      </c>
      <c r="Q1320" s="11">
        <v>380.02600000000001</v>
      </c>
      <c r="R1320" s="11">
        <v>340.91800000000001</v>
      </c>
      <c r="S1320" s="11">
        <v>290.73399999999998</v>
      </c>
      <c r="T1320" s="11">
        <v>242.744</v>
      </c>
      <c r="U1320" s="11">
        <v>161.90299999999999</v>
      </c>
      <c r="V1320" s="11">
        <v>130.167</v>
      </c>
      <c r="W1320" s="11">
        <v>120.907</v>
      </c>
      <c r="X1320" s="11">
        <v>95.932000000000002</v>
      </c>
      <c r="Y1320" s="11">
        <v>48.886000000000003</v>
      </c>
      <c r="Z1320" s="11">
        <v>23.407</v>
      </c>
      <c r="AA1320" s="11">
        <v>5.9039999999999999</v>
      </c>
      <c r="AB1320" s="11">
        <v>1.1379999999999999</v>
      </c>
      <c r="AC1320" s="11">
        <v>9.2999999999999999E-2</v>
      </c>
    </row>
    <row r="1321" spans="1:29" ht="11.5" hidden="1">
      <c r="A1321" s="15">
        <v>1304</v>
      </c>
      <c r="B1321" s="13" t="s">
        <v>1059</v>
      </c>
      <c r="C1321" s="14" t="s">
        <v>1154</v>
      </c>
      <c r="D1321" s="12"/>
      <c r="E1321" s="12">
        <v>788</v>
      </c>
      <c r="F1321" s="13" t="s">
        <v>1110</v>
      </c>
      <c r="G1321" s="12">
        <v>912</v>
      </c>
      <c r="H1321" s="12">
        <v>2015</v>
      </c>
      <c r="I1321" s="11">
        <v>492.27499999999998</v>
      </c>
      <c r="J1321" s="11">
        <v>411.66199999999998</v>
      </c>
      <c r="K1321" s="11">
        <v>379.98899999999998</v>
      </c>
      <c r="L1321" s="11">
        <v>397.84199999999998</v>
      </c>
      <c r="M1321" s="11">
        <v>450.142</v>
      </c>
      <c r="N1321" s="11">
        <v>481.33499999999998</v>
      </c>
      <c r="O1321" s="11">
        <v>503.36200000000002</v>
      </c>
      <c r="P1321" s="11">
        <v>441.96199999999999</v>
      </c>
      <c r="Q1321" s="11">
        <v>376.85</v>
      </c>
      <c r="R1321" s="11">
        <v>376.64</v>
      </c>
      <c r="S1321" s="11">
        <v>336.25700000000001</v>
      </c>
      <c r="T1321" s="11">
        <v>284.41399999999999</v>
      </c>
      <c r="U1321" s="11">
        <v>234.113</v>
      </c>
      <c r="V1321" s="11">
        <v>152.53299999999999</v>
      </c>
      <c r="W1321" s="11">
        <v>116.947</v>
      </c>
      <c r="X1321" s="11">
        <v>98.858000000000004</v>
      </c>
      <c r="Y1321" s="11">
        <v>66.753</v>
      </c>
      <c r="Z1321" s="11">
        <v>26.236000000000001</v>
      </c>
      <c r="AA1321" s="11">
        <v>8.6460000000000008</v>
      </c>
      <c r="AB1321" s="11">
        <v>1.3640000000000001</v>
      </c>
      <c r="AC1321" s="11">
        <v>0.14499999999999999</v>
      </c>
    </row>
    <row r="1322" spans="1:29" ht="11.5" hidden="1">
      <c r="A1322" s="15">
        <v>1305</v>
      </c>
      <c r="B1322" s="13" t="s">
        <v>1059</v>
      </c>
      <c r="C1322" s="14" t="s">
        <v>1154</v>
      </c>
      <c r="D1322" s="12"/>
      <c r="E1322" s="12">
        <v>788</v>
      </c>
      <c r="F1322" s="13" t="s">
        <v>1110</v>
      </c>
      <c r="G1322" s="12">
        <v>912</v>
      </c>
      <c r="H1322" s="12">
        <v>2020</v>
      </c>
      <c r="I1322" s="11">
        <v>489.09100000000001</v>
      </c>
      <c r="J1322" s="11">
        <v>491.58100000000002</v>
      </c>
      <c r="K1322" s="11">
        <v>411.077</v>
      </c>
      <c r="L1322" s="11">
        <v>378.33600000000001</v>
      </c>
      <c r="M1322" s="11">
        <v>395.17899999999997</v>
      </c>
      <c r="N1322" s="11">
        <v>447.38600000000002</v>
      </c>
      <c r="O1322" s="11">
        <v>478.77499999999998</v>
      </c>
      <c r="P1322" s="11">
        <v>500.67</v>
      </c>
      <c r="Q1322" s="11">
        <v>438.96600000000001</v>
      </c>
      <c r="R1322" s="11">
        <v>373.36799999999999</v>
      </c>
      <c r="S1322" s="11">
        <v>371.64400000000001</v>
      </c>
      <c r="T1322" s="11">
        <v>329.38099999999997</v>
      </c>
      <c r="U1322" s="11">
        <v>275.01400000000001</v>
      </c>
      <c r="V1322" s="11">
        <v>221.59299999999999</v>
      </c>
      <c r="W1322" s="11">
        <v>138.20099999999999</v>
      </c>
      <c r="X1322" s="11">
        <v>97.106999999999999</v>
      </c>
      <c r="Y1322" s="11">
        <v>70.644999999999996</v>
      </c>
      <c r="Z1322" s="11">
        <v>37.313000000000002</v>
      </c>
      <c r="AA1322" s="11">
        <v>10.228</v>
      </c>
      <c r="AB1322" s="11">
        <v>2.1219999999999999</v>
      </c>
      <c r="AC1322" s="11">
        <v>0.189</v>
      </c>
    </row>
    <row r="1323" spans="1:29" ht="11.5" hidden="1">
      <c r="A1323" s="15">
        <v>1306</v>
      </c>
      <c r="B1323" s="13" t="s">
        <v>1059</v>
      </c>
      <c r="C1323" s="14" t="s">
        <v>1155</v>
      </c>
      <c r="D1323" s="12"/>
      <c r="E1323" s="12">
        <v>732</v>
      </c>
      <c r="F1323" s="13" t="s">
        <v>1110</v>
      </c>
      <c r="G1323" s="12">
        <v>912</v>
      </c>
      <c r="H1323" s="12">
        <v>1950</v>
      </c>
      <c r="I1323" s="11">
        <v>1.1870000000000001</v>
      </c>
      <c r="J1323" s="11">
        <v>0.93400000000000005</v>
      </c>
      <c r="K1323" s="11">
        <v>0.80300000000000005</v>
      </c>
      <c r="L1323" s="11">
        <v>0.7</v>
      </c>
      <c r="M1323" s="11">
        <v>0.60899999999999999</v>
      </c>
      <c r="N1323" s="11">
        <v>0.52600000000000002</v>
      </c>
      <c r="O1323" s="11">
        <v>0.45100000000000001</v>
      </c>
      <c r="P1323" s="11">
        <v>0.38400000000000001</v>
      </c>
      <c r="Q1323" s="11">
        <v>0.32400000000000001</v>
      </c>
      <c r="R1323" s="11">
        <v>0.27</v>
      </c>
      <c r="S1323" s="11">
        <v>0.22500000000000001</v>
      </c>
      <c r="T1323" s="11">
        <v>0.182</v>
      </c>
      <c r="U1323" s="11">
        <v>0.14000000000000001</v>
      </c>
      <c r="V1323" s="11">
        <v>0.10100000000000001</v>
      </c>
      <c r="W1323" s="11">
        <v>6.4000000000000001E-2</v>
      </c>
      <c r="X1323" s="11">
        <v>3.5000000000000003E-2</v>
      </c>
      <c r="Y1323" s="11">
        <v>1.2E-2</v>
      </c>
      <c r="Z1323" s="11">
        <v>4.0000000000000001E-3</v>
      </c>
      <c r="AA1323" s="11">
        <v>0</v>
      </c>
      <c r="AB1323" s="11">
        <v>0</v>
      </c>
      <c r="AC1323" s="11">
        <v>0</v>
      </c>
    </row>
    <row r="1324" spans="1:29" ht="11.5" hidden="1">
      <c r="A1324" s="15">
        <v>1307</v>
      </c>
      <c r="B1324" s="13" t="s">
        <v>1059</v>
      </c>
      <c r="C1324" s="14" t="s">
        <v>1155</v>
      </c>
      <c r="D1324" s="12"/>
      <c r="E1324" s="12">
        <v>732</v>
      </c>
      <c r="F1324" s="13" t="s">
        <v>1110</v>
      </c>
      <c r="G1324" s="12">
        <v>912</v>
      </c>
      <c r="H1324" s="12">
        <v>1955</v>
      </c>
      <c r="I1324" s="11">
        <v>1.6439999999999999</v>
      </c>
      <c r="J1324" s="11">
        <v>1.244</v>
      </c>
      <c r="K1324" s="11">
        <v>1.17</v>
      </c>
      <c r="L1324" s="11">
        <v>1.163</v>
      </c>
      <c r="M1324" s="11">
        <v>1.139</v>
      </c>
      <c r="N1324" s="11">
        <v>0.90100000000000002</v>
      </c>
      <c r="O1324" s="11">
        <v>0.61699999999999999</v>
      </c>
      <c r="P1324" s="11">
        <v>0.47599999999999998</v>
      </c>
      <c r="Q1324" s="11">
        <v>0.41099999999999998</v>
      </c>
      <c r="R1324" s="11">
        <v>0.35299999999999998</v>
      </c>
      <c r="S1324" s="11">
        <v>0.28899999999999998</v>
      </c>
      <c r="T1324" s="11">
        <v>0.23100000000000001</v>
      </c>
      <c r="U1324" s="11">
        <v>0.184</v>
      </c>
      <c r="V1324" s="11">
        <v>0.13800000000000001</v>
      </c>
      <c r="W1324" s="11">
        <v>9.0999999999999998E-2</v>
      </c>
      <c r="X1324" s="11">
        <v>4.2999999999999997E-2</v>
      </c>
      <c r="Y1324" s="11">
        <v>1.6E-2</v>
      </c>
      <c r="Z1324" s="11">
        <v>4.0000000000000001E-3</v>
      </c>
      <c r="AA1324" s="11">
        <v>0</v>
      </c>
      <c r="AB1324" s="11">
        <v>0</v>
      </c>
      <c r="AC1324" s="11">
        <v>0</v>
      </c>
    </row>
    <row r="1325" spans="1:29" ht="11.5" hidden="1">
      <c r="A1325" s="15">
        <v>1308</v>
      </c>
      <c r="B1325" s="13" t="s">
        <v>1059</v>
      </c>
      <c r="C1325" s="14" t="s">
        <v>1155</v>
      </c>
      <c r="D1325" s="12"/>
      <c r="E1325" s="12">
        <v>732</v>
      </c>
      <c r="F1325" s="13" t="s">
        <v>1110</v>
      </c>
      <c r="G1325" s="12">
        <v>912</v>
      </c>
      <c r="H1325" s="12">
        <v>1960</v>
      </c>
      <c r="I1325" s="11">
        <v>2.7130000000000001</v>
      </c>
      <c r="J1325" s="11">
        <v>1.7569999999999999</v>
      </c>
      <c r="K1325" s="11">
        <v>1.6020000000000001</v>
      </c>
      <c r="L1325" s="11">
        <v>1.708</v>
      </c>
      <c r="M1325" s="11">
        <v>1.8129999999999999</v>
      </c>
      <c r="N1325" s="11">
        <v>1.5649999999999999</v>
      </c>
      <c r="O1325" s="11">
        <v>1.034</v>
      </c>
      <c r="P1325" s="11">
        <v>0.66200000000000003</v>
      </c>
      <c r="Q1325" s="11">
        <v>0.52500000000000002</v>
      </c>
      <c r="R1325" s="11">
        <v>0.46100000000000002</v>
      </c>
      <c r="S1325" s="11">
        <v>0.39400000000000002</v>
      </c>
      <c r="T1325" s="11">
        <v>0.32</v>
      </c>
      <c r="U1325" s="11">
        <v>0.248</v>
      </c>
      <c r="V1325" s="11">
        <v>0.189</v>
      </c>
      <c r="W1325" s="11">
        <v>0.13200000000000001</v>
      </c>
      <c r="X1325" s="11">
        <v>6.3E-2</v>
      </c>
      <c r="Y1325" s="11">
        <v>1.7999999999999999E-2</v>
      </c>
      <c r="Z1325" s="11">
        <v>5.0000000000000001E-3</v>
      </c>
      <c r="AA1325" s="11">
        <v>0</v>
      </c>
      <c r="AB1325" s="11">
        <v>0</v>
      </c>
      <c r="AC1325" s="11">
        <v>0</v>
      </c>
    </row>
    <row r="1326" spans="1:29" ht="11.5" hidden="1">
      <c r="A1326" s="15">
        <v>1309</v>
      </c>
      <c r="B1326" s="13" t="s">
        <v>1059</v>
      </c>
      <c r="C1326" s="14" t="s">
        <v>1155</v>
      </c>
      <c r="D1326" s="12"/>
      <c r="E1326" s="12">
        <v>732</v>
      </c>
      <c r="F1326" s="13" t="s">
        <v>1110</v>
      </c>
      <c r="G1326" s="12">
        <v>912</v>
      </c>
      <c r="H1326" s="12">
        <v>1965</v>
      </c>
      <c r="I1326" s="11">
        <v>4.3879999999999999</v>
      </c>
      <c r="J1326" s="11">
        <v>2.883</v>
      </c>
      <c r="K1326" s="11">
        <v>2.3029999999999999</v>
      </c>
      <c r="L1326" s="11">
        <v>2.4220000000000002</v>
      </c>
      <c r="M1326" s="11">
        <v>2.6960000000000002</v>
      </c>
      <c r="N1326" s="11">
        <v>2.4590000000000001</v>
      </c>
      <c r="O1326" s="11">
        <v>1.7729999999999999</v>
      </c>
      <c r="P1326" s="11">
        <v>1.1180000000000001</v>
      </c>
      <c r="Q1326" s="11">
        <v>0.75600000000000001</v>
      </c>
      <c r="R1326" s="11">
        <v>0.61399999999999999</v>
      </c>
      <c r="S1326" s="11">
        <v>0.52900000000000003</v>
      </c>
      <c r="T1326" s="11">
        <v>0.44600000000000001</v>
      </c>
      <c r="U1326" s="11">
        <v>0.35199999999999998</v>
      </c>
      <c r="V1326" s="11">
        <v>0.26500000000000001</v>
      </c>
      <c r="W1326" s="11">
        <v>0.187</v>
      </c>
      <c r="X1326" s="11">
        <v>9.4E-2</v>
      </c>
      <c r="Y1326" s="11">
        <v>2.9000000000000001E-2</v>
      </c>
      <c r="Z1326" s="11">
        <v>6.0000000000000001E-3</v>
      </c>
      <c r="AA1326" s="11">
        <v>0</v>
      </c>
      <c r="AB1326" s="11">
        <v>0</v>
      </c>
      <c r="AC1326" s="11">
        <v>0</v>
      </c>
    </row>
    <row r="1327" spans="1:29" ht="11.5" hidden="1">
      <c r="A1327" s="15">
        <v>1310</v>
      </c>
      <c r="B1327" s="13" t="s">
        <v>1059</v>
      </c>
      <c r="C1327" s="14" t="s">
        <v>1155</v>
      </c>
      <c r="D1327" s="12"/>
      <c r="E1327" s="12">
        <v>732</v>
      </c>
      <c r="F1327" s="13" t="s">
        <v>1110</v>
      </c>
      <c r="G1327" s="12">
        <v>912</v>
      </c>
      <c r="H1327" s="12">
        <v>1970</v>
      </c>
      <c r="I1327" s="11">
        <v>6.6040000000000001</v>
      </c>
      <c r="J1327" s="11">
        <v>4.7439999999999998</v>
      </c>
      <c r="K1327" s="11">
        <v>3.83</v>
      </c>
      <c r="L1327" s="11">
        <v>3.4159999999999999</v>
      </c>
      <c r="M1327" s="11">
        <v>3.4969999999999999</v>
      </c>
      <c r="N1327" s="11">
        <v>3.3260000000000001</v>
      </c>
      <c r="O1327" s="11">
        <v>2.573</v>
      </c>
      <c r="P1327" s="11">
        <v>1.8480000000000001</v>
      </c>
      <c r="Q1327" s="11">
        <v>1.333</v>
      </c>
      <c r="R1327" s="11">
        <v>0.92900000000000005</v>
      </c>
      <c r="S1327" s="11">
        <v>0.71899999999999997</v>
      </c>
      <c r="T1327" s="11">
        <v>0.60799999999999998</v>
      </c>
      <c r="U1327" s="11">
        <v>0.49299999999999999</v>
      </c>
      <c r="V1327" s="11">
        <v>0.377</v>
      </c>
      <c r="W1327" s="11">
        <v>0.26300000000000001</v>
      </c>
      <c r="X1327" s="11">
        <v>0.13600000000000001</v>
      </c>
      <c r="Y1327" s="11">
        <v>4.4999999999999998E-2</v>
      </c>
      <c r="Z1327" s="11">
        <v>1.0999999999999999E-2</v>
      </c>
      <c r="AA1327" s="11">
        <v>0</v>
      </c>
      <c r="AB1327" s="11">
        <v>0</v>
      </c>
      <c r="AC1327" s="11">
        <v>0</v>
      </c>
    </row>
    <row r="1328" spans="1:29" ht="11.5" hidden="1">
      <c r="A1328" s="15">
        <v>1311</v>
      </c>
      <c r="B1328" s="13" t="s">
        <v>1059</v>
      </c>
      <c r="C1328" s="14" t="s">
        <v>1155</v>
      </c>
      <c r="D1328" s="12"/>
      <c r="E1328" s="12">
        <v>732</v>
      </c>
      <c r="F1328" s="13" t="s">
        <v>1110</v>
      </c>
      <c r="G1328" s="12">
        <v>912</v>
      </c>
      <c r="H1328" s="12">
        <v>1975</v>
      </c>
      <c r="I1328" s="11">
        <v>6.6349999999999998</v>
      </c>
      <c r="J1328" s="11">
        <v>5.8689999999999998</v>
      </c>
      <c r="K1328" s="11">
        <v>4.6210000000000004</v>
      </c>
      <c r="L1328" s="11">
        <v>3.823</v>
      </c>
      <c r="M1328" s="11">
        <v>2.802</v>
      </c>
      <c r="N1328" s="11">
        <v>2.3679999999999999</v>
      </c>
      <c r="O1328" s="11">
        <v>2.238</v>
      </c>
      <c r="P1328" s="11">
        <v>1.5920000000000001</v>
      </c>
      <c r="Q1328" s="11">
        <v>1.198</v>
      </c>
      <c r="R1328" s="11">
        <v>1</v>
      </c>
      <c r="S1328" s="11">
        <v>0.71799999999999997</v>
      </c>
      <c r="T1328" s="11">
        <v>0.54900000000000004</v>
      </c>
      <c r="U1328" s="11">
        <v>0.45700000000000002</v>
      </c>
      <c r="V1328" s="11">
        <v>0.35899999999999999</v>
      </c>
      <c r="W1328" s="11">
        <v>0.252</v>
      </c>
      <c r="X1328" s="11">
        <v>0.15</v>
      </c>
      <c r="Y1328" s="11">
        <v>5.8000000000000003E-2</v>
      </c>
      <c r="Z1328" s="11">
        <v>1.4999999999999999E-2</v>
      </c>
      <c r="AA1328" s="11">
        <v>2E-3</v>
      </c>
      <c r="AB1328" s="11">
        <v>0</v>
      </c>
      <c r="AC1328" s="11">
        <v>0</v>
      </c>
    </row>
    <row r="1329" spans="1:29" ht="11.5" hidden="1">
      <c r="A1329" s="15">
        <v>1312</v>
      </c>
      <c r="B1329" s="13" t="s">
        <v>1059</v>
      </c>
      <c r="C1329" s="14" t="s">
        <v>1155</v>
      </c>
      <c r="D1329" s="12"/>
      <c r="E1329" s="12">
        <v>732</v>
      </c>
      <c r="F1329" s="13" t="s">
        <v>1110</v>
      </c>
      <c r="G1329" s="12">
        <v>912</v>
      </c>
      <c r="H1329" s="12">
        <v>1980</v>
      </c>
      <c r="I1329" s="11">
        <v>11.467000000000001</v>
      </c>
      <c r="J1329" s="11">
        <v>8.2870000000000008</v>
      </c>
      <c r="K1329" s="11">
        <v>7.968</v>
      </c>
      <c r="L1329" s="11">
        <v>7.6059999999999999</v>
      </c>
      <c r="M1329" s="11">
        <v>7.569</v>
      </c>
      <c r="N1329" s="11">
        <v>6.2140000000000004</v>
      </c>
      <c r="O1329" s="11">
        <v>4.8890000000000002</v>
      </c>
      <c r="P1329" s="11">
        <v>4.1040000000000001</v>
      </c>
      <c r="Q1329" s="11">
        <v>3.077</v>
      </c>
      <c r="R1329" s="11">
        <v>2.2029999999999998</v>
      </c>
      <c r="S1329" s="11">
        <v>1.708</v>
      </c>
      <c r="T1329" s="11">
        <v>1.3029999999999999</v>
      </c>
      <c r="U1329" s="11">
        <v>1.071</v>
      </c>
      <c r="V1329" s="11">
        <v>0.90400000000000003</v>
      </c>
      <c r="W1329" s="11">
        <v>0.70399999999999996</v>
      </c>
      <c r="X1329" s="11">
        <v>0.45900000000000002</v>
      </c>
      <c r="Y1329" s="11">
        <v>0.22900000000000001</v>
      </c>
      <c r="Z1329" s="11">
        <v>4.9000000000000002E-2</v>
      </c>
      <c r="AA1329" s="11">
        <v>3.0000000000000001E-3</v>
      </c>
      <c r="AB1329" s="11">
        <v>0</v>
      </c>
      <c r="AC1329" s="11">
        <v>0</v>
      </c>
    </row>
    <row r="1330" spans="1:29" ht="11.5" hidden="1">
      <c r="A1330" s="15">
        <v>1313</v>
      </c>
      <c r="B1330" s="13" t="s">
        <v>1059</v>
      </c>
      <c r="C1330" s="14" t="s">
        <v>1155</v>
      </c>
      <c r="D1330" s="12"/>
      <c r="E1330" s="12">
        <v>732</v>
      </c>
      <c r="F1330" s="13" t="s">
        <v>1110</v>
      </c>
      <c r="G1330" s="12">
        <v>912</v>
      </c>
      <c r="H1330" s="12">
        <v>1985</v>
      </c>
      <c r="I1330" s="11">
        <v>14.553000000000001</v>
      </c>
      <c r="J1330" s="11">
        <v>11.387</v>
      </c>
      <c r="K1330" s="11">
        <v>8.7560000000000002</v>
      </c>
      <c r="L1330" s="11">
        <v>8.41</v>
      </c>
      <c r="M1330" s="11">
        <v>8.0730000000000004</v>
      </c>
      <c r="N1330" s="11">
        <v>8.0760000000000005</v>
      </c>
      <c r="O1330" s="11">
        <v>6.5860000000000003</v>
      </c>
      <c r="P1330" s="11">
        <v>5.0410000000000004</v>
      </c>
      <c r="Q1330" s="11">
        <v>4.1619999999999999</v>
      </c>
      <c r="R1330" s="11">
        <v>3.1110000000000002</v>
      </c>
      <c r="S1330" s="11">
        <v>2.1869999999999998</v>
      </c>
      <c r="T1330" s="11">
        <v>1.6479999999999999</v>
      </c>
      <c r="U1330" s="11">
        <v>1.206</v>
      </c>
      <c r="V1330" s="11">
        <v>0.93100000000000005</v>
      </c>
      <c r="W1330" s="11">
        <v>0.71599999999999997</v>
      </c>
      <c r="X1330" s="11">
        <v>0.47899999999999998</v>
      </c>
      <c r="Y1330" s="11">
        <v>0.249</v>
      </c>
      <c r="Z1330" s="11">
        <v>8.8999999999999996E-2</v>
      </c>
      <c r="AA1330" s="11">
        <v>1.0999999999999999E-2</v>
      </c>
      <c r="AB1330" s="11">
        <v>0</v>
      </c>
      <c r="AC1330" s="11">
        <v>0</v>
      </c>
    </row>
    <row r="1331" spans="1:29" ht="11.5" hidden="1">
      <c r="A1331" s="15">
        <v>1314</v>
      </c>
      <c r="B1331" s="13" t="s">
        <v>1059</v>
      </c>
      <c r="C1331" s="14" t="s">
        <v>1155</v>
      </c>
      <c r="D1331" s="12"/>
      <c r="E1331" s="12">
        <v>732</v>
      </c>
      <c r="F1331" s="13" t="s">
        <v>1110</v>
      </c>
      <c r="G1331" s="12">
        <v>912</v>
      </c>
      <c r="H1331" s="12">
        <v>1990</v>
      </c>
      <c r="I1331" s="11">
        <v>15.803000000000001</v>
      </c>
      <c r="J1331" s="11">
        <v>14.297000000000001</v>
      </c>
      <c r="K1331" s="11">
        <v>11.803000000000001</v>
      </c>
      <c r="L1331" s="11">
        <v>9.7850000000000001</v>
      </c>
      <c r="M1331" s="11">
        <v>9.7029999999999994</v>
      </c>
      <c r="N1331" s="11">
        <v>9.1379999999999999</v>
      </c>
      <c r="O1331" s="11">
        <v>8.8699999999999992</v>
      </c>
      <c r="P1331" s="11">
        <v>7.3079999999999998</v>
      </c>
      <c r="Q1331" s="11">
        <v>4.992</v>
      </c>
      <c r="R1331" s="11">
        <v>3.42</v>
      </c>
      <c r="S1331" s="11">
        <v>2.476</v>
      </c>
      <c r="T1331" s="11">
        <v>1.756</v>
      </c>
      <c r="U1331" s="11">
        <v>1.4</v>
      </c>
      <c r="V1331" s="11">
        <v>1.0349999999999999</v>
      </c>
      <c r="W1331" s="11">
        <v>0.73399999999999999</v>
      </c>
      <c r="X1331" s="11">
        <v>0.49099999999999999</v>
      </c>
      <c r="Y1331" s="11">
        <v>0.26200000000000001</v>
      </c>
      <c r="Z1331" s="11">
        <v>9.9000000000000005E-2</v>
      </c>
      <c r="AA1331" s="11">
        <v>2.4E-2</v>
      </c>
      <c r="AB1331" s="11">
        <v>2E-3</v>
      </c>
      <c r="AC1331" s="11">
        <v>0</v>
      </c>
    </row>
    <row r="1332" spans="1:29" ht="11.5" hidden="1">
      <c r="A1332" s="15">
        <v>1315</v>
      </c>
      <c r="B1332" s="13" t="s">
        <v>1059</v>
      </c>
      <c r="C1332" s="14" t="s">
        <v>1155</v>
      </c>
      <c r="D1332" s="12"/>
      <c r="E1332" s="12">
        <v>732</v>
      </c>
      <c r="F1332" s="13" t="s">
        <v>1110</v>
      </c>
      <c r="G1332" s="12">
        <v>912</v>
      </c>
      <c r="H1332" s="12">
        <v>1995</v>
      </c>
      <c r="I1332" s="11">
        <v>17.170000000000002</v>
      </c>
      <c r="J1332" s="11">
        <v>16.003</v>
      </c>
      <c r="K1332" s="11">
        <v>14.858000000000001</v>
      </c>
      <c r="L1332" s="11">
        <v>12.794</v>
      </c>
      <c r="M1332" s="11">
        <v>11.032</v>
      </c>
      <c r="N1332" s="11">
        <v>10.792</v>
      </c>
      <c r="O1332" s="11">
        <v>9.8889999999999993</v>
      </c>
      <c r="P1332" s="11">
        <v>9.3670000000000009</v>
      </c>
      <c r="Q1332" s="11">
        <v>7.1710000000000003</v>
      </c>
      <c r="R1332" s="11">
        <v>4.3339999999999996</v>
      </c>
      <c r="S1332" s="11">
        <v>2.831</v>
      </c>
      <c r="T1332" s="11">
        <v>2.0379999999999998</v>
      </c>
      <c r="U1332" s="11">
        <v>1.5089999999999999</v>
      </c>
      <c r="V1332" s="11">
        <v>1.216</v>
      </c>
      <c r="W1332" s="11">
        <v>0.82699999999999996</v>
      </c>
      <c r="X1332" s="11">
        <v>0.51100000000000001</v>
      </c>
      <c r="Y1332" s="11">
        <v>0.27300000000000002</v>
      </c>
      <c r="Z1332" s="11">
        <v>0.106</v>
      </c>
      <c r="AA1332" s="11">
        <v>2.5999999999999999E-2</v>
      </c>
      <c r="AB1332" s="11">
        <v>4.0000000000000001E-3</v>
      </c>
      <c r="AC1332" s="11">
        <v>0</v>
      </c>
    </row>
    <row r="1333" spans="1:29" ht="11.5" hidden="1">
      <c r="A1333" s="15">
        <v>1316</v>
      </c>
      <c r="B1333" s="13" t="s">
        <v>1059</v>
      </c>
      <c r="C1333" s="14" t="s">
        <v>1155</v>
      </c>
      <c r="D1333" s="12"/>
      <c r="E1333" s="12">
        <v>732</v>
      </c>
      <c r="F1333" s="13" t="s">
        <v>1110</v>
      </c>
      <c r="G1333" s="12">
        <v>912</v>
      </c>
      <c r="H1333" s="12">
        <v>2000</v>
      </c>
      <c r="I1333" s="11">
        <v>18.834</v>
      </c>
      <c r="J1333" s="11">
        <v>18.573</v>
      </c>
      <c r="K1333" s="11">
        <v>17.247</v>
      </c>
      <c r="L1333" s="11">
        <v>16.145</v>
      </c>
      <c r="M1333" s="11">
        <v>14.768000000000001</v>
      </c>
      <c r="N1333" s="11">
        <v>13.462</v>
      </c>
      <c r="O1333" s="11">
        <v>12.536</v>
      </c>
      <c r="P1333" s="11">
        <v>10.946</v>
      </c>
      <c r="Q1333" s="11">
        <v>9.2059999999999995</v>
      </c>
      <c r="R1333" s="11">
        <v>5.9989999999999997</v>
      </c>
      <c r="S1333" s="11">
        <v>3.5070000000000001</v>
      </c>
      <c r="T1333" s="11">
        <v>2.484</v>
      </c>
      <c r="U1333" s="11">
        <v>1.9710000000000001</v>
      </c>
      <c r="V1333" s="11">
        <v>1.51</v>
      </c>
      <c r="W1333" s="11">
        <v>1.1890000000000001</v>
      </c>
      <c r="X1333" s="11">
        <v>0.79800000000000004</v>
      </c>
      <c r="Y1333" s="11">
        <v>0.36099999999999999</v>
      </c>
      <c r="Z1333" s="11">
        <v>0.114</v>
      </c>
      <c r="AA1333" s="11">
        <v>2.8000000000000001E-2</v>
      </c>
      <c r="AB1333" s="11">
        <v>4.0000000000000001E-3</v>
      </c>
      <c r="AC1333" s="11">
        <v>0</v>
      </c>
    </row>
    <row r="1334" spans="1:29" ht="11.5" hidden="1">
      <c r="A1334" s="15">
        <v>1317</v>
      </c>
      <c r="B1334" s="13" t="s">
        <v>1059</v>
      </c>
      <c r="C1334" s="14" t="s">
        <v>1155</v>
      </c>
      <c r="D1334" s="12"/>
      <c r="E1334" s="12">
        <v>732</v>
      </c>
      <c r="F1334" s="13" t="s">
        <v>1110</v>
      </c>
      <c r="G1334" s="12">
        <v>912</v>
      </c>
      <c r="H1334" s="12">
        <v>2005</v>
      </c>
      <c r="I1334" s="11">
        <v>23.157</v>
      </c>
      <c r="J1334" s="11">
        <v>22.751000000000001</v>
      </c>
      <c r="K1334" s="11">
        <v>22.442</v>
      </c>
      <c r="L1334" s="11">
        <v>21.210999999999999</v>
      </c>
      <c r="M1334" s="11">
        <v>20.936</v>
      </c>
      <c r="N1334" s="11">
        <v>20.79</v>
      </c>
      <c r="O1334" s="11">
        <v>19.369</v>
      </c>
      <c r="P1334" s="11">
        <v>16.481000000000002</v>
      </c>
      <c r="Q1334" s="11">
        <v>12.73</v>
      </c>
      <c r="R1334" s="11">
        <v>9.9369999999999994</v>
      </c>
      <c r="S1334" s="11">
        <v>6.2990000000000004</v>
      </c>
      <c r="T1334" s="11">
        <v>3.605</v>
      </c>
      <c r="U1334" s="11">
        <v>2.4529999999999998</v>
      </c>
      <c r="V1334" s="11">
        <v>1.8080000000000001</v>
      </c>
      <c r="W1334" s="11">
        <v>1.2769999999999999</v>
      </c>
      <c r="X1334" s="11">
        <v>0.89700000000000002</v>
      </c>
      <c r="Y1334" s="11">
        <v>0.504</v>
      </c>
      <c r="Z1334" s="11">
        <v>0.16200000000000001</v>
      </c>
      <c r="AA1334" s="11">
        <v>3.1E-2</v>
      </c>
      <c r="AB1334" s="11">
        <v>4.0000000000000001E-3</v>
      </c>
      <c r="AC1334" s="11">
        <v>0</v>
      </c>
    </row>
    <row r="1335" spans="1:29" ht="11.5" hidden="1">
      <c r="A1335" s="15">
        <v>1318</v>
      </c>
      <c r="B1335" s="13" t="s">
        <v>1059</v>
      </c>
      <c r="C1335" s="14" t="s">
        <v>1155</v>
      </c>
      <c r="D1335" s="12"/>
      <c r="E1335" s="12">
        <v>732</v>
      </c>
      <c r="F1335" s="13" t="s">
        <v>1110</v>
      </c>
      <c r="G1335" s="12">
        <v>912</v>
      </c>
      <c r="H1335" s="12">
        <v>2010</v>
      </c>
      <c r="I1335" s="11">
        <v>24.012</v>
      </c>
      <c r="J1335" s="11">
        <v>23.274000000000001</v>
      </c>
      <c r="K1335" s="11">
        <v>22.617000000000001</v>
      </c>
      <c r="L1335" s="11">
        <v>23.07</v>
      </c>
      <c r="M1335" s="11">
        <v>22.806000000000001</v>
      </c>
      <c r="N1335" s="11">
        <v>22.286999999999999</v>
      </c>
      <c r="O1335" s="11">
        <v>21.286999999999999</v>
      </c>
      <c r="P1335" s="11">
        <v>18.734000000000002</v>
      </c>
      <c r="Q1335" s="11">
        <v>14.973000000000001</v>
      </c>
      <c r="R1335" s="11">
        <v>11.241</v>
      </c>
      <c r="S1335" s="11">
        <v>8.9649999999999999</v>
      </c>
      <c r="T1335" s="11">
        <v>5.7210000000000001</v>
      </c>
      <c r="U1335" s="11">
        <v>3.1890000000000001</v>
      </c>
      <c r="V1335" s="11">
        <v>2.0720000000000001</v>
      </c>
      <c r="W1335" s="11">
        <v>1.431</v>
      </c>
      <c r="X1335" s="11">
        <v>0.91400000000000003</v>
      </c>
      <c r="Y1335" s="11">
        <v>0.53100000000000003</v>
      </c>
      <c r="Z1335" s="11">
        <v>0.215</v>
      </c>
      <c r="AA1335" s="11">
        <v>4.4999999999999998E-2</v>
      </c>
      <c r="AB1335" s="11">
        <v>5.0000000000000001E-3</v>
      </c>
      <c r="AC1335" s="11">
        <v>0</v>
      </c>
    </row>
    <row r="1336" spans="1:29" ht="11.5" hidden="1">
      <c r="A1336" s="15">
        <v>1319</v>
      </c>
      <c r="B1336" s="13" t="s">
        <v>1059</v>
      </c>
      <c r="C1336" s="14" t="s">
        <v>1155</v>
      </c>
      <c r="D1336" s="12"/>
      <c r="E1336" s="12">
        <v>732</v>
      </c>
      <c r="F1336" s="13" t="s">
        <v>1110</v>
      </c>
      <c r="G1336" s="12">
        <v>912</v>
      </c>
      <c r="H1336" s="12">
        <v>2015</v>
      </c>
      <c r="I1336" s="11">
        <v>27.01</v>
      </c>
      <c r="J1336" s="11">
        <v>24.227</v>
      </c>
      <c r="K1336" s="11">
        <v>23.096</v>
      </c>
      <c r="L1336" s="11">
        <v>22.565000000000001</v>
      </c>
      <c r="M1336" s="11">
        <v>24.257999999999999</v>
      </c>
      <c r="N1336" s="11">
        <v>24.457999999999998</v>
      </c>
      <c r="O1336" s="11">
        <v>22.824000000000002</v>
      </c>
      <c r="P1336" s="11">
        <v>20.687000000000001</v>
      </c>
      <c r="Q1336" s="11">
        <v>17.242999999999999</v>
      </c>
      <c r="R1336" s="11">
        <v>13.483000000000001</v>
      </c>
      <c r="S1336" s="11">
        <v>10.27</v>
      </c>
      <c r="T1336" s="11">
        <v>8.3089999999999993</v>
      </c>
      <c r="U1336" s="11">
        <v>5.1970000000000001</v>
      </c>
      <c r="V1336" s="11">
        <v>2.754</v>
      </c>
      <c r="W1336" s="11">
        <v>1.67</v>
      </c>
      <c r="X1336" s="11">
        <v>1.0429999999999999</v>
      </c>
      <c r="Y1336" s="11">
        <v>0.55000000000000004</v>
      </c>
      <c r="Z1336" s="11">
        <v>0.23300000000000001</v>
      </c>
      <c r="AA1336" s="11">
        <v>6.2E-2</v>
      </c>
      <c r="AB1336" s="11">
        <v>6.0000000000000001E-3</v>
      </c>
      <c r="AC1336" s="11">
        <v>0</v>
      </c>
    </row>
    <row r="1337" spans="1:29" ht="11.5" hidden="1">
      <c r="A1337" s="15">
        <v>1320</v>
      </c>
      <c r="B1337" s="13" t="s">
        <v>1059</v>
      </c>
      <c r="C1337" s="14" t="s">
        <v>1155</v>
      </c>
      <c r="D1337" s="12"/>
      <c r="E1337" s="12">
        <v>732</v>
      </c>
      <c r="F1337" s="13" t="s">
        <v>1110</v>
      </c>
      <c r="G1337" s="12">
        <v>912</v>
      </c>
      <c r="H1337" s="12">
        <v>2020</v>
      </c>
      <c r="I1337" s="11">
        <v>27.93</v>
      </c>
      <c r="J1337" s="11">
        <v>27.788</v>
      </c>
      <c r="K1337" s="11">
        <v>24.695</v>
      </c>
      <c r="L1337" s="11">
        <v>24.074000000000002</v>
      </c>
      <c r="M1337" s="11">
        <v>24.65</v>
      </c>
      <c r="N1337" s="11">
        <v>26.638999999999999</v>
      </c>
      <c r="O1337" s="11">
        <v>26.425999999999998</v>
      </c>
      <c r="P1337" s="11">
        <v>23.911000000000001</v>
      </c>
      <c r="Q1337" s="11">
        <v>20.966000000000001</v>
      </c>
      <c r="R1337" s="11">
        <v>17.286999999999999</v>
      </c>
      <c r="S1337" s="11">
        <v>13.356999999999999</v>
      </c>
      <c r="T1337" s="11">
        <v>10.022</v>
      </c>
      <c r="U1337" s="11">
        <v>7.9180000000000001</v>
      </c>
      <c r="V1337" s="11">
        <v>4.7709999999999999</v>
      </c>
      <c r="W1337" s="11">
        <v>2.3679999999999999</v>
      </c>
      <c r="X1337" s="11">
        <v>1.276</v>
      </c>
      <c r="Y1337" s="11">
        <v>0.65900000000000003</v>
      </c>
      <c r="Z1337" s="11">
        <v>0.253</v>
      </c>
      <c r="AA1337" s="11">
        <v>6.9000000000000006E-2</v>
      </c>
      <c r="AB1337" s="11">
        <v>0.01</v>
      </c>
      <c r="AC1337" s="11">
        <v>1E-3</v>
      </c>
    </row>
    <row r="1338" spans="1:29" ht="11.5" hidden="1">
      <c r="A1338" s="26">
        <v>1321</v>
      </c>
      <c r="B1338" s="24" t="s">
        <v>1059</v>
      </c>
      <c r="C1338" s="32" t="s">
        <v>1156</v>
      </c>
      <c r="D1338" s="23"/>
      <c r="E1338" s="23">
        <v>922</v>
      </c>
      <c r="F1338" s="24" t="s">
        <v>1109</v>
      </c>
      <c r="G1338" s="23">
        <v>1833</v>
      </c>
      <c r="H1338" s="23">
        <v>1950</v>
      </c>
      <c r="I1338" s="22">
        <v>3744.5479999999998</v>
      </c>
      <c r="J1338" s="22">
        <v>2975.078</v>
      </c>
      <c r="K1338" s="22">
        <v>2811.3240000000001</v>
      </c>
      <c r="L1338" s="22">
        <v>2628.413</v>
      </c>
      <c r="M1338" s="22">
        <v>2341.0970000000002</v>
      </c>
      <c r="N1338" s="22">
        <v>1849.1849999999999</v>
      </c>
      <c r="O1338" s="22">
        <v>1505.89</v>
      </c>
      <c r="P1338" s="22">
        <v>1522.4939999999999</v>
      </c>
      <c r="Q1338" s="22">
        <v>1409.2929999999999</v>
      </c>
      <c r="R1338" s="22">
        <v>1169.326</v>
      </c>
      <c r="S1338" s="22">
        <v>1057.604</v>
      </c>
      <c r="T1338" s="22">
        <v>788.24699999999996</v>
      </c>
      <c r="U1338" s="22">
        <v>715.43200000000002</v>
      </c>
      <c r="V1338" s="22">
        <v>502.81900000000002</v>
      </c>
      <c r="W1338" s="22">
        <v>383.19099999999997</v>
      </c>
      <c r="X1338" s="22">
        <v>200.86199999999999</v>
      </c>
      <c r="Y1338" s="22">
        <v>94.341999999999999</v>
      </c>
      <c r="Z1338" s="22">
        <v>36.018000000000001</v>
      </c>
      <c r="AA1338" s="22">
        <v>11.137</v>
      </c>
      <c r="AB1338" s="22">
        <v>1.631</v>
      </c>
      <c r="AC1338" s="22">
        <v>0.19800000000000001</v>
      </c>
    </row>
    <row r="1339" spans="1:29" ht="11.5" hidden="1">
      <c r="A1339" s="26">
        <v>1322</v>
      </c>
      <c r="B1339" s="24" t="s">
        <v>1059</v>
      </c>
      <c r="C1339" s="32" t="s">
        <v>1156</v>
      </c>
      <c r="D1339" s="23"/>
      <c r="E1339" s="23">
        <v>922</v>
      </c>
      <c r="F1339" s="24" t="s">
        <v>1109</v>
      </c>
      <c r="G1339" s="23">
        <v>1833</v>
      </c>
      <c r="H1339" s="23">
        <v>1955</v>
      </c>
      <c r="I1339" s="22">
        <v>4923.049</v>
      </c>
      <c r="J1339" s="22">
        <v>3433.9209999999998</v>
      </c>
      <c r="K1339" s="22">
        <v>2907.7579999999998</v>
      </c>
      <c r="L1339" s="22">
        <v>2777.8429999999998</v>
      </c>
      <c r="M1339" s="22">
        <v>2573.5720000000001</v>
      </c>
      <c r="N1339" s="22">
        <v>2280.3420000000001</v>
      </c>
      <c r="O1339" s="22">
        <v>1796.9649999999999</v>
      </c>
      <c r="P1339" s="22">
        <v>1460.569</v>
      </c>
      <c r="Q1339" s="22">
        <v>1475.393</v>
      </c>
      <c r="R1339" s="22">
        <v>1358.502</v>
      </c>
      <c r="S1339" s="22">
        <v>1115.575</v>
      </c>
      <c r="T1339" s="22">
        <v>984.65499999999997</v>
      </c>
      <c r="U1339" s="22">
        <v>707.88</v>
      </c>
      <c r="V1339" s="22">
        <v>606.37699999999995</v>
      </c>
      <c r="W1339" s="22">
        <v>385.57299999999998</v>
      </c>
      <c r="X1339" s="22">
        <v>247.90899999999999</v>
      </c>
      <c r="Y1339" s="22">
        <v>102.337</v>
      </c>
      <c r="Z1339" s="22">
        <v>34.097000000000001</v>
      </c>
      <c r="AA1339" s="22">
        <v>8.5830000000000002</v>
      </c>
      <c r="AB1339" s="22">
        <v>1.8069999999999999</v>
      </c>
      <c r="AC1339" s="22">
        <v>0.17</v>
      </c>
    </row>
    <row r="1340" spans="1:29" ht="11.5" hidden="1">
      <c r="A1340" s="26">
        <v>1323</v>
      </c>
      <c r="B1340" s="24" t="s">
        <v>1059</v>
      </c>
      <c r="C1340" s="32" t="s">
        <v>1156</v>
      </c>
      <c r="D1340" s="23"/>
      <c r="E1340" s="23">
        <v>922</v>
      </c>
      <c r="F1340" s="24" t="s">
        <v>1109</v>
      </c>
      <c r="G1340" s="23">
        <v>1833</v>
      </c>
      <c r="H1340" s="23">
        <v>1960</v>
      </c>
      <c r="I1340" s="22">
        <v>5523.6589999999997</v>
      </c>
      <c r="J1340" s="22">
        <v>4571.8379999999997</v>
      </c>
      <c r="K1340" s="22">
        <v>3367.2640000000001</v>
      </c>
      <c r="L1340" s="22">
        <v>2873.5360000000001</v>
      </c>
      <c r="M1340" s="22">
        <v>2731.643</v>
      </c>
      <c r="N1340" s="22">
        <v>2520.7469999999998</v>
      </c>
      <c r="O1340" s="22">
        <v>2231.83</v>
      </c>
      <c r="P1340" s="22">
        <v>1750.606</v>
      </c>
      <c r="Q1340" s="22">
        <v>1418.961</v>
      </c>
      <c r="R1340" s="22">
        <v>1425.0840000000001</v>
      </c>
      <c r="S1340" s="22">
        <v>1299.7449999999999</v>
      </c>
      <c r="T1340" s="22">
        <v>1042.9069999999999</v>
      </c>
      <c r="U1340" s="22">
        <v>890.91700000000003</v>
      </c>
      <c r="V1340" s="22">
        <v>602.11900000000003</v>
      </c>
      <c r="W1340" s="22">
        <v>473.58499999999998</v>
      </c>
      <c r="X1340" s="22">
        <v>259.03100000000001</v>
      </c>
      <c r="Y1340" s="22">
        <v>130.858</v>
      </c>
      <c r="Z1340" s="22">
        <v>40.265000000000001</v>
      </c>
      <c r="AA1340" s="22">
        <v>8.9079999999999995</v>
      </c>
      <c r="AB1340" s="22">
        <v>1.466</v>
      </c>
      <c r="AC1340" s="22">
        <v>0.24299999999999999</v>
      </c>
    </row>
    <row r="1341" spans="1:29" ht="11.5" hidden="1">
      <c r="A1341" s="26">
        <v>1324</v>
      </c>
      <c r="B1341" s="24" t="s">
        <v>1059</v>
      </c>
      <c r="C1341" s="32" t="s">
        <v>1156</v>
      </c>
      <c r="D1341" s="23"/>
      <c r="E1341" s="23">
        <v>922</v>
      </c>
      <c r="F1341" s="24" t="s">
        <v>1109</v>
      </c>
      <c r="G1341" s="23">
        <v>1833</v>
      </c>
      <c r="H1341" s="23">
        <v>1965</v>
      </c>
      <c r="I1341" s="22">
        <v>6246.7479999999996</v>
      </c>
      <c r="J1341" s="22">
        <v>5192.1459999999997</v>
      </c>
      <c r="K1341" s="22">
        <v>4497.7219999999998</v>
      </c>
      <c r="L1341" s="22">
        <v>3332.0309999999999</v>
      </c>
      <c r="M1341" s="22">
        <v>2826.8690000000001</v>
      </c>
      <c r="N1341" s="22">
        <v>2683.16</v>
      </c>
      <c r="O1341" s="22">
        <v>2472.5680000000002</v>
      </c>
      <c r="P1341" s="22">
        <v>2184.6660000000002</v>
      </c>
      <c r="Q1341" s="22">
        <v>1709.8689999999999</v>
      </c>
      <c r="R1341" s="22">
        <v>1370.259</v>
      </c>
      <c r="S1341" s="22">
        <v>1369.231</v>
      </c>
      <c r="T1341" s="22">
        <v>1219.7560000000001</v>
      </c>
      <c r="U1341" s="22">
        <v>955.45600000000002</v>
      </c>
      <c r="V1341" s="22">
        <v>769.21299999999997</v>
      </c>
      <c r="W1341" s="22">
        <v>479.25200000000001</v>
      </c>
      <c r="X1341" s="22">
        <v>327.59100000000001</v>
      </c>
      <c r="Y1341" s="22">
        <v>144.32</v>
      </c>
      <c r="Z1341" s="22">
        <v>55.103000000000002</v>
      </c>
      <c r="AA1341" s="22">
        <v>11.602</v>
      </c>
      <c r="AB1341" s="22">
        <v>1.663</v>
      </c>
      <c r="AC1341" s="22">
        <v>0.20599999999999999</v>
      </c>
    </row>
    <row r="1342" spans="1:29" ht="11.5" hidden="1">
      <c r="A1342" s="26">
        <v>1325</v>
      </c>
      <c r="B1342" s="24" t="s">
        <v>1059</v>
      </c>
      <c r="C1342" s="32" t="s">
        <v>1156</v>
      </c>
      <c r="D1342" s="23"/>
      <c r="E1342" s="23">
        <v>922</v>
      </c>
      <c r="F1342" s="24" t="s">
        <v>1109</v>
      </c>
      <c r="G1342" s="23">
        <v>1833</v>
      </c>
      <c r="H1342" s="23">
        <v>1970</v>
      </c>
      <c r="I1342" s="22">
        <v>6958.0339999999997</v>
      </c>
      <c r="J1342" s="22">
        <v>5927.1490000000003</v>
      </c>
      <c r="K1342" s="22">
        <v>5109.1360000000004</v>
      </c>
      <c r="L1342" s="22">
        <v>4428.2039999999997</v>
      </c>
      <c r="M1342" s="22">
        <v>3281.3829999999998</v>
      </c>
      <c r="N1342" s="22">
        <v>2782.1260000000002</v>
      </c>
      <c r="O1342" s="22">
        <v>2636.4830000000002</v>
      </c>
      <c r="P1342" s="22">
        <v>2419.9589999999998</v>
      </c>
      <c r="Q1342" s="22">
        <v>2140.0520000000001</v>
      </c>
      <c r="R1342" s="22">
        <v>1660.3050000000001</v>
      </c>
      <c r="S1342" s="22">
        <v>1320.0450000000001</v>
      </c>
      <c r="T1342" s="22">
        <v>1292.5260000000001</v>
      </c>
      <c r="U1342" s="22">
        <v>1123.6569999999999</v>
      </c>
      <c r="V1342" s="22">
        <v>841.09699999999998</v>
      </c>
      <c r="W1342" s="22">
        <v>623.46199999999999</v>
      </c>
      <c r="X1342" s="22">
        <v>342.82799999999997</v>
      </c>
      <c r="Y1342" s="22">
        <v>192.321</v>
      </c>
      <c r="Z1342" s="22">
        <v>64.269000000000005</v>
      </c>
      <c r="AA1342" s="22">
        <v>17.114000000000001</v>
      </c>
      <c r="AB1342" s="22">
        <v>2.3380000000000001</v>
      </c>
      <c r="AC1342" s="22">
        <v>0.23400000000000001</v>
      </c>
    </row>
    <row r="1343" spans="1:29" ht="11.5" hidden="1">
      <c r="A1343" s="26">
        <v>1326</v>
      </c>
      <c r="B1343" s="24" t="s">
        <v>1059</v>
      </c>
      <c r="C1343" s="32" t="s">
        <v>1156</v>
      </c>
      <c r="D1343" s="23"/>
      <c r="E1343" s="23">
        <v>922</v>
      </c>
      <c r="F1343" s="24" t="s">
        <v>1109</v>
      </c>
      <c r="G1343" s="23">
        <v>1833</v>
      </c>
      <c r="H1343" s="23">
        <v>1975</v>
      </c>
      <c r="I1343" s="22">
        <v>7844.2629999999999</v>
      </c>
      <c r="J1343" s="22">
        <v>6689.7250000000004</v>
      </c>
      <c r="K1343" s="22">
        <v>5840.29</v>
      </c>
      <c r="L1343" s="22">
        <v>5044.8490000000002</v>
      </c>
      <c r="M1343" s="22">
        <v>4350.4719999999998</v>
      </c>
      <c r="N1343" s="22">
        <v>3228.511</v>
      </c>
      <c r="O1343" s="22">
        <v>2734.59</v>
      </c>
      <c r="P1343" s="22">
        <v>2589.7489999999998</v>
      </c>
      <c r="Q1343" s="22">
        <v>2349.2640000000001</v>
      </c>
      <c r="R1343" s="22">
        <v>2073.9870000000001</v>
      </c>
      <c r="S1343" s="22">
        <v>1613.0609999999999</v>
      </c>
      <c r="T1343" s="22">
        <v>1263.32</v>
      </c>
      <c r="U1343" s="22">
        <v>1224.2</v>
      </c>
      <c r="V1343" s="22">
        <v>1009.282</v>
      </c>
      <c r="W1343" s="22">
        <v>705.36400000000003</v>
      </c>
      <c r="X1343" s="22">
        <v>456.40699999999998</v>
      </c>
      <c r="Y1343" s="22">
        <v>207.3</v>
      </c>
      <c r="Z1343" s="22">
        <v>90.308999999999997</v>
      </c>
      <c r="AA1343" s="22">
        <v>20.797999999999998</v>
      </c>
      <c r="AB1343" s="22">
        <v>3.581</v>
      </c>
      <c r="AC1343" s="22">
        <v>0.33500000000000002</v>
      </c>
    </row>
    <row r="1344" spans="1:29" ht="11.5" hidden="1">
      <c r="A1344" s="26">
        <v>1327</v>
      </c>
      <c r="B1344" s="24" t="s">
        <v>1059</v>
      </c>
      <c r="C1344" s="32" t="s">
        <v>1156</v>
      </c>
      <c r="D1344" s="23"/>
      <c r="E1344" s="23">
        <v>922</v>
      </c>
      <c r="F1344" s="24" t="s">
        <v>1109</v>
      </c>
      <c r="G1344" s="23">
        <v>1833</v>
      </c>
      <c r="H1344" s="23">
        <v>1980</v>
      </c>
      <c r="I1344" s="22">
        <v>8768.5329999999994</v>
      </c>
      <c r="J1344" s="22">
        <v>7599.5219999999999</v>
      </c>
      <c r="K1344" s="22">
        <v>6604.2910000000002</v>
      </c>
      <c r="L1344" s="22">
        <v>5781.8739999999998</v>
      </c>
      <c r="M1344" s="22">
        <v>4993.4399999999996</v>
      </c>
      <c r="N1344" s="22">
        <v>4286.5919999999996</v>
      </c>
      <c r="O1344" s="22">
        <v>3169.681</v>
      </c>
      <c r="P1344" s="22">
        <v>2669.2049999999999</v>
      </c>
      <c r="Q1344" s="22">
        <v>2526.3510000000001</v>
      </c>
      <c r="R1344" s="22">
        <v>2279.3310000000001</v>
      </c>
      <c r="S1344" s="22">
        <v>2000.865</v>
      </c>
      <c r="T1344" s="22">
        <v>1538.7850000000001</v>
      </c>
      <c r="U1344" s="22">
        <v>1184.105</v>
      </c>
      <c r="V1344" s="22">
        <v>1095.8219999999999</v>
      </c>
      <c r="W1344" s="22">
        <v>839.66399999999999</v>
      </c>
      <c r="X1344" s="22">
        <v>523.78300000000002</v>
      </c>
      <c r="Y1344" s="22">
        <v>278.90899999999999</v>
      </c>
      <c r="Z1344" s="22">
        <v>97.772999999999996</v>
      </c>
      <c r="AA1344" s="22">
        <v>30.138000000000002</v>
      </c>
      <c r="AB1344" s="22">
        <v>4.476</v>
      </c>
      <c r="AC1344" s="22">
        <v>0.503</v>
      </c>
    </row>
    <row r="1345" spans="1:29" ht="11.5" hidden="1">
      <c r="A1345" s="26">
        <v>1328</v>
      </c>
      <c r="B1345" s="24" t="s">
        <v>1059</v>
      </c>
      <c r="C1345" s="32" t="s">
        <v>1156</v>
      </c>
      <c r="D1345" s="23"/>
      <c r="E1345" s="23">
        <v>922</v>
      </c>
      <c r="F1345" s="24" t="s">
        <v>1109</v>
      </c>
      <c r="G1345" s="23">
        <v>1833</v>
      </c>
      <c r="H1345" s="23">
        <v>1985</v>
      </c>
      <c r="I1345" s="22">
        <v>9820.2350000000006</v>
      </c>
      <c r="J1345" s="22">
        <v>8579.2459999999992</v>
      </c>
      <c r="K1345" s="22">
        <v>7525.2740000000003</v>
      </c>
      <c r="L1345" s="22">
        <v>6556.1819999999998</v>
      </c>
      <c r="M1345" s="22">
        <v>5788.1880000000001</v>
      </c>
      <c r="N1345" s="22">
        <v>5021.7349999999997</v>
      </c>
      <c r="O1345" s="22">
        <v>4311.0720000000001</v>
      </c>
      <c r="P1345" s="22">
        <v>3230.5680000000002</v>
      </c>
      <c r="Q1345" s="22">
        <v>2652.431</v>
      </c>
      <c r="R1345" s="22">
        <v>2475.846</v>
      </c>
      <c r="S1345" s="22">
        <v>2217.5120000000002</v>
      </c>
      <c r="T1345" s="22">
        <v>1892.9280000000001</v>
      </c>
      <c r="U1345" s="22">
        <v>1432.067</v>
      </c>
      <c r="V1345" s="22">
        <v>1059.557</v>
      </c>
      <c r="W1345" s="22">
        <v>922.33799999999997</v>
      </c>
      <c r="X1345" s="22">
        <v>632.61599999999999</v>
      </c>
      <c r="Y1345" s="22">
        <v>329.233</v>
      </c>
      <c r="Z1345" s="22">
        <v>134.96600000000001</v>
      </c>
      <c r="AA1345" s="22">
        <v>32.427</v>
      </c>
      <c r="AB1345" s="22">
        <v>6.3680000000000003</v>
      </c>
      <c r="AC1345" s="22">
        <v>0.627</v>
      </c>
    </row>
    <row r="1346" spans="1:29" ht="11.5" hidden="1">
      <c r="A1346" s="26">
        <v>1329</v>
      </c>
      <c r="B1346" s="24" t="s">
        <v>1059</v>
      </c>
      <c r="C1346" s="32" t="s">
        <v>1156</v>
      </c>
      <c r="D1346" s="23"/>
      <c r="E1346" s="23">
        <v>922</v>
      </c>
      <c r="F1346" s="24" t="s">
        <v>1109</v>
      </c>
      <c r="G1346" s="23">
        <v>1833</v>
      </c>
      <c r="H1346" s="23">
        <v>1990</v>
      </c>
      <c r="I1346" s="22">
        <v>10577.378000000001</v>
      </c>
      <c r="J1346" s="22">
        <v>9660.6689999999999</v>
      </c>
      <c r="K1346" s="22">
        <v>8511.41</v>
      </c>
      <c r="L1346" s="22">
        <v>7413.9430000000002</v>
      </c>
      <c r="M1346" s="22">
        <v>6466.027</v>
      </c>
      <c r="N1346" s="22">
        <v>5751.3810000000003</v>
      </c>
      <c r="O1346" s="22">
        <v>4955.8239999999996</v>
      </c>
      <c r="P1346" s="22">
        <v>4181.4979999999996</v>
      </c>
      <c r="Q1346" s="22">
        <v>3070.0590000000002</v>
      </c>
      <c r="R1346" s="22">
        <v>2542.652</v>
      </c>
      <c r="S1346" s="22">
        <v>2371.9879999999998</v>
      </c>
      <c r="T1346" s="22">
        <v>2124.5349999999999</v>
      </c>
      <c r="U1346" s="22">
        <v>1806.4949999999999</v>
      </c>
      <c r="V1346" s="22">
        <v>1319.3879999999999</v>
      </c>
      <c r="W1346" s="22">
        <v>907.60500000000002</v>
      </c>
      <c r="X1346" s="22">
        <v>702.41700000000003</v>
      </c>
      <c r="Y1346" s="22">
        <v>403.84399999999999</v>
      </c>
      <c r="Z1346" s="22">
        <v>163.215</v>
      </c>
      <c r="AA1346" s="22">
        <v>45.365000000000002</v>
      </c>
      <c r="AB1346" s="22">
        <v>6.5990000000000002</v>
      </c>
      <c r="AC1346" s="22">
        <v>0.77500000000000002</v>
      </c>
    </row>
    <row r="1347" spans="1:29" ht="11.5" hidden="1">
      <c r="A1347" s="26">
        <v>1330</v>
      </c>
      <c r="B1347" s="24" t="s">
        <v>1059</v>
      </c>
      <c r="C1347" s="32" t="s">
        <v>1156</v>
      </c>
      <c r="D1347" s="23"/>
      <c r="E1347" s="23">
        <v>922</v>
      </c>
      <c r="F1347" s="24" t="s">
        <v>1109</v>
      </c>
      <c r="G1347" s="23">
        <v>1833</v>
      </c>
      <c r="H1347" s="23">
        <v>1995</v>
      </c>
      <c r="I1347" s="22">
        <v>10929.174000000001</v>
      </c>
      <c r="J1347" s="22">
        <v>10328.375</v>
      </c>
      <c r="K1347" s="22">
        <v>9558.9840000000004</v>
      </c>
      <c r="L1347" s="22">
        <v>8402.7990000000009</v>
      </c>
      <c r="M1347" s="22">
        <v>7304.826</v>
      </c>
      <c r="N1347" s="22">
        <v>6472.9290000000001</v>
      </c>
      <c r="O1347" s="22">
        <v>5760.5550000000003</v>
      </c>
      <c r="P1347" s="22">
        <v>4920.924</v>
      </c>
      <c r="Q1347" s="22">
        <v>4128.4830000000002</v>
      </c>
      <c r="R1347" s="22">
        <v>3013.82</v>
      </c>
      <c r="S1347" s="22">
        <v>2502.2939999999999</v>
      </c>
      <c r="T1347" s="22">
        <v>2234.5810000000001</v>
      </c>
      <c r="U1347" s="22">
        <v>2030.6010000000001</v>
      </c>
      <c r="V1347" s="22">
        <v>1654.4849999999999</v>
      </c>
      <c r="W1347" s="22">
        <v>1128.692</v>
      </c>
      <c r="X1347" s="22">
        <v>746.82500000000005</v>
      </c>
      <c r="Y1347" s="22">
        <v>457.74599999999998</v>
      </c>
      <c r="Z1347" s="22">
        <v>199.59800000000001</v>
      </c>
      <c r="AA1347" s="22">
        <v>55.38</v>
      </c>
      <c r="AB1347" s="22">
        <v>9.1780000000000008</v>
      </c>
      <c r="AC1347" s="22">
        <v>0.82899999999999996</v>
      </c>
    </row>
    <row r="1348" spans="1:29" ht="11.5" hidden="1">
      <c r="A1348" s="26">
        <v>1331</v>
      </c>
      <c r="B1348" s="24" t="s">
        <v>1059</v>
      </c>
      <c r="C1348" s="32" t="s">
        <v>1156</v>
      </c>
      <c r="D1348" s="23"/>
      <c r="E1348" s="23">
        <v>922</v>
      </c>
      <c r="F1348" s="24" t="s">
        <v>1109</v>
      </c>
      <c r="G1348" s="23">
        <v>1833</v>
      </c>
      <c r="H1348" s="23">
        <v>2000</v>
      </c>
      <c r="I1348" s="22">
        <v>11330.189</v>
      </c>
      <c r="J1348" s="22">
        <v>10810.45</v>
      </c>
      <c r="K1348" s="22">
        <v>10197.963</v>
      </c>
      <c r="L1348" s="22">
        <v>9296.4439999999995</v>
      </c>
      <c r="M1348" s="22">
        <v>8359.4110000000001</v>
      </c>
      <c r="N1348" s="22">
        <v>7423.9870000000001</v>
      </c>
      <c r="O1348" s="22">
        <v>6489.0060000000003</v>
      </c>
      <c r="P1348" s="22">
        <v>5724.5309999999999</v>
      </c>
      <c r="Q1348" s="22">
        <v>4779.7830000000004</v>
      </c>
      <c r="R1348" s="22">
        <v>3988.636</v>
      </c>
      <c r="S1348" s="22">
        <v>2916.942</v>
      </c>
      <c r="T1348" s="22">
        <v>2344.1880000000001</v>
      </c>
      <c r="U1348" s="22">
        <v>2157.5279999999998</v>
      </c>
      <c r="V1348" s="22">
        <v>1853.875</v>
      </c>
      <c r="W1348" s="22">
        <v>1414.87</v>
      </c>
      <c r="X1348" s="22">
        <v>911.28700000000003</v>
      </c>
      <c r="Y1348" s="22">
        <v>470.08</v>
      </c>
      <c r="Z1348" s="22">
        <v>229.114</v>
      </c>
      <c r="AA1348" s="22">
        <v>68.513000000000005</v>
      </c>
      <c r="AB1348" s="22">
        <v>11.446999999999999</v>
      </c>
      <c r="AC1348" s="22">
        <v>1.0900000000000001</v>
      </c>
    </row>
    <row r="1349" spans="1:29" ht="11.5" hidden="1">
      <c r="A1349" s="26">
        <v>1332</v>
      </c>
      <c r="B1349" s="24" t="s">
        <v>1059</v>
      </c>
      <c r="C1349" s="32" t="s">
        <v>1156</v>
      </c>
      <c r="D1349" s="23"/>
      <c r="E1349" s="23">
        <v>922</v>
      </c>
      <c r="F1349" s="24" t="s">
        <v>1109</v>
      </c>
      <c r="G1349" s="23">
        <v>1833</v>
      </c>
      <c r="H1349" s="23">
        <v>2005</v>
      </c>
      <c r="I1349" s="22">
        <v>11664.492</v>
      </c>
      <c r="J1349" s="22">
        <v>11221.794</v>
      </c>
      <c r="K1349" s="22">
        <v>10790.484</v>
      </c>
      <c r="L1349" s="22">
        <v>10147.013999999999</v>
      </c>
      <c r="M1349" s="22">
        <v>9331.1239999999998</v>
      </c>
      <c r="N1349" s="22">
        <v>8465.9989999999998</v>
      </c>
      <c r="O1349" s="22">
        <v>7437.4539999999997</v>
      </c>
      <c r="P1349" s="22">
        <v>6425.4279999999999</v>
      </c>
      <c r="Q1349" s="22">
        <v>5536.6689999999999</v>
      </c>
      <c r="R1349" s="22">
        <v>4562.8190000000004</v>
      </c>
      <c r="S1349" s="22">
        <v>3843.7269999999999</v>
      </c>
      <c r="T1349" s="22">
        <v>2792.2339999999999</v>
      </c>
      <c r="U1349" s="22">
        <v>2250.6190000000001</v>
      </c>
      <c r="V1349" s="22">
        <v>2003.2</v>
      </c>
      <c r="W1349" s="22">
        <v>1617.5630000000001</v>
      </c>
      <c r="X1349" s="22">
        <v>1116.356</v>
      </c>
      <c r="Y1349" s="22">
        <v>590.76300000000003</v>
      </c>
      <c r="Z1349" s="22">
        <v>239.60599999999999</v>
      </c>
      <c r="AA1349" s="22">
        <v>80.537000000000006</v>
      </c>
      <c r="AB1349" s="22">
        <v>14.172000000000001</v>
      </c>
      <c r="AC1349" s="22">
        <v>1.405</v>
      </c>
    </row>
    <row r="1350" spans="1:29" ht="11.5" hidden="1">
      <c r="A1350" s="26">
        <v>1333</v>
      </c>
      <c r="B1350" s="24" t="s">
        <v>1059</v>
      </c>
      <c r="C1350" s="32" t="s">
        <v>1156</v>
      </c>
      <c r="D1350" s="23"/>
      <c r="E1350" s="23">
        <v>922</v>
      </c>
      <c r="F1350" s="24" t="s">
        <v>1109</v>
      </c>
      <c r="G1350" s="23">
        <v>1833</v>
      </c>
      <c r="H1350" s="23">
        <v>2010</v>
      </c>
      <c r="I1350" s="22">
        <v>12489.025</v>
      </c>
      <c r="J1350" s="22">
        <v>11615.882</v>
      </c>
      <c r="K1350" s="22">
        <v>11201.392</v>
      </c>
      <c r="L1350" s="22">
        <v>10779.537</v>
      </c>
      <c r="M1350" s="22">
        <v>10315.392</v>
      </c>
      <c r="N1350" s="22">
        <v>9665.3719999999994</v>
      </c>
      <c r="O1350" s="22">
        <v>8762.3919999999998</v>
      </c>
      <c r="P1350" s="22">
        <v>7590.7550000000001</v>
      </c>
      <c r="Q1350" s="22">
        <v>6410.2420000000002</v>
      </c>
      <c r="R1350" s="22">
        <v>5438.4449999999997</v>
      </c>
      <c r="S1350" s="22">
        <v>4454.7910000000002</v>
      </c>
      <c r="T1350" s="22">
        <v>3729.1990000000001</v>
      </c>
      <c r="U1350" s="22">
        <v>2683.6019999999999</v>
      </c>
      <c r="V1350" s="22">
        <v>2105.6190000000001</v>
      </c>
      <c r="W1350" s="22">
        <v>1784.143</v>
      </c>
      <c r="X1350" s="22">
        <v>1323.6020000000001</v>
      </c>
      <c r="Y1350" s="22">
        <v>783.28800000000001</v>
      </c>
      <c r="Z1350" s="22">
        <v>324.37799999999999</v>
      </c>
      <c r="AA1350" s="22">
        <v>89.813999999999993</v>
      </c>
      <c r="AB1350" s="22">
        <v>18.135999999999999</v>
      </c>
      <c r="AC1350" s="22">
        <v>1.84</v>
      </c>
    </row>
    <row r="1351" spans="1:29" ht="11.5" hidden="1">
      <c r="A1351" s="26">
        <v>1334</v>
      </c>
      <c r="B1351" s="24" t="s">
        <v>1059</v>
      </c>
      <c r="C1351" s="32" t="s">
        <v>1156</v>
      </c>
      <c r="D1351" s="23"/>
      <c r="E1351" s="23">
        <v>922</v>
      </c>
      <c r="F1351" s="24" t="s">
        <v>1109</v>
      </c>
      <c r="G1351" s="23">
        <v>1833</v>
      </c>
      <c r="H1351" s="23">
        <v>2015</v>
      </c>
      <c r="I1351" s="22">
        <v>13240.897999999999</v>
      </c>
      <c r="J1351" s="22">
        <v>12259.257</v>
      </c>
      <c r="K1351" s="22">
        <v>11384.564</v>
      </c>
      <c r="L1351" s="22">
        <v>10981.791999999999</v>
      </c>
      <c r="M1351" s="22">
        <v>10781.449000000001</v>
      </c>
      <c r="N1351" s="22">
        <v>10674.64</v>
      </c>
      <c r="O1351" s="22">
        <v>10097.540000000001</v>
      </c>
      <c r="P1351" s="22">
        <v>9013.3140000000003</v>
      </c>
      <c r="Q1351" s="22">
        <v>7688.3509999999997</v>
      </c>
      <c r="R1351" s="22">
        <v>6407.7020000000002</v>
      </c>
      <c r="S1351" s="22">
        <v>5371.8059999999996</v>
      </c>
      <c r="T1351" s="22">
        <v>4371.1279999999997</v>
      </c>
      <c r="U1351" s="22">
        <v>3592.9169999999999</v>
      </c>
      <c r="V1351" s="22">
        <v>2532.2179999999998</v>
      </c>
      <c r="W1351" s="22">
        <v>1892.885</v>
      </c>
      <c r="X1351" s="22">
        <v>1468.018</v>
      </c>
      <c r="Y1351" s="22">
        <v>947.053</v>
      </c>
      <c r="Z1351" s="22">
        <v>442.64</v>
      </c>
      <c r="AA1351" s="22">
        <v>129.49700000000001</v>
      </c>
      <c r="AB1351" s="22">
        <v>21.745999999999999</v>
      </c>
      <c r="AC1351" s="22">
        <v>2.5960000000000001</v>
      </c>
    </row>
    <row r="1352" spans="1:29" ht="11.5" hidden="1">
      <c r="A1352" s="26">
        <v>1335</v>
      </c>
      <c r="B1352" s="24" t="s">
        <v>1059</v>
      </c>
      <c r="C1352" s="32" t="s">
        <v>1156</v>
      </c>
      <c r="D1352" s="23"/>
      <c r="E1352" s="23">
        <v>922</v>
      </c>
      <c r="F1352" s="24" t="s">
        <v>1109</v>
      </c>
      <c r="G1352" s="23">
        <v>1833</v>
      </c>
      <c r="H1352" s="23">
        <v>2020</v>
      </c>
      <c r="I1352" s="22">
        <v>13164.643</v>
      </c>
      <c r="J1352" s="22">
        <v>13068.886</v>
      </c>
      <c r="K1352" s="22">
        <v>12088.311</v>
      </c>
      <c r="L1352" s="22">
        <v>11181.466</v>
      </c>
      <c r="M1352" s="22">
        <v>10943.638000000001</v>
      </c>
      <c r="N1352" s="22">
        <v>11020.235000000001</v>
      </c>
      <c r="O1352" s="22">
        <v>10850.023999999999</v>
      </c>
      <c r="P1352" s="22">
        <v>9996.5550000000003</v>
      </c>
      <c r="Q1352" s="22">
        <v>8778.5149999999994</v>
      </c>
      <c r="R1352" s="22">
        <v>7427.9269999999997</v>
      </c>
      <c r="S1352" s="22">
        <v>6175.3140000000003</v>
      </c>
      <c r="T1352" s="22">
        <v>5188.982</v>
      </c>
      <c r="U1352" s="22">
        <v>4182.884</v>
      </c>
      <c r="V1352" s="22">
        <v>3386.029</v>
      </c>
      <c r="W1352" s="22">
        <v>2292.9279999999999</v>
      </c>
      <c r="X1352" s="22">
        <v>1583.595</v>
      </c>
      <c r="Y1352" s="22">
        <v>1071.5609999999999</v>
      </c>
      <c r="Z1352" s="22">
        <v>556.15</v>
      </c>
      <c r="AA1352" s="22">
        <v>185.101</v>
      </c>
      <c r="AB1352" s="22">
        <v>33.816000000000003</v>
      </c>
      <c r="AC1352" s="22">
        <v>3.3540000000000001</v>
      </c>
    </row>
    <row r="1353" spans="1:29" ht="11.5" hidden="1">
      <c r="A1353" s="15">
        <v>1336</v>
      </c>
      <c r="B1353" s="13" t="s">
        <v>1059</v>
      </c>
      <c r="C1353" s="14" t="s">
        <v>1157</v>
      </c>
      <c r="D1353" s="12"/>
      <c r="E1353" s="12">
        <v>51</v>
      </c>
      <c r="F1353" s="13" t="s">
        <v>1110</v>
      </c>
      <c r="G1353" s="12">
        <v>922</v>
      </c>
      <c r="H1353" s="12">
        <v>1950</v>
      </c>
      <c r="I1353" s="11">
        <v>77.314999999999998</v>
      </c>
      <c r="J1353" s="11">
        <v>57.241</v>
      </c>
      <c r="K1353" s="11">
        <v>97.587000000000003</v>
      </c>
      <c r="L1353" s="11">
        <v>73.736999999999995</v>
      </c>
      <c r="M1353" s="11">
        <v>78.308000000000007</v>
      </c>
      <c r="N1353" s="11">
        <v>43.725999999999999</v>
      </c>
      <c r="O1353" s="11">
        <v>27.925000000000001</v>
      </c>
      <c r="P1353" s="11">
        <v>43.825000000000003</v>
      </c>
      <c r="Q1353" s="11">
        <v>41.140999999999998</v>
      </c>
      <c r="R1353" s="11">
        <v>37.165999999999997</v>
      </c>
      <c r="S1353" s="11">
        <v>23.452999999999999</v>
      </c>
      <c r="T1353" s="11">
        <v>18.384</v>
      </c>
      <c r="U1353" s="11">
        <v>27.526</v>
      </c>
      <c r="V1353" s="11">
        <v>22.556999999999999</v>
      </c>
      <c r="W1353" s="11">
        <v>18.683</v>
      </c>
      <c r="X1353" s="11">
        <v>12.62</v>
      </c>
      <c r="Y1353" s="11">
        <v>6.08</v>
      </c>
      <c r="Z1353" s="11">
        <v>2.8679999999999999</v>
      </c>
      <c r="AA1353" s="11">
        <v>0.95599999999999996</v>
      </c>
      <c r="AB1353" s="11">
        <v>0.20499999999999999</v>
      </c>
      <c r="AC1353" s="11">
        <v>0.03</v>
      </c>
    </row>
    <row r="1354" spans="1:29" ht="11.5" hidden="1">
      <c r="A1354" s="15">
        <v>1337</v>
      </c>
      <c r="B1354" s="13" t="s">
        <v>1059</v>
      </c>
      <c r="C1354" s="14" t="s">
        <v>1157</v>
      </c>
      <c r="D1354" s="12"/>
      <c r="E1354" s="12">
        <v>51</v>
      </c>
      <c r="F1354" s="13" t="s">
        <v>1110</v>
      </c>
      <c r="G1354" s="12">
        <v>922</v>
      </c>
      <c r="H1354" s="12">
        <v>1955</v>
      </c>
      <c r="I1354" s="11">
        <v>114.41800000000001</v>
      </c>
      <c r="J1354" s="11">
        <v>79.236000000000004</v>
      </c>
      <c r="K1354" s="11">
        <v>59.402000000000001</v>
      </c>
      <c r="L1354" s="11">
        <v>99.968000000000004</v>
      </c>
      <c r="M1354" s="11">
        <v>75.849000000000004</v>
      </c>
      <c r="N1354" s="11">
        <v>80.034000000000006</v>
      </c>
      <c r="O1354" s="11">
        <v>44.951999999999998</v>
      </c>
      <c r="P1354" s="11">
        <v>28.704999999999998</v>
      </c>
      <c r="Q1354" s="11">
        <v>44.351999999999997</v>
      </c>
      <c r="R1354" s="11">
        <v>41.561999999999998</v>
      </c>
      <c r="S1354" s="11">
        <v>37.076999999999998</v>
      </c>
      <c r="T1354" s="11">
        <v>23.021999999999998</v>
      </c>
      <c r="U1354" s="11">
        <v>17.742000000000001</v>
      </c>
      <c r="V1354" s="11">
        <v>25.114999999999998</v>
      </c>
      <c r="W1354" s="11">
        <v>19.436</v>
      </c>
      <c r="X1354" s="11">
        <v>14.154</v>
      </c>
      <c r="Y1354" s="11">
        <v>7.0519999999999996</v>
      </c>
      <c r="Z1354" s="11">
        <v>3.0169999999999999</v>
      </c>
      <c r="AA1354" s="11">
        <v>1.038</v>
      </c>
      <c r="AB1354" s="11">
        <v>0.22700000000000001</v>
      </c>
      <c r="AC1354" s="11">
        <v>3.3000000000000002E-2</v>
      </c>
    </row>
    <row r="1355" spans="1:29" ht="11.5" hidden="1">
      <c r="A1355" s="15">
        <v>1338</v>
      </c>
      <c r="B1355" s="13" t="s">
        <v>1059</v>
      </c>
      <c r="C1355" s="14" t="s">
        <v>1157</v>
      </c>
      <c r="D1355" s="12"/>
      <c r="E1355" s="12">
        <v>51</v>
      </c>
      <c r="F1355" s="13" t="s">
        <v>1110</v>
      </c>
      <c r="G1355" s="12">
        <v>922</v>
      </c>
      <c r="H1355" s="12">
        <v>1960</v>
      </c>
      <c r="I1355" s="11">
        <v>158.08600000000001</v>
      </c>
      <c r="J1355" s="11">
        <v>117.673</v>
      </c>
      <c r="K1355" s="11">
        <v>82.04</v>
      </c>
      <c r="L1355" s="11">
        <v>61.88</v>
      </c>
      <c r="M1355" s="11">
        <v>102.499</v>
      </c>
      <c r="N1355" s="11">
        <v>78.448999999999998</v>
      </c>
      <c r="O1355" s="11">
        <v>82.040999999999997</v>
      </c>
      <c r="P1355" s="11">
        <v>46.110999999999997</v>
      </c>
      <c r="Q1355" s="11">
        <v>29.542999999999999</v>
      </c>
      <c r="R1355" s="11">
        <v>44.914000000000001</v>
      </c>
      <c r="S1355" s="11">
        <v>41.917999999999999</v>
      </c>
      <c r="T1355" s="11">
        <v>36.729999999999997</v>
      </c>
      <c r="U1355" s="11">
        <v>22.356999999999999</v>
      </c>
      <c r="V1355" s="11">
        <v>16.568999999999999</v>
      </c>
      <c r="W1355" s="11">
        <v>21.957999999999998</v>
      </c>
      <c r="X1355" s="11">
        <v>15.170999999999999</v>
      </c>
      <c r="Y1355" s="11">
        <v>7.9619999999999997</v>
      </c>
      <c r="Z1355" s="11">
        <v>3.7189999999999999</v>
      </c>
      <c r="AA1355" s="11">
        <v>1.1839999999999999</v>
      </c>
      <c r="AB1355" s="11">
        <v>0.27400000000000002</v>
      </c>
      <c r="AC1355" s="11">
        <v>0.04</v>
      </c>
    </row>
    <row r="1356" spans="1:29" ht="11.5" hidden="1">
      <c r="A1356" s="15">
        <v>1339</v>
      </c>
      <c r="B1356" s="13" t="s">
        <v>1059</v>
      </c>
      <c r="C1356" s="14" t="s">
        <v>1157</v>
      </c>
      <c r="D1356" s="12"/>
      <c r="E1356" s="12">
        <v>51</v>
      </c>
      <c r="F1356" s="13" t="s">
        <v>1110</v>
      </c>
      <c r="G1356" s="12">
        <v>922</v>
      </c>
      <c r="H1356" s="12">
        <v>1965</v>
      </c>
      <c r="I1356" s="11">
        <v>168.24</v>
      </c>
      <c r="J1356" s="11">
        <v>161.83099999999999</v>
      </c>
      <c r="K1356" s="11">
        <v>121.224</v>
      </c>
      <c r="L1356" s="11">
        <v>84.569000000000003</v>
      </c>
      <c r="M1356" s="11">
        <v>64.248000000000005</v>
      </c>
      <c r="N1356" s="11">
        <v>104.788</v>
      </c>
      <c r="O1356" s="11">
        <v>80.783000000000001</v>
      </c>
      <c r="P1356" s="11">
        <v>83.572000000000003</v>
      </c>
      <c r="Q1356" s="11">
        <v>47.213999999999999</v>
      </c>
      <c r="R1356" s="11">
        <v>30.382000000000001</v>
      </c>
      <c r="S1356" s="11">
        <v>45.122999999999998</v>
      </c>
      <c r="T1356" s="11">
        <v>41.536999999999999</v>
      </c>
      <c r="U1356" s="11">
        <v>35.56</v>
      </c>
      <c r="V1356" s="11">
        <v>21.016999999999999</v>
      </c>
      <c r="W1356" s="11">
        <v>14.743</v>
      </c>
      <c r="X1356" s="11">
        <v>17.43</v>
      </c>
      <c r="Y1356" s="11">
        <v>8.6910000000000007</v>
      </c>
      <c r="Z1356" s="11">
        <v>4.4630000000000001</v>
      </c>
      <c r="AA1356" s="11">
        <v>1.587</v>
      </c>
      <c r="AB1356" s="11">
        <v>0.34799999999999998</v>
      </c>
      <c r="AC1356" s="11">
        <v>5.5E-2</v>
      </c>
    </row>
    <row r="1357" spans="1:29" ht="11.5" hidden="1">
      <c r="A1357" s="15">
        <v>1340</v>
      </c>
      <c r="B1357" s="13" t="s">
        <v>1059</v>
      </c>
      <c r="C1357" s="14" t="s">
        <v>1157</v>
      </c>
      <c r="D1357" s="12"/>
      <c r="E1357" s="12">
        <v>51</v>
      </c>
      <c r="F1357" s="13" t="s">
        <v>1110</v>
      </c>
      <c r="G1357" s="12">
        <v>922</v>
      </c>
      <c r="H1357" s="12">
        <v>1970</v>
      </c>
      <c r="I1357" s="11">
        <v>141.785</v>
      </c>
      <c r="J1357" s="11">
        <v>174.08500000000001</v>
      </c>
      <c r="K1357" s="11">
        <v>167.98699999999999</v>
      </c>
      <c r="L1357" s="11">
        <v>126.11199999999999</v>
      </c>
      <c r="M1357" s="11">
        <v>88.093000000000004</v>
      </c>
      <c r="N1357" s="11">
        <v>67.296000000000006</v>
      </c>
      <c r="O1357" s="11">
        <v>108.066</v>
      </c>
      <c r="P1357" s="11">
        <v>83.816000000000003</v>
      </c>
      <c r="Q1357" s="11">
        <v>85.817999999999998</v>
      </c>
      <c r="R1357" s="11">
        <v>48.77</v>
      </c>
      <c r="S1357" s="11">
        <v>31.289000000000001</v>
      </c>
      <c r="T1357" s="11">
        <v>45.283999999999999</v>
      </c>
      <c r="U1357" s="11">
        <v>41.039000000000001</v>
      </c>
      <c r="V1357" s="11">
        <v>33.920999999999999</v>
      </c>
      <c r="W1357" s="11">
        <v>19.164000000000001</v>
      </c>
      <c r="X1357" s="11">
        <v>12.284000000000001</v>
      </c>
      <c r="Y1357" s="11">
        <v>10.135</v>
      </c>
      <c r="Z1357" s="11">
        <v>5.2350000000000003</v>
      </c>
      <c r="AA1357" s="11">
        <v>2.109</v>
      </c>
      <c r="AB1357" s="11">
        <v>0.53800000000000003</v>
      </c>
      <c r="AC1357" s="11">
        <v>8.3000000000000004E-2</v>
      </c>
    </row>
    <row r="1358" spans="1:29" ht="11.5" hidden="1">
      <c r="A1358" s="15">
        <v>1341</v>
      </c>
      <c r="B1358" s="13" t="s">
        <v>1059</v>
      </c>
      <c r="C1358" s="14" t="s">
        <v>1157</v>
      </c>
      <c r="D1358" s="12"/>
      <c r="E1358" s="12">
        <v>51</v>
      </c>
      <c r="F1358" s="13" t="s">
        <v>1110</v>
      </c>
      <c r="G1358" s="12">
        <v>922</v>
      </c>
      <c r="H1358" s="12">
        <v>1975</v>
      </c>
      <c r="I1358" s="11">
        <v>147.797</v>
      </c>
      <c r="J1358" s="11">
        <v>149.33799999999999</v>
      </c>
      <c r="K1358" s="11">
        <v>176.745</v>
      </c>
      <c r="L1358" s="11">
        <v>173.261</v>
      </c>
      <c r="M1358" s="11">
        <v>136.02600000000001</v>
      </c>
      <c r="N1358" s="11">
        <v>90.736000000000004</v>
      </c>
      <c r="O1358" s="11">
        <v>69.268000000000001</v>
      </c>
      <c r="P1358" s="11">
        <v>108.986</v>
      </c>
      <c r="Q1358" s="11">
        <v>84.129000000000005</v>
      </c>
      <c r="R1358" s="11">
        <v>86.757999999999996</v>
      </c>
      <c r="S1358" s="11">
        <v>53.143999999999998</v>
      </c>
      <c r="T1358" s="11">
        <v>33.061</v>
      </c>
      <c r="U1358" s="11">
        <v>43.32</v>
      </c>
      <c r="V1358" s="11">
        <v>37.798000000000002</v>
      </c>
      <c r="W1358" s="11">
        <v>28.286000000000001</v>
      </c>
      <c r="X1358" s="11">
        <v>14.882</v>
      </c>
      <c r="Y1358" s="11">
        <v>8.2750000000000004</v>
      </c>
      <c r="Z1358" s="11">
        <v>6.3689999999999998</v>
      </c>
      <c r="AA1358" s="11">
        <v>2.6339999999999999</v>
      </c>
      <c r="AB1358" s="11">
        <v>0.78</v>
      </c>
      <c r="AC1358" s="11">
        <v>0.14099999999999999</v>
      </c>
    </row>
    <row r="1359" spans="1:29" ht="11.5" hidden="1">
      <c r="A1359" s="15">
        <v>1342</v>
      </c>
      <c r="B1359" s="13" t="s">
        <v>1059</v>
      </c>
      <c r="C1359" s="14" t="s">
        <v>1157</v>
      </c>
      <c r="D1359" s="12"/>
      <c r="E1359" s="12">
        <v>51</v>
      </c>
      <c r="F1359" s="13" t="s">
        <v>1110</v>
      </c>
      <c r="G1359" s="12">
        <v>922</v>
      </c>
      <c r="H1359" s="12">
        <v>1980</v>
      </c>
      <c r="I1359" s="11">
        <v>160.27799999999999</v>
      </c>
      <c r="J1359" s="11">
        <v>149.33199999999999</v>
      </c>
      <c r="K1359" s="11">
        <v>150.07300000000001</v>
      </c>
      <c r="L1359" s="11">
        <v>177.68899999999999</v>
      </c>
      <c r="M1359" s="11">
        <v>183.53</v>
      </c>
      <c r="N1359" s="11">
        <v>135.333</v>
      </c>
      <c r="O1359" s="11">
        <v>92.793000000000006</v>
      </c>
      <c r="P1359" s="11">
        <v>62.494</v>
      </c>
      <c r="Q1359" s="11">
        <v>106.815</v>
      </c>
      <c r="R1359" s="11">
        <v>82.855999999999995</v>
      </c>
      <c r="S1359" s="11">
        <v>87.944000000000003</v>
      </c>
      <c r="T1359" s="11">
        <v>54.601999999999997</v>
      </c>
      <c r="U1359" s="11">
        <v>33.040999999999997</v>
      </c>
      <c r="V1359" s="11">
        <v>39.405000000000001</v>
      </c>
      <c r="W1359" s="11">
        <v>32.491</v>
      </c>
      <c r="X1359" s="11">
        <v>22.88</v>
      </c>
      <c r="Y1359" s="11">
        <v>9.6280000000000001</v>
      </c>
      <c r="Z1359" s="11">
        <v>5.1059999999999999</v>
      </c>
      <c r="AA1359" s="11">
        <v>3.121</v>
      </c>
      <c r="AB1359" s="11">
        <v>0.94</v>
      </c>
      <c r="AC1359" s="11">
        <v>0.2</v>
      </c>
    </row>
    <row r="1360" spans="1:29" ht="11.5" hidden="1">
      <c r="A1360" s="15">
        <v>1343</v>
      </c>
      <c r="B1360" s="13" t="s">
        <v>1059</v>
      </c>
      <c r="C1360" s="14" t="s">
        <v>1157</v>
      </c>
      <c r="D1360" s="12"/>
      <c r="E1360" s="12">
        <v>51</v>
      </c>
      <c r="F1360" s="13" t="s">
        <v>1110</v>
      </c>
      <c r="G1360" s="12">
        <v>922</v>
      </c>
      <c r="H1360" s="12">
        <v>1985</v>
      </c>
      <c r="I1360" s="11">
        <v>181.86</v>
      </c>
      <c r="J1360" s="11">
        <v>156.86799999999999</v>
      </c>
      <c r="K1360" s="11">
        <v>149.53700000000001</v>
      </c>
      <c r="L1360" s="11">
        <v>147.05000000000001</v>
      </c>
      <c r="M1360" s="11">
        <v>173.977</v>
      </c>
      <c r="N1360" s="11">
        <v>175.81100000000001</v>
      </c>
      <c r="O1360" s="11">
        <v>132.35599999999999</v>
      </c>
      <c r="P1360" s="11">
        <v>90.361000000000004</v>
      </c>
      <c r="Q1360" s="11">
        <v>61.011000000000003</v>
      </c>
      <c r="R1360" s="11">
        <v>104.23699999999999</v>
      </c>
      <c r="S1360" s="11">
        <v>82.603999999999999</v>
      </c>
      <c r="T1360" s="11">
        <v>86.450999999999993</v>
      </c>
      <c r="U1360" s="11">
        <v>51.912999999999997</v>
      </c>
      <c r="V1360" s="11">
        <v>30.04</v>
      </c>
      <c r="W1360" s="11">
        <v>33.869999999999997</v>
      </c>
      <c r="X1360" s="11">
        <v>25.257999999999999</v>
      </c>
      <c r="Y1360" s="11">
        <v>14.632</v>
      </c>
      <c r="Z1360" s="11">
        <v>5.9080000000000004</v>
      </c>
      <c r="AA1360" s="11">
        <v>2.4830000000000001</v>
      </c>
      <c r="AB1360" s="11">
        <v>1.101</v>
      </c>
      <c r="AC1360" s="11">
        <v>0.24399999999999999</v>
      </c>
    </row>
    <row r="1361" spans="1:29" ht="11.5" hidden="1">
      <c r="A1361" s="15">
        <v>1344</v>
      </c>
      <c r="B1361" s="13" t="s">
        <v>1059</v>
      </c>
      <c r="C1361" s="14" t="s">
        <v>1157</v>
      </c>
      <c r="D1361" s="12"/>
      <c r="E1361" s="12">
        <v>51</v>
      </c>
      <c r="F1361" s="13" t="s">
        <v>1110</v>
      </c>
      <c r="G1361" s="12">
        <v>922</v>
      </c>
      <c r="H1361" s="12">
        <v>1990</v>
      </c>
      <c r="I1361" s="11">
        <v>188.26</v>
      </c>
      <c r="J1361" s="11">
        <v>179.84200000000001</v>
      </c>
      <c r="K1361" s="11">
        <v>155.57400000000001</v>
      </c>
      <c r="L1361" s="11">
        <v>134.619</v>
      </c>
      <c r="M1361" s="11">
        <v>142.15199999999999</v>
      </c>
      <c r="N1361" s="11">
        <v>173.91</v>
      </c>
      <c r="O1361" s="11">
        <v>173.953</v>
      </c>
      <c r="P1361" s="11">
        <v>130.93100000000001</v>
      </c>
      <c r="Q1361" s="11">
        <v>89.141999999999996</v>
      </c>
      <c r="R1361" s="11">
        <v>60.061999999999998</v>
      </c>
      <c r="S1361" s="11">
        <v>102.896</v>
      </c>
      <c r="T1361" s="11">
        <v>81.909000000000006</v>
      </c>
      <c r="U1361" s="11">
        <v>84.025999999999996</v>
      </c>
      <c r="V1361" s="11">
        <v>47.901000000000003</v>
      </c>
      <c r="W1361" s="11">
        <v>25.876999999999999</v>
      </c>
      <c r="X1361" s="11">
        <v>26.138999999999999</v>
      </c>
      <c r="Y1361" s="11">
        <v>15.122</v>
      </c>
      <c r="Z1361" s="11">
        <v>7.8159999999999998</v>
      </c>
      <c r="AA1361" s="11">
        <v>2.3490000000000002</v>
      </c>
      <c r="AB1361" s="11">
        <v>0.66300000000000003</v>
      </c>
      <c r="AC1361" s="11">
        <v>0.20899999999999999</v>
      </c>
    </row>
    <row r="1362" spans="1:29" ht="11.5" hidden="1">
      <c r="A1362" s="15">
        <v>1345</v>
      </c>
      <c r="B1362" s="13" t="s">
        <v>1059</v>
      </c>
      <c r="C1362" s="14" t="s">
        <v>1157</v>
      </c>
      <c r="D1362" s="12"/>
      <c r="E1362" s="12">
        <v>51</v>
      </c>
      <c r="F1362" s="13" t="s">
        <v>1110</v>
      </c>
      <c r="G1362" s="12">
        <v>922</v>
      </c>
      <c r="H1362" s="12">
        <v>1995</v>
      </c>
      <c r="I1362" s="11">
        <v>140.95099999999999</v>
      </c>
      <c r="J1362" s="11">
        <v>167.059</v>
      </c>
      <c r="K1362" s="11">
        <v>157.14400000000001</v>
      </c>
      <c r="L1362" s="11">
        <v>133.197</v>
      </c>
      <c r="M1362" s="11">
        <v>110.61199999999999</v>
      </c>
      <c r="N1362" s="11">
        <v>114.81100000000001</v>
      </c>
      <c r="O1362" s="11">
        <v>148.59700000000001</v>
      </c>
      <c r="P1362" s="11">
        <v>151.95699999999999</v>
      </c>
      <c r="Q1362" s="11">
        <v>113.785</v>
      </c>
      <c r="R1362" s="11">
        <v>74.959999999999994</v>
      </c>
      <c r="S1362" s="11">
        <v>50.704000000000001</v>
      </c>
      <c r="T1362" s="11">
        <v>94.597999999999999</v>
      </c>
      <c r="U1362" s="11">
        <v>71.659000000000006</v>
      </c>
      <c r="V1362" s="11">
        <v>74.335999999999999</v>
      </c>
      <c r="W1362" s="11">
        <v>39.773000000000003</v>
      </c>
      <c r="X1362" s="11">
        <v>19.765999999999998</v>
      </c>
      <c r="Y1362" s="11">
        <v>17.356999999999999</v>
      </c>
      <c r="Z1362" s="11">
        <v>8.1120000000000001</v>
      </c>
      <c r="AA1362" s="11">
        <v>3.165</v>
      </c>
      <c r="AB1362" s="11">
        <v>0.64900000000000002</v>
      </c>
      <c r="AC1362" s="11">
        <v>0.14299999999999999</v>
      </c>
    </row>
    <row r="1363" spans="1:29" ht="11.5" hidden="1">
      <c r="A1363" s="15">
        <v>1346</v>
      </c>
      <c r="B1363" s="13" t="s">
        <v>1059</v>
      </c>
      <c r="C1363" s="14" t="s">
        <v>1157</v>
      </c>
      <c r="D1363" s="12"/>
      <c r="E1363" s="12">
        <v>51</v>
      </c>
      <c r="F1363" s="13" t="s">
        <v>1110</v>
      </c>
      <c r="G1363" s="12">
        <v>922</v>
      </c>
      <c r="H1363" s="12">
        <v>2000</v>
      </c>
      <c r="I1363" s="11">
        <v>91.787999999999997</v>
      </c>
      <c r="J1363" s="11">
        <v>132.37299999999999</v>
      </c>
      <c r="K1363" s="11">
        <v>158.26400000000001</v>
      </c>
      <c r="L1363" s="11">
        <v>148.083</v>
      </c>
      <c r="M1363" s="11">
        <v>125.009</v>
      </c>
      <c r="N1363" s="11">
        <v>101.944</v>
      </c>
      <c r="O1363" s="11">
        <v>103.045</v>
      </c>
      <c r="P1363" s="11">
        <v>137.53700000000001</v>
      </c>
      <c r="Q1363" s="11">
        <v>141.41200000000001</v>
      </c>
      <c r="R1363" s="11">
        <v>105.678</v>
      </c>
      <c r="S1363" s="11">
        <v>67.228999999999999</v>
      </c>
      <c r="T1363" s="11">
        <v>45.417000000000002</v>
      </c>
      <c r="U1363" s="11">
        <v>87.921000000000006</v>
      </c>
      <c r="V1363" s="11">
        <v>61.991999999999997</v>
      </c>
      <c r="W1363" s="11">
        <v>62.79</v>
      </c>
      <c r="X1363" s="11">
        <v>30.893000000000001</v>
      </c>
      <c r="Y1363" s="11">
        <v>13.048</v>
      </c>
      <c r="Z1363" s="11">
        <v>9.6940000000000008</v>
      </c>
      <c r="AA1363" s="11">
        <v>3.476</v>
      </c>
      <c r="AB1363" s="11">
        <v>0.94299999999999995</v>
      </c>
      <c r="AC1363" s="11">
        <v>0.14099999999999999</v>
      </c>
    </row>
    <row r="1364" spans="1:29" ht="11.5" hidden="1">
      <c r="A1364" s="15">
        <v>1347</v>
      </c>
      <c r="B1364" s="13" t="s">
        <v>1059</v>
      </c>
      <c r="C1364" s="14" t="s">
        <v>1157</v>
      </c>
      <c r="D1364" s="12"/>
      <c r="E1364" s="12">
        <v>51</v>
      </c>
      <c r="F1364" s="13" t="s">
        <v>1110</v>
      </c>
      <c r="G1364" s="12">
        <v>922</v>
      </c>
      <c r="H1364" s="12">
        <v>2005</v>
      </c>
      <c r="I1364" s="11">
        <v>86.206000000000003</v>
      </c>
      <c r="J1364" s="11">
        <v>89.632999999999996</v>
      </c>
      <c r="K1364" s="11">
        <v>128.196</v>
      </c>
      <c r="L1364" s="11">
        <v>152.512</v>
      </c>
      <c r="M1364" s="11">
        <v>139.48500000000001</v>
      </c>
      <c r="N1364" s="11">
        <v>115.518</v>
      </c>
      <c r="O1364" s="11">
        <v>96.754999999999995</v>
      </c>
      <c r="P1364" s="11">
        <v>99.563000000000002</v>
      </c>
      <c r="Q1364" s="11">
        <v>128.636</v>
      </c>
      <c r="R1364" s="11">
        <v>131.43799999999999</v>
      </c>
      <c r="S1364" s="11">
        <v>96.212000000000003</v>
      </c>
      <c r="T1364" s="11">
        <v>64.875</v>
      </c>
      <c r="U1364" s="11">
        <v>41.920999999999999</v>
      </c>
      <c r="V1364" s="11">
        <v>80.489999999999995</v>
      </c>
      <c r="W1364" s="11">
        <v>51.398000000000003</v>
      </c>
      <c r="X1364" s="11">
        <v>46.423999999999999</v>
      </c>
      <c r="Y1364" s="11">
        <v>16.797000000000001</v>
      </c>
      <c r="Z1364" s="11">
        <v>7.49</v>
      </c>
      <c r="AA1364" s="11">
        <v>4.4960000000000004</v>
      </c>
      <c r="AB1364" s="11">
        <v>1.1339999999999999</v>
      </c>
      <c r="AC1364" s="11">
        <v>0.21299999999999999</v>
      </c>
    </row>
    <row r="1365" spans="1:29" ht="11.5" hidden="1">
      <c r="A1365" s="15">
        <v>1348</v>
      </c>
      <c r="B1365" s="13" t="s">
        <v>1059</v>
      </c>
      <c r="C1365" s="14" t="s">
        <v>1157</v>
      </c>
      <c r="D1365" s="12"/>
      <c r="E1365" s="12">
        <v>51</v>
      </c>
      <c r="F1365" s="13" t="s">
        <v>1110</v>
      </c>
      <c r="G1365" s="12">
        <v>922</v>
      </c>
      <c r="H1365" s="12">
        <v>2010</v>
      </c>
      <c r="I1365" s="11">
        <v>93.715000000000003</v>
      </c>
      <c r="J1365" s="11">
        <v>80.984999999999999</v>
      </c>
      <c r="K1365" s="11">
        <v>86.156999999999996</v>
      </c>
      <c r="L1365" s="11">
        <v>124.051</v>
      </c>
      <c r="M1365" s="11">
        <v>146.67599999999999</v>
      </c>
      <c r="N1365" s="11">
        <v>130.83699999999999</v>
      </c>
      <c r="O1365" s="11">
        <v>106.014</v>
      </c>
      <c r="P1365" s="11">
        <v>91.513999999999996</v>
      </c>
      <c r="Q1365" s="11">
        <v>95.921000000000006</v>
      </c>
      <c r="R1365" s="11">
        <v>119.373</v>
      </c>
      <c r="S1365" s="11">
        <v>120.76300000000001</v>
      </c>
      <c r="T1365" s="11">
        <v>85.682000000000002</v>
      </c>
      <c r="U1365" s="11">
        <v>61.335999999999999</v>
      </c>
      <c r="V1365" s="11">
        <v>37.192</v>
      </c>
      <c r="W1365" s="11">
        <v>68.971999999999994</v>
      </c>
      <c r="X1365" s="11">
        <v>38.158999999999999</v>
      </c>
      <c r="Y1365" s="11">
        <v>28.747</v>
      </c>
      <c r="Z1365" s="11">
        <v>9.6630000000000003</v>
      </c>
      <c r="AA1365" s="11">
        <v>3.488</v>
      </c>
      <c r="AB1365" s="11">
        <v>1.458</v>
      </c>
      <c r="AC1365" s="11">
        <v>0.26</v>
      </c>
    </row>
    <row r="1366" spans="1:29" ht="11.5" hidden="1">
      <c r="A1366" s="15">
        <v>1349</v>
      </c>
      <c r="B1366" s="13" t="s">
        <v>1059</v>
      </c>
      <c r="C1366" s="14" t="s">
        <v>1157</v>
      </c>
      <c r="D1366" s="12"/>
      <c r="E1366" s="12">
        <v>51</v>
      </c>
      <c r="F1366" s="13" t="s">
        <v>1110</v>
      </c>
      <c r="G1366" s="12">
        <v>922</v>
      </c>
      <c r="H1366" s="12">
        <v>2015</v>
      </c>
      <c r="I1366" s="11">
        <v>100.614</v>
      </c>
      <c r="J1366" s="11">
        <v>92.814999999999998</v>
      </c>
      <c r="K1366" s="11">
        <v>80.307000000000002</v>
      </c>
      <c r="L1366" s="11">
        <v>85.403999999999996</v>
      </c>
      <c r="M1366" s="11">
        <v>122.949</v>
      </c>
      <c r="N1366" s="11">
        <v>142.38399999999999</v>
      </c>
      <c r="O1366" s="11">
        <v>129.57599999999999</v>
      </c>
      <c r="P1366" s="11">
        <v>104.833</v>
      </c>
      <c r="Q1366" s="11">
        <v>90.254000000000005</v>
      </c>
      <c r="R1366" s="11">
        <v>94.3</v>
      </c>
      <c r="S1366" s="11">
        <v>116.721</v>
      </c>
      <c r="T1366" s="11">
        <v>116.96299999999999</v>
      </c>
      <c r="U1366" s="11">
        <v>81.468999999999994</v>
      </c>
      <c r="V1366" s="11">
        <v>56.197000000000003</v>
      </c>
      <c r="W1366" s="11">
        <v>32.139000000000003</v>
      </c>
      <c r="X1366" s="11">
        <v>54.49</v>
      </c>
      <c r="Y1366" s="11">
        <v>25.925000000000001</v>
      </c>
      <c r="Z1366" s="11">
        <v>16.760000000000002</v>
      </c>
      <c r="AA1366" s="11">
        <v>4.5880000000000001</v>
      </c>
      <c r="AB1366" s="11">
        <v>1.179</v>
      </c>
      <c r="AC1366" s="11">
        <v>0.35899999999999999</v>
      </c>
    </row>
    <row r="1367" spans="1:29" ht="11.5" hidden="1">
      <c r="A1367" s="15">
        <v>1350</v>
      </c>
      <c r="B1367" s="13" t="s">
        <v>1059</v>
      </c>
      <c r="C1367" s="14" t="s">
        <v>1157</v>
      </c>
      <c r="D1367" s="12"/>
      <c r="E1367" s="12">
        <v>51</v>
      </c>
      <c r="F1367" s="13" t="s">
        <v>1110</v>
      </c>
      <c r="G1367" s="12">
        <v>922</v>
      </c>
      <c r="H1367" s="12">
        <v>2020</v>
      </c>
      <c r="I1367" s="11">
        <v>97.103999999999999</v>
      </c>
      <c r="J1367" s="11">
        <v>100.229</v>
      </c>
      <c r="K1367" s="11">
        <v>92.564999999999998</v>
      </c>
      <c r="L1367" s="11">
        <v>79.245999999999995</v>
      </c>
      <c r="M1367" s="11">
        <v>83.57</v>
      </c>
      <c r="N1367" s="11">
        <v>121.179</v>
      </c>
      <c r="O1367" s="11">
        <v>140.965</v>
      </c>
      <c r="P1367" s="11">
        <v>128.446</v>
      </c>
      <c r="Q1367" s="11">
        <v>103.854</v>
      </c>
      <c r="R1367" s="11">
        <v>89.221999999999994</v>
      </c>
      <c r="S1367" s="11">
        <v>92.853999999999999</v>
      </c>
      <c r="T1367" s="11">
        <v>114.14100000000001</v>
      </c>
      <c r="U1367" s="11">
        <v>112.88500000000001</v>
      </c>
      <c r="V1367" s="11">
        <v>76.728999999999999</v>
      </c>
      <c r="W1367" s="11">
        <v>50.546999999999997</v>
      </c>
      <c r="X1367" s="11">
        <v>26.454999999999998</v>
      </c>
      <c r="Y1367" s="11">
        <v>38.220999999999997</v>
      </c>
      <c r="Z1367" s="11">
        <v>13.987</v>
      </c>
      <c r="AA1367" s="11">
        <v>6.1059999999999999</v>
      </c>
      <c r="AB1367" s="11">
        <v>1.006</v>
      </c>
      <c r="AC1367" s="11">
        <v>0.17599999999999999</v>
      </c>
    </row>
    <row r="1368" spans="1:29" ht="11.5" hidden="1">
      <c r="A1368" s="15">
        <v>1351</v>
      </c>
      <c r="B1368" s="13" t="s">
        <v>1059</v>
      </c>
      <c r="C1368" s="14" t="s">
        <v>1158</v>
      </c>
      <c r="D1368" s="12">
        <v>4</v>
      </c>
      <c r="E1368" s="12">
        <v>31</v>
      </c>
      <c r="F1368" s="13" t="s">
        <v>1110</v>
      </c>
      <c r="G1368" s="12">
        <v>922</v>
      </c>
      <c r="H1368" s="12">
        <v>1950</v>
      </c>
      <c r="I1368" s="11">
        <v>163.37799999999999</v>
      </c>
      <c r="J1368" s="11">
        <v>123.748</v>
      </c>
      <c r="K1368" s="11">
        <v>210.38</v>
      </c>
      <c r="L1368" s="11">
        <v>181.03100000000001</v>
      </c>
      <c r="M1368" s="11">
        <v>160.00700000000001</v>
      </c>
      <c r="N1368" s="11">
        <v>105.005</v>
      </c>
      <c r="O1368" s="11">
        <v>71.945999999999998</v>
      </c>
      <c r="P1368" s="11">
        <v>87.18</v>
      </c>
      <c r="Q1368" s="11">
        <v>81.522999999999996</v>
      </c>
      <c r="R1368" s="11">
        <v>88.686000000000007</v>
      </c>
      <c r="S1368" s="11">
        <v>70.320999999999998</v>
      </c>
      <c r="T1368" s="11">
        <v>42.377000000000002</v>
      </c>
      <c r="U1368" s="11">
        <v>51.875999999999998</v>
      </c>
      <c r="V1368" s="11">
        <v>41.807000000000002</v>
      </c>
      <c r="W1368" s="11">
        <v>35.365000000000002</v>
      </c>
      <c r="X1368" s="11">
        <v>20.507000000000001</v>
      </c>
      <c r="Y1368" s="11">
        <v>11.503</v>
      </c>
      <c r="Z1368" s="11">
        <v>5.4889999999999999</v>
      </c>
      <c r="AA1368" s="11">
        <v>3.4089999999999998</v>
      </c>
      <c r="AB1368" s="11">
        <v>0.36599999999999999</v>
      </c>
      <c r="AC1368" s="11">
        <v>5.8000000000000003E-2</v>
      </c>
    </row>
    <row r="1369" spans="1:29" ht="11.5" hidden="1">
      <c r="A1369" s="15">
        <v>1352</v>
      </c>
      <c r="B1369" s="13" t="s">
        <v>1059</v>
      </c>
      <c r="C1369" s="14" t="s">
        <v>1158</v>
      </c>
      <c r="D1369" s="12">
        <v>4</v>
      </c>
      <c r="E1369" s="12">
        <v>31</v>
      </c>
      <c r="F1369" s="13" t="s">
        <v>1110</v>
      </c>
      <c r="G1369" s="12">
        <v>922</v>
      </c>
      <c r="H1369" s="12">
        <v>1955</v>
      </c>
      <c r="I1369" s="11">
        <v>261.14100000000002</v>
      </c>
      <c r="J1369" s="11">
        <v>156.07400000000001</v>
      </c>
      <c r="K1369" s="11">
        <v>122.999</v>
      </c>
      <c r="L1369" s="11">
        <v>209.60599999999999</v>
      </c>
      <c r="M1369" s="11">
        <v>180.34299999999999</v>
      </c>
      <c r="N1369" s="11">
        <v>159.32400000000001</v>
      </c>
      <c r="O1369" s="11">
        <v>104.518</v>
      </c>
      <c r="P1369" s="11">
        <v>71.552000000000007</v>
      </c>
      <c r="Q1369" s="11">
        <v>86.584000000000003</v>
      </c>
      <c r="R1369" s="11">
        <v>80.733999999999995</v>
      </c>
      <c r="S1369" s="11">
        <v>87.207999999999998</v>
      </c>
      <c r="T1369" s="11">
        <v>68.137</v>
      </c>
      <c r="U1369" s="11">
        <v>39.970999999999997</v>
      </c>
      <c r="V1369" s="11">
        <v>46.801000000000002</v>
      </c>
      <c r="W1369" s="11">
        <v>34.765999999999998</v>
      </c>
      <c r="X1369" s="11">
        <v>25.314</v>
      </c>
      <c r="Y1369" s="11">
        <v>11.704000000000001</v>
      </c>
      <c r="Z1369" s="11">
        <v>4.8970000000000002</v>
      </c>
      <c r="AA1369" s="11">
        <v>1.6850000000000001</v>
      </c>
      <c r="AB1369" s="11">
        <v>0.78</v>
      </c>
      <c r="AC1369" s="11">
        <v>6.5000000000000002E-2</v>
      </c>
    </row>
    <row r="1370" spans="1:29" ht="11.5" hidden="1">
      <c r="A1370" s="15">
        <v>1353</v>
      </c>
      <c r="B1370" s="13" t="s">
        <v>1059</v>
      </c>
      <c r="C1370" s="14" t="s">
        <v>1158</v>
      </c>
      <c r="D1370" s="12">
        <v>4</v>
      </c>
      <c r="E1370" s="12">
        <v>31</v>
      </c>
      <c r="F1370" s="13" t="s">
        <v>1110</v>
      </c>
      <c r="G1370" s="12">
        <v>922</v>
      </c>
      <c r="H1370" s="12">
        <v>1960</v>
      </c>
      <c r="I1370" s="11">
        <v>341.66300000000001</v>
      </c>
      <c r="J1370" s="11">
        <v>251.31100000000001</v>
      </c>
      <c r="K1370" s="11">
        <v>155.304</v>
      </c>
      <c r="L1370" s="11">
        <v>122.629</v>
      </c>
      <c r="M1370" s="11">
        <v>208.95</v>
      </c>
      <c r="N1370" s="11">
        <v>179.70699999999999</v>
      </c>
      <c r="O1370" s="11">
        <v>158.70699999999999</v>
      </c>
      <c r="P1370" s="11">
        <v>104.03700000000001</v>
      </c>
      <c r="Q1370" s="11">
        <v>71.137</v>
      </c>
      <c r="R1370" s="11">
        <v>85.858000000000004</v>
      </c>
      <c r="S1370" s="11">
        <v>79.546000000000006</v>
      </c>
      <c r="T1370" s="11">
        <v>84.78</v>
      </c>
      <c r="U1370" s="11">
        <v>64.62</v>
      </c>
      <c r="V1370" s="11">
        <v>36.375999999999998</v>
      </c>
      <c r="W1370" s="11">
        <v>39.491999999999997</v>
      </c>
      <c r="X1370" s="11">
        <v>25.521000000000001</v>
      </c>
      <c r="Y1370" s="11">
        <v>15.051</v>
      </c>
      <c r="Z1370" s="11">
        <v>5.2930000000000001</v>
      </c>
      <c r="AA1370" s="11">
        <v>1.633</v>
      </c>
      <c r="AB1370" s="11">
        <v>0.42299999999999999</v>
      </c>
      <c r="AC1370" s="11">
        <v>0.14199999999999999</v>
      </c>
    </row>
    <row r="1371" spans="1:29" ht="11.5" hidden="1">
      <c r="A1371" s="15">
        <v>1354</v>
      </c>
      <c r="B1371" s="13" t="s">
        <v>1059</v>
      </c>
      <c r="C1371" s="14" t="s">
        <v>1158</v>
      </c>
      <c r="D1371" s="12">
        <v>4</v>
      </c>
      <c r="E1371" s="12">
        <v>31</v>
      </c>
      <c r="F1371" s="13" t="s">
        <v>1110</v>
      </c>
      <c r="G1371" s="12">
        <v>922</v>
      </c>
      <c r="H1371" s="12">
        <v>1965</v>
      </c>
      <c r="I1371" s="11">
        <v>410.09500000000003</v>
      </c>
      <c r="J1371" s="11">
        <v>330.82499999999999</v>
      </c>
      <c r="K1371" s="11">
        <v>250.18299999999999</v>
      </c>
      <c r="L1371" s="11">
        <v>154.864</v>
      </c>
      <c r="M1371" s="11">
        <v>122.253</v>
      </c>
      <c r="N1371" s="11">
        <v>208.209</v>
      </c>
      <c r="O1371" s="11">
        <v>178.988</v>
      </c>
      <c r="P1371" s="11">
        <v>157.93700000000001</v>
      </c>
      <c r="Q1371" s="11">
        <v>103.39</v>
      </c>
      <c r="R1371" s="11">
        <v>70.491</v>
      </c>
      <c r="S1371" s="11">
        <v>84.504000000000005</v>
      </c>
      <c r="T1371" s="11">
        <v>77.248000000000005</v>
      </c>
      <c r="U1371" s="11">
        <v>80.381</v>
      </c>
      <c r="V1371" s="11">
        <v>58.901000000000003</v>
      </c>
      <c r="W1371" s="11">
        <v>30.859000000000002</v>
      </c>
      <c r="X1371" s="11">
        <v>29.376000000000001</v>
      </c>
      <c r="Y1371" s="11">
        <v>15.65</v>
      </c>
      <c r="Z1371" s="11">
        <v>7.1109999999999998</v>
      </c>
      <c r="AA1371" s="11">
        <v>1.802</v>
      </c>
      <c r="AB1371" s="11">
        <v>0.39500000000000002</v>
      </c>
      <c r="AC1371" s="11">
        <v>8.4000000000000005E-2</v>
      </c>
    </row>
    <row r="1372" spans="1:29" ht="11.5" hidden="1">
      <c r="A1372" s="15">
        <v>1355</v>
      </c>
      <c r="B1372" s="13" t="s">
        <v>1059</v>
      </c>
      <c r="C1372" s="14" t="s">
        <v>1158</v>
      </c>
      <c r="D1372" s="12">
        <v>4</v>
      </c>
      <c r="E1372" s="12">
        <v>31</v>
      </c>
      <c r="F1372" s="13" t="s">
        <v>1110</v>
      </c>
      <c r="G1372" s="12">
        <v>922</v>
      </c>
      <c r="H1372" s="12">
        <v>1970</v>
      </c>
      <c r="I1372" s="11">
        <v>380.22800000000001</v>
      </c>
      <c r="J1372" s="11">
        <v>399.29</v>
      </c>
      <c r="K1372" s="11">
        <v>329.48700000000002</v>
      </c>
      <c r="L1372" s="11">
        <v>239.52500000000001</v>
      </c>
      <c r="M1372" s="11">
        <v>154.404</v>
      </c>
      <c r="N1372" s="11">
        <v>121.815</v>
      </c>
      <c r="O1372" s="11">
        <v>207.35400000000001</v>
      </c>
      <c r="P1372" s="11">
        <v>168.07499999999999</v>
      </c>
      <c r="Q1372" s="11">
        <v>156.89699999999999</v>
      </c>
      <c r="R1372" s="11">
        <v>102.384</v>
      </c>
      <c r="S1372" s="11">
        <v>69.305999999999997</v>
      </c>
      <c r="T1372" s="11">
        <v>81.977000000000004</v>
      </c>
      <c r="U1372" s="11">
        <v>73.222999999999999</v>
      </c>
      <c r="V1372" s="11">
        <v>73.385000000000005</v>
      </c>
      <c r="W1372" s="11">
        <v>50.238999999999997</v>
      </c>
      <c r="X1372" s="11">
        <v>23.263999999999999</v>
      </c>
      <c r="Y1372" s="11">
        <v>18.588000000000001</v>
      </c>
      <c r="Z1372" s="11">
        <v>7.726</v>
      </c>
      <c r="AA1372" s="11">
        <v>2.4670000000000001</v>
      </c>
      <c r="AB1372" s="11">
        <v>0.42099999999999999</v>
      </c>
      <c r="AC1372" s="11">
        <v>6.2E-2</v>
      </c>
    </row>
    <row r="1373" spans="1:29" ht="11.5" hidden="1">
      <c r="A1373" s="15">
        <v>1356</v>
      </c>
      <c r="B1373" s="13" t="s">
        <v>1059</v>
      </c>
      <c r="C1373" s="14" t="s">
        <v>1158</v>
      </c>
      <c r="D1373" s="12">
        <v>4</v>
      </c>
      <c r="E1373" s="12">
        <v>31</v>
      </c>
      <c r="F1373" s="13" t="s">
        <v>1110</v>
      </c>
      <c r="G1373" s="12">
        <v>922</v>
      </c>
      <c r="H1373" s="12">
        <v>1975</v>
      </c>
      <c r="I1373" s="11">
        <v>344.04899999999998</v>
      </c>
      <c r="J1373" s="11">
        <v>372.63400000000001</v>
      </c>
      <c r="K1373" s="11">
        <v>397.85899999999998</v>
      </c>
      <c r="L1373" s="11">
        <v>328.68400000000003</v>
      </c>
      <c r="M1373" s="11">
        <v>235.626</v>
      </c>
      <c r="N1373" s="11">
        <v>150.04300000000001</v>
      </c>
      <c r="O1373" s="11">
        <v>119.367</v>
      </c>
      <c r="P1373" s="11">
        <v>201.85</v>
      </c>
      <c r="Q1373" s="11">
        <v>162.541</v>
      </c>
      <c r="R1373" s="11">
        <v>150.37</v>
      </c>
      <c r="S1373" s="11">
        <v>100.569</v>
      </c>
      <c r="T1373" s="11">
        <v>69.878</v>
      </c>
      <c r="U1373" s="11">
        <v>78.808999999999997</v>
      </c>
      <c r="V1373" s="11">
        <v>65.302999999999997</v>
      </c>
      <c r="W1373" s="11">
        <v>59.654000000000003</v>
      </c>
      <c r="X1373" s="11">
        <v>36.290999999999997</v>
      </c>
      <c r="Y1373" s="11">
        <v>15.185</v>
      </c>
      <c r="Z1373" s="11">
        <v>9.5820000000000007</v>
      </c>
      <c r="AA1373" s="11">
        <v>2.74</v>
      </c>
      <c r="AB1373" s="11">
        <v>0.55900000000000005</v>
      </c>
      <c r="AC1373" s="11">
        <v>5.3999999999999999E-2</v>
      </c>
    </row>
    <row r="1374" spans="1:29" ht="11.5" hidden="1">
      <c r="A1374" s="15">
        <v>1357</v>
      </c>
      <c r="B1374" s="13" t="s">
        <v>1059</v>
      </c>
      <c r="C1374" s="14" t="s">
        <v>1158</v>
      </c>
      <c r="D1374" s="12">
        <v>4</v>
      </c>
      <c r="E1374" s="12">
        <v>31</v>
      </c>
      <c r="F1374" s="13" t="s">
        <v>1110</v>
      </c>
      <c r="G1374" s="12">
        <v>922</v>
      </c>
      <c r="H1374" s="12">
        <v>1980</v>
      </c>
      <c r="I1374" s="11">
        <v>340.41500000000002</v>
      </c>
      <c r="J1374" s="11">
        <v>337.20499999999998</v>
      </c>
      <c r="K1374" s="11">
        <v>371.46800000000002</v>
      </c>
      <c r="L1374" s="11">
        <v>396.964</v>
      </c>
      <c r="M1374" s="11">
        <v>327.75400000000002</v>
      </c>
      <c r="N1374" s="11">
        <v>231.56700000000001</v>
      </c>
      <c r="O1374" s="11">
        <v>145.58600000000001</v>
      </c>
      <c r="P1374" s="11">
        <v>116.765</v>
      </c>
      <c r="Q1374" s="11">
        <v>195.96700000000001</v>
      </c>
      <c r="R1374" s="11">
        <v>156.376</v>
      </c>
      <c r="S1374" s="11">
        <v>142.631</v>
      </c>
      <c r="T1374" s="11">
        <v>97.367000000000004</v>
      </c>
      <c r="U1374" s="11">
        <v>68.914000000000001</v>
      </c>
      <c r="V1374" s="11">
        <v>73.296000000000006</v>
      </c>
      <c r="W1374" s="11">
        <v>54.633000000000003</v>
      </c>
      <c r="X1374" s="11">
        <v>42.863</v>
      </c>
      <c r="Y1374" s="11">
        <v>22.344999999999999</v>
      </c>
      <c r="Z1374" s="11">
        <v>8.16</v>
      </c>
      <c r="AA1374" s="11">
        <v>3.484</v>
      </c>
      <c r="AB1374" s="11">
        <v>0.61399999999999999</v>
      </c>
      <c r="AC1374" s="11">
        <v>6.2E-2</v>
      </c>
    </row>
    <row r="1375" spans="1:29" ht="11.5" hidden="1">
      <c r="A1375" s="15">
        <v>1358</v>
      </c>
      <c r="B1375" s="13" t="s">
        <v>1059</v>
      </c>
      <c r="C1375" s="14" t="s">
        <v>1158</v>
      </c>
      <c r="D1375" s="12">
        <v>4</v>
      </c>
      <c r="E1375" s="12">
        <v>31</v>
      </c>
      <c r="F1375" s="13" t="s">
        <v>1110</v>
      </c>
      <c r="G1375" s="12">
        <v>922</v>
      </c>
      <c r="H1375" s="12">
        <v>1985</v>
      </c>
      <c r="I1375" s="11">
        <v>390.47899999999998</v>
      </c>
      <c r="J1375" s="11">
        <v>333.71100000000001</v>
      </c>
      <c r="K1375" s="11">
        <v>330.57600000000002</v>
      </c>
      <c r="L1375" s="11">
        <v>365.87299999999999</v>
      </c>
      <c r="M1375" s="11">
        <v>388.38799999999998</v>
      </c>
      <c r="N1375" s="11">
        <v>320.71199999999999</v>
      </c>
      <c r="O1375" s="11">
        <v>228.654</v>
      </c>
      <c r="P1375" s="11">
        <v>140.93899999999999</v>
      </c>
      <c r="Q1375" s="11">
        <v>115.52800000000001</v>
      </c>
      <c r="R1375" s="11">
        <v>191.297</v>
      </c>
      <c r="S1375" s="11">
        <v>156.98599999999999</v>
      </c>
      <c r="T1375" s="11">
        <v>137.6</v>
      </c>
      <c r="U1375" s="11">
        <v>87.578999999999994</v>
      </c>
      <c r="V1375" s="11">
        <v>60.548000000000002</v>
      </c>
      <c r="W1375" s="11">
        <v>61.426000000000002</v>
      </c>
      <c r="X1375" s="11">
        <v>41.612000000000002</v>
      </c>
      <c r="Y1375" s="11">
        <v>29.76</v>
      </c>
      <c r="Z1375" s="11">
        <v>12.506</v>
      </c>
      <c r="AA1375" s="11">
        <v>3.0379999999999998</v>
      </c>
      <c r="AB1375" s="11">
        <v>0.76900000000000002</v>
      </c>
      <c r="AC1375" s="11">
        <v>6.2E-2</v>
      </c>
    </row>
    <row r="1376" spans="1:29" ht="11.5" hidden="1">
      <c r="A1376" s="15">
        <v>1359</v>
      </c>
      <c r="B1376" s="13" t="s">
        <v>1059</v>
      </c>
      <c r="C1376" s="14" t="s">
        <v>1158</v>
      </c>
      <c r="D1376" s="12">
        <v>4</v>
      </c>
      <c r="E1376" s="12">
        <v>31</v>
      </c>
      <c r="F1376" s="13" t="s">
        <v>1110</v>
      </c>
      <c r="G1376" s="12">
        <v>922</v>
      </c>
      <c r="H1376" s="12">
        <v>1990</v>
      </c>
      <c r="I1376" s="11">
        <v>457.983</v>
      </c>
      <c r="J1376" s="11">
        <v>383.786</v>
      </c>
      <c r="K1376" s="11">
        <v>332.96800000000002</v>
      </c>
      <c r="L1376" s="11">
        <v>324.233</v>
      </c>
      <c r="M1376" s="11">
        <v>340.06200000000001</v>
      </c>
      <c r="N1376" s="11">
        <v>379.47399999999999</v>
      </c>
      <c r="O1376" s="11">
        <v>313.39100000000002</v>
      </c>
      <c r="P1376" s="11">
        <v>225.37700000000001</v>
      </c>
      <c r="Q1376" s="11">
        <v>135.995</v>
      </c>
      <c r="R1376" s="11">
        <v>113.762</v>
      </c>
      <c r="S1376" s="11">
        <v>184.90899999999999</v>
      </c>
      <c r="T1376" s="11">
        <v>155.36799999999999</v>
      </c>
      <c r="U1376" s="11">
        <v>129.96199999999999</v>
      </c>
      <c r="V1376" s="11">
        <v>75.813000000000002</v>
      </c>
      <c r="W1376" s="11">
        <v>50.079000000000001</v>
      </c>
      <c r="X1376" s="11">
        <v>46.677999999999997</v>
      </c>
      <c r="Y1376" s="11">
        <v>28.638999999999999</v>
      </c>
      <c r="Z1376" s="11">
        <v>17.353999999999999</v>
      </c>
      <c r="AA1376" s="11">
        <v>4.758</v>
      </c>
      <c r="AB1376" s="11">
        <v>0.65600000000000003</v>
      </c>
      <c r="AC1376" s="11">
        <v>6.4000000000000001E-2</v>
      </c>
    </row>
    <row r="1377" spans="1:29" ht="11.5" hidden="1">
      <c r="A1377" s="15">
        <v>1360</v>
      </c>
      <c r="B1377" s="13" t="s">
        <v>1059</v>
      </c>
      <c r="C1377" s="14" t="s">
        <v>1158</v>
      </c>
      <c r="D1377" s="12">
        <v>4</v>
      </c>
      <c r="E1377" s="12">
        <v>31</v>
      </c>
      <c r="F1377" s="13" t="s">
        <v>1110</v>
      </c>
      <c r="G1377" s="12">
        <v>922</v>
      </c>
      <c r="H1377" s="12">
        <v>1995</v>
      </c>
      <c r="I1377" s="11">
        <v>434.00700000000001</v>
      </c>
      <c r="J1377" s="11">
        <v>455.32</v>
      </c>
      <c r="K1377" s="11">
        <v>388.87799999999999</v>
      </c>
      <c r="L1377" s="11">
        <v>336.96499999999997</v>
      </c>
      <c r="M1377" s="11">
        <v>326.93299999999999</v>
      </c>
      <c r="N1377" s="11">
        <v>343.363</v>
      </c>
      <c r="O1377" s="11">
        <v>375.78899999999999</v>
      </c>
      <c r="P1377" s="11">
        <v>305.18299999999999</v>
      </c>
      <c r="Q1377" s="11">
        <v>214.57499999999999</v>
      </c>
      <c r="R1377" s="11">
        <v>127.864</v>
      </c>
      <c r="S1377" s="11">
        <v>105.81399999999999</v>
      </c>
      <c r="T1377" s="11">
        <v>169.93</v>
      </c>
      <c r="U1377" s="11">
        <v>136.02500000000001</v>
      </c>
      <c r="V1377" s="11">
        <v>107.871</v>
      </c>
      <c r="W1377" s="11">
        <v>61.387</v>
      </c>
      <c r="X1377" s="11">
        <v>35.868000000000002</v>
      </c>
      <c r="Y1377" s="11">
        <v>30.135999999999999</v>
      </c>
      <c r="Z1377" s="11">
        <v>15.321</v>
      </c>
      <c r="AA1377" s="11">
        <v>5.8319999999999999</v>
      </c>
      <c r="AB1377" s="11">
        <v>0.95</v>
      </c>
      <c r="AC1377" s="11">
        <v>7.5999999999999998E-2</v>
      </c>
    </row>
    <row r="1378" spans="1:29" ht="11.5" hidden="1">
      <c r="A1378" s="15">
        <v>1361</v>
      </c>
      <c r="B1378" s="13" t="s">
        <v>1059</v>
      </c>
      <c r="C1378" s="14" t="s">
        <v>1158</v>
      </c>
      <c r="D1378" s="12">
        <v>4</v>
      </c>
      <c r="E1378" s="12">
        <v>31</v>
      </c>
      <c r="F1378" s="13" t="s">
        <v>1110</v>
      </c>
      <c r="G1378" s="12">
        <v>922</v>
      </c>
      <c r="H1378" s="12">
        <v>2000</v>
      </c>
      <c r="I1378" s="11">
        <v>336.47399999999999</v>
      </c>
      <c r="J1378" s="11">
        <v>432.209</v>
      </c>
      <c r="K1378" s="11">
        <v>454.6</v>
      </c>
      <c r="L1378" s="11">
        <v>393.98700000000002</v>
      </c>
      <c r="M1378" s="11">
        <v>340.59100000000001</v>
      </c>
      <c r="N1378" s="11">
        <v>329.25599999999997</v>
      </c>
      <c r="O1378" s="11">
        <v>346.416</v>
      </c>
      <c r="P1378" s="11">
        <v>371.76499999999999</v>
      </c>
      <c r="Q1378" s="11">
        <v>296.428</v>
      </c>
      <c r="R1378" s="11">
        <v>203.011</v>
      </c>
      <c r="S1378" s="11">
        <v>118.602</v>
      </c>
      <c r="T1378" s="11">
        <v>96.39</v>
      </c>
      <c r="U1378" s="11">
        <v>152.00299999999999</v>
      </c>
      <c r="V1378" s="11">
        <v>113.792</v>
      </c>
      <c r="W1378" s="11">
        <v>81.844999999999999</v>
      </c>
      <c r="X1378" s="11">
        <v>42.942</v>
      </c>
      <c r="Y1378" s="11">
        <v>19.832000000000001</v>
      </c>
      <c r="Z1378" s="11">
        <v>14.773999999999999</v>
      </c>
      <c r="AA1378" s="11">
        <v>5.0990000000000002</v>
      </c>
      <c r="AB1378" s="11">
        <v>1.161</v>
      </c>
      <c r="AC1378" s="11">
        <v>0.111</v>
      </c>
    </row>
    <row r="1379" spans="1:29" ht="11.5" hidden="1">
      <c r="A1379" s="15">
        <v>1362</v>
      </c>
      <c r="B1379" s="13" t="s">
        <v>1059</v>
      </c>
      <c r="C1379" s="14" t="s">
        <v>1158</v>
      </c>
      <c r="D1379" s="12">
        <v>4</v>
      </c>
      <c r="E1379" s="12">
        <v>31</v>
      </c>
      <c r="F1379" s="13" t="s">
        <v>1110</v>
      </c>
      <c r="G1379" s="12">
        <v>922</v>
      </c>
      <c r="H1379" s="12">
        <v>2005</v>
      </c>
      <c r="I1379" s="11">
        <v>297.755</v>
      </c>
      <c r="J1379" s="11">
        <v>333.59399999999999</v>
      </c>
      <c r="K1379" s="11">
        <v>435.73599999999999</v>
      </c>
      <c r="L1379" s="11">
        <v>465.86799999999999</v>
      </c>
      <c r="M1379" s="11">
        <v>404.70499999999998</v>
      </c>
      <c r="N1379" s="11">
        <v>339.96499999999997</v>
      </c>
      <c r="O1379" s="11">
        <v>327.21699999999998</v>
      </c>
      <c r="P1379" s="11">
        <v>343.01900000000001</v>
      </c>
      <c r="Q1379" s="11">
        <v>365.649</v>
      </c>
      <c r="R1379" s="11">
        <v>291.31400000000002</v>
      </c>
      <c r="S1379" s="11">
        <v>197.738</v>
      </c>
      <c r="T1379" s="11">
        <v>114.32</v>
      </c>
      <c r="U1379" s="11">
        <v>89.200999999999993</v>
      </c>
      <c r="V1379" s="11">
        <v>132.935</v>
      </c>
      <c r="W1379" s="11">
        <v>93.263000000000005</v>
      </c>
      <c r="X1379" s="11">
        <v>58.161000000000001</v>
      </c>
      <c r="Y1379" s="11">
        <v>26.414999999999999</v>
      </c>
      <c r="Z1379" s="11">
        <v>9.2870000000000008</v>
      </c>
      <c r="AA1379" s="11">
        <v>4.6130000000000004</v>
      </c>
      <c r="AB1379" s="11">
        <v>0.92400000000000004</v>
      </c>
      <c r="AC1379" s="11">
        <v>0.122</v>
      </c>
    </row>
    <row r="1380" spans="1:29" ht="11.5" hidden="1">
      <c r="A1380" s="15">
        <v>1363</v>
      </c>
      <c r="B1380" s="13" t="s">
        <v>1059</v>
      </c>
      <c r="C1380" s="14" t="s">
        <v>1158</v>
      </c>
      <c r="D1380" s="12">
        <v>4</v>
      </c>
      <c r="E1380" s="12">
        <v>31</v>
      </c>
      <c r="F1380" s="13" t="s">
        <v>1110</v>
      </c>
      <c r="G1380" s="12">
        <v>922</v>
      </c>
      <c r="H1380" s="12">
        <v>2010</v>
      </c>
      <c r="I1380" s="11">
        <v>325.31400000000002</v>
      </c>
      <c r="J1380" s="11">
        <v>296.19400000000002</v>
      </c>
      <c r="K1380" s="11">
        <v>341.16399999999999</v>
      </c>
      <c r="L1380" s="11">
        <v>439.51</v>
      </c>
      <c r="M1380" s="11">
        <v>477.06400000000002</v>
      </c>
      <c r="N1380" s="11">
        <v>415.47399999999999</v>
      </c>
      <c r="O1380" s="11">
        <v>339.62200000000001</v>
      </c>
      <c r="P1380" s="11">
        <v>325.57299999999998</v>
      </c>
      <c r="Q1380" s="11">
        <v>340.05099999999999</v>
      </c>
      <c r="R1380" s="11">
        <v>359.94200000000001</v>
      </c>
      <c r="S1380" s="11">
        <v>286.03100000000001</v>
      </c>
      <c r="T1380" s="11">
        <v>191.339</v>
      </c>
      <c r="U1380" s="11">
        <v>108.506</v>
      </c>
      <c r="V1380" s="11">
        <v>80.007000000000005</v>
      </c>
      <c r="W1380" s="11">
        <v>108.61199999999999</v>
      </c>
      <c r="X1380" s="11">
        <v>68.915999999999997</v>
      </c>
      <c r="Y1380" s="11">
        <v>35.366</v>
      </c>
      <c r="Z1380" s="11">
        <v>14.05</v>
      </c>
      <c r="AA1380" s="11">
        <v>3.488</v>
      </c>
      <c r="AB1380" s="11">
        <v>1.034</v>
      </c>
      <c r="AC1380" s="11">
        <v>0.11799999999999999</v>
      </c>
    </row>
    <row r="1381" spans="1:29" ht="11.5" hidden="1">
      <c r="A1381" s="15">
        <v>1364</v>
      </c>
      <c r="B1381" s="13" t="s">
        <v>1059</v>
      </c>
      <c r="C1381" s="14" t="s">
        <v>1158</v>
      </c>
      <c r="D1381" s="12">
        <v>4</v>
      </c>
      <c r="E1381" s="12">
        <v>31</v>
      </c>
      <c r="F1381" s="13" t="s">
        <v>1110</v>
      </c>
      <c r="G1381" s="12">
        <v>922</v>
      </c>
      <c r="H1381" s="12">
        <v>2015</v>
      </c>
      <c r="I1381" s="11">
        <v>401.44099999999997</v>
      </c>
      <c r="J1381" s="11">
        <v>324.31299999999999</v>
      </c>
      <c r="K1381" s="11">
        <v>295.86900000000003</v>
      </c>
      <c r="L1381" s="11">
        <v>341.17700000000002</v>
      </c>
      <c r="M1381" s="11">
        <v>439.54</v>
      </c>
      <c r="N1381" s="11">
        <v>476.637</v>
      </c>
      <c r="O1381" s="11">
        <v>414.80500000000001</v>
      </c>
      <c r="P1381" s="11">
        <v>338.67700000000002</v>
      </c>
      <c r="Q1381" s="11">
        <v>323.95100000000002</v>
      </c>
      <c r="R1381" s="11">
        <v>337.113</v>
      </c>
      <c r="S1381" s="11">
        <v>354.40600000000001</v>
      </c>
      <c r="T1381" s="11">
        <v>278.09899999999999</v>
      </c>
      <c r="U1381" s="11">
        <v>182.327</v>
      </c>
      <c r="V1381" s="11">
        <v>99.947000000000003</v>
      </c>
      <c r="W1381" s="11">
        <v>69.007999999999996</v>
      </c>
      <c r="X1381" s="11">
        <v>84.941000000000003</v>
      </c>
      <c r="Y1381" s="11">
        <v>46.683999999999997</v>
      </c>
      <c r="Z1381" s="11">
        <v>19.021000000000001</v>
      </c>
      <c r="AA1381" s="11">
        <v>5.3490000000000002</v>
      </c>
      <c r="AB1381" s="11">
        <v>0.79400000000000004</v>
      </c>
      <c r="AC1381" s="11">
        <v>0.129</v>
      </c>
    </row>
    <row r="1382" spans="1:29" ht="11.5" hidden="1">
      <c r="A1382" s="15">
        <v>1365</v>
      </c>
      <c r="B1382" s="13" t="s">
        <v>1059</v>
      </c>
      <c r="C1382" s="14" t="s">
        <v>1158</v>
      </c>
      <c r="D1382" s="12">
        <v>4</v>
      </c>
      <c r="E1382" s="12">
        <v>31</v>
      </c>
      <c r="F1382" s="13" t="s">
        <v>1110</v>
      </c>
      <c r="G1382" s="12">
        <v>922</v>
      </c>
      <c r="H1382" s="12">
        <v>2020</v>
      </c>
      <c r="I1382" s="11">
        <v>389.49900000000002</v>
      </c>
      <c r="J1382" s="11">
        <v>400.29399999999998</v>
      </c>
      <c r="K1382" s="11">
        <v>323.99299999999999</v>
      </c>
      <c r="L1382" s="11">
        <v>295.83300000000003</v>
      </c>
      <c r="M1382" s="11">
        <v>341.15899999999999</v>
      </c>
      <c r="N1382" s="11">
        <v>439.12599999999998</v>
      </c>
      <c r="O1382" s="11">
        <v>475.654</v>
      </c>
      <c r="P1382" s="11">
        <v>413.28399999999999</v>
      </c>
      <c r="Q1382" s="11">
        <v>336.548</v>
      </c>
      <c r="R1382" s="11">
        <v>320.49299999999999</v>
      </c>
      <c r="S1382" s="11">
        <v>331.24799999999999</v>
      </c>
      <c r="T1382" s="11">
        <v>344.75900000000001</v>
      </c>
      <c r="U1382" s="11">
        <v>265.92200000000003</v>
      </c>
      <c r="V1382" s="11">
        <v>168.97800000000001</v>
      </c>
      <c r="W1382" s="11">
        <v>87.418999999999997</v>
      </c>
      <c r="X1382" s="11">
        <v>54.219000000000001</v>
      </c>
      <c r="Y1382" s="11">
        <v>55.654000000000003</v>
      </c>
      <c r="Z1382" s="11">
        <v>23.044</v>
      </c>
      <c r="AA1382" s="11">
        <v>6.2409999999999997</v>
      </c>
      <c r="AB1382" s="11">
        <v>1.05</v>
      </c>
      <c r="AC1382" s="11">
        <v>9.4E-2</v>
      </c>
    </row>
    <row r="1383" spans="1:29" ht="11.5" hidden="1">
      <c r="A1383" s="15">
        <v>1366</v>
      </c>
      <c r="B1383" s="13" t="s">
        <v>1059</v>
      </c>
      <c r="C1383" s="14" t="s">
        <v>1159</v>
      </c>
      <c r="D1383" s="12"/>
      <c r="E1383" s="12">
        <v>48</v>
      </c>
      <c r="F1383" s="13" t="s">
        <v>1110</v>
      </c>
      <c r="G1383" s="12">
        <v>922</v>
      </c>
      <c r="H1383" s="12">
        <v>1950</v>
      </c>
      <c r="I1383" s="11">
        <v>9.9450000000000003</v>
      </c>
      <c r="J1383" s="11">
        <v>7.79</v>
      </c>
      <c r="K1383" s="11">
        <v>6.2610000000000001</v>
      </c>
      <c r="L1383" s="11">
        <v>5.2140000000000004</v>
      </c>
      <c r="M1383" s="11">
        <v>4.5549999999999997</v>
      </c>
      <c r="N1383" s="11">
        <v>4.0960000000000001</v>
      </c>
      <c r="O1383" s="11">
        <v>3.3</v>
      </c>
      <c r="P1383" s="11">
        <v>2.7410000000000001</v>
      </c>
      <c r="Q1383" s="11">
        <v>2.2469999999999999</v>
      </c>
      <c r="R1383" s="11">
        <v>1.8620000000000001</v>
      </c>
      <c r="S1383" s="11">
        <v>1.534</v>
      </c>
      <c r="T1383" s="11">
        <v>1.2170000000000001</v>
      </c>
      <c r="U1383" s="11">
        <v>0.997</v>
      </c>
      <c r="V1383" s="11">
        <v>0.74399999999999999</v>
      </c>
      <c r="W1383" s="11">
        <v>0.51900000000000002</v>
      </c>
      <c r="X1383" s="11">
        <v>0.311</v>
      </c>
      <c r="Y1383" s="11">
        <v>0.123</v>
      </c>
      <c r="Z1383" s="11">
        <v>3.5999999999999997E-2</v>
      </c>
      <c r="AA1383" s="11">
        <v>5.0000000000000001E-3</v>
      </c>
      <c r="AB1383" s="11">
        <v>0</v>
      </c>
      <c r="AC1383" s="11">
        <v>0</v>
      </c>
    </row>
    <row r="1384" spans="1:29" ht="11.5" hidden="1">
      <c r="A1384" s="15">
        <v>1367</v>
      </c>
      <c r="B1384" s="13" t="s">
        <v>1059</v>
      </c>
      <c r="C1384" s="14" t="s">
        <v>1159</v>
      </c>
      <c r="D1384" s="12"/>
      <c r="E1384" s="12">
        <v>48</v>
      </c>
      <c r="F1384" s="13" t="s">
        <v>1110</v>
      </c>
      <c r="G1384" s="12">
        <v>922</v>
      </c>
      <c r="H1384" s="12">
        <v>1955</v>
      </c>
      <c r="I1384" s="11">
        <v>11.167</v>
      </c>
      <c r="J1384" s="11">
        <v>9.2140000000000004</v>
      </c>
      <c r="K1384" s="11">
        <v>7.6070000000000002</v>
      </c>
      <c r="L1384" s="11">
        <v>6.1369999999999996</v>
      </c>
      <c r="M1384" s="11">
        <v>5.077</v>
      </c>
      <c r="N1384" s="11">
        <v>4.7279999999999998</v>
      </c>
      <c r="O1384" s="11">
        <v>4.26</v>
      </c>
      <c r="P1384" s="11">
        <v>3.1989999999999998</v>
      </c>
      <c r="Q1384" s="11">
        <v>2.6469999999999998</v>
      </c>
      <c r="R1384" s="11">
        <v>2.15</v>
      </c>
      <c r="S1384" s="11">
        <v>1.7609999999999999</v>
      </c>
      <c r="T1384" s="11">
        <v>1.423</v>
      </c>
      <c r="U1384" s="11">
        <v>1.083</v>
      </c>
      <c r="V1384" s="11">
        <v>0.89</v>
      </c>
      <c r="W1384" s="11">
        <v>0.60299999999999998</v>
      </c>
      <c r="X1384" s="11">
        <v>0.317</v>
      </c>
      <c r="Y1384" s="11">
        <v>0.13900000000000001</v>
      </c>
      <c r="Z1384" s="11">
        <v>3.5000000000000003E-2</v>
      </c>
      <c r="AA1384" s="11">
        <v>5.0000000000000001E-3</v>
      </c>
      <c r="AB1384" s="11">
        <v>0</v>
      </c>
      <c r="AC1384" s="11">
        <v>0</v>
      </c>
    </row>
    <row r="1385" spans="1:29" ht="11.5" hidden="1">
      <c r="A1385" s="15">
        <v>1368</v>
      </c>
      <c r="B1385" s="13" t="s">
        <v>1059</v>
      </c>
      <c r="C1385" s="14" t="s">
        <v>1159</v>
      </c>
      <c r="D1385" s="12"/>
      <c r="E1385" s="12">
        <v>48</v>
      </c>
      <c r="F1385" s="13" t="s">
        <v>1110</v>
      </c>
      <c r="G1385" s="12">
        <v>922</v>
      </c>
      <c r="H1385" s="12">
        <v>1960</v>
      </c>
      <c r="I1385" s="11">
        <v>13.851000000000001</v>
      </c>
      <c r="J1385" s="11">
        <v>10.512</v>
      </c>
      <c r="K1385" s="11">
        <v>9.08</v>
      </c>
      <c r="L1385" s="11">
        <v>7.5129999999999999</v>
      </c>
      <c r="M1385" s="11">
        <v>6.0430000000000001</v>
      </c>
      <c r="N1385" s="11">
        <v>5.7640000000000002</v>
      </c>
      <c r="O1385" s="11">
        <v>5.3959999999999999</v>
      </c>
      <c r="P1385" s="11">
        <v>4.2060000000000004</v>
      </c>
      <c r="Q1385" s="11">
        <v>3.15</v>
      </c>
      <c r="R1385" s="11">
        <v>2.56</v>
      </c>
      <c r="S1385" s="11">
        <v>2.0499999999999998</v>
      </c>
      <c r="T1385" s="11">
        <v>1.6459999999999999</v>
      </c>
      <c r="U1385" s="11">
        <v>1.2789999999999999</v>
      </c>
      <c r="V1385" s="11">
        <v>1.0509999999999999</v>
      </c>
      <c r="W1385" s="11">
        <v>0.78500000000000003</v>
      </c>
      <c r="X1385" s="11">
        <v>0.38</v>
      </c>
      <c r="Y1385" s="11">
        <v>0.15</v>
      </c>
      <c r="Z1385" s="11">
        <v>4.2999999999999997E-2</v>
      </c>
      <c r="AA1385" s="11">
        <v>8.0000000000000002E-3</v>
      </c>
      <c r="AB1385" s="11">
        <v>0</v>
      </c>
      <c r="AC1385" s="11">
        <v>0</v>
      </c>
    </row>
    <row r="1386" spans="1:29" ht="11.5" hidden="1">
      <c r="A1386" s="15">
        <v>1369</v>
      </c>
      <c r="B1386" s="13" t="s">
        <v>1059</v>
      </c>
      <c r="C1386" s="14" t="s">
        <v>1159</v>
      </c>
      <c r="D1386" s="12"/>
      <c r="E1386" s="12">
        <v>48</v>
      </c>
      <c r="F1386" s="13" t="s">
        <v>1110</v>
      </c>
      <c r="G1386" s="12">
        <v>922</v>
      </c>
      <c r="H1386" s="12">
        <v>1965</v>
      </c>
      <c r="I1386" s="11">
        <v>15.698</v>
      </c>
      <c r="J1386" s="11">
        <v>15.183999999999999</v>
      </c>
      <c r="K1386" s="11">
        <v>12.512</v>
      </c>
      <c r="L1386" s="11">
        <v>7.29</v>
      </c>
      <c r="M1386" s="11">
        <v>7.5449999999999999</v>
      </c>
      <c r="N1386" s="11">
        <v>6.23</v>
      </c>
      <c r="O1386" s="11">
        <v>5.1989999999999998</v>
      </c>
      <c r="P1386" s="11">
        <v>4.4950000000000001</v>
      </c>
      <c r="Q1386" s="11">
        <v>3.0190000000000001</v>
      </c>
      <c r="R1386" s="11">
        <v>2.331</v>
      </c>
      <c r="S1386" s="11">
        <v>1.738</v>
      </c>
      <c r="T1386" s="11">
        <v>1.2270000000000001</v>
      </c>
      <c r="U1386" s="11">
        <v>0.81499999999999995</v>
      </c>
      <c r="V1386" s="11">
        <v>0.58499999999999996</v>
      </c>
      <c r="W1386" s="11">
        <v>0.438</v>
      </c>
      <c r="X1386" s="11">
        <v>0.34599999999999997</v>
      </c>
      <c r="Y1386" s="11">
        <v>0.186</v>
      </c>
      <c r="Z1386" s="11">
        <v>4.9000000000000002E-2</v>
      </c>
      <c r="AA1386" s="11">
        <v>8.9999999999999993E-3</v>
      </c>
      <c r="AB1386" s="11">
        <v>0</v>
      </c>
      <c r="AC1386" s="11">
        <v>0</v>
      </c>
    </row>
    <row r="1387" spans="1:29" ht="11.5" hidden="1">
      <c r="A1387" s="15">
        <v>1370</v>
      </c>
      <c r="B1387" s="13" t="s">
        <v>1059</v>
      </c>
      <c r="C1387" s="14" t="s">
        <v>1159</v>
      </c>
      <c r="D1387" s="12"/>
      <c r="E1387" s="12">
        <v>48</v>
      </c>
      <c r="F1387" s="13" t="s">
        <v>1110</v>
      </c>
      <c r="G1387" s="12">
        <v>922</v>
      </c>
      <c r="H1387" s="12">
        <v>1970</v>
      </c>
      <c r="I1387" s="11">
        <v>17.655000000000001</v>
      </c>
      <c r="J1387" s="11">
        <v>15.272</v>
      </c>
      <c r="K1387" s="11">
        <v>14.603999999999999</v>
      </c>
      <c r="L1387" s="11">
        <v>10.114000000000001</v>
      </c>
      <c r="M1387" s="11">
        <v>6.327</v>
      </c>
      <c r="N1387" s="11">
        <v>6.8470000000000004</v>
      </c>
      <c r="O1387" s="11">
        <v>5.569</v>
      </c>
      <c r="P1387" s="11">
        <v>5.327</v>
      </c>
      <c r="Q1387" s="11">
        <v>4.2919999999999998</v>
      </c>
      <c r="R1387" s="11">
        <v>3.266</v>
      </c>
      <c r="S1387" s="11">
        <v>2.798</v>
      </c>
      <c r="T1387" s="11">
        <v>1.631</v>
      </c>
      <c r="U1387" s="11">
        <v>1.4750000000000001</v>
      </c>
      <c r="V1387" s="11">
        <v>1.06</v>
      </c>
      <c r="W1387" s="11">
        <v>0.753</v>
      </c>
      <c r="X1387" s="11">
        <v>0.44</v>
      </c>
      <c r="Y1387" s="11">
        <v>0.17799999999999999</v>
      </c>
      <c r="Z1387" s="11">
        <v>6.5000000000000002E-2</v>
      </c>
      <c r="AA1387" s="11">
        <v>1.0999999999999999E-2</v>
      </c>
      <c r="AB1387" s="11">
        <v>0</v>
      </c>
      <c r="AC1387" s="11">
        <v>0</v>
      </c>
    </row>
    <row r="1388" spans="1:29" ht="11.5" hidden="1">
      <c r="A1388" s="15">
        <v>1371</v>
      </c>
      <c r="B1388" s="13" t="s">
        <v>1059</v>
      </c>
      <c r="C1388" s="14" t="s">
        <v>1159</v>
      </c>
      <c r="D1388" s="12"/>
      <c r="E1388" s="12">
        <v>48</v>
      </c>
      <c r="F1388" s="13" t="s">
        <v>1110</v>
      </c>
      <c r="G1388" s="12">
        <v>922</v>
      </c>
      <c r="H1388" s="12">
        <v>1975</v>
      </c>
      <c r="I1388" s="11">
        <v>19.577000000000002</v>
      </c>
      <c r="J1388" s="11">
        <v>17.456</v>
      </c>
      <c r="K1388" s="11">
        <v>15.212999999999999</v>
      </c>
      <c r="L1388" s="11">
        <v>14.51</v>
      </c>
      <c r="M1388" s="11">
        <v>11.026</v>
      </c>
      <c r="N1388" s="11">
        <v>7.2839999999999998</v>
      </c>
      <c r="O1388" s="11">
        <v>6.7009999999999996</v>
      </c>
      <c r="P1388" s="11">
        <v>5.8220000000000001</v>
      </c>
      <c r="Q1388" s="11">
        <v>5.4340000000000002</v>
      </c>
      <c r="R1388" s="11">
        <v>4.101</v>
      </c>
      <c r="S1388" s="11">
        <v>3.2730000000000001</v>
      </c>
      <c r="T1388" s="11">
        <v>2.66</v>
      </c>
      <c r="U1388" s="11">
        <v>1.5</v>
      </c>
      <c r="V1388" s="11">
        <v>1.2989999999999999</v>
      </c>
      <c r="W1388" s="11">
        <v>0.85799999999999998</v>
      </c>
      <c r="X1388" s="11">
        <v>0.51200000000000001</v>
      </c>
      <c r="Y1388" s="11">
        <v>0.23200000000000001</v>
      </c>
      <c r="Z1388" s="11">
        <v>6.4000000000000001E-2</v>
      </c>
      <c r="AA1388" s="11">
        <v>1.4999999999999999E-2</v>
      </c>
      <c r="AB1388" s="11">
        <v>0</v>
      </c>
      <c r="AC1388" s="11">
        <v>0</v>
      </c>
    </row>
    <row r="1389" spans="1:29" ht="11.5" hidden="1">
      <c r="A1389" s="15">
        <v>1372</v>
      </c>
      <c r="B1389" s="13" t="s">
        <v>1059</v>
      </c>
      <c r="C1389" s="14" t="s">
        <v>1159</v>
      </c>
      <c r="D1389" s="12"/>
      <c r="E1389" s="12">
        <v>48</v>
      </c>
      <c r="F1389" s="13" t="s">
        <v>1110</v>
      </c>
      <c r="G1389" s="12">
        <v>922</v>
      </c>
      <c r="H1389" s="12">
        <v>1980</v>
      </c>
      <c r="I1389" s="11">
        <v>24.408999999999999</v>
      </c>
      <c r="J1389" s="11">
        <v>19.460999999999999</v>
      </c>
      <c r="K1389" s="11">
        <v>17.408000000000001</v>
      </c>
      <c r="L1389" s="11">
        <v>17.753</v>
      </c>
      <c r="M1389" s="11">
        <v>16.954999999999998</v>
      </c>
      <c r="N1389" s="11">
        <v>12.897</v>
      </c>
      <c r="O1389" s="11">
        <v>9.2370000000000001</v>
      </c>
      <c r="P1389" s="11">
        <v>6.4509999999999996</v>
      </c>
      <c r="Q1389" s="11">
        <v>6.3520000000000003</v>
      </c>
      <c r="R1389" s="11">
        <v>5.6719999999999997</v>
      </c>
      <c r="S1389" s="11">
        <v>3.7589999999999999</v>
      </c>
      <c r="T1389" s="11">
        <v>3.3370000000000002</v>
      </c>
      <c r="U1389" s="11">
        <v>2.464</v>
      </c>
      <c r="V1389" s="11">
        <v>1.333</v>
      </c>
      <c r="W1389" s="11">
        <v>1.0640000000000001</v>
      </c>
      <c r="X1389" s="11">
        <v>0.59699999999999998</v>
      </c>
      <c r="Y1389" s="11">
        <v>0.28100000000000003</v>
      </c>
      <c r="Z1389" s="11">
        <v>8.8999999999999996E-2</v>
      </c>
      <c r="AA1389" s="11">
        <v>1.6E-2</v>
      </c>
      <c r="AB1389" s="11">
        <v>2E-3</v>
      </c>
      <c r="AC1389" s="11">
        <v>0</v>
      </c>
    </row>
    <row r="1390" spans="1:29" ht="11.5" hidden="1">
      <c r="A1390" s="15">
        <v>1373</v>
      </c>
      <c r="B1390" s="13" t="s">
        <v>1059</v>
      </c>
      <c r="C1390" s="14" t="s">
        <v>1159</v>
      </c>
      <c r="D1390" s="12"/>
      <c r="E1390" s="12">
        <v>48</v>
      </c>
      <c r="F1390" s="13" t="s">
        <v>1110</v>
      </c>
      <c r="G1390" s="12">
        <v>922</v>
      </c>
      <c r="H1390" s="12">
        <v>1985</v>
      </c>
      <c r="I1390" s="11">
        <v>28.472000000000001</v>
      </c>
      <c r="J1390" s="11">
        <v>21.873999999999999</v>
      </c>
      <c r="K1390" s="11">
        <v>18.335999999999999</v>
      </c>
      <c r="L1390" s="11">
        <v>14.869</v>
      </c>
      <c r="M1390" s="11">
        <v>17.178000000000001</v>
      </c>
      <c r="N1390" s="11">
        <v>20.379000000000001</v>
      </c>
      <c r="O1390" s="11">
        <v>17.765000000000001</v>
      </c>
      <c r="P1390" s="11">
        <v>12.340999999999999</v>
      </c>
      <c r="Q1390" s="11">
        <v>7.0860000000000003</v>
      </c>
      <c r="R1390" s="11">
        <v>5.3959999999999999</v>
      </c>
      <c r="S1390" s="11">
        <v>4.4400000000000004</v>
      </c>
      <c r="T1390" s="11">
        <v>3.6760000000000002</v>
      </c>
      <c r="U1390" s="11">
        <v>2.8730000000000002</v>
      </c>
      <c r="V1390" s="11">
        <v>1.78</v>
      </c>
      <c r="W1390" s="11">
        <v>1.2809999999999999</v>
      </c>
      <c r="X1390" s="11">
        <v>1.298</v>
      </c>
      <c r="Y1390" s="11">
        <v>0.53100000000000003</v>
      </c>
      <c r="Z1390" s="11">
        <v>0.114</v>
      </c>
      <c r="AA1390" s="11">
        <v>2.3E-2</v>
      </c>
      <c r="AB1390" s="11">
        <v>2E-3</v>
      </c>
      <c r="AC1390" s="11">
        <v>0</v>
      </c>
    </row>
    <row r="1391" spans="1:29" ht="11.5" hidden="1">
      <c r="A1391" s="15">
        <v>1374</v>
      </c>
      <c r="B1391" s="13" t="s">
        <v>1059</v>
      </c>
      <c r="C1391" s="14" t="s">
        <v>1159</v>
      </c>
      <c r="D1391" s="12"/>
      <c r="E1391" s="12">
        <v>48</v>
      </c>
      <c r="F1391" s="13" t="s">
        <v>1110</v>
      </c>
      <c r="G1391" s="12">
        <v>922</v>
      </c>
      <c r="H1391" s="12">
        <v>1990</v>
      </c>
      <c r="I1391" s="11">
        <v>32.113999999999997</v>
      </c>
      <c r="J1391" s="11">
        <v>25.664000000000001</v>
      </c>
      <c r="K1391" s="11">
        <v>21.016999999999999</v>
      </c>
      <c r="L1391" s="11">
        <v>18.38</v>
      </c>
      <c r="M1391" s="11">
        <v>20.099</v>
      </c>
      <c r="N1391" s="11">
        <v>23.286000000000001</v>
      </c>
      <c r="O1391" s="11">
        <v>21.552</v>
      </c>
      <c r="P1391" s="11">
        <v>15.324</v>
      </c>
      <c r="Q1391" s="11">
        <v>8.1080000000000005</v>
      </c>
      <c r="R1391" s="11">
        <v>6.1929999999999996</v>
      </c>
      <c r="S1391" s="11">
        <v>5.617</v>
      </c>
      <c r="T1391" s="11">
        <v>3.867</v>
      </c>
      <c r="U1391" s="11">
        <v>3.6030000000000002</v>
      </c>
      <c r="V1391" s="11">
        <v>2.0059999999999998</v>
      </c>
      <c r="W1391" s="11">
        <v>1.4810000000000001</v>
      </c>
      <c r="X1391" s="11">
        <v>0.71299999999999997</v>
      </c>
      <c r="Y1391" s="11">
        <v>0.47199999999999998</v>
      </c>
      <c r="Z1391" s="11">
        <v>0.22600000000000001</v>
      </c>
      <c r="AA1391" s="11">
        <v>3.3000000000000002E-2</v>
      </c>
      <c r="AB1391" s="11">
        <v>4.0000000000000001E-3</v>
      </c>
      <c r="AC1391" s="11">
        <v>0</v>
      </c>
    </row>
    <row r="1392" spans="1:29" ht="11.5" hidden="1">
      <c r="A1392" s="15">
        <v>1375</v>
      </c>
      <c r="B1392" s="13" t="s">
        <v>1059</v>
      </c>
      <c r="C1392" s="14" t="s">
        <v>1159</v>
      </c>
      <c r="D1392" s="12"/>
      <c r="E1392" s="12">
        <v>48</v>
      </c>
      <c r="F1392" s="13" t="s">
        <v>1110</v>
      </c>
      <c r="G1392" s="12">
        <v>922</v>
      </c>
      <c r="H1392" s="12">
        <v>1995</v>
      </c>
      <c r="I1392" s="11">
        <v>29.806999999999999</v>
      </c>
      <c r="J1392" s="11">
        <v>28.085999999999999</v>
      </c>
      <c r="K1392" s="11">
        <v>25.38</v>
      </c>
      <c r="L1392" s="11">
        <v>20.248999999999999</v>
      </c>
      <c r="M1392" s="11">
        <v>23.527999999999999</v>
      </c>
      <c r="N1392" s="11">
        <v>25.053000000000001</v>
      </c>
      <c r="O1392" s="11">
        <v>24.117999999999999</v>
      </c>
      <c r="P1392" s="11">
        <v>20.015999999999998</v>
      </c>
      <c r="Q1392" s="11">
        <v>12.326000000000001</v>
      </c>
      <c r="R1392" s="11">
        <v>9.18</v>
      </c>
      <c r="S1392" s="11">
        <v>6.0819999999999999</v>
      </c>
      <c r="T1392" s="11">
        <v>4.4939999999999998</v>
      </c>
      <c r="U1392" s="11">
        <v>4.09</v>
      </c>
      <c r="V1392" s="11">
        <v>2.4449999999999998</v>
      </c>
      <c r="W1392" s="11">
        <v>1.9590000000000001</v>
      </c>
      <c r="X1392" s="11">
        <v>1.0129999999999999</v>
      </c>
      <c r="Y1392" s="11">
        <v>0.45200000000000001</v>
      </c>
      <c r="Z1392" s="11">
        <v>0.44800000000000001</v>
      </c>
      <c r="AA1392" s="11">
        <v>6.9000000000000006E-2</v>
      </c>
      <c r="AB1392" s="11">
        <v>6.0000000000000001E-3</v>
      </c>
      <c r="AC1392" s="11">
        <v>0</v>
      </c>
    </row>
    <row r="1393" spans="1:29" ht="11.5" hidden="1">
      <c r="A1393" s="15">
        <v>1376</v>
      </c>
      <c r="B1393" s="13" t="s">
        <v>1059</v>
      </c>
      <c r="C1393" s="14" t="s">
        <v>1159</v>
      </c>
      <c r="D1393" s="12"/>
      <c r="E1393" s="12">
        <v>48</v>
      </c>
      <c r="F1393" s="13" t="s">
        <v>1110</v>
      </c>
      <c r="G1393" s="12">
        <v>922</v>
      </c>
      <c r="H1393" s="12">
        <v>2000</v>
      </c>
      <c r="I1393" s="11">
        <v>35.796999999999997</v>
      </c>
      <c r="J1393" s="11">
        <v>33.24</v>
      </c>
      <c r="K1393" s="11">
        <v>27.550999999999998</v>
      </c>
      <c r="L1393" s="11">
        <v>25.350999999999999</v>
      </c>
      <c r="M1393" s="11">
        <v>25.617000000000001</v>
      </c>
      <c r="N1393" s="11">
        <v>26.588000000000001</v>
      </c>
      <c r="O1393" s="11">
        <v>26.675000000000001</v>
      </c>
      <c r="P1393" s="11">
        <v>25.609000000000002</v>
      </c>
      <c r="Q1393" s="11">
        <v>20.445</v>
      </c>
      <c r="R1393" s="11">
        <v>12.178000000000001</v>
      </c>
      <c r="S1393" s="11">
        <v>6.3849999999999998</v>
      </c>
      <c r="T1393" s="11">
        <v>5.4139999999999997</v>
      </c>
      <c r="U1393" s="11">
        <v>4.5709999999999997</v>
      </c>
      <c r="V1393" s="11">
        <v>2.8719999999999999</v>
      </c>
      <c r="W1393" s="11">
        <v>2.698</v>
      </c>
      <c r="X1393" s="11">
        <v>1.0900000000000001</v>
      </c>
      <c r="Y1393" s="11">
        <v>0.70199999999999996</v>
      </c>
      <c r="Z1393" s="11">
        <v>0.44</v>
      </c>
      <c r="AA1393" s="11">
        <v>0.14599999999999999</v>
      </c>
      <c r="AB1393" s="11">
        <v>1.4999999999999999E-2</v>
      </c>
      <c r="AC1393" s="11">
        <v>1E-3</v>
      </c>
    </row>
    <row r="1394" spans="1:29" ht="11.5" hidden="1">
      <c r="A1394" s="15">
        <v>1377</v>
      </c>
      <c r="B1394" s="13" t="s">
        <v>1059</v>
      </c>
      <c r="C1394" s="14" t="s">
        <v>1159</v>
      </c>
      <c r="D1394" s="12"/>
      <c r="E1394" s="12">
        <v>48</v>
      </c>
      <c r="F1394" s="13" t="s">
        <v>1110</v>
      </c>
      <c r="G1394" s="12">
        <v>922</v>
      </c>
      <c r="H1394" s="12">
        <v>2005</v>
      </c>
      <c r="I1394" s="11">
        <v>39.491</v>
      </c>
      <c r="J1394" s="11">
        <v>37.725999999999999</v>
      </c>
      <c r="K1394" s="11">
        <v>32.206000000000003</v>
      </c>
      <c r="L1394" s="11">
        <v>29.773</v>
      </c>
      <c r="M1394" s="11">
        <v>35.052</v>
      </c>
      <c r="N1394" s="11">
        <v>36.555999999999997</v>
      </c>
      <c r="O1394" s="11">
        <v>36.765000000000001</v>
      </c>
      <c r="P1394" s="11">
        <v>30.582000000000001</v>
      </c>
      <c r="Q1394" s="11">
        <v>23.998999999999999</v>
      </c>
      <c r="R1394" s="11">
        <v>19.559000000000001</v>
      </c>
      <c r="S1394" s="11">
        <v>12.031000000000001</v>
      </c>
      <c r="T1394" s="11">
        <v>6.2270000000000003</v>
      </c>
      <c r="U1394" s="11">
        <v>5.157</v>
      </c>
      <c r="V1394" s="11">
        <v>4.1849999999999996</v>
      </c>
      <c r="W1394" s="11">
        <v>2.4489999999999998</v>
      </c>
      <c r="X1394" s="11">
        <v>2.0459999999999998</v>
      </c>
      <c r="Y1394" s="11">
        <v>0.68700000000000006</v>
      </c>
      <c r="Z1394" s="11">
        <v>0.34</v>
      </c>
      <c r="AA1394" s="11">
        <v>0.151</v>
      </c>
      <c r="AB1394" s="11">
        <v>3.3000000000000002E-2</v>
      </c>
      <c r="AC1394" s="11">
        <v>2E-3</v>
      </c>
    </row>
    <row r="1395" spans="1:29" ht="11.5" hidden="1">
      <c r="A1395" s="15">
        <v>1378</v>
      </c>
      <c r="B1395" s="13" t="s">
        <v>1059</v>
      </c>
      <c r="C1395" s="14" t="s">
        <v>1159</v>
      </c>
      <c r="D1395" s="12"/>
      <c r="E1395" s="12">
        <v>48</v>
      </c>
      <c r="F1395" s="13" t="s">
        <v>1110</v>
      </c>
      <c r="G1395" s="12">
        <v>922</v>
      </c>
      <c r="H1395" s="12">
        <v>2010</v>
      </c>
      <c r="I1395" s="11">
        <v>44.911000000000001</v>
      </c>
      <c r="J1395" s="11">
        <v>40.673000000000002</v>
      </c>
      <c r="K1395" s="11">
        <v>37.448</v>
      </c>
      <c r="L1395" s="11">
        <v>35.427999999999997</v>
      </c>
      <c r="M1395" s="11">
        <v>44.466000000000001</v>
      </c>
      <c r="N1395" s="11">
        <v>56.969000000000001</v>
      </c>
      <c r="O1395" s="11">
        <v>48.454999999999998</v>
      </c>
      <c r="P1395" s="11">
        <v>41.412999999999997</v>
      </c>
      <c r="Q1395" s="11">
        <v>35.936999999999998</v>
      </c>
      <c r="R1395" s="11">
        <v>27.847999999999999</v>
      </c>
      <c r="S1395" s="11">
        <v>22.084</v>
      </c>
      <c r="T1395" s="11">
        <v>11.538</v>
      </c>
      <c r="U1395" s="11">
        <v>6.4509999999999996</v>
      </c>
      <c r="V1395" s="11">
        <v>5.226</v>
      </c>
      <c r="W1395" s="11">
        <v>4.0590000000000002</v>
      </c>
      <c r="X1395" s="11">
        <v>2.0779999999999998</v>
      </c>
      <c r="Y1395" s="11">
        <v>1.3220000000000001</v>
      </c>
      <c r="Z1395" s="11">
        <v>0.34599999999999997</v>
      </c>
      <c r="AA1395" s="11">
        <v>0.123</v>
      </c>
      <c r="AB1395" s="11">
        <v>3.4000000000000002E-2</v>
      </c>
      <c r="AC1395" s="11">
        <v>4.0000000000000001E-3</v>
      </c>
    </row>
    <row r="1396" spans="1:29" ht="11.5" hidden="1">
      <c r="A1396" s="15">
        <v>1379</v>
      </c>
      <c r="B1396" s="13" t="s">
        <v>1059</v>
      </c>
      <c r="C1396" s="14" t="s">
        <v>1159</v>
      </c>
      <c r="D1396" s="12"/>
      <c r="E1396" s="12">
        <v>48</v>
      </c>
      <c r="F1396" s="13" t="s">
        <v>1110</v>
      </c>
      <c r="G1396" s="12">
        <v>922</v>
      </c>
      <c r="H1396" s="12">
        <v>2015</v>
      </c>
      <c r="I1396" s="11">
        <v>51.639000000000003</v>
      </c>
      <c r="J1396" s="11">
        <v>47.097000000000001</v>
      </c>
      <c r="K1396" s="11">
        <v>40.395000000000003</v>
      </c>
      <c r="L1396" s="11">
        <v>35.917000000000002</v>
      </c>
      <c r="M1396" s="11">
        <v>42.125</v>
      </c>
      <c r="N1396" s="11">
        <v>55.378999999999998</v>
      </c>
      <c r="O1396" s="11">
        <v>60.348999999999997</v>
      </c>
      <c r="P1396" s="11">
        <v>48.83</v>
      </c>
      <c r="Q1396" s="11">
        <v>39.246000000000002</v>
      </c>
      <c r="R1396" s="11">
        <v>33.250999999999998</v>
      </c>
      <c r="S1396" s="11">
        <v>27.081</v>
      </c>
      <c r="T1396" s="11">
        <v>18.933</v>
      </c>
      <c r="U1396" s="11">
        <v>9.6300000000000008</v>
      </c>
      <c r="V1396" s="11">
        <v>5.49</v>
      </c>
      <c r="W1396" s="11">
        <v>4.3209999999999997</v>
      </c>
      <c r="X1396" s="11">
        <v>3.18</v>
      </c>
      <c r="Y1396" s="11">
        <v>1.381</v>
      </c>
      <c r="Z1396" s="11">
        <v>0.68899999999999995</v>
      </c>
      <c r="AA1396" s="11">
        <v>0.129</v>
      </c>
      <c r="AB1396" s="11">
        <v>0.03</v>
      </c>
      <c r="AC1396" s="11">
        <v>5.0000000000000001E-3</v>
      </c>
    </row>
    <row r="1397" spans="1:29" ht="11.5" hidden="1">
      <c r="A1397" s="15">
        <v>1380</v>
      </c>
      <c r="B1397" s="13" t="s">
        <v>1059</v>
      </c>
      <c r="C1397" s="14" t="s">
        <v>1159</v>
      </c>
      <c r="D1397" s="12"/>
      <c r="E1397" s="12">
        <v>48</v>
      </c>
      <c r="F1397" s="13" t="s">
        <v>1110</v>
      </c>
      <c r="G1397" s="12">
        <v>922</v>
      </c>
      <c r="H1397" s="12">
        <v>2020</v>
      </c>
      <c r="I1397" s="11">
        <v>53.445999999999998</v>
      </c>
      <c r="J1397" s="11">
        <v>51.578000000000003</v>
      </c>
      <c r="K1397" s="11">
        <v>46.820999999999998</v>
      </c>
      <c r="L1397" s="11">
        <v>40.363999999999997</v>
      </c>
      <c r="M1397" s="11">
        <v>38.868000000000002</v>
      </c>
      <c r="N1397" s="11">
        <v>68.555000000000007</v>
      </c>
      <c r="O1397" s="11">
        <v>73.236999999999995</v>
      </c>
      <c r="P1397" s="11">
        <v>54.216000000000001</v>
      </c>
      <c r="Q1397" s="11">
        <v>47.006999999999998</v>
      </c>
      <c r="R1397" s="11">
        <v>34.994999999999997</v>
      </c>
      <c r="S1397" s="11">
        <v>29.193999999999999</v>
      </c>
      <c r="T1397" s="11">
        <v>24.933</v>
      </c>
      <c r="U1397" s="11">
        <v>17.463999999999999</v>
      </c>
      <c r="V1397" s="11">
        <v>8.9429999999999996</v>
      </c>
      <c r="W1397" s="11">
        <v>4.8170000000000002</v>
      </c>
      <c r="X1397" s="11">
        <v>3.4449999999999998</v>
      </c>
      <c r="Y1397" s="11">
        <v>2.1680000000000001</v>
      </c>
      <c r="Z1397" s="11">
        <v>0.746</v>
      </c>
      <c r="AA1397" s="11">
        <v>0.27200000000000002</v>
      </c>
      <c r="AB1397" s="11">
        <v>3.5000000000000003E-2</v>
      </c>
      <c r="AC1397" s="11">
        <v>5.0000000000000001E-3</v>
      </c>
    </row>
    <row r="1398" spans="1:29" ht="11.5" hidden="1">
      <c r="A1398" s="15">
        <v>1381</v>
      </c>
      <c r="B1398" s="13" t="s">
        <v>1059</v>
      </c>
      <c r="C1398" s="14" t="s">
        <v>1160</v>
      </c>
      <c r="D1398" s="12">
        <v>5</v>
      </c>
      <c r="E1398" s="12">
        <v>196</v>
      </c>
      <c r="F1398" s="13" t="s">
        <v>1110</v>
      </c>
      <c r="G1398" s="12">
        <v>922</v>
      </c>
      <c r="H1398" s="12">
        <v>1950</v>
      </c>
      <c r="I1398" s="11">
        <v>32.32</v>
      </c>
      <c r="J1398" s="11">
        <v>26.109000000000002</v>
      </c>
      <c r="K1398" s="11">
        <v>24.87</v>
      </c>
      <c r="L1398" s="11">
        <v>22.87</v>
      </c>
      <c r="M1398" s="11">
        <v>21.88</v>
      </c>
      <c r="N1398" s="11">
        <v>19.331</v>
      </c>
      <c r="O1398" s="11">
        <v>17.221</v>
      </c>
      <c r="P1398" s="11">
        <v>15.849</v>
      </c>
      <c r="Q1398" s="11">
        <v>14.56</v>
      </c>
      <c r="R1398" s="11">
        <v>12.32</v>
      </c>
      <c r="S1398" s="11">
        <v>11.340999999999999</v>
      </c>
      <c r="T1398" s="11">
        <v>8.6289999999999996</v>
      </c>
      <c r="U1398" s="11">
        <v>7.7610000000000001</v>
      </c>
      <c r="V1398" s="11">
        <v>6.0410000000000004</v>
      </c>
      <c r="W1398" s="11">
        <v>4.8849999999999998</v>
      </c>
      <c r="X1398" s="11">
        <v>2.786</v>
      </c>
      <c r="Y1398" s="11">
        <v>1.1040000000000001</v>
      </c>
      <c r="Z1398" s="11">
        <v>0.41499999999999998</v>
      </c>
      <c r="AA1398" s="11">
        <v>8.1000000000000003E-2</v>
      </c>
      <c r="AB1398" s="11">
        <v>6.0000000000000001E-3</v>
      </c>
      <c r="AC1398" s="11">
        <v>0</v>
      </c>
    </row>
    <row r="1399" spans="1:29" ht="11.5" hidden="1">
      <c r="A1399" s="15">
        <v>1382</v>
      </c>
      <c r="B1399" s="13" t="s">
        <v>1059</v>
      </c>
      <c r="C1399" s="14" t="s">
        <v>1160</v>
      </c>
      <c r="D1399" s="12">
        <v>5</v>
      </c>
      <c r="E1399" s="12">
        <v>196</v>
      </c>
      <c r="F1399" s="13" t="s">
        <v>1110</v>
      </c>
      <c r="G1399" s="12">
        <v>922</v>
      </c>
      <c r="H1399" s="12">
        <v>1955</v>
      </c>
      <c r="I1399" s="11">
        <v>31.622</v>
      </c>
      <c r="J1399" s="11">
        <v>31.469000000000001</v>
      </c>
      <c r="K1399" s="11">
        <v>25.433</v>
      </c>
      <c r="L1399" s="11">
        <v>23.55</v>
      </c>
      <c r="M1399" s="11">
        <v>21.548999999999999</v>
      </c>
      <c r="N1399" s="11">
        <v>20.943000000000001</v>
      </c>
      <c r="O1399" s="11">
        <v>18.709</v>
      </c>
      <c r="P1399" s="11">
        <v>17.16</v>
      </c>
      <c r="Q1399" s="11">
        <v>15.43</v>
      </c>
      <c r="R1399" s="11">
        <v>14.441000000000001</v>
      </c>
      <c r="S1399" s="11">
        <v>12.041</v>
      </c>
      <c r="T1399" s="11">
        <v>11.131</v>
      </c>
      <c r="U1399" s="11">
        <v>8.4410000000000007</v>
      </c>
      <c r="V1399" s="11">
        <v>7.2009999999999996</v>
      </c>
      <c r="W1399" s="11">
        <v>5.8310000000000004</v>
      </c>
      <c r="X1399" s="11">
        <v>3.3759999999999999</v>
      </c>
      <c r="Y1399" s="11">
        <v>1.571</v>
      </c>
      <c r="Z1399" s="11">
        <v>0.43099999999999999</v>
      </c>
      <c r="AA1399" s="11">
        <v>8.8999999999999996E-2</v>
      </c>
      <c r="AB1399" s="11">
        <v>8.0000000000000002E-3</v>
      </c>
      <c r="AC1399" s="11">
        <v>0</v>
      </c>
    </row>
    <row r="1400" spans="1:29" ht="11.5" hidden="1">
      <c r="A1400" s="15">
        <v>1383</v>
      </c>
      <c r="B1400" s="13" t="s">
        <v>1059</v>
      </c>
      <c r="C1400" s="14" t="s">
        <v>1160</v>
      </c>
      <c r="D1400" s="12">
        <v>5</v>
      </c>
      <c r="E1400" s="12">
        <v>196</v>
      </c>
      <c r="F1400" s="13" t="s">
        <v>1110</v>
      </c>
      <c r="G1400" s="12">
        <v>922</v>
      </c>
      <c r="H1400" s="12">
        <v>1960</v>
      </c>
      <c r="I1400" s="11">
        <v>36.938000000000002</v>
      </c>
      <c r="J1400" s="11">
        <v>33.165999999999997</v>
      </c>
      <c r="K1400" s="11">
        <v>32.768999999999998</v>
      </c>
      <c r="L1400" s="11">
        <v>24.170999999999999</v>
      </c>
      <c r="M1400" s="11">
        <v>24.428999999999998</v>
      </c>
      <c r="N1400" s="11">
        <v>20.422000000000001</v>
      </c>
      <c r="O1400" s="11">
        <v>20.341999999999999</v>
      </c>
      <c r="P1400" s="11">
        <v>15.318</v>
      </c>
      <c r="Q1400" s="11">
        <v>17.190000000000001</v>
      </c>
      <c r="R1400" s="11">
        <v>13.571</v>
      </c>
      <c r="S1400" s="11">
        <v>15.24</v>
      </c>
      <c r="T1400" s="11">
        <v>9.09</v>
      </c>
      <c r="U1400" s="11">
        <v>11.42</v>
      </c>
      <c r="V1400" s="11">
        <v>5.2610000000000001</v>
      </c>
      <c r="W1400" s="11">
        <v>6.194</v>
      </c>
      <c r="X1400" s="11">
        <v>3.5790000000000002</v>
      </c>
      <c r="Y1400" s="11">
        <v>1.4159999999999999</v>
      </c>
      <c r="Z1400" s="11">
        <v>0.64100000000000001</v>
      </c>
      <c r="AA1400" s="11">
        <v>0.1</v>
      </c>
      <c r="AB1400" s="11">
        <v>8.9999999999999993E-3</v>
      </c>
      <c r="AC1400" s="11">
        <v>0</v>
      </c>
    </row>
    <row r="1401" spans="1:29" ht="11.5" hidden="1">
      <c r="A1401" s="15">
        <v>1384</v>
      </c>
      <c r="B1401" s="13" t="s">
        <v>1059</v>
      </c>
      <c r="C1401" s="14" t="s">
        <v>1160</v>
      </c>
      <c r="D1401" s="12">
        <v>5</v>
      </c>
      <c r="E1401" s="12">
        <v>196</v>
      </c>
      <c r="F1401" s="13" t="s">
        <v>1110</v>
      </c>
      <c r="G1401" s="12">
        <v>922</v>
      </c>
      <c r="H1401" s="12">
        <v>1965</v>
      </c>
      <c r="I1401" s="11">
        <v>34.15</v>
      </c>
      <c r="J1401" s="11">
        <v>32.317</v>
      </c>
      <c r="K1401" s="11">
        <v>31.812000000000001</v>
      </c>
      <c r="L1401" s="11">
        <v>29.465</v>
      </c>
      <c r="M1401" s="11">
        <v>23.48</v>
      </c>
      <c r="N1401" s="11">
        <v>21.012</v>
      </c>
      <c r="O1401" s="11">
        <v>19.399000000000001</v>
      </c>
      <c r="P1401" s="11">
        <v>17.600999999999999</v>
      </c>
      <c r="Q1401" s="11">
        <v>15.798</v>
      </c>
      <c r="R1401" s="11">
        <v>13.4</v>
      </c>
      <c r="S1401" s="11">
        <v>14.602</v>
      </c>
      <c r="T1401" s="11">
        <v>11.500999999999999</v>
      </c>
      <c r="U1401" s="11">
        <v>11.1</v>
      </c>
      <c r="V1401" s="11">
        <v>6.9009999999999998</v>
      </c>
      <c r="W1401" s="11">
        <v>6.8049999999999997</v>
      </c>
      <c r="X1401" s="11">
        <v>3.9769999999999999</v>
      </c>
      <c r="Y1401" s="11">
        <v>1.76</v>
      </c>
      <c r="Z1401" s="11">
        <v>0.60499999999999998</v>
      </c>
      <c r="AA1401" s="11">
        <v>0.159</v>
      </c>
      <c r="AB1401" s="11">
        <v>1.2E-2</v>
      </c>
      <c r="AC1401" s="11">
        <v>1E-3</v>
      </c>
    </row>
    <row r="1402" spans="1:29" ht="11.5" hidden="1">
      <c r="A1402" s="15">
        <v>1385</v>
      </c>
      <c r="B1402" s="13" t="s">
        <v>1059</v>
      </c>
      <c r="C1402" s="14" t="s">
        <v>1160</v>
      </c>
      <c r="D1402" s="12">
        <v>5</v>
      </c>
      <c r="E1402" s="12">
        <v>196</v>
      </c>
      <c r="F1402" s="13" t="s">
        <v>1110</v>
      </c>
      <c r="G1402" s="12">
        <v>922</v>
      </c>
      <c r="H1402" s="12">
        <v>1970</v>
      </c>
      <c r="I1402" s="11">
        <v>28.463000000000001</v>
      </c>
      <c r="J1402" s="11">
        <v>30.954999999999998</v>
      </c>
      <c r="K1402" s="11">
        <v>32.536000000000001</v>
      </c>
      <c r="L1402" s="11">
        <v>28.48</v>
      </c>
      <c r="M1402" s="11">
        <v>25.38</v>
      </c>
      <c r="N1402" s="11">
        <v>21.327999999999999</v>
      </c>
      <c r="O1402" s="11">
        <v>19.326000000000001</v>
      </c>
      <c r="P1402" s="11">
        <v>18.297999999999998</v>
      </c>
      <c r="Q1402" s="11">
        <v>17.282</v>
      </c>
      <c r="R1402" s="11">
        <v>15.246</v>
      </c>
      <c r="S1402" s="11">
        <v>13.215</v>
      </c>
      <c r="T1402" s="11">
        <v>14.231999999999999</v>
      </c>
      <c r="U1402" s="11">
        <v>12.198</v>
      </c>
      <c r="V1402" s="11">
        <v>11.183</v>
      </c>
      <c r="W1402" s="11">
        <v>9.1539999999999999</v>
      </c>
      <c r="X1402" s="11">
        <v>7.09</v>
      </c>
      <c r="Y1402" s="11">
        <v>5.0510000000000002</v>
      </c>
      <c r="Z1402" s="11">
        <v>0.78800000000000003</v>
      </c>
      <c r="AA1402" s="11">
        <v>0.16</v>
      </c>
      <c r="AB1402" s="11">
        <v>2.1000000000000001E-2</v>
      </c>
      <c r="AC1402" s="11">
        <v>1E-3</v>
      </c>
    </row>
    <row r="1403" spans="1:29" ht="11.5" hidden="1">
      <c r="A1403" s="15">
        <v>1386</v>
      </c>
      <c r="B1403" s="13" t="s">
        <v>1059</v>
      </c>
      <c r="C1403" s="14" t="s">
        <v>1160</v>
      </c>
      <c r="D1403" s="12">
        <v>5</v>
      </c>
      <c r="E1403" s="12">
        <v>196</v>
      </c>
      <c r="F1403" s="13" t="s">
        <v>1110</v>
      </c>
      <c r="G1403" s="12">
        <v>922</v>
      </c>
      <c r="H1403" s="12">
        <v>1975</v>
      </c>
      <c r="I1403" s="11">
        <v>28.725000000000001</v>
      </c>
      <c r="J1403" s="11">
        <v>28.920999999999999</v>
      </c>
      <c r="K1403" s="11">
        <v>29.664000000000001</v>
      </c>
      <c r="L1403" s="11">
        <v>29.091999999999999</v>
      </c>
      <c r="M1403" s="11">
        <v>29.248999999999999</v>
      </c>
      <c r="N1403" s="11">
        <v>25.245000000000001</v>
      </c>
      <c r="O1403" s="11">
        <v>22.669</v>
      </c>
      <c r="P1403" s="11">
        <v>20.756</v>
      </c>
      <c r="Q1403" s="11">
        <v>18.545999999999999</v>
      </c>
      <c r="R1403" s="11">
        <v>16.428999999999998</v>
      </c>
      <c r="S1403" s="11">
        <v>14.898999999999999</v>
      </c>
      <c r="T1403" s="11">
        <v>14.257999999999999</v>
      </c>
      <c r="U1403" s="11">
        <v>12.821</v>
      </c>
      <c r="V1403" s="11">
        <v>11.445</v>
      </c>
      <c r="W1403" s="11">
        <v>9.4920000000000009</v>
      </c>
      <c r="X1403" s="11">
        <v>6.8579999999999997</v>
      </c>
      <c r="Y1403" s="11">
        <v>3.7839999999999998</v>
      </c>
      <c r="Z1403" s="11">
        <v>2.3530000000000002</v>
      </c>
      <c r="AA1403" s="11">
        <v>0.221</v>
      </c>
      <c r="AB1403" s="11">
        <v>2.3E-2</v>
      </c>
      <c r="AC1403" s="11">
        <v>1E-3</v>
      </c>
    </row>
    <row r="1404" spans="1:29" ht="11.5" hidden="1">
      <c r="A1404" s="15">
        <v>1387</v>
      </c>
      <c r="B1404" s="13" t="s">
        <v>1059</v>
      </c>
      <c r="C1404" s="14" t="s">
        <v>1160</v>
      </c>
      <c r="D1404" s="12">
        <v>5</v>
      </c>
      <c r="E1404" s="12">
        <v>196</v>
      </c>
      <c r="F1404" s="13" t="s">
        <v>1110</v>
      </c>
      <c r="G1404" s="12">
        <v>922</v>
      </c>
      <c r="H1404" s="12">
        <v>1980</v>
      </c>
      <c r="I1404" s="11">
        <v>28.981999999999999</v>
      </c>
      <c r="J1404" s="11">
        <v>26.327000000000002</v>
      </c>
      <c r="K1404" s="11">
        <v>27.917000000000002</v>
      </c>
      <c r="L1404" s="11">
        <v>29.138999999999999</v>
      </c>
      <c r="M1404" s="11">
        <v>33.058999999999997</v>
      </c>
      <c r="N1404" s="11">
        <v>29.231000000000002</v>
      </c>
      <c r="O1404" s="11">
        <v>26.027999999999999</v>
      </c>
      <c r="P1404" s="11">
        <v>23.170999999999999</v>
      </c>
      <c r="Q1404" s="11">
        <v>19.824000000000002</v>
      </c>
      <c r="R1404" s="11">
        <v>17.609000000000002</v>
      </c>
      <c r="S1404" s="11">
        <v>16.585999999999999</v>
      </c>
      <c r="T1404" s="11">
        <v>14.287000000000001</v>
      </c>
      <c r="U1404" s="11">
        <v>13.445</v>
      </c>
      <c r="V1404" s="11">
        <v>11.709</v>
      </c>
      <c r="W1404" s="11">
        <v>9.82</v>
      </c>
      <c r="X1404" s="11">
        <v>6.6369999999999996</v>
      </c>
      <c r="Y1404" s="11">
        <v>3.9319999999999999</v>
      </c>
      <c r="Z1404" s="11">
        <v>1.8360000000000001</v>
      </c>
      <c r="AA1404" s="11">
        <v>0.70199999999999996</v>
      </c>
      <c r="AB1404" s="11">
        <v>3.4000000000000002E-2</v>
      </c>
      <c r="AC1404" s="11">
        <v>2E-3</v>
      </c>
    </row>
    <row r="1405" spans="1:29" ht="11.5" hidden="1">
      <c r="A1405" s="15">
        <v>1388</v>
      </c>
      <c r="B1405" s="13" t="s">
        <v>1059</v>
      </c>
      <c r="C1405" s="14" t="s">
        <v>1160</v>
      </c>
      <c r="D1405" s="12">
        <v>5</v>
      </c>
      <c r="E1405" s="12">
        <v>196</v>
      </c>
      <c r="F1405" s="13" t="s">
        <v>1110</v>
      </c>
      <c r="G1405" s="12">
        <v>922</v>
      </c>
      <c r="H1405" s="12">
        <v>1985</v>
      </c>
      <c r="I1405" s="11">
        <v>30.995000000000001</v>
      </c>
      <c r="J1405" s="11">
        <v>26.974</v>
      </c>
      <c r="K1405" s="11">
        <v>26.957999999999998</v>
      </c>
      <c r="L1405" s="11">
        <v>27.704999999999998</v>
      </c>
      <c r="M1405" s="11">
        <v>31.669</v>
      </c>
      <c r="N1405" s="11">
        <v>29.155000000000001</v>
      </c>
      <c r="O1405" s="11">
        <v>27.463999999999999</v>
      </c>
      <c r="P1405" s="11">
        <v>24.181000000000001</v>
      </c>
      <c r="Q1405" s="11">
        <v>21.202999999999999</v>
      </c>
      <c r="R1405" s="11">
        <v>18.783999999999999</v>
      </c>
      <c r="S1405" s="11">
        <v>16.98</v>
      </c>
      <c r="T1405" s="11">
        <v>14.994999999999999</v>
      </c>
      <c r="U1405" s="11">
        <v>13.478</v>
      </c>
      <c r="V1405" s="11">
        <v>12.388999999999999</v>
      </c>
      <c r="W1405" s="11">
        <v>10.677</v>
      </c>
      <c r="X1405" s="11">
        <v>7.3570000000000002</v>
      </c>
      <c r="Y1405" s="11">
        <v>4.5830000000000002</v>
      </c>
      <c r="Z1405" s="11">
        <v>1.984</v>
      </c>
      <c r="AA1405" s="11">
        <v>0.58499999999999996</v>
      </c>
      <c r="AB1405" s="11">
        <v>0.11799999999999999</v>
      </c>
      <c r="AC1405" s="11">
        <v>3.0000000000000001E-3</v>
      </c>
    </row>
    <row r="1406" spans="1:29" ht="11.5" hidden="1">
      <c r="A1406" s="15">
        <v>1389</v>
      </c>
      <c r="B1406" s="13" t="s">
        <v>1059</v>
      </c>
      <c r="C1406" s="14" t="s">
        <v>1160</v>
      </c>
      <c r="D1406" s="12">
        <v>5</v>
      </c>
      <c r="E1406" s="12">
        <v>196</v>
      </c>
      <c r="F1406" s="13" t="s">
        <v>1110</v>
      </c>
      <c r="G1406" s="12">
        <v>922</v>
      </c>
      <c r="H1406" s="12">
        <v>1990</v>
      </c>
      <c r="I1406" s="11">
        <v>33.817999999999998</v>
      </c>
      <c r="J1406" s="11">
        <v>31.942</v>
      </c>
      <c r="K1406" s="11">
        <v>28.591000000000001</v>
      </c>
      <c r="L1406" s="11">
        <v>27.532</v>
      </c>
      <c r="M1406" s="11">
        <v>31.765000000000001</v>
      </c>
      <c r="N1406" s="11">
        <v>30.195</v>
      </c>
      <c r="O1406" s="11">
        <v>30.013999999999999</v>
      </c>
      <c r="P1406" s="11">
        <v>26.541</v>
      </c>
      <c r="Q1406" s="11">
        <v>24.332999999999998</v>
      </c>
      <c r="R1406" s="11">
        <v>21.66</v>
      </c>
      <c r="S1406" s="11">
        <v>18.504000000000001</v>
      </c>
      <c r="T1406" s="11">
        <v>16.504000000000001</v>
      </c>
      <c r="U1406" s="11">
        <v>15.04</v>
      </c>
      <c r="V1406" s="11">
        <v>13.218999999999999</v>
      </c>
      <c r="W1406" s="11">
        <v>10.787000000000001</v>
      </c>
      <c r="X1406" s="11">
        <v>8.3000000000000007</v>
      </c>
      <c r="Y1406" s="11">
        <v>6.05</v>
      </c>
      <c r="Z1406" s="11">
        <v>2.4020000000000001</v>
      </c>
      <c r="AA1406" s="11">
        <v>0.67100000000000004</v>
      </c>
      <c r="AB1406" s="11">
        <v>0.107</v>
      </c>
      <c r="AC1406" s="11">
        <v>0.01</v>
      </c>
    </row>
    <row r="1407" spans="1:29" ht="11.5" hidden="1">
      <c r="A1407" s="15">
        <v>1390</v>
      </c>
      <c r="B1407" s="13" t="s">
        <v>1059</v>
      </c>
      <c r="C1407" s="14" t="s">
        <v>1160</v>
      </c>
      <c r="D1407" s="12">
        <v>5</v>
      </c>
      <c r="E1407" s="12">
        <v>196</v>
      </c>
      <c r="F1407" s="13" t="s">
        <v>1110</v>
      </c>
      <c r="G1407" s="12">
        <v>922</v>
      </c>
      <c r="H1407" s="12">
        <v>1995</v>
      </c>
      <c r="I1407" s="11">
        <v>34.838999999999999</v>
      </c>
      <c r="J1407" s="11">
        <v>33.701000000000001</v>
      </c>
      <c r="K1407" s="11">
        <v>32.561999999999998</v>
      </c>
      <c r="L1407" s="11">
        <v>31.073</v>
      </c>
      <c r="M1407" s="11">
        <v>34.027000000000001</v>
      </c>
      <c r="N1407" s="11">
        <v>33.450000000000003</v>
      </c>
      <c r="O1407" s="11">
        <v>32.872999999999998</v>
      </c>
      <c r="P1407" s="11">
        <v>31.266999999999999</v>
      </c>
      <c r="Q1407" s="11">
        <v>28.231999999999999</v>
      </c>
      <c r="R1407" s="11">
        <v>25.87</v>
      </c>
      <c r="S1407" s="11">
        <v>22.071000000000002</v>
      </c>
      <c r="T1407" s="11">
        <v>18.994</v>
      </c>
      <c r="U1407" s="11">
        <v>16.914999999999999</v>
      </c>
      <c r="V1407" s="11">
        <v>14.994999999999999</v>
      </c>
      <c r="W1407" s="11">
        <v>11.981999999999999</v>
      </c>
      <c r="X1407" s="11">
        <v>9.0709999999999997</v>
      </c>
      <c r="Y1407" s="11">
        <v>7.383</v>
      </c>
      <c r="Z1407" s="11">
        <v>3.2869999999999999</v>
      </c>
      <c r="AA1407" s="11">
        <v>0.86</v>
      </c>
      <c r="AB1407" s="11">
        <v>0.13500000000000001</v>
      </c>
      <c r="AC1407" s="11">
        <v>1.0999999999999999E-2</v>
      </c>
    </row>
    <row r="1408" spans="1:29" ht="11.5" hidden="1">
      <c r="A1408" s="15">
        <v>1391</v>
      </c>
      <c r="B1408" s="13" t="s">
        <v>1059</v>
      </c>
      <c r="C1408" s="14" t="s">
        <v>1160</v>
      </c>
      <c r="D1408" s="12">
        <v>5</v>
      </c>
      <c r="E1408" s="12">
        <v>196</v>
      </c>
      <c r="F1408" s="13" t="s">
        <v>1110</v>
      </c>
      <c r="G1408" s="12">
        <v>922</v>
      </c>
      <c r="H1408" s="12">
        <v>2000</v>
      </c>
      <c r="I1408" s="11">
        <v>33.07</v>
      </c>
      <c r="J1408" s="11">
        <v>35.383000000000003</v>
      </c>
      <c r="K1408" s="11">
        <v>34.116999999999997</v>
      </c>
      <c r="L1408" s="11">
        <v>36.896999999999998</v>
      </c>
      <c r="M1408" s="11">
        <v>38.982999999999997</v>
      </c>
      <c r="N1408" s="11">
        <v>36.634</v>
      </c>
      <c r="O1408" s="11">
        <v>34.820999999999998</v>
      </c>
      <c r="P1408" s="11">
        <v>34.207000000000001</v>
      </c>
      <c r="Q1408" s="11">
        <v>32.707999999999998</v>
      </c>
      <c r="R1408" s="11">
        <v>29.384</v>
      </c>
      <c r="S1408" s="11">
        <v>26.332000000000001</v>
      </c>
      <c r="T1408" s="11">
        <v>23.018000000000001</v>
      </c>
      <c r="U1408" s="11">
        <v>18.652000000000001</v>
      </c>
      <c r="V1408" s="11">
        <v>16.494</v>
      </c>
      <c r="W1408" s="11">
        <v>13.933</v>
      </c>
      <c r="X1408" s="11">
        <v>10.249000000000001</v>
      </c>
      <c r="Y1408" s="11">
        <v>7.3849999999999998</v>
      </c>
      <c r="Z1408" s="11">
        <v>4.1479999999999997</v>
      </c>
      <c r="AA1408" s="11">
        <v>1.244</v>
      </c>
      <c r="AB1408" s="11">
        <v>0.187</v>
      </c>
      <c r="AC1408" s="11">
        <v>1.4999999999999999E-2</v>
      </c>
    </row>
    <row r="1409" spans="1:29" ht="11.5" hidden="1">
      <c r="A1409" s="15">
        <v>1392</v>
      </c>
      <c r="B1409" s="13" t="s">
        <v>1059</v>
      </c>
      <c r="C1409" s="14" t="s">
        <v>1160</v>
      </c>
      <c r="D1409" s="12">
        <v>5</v>
      </c>
      <c r="E1409" s="12">
        <v>196</v>
      </c>
      <c r="F1409" s="13" t="s">
        <v>1110</v>
      </c>
      <c r="G1409" s="12">
        <v>922</v>
      </c>
      <c r="H1409" s="12">
        <v>2005</v>
      </c>
      <c r="I1409" s="11">
        <v>29.733000000000001</v>
      </c>
      <c r="J1409" s="11">
        <v>33.701999999999998</v>
      </c>
      <c r="K1409" s="11">
        <v>36.268999999999998</v>
      </c>
      <c r="L1409" s="11">
        <v>38.228999999999999</v>
      </c>
      <c r="M1409" s="11">
        <v>43.628999999999998</v>
      </c>
      <c r="N1409" s="11">
        <v>40.542999999999999</v>
      </c>
      <c r="O1409" s="11">
        <v>37.590000000000003</v>
      </c>
      <c r="P1409" s="11">
        <v>35.904000000000003</v>
      </c>
      <c r="Q1409" s="11">
        <v>35.776000000000003</v>
      </c>
      <c r="R1409" s="11">
        <v>34.975999999999999</v>
      </c>
      <c r="S1409" s="11">
        <v>30.396000000000001</v>
      </c>
      <c r="T1409" s="11">
        <v>27.364999999999998</v>
      </c>
      <c r="U1409" s="11">
        <v>22.045000000000002</v>
      </c>
      <c r="V1409" s="11">
        <v>19.175999999999998</v>
      </c>
      <c r="W1409" s="11">
        <v>15.433999999999999</v>
      </c>
      <c r="X1409" s="11">
        <v>12.157</v>
      </c>
      <c r="Y1409" s="11">
        <v>8.0060000000000002</v>
      </c>
      <c r="Z1409" s="11">
        <v>4.2859999999999996</v>
      </c>
      <c r="AA1409" s="11">
        <v>1.655</v>
      </c>
      <c r="AB1409" s="11">
        <v>0.28999999999999998</v>
      </c>
      <c r="AC1409" s="11">
        <v>2.1999999999999999E-2</v>
      </c>
    </row>
    <row r="1410" spans="1:29" ht="11.5" hidden="1">
      <c r="A1410" s="15">
        <v>1393</v>
      </c>
      <c r="B1410" s="13" t="s">
        <v>1059</v>
      </c>
      <c r="C1410" s="14" t="s">
        <v>1160</v>
      </c>
      <c r="D1410" s="12">
        <v>5</v>
      </c>
      <c r="E1410" s="12">
        <v>196</v>
      </c>
      <c r="F1410" s="13" t="s">
        <v>1110</v>
      </c>
      <c r="G1410" s="12">
        <v>922</v>
      </c>
      <c r="H1410" s="12">
        <v>2010</v>
      </c>
      <c r="I1410" s="11">
        <v>30.946999999999999</v>
      </c>
      <c r="J1410" s="11">
        <v>30.919</v>
      </c>
      <c r="K1410" s="11">
        <v>34.328000000000003</v>
      </c>
      <c r="L1410" s="11">
        <v>42.115000000000002</v>
      </c>
      <c r="M1410" s="11">
        <v>48.073</v>
      </c>
      <c r="N1410" s="11">
        <v>44.624000000000002</v>
      </c>
      <c r="O1410" s="11">
        <v>45.697000000000003</v>
      </c>
      <c r="P1410" s="11">
        <v>42.908000000000001</v>
      </c>
      <c r="Q1410" s="11">
        <v>39.927</v>
      </c>
      <c r="R1410" s="11">
        <v>36.649000000000001</v>
      </c>
      <c r="S1410" s="11">
        <v>34.558999999999997</v>
      </c>
      <c r="T1410" s="11">
        <v>29.945</v>
      </c>
      <c r="U1410" s="11">
        <v>26.581</v>
      </c>
      <c r="V1410" s="11">
        <v>21.481999999999999</v>
      </c>
      <c r="W1410" s="11">
        <v>17.855</v>
      </c>
      <c r="X1410" s="11">
        <v>13.481</v>
      </c>
      <c r="Y1410" s="11">
        <v>9.8979999999999997</v>
      </c>
      <c r="Z1410" s="11">
        <v>4.79</v>
      </c>
      <c r="AA1410" s="11">
        <v>1.8009999999999999</v>
      </c>
      <c r="AB1410" s="11">
        <v>0.41799999999999998</v>
      </c>
      <c r="AC1410" s="11">
        <v>3.7999999999999999E-2</v>
      </c>
    </row>
    <row r="1411" spans="1:29" ht="11.5" hidden="1">
      <c r="A1411" s="15">
        <v>1394</v>
      </c>
      <c r="B1411" s="13" t="s">
        <v>1059</v>
      </c>
      <c r="C1411" s="14" t="s">
        <v>1160</v>
      </c>
      <c r="D1411" s="12">
        <v>5</v>
      </c>
      <c r="E1411" s="12">
        <v>196</v>
      </c>
      <c r="F1411" s="13" t="s">
        <v>1110</v>
      </c>
      <c r="G1411" s="12">
        <v>922</v>
      </c>
      <c r="H1411" s="12">
        <v>2015</v>
      </c>
      <c r="I1411" s="11">
        <v>31.957000000000001</v>
      </c>
      <c r="J1411" s="11">
        <v>31.667000000000002</v>
      </c>
      <c r="K1411" s="11">
        <v>31.279</v>
      </c>
      <c r="L1411" s="11">
        <v>37.857999999999997</v>
      </c>
      <c r="M1411" s="11">
        <v>49.662999999999997</v>
      </c>
      <c r="N1411" s="11">
        <v>49.7</v>
      </c>
      <c r="O1411" s="11">
        <v>47.835000000000001</v>
      </c>
      <c r="P1411" s="11">
        <v>44.058</v>
      </c>
      <c r="Q1411" s="11">
        <v>39.677</v>
      </c>
      <c r="R1411" s="11">
        <v>38.103000000000002</v>
      </c>
      <c r="S1411" s="11">
        <v>34.796999999999997</v>
      </c>
      <c r="T1411" s="11">
        <v>32.920999999999999</v>
      </c>
      <c r="U1411" s="11">
        <v>28.442</v>
      </c>
      <c r="V1411" s="11">
        <v>25.710999999999999</v>
      </c>
      <c r="W1411" s="11">
        <v>20.114999999999998</v>
      </c>
      <c r="X1411" s="11">
        <v>15.747999999999999</v>
      </c>
      <c r="Y1411" s="11">
        <v>11.092000000000001</v>
      </c>
      <c r="Z1411" s="11">
        <v>6.2309999999999999</v>
      </c>
      <c r="AA1411" s="11">
        <v>2.1739999999999999</v>
      </c>
      <c r="AB1411" s="11">
        <v>0.502</v>
      </c>
      <c r="AC1411" s="11">
        <v>6.2E-2</v>
      </c>
    </row>
    <row r="1412" spans="1:29" ht="11.5" hidden="1">
      <c r="A1412" s="15">
        <v>1395</v>
      </c>
      <c r="B1412" s="13" t="s">
        <v>1059</v>
      </c>
      <c r="C1412" s="14" t="s">
        <v>1160</v>
      </c>
      <c r="D1412" s="12">
        <v>5</v>
      </c>
      <c r="E1412" s="12">
        <v>196</v>
      </c>
      <c r="F1412" s="13" t="s">
        <v>1110</v>
      </c>
      <c r="G1412" s="12">
        <v>922</v>
      </c>
      <c r="H1412" s="12">
        <v>2020</v>
      </c>
      <c r="I1412" s="11">
        <v>31.431000000000001</v>
      </c>
      <c r="J1412" s="11">
        <v>32.814999999999998</v>
      </c>
      <c r="K1412" s="11">
        <v>32.838000000000001</v>
      </c>
      <c r="L1412" s="11">
        <v>35.463999999999999</v>
      </c>
      <c r="M1412" s="11">
        <v>43.848999999999997</v>
      </c>
      <c r="N1412" s="11">
        <v>46.448</v>
      </c>
      <c r="O1412" s="11">
        <v>46.569000000000003</v>
      </c>
      <c r="P1412" s="11">
        <v>46.631</v>
      </c>
      <c r="Q1412" s="11">
        <v>44.923999999999999</v>
      </c>
      <c r="R1412" s="11">
        <v>40.375</v>
      </c>
      <c r="S1412" s="11">
        <v>38.863999999999997</v>
      </c>
      <c r="T1412" s="11">
        <v>35.537999999999997</v>
      </c>
      <c r="U1412" s="11">
        <v>33.494</v>
      </c>
      <c r="V1412" s="11">
        <v>28.359000000000002</v>
      </c>
      <c r="W1412" s="11">
        <v>24.216000000000001</v>
      </c>
      <c r="X1412" s="11">
        <v>17.951000000000001</v>
      </c>
      <c r="Y1412" s="11">
        <v>13.204000000000001</v>
      </c>
      <c r="Z1412" s="11">
        <v>7.1980000000000004</v>
      </c>
      <c r="AA1412" s="11">
        <v>2.9569999999999999</v>
      </c>
      <c r="AB1412" s="11">
        <v>0.64100000000000001</v>
      </c>
      <c r="AC1412" s="11">
        <v>8.1000000000000003E-2</v>
      </c>
    </row>
    <row r="1413" spans="1:29" ht="11.5" hidden="1">
      <c r="A1413" s="15">
        <v>1396</v>
      </c>
      <c r="B1413" s="13" t="s">
        <v>1059</v>
      </c>
      <c r="C1413" s="14" t="s">
        <v>1161</v>
      </c>
      <c r="D1413" s="12">
        <v>6</v>
      </c>
      <c r="E1413" s="12">
        <v>268</v>
      </c>
      <c r="F1413" s="13" t="s">
        <v>1110</v>
      </c>
      <c r="G1413" s="12">
        <v>922</v>
      </c>
      <c r="H1413" s="12">
        <v>1950</v>
      </c>
      <c r="I1413" s="11">
        <v>145.78700000000001</v>
      </c>
      <c r="J1413" s="11">
        <v>143.137</v>
      </c>
      <c r="K1413" s="11">
        <v>204.196</v>
      </c>
      <c r="L1413" s="11">
        <v>169.55</v>
      </c>
      <c r="M1413" s="11">
        <v>184.316</v>
      </c>
      <c r="N1413" s="11">
        <v>128.65100000000001</v>
      </c>
      <c r="O1413" s="11">
        <v>102.524</v>
      </c>
      <c r="P1413" s="11">
        <v>142.47200000000001</v>
      </c>
      <c r="Q1413" s="11">
        <v>121.07899999999999</v>
      </c>
      <c r="R1413" s="11">
        <v>106.68899999999999</v>
      </c>
      <c r="S1413" s="11">
        <v>79.709999999999994</v>
      </c>
      <c r="T1413" s="11">
        <v>69.959000000000003</v>
      </c>
      <c r="U1413" s="11">
        <v>88.608000000000004</v>
      </c>
      <c r="V1413" s="11">
        <v>78.194999999999993</v>
      </c>
      <c r="W1413" s="11">
        <v>59.923000000000002</v>
      </c>
      <c r="X1413" s="11">
        <v>40.045000000000002</v>
      </c>
      <c r="Y1413" s="11">
        <v>20.542999999999999</v>
      </c>
      <c r="Z1413" s="11">
        <v>9.0190000000000001</v>
      </c>
      <c r="AA1413" s="11">
        <v>2.7709999999999999</v>
      </c>
      <c r="AB1413" s="11">
        <v>0.54700000000000004</v>
      </c>
      <c r="AC1413" s="11">
        <v>6.8000000000000005E-2</v>
      </c>
    </row>
    <row r="1414" spans="1:29" ht="11.5" hidden="1">
      <c r="A1414" s="15">
        <v>1397</v>
      </c>
      <c r="B1414" s="13" t="s">
        <v>1059</v>
      </c>
      <c r="C1414" s="14" t="s">
        <v>1161</v>
      </c>
      <c r="D1414" s="12">
        <v>6</v>
      </c>
      <c r="E1414" s="12">
        <v>268</v>
      </c>
      <c r="F1414" s="13" t="s">
        <v>1110</v>
      </c>
      <c r="G1414" s="12">
        <v>922</v>
      </c>
      <c r="H1414" s="12">
        <v>1955</v>
      </c>
      <c r="I1414" s="11">
        <v>187.155</v>
      </c>
      <c r="J1414" s="11">
        <v>147.77600000000001</v>
      </c>
      <c r="K1414" s="11">
        <v>144.63900000000001</v>
      </c>
      <c r="L1414" s="11">
        <v>205.054</v>
      </c>
      <c r="M1414" s="11">
        <v>170.58600000000001</v>
      </c>
      <c r="N1414" s="11">
        <v>184.98599999999999</v>
      </c>
      <c r="O1414" s="11">
        <v>129.798</v>
      </c>
      <c r="P1414" s="11">
        <v>102.691</v>
      </c>
      <c r="Q1414" s="11">
        <v>140.76900000000001</v>
      </c>
      <c r="R1414" s="11">
        <v>119.221</v>
      </c>
      <c r="S1414" s="11">
        <v>104.17100000000001</v>
      </c>
      <c r="T1414" s="11">
        <v>76.692999999999998</v>
      </c>
      <c r="U1414" s="11">
        <v>65.221999999999994</v>
      </c>
      <c r="V1414" s="11">
        <v>77.747</v>
      </c>
      <c r="W1414" s="11">
        <v>62.713999999999999</v>
      </c>
      <c r="X1414" s="11">
        <v>41.524000000000001</v>
      </c>
      <c r="Y1414" s="11">
        <v>21.623999999999999</v>
      </c>
      <c r="Z1414" s="11">
        <v>7.431</v>
      </c>
      <c r="AA1414" s="11">
        <v>1.8819999999999999</v>
      </c>
      <c r="AB1414" s="11">
        <v>0.29299999999999998</v>
      </c>
      <c r="AC1414" s="11">
        <v>3.1E-2</v>
      </c>
    </row>
    <row r="1415" spans="1:29" ht="11.5" hidden="1">
      <c r="A1415" s="15">
        <v>1398</v>
      </c>
      <c r="B1415" s="13" t="s">
        <v>1059</v>
      </c>
      <c r="C1415" s="14" t="s">
        <v>1161</v>
      </c>
      <c r="D1415" s="12">
        <v>6</v>
      </c>
      <c r="E1415" s="12">
        <v>268</v>
      </c>
      <c r="F1415" s="13" t="s">
        <v>1110</v>
      </c>
      <c r="G1415" s="12">
        <v>922</v>
      </c>
      <c r="H1415" s="12">
        <v>1960</v>
      </c>
      <c r="I1415" s="11">
        <v>223.20400000000001</v>
      </c>
      <c r="J1415" s="11">
        <v>192.51400000000001</v>
      </c>
      <c r="K1415" s="11">
        <v>151.49299999999999</v>
      </c>
      <c r="L1415" s="11">
        <v>146.33500000000001</v>
      </c>
      <c r="M1415" s="11">
        <v>205.852</v>
      </c>
      <c r="N1415" s="11">
        <v>172.01400000000001</v>
      </c>
      <c r="O1415" s="11">
        <v>186.042</v>
      </c>
      <c r="P1415" s="11">
        <v>131.25899999999999</v>
      </c>
      <c r="Q1415" s="11">
        <v>102.97</v>
      </c>
      <c r="R1415" s="11">
        <v>138.874</v>
      </c>
      <c r="S1415" s="11">
        <v>117.02</v>
      </c>
      <c r="T1415" s="11">
        <v>100.86499999999999</v>
      </c>
      <c r="U1415" s="11">
        <v>72.265000000000001</v>
      </c>
      <c r="V1415" s="11">
        <v>58.427999999999997</v>
      </c>
      <c r="W1415" s="11">
        <v>63.387999999999998</v>
      </c>
      <c r="X1415" s="11">
        <v>44.279000000000003</v>
      </c>
      <c r="Y1415" s="11">
        <v>23.431000000000001</v>
      </c>
      <c r="Z1415" s="11">
        <v>8.4</v>
      </c>
      <c r="AA1415" s="11">
        <v>1.71</v>
      </c>
      <c r="AB1415" s="11">
        <v>0.22500000000000001</v>
      </c>
      <c r="AC1415" s="11">
        <v>1.9E-2</v>
      </c>
    </row>
    <row r="1416" spans="1:29" ht="11.5" hidden="1">
      <c r="A1416" s="15">
        <v>1399</v>
      </c>
      <c r="B1416" s="13" t="s">
        <v>1059</v>
      </c>
      <c r="C1416" s="14" t="s">
        <v>1161</v>
      </c>
      <c r="D1416" s="12">
        <v>6</v>
      </c>
      <c r="E1416" s="12">
        <v>268</v>
      </c>
      <c r="F1416" s="13" t="s">
        <v>1110</v>
      </c>
      <c r="G1416" s="12">
        <v>922</v>
      </c>
      <c r="H1416" s="12">
        <v>1965</v>
      </c>
      <c r="I1416" s="11">
        <v>239.78800000000001</v>
      </c>
      <c r="J1416" s="11">
        <v>232.077</v>
      </c>
      <c r="K1416" s="11">
        <v>199.423</v>
      </c>
      <c r="L1416" s="11">
        <v>156.52099999999999</v>
      </c>
      <c r="M1416" s="11">
        <v>147.886</v>
      </c>
      <c r="N1416" s="11">
        <v>206.78399999999999</v>
      </c>
      <c r="O1416" s="11">
        <v>173.52799999999999</v>
      </c>
      <c r="P1416" s="11">
        <v>187.13399999999999</v>
      </c>
      <c r="Q1416" s="11">
        <v>132.62799999999999</v>
      </c>
      <c r="R1416" s="11">
        <v>103.041</v>
      </c>
      <c r="S1416" s="11">
        <v>136.494</v>
      </c>
      <c r="T1416" s="11">
        <v>113.898</v>
      </c>
      <c r="U1416" s="11">
        <v>95.742999999999995</v>
      </c>
      <c r="V1416" s="11">
        <v>65.623999999999995</v>
      </c>
      <c r="W1416" s="11">
        <v>49.024999999999999</v>
      </c>
      <c r="X1416" s="11">
        <v>45.927999999999997</v>
      </c>
      <c r="Y1416" s="11">
        <v>25.731000000000002</v>
      </c>
      <c r="Z1416" s="11">
        <v>9.6940000000000008</v>
      </c>
      <c r="AA1416" s="11">
        <v>2.1379999999999999</v>
      </c>
      <c r="AB1416" s="11">
        <v>0.23400000000000001</v>
      </c>
      <c r="AC1416" s="11">
        <v>1.7000000000000001E-2</v>
      </c>
    </row>
    <row r="1417" spans="1:29" ht="11.5" hidden="1">
      <c r="A1417" s="15">
        <v>1400</v>
      </c>
      <c r="B1417" s="13" t="s">
        <v>1059</v>
      </c>
      <c r="C1417" s="14" t="s">
        <v>1161</v>
      </c>
      <c r="D1417" s="12">
        <v>6</v>
      </c>
      <c r="E1417" s="12">
        <v>268</v>
      </c>
      <c r="F1417" s="13" t="s">
        <v>1110</v>
      </c>
      <c r="G1417" s="12">
        <v>922</v>
      </c>
      <c r="H1417" s="12">
        <v>1970</v>
      </c>
      <c r="I1417" s="11">
        <v>223.524</v>
      </c>
      <c r="J1417" s="11">
        <v>246.19399999999999</v>
      </c>
      <c r="K1417" s="11">
        <v>240.23699999999999</v>
      </c>
      <c r="L1417" s="11">
        <v>204.887</v>
      </c>
      <c r="M1417" s="11">
        <v>160.34399999999999</v>
      </c>
      <c r="N1417" s="11">
        <v>149.03200000000001</v>
      </c>
      <c r="O1417" s="11">
        <v>207.31800000000001</v>
      </c>
      <c r="P1417" s="11">
        <v>174.46199999999999</v>
      </c>
      <c r="Q1417" s="11">
        <v>187.50200000000001</v>
      </c>
      <c r="R1417" s="11">
        <v>133.11799999999999</v>
      </c>
      <c r="S1417" s="11">
        <v>102.363</v>
      </c>
      <c r="T1417" s="11">
        <v>132.904</v>
      </c>
      <c r="U1417" s="11">
        <v>108.667</v>
      </c>
      <c r="V1417" s="11">
        <v>87.76</v>
      </c>
      <c r="W1417" s="11">
        <v>56.16</v>
      </c>
      <c r="X1417" s="11">
        <v>37.185000000000002</v>
      </c>
      <c r="Y1417" s="11">
        <v>28.138000000000002</v>
      </c>
      <c r="Z1417" s="11">
        <v>11.535</v>
      </c>
      <c r="AA1417" s="11">
        <v>2.8479999999999999</v>
      </c>
      <c r="AB1417" s="11">
        <v>0.35499999999999998</v>
      </c>
      <c r="AC1417" s="11">
        <v>2.1000000000000001E-2</v>
      </c>
    </row>
    <row r="1418" spans="1:29" ht="11.5" hidden="1">
      <c r="A1418" s="15">
        <v>1401</v>
      </c>
      <c r="B1418" s="13" t="s">
        <v>1059</v>
      </c>
      <c r="C1418" s="14" t="s">
        <v>1161</v>
      </c>
      <c r="D1418" s="12">
        <v>6</v>
      </c>
      <c r="E1418" s="12">
        <v>268</v>
      </c>
      <c r="F1418" s="13" t="s">
        <v>1110</v>
      </c>
      <c r="G1418" s="12">
        <v>922</v>
      </c>
      <c r="H1418" s="12">
        <v>1975</v>
      </c>
      <c r="I1418" s="11">
        <v>209.512</v>
      </c>
      <c r="J1418" s="11">
        <v>220.233</v>
      </c>
      <c r="K1418" s="11">
        <v>240.86</v>
      </c>
      <c r="L1418" s="11">
        <v>231.88399999999999</v>
      </c>
      <c r="M1418" s="11">
        <v>198.54900000000001</v>
      </c>
      <c r="N1418" s="11">
        <v>155.899</v>
      </c>
      <c r="O1418" s="11">
        <v>145.79900000000001</v>
      </c>
      <c r="P1418" s="11">
        <v>204.43</v>
      </c>
      <c r="Q1418" s="11">
        <v>169.14099999999999</v>
      </c>
      <c r="R1418" s="11">
        <v>183.36799999999999</v>
      </c>
      <c r="S1418" s="11">
        <v>133.95099999999999</v>
      </c>
      <c r="T1418" s="11">
        <v>104.491</v>
      </c>
      <c r="U1418" s="11">
        <v>125.355</v>
      </c>
      <c r="V1418" s="11">
        <v>96.203999999999994</v>
      </c>
      <c r="W1418" s="11">
        <v>75.222999999999999</v>
      </c>
      <c r="X1418" s="11">
        <v>43.161000000000001</v>
      </c>
      <c r="Y1418" s="11">
        <v>25.292999999999999</v>
      </c>
      <c r="Z1418" s="11">
        <v>14.3</v>
      </c>
      <c r="AA1418" s="11">
        <v>3.6930000000000001</v>
      </c>
      <c r="AB1418" s="11">
        <v>0.53200000000000003</v>
      </c>
      <c r="AC1418" s="11">
        <v>3.5999999999999997E-2</v>
      </c>
    </row>
    <row r="1419" spans="1:29" ht="11.5" hidden="1">
      <c r="A1419" s="15">
        <v>1402</v>
      </c>
      <c r="B1419" s="13" t="s">
        <v>1059</v>
      </c>
      <c r="C1419" s="14" t="s">
        <v>1161</v>
      </c>
      <c r="D1419" s="12">
        <v>6</v>
      </c>
      <c r="E1419" s="12">
        <v>268</v>
      </c>
      <c r="F1419" s="13" t="s">
        <v>1110</v>
      </c>
      <c r="G1419" s="12">
        <v>922</v>
      </c>
      <c r="H1419" s="12">
        <v>1980</v>
      </c>
      <c r="I1419" s="11">
        <v>208.613</v>
      </c>
      <c r="J1419" s="11">
        <v>205.04400000000001</v>
      </c>
      <c r="K1419" s="11">
        <v>217.68299999999999</v>
      </c>
      <c r="L1419" s="11">
        <v>235.48099999999999</v>
      </c>
      <c r="M1419" s="11">
        <v>223.38200000000001</v>
      </c>
      <c r="N1419" s="11">
        <v>192.23400000000001</v>
      </c>
      <c r="O1419" s="11">
        <v>151.45699999999999</v>
      </c>
      <c r="P1419" s="11">
        <v>142.53399999999999</v>
      </c>
      <c r="Q1419" s="11">
        <v>201.36099999999999</v>
      </c>
      <c r="R1419" s="11">
        <v>163.518</v>
      </c>
      <c r="S1419" s="11">
        <v>178.65</v>
      </c>
      <c r="T1419" s="11">
        <v>133.82400000000001</v>
      </c>
      <c r="U1419" s="11">
        <v>104.92100000000001</v>
      </c>
      <c r="V1419" s="11">
        <v>114.758</v>
      </c>
      <c r="W1419" s="11">
        <v>80.673000000000002</v>
      </c>
      <c r="X1419" s="11">
        <v>59.241999999999997</v>
      </c>
      <c r="Y1419" s="11">
        <v>28.834</v>
      </c>
      <c r="Z1419" s="11">
        <v>12.925000000000001</v>
      </c>
      <c r="AA1419" s="11">
        <v>5.1269999999999998</v>
      </c>
      <c r="AB1419" s="11">
        <v>0.80800000000000005</v>
      </c>
      <c r="AC1419" s="11">
        <v>6.6000000000000003E-2</v>
      </c>
    </row>
    <row r="1420" spans="1:29" ht="11.5" hidden="1">
      <c r="A1420" s="15">
        <v>1403</v>
      </c>
      <c r="B1420" s="13" t="s">
        <v>1059</v>
      </c>
      <c r="C1420" s="14" t="s">
        <v>1161</v>
      </c>
      <c r="D1420" s="12">
        <v>6</v>
      </c>
      <c r="E1420" s="12">
        <v>268</v>
      </c>
      <c r="F1420" s="13" t="s">
        <v>1110</v>
      </c>
      <c r="G1420" s="12">
        <v>922</v>
      </c>
      <c r="H1420" s="12">
        <v>1985</v>
      </c>
      <c r="I1420" s="11">
        <v>222.958</v>
      </c>
      <c r="J1420" s="11">
        <v>207.893</v>
      </c>
      <c r="K1420" s="11">
        <v>202.74199999999999</v>
      </c>
      <c r="L1420" s="11">
        <v>211.298</v>
      </c>
      <c r="M1420" s="11">
        <v>231.767</v>
      </c>
      <c r="N1420" s="11">
        <v>222.803</v>
      </c>
      <c r="O1420" s="11">
        <v>192.33600000000001</v>
      </c>
      <c r="P1420" s="11">
        <v>150.351</v>
      </c>
      <c r="Q1420" s="11">
        <v>139.47399999999999</v>
      </c>
      <c r="R1420" s="11">
        <v>195.98099999999999</v>
      </c>
      <c r="S1420" s="11">
        <v>158.517</v>
      </c>
      <c r="T1420" s="11">
        <v>176.05199999999999</v>
      </c>
      <c r="U1420" s="11">
        <v>127.45</v>
      </c>
      <c r="V1420" s="11">
        <v>94.293999999999997</v>
      </c>
      <c r="W1420" s="11">
        <v>96.406999999999996</v>
      </c>
      <c r="X1420" s="11">
        <v>60.640999999999998</v>
      </c>
      <c r="Y1420" s="11">
        <v>38.613999999999997</v>
      </c>
      <c r="Z1420" s="11">
        <v>14.596</v>
      </c>
      <c r="AA1420" s="11">
        <v>4.5229999999999997</v>
      </c>
      <c r="AB1420" s="11">
        <v>1.081</v>
      </c>
      <c r="AC1420" s="11">
        <v>9.7000000000000003E-2</v>
      </c>
    </row>
    <row r="1421" spans="1:29" ht="11.5" hidden="1">
      <c r="A1421" s="15">
        <v>1404</v>
      </c>
      <c r="B1421" s="13" t="s">
        <v>1059</v>
      </c>
      <c r="C1421" s="14" t="s">
        <v>1161</v>
      </c>
      <c r="D1421" s="12">
        <v>6</v>
      </c>
      <c r="E1421" s="12">
        <v>268</v>
      </c>
      <c r="F1421" s="13" t="s">
        <v>1110</v>
      </c>
      <c r="G1421" s="12">
        <v>922</v>
      </c>
      <c r="H1421" s="12">
        <v>1990</v>
      </c>
      <c r="I1421" s="11">
        <v>224.999</v>
      </c>
      <c r="J1421" s="11">
        <v>222.29499999999999</v>
      </c>
      <c r="K1421" s="11">
        <v>208.57</v>
      </c>
      <c r="L1421" s="11">
        <v>201.24199999999999</v>
      </c>
      <c r="M1421" s="11">
        <v>204.74799999999999</v>
      </c>
      <c r="N1421" s="11">
        <v>227.99700000000001</v>
      </c>
      <c r="O1421" s="11">
        <v>222.13</v>
      </c>
      <c r="P1421" s="11">
        <v>192.29400000000001</v>
      </c>
      <c r="Q1421" s="11">
        <v>149.03299999999999</v>
      </c>
      <c r="R1421" s="11">
        <v>136.072</v>
      </c>
      <c r="S1421" s="11">
        <v>189.821</v>
      </c>
      <c r="T1421" s="11">
        <v>152.35300000000001</v>
      </c>
      <c r="U1421" s="11">
        <v>170.607</v>
      </c>
      <c r="V1421" s="11">
        <v>117.646</v>
      </c>
      <c r="W1421" s="11">
        <v>80.093999999999994</v>
      </c>
      <c r="X1421" s="11">
        <v>73.275000000000006</v>
      </c>
      <c r="Y1421" s="11">
        <v>38.628999999999998</v>
      </c>
      <c r="Z1421" s="11">
        <v>19.957999999999998</v>
      </c>
      <c r="AA1421" s="11">
        <v>5.3529999999999998</v>
      </c>
      <c r="AB1421" s="11">
        <v>1.0129999999999999</v>
      </c>
      <c r="AC1421" s="11">
        <v>0.13900000000000001</v>
      </c>
    </row>
    <row r="1422" spans="1:29" ht="11.5" hidden="1">
      <c r="A1422" s="15">
        <v>1405</v>
      </c>
      <c r="B1422" s="13" t="s">
        <v>1059</v>
      </c>
      <c r="C1422" s="14" t="s">
        <v>1161</v>
      </c>
      <c r="D1422" s="12">
        <v>6</v>
      </c>
      <c r="E1422" s="12">
        <v>268</v>
      </c>
      <c r="F1422" s="13" t="s">
        <v>1110</v>
      </c>
      <c r="G1422" s="12">
        <v>922</v>
      </c>
      <c r="H1422" s="12">
        <v>1995</v>
      </c>
      <c r="I1422" s="11">
        <v>163.34399999999999</v>
      </c>
      <c r="J1422" s="11">
        <v>175.77600000000001</v>
      </c>
      <c r="K1422" s="11">
        <v>204.21899999999999</v>
      </c>
      <c r="L1422" s="11">
        <v>197.45500000000001</v>
      </c>
      <c r="M1422" s="11">
        <v>184.99700000000001</v>
      </c>
      <c r="N1422" s="11">
        <v>203.48599999999999</v>
      </c>
      <c r="O1422" s="11">
        <v>188.92</v>
      </c>
      <c r="P1422" s="11">
        <v>178.029</v>
      </c>
      <c r="Q1422" s="11">
        <v>174.59399999999999</v>
      </c>
      <c r="R1422" s="11">
        <v>160.46899999999999</v>
      </c>
      <c r="S1422" s="11">
        <v>163.41900000000001</v>
      </c>
      <c r="T1422" s="11">
        <v>119.777</v>
      </c>
      <c r="U1422" s="11">
        <v>146.27500000000001</v>
      </c>
      <c r="V1422" s="11">
        <v>142.06800000000001</v>
      </c>
      <c r="W1422" s="11">
        <v>72.787999999999997</v>
      </c>
      <c r="X1422" s="11">
        <v>88.004999999999995</v>
      </c>
      <c r="Y1422" s="11">
        <v>34.152999999999999</v>
      </c>
      <c r="Z1422" s="11">
        <v>14.407</v>
      </c>
      <c r="AA1422" s="11">
        <v>7.3029999999999999</v>
      </c>
      <c r="AB1422" s="11">
        <v>1.204</v>
      </c>
      <c r="AC1422" s="11">
        <v>0.13800000000000001</v>
      </c>
    </row>
    <row r="1423" spans="1:29" ht="11.5" hidden="1">
      <c r="A1423" s="15">
        <v>1406</v>
      </c>
      <c r="B1423" s="13" t="s">
        <v>1059</v>
      </c>
      <c r="C1423" s="14" t="s">
        <v>1161</v>
      </c>
      <c r="D1423" s="12">
        <v>6</v>
      </c>
      <c r="E1423" s="12">
        <v>268</v>
      </c>
      <c r="F1423" s="13" t="s">
        <v>1110</v>
      </c>
      <c r="G1423" s="12">
        <v>922</v>
      </c>
      <c r="H1423" s="12">
        <v>2000</v>
      </c>
      <c r="I1423" s="11">
        <v>121.172</v>
      </c>
      <c r="J1423" s="11">
        <v>139.46100000000001</v>
      </c>
      <c r="K1423" s="11">
        <v>171.84200000000001</v>
      </c>
      <c r="L1423" s="11">
        <v>171.59899999999999</v>
      </c>
      <c r="M1423" s="11">
        <v>161.822</v>
      </c>
      <c r="N1423" s="11">
        <v>159.95699999999999</v>
      </c>
      <c r="O1423" s="11">
        <v>153.76900000000001</v>
      </c>
      <c r="P1423" s="11">
        <v>173.732</v>
      </c>
      <c r="Q1423" s="11">
        <v>171.90899999999999</v>
      </c>
      <c r="R1423" s="11">
        <v>152.86199999999999</v>
      </c>
      <c r="S1423" s="11">
        <v>140.357</v>
      </c>
      <c r="T1423" s="11">
        <v>84.837999999999994</v>
      </c>
      <c r="U1423" s="11">
        <v>142.27600000000001</v>
      </c>
      <c r="V1423" s="11">
        <v>116.03400000000001</v>
      </c>
      <c r="W1423" s="11">
        <v>96.831000000000003</v>
      </c>
      <c r="X1423" s="11">
        <v>79.043999999999997</v>
      </c>
      <c r="Y1423" s="11">
        <v>33.613999999999997</v>
      </c>
      <c r="Z1423" s="11">
        <v>12.289</v>
      </c>
      <c r="AA1423" s="11">
        <v>4.899</v>
      </c>
      <c r="AB1423" s="11">
        <v>1.498</v>
      </c>
      <c r="AC1423" s="11">
        <v>0.14000000000000001</v>
      </c>
    </row>
    <row r="1424" spans="1:29" ht="11.5" hidden="1">
      <c r="A1424" s="15">
        <v>1407</v>
      </c>
      <c r="B1424" s="13" t="s">
        <v>1059</v>
      </c>
      <c r="C1424" s="14" t="s">
        <v>1161</v>
      </c>
      <c r="D1424" s="12">
        <v>6</v>
      </c>
      <c r="E1424" s="12">
        <v>268</v>
      </c>
      <c r="F1424" s="13" t="s">
        <v>1110</v>
      </c>
      <c r="G1424" s="12">
        <v>922</v>
      </c>
      <c r="H1424" s="12">
        <v>2005</v>
      </c>
      <c r="I1424" s="11">
        <v>109.251</v>
      </c>
      <c r="J1424" s="11">
        <v>119.61199999999999</v>
      </c>
      <c r="K1424" s="11">
        <v>148.929</v>
      </c>
      <c r="L1424" s="11">
        <v>164.239</v>
      </c>
      <c r="M1424" s="11">
        <v>158.77199999999999</v>
      </c>
      <c r="N1424" s="11">
        <v>150.483</v>
      </c>
      <c r="O1424" s="11">
        <v>147.91800000000001</v>
      </c>
      <c r="P1424" s="11">
        <v>151.196</v>
      </c>
      <c r="Q1424" s="11">
        <v>170.173</v>
      </c>
      <c r="R1424" s="11">
        <v>162.298</v>
      </c>
      <c r="S1424" s="11">
        <v>143.98400000000001</v>
      </c>
      <c r="T1424" s="11">
        <v>113.61799999999999</v>
      </c>
      <c r="U1424" s="11">
        <v>93.492999999999995</v>
      </c>
      <c r="V1424" s="11">
        <v>131.67400000000001</v>
      </c>
      <c r="W1424" s="11">
        <v>93.055999999999997</v>
      </c>
      <c r="X1424" s="11">
        <v>84.655000000000001</v>
      </c>
      <c r="Y1424" s="11">
        <v>41.673999999999999</v>
      </c>
      <c r="Z1424" s="11">
        <v>13.316000000000001</v>
      </c>
      <c r="AA1424" s="11">
        <v>3.9729999999999999</v>
      </c>
      <c r="AB1424" s="11">
        <v>0.92200000000000004</v>
      </c>
      <c r="AC1424" s="11">
        <v>0.152</v>
      </c>
    </row>
    <row r="1425" spans="1:29" ht="11.5" hidden="1">
      <c r="A1425" s="15">
        <v>1408</v>
      </c>
      <c r="B1425" s="13" t="s">
        <v>1059</v>
      </c>
      <c r="C1425" s="14" t="s">
        <v>1161</v>
      </c>
      <c r="D1425" s="12">
        <v>6</v>
      </c>
      <c r="E1425" s="12">
        <v>268</v>
      </c>
      <c r="F1425" s="13" t="s">
        <v>1110</v>
      </c>
      <c r="G1425" s="12">
        <v>922</v>
      </c>
      <c r="H1425" s="12">
        <v>2010</v>
      </c>
      <c r="I1425" s="11">
        <v>123.97199999999999</v>
      </c>
      <c r="J1425" s="11">
        <v>105.48699999999999</v>
      </c>
      <c r="K1425" s="11">
        <v>116.82599999999999</v>
      </c>
      <c r="L1425" s="11">
        <v>144.39400000000001</v>
      </c>
      <c r="M1425" s="11">
        <v>157.04300000000001</v>
      </c>
      <c r="N1425" s="11">
        <v>149.68799999999999</v>
      </c>
      <c r="O1425" s="11">
        <v>143.93799999999999</v>
      </c>
      <c r="P1425" s="11">
        <v>140.881</v>
      </c>
      <c r="Q1425" s="11">
        <v>140.93700000000001</v>
      </c>
      <c r="R1425" s="11">
        <v>162.958</v>
      </c>
      <c r="S1425" s="11">
        <v>153.10400000000001</v>
      </c>
      <c r="T1425" s="11">
        <v>137.005</v>
      </c>
      <c r="U1425" s="11">
        <v>108.496</v>
      </c>
      <c r="V1425" s="11">
        <v>85.85</v>
      </c>
      <c r="W1425" s="11">
        <v>117</v>
      </c>
      <c r="X1425" s="11">
        <v>74.182000000000002</v>
      </c>
      <c r="Y1425" s="11">
        <v>56.424999999999997</v>
      </c>
      <c r="Z1425" s="11">
        <v>21.812000000000001</v>
      </c>
      <c r="AA1425" s="11">
        <v>5.0140000000000002</v>
      </c>
      <c r="AB1425" s="11">
        <v>0.94</v>
      </c>
      <c r="AC1425" s="11">
        <v>0.13400000000000001</v>
      </c>
    </row>
    <row r="1426" spans="1:29" ht="11.5" hidden="1">
      <c r="A1426" s="15">
        <v>1409</v>
      </c>
      <c r="B1426" s="13" t="s">
        <v>1059</v>
      </c>
      <c r="C1426" s="14" t="s">
        <v>1161</v>
      </c>
      <c r="D1426" s="12">
        <v>6</v>
      </c>
      <c r="E1426" s="12">
        <v>268</v>
      </c>
      <c r="F1426" s="13" t="s">
        <v>1110</v>
      </c>
      <c r="G1426" s="12">
        <v>922</v>
      </c>
      <c r="H1426" s="12">
        <v>2015</v>
      </c>
      <c r="I1426" s="11">
        <v>138.185</v>
      </c>
      <c r="J1426" s="11">
        <v>120.71299999999999</v>
      </c>
      <c r="K1426" s="11">
        <v>103.899</v>
      </c>
      <c r="L1426" s="11">
        <v>114.026</v>
      </c>
      <c r="M1426" s="11">
        <v>136.57</v>
      </c>
      <c r="N1426" s="11">
        <v>149.69800000000001</v>
      </c>
      <c r="O1426" s="11">
        <v>143.036</v>
      </c>
      <c r="P1426" s="11">
        <v>138.14099999999999</v>
      </c>
      <c r="Q1426" s="11">
        <v>133.80799999999999</v>
      </c>
      <c r="R1426" s="11">
        <v>133.29599999999999</v>
      </c>
      <c r="S1426" s="11">
        <v>155.43100000000001</v>
      </c>
      <c r="T1426" s="11">
        <v>145.17699999999999</v>
      </c>
      <c r="U1426" s="11">
        <v>131.113</v>
      </c>
      <c r="V1426" s="11">
        <v>102.49</v>
      </c>
      <c r="W1426" s="11">
        <v>77.551000000000002</v>
      </c>
      <c r="X1426" s="11">
        <v>94.599000000000004</v>
      </c>
      <c r="Y1426" s="11">
        <v>47.972000000000001</v>
      </c>
      <c r="Z1426" s="11">
        <v>28.329000000000001</v>
      </c>
      <c r="AA1426" s="11">
        <v>7.3479999999999999</v>
      </c>
      <c r="AB1426" s="11">
        <v>0.95399999999999996</v>
      </c>
      <c r="AC1426" s="11">
        <v>9.6000000000000002E-2</v>
      </c>
    </row>
    <row r="1427" spans="1:29" ht="11.5" hidden="1">
      <c r="A1427" s="15">
        <v>1410</v>
      </c>
      <c r="B1427" s="13" t="s">
        <v>1059</v>
      </c>
      <c r="C1427" s="14" t="s">
        <v>1161</v>
      </c>
      <c r="D1427" s="12">
        <v>6</v>
      </c>
      <c r="E1427" s="12">
        <v>268</v>
      </c>
      <c r="F1427" s="13" t="s">
        <v>1110</v>
      </c>
      <c r="G1427" s="12">
        <v>922</v>
      </c>
      <c r="H1427" s="12">
        <v>2020</v>
      </c>
      <c r="I1427" s="11">
        <v>130.08699999999999</v>
      </c>
      <c r="J1427" s="11">
        <v>137.03899999999999</v>
      </c>
      <c r="K1427" s="11">
        <v>120.041</v>
      </c>
      <c r="L1427" s="11">
        <v>102.20699999999999</v>
      </c>
      <c r="M1427" s="11">
        <v>110.22199999999999</v>
      </c>
      <c r="N1427" s="11">
        <v>131.864</v>
      </c>
      <c r="O1427" s="11">
        <v>145.58500000000001</v>
      </c>
      <c r="P1427" s="11">
        <v>139.875</v>
      </c>
      <c r="Q1427" s="11">
        <v>135.614</v>
      </c>
      <c r="R1427" s="11">
        <v>131.43</v>
      </c>
      <c r="S1427" s="11">
        <v>130.59100000000001</v>
      </c>
      <c r="T1427" s="11">
        <v>151.33799999999999</v>
      </c>
      <c r="U1427" s="11">
        <v>139.559</v>
      </c>
      <c r="V1427" s="11">
        <v>123.366</v>
      </c>
      <c r="W1427" s="11">
        <v>92.087000000000003</v>
      </c>
      <c r="X1427" s="11">
        <v>63.526000000000003</v>
      </c>
      <c r="Y1427" s="11">
        <v>65.846000000000004</v>
      </c>
      <c r="Z1427" s="11">
        <v>25.751999999999999</v>
      </c>
      <c r="AA1427" s="11">
        <v>10.273</v>
      </c>
      <c r="AB1427" s="11">
        <v>1.5409999999999999</v>
      </c>
      <c r="AC1427" s="11">
        <v>0.105</v>
      </c>
    </row>
    <row r="1428" spans="1:29" ht="11.5" hidden="1">
      <c r="A1428" s="15">
        <v>1411</v>
      </c>
      <c r="B1428" s="13" t="s">
        <v>1059</v>
      </c>
      <c r="C1428" s="14" t="s">
        <v>1162</v>
      </c>
      <c r="D1428" s="12"/>
      <c r="E1428" s="12">
        <v>368</v>
      </c>
      <c r="F1428" s="13" t="s">
        <v>1110</v>
      </c>
      <c r="G1428" s="12">
        <v>922</v>
      </c>
      <c r="H1428" s="12">
        <v>1950</v>
      </c>
      <c r="I1428" s="11">
        <v>392.97699999999998</v>
      </c>
      <c r="J1428" s="11">
        <v>348.64800000000002</v>
      </c>
      <c r="K1428" s="11">
        <v>305.48</v>
      </c>
      <c r="L1428" s="11">
        <v>268.11500000000001</v>
      </c>
      <c r="M1428" s="11">
        <v>232.16499999999999</v>
      </c>
      <c r="N1428" s="11">
        <v>212.541</v>
      </c>
      <c r="O1428" s="11">
        <v>210.32400000000001</v>
      </c>
      <c r="P1428" s="11">
        <v>194.75399999999999</v>
      </c>
      <c r="Q1428" s="11">
        <v>179.00700000000001</v>
      </c>
      <c r="R1428" s="11">
        <v>161.398</v>
      </c>
      <c r="S1428" s="11">
        <v>128.643</v>
      </c>
      <c r="T1428" s="11">
        <v>95.283000000000001</v>
      </c>
      <c r="U1428" s="11">
        <v>50.307000000000002</v>
      </c>
      <c r="V1428" s="11">
        <v>36.197000000000003</v>
      </c>
      <c r="W1428" s="11">
        <v>25.675000000000001</v>
      </c>
      <c r="X1428" s="11">
        <v>15.425000000000001</v>
      </c>
      <c r="Y1428" s="11">
        <v>6.9980000000000002</v>
      </c>
      <c r="Z1428" s="11">
        <v>2.335</v>
      </c>
      <c r="AA1428" s="11">
        <v>0.505</v>
      </c>
      <c r="AB1428" s="11">
        <v>6.4000000000000001E-2</v>
      </c>
      <c r="AC1428" s="11">
        <v>6.0000000000000001E-3</v>
      </c>
    </row>
    <row r="1429" spans="1:29" ht="11.5" hidden="1">
      <c r="A1429" s="15">
        <v>1412</v>
      </c>
      <c r="B1429" s="13" t="s">
        <v>1059</v>
      </c>
      <c r="C1429" s="14" t="s">
        <v>1162</v>
      </c>
      <c r="D1429" s="12"/>
      <c r="E1429" s="12">
        <v>368</v>
      </c>
      <c r="F1429" s="13" t="s">
        <v>1110</v>
      </c>
      <c r="G1429" s="12">
        <v>922</v>
      </c>
      <c r="H1429" s="12">
        <v>1955</v>
      </c>
      <c r="I1429" s="11">
        <v>591.39800000000002</v>
      </c>
      <c r="J1429" s="11">
        <v>354.79</v>
      </c>
      <c r="K1429" s="11">
        <v>338.99900000000002</v>
      </c>
      <c r="L1429" s="11">
        <v>296.97500000000002</v>
      </c>
      <c r="M1429" s="11">
        <v>258.29500000000002</v>
      </c>
      <c r="N1429" s="11">
        <v>222.10499999999999</v>
      </c>
      <c r="O1429" s="11">
        <v>202.21600000000001</v>
      </c>
      <c r="P1429" s="11">
        <v>198.898</v>
      </c>
      <c r="Q1429" s="11">
        <v>183.12100000000001</v>
      </c>
      <c r="R1429" s="11">
        <v>167.245</v>
      </c>
      <c r="S1429" s="11">
        <v>148.52500000000001</v>
      </c>
      <c r="T1429" s="11">
        <v>115.291</v>
      </c>
      <c r="U1429" s="11">
        <v>81.638999999999996</v>
      </c>
      <c r="V1429" s="11">
        <v>40.204000000000001</v>
      </c>
      <c r="W1429" s="11">
        <v>26.047999999999998</v>
      </c>
      <c r="X1429" s="11">
        <v>15.576000000000001</v>
      </c>
      <c r="Y1429" s="11">
        <v>7.2770000000000001</v>
      </c>
      <c r="Z1429" s="11">
        <v>2.3370000000000002</v>
      </c>
      <c r="AA1429" s="11">
        <v>0.505</v>
      </c>
      <c r="AB1429" s="11">
        <v>6.4000000000000001E-2</v>
      </c>
      <c r="AC1429" s="11">
        <v>6.0000000000000001E-3</v>
      </c>
    </row>
    <row r="1430" spans="1:29" ht="11.5" hidden="1">
      <c r="A1430" s="15">
        <v>1413</v>
      </c>
      <c r="B1430" s="13" t="s">
        <v>1059</v>
      </c>
      <c r="C1430" s="14" t="s">
        <v>1162</v>
      </c>
      <c r="D1430" s="12"/>
      <c r="E1430" s="12">
        <v>368</v>
      </c>
      <c r="F1430" s="13" t="s">
        <v>1110</v>
      </c>
      <c r="G1430" s="12">
        <v>922</v>
      </c>
      <c r="H1430" s="12">
        <v>1960</v>
      </c>
      <c r="I1430" s="11">
        <v>580.36</v>
      </c>
      <c r="J1430" s="11">
        <v>550.18499999999995</v>
      </c>
      <c r="K1430" s="11">
        <v>346.37400000000002</v>
      </c>
      <c r="L1430" s="11">
        <v>330.88900000000001</v>
      </c>
      <c r="M1430" s="11">
        <v>287.47699999999998</v>
      </c>
      <c r="N1430" s="11">
        <v>248.50200000000001</v>
      </c>
      <c r="O1430" s="11">
        <v>212.66300000000001</v>
      </c>
      <c r="P1430" s="11">
        <v>192.58500000000001</v>
      </c>
      <c r="Q1430" s="11">
        <v>188.429</v>
      </c>
      <c r="R1430" s="11">
        <v>172.39599999999999</v>
      </c>
      <c r="S1430" s="11">
        <v>155.23699999999999</v>
      </c>
      <c r="T1430" s="11">
        <v>134.53299999999999</v>
      </c>
      <c r="U1430" s="11">
        <v>100.2</v>
      </c>
      <c r="V1430" s="11">
        <v>66.498999999999995</v>
      </c>
      <c r="W1430" s="11">
        <v>29.649000000000001</v>
      </c>
      <c r="X1430" s="11">
        <v>16.329000000000001</v>
      </c>
      <c r="Y1430" s="11">
        <v>7.6609999999999996</v>
      </c>
      <c r="Z1430" s="11">
        <v>2.5529999999999999</v>
      </c>
      <c r="AA1430" s="11">
        <v>0.53200000000000003</v>
      </c>
      <c r="AB1430" s="11">
        <v>6.8000000000000005E-2</v>
      </c>
      <c r="AC1430" s="11">
        <v>6.0000000000000001E-3</v>
      </c>
    </row>
    <row r="1431" spans="1:29" ht="11.5" hidden="1">
      <c r="A1431" s="15">
        <v>1414</v>
      </c>
      <c r="B1431" s="13" t="s">
        <v>1059</v>
      </c>
      <c r="C1431" s="14" t="s">
        <v>1162</v>
      </c>
      <c r="D1431" s="12"/>
      <c r="E1431" s="12">
        <v>368</v>
      </c>
      <c r="F1431" s="13" t="s">
        <v>1110</v>
      </c>
      <c r="G1431" s="12">
        <v>922</v>
      </c>
      <c r="H1431" s="12">
        <v>1965</v>
      </c>
      <c r="I1431" s="11">
        <v>710.476</v>
      </c>
      <c r="J1431" s="11">
        <v>550.80399999999997</v>
      </c>
      <c r="K1431" s="11">
        <v>539.61400000000003</v>
      </c>
      <c r="L1431" s="11">
        <v>339.60700000000003</v>
      </c>
      <c r="M1431" s="11">
        <v>322.10000000000002</v>
      </c>
      <c r="N1431" s="11">
        <v>278.38499999999999</v>
      </c>
      <c r="O1431" s="11">
        <v>239.68600000000001</v>
      </c>
      <c r="P1431" s="11">
        <v>204.185</v>
      </c>
      <c r="Q1431" s="11">
        <v>184.02500000000001</v>
      </c>
      <c r="R1431" s="11">
        <v>178.95</v>
      </c>
      <c r="S1431" s="11">
        <v>161.60499999999999</v>
      </c>
      <c r="T1431" s="11">
        <v>142.34200000000001</v>
      </c>
      <c r="U1431" s="11">
        <v>118.848</v>
      </c>
      <c r="V1431" s="11">
        <v>83.408000000000001</v>
      </c>
      <c r="W1431" s="11">
        <v>50.420999999999999</v>
      </c>
      <c r="X1431" s="11">
        <v>19.282</v>
      </c>
      <c r="Y1431" s="11">
        <v>8.4090000000000007</v>
      </c>
      <c r="Z1431" s="11">
        <v>2.8380000000000001</v>
      </c>
      <c r="AA1431" s="11">
        <v>0.61799999999999999</v>
      </c>
      <c r="AB1431" s="11">
        <v>7.8E-2</v>
      </c>
      <c r="AC1431" s="11">
        <v>6.0000000000000001E-3</v>
      </c>
    </row>
    <row r="1432" spans="1:29" ht="11.5" hidden="1">
      <c r="A1432" s="15">
        <v>1415</v>
      </c>
      <c r="B1432" s="13" t="s">
        <v>1059</v>
      </c>
      <c r="C1432" s="14" t="s">
        <v>1162</v>
      </c>
      <c r="D1432" s="12"/>
      <c r="E1432" s="12">
        <v>368</v>
      </c>
      <c r="F1432" s="13" t="s">
        <v>1110</v>
      </c>
      <c r="G1432" s="12">
        <v>922</v>
      </c>
      <c r="H1432" s="12">
        <v>1970</v>
      </c>
      <c r="I1432" s="11">
        <v>930.24599999999998</v>
      </c>
      <c r="J1432" s="11">
        <v>685.798</v>
      </c>
      <c r="K1432" s="11">
        <v>543.053</v>
      </c>
      <c r="L1432" s="11">
        <v>531.67899999999997</v>
      </c>
      <c r="M1432" s="11">
        <v>332.34300000000002</v>
      </c>
      <c r="N1432" s="11">
        <v>313.75700000000001</v>
      </c>
      <c r="O1432" s="11">
        <v>270.30799999999999</v>
      </c>
      <c r="P1432" s="11">
        <v>231.905</v>
      </c>
      <c r="Q1432" s="11">
        <v>196.72499999999999</v>
      </c>
      <c r="R1432" s="11">
        <v>176.24299999999999</v>
      </c>
      <c r="S1432" s="11">
        <v>169.346</v>
      </c>
      <c r="T1432" s="11">
        <v>149.91300000000001</v>
      </c>
      <c r="U1432" s="11">
        <v>127.70099999999999</v>
      </c>
      <c r="V1432" s="11">
        <v>100.95</v>
      </c>
      <c r="W1432" s="11">
        <v>64.861000000000004</v>
      </c>
      <c r="X1432" s="11">
        <v>33.889000000000003</v>
      </c>
      <c r="Y1432" s="11">
        <v>10.337</v>
      </c>
      <c r="Z1432" s="11">
        <v>3.2589999999999999</v>
      </c>
      <c r="AA1432" s="11">
        <v>0.71799999999999997</v>
      </c>
      <c r="AB1432" s="11">
        <v>9.2999999999999999E-2</v>
      </c>
      <c r="AC1432" s="11">
        <v>6.0000000000000001E-3</v>
      </c>
    </row>
    <row r="1433" spans="1:29" ht="11.5" hidden="1">
      <c r="A1433" s="15">
        <v>1416</v>
      </c>
      <c r="B1433" s="13" t="s">
        <v>1059</v>
      </c>
      <c r="C1433" s="14" t="s">
        <v>1162</v>
      </c>
      <c r="D1433" s="12"/>
      <c r="E1433" s="12">
        <v>368</v>
      </c>
      <c r="F1433" s="13" t="s">
        <v>1110</v>
      </c>
      <c r="G1433" s="12">
        <v>922</v>
      </c>
      <c r="H1433" s="12">
        <v>1975</v>
      </c>
      <c r="I1433" s="11">
        <v>1051.2070000000001</v>
      </c>
      <c r="J1433" s="11">
        <v>906.17399999999998</v>
      </c>
      <c r="K1433" s="11">
        <v>678.23699999999997</v>
      </c>
      <c r="L1433" s="11">
        <v>536.66700000000003</v>
      </c>
      <c r="M1433" s="11">
        <v>522.56700000000001</v>
      </c>
      <c r="N1433" s="11">
        <v>325.20699999999999</v>
      </c>
      <c r="O1433" s="11">
        <v>306.23099999999999</v>
      </c>
      <c r="P1433" s="11">
        <v>262.99700000000001</v>
      </c>
      <c r="Q1433" s="11">
        <v>224.727</v>
      </c>
      <c r="R1433" s="11">
        <v>189.48400000000001</v>
      </c>
      <c r="S1433" s="11">
        <v>167.839</v>
      </c>
      <c r="T1433" s="11">
        <v>158.32</v>
      </c>
      <c r="U1433" s="11">
        <v>135.87899999999999</v>
      </c>
      <c r="V1433" s="11">
        <v>109.93600000000001</v>
      </c>
      <c r="W1433" s="11">
        <v>79.843000000000004</v>
      </c>
      <c r="X1433" s="11">
        <v>44.563000000000002</v>
      </c>
      <c r="Y1433" s="11">
        <v>18.655999999999999</v>
      </c>
      <c r="Z1433" s="11">
        <v>4.1219999999999999</v>
      </c>
      <c r="AA1433" s="11">
        <v>0.84699999999999998</v>
      </c>
      <c r="AB1433" s="11">
        <v>0.109</v>
      </c>
      <c r="AC1433" s="11">
        <v>8.9999999999999993E-3</v>
      </c>
    </row>
    <row r="1434" spans="1:29" ht="11.5" hidden="1">
      <c r="A1434" s="15">
        <v>1417</v>
      </c>
      <c r="B1434" s="13" t="s">
        <v>1059</v>
      </c>
      <c r="C1434" s="14" t="s">
        <v>1162</v>
      </c>
      <c r="D1434" s="12"/>
      <c r="E1434" s="12">
        <v>368</v>
      </c>
      <c r="F1434" s="13" t="s">
        <v>1110</v>
      </c>
      <c r="G1434" s="12">
        <v>922</v>
      </c>
      <c r="H1434" s="12">
        <v>1980</v>
      </c>
      <c r="I1434" s="11">
        <v>1183.8879999999999</v>
      </c>
      <c r="J1434" s="11">
        <v>1029.8620000000001</v>
      </c>
      <c r="K1434" s="11">
        <v>897.42</v>
      </c>
      <c r="L1434" s="11">
        <v>670.54</v>
      </c>
      <c r="M1434" s="11">
        <v>526.54300000000001</v>
      </c>
      <c r="N1434" s="11">
        <v>510.452</v>
      </c>
      <c r="O1434" s="11">
        <v>316.21499999999997</v>
      </c>
      <c r="P1434" s="11">
        <v>297.44900000000001</v>
      </c>
      <c r="Q1434" s="11">
        <v>254.756</v>
      </c>
      <c r="R1434" s="11">
        <v>216.57499999999999</v>
      </c>
      <c r="S1434" s="11">
        <v>180.739</v>
      </c>
      <c r="T1434" s="11">
        <v>157.38900000000001</v>
      </c>
      <c r="U1434" s="11">
        <v>144.22499999999999</v>
      </c>
      <c r="V1434" s="11">
        <v>117.82899999999999</v>
      </c>
      <c r="W1434" s="11">
        <v>87.79</v>
      </c>
      <c r="X1434" s="11">
        <v>55.558999999999997</v>
      </c>
      <c r="Y1434" s="11">
        <v>24.91</v>
      </c>
      <c r="Z1434" s="11">
        <v>7.5640000000000001</v>
      </c>
      <c r="AA1434" s="11">
        <v>1.089</v>
      </c>
      <c r="AB1434" s="11">
        <v>0.13100000000000001</v>
      </c>
      <c r="AC1434" s="11">
        <v>1.0999999999999999E-2</v>
      </c>
    </row>
    <row r="1435" spans="1:29" ht="11.5" hidden="1">
      <c r="A1435" s="15">
        <v>1418</v>
      </c>
      <c r="B1435" s="13" t="s">
        <v>1059</v>
      </c>
      <c r="C1435" s="14" t="s">
        <v>1162</v>
      </c>
      <c r="D1435" s="12"/>
      <c r="E1435" s="12">
        <v>368</v>
      </c>
      <c r="F1435" s="13" t="s">
        <v>1110</v>
      </c>
      <c r="G1435" s="12">
        <v>922</v>
      </c>
      <c r="H1435" s="12">
        <v>1985</v>
      </c>
      <c r="I1435" s="11">
        <v>1304.3140000000001</v>
      </c>
      <c r="J1435" s="11">
        <v>1164.19</v>
      </c>
      <c r="K1435" s="11">
        <v>1021.579</v>
      </c>
      <c r="L1435" s="11">
        <v>884.99900000000002</v>
      </c>
      <c r="M1435" s="11">
        <v>648.51900000000001</v>
      </c>
      <c r="N1435" s="11">
        <v>501.20299999999997</v>
      </c>
      <c r="O1435" s="11">
        <v>487.64600000000002</v>
      </c>
      <c r="P1435" s="11">
        <v>299.97199999999998</v>
      </c>
      <c r="Q1435" s="11">
        <v>284.24700000000001</v>
      </c>
      <c r="R1435" s="11">
        <v>243.523</v>
      </c>
      <c r="S1435" s="11">
        <v>205.916</v>
      </c>
      <c r="T1435" s="11">
        <v>169.732</v>
      </c>
      <c r="U1435" s="11">
        <v>144.40899999999999</v>
      </c>
      <c r="V1435" s="11">
        <v>126.80200000000001</v>
      </c>
      <c r="W1435" s="11">
        <v>95.972999999999999</v>
      </c>
      <c r="X1435" s="11">
        <v>62.781999999999996</v>
      </c>
      <c r="Y1435" s="11">
        <v>32.098999999999997</v>
      </c>
      <c r="Z1435" s="11">
        <v>10.471</v>
      </c>
      <c r="AA1435" s="11">
        <v>2.0649999999999999</v>
      </c>
      <c r="AB1435" s="11">
        <v>0.17100000000000001</v>
      </c>
      <c r="AC1435" s="11">
        <v>1.2999999999999999E-2</v>
      </c>
    </row>
    <row r="1436" spans="1:29" ht="11.5" hidden="1">
      <c r="A1436" s="15">
        <v>1419</v>
      </c>
      <c r="B1436" s="13" t="s">
        <v>1059</v>
      </c>
      <c r="C1436" s="14" t="s">
        <v>1162</v>
      </c>
      <c r="D1436" s="12"/>
      <c r="E1436" s="12">
        <v>368</v>
      </c>
      <c r="F1436" s="13" t="s">
        <v>1110</v>
      </c>
      <c r="G1436" s="12">
        <v>922</v>
      </c>
      <c r="H1436" s="12">
        <v>1990</v>
      </c>
      <c r="I1436" s="11">
        <v>1450.7429999999999</v>
      </c>
      <c r="J1436" s="11">
        <v>1277.1379999999999</v>
      </c>
      <c r="K1436" s="11">
        <v>1151.671</v>
      </c>
      <c r="L1436" s="11">
        <v>994.79600000000005</v>
      </c>
      <c r="M1436" s="11">
        <v>827.85199999999998</v>
      </c>
      <c r="N1436" s="11">
        <v>580.52599999999995</v>
      </c>
      <c r="O1436" s="11">
        <v>444.31799999999998</v>
      </c>
      <c r="P1436" s="11">
        <v>445.32</v>
      </c>
      <c r="Q1436" s="11">
        <v>271.37900000000002</v>
      </c>
      <c r="R1436" s="11">
        <v>262.93200000000002</v>
      </c>
      <c r="S1436" s="11">
        <v>226.489</v>
      </c>
      <c r="T1436" s="11">
        <v>190.79599999999999</v>
      </c>
      <c r="U1436" s="11">
        <v>154.714</v>
      </c>
      <c r="V1436" s="11">
        <v>127.047</v>
      </c>
      <c r="W1436" s="11">
        <v>104.21</v>
      </c>
      <c r="X1436" s="11">
        <v>69.775999999999996</v>
      </c>
      <c r="Y1436" s="11">
        <v>37.078000000000003</v>
      </c>
      <c r="Z1436" s="11">
        <v>13.888999999999999</v>
      </c>
      <c r="AA1436" s="11">
        <v>2.9510000000000001</v>
      </c>
      <c r="AB1436" s="11">
        <v>0.33300000000000002</v>
      </c>
      <c r="AC1436" s="11">
        <v>1.7000000000000001E-2</v>
      </c>
    </row>
    <row r="1437" spans="1:29" ht="11.5" hidden="1">
      <c r="A1437" s="15">
        <v>1420</v>
      </c>
      <c r="B1437" s="13" t="s">
        <v>1059</v>
      </c>
      <c r="C1437" s="14" t="s">
        <v>1162</v>
      </c>
      <c r="D1437" s="12"/>
      <c r="E1437" s="12">
        <v>368</v>
      </c>
      <c r="F1437" s="13" t="s">
        <v>1110</v>
      </c>
      <c r="G1437" s="12">
        <v>922</v>
      </c>
      <c r="H1437" s="12">
        <v>1995</v>
      </c>
      <c r="I1437" s="11">
        <v>1620.0509999999999</v>
      </c>
      <c r="J1437" s="11">
        <v>1435.58</v>
      </c>
      <c r="K1437" s="11">
        <v>1271.6400000000001</v>
      </c>
      <c r="L1437" s="11">
        <v>1142.72</v>
      </c>
      <c r="M1437" s="11">
        <v>977.81600000000003</v>
      </c>
      <c r="N1437" s="11">
        <v>807.88300000000004</v>
      </c>
      <c r="O1437" s="11">
        <v>563.91099999999994</v>
      </c>
      <c r="P1437" s="11">
        <v>431.59800000000001</v>
      </c>
      <c r="Q1437" s="11">
        <v>434.28399999999999</v>
      </c>
      <c r="R1437" s="11">
        <v>263.125</v>
      </c>
      <c r="S1437" s="11">
        <v>254.05600000000001</v>
      </c>
      <c r="T1437" s="11">
        <v>216.637</v>
      </c>
      <c r="U1437" s="11">
        <v>179.048</v>
      </c>
      <c r="V1437" s="11">
        <v>140.03100000000001</v>
      </c>
      <c r="W1437" s="11">
        <v>107.631</v>
      </c>
      <c r="X1437" s="11">
        <v>78.703999999999994</v>
      </c>
      <c r="Y1437" s="11">
        <v>43.290999999999997</v>
      </c>
      <c r="Z1437" s="11">
        <v>16.962</v>
      </c>
      <c r="AA1437" s="11">
        <v>4.1440000000000001</v>
      </c>
      <c r="AB1437" s="11">
        <v>0.502</v>
      </c>
      <c r="AC1437" s="11">
        <v>3.5000000000000003E-2</v>
      </c>
    </row>
    <row r="1438" spans="1:29" ht="11.5" hidden="1">
      <c r="A1438" s="15">
        <v>1421</v>
      </c>
      <c r="B1438" s="13" t="s">
        <v>1059</v>
      </c>
      <c r="C1438" s="14" t="s">
        <v>1162</v>
      </c>
      <c r="D1438" s="12"/>
      <c r="E1438" s="12">
        <v>368</v>
      </c>
      <c r="F1438" s="13" t="s">
        <v>1110</v>
      </c>
      <c r="G1438" s="12">
        <v>922</v>
      </c>
      <c r="H1438" s="12">
        <v>2000</v>
      </c>
      <c r="I1438" s="11">
        <v>1861.6859999999999</v>
      </c>
      <c r="J1438" s="11">
        <v>1608.431</v>
      </c>
      <c r="K1438" s="11">
        <v>1432.203</v>
      </c>
      <c r="L1438" s="11">
        <v>1267.8720000000001</v>
      </c>
      <c r="M1438" s="11">
        <v>1136.9760000000001</v>
      </c>
      <c r="N1438" s="11">
        <v>971.31600000000003</v>
      </c>
      <c r="O1438" s="11">
        <v>801.68799999999999</v>
      </c>
      <c r="P1438" s="11">
        <v>558.70799999999997</v>
      </c>
      <c r="Q1438" s="11">
        <v>426.60399999999998</v>
      </c>
      <c r="R1438" s="11">
        <v>427.51400000000001</v>
      </c>
      <c r="S1438" s="11">
        <v>257.06900000000002</v>
      </c>
      <c r="T1438" s="11">
        <v>245.47399999999999</v>
      </c>
      <c r="U1438" s="11">
        <v>205.422</v>
      </c>
      <c r="V1438" s="11">
        <v>164.024</v>
      </c>
      <c r="W1438" s="11">
        <v>120.435</v>
      </c>
      <c r="X1438" s="11">
        <v>82.95</v>
      </c>
      <c r="Y1438" s="11">
        <v>50.19</v>
      </c>
      <c r="Z1438" s="11">
        <v>20.491</v>
      </c>
      <c r="AA1438" s="11">
        <v>5.2619999999999996</v>
      </c>
      <c r="AB1438" s="11">
        <v>0.73599999999999999</v>
      </c>
      <c r="AC1438" s="11">
        <v>5.3999999999999999E-2</v>
      </c>
    </row>
    <row r="1439" spans="1:29" ht="11.5" hidden="1">
      <c r="A1439" s="15">
        <v>1422</v>
      </c>
      <c r="B1439" s="13" t="s">
        <v>1059</v>
      </c>
      <c r="C1439" s="14" t="s">
        <v>1162</v>
      </c>
      <c r="D1439" s="12"/>
      <c r="E1439" s="12">
        <v>368</v>
      </c>
      <c r="F1439" s="13" t="s">
        <v>1110</v>
      </c>
      <c r="G1439" s="12">
        <v>922</v>
      </c>
      <c r="H1439" s="12">
        <v>2005</v>
      </c>
      <c r="I1439" s="11">
        <v>2052.9630000000002</v>
      </c>
      <c r="J1439" s="11">
        <v>1843.7080000000001</v>
      </c>
      <c r="K1439" s="11">
        <v>1600.627</v>
      </c>
      <c r="L1439" s="11">
        <v>1418.5</v>
      </c>
      <c r="M1439" s="11">
        <v>1240.6890000000001</v>
      </c>
      <c r="N1439" s="11">
        <v>1104.2550000000001</v>
      </c>
      <c r="O1439" s="11">
        <v>942.827</v>
      </c>
      <c r="P1439" s="11">
        <v>779.39099999999996</v>
      </c>
      <c r="Q1439" s="11">
        <v>542.15</v>
      </c>
      <c r="R1439" s="11">
        <v>413.05099999999999</v>
      </c>
      <c r="S1439" s="11">
        <v>412.84</v>
      </c>
      <c r="T1439" s="11">
        <v>245.012</v>
      </c>
      <c r="U1439" s="11">
        <v>229.95099999999999</v>
      </c>
      <c r="V1439" s="11">
        <v>185.69499999999999</v>
      </c>
      <c r="W1439" s="11">
        <v>138.80500000000001</v>
      </c>
      <c r="X1439" s="11">
        <v>90.84</v>
      </c>
      <c r="Y1439" s="11">
        <v>51.402000000000001</v>
      </c>
      <c r="Z1439" s="11">
        <v>22.949000000000002</v>
      </c>
      <c r="AA1439" s="11">
        <v>6.1150000000000002</v>
      </c>
      <c r="AB1439" s="11">
        <v>0.89400000000000002</v>
      </c>
      <c r="AC1439" s="11">
        <v>7.8E-2</v>
      </c>
    </row>
    <row r="1440" spans="1:29" ht="11.5" hidden="1">
      <c r="A1440" s="15">
        <v>1423</v>
      </c>
      <c r="B1440" s="13" t="s">
        <v>1059</v>
      </c>
      <c r="C1440" s="14" t="s">
        <v>1162</v>
      </c>
      <c r="D1440" s="12"/>
      <c r="E1440" s="12">
        <v>368</v>
      </c>
      <c r="F1440" s="13" t="s">
        <v>1110</v>
      </c>
      <c r="G1440" s="12">
        <v>922</v>
      </c>
      <c r="H1440" s="12">
        <v>2010</v>
      </c>
      <c r="I1440" s="11">
        <v>2204.9780000000001</v>
      </c>
      <c r="J1440" s="11">
        <v>2016.7840000000001</v>
      </c>
      <c r="K1440" s="11">
        <v>1825.0830000000001</v>
      </c>
      <c r="L1440" s="11">
        <v>1557.6379999999999</v>
      </c>
      <c r="M1440" s="11">
        <v>1324.4169999999999</v>
      </c>
      <c r="N1440" s="11">
        <v>1126.511</v>
      </c>
      <c r="O1440" s="11">
        <v>1007.669</v>
      </c>
      <c r="P1440" s="11">
        <v>872.09</v>
      </c>
      <c r="Q1440" s="11">
        <v>729.16099999999994</v>
      </c>
      <c r="R1440" s="11">
        <v>506.73099999999999</v>
      </c>
      <c r="S1440" s="11">
        <v>386.101</v>
      </c>
      <c r="T1440" s="11">
        <v>387.04599999999999</v>
      </c>
      <c r="U1440" s="11">
        <v>224.51599999999999</v>
      </c>
      <c r="V1440" s="11">
        <v>204.88200000000001</v>
      </c>
      <c r="W1440" s="11">
        <v>155.32499999999999</v>
      </c>
      <c r="X1440" s="11">
        <v>103.622</v>
      </c>
      <c r="Y1440" s="11">
        <v>55.662999999999997</v>
      </c>
      <c r="Z1440" s="11">
        <v>23.356000000000002</v>
      </c>
      <c r="AA1440" s="11">
        <v>6.8479999999999999</v>
      </c>
      <c r="AB1440" s="11">
        <v>1.0409999999999999</v>
      </c>
      <c r="AC1440" s="11">
        <v>9.6000000000000002E-2</v>
      </c>
    </row>
    <row r="1441" spans="1:29" ht="11.5" hidden="1">
      <c r="A1441" s="15">
        <v>1424</v>
      </c>
      <c r="B1441" s="13" t="s">
        <v>1059</v>
      </c>
      <c r="C1441" s="14" t="s">
        <v>1162</v>
      </c>
      <c r="D1441" s="12"/>
      <c r="E1441" s="12">
        <v>368</v>
      </c>
      <c r="F1441" s="13" t="s">
        <v>1110</v>
      </c>
      <c r="G1441" s="12">
        <v>922</v>
      </c>
      <c r="H1441" s="12">
        <v>2015</v>
      </c>
      <c r="I1441" s="11">
        <v>2550.4699999999998</v>
      </c>
      <c r="J1441" s="11">
        <v>2222.4989999999998</v>
      </c>
      <c r="K1441" s="11">
        <v>2026.8920000000001</v>
      </c>
      <c r="L1441" s="11">
        <v>1864.143</v>
      </c>
      <c r="M1441" s="11">
        <v>1653.3579999999999</v>
      </c>
      <c r="N1441" s="11">
        <v>1442.354</v>
      </c>
      <c r="O1441" s="11">
        <v>1222.971</v>
      </c>
      <c r="P1441" s="11">
        <v>1072.0830000000001</v>
      </c>
      <c r="Q1441" s="11">
        <v>910.08299999999997</v>
      </c>
      <c r="R1441" s="11">
        <v>747.89599999999996</v>
      </c>
      <c r="S1441" s="11">
        <v>513.82399999999996</v>
      </c>
      <c r="T1441" s="11">
        <v>384.24900000000002</v>
      </c>
      <c r="U1441" s="11">
        <v>372.887</v>
      </c>
      <c r="V1441" s="11">
        <v>208.88</v>
      </c>
      <c r="W1441" s="11">
        <v>177.09100000000001</v>
      </c>
      <c r="X1441" s="11">
        <v>119.383</v>
      </c>
      <c r="Y1441" s="11">
        <v>65.477999999999994</v>
      </c>
      <c r="Z1441" s="11">
        <v>25.739000000000001</v>
      </c>
      <c r="AA1441" s="11">
        <v>6.97</v>
      </c>
      <c r="AB1441" s="11">
        <v>1.165</v>
      </c>
      <c r="AC1441" s="11">
        <v>0.113</v>
      </c>
    </row>
    <row r="1442" spans="1:29" ht="11.5" hidden="1">
      <c r="A1442" s="15">
        <v>1425</v>
      </c>
      <c r="B1442" s="13" t="s">
        <v>1059</v>
      </c>
      <c r="C1442" s="14" t="s">
        <v>1162</v>
      </c>
      <c r="D1442" s="12"/>
      <c r="E1442" s="12">
        <v>368</v>
      </c>
      <c r="F1442" s="13" t="s">
        <v>1110</v>
      </c>
      <c r="G1442" s="12">
        <v>922</v>
      </c>
      <c r="H1442" s="12">
        <v>2020</v>
      </c>
      <c r="I1442" s="11">
        <v>2612.357</v>
      </c>
      <c r="J1442" s="11">
        <v>2542.3910000000001</v>
      </c>
      <c r="K1442" s="11">
        <v>2218.1329999999998</v>
      </c>
      <c r="L1442" s="11">
        <v>2022.7660000000001</v>
      </c>
      <c r="M1442" s="11">
        <v>1858.4459999999999</v>
      </c>
      <c r="N1442" s="11">
        <v>1646.73</v>
      </c>
      <c r="O1442" s="11">
        <v>1434.787</v>
      </c>
      <c r="P1442" s="11">
        <v>1214.222</v>
      </c>
      <c r="Q1442" s="11">
        <v>1061.171</v>
      </c>
      <c r="R1442" s="11">
        <v>896.24400000000003</v>
      </c>
      <c r="S1442" s="11">
        <v>730.58600000000001</v>
      </c>
      <c r="T1442" s="11">
        <v>495.86399999999998</v>
      </c>
      <c r="U1442" s="11">
        <v>363.39800000000002</v>
      </c>
      <c r="V1442" s="11">
        <v>339.98399999999998</v>
      </c>
      <c r="W1442" s="11">
        <v>178.363</v>
      </c>
      <c r="X1442" s="11">
        <v>134.94900000000001</v>
      </c>
      <c r="Y1442" s="11">
        <v>74.91</v>
      </c>
      <c r="Z1442" s="11">
        <v>30.321000000000002</v>
      </c>
      <c r="AA1442" s="11">
        <v>7.7729999999999997</v>
      </c>
      <c r="AB1442" s="11">
        <v>1.2030000000000001</v>
      </c>
      <c r="AC1442" s="11">
        <v>0.127</v>
      </c>
    </row>
    <row r="1443" spans="1:29" ht="11.5" hidden="1">
      <c r="A1443" s="15">
        <v>1426</v>
      </c>
      <c r="B1443" s="13" t="s">
        <v>1059</v>
      </c>
      <c r="C1443" s="14" t="s">
        <v>1163</v>
      </c>
      <c r="D1443" s="12"/>
      <c r="E1443" s="12">
        <v>376</v>
      </c>
      <c r="F1443" s="13" t="s">
        <v>1110</v>
      </c>
      <c r="G1443" s="12">
        <v>922</v>
      </c>
      <c r="H1443" s="12">
        <v>1950</v>
      </c>
      <c r="I1443" s="11">
        <v>85.1</v>
      </c>
      <c r="J1443" s="11">
        <v>55.189</v>
      </c>
      <c r="K1443" s="11">
        <v>52.58</v>
      </c>
      <c r="L1443" s="11">
        <v>52.01</v>
      </c>
      <c r="M1443" s="11">
        <v>54.78</v>
      </c>
      <c r="N1443" s="11">
        <v>54.44</v>
      </c>
      <c r="O1443" s="11">
        <v>44.37</v>
      </c>
      <c r="P1443" s="11">
        <v>53.478999999999999</v>
      </c>
      <c r="Q1443" s="11">
        <v>43.52</v>
      </c>
      <c r="R1443" s="11">
        <v>32.401000000000003</v>
      </c>
      <c r="S1443" s="11">
        <v>25.129000000000001</v>
      </c>
      <c r="T1443" s="11">
        <v>16.84</v>
      </c>
      <c r="U1443" s="11">
        <v>15.17</v>
      </c>
      <c r="V1443" s="11">
        <v>11.26</v>
      </c>
      <c r="W1443" s="11">
        <v>8.3889999999999993</v>
      </c>
      <c r="X1443" s="11">
        <v>4.4050000000000002</v>
      </c>
      <c r="Y1443" s="11">
        <v>1.278</v>
      </c>
      <c r="Z1443" s="11">
        <v>0.61499999999999999</v>
      </c>
      <c r="AA1443" s="11">
        <v>0.19500000000000001</v>
      </c>
      <c r="AB1443" s="11">
        <v>3.3000000000000002E-2</v>
      </c>
      <c r="AC1443" s="11">
        <v>3.0000000000000001E-3</v>
      </c>
    </row>
    <row r="1444" spans="1:29" ht="11.5" hidden="1">
      <c r="A1444" s="15">
        <v>1427</v>
      </c>
      <c r="B1444" s="13" t="s">
        <v>1059</v>
      </c>
      <c r="C1444" s="14" t="s">
        <v>1163</v>
      </c>
      <c r="D1444" s="12"/>
      <c r="E1444" s="12">
        <v>376</v>
      </c>
      <c r="F1444" s="13" t="s">
        <v>1110</v>
      </c>
      <c r="G1444" s="12">
        <v>922</v>
      </c>
      <c r="H1444" s="12">
        <v>1955</v>
      </c>
      <c r="I1444" s="11">
        <v>119.845</v>
      </c>
      <c r="J1444" s="11">
        <v>98.088999999999999</v>
      </c>
      <c r="K1444" s="11">
        <v>68.085999999999999</v>
      </c>
      <c r="L1444" s="11">
        <v>65.233000000000004</v>
      </c>
      <c r="M1444" s="11">
        <v>63.389000000000003</v>
      </c>
      <c r="N1444" s="11">
        <v>63.731000000000002</v>
      </c>
      <c r="O1444" s="11">
        <v>61.607999999999997</v>
      </c>
      <c r="P1444" s="11">
        <v>51.648000000000003</v>
      </c>
      <c r="Q1444" s="11">
        <v>61.665999999999997</v>
      </c>
      <c r="R1444" s="11">
        <v>50.872999999999998</v>
      </c>
      <c r="S1444" s="11">
        <v>38.929000000000002</v>
      </c>
      <c r="T1444" s="11">
        <v>29.84</v>
      </c>
      <c r="U1444" s="11">
        <v>20.167999999999999</v>
      </c>
      <c r="V1444" s="11">
        <v>16.864999999999998</v>
      </c>
      <c r="W1444" s="11">
        <v>10.29</v>
      </c>
      <c r="X1444" s="11">
        <v>6.6319999999999997</v>
      </c>
      <c r="Y1444" s="11">
        <v>3.5630000000000002</v>
      </c>
      <c r="Z1444" s="11">
        <v>0.88</v>
      </c>
      <c r="AA1444" s="11">
        <v>0.19700000000000001</v>
      </c>
      <c r="AB1444" s="11">
        <v>3.4000000000000002E-2</v>
      </c>
      <c r="AC1444" s="11">
        <v>3.0000000000000001E-3</v>
      </c>
    </row>
    <row r="1445" spans="1:29" ht="11.5" hidden="1">
      <c r="A1445" s="15">
        <v>1428</v>
      </c>
      <c r="B1445" s="13" t="s">
        <v>1059</v>
      </c>
      <c r="C1445" s="14" t="s">
        <v>1163</v>
      </c>
      <c r="D1445" s="12"/>
      <c r="E1445" s="12">
        <v>376</v>
      </c>
      <c r="F1445" s="13" t="s">
        <v>1110</v>
      </c>
      <c r="G1445" s="12">
        <v>922</v>
      </c>
      <c r="H1445" s="12">
        <v>1960</v>
      </c>
      <c r="I1445" s="11">
        <v>125.52200000000001</v>
      </c>
      <c r="J1445" s="11">
        <v>130.74</v>
      </c>
      <c r="K1445" s="11">
        <v>107.96599999999999</v>
      </c>
      <c r="L1445" s="11">
        <v>76.149000000000001</v>
      </c>
      <c r="M1445" s="11">
        <v>72.073999999999998</v>
      </c>
      <c r="N1445" s="11">
        <v>68.835999999999999</v>
      </c>
      <c r="O1445" s="11">
        <v>69.262</v>
      </c>
      <c r="P1445" s="11">
        <v>67.146000000000001</v>
      </c>
      <c r="Q1445" s="11">
        <v>56.680999999999997</v>
      </c>
      <c r="R1445" s="11">
        <v>65.971999999999994</v>
      </c>
      <c r="S1445" s="11">
        <v>53.758000000000003</v>
      </c>
      <c r="T1445" s="11">
        <v>40.286999999999999</v>
      </c>
      <c r="U1445" s="11">
        <v>29.925000000000001</v>
      </c>
      <c r="V1445" s="11">
        <v>19.443999999999999</v>
      </c>
      <c r="W1445" s="11">
        <v>15.285</v>
      </c>
      <c r="X1445" s="11">
        <v>8.7590000000000003</v>
      </c>
      <c r="Y1445" s="11">
        <v>4.9169999999999998</v>
      </c>
      <c r="Z1445" s="11">
        <v>1.946</v>
      </c>
      <c r="AA1445" s="11">
        <v>0.29399999999999998</v>
      </c>
      <c r="AB1445" s="11">
        <v>3.4000000000000002E-2</v>
      </c>
      <c r="AC1445" s="11">
        <v>3.0000000000000001E-3</v>
      </c>
    </row>
    <row r="1446" spans="1:29" ht="11.5" hidden="1">
      <c r="A1446" s="15">
        <v>1429</v>
      </c>
      <c r="B1446" s="13" t="s">
        <v>1059</v>
      </c>
      <c r="C1446" s="14" t="s">
        <v>1163</v>
      </c>
      <c r="D1446" s="12"/>
      <c r="E1446" s="12">
        <v>376</v>
      </c>
      <c r="F1446" s="13" t="s">
        <v>1110</v>
      </c>
      <c r="G1446" s="12">
        <v>922</v>
      </c>
      <c r="H1446" s="12">
        <v>1965</v>
      </c>
      <c r="I1446" s="11">
        <v>143.28299999999999</v>
      </c>
      <c r="J1446" s="11">
        <v>138.18199999999999</v>
      </c>
      <c r="K1446" s="11">
        <v>144.96199999999999</v>
      </c>
      <c r="L1446" s="11">
        <v>120.17100000000001</v>
      </c>
      <c r="M1446" s="11">
        <v>83.49</v>
      </c>
      <c r="N1446" s="11">
        <v>77.781000000000006</v>
      </c>
      <c r="O1446" s="11">
        <v>75.042000000000002</v>
      </c>
      <c r="P1446" s="11">
        <v>76.584999999999994</v>
      </c>
      <c r="Q1446" s="11">
        <v>73.524000000000001</v>
      </c>
      <c r="R1446" s="11">
        <v>61.378999999999998</v>
      </c>
      <c r="S1446" s="11">
        <v>68.760000000000005</v>
      </c>
      <c r="T1446" s="11">
        <v>55.404000000000003</v>
      </c>
      <c r="U1446" s="11">
        <v>41.42</v>
      </c>
      <c r="V1446" s="11">
        <v>29.936</v>
      </c>
      <c r="W1446" s="11">
        <v>18.853000000000002</v>
      </c>
      <c r="X1446" s="11">
        <v>13.414</v>
      </c>
      <c r="Y1446" s="11">
        <v>6.7359999999999998</v>
      </c>
      <c r="Z1446" s="11">
        <v>2.7610000000000001</v>
      </c>
      <c r="AA1446" s="11">
        <v>0.67100000000000004</v>
      </c>
      <c r="AB1446" s="11">
        <v>5.2999999999999999E-2</v>
      </c>
      <c r="AC1446" s="11">
        <v>3.0000000000000001E-3</v>
      </c>
    </row>
    <row r="1447" spans="1:29" ht="11.5" hidden="1">
      <c r="A1447" s="15">
        <v>1430</v>
      </c>
      <c r="B1447" s="13" t="s">
        <v>1059</v>
      </c>
      <c r="C1447" s="14" t="s">
        <v>1163</v>
      </c>
      <c r="D1447" s="12"/>
      <c r="E1447" s="12">
        <v>376</v>
      </c>
      <c r="F1447" s="13" t="s">
        <v>1110</v>
      </c>
      <c r="G1447" s="12">
        <v>922</v>
      </c>
      <c r="H1447" s="12">
        <v>1970</v>
      </c>
      <c r="I1447" s="11">
        <v>160.49700000000001</v>
      </c>
      <c r="J1447" s="11">
        <v>146.03800000000001</v>
      </c>
      <c r="K1447" s="11">
        <v>141.459</v>
      </c>
      <c r="L1447" s="11">
        <v>148.69900000000001</v>
      </c>
      <c r="M1447" s="11">
        <v>123.55</v>
      </c>
      <c r="N1447" s="11">
        <v>86.013000000000005</v>
      </c>
      <c r="O1447" s="11">
        <v>80.105000000000004</v>
      </c>
      <c r="P1447" s="11">
        <v>77.218999999999994</v>
      </c>
      <c r="Q1447" s="11">
        <v>78.314999999999998</v>
      </c>
      <c r="R1447" s="11">
        <v>74.466999999999999</v>
      </c>
      <c r="S1447" s="11">
        <v>61.832999999999998</v>
      </c>
      <c r="T1447" s="11">
        <v>68.186999999999998</v>
      </c>
      <c r="U1447" s="11">
        <v>53.817999999999998</v>
      </c>
      <c r="V1447" s="11">
        <v>38.619</v>
      </c>
      <c r="W1447" s="11">
        <v>25.893999999999998</v>
      </c>
      <c r="X1447" s="11">
        <v>15.048999999999999</v>
      </c>
      <c r="Y1447" s="11">
        <v>9.4600000000000009</v>
      </c>
      <c r="Z1447" s="11">
        <v>3.6850000000000001</v>
      </c>
      <c r="AA1447" s="11">
        <v>0.97199999999999998</v>
      </c>
      <c r="AB1447" s="11">
        <v>0.125</v>
      </c>
      <c r="AC1447" s="11">
        <v>5.0000000000000001E-3</v>
      </c>
    </row>
    <row r="1448" spans="1:29" ht="11.5" hidden="1">
      <c r="A1448" s="15">
        <v>1431</v>
      </c>
      <c r="B1448" s="13" t="s">
        <v>1059</v>
      </c>
      <c r="C1448" s="14" t="s">
        <v>1163</v>
      </c>
      <c r="D1448" s="12"/>
      <c r="E1448" s="12">
        <v>376</v>
      </c>
      <c r="F1448" s="13" t="s">
        <v>1110</v>
      </c>
      <c r="G1448" s="12">
        <v>922</v>
      </c>
      <c r="H1448" s="12">
        <v>1975</v>
      </c>
      <c r="I1448" s="11">
        <v>203.023</v>
      </c>
      <c r="J1448" s="11">
        <v>165.952</v>
      </c>
      <c r="K1448" s="11">
        <v>153.208</v>
      </c>
      <c r="L1448" s="11">
        <v>150.85</v>
      </c>
      <c r="M1448" s="11">
        <v>157.86699999999999</v>
      </c>
      <c r="N1448" s="11">
        <v>130.11799999999999</v>
      </c>
      <c r="O1448" s="11">
        <v>91.06</v>
      </c>
      <c r="P1448" s="11">
        <v>85.603999999999999</v>
      </c>
      <c r="Q1448" s="11">
        <v>82.537000000000006</v>
      </c>
      <c r="R1448" s="11">
        <v>82.951999999999998</v>
      </c>
      <c r="S1448" s="11">
        <v>77.128</v>
      </c>
      <c r="T1448" s="11">
        <v>63.631</v>
      </c>
      <c r="U1448" s="11">
        <v>69.325999999999993</v>
      </c>
      <c r="V1448" s="11">
        <v>53.195999999999998</v>
      </c>
      <c r="W1448" s="11">
        <v>36.073</v>
      </c>
      <c r="X1448" s="11">
        <v>22.376999999999999</v>
      </c>
      <c r="Y1448" s="11">
        <v>11.773</v>
      </c>
      <c r="Z1448" s="11">
        <v>5.468</v>
      </c>
      <c r="AA1448" s="11">
        <v>1.3069999999999999</v>
      </c>
      <c r="AB1448" s="11">
        <v>0.188</v>
      </c>
      <c r="AC1448" s="11">
        <v>1.2E-2</v>
      </c>
    </row>
    <row r="1449" spans="1:29" ht="11.5" hidden="1">
      <c r="A1449" s="15">
        <v>1432</v>
      </c>
      <c r="B1449" s="13" t="s">
        <v>1059</v>
      </c>
      <c r="C1449" s="14" t="s">
        <v>1163</v>
      </c>
      <c r="D1449" s="12"/>
      <c r="E1449" s="12">
        <v>376</v>
      </c>
      <c r="F1449" s="13" t="s">
        <v>1110</v>
      </c>
      <c r="G1449" s="12">
        <v>922</v>
      </c>
      <c r="H1449" s="12">
        <v>1980</v>
      </c>
      <c r="I1449" s="11">
        <v>221.00700000000001</v>
      </c>
      <c r="J1449" s="11">
        <v>205.33199999999999</v>
      </c>
      <c r="K1449" s="11">
        <v>169.07499999999999</v>
      </c>
      <c r="L1449" s="11">
        <v>156.11699999999999</v>
      </c>
      <c r="M1449" s="11">
        <v>151.697</v>
      </c>
      <c r="N1449" s="11">
        <v>158.51</v>
      </c>
      <c r="O1449" s="11">
        <v>133.32900000000001</v>
      </c>
      <c r="P1449" s="11">
        <v>93.754000000000005</v>
      </c>
      <c r="Q1449" s="11">
        <v>86.387</v>
      </c>
      <c r="R1449" s="11">
        <v>83.17</v>
      </c>
      <c r="S1449" s="11">
        <v>84.123999999999995</v>
      </c>
      <c r="T1449" s="11">
        <v>78.510000000000005</v>
      </c>
      <c r="U1449" s="11">
        <v>63.192</v>
      </c>
      <c r="V1449" s="11">
        <v>66.671000000000006</v>
      </c>
      <c r="W1449" s="11">
        <v>48.366999999999997</v>
      </c>
      <c r="X1449" s="11">
        <v>29.134</v>
      </c>
      <c r="Y1449" s="11">
        <v>15.93</v>
      </c>
      <c r="Z1449" s="11">
        <v>6.51</v>
      </c>
      <c r="AA1449" s="11">
        <v>1.992</v>
      </c>
      <c r="AB1449" s="11">
        <v>0.26400000000000001</v>
      </c>
      <c r="AC1449" s="11">
        <v>1.9E-2</v>
      </c>
    </row>
    <row r="1450" spans="1:29" ht="11.5" hidden="1">
      <c r="A1450" s="15">
        <v>1433</v>
      </c>
      <c r="B1450" s="13" t="s">
        <v>1059</v>
      </c>
      <c r="C1450" s="14" t="s">
        <v>1163</v>
      </c>
      <c r="D1450" s="12"/>
      <c r="E1450" s="12">
        <v>376</v>
      </c>
      <c r="F1450" s="13" t="s">
        <v>1110</v>
      </c>
      <c r="G1450" s="12">
        <v>922</v>
      </c>
      <c r="H1450" s="12">
        <v>1985</v>
      </c>
      <c r="I1450" s="11">
        <v>220.321</v>
      </c>
      <c r="J1450" s="11">
        <v>220.71899999999999</v>
      </c>
      <c r="K1450" s="11">
        <v>205.245</v>
      </c>
      <c r="L1450" s="11">
        <v>168.97900000000001</v>
      </c>
      <c r="M1450" s="11">
        <v>155.95500000000001</v>
      </c>
      <c r="N1450" s="11">
        <v>151.51599999999999</v>
      </c>
      <c r="O1450" s="11">
        <v>158.22399999999999</v>
      </c>
      <c r="P1450" s="11">
        <v>132.93700000000001</v>
      </c>
      <c r="Q1450" s="11">
        <v>93.304000000000002</v>
      </c>
      <c r="R1450" s="11">
        <v>85.656000000000006</v>
      </c>
      <c r="S1450" s="11">
        <v>81.95</v>
      </c>
      <c r="T1450" s="11">
        <v>81.975999999999999</v>
      </c>
      <c r="U1450" s="11">
        <v>75.033000000000001</v>
      </c>
      <c r="V1450" s="11">
        <v>58.415999999999997</v>
      </c>
      <c r="W1450" s="11">
        <v>58.223999999999997</v>
      </c>
      <c r="X1450" s="11">
        <v>38.338000000000001</v>
      </c>
      <c r="Y1450" s="11">
        <v>19.937000000000001</v>
      </c>
      <c r="Z1450" s="11">
        <v>8.7530000000000001</v>
      </c>
      <c r="AA1450" s="11">
        <v>2.46</v>
      </c>
      <c r="AB1450" s="11">
        <v>0.42</v>
      </c>
      <c r="AC1450" s="11">
        <v>2.9000000000000001E-2</v>
      </c>
    </row>
    <row r="1451" spans="1:29" ht="11.5" hidden="1">
      <c r="A1451" s="15">
        <v>1434</v>
      </c>
      <c r="B1451" s="13" t="s">
        <v>1059</v>
      </c>
      <c r="C1451" s="14" t="s">
        <v>1163</v>
      </c>
      <c r="D1451" s="12"/>
      <c r="E1451" s="12">
        <v>376</v>
      </c>
      <c r="F1451" s="13" t="s">
        <v>1110</v>
      </c>
      <c r="G1451" s="12">
        <v>922</v>
      </c>
      <c r="H1451" s="12">
        <v>1990</v>
      </c>
      <c r="I1451" s="11">
        <v>232.875</v>
      </c>
      <c r="J1451" s="11">
        <v>222.226</v>
      </c>
      <c r="K1451" s="11">
        <v>223.02099999999999</v>
      </c>
      <c r="L1451" s="11">
        <v>207.71899999999999</v>
      </c>
      <c r="M1451" s="11">
        <v>171.779</v>
      </c>
      <c r="N1451" s="11">
        <v>158.846</v>
      </c>
      <c r="O1451" s="11">
        <v>154.83600000000001</v>
      </c>
      <c r="P1451" s="11">
        <v>161.61799999999999</v>
      </c>
      <c r="Q1451" s="11">
        <v>134.66499999999999</v>
      </c>
      <c r="R1451" s="11">
        <v>94.198999999999998</v>
      </c>
      <c r="S1451" s="11">
        <v>86.436999999999998</v>
      </c>
      <c r="T1451" s="11">
        <v>82.41</v>
      </c>
      <c r="U1451" s="11">
        <v>81.510999999999996</v>
      </c>
      <c r="V1451" s="11">
        <v>71.8</v>
      </c>
      <c r="W1451" s="11">
        <v>52.597999999999999</v>
      </c>
      <c r="X1451" s="11">
        <v>47.793999999999997</v>
      </c>
      <c r="Y1451" s="11">
        <v>27.640999999999998</v>
      </c>
      <c r="Z1451" s="11">
        <v>11.859</v>
      </c>
      <c r="AA1451" s="11">
        <v>3.7349999999999999</v>
      </c>
      <c r="AB1451" s="11">
        <v>0.66400000000000003</v>
      </c>
      <c r="AC1451" s="11">
        <v>6.0999999999999999E-2</v>
      </c>
    </row>
    <row r="1452" spans="1:29" ht="11.5" hidden="1">
      <c r="A1452" s="15">
        <v>1435</v>
      </c>
      <c r="B1452" s="13" t="s">
        <v>1059</v>
      </c>
      <c r="C1452" s="14" t="s">
        <v>1163</v>
      </c>
      <c r="D1452" s="12"/>
      <c r="E1452" s="12">
        <v>376</v>
      </c>
      <c r="F1452" s="13" t="s">
        <v>1110</v>
      </c>
      <c r="G1452" s="12">
        <v>922</v>
      </c>
      <c r="H1452" s="12">
        <v>1995</v>
      </c>
      <c r="I1452" s="11">
        <v>254.161</v>
      </c>
      <c r="J1452" s="11">
        <v>246.226</v>
      </c>
      <c r="K1452" s="11">
        <v>244.893</v>
      </c>
      <c r="L1452" s="11">
        <v>238.25800000000001</v>
      </c>
      <c r="M1452" s="11">
        <v>219.095</v>
      </c>
      <c r="N1452" s="11">
        <v>188.95</v>
      </c>
      <c r="O1452" s="11">
        <v>179.11500000000001</v>
      </c>
      <c r="P1452" s="11">
        <v>174.99700000000001</v>
      </c>
      <c r="Q1452" s="11">
        <v>180.44499999999999</v>
      </c>
      <c r="R1452" s="11">
        <v>153.12100000000001</v>
      </c>
      <c r="S1452" s="11">
        <v>102.89100000000001</v>
      </c>
      <c r="T1452" s="11">
        <v>95.57</v>
      </c>
      <c r="U1452" s="11">
        <v>96.236999999999995</v>
      </c>
      <c r="V1452" s="11">
        <v>92.203999999999994</v>
      </c>
      <c r="W1452" s="11">
        <v>80.465999999999994</v>
      </c>
      <c r="X1452" s="11">
        <v>55.537999999999997</v>
      </c>
      <c r="Y1452" s="11">
        <v>40.991999999999997</v>
      </c>
      <c r="Z1452" s="11">
        <v>18.152999999999999</v>
      </c>
      <c r="AA1452" s="11">
        <v>5.4</v>
      </c>
      <c r="AB1452" s="11">
        <v>1.0589999999999999</v>
      </c>
      <c r="AC1452" s="11">
        <v>0.107</v>
      </c>
    </row>
    <row r="1453" spans="1:29" ht="11.5" hidden="1">
      <c r="A1453" s="15">
        <v>1436</v>
      </c>
      <c r="B1453" s="13" t="s">
        <v>1059</v>
      </c>
      <c r="C1453" s="14" t="s">
        <v>1163</v>
      </c>
      <c r="D1453" s="12"/>
      <c r="E1453" s="12">
        <v>376</v>
      </c>
      <c r="F1453" s="13" t="s">
        <v>1110</v>
      </c>
      <c r="G1453" s="12">
        <v>922</v>
      </c>
      <c r="H1453" s="12">
        <v>2000</v>
      </c>
      <c r="I1453" s="11">
        <v>295.15899999999999</v>
      </c>
      <c r="J1453" s="11">
        <v>263.642</v>
      </c>
      <c r="K1453" s="11">
        <v>254.52099999999999</v>
      </c>
      <c r="L1453" s="11">
        <v>253.523</v>
      </c>
      <c r="M1453" s="11">
        <v>246.28399999999999</v>
      </c>
      <c r="N1453" s="11">
        <v>226.57499999999999</v>
      </c>
      <c r="O1453" s="11">
        <v>197.33799999999999</v>
      </c>
      <c r="P1453" s="11">
        <v>188.35499999999999</v>
      </c>
      <c r="Q1453" s="11">
        <v>184.238</v>
      </c>
      <c r="R1453" s="11">
        <v>190.37</v>
      </c>
      <c r="S1453" s="11">
        <v>160.75399999999999</v>
      </c>
      <c r="T1453" s="11">
        <v>110.626</v>
      </c>
      <c r="U1453" s="11">
        <v>102.913</v>
      </c>
      <c r="V1453" s="11">
        <v>99.632000000000005</v>
      </c>
      <c r="W1453" s="11">
        <v>91.617000000000004</v>
      </c>
      <c r="X1453" s="11">
        <v>72.203000000000003</v>
      </c>
      <c r="Y1453" s="11">
        <v>42.709000000000003</v>
      </c>
      <c r="Z1453" s="11">
        <v>25.606999999999999</v>
      </c>
      <c r="AA1453" s="11">
        <v>8.2680000000000007</v>
      </c>
      <c r="AB1453" s="11">
        <v>1.6180000000000001</v>
      </c>
      <c r="AC1453" s="11">
        <v>0.17100000000000001</v>
      </c>
    </row>
    <row r="1454" spans="1:29" ht="11.5" hidden="1">
      <c r="A1454" s="15">
        <v>1437</v>
      </c>
      <c r="B1454" s="13" t="s">
        <v>1059</v>
      </c>
      <c r="C1454" s="14" t="s">
        <v>1163</v>
      </c>
      <c r="D1454" s="12"/>
      <c r="E1454" s="12">
        <v>376</v>
      </c>
      <c r="F1454" s="13" t="s">
        <v>1110</v>
      </c>
      <c r="G1454" s="12">
        <v>922</v>
      </c>
      <c r="H1454" s="12">
        <v>2005</v>
      </c>
      <c r="I1454" s="11">
        <v>320.93200000000002</v>
      </c>
      <c r="J1454" s="11">
        <v>297.78199999999998</v>
      </c>
      <c r="K1454" s="11">
        <v>266.69200000000001</v>
      </c>
      <c r="L1454" s="11">
        <v>259.85399999999998</v>
      </c>
      <c r="M1454" s="11">
        <v>260.92599999999999</v>
      </c>
      <c r="N1454" s="11">
        <v>252.44200000000001</v>
      </c>
      <c r="O1454" s="11">
        <v>230.70099999999999</v>
      </c>
      <c r="P1454" s="11">
        <v>200.55099999999999</v>
      </c>
      <c r="Q1454" s="11">
        <v>191.60499999999999</v>
      </c>
      <c r="R1454" s="11">
        <v>187.03700000000001</v>
      </c>
      <c r="S1454" s="11">
        <v>192.51499999999999</v>
      </c>
      <c r="T1454" s="11">
        <v>161.72200000000001</v>
      </c>
      <c r="U1454" s="11">
        <v>110.881</v>
      </c>
      <c r="V1454" s="11">
        <v>101.19</v>
      </c>
      <c r="W1454" s="11">
        <v>93.837000000000003</v>
      </c>
      <c r="X1454" s="11">
        <v>80.921999999999997</v>
      </c>
      <c r="Y1454" s="11">
        <v>57.051000000000002</v>
      </c>
      <c r="Z1454" s="11">
        <v>27.754000000000001</v>
      </c>
      <c r="AA1454" s="11">
        <v>11.792999999999999</v>
      </c>
      <c r="AB1454" s="11">
        <v>2.3889999999999998</v>
      </c>
      <c r="AC1454" s="11">
        <v>0.25900000000000001</v>
      </c>
    </row>
    <row r="1455" spans="1:29" ht="11.5" hidden="1">
      <c r="A1455" s="15">
        <v>1438</v>
      </c>
      <c r="B1455" s="13" t="s">
        <v>1059</v>
      </c>
      <c r="C1455" s="14" t="s">
        <v>1163</v>
      </c>
      <c r="D1455" s="12"/>
      <c r="E1455" s="12">
        <v>376</v>
      </c>
      <c r="F1455" s="13" t="s">
        <v>1110</v>
      </c>
      <c r="G1455" s="12">
        <v>922</v>
      </c>
      <c r="H1455" s="12">
        <v>2010</v>
      </c>
      <c r="I1455" s="11">
        <v>356.57900000000001</v>
      </c>
      <c r="J1455" s="11">
        <v>320.87400000000002</v>
      </c>
      <c r="K1455" s="11">
        <v>297.92399999999998</v>
      </c>
      <c r="L1455" s="11">
        <v>271.83800000000002</v>
      </c>
      <c r="M1455" s="11">
        <v>270.82799999999997</v>
      </c>
      <c r="N1455" s="11">
        <v>274.697</v>
      </c>
      <c r="O1455" s="11">
        <v>270.96499999999997</v>
      </c>
      <c r="P1455" s="11">
        <v>247.88800000000001</v>
      </c>
      <c r="Q1455" s="11">
        <v>211.315</v>
      </c>
      <c r="R1455" s="11">
        <v>197.066</v>
      </c>
      <c r="S1455" s="11">
        <v>190.875</v>
      </c>
      <c r="T1455" s="11">
        <v>200.04900000000001</v>
      </c>
      <c r="U1455" s="11">
        <v>169.16900000000001</v>
      </c>
      <c r="V1455" s="11">
        <v>113.62</v>
      </c>
      <c r="W1455" s="11">
        <v>101.102</v>
      </c>
      <c r="X1455" s="11">
        <v>92.481999999999999</v>
      </c>
      <c r="Y1455" s="11">
        <v>72.900000000000006</v>
      </c>
      <c r="Z1455" s="11">
        <v>40.746000000000002</v>
      </c>
      <c r="AA1455" s="11">
        <v>13.62</v>
      </c>
      <c r="AB1455" s="11">
        <v>3.3239999999999998</v>
      </c>
      <c r="AC1455" s="11">
        <v>0.33700000000000002</v>
      </c>
    </row>
    <row r="1456" spans="1:29" ht="11.5" hidden="1">
      <c r="A1456" s="15">
        <v>1439</v>
      </c>
      <c r="B1456" s="13" t="s">
        <v>1059</v>
      </c>
      <c r="C1456" s="14" t="s">
        <v>1163</v>
      </c>
      <c r="D1456" s="12"/>
      <c r="E1456" s="12">
        <v>376</v>
      </c>
      <c r="F1456" s="13" t="s">
        <v>1110</v>
      </c>
      <c r="G1456" s="12">
        <v>922</v>
      </c>
      <c r="H1456" s="12">
        <v>2015</v>
      </c>
      <c r="I1456" s="11">
        <v>399.57600000000002</v>
      </c>
      <c r="J1456" s="11">
        <v>358.27600000000001</v>
      </c>
      <c r="K1456" s="11">
        <v>323.18200000000002</v>
      </c>
      <c r="L1456" s="11">
        <v>300.10199999999998</v>
      </c>
      <c r="M1456" s="11">
        <v>275.27100000000002</v>
      </c>
      <c r="N1456" s="11">
        <v>275.60199999999998</v>
      </c>
      <c r="O1456" s="11">
        <v>276.45299999999997</v>
      </c>
      <c r="P1456" s="11">
        <v>272.22000000000003</v>
      </c>
      <c r="Q1456" s="11">
        <v>250.43199999999999</v>
      </c>
      <c r="R1456" s="11">
        <v>212.79</v>
      </c>
      <c r="S1456" s="11">
        <v>196.22</v>
      </c>
      <c r="T1456" s="11">
        <v>187.08799999999999</v>
      </c>
      <c r="U1456" s="11">
        <v>193.93</v>
      </c>
      <c r="V1456" s="11">
        <v>162.85499999999999</v>
      </c>
      <c r="W1456" s="11">
        <v>103.70099999999999</v>
      </c>
      <c r="X1456" s="11">
        <v>87.447000000000003</v>
      </c>
      <c r="Y1456" s="11">
        <v>72.741</v>
      </c>
      <c r="Z1456" s="11">
        <v>48.414999999999999</v>
      </c>
      <c r="AA1456" s="11">
        <v>21.096</v>
      </c>
      <c r="AB1456" s="11">
        <v>4.2699999999999996</v>
      </c>
      <c r="AC1456" s="11">
        <v>0.495</v>
      </c>
    </row>
    <row r="1457" spans="1:29" ht="11.5" hidden="1">
      <c r="A1457" s="15">
        <v>1440</v>
      </c>
      <c r="B1457" s="13" t="s">
        <v>1059</v>
      </c>
      <c r="C1457" s="14" t="s">
        <v>1163</v>
      </c>
      <c r="D1457" s="12"/>
      <c r="E1457" s="12">
        <v>376</v>
      </c>
      <c r="F1457" s="13" t="s">
        <v>1110</v>
      </c>
      <c r="G1457" s="12">
        <v>922</v>
      </c>
      <c r="H1457" s="12">
        <v>2020</v>
      </c>
      <c r="I1457" s="11">
        <v>413.202</v>
      </c>
      <c r="J1457" s="11">
        <v>400.49799999999999</v>
      </c>
      <c r="K1457" s="11">
        <v>358.76900000000001</v>
      </c>
      <c r="L1457" s="11">
        <v>324.76400000000001</v>
      </c>
      <c r="M1457" s="11">
        <v>303.85199999999998</v>
      </c>
      <c r="N1457" s="11">
        <v>279.87200000000001</v>
      </c>
      <c r="O1457" s="11">
        <v>279.30399999999997</v>
      </c>
      <c r="P1457" s="11">
        <v>278.798</v>
      </c>
      <c r="Q1457" s="11">
        <v>273.33800000000002</v>
      </c>
      <c r="R1457" s="11">
        <v>250.51</v>
      </c>
      <c r="S1457" s="11">
        <v>212.03800000000001</v>
      </c>
      <c r="T1457" s="11">
        <v>194.44399999999999</v>
      </c>
      <c r="U1457" s="11">
        <v>183.87100000000001</v>
      </c>
      <c r="V1457" s="11">
        <v>188.12100000000001</v>
      </c>
      <c r="W1457" s="11">
        <v>154.27600000000001</v>
      </c>
      <c r="X1457" s="11">
        <v>93.793000000000006</v>
      </c>
      <c r="Y1457" s="11">
        <v>72.516999999999996</v>
      </c>
      <c r="Z1457" s="11">
        <v>51.177</v>
      </c>
      <c r="AA1457" s="11">
        <v>26.033000000000001</v>
      </c>
      <c r="AB1457" s="11">
        <v>7.4560000000000004</v>
      </c>
      <c r="AC1457" s="11">
        <v>0.79100000000000004</v>
      </c>
    </row>
    <row r="1458" spans="1:29" ht="11.5" hidden="1">
      <c r="A1458" s="15">
        <v>1441</v>
      </c>
      <c r="B1458" s="13" t="s">
        <v>1059</v>
      </c>
      <c r="C1458" s="14" t="s">
        <v>1164</v>
      </c>
      <c r="D1458" s="12"/>
      <c r="E1458" s="12">
        <v>400</v>
      </c>
      <c r="F1458" s="13" t="s">
        <v>1110</v>
      </c>
      <c r="G1458" s="12">
        <v>922</v>
      </c>
      <c r="H1458" s="12">
        <v>1950</v>
      </c>
      <c r="I1458" s="11">
        <v>42.003999999999998</v>
      </c>
      <c r="J1458" s="11">
        <v>34.268999999999998</v>
      </c>
      <c r="K1458" s="11">
        <v>28.84</v>
      </c>
      <c r="L1458" s="11">
        <v>22.998000000000001</v>
      </c>
      <c r="M1458" s="11">
        <v>18.538</v>
      </c>
      <c r="N1458" s="11">
        <v>15.909000000000001</v>
      </c>
      <c r="O1458" s="11">
        <v>12.311999999999999</v>
      </c>
      <c r="P1458" s="11">
        <v>9.9600000000000009</v>
      </c>
      <c r="Q1458" s="11">
        <v>8.9890000000000008</v>
      </c>
      <c r="R1458" s="11">
        <v>7.6139999999999999</v>
      </c>
      <c r="S1458" s="11">
        <v>6.8150000000000004</v>
      </c>
      <c r="T1458" s="11">
        <v>6.9180000000000001</v>
      </c>
      <c r="U1458" s="11">
        <v>5.633</v>
      </c>
      <c r="V1458" s="11">
        <v>4.4470000000000001</v>
      </c>
      <c r="W1458" s="11">
        <v>3.4889999999999999</v>
      </c>
      <c r="X1458" s="11">
        <v>1.8740000000000001</v>
      </c>
      <c r="Y1458" s="11">
        <v>0.63900000000000001</v>
      </c>
      <c r="Z1458" s="11">
        <v>0.24099999999999999</v>
      </c>
      <c r="AA1458" s="11">
        <v>5.8999999999999997E-2</v>
      </c>
      <c r="AB1458" s="11">
        <v>8.9999999999999993E-3</v>
      </c>
      <c r="AC1458" s="11">
        <v>1E-3</v>
      </c>
    </row>
    <row r="1459" spans="1:29" ht="11.5" hidden="1">
      <c r="A1459" s="15">
        <v>1442</v>
      </c>
      <c r="B1459" s="13" t="s">
        <v>1059</v>
      </c>
      <c r="C1459" s="14" t="s">
        <v>1164</v>
      </c>
      <c r="D1459" s="12"/>
      <c r="E1459" s="12">
        <v>400</v>
      </c>
      <c r="F1459" s="13" t="s">
        <v>1110</v>
      </c>
      <c r="G1459" s="12">
        <v>922</v>
      </c>
      <c r="H1459" s="12">
        <v>1955</v>
      </c>
      <c r="I1459" s="11">
        <v>55.216999999999999</v>
      </c>
      <c r="J1459" s="11">
        <v>44.670999999999999</v>
      </c>
      <c r="K1459" s="11">
        <v>41.904000000000003</v>
      </c>
      <c r="L1459" s="11">
        <v>35.393999999999998</v>
      </c>
      <c r="M1459" s="11">
        <v>28.504999999999999</v>
      </c>
      <c r="N1459" s="11">
        <v>23.067</v>
      </c>
      <c r="O1459" s="11">
        <v>19.64</v>
      </c>
      <c r="P1459" s="11">
        <v>15.327</v>
      </c>
      <c r="Q1459" s="11">
        <v>12.279</v>
      </c>
      <c r="R1459" s="11">
        <v>10.872999999999999</v>
      </c>
      <c r="S1459" s="11">
        <v>9.1739999999999995</v>
      </c>
      <c r="T1459" s="11">
        <v>8.0340000000000007</v>
      </c>
      <c r="U1459" s="11">
        <v>7.78</v>
      </c>
      <c r="V1459" s="11">
        <v>6.1</v>
      </c>
      <c r="W1459" s="11">
        <v>4.5750000000000002</v>
      </c>
      <c r="X1459" s="11">
        <v>2.8559999999999999</v>
      </c>
      <c r="Y1459" s="11">
        <v>1.0429999999999999</v>
      </c>
      <c r="Z1459" s="11">
        <v>0.24199999999999999</v>
      </c>
      <c r="AA1459" s="11">
        <v>5.8999999999999997E-2</v>
      </c>
      <c r="AB1459" s="11">
        <v>8.9999999999999993E-3</v>
      </c>
      <c r="AC1459" s="11">
        <v>1E-3</v>
      </c>
    </row>
    <row r="1460" spans="1:29" ht="11.5" hidden="1">
      <c r="A1460" s="15">
        <v>1443</v>
      </c>
      <c r="B1460" s="13" t="s">
        <v>1059</v>
      </c>
      <c r="C1460" s="14" t="s">
        <v>1164</v>
      </c>
      <c r="D1460" s="12"/>
      <c r="E1460" s="12">
        <v>400</v>
      </c>
      <c r="F1460" s="13" t="s">
        <v>1110</v>
      </c>
      <c r="G1460" s="12">
        <v>922</v>
      </c>
      <c r="H1460" s="12">
        <v>1960</v>
      </c>
      <c r="I1460" s="11">
        <v>80.864000000000004</v>
      </c>
      <c r="J1460" s="11">
        <v>55.698</v>
      </c>
      <c r="K1460" s="11">
        <v>52.402999999999999</v>
      </c>
      <c r="L1460" s="11">
        <v>48.673999999999999</v>
      </c>
      <c r="M1460" s="11">
        <v>41.234000000000002</v>
      </c>
      <c r="N1460" s="11">
        <v>33.435000000000002</v>
      </c>
      <c r="O1460" s="11">
        <v>27.045999999999999</v>
      </c>
      <c r="P1460" s="11">
        <v>22.827999999999999</v>
      </c>
      <c r="Q1460" s="11">
        <v>17.856000000000002</v>
      </c>
      <c r="R1460" s="11">
        <v>14.212999999999999</v>
      </c>
      <c r="S1460" s="11">
        <v>12.375999999999999</v>
      </c>
      <c r="T1460" s="11">
        <v>10.333</v>
      </c>
      <c r="U1460" s="11">
        <v>8.7769999999999992</v>
      </c>
      <c r="V1460" s="11">
        <v>7.95</v>
      </c>
      <c r="W1460" s="11">
        <v>6.0119999999999996</v>
      </c>
      <c r="X1460" s="11">
        <v>3.6139999999999999</v>
      </c>
      <c r="Y1460" s="11">
        <v>1.5489999999999999</v>
      </c>
      <c r="Z1460" s="11">
        <v>0.40100000000000002</v>
      </c>
      <c r="AA1460" s="11">
        <v>0.06</v>
      </c>
      <c r="AB1460" s="11">
        <v>8.9999999999999993E-3</v>
      </c>
      <c r="AC1460" s="11">
        <v>1E-3</v>
      </c>
    </row>
    <row r="1461" spans="1:29" ht="11.5" hidden="1">
      <c r="A1461" s="15">
        <v>1444</v>
      </c>
      <c r="B1461" s="13" t="s">
        <v>1059</v>
      </c>
      <c r="C1461" s="14" t="s">
        <v>1164</v>
      </c>
      <c r="D1461" s="12"/>
      <c r="E1461" s="12">
        <v>400</v>
      </c>
      <c r="F1461" s="13" t="s">
        <v>1110</v>
      </c>
      <c r="G1461" s="12">
        <v>922</v>
      </c>
      <c r="H1461" s="12">
        <v>1965</v>
      </c>
      <c r="I1461" s="11">
        <v>115.99</v>
      </c>
      <c r="J1461" s="11">
        <v>75.417000000000002</v>
      </c>
      <c r="K1461" s="11">
        <v>58.984999999999999</v>
      </c>
      <c r="L1461" s="11">
        <v>54.470999999999997</v>
      </c>
      <c r="M1461" s="11">
        <v>50.351999999999997</v>
      </c>
      <c r="N1461" s="11">
        <v>42.908000000000001</v>
      </c>
      <c r="O1461" s="11">
        <v>34.665999999999997</v>
      </c>
      <c r="P1461" s="11">
        <v>28.178999999999998</v>
      </c>
      <c r="Q1461" s="11">
        <v>23.634</v>
      </c>
      <c r="R1461" s="11">
        <v>18.452999999999999</v>
      </c>
      <c r="S1461" s="11">
        <v>14.731999999999999</v>
      </c>
      <c r="T1461" s="11">
        <v>12.565</v>
      </c>
      <c r="U1461" s="11">
        <v>10.029</v>
      </c>
      <c r="V1461" s="11">
        <v>8.0820000000000007</v>
      </c>
      <c r="W1461" s="11">
        <v>6.2569999999999997</v>
      </c>
      <c r="X1461" s="11">
        <v>4.1520000000000001</v>
      </c>
      <c r="Y1461" s="11">
        <v>2.226</v>
      </c>
      <c r="Z1461" s="11">
        <v>0.66300000000000003</v>
      </c>
      <c r="AA1461" s="11">
        <v>0.10199999999999999</v>
      </c>
      <c r="AB1461" s="11">
        <v>8.9999999999999993E-3</v>
      </c>
      <c r="AC1461" s="11">
        <v>1E-3</v>
      </c>
    </row>
    <row r="1462" spans="1:29" ht="11.5" hidden="1">
      <c r="A1462" s="15">
        <v>1445</v>
      </c>
      <c r="B1462" s="13" t="s">
        <v>1059</v>
      </c>
      <c r="C1462" s="14" t="s">
        <v>1164</v>
      </c>
      <c r="D1462" s="12"/>
      <c r="E1462" s="12">
        <v>400</v>
      </c>
      <c r="F1462" s="13" t="s">
        <v>1110</v>
      </c>
      <c r="G1462" s="12">
        <v>922</v>
      </c>
      <c r="H1462" s="12">
        <v>1970</v>
      </c>
      <c r="I1462" s="11">
        <v>164.11600000000001</v>
      </c>
      <c r="J1462" s="11">
        <v>121.91200000000001</v>
      </c>
      <c r="K1462" s="11">
        <v>95.021000000000001</v>
      </c>
      <c r="L1462" s="11">
        <v>75.209999999999994</v>
      </c>
      <c r="M1462" s="11">
        <v>68.185000000000002</v>
      </c>
      <c r="N1462" s="11">
        <v>62.149000000000001</v>
      </c>
      <c r="O1462" s="11">
        <v>52.956000000000003</v>
      </c>
      <c r="P1462" s="11">
        <v>42.863999999999997</v>
      </c>
      <c r="Q1462" s="11">
        <v>34.679000000000002</v>
      </c>
      <c r="R1462" s="11">
        <v>28.815000000000001</v>
      </c>
      <c r="S1462" s="11">
        <v>22.47</v>
      </c>
      <c r="T1462" s="11">
        <v>17.609000000000002</v>
      </c>
      <c r="U1462" s="11">
        <v>14.481999999999999</v>
      </c>
      <c r="V1462" s="11">
        <v>11.032</v>
      </c>
      <c r="W1462" s="11">
        <v>8.1150000000000002</v>
      </c>
      <c r="X1462" s="11">
        <v>5.3019999999999996</v>
      </c>
      <c r="Y1462" s="11">
        <v>2.5830000000000002</v>
      </c>
      <c r="Z1462" s="11">
        <v>0.91800000000000004</v>
      </c>
      <c r="AA1462" s="11">
        <v>0.17399999999999999</v>
      </c>
      <c r="AB1462" s="11">
        <v>1.4999999999999999E-2</v>
      </c>
      <c r="AC1462" s="11">
        <v>1E-3</v>
      </c>
    </row>
    <row r="1463" spans="1:29" ht="11.5" hidden="1">
      <c r="A1463" s="15">
        <v>1446</v>
      </c>
      <c r="B1463" s="13" t="s">
        <v>1059</v>
      </c>
      <c r="C1463" s="14" t="s">
        <v>1164</v>
      </c>
      <c r="D1463" s="12"/>
      <c r="E1463" s="12">
        <v>400</v>
      </c>
      <c r="F1463" s="13" t="s">
        <v>1110</v>
      </c>
      <c r="G1463" s="12">
        <v>922</v>
      </c>
      <c r="H1463" s="12">
        <v>1975</v>
      </c>
      <c r="I1463" s="11">
        <v>200.89500000000001</v>
      </c>
      <c r="J1463" s="11">
        <v>152.62200000000001</v>
      </c>
      <c r="K1463" s="11">
        <v>119.79300000000001</v>
      </c>
      <c r="L1463" s="11">
        <v>94.326999999999998</v>
      </c>
      <c r="M1463" s="11">
        <v>74.388000000000005</v>
      </c>
      <c r="N1463" s="11">
        <v>67.352999999999994</v>
      </c>
      <c r="O1463" s="11">
        <v>61.587000000000003</v>
      </c>
      <c r="P1463" s="11">
        <v>52.134</v>
      </c>
      <c r="Q1463" s="11">
        <v>42.061</v>
      </c>
      <c r="R1463" s="11">
        <v>33.889000000000003</v>
      </c>
      <c r="S1463" s="11">
        <v>28.129000000000001</v>
      </c>
      <c r="T1463" s="11">
        <v>21.867999999999999</v>
      </c>
      <c r="U1463" s="11">
        <v>16.57</v>
      </c>
      <c r="V1463" s="11">
        <v>12.776</v>
      </c>
      <c r="W1463" s="11">
        <v>9.06</v>
      </c>
      <c r="X1463" s="11">
        <v>5.9089999999999998</v>
      </c>
      <c r="Y1463" s="11">
        <v>3.0379999999999998</v>
      </c>
      <c r="Z1463" s="11">
        <v>1.075</v>
      </c>
      <c r="AA1463" s="11">
        <v>0.248</v>
      </c>
      <c r="AB1463" s="11">
        <v>2.7E-2</v>
      </c>
      <c r="AC1463" s="11">
        <v>2E-3</v>
      </c>
    </row>
    <row r="1464" spans="1:29" ht="11.5" hidden="1">
      <c r="A1464" s="15">
        <v>1447</v>
      </c>
      <c r="B1464" s="13" t="s">
        <v>1059</v>
      </c>
      <c r="C1464" s="14" t="s">
        <v>1164</v>
      </c>
      <c r="D1464" s="12"/>
      <c r="E1464" s="12">
        <v>400</v>
      </c>
      <c r="F1464" s="13" t="s">
        <v>1110</v>
      </c>
      <c r="G1464" s="12">
        <v>922</v>
      </c>
      <c r="H1464" s="12">
        <v>1980</v>
      </c>
      <c r="I1464" s="11">
        <v>212.40100000000001</v>
      </c>
      <c r="J1464" s="11">
        <v>190.172</v>
      </c>
      <c r="K1464" s="11">
        <v>152.51599999999999</v>
      </c>
      <c r="L1464" s="11">
        <v>122.861</v>
      </c>
      <c r="M1464" s="11">
        <v>91.995000000000005</v>
      </c>
      <c r="N1464" s="11">
        <v>64.626999999999995</v>
      </c>
      <c r="O1464" s="11">
        <v>52.857999999999997</v>
      </c>
      <c r="P1464" s="11">
        <v>50.226999999999997</v>
      </c>
      <c r="Q1464" s="11">
        <v>46.905000000000001</v>
      </c>
      <c r="R1464" s="11">
        <v>40.255000000000003</v>
      </c>
      <c r="S1464" s="11">
        <v>31.056999999999999</v>
      </c>
      <c r="T1464" s="11">
        <v>23.917999999999999</v>
      </c>
      <c r="U1464" s="11">
        <v>17.631</v>
      </c>
      <c r="V1464" s="11">
        <v>12.86</v>
      </c>
      <c r="W1464" s="11">
        <v>11.257</v>
      </c>
      <c r="X1464" s="11">
        <v>8.42</v>
      </c>
      <c r="Y1464" s="11">
        <v>3.9020000000000001</v>
      </c>
      <c r="Z1464" s="11">
        <v>1.296</v>
      </c>
      <c r="AA1464" s="11">
        <v>0.29699999999999999</v>
      </c>
      <c r="AB1464" s="11">
        <v>3.9E-2</v>
      </c>
      <c r="AC1464" s="11">
        <v>2E-3</v>
      </c>
    </row>
    <row r="1465" spans="1:29" ht="11.5" hidden="1">
      <c r="A1465" s="15">
        <v>1448</v>
      </c>
      <c r="B1465" s="13" t="s">
        <v>1059</v>
      </c>
      <c r="C1465" s="14" t="s">
        <v>1164</v>
      </c>
      <c r="D1465" s="12"/>
      <c r="E1465" s="12">
        <v>400</v>
      </c>
      <c r="F1465" s="13" t="s">
        <v>1110</v>
      </c>
      <c r="G1465" s="12">
        <v>922</v>
      </c>
      <c r="H1465" s="12">
        <v>1985</v>
      </c>
      <c r="I1465" s="11">
        <v>247.602</v>
      </c>
      <c r="J1465" s="11">
        <v>215.416</v>
      </c>
      <c r="K1465" s="11">
        <v>189.905</v>
      </c>
      <c r="L1465" s="11">
        <v>149.79300000000001</v>
      </c>
      <c r="M1465" s="11">
        <v>118.66500000000001</v>
      </c>
      <c r="N1465" s="11">
        <v>89.088999999999999</v>
      </c>
      <c r="O1465" s="11">
        <v>68.106999999999999</v>
      </c>
      <c r="P1465" s="11">
        <v>58.375</v>
      </c>
      <c r="Q1465" s="11">
        <v>52.91</v>
      </c>
      <c r="R1465" s="11">
        <v>45.826000000000001</v>
      </c>
      <c r="S1465" s="11">
        <v>36.637</v>
      </c>
      <c r="T1465" s="11">
        <v>29.196999999999999</v>
      </c>
      <c r="U1465" s="11">
        <v>23.591000000000001</v>
      </c>
      <c r="V1465" s="11">
        <v>16.533000000000001</v>
      </c>
      <c r="W1465" s="11">
        <v>13.646000000000001</v>
      </c>
      <c r="X1465" s="11">
        <v>10.705</v>
      </c>
      <c r="Y1465" s="11">
        <v>5.282</v>
      </c>
      <c r="Z1465" s="11">
        <v>1.7230000000000001</v>
      </c>
      <c r="AA1465" s="11">
        <v>0.36299999999999999</v>
      </c>
      <c r="AB1465" s="11">
        <v>4.7E-2</v>
      </c>
      <c r="AC1465" s="11">
        <v>4.0000000000000001E-3</v>
      </c>
    </row>
    <row r="1466" spans="1:29" ht="11.5" hidden="1">
      <c r="A1466" s="15">
        <v>1449</v>
      </c>
      <c r="B1466" s="13" t="s">
        <v>1059</v>
      </c>
      <c r="C1466" s="14" t="s">
        <v>1164</v>
      </c>
      <c r="D1466" s="12"/>
      <c r="E1466" s="12">
        <v>400</v>
      </c>
      <c r="F1466" s="13" t="s">
        <v>1110</v>
      </c>
      <c r="G1466" s="12">
        <v>922</v>
      </c>
      <c r="H1466" s="12">
        <v>1990</v>
      </c>
      <c r="I1466" s="11">
        <v>290.51</v>
      </c>
      <c r="J1466" s="11">
        <v>269.02699999999999</v>
      </c>
      <c r="K1466" s="11">
        <v>228.01300000000001</v>
      </c>
      <c r="L1466" s="11">
        <v>199.36799999999999</v>
      </c>
      <c r="M1466" s="11">
        <v>155.304</v>
      </c>
      <c r="N1466" s="11">
        <v>120.875</v>
      </c>
      <c r="O1466" s="11">
        <v>89.138000000000005</v>
      </c>
      <c r="P1466" s="11">
        <v>68.165999999999997</v>
      </c>
      <c r="Q1466" s="11">
        <v>58.374000000000002</v>
      </c>
      <c r="R1466" s="11">
        <v>52.506999999999998</v>
      </c>
      <c r="S1466" s="11">
        <v>45.216000000000001</v>
      </c>
      <c r="T1466" s="11">
        <v>36.039000000000001</v>
      </c>
      <c r="U1466" s="11">
        <v>28.372</v>
      </c>
      <c r="V1466" s="11">
        <v>22.231999999999999</v>
      </c>
      <c r="W1466" s="11">
        <v>14.57</v>
      </c>
      <c r="X1466" s="11">
        <v>10.598000000000001</v>
      </c>
      <c r="Y1466" s="11">
        <v>6.6509999999999998</v>
      </c>
      <c r="Z1466" s="11">
        <v>2.343</v>
      </c>
      <c r="AA1466" s="11">
        <v>0.49199999999999999</v>
      </c>
      <c r="AB1466" s="11">
        <v>5.8999999999999997E-2</v>
      </c>
      <c r="AC1466" s="11">
        <v>4.0000000000000001E-3</v>
      </c>
    </row>
    <row r="1467" spans="1:29" ht="11.5" hidden="1">
      <c r="A1467" s="15">
        <v>1450</v>
      </c>
      <c r="B1467" s="13" t="s">
        <v>1059</v>
      </c>
      <c r="C1467" s="14" t="s">
        <v>1164</v>
      </c>
      <c r="D1467" s="12"/>
      <c r="E1467" s="12">
        <v>400</v>
      </c>
      <c r="F1467" s="13" t="s">
        <v>1110</v>
      </c>
      <c r="G1467" s="12">
        <v>922</v>
      </c>
      <c r="H1467" s="12">
        <v>1995</v>
      </c>
      <c r="I1467" s="11">
        <v>335.267</v>
      </c>
      <c r="J1467" s="11">
        <v>293.79399999999998</v>
      </c>
      <c r="K1467" s="11">
        <v>280.41300000000001</v>
      </c>
      <c r="L1467" s="11">
        <v>247.30199999999999</v>
      </c>
      <c r="M1467" s="11">
        <v>228.07300000000001</v>
      </c>
      <c r="N1467" s="11">
        <v>190.08600000000001</v>
      </c>
      <c r="O1467" s="11">
        <v>149.05199999999999</v>
      </c>
      <c r="P1467" s="11">
        <v>106.35599999999999</v>
      </c>
      <c r="Q1467" s="11">
        <v>77.372</v>
      </c>
      <c r="R1467" s="11">
        <v>66.435000000000002</v>
      </c>
      <c r="S1467" s="11">
        <v>59.807000000000002</v>
      </c>
      <c r="T1467" s="11">
        <v>48.747</v>
      </c>
      <c r="U1467" s="11">
        <v>37.805999999999997</v>
      </c>
      <c r="V1467" s="11">
        <v>27.617000000000001</v>
      </c>
      <c r="W1467" s="11">
        <v>19.29</v>
      </c>
      <c r="X1467" s="11">
        <v>11.147</v>
      </c>
      <c r="Y1467" s="11">
        <v>6.5629999999999997</v>
      </c>
      <c r="Z1467" s="11">
        <v>3.0139999999999998</v>
      </c>
      <c r="AA1467" s="11">
        <v>0.68600000000000005</v>
      </c>
      <c r="AB1467" s="11">
        <v>8.2000000000000003E-2</v>
      </c>
      <c r="AC1467" s="11">
        <v>6.0000000000000001E-3</v>
      </c>
    </row>
    <row r="1468" spans="1:29" ht="11.5" hidden="1">
      <c r="A1468" s="15">
        <v>1451</v>
      </c>
      <c r="B1468" s="13" t="s">
        <v>1059</v>
      </c>
      <c r="C1468" s="14" t="s">
        <v>1164</v>
      </c>
      <c r="D1468" s="12"/>
      <c r="E1468" s="12">
        <v>400</v>
      </c>
      <c r="F1468" s="13" t="s">
        <v>1110</v>
      </c>
      <c r="G1468" s="12">
        <v>922</v>
      </c>
      <c r="H1468" s="12">
        <v>2000</v>
      </c>
      <c r="I1468" s="11">
        <v>366.05</v>
      </c>
      <c r="J1468" s="11">
        <v>326.81200000000001</v>
      </c>
      <c r="K1468" s="11">
        <v>294.22000000000003</v>
      </c>
      <c r="L1468" s="11">
        <v>279.68099999999998</v>
      </c>
      <c r="M1468" s="11">
        <v>241.994</v>
      </c>
      <c r="N1468" s="11">
        <v>218.011</v>
      </c>
      <c r="O1468" s="11">
        <v>180.69800000000001</v>
      </c>
      <c r="P1468" s="11">
        <v>141.98400000000001</v>
      </c>
      <c r="Q1468" s="11">
        <v>100.589</v>
      </c>
      <c r="R1468" s="11">
        <v>73.14</v>
      </c>
      <c r="S1468" s="11">
        <v>63.787999999999997</v>
      </c>
      <c r="T1468" s="11">
        <v>56.917000000000002</v>
      </c>
      <c r="U1468" s="11">
        <v>44.588000000000001</v>
      </c>
      <c r="V1468" s="11">
        <v>32.71</v>
      </c>
      <c r="W1468" s="11">
        <v>21.773</v>
      </c>
      <c r="X1468" s="11">
        <v>13.592000000000001</v>
      </c>
      <c r="Y1468" s="11">
        <v>6.7709999999999999</v>
      </c>
      <c r="Z1468" s="11">
        <v>3.0249999999999999</v>
      </c>
      <c r="AA1468" s="11">
        <v>0.89800000000000002</v>
      </c>
      <c r="AB1468" s="11">
        <v>0.11600000000000001</v>
      </c>
      <c r="AC1468" s="11">
        <v>8.0000000000000002E-3</v>
      </c>
    </row>
    <row r="1469" spans="1:29" ht="11.5" hidden="1">
      <c r="A1469" s="15">
        <v>1452</v>
      </c>
      <c r="B1469" s="13" t="s">
        <v>1059</v>
      </c>
      <c r="C1469" s="14" t="s">
        <v>1164</v>
      </c>
      <c r="D1469" s="12"/>
      <c r="E1469" s="12">
        <v>400</v>
      </c>
      <c r="F1469" s="13" t="s">
        <v>1110</v>
      </c>
      <c r="G1469" s="12">
        <v>922</v>
      </c>
      <c r="H1469" s="12">
        <v>2005</v>
      </c>
      <c r="I1469" s="11">
        <v>396.49200000000002</v>
      </c>
      <c r="J1469" s="11">
        <v>354.37200000000001</v>
      </c>
      <c r="K1469" s="11">
        <v>323.57499999999999</v>
      </c>
      <c r="L1469" s="11">
        <v>294.80099999999999</v>
      </c>
      <c r="M1469" s="11">
        <v>278.75799999999998</v>
      </c>
      <c r="N1469" s="11">
        <v>238.88499999999999</v>
      </c>
      <c r="O1469" s="11">
        <v>212.60900000000001</v>
      </c>
      <c r="P1469" s="11">
        <v>175.554</v>
      </c>
      <c r="Q1469" s="11">
        <v>137.845</v>
      </c>
      <c r="R1469" s="11">
        <v>96.983000000000004</v>
      </c>
      <c r="S1469" s="11">
        <v>70.152000000000001</v>
      </c>
      <c r="T1469" s="11">
        <v>61.222999999999999</v>
      </c>
      <c r="U1469" s="11">
        <v>53.704999999999998</v>
      </c>
      <c r="V1469" s="11">
        <v>40.231000000000002</v>
      </c>
      <c r="W1469" s="11">
        <v>27.385999999999999</v>
      </c>
      <c r="X1469" s="11">
        <v>16.004999999999999</v>
      </c>
      <c r="Y1469" s="11">
        <v>8.2230000000000008</v>
      </c>
      <c r="Z1469" s="11">
        <v>3.1349999999999998</v>
      </c>
      <c r="AA1469" s="11">
        <v>0.93600000000000005</v>
      </c>
      <c r="AB1469" s="11">
        <v>0.161</v>
      </c>
      <c r="AC1469" s="11">
        <v>1.2E-2</v>
      </c>
    </row>
    <row r="1470" spans="1:29" ht="11.5" hidden="1">
      <c r="A1470" s="15">
        <v>1453</v>
      </c>
      <c r="B1470" s="13" t="s">
        <v>1059</v>
      </c>
      <c r="C1470" s="14" t="s">
        <v>1164</v>
      </c>
      <c r="D1470" s="12"/>
      <c r="E1470" s="12">
        <v>400</v>
      </c>
      <c r="F1470" s="13" t="s">
        <v>1110</v>
      </c>
      <c r="G1470" s="12">
        <v>922</v>
      </c>
      <c r="H1470" s="12">
        <v>2010</v>
      </c>
      <c r="I1470" s="11">
        <v>491.697</v>
      </c>
      <c r="J1470" s="11">
        <v>446.35199999999998</v>
      </c>
      <c r="K1470" s="11">
        <v>398.82900000000001</v>
      </c>
      <c r="L1470" s="11">
        <v>362.49700000000001</v>
      </c>
      <c r="M1470" s="11">
        <v>328.74799999999999</v>
      </c>
      <c r="N1470" s="11">
        <v>308.31799999999998</v>
      </c>
      <c r="O1470" s="11">
        <v>264.44799999999998</v>
      </c>
      <c r="P1470" s="11">
        <v>233.80199999999999</v>
      </c>
      <c r="Q1470" s="11">
        <v>191.36</v>
      </c>
      <c r="R1470" s="11">
        <v>148.59700000000001</v>
      </c>
      <c r="S1470" s="11">
        <v>105.887</v>
      </c>
      <c r="T1470" s="11">
        <v>76.611999999999995</v>
      </c>
      <c r="U1470" s="11">
        <v>64.540000000000006</v>
      </c>
      <c r="V1470" s="11">
        <v>54.914000000000001</v>
      </c>
      <c r="W1470" s="11">
        <v>39.052999999999997</v>
      </c>
      <c r="X1470" s="11">
        <v>24.183</v>
      </c>
      <c r="Y1470" s="11">
        <v>12.417999999999999</v>
      </c>
      <c r="Z1470" s="11">
        <v>4.577</v>
      </c>
      <c r="AA1470" s="11">
        <v>1.008</v>
      </c>
      <c r="AB1470" s="11">
        <v>0.17499999999999999</v>
      </c>
      <c r="AC1470" s="11">
        <v>1.7000000000000001E-2</v>
      </c>
    </row>
    <row r="1471" spans="1:29" ht="11.5" hidden="1">
      <c r="A1471" s="15">
        <v>1454</v>
      </c>
      <c r="B1471" s="13" t="s">
        <v>1059</v>
      </c>
      <c r="C1471" s="14" t="s">
        <v>1164</v>
      </c>
      <c r="D1471" s="12"/>
      <c r="E1471" s="12">
        <v>400</v>
      </c>
      <c r="F1471" s="13" t="s">
        <v>1110</v>
      </c>
      <c r="G1471" s="12">
        <v>922</v>
      </c>
      <c r="H1471" s="12">
        <v>2015</v>
      </c>
      <c r="I1471" s="11">
        <v>566.25599999999997</v>
      </c>
      <c r="J1471" s="11">
        <v>562.9</v>
      </c>
      <c r="K1471" s="11">
        <v>514.18200000000002</v>
      </c>
      <c r="L1471" s="11">
        <v>463.07799999999997</v>
      </c>
      <c r="M1471" s="11">
        <v>424.08300000000003</v>
      </c>
      <c r="N1471" s="11">
        <v>381.78500000000003</v>
      </c>
      <c r="O1471" s="11">
        <v>348.98099999999999</v>
      </c>
      <c r="P1471" s="11">
        <v>295.60300000000001</v>
      </c>
      <c r="Q1471" s="11">
        <v>259.33800000000002</v>
      </c>
      <c r="R1471" s="11">
        <v>211.92599999999999</v>
      </c>
      <c r="S1471" s="11">
        <v>164.18600000000001</v>
      </c>
      <c r="T1471" s="11">
        <v>115.625</v>
      </c>
      <c r="U1471" s="11">
        <v>82.206000000000003</v>
      </c>
      <c r="V1471" s="11">
        <v>67.406000000000006</v>
      </c>
      <c r="W1471" s="11">
        <v>53.901000000000003</v>
      </c>
      <c r="X1471" s="11">
        <v>34.668999999999997</v>
      </c>
      <c r="Y1471" s="11">
        <v>18.359000000000002</v>
      </c>
      <c r="Z1471" s="11">
        <v>6.9130000000000003</v>
      </c>
      <c r="AA1471" s="11">
        <v>1.548</v>
      </c>
      <c r="AB1471" s="11">
        <v>0.19900000000000001</v>
      </c>
      <c r="AC1471" s="11">
        <v>1.9E-2</v>
      </c>
    </row>
    <row r="1472" spans="1:29" ht="11.5" hidden="1">
      <c r="A1472" s="15">
        <v>1455</v>
      </c>
      <c r="B1472" s="13" t="s">
        <v>1059</v>
      </c>
      <c r="C1472" s="14" t="s">
        <v>1164</v>
      </c>
      <c r="D1472" s="12"/>
      <c r="E1472" s="12">
        <v>400</v>
      </c>
      <c r="F1472" s="13" t="s">
        <v>1110</v>
      </c>
      <c r="G1472" s="12">
        <v>922</v>
      </c>
      <c r="H1472" s="12">
        <v>2020</v>
      </c>
      <c r="I1472" s="11">
        <v>515.60400000000004</v>
      </c>
      <c r="J1472" s="11">
        <v>566.16</v>
      </c>
      <c r="K1472" s="11">
        <v>562.78</v>
      </c>
      <c r="L1472" s="11">
        <v>515.16899999999998</v>
      </c>
      <c r="M1472" s="11">
        <v>466.017</v>
      </c>
      <c r="N1472" s="11">
        <v>427.7</v>
      </c>
      <c r="O1472" s="11">
        <v>384.42</v>
      </c>
      <c r="P1472" s="11">
        <v>350.113</v>
      </c>
      <c r="Q1472" s="11">
        <v>295.41000000000003</v>
      </c>
      <c r="R1472" s="11">
        <v>257.74900000000002</v>
      </c>
      <c r="S1472" s="11">
        <v>209.131</v>
      </c>
      <c r="T1472" s="11">
        <v>160.417</v>
      </c>
      <c r="U1472" s="11">
        <v>111.22799999999999</v>
      </c>
      <c r="V1472" s="11">
        <v>76.808999999999997</v>
      </c>
      <c r="W1472" s="11">
        <v>59.597999999999999</v>
      </c>
      <c r="X1472" s="11">
        <v>43.265999999999998</v>
      </c>
      <c r="Y1472" s="11">
        <v>23.443999999999999</v>
      </c>
      <c r="Z1472" s="11">
        <v>9.4260000000000002</v>
      </c>
      <c r="AA1472" s="11">
        <v>2.387</v>
      </c>
      <c r="AB1472" s="11">
        <v>0.313</v>
      </c>
      <c r="AC1472" s="11">
        <v>0.02</v>
      </c>
    </row>
    <row r="1473" spans="1:29" ht="11.5" hidden="1">
      <c r="A1473" s="15">
        <v>1456</v>
      </c>
      <c r="B1473" s="13" t="s">
        <v>1059</v>
      </c>
      <c r="C1473" s="14" t="s">
        <v>1165</v>
      </c>
      <c r="D1473" s="12"/>
      <c r="E1473" s="12">
        <v>414</v>
      </c>
      <c r="F1473" s="13" t="s">
        <v>1110</v>
      </c>
      <c r="G1473" s="12">
        <v>922</v>
      </c>
      <c r="H1473" s="12">
        <v>1950</v>
      </c>
      <c r="I1473" s="11">
        <v>10.851000000000001</v>
      </c>
      <c r="J1473" s="11">
        <v>8.5500000000000007</v>
      </c>
      <c r="K1473" s="11">
        <v>6.9009999999999998</v>
      </c>
      <c r="L1473" s="11">
        <v>6.75</v>
      </c>
      <c r="M1473" s="11">
        <v>5.9989999999999997</v>
      </c>
      <c r="N1473" s="11">
        <v>4.6989999999999998</v>
      </c>
      <c r="O1473" s="11">
        <v>3.95</v>
      </c>
      <c r="P1473" s="11">
        <v>2.7509999999999999</v>
      </c>
      <c r="Q1473" s="11">
        <v>2.35</v>
      </c>
      <c r="R1473" s="11">
        <v>2.2999999999999998</v>
      </c>
      <c r="S1473" s="11">
        <v>2.1989999999999998</v>
      </c>
      <c r="T1473" s="11">
        <v>1.1499999999999999</v>
      </c>
      <c r="U1473" s="11">
        <v>1.1499999999999999</v>
      </c>
      <c r="V1473" s="11">
        <v>1.1000000000000001</v>
      </c>
      <c r="W1473" s="11">
        <v>0.64400000000000002</v>
      </c>
      <c r="X1473" s="11">
        <v>0.31900000000000001</v>
      </c>
      <c r="Y1473" s="11">
        <v>0.107</v>
      </c>
      <c r="Z1473" s="11">
        <v>2.5000000000000001E-2</v>
      </c>
      <c r="AA1473" s="11">
        <v>4.0000000000000001E-3</v>
      </c>
      <c r="AB1473" s="11">
        <v>0</v>
      </c>
      <c r="AC1473" s="11">
        <v>0</v>
      </c>
    </row>
    <row r="1474" spans="1:29" ht="11.5" hidden="1">
      <c r="A1474" s="15">
        <v>1457</v>
      </c>
      <c r="B1474" s="13" t="s">
        <v>1059</v>
      </c>
      <c r="C1474" s="14" t="s">
        <v>1165</v>
      </c>
      <c r="D1474" s="12"/>
      <c r="E1474" s="12">
        <v>414</v>
      </c>
      <c r="F1474" s="13" t="s">
        <v>1110</v>
      </c>
      <c r="G1474" s="12">
        <v>922</v>
      </c>
      <c r="H1474" s="12">
        <v>1955</v>
      </c>
      <c r="I1474" s="11">
        <v>14.7</v>
      </c>
      <c r="J1474" s="11">
        <v>9.0370000000000008</v>
      </c>
      <c r="K1474" s="11">
        <v>7.0910000000000002</v>
      </c>
      <c r="L1474" s="11">
        <v>6.2149999999999999</v>
      </c>
      <c r="M1474" s="11">
        <v>6.657</v>
      </c>
      <c r="N1474" s="11">
        <v>5.6479999999999997</v>
      </c>
      <c r="O1474" s="11">
        <v>4.2670000000000003</v>
      </c>
      <c r="P1474" s="11">
        <v>3.7719999999999998</v>
      </c>
      <c r="Q1474" s="11">
        <v>2.6859999999999999</v>
      </c>
      <c r="R1474" s="11">
        <v>2.2850000000000001</v>
      </c>
      <c r="S1474" s="11">
        <v>2.2189999999999999</v>
      </c>
      <c r="T1474" s="11">
        <v>2.0910000000000002</v>
      </c>
      <c r="U1474" s="11">
        <v>1.0640000000000001</v>
      </c>
      <c r="V1474" s="11">
        <v>1.014</v>
      </c>
      <c r="W1474" s="11">
        <v>0.89900000000000002</v>
      </c>
      <c r="X1474" s="11">
        <v>0.42299999999999999</v>
      </c>
      <c r="Y1474" s="11">
        <v>0.13600000000000001</v>
      </c>
      <c r="Z1474" s="11">
        <v>2.5000000000000001E-2</v>
      </c>
      <c r="AA1474" s="11">
        <v>4.0000000000000001E-3</v>
      </c>
      <c r="AB1474" s="11">
        <v>0</v>
      </c>
      <c r="AC1474" s="11">
        <v>0</v>
      </c>
    </row>
    <row r="1475" spans="1:29" ht="11.5" hidden="1">
      <c r="A1475" s="15">
        <v>1458</v>
      </c>
      <c r="B1475" s="13" t="s">
        <v>1059</v>
      </c>
      <c r="C1475" s="14" t="s">
        <v>1165</v>
      </c>
      <c r="D1475" s="12"/>
      <c r="E1475" s="12">
        <v>414</v>
      </c>
      <c r="F1475" s="13" t="s">
        <v>1110</v>
      </c>
      <c r="G1475" s="12">
        <v>922</v>
      </c>
      <c r="H1475" s="12">
        <v>1960</v>
      </c>
      <c r="I1475" s="11">
        <v>20.437000000000001</v>
      </c>
      <c r="J1475" s="11">
        <v>14.352</v>
      </c>
      <c r="K1475" s="11">
        <v>8.9689999999999994</v>
      </c>
      <c r="L1475" s="11">
        <v>8.5440000000000005</v>
      </c>
      <c r="M1475" s="11">
        <v>9.1430000000000007</v>
      </c>
      <c r="N1475" s="11">
        <v>8.9339999999999993</v>
      </c>
      <c r="O1475" s="11">
        <v>6.431</v>
      </c>
      <c r="P1475" s="11">
        <v>4.1989999999999998</v>
      </c>
      <c r="Q1475" s="11">
        <v>3.6970000000000001</v>
      </c>
      <c r="R1475" s="11">
        <v>2.6190000000000002</v>
      </c>
      <c r="S1475" s="11">
        <v>2.2090000000000001</v>
      </c>
      <c r="T1475" s="11">
        <v>2.1150000000000002</v>
      </c>
      <c r="U1475" s="11">
        <v>1.9470000000000001</v>
      </c>
      <c r="V1475" s="11">
        <v>0.94199999999999995</v>
      </c>
      <c r="W1475" s="11">
        <v>0.83</v>
      </c>
      <c r="X1475" s="11">
        <v>0.59299999999999997</v>
      </c>
      <c r="Y1475" s="11">
        <v>0.184</v>
      </c>
      <c r="Z1475" s="11">
        <v>3.4000000000000002E-2</v>
      </c>
      <c r="AA1475" s="11">
        <v>4.0000000000000001E-3</v>
      </c>
      <c r="AB1475" s="11">
        <v>0</v>
      </c>
      <c r="AC1475" s="11">
        <v>0</v>
      </c>
    </row>
    <row r="1476" spans="1:29" ht="11.5" hidden="1">
      <c r="A1476" s="15">
        <v>1459</v>
      </c>
      <c r="B1476" s="13" t="s">
        <v>1059</v>
      </c>
      <c r="C1476" s="14" t="s">
        <v>1165</v>
      </c>
      <c r="D1476" s="12"/>
      <c r="E1476" s="12">
        <v>414</v>
      </c>
      <c r="F1476" s="13" t="s">
        <v>1110</v>
      </c>
      <c r="G1476" s="12">
        <v>922</v>
      </c>
      <c r="H1476" s="12">
        <v>1965</v>
      </c>
      <c r="I1476" s="11">
        <v>40.468000000000004</v>
      </c>
      <c r="J1476" s="11">
        <v>28.062000000000001</v>
      </c>
      <c r="K1476" s="11">
        <v>18.498999999999999</v>
      </c>
      <c r="L1476" s="11">
        <v>15.673999999999999</v>
      </c>
      <c r="M1476" s="11">
        <v>18.696000000000002</v>
      </c>
      <c r="N1476" s="11">
        <v>17.536999999999999</v>
      </c>
      <c r="O1476" s="11">
        <v>11.79</v>
      </c>
      <c r="P1476" s="11">
        <v>7.8769999999999998</v>
      </c>
      <c r="Q1476" s="11">
        <v>6.1219999999999999</v>
      </c>
      <c r="R1476" s="11">
        <v>3.4980000000000002</v>
      </c>
      <c r="S1476" s="11">
        <v>4.1989999999999998</v>
      </c>
      <c r="T1476" s="11">
        <v>2.6480000000000001</v>
      </c>
      <c r="U1476" s="11">
        <v>2.2690000000000001</v>
      </c>
      <c r="V1476" s="11">
        <v>2.012</v>
      </c>
      <c r="W1476" s="11">
        <v>0.89400000000000002</v>
      </c>
      <c r="X1476" s="11">
        <v>0.55300000000000005</v>
      </c>
      <c r="Y1476" s="11">
        <v>0.26400000000000001</v>
      </c>
      <c r="Z1476" s="11">
        <v>4.5999999999999999E-2</v>
      </c>
      <c r="AA1476" s="11">
        <v>5.0000000000000001E-3</v>
      </c>
      <c r="AB1476" s="11">
        <v>0</v>
      </c>
      <c r="AC1476" s="11">
        <v>0</v>
      </c>
    </row>
    <row r="1477" spans="1:29" ht="11.5" hidden="1">
      <c r="A1477" s="15">
        <v>1460</v>
      </c>
      <c r="B1477" s="13" t="s">
        <v>1059</v>
      </c>
      <c r="C1477" s="14" t="s">
        <v>1165</v>
      </c>
      <c r="D1477" s="12"/>
      <c r="E1477" s="12">
        <v>414</v>
      </c>
      <c r="F1477" s="13" t="s">
        <v>1110</v>
      </c>
      <c r="G1477" s="12">
        <v>922</v>
      </c>
      <c r="H1477" s="12">
        <v>1970</v>
      </c>
      <c r="I1477" s="11">
        <v>71.256</v>
      </c>
      <c r="J1477" s="11">
        <v>52.762</v>
      </c>
      <c r="K1477" s="11">
        <v>36.408999999999999</v>
      </c>
      <c r="L1477" s="11">
        <v>27.434999999999999</v>
      </c>
      <c r="M1477" s="11">
        <v>32.56</v>
      </c>
      <c r="N1477" s="11">
        <v>29.039000000000001</v>
      </c>
      <c r="O1477" s="11">
        <v>20.626999999999999</v>
      </c>
      <c r="P1477" s="11">
        <v>15.57</v>
      </c>
      <c r="Q1477" s="11">
        <v>11.122</v>
      </c>
      <c r="R1477" s="11">
        <v>6.2640000000000002</v>
      </c>
      <c r="S1477" s="11">
        <v>6.8840000000000003</v>
      </c>
      <c r="T1477" s="11">
        <v>3.9129999999999998</v>
      </c>
      <c r="U1477" s="11">
        <v>3.67</v>
      </c>
      <c r="V1477" s="11">
        <v>2.59</v>
      </c>
      <c r="W1477" s="11">
        <v>1.6879999999999999</v>
      </c>
      <c r="X1477" s="11">
        <v>2.2749999999999999</v>
      </c>
      <c r="Y1477" s="11">
        <v>0.28999999999999998</v>
      </c>
      <c r="Z1477" s="11">
        <v>6.8000000000000005E-2</v>
      </c>
      <c r="AA1477" s="11">
        <v>8.0000000000000002E-3</v>
      </c>
      <c r="AB1477" s="11">
        <v>0</v>
      </c>
      <c r="AC1477" s="11">
        <v>0</v>
      </c>
    </row>
    <row r="1478" spans="1:29" ht="11.5" hidden="1">
      <c r="A1478" s="15">
        <v>1461</v>
      </c>
      <c r="B1478" s="13" t="s">
        <v>1059</v>
      </c>
      <c r="C1478" s="14" t="s">
        <v>1165</v>
      </c>
      <c r="D1478" s="12"/>
      <c r="E1478" s="12">
        <v>414</v>
      </c>
      <c r="F1478" s="13" t="s">
        <v>1110</v>
      </c>
      <c r="G1478" s="12">
        <v>922</v>
      </c>
      <c r="H1478" s="12">
        <v>1975</v>
      </c>
      <c r="I1478" s="11">
        <v>98.688000000000002</v>
      </c>
      <c r="J1478" s="11">
        <v>75.025000000000006</v>
      </c>
      <c r="K1478" s="11">
        <v>54.100999999999999</v>
      </c>
      <c r="L1478" s="11">
        <v>42.820999999999998</v>
      </c>
      <c r="M1478" s="11">
        <v>41.825000000000003</v>
      </c>
      <c r="N1478" s="11">
        <v>39.64</v>
      </c>
      <c r="O1478" s="11">
        <v>33.276000000000003</v>
      </c>
      <c r="P1478" s="11">
        <v>25.593</v>
      </c>
      <c r="Q1478" s="11">
        <v>14.653</v>
      </c>
      <c r="R1478" s="11">
        <v>12.478</v>
      </c>
      <c r="S1478" s="11">
        <v>8.5280000000000005</v>
      </c>
      <c r="T1478" s="11">
        <v>4.649</v>
      </c>
      <c r="U1478" s="11">
        <v>5.7720000000000002</v>
      </c>
      <c r="V1478" s="11">
        <v>3.1909999999999998</v>
      </c>
      <c r="W1478" s="11">
        <v>1.7789999999999999</v>
      </c>
      <c r="X1478" s="11">
        <v>2.69</v>
      </c>
      <c r="Y1478" s="11">
        <v>1.054</v>
      </c>
      <c r="Z1478" s="11">
        <v>0.09</v>
      </c>
      <c r="AA1478" s="11">
        <v>1.2E-2</v>
      </c>
      <c r="AB1478" s="11">
        <v>0</v>
      </c>
      <c r="AC1478" s="11">
        <v>0</v>
      </c>
    </row>
    <row r="1479" spans="1:29" ht="11.5" hidden="1">
      <c r="A1479" s="15">
        <v>1462</v>
      </c>
      <c r="B1479" s="13" t="s">
        <v>1059</v>
      </c>
      <c r="C1479" s="14" t="s">
        <v>1165</v>
      </c>
      <c r="D1479" s="12"/>
      <c r="E1479" s="12">
        <v>414</v>
      </c>
      <c r="F1479" s="13" t="s">
        <v>1110</v>
      </c>
      <c r="G1479" s="12">
        <v>922</v>
      </c>
      <c r="H1479" s="12">
        <v>1980</v>
      </c>
      <c r="I1479" s="11">
        <v>105.506</v>
      </c>
      <c r="J1479" s="11">
        <v>92.602999999999994</v>
      </c>
      <c r="K1479" s="11">
        <v>74.355000000000004</v>
      </c>
      <c r="L1479" s="11">
        <v>57.494999999999997</v>
      </c>
      <c r="M1479" s="11">
        <v>51.712000000000003</v>
      </c>
      <c r="N1479" s="11">
        <v>51.670999999999999</v>
      </c>
      <c r="O1479" s="11">
        <v>43.71</v>
      </c>
      <c r="P1479" s="11">
        <v>35.838999999999999</v>
      </c>
      <c r="Q1479" s="11">
        <v>25.367000000000001</v>
      </c>
      <c r="R1479" s="11">
        <v>14.5</v>
      </c>
      <c r="S1479" s="11">
        <v>11.589</v>
      </c>
      <c r="T1479" s="11">
        <v>5.54</v>
      </c>
      <c r="U1479" s="11">
        <v>5.274</v>
      </c>
      <c r="V1479" s="11">
        <v>3.4590000000000001</v>
      </c>
      <c r="W1479" s="11">
        <v>2.8340000000000001</v>
      </c>
      <c r="X1479" s="11">
        <v>2.6339999999999999</v>
      </c>
      <c r="Y1479" s="11">
        <v>1.2709999999999999</v>
      </c>
      <c r="Z1479" s="11">
        <v>0.29299999999999998</v>
      </c>
      <c r="AA1479" s="11">
        <v>1.2999999999999999E-2</v>
      </c>
      <c r="AB1479" s="11">
        <v>2E-3</v>
      </c>
      <c r="AC1479" s="11">
        <v>0</v>
      </c>
    </row>
    <row r="1480" spans="1:29" ht="11.5" hidden="1">
      <c r="A1480" s="15">
        <v>1463</v>
      </c>
      <c r="B1480" s="13" t="s">
        <v>1059</v>
      </c>
      <c r="C1480" s="14" t="s">
        <v>1165</v>
      </c>
      <c r="D1480" s="12"/>
      <c r="E1480" s="12">
        <v>414</v>
      </c>
      <c r="F1480" s="13" t="s">
        <v>1110</v>
      </c>
      <c r="G1480" s="12">
        <v>922</v>
      </c>
      <c r="H1480" s="12">
        <v>1985</v>
      </c>
      <c r="I1480" s="11">
        <v>132.87100000000001</v>
      </c>
      <c r="J1480" s="11">
        <v>107.121</v>
      </c>
      <c r="K1480" s="11">
        <v>84.924000000000007</v>
      </c>
      <c r="L1480" s="11">
        <v>70.751000000000005</v>
      </c>
      <c r="M1480" s="11">
        <v>74.120999999999995</v>
      </c>
      <c r="N1480" s="11">
        <v>70.281000000000006</v>
      </c>
      <c r="O1480" s="11">
        <v>65.927000000000007</v>
      </c>
      <c r="P1480" s="11">
        <v>51.805999999999997</v>
      </c>
      <c r="Q1480" s="11">
        <v>31.725000000000001</v>
      </c>
      <c r="R1480" s="11">
        <v>24.844000000000001</v>
      </c>
      <c r="S1480" s="11">
        <v>15.231</v>
      </c>
      <c r="T1480" s="11">
        <v>6.9390000000000001</v>
      </c>
      <c r="U1480" s="11">
        <v>6.7539999999999996</v>
      </c>
      <c r="V1480" s="11">
        <v>2.766</v>
      </c>
      <c r="W1480" s="11">
        <v>3.0169999999999999</v>
      </c>
      <c r="X1480" s="11">
        <v>3.778</v>
      </c>
      <c r="Y1480" s="11">
        <v>1.27</v>
      </c>
      <c r="Z1480" s="11">
        <v>0.36499999999999999</v>
      </c>
      <c r="AA1480" s="11">
        <v>5.2999999999999999E-2</v>
      </c>
      <c r="AB1480" s="11">
        <v>2E-3</v>
      </c>
      <c r="AC1480" s="11">
        <v>0</v>
      </c>
    </row>
    <row r="1481" spans="1:29" ht="11.5" hidden="1">
      <c r="A1481" s="15">
        <v>1464</v>
      </c>
      <c r="B1481" s="13" t="s">
        <v>1059</v>
      </c>
      <c r="C1481" s="14" t="s">
        <v>1165</v>
      </c>
      <c r="D1481" s="12"/>
      <c r="E1481" s="12">
        <v>414</v>
      </c>
      <c r="F1481" s="13" t="s">
        <v>1110</v>
      </c>
      <c r="G1481" s="12">
        <v>922</v>
      </c>
      <c r="H1481" s="12">
        <v>1990</v>
      </c>
      <c r="I1481" s="11">
        <v>122.63</v>
      </c>
      <c r="J1481" s="11">
        <v>130.05099999999999</v>
      </c>
      <c r="K1481" s="11">
        <v>107.95099999999999</v>
      </c>
      <c r="L1481" s="11">
        <v>91.31</v>
      </c>
      <c r="M1481" s="11">
        <v>89.369</v>
      </c>
      <c r="N1481" s="11">
        <v>94.453000000000003</v>
      </c>
      <c r="O1481" s="11">
        <v>82.337999999999994</v>
      </c>
      <c r="P1481" s="11">
        <v>62.209000000000003</v>
      </c>
      <c r="Q1481" s="11">
        <v>44.063000000000002</v>
      </c>
      <c r="R1481" s="11">
        <v>28.960999999999999</v>
      </c>
      <c r="S1481" s="11">
        <v>20.544</v>
      </c>
      <c r="T1481" s="11">
        <v>11.784000000000001</v>
      </c>
      <c r="U1481" s="11">
        <v>6.7880000000000003</v>
      </c>
      <c r="V1481" s="11">
        <v>5.63</v>
      </c>
      <c r="W1481" s="11">
        <v>2.2869999999999999</v>
      </c>
      <c r="X1481" s="11">
        <v>2.0760000000000001</v>
      </c>
      <c r="Y1481" s="11">
        <v>1.8560000000000001</v>
      </c>
      <c r="Z1481" s="11">
        <v>0.377</v>
      </c>
      <c r="AA1481" s="11">
        <v>6.8000000000000005E-2</v>
      </c>
      <c r="AB1481" s="11">
        <v>8.0000000000000002E-3</v>
      </c>
      <c r="AC1481" s="11">
        <v>0</v>
      </c>
    </row>
    <row r="1482" spans="1:29" ht="11.5" hidden="1">
      <c r="A1482" s="15">
        <v>1465</v>
      </c>
      <c r="B1482" s="13" t="s">
        <v>1059</v>
      </c>
      <c r="C1482" s="14" t="s">
        <v>1165</v>
      </c>
      <c r="D1482" s="12"/>
      <c r="E1482" s="12">
        <v>414</v>
      </c>
      <c r="F1482" s="13" t="s">
        <v>1110</v>
      </c>
      <c r="G1482" s="12">
        <v>922</v>
      </c>
      <c r="H1482" s="12">
        <v>1995</v>
      </c>
      <c r="I1482" s="11">
        <v>83.516000000000005</v>
      </c>
      <c r="J1482" s="11">
        <v>87.405000000000001</v>
      </c>
      <c r="K1482" s="11">
        <v>68.912000000000006</v>
      </c>
      <c r="L1482" s="11">
        <v>54.356999999999999</v>
      </c>
      <c r="M1482" s="11">
        <v>65.198999999999998</v>
      </c>
      <c r="N1482" s="11">
        <v>77.212999999999994</v>
      </c>
      <c r="O1482" s="11">
        <v>71.763999999999996</v>
      </c>
      <c r="P1482" s="11">
        <v>57.65</v>
      </c>
      <c r="Q1482" s="11">
        <v>39.460999999999999</v>
      </c>
      <c r="R1482" s="11">
        <v>24.329000000000001</v>
      </c>
      <c r="S1482" s="11">
        <v>16.094999999999999</v>
      </c>
      <c r="T1482" s="11">
        <v>11.196999999999999</v>
      </c>
      <c r="U1482" s="11">
        <v>6.7709999999999999</v>
      </c>
      <c r="V1482" s="11">
        <v>2.419</v>
      </c>
      <c r="W1482" s="11">
        <v>3.8330000000000002</v>
      </c>
      <c r="X1482" s="11">
        <v>1.583</v>
      </c>
      <c r="Y1482" s="11">
        <v>1.04</v>
      </c>
      <c r="Z1482" s="11">
        <v>0.56999999999999995</v>
      </c>
      <c r="AA1482" s="11">
        <v>7.2999999999999995E-2</v>
      </c>
      <c r="AB1482" s="11">
        <v>0.01</v>
      </c>
      <c r="AC1482" s="11">
        <v>1E-3</v>
      </c>
    </row>
    <row r="1483" spans="1:29" ht="11.5" hidden="1">
      <c r="A1483" s="15">
        <v>1466</v>
      </c>
      <c r="B1483" s="13" t="s">
        <v>1059</v>
      </c>
      <c r="C1483" s="14" t="s">
        <v>1165</v>
      </c>
      <c r="D1483" s="12"/>
      <c r="E1483" s="12">
        <v>414</v>
      </c>
      <c r="F1483" s="13" t="s">
        <v>1110</v>
      </c>
      <c r="G1483" s="12">
        <v>922</v>
      </c>
      <c r="H1483" s="12">
        <v>2000</v>
      </c>
      <c r="I1483" s="11">
        <v>110.13</v>
      </c>
      <c r="J1483" s="11">
        <v>86.867000000000004</v>
      </c>
      <c r="K1483" s="11">
        <v>85.302999999999997</v>
      </c>
      <c r="L1483" s="11">
        <v>76.834999999999994</v>
      </c>
      <c r="M1483" s="11">
        <v>71.756</v>
      </c>
      <c r="N1483" s="11">
        <v>88.813999999999993</v>
      </c>
      <c r="O1483" s="11">
        <v>88.763999999999996</v>
      </c>
      <c r="P1483" s="11">
        <v>79.572999999999993</v>
      </c>
      <c r="Q1483" s="11">
        <v>62.83</v>
      </c>
      <c r="R1483" s="11">
        <v>33.722000000000001</v>
      </c>
      <c r="S1483" s="11">
        <v>24.484999999999999</v>
      </c>
      <c r="T1483" s="11">
        <v>14.977</v>
      </c>
      <c r="U1483" s="11">
        <v>11.65</v>
      </c>
      <c r="V1483" s="11">
        <v>7.5590000000000002</v>
      </c>
      <c r="W1483" s="11">
        <v>2.625</v>
      </c>
      <c r="X1483" s="11">
        <v>2.67</v>
      </c>
      <c r="Y1483" s="11">
        <v>0.80700000000000005</v>
      </c>
      <c r="Z1483" s="11">
        <v>0.33</v>
      </c>
      <c r="AA1483" s="11">
        <v>0.113</v>
      </c>
      <c r="AB1483" s="11">
        <v>0.01</v>
      </c>
      <c r="AC1483" s="11">
        <v>1E-3</v>
      </c>
    </row>
    <row r="1484" spans="1:29" ht="11.5" hidden="1">
      <c r="A1484" s="15">
        <v>1467</v>
      </c>
      <c r="B1484" s="13" t="s">
        <v>1059</v>
      </c>
      <c r="C1484" s="14" t="s">
        <v>1165</v>
      </c>
      <c r="D1484" s="12"/>
      <c r="E1484" s="12">
        <v>414</v>
      </c>
      <c r="F1484" s="13" t="s">
        <v>1110</v>
      </c>
      <c r="G1484" s="12">
        <v>922</v>
      </c>
      <c r="H1484" s="12">
        <v>2005</v>
      </c>
      <c r="I1484" s="11">
        <v>104.955</v>
      </c>
      <c r="J1484" s="11">
        <v>100.97199999999999</v>
      </c>
      <c r="K1484" s="11">
        <v>80.275000000000006</v>
      </c>
      <c r="L1484" s="11">
        <v>76.953000000000003</v>
      </c>
      <c r="M1484" s="11">
        <v>91.475999999999999</v>
      </c>
      <c r="N1484" s="11">
        <v>102.09</v>
      </c>
      <c r="O1484" s="11">
        <v>100.604</v>
      </c>
      <c r="P1484" s="11">
        <v>84.997</v>
      </c>
      <c r="Q1484" s="11">
        <v>60.747999999999998</v>
      </c>
      <c r="R1484" s="11">
        <v>46.491</v>
      </c>
      <c r="S1484" s="11">
        <v>26.864000000000001</v>
      </c>
      <c r="T1484" s="11">
        <v>19.515000000000001</v>
      </c>
      <c r="U1484" s="11">
        <v>13.127000000000001</v>
      </c>
      <c r="V1484" s="11">
        <v>10.805999999999999</v>
      </c>
      <c r="W1484" s="11">
        <v>6.2729999999999997</v>
      </c>
      <c r="X1484" s="11">
        <v>1.84</v>
      </c>
      <c r="Y1484" s="11">
        <v>1.3859999999999999</v>
      </c>
      <c r="Z1484" s="11">
        <v>0.26400000000000001</v>
      </c>
      <c r="AA1484" s="11">
        <v>6.9000000000000006E-2</v>
      </c>
      <c r="AB1484" s="11">
        <v>1.4999999999999999E-2</v>
      </c>
      <c r="AC1484" s="11">
        <v>1E-3</v>
      </c>
    </row>
    <row r="1485" spans="1:29" ht="11.5" hidden="1">
      <c r="A1485" s="15">
        <v>1468</v>
      </c>
      <c r="B1485" s="13" t="s">
        <v>1059</v>
      </c>
      <c r="C1485" s="14" t="s">
        <v>1165</v>
      </c>
      <c r="D1485" s="12"/>
      <c r="E1485" s="12">
        <v>414</v>
      </c>
      <c r="F1485" s="13" t="s">
        <v>1110</v>
      </c>
      <c r="G1485" s="12">
        <v>922</v>
      </c>
      <c r="H1485" s="12">
        <v>2010</v>
      </c>
      <c r="I1485" s="11">
        <v>133.548</v>
      </c>
      <c r="J1485" s="11">
        <v>105.566</v>
      </c>
      <c r="K1485" s="11">
        <v>100.86799999999999</v>
      </c>
      <c r="L1485" s="11">
        <v>94.680999999999997</v>
      </c>
      <c r="M1485" s="11">
        <v>124.321</v>
      </c>
      <c r="N1485" s="11">
        <v>153.76900000000001</v>
      </c>
      <c r="O1485" s="11">
        <v>144.32900000000001</v>
      </c>
      <c r="P1485" s="11">
        <v>130.30699999999999</v>
      </c>
      <c r="Q1485" s="11">
        <v>103.098</v>
      </c>
      <c r="R1485" s="11">
        <v>60.389000000000003</v>
      </c>
      <c r="S1485" s="11">
        <v>44.03</v>
      </c>
      <c r="T1485" s="11">
        <v>24.367000000000001</v>
      </c>
      <c r="U1485" s="11">
        <v>17.248999999999999</v>
      </c>
      <c r="V1485" s="11">
        <v>11</v>
      </c>
      <c r="W1485" s="11">
        <v>8.5609999999999999</v>
      </c>
      <c r="X1485" s="11">
        <v>4.42</v>
      </c>
      <c r="Y1485" s="11">
        <v>0.97199999999999998</v>
      </c>
      <c r="Z1485" s="11">
        <v>0.46899999999999997</v>
      </c>
      <c r="AA1485" s="11">
        <v>5.7000000000000002E-2</v>
      </c>
      <c r="AB1485" s="11">
        <v>0.01</v>
      </c>
      <c r="AC1485" s="11">
        <v>1E-3</v>
      </c>
    </row>
    <row r="1486" spans="1:29" ht="11.5" hidden="1">
      <c r="A1486" s="15">
        <v>1469</v>
      </c>
      <c r="B1486" s="13" t="s">
        <v>1059</v>
      </c>
      <c r="C1486" s="14" t="s">
        <v>1165</v>
      </c>
      <c r="D1486" s="12"/>
      <c r="E1486" s="12">
        <v>414</v>
      </c>
      <c r="F1486" s="13" t="s">
        <v>1110</v>
      </c>
      <c r="G1486" s="12">
        <v>922</v>
      </c>
      <c r="H1486" s="12">
        <v>2015</v>
      </c>
      <c r="I1486" s="11">
        <v>147.643</v>
      </c>
      <c r="J1486" s="11">
        <v>134.65299999999999</v>
      </c>
      <c r="K1486" s="11">
        <v>109.47199999999999</v>
      </c>
      <c r="L1486" s="11">
        <v>103.752</v>
      </c>
      <c r="M1486" s="11">
        <v>95.555000000000007</v>
      </c>
      <c r="N1486" s="11">
        <v>147.64400000000001</v>
      </c>
      <c r="O1486" s="11">
        <v>191.00800000000001</v>
      </c>
      <c r="P1486" s="11">
        <v>179.042</v>
      </c>
      <c r="Q1486" s="11">
        <v>164.92699999999999</v>
      </c>
      <c r="R1486" s="11">
        <v>122.63800000000001</v>
      </c>
      <c r="S1486" s="11">
        <v>72.432000000000002</v>
      </c>
      <c r="T1486" s="11">
        <v>51.499000000000002</v>
      </c>
      <c r="U1486" s="11">
        <v>24.664999999999999</v>
      </c>
      <c r="V1486" s="11">
        <v>16.276</v>
      </c>
      <c r="W1486" s="11">
        <v>9.2889999999999997</v>
      </c>
      <c r="X1486" s="11">
        <v>6.2080000000000002</v>
      </c>
      <c r="Y1486" s="11">
        <v>2.4510000000000001</v>
      </c>
      <c r="Z1486" s="11">
        <v>0.35</v>
      </c>
      <c r="AA1486" s="11">
        <v>8.8999999999999996E-2</v>
      </c>
      <c r="AB1486" s="11">
        <v>5.0000000000000001E-3</v>
      </c>
      <c r="AC1486" s="11">
        <v>1E-3</v>
      </c>
    </row>
    <row r="1487" spans="1:29" ht="11.5" hidden="1">
      <c r="A1487" s="15">
        <v>1470</v>
      </c>
      <c r="B1487" s="13" t="s">
        <v>1059</v>
      </c>
      <c r="C1487" s="14" t="s">
        <v>1165</v>
      </c>
      <c r="D1487" s="12"/>
      <c r="E1487" s="12">
        <v>414</v>
      </c>
      <c r="F1487" s="13" t="s">
        <v>1110</v>
      </c>
      <c r="G1487" s="12">
        <v>922</v>
      </c>
      <c r="H1487" s="12">
        <v>2020</v>
      </c>
      <c r="I1487" s="11">
        <v>141.49</v>
      </c>
      <c r="J1487" s="11">
        <v>148.00700000000001</v>
      </c>
      <c r="K1487" s="11">
        <v>135.29400000000001</v>
      </c>
      <c r="L1487" s="11">
        <v>100.703</v>
      </c>
      <c r="M1487" s="11">
        <v>93.733000000000004</v>
      </c>
      <c r="N1487" s="11">
        <v>89.429000000000002</v>
      </c>
      <c r="O1487" s="11">
        <v>139.94200000000001</v>
      </c>
      <c r="P1487" s="11">
        <v>185.93199999999999</v>
      </c>
      <c r="Q1487" s="11">
        <v>174.38499999999999</v>
      </c>
      <c r="R1487" s="11">
        <v>160.63800000000001</v>
      </c>
      <c r="S1487" s="11">
        <v>119.193</v>
      </c>
      <c r="T1487" s="11">
        <v>70</v>
      </c>
      <c r="U1487" s="11">
        <v>48.976999999999997</v>
      </c>
      <c r="V1487" s="11">
        <v>22.923999999999999</v>
      </c>
      <c r="W1487" s="11">
        <v>14.157</v>
      </c>
      <c r="X1487" s="11">
        <v>6.7919999999999998</v>
      </c>
      <c r="Y1487" s="11">
        <v>3.524</v>
      </c>
      <c r="Z1487" s="11">
        <v>0.91800000000000004</v>
      </c>
      <c r="AA1487" s="11">
        <v>7.0999999999999994E-2</v>
      </c>
      <c r="AB1487" s="11">
        <v>8.0000000000000002E-3</v>
      </c>
      <c r="AC1487" s="11">
        <v>0</v>
      </c>
    </row>
    <row r="1488" spans="1:29" ht="11.5" hidden="1">
      <c r="A1488" s="15">
        <v>1471</v>
      </c>
      <c r="B1488" s="13" t="s">
        <v>1059</v>
      </c>
      <c r="C1488" s="14" t="s">
        <v>1166</v>
      </c>
      <c r="D1488" s="12"/>
      <c r="E1488" s="12">
        <v>422</v>
      </c>
      <c r="F1488" s="13" t="s">
        <v>1110</v>
      </c>
      <c r="G1488" s="12">
        <v>922</v>
      </c>
      <c r="H1488" s="12">
        <v>1950</v>
      </c>
      <c r="I1488" s="11">
        <v>88.284000000000006</v>
      </c>
      <c r="J1488" s="11">
        <v>70.941000000000003</v>
      </c>
      <c r="K1488" s="11">
        <v>68.906000000000006</v>
      </c>
      <c r="L1488" s="11">
        <v>65.629000000000005</v>
      </c>
      <c r="M1488" s="11">
        <v>60.140999999999998</v>
      </c>
      <c r="N1488" s="11">
        <v>47.765999999999998</v>
      </c>
      <c r="O1488" s="11">
        <v>33.527000000000001</v>
      </c>
      <c r="P1488" s="11">
        <v>40.566000000000003</v>
      </c>
      <c r="Q1488" s="11">
        <v>35.088000000000001</v>
      </c>
      <c r="R1488" s="11">
        <v>30.321999999999999</v>
      </c>
      <c r="S1488" s="11">
        <v>25.968</v>
      </c>
      <c r="T1488" s="11">
        <v>24.725000000000001</v>
      </c>
      <c r="U1488" s="11">
        <v>21.047000000000001</v>
      </c>
      <c r="V1488" s="11">
        <v>18.974</v>
      </c>
      <c r="W1488" s="11">
        <v>14.914</v>
      </c>
      <c r="X1488" s="11">
        <v>9.5589999999999993</v>
      </c>
      <c r="Y1488" s="11">
        <v>4.2709999999999999</v>
      </c>
      <c r="Z1488" s="11">
        <v>1.75</v>
      </c>
      <c r="AA1488" s="11">
        <v>0.46600000000000003</v>
      </c>
      <c r="AB1488" s="11">
        <v>7.1999999999999995E-2</v>
      </c>
      <c r="AC1488" s="11">
        <v>7.0000000000000001E-3</v>
      </c>
    </row>
    <row r="1489" spans="1:29" ht="11.5" hidden="1">
      <c r="A1489" s="15">
        <v>1472</v>
      </c>
      <c r="B1489" s="13" t="s">
        <v>1059</v>
      </c>
      <c r="C1489" s="14" t="s">
        <v>1166</v>
      </c>
      <c r="D1489" s="12"/>
      <c r="E1489" s="12">
        <v>422</v>
      </c>
      <c r="F1489" s="13" t="s">
        <v>1110</v>
      </c>
      <c r="G1489" s="12">
        <v>922</v>
      </c>
      <c r="H1489" s="12">
        <v>1955</v>
      </c>
      <c r="I1489" s="11">
        <v>129.56100000000001</v>
      </c>
      <c r="J1489" s="11">
        <v>85.587000000000003</v>
      </c>
      <c r="K1489" s="11">
        <v>70.391999999999996</v>
      </c>
      <c r="L1489" s="11">
        <v>68.406999999999996</v>
      </c>
      <c r="M1489" s="11">
        <v>64.951999999999998</v>
      </c>
      <c r="N1489" s="11">
        <v>59.390999999999998</v>
      </c>
      <c r="O1489" s="11">
        <v>47.115000000000002</v>
      </c>
      <c r="P1489" s="11">
        <v>33.076000000000001</v>
      </c>
      <c r="Q1489" s="11">
        <v>39.869</v>
      </c>
      <c r="R1489" s="11">
        <v>34.350999999999999</v>
      </c>
      <c r="S1489" s="11">
        <v>29.452000000000002</v>
      </c>
      <c r="T1489" s="11">
        <v>23.959</v>
      </c>
      <c r="U1489" s="11">
        <v>23.047999999999998</v>
      </c>
      <c r="V1489" s="11">
        <v>19.361000000000001</v>
      </c>
      <c r="W1489" s="11">
        <v>15.282</v>
      </c>
      <c r="X1489" s="11">
        <v>10.24</v>
      </c>
      <c r="Y1489" s="11">
        <v>5.2279999999999998</v>
      </c>
      <c r="Z1489" s="11">
        <v>1.7230000000000001</v>
      </c>
      <c r="AA1489" s="11">
        <v>0.46500000000000002</v>
      </c>
      <c r="AB1489" s="11">
        <v>7.1999999999999995E-2</v>
      </c>
      <c r="AC1489" s="11">
        <v>7.0000000000000001E-3</v>
      </c>
    </row>
    <row r="1490" spans="1:29" ht="11.5" hidden="1">
      <c r="A1490" s="15">
        <v>1473</v>
      </c>
      <c r="B1490" s="13" t="s">
        <v>1059</v>
      </c>
      <c r="C1490" s="14" t="s">
        <v>1166</v>
      </c>
      <c r="D1490" s="12"/>
      <c r="E1490" s="12">
        <v>422</v>
      </c>
      <c r="F1490" s="13" t="s">
        <v>1110</v>
      </c>
      <c r="G1490" s="12">
        <v>922</v>
      </c>
      <c r="H1490" s="12">
        <v>1960</v>
      </c>
      <c r="I1490" s="11">
        <v>150.97499999999999</v>
      </c>
      <c r="J1490" s="11">
        <v>130.172</v>
      </c>
      <c r="K1490" s="11">
        <v>87.242999999999995</v>
      </c>
      <c r="L1490" s="11">
        <v>71.694999999999993</v>
      </c>
      <c r="M1490" s="11">
        <v>69.358999999999995</v>
      </c>
      <c r="N1490" s="11">
        <v>65.683000000000007</v>
      </c>
      <c r="O1490" s="11">
        <v>59.905999999999999</v>
      </c>
      <c r="P1490" s="11">
        <v>47.414000000000001</v>
      </c>
      <c r="Q1490" s="11">
        <v>33.290999999999997</v>
      </c>
      <c r="R1490" s="11">
        <v>39.658000000000001</v>
      </c>
      <c r="S1490" s="11">
        <v>33.878999999999998</v>
      </c>
      <c r="T1490" s="11">
        <v>28.573</v>
      </c>
      <c r="U1490" s="11">
        <v>22.646999999999998</v>
      </c>
      <c r="V1490" s="11">
        <v>20.75</v>
      </c>
      <c r="W1490" s="11">
        <v>16.125</v>
      </c>
      <c r="X1490" s="11">
        <v>11.145</v>
      </c>
      <c r="Y1490" s="11">
        <v>6.0490000000000004</v>
      </c>
      <c r="Z1490" s="11">
        <v>2.214</v>
      </c>
      <c r="AA1490" s="11">
        <v>0.46500000000000002</v>
      </c>
      <c r="AB1490" s="11">
        <v>7.3999999999999996E-2</v>
      </c>
      <c r="AC1490" s="11">
        <v>7.0000000000000001E-3</v>
      </c>
    </row>
    <row r="1491" spans="1:29" ht="11.5" hidden="1">
      <c r="A1491" s="15">
        <v>1474</v>
      </c>
      <c r="B1491" s="13" t="s">
        <v>1059</v>
      </c>
      <c r="C1491" s="14" t="s">
        <v>1166</v>
      </c>
      <c r="D1491" s="12"/>
      <c r="E1491" s="12">
        <v>422</v>
      </c>
      <c r="F1491" s="13" t="s">
        <v>1110</v>
      </c>
      <c r="G1491" s="12">
        <v>922</v>
      </c>
      <c r="H1491" s="12">
        <v>1965</v>
      </c>
      <c r="I1491" s="11">
        <v>168.04</v>
      </c>
      <c r="J1491" s="11">
        <v>149.91499999999999</v>
      </c>
      <c r="K1491" s="11">
        <v>130.42400000000001</v>
      </c>
      <c r="L1491" s="11">
        <v>87.594999999999999</v>
      </c>
      <c r="M1491" s="11">
        <v>71.721000000000004</v>
      </c>
      <c r="N1491" s="11">
        <v>69.123000000000005</v>
      </c>
      <c r="O1491" s="11">
        <v>65.319000000000003</v>
      </c>
      <c r="P1491" s="11">
        <v>59.344999999999999</v>
      </c>
      <c r="Q1491" s="11">
        <v>46.844999999999999</v>
      </c>
      <c r="R1491" s="11">
        <v>32.795000000000002</v>
      </c>
      <c r="S1491" s="11">
        <v>38.625</v>
      </c>
      <c r="T1491" s="11">
        <v>32.524000000000001</v>
      </c>
      <c r="U1491" s="11">
        <v>26.733000000000001</v>
      </c>
      <c r="V1491" s="11">
        <v>20.28</v>
      </c>
      <c r="W1491" s="11">
        <v>17.190000000000001</v>
      </c>
      <c r="X1491" s="11">
        <v>11.73</v>
      </c>
      <c r="Y1491" s="11">
        <v>6.5670000000000002</v>
      </c>
      <c r="Z1491" s="11">
        <v>2.569</v>
      </c>
      <c r="AA1491" s="11">
        <v>0.60399999999999998</v>
      </c>
      <c r="AB1491" s="11">
        <v>7.3999999999999996E-2</v>
      </c>
      <c r="AC1491" s="11">
        <v>7.0000000000000001E-3</v>
      </c>
    </row>
    <row r="1492" spans="1:29" ht="11.5" hidden="1">
      <c r="A1492" s="15">
        <v>1475</v>
      </c>
      <c r="B1492" s="13" t="s">
        <v>1059</v>
      </c>
      <c r="C1492" s="14" t="s">
        <v>1166</v>
      </c>
      <c r="D1492" s="12"/>
      <c r="E1492" s="12">
        <v>422</v>
      </c>
      <c r="F1492" s="13" t="s">
        <v>1110</v>
      </c>
      <c r="G1492" s="12">
        <v>922</v>
      </c>
      <c r="H1492" s="12">
        <v>1970</v>
      </c>
      <c r="I1492" s="11">
        <v>168.333</v>
      </c>
      <c r="J1492" s="11">
        <v>159.608</v>
      </c>
      <c r="K1492" s="11">
        <v>143.83000000000001</v>
      </c>
      <c r="L1492" s="11">
        <v>123.88200000000001</v>
      </c>
      <c r="M1492" s="11">
        <v>83.197999999999993</v>
      </c>
      <c r="N1492" s="11">
        <v>70.296000000000006</v>
      </c>
      <c r="O1492" s="11">
        <v>67.281000000000006</v>
      </c>
      <c r="P1492" s="11">
        <v>63.296999999999997</v>
      </c>
      <c r="Q1492" s="11">
        <v>57.317</v>
      </c>
      <c r="R1492" s="11">
        <v>44.369</v>
      </c>
      <c r="S1492" s="11">
        <v>30.632000000000001</v>
      </c>
      <c r="T1492" s="11">
        <v>35.049999999999997</v>
      </c>
      <c r="U1492" s="11">
        <v>28.827999999999999</v>
      </c>
      <c r="V1492" s="11">
        <v>23.071000000000002</v>
      </c>
      <c r="W1492" s="11">
        <v>15.64</v>
      </c>
      <c r="X1492" s="11">
        <v>12.141</v>
      </c>
      <c r="Y1492" s="11">
        <v>6.8390000000000004</v>
      </c>
      <c r="Z1492" s="11">
        <v>2.7829999999999999</v>
      </c>
      <c r="AA1492" s="11">
        <v>0.70699999999999996</v>
      </c>
      <c r="AB1492" s="11">
        <v>9.6000000000000002E-2</v>
      </c>
      <c r="AC1492" s="11">
        <v>7.0000000000000001E-3</v>
      </c>
    </row>
    <row r="1493" spans="1:29" ht="11.5" hidden="1">
      <c r="A1493" s="15">
        <v>1476</v>
      </c>
      <c r="B1493" s="13" t="s">
        <v>1059</v>
      </c>
      <c r="C1493" s="14" t="s">
        <v>1166</v>
      </c>
      <c r="D1493" s="12"/>
      <c r="E1493" s="12">
        <v>422</v>
      </c>
      <c r="F1493" s="13" t="s">
        <v>1110</v>
      </c>
      <c r="G1493" s="12">
        <v>922</v>
      </c>
      <c r="H1493" s="12">
        <v>1975</v>
      </c>
      <c r="I1493" s="11">
        <v>178.35300000000001</v>
      </c>
      <c r="J1493" s="11">
        <v>166.131</v>
      </c>
      <c r="K1493" s="11">
        <v>158.38</v>
      </c>
      <c r="L1493" s="11">
        <v>142.62299999999999</v>
      </c>
      <c r="M1493" s="11">
        <v>122.589</v>
      </c>
      <c r="N1493" s="11">
        <v>82.135999999999996</v>
      </c>
      <c r="O1493" s="11">
        <v>69.302999999999997</v>
      </c>
      <c r="P1493" s="11">
        <v>66.194999999999993</v>
      </c>
      <c r="Q1493" s="11">
        <v>62.058999999999997</v>
      </c>
      <c r="R1493" s="11">
        <v>55.871000000000002</v>
      </c>
      <c r="S1493" s="11">
        <v>42.835999999999999</v>
      </c>
      <c r="T1493" s="11">
        <v>29.129000000000001</v>
      </c>
      <c r="U1493" s="11">
        <v>32.564</v>
      </c>
      <c r="V1493" s="11">
        <v>25.664999999999999</v>
      </c>
      <c r="W1493" s="11">
        <v>19.071999999999999</v>
      </c>
      <c r="X1493" s="11">
        <v>11.395</v>
      </c>
      <c r="Y1493" s="11">
        <v>7.1760000000000002</v>
      </c>
      <c r="Z1493" s="11">
        <v>2.9369999999999998</v>
      </c>
      <c r="AA1493" s="11">
        <v>0.77400000000000002</v>
      </c>
      <c r="AB1493" s="11">
        <v>0.113</v>
      </c>
      <c r="AC1493" s="11">
        <v>8.9999999999999993E-3</v>
      </c>
    </row>
    <row r="1494" spans="1:29" ht="11.5" hidden="1">
      <c r="A1494" s="15">
        <v>1477</v>
      </c>
      <c r="B1494" s="13" t="s">
        <v>1059</v>
      </c>
      <c r="C1494" s="14" t="s">
        <v>1166</v>
      </c>
      <c r="D1494" s="12"/>
      <c r="E1494" s="12">
        <v>422</v>
      </c>
      <c r="F1494" s="13" t="s">
        <v>1110</v>
      </c>
      <c r="G1494" s="12">
        <v>922</v>
      </c>
      <c r="H1494" s="12">
        <v>1980</v>
      </c>
      <c r="I1494" s="11">
        <v>178.48599999999999</v>
      </c>
      <c r="J1494" s="11">
        <v>165.489</v>
      </c>
      <c r="K1494" s="11">
        <v>153.6</v>
      </c>
      <c r="L1494" s="11">
        <v>142.93</v>
      </c>
      <c r="M1494" s="11">
        <v>124.56100000000001</v>
      </c>
      <c r="N1494" s="11">
        <v>107.386</v>
      </c>
      <c r="O1494" s="11">
        <v>72.108000000000004</v>
      </c>
      <c r="P1494" s="11">
        <v>61.137</v>
      </c>
      <c r="Q1494" s="11">
        <v>58.918999999999997</v>
      </c>
      <c r="R1494" s="11">
        <v>55.423000000000002</v>
      </c>
      <c r="S1494" s="11">
        <v>49.536999999999999</v>
      </c>
      <c r="T1494" s="11">
        <v>37.341000000000001</v>
      </c>
      <c r="U1494" s="11">
        <v>25.084</v>
      </c>
      <c r="V1494" s="11">
        <v>28.61</v>
      </c>
      <c r="W1494" s="11">
        <v>21.404</v>
      </c>
      <c r="X1494" s="11">
        <v>14.042999999999999</v>
      </c>
      <c r="Y1494" s="11">
        <v>6.8179999999999996</v>
      </c>
      <c r="Z1494" s="11">
        <v>3.1139999999999999</v>
      </c>
      <c r="AA1494" s="11">
        <v>0.82199999999999995</v>
      </c>
      <c r="AB1494" s="11">
        <v>0.123</v>
      </c>
      <c r="AC1494" s="11">
        <v>0.01</v>
      </c>
    </row>
    <row r="1495" spans="1:29" ht="11.5" hidden="1">
      <c r="A1495" s="15">
        <v>1478</v>
      </c>
      <c r="B1495" s="13" t="s">
        <v>1059</v>
      </c>
      <c r="C1495" s="14" t="s">
        <v>1166</v>
      </c>
      <c r="D1495" s="12"/>
      <c r="E1495" s="12">
        <v>422</v>
      </c>
      <c r="F1495" s="13" t="s">
        <v>1110</v>
      </c>
      <c r="G1495" s="12">
        <v>922</v>
      </c>
      <c r="H1495" s="12">
        <v>1985</v>
      </c>
      <c r="I1495" s="11">
        <v>171.55199999999999</v>
      </c>
      <c r="J1495" s="11">
        <v>172.81200000000001</v>
      </c>
      <c r="K1495" s="11">
        <v>162.542</v>
      </c>
      <c r="L1495" s="11">
        <v>146.05699999999999</v>
      </c>
      <c r="M1495" s="11">
        <v>126.03400000000001</v>
      </c>
      <c r="N1495" s="11">
        <v>104.009</v>
      </c>
      <c r="O1495" s="11">
        <v>90.155000000000001</v>
      </c>
      <c r="P1495" s="11">
        <v>59.887</v>
      </c>
      <c r="Q1495" s="11">
        <v>52.758000000000003</v>
      </c>
      <c r="R1495" s="11">
        <v>52.954000000000001</v>
      </c>
      <c r="S1495" s="11">
        <v>50.805999999999997</v>
      </c>
      <c r="T1495" s="11">
        <v>45.561</v>
      </c>
      <c r="U1495" s="11">
        <v>33.783000000000001</v>
      </c>
      <c r="V1495" s="11">
        <v>21.821000000000002</v>
      </c>
      <c r="W1495" s="11">
        <v>23.498000000000001</v>
      </c>
      <c r="X1495" s="11">
        <v>15.574999999999999</v>
      </c>
      <c r="Y1495" s="11">
        <v>8.3070000000000004</v>
      </c>
      <c r="Z1495" s="11">
        <v>2.9449999999999998</v>
      </c>
      <c r="AA1495" s="11">
        <v>0.876</v>
      </c>
      <c r="AB1495" s="11">
        <v>0.13300000000000001</v>
      </c>
      <c r="AC1495" s="11">
        <v>1.0999999999999999E-2</v>
      </c>
    </row>
    <row r="1496" spans="1:29" ht="11.5" hidden="1">
      <c r="A1496" s="15">
        <v>1479</v>
      </c>
      <c r="B1496" s="13" t="s">
        <v>1059</v>
      </c>
      <c r="C1496" s="14" t="s">
        <v>1166</v>
      </c>
      <c r="D1496" s="12"/>
      <c r="E1496" s="12">
        <v>422</v>
      </c>
      <c r="F1496" s="13" t="s">
        <v>1110</v>
      </c>
      <c r="G1496" s="12">
        <v>922</v>
      </c>
      <c r="H1496" s="12">
        <v>1990</v>
      </c>
      <c r="I1496" s="11">
        <v>173.512</v>
      </c>
      <c r="J1496" s="11">
        <v>167.98500000000001</v>
      </c>
      <c r="K1496" s="11">
        <v>170.947</v>
      </c>
      <c r="L1496" s="11">
        <v>157.95599999999999</v>
      </c>
      <c r="M1496" s="11">
        <v>135.93899999999999</v>
      </c>
      <c r="N1496" s="11">
        <v>113.748</v>
      </c>
      <c r="O1496" s="11">
        <v>93.686000000000007</v>
      </c>
      <c r="P1496" s="11">
        <v>82.614999999999995</v>
      </c>
      <c r="Q1496" s="11">
        <v>54.737000000000002</v>
      </c>
      <c r="R1496" s="11">
        <v>49.005000000000003</v>
      </c>
      <c r="S1496" s="11">
        <v>49.790999999999997</v>
      </c>
      <c r="T1496" s="11">
        <v>47.72</v>
      </c>
      <c r="U1496" s="11">
        <v>42.161999999999999</v>
      </c>
      <c r="V1496" s="11">
        <v>30.135999999999999</v>
      </c>
      <c r="W1496" s="11">
        <v>18.152999999999999</v>
      </c>
      <c r="X1496" s="11">
        <v>17.437000000000001</v>
      </c>
      <c r="Y1496" s="11">
        <v>9.4350000000000005</v>
      </c>
      <c r="Z1496" s="11">
        <v>3.6760000000000002</v>
      </c>
      <c r="AA1496" s="11">
        <v>0.84399999999999997</v>
      </c>
      <c r="AB1496" s="11">
        <v>0.14399999999999999</v>
      </c>
      <c r="AC1496" s="11">
        <v>1.2E-2</v>
      </c>
    </row>
    <row r="1497" spans="1:29" ht="11.5" hidden="1">
      <c r="A1497" s="15">
        <v>1480</v>
      </c>
      <c r="B1497" s="13" t="s">
        <v>1059</v>
      </c>
      <c r="C1497" s="14" t="s">
        <v>1166</v>
      </c>
      <c r="D1497" s="12"/>
      <c r="E1497" s="12">
        <v>422</v>
      </c>
      <c r="F1497" s="13" t="s">
        <v>1110</v>
      </c>
      <c r="G1497" s="12">
        <v>922</v>
      </c>
      <c r="H1497" s="12">
        <v>1995</v>
      </c>
      <c r="I1497" s="11">
        <v>210.273</v>
      </c>
      <c r="J1497" s="11">
        <v>181.142</v>
      </c>
      <c r="K1497" s="11">
        <v>172.27799999999999</v>
      </c>
      <c r="L1497" s="11">
        <v>183.61500000000001</v>
      </c>
      <c r="M1497" s="11">
        <v>187.47200000000001</v>
      </c>
      <c r="N1497" s="11">
        <v>172.053</v>
      </c>
      <c r="O1497" s="11">
        <v>143.62299999999999</v>
      </c>
      <c r="P1497" s="11">
        <v>114.443</v>
      </c>
      <c r="Q1497" s="11">
        <v>95.885000000000005</v>
      </c>
      <c r="R1497" s="11">
        <v>62.960999999999999</v>
      </c>
      <c r="S1497" s="11">
        <v>53.62</v>
      </c>
      <c r="T1497" s="11">
        <v>51.673000000000002</v>
      </c>
      <c r="U1497" s="11">
        <v>47.401000000000003</v>
      </c>
      <c r="V1497" s="11">
        <v>39.841999999999999</v>
      </c>
      <c r="W1497" s="11">
        <v>26.553000000000001</v>
      </c>
      <c r="X1497" s="11">
        <v>14.297000000000001</v>
      </c>
      <c r="Y1497" s="11">
        <v>11.156000000000001</v>
      </c>
      <c r="Z1497" s="11">
        <v>4.3630000000000004</v>
      </c>
      <c r="AA1497" s="11">
        <v>1.0780000000000001</v>
      </c>
      <c r="AB1497" s="11">
        <v>0.14299999999999999</v>
      </c>
      <c r="AC1497" s="11">
        <v>1.2999999999999999E-2</v>
      </c>
    </row>
    <row r="1498" spans="1:29" ht="11.5" hidden="1">
      <c r="A1498" s="15">
        <v>1481</v>
      </c>
      <c r="B1498" s="13" t="s">
        <v>1059</v>
      </c>
      <c r="C1498" s="14" t="s">
        <v>1166</v>
      </c>
      <c r="D1498" s="12"/>
      <c r="E1498" s="12">
        <v>422</v>
      </c>
      <c r="F1498" s="13" t="s">
        <v>1110</v>
      </c>
      <c r="G1498" s="12">
        <v>922</v>
      </c>
      <c r="H1498" s="12">
        <v>2000</v>
      </c>
      <c r="I1498" s="11">
        <v>202.38499999999999</v>
      </c>
      <c r="J1498" s="11">
        <v>200.33099999999999</v>
      </c>
      <c r="K1498" s="11">
        <v>179.65799999999999</v>
      </c>
      <c r="L1498" s="11">
        <v>173.03299999999999</v>
      </c>
      <c r="M1498" s="11">
        <v>183.11199999999999</v>
      </c>
      <c r="N1498" s="11">
        <v>186.96199999999999</v>
      </c>
      <c r="O1498" s="11">
        <v>171.33600000000001</v>
      </c>
      <c r="P1498" s="11">
        <v>141.78100000000001</v>
      </c>
      <c r="Q1498" s="11">
        <v>113.72199999999999</v>
      </c>
      <c r="R1498" s="11">
        <v>97.456999999999994</v>
      </c>
      <c r="S1498" s="11">
        <v>60.924999999999997</v>
      </c>
      <c r="T1498" s="11">
        <v>50.14</v>
      </c>
      <c r="U1498" s="11">
        <v>50.326000000000001</v>
      </c>
      <c r="V1498" s="11">
        <v>44.734999999999999</v>
      </c>
      <c r="W1498" s="11">
        <v>35.271000000000001</v>
      </c>
      <c r="X1498" s="11">
        <v>20.763999999999999</v>
      </c>
      <c r="Y1498" s="11">
        <v>9.0289999999999999</v>
      </c>
      <c r="Z1498" s="11">
        <v>5.47</v>
      </c>
      <c r="AA1498" s="11">
        <v>1.4079999999999999</v>
      </c>
      <c r="AB1498" s="11">
        <v>0.20300000000000001</v>
      </c>
      <c r="AC1498" s="11">
        <v>1.4999999999999999E-2</v>
      </c>
    </row>
    <row r="1499" spans="1:29" ht="11.5" hidden="1">
      <c r="A1499" s="15">
        <v>1482</v>
      </c>
      <c r="B1499" s="13" t="s">
        <v>1059</v>
      </c>
      <c r="C1499" s="14" t="s">
        <v>1166</v>
      </c>
      <c r="D1499" s="12"/>
      <c r="E1499" s="12">
        <v>422</v>
      </c>
      <c r="F1499" s="13" t="s">
        <v>1110</v>
      </c>
      <c r="G1499" s="12">
        <v>922</v>
      </c>
      <c r="H1499" s="12">
        <v>2005</v>
      </c>
      <c r="I1499" s="11">
        <v>210.947</v>
      </c>
      <c r="J1499" s="11">
        <v>243.631</v>
      </c>
      <c r="K1499" s="11">
        <v>261.23200000000003</v>
      </c>
      <c r="L1499" s="11">
        <v>238.434</v>
      </c>
      <c r="M1499" s="11">
        <v>218.82900000000001</v>
      </c>
      <c r="N1499" s="11">
        <v>196.626</v>
      </c>
      <c r="O1499" s="11">
        <v>177.654</v>
      </c>
      <c r="P1499" s="11">
        <v>160.196</v>
      </c>
      <c r="Q1499" s="11">
        <v>123.667</v>
      </c>
      <c r="R1499" s="11">
        <v>106.613</v>
      </c>
      <c r="S1499" s="11">
        <v>105.148</v>
      </c>
      <c r="T1499" s="11">
        <v>71.498999999999995</v>
      </c>
      <c r="U1499" s="11">
        <v>48.613999999999997</v>
      </c>
      <c r="V1499" s="11">
        <v>54.787999999999997</v>
      </c>
      <c r="W1499" s="11">
        <v>46.433999999999997</v>
      </c>
      <c r="X1499" s="11">
        <v>23.603999999999999</v>
      </c>
      <c r="Y1499" s="11">
        <v>12.343</v>
      </c>
      <c r="Z1499" s="11">
        <v>5.5460000000000003</v>
      </c>
      <c r="AA1499" s="11">
        <v>2.0529999999999999</v>
      </c>
      <c r="AB1499" s="11">
        <v>0.32200000000000001</v>
      </c>
      <c r="AC1499" s="11">
        <v>2.5000000000000001E-2</v>
      </c>
    </row>
    <row r="1500" spans="1:29" ht="11.5" hidden="1">
      <c r="A1500" s="15">
        <v>1483</v>
      </c>
      <c r="B1500" s="13" t="s">
        <v>1059</v>
      </c>
      <c r="C1500" s="14" t="s">
        <v>1166</v>
      </c>
      <c r="D1500" s="12"/>
      <c r="E1500" s="12">
        <v>422</v>
      </c>
      <c r="F1500" s="13" t="s">
        <v>1110</v>
      </c>
      <c r="G1500" s="12">
        <v>922</v>
      </c>
      <c r="H1500" s="12">
        <v>2010</v>
      </c>
      <c r="I1500" s="11">
        <v>180.864</v>
      </c>
      <c r="J1500" s="11">
        <v>209.98599999999999</v>
      </c>
      <c r="K1500" s="11">
        <v>243.101</v>
      </c>
      <c r="L1500" s="11">
        <v>260.04000000000002</v>
      </c>
      <c r="M1500" s="11">
        <v>235.92</v>
      </c>
      <c r="N1500" s="11">
        <v>215.76499999999999</v>
      </c>
      <c r="O1500" s="11">
        <v>193.95599999999999</v>
      </c>
      <c r="P1500" s="11">
        <v>175.54300000000001</v>
      </c>
      <c r="Q1500" s="11">
        <v>158.446</v>
      </c>
      <c r="R1500" s="11">
        <v>122.142</v>
      </c>
      <c r="S1500" s="11">
        <v>105.014</v>
      </c>
      <c r="T1500" s="11">
        <v>103.075</v>
      </c>
      <c r="U1500" s="11">
        <v>69.39</v>
      </c>
      <c r="V1500" s="11">
        <v>46.253999999999998</v>
      </c>
      <c r="W1500" s="11">
        <v>50.167000000000002</v>
      </c>
      <c r="X1500" s="11">
        <v>39.606000000000002</v>
      </c>
      <c r="Y1500" s="11">
        <v>17.681000000000001</v>
      </c>
      <c r="Z1500" s="11">
        <v>7.4240000000000004</v>
      </c>
      <c r="AA1500" s="11">
        <v>2.4020000000000001</v>
      </c>
      <c r="AB1500" s="11">
        <v>0.56499999999999995</v>
      </c>
      <c r="AC1500" s="11">
        <v>4.9000000000000002E-2</v>
      </c>
    </row>
    <row r="1501" spans="1:29" ht="11.5" hidden="1">
      <c r="A1501" s="15">
        <v>1484</v>
      </c>
      <c r="B1501" s="13" t="s">
        <v>1059</v>
      </c>
      <c r="C1501" s="14" t="s">
        <v>1166</v>
      </c>
      <c r="D1501" s="12"/>
      <c r="E1501" s="12">
        <v>422</v>
      </c>
      <c r="F1501" s="13" t="s">
        <v>1110</v>
      </c>
      <c r="G1501" s="12">
        <v>922</v>
      </c>
      <c r="H1501" s="12">
        <v>2015</v>
      </c>
      <c r="I1501" s="11">
        <v>291.92</v>
      </c>
      <c r="J1501" s="11">
        <v>275.72899999999998</v>
      </c>
      <c r="K1501" s="11">
        <v>292.92500000000001</v>
      </c>
      <c r="L1501" s="11">
        <v>305.88900000000001</v>
      </c>
      <c r="M1501" s="11">
        <v>310.63600000000002</v>
      </c>
      <c r="N1501" s="11">
        <v>289.11399999999998</v>
      </c>
      <c r="O1501" s="11">
        <v>264.839</v>
      </c>
      <c r="P1501" s="11">
        <v>233.53700000000001</v>
      </c>
      <c r="Q1501" s="11">
        <v>206.90600000000001</v>
      </c>
      <c r="R1501" s="11">
        <v>181.47399999999999</v>
      </c>
      <c r="S1501" s="11">
        <v>140.947</v>
      </c>
      <c r="T1501" s="11">
        <v>119.381</v>
      </c>
      <c r="U1501" s="11">
        <v>112.47199999999999</v>
      </c>
      <c r="V1501" s="11">
        <v>74.820999999999998</v>
      </c>
      <c r="W1501" s="11">
        <v>48.386000000000003</v>
      </c>
      <c r="X1501" s="11">
        <v>47.494999999999997</v>
      </c>
      <c r="Y1501" s="11">
        <v>32.619999999999997</v>
      </c>
      <c r="Z1501" s="11">
        <v>11.577999999999999</v>
      </c>
      <c r="AA1501" s="11">
        <v>3.3860000000000001</v>
      </c>
      <c r="AB1501" s="11">
        <v>0.71199999999999997</v>
      </c>
      <c r="AC1501" s="11">
        <v>9.4E-2</v>
      </c>
    </row>
    <row r="1502" spans="1:29" ht="11.5" hidden="1">
      <c r="A1502" s="15">
        <v>1485</v>
      </c>
      <c r="B1502" s="13" t="s">
        <v>1059</v>
      </c>
      <c r="C1502" s="14" t="s">
        <v>1166</v>
      </c>
      <c r="D1502" s="12"/>
      <c r="E1502" s="12">
        <v>422</v>
      </c>
      <c r="F1502" s="13" t="s">
        <v>1110</v>
      </c>
      <c r="G1502" s="12">
        <v>922</v>
      </c>
      <c r="H1502" s="12">
        <v>2020</v>
      </c>
      <c r="I1502" s="11">
        <v>277.05900000000003</v>
      </c>
      <c r="J1502" s="11">
        <v>279.48599999999999</v>
      </c>
      <c r="K1502" s="11">
        <v>265.065</v>
      </c>
      <c r="L1502" s="11">
        <v>284.73</v>
      </c>
      <c r="M1502" s="11">
        <v>299.03399999999999</v>
      </c>
      <c r="N1502" s="11">
        <v>303.30099999999999</v>
      </c>
      <c r="O1502" s="11">
        <v>282.214</v>
      </c>
      <c r="P1502" s="11">
        <v>259.00299999999999</v>
      </c>
      <c r="Q1502" s="11">
        <v>228.53</v>
      </c>
      <c r="R1502" s="11">
        <v>202.56800000000001</v>
      </c>
      <c r="S1502" s="11">
        <v>177.15799999999999</v>
      </c>
      <c r="T1502" s="11">
        <v>136.77600000000001</v>
      </c>
      <c r="U1502" s="11">
        <v>114.998</v>
      </c>
      <c r="V1502" s="11">
        <v>106.759</v>
      </c>
      <c r="W1502" s="11">
        <v>68.5</v>
      </c>
      <c r="X1502" s="11">
        <v>41.421999999999997</v>
      </c>
      <c r="Y1502" s="11">
        <v>36.247999999999998</v>
      </c>
      <c r="Z1502" s="11">
        <v>20.38</v>
      </c>
      <c r="AA1502" s="11">
        <v>5.327</v>
      </c>
      <c r="AB1502" s="11">
        <v>1.014</v>
      </c>
      <c r="AC1502" s="11">
        <v>0.124</v>
      </c>
    </row>
    <row r="1503" spans="1:29" ht="11.5" hidden="1">
      <c r="A1503" s="15">
        <v>1486</v>
      </c>
      <c r="B1503" s="13" t="s">
        <v>1059</v>
      </c>
      <c r="C1503" s="14" t="s">
        <v>1167</v>
      </c>
      <c r="D1503" s="12"/>
      <c r="E1503" s="12">
        <v>512</v>
      </c>
      <c r="F1503" s="13" t="s">
        <v>1110</v>
      </c>
      <c r="G1503" s="12">
        <v>922</v>
      </c>
      <c r="H1503" s="12">
        <v>1950</v>
      </c>
      <c r="I1503" s="11">
        <v>38.244999999999997</v>
      </c>
      <c r="J1503" s="11">
        <v>30.396999999999998</v>
      </c>
      <c r="K1503" s="11">
        <v>26.306000000000001</v>
      </c>
      <c r="L1503" s="11">
        <v>22.911000000000001</v>
      </c>
      <c r="M1503" s="11">
        <v>19.675000000000001</v>
      </c>
      <c r="N1503" s="11">
        <v>16.800999999999998</v>
      </c>
      <c r="O1503" s="11">
        <v>14.369</v>
      </c>
      <c r="P1503" s="11">
        <v>12.38</v>
      </c>
      <c r="Q1503" s="11">
        <v>10.5</v>
      </c>
      <c r="R1503" s="11">
        <v>8.8420000000000005</v>
      </c>
      <c r="S1503" s="11">
        <v>7.2949999999999999</v>
      </c>
      <c r="T1503" s="11">
        <v>5.6360000000000001</v>
      </c>
      <c r="U1503" s="11">
        <v>4.4210000000000003</v>
      </c>
      <c r="V1503" s="11">
        <v>3.2040000000000002</v>
      </c>
      <c r="W1503" s="11">
        <v>2.1</v>
      </c>
      <c r="X1503" s="11">
        <v>1.105</v>
      </c>
      <c r="Y1503" s="11">
        <v>0.436</v>
      </c>
      <c r="Z1503" s="11">
        <v>0.10299999999999999</v>
      </c>
      <c r="AA1503" s="11">
        <v>1.4E-2</v>
      </c>
      <c r="AB1503" s="11">
        <v>0</v>
      </c>
      <c r="AC1503" s="11">
        <v>0</v>
      </c>
    </row>
    <row r="1504" spans="1:29" ht="11.5" hidden="1">
      <c r="A1504" s="15">
        <v>1487</v>
      </c>
      <c r="B1504" s="13" t="s">
        <v>1059</v>
      </c>
      <c r="C1504" s="14" t="s">
        <v>1167</v>
      </c>
      <c r="D1504" s="12"/>
      <c r="E1504" s="12">
        <v>512</v>
      </c>
      <c r="F1504" s="13" t="s">
        <v>1110</v>
      </c>
      <c r="G1504" s="12">
        <v>922</v>
      </c>
      <c r="H1504" s="12">
        <v>1955</v>
      </c>
      <c r="I1504" s="11">
        <v>41.534999999999997</v>
      </c>
      <c r="J1504" s="11">
        <v>32.997</v>
      </c>
      <c r="K1504" s="11">
        <v>29.344999999999999</v>
      </c>
      <c r="L1504" s="11">
        <v>25.471</v>
      </c>
      <c r="M1504" s="11">
        <v>21.867999999999999</v>
      </c>
      <c r="N1504" s="11">
        <v>18.559999999999999</v>
      </c>
      <c r="O1504" s="11">
        <v>15.736000000000001</v>
      </c>
      <c r="P1504" s="11">
        <v>13.395</v>
      </c>
      <c r="Q1504" s="11">
        <v>11.494</v>
      </c>
      <c r="R1504" s="11">
        <v>9.8059999999999992</v>
      </c>
      <c r="S1504" s="11">
        <v>8.2629999999999999</v>
      </c>
      <c r="T1504" s="11">
        <v>6.6669999999999998</v>
      </c>
      <c r="U1504" s="11">
        <v>4.9109999999999996</v>
      </c>
      <c r="V1504" s="11">
        <v>3.5379999999999998</v>
      </c>
      <c r="W1504" s="11">
        <v>2.23</v>
      </c>
      <c r="X1504" s="11">
        <v>1.1599999999999999</v>
      </c>
      <c r="Y1504" s="11">
        <v>0.42899999999999999</v>
      </c>
      <c r="Z1504" s="11">
        <v>0.104</v>
      </c>
      <c r="AA1504" s="11">
        <v>1.4E-2</v>
      </c>
      <c r="AB1504" s="11">
        <v>0</v>
      </c>
      <c r="AC1504" s="11">
        <v>0</v>
      </c>
    </row>
    <row r="1505" spans="1:29" ht="11.5" hidden="1">
      <c r="A1505" s="15">
        <v>1488</v>
      </c>
      <c r="B1505" s="13" t="s">
        <v>1059</v>
      </c>
      <c r="C1505" s="14" t="s">
        <v>1167</v>
      </c>
      <c r="D1505" s="12"/>
      <c r="E1505" s="12">
        <v>512</v>
      </c>
      <c r="F1505" s="13" t="s">
        <v>1110</v>
      </c>
      <c r="G1505" s="12">
        <v>922</v>
      </c>
      <c r="H1505" s="12">
        <v>1960</v>
      </c>
      <c r="I1505" s="11">
        <v>48.804000000000002</v>
      </c>
      <c r="J1505" s="11">
        <v>37.101999999999997</v>
      </c>
      <c r="K1505" s="11">
        <v>32.023000000000003</v>
      </c>
      <c r="L1505" s="11">
        <v>28.538</v>
      </c>
      <c r="M1505" s="11">
        <v>24.454999999999998</v>
      </c>
      <c r="N1505" s="11">
        <v>20.776</v>
      </c>
      <c r="O1505" s="11">
        <v>17.518999999999998</v>
      </c>
      <c r="P1505" s="11">
        <v>14.786</v>
      </c>
      <c r="Q1505" s="11">
        <v>12.531000000000001</v>
      </c>
      <c r="R1505" s="11">
        <v>10.807</v>
      </c>
      <c r="S1505" s="11">
        <v>9.2189999999999994</v>
      </c>
      <c r="T1505" s="11">
        <v>7.61</v>
      </c>
      <c r="U1505" s="11">
        <v>5.8760000000000003</v>
      </c>
      <c r="V1505" s="11">
        <v>4.0030000000000001</v>
      </c>
      <c r="W1505" s="11">
        <v>2.5299999999999998</v>
      </c>
      <c r="X1505" s="11">
        <v>1.2809999999999999</v>
      </c>
      <c r="Y1505" s="11">
        <v>0.47499999999999998</v>
      </c>
      <c r="Z1505" s="11">
        <v>0.109</v>
      </c>
      <c r="AA1505" s="11">
        <v>1.4999999999999999E-2</v>
      </c>
      <c r="AB1505" s="11">
        <v>0</v>
      </c>
      <c r="AC1505" s="11">
        <v>0</v>
      </c>
    </row>
    <row r="1506" spans="1:29" ht="11.5" hidden="1">
      <c r="A1506" s="15">
        <v>1489</v>
      </c>
      <c r="B1506" s="13" t="s">
        <v>1059</v>
      </c>
      <c r="C1506" s="14" t="s">
        <v>1167</v>
      </c>
      <c r="D1506" s="12"/>
      <c r="E1506" s="12">
        <v>512</v>
      </c>
      <c r="F1506" s="13" t="s">
        <v>1110</v>
      </c>
      <c r="G1506" s="12">
        <v>922</v>
      </c>
      <c r="H1506" s="12">
        <v>1965</v>
      </c>
      <c r="I1506" s="11">
        <v>57.143999999999998</v>
      </c>
      <c r="J1506" s="11">
        <v>44.747</v>
      </c>
      <c r="K1506" s="11">
        <v>36.167999999999999</v>
      </c>
      <c r="L1506" s="11">
        <v>31.257999999999999</v>
      </c>
      <c r="M1506" s="11">
        <v>27.54</v>
      </c>
      <c r="N1506" s="11">
        <v>23.382000000000001</v>
      </c>
      <c r="O1506" s="11">
        <v>19.745999999999999</v>
      </c>
      <c r="P1506" s="11">
        <v>16.579999999999998</v>
      </c>
      <c r="Q1506" s="11">
        <v>13.930999999999999</v>
      </c>
      <c r="R1506" s="11">
        <v>11.853</v>
      </c>
      <c r="S1506" s="11">
        <v>10.217000000000001</v>
      </c>
      <c r="T1506" s="11">
        <v>8.5530000000000008</v>
      </c>
      <c r="U1506" s="11">
        <v>6.78</v>
      </c>
      <c r="V1506" s="11">
        <v>4.8710000000000004</v>
      </c>
      <c r="W1506" s="11">
        <v>2.9359999999999999</v>
      </c>
      <c r="X1506" s="11">
        <v>1.5089999999999999</v>
      </c>
      <c r="Y1506" s="11">
        <v>0.55200000000000005</v>
      </c>
      <c r="Z1506" s="11">
        <v>0.13</v>
      </c>
      <c r="AA1506" s="11">
        <v>1.6E-2</v>
      </c>
      <c r="AB1506" s="11">
        <v>0</v>
      </c>
      <c r="AC1506" s="11">
        <v>0</v>
      </c>
    </row>
    <row r="1507" spans="1:29" ht="11.5" hidden="1">
      <c r="A1507" s="15">
        <v>1490</v>
      </c>
      <c r="B1507" s="13" t="s">
        <v>1059</v>
      </c>
      <c r="C1507" s="14" t="s">
        <v>1167</v>
      </c>
      <c r="D1507" s="12"/>
      <c r="E1507" s="12">
        <v>512</v>
      </c>
      <c r="F1507" s="13" t="s">
        <v>1110</v>
      </c>
      <c r="G1507" s="12">
        <v>922</v>
      </c>
      <c r="H1507" s="12">
        <v>1970</v>
      </c>
      <c r="I1507" s="11">
        <v>67.347999999999999</v>
      </c>
      <c r="J1507" s="11">
        <v>53.44</v>
      </c>
      <c r="K1507" s="11">
        <v>43.802999999999997</v>
      </c>
      <c r="L1507" s="11">
        <v>35.470999999999997</v>
      </c>
      <c r="M1507" s="11">
        <v>30.391999999999999</v>
      </c>
      <c r="N1507" s="11">
        <v>26.61</v>
      </c>
      <c r="O1507" s="11">
        <v>22.507000000000001</v>
      </c>
      <c r="P1507" s="11">
        <v>18.949000000000002</v>
      </c>
      <c r="Q1507" s="11">
        <v>15.852</v>
      </c>
      <c r="R1507" s="11">
        <v>13.308999999999999</v>
      </c>
      <c r="S1507" s="11">
        <v>11.262</v>
      </c>
      <c r="T1507" s="11">
        <v>9.532</v>
      </c>
      <c r="U1507" s="11">
        <v>7.6870000000000003</v>
      </c>
      <c r="V1507" s="11">
        <v>5.702</v>
      </c>
      <c r="W1507" s="11">
        <v>3.6520000000000001</v>
      </c>
      <c r="X1507" s="11">
        <v>1.8120000000000001</v>
      </c>
      <c r="Y1507" s="11">
        <v>0.68300000000000005</v>
      </c>
      <c r="Z1507" s="11">
        <v>0.158</v>
      </c>
      <c r="AA1507" s="11">
        <v>0.02</v>
      </c>
      <c r="AB1507" s="11">
        <v>0</v>
      </c>
      <c r="AC1507" s="11">
        <v>0</v>
      </c>
    </row>
    <row r="1508" spans="1:29" ht="11.5" hidden="1">
      <c r="A1508" s="15">
        <v>1491</v>
      </c>
      <c r="B1508" s="13" t="s">
        <v>1059</v>
      </c>
      <c r="C1508" s="14" t="s">
        <v>1167</v>
      </c>
      <c r="D1508" s="12"/>
      <c r="E1508" s="12">
        <v>512</v>
      </c>
      <c r="F1508" s="13" t="s">
        <v>1110</v>
      </c>
      <c r="G1508" s="12">
        <v>922</v>
      </c>
      <c r="H1508" s="12">
        <v>1975</v>
      </c>
      <c r="I1508" s="11">
        <v>82.022999999999996</v>
      </c>
      <c r="J1508" s="11">
        <v>64.006</v>
      </c>
      <c r="K1508" s="11">
        <v>52.570999999999998</v>
      </c>
      <c r="L1508" s="11">
        <v>43.392000000000003</v>
      </c>
      <c r="M1508" s="11">
        <v>35.173999999999999</v>
      </c>
      <c r="N1508" s="11">
        <v>30.27</v>
      </c>
      <c r="O1508" s="11">
        <v>26.625</v>
      </c>
      <c r="P1508" s="11">
        <v>22.552</v>
      </c>
      <c r="Q1508" s="11">
        <v>18.960999999999999</v>
      </c>
      <c r="R1508" s="11">
        <v>15.585000000000001</v>
      </c>
      <c r="S1508" s="11">
        <v>12.724</v>
      </c>
      <c r="T1508" s="11">
        <v>10.561999999999999</v>
      </c>
      <c r="U1508" s="11">
        <v>8.64</v>
      </c>
      <c r="V1508" s="11">
        <v>6.55</v>
      </c>
      <c r="W1508" s="11">
        <v>4.3659999999999997</v>
      </c>
      <c r="X1508" s="11">
        <v>2.3290000000000002</v>
      </c>
      <c r="Y1508" s="11">
        <v>0.85899999999999999</v>
      </c>
      <c r="Z1508" s="11">
        <v>0.20899999999999999</v>
      </c>
      <c r="AA1508" s="11">
        <v>2.8000000000000001E-2</v>
      </c>
      <c r="AB1508" s="11">
        <v>2E-3</v>
      </c>
      <c r="AC1508" s="11">
        <v>0</v>
      </c>
    </row>
    <row r="1509" spans="1:29" ht="11.5" hidden="1">
      <c r="A1509" s="15">
        <v>1492</v>
      </c>
      <c r="B1509" s="13" t="s">
        <v>1059</v>
      </c>
      <c r="C1509" s="14" t="s">
        <v>1167</v>
      </c>
      <c r="D1509" s="12"/>
      <c r="E1509" s="12">
        <v>512</v>
      </c>
      <c r="F1509" s="13" t="s">
        <v>1110</v>
      </c>
      <c r="G1509" s="12">
        <v>922</v>
      </c>
      <c r="H1509" s="12">
        <v>1980</v>
      </c>
      <c r="I1509" s="11">
        <v>112.77</v>
      </c>
      <c r="J1509" s="11">
        <v>79.402000000000001</v>
      </c>
      <c r="K1509" s="11">
        <v>63.430999999999997</v>
      </c>
      <c r="L1509" s="11">
        <v>52.77</v>
      </c>
      <c r="M1509" s="11">
        <v>44.115000000000002</v>
      </c>
      <c r="N1509" s="11">
        <v>36.476999999999997</v>
      </c>
      <c r="O1509" s="11">
        <v>31.888999999999999</v>
      </c>
      <c r="P1509" s="11">
        <v>28.155999999999999</v>
      </c>
      <c r="Q1509" s="11">
        <v>23.870999999999999</v>
      </c>
      <c r="R1509" s="11">
        <v>19.335999999999999</v>
      </c>
      <c r="S1509" s="11">
        <v>15.045</v>
      </c>
      <c r="T1509" s="11">
        <v>12.022</v>
      </c>
      <c r="U1509" s="11">
        <v>9.6639999999999997</v>
      </c>
      <c r="V1509" s="11">
        <v>7.45</v>
      </c>
      <c r="W1509" s="11">
        <v>5.1280000000000001</v>
      </c>
      <c r="X1509" s="11">
        <v>2.9129999999999998</v>
      </c>
      <c r="Y1509" s="11">
        <v>1.1950000000000001</v>
      </c>
      <c r="Z1509" s="11">
        <v>0.30299999999999999</v>
      </c>
      <c r="AA1509" s="11">
        <v>4.5999999999999999E-2</v>
      </c>
      <c r="AB1509" s="11">
        <v>3.0000000000000001E-3</v>
      </c>
      <c r="AC1509" s="11">
        <v>0</v>
      </c>
    </row>
    <row r="1510" spans="1:29" ht="11.5" hidden="1">
      <c r="A1510" s="15">
        <v>1493</v>
      </c>
      <c r="B1510" s="13" t="s">
        <v>1059</v>
      </c>
      <c r="C1510" s="14" t="s">
        <v>1167</v>
      </c>
      <c r="D1510" s="12"/>
      <c r="E1510" s="12">
        <v>512</v>
      </c>
      <c r="F1510" s="13" t="s">
        <v>1110</v>
      </c>
      <c r="G1510" s="12">
        <v>922</v>
      </c>
      <c r="H1510" s="12">
        <v>1985</v>
      </c>
      <c r="I1510" s="11">
        <v>145.69499999999999</v>
      </c>
      <c r="J1510" s="11">
        <v>110.56</v>
      </c>
      <c r="K1510" s="11">
        <v>78.953999999999994</v>
      </c>
      <c r="L1510" s="11">
        <v>63.762999999999998</v>
      </c>
      <c r="M1510" s="11">
        <v>53.680999999999997</v>
      </c>
      <c r="N1510" s="11">
        <v>45.624000000000002</v>
      </c>
      <c r="O1510" s="11">
        <v>38.334000000000003</v>
      </c>
      <c r="P1510" s="11">
        <v>33.64</v>
      </c>
      <c r="Q1510" s="11">
        <v>29.635999999999999</v>
      </c>
      <c r="R1510" s="11">
        <v>24.311</v>
      </c>
      <c r="S1510" s="11">
        <v>18.78</v>
      </c>
      <c r="T1510" s="11">
        <v>14.308999999999999</v>
      </c>
      <c r="U1510" s="11">
        <v>11.095000000000001</v>
      </c>
      <c r="V1510" s="11">
        <v>8.4260000000000002</v>
      </c>
      <c r="W1510" s="11">
        <v>5.95</v>
      </c>
      <c r="X1510" s="11">
        <v>3.5680000000000001</v>
      </c>
      <c r="Y1510" s="11">
        <v>1.613</v>
      </c>
      <c r="Z1510" s="11">
        <v>0.48199999999999998</v>
      </c>
      <c r="AA1510" s="11">
        <v>8.2000000000000003E-2</v>
      </c>
      <c r="AB1510" s="11">
        <v>6.0000000000000001E-3</v>
      </c>
      <c r="AC1510" s="11">
        <v>0</v>
      </c>
    </row>
    <row r="1511" spans="1:29" ht="11.5" hidden="1">
      <c r="A1511" s="15">
        <v>1494</v>
      </c>
      <c r="B1511" s="13" t="s">
        <v>1059</v>
      </c>
      <c r="C1511" s="14" t="s">
        <v>1167</v>
      </c>
      <c r="D1511" s="12"/>
      <c r="E1511" s="12">
        <v>512</v>
      </c>
      <c r="F1511" s="13" t="s">
        <v>1110</v>
      </c>
      <c r="G1511" s="12">
        <v>922</v>
      </c>
      <c r="H1511" s="12">
        <v>1990</v>
      </c>
      <c r="I1511" s="11">
        <v>157.90199999999999</v>
      </c>
      <c r="J1511" s="11">
        <v>136.55099999999999</v>
      </c>
      <c r="K1511" s="11">
        <v>107.09399999999999</v>
      </c>
      <c r="L1511" s="11">
        <v>73.218000000000004</v>
      </c>
      <c r="M1511" s="11">
        <v>60.185000000000002</v>
      </c>
      <c r="N1511" s="11">
        <v>53.084000000000003</v>
      </c>
      <c r="O1511" s="11">
        <v>46.145000000000003</v>
      </c>
      <c r="P1511" s="11">
        <v>37.128</v>
      </c>
      <c r="Q1511" s="11">
        <v>30.914999999999999</v>
      </c>
      <c r="R1511" s="11">
        <v>26.907</v>
      </c>
      <c r="S1511" s="11">
        <v>21.138999999999999</v>
      </c>
      <c r="T1511" s="11">
        <v>16.29</v>
      </c>
      <c r="U1511" s="11">
        <v>12.962</v>
      </c>
      <c r="V1511" s="11">
        <v>9.7720000000000002</v>
      </c>
      <c r="W1511" s="11">
        <v>6.8559999999999999</v>
      </c>
      <c r="X1511" s="11">
        <v>4.3</v>
      </c>
      <c r="Y1511" s="11">
        <v>2.1120000000000001</v>
      </c>
      <c r="Z1511" s="11">
        <v>0.73</v>
      </c>
      <c r="AA1511" s="11">
        <v>0.154</v>
      </c>
      <c r="AB1511" s="11">
        <v>1.7000000000000001E-2</v>
      </c>
      <c r="AC1511" s="11">
        <v>1E-3</v>
      </c>
    </row>
    <row r="1512" spans="1:29" ht="11.5" hidden="1">
      <c r="A1512" s="15">
        <v>1495</v>
      </c>
      <c r="B1512" s="13" t="s">
        <v>1059</v>
      </c>
      <c r="C1512" s="14" t="s">
        <v>1167</v>
      </c>
      <c r="D1512" s="12"/>
      <c r="E1512" s="12">
        <v>512</v>
      </c>
      <c r="F1512" s="13" t="s">
        <v>1110</v>
      </c>
      <c r="G1512" s="12">
        <v>922</v>
      </c>
      <c r="H1512" s="12">
        <v>1995</v>
      </c>
      <c r="I1512" s="11">
        <v>150.86500000000001</v>
      </c>
      <c r="J1512" s="11">
        <v>144.285</v>
      </c>
      <c r="K1512" s="11">
        <v>131</v>
      </c>
      <c r="L1512" s="11">
        <v>99.656000000000006</v>
      </c>
      <c r="M1512" s="11">
        <v>61.851999999999997</v>
      </c>
      <c r="N1512" s="11">
        <v>62.81</v>
      </c>
      <c r="O1512" s="11">
        <v>60.886000000000003</v>
      </c>
      <c r="P1512" s="11">
        <v>49.738</v>
      </c>
      <c r="Q1512" s="11">
        <v>35.682000000000002</v>
      </c>
      <c r="R1512" s="11">
        <v>23.513000000000002</v>
      </c>
      <c r="S1512" s="11">
        <v>21.385999999999999</v>
      </c>
      <c r="T1512" s="11">
        <v>16.898</v>
      </c>
      <c r="U1512" s="11">
        <v>12.869</v>
      </c>
      <c r="V1512" s="11">
        <v>9.4570000000000007</v>
      </c>
      <c r="W1512" s="11">
        <v>6.9260000000000002</v>
      </c>
      <c r="X1512" s="11">
        <v>5.1219999999999999</v>
      </c>
      <c r="Y1512" s="11">
        <v>2.702</v>
      </c>
      <c r="Z1512" s="11">
        <v>1.0580000000000001</v>
      </c>
      <c r="AA1512" s="11">
        <v>0.27300000000000002</v>
      </c>
      <c r="AB1512" s="11">
        <v>4.1000000000000002E-2</v>
      </c>
      <c r="AC1512" s="11">
        <v>3.0000000000000001E-3</v>
      </c>
    </row>
    <row r="1513" spans="1:29" ht="11.5" hidden="1">
      <c r="A1513" s="15">
        <v>1496</v>
      </c>
      <c r="B1513" s="13" t="s">
        <v>1059</v>
      </c>
      <c r="C1513" s="14" t="s">
        <v>1167</v>
      </c>
      <c r="D1513" s="12"/>
      <c r="E1513" s="12">
        <v>512</v>
      </c>
      <c r="F1513" s="13" t="s">
        <v>1110</v>
      </c>
      <c r="G1513" s="12">
        <v>922</v>
      </c>
      <c r="H1513" s="12">
        <v>2000</v>
      </c>
      <c r="I1513" s="11">
        <v>138.06800000000001</v>
      </c>
      <c r="J1513" s="11">
        <v>140.208</v>
      </c>
      <c r="K1513" s="11">
        <v>132.381</v>
      </c>
      <c r="L1513" s="11">
        <v>122.13800000000001</v>
      </c>
      <c r="M1513" s="11">
        <v>107.274</v>
      </c>
      <c r="N1513" s="11">
        <v>78.510999999999996</v>
      </c>
      <c r="O1513" s="11">
        <v>68.436000000000007</v>
      </c>
      <c r="P1513" s="11">
        <v>54.511000000000003</v>
      </c>
      <c r="Q1513" s="11">
        <v>39.356999999999999</v>
      </c>
      <c r="R1513" s="11">
        <v>27.82</v>
      </c>
      <c r="S1513" s="11">
        <v>20.428000000000001</v>
      </c>
      <c r="T1513" s="11">
        <v>20.27</v>
      </c>
      <c r="U1513" s="11">
        <v>15.541</v>
      </c>
      <c r="V1513" s="11">
        <v>11.212</v>
      </c>
      <c r="W1513" s="11">
        <v>7.8179999999999996</v>
      </c>
      <c r="X1513" s="11">
        <v>5.3339999999999996</v>
      </c>
      <c r="Y1513" s="11">
        <v>3.3919999999999999</v>
      </c>
      <c r="Z1513" s="11">
        <v>1.4790000000000001</v>
      </c>
      <c r="AA1513" s="11">
        <v>0.45300000000000001</v>
      </c>
      <c r="AB1513" s="11">
        <v>8.5999999999999993E-2</v>
      </c>
      <c r="AC1513" s="11">
        <v>8.9999999999999993E-3</v>
      </c>
    </row>
    <row r="1514" spans="1:29" ht="11.5" hidden="1">
      <c r="A1514" s="15">
        <v>1497</v>
      </c>
      <c r="B1514" s="13" t="s">
        <v>1059</v>
      </c>
      <c r="C1514" s="14" t="s">
        <v>1167</v>
      </c>
      <c r="D1514" s="12"/>
      <c r="E1514" s="12">
        <v>512</v>
      </c>
      <c r="F1514" s="13" t="s">
        <v>1110</v>
      </c>
      <c r="G1514" s="12">
        <v>922</v>
      </c>
      <c r="H1514" s="12">
        <v>2005</v>
      </c>
      <c r="I1514" s="11">
        <v>124.813</v>
      </c>
      <c r="J1514" s="11">
        <v>130.19200000000001</v>
      </c>
      <c r="K1514" s="11">
        <v>142.18199999999999</v>
      </c>
      <c r="L1514" s="11">
        <v>138.09200000000001</v>
      </c>
      <c r="M1514" s="11">
        <v>127.798</v>
      </c>
      <c r="N1514" s="11">
        <v>110.892</v>
      </c>
      <c r="O1514" s="11">
        <v>74.216999999999999</v>
      </c>
      <c r="P1514" s="11">
        <v>62.131999999999998</v>
      </c>
      <c r="Q1514" s="11">
        <v>48.680999999999997</v>
      </c>
      <c r="R1514" s="11">
        <v>39.003</v>
      </c>
      <c r="S1514" s="11">
        <v>28.872</v>
      </c>
      <c r="T1514" s="11">
        <v>17.317</v>
      </c>
      <c r="U1514" s="11">
        <v>15.85</v>
      </c>
      <c r="V1514" s="11">
        <v>10.644</v>
      </c>
      <c r="W1514" s="11">
        <v>7.4210000000000003</v>
      </c>
      <c r="X1514" s="11">
        <v>6.1859999999999999</v>
      </c>
      <c r="Y1514" s="11">
        <v>3.702</v>
      </c>
      <c r="Z1514" s="11">
        <v>2.0070000000000001</v>
      </c>
      <c r="AA1514" s="11">
        <v>0.70899999999999996</v>
      </c>
      <c r="AB1514" s="11">
        <v>0.16900000000000001</v>
      </c>
      <c r="AC1514" s="11">
        <v>2.4E-2</v>
      </c>
    </row>
    <row r="1515" spans="1:29" ht="11.5" hidden="1">
      <c r="A1515" s="15">
        <v>1498</v>
      </c>
      <c r="B1515" s="13" t="s">
        <v>1059</v>
      </c>
      <c r="C1515" s="14" t="s">
        <v>1167</v>
      </c>
      <c r="D1515" s="12"/>
      <c r="E1515" s="12">
        <v>512</v>
      </c>
      <c r="F1515" s="13" t="s">
        <v>1110</v>
      </c>
      <c r="G1515" s="12">
        <v>922</v>
      </c>
      <c r="H1515" s="12">
        <v>2010</v>
      </c>
      <c r="I1515" s="11">
        <v>142.946</v>
      </c>
      <c r="J1515" s="11">
        <v>117.343</v>
      </c>
      <c r="K1515" s="11">
        <v>120.511</v>
      </c>
      <c r="L1515" s="11">
        <v>129.97900000000001</v>
      </c>
      <c r="M1515" s="11">
        <v>139.334</v>
      </c>
      <c r="N1515" s="11">
        <v>142.476</v>
      </c>
      <c r="O1515" s="11">
        <v>125.565</v>
      </c>
      <c r="P1515" s="11">
        <v>78.941999999999993</v>
      </c>
      <c r="Q1515" s="11">
        <v>54.335999999999999</v>
      </c>
      <c r="R1515" s="11">
        <v>40.856000000000002</v>
      </c>
      <c r="S1515" s="11">
        <v>35.036999999999999</v>
      </c>
      <c r="T1515" s="11">
        <v>26.135000000000002</v>
      </c>
      <c r="U1515" s="11">
        <v>15.551</v>
      </c>
      <c r="V1515" s="11">
        <v>14.430999999999999</v>
      </c>
      <c r="W1515" s="11">
        <v>9.1850000000000005</v>
      </c>
      <c r="X1515" s="11">
        <v>6.016</v>
      </c>
      <c r="Y1515" s="11">
        <v>4.4740000000000002</v>
      </c>
      <c r="Z1515" s="11">
        <v>2.3420000000000001</v>
      </c>
      <c r="AA1515" s="11">
        <v>1.0649999999999999</v>
      </c>
      <c r="AB1515" s="11">
        <v>0.30499999999999999</v>
      </c>
      <c r="AC1515" s="11">
        <v>5.8000000000000003E-2</v>
      </c>
    </row>
    <row r="1516" spans="1:29" ht="11.5" hidden="1">
      <c r="A1516" s="15">
        <v>1499</v>
      </c>
      <c r="B1516" s="13" t="s">
        <v>1059</v>
      </c>
      <c r="C1516" s="14" t="s">
        <v>1167</v>
      </c>
      <c r="D1516" s="12"/>
      <c r="E1516" s="12">
        <v>512</v>
      </c>
      <c r="F1516" s="13" t="s">
        <v>1110</v>
      </c>
      <c r="G1516" s="12">
        <v>922</v>
      </c>
      <c r="H1516" s="12">
        <v>2015</v>
      </c>
      <c r="I1516" s="11">
        <v>187.23500000000001</v>
      </c>
      <c r="J1516" s="11">
        <v>148.965</v>
      </c>
      <c r="K1516" s="11">
        <v>120.99</v>
      </c>
      <c r="L1516" s="11">
        <v>113.86199999999999</v>
      </c>
      <c r="M1516" s="11">
        <v>147.09700000000001</v>
      </c>
      <c r="N1516" s="11">
        <v>188.29300000000001</v>
      </c>
      <c r="O1516" s="11">
        <v>166.971</v>
      </c>
      <c r="P1516" s="11">
        <v>119.23699999999999</v>
      </c>
      <c r="Q1516" s="11">
        <v>78.596000000000004</v>
      </c>
      <c r="R1516" s="11">
        <v>58.289000000000001</v>
      </c>
      <c r="S1516" s="11">
        <v>41.447000000000003</v>
      </c>
      <c r="T1516" s="11">
        <v>34.503999999999998</v>
      </c>
      <c r="U1516" s="11">
        <v>27.957999999999998</v>
      </c>
      <c r="V1516" s="11">
        <v>18.776</v>
      </c>
      <c r="W1516" s="11">
        <v>15.260999999999999</v>
      </c>
      <c r="X1516" s="11">
        <v>7.6079999999999997</v>
      </c>
      <c r="Y1516" s="11">
        <v>4.4859999999999998</v>
      </c>
      <c r="Z1516" s="11">
        <v>2.94</v>
      </c>
      <c r="AA1516" s="11">
        <v>1.2989999999999999</v>
      </c>
      <c r="AB1516" s="11">
        <v>0.47299999999999998</v>
      </c>
      <c r="AC1516" s="11">
        <v>0.108</v>
      </c>
    </row>
    <row r="1517" spans="1:29" ht="11.5" hidden="1">
      <c r="A1517" s="15">
        <v>1500</v>
      </c>
      <c r="B1517" s="13" t="s">
        <v>1059</v>
      </c>
      <c r="C1517" s="14" t="s">
        <v>1167</v>
      </c>
      <c r="D1517" s="12"/>
      <c r="E1517" s="12">
        <v>512</v>
      </c>
      <c r="F1517" s="13" t="s">
        <v>1110</v>
      </c>
      <c r="G1517" s="12">
        <v>922</v>
      </c>
      <c r="H1517" s="12">
        <v>2020</v>
      </c>
      <c r="I1517" s="11">
        <v>221.75399999999999</v>
      </c>
      <c r="J1517" s="11">
        <v>187.28399999999999</v>
      </c>
      <c r="K1517" s="11">
        <v>149.83099999999999</v>
      </c>
      <c r="L1517" s="11">
        <v>120.871</v>
      </c>
      <c r="M1517" s="11">
        <v>128.709</v>
      </c>
      <c r="N1517" s="11">
        <v>176.828</v>
      </c>
      <c r="O1517" s="11">
        <v>199.14400000000001</v>
      </c>
      <c r="P1517" s="11">
        <v>160.32400000000001</v>
      </c>
      <c r="Q1517" s="11">
        <v>116.303</v>
      </c>
      <c r="R1517" s="11">
        <v>78.150999999999996</v>
      </c>
      <c r="S1517" s="11">
        <v>57.707000000000001</v>
      </c>
      <c r="T1517" s="11">
        <v>40.302999999999997</v>
      </c>
      <c r="U1517" s="11">
        <v>32.773000000000003</v>
      </c>
      <c r="V1517" s="11">
        <v>25.606999999999999</v>
      </c>
      <c r="W1517" s="11">
        <v>16.515999999999998</v>
      </c>
      <c r="X1517" s="11">
        <v>12.837999999999999</v>
      </c>
      <c r="Y1517" s="11">
        <v>5.8230000000000004</v>
      </c>
      <c r="Z1517" s="11">
        <v>3.0720000000000001</v>
      </c>
      <c r="AA1517" s="11">
        <v>1.732</v>
      </c>
      <c r="AB1517" s="11">
        <v>0.628</v>
      </c>
      <c r="AC1517" s="11">
        <v>0.19400000000000001</v>
      </c>
    </row>
    <row r="1518" spans="1:29" ht="11.5" hidden="1">
      <c r="A1518" s="15">
        <v>1501</v>
      </c>
      <c r="B1518" s="13" t="s">
        <v>1059</v>
      </c>
      <c r="C1518" s="14" t="s">
        <v>1168</v>
      </c>
      <c r="D1518" s="12"/>
      <c r="E1518" s="12">
        <v>634</v>
      </c>
      <c r="F1518" s="13" t="s">
        <v>1110</v>
      </c>
      <c r="G1518" s="12">
        <v>922</v>
      </c>
      <c r="H1518" s="12">
        <v>1950</v>
      </c>
      <c r="I1518" s="11">
        <v>2.1280000000000001</v>
      </c>
      <c r="J1518" s="11">
        <v>1.661</v>
      </c>
      <c r="K1518" s="11">
        <v>1.409</v>
      </c>
      <c r="L1518" s="11">
        <v>1.22</v>
      </c>
      <c r="M1518" s="11">
        <v>1.0509999999999999</v>
      </c>
      <c r="N1518" s="11">
        <v>0.89700000000000002</v>
      </c>
      <c r="O1518" s="11">
        <v>0.76300000000000001</v>
      </c>
      <c r="P1518" s="11">
        <v>0.64500000000000002</v>
      </c>
      <c r="Q1518" s="11">
        <v>0.56399999999999995</v>
      </c>
      <c r="R1518" s="11">
        <v>0.48399999999999999</v>
      </c>
      <c r="S1518" s="11">
        <v>0.41899999999999998</v>
      </c>
      <c r="T1518" s="11">
        <v>0.35399999999999998</v>
      </c>
      <c r="U1518" s="11">
        <v>0.28499999999999998</v>
      </c>
      <c r="V1518" s="11">
        <v>0.21</v>
      </c>
      <c r="W1518" s="11">
        <v>0.13600000000000001</v>
      </c>
      <c r="X1518" s="11">
        <v>7.1999999999999995E-2</v>
      </c>
      <c r="Y1518" s="11">
        <v>2.1999999999999999E-2</v>
      </c>
      <c r="Z1518" s="11">
        <v>8.9999999999999993E-3</v>
      </c>
      <c r="AA1518" s="11">
        <v>3.0000000000000001E-3</v>
      </c>
      <c r="AB1518" s="11">
        <v>0</v>
      </c>
      <c r="AC1518" s="11">
        <v>0</v>
      </c>
    </row>
    <row r="1519" spans="1:29" ht="11.5" hidden="1">
      <c r="A1519" s="15">
        <v>1502</v>
      </c>
      <c r="B1519" s="13" t="s">
        <v>1059</v>
      </c>
      <c r="C1519" s="14" t="s">
        <v>1168</v>
      </c>
      <c r="D1519" s="12"/>
      <c r="E1519" s="12">
        <v>634</v>
      </c>
      <c r="F1519" s="13" t="s">
        <v>1110</v>
      </c>
      <c r="G1519" s="12">
        <v>922</v>
      </c>
      <c r="H1519" s="12">
        <v>1955</v>
      </c>
      <c r="I1519" s="11">
        <v>3.2189999999999999</v>
      </c>
      <c r="J1519" s="11">
        <v>2.2240000000000002</v>
      </c>
      <c r="K1519" s="11">
        <v>1.7929999999999999</v>
      </c>
      <c r="L1519" s="11">
        <v>1.55</v>
      </c>
      <c r="M1519" s="11">
        <v>1.385</v>
      </c>
      <c r="N1519" s="11">
        <v>1.1910000000000001</v>
      </c>
      <c r="O1519" s="11">
        <v>1.004</v>
      </c>
      <c r="P1519" s="11">
        <v>0.84</v>
      </c>
      <c r="Q1519" s="11">
        <v>0.69199999999999995</v>
      </c>
      <c r="R1519" s="11">
        <v>0.59599999999999997</v>
      </c>
      <c r="S1519" s="11">
        <v>0.498</v>
      </c>
      <c r="T1519" s="11">
        <v>0.42199999999999999</v>
      </c>
      <c r="U1519" s="11">
        <v>0.34399999999999997</v>
      </c>
      <c r="V1519" s="11">
        <v>0.25900000000000001</v>
      </c>
      <c r="W1519" s="11">
        <v>0.17299999999999999</v>
      </c>
      <c r="X1519" s="11">
        <v>9.9000000000000005E-2</v>
      </c>
      <c r="Y1519" s="11">
        <v>4.2000000000000003E-2</v>
      </c>
      <c r="Z1519" s="11">
        <v>1.0999999999999999E-2</v>
      </c>
      <c r="AA1519" s="11">
        <v>3.0000000000000001E-3</v>
      </c>
      <c r="AB1519" s="11">
        <v>0</v>
      </c>
      <c r="AC1519" s="11">
        <v>0</v>
      </c>
    </row>
    <row r="1520" spans="1:29" ht="11.5" hidden="1">
      <c r="A1520" s="15">
        <v>1503</v>
      </c>
      <c r="B1520" s="13" t="s">
        <v>1059</v>
      </c>
      <c r="C1520" s="14" t="s">
        <v>1168</v>
      </c>
      <c r="D1520" s="12"/>
      <c r="E1520" s="12">
        <v>634</v>
      </c>
      <c r="F1520" s="13" t="s">
        <v>1110</v>
      </c>
      <c r="G1520" s="12">
        <v>922</v>
      </c>
      <c r="H1520" s="12">
        <v>1960</v>
      </c>
      <c r="I1520" s="11">
        <v>4.0839999999999996</v>
      </c>
      <c r="J1520" s="11">
        <v>3.1520000000000001</v>
      </c>
      <c r="K1520" s="11">
        <v>2.2429999999999999</v>
      </c>
      <c r="L1520" s="11">
        <v>1.909</v>
      </c>
      <c r="M1520" s="11">
        <v>1.7170000000000001</v>
      </c>
      <c r="N1520" s="11">
        <v>1.4830000000000001</v>
      </c>
      <c r="O1520" s="11">
        <v>1.248</v>
      </c>
      <c r="P1520" s="11">
        <v>1.0349999999999999</v>
      </c>
      <c r="Q1520" s="11">
        <v>0.84399999999999997</v>
      </c>
      <c r="R1520" s="11">
        <v>0.7</v>
      </c>
      <c r="S1520" s="11">
        <v>0.58599999999999997</v>
      </c>
      <c r="T1520" s="11">
        <v>0.48599999999999999</v>
      </c>
      <c r="U1520" s="11">
        <v>0.40100000000000002</v>
      </c>
      <c r="V1520" s="11">
        <v>0.308</v>
      </c>
      <c r="W1520" s="11">
        <v>0.21299999999999999</v>
      </c>
      <c r="X1520" s="11">
        <v>0.126</v>
      </c>
      <c r="Y1520" s="11">
        <v>6.0999999999999999E-2</v>
      </c>
      <c r="Z1520" s="11">
        <v>2.1000000000000001E-2</v>
      </c>
      <c r="AA1520" s="11">
        <v>4.0000000000000001E-3</v>
      </c>
      <c r="AB1520" s="11">
        <v>0</v>
      </c>
      <c r="AC1520" s="11">
        <v>0</v>
      </c>
    </row>
    <row r="1521" spans="1:29" ht="11.5" hidden="1">
      <c r="A1521" s="15">
        <v>1504</v>
      </c>
      <c r="B1521" s="13" t="s">
        <v>1059</v>
      </c>
      <c r="C1521" s="14" t="s">
        <v>1168</v>
      </c>
      <c r="D1521" s="12"/>
      <c r="E1521" s="12">
        <v>634</v>
      </c>
      <c r="F1521" s="13" t="s">
        <v>1110</v>
      </c>
      <c r="G1521" s="12">
        <v>922</v>
      </c>
      <c r="H1521" s="12">
        <v>1965</v>
      </c>
      <c r="I1521" s="11">
        <v>5.8410000000000002</v>
      </c>
      <c r="J1521" s="11">
        <v>4.3819999999999997</v>
      </c>
      <c r="K1521" s="11">
        <v>3.3919999999999999</v>
      </c>
      <c r="L1521" s="11">
        <v>2.6720000000000002</v>
      </c>
      <c r="M1521" s="11">
        <v>2.48</v>
      </c>
      <c r="N1521" s="11">
        <v>2.125</v>
      </c>
      <c r="O1521" s="11">
        <v>1.762</v>
      </c>
      <c r="P1521" s="11">
        <v>1.429</v>
      </c>
      <c r="Q1521" s="11">
        <v>1.119</v>
      </c>
      <c r="R1521" s="11">
        <v>0.91400000000000003</v>
      </c>
      <c r="S1521" s="11">
        <v>0.71799999999999997</v>
      </c>
      <c r="T1521" s="11">
        <v>0.59599999999999997</v>
      </c>
      <c r="U1521" s="11">
        <v>0.48</v>
      </c>
      <c r="V1521" s="11">
        <v>0.371</v>
      </c>
      <c r="W1521" s="11">
        <v>0.26</v>
      </c>
      <c r="X1521" s="11">
        <v>0.158</v>
      </c>
      <c r="Y1521" s="11">
        <v>8.3000000000000004E-2</v>
      </c>
      <c r="Z1521" s="11">
        <v>3.3000000000000002E-2</v>
      </c>
      <c r="AA1521" s="11">
        <v>8.9999999999999993E-3</v>
      </c>
      <c r="AB1521" s="11">
        <v>0</v>
      </c>
      <c r="AC1521" s="11">
        <v>0</v>
      </c>
    </row>
    <row r="1522" spans="1:29" ht="11.5" hidden="1">
      <c r="A1522" s="15">
        <v>1505</v>
      </c>
      <c r="B1522" s="13" t="s">
        <v>1059</v>
      </c>
      <c r="C1522" s="14" t="s">
        <v>1168</v>
      </c>
      <c r="D1522" s="12"/>
      <c r="E1522" s="12">
        <v>634</v>
      </c>
      <c r="F1522" s="13" t="s">
        <v>1110</v>
      </c>
      <c r="G1522" s="12">
        <v>922</v>
      </c>
      <c r="H1522" s="12">
        <v>1970</v>
      </c>
      <c r="I1522" s="11">
        <v>8.3209999999999997</v>
      </c>
      <c r="J1522" s="11">
        <v>6.133</v>
      </c>
      <c r="K1522" s="11">
        <v>4.5350000000000001</v>
      </c>
      <c r="L1522" s="11">
        <v>3.6850000000000001</v>
      </c>
      <c r="M1522" s="11">
        <v>3.3919999999999999</v>
      </c>
      <c r="N1522" s="11">
        <v>3.129</v>
      </c>
      <c r="O1522" s="11">
        <v>2.6309999999999998</v>
      </c>
      <c r="P1522" s="11">
        <v>2.028</v>
      </c>
      <c r="Q1522" s="11">
        <v>1.395</v>
      </c>
      <c r="R1522" s="11">
        <v>1.105</v>
      </c>
      <c r="S1522" s="11">
        <v>0.86699999999999999</v>
      </c>
      <c r="T1522" s="11">
        <v>0.70699999999999996</v>
      </c>
      <c r="U1522" s="11">
        <v>0.58499999999999996</v>
      </c>
      <c r="V1522" s="11">
        <v>0.43</v>
      </c>
      <c r="W1522" s="11">
        <v>0.316</v>
      </c>
      <c r="X1522" s="11">
        <v>0.19400000000000001</v>
      </c>
      <c r="Y1522" s="11">
        <v>0.105</v>
      </c>
      <c r="Z1522" s="11">
        <v>4.5999999999999999E-2</v>
      </c>
      <c r="AA1522" s="11">
        <v>1.4999999999999999E-2</v>
      </c>
      <c r="AB1522" s="11">
        <v>3.0000000000000001E-3</v>
      </c>
      <c r="AC1522" s="11">
        <v>0</v>
      </c>
    </row>
    <row r="1523" spans="1:29" ht="11.5" hidden="1">
      <c r="A1523" s="15">
        <v>1506</v>
      </c>
      <c r="B1523" s="13" t="s">
        <v>1059</v>
      </c>
      <c r="C1523" s="14" t="s">
        <v>1168</v>
      </c>
      <c r="D1523" s="12"/>
      <c r="E1523" s="12">
        <v>634</v>
      </c>
      <c r="F1523" s="13" t="s">
        <v>1110</v>
      </c>
      <c r="G1523" s="12">
        <v>922</v>
      </c>
      <c r="H1523" s="12">
        <v>1975</v>
      </c>
      <c r="I1523" s="11">
        <v>11.12</v>
      </c>
      <c r="J1523" s="11">
        <v>8.4380000000000006</v>
      </c>
      <c r="K1523" s="11">
        <v>6.4320000000000004</v>
      </c>
      <c r="L1523" s="11">
        <v>5.3879999999999999</v>
      </c>
      <c r="M1523" s="11">
        <v>4.7290000000000001</v>
      </c>
      <c r="N1523" s="11">
        <v>4.0679999999999996</v>
      </c>
      <c r="O1523" s="11">
        <v>3.5449999999999999</v>
      </c>
      <c r="P1523" s="11">
        <v>2.8780000000000001</v>
      </c>
      <c r="Q1523" s="11">
        <v>2.198</v>
      </c>
      <c r="R1523" s="11">
        <v>1.5569999999999999</v>
      </c>
      <c r="S1523" s="11">
        <v>1.2490000000000001</v>
      </c>
      <c r="T1523" s="11">
        <v>1</v>
      </c>
      <c r="U1523" s="11">
        <v>0.82199999999999995</v>
      </c>
      <c r="V1523" s="11">
        <v>0.65900000000000003</v>
      </c>
      <c r="W1523" s="11">
        <v>0.46899999999999997</v>
      </c>
      <c r="X1523" s="11">
        <v>0.29699999999999999</v>
      </c>
      <c r="Y1523" s="11">
        <v>0.14899999999999999</v>
      </c>
      <c r="Z1523" s="11">
        <v>6.5000000000000002E-2</v>
      </c>
      <c r="AA1523" s="11">
        <v>2.5000000000000001E-2</v>
      </c>
      <c r="AB1523" s="11">
        <v>7.0000000000000001E-3</v>
      </c>
      <c r="AC1523" s="11">
        <v>1E-3</v>
      </c>
    </row>
    <row r="1524" spans="1:29" ht="11.5" hidden="1">
      <c r="A1524" s="15">
        <v>1507</v>
      </c>
      <c r="B1524" s="13" t="s">
        <v>1059</v>
      </c>
      <c r="C1524" s="14" t="s">
        <v>1168</v>
      </c>
      <c r="D1524" s="12"/>
      <c r="E1524" s="12">
        <v>634</v>
      </c>
      <c r="F1524" s="13" t="s">
        <v>1110</v>
      </c>
      <c r="G1524" s="12">
        <v>922</v>
      </c>
      <c r="H1524" s="12">
        <v>1980</v>
      </c>
      <c r="I1524" s="11">
        <v>16.457000000000001</v>
      </c>
      <c r="J1524" s="11">
        <v>11.417999999999999</v>
      </c>
      <c r="K1524" s="11">
        <v>8.7330000000000005</v>
      </c>
      <c r="L1524" s="11">
        <v>7.8259999999999996</v>
      </c>
      <c r="M1524" s="11">
        <v>8.3620000000000001</v>
      </c>
      <c r="N1524" s="11">
        <v>7.9050000000000002</v>
      </c>
      <c r="O1524" s="11">
        <v>6.4930000000000003</v>
      </c>
      <c r="P1524" s="11">
        <v>5.0380000000000003</v>
      </c>
      <c r="Q1524" s="11">
        <v>3.403</v>
      </c>
      <c r="R1524" s="11">
        <v>2.2599999999999998</v>
      </c>
      <c r="S1524" s="11">
        <v>1.4319999999999999</v>
      </c>
      <c r="T1524" s="11">
        <v>0.95799999999999996</v>
      </c>
      <c r="U1524" s="11">
        <v>0.82099999999999995</v>
      </c>
      <c r="V1524" s="11">
        <v>0.622</v>
      </c>
      <c r="W1524" s="11">
        <v>0.442</v>
      </c>
      <c r="X1524" s="11">
        <v>0.28999999999999998</v>
      </c>
      <c r="Y1524" s="11">
        <v>0.17499999999999999</v>
      </c>
      <c r="Z1524" s="11">
        <v>8.5999999999999993E-2</v>
      </c>
      <c r="AA1524" s="11">
        <v>3.5000000000000003E-2</v>
      </c>
      <c r="AB1524" s="11">
        <v>1.0999999999999999E-2</v>
      </c>
      <c r="AC1524" s="11">
        <v>3.0000000000000001E-3</v>
      </c>
    </row>
    <row r="1525" spans="1:29" ht="11.5" hidden="1">
      <c r="A1525" s="15">
        <v>1508</v>
      </c>
      <c r="B1525" s="13" t="s">
        <v>1059</v>
      </c>
      <c r="C1525" s="14" t="s">
        <v>1168</v>
      </c>
      <c r="D1525" s="12"/>
      <c r="E1525" s="12">
        <v>634</v>
      </c>
      <c r="F1525" s="13" t="s">
        <v>1110</v>
      </c>
      <c r="G1525" s="12">
        <v>922</v>
      </c>
      <c r="H1525" s="12">
        <v>1985</v>
      </c>
      <c r="I1525" s="11">
        <v>23.763999999999999</v>
      </c>
      <c r="J1525" s="11">
        <v>16.739999999999998</v>
      </c>
      <c r="K1525" s="11">
        <v>11.711</v>
      </c>
      <c r="L1525" s="11">
        <v>11.151999999999999</v>
      </c>
      <c r="M1525" s="11">
        <v>10.077999999999999</v>
      </c>
      <c r="N1525" s="11">
        <v>11.452</v>
      </c>
      <c r="O1525" s="11">
        <v>13.185</v>
      </c>
      <c r="P1525" s="11">
        <v>9.2690000000000001</v>
      </c>
      <c r="Q1525" s="11">
        <v>5.3129999999999997</v>
      </c>
      <c r="R1525" s="11">
        <v>3.6160000000000001</v>
      </c>
      <c r="S1525" s="11">
        <v>2.2519999999999998</v>
      </c>
      <c r="T1525" s="11">
        <v>1.401</v>
      </c>
      <c r="U1525" s="11">
        <v>0.89600000000000002</v>
      </c>
      <c r="V1525" s="11">
        <v>0.754</v>
      </c>
      <c r="W1525" s="11">
        <v>0.50800000000000001</v>
      </c>
      <c r="X1525" s="11">
        <v>0.311</v>
      </c>
      <c r="Y1525" s="11">
        <v>0.38600000000000001</v>
      </c>
      <c r="Z1525" s="11">
        <v>0.122</v>
      </c>
      <c r="AA1525" s="11">
        <v>4.8000000000000001E-2</v>
      </c>
      <c r="AB1525" s="11">
        <v>1.7999999999999999E-2</v>
      </c>
      <c r="AC1525" s="11">
        <v>7.0000000000000001E-3</v>
      </c>
    </row>
    <row r="1526" spans="1:29" ht="11.5" hidden="1">
      <c r="A1526" s="15">
        <v>1509</v>
      </c>
      <c r="B1526" s="13" t="s">
        <v>1059</v>
      </c>
      <c r="C1526" s="14" t="s">
        <v>1168</v>
      </c>
      <c r="D1526" s="12"/>
      <c r="E1526" s="12">
        <v>634</v>
      </c>
      <c r="F1526" s="13" t="s">
        <v>1110</v>
      </c>
      <c r="G1526" s="12">
        <v>922</v>
      </c>
      <c r="H1526" s="12">
        <v>1990</v>
      </c>
      <c r="I1526" s="11">
        <v>25.177</v>
      </c>
      <c r="J1526" s="11">
        <v>23.815000000000001</v>
      </c>
      <c r="K1526" s="11">
        <v>16.768999999999998</v>
      </c>
      <c r="L1526" s="11">
        <v>12.411</v>
      </c>
      <c r="M1526" s="11">
        <v>13.382999999999999</v>
      </c>
      <c r="N1526" s="11">
        <v>12.768000000000001</v>
      </c>
      <c r="O1526" s="11">
        <v>13.744</v>
      </c>
      <c r="P1526" s="11">
        <v>14.702</v>
      </c>
      <c r="Q1526" s="11">
        <v>9.7720000000000002</v>
      </c>
      <c r="R1526" s="11">
        <v>5.3559999999999999</v>
      </c>
      <c r="S1526" s="11">
        <v>3.605</v>
      </c>
      <c r="T1526" s="11">
        <v>2.21</v>
      </c>
      <c r="U1526" s="11">
        <v>1.321</v>
      </c>
      <c r="V1526" s="11">
        <v>0.80600000000000005</v>
      </c>
      <c r="W1526" s="11">
        <v>0.63400000000000001</v>
      </c>
      <c r="X1526" s="11">
        <v>0.39600000000000002</v>
      </c>
      <c r="Y1526" s="11">
        <v>0.23400000000000001</v>
      </c>
      <c r="Z1526" s="11">
        <v>0.25800000000000001</v>
      </c>
      <c r="AA1526" s="11">
        <v>7.0999999999999994E-2</v>
      </c>
      <c r="AB1526" s="11">
        <v>2.5000000000000001E-2</v>
      </c>
      <c r="AC1526" s="11">
        <v>1.0999999999999999E-2</v>
      </c>
    </row>
    <row r="1527" spans="1:29" ht="11.5" hidden="1">
      <c r="A1527" s="15">
        <v>1510</v>
      </c>
      <c r="B1527" s="13" t="s">
        <v>1059</v>
      </c>
      <c r="C1527" s="14" t="s">
        <v>1168</v>
      </c>
      <c r="D1527" s="12"/>
      <c r="E1527" s="12">
        <v>634</v>
      </c>
      <c r="F1527" s="13" t="s">
        <v>1110</v>
      </c>
      <c r="G1527" s="12">
        <v>922</v>
      </c>
      <c r="H1527" s="12">
        <v>1995</v>
      </c>
      <c r="I1527" s="11">
        <v>24.382999999999999</v>
      </c>
      <c r="J1527" s="11">
        <v>23.128</v>
      </c>
      <c r="K1527" s="11">
        <v>20.54</v>
      </c>
      <c r="L1527" s="11">
        <v>14.35</v>
      </c>
      <c r="M1527" s="11">
        <v>10.492000000000001</v>
      </c>
      <c r="N1527" s="11">
        <v>15.157</v>
      </c>
      <c r="O1527" s="11">
        <v>20.89</v>
      </c>
      <c r="P1527" s="11">
        <v>17.530999999999999</v>
      </c>
      <c r="Q1527" s="11">
        <v>11.356999999999999</v>
      </c>
      <c r="R1527" s="11">
        <v>6.5140000000000002</v>
      </c>
      <c r="S1527" s="11">
        <v>3.738</v>
      </c>
      <c r="T1527" s="11">
        <v>2.5169999999999999</v>
      </c>
      <c r="U1527" s="11">
        <v>1.655</v>
      </c>
      <c r="V1527" s="11">
        <v>1.0900000000000001</v>
      </c>
      <c r="W1527" s="11">
        <v>0.61799999999999999</v>
      </c>
      <c r="X1527" s="11">
        <v>0.48199999999999998</v>
      </c>
      <c r="Y1527" s="11">
        <v>0.29599999999999999</v>
      </c>
      <c r="Z1527" s="11">
        <v>0.154</v>
      </c>
      <c r="AA1527" s="11">
        <v>0.156</v>
      </c>
      <c r="AB1527" s="11">
        <v>0.04</v>
      </c>
      <c r="AC1527" s="11">
        <v>1.6E-2</v>
      </c>
    </row>
    <row r="1528" spans="1:29" ht="11.5" hidden="1">
      <c r="A1528" s="15">
        <v>1511</v>
      </c>
      <c r="B1528" s="13" t="s">
        <v>1059</v>
      </c>
      <c r="C1528" s="14" t="s">
        <v>1168</v>
      </c>
      <c r="D1528" s="12"/>
      <c r="E1528" s="12">
        <v>634</v>
      </c>
      <c r="F1528" s="13" t="s">
        <v>1110</v>
      </c>
      <c r="G1528" s="12">
        <v>922</v>
      </c>
      <c r="H1528" s="12">
        <v>2000</v>
      </c>
      <c r="I1528" s="11">
        <v>26.792000000000002</v>
      </c>
      <c r="J1528" s="11">
        <v>24.594000000000001</v>
      </c>
      <c r="K1528" s="11">
        <v>22.353999999999999</v>
      </c>
      <c r="L1528" s="11">
        <v>19.515999999999998</v>
      </c>
      <c r="M1528" s="11">
        <v>16.079000000000001</v>
      </c>
      <c r="N1528" s="11">
        <v>14.513999999999999</v>
      </c>
      <c r="O1528" s="11">
        <v>18.234999999999999</v>
      </c>
      <c r="P1528" s="11">
        <v>21.829000000000001</v>
      </c>
      <c r="Q1528" s="11">
        <v>16.931000000000001</v>
      </c>
      <c r="R1528" s="11">
        <v>10.335000000000001</v>
      </c>
      <c r="S1528" s="11">
        <v>5.6669999999999998</v>
      </c>
      <c r="T1528" s="11">
        <v>3.3039999999999998</v>
      </c>
      <c r="U1528" s="11">
        <v>2.2949999999999999</v>
      </c>
      <c r="V1528" s="11">
        <v>1.488</v>
      </c>
      <c r="W1528" s="11">
        <v>0.93100000000000005</v>
      </c>
      <c r="X1528" s="11">
        <v>0.49399999999999999</v>
      </c>
      <c r="Y1528" s="11">
        <v>0.36699999999999999</v>
      </c>
      <c r="Z1528" s="11">
        <v>0.20300000000000001</v>
      </c>
      <c r="AA1528" s="11">
        <v>9.4E-2</v>
      </c>
      <c r="AB1528" s="11">
        <v>8.6999999999999994E-2</v>
      </c>
      <c r="AC1528" s="11">
        <v>2.5000000000000001E-2</v>
      </c>
    </row>
    <row r="1529" spans="1:29" ht="11.5" hidden="1">
      <c r="A1529" s="15">
        <v>1512</v>
      </c>
      <c r="B1529" s="13" t="s">
        <v>1059</v>
      </c>
      <c r="C1529" s="14" t="s">
        <v>1168</v>
      </c>
      <c r="D1529" s="12"/>
      <c r="E1529" s="12">
        <v>634</v>
      </c>
      <c r="F1529" s="13" t="s">
        <v>1110</v>
      </c>
      <c r="G1529" s="12">
        <v>922</v>
      </c>
      <c r="H1529" s="12">
        <v>2005</v>
      </c>
      <c r="I1529" s="11">
        <v>33.012999999999998</v>
      </c>
      <c r="J1529" s="11">
        <v>29.504999999999999</v>
      </c>
      <c r="K1529" s="11">
        <v>27.317</v>
      </c>
      <c r="L1529" s="11">
        <v>23.577000000000002</v>
      </c>
      <c r="M1529" s="11">
        <v>22.491</v>
      </c>
      <c r="N1529" s="11">
        <v>29.053999999999998</v>
      </c>
      <c r="O1529" s="11">
        <v>32.975000000000001</v>
      </c>
      <c r="P1529" s="11">
        <v>26.183</v>
      </c>
      <c r="Q1529" s="11">
        <v>21.271000000000001</v>
      </c>
      <c r="R1529" s="11">
        <v>15.35</v>
      </c>
      <c r="S1529" s="11">
        <v>8.3979999999999997</v>
      </c>
      <c r="T1529" s="11">
        <v>4.7060000000000004</v>
      </c>
      <c r="U1529" s="11">
        <v>2.5209999999999999</v>
      </c>
      <c r="V1529" s="11">
        <v>1.8180000000000001</v>
      </c>
      <c r="W1529" s="11">
        <v>1.101</v>
      </c>
      <c r="X1529" s="11">
        <v>0.65900000000000003</v>
      </c>
      <c r="Y1529" s="11">
        <v>0.33800000000000002</v>
      </c>
      <c r="Z1529" s="11">
        <v>0.25600000000000001</v>
      </c>
      <c r="AA1529" s="11">
        <v>0.129</v>
      </c>
      <c r="AB1529" s="11">
        <v>5.2999999999999999E-2</v>
      </c>
      <c r="AC1529" s="11">
        <v>4.9000000000000002E-2</v>
      </c>
    </row>
    <row r="1530" spans="1:29" ht="11.5" hidden="1">
      <c r="A1530" s="15">
        <v>1513</v>
      </c>
      <c r="B1530" s="13" t="s">
        <v>1059</v>
      </c>
      <c r="C1530" s="14" t="s">
        <v>1168</v>
      </c>
      <c r="D1530" s="12"/>
      <c r="E1530" s="12">
        <v>634</v>
      </c>
      <c r="F1530" s="13" t="s">
        <v>1110</v>
      </c>
      <c r="G1530" s="12">
        <v>922</v>
      </c>
      <c r="H1530" s="12">
        <v>2010</v>
      </c>
      <c r="I1530" s="11">
        <v>45.576000000000001</v>
      </c>
      <c r="J1530" s="11">
        <v>38.927999999999997</v>
      </c>
      <c r="K1530" s="11">
        <v>32.247999999999998</v>
      </c>
      <c r="L1530" s="11">
        <v>26.952000000000002</v>
      </c>
      <c r="M1530" s="11">
        <v>39.572000000000003</v>
      </c>
      <c r="N1530" s="11">
        <v>61.283000000000001</v>
      </c>
      <c r="O1530" s="11">
        <v>57.027999999999999</v>
      </c>
      <c r="P1530" s="11">
        <v>44.774999999999999</v>
      </c>
      <c r="Q1530" s="11">
        <v>32.85</v>
      </c>
      <c r="R1530" s="11">
        <v>23.603000000000002</v>
      </c>
      <c r="S1530" s="11">
        <v>16.298999999999999</v>
      </c>
      <c r="T1530" s="11">
        <v>7.9889999999999999</v>
      </c>
      <c r="U1530" s="11">
        <v>3.6139999999999999</v>
      </c>
      <c r="V1530" s="11">
        <v>2.2719999999999998</v>
      </c>
      <c r="W1530" s="11">
        <v>1.988</v>
      </c>
      <c r="X1530" s="11">
        <v>0.95799999999999996</v>
      </c>
      <c r="Y1530" s="11">
        <v>0.59</v>
      </c>
      <c r="Z1530" s="11">
        <v>0.23899999999999999</v>
      </c>
      <c r="AA1530" s="11">
        <v>0.161</v>
      </c>
      <c r="AB1530" s="11">
        <v>7.0999999999999994E-2</v>
      </c>
      <c r="AC1530" s="11">
        <v>4.3999999999999997E-2</v>
      </c>
    </row>
    <row r="1531" spans="1:29" ht="11.5" hidden="1">
      <c r="A1531" s="15">
        <v>1514</v>
      </c>
      <c r="B1531" s="13" t="s">
        <v>1059</v>
      </c>
      <c r="C1531" s="14" t="s">
        <v>1168</v>
      </c>
      <c r="D1531" s="12"/>
      <c r="E1531" s="12">
        <v>634</v>
      </c>
      <c r="F1531" s="13" t="s">
        <v>1110</v>
      </c>
      <c r="G1531" s="12">
        <v>922</v>
      </c>
      <c r="H1531" s="12">
        <v>2015</v>
      </c>
      <c r="I1531" s="11">
        <v>62.853999999999999</v>
      </c>
      <c r="J1531" s="11">
        <v>58.037999999999997</v>
      </c>
      <c r="K1531" s="11">
        <v>47.319000000000003</v>
      </c>
      <c r="L1531" s="11">
        <v>35.668999999999997</v>
      </c>
      <c r="M1531" s="11">
        <v>48.164999999999999</v>
      </c>
      <c r="N1531" s="11">
        <v>76.668000000000006</v>
      </c>
      <c r="O1531" s="11">
        <v>87.195999999999998</v>
      </c>
      <c r="P1531" s="11">
        <v>68.186000000000007</v>
      </c>
      <c r="Q1531" s="11">
        <v>49.429000000000002</v>
      </c>
      <c r="R1531" s="11">
        <v>34.726999999999997</v>
      </c>
      <c r="S1531" s="11">
        <v>20.957000000000001</v>
      </c>
      <c r="T1531" s="11">
        <v>11.121</v>
      </c>
      <c r="U1531" s="11">
        <v>5.8140000000000001</v>
      </c>
      <c r="V1531" s="11">
        <v>4.0830000000000002</v>
      </c>
      <c r="W1531" s="11">
        <v>2.2000000000000002</v>
      </c>
      <c r="X1531" s="11">
        <v>1.6279999999999999</v>
      </c>
      <c r="Y1531" s="11">
        <v>0.74099999999999999</v>
      </c>
      <c r="Z1531" s="11">
        <v>0.41399999999999998</v>
      </c>
      <c r="AA1531" s="11">
        <v>0.15</v>
      </c>
      <c r="AB1531" s="11">
        <v>0.09</v>
      </c>
      <c r="AC1531" s="11">
        <v>0.05</v>
      </c>
    </row>
    <row r="1532" spans="1:29" ht="11.5" hidden="1">
      <c r="A1532" s="15">
        <v>1515</v>
      </c>
      <c r="B1532" s="13" t="s">
        <v>1059</v>
      </c>
      <c r="C1532" s="14" t="s">
        <v>1168</v>
      </c>
      <c r="D1532" s="12"/>
      <c r="E1532" s="12">
        <v>634</v>
      </c>
      <c r="F1532" s="13" t="s">
        <v>1110</v>
      </c>
      <c r="G1532" s="12">
        <v>922</v>
      </c>
      <c r="H1532" s="12">
        <v>2020</v>
      </c>
      <c r="I1532" s="11">
        <v>65.900000000000006</v>
      </c>
      <c r="J1532" s="11">
        <v>65.778999999999996</v>
      </c>
      <c r="K1532" s="11">
        <v>59.491999999999997</v>
      </c>
      <c r="L1532" s="11">
        <v>47.786000000000001</v>
      </c>
      <c r="M1532" s="11">
        <v>48.140999999999998</v>
      </c>
      <c r="N1532" s="11">
        <v>73.111999999999995</v>
      </c>
      <c r="O1532" s="11">
        <v>94.084000000000003</v>
      </c>
      <c r="P1532" s="11">
        <v>87.084000000000003</v>
      </c>
      <c r="Q1532" s="11">
        <v>58.076999999999998</v>
      </c>
      <c r="R1532" s="11">
        <v>41.798999999999999</v>
      </c>
      <c r="S1532" s="11">
        <v>31.068999999999999</v>
      </c>
      <c r="T1532" s="11">
        <v>19.257000000000001</v>
      </c>
      <c r="U1532" s="11">
        <v>10.597</v>
      </c>
      <c r="V1532" s="11">
        <v>5.9390000000000001</v>
      </c>
      <c r="W1532" s="11">
        <v>3.8069999999999999</v>
      </c>
      <c r="X1532" s="11">
        <v>1.8160000000000001</v>
      </c>
      <c r="Y1532" s="11">
        <v>1.2649999999999999</v>
      </c>
      <c r="Z1532" s="11">
        <v>0.52</v>
      </c>
      <c r="AA1532" s="11">
        <v>0.25900000000000001</v>
      </c>
      <c r="AB1532" s="11">
        <v>8.3000000000000004E-2</v>
      </c>
      <c r="AC1532" s="11">
        <v>5.8999999999999997E-2</v>
      </c>
    </row>
    <row r="1533" spans="1:29" ht="11.5" hidden="1">
      <c r="A1533" s="15">
        <v>1516</v>
      </c>
      <c r="B1533" s="13" t="s">
        <v>1059</v>
      </c>
      <c r="C1533" s="14" t="s">
        <v>1169</v>
      </c>
      <c r="D1533" s="12"/>
      <c r="E1533" s="12">
        <v>682</v>
      </c>
      <c r="F1533" s="13" t="s">
        <v>1110</v>
      </c>
      <c r="G1533" s="12">
        <v>922</v>
      </c>
      <c r="H1533" s="12">
        <v>1950</v>
      </c>
      <c r="I1533" s="11">
        <v>264.69900000000001</v>
      </c>
      <c r="J1533" s="11">
        <v>205.01900000000001</v>
      </c>
      <c r="K1533" s="11">
        <v>175.18100000000001</v>
      </c>
      <c r="L1533" s="11">
        <v>151.40100000000001</v>
      </c>
      <c r="M1533" s="11">
        <v>129.917</v>
      </c>
      <c r="N1533" s="11">
        <v>110.545</v>
      </c>
      <c r="O1533" s="11">
        <v>94.567999999999998</v>
      </c>
      <c r="P1533" s="11">
        <v>81.622</v>
      </c>
      <c r="Q1533" s="11">
        <v>71.706000000000003</v>
      </c>
      <c r="R1533" s="11">
        <v>62.71</v>
      </c>
      <c r="S1533" s="11">
        <v>53.987000000000002</v>
      </c>
      <c r="T1533" s="11">
        <v>45.356000000000002</v>
      </c>
      <c r="U1533" s="11">
        <v>36.082999999999998</v>
      </c>
      <c r="V1533" s="11">
        <v>26.259</v>
      </c>
      <c r="W1533" s="11">
        <v>16.526</v>
      </c>
      <c r="X1533" s="11">
        <v>8.1709999999999994</v>
      </c>
      <c r="Y1533" s="11">
        <v>2.3010000000000002</v>
      </c>
      <c r="Z1533" s="11">
        <v>0.85599999999999998</v>
      </c>
      <c r="AA1533" s="11">
        <v>0.20799999999999999</v>
      </c>
      <c r="AB1533" s="11">
        <v>0.03</v>
      </c>
      <c r="AC1533" s="11">
        <v>3.0000000000000001E-3</v>
      </c>
    </row>
    <row r="1534" spans="1:29" ht="11.5" hidden="1">
      <c r="A1534" s="15">
        <v>1517</v>
      </c>
      <c r="B1534" s="13" t="s">
        <v>1059</v>
      </c>
      <c r="C1534" s="14" t="s">
        <v>1169</v>
      </c>
      <c r="D1534" s="12"/>
      <c r="E1534" s="12">
        <v>682</v>
      </c>
      <c r="F1534" s="13" t="s">
        <v>1110</v>
      </c>
      <c r="G1534" s="12">
        <v>922</v>
      </c>
      <c r="H1534" s="12">
        <v>1955</v>
      </c>
      <c r="I1534" s="11">
        <v>305.90199999999999</v>
      </c>
      <c r="J1534" s="11">
        <v>242.69200000000001</v>
      </c>
      <c r="K1534" s="11">
        <v>201.518</v>
      </c>
      <c r="L1534" s="11">
        <v>172.24199999999999</v>
      </c>
      <c r="M1534" s="11">
        <v>148.126</v>
      </c>
      <c r="N1534" s="11">
        <v>126.592</v>
      </c>
      <c r="O1534" s="11">
        <v>107.526</v>
      </c>
      <c r="P1534" s="11">
        <v>91.885999999999996</v>
      </c>
      <c r="Q1534" s="11">
        <v>79.209999999999994</v>
      </c>
      <c r="R1534" s="11">
        <v>69.382000000000005</v>
      </c>
      <c r="S1534" s="11">
        <v>60.095999999999997</v>
      </c>
      <c r="T1534" s="11">
        <v>50.835999999999999</v>
      </c>
      <c r="U1534" s="11">
        <v>41.216999999999999</v>
      </c>
      <c r="V1534" s="11">
        <v>30.762</v>
      </c>
      <c r="W1534" s="11">
        <v>20.128</v>
      </c>
      <c r="X1534" s="11">
        <v>10.581</v>
      </c>
      <c r="Y1534" s="11">
        <v>3.8420000000000001</v>
      </c>
      <c r="Z1534" s="11">
        <v>0.747</v>
      </c>
      <c r="AA1534" s="11">
        <v>0.20799999999999999</v>
      </c>
      <c r="AB1534" s="11">
        <v>0.03</v>
      </c>
      <c r="AC1534" s="11">
        <v>3.0000000000000001E-3</v>
      </c>
    </row>
    <row r="1535" spans="1:29" ht="11.5" hidden="1">
      <c r="A1535" s="15">
        <v>1518</v>
      </c>
      <c r="B1535" s="13" t="s">
        <v>1059</v>
      </c>
      <c r="C1535" s="14" t="s">
        <v>1169</v>
      </c>
      <c r="D1535" s="12"/>
      <c r="E1535" s="12">
        <v>682</v>
      </c>
      <c r="F1535" s="13" t="s">
        <v>1110</v>
      </c>
      <c r="G1535" s="12">
        <v>922</v>
      </c>
      <c r="H1535" s="12">
        <v>1960</v>
      </c>
      <c r="I1535" s="11">
        <v>358.245</v>
      </c>
      <c r="J1535" s="11">
        <v>283.79399999999998</v>
      </c>
      <c r="K1535" s="11">
        <v>239.10499999999999</v>
      </c>
      <c r="L1535" s="11">
        <v>198.38</v>
      </c>
      <c r="M1535" s="11">
        <v>168.61199999999999</v>
      </c>
      <c r="N1535" s="11">
        <v>144.40299999999999</v>
      </c>
      <c r="O1535" s="11">
        <v>123.227</v>
      </c>
      <c r="P1535" s="11">
        <v>104.58199999999999</v>
      </c>
      <c r="Q1535" s="11">
        <v>89.221000000000004</v>
      </c>
      <c r="R1535" s="11">
        <v>76.64</v>
      </c>
      <c r="S1535" s="11">
        <v>66.477999999999994</v>
      </c>
      <c r="T1535" s="11">
        <v>56.576999999999998</v>
      </c>
      <c r="U1535" s="11">
        <v>46.274999999999999</v>
      </c>
      <c r="V1535" s="11">
        <v>35.326999999999998</v>
      </c>
      <c r="W1535" s="11">
        <v>23.8</v>
      </c>
      <c r="X1535" s="11">
        <v>13.065</v>
      </c>
      <c r="Y1535" s="11">
        <v>5.0739999999999998</v>
      </c>
      <c r="Z1535" s="11">
        <v>1.3160000000000001</v>
      </c>
      <c r="AA1535" s="11">
        <v>0.185</v>
      </c>
      <c r="AB1535" s="11">
        <v>0.03</v>
      </c>
      <c r="AC1535" s="11">
        <v>3.0000000000000001E-3</v>
      </c>
    </row>
    <row r="1536" spans="1:29" ht="11.5" hidden="1">
      <c r="A1536" s="15">
        <v>1519</v>
      </c>
      <c r="B1536" s="13" t="s">
        <v>1059</v>
      </c>
      <c r="C1536" s="14" t="s">
        <v>1169</v>
      </c>
      <c r="D1536" s="12"/>
      <c r="E1536" s="12">
        <v>682</v>
      </c>
      <c r="F1536" s="13" t="s">
        <v>1110</v>
      </c>
      <c r="G1536" s="12">
        <v>922</v>
      </c>
      <c r="H1536" s="12">
        <v>1965</v>
      </c>
      <c r="I1536" s="11">
        <v>434.07499999999999</v>
      </c>
      <c r="J1536" s="11">
        <v>340.21899999999999</v>
      </c>
      <c r="K1536" s="11">
        <v>282.31400000000002</v>
      </c>
      <c r="L1536" s="11">
        <v>238.22</v>
      </c>
      <c r="M1536" s="11">
        <v>197.41200000000001</v>
      </c>
      <c r="N1536" s="11">
        <v>167.965</v>
      </c>
      <c r="O1536" s="11">
        <v>143.87200000000001</v>
      </c>
      <c r="P1536" s="11">
        <v>122.29900000000001</v>
      </c>
      <c r="Q1536" s="11">
        <v>103.342</v>
      </c>
      <c r="R1536" s="11">
        <v>87.528999999999996</v>
      </c>
      <c r="S1536" s="11">
        <v>74.400999999999996</v>
      </c>
      <c r="T1536" s="11">
        <v>63.308999999999997</v>
      </c>
      <c r="U1536" s="11">
        <v>52.125999999999998</v>
      </c>
      <c r="V1536" s="11">
        <v>40.261000000000003</v>
      </c>
      <c r="W1536" s="11">
        <v>27.7</v>
      </c>
      <c r="X1536" s="11">
        <v>15.734999999999999</v>
      </c>
      <c r="Y1536" s="11">
        <v>6.4530000000000003</v>
      </c>
      <c r="Z1536" s="11">
        <v>1.7969999999999999</v>
      </c>
      <c r="AA1536" s="11">
        <v>0.33</v>
      </c>
      <c r="AB1536" s="11">
        <v>2.8000000000000001E-2</v>
      </c>
      <c r="AC1536" s="11">
        <v>3.0000000000000001E-3</v>
      </c>
    </row>
    <row r="1537" spans="1:29" ht="11.5" hidden="1">
      <c r="A1537" s="15">
        <v>1520</v>
      </c>
      <c r="B1537" s="13" t="s">
        <v>1059</v>
      </c>
      <c r="C1537" s="14" t="s">
        <v>1169</v>
      </c>
      <c r="D1537" s="12"/>
      <c r="E1537" s="12">
        <v>682</v>
      </c>
      <c r="F1537" s="13" t="s">
        <v>1110</v>
      </c>
      <c r="G1537" s="12">
        <v>922</v>
      </c>
      <c r="H1537" s="12">
        <v>1970</v>
      </c>
      <c r="I1537" s="11">
        <v>528.14300000000003</v>
      </c>
      <c r="J1537" s="11">
        <v>415.81200000000001</v>
      </c>
      <c r="K1537" s="11">
        <v>338.66199999999998</v>
      </c>
      <c r="L1537" s="11">
        <v>282.58</v>
      </c>
      <c r="M1537" s="11">
        <v>239.267</v>
      </c>
      <c r="N1537" s="11">
        <v>199.83500000000001</v>
      </c>
      <c r="O1537" s="11">
        <v>169.80799999999999</v>
      </c>
      <c r="P1537" s="11">
        <v>143.98599999999999</v>
      </c>
      <c r="Q1537" s="11">
        <v>121.672</v>
      </c>
      <c r="R1537" s="11">
        <v>101.83199999999999</v>
      </c>
      <c r="S1537" s="11">
        <v>85.543000000000006</v>
      </c>
      <c r="T1537" s="11">
        <v>71.293000000000006</v>
      </c>
      <c r="U1537" s="11">
        <v>58.814</v>
      </c>
      <c r="V1537" s="11">
        <v>45.927999999999997</v>
      </c>
      <c r="W1537" s="11">
        <v>31.942</v>
      </c>
      <c r="X1537" s="11">
        <v>18.771999999999998</v>
      </c>
      <c r="Y1537" s="11">
        <v>8.0399999999999991</v>
      </c>
      <c r="Z1537" s="11">
        <v>2.363</v>
      </c>
      <c r="AA1537" s="11">
        <v>0.46</v>
      </c>
      <c r="AB1537" s="11">
        <v>0.05</v>
      </c>
      <c r="AC1537" s="11">
        <v>3.0000000000000001E-3</v>
      </c>
    </row>
    <row r="1538" spans="1:29" ht="11.5" hidden="1">
      <c r="A1538" s="15">
        <v>1521</v>
      </c>
      <c r="B1538" s="13" t="s">
        <v>1059</v>
      </c>
      <c r="C1538" s="14" t="s">
        <v>1169</v>
      </c>
      <c r="D1538" s="12"/>
      <c r="E1538" s="12">
        <v>682</v>
      </c>
      <c r="F1538" s="13" t="s">
        <v>1110</v>
      </c>
      <c r="G1538" s="12">
        <v>922</v>
      </c>
      <c r="H1538" s="12">
        <v>1975</v>
      </c>
      <c r="I1538" s="11">
        <v>674.66300000000001</v>
      </c>
      <c r="J1538" s="11">
        <v>520.80499999999995</v>
      </c>
      <c r="K1538" s="11">
        <v>425.42500000000001</v>
      </c>
      <c r="L1538" s="11">
        <v>347.53699999999998</v>
      </c>
      <c r="M1538" s="11">
        <v>293.45600000000002</v>
      </c>
      <c r="N1538" s="11">
        <v>253.83799999999999</v>
      </c>
      <c r="O1538" s="11">
        <v>212.37100000000001</v>
      </c>
      <c r="P1538" s="11">
        <v>176.89099999999999</v>
      </c>
      <c r="Q1538" s="11">
        <v>148.46700000000001</v>
      </c>
      <c r="R1538" s="11">
        <v>123.36499999999999</v>
      </c>
      <c r="S1538" s="11">
        <v>102.602</v>
      </c>
      <c r="T1538" s="11">
        <v>84.415000000000006</v>
      </c>
      <c r="U1538" s="11">
        <v>68.495999999999995</v>
      </c>
      <c r="V1538" s="11">
        <v>54.106000000000002</v>
      </c>
      <c r="W1538" s="11">
        <v>37.899000000000001</v>
      </c>
      <c r="X1538" s="11">
        <v>22.898</v>
      </c>
      <c r="Y1538" s="11">
        <v>10.209</v>
      </c>
      <c r="Z1538" s="11">
        <v>3.0979999999999999</v>
      </c>
      <c r="AA1538" s="11">
        <v>0.625</v>
      </c>
      <c r="AB1538" s="11">
        <v>7.0000000000000007E-2</v>
      </c>
      <c r="AC1538" s="11">
        <v>5.0000000000000001E-3</v>
      </c>
    </row>
    <row r="1539" spans="1:29" ht="11.5" hidden="1">
      <c r="A1539" s="15">
        <v>1522</v>
      </c>
      <c r="B1539" s="13" t="s">
        <v>1059</v>
      </c>
      <c r="C1539" s="14" t="s">
        <v>1169</v>
      </c>
      <c r="D1539" s="12"/>
      <c r="E1539" s="12">
        <v>682</v>
      </c>
      <c r="F1539" s="13" t="s">
        <v>1110</v>
      </c>
      <c r="G1539" s="12">
        <v>922</v>
      </c>
      <c r="H1539" s="12">
        <v>1980</v>
      </c>
      <c r="I1539" s="11">
        <v>866.79700000000003</v>
      </c>
      <c r="J1539" s="11">
        <v>681.02300000000002</v>
      </c>
      <c r="K1539" s="11">
        <v>541.69100000000003</v>
      </c>
      <c r="L1539" s="11">
        <v>444.17700000000002</v>
      </c>
      <c r="M1539" s="11">
        <v>363.178</v>
      </c>
      <c r="N1539" s="11">
        <v>309.09399999999999</v>
      </c>
      <c r="O1539" s="11">
        <v>267.94400000000002</v>
      </c>
      <c r="P1539" s="11">
        <v>222.65199999999999</v>
      </c>
      <c r="Q1539" s="11">
        <v>183.84899999999999</v>
      </c>
      <c r="R1539" s="11">
        <v>152.584</v>
      </c>
      <c r="S1539" s="11">
        <v>124.961</v>
      </c>
      <c r="T1539" s="11">
        <v>102.279</v>
      </c>
      <c r="U1539" s="11">
        <v>81.564999999999998</v>
      </c>
      <c r="V1539" s="11">
        <v>62.905000000000001</v>
      </c>
      <c r="W1539" s="11">
        <v>46.128</v>
      </c>
      <c r="X1539" s="11">
        <v>28.573</v>
      </c>
      <c r="Y1539" s="11">
        <v>13.37</v>
      </c>
      <c r="Z1539" s="11">
        <v>4.17</v>
      </c>
      <c r="AA1539" s="11">
        <v>0.84399999999999997</v>
      </c>
      <c r="AB1539" s="11">
        <v>9.7000000000000003E-2</v>
      </c>
      <c r="AC1539" s="11">
        <v>7.0000000000000001E-3</v>
      </c>
    </row>
    <row r="1540" spans="1:29" ht="11.5" hidden="1">
      <c r="A1540" s="15">
        <v>1523</v>
      </c>
      <c r="B1540" s="13" t="s">
        <v>1059</v>
      </c>
      <c r="C1540" s="14" t="s">
        <v>1169</v>
      </c>
      <c r="D1540" s="12"/>
      <c r="E1540" s="12">
        <v>682</v>
      </c>
      <c r="F1540" s="13" t="s">
        <v>1110</v>
      </c>
      <c r="G1540" s="12">
        <v>922</v>
      </c>
      <c r="H1540" s="12">
        <v>1985</v>
      </c>
      <c r="I1540" s="11">
        <v>1144.7</v>
      </c>
      <c r="J1540" s="11">
        <v>880.14099999999996</v>
      </c>
      <c r="K1540" s="11">
        <v>712.89499999999998</v>
      </c>
      <c r="L1540" s="11">
        <v>586.37300000000005</v>
      </c>
      <c r="M1540" s="11">
        <v>527.72699999999998</v>
      </c>
      <c r="N1540" s="11">
        <v>464.649</v>
      </c>
      <c r="O1540" s="11">
        <v>391.88600000000002</v>
      </c>
      <c r="P1540" s="11">
        <v>317.12400000000002</v>
      </c>
      <c r="Q1540" s="11">
        <v>227.39500000000001</v>
      </c>
      <c r="R1540" s="11">
        <v>162.898</v>
      </c>
      <c r="S1540" s="11">
        <v>127.431</v>
      </c>
      <c r="T1540" s="11">
        <v>103.015</v>
      </c>
      <c r="U1540" s="11">
        <v>89.927000000000007</v>
      </c>
      <c r="V1540" s="11">
        <v>72.945999999999998</v>
      </c>
      <c r="W1540" s="11">
        <v>52.238</v>
      </c>
      <c r="X1540" s="11">
        <v>33.771000000000001</v>
      </c>
      <c r="Y1540" s="11">
        <v>16.97</v>
      </c>
      <c r="Z1540" s="11">
        <v>5.7720000000000002</v>
      </c>
      <c r="AA1540" s="11">
        <v>1.163</v>
      </c>
      <c r="AB1540" s="11">
        <v>0.13400000000000001</v>
      </c>
      <c r="AC1540" s="11">
        <v>0.01</v>
      </c>
    </row>
    <row r="1541" spans="1:29" ht="11.5" hidden="1">
      <c r="A1541" s="15">
        <v>1524</v>
      </c>
      <c r="B1541" s="13" t="s">
        <v>1059</v>
      </c>
      <c r="C1541" s="14" t="s">
        <v>1169</v>
      </c>
      <c r="D1541" s="12"/>
      <c r="E1541" s="12">
        <v>682</v>
      </c>
      <c r="F1541" s="13" t="s">
        <v>1110</v>
      </c>
      <c r="G1541" s="12">
        <v>922</v>
      </c>
      <c r="H1541" s="12">
        <v>1990</v>
      </c>
      <c r="I1541" s="11">
        <v>1331.154</v>
      </c>
      <c r="J1541" s="11">
        <v>1156.07</v>
      </c>
      <c r="K1541" s="11">
        <v>885.00599999999997</v>
      </c>
      <c r="L1541" s="11">
        <v>676.26700000000005</v>
      </c>
      <c r="M1541" s="11">
        <v>600.84</v>
      </c>
      <c r="N1541" s="11">
        <v>597.73900000000003</v>
      </c>
      <c r="O1541" s="11">
        <v>500.24</v>
      </c>
      <c r="P1541" s="11">
        <v>358.589</v>
      </c>
      <c r="Q1541" s="11">
        <v>244.94399999999999</v>
      </c>
      <c r="R1541" s="11">
        <v>189.374</v>
      </c>
      <c r="S1541" s="11">
        <v>139.178</v>
      </c>
      <c r="T1541" s="11">
        <v>117.86199999999999</v>
      </c>
      <c r="U1541" s="11">
        <v>111.19199999999999</v>
      </c>
      <c r="V1541" s="11">
        <v>99.864999999999995</v>
      </c>
      <c r="W1541" s="11">
        <v>69.605000000000004</v>
      </c>
      <c r="X1541" s="11">
        <v>38.905999999999999</v>
      </c>
      <c r="Y1541" s="11">
        <v>20.489000000000001</v>
      </c>
      <c r="Z1541" s="11">
        <v>7.5019999999999998</v>
      </c>
      <c r="AA1541" s="11">
        <v>1.643</v>
      </c>
      <c r="AB1541" s="11">
        <v>0.187</v>
      </c>
      <c r="AC1541" s="11">
        <v>1.2999999999999999E-2</v>
      </c>
    </row>
    <row r="1542" spans="1:29" ht="11.5" hidden="1">
      <c r="A1542" s="15">
        <v>1525</v>
      </c>
      <c r="B1542" s="13" t="s">
        <v>1059</v>
      </c>
      <c r="C1542" s="14" t="s">
        <v>1169</v>
      </c>
      <c r="D1542" s="12"/>
      <c r="E1542" s="12">
        <v>682</v>
      </c>
      <c r="F1542" s="13" t="s">
        <v>1110</v>
      </c>
      <c r="G1542" s="12">
        <v>922</v>
      </c>
      <c r="H1542" s="12">
        <v>1995</v>
      </c>
      <c r="I1542" s="11">
        <v>1353.13</v>
      </c>
      <c r="J1542" s="11">
        <v>1298.6110000000001</v>
      </c>
      <c r="K1542" s="11">
        <v>1167.6659999999999</v>
      </c>
      <c r="L1542" s="11">
        <v>877.27300000000002</v>
      </c>
      <c r="M1542" s="11">
        <v>653.36199999999997</v>
      </c>
      <c r="N1542" s="11">
        <v>582.95100000000002</v>
      </c>
      <c r="O1542" s="11">
        <v>589.60900000000004</v>
      </c>
      <c r="P1542" s="11">
        <v>501.70299999999997</v>
      </c>
      <c r="Q1542" s="11">
        <v>347.36099999999999</v>
      </c>
      <c r="R1542" s="11">
        <v>216.422</v>
      </c>
      <c r="S1542" s="11">
        <v>178.13800000000001</v>
      </c>
      <c r="T1542" s="11">
        <v>142.49</v>
      </c>
      <c r="U1542" s="11">
        <v>117.345</v>
      </c>
      <c r="V1542" s="11">
        <v>104.348</v>
      </c>
      <c r="W1542" s="11">
        <v>84.238</v>
      </c>
      <c r="X1542" s="11">
        <v>52.247</v>
      </c>
      <c r="Y1542" s="11">
        <v>24.582000000000001</v>
      </c>
      <c r="Z1542" s="11">
        <v>9.3559999999999999</v>
      </c>
      <c r="AA1542" s="11">
        <v>2.13</v>
      </c>
      <c r="AB1542" s="11">
        <v>0.26900000000000002</v>
      </c>
      <c r="AC1542" s="11">
        <v>1.7000000000000001E-2</v>
      </c>
    </row>
    <row r="1543" spans="1:29" ht="11.5" hidden="1">
      <c r="A1543" s="15">
        <v>1526</v>
      </c>
      <c r="B1543" s="13" t="s">
        <v>1059</v>
      </c>
      <c r="C1543" s="14" t="s">
        <v>1169</v>
      </c>
      <c r="D1543" s="12"/>
      <c r="E1543" s="12">
        <v>682</v>
      </c>
      <c r="F1543" s="13" t="s">
        <v>1110</v>
      </c>
      <c r="G1543" s="12">
        <v>922</v>
      </c>
      <c r="H1543" s="12">
        <v>2000</v>
      </c>
      <c r="I1543" s="11">
        <v>1329.9839999999999</v>
      </c>
      <c r="J1543" s="11">
        <v>1352.6679999999999</v>
      </c>
      <c r="K1543" s="11">
        <v>1217.5840000000001</v>
      </c>
      <c r="L1543" s="11">
        <v>977.27200000000005</v>
      </c>
      <c r="M1543" s="11">
        <v>867.05600000000004</v>
      </c>
      <c r="N1543" s="11">
        <v>780.48500000000001</v>
      </c>
      <c r="O1543" s="11">
        <v>675.49300000000005</v>
      </c>
      <c r="P1543" s="11">
        <v>623.53599999999994</v>
      </c>
      <c r="Q1543" s="11">
        <v>442.73399999999998</v>
      </c>
      <c r="R1543" s="11">
        <v>315.91199999999998</v>
      </c>
      <c r="S1543" s="11">
        <v>212.46199999999999</v>
      </c>
      <c r="T1543" s="11">
        <v>173.39099999999999</v>
      </c>
      <c r="U1543" s="11">
        <v>136.19999999999999</v>
      </c>
      <c r="V1543" s="11">
        <v>108.146</v>
      </c>
      <c r="W1543" s="11">
        <v>89.134</v>
      </c>
      <c r="X1543" s="11">
        <v>64.394000000000005</v>
      </c>
      <c r="Y1543" s="11">
        <v>33.906999999999996</v>
      </c>
      <c r="Z1543" s="11">
        <v>11.717000000000001</v>
      </c>
      <c r="AA1543" s="11">
        <v>2.8690000000000002</v>
      </c>
      <c r="AB1543" s="11">
        <v>0.38</v>
      </c>
      <c r="AC1543" s="11">
        <v>2.4E-2</v>
      </c>
    </row>
    <row r="1544" spans="1:29" ht="11.5" hidden="1">
      <c r="A1544" s="15">
        <v>1527</v>
      </c>
      <c r="B1544" s="13" t="s">
        <v>1059</v>
      </c>
      <c r="C1544" s="14" t="s">
        <v>1169</v>
      </c>
      <c r="D1544" s="12"/>
      <c r="E1544" s="12">
        <v>682</v>
      </c>
      <c r="F1544" s="13" t="s">
        <v>1110</v>
      </c>
      <c r="G1544" s="12">
        <v>922</v>
      </c>
      <c r="H1544" s="12">
        <v>2005</v>
      </c>
      <c r="I1544" s="11">
        <v>1349.1510000000001</v>
      </c>
      <c r="J1544" s="11">
        <v>1305.319</v>
      </c>
      <c r="K1544" s="11">
        <v>1328.4549999999999</v>
      </c>
      <c r="L1544" s="11">
        <v>1160.53</v>
      </c>
      <c r="M1544" s="11">
        <v>953.73400000000004</v>
      </c>
      <c r="N1544" s="11">
        <v>963.84299999999996</v>
      </c>
      <c r="O1544" s="11">
        <v>882.36500000000001</v>
      </c>
      <c r="P1544" s="11">
        <v>715.62099999999998</v>
      </c>
      <c r="Q1544" s="11">
        <v>562.30499999999995</v>
      </c>
      <c r="R1544" s="11">
        <v>351.54599999999999</v>
      </c>
      <c r="S1544" s="11">
        <v>279.99700000000001</v>
      </c>
      <c r="T1544" s="11">
        <v>189.34</v>
      </c>
      <c r="U1544" s="11">
        <v>162.99600000000001</v>
      </c>
      <c r="V1544" s="11">
        <v>125.331</v>
      </c>
      <c r="W1544" s="11">
        <v>92.69</v>
      </c>
      <c r="X1544" s="11">
        <v>68.405000000000001</v>
      </c>
      <c r="Y1544" s="11">
        <v>42.064</v>
      </c>
      <c r="Z1544" s="11">
        <v>16.797000000000001</v>
      </c>
      <c r="AA1544" s="11">
        <v>4.0709999999999997</v>
      </c>
      <c r="AB1544" s="11">
        <v>0.64300000000000002</v>
      </c>
      <c r="AC1544" s="11">
        <v>5.0999999999999997E-2</v>
      </c>
    </row>
    <row r="1545" spans="1:29" ht="11.5" hidden="1">
      <c r="A1545" s="15">
        <v>1528</v>
      </c>
      <c r="B1545" s="13" t="s">
        <v>1059</v>
      </c>
      <c r="C1545" s="14" t="s">
        <v>1169</v>
      </c>
      <c r="D1545" s="12"/>
      <c r="E1545" s="12">
        <v>682</v>
      </c>
      <c r="F1545" s="13" t="s">
        <v>1110</v>
      </c>
      <c r="G1545" s="12">
        <v>922</v>
      </c>
      <c r="H1545" s="12">
        <v>2010</v>
      </c>
      <c r="I1545" s="11">
        <v>1439.327</v>
      </c>
      <c r="J1545" s="11">
        <v>1313.2439999999999</v>
      </c>
      <c r="K1545" s="11">
        <v>1263.7139999999999</v>
      </c>
      <c r="L1545" s="11">
        <v>1298.9380000000001</v>
      </c>
      <c r="M1545" s="11">
        <v>1179.6869999999999</v>
      </c>
      <c r="N1545" s="11">
        <v>1053.0039999999999</v>
      </c>
      <c r="O1545" s="11">
        <v>1111.556</v>
      </c>
      <c r="P1545" s="11">
        <v>961.76900000000001</v>
      </c>
      <c r="Q1545" s="11">
        <v>688.72400000000005</v>
      </c>
      <c r="R1545" s="11">
        <v>518.88199999999995</v>
      </c>
      <c r="S1545" s="11">
        <v>328.55799999999999</v>
      </c>
      <c r="T1545" s="11">
        <v>263.58</v>
      </c>
      <c r="U1545" s="11">
        <v>174.875</v>
      </c>
      <c r="V1545" s="11">
        <v>147.00299999999999</v>
      </c>
      <c r="W1545" s="11">
        <v>107.42100000000001</v>
      </c>
      <c r="X1545" s="11">
        <v>71.057000000000002</v>
      </c>
      <c r="Y1545" s="11">
        <v>44.755000000000003</v>
      </c>
      <c r="Z1545" s="11">
        <v>20.963000000000001</v>
      </c>
      <c r="AA1545" s="11">
        <v>5.9020000000000001</v>
      </c>
      <c r="AB1545" s="11">
        <v>0.92900000000000005</v>
      </c>
      <c r="AC1545" s="11">
        <v>8.8999999999999996E-2</v>
      </c>
    </row>
    <row r="1546" spans="1:29" ht="11.5" hidden="1">
      <c r="A1546" s="15">
        <v>1529</v>
      </c>
      <c r="B1546" s="13" t="s">
        <v>1059</v>
      </c>
      <c r="C1546" s="14" t="s">
        <v>1169</v>
      </c>
      <c r="D1546" s="12"/>
      <c r="E1546" s="12">
        <v>682</v>
      </c>
      <c r="F1546" s="13" t="s">
        <v>1110</v>
      </c>
      <c r="G1546" s="12">
        <v>922</v>
      </c>
      <c r="H1546" s="12">
        <v>2015</v>
      </c>
      <c r="I1546" s="11">
        <v>1470.1590000000001</v>
      </c>
      <c r="J1546" s="11">
        <v>1357.663</v>
      </c>
      <c r="K1546" s="11">
        <v>1204.279</v>
      </c>
      <c r="L1546" s="11">
        <v>1133.415</v>
      </c>
      <c r="M1546" s="11">
        <v>1214.2639999999999</v>
      </c>
      <c r="N1546" s="11">
        <v>1287.54</v>
      </c>
      <c r="O1546" s="11">
        <v>1323.462</v>
      </c>
      <c r="P1546" s="11">
        <v>1331.521</v>
      </c>
      <c r="Q1546" s="11">
        <v>1074.037</v>
      </c>
      <c r="R1546" s="11">
        <v>727.75300000000004</v>
      </c>
      <c r="S1546" s="11">
        <v>513.79899999999998</v>
      </c>
      <c r="T1546" s="11">
        <v>326.077</v>
      </c>
      <c r="U1546" s="11">
        <v>259.43599999999998</v>
      </c>
      <c r="V1546" s="11">
        <v>163.709</v>
      </c>
      <c r="W1546" s="11">
        <v>127.041</v>
      </c>
      <c r="X1546" s="11">
        <v>83.436999999999998</v>
      </c>
      <c r="Y1546" s="11">
        <v>47.298000000000002</v>
      </c>
      <c r="Z1546" s="11">
        <v>22.780999999999999</v>
      </c>
      <c r="AA1546" s="11">
        <v>7.532</v>
      </c>
      <c r="AB1546" s="11">
        <v>1.399</v>
      </c>
      <c r="AC1546" s="11">
        <v>0.14099999999999999</v>
      </c>
    </row>
    <row r="1547" spans="1:29" ht="11.5" hidden="1">
      <c r="A1547" s="15">
        <v>1530</v>
      </c>
      <c r="B1547" s="13" t="s">
        <v>1059</v>
      </c>
      <c r="C1547" s="14" t="s">
        <v>1169</v>
      </c>
      <c r="D1547" s="12"/>
      <c r="E1547" s="12">
        <v>682</v>
      </c>
      <c r="F1547" s="13" t="s">
        <v>1110</v>
      </c>
      <c r="G1547" s="12">
        <v>922</v>
      </c>
      <c r="H1547" s="12">
        <v>2020</v>
      </c>
      <c r="I1547" s="11">
        <v>1467.625</v>
      </c>
      <c r="J1547" s="11">
        <v>1467.3810000000001</v>
      </c>
      <c r="K1547" s="11">
        <v>1300.6600000000001</v>
      </c>
      <c r="L1547" s="11">
        <v>1089.8219999999999</v>
      </c>
      <c r="M1547" s="11">
        <v>1105.0709999999999</v>
      </c>
      <c r="N1547" s="11">
        <v>1357.837</v>
      </c>
      <c r="O1547" s="11">
        <v>1417.027</v>
      </c>
      <c r="P1547" s="11">
        <v>1332.808</v>
      </c>
      <c r="Q1547" s="11">
        <v>1283.693</v>
      </c>
      <c r="R1547" s="11">
        <v>969.31799999999998</v>
      </c>
      <c r="S1547" s="11">
        <v>606.77099999999996</v>
      </c>
      <c r="T1547" s="11">
        <v>426.37400000000002</v>
      </c>
      <c r="U1547" s="11">
        <v>286.77100000000002</v>
      </c>
      <c r="V1547" s="11">
        <v>239.327</v>
      </c>
      <c r="W1547" s="11">
        <v>142.03</v>
      </c>
      <c r="X1547" s="11">
        <v>99.234999999999999</v>
      </c>
      <c r="Y1547" s="11">
        <v>56.036000000000001</v>
      </c>
      <c r="Z1547" s="11">
        <v>24.393999999999998</v>
      </c>
      <c r="AA1547" s="11">
        <v>8.3209999999999997</v>
      </c>
      <c r="AB1547" s="11">
        <v>1.8340000000000001</v>
      </c>
      <c r="AC1547" s="11">
        <v>0.224</v>
      </c>
    </row>
    <row r="1548" spans="1:29" ht="11.5" hidden="1">
      <c r="A1548" s="15">
        <v>1531</v>
      </c>
      <c r="B1548" s="13" t="s">
        <v>1059</v>
      </c>
      <c r="C1548" s="14" t="s">
        <v>1170</v>
      </c>
      <c r="D1548" s="12">
        <v>7</v>
      </c>
      <c r="E1548" s="12">
        <v>275</v>
      </c>
      <c r="F1548" s="13" t="s">
        <v>1110</v>
      </c>
      <c r="G1548" s="12">
        <v>922</v>
      </c>
      <c r="H1548" s="12">
        <v>1950</v>
      </c>
      <c r="I1548" s="11">
        <v>80.558999999999997</v>
      </c>
      <c r="J1548" s="11">
        <v>65.724999999999994</v>
      </c>
      <c r="K1548" s="11">
        <v>55.869</v>
      </c>
      <c r="L1548" s="11">
        <v>44.767000000000003</v>
      </c>
      <c r="M1548" s="11">
        <v>36.268000000000001</v>
      </c>
      <c r="N1548" s="11">
        <v>31.277000000000001</v>
      </c>
      <c r="O1548" s="11">
        <v>24.207000000000001</v>
      </c>
      <c r="P1548" s="11">
        <v>19.579000000000001</v>
      </c>
      <c r="Q1548" s="11">
        <v>17.241</v>
      </c>
      <c r="R1548" s="11">
        <v>14.602</v>
      </c>
      <c r="S1548" s="11">
        <v>13.206</v>
      </c>
      <c r="T1548" s="11">
        <v>13.398</v>
      </c>
      <c r="U1548" s="11">
        <v>10.911</v>
      </c>
      <c r="V1548" s="11">
        <v>8.6170000000000009</v>
      </c>
      <c r="W1548" s="11">
        <v>6.7560000000000002</v>
      </c>
      <c r="X1548" s="11">
        <v>3.63</v>
      </c>
      <c r="Y1548" s="11">
        <v>1.2549999999999999</v>
      </c>
      <c r="Z1548" s="11">
        <v>0.45900000000000002</v>
      </c>
      <c r="AA1548" s="11">
        <v>0.109</v>
      </c>
      <c r="AB1548" s="11">
        <v>1.4999999999999999E-2</v>
      </c>
      <c r="AC1548" s="11">
        <v>1E-3</v>
      </c>
    </row>
    <row r="1549" spans="1:29" ht="11.5" hidden="1">
      <c r="A1549" s="15">
        <v>1532</v>
      </c>
      <c r="B1549" s="13" t="s">
        <v>1059</v>
      </c>
      <c r="C1549" s="14" t="s">
        <v>1170</v>
      </c>
      <c r="D1549" s="12">
        <v>7</v>
      </c>
      <c r="E1549" s="12">
        <v>275</v>
      </c>
      <c r="F1549" s="13" t="s">
        <v>1110</v>
      </c>
      <c r="G1549" s="12">
        <v>922</v>
      </c>
      <c r="H1549" s="12">
        <v>1955</v>
      </c>
      <c r="I1549" s="11">
        <v>88.161000000000001</v>
      </c>
      <c r="J1549" s="11">
        <v>70.418000000000006</v>
      </c>
      <c r="K1549" s="11">
        <v>60.04</v>
      </c>
      <c r="L1549" s="11">
        <v>50.975999999999999</v>
      </c>
      <c r="M1549" s="11">
        <v>40.493000000000002</v>
      </c>
      <c r="N1549" s="11">
        <v>32.609000000000002</v>
      </c>
      <c r="O1549" s="11">
        <v>28.091000000000001</v>
      </c>
      <c r="P1549" s="11">
        <v>21.571000000000002</v>
      </c>
      <c r="Q1549" s="11">
        <v>17.355</v>
      </c>
      <c r="R1549" s="11">
        <v>15.225</v>
      </c>
      <c r="S1549" s="11">
        <v>12.698</v>
      </c>
      <c r="T1549" s="11">
        <v>11.215999999999999</v>
      </c>
      <c r="U1549" s="11">
        <v>11.018000000000001</v>
      </c>
      <c r="V1549" s="11">
        <v>8.4090000000000007</v>
      </c>
      <c r="W1549" s="11">
        <v>6.0380000000000003</v>
      </c>
      <c r="X1549" s="11">
        <v>4.0750000000000002</v>
      </c>
      <c r="Y1549" s="11">
        <v>1.708</v>
      </c>
      <c r="Z1549" s="11">
        <v>0.433</v>
      </c>
      <c r="AA1549" s="11">
        <v>0.11</v>
      </c>
      <c r="AB1549" s="11">
        <v>1.4999999999999999E-2</v>
      </c>
      <c r="AC1549" s="11">
        <v>1E-3</v>
      </c>
    </row>
    <row r="1550" spans="1:29" ht="11.5" hidden="1">
      <c r="A1550" s="15">
        <v>1533</v>
      </c>
      <c r="B1550" s="13" t="s">
        <v>1059</v>
      </c>
      <c r="C1550" s="14" t="s">
        <v>1170</v>
      </c>
      <c r="D1550" s="12">
        <v>7</v>
      </c>
      <c r="E1550" s="12">
        <v>275</v>
      </c>
      <c r="F1550" s="13" t="s">
        <v>1110</v>
      </c>
      <c r="G1550" s="12">
        <v>922</v>
      </c>
      <c r="H1550" s="12">
        <v>1960</v>
      </c>
      <c r="I1550" s="11">
        <v>99.247</v>
      </c>
      <c r="J1550" s="11">
        <v>77.930000000000007</v>
      </c>
      <c r="K1550" s="11">
        <v>64.748999999999995</v>
      </c>
      <c r="L1550" s="11">
        <v>55.131</v>
      </c>
      <c r="M1550" s="11">
        <v>46.529000000000003</v>
      </c>
      <c r="N1550" s="11">
        <v>36.72</v>
      </c>
      <c r="O1550" s="11">
        <v>29.436</v>
      </c>
      <c r="P1550" s="11">
        <v>25.317</v>
      </c>
      <c r="Q1550" s="11">
        <v>19.291</v>
      </c>
      <c r="R1550" s="11">
        <v>15.42</v>
      </c>
      <c r="S1550" s="11">
        <v>13.385999999999999</v>
      </c>
      <c r="T1550" s="11">
        <v>10.901999999999999</v>
      </c>
      <c r="U1550" s="11">
        <v>9.2710000000000008</v>
      </c>
      <c r="V1550" s="11">
        <v>8.6370000000000005</v>
      </c>
      <c r="W1550" s="11">
        <v>5.9859999999999998</v>
      </c>
      <c r="X1550" s="11">
        <v>3.6890000000000001</v>
      </c>
      <c r="Y1550" s="11">
        <v>1.9630000000000001</v>
      </c>
      <c r="Z1550" s="11">
        <v>0.60499999999999998</v>
      </c>
      <c r="AA1550" s="11">
        <v>0.105</v>
      </c>
      <c r="AB1550" s="11">
        <v>1.4999999999999999E-2</v>
      </c>
      <c r="AC1550" s="11">
        <v>1E-3</v>
      </c>
    </row>
    <row r="1551" spans="1:29" ht="11.5" hidden="1">
      <c r="A1551" s="15">
        <v>1534</v>
      </c>
      <c r="B1551" s="13" t="s">
        <v>1059</v>
      </c>
      <c r="C1551" s="14" t="s">
        <v>1170</v>
      </c>
      <c r="D1551" s="12">
        <v>7</v>
      </c>
      <c r="E1551" s="12">
        <v>275</v>
      </c>
      <c r="F1551" s="13" t="s">
        <v>1110</v>
      </c>
      <c r="G1551" s="12">
        <v>922</v>
      </c>
      <c r="H1551" s="12">
        <v>1965</v>
      </c>
      <c r="I1551" s="11">
        <v>121.732</v>
      </c>
      <c r="J1551" s="11">
        <v>88.129000000000005</v>
      </c>
      <c r="K1551" s="11">
        <v>71.626999999999995</v>
      </c>
      <c r="L1551" s="11">
        <v>59.41</v>
      </c>
      <c r="M1551" s="11">
        <v>50.283999999999999</v>
      </c>
      <c r="N1551" s="11">
        <v>42.271000000000001</v>
      </c>
      <c r="O1551" s="11">
        <v>33.191000000000003</v>
      </c>
      <c r="P1551" s="11">
        <v>26.478000000000002</v>
      </c>
      <c r="Q1551" s="11">
        <v>22.745000000000001</v>
      </c>
      <c r="R1551" s="11">
        <v>17.170000000000002</v>
      </c>
      <c r="S1551" s="11">
        <v>13.551</v>
      </c>
      <c r="T1551" s="11">
        <v>11.551</v>
      </c>
      <c r="U1551" s="11">
        <v>9.0649999999999995</v>
      </c>
      <c r="V1551" s="11">
        <v>7.2729999999999997</v>
      </c>
      <c r="W1551" s="11">
        <v>6.23</v>
      </c>
      <c r="X1551" s="11">
        <v>3.7069999999999999</v>
      </c>
      <c r="Y1551" s="11">
        <v>1.786</v>
      </c>
      <c r="Z1551" s="11">
        <v>0.71099999999999997</v>
      </c>
      <c r="AA1551" s="11">
        <v>0.15</v>
      </c>
      <c r="AB1551" s="11">
        <v>1.4999999999999999E-2</v>
      </c>
      <c r="AC1551" s="11">
        <v>1E-3</v>
      </c>
    </row>
    <row r="1552" spans="1:29" ht="11.5" hidden="1">
      <c r="A1552" s="15">
        <v>1535</v>
      </c>
      <c r="B1552" s="13" t="s">
        <v>1059</v>
      </c>
      <c r="C1552" s="14" t="s">
        <v>1170</v>
      </c>
      <c r="D1552" s="12">
        <v>7</v>
      </c>
      <c r="E1552" s="12">
        <v>275</v>
      </c>
      <c r="F1552" s="13" t="s">
        <v>1110</v>
      </c>
      <c r="G1552" s="12">
        <v>922</v>
      </c>
      <c r="H1552" s="12">
        <v>1970</v>
      </c>
      <c r="I1552" s="11">
        <v>115.611</v>
      </c>
      <c r="J1552" s="11">
        <v>92.338999999999999</v>
      </c>
      <c r="K1552" s="11">
        <v>67.683999999999997</v>
      </c>
      <c r="L1552" s="11">
        <v>55.289000000000001</v>
      </c>
      <c r="M1552" s="11">
        <v>45.62</v>
      </c>
      <c r="N1552" s="11">
        <v>38.540999999999997</v>
      </c>
      <c r="O1552" s="11">
        <v>32.411000000000001</v>
      </c>
      <c r="P1552" s="11">
        <v>25.19</v>
      </c>
      <c r="Q1552" s="11">
        <v>19.948</v>
      </c>
      <c r="R1552" s="11">
        <v>17.254999999999999</v>
      </c>
      <c r="S1552" s="11">
        <v>12.702</v>
      </c>
      <c r="T1552" s="11">
        <v>9.8230000000000004</v>
      </c>
      <c r="U1552" s="11">
        <v>8.1880000000000006</v>
      </c>
      <c r="V1552" s="11">
        <v>6.0359999999999996</v>
      </c>
      <c r="W1552" s="11">
        <v>4.4180000000000001</v>
      </c>
      <c r="X1552" s="11">
        <v>3.359</v>
      </c>
      <c r="Y1552" s="11">
        <v>1.4770000000000001</v>
      </c>
      <c r="Z1552" s="11">
        <v>0.57999999999999996</v>
      </c>
      <c r="AA1552" s="11">
        <v>0.182</v>
      </c>
      <c r="AB1552" s="11">
        <v>2.3E-2</v>
      </c>
      <c r="AC1552" s="11">
        <v>1E-3</v>
      </c>
    </row>
    <row r="1553" spans="1:29" ht="11.5" hidden="1">
      <c r="A1553" s="15">
        <v>1536</v>
      </c>
      <c r="B1553" s="13" t="s">
        <v>1059</v>
      </c>
      <c r="C1553" s="14" t="s">
        <v>1170</v>
      </c>
      <c r="D1553" s="12">
        <v>7</v>
      </c>
      <c r="E1553" s="12">
        <v>275</v>
      </c>
      <c r="F1553" s="13" t="s">
        <v>1110</v>
      </c>
      <c r="G1553" s="12">
        <v>922</v>
      </c>
      <c r="H1553" s="12">
        <v>1975</v>
      </c>
      <c r="I1553" s="11">
        <v>131.08000000000001</v>
      </c>
      <c r="J1553" s="11">
        <v>109.443</v>
      </c>
      <c r="K1553" s="11">
        <v>89.111000000000004</v>
      </c>
      <c r="L1553" s="11">
        <v>65.135000000000005</v>
      </c>
      <c r="M1553" s="11">
        <v>53.009</v>
      </c>
      <c r="N1553" s="11">
        <v>43.585999999999999</v>
      </c>
      <c r="O1553" s="11">
        <v>36.731999999999999</v>
      </c>
      <c r="P1553" s="11">
        <v>30.800999999999998</v>
      </c>
      <c r="Q1553" s="11">
        <v>23.817</v>
      </c>
      <c r="R1553" s="11">
        <v>18.736000000000001</v>
      </c>
      <c r="S1553" s="11">
        <v>16.048999999999999</v>
      </c>
      <c r="T1553" s="11">
        <v>11.582000000000001</v>
      </c>
      <c r="U1553" s="11">
        <v>8.6839999999999993</v>
      </c>
      <c r="V1553" s="11">
        <v>6.8890000000000002</v>
      </c>
      <c r="W1553" s="11">
        <v>4.665</v>
      </c>
      <c r="X1553" s="11">
        <v>2.9670000000000001</v>
      </c>
      <c r="Y1553" s="11">
        <v>1.8049999999999999</v>
      </c>
      <c r="Z1553" s="11">
        <v>0.57599999999999996</v>
      </c>
      <c r="AA1553" s="11">
        <v>0.152</v>
      </c>
      <c r="AB1553" s="11">
        <v>2.8000000000000001E-2</v>
      </c>
      <c r="AC1553" s="11">
        <v>2E-3</v>
      </c>
    </row>
    <row r="1554" spans="1:29" ht="11.5" hidden="1">
      <c r="A1554" s="15">
        <v>1537</v>
      </c>
      <c r="B1554" s="13" t="s">
        <v>1059</v>
      </c>
      <c r="C1554" s="14" t="s">
        <v>1170</v>
      </c>
      <c r="D1554" s="12">
        <v>7</v>
      </c>
      <c r="E1554" s="12">
        <v>275</v>
      </c>
      <c r="F1554" s="13" t="s">
        <v>1110</v>
      </c>
      <c r="G1554" s="12">
        <v>922</v>
      </c>
      <c r="H1554" s="12">
        <v>1980</v>
      </c>
      <c r="I1554" s="11">
        <v>147.04599999999999</v>
      </c>
      <c r="J1554" s="11">
        <v>120.77</v>
      </c>
      <c r="K1554" s="11">
        <v>102.404</v>
      </c>
      <c r="L1554" s="11">
        <v>83.326999999999998</v>
      </c>
      <c r="M1554" s="11">
        <v>60.460999999999999</v>
      </c>
      <c r="N1554" s="11">
        <v>49.158999999999999</v>
      </c>
      <c r="O1554" s="11">
        <v>40.323</v>
      </c>
      <c r="P1554" s="11">
        <v>33.896000000000001</v>
      </c>
      <c r="Q1554" s="11">
        <v>28.332999999999998</v>
      </c>
      <c r="R1554" s="11">
        <v>21.736000000000001</v>
      </c>
      <c r="S1554" s="11">
        <v>16.899999999999999</v>
      </c>
      <c r="T1554" s="11">
        <v>14.281000000000001</v>
      </c>
      <c r="U1554" s="11">
        <v>9.9760000000000009</v>
      </c>
      <c r="V1554" s="11">
        <v>7.1280000000000001</v>
      </c>
      <c r="W1554" s="11">
        <v>5.2249999999999996</v>
      </c>
      <c r="X1554" s="11">
        <v>3.081</v>
      </c>
      <c r="Y1554" s="11">
        <v>1.552</v>
      </c>
      <c r="Z1554" s="11">
        <v>0.70699999999999996</v>
      </c>
      <c r="AA1554" s="11">
        <v>0.152</v>
      </c>
      <c r="AB1554" s="11">
        <v>2.4E-2</v>
      </c>
      <c r="AC1554" s="11">
        <v>3.0000000000000001E-3</v>
      </c>
    </row>
    <row r="1555" spans="1:29" ht="11.5" hidden="1">
      <c r="A1555" s="15">
        <v>1538</v>
      </c>
      <c r="B1555" s="13" t="s">
        <v>1059</v>
      </c>
      <c r="C1555" s="14" t="s">
        <v>1170</v>
      </c>
      <c r="D1555" s="12">
        <v>7</v>
      </c>
      <c r="E1555" s="12">
        <v>275</v>
      </c>
      <c r="F1555" s="13" t="s">
        <v>1110</v>
      </c>
      <c r="G1555" s="12">
        <v>922</v>
      </c>
      <c r="H1555" s="12">
        <v>1985</v>
      </c>
      <c r="I1555" s="11">
        <v>166.154</v>
      </c>
      <c r="J1555" s="11">
        <v>139.58000000000001</v>
      </c>
      <c r="K1555" s="11">
        <v>115.639</v>
      </c>
      <c r="L1555" s="11">
        <v>98.02</v>
      </c>
      <c r="M1555" s="11">
        <v>79.545000000000002</v>
      </c>
      <c r="N1555" s="11">
        <v>57.457000000000001</v>
      </c>
      <c r="O1555" s="11">
        <v>46.691000000000003</v>
      </c>
      <c r="P1555" s="11">
        <v>38.198999999999998</v>
      </c>
      <c r="Q1555" s="11">
        <v>31.998000000000001</v>
      </c>
      <c r="R1555" s="11">
        <v>26.597999999999999</v>
      </c>
      <c r="S1555" s="11">
        <v>20.178000000000001</v>
      </c>
      <c r="T1555" s="11">
        <v>15.433999999999999</v>
      </c>
      <c r="U1555" s="11">
        <v>12.734</v>
      </c>
      <c r="V1555" s="11">
        <v>8.4809999999999999</v>
      </c>
      <c r="W1555" s="11">
        <v>5.609</v>
      </c>
      <c r="X1555" s="11">
        <v>3.6139999999999999</v>
      </c>
      <c r="Y1555" s="11">
        <v>1.704</v>
      </c>
      <c r="Z1555" s="11">
        <v>0.63200000000000001</v>
      </c>
      <c r="AA1555" s="11">
        <v>0.193</v>
      </c>
      <c r="AB1555" s="11">
        <v>2.4E-2</v>
      </c>
      <c r="AC1555" s="11">
        <v>2E-3</v>
      </c>
    </row>
    <row r="1556" spans="1:29" ht="11.5" hidden="1">
      <c r="A1556" s="15">
        <v>1539</v>
      </c>
      <c r="B1556" s="13" t="s">
        <v>1059</v>
      </c>
      <c r="C1556" s="14" t="s">
        <v>1170</v>
      </c>
      <c r="D1556" s="12">
        <v>7</v>
      </c>
      <c r="E1556" s="12">
        <v>275</v>
      </c>
      <c r="F1556" s="13" t="s">
        <v>1110</v>
      </c>
      <c r="G1556" s="12">
        <v>922</v>
      </c>
      <c r="H1556" s="12">
        <v>1990</v>
      </c>
      <c r="I1556" s="11">
        <v>201.626</v>
      </c>
      <c r="J1556" s="11">
        <v>161.21700000000001</v>
      </c>
      <c r="K1556" s="11">
        <v>136.24100000000001</v>
      </c>
      <c r="L1556" s="11">
        <v>112.764</v>
      </c>
      <c r="M1556" s="11">
        <v>95.391000000000005</v>
      </c>
      <c r="N1556" s="11">
        <v>77.287999999999997</v>
      </c>
      <c r="O1556" s="11">
        <v>55.673000000000002</v>
      </c>
      <c r="P1556" s="11">
        <v>45.174999999999997</v>
      </c>
      <c r="Q1556" s="11">
        <v>36.826999999999998</v>
      </c>
      <c r="R1556" s="11">
        <v>30.672000000000001</v>
      </c>
      <c r="S1556" s="11">
        <v>25.262</v>
      </c>
      <c r="T1556" s="11">
        <v>18.873999999999999</v>
      </c>
      <c r="U1556" s="11">
        <v>14.087999999999999</v>
      </c>
      <c r="V1556" s="11">
        <v>11.153</v>
      </c>
      <c r="W1556" s="11">
        <v>6.8860000000000001</v>
      </c>
      <c r="X1556" s="11">
        <v>4.0119999999999996</v>
      </c>
      <c r="Y1556" s="11">
        <v>2.0910000000000002</v>
      </c>
      <c r="Z1556" s="11">
        <v>0.72</v>
      </c>
      <c r="AA1556" s="11">
        <v>0.17399999999999999</v>
      </c>
      <c r="AB1556" s="11">
        <v>0.03</v>
      </c>
      <c r="AC1556" s="11">
        <v>2E-3</v>
      </c>
    </row>
    <row r="1557" spans="1:29" ht="11.5" hidden="1">
      <c r="A1557" s="15">
        <v>1540</v>
      </c>
      <c r="B1557" s="13" t="s">
        <v>1059</v>
      </c>
      <c r="C1557" s="14" t="s">
        <v>1170</v>
      </c>
      <c r="D1557" s="12">
        <v>7</v>
      </c>
      <c r="E1557" s="12">
        <v>275</v>
      </c>
      <c r="F1557" s="13" t="s">
        <v>1110</v>
      </c>
      <c r="G1557" s="12">
        <v>922</v>
      </c>
      <c r="H1557" s="12">
        <v>1995</v>
      </c>
      <c r="I1557" s="11">
        <v>255.667</v>
      </c>
      <c r="J1557" s="11">
        <v>203.37700000000001</v>
      </c>
      <c r="K1557" s="11">
        <v>163.239</v>
      </c>
      <c r="L1557" s="11">
        <v>137.82900000000001</v>
      </c>
      <c r="M1557" s="11">
        <v>113.887</v>
      </c>
      <c r="N1557" s="11">
        <v>96.174999999999997</v>
      </c>
      <c r="O1557" s="11">
        <v>77.81</v>
      </c>
      <c r="P1557" s="11">
        <v>55.991</v>
      </c>
      <c r="Q1557" s="11">
        <v>45.26</v>
      </c>
      <c r="R1557" s="11">
        <v>36.692</v>
      </c>
      <c r="S1557" s="11">
        <v>30.283000000000001</v>
      </c>
      <c r="T1557" s="11">
        <v>24.597000000000001</v>
      </c>
      <c r="U1557" s="11">
        <v>17.977</v>
      </c>
      <c r="V1557" s="11">
        <v>12.891</v>
      </c>
      <c r="W1557" s="11">
        <v>9.4930000000000003</v>
      </c>
      <c r="X1557" s="11">
        <v>5.1909999999999998</v>
      </c>
      <c r="Y1557" s="11">
        <v>2.4740000000000002</v>
      </c>
      <c r="Z1557" s="11">
        <v>0.93</v>
      </c>
      <c r="AA1557" s="11">
        <v>0.20399999999999999</v>
      </c>
      <c r="AB1557" s="11">
        <v>2.8000000000000001E-2</v>
      </c>
      <c r="AC1557" s="11">
        <v>3.0000000000000001E-3</v>
      </c>
    </row>
    <row r="1558" spans="1:29" ht="11.5" hidden="1">
      <c r="A1558" s="15">
        <v>1541</v>
      </c>
      <c r="B1558" s="13" t="s">
        <v>1059</v>
      </c>
      <c r="C1558" s="14" t="s">
        <v>1170</v>
      </c>
      <c r="D1558" s="12">
        <v>7</v>
      </c>
      <c r="E1558" s="12">
        <v>275</v>
      </c>
      <c r="F1558" s="13" t="s">
        <v>1110</v>
      </c>
      <c r="G1558" s="12">
        <v>922</v>
      </c>
      <c r="H1558" s="12">
        <v>2000</v>
      </c>
      <c r="I1558" s="11">
        <v>285.62799999999999</v>
      </c>
      <c r="J1558" s="11">
        <v>260.45</v>
      </c>
      <c r="K1558" s="11">
        <v>207.94</v>
      </c>
      <c r="L1558" s="11">
        <v>166.85900000000001</v>
      </c>
      <c r="M1558" s="11">
        <v>140.62</v>
      </c>
      <c r="N1558" s="11">
        <v>116.077</v>
      </c>
      <c r="O1558" s="11">
        <v>97.873000000000005</v>
      </c>
      <c r="P1558" s="11">
        <v>79.027000000000001</v>
      </c>
      <c r="Q1558" s="11">
        <v>56.779000000000003</v>
      </c>
      <c r="R1558" s="11">
        <v>45.619</v>
      </c>
      <c r="S1558" s="11">
        <v>36.679000000000002</v>
      </c>
      <c r="T1558" s="11">
        <v>29.887</v>
      </c>
      <c r="U1558" s="11">
        <v>23.762</v>
      </c>
      <c r="V1558" s="11">
        <v>16.734000000000002</v>
      </c>
      <c r="W1558" s="11">
        <v>11.211</v>
      </c>
      <c r="X1558" s="11">
        <v>7.327</v>
      </c>
      <c r="Y1558" s="11">
        <v>3.3029999999999999</v>
      </c>
      <c r="Z1558" s="11">
        <v>1.137</v>
      </c>
      <c r="AA1558" s="11">
        <v>0.27</v>
      </c>
      <c r="AB1558" s="11">
        <v>3.4000000000000002E-2</v>
      </c>
      <c r="AC1558" s="11">
        <v>3.0000000000000001E-3</v>
      </c>
    </row>
    <row r="1559" spans="1:29" ht="11.5" hidden="1">
      <c r="A1559" s="15">
        <v>1542</v>
      </c>
      <c r="B1559" s="13" t="s">
        <v>1059</v>
      </c>
      <c r="C1559" s="14" t="s">
        <v>1170</v>
      </c>
      <c r="D1559" s="12">
        <v>7</v>
      </c>
      <c r="E1559" s="12">
        <v>275</v>
      </c>
      <c r="F1559" s="13" t="s">
        <v>1110</v>
      </c>
      <c r="G1559" s="12">
        <v>922</v>
      </c>
      <c r="H1559" s="12">
        <v>2005</v>
      </c>
      <c r="I1559" s="11">
        <v>281.11099999999999</v>
      </c>
      <c r="J1559" s="11">
        <v>269.20999999999998</v>
      </c>
      <c r="K1559" s="11">
        <v>246.255</v>
      </c>
      <c r="L1559" s="11">
        <v>196.06700000000001</v>
      </c>
      <c r="M1559" s="11">
        <v>157.05000000000001</v>
      </c>
      <c r="N1559" s="11">
        <v>132.35499999999999</v>
      </c>
      <c r="O1559" s="11">
        <v>109.089</v>
      </c>
      <c r="P1559" s="11">
        <v>91.927000000000007</v>
      </c>
      <c r="Q1559" s="11">
        <v>74.067999999999998</v>
      </c>
      <c r="R1559" s="11">
        <v>52.78</v>
      </c>
      <c r="S1559" s="11">
        <v>42.167000000000002</v>
      </c>
      <c r="T1559" s="11">
        <v>33.503999999999998</v>
      </c>
      <c r="U1559" s="11">
        <v>26.786999999999999</v>
      </c>
      <c r="V1559" s="11">
        <v>20.574999999999999</v>
      </c>
      <c r="W1559" s="11">
        <v>13.555999999999999</v>
      </c>
      <c r="X1559" s="11">
        <v>8.1110000000000007</v>
      </c>
      <c r="Y1559" s="11">
        <v>4.3369999999999997</v>
      </c>
      <c r="Z1559" s="11">
        <v>1.4610000000000001</v>
      </c>
      <c r="AA1559" s="11">
        <v>0.34200000000000003</v>
      </c>
      <c r="AB1559" s="11">
        <v>4.7E-2</v>
      </c>
      <c r="AC1559" s="11">
        <v>3.0000000000000001E-3</v>
      </c>
    </row>
    <row r="1560" spans="1:29" ht="11.5" hidden="1">
      <c r="A1560" s="15">
        <v>1543</v>
      </c>
      <c r="B1560" s="13" t="s">
        <v>1059</v>
      </c>
      <c r="C1560" s="14" t="s">
        <v>1170</v>
      </c>
      <c r="D1560" s="12">
        <v>7</v>
      </c>
      <c r="E1560" s="12">
        <v>275</v>
      </c>
      <c r="F1560" s="13" t="s">
        <v>1110</v>
      </c>
      <c r="G1560" s="12">
        <v>922</v>
      </c>
      <c r="H1560" s="12">
        <v>2010</v>
      </c>
      <c r="I1560" s="11">
        <v>305.81299999999999</v>
      </c>
      <c r="J1560" s="11">
        <v>272.20299999999997</v>
      </c>
      <c r="K1560" s="11">
        <v>261.63799999999998</v>
      </c>
      <c r="L1560" s="11">
        <v>239.83699999999999</v>
      </c>
      <c r="M1560" s="11">
        <v>190.66800000000001</v>
      </c>
      <c r="N1560" s="11">
        <v>152.45699999999999</v>
      </c>
      <c r="O1560" s="11">
        <v>128.41</v>
      </c>
      <c r="P1560" s="11">
        <v>105.673</v>
      </c>
      <c r="Q1560" s="11">
        <v>88.947999999999993</v>
      </c>
      <c r="R1560" s="11">
        <v>71.445999999999998</v>
      </c>
      <c r="S1560" s="11">
        <v>50.447000000000003</v>
      </c>
      <c r="T1560" s="11">
        <v>39.86</v>
      </c>
      <c r="U1560" s="11">
        <v>31.094999999999999</v>
      </c>
      <c r="V1560" s="11">
        <v>24.067</v>
      </c>
      <c r="W1560" s="11">
        <v>17.414000000000001</v>
      </c>
      <c r="X1560" s="11">
        <v>10.303000000000001</v>
      </c>
      <c r="Y1560" s="11">
        <v>5.0940000000000003</v>
      </c>
      <c r="Z1560" s="11">
        <v>2.0409999999999999</v>
      </c>
      <c r="AA1560" s="11">
        <v>0.46</v>
      </c>
      <c r="AB1560" s="11">
        <v>6.3E-2</v>
      </c>
      <c r="AC1560" s="11">
        <v>5.0000000000000001E-3</v>
      </c>
    </row>
    <row r="1561" spans="1:29" ht="11.5" hidden="1">
      <c r="A1561" s="15">
        <v>1544</v>
      </c>
      <c r="B1561" s="13" t="s">
        <v>1059</v>
      </c>
      <c r="C1561" s="14" t="s">
        <v>1170</v>
      </c>
      <c r="D1561" s="12">
        <v>7</v>
      </c>
      <c r="E1561" s="12">
        <v>275</v>
      </c>
      <c r="F1561" s="13" t="s">
        <v>1110</v>
      </c>
      <c r="G1561" s="12">
        <v>922</v>
      </c>
      <c r="H1561" s="12">
        <v>2015</v>
      </c>
      <c r="I1561" s="11">
        <v>331.39600000000002</v>
      </c>
      <c r="J1561" s="11">
        <v>292.25299999999999</v>
      </c>
      <c r="K1561" s="11">
        <v>260.47399999999999</v>
      </c>
      <c r="L1561" s="11">
        <v>251.74600000000001</v>
      </c>
      <c r="M1561" s="11">
        <v>231.547</v>
      </c>
      <c r="N1561" s="11">
        <v>183.67500000000001</v>
      </c>
      <c r="O1561" s="11">
        <v>146.535</v>
      </c>
      <c r="P1561" s="11">
        <v>123.33199999999999</v>
      </c>
      <c r="Q1561" s="11">
        <v>101.363</v>
      </c>
      <c r="R1561" s="11">
        <v>85.242000000000004</v>
      </c>
      <c r="S1561" s="11">
        <v>68.081999999999994</v>
      </c>
      <c r="T1561" s="11">
        <v>47.381999999999998</v>
      </c>
      <c r="U1561" s="11">
        <v>36.781999999999996</v>
      </c>
      <c r="V1561" s="11">
        <v>27.802</v>
      </c>
      <c r="W1561" s="11">
        <v>20.338000000000001</v>
      </c>
      <c r="X1561" s="11">
        <v>13.304</v>
      </c>
      <c r="Y1561" s="11">
        <v>6.5289999999999999</v>
      </c>
      <c r="Z1561" s="11">
        <v>2.4380000000000002</v>
      </c>
      <c r="AA1561" s="11">
        <v>0.66200000000000003</v>
      </c>
      <c r="AB1561" s="11">
        <v>8.6999999999999994E-2</v>
      </c>
      <c r="AC1561" s="11">
        <v>6.0000000000000001E-3</v>
      </c>
    </row>
    <row r="1562" spans="1:29" ht="11.5" hidden="1">
      <c r="A1562" s="15">
        <v>1545</v>
      </c>
      <c r="B1562" s="13" t="s">
        <v>1059</v>
      </c>
      <c r="C1562" s="14" t="s">
        <v>1170</v>
      </c>
      <c r="D1562" s="12">
        <v>7</v>
      </c>
      <c r="E1562" s="12">
        <v>275</v>
      </c>
      <c r="F1562" s="13" t="s">
        <v>1110</v>
      </c>
      <c r="G1562" s="12">
        <v>922</v>
      </c>
      <c r="H1562" s="12">
        <v>2020</v>
      </c>
      <c r="I1562" s="11">
        <v>338.40300000000002</v>
      </c>
      <c r="J1562" s="11">
        <v>328.255</v>
      </c>
      <c r="K1562" s="11">
        <v>289.87799999999999</v>
      </c>
      <c r="L1562" s="11">
        <v>254.25</v>
      </c>
      <c r="M1562" s="11">
        <v>245.44399999999999</v>
      </c>
      <c r="N1562" s="11">
        <v>229.279</v>
      </c>
      <c r="O1562" s="11">
        <v>181.68199999999999</v>
      </c>
      <c r="P1562" s="11">
        <v>144.75800000000001</v>
      </c>
      <c r="Q1562" s="11">
        <v>121.589</v>
      </c>
      <c r="R1562" s="11">
        <v>99.534000000000006</v>
      </c>
      <c r="S1562" s="11">
        <v>83.186999999999998</v>
      </c>
      <c r="T1562" s="11">
        <v>65.805999999999997</v>
      </c>
      <c r="U1562" s="11">
        <v>45.051000000000002</v>
      </c>
      <c r="V1562" s="11">
        <v>33.948</v>
      </c>
      <c r="W1562" s="11">
        <v>24.257999999999999</v>
      </c>
      <c r="X1562" s="11">
        <v>16.071000000000002</v>
      </c>
      <c r="Y1562" s="11">
        <v>8.8260000000000005</v>
      </c>
      <c r="Z1562" s="11">
        <v>3.2679999999999998</v>
      </c>
      <c r="AA1562" s="11">
        <v>0.81799999999999995</v>
      </c>
      <c r="AB1562" s="11">
        <v>0.13100000000000001</v>
      </c>
      <c r="AC1562" s="11">
        <v>8.9999999999999993E-3</v>
      </c>
    </row>
    <row r="1563" spans="1:29" ht="11.5" hidden="1">
      <c r="A1563" s="15">
        <v>1546</v>
      </c>
      <c r="B1563" s="13" t="s">
        <v>1059</v>
      </c>
      <c r="C1563" s="14" t="s">
        <v>1171</v>
      </c>
      <c r="D1563" s="12"/>
      <c r="E1563" s="12">
        <v>760</v>
      </c>
      <c r="F1563" s="13" t="s">
        <v>1110</v>
      </c>
      <c r="G1563" s="12">
        <v>922</v>
      </c>
      <c r="H1563" s="12">
        <v>1950</v>
      </c>
      <c r="I1563" s="11">
        <v>259.97199999999998</v>
      </c>
      <c r="J1563" s="11">
        <v>200.96100000000001</v>
      </c>
      <c r="K1563" s="11">
        <v>178.18199999999999</v>
      </c>
      <c r="L1563" s="11">
        <v>180.19</v>
      </c>
      <c r="M1563" s="11">
        <v>152.91900000000001</v>
      </c>
      <c r="N1563" s="11">
        <v>125.771</v>
      </c>
      <c r="O1563" s="11">
        <v>104.73</v>
      </c>
      <c r="P1563" s="11">
        <v>87.14</v>
      </c>
      <c r="Q1563" s="11">
        <v>74.338999999999999</v>
      </c>
      <c r="R1563" s="11">
        <v>62.978999999999999</v>
      </c>
      <c r="S1563" s="11">
        <v>54.32</v>
      </c>
      <c r="T1563" s="11">
        <v>47.551000000000002</v>
      </c>
      <c r="U1563" s="11">
        <v>38.411000000000001</v>
      </c>
      <c r="V1563" s="11">
        <v>29.199000000000002</v>
      </c>
      <c r="W1563" s="11">
        <v>22.390999999999998</v>
      </c>
      <c r="X1563" s="11">
        <v>11.670999999999999</v>
      </c>
      <c r="Y1563" s="11">
        <v>3.774</v>
      </c>
      <c r="Z1563" s="11">
        <v>1.383</v>
      </c>
      <c r="AA1563" s="11">
        <v>0.33</v>
      </c>
      <c r="AB1563" s="11">
        <v>4.8000000000000001E-2</v>
      </c>
      <c r="AC1563" s="11">
        <v>4.0000000000000001E-3</v>
      </c>
    </row>
    <row r="1564" spans="1:29" ht="11.5" hidden="1">
      <c r="A1564" s="15">
        <v>1547</v>
      </c>
      <c r="B1564" s="13" t="s">
        <v>1059</v>
      </c>
      <c r="C1564" s="14" t="s">
        <v>1171</v>
      </c>
      <c r="D1564" s="12"/>
      <c r="E1564" s="12">
        <v>760</v>
      </c>
      <c r="F1564" s="13" t="s">
        <v>1110</v>
      </c>
      <c r="G1564" s="12">
        <v>922</v>
      </c>
      <c r="H1564" s="12">
        <v>1955</v>
      </c>
      <c r="I1564" s="11">
        <v>383.86200000000002</v>
      </c>
      <c r="J1564" s="11">
        <v>243.45400000000001</v>
      </c>
      <c r="K1564" s="11">
        <v>196.173</v>
      </c>
      <c r="L1564" s="11">
        <v>172.53</v>
      </c>
      <c r="M1564" s="11">
        <v>170.34399999999999</v>
      </c>
      <c r="N1564" s="11">
        <v>141.709</v>
      </c>
      <c r="O1564" s="11">
        <v>115.913</v>
      </c>
      <c r="P1564" s="11">
        <v>96.89</v>
      </c>
      <c r="Q1564" s="11">
        <v>81.043999999999997</v>
      </c>
      <c r="R1564" s="11">
        <v>69.168000000000006</v>
      </c>
      <c r="S1564" s="11">
        <v>58.485999999999997</v>
      </c>
      <c r="T1564" s="11">
        <v>49.790999999999997</v>
      </c>
      <c r="U1564" s="11">
        <v>42.003999999999998</v>
      </c>
      <c r="V1564" s="11">
        <v>31.896000000000001</v>
      </c>
      <c r="W1564" s="11">
        <v>21.998999999999999</v>
      </c>
      <c r="X1564" s="11">
        <v>14.443</v>
      </c>
      <c r="Y1564" s="11">
        <v>5.95</v>
      </c>
      <c r="Z1564" s="11">
        <v>1.383</v>
      </c>
      <c r="AA1564" s="11">
        <v>0.33</v>
      </c>
      <c r="AB1564" s="11">
        <v>4.8000000000000001E-2</v>
      </c>
      <c r="AC1564" s="11">
        <v>4.0000000000000001E-3</v>
      </c>
    </row>
    <row r="1565" spans="1:29" ht="11.5" hidden="1">
      <c r="A1565" s="15">
        <v>1548</v>
      </c>
      <c r="B1565" s="13" t="s">
        <v>1059</v>
      </c>
      <c r="C1565" s="14" t="s">
        <v>1171</v>
      </c>
      <c r="D1565" s="12"/>
      <c r="E1565" s="12">
        <v>760</v>
      </c>
      <c r="F1565" s="13" t="s">
        <v>1110</v>
      </c>
      <c r="G1565" s="12">
        <v>922</v>
      </c>
      <c r="H1565" s="12">
        <v>1960</v>
      </c>
      <c r="I1565" s="11">
        <v>442.21100000000001</v>
      </c>
      <c r="J1565" s="11">
        <v>364.73200000000003</v>
      </c>
      <c r="K1565" s="11">
        <v>239.14099999999999</v>
      </c>
      <c r="L1565" s="11">
        <v>192.42</v>
      </c>
      <c r="M1565" s="11">
        <v>167.61799999999999</v>
      </c>
      <c r="N1565" s="11">
        <v>164.464</v>
      </c>
      <c r="O1565" s="11">
        <v>136.30600000000001</v>
      </c>
      <c r="P1565" s="11">
        <v>111.157</v>
      </c>
      <c r="Q1565" s="11">
        <v>92.635000000000005</v>
      </c>
      <c r="R1565" s="11">
        <v>77.090999999999994</v>
      </c>
      <c r="S1565" s="11">
        <v>65.096000000000004</v>
      </c>
      <c r="T1565" s="11">
        <v>53.987000000000002</v>
      </c>
      <c r="U1565" s="11">
        <v>44.392000000000003</v>
      </c>
      <c r="V1565" s="11">
        <v>35.311</v>
      </c>
      <c r="W1565" s="11">
        <v>24.408999999999999</v>
      </c>
      <c r="X1565" s="11">
        <v>14.486000000000001</v>
      </c>
      <c r="Y1565" s="11">
        <v>7.556</v>
      </c>
      <c r="Z1565" s="11">
        <v>2.2429999999999999</v>
      </c>
      <c r="AA1565" s="11">
        <v>0.34</v>
      </c>
      <c r="AB1565" s="11">
        <v>4.9000000000000002E-2</v>
      </c>
      <c r="AC1565" s="11">
        <v>4.0000000000000001E-3</v>
      </c>
    </row>
    <row r="1566" spans="1:29" ht="11.5" hidden="1">
      <c r="A1566" s="15">
        <v>1549</v>
      </c>
      <c r="B1566" s="13" t="s">
        <v>1059</v>
      </c>
      <c r="C1566" s="14" t="s">
        <v>1171</v>
      </c>
      <c r="D1566" s="12"/>
      <c r="E1566" s="12">
        <v>760</v>
      </c>
      <c r="F1566" s="13" t="s">
        <v>1110</v>
      </c>
      <c r="G1566" s="12">
        <v>922</v>
      </c>
      <c r="H1566" s="12">
        <v>1965</v>
      </c>
      <c r="I1566" s="11">
        <v>510.97199999999998</v>
      </c>
      <c r="J1566" s="11">
        <v>424.029</v>
      </c>
      <c r="K1566" s="11">
        <v>359.33600000000001</v>
      </c>
      <c r="L1566" s="11">
        <v>235.31800000000001</v>
      </c>
      <c r="M1566" s="11">
        <v>187.76300000000001</v>
      </c>
      <c r="N1566" s="11">
        <v>162.536</v>
      </c>
      <c r="O1566" s="11">
        <v>159.11699999999999</v>
      </c>
      <c r="P1566" s="11">
        <v>131.52799999999999</v>
      </c>
      <c r="Q1566" s="11">
        <v>106.93300000000001</v>
      </c>
      <c r="R1566" s="11">
        <v>88.659000000000006</v>
      </c>
      <c r="S1566" s="11">
        <v>73.037000000000006</v>
      </c>
      <c r="T1566" s="11">
        <v>60.576000000000001</v>
      </c>
      <c r="U1566" s="11">
        <v>48.665999999999997</v>
      </c>
      <c r="V1566" s="11">
        <v>37.795000000000002</v>
      </c>
      <c r="W1566" s="11">
        <v>27.384</v>
      </c>
      <c r="X1566" s="11">
        <v>16.356000000000002</v>
      </c>
      <c r="Y1566" s="11">
        <v>7.7389999999999999</v>
      </c>
      <c r="Z1566" s="11">
        <v>2.9159999999999999</v>
      </c>
      <c r="AA1566" s="11">
        <v>0.56599999999999995</v>
      </c>
      <c r="AB1566" s="11">
        <v>5.0999999999999997E-2</v>
      </c>
      <c r="AC1566" s="11">
        <v>4.0000000000000001E-3</v>
      </c>
    </row>
    <row r="1567" spans="1:29" ht="11.5" hidden="1">
      <c r="A1567" s="15">
        <v>1550</v>
      </c>
      <c r="B1567" s="13" t="s">
        <v>1059</v>
      </c>
      <c r="C1567" s="14" t="s">
        <v>1171</v>
      </c>
      <c r="D1567" s="12"/>
      <c r="E1567" s="12">
        <v>760</v>
      </c>
      <c r="F1567" s="13" t="s">
        <v>1110</v>
      </c>
      <c r="G1567" s="12">
        <v>922</v>
      </c>
      <c r="H1567" s="12">
        <v>1970</v>
      </c>
      <c r="I1567" s="11">
        <v>596.45399999999995</v>
      </c>
      <c r="J1567" s="11">
        <v>494.762</v>
      </c>
      <c r="K1567" s="11">
        <v>419.02699999999999</v>
      </c>
      <c r="L1567" s="11">
        <v>354.78500000000003</v>
      </c>
      <c r="M1567" s="11">
        <v>230.667</v>
      </c>
      <c r="N1567" s="11">
        <v>183.006</v>
      </c>
      <c r="O1567" s="11">
        <v>158.00299999999999</v>
      </c>
      <c r="P1567" s="11">
        <v>154.43700000000001</v>
      </c>
      <c r="Q1567" s="11">
        <v>127.268</v>
      </c>
      <c r="R1567" s="11">
        <v>102.916</v>
      </c>
      <c r="S1567" s="11">
        <v>84.494</v>
      </c>
      <c r="T1567" s="11">
        <v>68.44</v>
      </c>
      <c r="U1567" s="11">
        <v>55.107999999999997</v>
      </c>
      <c r="V1567" s="11">
        <v>41.948</v>
      </c>
      <c r="W1567" s="11">
        <v>29.783000000000001</v>
      </c>
      <c r="X1567" s="11">
        <v>18.733000000000001</v>
      </c>
      <c r="Y1567" s="11">
        <v>8.9589999999999996</v>
      </c>
      <c r="Z1567" s="11">
        <v>3.069</v>
      </c>
      <c r="AA1567" s="11">
        <v>0.754</v>
      </c>
      <c r="AB1567" s="11">
        <v>8.5999999999999993E-2</v>
      </c>
      <c r="AC1567" s="11">
        <v>5.0000000000000001E-3</v>
      </c>
    </row>
    <row r="1568" spans="1:29" ht="11.5" hidden="1">
      <c r="A1568" s="15">
        <v>1551</v>
      </c>
      <c r="B1568" s="13" t="s">
        <v>1059</v>
      </c>
      <c r="C1568" s="14" t="s">
        <v>1171</v>
      </c>
      <c r="D1568" s="12"/>
      <c r="E1568" s="12">
        <v>760</v>
      </c>
      <c r="F1568" s="13" t="s">
        <v>1110</v>
      </c>
      <c r="G1568" s="12">
        <v>922</v>
      </c>
      <c r="H1568" s="12">
        <v>1975</v>
      </c>
      <c r="I1568" s="11">
        <v>724.29499999999996</v>
      </c>
      <c r="J1568" s="11">
        <v>581.76499999999999</v>
      </c>
      <c r="K1568" s="11">
        <v>489.68099999999998</v>
      </c>
      <c r="L1568" s="11">
        <v>412.80700000000002</v>
      </c>
      <c r="M1568" s="11">
        <v>344.13099999999997</v>
      </c>
      <c r="N1568" s="11">
        <v>219.21199999999999</v>
      </c>
      <c r="O1568" s="11">
        <v>173.09200000000001</v>
      </c>
      <c r="P1568" s="11">
        <v>150.25200000000001</v>
      </c>
      <c r="Q1568" s="11">
        <v>147.99199999999999</v>
      </c>
      <c r="R1568" s="11">
        <v>121.73</v>
      </c>
      <c r="S1568" s="11">
        <v>98.162000000000006</v>
      </c>
      <c r="T1568" s="11">
        <v>79.822999999999993</v>
      </c>
      <c r="U1568" s="11">
        <v>62.933999999999997</v>
      </c>
      <c r="V1568" s="11">
        <v>48.198</v>
      </c>
      <c r="W1568" s="11">
        <v>33.69</v>
      </c>
      <c r="X1568" s="11">
        <v>20.884</v>
      </c>
      <c r="Y1568" s="11">
        <v>10.57</v>
      </c>
      <c r="Z1568" s="11">
        <v>3.6669999999999998</v>
      </c>
      <c r="AA1568" s="11">
        <v>0.81799999999999995</v>
      </c>
      <c r="AB1568" s="11">
        <v>0.11700000000000001</v>
      </c>
      <c r="AC1568" s="11">
        <v>8.0000000000000002E-3</v>
      </c>
    </row>
    <row r="1569" spans="1:29" ht="11.5" hidden="1">
      <c r="A1569" s="15">
        <v>1552</v>
      </c>
      <c r="B1569" s="13" t="s">
        <v>1059</v>
      </c>
      <c r="C1569" s="14" t="s">
        <v>1171</v>
      </c>
      <c r="D1569" s="12"/>
      <c r="E1569" s="12">
        <v>760</v>
      </c>
      <c r="F1569" s="13" t="s">
        <v>1110</v>
      </c>
      <c r="G1569" s="12">
        <v>922</v>
      </c>
      <c r="H1569" s="12">
        <v>1980</v>
      </c>
      <c r="I1569" s="11">
        <v>861.90099999999995</v>
      </c>
      <c r="J1569" s="11">
        <v>710.52</v>
      </c>
      <c r="K1569" s="11">
        <v>576.57500000000005</v>
      </c>
      <c r="L1569" s="11">
        <v>481.76799999999997</v>
      </c>
      <c r="M1569" s="11">
        <v>397.22500000000002</v>
      </c>
      <c r="N1569" s="11">
        <v>325.25599999999997</v>
      </c>
      <c r="O1569" s="11">
        <v>203.66800000000001</v>
      </c>
      <c r="P1569" s="11">
        <v>161.809</v>
      </c>
      <c r="Q1569" s="11">
        <v>142.20500000000001</v>
      </c>
      <c r="R1569" s="11">
        <v>141.00899999999999</v>
      </c>
      <c r="S1569" s="11">
        <v>116.297</v>
      </c>
      <c r="T1569" s="11">
        <v>93.379000000000005</v>
      </c>
      <c r="U1569" s="11">
        <v>74.072000000000003</v>
      </c>
      <c r="V1569" s="11">
        <v>55.728000000000002</v>
      </c>
      <c r="W1569" s="11">
        <v>39.347000000000001</v>
      </c>
      <c r="X1569" s="11">
        <v>24.132000000000001</v>
      </c>
      <c r="Y1569" s="11">
        <v>12.084</v>
      </c>
      <c r="Z1569" s="11">
        <v>4.4429999999999996</v>
      </c>
      <c r="AA1569" s="11">
        <v>0.999</v>
      </c>
      <c r="AB1569" s="11">
        <v>0.129</v>
      </c>
      <c r="AC1569" s="11">
        <v>1.0999999999999999E-2</v>
      </c>
    </row>
    <row r="1570" spans="1:29" ht="11.5" hidden="1">
      <c r="A1570" s="15">
        <v>1553</v>
      </c>
      <c r="B1570" s="13" t="s">
        <v>1059</v>
      </c>
      <c r="C1570" s="14" t="s">
        <v>1171</v>
      </c>
      <c r="D1570" s="12"/>
      <c r="E1570" s="12">
        <v>760</v>
      </c>
      <c r="F1570" s="13" t="s">
        <v>1110</v>
      </c>
      <c r="G1570" s="12">
        <v>922</v>
      </c>
      <c r="H1570" s="12">
        <v>1985</v>
      </c>
      <c r="I1570" s="11">
        <v>982.13099999999997</v>
      </c>
      <c r="J1570" s="11">
        <v>851.64400000000001</v>
      </c>
      <c r="K1570" s="11">
        <v>706.52800000000002</v>
      </c>
      <c r="L1570" s="11">
        <v>571.11900000000003</v>
      </c>
      <c r="M1570" s="11">
        <v>471.51600000000002</v>
      </c>
      <c r="N1570" s="11">
        <v>384.94499999999999</v>
      </c>
      <c r="O1570" s="11">
        <v>314.48399999999998</v>
      </c>
      <c r="P1570" s="11">
        <v>196.10900000000001</v>
      </c>
      <c r="Q1570" s="11">
        <v>156.274</v>
      </c>
      <c r="R1570" s="11">
        <v>137.31200000000001</v>
      </c>
      <c r="S1570" s="11">
        <v>136.148</v>
      </c>
      <c r="T1570" s="11">
        <v>111.392</v>
      </c>
      <c r="U1570" s="11">
        <v>87.477000000000004</v>
      </c>
      <c r="V1570" s="11">
        <v>66.363</v>
      </c>
      <c r="W1570" s="11">
        <v>46.116</v>
      </c>
      <c r="X1570" s="11">
        <v>28.693999999999999</v>
      </c>
      <c r="Y1570" s="11">
        <v>14.265000000000001</v>
      </c>
      <c r="Z1570" s="11">
        <v>5.1920000000000002</v>
      </c>
      <c r="AA1570" s="11">
        <v>1.2310000000000001</v>
      </c>
      <c r="AB1570" s="11">
        <v>0.159</v>
      </c>
      <c r="AC1570" s="11">
        <v>1.2E-2</v>
      </c>
    </row>
    <row r="1571" spans="1:29" ht="11.5" hidden="1">
      <c r="A1571" s="15">
        <v>1554</v>
      </c>
      <c r="B1571" s="13" t="s">
        <v>1059</v>
      </c>
      <c r="C1571" s="14" t="s">
        <v>1171</v>
      </c>
      <c r="D1571" s="12"/>
      <c r="E1571" s="12">
        <v>760</v>
      </c>
      <c r="F1571" s="13" t="s">
        <v>1110</v>
      </c>
      <c r="G1571" s="12">
        <v>922</v>
      </c>
      <c r="H1571" s="12">
        <v>1990</v>
      </c>
      <c r="I1571" s="11">
        <v>1049.4100000000001</v>
      </c>
      <c r="J1571" s="11">
        <v>972.52300000000002</v>
      </c>
      <c r="K1571" s="11">
        <v>847.35799999999995</v>
      </c>
      <c r="L1571" s="11">
        <v>699.43200000000002</v>
      </c>
      <c r="M1571" s="11">
        <v>556.52099999999996</v>
      </c>
      <c r="N1571" s="11">
        <v>453.50799999999998</v>
      </c>
      <c r="O1571" s="11">
        <v>369.35300000000001</v>
      </c>
      <c r="P1571" s="11">
        <v>303.00900000000001</v>
      </c>
      <c r="Q1571" s="11">
        <v>188.59800000000001</v>
      </c>
      <c r="R1571" s="11">
        <v>150.38499999999999</v>
      </c>
      <c r="S1571" s="11">
        <v>132.785</v>
      </c>
      <c r="T1571" s="11">
        <v>131.43600000000001</v>
      </c>
      <c r="U1571" s="11">
        <v>105.557</v>
      </c>
      <c r="V1571" s="11">
        <v>79.373000000000005</v>
      </c>
      <c r="W1571" s="11">
        <v>55.584000000000003</v>
      </c>
      <c r="X1571" s="11">
        <v>34.198999999999998</v>
      </c>
      <c r="Y1571" s="11">
        <v>17.312000000000001</v>
      </c>
      <c r="Z1571" s="11">
        <v>6.2619999999999996</v>
      </c>
      <c r="AA1571" s="11">
        <v>1.4670000000000001</v>
      </c>
      <c r="AB1571" s="11">
        <v>0.19900000000000001</v>
      </c>
      <c r="AC1571" s="11">
        <v>1.4999999999999999E-2</v>
      </c>
    </row>
    <row r="1572" spans="1:29" ht="11.5" hidden="1">
      <c r="A1572" s="15">
        <v>1555</v>
      </c>
      <c r="B1572" s="13" t="s">
        <v>1059</v>
      </c>
      <c r="C1572" s="14" t="s">
        <v>1171</v>
      </c>
      <c r="D1572" s="12"/>
      <c r="E1572" s="12">
        <v>760</v>
      </c>
      <c r="F1572" s="13" t="s">
        <v>1110</v>
      </c>
      <c r="G1572" s="12">
        <v>922</v>
      </c>
      <c r="H1572" s="12">
        <v>1995</v>
      </c>
      <c r="I1572" s="11">
        <v>1068.9110000000001</v>
      </c>
      <c r="J1572" s="11">
        <v>1043.0840000000001</v>
      </c>
      <c r="K1572" s="11">
        <v>969.52099999999996</v>
      </c>
      <c r="L1572" s="11">
        <v>843.04300000000001</v>
      </c>
      <c r="M1572" s="11">
        <v>691.28099999999995</v>
      </c>
      <c r="N1572" s="11">
        <v>546.69100000000003</v>
      </c>
      <c r="O1572" s="11">
        <v>444.83699999999999</v>
      </c>
      <c r="P1572" s="11">
        <v>362.62900000000002</v>
      </c>
      <c r="Q1572" s="11">
        <v>297.70100000000002</v>
      </c>
      <c r="R1572" s="11">
        <v>184.452</v>
      </c>
      <c r="S1572" s="11">
        <v>146.74700000000001</v>
      </c>
      <c r="T1572" s="11">
        <v>128.792</v>
      </c>
      <c r="U1572" s="11">
        <v>125.374</v>
      </c>
      <c r="V1572" s="11">
        <v>96.64</v>
      </c>
      <c r="W1572" s="11">
        <v>67.254000000000005</v>
      </c>
      <c r="X1572" s="11">
        <v>41.874000000000002</v>
      </c>
      <c r="Y1572" s="11">
        <v>21.038</v>
      </c>
      <c r="Z1572" s="11">
        <v>7.7619999999999996</v>
      </c>
      <c r="AA1572" s="11">
        <v>1.8029999999999999</v>
      </c>
      <c r="AB1572" s="11">
        <v>0.24</v>
      </c>
      <c r="AC1572" s="11">
        <v>1.7999999999999999E-2</v>
      </c>
    </row>
    <row r="1573" spans="1:29" ht="11.5" hidden="1">
      <c r="A1573" s="15">
        <v>1556</v>
      </c>
      <c r="B1573" s="13" t="s">
        <v>1059</v>
      </c>
      <c r="C1573" s="14" t="s">
        <v>1171</v>
      </c>
      <c r="D1573" s="12"/>
      <c r="E1573" s="12">
        <v>760</v>
      </c>
      <c r="F1573" s="13" t="s">
        <v>1110</v>
      </c>
      <c r="G1573" s="12">
        <v>922</v>
      </c>
      <c r="H1573" s="12">
        <v>2000</v>
      </c>
      <c r="I1573" s="11">
        <v>1188.423</v>
      </c>
      <c r="J1573" s="11">
        <v>1062.2940000000001</v>
      </c>
      <c r="K1573" s="11">
        <v>1039.499</v>
      </c>
      <c r="L1573" s="11">
        <v>963.15599999999995</v>
      </c>
      <c r="M1573" s="11">
        <v>829.74400000000003</v>
      </c>
      <c r="N1573" s="11">
        <v>674.86599999999999</v>
      </c>
      <c r="O1573" s="11">
        <v>532.48299999999995</v>
      </c>
      <c r="P1573" s="11">
        <v>434.31700000000001</v>
      </c>
      <c r="Q1573" s="11">
        <v>354.98</v>
      </c>
      <c r="R1573" s="11">
        <v>291.14600000000002</v>
      </c>
      <c r="S1573" s="11">
        <v>179.98400000000001</v>
      </c>
      <c r="T1573" s="11">
        <v>142.77699999999999</v>
      </c>
      <c r="U1573" s="11">
        <v>123.384</v>
      </c>
      <c r="V1573" s="11">
        <v>115.968</v>
      </c>
      <c r="W1573" s="11">
        <v>83.650999999999996</v>
      </c>
      <c r="X1573" s="11">
        <v>52.347999999999999</v>
      </c>
      <c r="Y1573" s="11">
        <v>27.068000000000001</v>
      </c>
      <c r="Z1573" s="11">
        <v>10.135</v>
      </c>
      <c r="AA1573" s="11">
        <v>2.4590000000000001</v>
      </c>
      <c r="AB1573" s="11">
        <v>0.33</v>
      </c>
      <c r="AC1573" s="11">
        <v>2.5000000000000001E-2</v>
      </c>
    </row>
    <row r="1574" spans="1:29" ht="11.5" hidden="1">
      <c r="A1574" s="15">
        <v>1557</v>
      </c>
      <c r="B1574" s="13" t="s">
        <v>1059</v>
      </c>
      <c r="C1574" s="14" t="s">
        <v>1171</v>
      </c>
      <c r="D1574" s="12"/>
      <c r="E1574" s="12">
        <v>760</v>
      </c>
      <c r="F1574" s="13" t="s">
        <v>1110</v>
      </c>
      <c r="G1574" s="12">
        <v>922</v>
      </c>
      <c r="H1574" s="12">
        <v>2005</v>
      </c>
      <c r="I1574" s="11">
        <v>1261.471</v>
      </c>
      <c r="J1574" s="11">
        <v>1184.4839999999999</v>
      </c>
      <c r="K1574" s="11">
        <v>1060.76</v>
      </c>
      <c r="L1574" s="11">
        <v>1031.8140000000001</v>
      </c>
      <c r="M1574" s="11">
        <v>951.18</v>
      </c>
      <c r="N1574" s="11">
        <v>772.35900000000004</v>
      </c>
      <c r="O1574" s="11">
        <v>596.62699999999995</v>
      </c>
      <c r="P1574" s="11">
        <v>493.47300000000001</v>
      </c>
      <c r="Q1574" s="11">
        <v>422.00799999999998</v>
      </c>
      <c r="R1574" s="11">
        <v>331.37799999999999</v>
      </c>
      <c r="S1574" s="11">
        <v>263.46300000000002</v>
      </c>
      <c r="T1574" s="11">
        <v>170.488</v>
      </c>
      <c r="U1574" s="11">
        <v>145.85900000000001</v>
      </c>
      <c r="V1574" s="11">
        <v>115.98</v>
      </c>
      <c r="W1574" s="11">
        <v>95.286000000000001</v>
      </c>
      <c r="X1574" s="11">
        <v>54.323</v>
      </c>
      <c r="Y1574" s="11">
        <v>25.344999999999999</v>
      </c>
      <c r="Z1574" s="11">
        <v>12.554</v>
      </c>
      <c r="AA1574" s="11">
        <v>3.508</v>
      </c>
      <c r="AB1574" s="11">
        <v>0.501</v>
      </c>
      <c r="AC1574" s="11">
        <v>3.4000000000000002E-2</v>
      </c>
    </row>
    <row r="1575" spans="1:29" ht="11.5" hidden="1">
      <c r="A1575" s="15">
        <v>1558</v>
      </c>
      <c r="B1575" s="13" t="s">
        <v>1059</v>
      </c>
      <c r="C1575" s="14" t="s">
        <v>1171</v>
      </c>
      <c r="D1575" s="12"/>
      <c r="E1575" s="12">
        <v>760</v>
      </c>
      <c r="F1575" s="13" t="s">
        <v>1110</v>
      </c>
      <c r="G1575" s="12">
        <v>922</v>
      </c>
      <c r="H1575" s="12">
        <v>2010</v>
      </c>
      <c r="I1575" s="11">
        <v>1440.4649999999999</v>
      </c>
      <c r="J1575" s="11">
        <v>1270.6420000000001</v>
      </c>
      <c r="K1575" s="11">
        <v>1189.4000000000001</v>
      </c>
      <c r="L1575" s="11">
        <v>1077.8050000000001</v>
      </c>
      <c r="M1575" s="11">
        <v>1072.3889999999999</v>
      </c>
      <c r="N1575" s="11">
        <v>1000.619</v>
      </c>
      <c r="O1575" s="11">
        <v>813.024</v>
      </c>
      <c r="P1575" s="11">
        <v>624.64099999999996</v>
      </c>
      <c r="Q1575" s="11">
        <v>510.66300000000001</v>
      </c>
      <c r="R1575" s="11">
        <v>431.09199999999998</v>
      </c>
      <c r="S1575" s="11">
        <v>334.81200000000001</v>
      </c>
      <c r="T1575" s="11">
        <v>262.64499999999998</v>
      </c>
      <c r="U1575" s="11">
        <v>167.62799999999999</v>
      </c>
      <c r="V1575" s="11">
        <v>139.19399999999999</v>
      </c>
      <c r="W1575" s="11">
        <v>105.22</v>
      </c>
      <c r="X1575" s="11">
        <v>79.036000000000001</v>
      </c>
      <c r="Y1575" s="11">
        <v>38.671999999999997</v>
      </c>
      <c r="Z1575" s="11">
        <v>13.977</v>
      </c>
      <c r="AA1575" s="11">
        <v>4.7160000000000002</v>
      </c>
      <c r="AB1575" s="11">
        <v>0.79300000000000004</v>
      </c>
      <c r="AC1575" s="11">
        <v>5.8000000000000003E-2</v>
      </c>
    </row>
    <row r="1576" spans="1:29" ht="11.5" hidden="1">
      <c r="A1576" s="15">
        <v>1559</v>
      </c>
      <c r="B1576" s="13" t="s">
        <v>1059</v>
      </c>
      <c r="C1576" s="14" t="s">
        <v>1171</v>
      </c>
      <c r="D1576" s="12"/>
      <c r="E1576" s="12">
        <v>760</v>
      </c>
      <c r="F1576" s="13" t="s">
        <v>1110</v>
      </c>
      <c r="G1576" s="12">
        <v>922</v>
      </c>
      <c r="H1576" s="12">
        <v>2015</v>
      </c>
      <c r="I1576" s="11">
        <v>1012.121</v>
      </c>
      <c r="J1576" s="11">
        <v>1007.933</v>
      </c>
      <c r="K1576" s="11">
        <v>891.22</v>
      </c>
      <c r="L1576" s="11">
        <v>886.15700000000004</v>
      </c>
      <c r="M1576" s="11">
        <v>822.85</v>
      </c>
      <c r="N1576" s="11">
        <v>838.38599999999997</v>
      </c>
      <c r="O1576" s="11">
        <v>777.09400000000005</v>
      </c>
      <c r="P1576" s="11">
        <v>621.93399999999997</v>
      </c>
      <c r="Q1576" s="11">
        <v>476.82900000000001</v>
      </c>
      <c r="R1576" s="11">
        <v>394.387</v>
      </c>
      <c r="S1576" s="11">
        <v>340.21600000000001</v>
      </c>
      <c r="T1576" s="11">
        <v>267.53699999999998</v>
      </c>
      <c r="U1576" s="11">
        <v>212.982</v>
      </c>
      <c r="V1576" s="11">
        <v>130.93299999999999</v>
      </c>
      <c r="W1576" s="11">
        <v>106.15</v>
      </c>
      <c r="X1576" s="11">
        <v>73.25</v>
      </c>
      <c r="Y1576" s="11">
        <v>46.863999999999997</v>
      </c>
      <c r="Z1576" s="11">
        <v>18.481999999999999</v>
      </c>
      <c r="AA1576" s="11">
        <v>5.0190000000000001</v>
      </c>
      <c r="AB1576" s="11">
        <v>1.004</v>
      </c>
      <c r="AC1576" s="11">
        <v>8.5000000000000006E-2</v>
      </c>
    </row>
    <row r="1577" spans="1:29" ht="11.5" hidden="1">
      <c r="A1577" s="15">
        <v>1560</v>
      </c>
      <c r="B1577" s="13" t="s">
        <v>1059</v>
      </c>
      <c r="C1577" s="14" t="s">
        <v>1171</v>
      </c>
      <c r="D1577" s="12"/>
      <c r="E1577" s="12">
        <v>760</v>
      </c>
      <c r="F1577" s="13" t="s">
        <v>1110</v>
      </c>
      <c r="G1577" s="12">
        <v>922</v>
      </c>
      <c r="H1577" s="12">
        <v>2020</v>
      </c>
      <c r="I1577" s="11">
        <v>939.50800000000004</v>
      </c>
      <c r="J1577" s="11">
        <v>841.46600000000001</v>
      </c>
      <c r="K1577" s="11">
        <v>858.22400000000005</v>
      </c>
      <c r="L1577" s="11">
        <v>771.54399999999998</v>
      </c>
      <c r="M1577" s="11">
        <v>785.15700000000004</v>
      </c>
      <c r="N1577" s="11">
        <v>730.03399999999999</v>
      </c>
      <c r="O1577" s="11">
        <v>749.35599999999999</v>
      </c>
      <c r="P1577" s="11">
        <v>700.32500000000005</v>
      </c>
      <c r="Q1577" s="11">
        <v>561.88900000000001</v>
      </c>
      <c r="R1577" s="11">
        <v>428.86500000000001</v>
      </c>
      <c r="S1577" s="11">
        <v>355.61099999999999</v>
      </c>
      <c r="T1577" s="11">
        <v>309.44499999999999</v>
      </c>
      <c r="U1577" s="11">
        <v>242.73</v>
      </c>
      <c r="V1577" s="11">
        <v>190.50700000000001</v>
      </c>
      <c r="W1577" s="11">
        <v>110.91800000000001</v>
      </c>
      <c r="X1577" s="11">
        <v>83.021000000000001</v>
      </c>
      <c r="Y1577" s="11">
        <v>48.881</v>
      </c>
      <c r="Z1577" s="11">
        <v>24.85</v>
      </c>
      <c r="AA1577" s="11">
        <v>6.9580000000000002</v>
      </c>
      <c r="AB1577" s="11">
        <v>1.1739999999999999</v>
      </c>
      <c r="AC1577" s="11">
        <v>0.129</v>
      </c>
    </row>
    <row r="1578" spans="1:29" ht="11.5" hidden="1">
      <c r="A1578" s="15">
        <v>1561</v>
      </c>
      <c r="B1578" s="13" t="s">
        <v>1059</v>
      </c>
      <c r="C1578" s="14" t="s">
        <v>1172</v>
      </c>
      <c r="D1578" s="12"/>
      <c r="E1578" s="12">
        <v>792</v>
      </c>
      <c r="F1578" s="13" t="s">
        <v>1110</v>
      </c>
      <c r="G1578" s="12">
        <v>922</v>
      </c>
      <c r="H1578" s="12">
        <v>1950</v>
      </c>
      <c r="I1578" s="11">
        <v>1642.9749999999999</v>
      </c>
      <c r="J1578" s="11">
        <v>1285.6469999999999</v>
      </c>
      <c r="K1578" s="11">
        <v>1101.694</v>
      </c>
      <c r="L1578" s="11">
        <v>1128.634</v>
      </c>
      <c r="M1578" s="11">
        <v>981.95500000000004</v>
      </c>
      <c r="N1578" s="11">
        <v>758.58799999999997</v>
      </c>
      <c r="O1578" s="11">
        <v>596.03499999999997</v>
      </c>
      <c r="P1578" s="11">
        <v>605.33399999999995</v>
      </c>
      <c r="Q1578" s="11">
        <v>600.94200000000001</v>
      </c>
      <c r="R1578" s="11">
        <v>449.36799999999999</v>
      </c>
      <c r="S1578" s="11">
        <v>475.84899999999999</v>
      </c>
      <c r="T1578" s="11">
        <v>325.44</v>
      </c>
      <c r="U1578" s="11">
        <v>299.26600000000002</v>
      </c>
      <c r="V1578" s="11">
        <v>170.00700000000001</v>
      </c>
      <c r="W1578" s="11">
        <v>132.392</v>
      </c>
      <c r="X1578" s="11">
        <v>51.423999999999999</v>
      </c>
      <c r="Y1578" s="11">
        <v>28.288</v>
      </c>
      <c r="Z1578" s="11">
        <v>8.3580000000000005</v>
      </c>
      <c r="AA1578" s="11">
        <v>1.4970000000000001</v>
      </c>
      <c r="AB1578" s="11">
        <v>0.152</v>
      </c>
      <c r="AC1578" s="11">
        <v>8.9999999999999993E-3</v>
      </c>
    </row>
    <row r="1579" spans="1:29" ht="11.5" hidden="1">
      <c r="A1579" s="15">
        <v>1562</v>
      </c>
      <c r="B1579" s="13" t="s">
        <v>1059</v>
      </c>
      <c r="C1579" s="14" t="s">
        <v>1172</v>
      </c>
      <c r="D1579" s="12"/>
      <c r="E1579" s="12">
        <v>792</v>
      </c>
      <c r="F1579" s="13" t="s">
        <v>1110</v>
      </c>
      <c r="G1579" s="12">
        <v>922</v>
      </c>
      <c r="H1579" s="12">
        <v>1955</v>
      </c>
      <c r="I1579" s="11">
        <v>2170.5720000000001</v>
      </c>
      <c r="J1579" s="11">
        <v>1483.9870000000001</v>
      </c>
      <c r="K1579" s="11">
        <v>1239.7360000000001</v>
      </c>
      <c r="L1579" s="11">
        <v>1084.521</v>
      </c>
      <c r="M1579" s="11">
        <v>1099.452</v>
      </c>
      <c r="N1579" s="11">
        <v>952.03200000000004</v>
      </c>
      <c r="O1579" s="11">
        <v>735.95799999999997</v>
      </c>
      <c r="P1579" s="11">
        <v>577.846</v>
      </c>
      <c r="Q1579" s="11">
        <v>583.98199999999997</v>
      </c>
      <c r="R1579" s="11">
        <v>574.55700000000002</v>
      </c>
      <c r="S1579" s="11">
        <v>423.21100000000001</v>
      </c>
      <c r="T1579" s="11">
        <v>436.91899999999998</v>
      </c>
      <c r="U1579" s="11">
        <v>286.62200000000001</v>
      </c>
      <c r="V1579" s="11">
        <v>245.608</v>
      </c>
      <c r="W1579" s="11">
        <v>123.205</v>
      </c>
      <c r="X1579" s="11">
        <v>78.754000000000005</v>
      </c>
      <c r="Y1579" s="11">
        <v>22.791</v>
      </c>
      <c r="Z1579" s="11">
        <v>8.35</v>
      </c>
      <c r="AA1579" s="11">
        <v>1.464</v>
      </c>
      <c r="AB1579" s="11">
        <v>0.14299999999999999</v>
      </c>
      <c r="AC1579" s="11">
        <v>8.0000000000000002E-3</v>
      </c>
    </row>
    <row r="1580" spans="1:29" ht="11.5" hidden="1">
      <c r="A1580" s="15">
        <v>1563</v>
      </c>
      <c r="B1580" s="13" t="s">
        <v>1059</v>
      </c>
      <c r="C1580" s="14" t="s">
        <v>1172</v>
      </c>
      <c r="D1580" s="12"/>
      <c r="E1580" s="12">
        <v>792</v>
      </c>
      <c r="F1580" s="13" t="s">
        <v>1110</v>
      </c>
      <c r="G1580" s="12">
        <v>922</v>
      </c>
      <c r="H1580" s="12">
        <v>1960</v>
      </c>
      <c r="I1580" s="11">
        <v>2379.8890000000001</v>
      </c>
      <c r="J1580" s="11">
        <v>1970.288</v>
      </c>
      <c r="K1580" s="11">
        <v>1433.4570000000001</v>
      </c>
      <c r="L1580" s="11">
        <v>1220.5450000000001</v>
      </c>
      <c r="M1580" s="11">
        <v>1059.0409999999999</v>
      </c>
      <c r="N1580" s="11">
        <v>1072.296</v>
      </c>
      <c r="O1580" s="11">
        <v>928.50400000000002</v>
      </c>
      <c r="P1580" s="11">
        <v>716.54600000000005</v>
      </c>
      <c r="Q1580" s="11">
        <v>559.78899999999999</v>
      </c>
      <c r="R1580" s="11">
        <v>561.05600000000004</v>
      </c>
      <c r="S1580" s="11">
        <v>544.34900000000005</v>
      </c>
      <c r="T1580" s="11">
        <v>391.49</v>
      </c>
      <c r="U1580" s="11">
        <v>390.202</v>
      </c>
      <c r="V1580" s="11">
        <v>241.00299999999999</v>
      </c>
      <c r="W1580" s="11">
        <v>185.15299999999999</v>
      </c>
      <c r="X1580" s="11">
        <v>78.048000000000002</v>
      </c>
      <c r="Y1580" s="11">
        <v>38.412999999999997</v>
      </c>
      <c r="Z1580" s="11">
        <v>7.7149999999999999</v>
      </c>
      <c r="AA1580" s="11">
        <v>1.7450000000000001</v>
      </c>
      <c r="AB1580" s="11">
        <v>0.17199999999999999</v>
      </c>
      <c r="AC1580" s="11">
        <v>8.9999999999999993E-3</v>
      </c>
    </row>
    <row r="1581" spans="1:29" ht="11.5" hidden="1">
      <c r="A1581" s="15">
        <v>1564</v>
      </c>
      <c r="B1581" s="13" t="s">
        <v>1059</v>
      </c>
      <c r="C1581" s="14" t="s">
        <v>1172</v>
      </c>
      <c r="D1581" s="12"/>
      <c r="E1581" s="12">
        <v>792</v>
      </c>
      <c r="F1581" s="13" t="s">
        <v>1110</v>
      </c>
      <c r="G1581" s="12">
        <v>922</v>
      </c>
      <c r="H1581" s="12">
        <v>1965</v>
      </c>
      <c r="I1581" s="11">
        <v>2554.7579999999998</v>
      </c>
      <c r="J1581" s="11">
        <v>2185.578</v>
      </c>
      <c r="K1581" s="11">
        <v>1907.2560000000001</v>
      </c>
      <c r="L1581" s="11">
        <v>1406.671</v>
      </c>
      <c r="M1581" s="11">
        <v>1189.5619999999999</v>
      </c>
      <c r="N1581" s="11">
        <v>1034.684</v>
      </c>
      <c r="O1581" s="11">
        <v>1048.8789999999999</v>
      </c>
      <c r="P1581" s="11">
        <v>906.43499999999995</v>
      </c>
      <c r="Q1581" s="11">
        <v>696.00800000000004</v>
      </c>
      <c r="R1581" s="11">
        <v>539.19000000000005</v>
      </c>
      <c r="S1581" s="11">
        <v>533.67999999999995</v>
      </c>
      <c r="T1581" s="11">
        <v>506.74</v>
      </c>
      <c r="U1581" s="11">
        <v>353.55599999999998</v>
      </c>
      <c r="V1581" s="11">
        <v>334.96300000000002</v>
      </c>
      <c r="W1581" s="11">
        <v>187.69499999999999</v>
      </c>
      <c r="X1581" s="11">
        <v>124.688</v>
      </c>
      <c r="Y1581" s="11">
        <v>42.247999999999998</v>
      </c>
      <c r="Z1581" s="11">
        <v>15.444000000000001</v>
      </c>
      <c r="AA1581" s="11">
        <v>2.0670000000000002</v>
      </c>
      <c r="AB1581" s="11">
        <v>0.28199999999999997</v>
      </c>
      <c r="AC1581" s="11">
        <v>1.6E-2</v>
      </c>
    </row>
    <row r="1582" spans="1:29" ht="11.5" hidden="1">
      <c r="A1582" s="15">
        <v>1565</v>
      </c>
      <c r="B1582" s="13" t="s">
        <v>1059</v>
      </c>
      <c r="C1582" s="14" t="s">
        <v>1172</v>
      </c>
      <c r="D1582" s="12"/>
      <c r="E1582" s="12">
        <v>792</v>
      </c>
      <c r="F1582" s="13" t="s">
        <v>1110</v>
      </c>
      <c r="G1582" s="12">
        <v>922</v>
      </c>
      <c r="H1582" s="12">
        <v>1970</v>
      </c>
      <c r="I1582" s="11">
        <v>2749.3649999999998</v>
      </c>
      <c r="J1582" s="11">
        <v>2383.16</v>
      </c>
      <c r="K1582" s="11">
        <v>2123.855</v>
      </c>
      <c r="L1582" s="11">
        <v>1873.6949999999999</v>
      </c>
      <c r="M1582" s="11">
        <v>1373.24</v>
      </c>
      <c r="N1582" s="11">
        <v>1164.8969999999999</v>
      </c>
      <c r="O1582" s="11">
        <v>1013.776</v>
      </c>
      <c r="P1582" s="11">
        <v>1029.3969999999999</v>
      </c>
      <c r="Q1582" s="11">
        <v>885.75</v>
      </c>
      <c r="R1582" s="11">
        <v>673.77800000000002</v>
      </c>
      <c r="S1582" s="11">
        <v>515.67899999999997</v>
      </c>
      <c r="T1582" s="11">
        <v>499.51900000000001</v>
      </c>
      <c r="U1582" s="11">
        <v>462.32900000000001</v>
      </c>
      <c r="V1582" s="11">
        <v>308.30900000000003</v>
      </c>
      <c r="W1582" s="11">
        <v>268.09899999999999</v>
      </c>
      <c r="X1582" s="11">
        <v>131.85400000000001</v>
      </c>
      <c r="Y1582" s="11">
        <v>72.076999999999998</v>
      </c>
      <c r="Z1582" s="11">
        <v>18.609000000000002</v>
      </c>
      <c r="AA1582" s="11">
        <v>4.6719999999999997</v>
      </c>
      <c r="AB1582" s="11">
        <v>0.38900000000000001</v>
      </c>
      <c r="AC1582" s="11">
        <v>3.1E-2</v>
      </c>
    </row>
    <row r="1583" spans="1:29" ht="11.5" hidden="1">
      <c r="A1583" s="15">
        <v>1566</v>
      </c>
      <c r="B1583" s="13" t="s">
        <v>1059</v>
      </c>
      <c r="C1583" s="14" t="s">
        <v>1172</v>
      </c>
      <c r="D1583" s="12"/>
      <c r="E1583" s="12">
        <v>792</v>
      </c>
      <c r="F1583" s="13" t="s">
        <v>1110</v>
      </c>
      <c r="G1583" s="12">
        <v>922</v>
      </c>
      <c r="H1583" s="12">
        <v>1975</v>
      </c>
      <c r="I1583" s="11">
        <v>3023.2240000000002</v>
      </c>
      <c r="J1583" s="11">
        <v>2601.2750000000001</v>
      </c>
      <c r="K1583" s="11">
        <v>2321.46</v>
      </c>
      <c r="L1583" s="11">
        <v>2077.547</v>
      </c>
      <c r="M1583" s="11">
        <v>1803.3140000000001</v>
      </c>
      <c r="N1583" s="11">
        <v>1342.8579999999999</v>
      </c>
      <c r="O1583" s="11">
        <v>1140.9069999999999</v>
      </c>
      <c r="P1583" s="11">
        <v>991.00099999999998</v>
      </c>
      <c r="Q1583" s="11">
        <v>990.5</v>
      </c>
      <c r="R1583" s="11">
        <v>851.56200000000001</v>
      </c>
      <c r="S1583" s="11">
        <v>644.54700000000003</v>
      </c>
      <c r="T1583" s="11">
        <v>485.33</v>
      </c>
      <c r="U1583" s="11">
        <v>480.565</v>
      </c>
      <c r="V1583" s="11">
        <v>421.55799999999999</v>
      </c>
      <c r="W1583" s="11">
        <v>269.40100000000001</v>
      </c>
      <c r="X1583" s="11">
        <v>197.75299999999999</v>
      </c>
      <c r="Y1583" s="11">
        <v>79.825999999999993</v>
      </c>
      <c r="Z1583" s="11">
        <v>32.878999999999998</v>
      </c>
      <c r="AA1583" s="11">
        <v>5.7919999999999998</v>
      </c>
      <c r="AB1583" s="11">
        <v>0.89100000000000001</v>
      </c>
      <c r="AC1583" s="11">
        <v>4.2999999999999997E-2</v>
      </c>
    </row>
    <row r="1584" spans="1:29" ht="11.5" hidden="1">
      <c r="A1584" s="15">
        <v>1567</v>
      </c>
      <c r="B1584" s="13" t="s">
        <v>1059</v>
      </c>
      <c r="C1584" s="14" t="s">
        <v>1172</v>
      </c>
      <c r="D1584" s="12"/>
      <c r="E1584" s="12">
        <v>792</v>
      </c>
      <c r="F1584" s="13" t="s">
        <v>1110</v>
      </c>
      <c r="G1584" s="12">
        <v>922</v>
      </c>
      <c r="H1584" s="12">
        <v>1980</v>
      </c>
      <c r="I1584" s="11">
        <v>3229.3939999999998</v>
      </c>
      <c r="J1584" s="11">
        <v>2896.99</v>
      </c>
      <c r="K1584" s="11">
        <v>2540.1379999999999</v>
      </c>
      <c r="L1584" s="11">
        <v>2276.9430000000002</v>
      </c>
      <c r="M1584" s="11">
        <v>2033.789</v>
      </c>
      <c r="N1584" s="11">
        <v>1771.7460000000001</v>
      </c>
      <c r="O1584" s="11">
        <v>1319.383</v>
      </c>
      <c r="P1584" s="11">
        <v>1118.867</v>
      </c>
      <c r="Q1584" s="11">
        <v>968.78800000000001</v>
      </c>
      <c r="R1584" s="11">
        <v>963.923</v>
      </c>
      <c r="S1584" s="11">
        <v>821.43899999999996</v>
      </c>
      <c r="T1584" s="11">
        <v>612.33699999999999</v>
      </c>
      <c r="U1584" s="11">
        <v>451.52600000000001</v>
      </c>
      <c r="V1584" s="11">
        <v>431.267</v>
      </c>
      <c r="W1584" s="11">
        <v>352.33199999999999</v>
      </c>
      <c r="X1584" s="11">
        <v>200.25700000000001</v>
      </c>
      <c r="Y1584" s="11">
        <v>122.20699999999999</v>
      </c>
      <c r="Z1584" s="11">
        <v>37.618000000000002</v>
      </c>
      <c r="AA1584" s="11">
        <v>10.503</v>
      </c>
      <c r="AB1584" s="11">
        <v>1.115</v>
      </c>
      <c r="AC1584" s="11">
        <v>9.4E-2</v>
      </c>
    </row>
    <row r="1585" spans="1:29" ht="11.5" hidden="1">
      <c r="A1585" s="15">
        <v>1568</v>
      </c>
      <c r="B1585" s="13" t="s">
        <v>1059</v>
      </c>
      <c r="C1585" s="14" t="s">
        <v>1172</v>
      </c>
      <c r="D1585" s="12"/>
      <c r="E1585" s="12">
        <v>792</v>
      </c>
      <c r="F1585" s="13" t="s">
        <v>1110</v>
      </c>
      <c r="G1585" s="12">
        <v>922</v>
      </c>
      <c r="H1585" s="12">
        <v>1985</v>
      </c>
      <c r="I1585" s="11">
        <v>3327.5430000000001</v>
      </c>
      <c r="J1585" s="11">
        <v>3116.1579999999999</v>
      </c>
      <c r="K1585" s="11">
        <v>2838.248</v>
      </c>
      <c r="L1585" s="11">
        <v>2501.9810000000002</v>
      </c>
      <c r="M1585" s="11">
        <v>2237.4110000000001</v>
      </c>
      <c r="N1585" s="11">
        <v>2004.3689999999999</v>
      </c>
      <c r="O1585" s="11">
        <v>1746.761</v>
      </c>
      <c r="P1585" s="11">
        <v>1362.472</v>
      </c>
      <c r="Q1585" s="11">
        <v>1139.491</v>
      </c>
      <c r="R1585" s="11">
        <v>987.58500000000004</v>
      </c>
      <c r="S1585" s="11">
        <v>966.56200000000001</v>
      </c>
      <c r="T1585" s="11">
        <v>786.32899999999995</v>
      </c>
      <c r="U1585" s="11">
        <v>575.24099999999999</v>
      </c>
      <c r="V1585" s="11">
        <v>410.22300000000001</v>
      </c>
      <c r="W1585" s="11">
        <v>367.33699999999999</v>
      </c>
      <c r="X1585" s="11">
        <v>268.673</v>
      </c>
      <c r="Y1585" s="11">
        <v>127.55</v>
      </c>
      <c r="Z1585" s="11">
        <v>59.354999999999997</v>
      </c>
      <c r="AA1585" s="11">
        <v>12.303000000000001</v>
      </c>
      <c r="AB1585" s="11">
        <v>2.0369999999999999</v>
      </c>
      <c r="AC1585" s="11">
        <v>0.12</v>
      </c>
    </row>
    <row r="1586" spans="1:29" ht="11.5" hidden="1">
      <c r="A1586" s="15">
        <v>1569</v>
      </c>
      <c r="B1586" s="13" t="s">
        <v>1059</v>
      </c>
      <c r="C1586" s="14" t="s">
        <v>1172</v>
      </c>
      <c r="D1586" s="12"/>
      <c r="E1586" s="12">
        <v>792</v>
      </c>
      <c r="F1586" s="13" t="s">
        <v>1110</v>
      </c>
      <c r="G1586" s="12">
        <v>922</v>
      </c>
      <c r="H1586" s="12">
        <v>1990</v>
      </c>
      <c r="I1586" s="11">
        <v>3242.5450000000001</v>
      </c>
      <c r="J1586" s="11">
        <v>3238.06</v>
      </c>
      <c r="K1586" s="11">
        <v>3064.799</v>
      </c>
      <c r="L1586" s="11">
        <v>2812.027</v>
      </c>
      <c r="M1586" s="11">
        <v>2476.96</v>
      </c>
      <c r="N1586" s="11">
        <v>2214.8510000000001</v>
      </c>
      <c r="O1586" s="11">
        <v>1983.076</v>
      </c>
      <c r="P1586" s="11">
        <v>1725.6949999999999</v>
      </c>
      <c r="Q1586" s="11">
        <v>1342.646</v>
      </c>
      <c r="R1586" s="11">
        <v>1118.3820000000001</v>
      </c>
      <c r="S1586" s="11">
        <v>962.79100000000005</v>
      </c>
      <c r="T1586" s="11">
        <v>931.84799999999996</v>
      </c>
      <c r="U1586" s="11">
        <v>745.41899999999998</v>
      </c>
      <c r="V1586" s="11">
        <v>529.09</v>
      </c>
      <c r="W1586" s="11">
        <v>355.71499999999997</v>
      </c>
      <c r="X1586" s="11">
        <v>286.60300000000001</v>
      </c>
      <c r="Y1586" s="11">
        <v>175.72499999999999</v>
      </c>
      <c r="Z1586" s="11">
        <v>63.21</v>
      </c>
      <c r="AA1586" s="11">
        <v>19.515000000000001</v>
      </c>
      <c r="AB1586" s="11">
        <v>2.335</v>
      </c>
      <c r="AC1586" s="11">
        <v>0.20200000000000001</v>
      </c>
    </row>
    <row r="1587" spans="1:29" ht="11.5" hidden="1">
      <c r="A1587" s="15">
        <v>1570</v>
      </c>
      <c r="B1587" s="13" t="s">
        <v>1059</v>
      </c>
      <c r="C1587" s="14" t="s">
        <v>1172</v>
      </c>
      <c r="D1587" s="12"/>
      <c r="E1587" s="12">
        <v>792</v>
      </c>
      <c r="F1587" s="13" t="s">
        <v>1110</v>
      </c>
      <c r="G1587" s="12">
        <v>922</v>
      </c>
      <c r="H1587" s="12">
        <v>1995</v>
      </c>
      <c r="I1587" s="11">
        <v>3167.1610000000001</v>
      </c>
      <c r="J1587" s="11">
        <v>3173.9380000000001</v>
      </c>
      <c r="K1587" s="11">
        <v>3192.2139999999999</v>
      </c>
      <c r="L1587" s="11">
        <v>3036.0619999999999</v>
      </c>
      <c r="M1587" s="11">
        <v>2785.241</v>
      </c>
      <c r="N1587" s="11">
        <v>2454.1060000000002</v>
      </c>
      <c r="O1587" s="11">
        <v>2193.5700000000002</v>
      </c>
      <c r="P1587" s="11">
        <v>1961.509</v>
      </c>
      <c r="Q1587" s="11">
        <v>1703.4280000000001</v>
      </c>
      <c r="R1587" s="11">
        <v>1320.652</v>
      </c>
      <c r="S1587" s="11">
        <v>1093.7249999999999</v>
      </c>
      <c r="T1587" s="11">
        <v>932.47799999999995</v>
      </c>
      <c r="U1587" s="11">
        <v>889.13499999999999</v>
      </c>
      <c r="V1587" s="11">
        <v>692.22799999999995</v>
      </c>
      <c r="W1587" s="11">
        <v>465.80599999999998</v>
      </c>
      <c r="X1587" s="11">
        <v>283.18200000000002</v>
      </c>
      <c r="Y1587" s="11">
        <v>191.869</v>
      </c>
      <c r="Z1587" s="11">
        <v>88.905000000000001</v>
      </c>
      <c r="AA1587" s="11">
        <v>20.943000000000001</v>
      </c>
      <c r="AB1587" s="11">
        <v>3.637</v>
      </c>
      <c r="AC1587" s="11">
        <v>0.22600000000000001</v>
      </c>
    </row>
    <row r="1588" spans="1:29" ht="11.5" hidden="1">
      <c r="A1588" s="15">
        <v>1571</v>
      </c>
      <c r="B1588" s="13" t="s">
        <v>1059</v>
      </c>
      <c r="C1588" s="14" t="s">
        <v>1172</v>
      </c>
      <c r="D1588" s="12"/>
      <c r="E1588" s="12">
        <v>792</v>
      </c>
      <c r="F1588" s="13" t="s">
        <v>1110</v>
      </c>
      <c r="G1588" s="12">
        <v>922</v>
      </c>
      <c r="H1588" s="12">
        <v>2000</v>
      </c>
      <c r="I1588" s="11">
        <v>3260.674</v>
      </c>
      <c r="J1588" s="11">
        <v>3123.6680000000001</v>
      </c>
      <c r="K1588" s="11">
        <v>3145.607</v>
      </c>
      <c r="L1588" s="11">
        <v>3164.9780000000001</v>
      </c>
      <c r="M1588" s="11">
        <v>3009</v>
      </c>
      <c r="N1588" s="11">
        <v>2761.201</v>
      </c>
      <c r="O1588" s="11">
        <v>2431.913</v>
      </c>
      <c r="P1588" s="11">
        <v>2171.721</v>
      </c>
      <c r="Q1588" s="11">
        <v>1938.925</v>
      </c>
      <c r="R1588" s="11">
        <v>1679.1769999999999</v>
      </c>
      <c r="S1588" s="11">
        <v>1295.3689999999999</v>
      </c>
      <c r="T1588" s="11">
        <v>1063.827</v>
      </c>
      <c r="U1588" s="11">
        <v>894.85199999999998</v>
      </c>
      <c r="V1588" s="11">
        <v>832.80799999999999</v>
      </c>
      <c r="W1588" s="11">
        <v>617.88300000000004</v>
      </c>
      <c r="X1588" s="11">
        <v>377.90199999999999</v>
      </c>
      <c r="Y1588" s="11">
        <v>193.821</v>
      </c>
      <c r="Z1588" s="11">
        <v>99.013999999999996</v>
      </c>
      <c r="AA1588" s="11">
        <v>29.652000000000001</v>
      </c>
      <c r="AB1588" s="11">
        <v>3.8279999999999998</v>
      </c>
      <c r="AC1588" s="11">
        <v>0.32800000000000001</v>
      </c>
    </row>
    <row r="1589" spans="1:29" ht="11.5" hidden="1">
      <c r="A1589" s="15">
        <v>1572</v>
      </c>
      <c r="B1589" s="13" t="s">
        <v>1059</v>
      </c>
      <c r="C1589" s="14" t="s">
        <v>1172</v>
      </c>
      <c r="D1589" s="12"/>
      <c r="E1589" s="12">
        <v>792</v>
      </c>
      <c r="F1589" s="13" t="s">
        <v>1110</v>
      </c>
      <c r="G1589" s="12">
        <v>922</v>
      </c>
      <c r="H1589" s="12">
        <v>2005</v>
      </c>
      <c r="I1589" s="11">
        <v>3198.1410000000001</v>
      </c>
      <c r="J1589" s="11">
        <v>3231.8980000000001</v>
      </c>
      <c r="K1589" s="11">
        <v>3106.357</v>
      </c>
      <c r="L1589" s="11">
        <v>3127.82</v>
      </c>
      <c r="M1589" s="11">
        <v>3147.25</v>
      </c>
      <c r="N1589" s="11">
        <v>2991.3870000000002</v>
      </c>
      <c r="O1589" s="11">
        <v>2742.84</v>
      </c>
      <c r="P1589" s="11">
        <v>2413.1410000000001</v>
      </c>
      <c r="Q1589" s="11">
        <v>2151.663</v>
      </c>
      <c r="R1589" s="11">
        <v>1916.2829999999999</v>
      </c>
      <c r="S1589" s="11">
        <v>1652.4369999999999</v>
      </c>
      <c r="T1589" s="11">
        <v>1265.3879999999999</v>
      </c>
      <c r="U1589" s="11">
        <v>1026.588</v>
      </c>
      <c r="V1589" s="11">
        <v>844.77599999999995</v>
      </c>
      <c r="W1589" s="11">
        <v>752.59900000000005</v>
      </c>
      <c r="X1589" s="11">
        <v>510.06299999999999</v>
      </c>
      <c r="Y1589" s="11">
        <v>264.29300000000001</v>
      </c>
      <c r="Z1589" s="11">
        <v>101.991</v>
      </c>
      <c r="AA1589" s="11">
        <v>33.274000000000001</v>
      </c>
      <c r="AB1589" s="11">
        <v>5.3319999999999999</v>
      </c>
      <c r="AC1589" s="11">
        <v>0.33600000000000002</v>
      </c>
    </row>
    <row r="1590" spans="1:29" ht="11.5" hidden="1">
      <c r="A1590" s="15">
        <v>1573</v>
      </c>
      <c r="B1590" s="13" t="s">
        <v>1059</v>
      </c>
      <c r="C1590" s="14" t="s">
        <v>1172</v>
      </c>
      <c r="D1590" s="12"/>
      <c r="E1590" s="12">
        <v>792</v>
      </c>
      <c r="F1590" s="13" t="s">
        <v>1110</v>
      </c>
      <c r="G1590" s="12">
        <v>922</v>
      </c>
      <c r="H1590" s="12">
        <v>2010</v>
      </c>
      <c r="I1590" s="11">
        <v>3140.4789999999998</v>
      </c>
      <c r="J1590" s="11">
        <v>3177.6990000000001</v>
      </c>
      <c r="K1590" s="11">
        <v>3218.04</v>
      </c>
      <c r="L1590" s="11">
        <v>3090.2310000000002</v>
      </c>
      <c r="M1590" s="11">
        <v>3111.0549999999998</v>
      </c>
      <c r="N1590" s="11">
        <v>3130.8739999999998</v>
      </c>
      <c r="O1590" s="11">
        <v>2973.9780000000001</v>
      </c>
      <c r="P1590" s="11">
        <v>2724.38</v>
      </c>
      <c r="Q1590" s="11">
        <v>2393.6840000000002</v>
      </c>
      <c r="R1590" s="11">
        <v>2129.6950000000002</v>
      </c>
      <c r="S1590" s="11">
        <v>1889.6079999999999</v>
      </c>
      <c r="T1590" s="11">
        <v>1619.0260000000001</v>
      </c>
      <c r="U1590" s="11">
        <v>1226.4069999999999</v>
      </c>
      <c r="V1590" s="11">
        <v>975.48800000000006</v>
      </c>
      <c r="W1590" s="11">
        <v>771.68299999999999</v>
      </c>
      <c r="X1590" s="11">
        <v>633.00400000000002</v>
      </c>
      <c r="Y1590" s="11">
        <v>367.96300000000002</v>
      </c>
      <c r="Z1590" s="11">
        <v>145.86099999999999</v>
      </c>
      <c r="AA1590" s="11">
        <v>36.622999999999998</v>
      </c>
      <c r="AB1590" s="11">
        <v>6.4740000000000002</v>
      </c>
      <c r="AC1590" s="11">
        <v>0.49399999999999999</v>
      </c>
    </row>
    <row r="1591" spans="1:29" ht="11.5" hidden="1">
      <c r="A1591" s="15">
        <v>1574</v>
      </c>
      <c r="B1591" s="13" t="s">
        <v>1059</v>
      </c>
      <c r="C1591" s="14" t="s">
        <v>1172</v>
      </c>
      <c r="D1591" s="12"/>
      <c r="E1591" s="12">
        <v>792</v>
      </c>
      <c r="F1591" s="13" t="s">
        <v>1110</v>
      </c>
      <c r="G1591" s="12">
        <v>922</v>
      </c>
      <c r="H1591" s="12">
        <v>2015</v>
      </c>
      <c r="I1591" s="11">
        <v>3308.9470000000001</v>
      </c>
      <c r="J1591" s="11">
        <v>3251.605</v>
      </c>
      <c r="K1591" s="11">
        <v>3275.4009999999998</v>
      </c>
      <c r="L1591" s="11">
        <v>3283.6759999999999</v>
      </c>
      <c r="M1591" s="11">
        <v>3123.6590000000001</v>
      </c>
      <c r="N1591" s="11">
        <v>3142.9690000000001</v>
      </c>
      <c r="O1591" s="11">
        <v>3160.4110000000001</v>
      </c>
      <c r="P1591" s="11">
        <v>3002.0059999999999</v>
      </c>
      <c r="Q1591" s="11">
        <v>2750.797</v>
      </c>
      <c r="R1591" s="11">
        <v>2417.9229999999998</v>
      </c>
      <c r="S1591" s="11">
        <v>2149.3809999999999</v>
      </c>
      <c r="T1591" s="11">
        <v>1901.8309999999999</v>
      </c>
      <c r="U1591" s="11">
        <v>1587.2719999999999</v>
      </c>
      <c r="V1591" s="11">
        <v>1182.1369999999999</v>
      </c>
      <c r="W1591" s="11">
        <v>908.58</v>
      </c>
      <c r="X1591" s="11">
        <v>667.673</v>
      </c>
      <c r="Y1591" s="11">
        <v>479.43599999999998</v>
      </c>
      <c r="Z1591" s="11">
        <v>218.03</v>
      </c>
      <c r="AA1591" s="11">
        <v>58.545000000000002</v>
      </c>
      <c r="AB1591" s="11">
        <v>8.2989999999999995</v>
      </c>
      <c r="AC1591" s="11">
        <v>0.77300000000000002</v>
      </c>
    </row>
    <row r="1592" spans="1:29" ht="11.5" hidden="1">
      <c r="A1592" s="15">
        <v>1575</v>
      </c>
      <c r="B1592" s="13" t="s">
        <v>1059</v>
      </c>
      <c r="C1592" s="14" t="s">
        <v>1172</v>
      </c>
      <c r="D1592" s="12"/>
      <c r="E1592" s="12">
        <v>792</v>
      </c>
      <c r="F1592" s="13" t="s">
        <v>1110</v>
      </c>
      <c r="G1592" s="12">
        <v>922</v>
      </c>
      <c r="H1592" s="12">
        <v>2020</v>
      </c>
      <c r="I1592" s="11">
        <v>3210.4180000000001</v>
      </c>
      <c r="J1592" s="11">
        <v>3349.3829999999998</v>
      </c>
      <c r="K1592" s="11">
        <v>3311.1350000000002</v>
      </c>
      <c r="L1592" s="11">
        <v>3332.9479999999999</v>
      </c>
      <c r="M1592" s="11">
        <v>3320.7530000000002</v>
      </c>
      <c r="N1592" s="11">
        <v>3159.473</v>
      </c>
      <c r="O1592" s="11">
        <v>3176.4589999999998</v>
      </c>
      <c r="P1592" s="11">
        <v>3191.5</v>
      </c>
      <c r="Q1592" s="11">
        <v>3030.8679999999999</v>
      </c>
      <c r="R1592" s="11">
        <v>2776.683</v>
      </c>
      <c r="S1592" s="11">
        <v>2439.491</v>
      </c>
      <c r="T1592" s="11">
        <v>2163.5079999999998</v>
      </c>
      <c r="U1592" s="11">
        <v>1865.4290000000001</v>
      </c>
      <c r="V1592" s="11">
        <v>1533.5730000000001</v>
      </c>
      <c r="W1592" s="11">
        <v>1108.614</v>
      </c>
      <c r="X1592" s="11">
        <v>799.19200000000001</v>
      </c>
      <c r="Y1592" s="11">
        <v>521.52599999999995</v>
      </c>
      <c r="Z1592" s="11">
        <v>300.44299999999998</v>
      </c>
      <c r="AA1592" s="11">
        <v>95.421000000000006</v>
      </c>
      <c r="AB1592" s="11">
        <v>14.981999999999999</v>
      </c>
      <c r="AC1592" s="11">
        <v>1.143</v>
      </c>
    </row>
    <row r="1593" spans="1:29" ht="11.5" hidden="1">
      <c r="A1593" s="15">
        <v>1576</v>
      </c>
      <c r="B1593" s="13" t="s">
        <v>1059</v>
      </c>
      <c r="C1593" s="14" t="s">
        <v>1173</v>
      </c>
      <c r="D1593" s="12"/>
      <c r="E1593" s="12">
        <v>784</v>
      </c>
      <c r="F1593" s="13" t="s">
        <v>1110</v>
      </c>
      <c r="G1593" s="12">
        <v>922</v>
      </c>
      <c r="H1593" s="12">
        <v>1950</v>
      </c>
      <c r="I1593" s="11">
        <v>5.9249999999999998</v>
      </c>
      <c r="J1593" s="11">
        <v>4.6219999999999999</v>
      </c>
      <c r="K1593" s="11">
        <v>3.919</v>
      </c>
      <c r="L1593" s="11">
        <v>3.3980000000000001</v>
      </c>
      <c r="M1593" s="11">
        <v>2.927</v>
      </c>
      <c r="N1593" s="11">
        <v>2.4969999999999999</v>
      </c>
      <c r="O1593" s="11">
        <v>2.1230000000000002</v>
      </c>
      <c r="P1593" s="11">
        <v>1.7969999999999999</v>
      </c>
      <c r="Q1593" s="11">
        <v>1.573</v>
      </c>
      <c r="R1593" s="11">
        <v>1.347</v>
      </c>
      <c r="S1593" s="11">
        <v>1.167</v>
      </c>
      <c r="T1593" s="11">
        <v>0.98599999999999999</v>
      </c>
      <c r="U1593" s="11">
        <v>0.79200000000000004</v>
      </c>
      <c r="V1593" s="11">
        <v>0.58599999999999997</v>
      </c>
      <c r="W1593" s="11">
        <v>0.38</v>
      </c>
      <c r="X1593" s="11">
        <v>0.19700000000000001</v>
      </c>
      <c r="Y1593" s="11">
        <v>6.2E-2</v>
      </c>
      <c r="Z1593" s="11">
        <v>0.02</v>
      </c>
      <c r="AA1593" s="11">
        <v>5.0000000000000001E-3</v>
      </c>
      <c r="AB1593" s="11">
        <v>0</v>
      </c>
      <c r="AC1593" s="11">
        <v>0</v>
      </c>
    </row>
    <row r="1594" spans="1:29" ht="11.5" hidden="1">
      <c r="A1594" s="15">
        <v>1577</v>
      </c>
      <c r="B1594" s="13" t="s">
        <v>1059</v>
      </c>
      <c r="C1594" s="14" t="s">
        <v>1173</v>
      </c>
      <c r="D1594" s="12"/>
      <c r="E1594" s="12">
        <v>784</v>
      </c>
      <c r="F1594" s="13" t="s">
        <v>1110</v>
      </c>
      <c r="G1594" s="12">
        <v>922</v>
      </c>
      <c r="H1594" s="12">
        <v>1955</v>
      </c>
      <c r="I1594" s="11">
        <v>7.2039999999999997</v>
      </c>
      <c r="J1594" s="11">
        <v>5.4589999999999996</v>
      </c>
      <c r="K1594" s="11">
        <v>4.4950000000000001</v>
      </c>
      <c r="L1594" s="11">
        <v>3.8260000000000001</v>
      </c>
      <c r="M1594" s="11">
        <v>3.3029999999999999</v>
      </c>
      <c r="N1594" s="11">
        <v>2.831</v>
      </c>
      <c r="O1594" s="11">
        <v>2.4129999999999998</v>
      </c>
      <c r="P1594" s="11">
        <v>2.0510000000000002</v>
      </c>
      <c r="Q1594" s="11">
        <v>1.734</v>
      </c>
      <c r="R1594" s="11">
        <v>1.514</v>
      </c>
      <c r="S1594" s="11">
        <v>1.2889999999999999</v>
      </c>
      <c r="T1594" s="11">
        <v>1.0960000000000001</v>
      </c>
      <c r="U1594" s="11">
        <v>0.89200000000000002</v>
      </c>
      <c r="V1594" s="11">
        <v>0.66900000000000004</v>
      </c>
      <c r="W1594" s="11">
        <v>0.441</v>
      </c>
      <c r="X1594" s="11">
        <v>0.23899999999999999</v>
      </c>
      <c r="Y1594" s="11">
        <v>9.4E-2</v>
      </c>
      <c r="Z1594" s="11">
        <v>2.1000000000000001E-2</v>
      </c>
      <c r="AA1594" s="11">
        <v>5.0000000000000001E-3</v>
      </c>
      <c r="AB1594" s="11">
        <v>0</v>
      </c>
      <c r="AC1594" s="11">
        <v>0</v>
      </c>
    </row>
    <row r="1595" spans="1:29" ht="11.5" hidden="1">
      <c r="A1595" s="15">
        <v>1578</v>
      </c>
      <c r="B1595" s="13" t="s">
        <v>1059</v>
      </c>
      <c r="C1595" s="14" t="s">
        <v>1173</v>
      </c>
      <c r="D1595" s="12"/>
      <c r="E1595" s="12">
        <v>784</v>
      </c>
      <c r="F1595" s="13" t="s">
        <v>1110</v>
      </c>
      <c r="G1595" s="12">
        <v>922</v>
      </c>
      <c r="H1595" s="12">
        <v>1960</v>
      </c>
      <c r="I1595" s="11">
        <v>8.5039999999999996</v>
      </c>
      <c r="J1595" s="11">
        <v>6.7549999999999999</v>
      </c>
      <c r="K1595" s="11">
        <v>5.35</v>
      </c>
      <c r="L1595" s="11">
        <v>4.4130000000000003</v>
      </c>
      <c r="M1595" s="11">
        <v>3.7490000000000001</v>
      </c>
      <c r="N1595" s="11">
        <v>3.226</v>
      </c>
      <c r="O1595" s="11">
        <v>2.7589999999999999</v>
      </c>
      <c r="P1595" s="11">
        <v>2.3490000000000002</v>
      </c>
      <c r="Q1595" s="11">
        <v>1.992</v>
      </c>
      <c r="R1595" s="11">
        <v>1.677</v>
      </c>
      <c r="S1595" s="11">
        <v>1.4510000000000001</v>
      </c>
      <c r="T1595" s="11">
        <v>1.2110000000000001</v>
      </c>
      <c r="U1595" s="11">
        <v>0.99399999999999999</v>
      </c>
      <c r="V1595" s="11">
        <v>0.75900000000000001</v>
      </c>
      <c r="W1595" s="11">
        <v>0.51300000000000001</v>
      </c>
      <c r="X1595" s="11">
        <v>0.28699999999999998</v>
      </c>
      <c r="Y1595" s="11">
        <v>0.121</v>
      </c>
      <c r="Z1595" s="11">
        <v>3.4000000000000002E-2</v>
      </c>
      <c r="AA1595" s="11">
        <v>5.0000000000000001E-3</v>
      </c>
      <c r="AB1595" s="11">
        <v>0</v>
      </c>
      <c r="AC1595" s="11">
        <v>0</v>
      </c>
    </row>
    <row r="1596" spans="1:29" ht="11.5" hidden="1">
      <c r="A1596" s="15">
        <v>1579</v>
      </c>
      <c r="B1596" s="13" t="s">
        <v>1059</v>
      </c>
      <c r="C1596" s="14" t="s">
        <v>1173</v>
      </c>
      <c r="D1596" s="12"/>
      <c r="E1596" s="12">
        <v>784</v>
      </c>
      <c r="F1596" s="13" t="s">
        <v>1110</v>
      </c>
      <c r="G1596" s="12">
        <v>922</v>
      </c>
      <c r="H1596" s="12">
        <v>1965</v>
      </c>
      <c r="I1596" s="11">
        <v>11.577999999999999</v>
      </c>
      <c r="J1596" s="11">
        <v>8.1929999999999996</v>
      </c>
      <c r="K1596" s="11">
        <v>7.3470000000000004</v>
      </c>
      <c r="L1596" s="11">
        <v>6.7290000000000001</v>
      </c>
      <c r="M1596" s="11">
        <v>6.1379999999999999</v>
      </c>
      <c r="N1596" s="11">
        <v>5.08</v>
      </c>
      <c r="O1596" s="11">
        <v>4.0810000000000004</v>
      </c>
      <c r="P1596" s="11">
        <v>3.2069999999999999</v>
      </c>
      <c r="Q1596" s="11">
        <v>2.46</v>
      </c>
      <c r="R1596" s="11">
        <v>1.8879999999999999</v>
      </c>
      <c r="S1596" s="11">
        <v>1.5109999999999999</v>
      </c>
      <c r="T1596" s="11">
        <v>1.056</v>
      </c>
      <c r="U1596" s="11">
        <v>0.76900000000000002</v>
      </c>
      <c r="V1596" s="11">
        <v>0.75</v>
      </c>
      <c r="W1596" s="11">
        <v>0.59199999999999997</v>
      </c>
      <c r="X1596" s="11">
        <v>0.34200000000000003</v>
      </c>
      <c r="Y1596" s="11">
        <v>0.15</v>
      </c>
      <c r="Z1596" s="11">
        <v>4.5999999999999999E-2</v>
      </c>
      <c r="AA1596" s="11">
        <v>8.9999999999999993E-3</v>
      </c>
      <c r="AB1596" s="11">
        <v>0</v>
      </c>
      <c r="AC1596" s="11">
        <v>0</v>
      </c>
    </row>
    <row r="1597" spans="1:29" ht="11.5" hidden="1">
      <c r="A1597" s="15">
        <v>1580</v>
      </c>
      <c r="B1597" s="13" t="s">
        <v>1059</v>
      </c>
      <c r="C1597" s="14" t="s">
        <v>1173</v>
      </c>
      <c r="D1597" s="12"/>
      <c r="E1597" s="12">
        <v>784</v>
      </c>
      <c r="F1597" s="13" t="s">
        <v>1110</v>
      </c>
      <c r="G1597" s="12">
        <v>922</v>
      </c>
      <c r="H1597" s="12">
        <v>1970</v>
      </c>
      <c r="I1597" s="11">
        <v>17.974</v>
      </c>
      <c r="J1597" s="11">
        <v>12.071</v>
      </c>
      <c r="K1597" s="11">
        <v>8.3309999999999995</v>
      </c>
      <c r="L1597" s="11">
        <v>7.1109999999999998</v>
      </c>
      <c r="M1597" s="11">
        <v>8.1219999999999999</v>
      </c>
      <c r="N1597" s="11">
        <v>8.0879999999999992</v>
      </c>
      <c r="O1597" s="11">
        <v>6.4429999999999996</v>
      </c>
      <c r="P1597" s="11">
        <v>5.2480000000000002</v>
      </c>
      <c r="Q1597" s="11">
        <v>3.7509999999999999</v>
      </c>
      <c r="R1597" s="11">
        <v>2.7970000000000002</v>
      </c>
      <c r="S1597" s="11">
        <v>1.9890000000000001</v>
      </c>
      <c r="T1597" s="11">
        <v>1.353</v>
      </c>
      <c r="U1597" s="11">
        <v>0.75700000000000001</v>
      </c>
      <c r="V1597" s="11">
        <v>0.5</v>
      </c>
      <c r="W1597" s="11">
        <v>0.59199999999999997</v>
      </c>
      <c r="X1597" s="11">
        <v>0.40300000000000002</v>
      </c>
      <c r="Y1597" s="11">
        <v>0.186</v>
      </c>
      <c r="Z1597" s="11">
        <v>5.8999999999999997E-2</v>
      </c>
      <c r="AA1597" s="11">
        <v>1.2E-2</v>
      </c>
      <c r="AB1597" s="11">
        <v>0</v>
      </c>
      <c r="AC1597" s="11">
        <v>0</v>
      </c>
    </row>
    <row r="1598" spans="1:29" ht="11.5" hidden="1">
      <c r="A1598" s="15">
        <v>1581</v>
      </c>
      <c r="B1598" s="13" t="s">
        <v>1059</v>
      </c>
      <c r="C1598" s="14" t="s">
        <v>1173</v>
      </c>
      <c r="D1598" s="12"/>
      <c r="E1598" s="12">
        <v>784</v>
      </c>
      <c r="F1598" s="13" t="s">
        <v>1110</v>
      </c>
      <c r="G1598" s="12">
        <v>922</v>
      </c>
      <c r="H1598" s="12">
        <v>1975</v>
      </c>
      <c r="I1598" s="11">
        <v>32.433999999999997</v>
      </c>
      <c r="J1598" s="11">
        <v>24.54</v>
      </c>
      <c r="K1598" s="11">
        <v>17.149000000000001</v>
      </c>
      <c r="L1598" s="11">
        <v>13.939</v>
      </c>
      <c r="M1598" s="11">
        <v>15.733000000000001</v>
      </c>
      <c r="N1598" s="11">
        <v>16.332999999999998</v>
      </c>
      <c r="O1598" s="11">
        <v>12.516</v>
      </c>
      <c r="P1598" s="11">
        <v>8.8520000000000003</v>
      </c>
      <c r="Q1598" s="11">
        <v>7.609</v>
      </c>
      <c r="R1598" s="11">
        <v>4.9909999999999997</v>
      </c>
      <c r="S1598" s="11">
        <v>4.9329999999999998</v>
      </c>
      <c r="T1598" s="11">
        <v>2.4649999999999999</v>
      </c>
      <c r="U1598" s="11">
        <v>2.7650000000000001</v>
      </c>
      <c r="V1598" s="11">
        <v>2.2589999999999999</v>
      </c>
      <c r="W1598" s="11">
        <v>0.40300000000000002</v>
      </c>
      <c r="X1598" s="11">
        <v>0.41399999999999998</v>
      </c>
      <c r="Y1598" s="11">
        <v>0.22700000000000001</v>
      </c>
      <c r="Z1598" s="11">
        <v>7.6999999999999999E-2</v>
      </c>
      <c r="AA1598" s="11">
        <v>1.6E-2</v>
      </c>
      <c r="AB1598" s="11">
        <v>2E-3</v>
      </c>
      <c r="AC1598" s="11">
        <v>0</v>
      </c>
    </row>
    <row r="1599" spans="1:29" ht="11.5" hidden="1">
      <c r="A1599" s="15">
        <v>1582</v>
      </c>
      <c r="B1599" s="13" t="s">
        <v>1059</v>
      </c>
      <c r="C1599" s="14" t="s">
        <v>1173</v>
      </c>
      <c r="D1599" s="12"/>
      <c r="E1599" s="12">
        <v>784</v>
      </c>
      <c r="F1599" s="13" t="s">
        <v>1110</v>
      </c>
      <c r="G1599" s="12">
        <v>922</v>
      </c>
      <c r="H1599" s="12">
        <v>1980</v>
      </c>
      <c r="I1599" s="11">
        <v>64.936999999999998</v>
      </c>
      <c r="J1599" s="11">
        <v>47.118000000000002</v>
      </c>
      <c r="K1599" s="11">
        <v>28.251000000000001</v>
      </c>
      <c r="L1599" s="11">
        <v>24.148</v>
      </c>
      <c r="M1599" s="11">
        <v>33.720999999999997</v>
      </c>
      <c r="N1599" s="11">
        <v>35.347000000000001</v>
      </c>
      <c r="O1599" s="11">
        <v>24.782</v>
      </c>
      <c r="P1599" s="11">
        <v>16.486999999999998</v>
      </c>
      <c r="Q1599" s="11">
        <v>10.817</v>
      </c>
      <c r="R1599" s="11">
        <v>7.2</v>
      </c>
      <c r="S1599" s="11">
        <v>5.63</v>
      </c>
      <c r="T1599" s="11">
        <v>3.6930000000000001</v>
      </c>
      <c r="U1599" s="11">
        <v>2.3860000000000001</v>
      </c>
      <c r="V1599" s="11">
        <v>3.4420000000000002</v>
      </c>
      <c r="W1599" s="11">
        <v>1.841</v>
      </c>
      <c r="X1599" s="11">
        <v>0.28899999999999998</v>
      </c>
      <c r="Y1599" s="11">
        <v>0.24199999999999999</v>
      </c>
      <c r="Z1599" s="11">
        <v>9.9000000000000005E-2</v>
      </c>
      <c r="AA1599" s="11">
        <v>2.4E-2</v>
      </c>
      <c r="AB1599" s="11">
        <v>3.0000000000000001E-3</v>
      </c>
      <c r="AC1599" s="11">
        <v>0</v>
      </c>
    </row>
    <row r="1600" spans="1:29" ht="11.5" hidden="1">
      <c r="A1600" s="15">
        <v>1583</v>
      </c>
      <c r="B1600" s="13" t="s">
        <v>1059</v>
      </c>
      <c r="C1600" s="14" t="s">
        <v>1173</v>
      </c>
      <c r="D1600" s="12"/>
      <c r="E1600" s="12">
        <v>784</v>
      </c>
      <c r="F1600" s="13" t="s">
        <v>1110</v>
      </c>
      <c r="G1600" s="12">
        <v>922</v>
      </c>
      <c r="H1600" s="12">
        <v>1985</v>
      </c>
      <c r="I1600" s="11">
        <v>92.534000000000006</v>
      </c>
      <c r="J1600" s="11">
        <v>73.649000000000001</v>
      </c>
      <c r="K1600" s="11">
        <v>47.985999999999997</v>
      </c>
      <c r="L1600" s="11">
        <v>33.281999999999996</v>
      </c>
      <c r="M1600" s="11">
        <v>48.119</v>
      </c>
      <c r="N1600" s="11">
        <v>57.256</v>
      </c>
      <c r="O1600" s="11">
        <v>42.71</v>
      </c>
      <c r="P1600" s="11">
        <v>29.555</v>
      </c>
      <c r="Q1600" s="11">
        <v>18.643000000000001</v>
      </c>
      <c r="R1600" s="11">
        <v>10.176</v>
      </c>
      <c r="S1600" s="11">
        <v>8.39</v>
      </c>
      <c r="T1600" s="11">
        <v>4.6150000000000002</v>
      </c>
      <c r="U1600" s="11">
        <v>3.996</v>
      </c>
      <c r="V1600" s="11">
        <v>2.9940000000000002</v>
      </c>
      <c r="W1600" s="11">
        <v>2.8420000000000001</v>
      </c>
      <c r="X1600" s="11">
        <v>1.345</v>
      </c>
      <c r="Y1600" s="11">
        <v>0.17199999999999999</v>
      </c>
      <c r="Z1600" s="11">
        <v>0.111</v>
      </c>
      <c r="AA1600" s="11">
        <v>3.3000000000000002E-2</v>
      </c>
      <c r="AB1600" s="11">
        <v>5.0000000000000001E-3</v>
      </c>
      <c r="AC1600" s="11">
        <v>0</v>
      </c>
    </row>
    <row r="1601" spans="1:29" ht="11.5" hidden="1">
      <c r="A1601" s="15">
        <v>1584</v>
      </c>
      <c r="B1601" s="13" t="s">
        <v>1059</v>
      </c>
      <c r="C1601" s="14" t="s">
        <v>1173</v>
      </c>
      <c r="D1601" s="12"/>
      <c r="E1601" s="12">
        <v>784</v>
      </c>
      <c r="F1601" s="13" t="s">
        <v>1110</v>
      </c>
      <c r="G1601" s="12">
        <v>922</v>
      </c>
      <c r="H1601" s="12">
        <v>1990</v>
      </c>
      <c r="I1601" s="11">
        <v>112.151</v>
      </c>
      <c r="J1601" s="11">
        <v>93.751999999999995</v>
      </c>
      <c r="K1601" s="11">
        <v>71.799000000000007</v>
      </c>
      <c r="L1601" s="11">
        <v>57.485999999999997</v>
      </c>
      <c r="M1601" s="11">
        <v>50.314</v>
      </c>
      <c r="N1601" s="11">
        <v>54.997999999999998</v>
      </c>
      <c r="O1601" s="11">
        <v>60.18</v>
      </c>
      <c r="P1601" s="11">
        <v>46.296999999999997</v>
      </c>
      <c r="Q1601" s="11">
        <v>31.248000000000001</v>
      </c>
      <c r="R1601" s="11">
        <v>19.206</v>
      </c>
      <c r="S1601" s="11">
        <v>9.875</v>
      </c>
      <c r="T1601" s="11">
        <v>8.0380000000000003</v>
      </c>
      <c r="U1601" s="11">
        <v>4.9420000000000002</v>
      </c>
      <c r="V1601" s="11">
        <v>4.2460000000000004</v>
      </c>
      <c r="W1601" s="11">
        <v>2.5030000000000001</v>
      </c>
      <c r="X1601" s="11">
        <v>2.117</v>
      </c>
      <c r="Y1601" s="11">
        <v>0.83299999999999996</v>
      </c>
      <c r="Z1601" s="11">
        <v>8.5999999999999993E-2</v>
      </c>
      <c r="AA1601" s="11">
        <v>3.7999999999999999E-2</v>
      </c>
      <c r="AB1601" s="11">
        <v>7.0000000000000001E-3</v>
      </c>
      <c r="AC1601" s="11">
        <v>1E-3</v>
      </c>
    </row>
    <row r="1602" spans="1:29" ht="11.5" hidden="1">
      <c r="A1602" s="15">
        <v>1585</v>
      </c>
      <c r="B1602" s="13" t="s">
        <v>1059</v>
      </c>
      <c r="C1602" s="14" t="s">
        <v>1173</v>
      </c>
      <c r="D1602" s="12"/>
      <c r="E1602" s="12">
        <v>784</v>
      </c>
      <c r="F1602" s="13" t="s">
        <v>1110</v>
      </c>
      <c r="G1602" s="12">
        <v>922</v>
      </c>
      <c r="H1602" s="12">
        <v>1995</v>
      </c>
      <c r="I1602" s="11">
        <v>113.72499999999999</v>
      </c>
      <c r="J1602" s="11">
        <v>110.438</v>
      </c>
      <c r="K1602" s="11">
        <v>96.903999999999996</v>
      </c>
      <c r="L1602" s="11">
        <v>74.715999999999994</v>
      </c>
      <c r="M1602" s="11">
        <v>76.84</v>
      </c>
      <c r="N1602" s="11">
        <v>86.834999999999994</v>
      </c>
      <c r="O1602" s="11">
        <v>78.813999999999993</v>
      </c>
      <c r="P1602" s="11">
        <v>65.540000000000006</v>
      </c>
      <c r="Q1602" s="11">
        <v>43.546999999999997</v>
      </c>
      <c r="R1602" s="11">
        <v>25.053999999999998</v>
      </c>
      <c r="S1602" s="11">
        <v>14.779</v>
      </c>
      <c r="T1602" s="11">
        <v>7.3970000000000002</v>
      </c>
      <c r="U1602" s="11">
        <v>6.0640000000000001</v>
      </c>
      <c r="V1602" s="11">
        <v>3.5659999999999998</v>
      </c>
      <c r="W1602" s="11">
        <v>3.59</v>
      </c>
      <c r="X1602" s="11">
        <v>1.897</v>
      </c>
      <c r="Y1602" s="11">
        <v>1.345</v>
      </c>
      <c r="Z1602" s="11">
        <v>0.41699999999999998</v>
      </c>
      <c r="AA1602" s="11">
        <v>0.03</v>
      </c>
      <c r="AB1602" s="11">
        <v>8.9999999999999993E-3</v>
      </c>
      <c r="AC1602" s="11">
        <v>1E-3</v>
      </c>
    </row>
    <row r="1603" spans="1:29" ht="11.5" hidden="1">
      <c r="A1603" s="15">
        <v>1586</v>
      </c>
      <c r="B1603" s="13" t="s">
        <v>1059</v>
      </c>
      <c r="C1603" s="14" t="s">
        <v>1173</v>
      </c>
      <c r="D1603" s="12"/>
      <c r="E1603" s="12">
        <v>784</v>
      </c>
      <c r="F1603" s="13" t="s">
        <v>1110</v>
      </c>
      <c r="G1603" s="12">
        <v>922</v>
      </c>
      <c r="H1603" s="12">
        <v>2000</v>
      </c>
      <c r="I1603" s="11">
        <v>129.72900000000001</v>
      </c>
      <c r="J1603" s="11">
        <v>137.98599999999999</v>
      </c>
      <c r="K1603" s="11">
        <v>124.541</v>
      </c>
      <c r="L1603" s="11">
        <v>94.951999999999998</v>
      </c>
      <c r="M1603" s="11">
        <v>97.028999999999996</v>
      </c>
      <c r="N1603" s="11">
        <v>112.95399999999999</v>
      </c>
      <c r="O1603" s="11">
        <v>101.83499999999999</v>
      </c>
      <c r="P1603" s="11">
        <v>82.468000000000004</v>
      </c>
      <c r="Q1603" s="11">
        <v>55.531999999999996</v>
      </c>
      <c r="R1603" s="11">
        <v>30.556999999999999</v>
      </c>
      <c r="S1603" s="11">
        <v>19.155000000000001</v>
      </c>
      <c r="T1603" s="11">
        <v>9.8070000000000004</v>
      </c>
      <c r="U1603" s="11">
        <v>6.69</v>
      </c>
      <c r="V1603" s="11">
        <v>5.7850000000000001</v>
      </c>
      <c r="W1603" s="11">
        <v>3.0459999999999998</v>
      </c>
      <c r="X1603" s="11">
        <v>2.766</v>
      </c>
      <c r="Y1603" s="11">
        <v>1.2350000000000001</v>
      </c>
      <c r="Z1603" s="11">
        <v>0.69699999999999995</v>
      </c>
      <c r="AA1603" s="11">
        <v>0.158</v>
      </c>
      <c r="AB1603" s="11">
        <v>8.0000000000000002E-3</v>
      </c>
      <c r="AC1603" s="11">
        <v>2E-3</v>
      </c>
    </row>
    <row r="1604" spans="1:29" ht="11.5" hidden="1">
      <c r="A1604" s="15">
        <v>1587</v>
      </c>
      <c r="B1604" s="13" t="s">
        <v>1059</v>
      </c>
      <c r="C1604" s="14" t="s">
        <v>1173</v>
      </c>
      <c r="D1604" s="12"/>
      <c r="E1604" s="12">
        <v>784</v>
      </c>
      <c r="F1604" s="13" t="s">
        <v>1110</v>
      </c>
      <c r="G1604" s="12">
        <v>922</v>
      </c>
      <c r="H1604" s="12">
        <v>2005</v>
      </c>
      <c r="I1604" s="11">
        <v>146.15899999999999</v>
      </c>
      <c r="J1604" s="11">
        <v>130.57599999999999</v>
      </c>
      <c r="K1604" s="11">
        <v>129.649</v>
      </c>
      <c r="L1604" s="11">
        <v>126.943</v>
      </c>
      <c r="M1604" s="11">
        <v>153.673</v>
      </c>
      <c r="N1604" s="11">
        <v>183.869</v>
      </c>
      <c r="O1604" s="11">
        <v>162.86799999999999</v>
      </c>
      <c r="P1604" s="11">
        <v>115.923</v>
      </c>
      <c r="Q1604" s="11">
        <v>84.209000000000003</v>
      </c>
      <c r="R1604" s="11">
        <v>54.091999999999999</v>
      </c>
      <c r="S1604" s="11">
        <v>29.087</v>
      </c>
      <c r="T1604" s="11">
        <v>17.626000000000001</v>
      </c>
      <c r="U1604" s="11">
        <v>8.2669999999999995</v>
      </c>
      <c r="V1604" s="11">
        <v>5.5869999999999997</v>
      </c>
      <c r="W1604" s="11">
        <v>4.9870000000000001</v>
      </c>
      <c r="X1604" s="11">
        <v>2.38</v>
      </c>
      <c r="Y1604" s="11">
        <v>1.84</v>
      </c>
      <c r="Z1604" s="11">
        <v>0.66300000000000003</v>
      </c>
      <c r="AA1604" s="11">
        <v>0.27900000000000003</v>
      </c>
      <c r="AB1604" s="11">
        <v>4.3999999999999997E-2</v>
      </c>
      <c r="AC1604" s="11">
        <v>2E-3</v>
      </c>
    </row>
    <row r="1605" spans="1:29" ht="11.5" hidden="1">
      <c r="A1605" s="15">
        <v>1588</v>
      </c>
      <c r="B1605" s="13" t="s">
        <v>1059</v>
      </c>
      <c r="C1605" s="14" t="s">
        <v>1173</v>
      </c>
      <c r="D1605" s="12"/>
      <c r="E1605" s="12">
        <v>784</v>
      </c>
      <c r="F1605" s="13" t="s">
        <v>1110</v>
      </c>
      <c r="G1605" s="12">
        <v>922</v>
      </c>
      <c r="H1605" s="12">
        <v>2010</v>
      </c>
      <c r="I1605" s="11">
        <v>216.49299999999999</v>
      </c>
      <c r="J1605" s="11">
        <v>172.93799999999999</v>
      </c>
      <c r="K1605" s="11">
        <v>160.11500000000001</v>
      </c>
      <c r="L1605" s="11">
        <v>159.14400000000001</v>
      </c>
      <c r="M1605" s="11">
        <v>234.572</v>
      </c>
      <c r="N1605" s="11">
        <v>315.09399999999999</v>
      </c>
      <c r="O1605" s="11">
        <v>294.03199999999998</v>
      </c>
      <c r="P1605" s="11">
        <v>232.60400000000001</v>
      </c>
      <c r="Q1605" s="11">
        <v>158.67099999999999</v>
      </c>
      <c r="R1605" s="11">
        <v>99.8</v>
      </c>
      <c r="S1605" s="11">
        <v>50.776000000000003</v>
      </c>
      <c r="T1605" s="11">
        <v>25.277999999999999</v>
      </c>
      <c r="U1605" s="11">
        <v>15.676</v>
      </c>
      <c r="V1605" s="11">
        <v>7.0209999999999999</v>
      </c>
      <c r="W1605" s="11">
        <v>4.859</v>
      </c>
      <c r="X1605" s="11">
        <v>3.9510000000000001</v>
      </c>
      <c r="Y1605" s="11">
        <v>1.6160000000000001</v>
      </c>
      <c r="Z1605" s="11">
        <v>1.0209999999999999</v>
      </c>
      <c r="AA1605" s="11">
        <v>0.27900000000000003</v>
      </c>
      <c r="AB1605" s="11">
        <v>8.4000000000000005E-2</v>
      </c>
      <c r="AC1605" s="11">
        <v>8.0000000000000002E-3</v>
      </c>
    </row>
    <row r="1606" spans="1:29" ht="11.5" hidden="1">
      <c r="A1606" s="15">
        <v>1589</v>
      </c>
      <c r="B1606" s="13" t="s">
        <v>1059</v>
      </c>
      <c r="C1606" s="14" t="s">
        <v>1173</v>
      </c>
      <c r="D1606" s="12"/>
      <c r="E1606" s="12">
        <v>784</v>
      </c>
      <c r="F1606" s="13" t="s">
        <v>1110</v>
      </c>
      <c r="G1606" s="12">
        <v>922</v>
      </c>
      <c r="H1606" s="12">
        <v>2015</v>
      </c>
      <c r="I1606" s="11">
        <v>247.45099999999999</v>
      </c>
      <c r="J1606" s="11">
        <v>220.03700000000001</v>
      </c>
      <c r="K1606" s="11">
        <v>175.32300000000001</v>
      </c>
      <c r="L1606" s="11">
        <v>161.208</v>
      </c>
      <c r="M1606" s="11">
        <v>233.92500000000001</v>
      </c>
      <c r="N1606" s="11">
        <v>371.71600000000001</v>
      </c>
      <c r="O1606" s="11">
        <v>417.14400000000001</v>
      </c>
      <c r="P1606" s="11">
        <v>338.572</v>
      </c>
      <c r="Q1606" s="11">
        <v>233.60300000000001</v>
      </c>
      <c r="R1606" s="11">
        <v>151.94</v>
      </c>
      <c r="S1606" s="11">
        <v>93.891000000000005</v>
      </c>
      <c r="T1606" s="11">
        <v>46.642000000000003</v>
      </c>
      <c r="U1606" s="11">
        <v>22.655000000000001</v>
      </c>
      <c r="V1606" s="11">
        <v>13.654</v>
      </c>
      <c r="W1606" s="11">
        <v>6.16</v>
      </c>
      <c r="X1606" s="11">
        <v>3.9009999999999998</v>
      </c>
      <c r="Y1606" s="11">
        <v>2.7389999999999999</v>
      </c>
      <c r="Z1606" s="11">
        <v>0.92600000000000005</v>
      </c>
      <c r="AA1606" s="11">
        <v>0.44900000000000001</v>
      </c>
      <c r="AB1606" s="11">
        <v>8.7999999999999995E-2</v>
      </c>
      <c r="AC1606" s="11">
        <v>1.7999999999999999E-2</v>
      </c>
    </row>
    <row r="1607" spans="1:29" ht="11.5" hidden="1">
      <c r="A1607" s="15">
        <v>1590</v>
      </c>
      <c r="B1607" s="13" t="s">
        <v>1059</v>
      </c>
      <c r="C1607" s="14" t="s">
        <v>1173</v>
      </c>
      <c r="D1607" s="12"/>
      <c r="E1607" s="12">
        <v>784</v>
      </c>
      <c r="F1607" s="13" t="s">
        <v>1110</v>
      </c>
      <c r="G1607" s="12">
        <v>922</v>
      </c>
      <c r="H1607" s="12">
        <v>2020</v>
      </c>
      <c r="I1607" s="11">
        <v>244.29300000000001</v>
      </c>
      <c r="J1607" s="11">
        <v>251.005</v>
      </c>
      <c r="K1607" s="11">
        <v>222.416</v>
      </c>
      <c r="L1607" s="11">
        <v>188.92699999999999</v>
      </c>
      <c r="M1607" s="11">
        <v>228.50299999999999</v>
      </c>
      <c r="N1607" s="11">
        <v>351.15699999999998</v>
      </c>
      <c r="O1607" s="11">
        <v>473.80799999999999</v>
      </c>
      <c r="P1607" s="11">
        <v>406.649</v>
      </c>
      <c r="Q1607" s="11">
        <v>238.107</v>
      </c>
      <c r="R1607" s="11">
        <v>157.91499999999999</v>
      </c>
      <c r="S1607" s="11">
        <v>120.989</v>
      </c>
      <c r="T1607" s="11">
        <v>86.04</v>
      </c>
      <c r="U1607" s="11">
        <v>42.276000000000003</v>
      </c>
      <c r="V1607" s="11">
        <v>19.922999999999998</v>
      </c>
      <c r="W1607" s="11">
        <v>12.071</v>
      </c>
      <c r="X1607" s="11">
        <v>5.0060000000000002</v>
      </c>
      <c r="Y1607" s="11">
        <v>2.754</v>
      </c>
      <c r="Z1607" s="11">
        <v>1.6140000000000001</v>
      </c>
      <c r="AA1607" s="11">
        <v>0.42499999999999999</v>
      </c>
      <c r="AB1607" s="11">
        <v>0.151</v>
      </c>
      <c r="AC1607" s="11">
        <v>2.1999999999999999E-2</v>
      </c>
    </row>
    <row r="1608" spans="1:29" ht="11.5" hidden="1">
      <c r="A1608" s="15">
        <v>1591</v>
      </c>
      <c r="B1608" s="13" t="s">
        <v>1059</v>
      </c>
      <c r="C1608" s="14" t="s">
        <v>1174</v>
      </c>
      <c r="D1608" s="12"/>
      <c r="E1608" s="12">
        <v>887</v>
      </c>
      <c r="F1608" s="13" t="s">
        <v>1110</v>
      </c>
      <c r="G1608" s="12">
        <v>922</v>
      </c>
      <c r="H1608" s="12">
        <v>1950</v>
      </c>
      <c r="I1608" s="11">
        <v>402.084</v>
      </c>
      <c r="J1608" s="11">
        <v>305.42399999999998</v>
      </c>
      <c r="K1608" s="11">
        <v>262.76299999999998</v>
      </c>
      <c r="L1608" s="11">
        <v>227.988</v>
      </c>
      <c r="M1608" s="11">
        <v>195.696</v>
      </c>
      <c r="N1608" s="11">
        <v>166.64500000000001</v>
      </c>
      <c r="O1608" s="11">
        <v>141.696</v>
      </c>
      <c r="P1608" s="11">
        <v>120.42</v>
      </c>
      <c r="Q1608" s="11">
        <v>102.92400000000001</v>
      </c>
      <c r="R1608" s="11">
        <v>88.236000000000004</v>
      </c>
      <c r="S1608" s="11">
        <v>76.248000000000005</v>
      </c>
      <c r="T1608" s="11">
        <v>64.043999999999997</v>
      </c>
      <c r="U1608" s="11">
        <v>55.188000000000002</v>
      </c>
      <c r="V1608" s="11">
        <v>43.414999999999999</v>
      </c>
      <c r="W1608" s="11">
        <v>30.024000000000001</v>
      </c>
      <c r="X1608" s="11">
        <v>16.741</v>
      </c>
      <c r="Y1608" s="11">
        <v>5.5579999999999998</v>
      </c>
      <c r="Z1608" s="11">
        <v>2.0369999999999999</v>
      </c>
      <c r="AA1608" s="11">
        <v>0.52</v>
      </c>
      <c r="AB1608" s="11">
        <v>8.4000000000000005E-2</v>
      </c>
      <c r="AC1608" s="11">
        <v>8.0000000000000002E-3</v>
      </c>
    </row>
    <row r="1609" spans="1:29" ht="11.5" hidden="1">
      <c r="A1609" s="15">
        <v>1592</v>
      </c>
      <c r="B1609" s="13" t="s">
        <v>1059</v>
      </c>
      <c r="C1609" s="14" t="s">
        <v>1174</v>
      </c>
      <c r="D1609" s="12"/>
      <c r="E1609" s="12">
        <v>887</v>
      </c>
      <c r="F1609" s="13" t="s">
        <v>1110</v>
      </c>
      <c r="G1609" s="12">
        <v>922</v>
      </c>
      <c r="H1609" s="12">
        <v>1955</v>
      </c>
      <c r="I1609" s="11">
        <v>406.37</v>
      </c>
      <c r="J1609" s="11">
        <v>336.74700000000001</v>
      </c>
      <c r="K1609" s="11">
        <v>288.10599999999999</v>
      </c>
      <c r="L1609" s="11">
        <v>250.18799999999999</v>
      </c>
      <c r="M1609" s="11">
        <v>213.399</v>
      </c>
      <c r="N1609" s="11">
        <v>180.86099999999999</v>
      </c>
      <c r="O1609" s="11">
        <v>153.24100000000001</v>
      </c>
      <c r="P1609" s="11">
        <v>130.06200000000001</v>
      </c>
      <c r="Q1609" s="11">
        <v>110.479</v>
      </c>
      <c r="R1609" s="11">
        <v>94.519000000000005</v>
      </c>
      <c r="S1609" s="11">
        <v>80.477000000000004</v>
      </c>
      <c r="T1609" s="11">
        <v>68.087000000000003</v>
      </c>
      <c r="U1609" s="11">
        <v>54.713999999999999</v>
      </c>
      <c r="V1609" s="11">
        <v>43.938000000000002</v>
      </c>
      <c r="W1609" s="11">
        <v>30.914999999999999</v>
      </c>
      <c r="X1609" s="11">
        <v>18.146000000000001</v>
      </c>
      <c r="Y1609" s="11">
        <v>8.1440000000000001</v>
      </c>
      <c r="Z1609" s="11">
        <v>2.0299999999999998</v>
      </c>
      <c r="AA1609" s="11">
        <v>0.52</v>
      </c>
      <c r="AB1609" s="11">
        <v>8.4000000000000005E-2</v>
      </c>
      <c r="AC1609" s="11">
        <v>8.0000000000000002E-3</v>
      </c>
    </row>
    <row r="1610" spans="1:29" ht="11.5" hidden="1">
      <c r="A1610" s="15">
        <v>1593</v>
      </c>
      <c r="B1610" s="13" t="s">
        <v>1059</v>
      </c>
      <c r="C1610" s="14" t="s">
        <v>1174</v>
      </c>
      <c r="D1610" s="12"/>
      <c r="E1610" s="12">
        <v>887</v>
      </c>
      <c r="F1610" s="13" t="s">
        <v>1110</v>
      </c>
      <c r="G1610" s="12">
        <v>922</v>
      </c>
      <c r="H1610" s="12">
        <v>1960</v>
      </c>
      <c r="I1610" s="11">
        <v>450.77499999999998</v>
      </c>
      <c r="J1610" s="11">
        <v>341.762</v>
      </c>
      <c r="K1610" s="11">
        <v>317.55500000000001</v>
      </c>
      <c r="L1610" s="11">
        <v>273.721</v>
      </c>
      <c r="M1610" s="11">
        <v>232.86199999999999</v>
      </c>
      <c r="N1610" s="11">
        <v>195.63300000000001</v>
      </c>
      <c r="O1610" s="11">
        <v>164.995</v>
      </c>
      <c r="P1610" s="11">
        <v>139.73099999999999</v>
      </c>
      <c r="Q1610" s="11">
        <v>118.714</v>
      </c>
      <c r="R1610" s="11">
        <v>101.05800000000001</v>
      </c>
      <c r="S1610" s="11">
        <v>85.947000000000003</v>
      </c>
      <c r="T1610" s="11">
        <v>71.691999999999993</v>
      </c>
      <c r="U1610" s="11">
        <v>58.069000000000003</v>
      </c>
      <c r="V1610" s="11">
        <v>43.500999999999998</v>
      </c>
      <c r="W1610" s="11">
        <v>31.263000000000002</v>
      </c>
      <c r="X1610" s="11">
        <v>18.678999999999998</v>
      </c>
      <c r="Y1610" s="11">
        <v>8.8249999999999993</v>
      </c>
      <c r="Z1610" s="11">
        <v>2.9780000000000002</v>
      </c>
      <c r="AA1610" s="11">
        <v>0.51900000000000002</v>
      </c>
      <c r="AB1610" s="11">
        <v>8.4000000000000005E-2</v>
      </c>
      <c r="AC1610" s="11">
        <v>8.0000000000000002E-3</v>
      </c>
    </row>
    <row r="1611" spans="1:29" ht="11.5" hidden="1">
      <c r="A1611" s="15">
        <v>1594</v>
      </c>
      <c r="B1611" s="13" t="s">
        <v>1059</v>
      </c>
      <c r="C1611" s="14" t="s">
        <v>1174</v>
      </c>
      <c r="D1611" s="12"/>
      <c r="E1611" s="12">
        <v>887</v>
      </c>
      <c r="F1611" s="13" t="s">
        <v>1110</v>
      </c>
      <c r="G1611" s="12">
        <v>922</v>
      </c>
      <c r="H1611" s="12">
        <v>1965</v>
      </c>
      <c r="I1611" s="11">
        <v>504.42</v>
      </c>
      <c r="J1611" s="11">
        <v>382.255</v>
      </c>
      <c r="K1611" s="11">
        <v>322.64400000000001</v>
      </c>
      <c r="L1611" s="11">
        <v>301.52600000000001</v>
      </c>
      <c r="M1611" s="11">
        <v>253.91900000000001</v>
      </c>
      <c r="N1611" s="11">
        <v>212.36</v>
      </c>
      <c r="O1611" s="11">
        <v>177.52</v>
      </c>
      <c r="P1611" s="11">
        <v>149.80000000000001</v>
      </c>
      <c r="Q1611" s="11">
        <v>127.13200000000001</v>
      </c>
      <c r="R1611" s="11">
        <v>108.336</v>
      </c>
      <c r="S1611" s="11">
        <v>91.733999999999995</v>
      </c>
      <c r="T1611" s="11">
        <v>76.480999999999995</v>
      </c>
      <c r="U1611" s="11">
        <v>61.116</v>
      </c>
      <c r="V1611" s="11">
        <v>46.183</v>
      </c>
      <c r="W1611" s="11">
        <v>30.97</v>
      </c>
      <c r="X1611" s="11">
        <v>18.908000000000001</v>
      </c>
      <c r="Y1611" s="11">
        <v>9.0890000000000004</v>
      </c>
      <c r="Z1611" s="11">
        <v>3.2269999999999999</v>
      </c>
      <c r="AA1611" s="11">
        <v>0.76</v>
      </c>
      <c r="AB1611" s="11">
        <v>8.4000000000000005E-2</v>
      </c>
      <c r="AC1611" s="11">
        <v>8.0000000000000002E-3</v>
      </c>
    </row>
    <row r="1612" spans="1:29" ht="11.5" hidden="1">
      <c r="A1612" s="15">
        <v>1595</v>
      </c>
      <c r="B1612" s="13" t="s">
        <v>1059</v>
      </c>
      <c r="C1612" s="14" t="s">
        <v>1174</v>
      </c>
      <c r="D1612" s="12"/>
      <c r="E1612" s="12">
        <v>887</v>
      </c>
      <c r="F1612" s="13" t="s">
        <v>1110</v>
      </c>
      <c r="G1612" s="12">
        <v>922</v>
      </c>
      <c r="H1612" s="12">
        <v>1970</v>
      </c>
      <c r="I1612" s="11">
        <v>588.71500000000003</v>
      </c>
      <c r="J1612" s="11">
        <v>437.51799999999997</v>
      </c>
      <c r="K1612" s="11">
        <v>358.61599999999999</v>
      </c>
      <c r="L1612" s="11">
        <v>299.565</v>
      </c>
      <c r="M1612" s="11">
        <v>276.29899999999998</v>
      </c>
      <c r="N1612" s="11">
        <v>230.44800000000001</v>
      </c>
      <c r="O1612" s="11">
        <v>191.994</v>
      </c>
      <c r="P1612" s="11">
        <v>159.89099999999999</v>
      </c>
      <c r="Q1612" s="11">
        <v>134.46700000000001</v>
      </c>
      <c r="R1612" s="11">
        <v>114.371</v>
      </c>
      <c r="S1612" s="11">
        <v>97.373000000000005</v>
      </c>
      <c r="T1612" s="11">
        <v>81.159000000000006</v>
      </c>
      <c r="U1612" s="11">
        <v>65.087999999999994</v>
      </c>
      <c r="V1612" s="11">
        <v>48.673000000000002</v>
      </c>
      <c r="W1612" s="11">
        <v>32.991999999999997</v>
      </c>
      <c r="X1612" s="11">
        <v>18.782</v>
      </c>
      <c r="Y1612" s="11">
        <v>9.1950000000000003</v>
      </c>
      <c r="Z1612" s="11">
        <v>3.323</v>
      </c>
      <c r="AA1612" s="11">
        <v>0.82499999999999996</v>
      </c>
      <c r="AB1612" s="11">
        <v>0.123</v>
      </c>
      <c r="AC1612" s="11">
        <v>8.0000000000000002E-3</v>
      </c>
    </row>
    <row r="1613" spans="1:29" ht="11.5" hidden="1">
      <c r="A1613" s="15">
        <v>1596</v>
      </c>
      <c r="B1613" s="13" t="s">
        <v>1059</v>
      </c>
      <c r="C1613" s="14" t="s">
        <v>1174</v>
      </c>
      <c r="D1613" s="12"/>
      <c r="E1613" s="12">
        <v>887</v>
      </c>
      <c r="F1613" s="13" t="s">
        <v>1110</v>
      </c>
      <c r="G1613" s="12">
        <v>922</v>
      </c>
      <c r="H1613" s="12">
        <v>1975</v>
      </c>
      <c r="I1613" s="11">
        <v>683.59799999999996</v>
      </c>
      <c r="J1613" s="11">
        <v>524.96699999999998</v>
      </c>
      <c r="K1613" s="11">
        <v>414.40100000000001</v>
      </c>
      <c r="L1613" s="11">
        <v>334.38499999999999</v>
      </c>
      <c r="M1613" s="11">
        <v>271.214</v>
      </c>
      <c r="N1613" s="11">
        <v>244.685</v>
      </c>
      <c r="O1613" s="11">
        <v>203.541</v>
      </c>
      <c r="P1613" s="11">
        <v>172.155</v>
      </c>
      <c r="Q1613" s="11">
        <v>143.892</v>
      </c>
      <c r="R1613" s="11">
        <v>120.761</v>
      </c>
      <c r="S1613" s="11">
        <v>102.499</v>
      </c>
      <c r="T1613" s="11">
        <v>86.197999999999993</v>
      </c>
      <c r="U1613" s="11">
        <v>69.378</v>
      </c>
      <c r="V1613" s="11">
        <v>52.25</v>
      </c>
      <c r="W1613" s="11">
        <v>35.131</v>
      </c>
      <c r="X1613" s="11">
        <v>20.227</v>
      </c>
      <c r="Y1613" s="11">
        <v>9.1890000000000001</v>
      </c>
      <c r="Z1613" s="11">
        <v>3.3780000000000001</v>
      </c>
      <c r="AA1613" s="11">
        <v>0.85099999999999998</v>
      </c>
      <c r="AB1613" s="11">
        <v>0.13300000000000001</v>
      </c>
      <c r="AC1613" s="11">
        <v>1.2E-2</v>
      </c>
    </row>
    <row r="1614" spans="1:29" ht="11.5" hidden="1">
      <c r="A1614" s="15">
        <v>1597</v>
      </c>
      <c r="B1614" s="13" t="s">
        <v>1059</v>
      </c>
      <c r="C1614" s="14" t="s">
        <v>1174</v>
      </c>
      <c r="D1614" s="12"/>
      <c r="E1614" s="12">
        <v>887</v>
      </c>
      <c r="F1614" s="13" t="s">
        <v>1110</v>
      </c>
      <c r="G1614" s="12">
        <v>922</v>
      </c>
      <c r="H1614" s="12">
        <v>1980</v>
      </c>
      <c r="I1614" s="11">
        <v>805.24599999999998</v>
      </c>
      <c r="J1614" s="11">
        <v>631.45399999999995</v>
      </c>
      <c r="K1614" s="11">
        <v>511.553</v>
      </c>
      <c r="L1614" s="11">
        <v>403.94600000000003</v>
      </c>
      <c r="M1614" s="11">
        <v>321.40100000000001</v>
      </c>
      <c r="N1614" s="11">
        <v>257.7</v>
      </c>
      <c r="O1614" s="11">
        <v>231.87799999999999</v>
      </c>
      <c r="P1614" s="11">
        <v>192.47900000000001</v>
      </c>
      <c r="Q1614" s="11">
        <v>162.43199999999999</v>
      </c>
      <c r="R1614" s="11">
        <v>135.32900000000001</v>
      </c>
      <c r="S1614" s="11">
        <v>112.545</v>
      </c>
      <c r="T1614" s="11">
        <v>93.721000000000004</v>
      </c>
      <c r="U1614" s="11">
        <v>75.903999999999996</v>
      </c>
      <c r="V1614" s="11">
        <v>57.35</v>
      </c>
      <c r="W1614" s="11">
        <v>38.887999999999998</v>
      </c>
      <c r="X1614" s="11">
        <v>22.239000000000001</v>
      </c>
      <c r="Y1614" s="11">
        <v>10.233000000000001</v>
      </c>
      <c r="Z1614" s="11">
        <v>3.4540000000000002</v>
      </c>
      <c r="AA1614" s="11">
        <v>0.872</v>
      </c>
      <c r="AB1614" s="11">
        <v>0.13700000000000001</v>
      </c>
      <c r="AC1614" s="11">
        <v>1.2999999999999999E-2</v>
      </c>
    </row>
    <row r="1615" spans="1:29" ht="11.5" hidden="1">
      <c r="A1615" s="15">
        <v>1598</v>
      </c>
      <c r="B1615" s="13" t="s">
        <v>1059</v>
      </c>
      <c r="C1615" s="14" t="s">
        <v>1174</v>
      </c>
      <c r="D1615" s="12"/>
      <c r="E1615" s="12">
        <v>887</v>
      </c>
      <c r="F1615" s="13" t="s">
        <v>1110</v>
      </c>
      <c r="G1615" s="12">
        <v>922</v>
      </c>
      <c r="H1615" s="12">
        <v>1985</v>
      </c>
      <c r="I1615" s="11">
        <v>1006.29</v>
      </c>
      <c r="J1615" s="11">
        <v>763.19600000000003</v>
      </c>
      <c r="K1615" s="11">
        <v>620.96900000000005</v>
      </c>
      <c r="L1615" s="11">
        <v>503.11799999999999</v>
      </c>
      <c r="M1615" s="11">
        <v>393.83800000000002</v>
      </c>
      <c r="N1615" s="11">
        <v>311.02499999999998</v>
      </c>
      <c r="O1615" s="11">
        <v>248.387</v>
      </c>
      <c r="P1615" s="11">
        <v>223.05</v>
      </c>
      <c r="Q1615" s="11">
        <v>184.435</v>
      </c>
      <c r="R1615" s="11">
        <v>154.852</v>
      </c>
      <c r="S1615" s="11">
        <v>127.70399999999999</v>
      </c>
      <c r="T1615" s="11">
        <v>104.254</v>
      </c>
      <c r="U1615" s="11">
        <v>83.837999999999994</v>
      </c>
      <c r="V1615" s="11">
        <v>63.981000000000002</v>
      </c>
      <c r="W1615" s="11">
        <v>43.719000000000001</v>
      </c>
      <c r="X1615" s="11">
        <v>25.295999999999999</v>
      </c>
      <c r="Y1615" s="11">
        <v>11.558</v>
      </c>
      <c r="Z1615" s="11">
        <v>3.9350000000000001</v>
      </c>
      <c r="AA1615" s="11">
        <v>0.90500000000000003</v>
      </c>
      <c r="AB1615" s="11">
        <v>0.14099999999999999</v>
      </c>
      <c r="AC1615" s="11">
        <v>1.2999999999999999E-2</v>
      </c>
    </row>
    <row r="1616" spans="1:29" ht="11.5" hidden="1">
      <c r="A1616" s="15">
        <v>1599</v>
      </c>
      <c r="B1616" s="13" t="s">
        <v>1059</v>
      </c>
      <c r="C1616" s="14" t="s">
        <v>1174</v>
      </c>
      <c r="D1616" s="12"/>
      <c r="E1616" s="12">
        <v>887</v>
      </c>
      <c r="F1616" s="13" t="s">
        <v>1110</v>
      </c>
      <c r="G1616" s="12">
        <v>922</v>
      </c>
      <c r="H1616" s="12">
        <v>1990</v>
      </c>
      <c r="I1616" s="11">
        <v>1249.9690000000001</v>
      </c>
      <c r="J1616" s="11">
        <v>968.72500000000002</v>
      </c>
      <c r="K1616" s="11">
        <v>754.02099999999996</v>
      </c>
      <c r="L1616" s="11">
        <v>613.18299999999999</v>
      </c>
      <c r="M1616" s="11">
        <v>493.36399999999998</v>
      </c>
      <c r="N1616" s="11">
        <v>383.83499999999998</v>
      </c>
      <c r="O1616" s="11">
        <v>302.05700000000002</v>
      </c>
      <c r="P1616" s="11">
        <v>240.50800000000001</v>
      </c>
      <c r="Q1616" s="11">
        <v>215.28</v>
      </c>
      <c r="R1616" s="11">
        <v>177.017</v>
      </c>
      <c r="S1616" s="11">
        <v>147.12899999999999</v>
      </c>
      <c r="T1616" s="11">
        <v>119.227</v>
      </c>
      <c r="U1616" s="11">
        <v>94.228999999999999</v>
      </c>
      <c r="V1616" s="11">
        <v>71.653000000000006</v>
      </c>
      <c r="W1616" s="11">
        <v>49.686</v>
      </c>
      <c r="X1616" s="11">
        <v>29.097999999999999</v>
      </c>
      <c r="Y1616" s="11">
        <v>13.475</v>
      </c>
      <c r="Z1616" s="11">
        <v>4.5469999999999997</v>
      </c>
      <c r="AA1616" s="11">
        <v>1.0489999999999999</v>
      </c>
      <c r="AB1616" s="11">
        <v>0.14799999999999999</v>
      </c>
      <c r="AC1616" s="11">
        <v>1.4E-2</v>
      </c>
    </row>
    <row r="1617" spans="1:29" ht="11.5" hidden="1">
      <c r="A1617" s="15">
        <v>1600</v>
      </c>
      <c r="B1617" s="13" t="s">
        <v>1059</v>
      </c>
      <c r="C1617" s="14" t="s">
        <v>1174</v>
      </c>
      <c r="D1617" s="12"/>
      <c r="E1617" s="12">
        <v>887</v>
      </c>
      <c r="F1617" s="13" t="s">
        <v>1110</v>
      </c>
      <c r="G1617" s="12">
        <v>922</v>
      </c>
      <c r="H1617" s="12">
        <v>1995</v>
      </c>
      <c r="I1617" s="11">
        <v>1489.116</v>
      </c>
      <c r="J1617" s="11">
        <v>1227.425</v>
      </c>
      <c r="K1617" s="11">
        <v>971.58100000000002</v>
      </c>
      <c r="L1617" s="11">
        <v>734.67899999999997</v>
      </c>
      <c r="M1617" s="11">
        <v>554.11900000000003</v>
      </c>
      <c r="N1617" s="11">
        <v>471.85599999999999</v>
      </c>
      <c r="O1617" s="11">
        <v>416.37700000000001</v>
      </c>
      <c r="P1617" s="11">
        <v>334.78699999999998</v>
      </c>
      <c r="Q1617" s="11">
        <v>273.18799999999999</v>
      </c>
      <c r="R1617" s="11">
        <v>232.20699999999999</v>
      </c>
      <c r="S1617" s="11">
        <v>178.93899999999999</v>
      </c>
      <c r="T1617" s="11">
        <v>147.79499999999999</v>
      </c>
      <c r="U1617" s="11">
        <v>117.955</v>
      </c>
      <c r="V1617" s="11">
        <v>90.436999999999998</v>
      </c>
      <c r="W1617" s="11">
        <v>65.105000000000004</v>
      </c>
      <c r="X1617" s="11">
        <v>41.838000000000001</v>
      </c>
      <c r="Y1617" s="11">
        <v>20.917000000000002</v>
      </c>
      <c r="Z1617" s="11">
        <v>6.3789999999999996</v>
      </c>
      <c r="AA1617" s="11">
        <v>1.2310000000000001</v>
      </c>
      <c r="AB1617" s="11">
        <v>0.17399999999999999</v>
      </c>
      <c r="AC1617" s="11">
        <v>1.4999999999999999E-2</v>
      </c>
    </row>
    <row r="1618" spans="1:29" ht="11.5" hidden="1">
      <c r="A1618" s="15">
        <v>1601</v>
      </c>
      <c r="B1618" s="13" t="s">
        <v>1059</v>
      </c>
      <c r="C1618" s="14" t="s">
        <v>1174</v>
      </c>
      <c r="D1618" s="12"/>
      <c r="E1618" s="12">
        <v>887</v>
      </c>
      <c r="F1618" s="13" t="s">
        <v>1110</v>
      </c>
      <c r="G1618" s="12">
        <v>922</v>
      </c>
      <c r="H1618" s="12">
        <v>2000</v>
      </c>
      <c r="I1618" s="11">
        <v>1517.18</v>
      </c>
      <c r="J1618" s="11">
        <v>1449.8330000000001</v>
      </c>
      <c r="K1618" s="11">
        <v>1215.778</v>
      </c>
      <c r="L1618" s="11">
        <v>960.71199999999999</v>
      </c>
      <c r="M1618" s="11">
        <v>720.46500000000003</v>
      </c>
      <c r="N1618" s="11">
        <v>539.322</v>
      </c>
      <c r="O1618" s="11">
        <v>458.18799999999999</v>
      </c>
      <c r="P1618" s="11">
        <v>403.87099999999998</v>
      </c>
      <c r="Q1618" s="11">
        <v>323.66000000000003</v>
      </c>
      <c r="R1618" s="11">
        <v>262.75400000000002</v>
      </c>
      <c r="S1618" s="11">
        <v>221.27199999999999</v>
      </c>
      <c r="T1618" s="11">
        <v>167.714</v>
      </c>
      <c r="U1618" s="11">
        <v>134.482</v>
      </c>
      <c r="V1618" s="11">
        <v>101.89</v>
      </c>
      <c r="W1618" s="11">
        <v>71.378</v>
      </c>
      <c r="X1618" s="11">
        <v>44.325000000000003</v>
      </c>
      <c r="Y1618" s="11">
        <v>22.9</v>
      </c>
      <c r="Z1618" s="11">
        <v>8.4640000000000004</v>
      </c>
      <c r="AA1618" s="11">
        <v>1.7450000000000001</v>
      </c>
      <c r="AB1618" s="11">
        <v>0.20699999999999999</v>
      </c>
      <c r="AC1618" s="11">
        <v>1.7000000000000001E-2</v>
      </c>
    </row>
    <row r="1619" spans="1:29" ht="11.5" hidden="1">
      <c r="A1619" s="15">
        <v>1602</v>
      </c>
      <c r="B1619" s="13" t="s">
        <v>1059</v>
      </c>
      <c r="C1619" s="14" t="s">
        <v>1174</v>
      </c>
      <c r="D1619" s="12"/>
      <c r="E1619" s="12">
        <v>887</v>
      </c>
      <c r="F1619" s="13" t="s">
        <v>1110</v>
      </c>
      <c r="G1619" s="12">
        <v>922</v>
      </c>
      <c r="H1619" s="12">
        <v>2005</v>
      </c>
      <c r="I1619" s="11">
        <v>1621.9079999999999</v>
      </c>
      <c r="J1619" s="11">
        <v>1485.8779999999999</v>
      </c>
      <c r="K1619" s="11">
        <v>1435.7719999999999</v>
      </c>
      <c r="L1619" s="11">
        <v>1203.008</v>
      </c>
      <c r="M1619" s="11">
        <v>945.62699999999995</v>
      </c>
      <c r="N1619" s="11">
        <v>704.87699999999995</v>
      </c>
      <c r="O1619" s="11">
        <v>525.83299999999997</v>
      </c>
      <c r="P1619" s="11">
        <v>446.07499999999999</v>
      </c>
      <c r="Q1619" s="11">
        <v>392.21600000000001</v>
      </c>
      <c r="R1619" s="11">
        <v>312.62700000000001</v>
      </c>
      <c r="S1619" s="11">
        <v>251.42599999999999</v>
      </c>
      <c r="T1619" s="11">
        <v>208.489</v>
      </c>
      <c r="U1619" s="11">
        <v>153.65600000000001</v>
      </c>
      <c r="V1619" s="11">
        <v>117.319</v>
      </c>
      <c r="W1619" s="11">
        <v>81.587999999999994</v>
      </c>
      <c r="X1619" s="11">
        <v>49.575000000000003</v>
      </c>
      <c r="Y1619" s="11">
        <v>24.86</v>
      </c>
      <c r="Z1619" s="11">
        <v>9.51</v>
      </c>
      <c r="AA1619" s="11">
        <v>2.371</v>
      </c>
      <c r="AB1619" s="11">
        <v>0.29899999999999999</v>
      </c>
      <c r="AC1619" s="11">
        <v>0.02</v>
      </c>
    </row>
    <row r="1620" spans="1:29" ht="11.5" hidden="1">
      <c r="A1620" s="15">
        <v>1603</v>
      </c>
      <c r="B1620" s="13" t="s">
        <v>1059</v>
      </c>
      <c r="C1620" s="14" t="s">
        <v>1174</v>
      </c>
      <c r="D1620" s="12"/>
      <c r="E1620" s="12">
        <v>887</v>
      </c>
      <c r="F1620" s="13" t="s">
        <v>1110</v>
      </c>
      <c r="G1620" s="12">
        <v>922</v>
      </c>
      <c r="H1620" s="12">
        <v>2010</v>
      </c>
      <c r="I1620" s="11">
        <v>1771.4010000000001</v>
      </c>
      <c r="J1620" s="11">
        <v>1599.0650000000001</v>
      </c>
      <c r="K1620" s="11">
        <v>1473.998</v>
      </c>
      <c r="L1620" s="11">
        <v>1424.4590000000001</v>
      </c>
      <c r="M1620" s="11">
        <v>1190.559</v>
      </c>
      <c r="N1620" s="11">
        <v>932.91300000000001</v>
      </c>
      <c r="O1620" s="11">
        <v>693.70600000000002</v>
      </c>
      <c r="P1620" s="11">
        <v>516.05200000000002</v>
      </c>
      <c r="Q1620" s="11">
        <v>436.21300000000002</v>
      </c>
      <c r="R1620" s="11">
        <v>381.37599999999998</v>
      </c>
      <c r="S1620" s="11">
        <v>300.80599999999998</v>
      </c>
      <c r="T1620" s="11">
        <v>238.02799999999999</v>
      </c>
      <c r="U1620" s="11">
        <v>192.52199999999999</v>
      </c>
      <c r="V1620" s="11">
        <v>135.71600000000001</v>
      </c>
      <c r="W1620" s="11">
        <v>95.667000000000002</v>
      </c>
      <c r="X1620" s="11">
        <v>58.148000000000003</v>
      </c>
      <c r="Y1620" s="11">
        <v>28.731999999999999</v>
      </c>
      <c r="Z1620" s="11">
        <v>10.701000000000001</v>
      </c>
      <c r="AA1620" s="11">
        <v>2.7589999999999999</v>
      </c>
      <c r="AB1620" s="11">
        <v>0.41799999999999998</v>
      </c>
      <c r="AC1620" s="11">
        <v>0.03</v>
      </c>
    </row>
    <row r="1621" spans="1:29" ht="11.5" hidden="1">
      <c r="A1621" s="15">
        <v>1604</v>
      </c>
      <c r="B1621" s="13" t="s">
        <v>1059</v>
      </c>
      <c r="C1621" s="14" t="s">
        <v>1174</v>
      </c>
      <c r="D1621" s="12"/>
      <c r="E1621" s="12">
        <v>887</v>
      </c>
      <c r="F1621" s="13" t="s">
        <v>1110</v>
      </c>
      <c r="G1621" s="12">
        <v>922</v>
      </c>
      <c r="H1621" s="12">
        <v>2015</v>
      </c>
      <c r="I1621" s="11">
        <v>1941.0340000000001</v>
      </c>
      <c r="J1621" s="11">
        <v>1752.1010000000001</v>
      </c>
      <c r="K1621" s="11">
        <v>1591.1559999999999</v>
      </c>
      <c r="L1621" s="11">
        <v>1464.713</v>
      </c>
      <c r="M1621" s="11">
        <v>1410.192</v>
      </c>
      <c r="N1621" s="11">
        <v>1175.096</v>
      </c>
      <c r="O1621" s="11">
        <v>918.87400000000002</v>
      </c>
      <c r="P1621" s="11">
        <v>681.50199999999995</v>
      </c>
      <c r="Q1621" s="11">
        <v>505.07499999999999</v>
      </c>
      <c r="R1621" s="11">
        <v>424.654</v>
      </c>
      <c r="S1621" s="11">
        <v>367.988</v>
      </c>
      <c r="T1621" s="11">
        <v>286.09899999999999</v>
      </c>
      <c r="U1621" s="11">
        <v>220.87700000000001</v>
      </c>
      <c r="V1621" s="11">
        <v>171.05099999999999</v>
      </c>
      <c r="W1621" s="11">
        <v>111.65300000000001</v>
      </c>
      <c r="X1621" s="11">
        <v>69.057000000000002</v>
      </c>
      <c r="Y1621" s="11">
        <v>34.256999999999998</v>
      </c>
      <c r="Z1621" s="11">
        <v>12.603999999999999</v>
      </c>
      <c r="AA1621" s="11">
        <v>3.1640000000000001</v>
      </c>
      <c r="AB1621" s="11">
        <v>0.496</v>
      </c>
      <c r="AC1621" s="11">
        <v>4.2000000000000003E-2</v>
      </c>
    </row>
    <row r="1622" spans="1:29" ht="11.5" hidden="1">
      <c r="A1622" s="15">
        <v>1605</v>
      </c>
      <c r="B1622" s="13" t="s">
        <v>1059</v>
      </c>
      <c r="C1622" s="14" t="s">
        <v>1174</v>
      </c>
      <c r="D1622" s="12"/>
      <c r="E1622" s="12">
        <v>887</v>
      </c>
      <c r="F1622" s="13" t="s">
        <v>1110</v>
      </c>
      <c r="G1622" s="12">
        <v>922</v>
      </c>
      <c r="H1622" s="12">
        <v>2020</v>
      </c>
      <c r="I1622" s="11">
        <v>2015.463</v>
      </c>
      <c r="J1622" s="11">
        <v>1919.836</v>
      </c>
      <c r="K1622" s="11">
        <v>1740.376</v>
      </c>
      <c r="L1622" s="11">
        <v>1574.0719999999999</v>
      </c>
      <c r="M1622" s="11">
        <v>1443.11</v>
      </c>
      <c r="N1622" s="11">
        <v>1388.3109999999999</v>
      </c>
      <c r="O1622" s="11">
        <v>1155.787</v>
      </c>
      <c r="P1622" s="11">
        <v>902.58699999999999</v>
      </c>
      <c r="Q1622" s="11">
        <v>667.20799999999997</v>
      </c>
      <c r="R1622" s="11">
        <v>491.43799999999999</v>
      </c>
      <c r="S1622" s="11">
        <v>409.63200000000001</v>
      </c>
      <c r="T1622" s="11">
        <v>350.03899999999999</v>
      </c>
      <c r="U1622" s="11">
        <v>265.46100000000001</v>
      </c>
      <c r="V1622" s="11">
        <v>196.233</v>
      </c>
      <c r="W1622" s="11">
        <v>140.73400000000001</v>
      </c>
      <c r="X1622" s="11">
        <v>80.597999999999999</v>
      </c>
      <c r="Y1622" s="11">
        <v>40.713999999999999</v>
      </c>
      <c r="Z1622" s="11">
        <v>15.04</v>
      </c>
      <c r="AA1622" s="11">
        <v>3.7269999999999999</v>
      </c>
      <c r="AB1622" s="11">
        <v>0.56599999999999995</v>
      </c>
      <c r="AC1622" s="11">
        <v>5.0999999999999997E-2</v>
      </c>
    </row>
    <row r="1623" spans="1:29" ht="11.5" hidden="1">
      <c r="A1623" s="31">
        <v>1606</v>
      </c>
      <c r="B1623" s="29" t="s">
        <v>1059</v>
      </c>
      <c r="C1623" s="30" t="s">
        <v>1175</v>
      </c>
      <c r="D1623" s="28"/>
      <c r="E1623" s="28">
        <v>921</v>
      </c>
      <c r="F1623" s="29" t="s">
        <v>1107</v>
      </c>
      <c r="G1623" s="28">
        <v>1828</v>
      </c>
      <c r="H1623" s="28">
        <v>1950</v>
      </c>
      <c r="I1623" s="27">
        <v>36789.826000000001</v>
      </c>
      <c r="J1623" s="27">
        <v>29999.983</v>
      </c>
      <c r="K1623" s="27">
        <v>28298.103999999999</v>
      </c>
      <c r="L1623" s="27">
        <v>25308.493999999999</v>
      </c>
      <c r="M1623" s="27">
        <v>22348.643</v>
      </c>
      <c r="N1623" s="27">
        <v>19404.370999999999</v>
      </c>
      <c r="O1623" s="27">
        <v>16840.396000000001</v>
      </c>
      <c r="P1623" s="27">
        <v>14806.986999999999</v>
      </c>
      <c r="Q1623" s="27">
        <v>12895.306</v>
      </c>
      <c r="R1623" s="27">
        <v>10472.396000000001</v>
      </c>
      <c r="S1623" s="27">
        <v>9037.9660000000003</v>
      </c>
      <c r="T1623" s="27">
        <v>6485.223</v>
      </c>
      <c r="U1623" s="27">
        <v>5710.7309999999998</v>
      </c>
      <c r="V1623" s="27">
        <v>3553.2350000000001</v>
      </c>
      <c r="W1623" s="27">
        <v>2688.3040000000001</v>
      </c>
      <c r="X1623" s="27">
        <v>1663.7550000000001</v>
      </c>
      <c r="Y1623" s="27">
        <v>823.17</v>
      </c>
      <c r="Z1623" s="27">
        <v>314.88600000000002</v>
      </c>
      <c r="AA1623" s="27">
        <v>87.626999999999995</v>
      </c>
      <c r="AB1623" s="27">
        <v>18.841000000000001</v>
      </c>
      <c r="AC1623" s="27">
        <v>0.24099999999999999</v>
      </c>
    </row>
    <row r="1624" spans="1:29" ht="11.5" hidden="1">
      <c r="A1624" s="31">
        <v>1607</v>
      </c>
      <c r="B1624" s="29" t="s">
        <v>1059</v>
      </c>
      <c r="C1624" s="30" t="s">
        <v>1175</v>
      </c>
      <c r="D1624" s="28"/>
      <c r="E1624" s="28">
        <v>921</v>
      </c>
      <c r="F1624" s="29" t="s">
        <v>1107</v>
      </c>
      <c r="G1624" s="28">
        <v>1828</v>
      </c>
      <c r="H1624" s="28">
        <v>1955</v>
      </c>
      <c r="I1624" s="27">
        <v>44194.894</v>
      </c>
      <c r="J1624" s="27">
        <v>33138.004999999997</v>
      </c>
      <c r="K1624" s="27">
        <v>28832.167000000001</v>
      </c>
      <c r="L1624" s="27">
        <v>27322.366999999998</v>
      </c>
      <c r="M1624" s="27">
        <v>24221.172999999999</v>
      </c>
      <c r="N1624" s="27">
        <v>21221.27</v>
      </c>
      <c r="O1624" s="27">
        <v>18261.609</v>
      </c>
      <c r="P1624" s="27">
        <v>15683.642</v>
      </c>
      <c r="Q1624" s="27">
        <v>13655.733</v>
      </c>
      <c r="R1624" s="27">
        <v>11731.654</v>
      </c>
      <c r="S1624" s="27">
        <v>9357.7659999999996</v>
      </c>
      <c r="T1624" s="27">
        <v>7832.6890000000003</v>
      </c>
      <c r="U1624" s="27">
        <v>5361.8090000000002</v>
      </c>
      <c r="V1624" s="27">
        <v>4396.2550000000001</v>
      </c>
      <c r="W1624" s="27">
        <v>2482.7089999999998</v>
      </c>
      <c r="X1624" s="27">
        <v>1615.4559999999999</v>
      </c>
      <c r="Y1624" s="27">
        <v>819</v>
      </c>
      <c r="Z1624" s="27">
        <v>318.875</v>
      </c>
      <c r="AA1624" s="27">
        <v>86.698999999999998</v>
      </c>
      <c r="AB1624" s="27">
        <v>17.402999999999999</v>
      </c>
      <c r="AC1624" s="27">
        <v>2.5470000000000002</v>
      </c>
    </row>
    <row r="1625" spans="1:29" ht="11.5" hidden="1">
      <c r="A1625" s="31">
        <v>1608</v>
      </c>
      <c r="B1625" s="29" t="s">
        <v>1059</v>
      </c>
      <c r="C1625" s="30" t="s">
        <v>1175</v>
      </c>
      <c r="D1625" s="28"/>
      <c r="E1625" s="28">
        <v>921</v>
      </c>
      <c r="F1625" s="29" t="s">
        <v>1107</v>
      </c>
      <c r="G1625" s="28">
        <v>1828</v>
      </c>
      <c r="H1625" s="28">
        <v>1960</v>
      </c>
      <c r="I1625" s="27">
        <v>49557.716</v>
      </c>
      <c r="J1625" s="27">
        <v>40347.911999999997</v>
      </c>
      <c r="K1625" s="27">
        <v>32026.624</v>
      </c>
      <c r="L1625" s="27">
        <v>27992.138999999999</v>
      </c>
      <c r="M1625" s="27">
        <v>26353.066999999999</v>
      </c>
      <c r="N1625" s="27">
        <v>23188.824000000001</v>
      </c>
      <c r="O1625" s="27">
        <v>20161.341</v>
      </c>
      <c r="P1625" s="27">
        <v>17176.597000000002</v>
      </c>
      <c r="Q1625" s="27">
        <v>14587.888000000001</v>
      </c>
      <c r="R1625" s="27">
        <v>12546.178</v>
      </c>
      <c r="S1625" s="27">
        <v>10590.035</v>
      </c>
      <c r="T1625" s="27">
        <v>8246.8739999999998</v>
      </c>
      <c r="U1625" s="27">
        <v>6585.2470000000003</v>
      </c>
      <c r="V1625" s="27">
        <v>4210.7709999999997</v>
      </c>
      <c r="W1625" s="27">
        <v>3130.0990000000002</v>
      </c>
      <c r="X1625" s="27">
        <v>1541.6279999999999</v>
      </c>
      <c r="Y1625" s="27">
        <v>824.30399999999997</v>
      </c>
      <c r="Z1625" s="27">
        <v>332.72899999999998</v>
      </c>
      <c r="AA1625" s="27">
        <v>92.457999999999998</v>
      </c>
      <c r="AB1625" s="27">
        <v>18.167999999999999</v>
      </c>
      <c r="AC1625" s="27">
        <v>2.8279999999999998</v>
      </c>
    </row>
    <row r="1626" spans="1:29" ht="11.5" hidden="1">
      <c r="A1626" s="31">
        <v>1609</v>
      </c>
      <c r="B1626" s="29" t="s">
        <v>1059</v>
      </c>
      <c r="C1626" s="30" t="s">
        <v>1175</v>
      </c>
      <c r="D1626" s="28"/>
      <c r="E1626" s="28">
        <v>921</v>
      </c>
      <c r="F1626" s="29" t="s">
        <v>1107</v>
      </c>
      <c r="G1626" s="28">
        <v>1828</v>
      </c>
      <c r="H1626" s="28">
        <v>1965</v>
      </c>
      <c r="I1626" s="27">
        <v>55150.915000000001</v>
      </c>
      <c r="J1626" s="27">
        <v>45724.74</v>
      </c>
      <c r="K1626" s="27">
        <v>39136.485999999997</v>
      </c>
      <c r="L1626" s="27">
        <v>31263.831999999999</v>
      </c>
      <c r="M1626" s="27">
        <v>27200.635999999999</v>
      </c>
      <c r="N1626" s="27">
        <v>25458.878000000001</v>
      </c>
      <c r="O1626" s="27">
        <v>22199.504000000001</v>
      </c>
      <c r="P1626" s="27">
        <v>19131.466</v>
      </c>
      <c r="Q1626" s="27">
        <v>16132.617</v>
      </c>
      <c r="R1626" s="27">
        <v>13528.087</v>
      </c>
      <c r="S1626" s="27">
        <v>11476.300999999999</v>
      </c>
      <c r="T1626" s="27">
        <v>9468.4009999999998</v>
      </c>
      <c r="U1626" s="27">
        <v>7046.6170000000002</v>
      </c>
      <c r="V1626" s="27">
        <v>5225.3620000000001</v>
      </c>
      <c r="W1626" s="27">
        <v>3043.6759999999999</v>
      </c>
      <c r="X1626" s="27">
        <v>1985.0519999999999</v>
      </c>
      <c r="Y1626" s="27">
        <v>811.66399999999999</v>
      </c>
      <c r="Z1626" s="27">
        <v>350.36399999999998</v>
      </c>
      <c r="AA1626" s="27">
        <v>102.51</v>
      </c>
      <c r="AB1626" s="27">
        <v>20.652999999999999</v>
      </c>
      <c r="AC1626" s="27">
        <v>3.1779999999999999</v>
      </c>
    </row>
    <row r="1627" spans="1:29" ht="11.5" hidden="1">
      <c r="A1627" s="31">
        <v>1610</v>
      </c>
      <c r="B1627" s="29" t="s">
        <v>1059</v>
      </c>
      <c r="C1627" s="30" t="s">
        <v>1175</v>
      </c>
      <c r="D1627" s="28"/>
      <c r="E1627" s="28">
        <v>921</v>
      </c>
      <c r="F1627" s="29" t="s">
        <v>1107</v>
      </c>
      <c r="G1627" s="28">
        <v>1828</v>
      </c>
      <c r="H1627" s="28">
        <v>1970</v>
      </c>
      <c r="I1627" s="27">
        <v>60280.819000000003</v>
      </c>
      <c r="J1627" s="27">
        <v>51299.775999999998</v>
      </c>
      <c r="K1627" s="27">
        <v>44594.631999999998</v>
      </c>
      <c r="L1627" s="27">
        <v>38344.648000000001</v>
      </c>
      <c r="M1627" s="27">
        <v>30500.484</v>
      </c>
      <c r="N1627" s="27">
        <v>26396.683000000001</v>
      </c>
      <c r="O1627" s="27">
        <v>24586.649000000001</v>
      </c>
      <c r="P1627" s="27">
        <v>21270.512999999999</v>
      </c>
      <c r="Q1627" s="27">
        <v>18206.204000000002</v>
      </c>
      <c r="R1627" s="27">
        <v>15181.698</v>
      </c>
      <c r="S1627" s="27">
        <v>12532.038</v>
      </c>
      <c r="T1627" s="27">
        <v>10415.849</v>
      </c>
      <c r="U1627" s="27">
        <v>8223.2109999999993</v>
      </c>
      <c r="V1627" s="27">
        <v>5693.7759999999998</v>
      </c>
      <c r="W1627" s="27">
        <v>3837.4470000000001</v>
      </c>
      <c r="X1627" s="27">
        <v>1967.623</v>
      </c>
      <c r="Y1627" s="27">
        <v>1071.771</v>
      </c>
      <c r="Z1627" s="27">
        <v>352.59300000000002</v>
      </c>
      <c r="AA1627" s="27">
        <v>108.51600000000001</v>
      </c>
      <c r="AB1627" s="27">
        <v>23.475999999999999</v>
      </c>
      <c r="AC1627" s="27">
        <v>3.7879999999999998</v>
      </c>
    </row>
    <row r="1628" spans="1:29" ht="11.5" hidden="1">
      <c r="A1628" s="31">
        <v>1611</v>
      </c>
      <c r="B1628" s="29" t="s">
        <v>1059</v>
      </c>
      <c r="C1628" s="30" t="s">
        <v>1175</v>
      </c>
      <c r="D1628" s="28"/>
      <c r="E1628" s="28">
        <v>921</v>
      </c>
      <c r="F1628" s="29" t="s">
        <v>1107</v>
      </c>
      <c r="G1628" s="28">
        <v>1828</v>
      </c>
      <c r="H1628" s="28">
        <v>1975</v>
      </c>
      <c r="I1628" s="27">
        <v>65978.281000000003</v>
      </c>
      <c r="J1628" s="27">
        <v>56283.044000000002</v>
      </c>
      <c r="K1628" s="27">
        <v>50150.110999999997</v>
      </c>
      <c r="L1628" s="27">
        <v>43520.413</v>
      </c>
      <c r="M1628" s="27">
        <v>37217.599999999999</v>
      </c>
      <c r="N1628" s="27">
        <v>29759.833999999999</v>
      </c>
      <c r="O1628" s="27">
        <v>25750.277999999998</v>
      </c>
      <c r="P1628" s="27">
        <v>23828.205000000002</v>
      </c>
      <c r="Q1628" s="27">
        <v>20499.237000000001</v>
      </c>
      <c r="R1628" s="27">
        <v>17401.495999999999</v>
      </c>
      <c r="S1628" s="27">
        <v>14330.552</v>
      </c>
      <c r="T1628" s="27">
        <v>11530.924999999999</v>
      </c>
      <c r="U1628" s="27">
        <v>9158.3510000000006</v>
      </c>
      <c r="V1628" s="27">
        <v>6767.8530000000001</v>
      </c>
      <c r="W1628" s="27">
        <v>4283.62</v>
      </c>
      <c r="X1628" s="27">
        <v>2531.4209999999998</v>
      </c>
      <c r="Y1628" s="27">
        <v>1095</v>
      </c>
      <c r="Z1628" s="27">
        <v>470.38299999999998</v>
      </c>
      <c r="AA1628" s="27">
        <v>111.226</v>
      </c>
      <c r="AB1628" s="27">
        <v>25.946999999999999</v>
      </c>
      <c r="AC1628" s="27">
        <v>4.718</v>
      </c>
    </row>
    <row r="1629" spans="1:29" ht="11.5" hidden="1">
      <c r="A1629" s="31">
        <v>1612</v>
      </c>
      <c r="B1629" s="29" t="s">
        <v>1059</v>
      </c>
      <c r="C1629" s="30" t="s">
        <v>1175</v>
      </c>
      <c r="D1629" s="28"/>
      <c r="E1629" s="28">
        <v>921</v>
      </c>
      <c r="F1629" s="29" t="s">
        <v>1107</v>
      </c>
      <c r="G1629" s="28">
        <v>1828</v>
      </c>
      <c r="H1629" s="28">
        <v>1980</v>
      </c>
      <c r="I1629" s="27">
        <v>73013.596000000005</v>
      </c>
      <c r="J1629" s="27">
        <v>62415.025000000001</v>
      </c>
      <c r="K1629" s="27">
        <v>55331.578999999998</v>
      </c>
      <c r="L1629" s="27">
        <v>49472.7</v>
      </c>
      <c r="M1629" s="27">
        <v>42765.292000000001</v>
      </c>
      <c r="N1629" s="27">
        <v>36395.421999999999</v>
      </c>
      <c r="O1629" s="27">
        <v>29025.611000000001</v>
      </c>
      <c r="P1629" s="27">
        <v>25070.839</v>
      </c>
      <c r="Q1629" s="27">
        <v>23107.797999999999</v>
      </c>
      <c r="R1629" s="27">
        <v>19672.555</v>
      </c>
      <c r="S1629" s="27">
        <v>16479.244999999999</v>
      </c>
      <c r="T1629" s="27">
        <v>13278.642</v>
      </c>
      <c r="U1629" s="27">
        <v>10244.754000000001</v>
      </c>
      <c r="V1629" s="27">
        <v>7636.0810000000001</v>
      </c>
      <c r="W1629" s="27">
        <v>5176.2060000000001</v>
      </c>
      <c r="X1629" s="27">
        <v>2885.415</v>
      </c>
      <c r="Y1629" s="27">
        <v>1424.5170000000001</v>
      </c>
      <c r="Z1629" s="27">
        <v>490.173</v>
      </c>
      <c r="AA1629" s="27">
        <v>152.15600000000001</v>
      </c>
      <c r="AB1629" s="27">
        <v>27.83</v>
      </c>
      <c r="AC1629" s="27">
        <v>5.6289999999999996</v>
      </c>
    </row>
    <row r="1630" spans="1:29" ht="11.5" hidden="1">
      <c r="A1630" s="31">
        <v>1613</v>
      </c>
      <c r="B1630" s="29" t="s">
        <v>1059</v>
      </c>
      <c r="C1630" s="30" t="s">
        <v>1175</v>
      </c>
      <c r="D1630" s="28"/>
      <c r="E1630" s="28">
        <v>921</v>
      </c>
      <c r="F1630" s="29" t="s">
        <v>1107</v>
      </c>
      <c r="G1630" s="28">
        <v>1828</v>
      </c>
      <c r="H1630" s="28">
        <v>1985</v>
      </c>
      <c r="I1630" s="27">
        <v>81608.997000000003</v>
      </c>
      <c r="J1630" s="27">
        <v>69611.998000000007</v>
      </c>
      <c r="K1630" s="27">
        <v>61407.993999999999</v>
      </c>
      <c r="L1630" s="27">
        <v>54616.379000000001</v>
      </c>
      <c r="M1630" s="27">
        <v>48662.1</v>
      </c>
      <c r="N1630" s="27">
        <v>41903.370000000003</v>
      </c>
      <c r="O1630" s="27">
        <v>35577.089</v>
      </c>
      <c r="P1630" s="27">
        <v>28356.264999999999</v>
      </c>
      <c r="Q1630" s="27">
        <v>24369.194</v>
      </c>
      <c r="R1630" s="27">
        <v>22245.063999999998</v>
      </c>
      <c r="S1630" s="27">
        <v>18699.277999999998</v>
      </c>
      <c r="T1630" s="27">
        <v>15327.647999999999</v>
      </c>
      <c r="U1630" s="27">
        <v>11856.489</v>
      </c>
      <c r="V1630" s="27">
        <v>8579.5540000000001</v>
      </c>
      <c r="W1630" s="27">
        <v>5871.9269999999997</v>
      </c>
      <c r="X1630" s="27">
        <v>3492.3229999999999</v>
      </c>
      <c r="Y1630" s="27">
        <v>1638.2270000000001</v>
      </c>
      <c r="Z1630" s="27">
        <v>642.46100000000001</v>
      </c>
      <c r="AA1630" s="27">
        <v>159.77199999999999</v>
      </c>
      <c r="AB1630" s="27">
        <v>38.357999999999997</v>
      </c>
      <c r="AC1630" s="27">
        <v>6.25</v>
      </c>
    </row>
    <row r="1631" spans="1:29" ht="11.5" hidden="1">
      <c r="A1631" s="31">
        <v>1614</v>
      </c>
      <c r="B1631" s="29" t="s">
        <v>1059</v>
      </c>
      <c r="C1631" s="30" t="s">
        <v>1175</v>
      </c>
      <c r="D1631" s="28"/>
      <c r="E1631" s="28">
        <v>921</v>
      </c>
      <c r="F1631" s="29" t="s">
        <v>1107</v>
      </c>
      <c r="G1631" s="28">
        <v>1828</v>
      </c>
      <c r="H1631" s="28">
        <v>1990</v>
      </c>
      <c r="I1631" s="27">
        <v>86739.691999999995</v>
      </c>
      <c r="J1631" s="27">
        <v>78366.827000000005</v>
      </c>
      <c r="K1631" s="27">
        <v>68787.035000000003</v>
      </c>
      <c r="L1631" s="27">
        <v>60718.385999999999</v>
      </c>
      <c r="M1631" s="27">
        <v>53709.213000000003</v>
      </c>
      <c r="N1631" s="27">
        <v>47714.017</v>
      </c>
      <c r="O1631" s="27">
        <v>41110.834999999999</v>
      </c>
      <c r="P1631" s="27">
        <v>34879.387000000002</v>
      </c>
      <c r="Q1631" s="27">
        <v>27687.609</v>
      </c>
      <c r="R1631" s="27">
        <v>23604.704000000002</v>
      </c>
      <c r="S1631" s="27">
        <v>21257.544999999998</v>
      </c>
      <c r="T1631" s="27">
        <v>17479.87</v>
      </c>
      <c r="U1631" s="27">
        <v>13775.291999999999</v>
      </c>
      <c r="V1631" s="27">
        <v>10020.981</v>
      </c>
      <c r="W1631" s="27">
        <v>6635.5950000000003</v>
      </c>
      <c r="X1631" s="27">
        <v>3985.2550000000001</v>
      </c>
      <c r="Y1631" s="27">
        <v>1971.201</v>
      </c>
      <c r="Z1631" s="27">
        <v>748.82500000000005</v>
      </c>
      <c r="AA1631" s="27">
        <v>211.32599999999999</v>
      </c>
      <c r="AB1631" s="27">
        <v>40.680999999999997</v>
      </c>
      <c r="AC1631" s="27">
        <v>8.468</v>
      </c>
    </row>
    <row r="1632" spans="1:29" ht="11.5" hidden="1">
      <c r="A1632" s="31">
        <v>1615</v>
      </c>
      <c r="B1632" s="29" t="s">
        <v>1059</v>
      </c>
      <c r="C1632" s="30" t="s">
        <v>1175</v>
      </c>
      <c r="D1632" s="28"/>
      <c r="E1632" s="28">
        <v>921</v>
      </c>
      <c r="F1632" s="29" t="s">
        <v>1107</v>
      </c>
      <c r="G1632" s="28">
        <v>1828</v>
      </c>
      <c r="H1632" s="28">
        <v>1995</v>
      </c>
      <c r="I1632" s="27">
        <v>88213.168999999994</v>
      </c>
      <c r="J1632" s="27">
        <v>84121.206000000006</v>
      </c>
      <c r="K1632" s="27">
        <v>77550.418000000005</v>
      </c>
      <c r="L1632" s="27">
        <v>67981.002999999997</v>
      </c>
      <c r="M1632" s="27">
        <v>59608.68</v>
      </c>
      <c r="N1632" s="27">
        <v>52613.536</v>
      </c>
      <c r="O1632" s="27">
        <v>46760.216999999997</v>
      </c>
      <c r="P1632" s="27">
        <v>40282.786</v>
      </c>
      <c r="Q1632" s="27">
        <v>34109.459000000003</v>
      </c>
      <c r="R1632" s="27">
        <v>26891.675999999999</v>
      </c>
      <c r="S1632" s="27">
        <v>22674.215</v>
      </c>
      <c r="T1632" s="27">
        <v>20025.845000000001</v>
      </c>
      <c r="U1632" s="27">
        <v>15889.642</v>
      </c>
      <c r="V1632" s="27">
        <v>11852.477999999999</v>
      </c>
      <c r="W1632" s="27">
        <v>7929.8040000000001</v>
      </c>
      <c r="X1632" s="27">
        <v>4631.5020000000004</v>
      </c>
      <c r="Y1632" s="27">
        <v>2356.7260000000001</v>
      </c>
      <c r="Z1632" s="27">
        <v>915.76800000000003</v>
      </c>
      <c r="AA1632" s="27">
        <v>245.95699999999999</v>
      </c>
      <c r="AB1632" s="27">
        <v>54.424999999999997</v>
      </c>
      <c r="AC1632" s="27">
        <v>9.7550000000000008</v>
      </c>
    </row>
    <row r="1633" spans="1:29" ht="11.5" hidden="1">
      <c r="A1633" s="31">
        <v>1616</v>
      </c>
      <c r="B1633" s="29" t="s">
        <v>1059</v>
      </c>
      <c r="C1633" s="30" t="s">
        <v>1175</v>
      </c>
      <c r="D1633" s="28"/>
      <c r="E1633" s="28">
        <v>921</v>
      </c>
      <c r="F1633" s="29" t="s">
        <v>1107</v>
      </c>
      <c r="G1633" s="28">
        <v>1828</v>
      </c>
      <c r="H1633" s="28">
        <v>2000</v>
      </c>
      <c r="I1633" s="27">
        <v>89295.667000000001</v>
      </c>
      <c r="J1633" s="27">
        <v>85889.039000000004</v>
      </c>
      <c r="K1633" s="27">
        <v>83248.922000000006</v>
      </c>
      <c r="L1633" s="27">
        <v>76705.993000000002</v>
      </c>
      <c r="M1633" s="27">
        <v>66936.857000000004</v>
      </c>
      <c r="N1633" s="27">
        <v>58638.502999999997</v>
      </c>
      <c r="O1633" s="27">
        <v>51788.366999999998</v>
      </c>
      <c r="P1633" s="27">
        <v>45965.908000000003</v>
      </c>
      <c r="Q1633" s="27">
        <v>39466.283000000003</v>
      </c>
      <c r="R1633" s="27">
        <v>33253.671000000002</v>
      </c>
      <c r="S1633" s="27">
        <v>25946.493999999999</v>
      </c>
      <c r="T1633" s="27">
        <v>21491.922999999999</v>
      </c>
      <c r="U1633" s="27">
        <v>18363.803</v>
      </c>
      <c r="V1633" s="27">
        <v>13846.683000000001</v>
      </c>
      <c r="W1633" s="27">
        <v>9556.3639999999996</v>
      </c>
      <c r="X1633" s="27">
        <v>5704.9009999999998</v>
      </c>
      <c r="Y1633" s="27">
        <v>2801.1439999999998</v>
      </c>
      <c r="Z1633" s="27">
        <v>1110.73</v>
      </c>
      <c r="AA1633" s="27">
        <v>301.892</v>
      </c>
      <c r="AB1633" s="27">
        <v>62.841999999999999</v>
      </c>
      <c r="AC1633" s="27">
        <v>12.646000000000001</v>
      </c>
    </row>
    <row r="1634" spans="1:29" ht="11.5" hidden="1">
      <c r="A1634" s="31">
        <v>1617</v>
      </c>
      <c r="B1634" s="29" t="s">
        <v>1059</v>
      </c>
      <c r="C1634" s="30" t="s">
        <v>1175</v>
      </c>
      <c r="D1634" s="28"/>
      <c r="E1634" s="28">
        <v>921</v>
      </c>
      <c r="F1634" s="29" t="s">
        <v>1107</v>
      </c>
      <c r="G1634" s="28">
        <v>1828</v>
      </c>
      <c r="H1634" s="28">
        <v>2005</v>
      </c>
      <c r="I1634" s="27">
        <v>90414.729000000007</v>
      </c>
      <c r="J1634" s="27">
        <v>87487.569000000003</v>
      </c>
      <c r="K1634" s="27">
        <v>85219.56</v>
      </c>
      <c r="L1634" s="27">
        <v>82377.376999999993</v>
      </c>
      <c r="M1634" s="27">
        <v>75584.195000000007</v>
      </c>
      <c r="N1634" s="27">
        <v>65879.256999999998</v>
      </c>
      <c r="O1634" s="27">
        <v>57731.639000000003</v>
      </c>
      <c r="P1634" s="27">
        <v>51027.900999999998</v>
      </c>
      <c r="Q1634" s="27">
        <v>45209.724000000002</v>
      </c>
      <c r="R1634" s="27">
        <v>38539.873</v>
      </c>
      <c r="S1634" s="27">
        <v>32046.651000000002</v>
      </c>
      <c r="T1634" s="27">
        <v>24662.612000000001</v>
      </c>
      <c r="U1634" s="27">
        <v>19797.083999999999</v>
      </c>
      <c r="V1634" s="27">
        <v>16067.046</v>
      </c>
      <c r="W1634" s="27">
        <v>11266.409</v>
      </c>
      <c r="X1634" s="27">
        <v>6975.2479999999996</v>
      </c>
      <c r="Y1634" s="27">
        <v>3539.1889999999999</v>
      </c>
      <c r="Z1634" s="27">
        <v>1349.191</v>
      </c>
      <c r="AA1634" s="27">
        <v>374.1</v>
      </c>
      <c r="AB1634" s="27">
        <v>78.835999999999999</v>
      </c>
      <c r="AC1634" s="27">
        <v>15.347</v>
      </c>
    </row>
    <row r="1635" spans="1:29" ht="11.5" hidden="1">
      <c r="A1635" s="31">
        <v>1618</v>
      </c>
      <c r="B1635" s="29" t="s">
        <v>1059</v>
      </c>
      <c r="C1635" s="30" t="s">
        <v>1175</v>
      </c>
      <c r="D1635" s="28"/>
      <c r="E1635" s="28">
        <v>921</v>
      </c>
      <c r="F1635" s="29" t="s">
        <v>1107</v>
      </c>
      <c r="G1635" s="28">
        <v>1828</v>
      </c>
      <c r="H1635" s="28">
        <v>2010</v>
      </c>
      <c r="I1635" s="27">
        <v>91242.163</v>
      </c>
      <c r="J1635" s="27">
        <v>88972.888999999996</v>
      </c>
      <c r="K1635" s="27">
        <v>86893.895000000004</v>
      </c>
      <c r="L1635" s="27">
        <v>84280.993000000002</v>
      </c>
      <c r="M1635" s="27">
        <v>81052.428</v>
      </c>
      <c r="N1635" s="27">
        <v>74383.236999999994</v>
      </c>
      <c r="O1635" s="27">
        <v>64800.673999999999</v>
      </c>
      <c r="P1635" s="27">
        <v>56757.531000000003</v>
      </c>
      <c r="Q1635" s="27">
        <v>50154.535000000003</v>
      </c>
      <c r="R1635" s="27">
        <v>44172.658000000003</v>
      </c>
      <c r="S1635" s="27">
        <v>37280.322999999997</v>
      </c>
      <c r="T1635" s="27">
        <v>30502.346000000001</v>
      </c>
      <c r="U1635" s="27">
        <v>22812.194</v>
      </c>
      <c r="V1635" s="27">
        <v>17464.079000000002</v>
      </c>
      <c r="W1635" s="27">
        <v>13126.724</v>
      </c>
      <c r="X1635" s="27">
        <v>8286.1200000000008</v>
      </c>
      <c r="Y1635" s="27">
        <v>4384.2120000000004</v>
      </c>
      <c r="Z1635" s="27">
        <v>1743.605</v>
      </c>
      <c r="AA1635" s="27">
        <v>466.51799999999997</v>
      </c>
      <c r="AB1635" s="27">
        <v>100.79600000000001</v>
      </c>
      <c r="AC1635" s="27">
        <v>20.34</v>
      </c>
    </row>
    <row r="1636" spans="1:29" ht="11.5" hidden="1">
      <c r="A1636" s="31">
        <v>1619</v>
      </c>
      <c r="B1636" s="29" t="s">
        <v>1059</v>
      </c>
      <c r="C1636" s="30" t="s">
        <v>1175</v>
      </c>
      <c r="D1636" s="28"/>
      <c r="E1636" s="28">
        <v>921</v>
      </c>
      <c r="F1636" s="29" t="s">
        <v>1107</v>
      </c>
      <c r="G1636" s="28">
        <v>1828</v>
      </c>
      <c r="H1636" s="28">
        <v>2015</v>
      </c>
      <c r="I1636" s="27">
        <v>88461.695999999996</v>
      </c>
      <c r="J1636" s="27">
        <v>90188.922999999995</v>
      </c>
      <c r="K1636" s="27">
        <v>88348.163</v>
      </c>
      <c r="L1636" s="27">
        <v>86146.721000000005</v>
      </c>
      <c r="M1636" s="27">
        <v>83276.282000000007</v>
      </c>
      <c r="N1636" s="27">
        <v>80077.459000000003</v>
      </c>
      <c r="O1636" s="27">
        <v>73421.811000000002</v>
      </c>
      <c r="P1636" s="27">
        <v>63917.991000000002</v>
      </c>
      <c r="Q1636" s="27">
        <v>55911.593000000001</v>
      </c>
      <c r="R1636" s="27">
        <v>49173.067000000003</v>
      </c>
      <c r="S1636" s="27">
        <v>42861.642</v>
      </c>
      <c r="T1636" s="27">
        <v>35640.034</v>
      </c>
      <c r="U1636" s="27">
        <v>28384.643</v>
      </c>
      <c r="V1636" s="27">
        <v>20267.548999999999</v>
      </c>
      <c r="W1636" s="27">
        <v>14560.121999999999</v>
      </c>
      <c r="X1636" s="27">
        <v>9877.8649999999998</v>
      </c>
      <c r="Y1636" s="27">
        <v>5342.4960000000001</v>
      </c>
      <c r="Z1636" s="27">
        <v>2201.2849999999999</v>
      </c>
      <c r="AA1636" s="27">
        <v>615.33299999999997</v>
      </c>
      <c r="AB1636" s="27">
        <v>129.011</v>
      </c>
      <c r="AC1636" s="27">
        <v>26.489000000000001</v>
      </c>
    </row>
    <row r="1637" spans="1:29" ht="11.5" hidden="1">
      <c r="A1637" s="31">
        <v>1620</v>
      </c>
      <c r="B1637" s="29" t="s">
        <v>1059</v>
      </c>
      <c r="C1637" s="30" t="s">
        <v>1175</v>
      </c>
      <c r="D1637" s="28"/>
      <c r="E1637" s="28">
        <v>921</v>
      </c>
      <c r="F1637" s="29" t="s">
        <v>1107</v>
      </c>
      <c r="G1637" s="28">
        <v>1828</v>
      </c>
      <c r="H1637" s="28">
        <v>2020</v>
      </c>
      <c r="I1637" s="27">
        <v>88737.089000000007</v>
      </c>
      <c r="J1637" s="27">
        <v>87646.445999999996</v>
      </c>
      <c r="K1637" s="27">
        <v>89699.244000000006</v>
      </c>
      <c r="L1637" s="27">
        <v>87598.161999999997</v>
      </c>
      <c r="M1637" s="27">
        <v>85106.09</v>
      </c>
      <c r="N1637" s="27">
        <v>82418.606</v>
      </c>
      <c r="O1637" s="27">
        <v>79313.955000000002</v>
      </c>
      <c r="P1637" s="27">
        <v>72584.517999999996</v>
      </c>
      <c r="Q1637" s="27">
        <v>63066.847999999998</v>
      </c>
      <c r="R1637" s="27">
        <v>54901.017999999996</v>
      </c>
      <c r="S1637" s="27">
        <v>47784.754000000001</v>
      </c>
      <c r="T1637" s="27">
        <v>41042.589</v>
      </c>
      <c r="U1637" s="27">
        <v>33318.597000000002</v>
      </c>
      <c r="V1637" s="27">
        <v>25454.03</v>
      </c>
      <c r="W1637" s="27">
        <v>17071.236000000001</v>
      </c>
      <c r="X1637" s="27">
        <v>11143.17</v>
      </c>
      <c r="Y1637" s="27">
        <v>6473.8530000000001</v>
      </c>
      <c r="Z1637" s="27">
        <v>2739.694</v>
      </c>
      <c r="AA1637" s="27">
        <v>798.70699999999999</v>
      </c>
      <c r="AB1637" s="27">
        <v>176.066</v>
      </c>
      <c r="AC1637" s="27">
        <v>36.127000000000002</v>
      </c>
    </row>
    <row r="1638" spans="1:29" ht="11.5" hidden="1">
      <c r="A1638" s="26">
        <v>1621</v>
      </c>
      <c r="B1638" s="24" t="s">
        <v>1059</v>
      </c>
      <c r="C1638" s="32" t="s">
        <v>1176</v>
      </c>
      <c r="D1638" s="23"/>
      <c r="E1638" s="23">
        <v>5500</v>
      </c>
      <c r="F1638" s="24" t="s">
        <v>1109</v>
      </c>
      <c r="G1638" s="23">
        <v>921</v>
      </c>
      <c r="H1638" s="23">
        <v>1950</v>
      </c>
      <c r="I1638" s="22">
        <v>943.81799999999998</v>
      </c>
      <c r="J1638" s="22">
        <v>734.45500000000004</v>
      </c>
      <c r="K1638" s="22">
        <v>1102.3589999999999</v>
      </c>
      <c r="L1638" s="22">
        <v>845.61099999999999</v>
      </c>
      <c r="M1638" s="22">
        <v>944.28300000000002</v>
      </c>
      <c r="N1638" s="22">
        <v>651.45500000000004</v>
      </c>
      <c r="O1638" s="22">
        <v>469.07799999999997</v>
      </c>
      <c r="P1638" s="22">
        <v>594.58299999999997</v>
      </c>
      <c r="Q1638" s="22">
        <v>537.25599999999997</v>
      </c>
      <c r="R1638" s="22">
        <v>585.78099999999995</v>
      </c>
      <c r="S1638" s="22">
        <v>446.59899999999999</v>
      </c>
      <c r="T1638" s="22">
        <v>317.27300000000002</v>
      </c>
      <c r="U1638" s="22">
        <v>307.48099999999999</v>
      </c>
      <c r="V1638" s="22">
        <v>229.89699999999999</v>
      </c>
      <c r="W1638" s="22">
        <v>165.40600000000001</v>
      </c>
      <c r="X1638" s="22">
        <v>101.765</v>
      </c>
      <c r="Y1638" s="22">
        <v>42.960999999999999</v>
      </c>
      <c r="Z1638" s="22">
        <v>19.414999999999999</v>
      </c>
      <c r="AA1638" s="22">
        <v>6.5949999999999998</v>
      </c>
      <c r="AB1638" s="22">
        <v>1.4990000000000001</v>
      </c>
      <c r="AC1638" s="22">
        <v>0.214</v>
      </c>
    </row>
    <row r="1639" spans="1:29" ht="11.5" hidden="1">
      <c r="A1639" s="26">
        <v>1622</v>
      </c>
      <c r="B1639" s="24" t="s">
        <v>1059</v>
      </c>
      <c r="C1639" s="32" t="s">
        <v>1176</v>
      </c>
      <c r="D1639" s="23"/>
      <c r="E1639" s="23">
        <v>5500</v>
      </c>
      <c r="F1639" s="24" t="s">
        <v>1109</v>
      </c>
      <c r="G1639" s="23">
        <v>921</v>
      </c>
      <c r="H1639" s="23">
        <v>1955</v>
      </c>
      <c r="I1639" s="22">
        <v>1497.7370000000001</v>
      </c>
      <c r="J1639" s="22">
        <v>964.63300000000004</v>
      </c>
      <c r="K1639" s="22">
        <v>771.73</v>
      </c>
      <c r="L1639" s="22">
        <v>1140.9580000000001</v>
      </c>
      <c r="M1639" s="22">
        <v>877.05399999999997</v>
      </c>
      <c r="N1639" s="22">
        <v>967.97900000000004</v>
      </c>
      <c r="O1639" s="22">
        <v>671.28800000000001</v>
      </c>
      <c r="P1639" s="22">
        <v>484.71100000000001</v>
      </c>
      <c r="Q1639" s="22">
        <v>606.70899999999995</v>
      </c>
      <c r="R1639" s="22">
        <v>545.55399999999997</v>
      </c>
      <c r="S1639" s="22">
        <v>581.375</v>
      </c>
      <c r="T1639" s="22">
        <v>434.97199999999998</v>
      </c>
      <c r="U1639" s="22">
        <v>299.52</v>
      </c>
      <c r="V1639" s="22">
        <v>276.96499999999997</v>
      </c>
      <c r="W1639" s="22">
        <v>193.94900000000001</v>
      </c>
      <c r="X1639" s="22">
        <v>123.33</v>
      </c>
      <c r="Y1639" s="22">
        <v>58.969000000000001</v>
      </c>
      <c r="Z1639" s="22">
        <v>21.119</v>
      </c>
      <c r="AA1639" s="22">
        <v>7.2809999999999997</v>
      </c>
      <c r="AB1639" s="22">
        <v>1.8280000000000001</v>
      </c>
      <c r="AC1639" s="22">
        <v>0.308</v>
      </c>
    </row>
    <row r="1640" spans="1:29" ht="11.5" hidden="1">
      <c r="A1640" s="26">
        <v>1623</v>
      </c>
      <c r="B1640" s="24" t="s">
        <v>1059</v>
      </c>
      <c r="C1640" s="32" t="s">
        <v>1176</v>
      </c>
      <c r="D1640" s="23"/>
      <c r="E1640" s="23">
        <v>5500</v>
      </c>
      <c r="F1640" s="24" t="s">
        <v>1109</v>
      </c>
      <c r="G1640" s="23">
        <v>921</v>
      </c>
      <c r="H1640" s="23">
        <v>1960</v>
      </c>
      <c r="I1640" s="22">
        <v>2000.5820000000001</v>
      </c>
      <c r="J1640" s="22">
        <v>1538.739</v>
      </c>
      <c r="K1640" s="22">
        <v>1017.635</v>
      </c>
      <c r="L1640" s="22">
        <v>820.93</v>
      </c>
      <c r="M1640" s="22">
        <v>1184.193</v>
      </c>
      <c r="N1640" s="22">
        <v>917.42399999999998</v>
      </c>
      <c r="O1640" s="22">
        <v>1000.692</v>
      </c>
      <c r="P1640" s="22">
        <v>697.48599999999999</v>
      </c>
      <c r="Q1640" s="22">
        <v>505.78500000000003</v>
      </c>
      <c r="R1640" s="22">
        <v>620.19799999999998</v>
      </c>
      <c r="S1640" s="22">
        <v>552.18600000000004</v>
      </c>
      <c r="T1640" s="22">
        <v>571.50699999999995</v>
      </c>
      <c r="U1640" s="22">
        <v>414.53399999999999</v>
      </c>
      <c r="V1640" s="22">
        <v>275.69299999999998</v>
      </c>
      <c r="W1640" s="22">
        <v>237.536</v>
      </c>
      <c r="X1640" s="22">
        <v>148.54599999999999</v>
      </c>
      <c r="Y1640" s="22">
        <v>72.138000000000005</v>
      </c>
      <c r="Z1640" s="22">
        <v>29.753</v>
      </c>
      <c r="AA1640" s="22">
        <v>8.2970000000000006</v>
      </c>
      <c r="AB1640" s="22">
        <v>2.1280000000000001</v>
      </c>
      <c r="AC1640" s="22">
        <v>0.41</v>
      </c>
    </row>
    <row r="1641" spans="1:29" ht="11.5" hidden="1">
      <c r="A1641" s="26">
        <v>1624</v>
      </c>
      <c r="B1641" s="24" t="s">
        <v>1059</v>
      </c>
      <c r="C1641" s="32" t="s">
        <v>1176</v>
      </c>
      <c r="D1641" s="23"/>
      <c r="E1641" s="23">
        <v>5500</v>
      </c>
      <c r="F1641" s="24" t="s">
        <v>1109</v>
      </c>
      <c r="G1641" s="23">
        <v>921</v>
      </c>
      <c r="H1641" s="23">
        <v>1965</v>
      </c>
      <c r="I1641" s="22">
        <v>2378.152</v>
      </c>
      <c r="J1641" s="22">
        <v>2036.2819999999999</v>
      </c>
      <c r="K1641" s="22">
        <v>1576.1389999999999</v>
      </c>
      <c r="L1641" s="22">
        <v>1064.33</v>
      </c>
      <c r="M1641" s="22">
        <v>855.23400000000004</v>
      </c>
      <c r="N1641" s="22">
        <v>1215.559</v>
      </c>
      <c r="O1641" s="22">
        <v>929.83600000000001</v>
      </c>
      <c r="P1641" s="22">
        <v>1011.227</v>
      </c>
      <c r="Q1641" s="22">
        <v>706.56</v>
      </c>
      <c r="R1641" s="22">
        <v>518.22400000000005</v>
      </c>
      <c r="S1641" s="22">
        <v>639.11900000000003</v>
      </c>
      <c r="T1641" s="22">
        <v>561.51099999999997</v>
      </c>
      <c r="U1641" s="22">
        <v>536.80799999999999</v>
      </c>
      <c r="V1641" s="22">
        <v>367.25900000000001</v>
      </c>
      <c r="W1641" s="22">
        <v>231.959</v>
      </c>
      <c r="X1641" s="22">
        <v>181.655</v>
      </c>
      <c r="Y1641" s="22">
        <v>88.728999999999999</v>
      </c>
      <c r="Z1641" s="22">
        <v>37.503999999999998</v>
      </c>
      <c r="AA1641" s="22">
        <v>12.057</v>
      </c>
      <c r="AB1641" s="22">
        <v>2.5409999999999999</v>
      </c>
      <c r="AC1641" s="22">
        <v>0.50900000000000001</v>
      </c>
    </row>
    <row r="1642" spans="1:29" ht="11.5" hidden="1">
      <c r="A1642" s="26">
        <v>1625</v>
      </c>
      <c r="B1642" s="24" t="s">
        <v>1059</v>
      </c>
      <c r="C1642" s="32" t="s">
        <v>1176</v>
      </c>
      <c r="D1642" s="23"/>
      <c r="E1642" s="23">
        <v>5500</v>
      </c>
      <c r="F1642" s="24" t="s">
        <v>1109</v>
      </c>
      <c r="G1642" s="23">
        <v>921</v>
      </c>
      <c r="H1642" s="23">
        <v>1970</v>
      </c>
      <c r="I1642" s="22">
        <v>2372.4070000000002</v>
      </c>
      <c r="J1642" s="22">
        <v>2404.9870000000001</v>
      </c>
      <c r="K1642" s="22">
        <v>2090.5259999999998</v>
      </c>
      <c r="L1642" s="22">
        <v>1597.0519999999999</v>
      </c>
      <c r="M1642" s="22">
        <v>1093.847</v>
      </c>
      <c r="N1642" s="22">
        <v>873.84799999999996</v>
      </c>
      <c r="O1642" s="22">
        <v>1232.2070000000001</v>
      </c>
      <c r="P1642" s="22">
        <v>924.19200000000001</v>
      </c>
      <c r="Q1642" s="22">
        <v>1004.866</v>
      </c>
      <c r="R1642" s="22">
        <v>699.20100000000002</v>
      </c>
      <c r="S1642" s="22">
        <v>515.83799999999997</v>
      </c>
      <c r="T1642" s="22">
        <v>640.88599999999997</v>
      </c>
      <c r="U1642" s="22">
        <v>548.81399999999996</v>
      </c>
      <c r="V1642" s="22">
        <v>478.65499999999997</v>
      </c>
      <c r="W1642" s="22">
        <v>300.85399999999998</v>
      </c>
      <c r="X1642" s="22">
        <v>173.465</v>
      </c>
      <c r="Y1642" s="22">
        <v>105.94799999999999</v>
      </c>
      <c r="Z1642" s="22">
        <v>47.389000000000003</v>
      </c>
      <c r="AA1642" s="22">
        <v>15.773</v>
      </c>
      <c r="AB1642" s="22">
        <v>3.831</v>
      </c>
      <c r="AC1642" s="22">
        <v>0.63900000000000001</v>
      </c>
    </row>
    <row r="1643" spans="1:29" ht="11.5" hidden="1">
      <c r="A1643" s="26">
        <v>1626</v>
      </c>
      <c r="B1643" s="24" t="s">
        <v>1059</v>
      </c>
      <c r="C1643" s="32" t="s">
        <v>1176</v>
      </c>
      <c r="D1643" s="23"/>
      <c r="E1643" s="23">
        <v>5500</v>
      </c>
      <c r="F1643" s="24" t="s">
        <v>1109</v>
      </c>
      <c r="G1643" s="23">
        <v>921</v>
      </c>
      <c r="H1643" s="23">
        <v>1975</v>
      </c>
      <c r="I1643" s="22">
        <v>2557.404</v>
      </c>
      <c r="J1643" s="22">
        <v>2342.3130000000001</v>
      </c>
      <c r="K1643" s="22">
        <v>2376.712</v>
      </c>
      <c r="L1643" s="22">
        <v>2062.8470000000002</v>
      </c>
      <c r="M1643" s="22">
        <v>1626.2</v>
      </c>
      <c r="N1643" s="22">
        <v>1084.652</v>
      </c>
      <c r="O1643" s="22">
        <v>862.71699999999998</v>
      </c>
      <c r="P1643" s="22">
        <v>1183.7539999999999</v>
      </c>
      <c r="Q1643" s="22">
        <v>887.39099999999996</v>
      </c>
      <c r="R1643" s="22">
        <v>975.35699999999997</v>
      </c>
      <c r="S1643" s="22">
        <v>720.42</v>
      </c>
      <c r="T1643" s="22">
        <v>512.69399999999996</v>
      </c>
      <c r="U1643" s="22">
        <v>583.11400000000003</v>
      </c>
      <c r="V1643" s="22">
        <v>480.43299999999999</v>
      </c>
      <c r="W1643" s="22">
        <v>386.82799999999997</v>
      </c>
      <c r="X1643" s="22">
        <v>216.02699999999999</v>
      </c>
      <c r="Y1643" s="22">
        <v>117.286</v>
      </c>
      <c r="Z1643" s="22">
        <v>57.164999999999999</v>
      </c>
      <c r="AA1643" s="22">
        <v>20.231999999999999</v>
      </c>
      <c r="AB1643" s="22">
        <v>5.0940000000000003</v>
      </c>
      <c r="AC1643" s="22">
        <v>0.94499999999999995</v>
      </c>
    </row>
    <row r="1644" spans="1:29" ht="11.5" hidden="1">
      <c r="A1644" s="26">
        <v>1627</v>
      </c>
      <c r="B1644" s="24" t="s">
        <v>1059</v>
      </c>
      <c r="C1644" s="32" t="s">
        <v>1176</v>
      </c>
      <c r="D1644" s="23"/>
      <c r="E1644" s="23">
        <v>5500</v>
      </c>
      <c r="F1644" s="24" t="s">
        <v>1109</v>
      </c>
      <c r="G1644" s="23">
        <v>921</v>
      </c>
      <c r="H1644" s="23">
        <v>1980</v>
      </c>
      <c r="I1644" s="22">
        <v>2789.7669999999998</v>
      </c>
      <c r="J1644" s="22">
        <v>2513.473</v>
      </c>
      <c r="K1644" s="22">
        <v>2319.6999999999998</v>
      </c>
      <c r="L1644" s="22">
        <v>2304.4830000000002</v>
      </c>
      <c r="M1644" s="22">
        <v>2022.078</v>
      </c>
      <c r="N1644" s="22">
        <v>1622.509</v>
      </c>
      <c r="O1644" s="22">
        <v>1094.923</v>
      </c>
      <c r="P1644" s="22">
        <v>804.01900000000001</v>
      </c>
      <c r="Q1644" s="22">
        <v>1148.1220000000001</v>
      </c>
      <c r="R1644" s="22">
        <v>855.92700000000002</v>
      </c>
      <c r="S1644" s="22">
        <v>945.32</v>
      </c>
      <c r="T1644" s="22">
        <v>701.91</v>
      </c>
      <c r="U1644" s="22">
        <v>485.24</v>
      </c>
      <c r="V1644" s="22">
        <v>509.94400000000002</v>
      </c>
      <c r="W1644" s="22">
        <v>392.47</v>
      </c>
      <c r="X1644" s="22">
        <v>296.27499999999998</v>
      </c>
      <c r="Y1644" s="22">
        <v>142.68899999999999</v>
      </c>
      <c r="Z1644" s="22">
        <v>63.537999999999997</v>
      </c>
      <c r="AA1644" s="22">
        <v>24.431999999999999</v>
      </c>
      <c r="AB1644" s="22">
        <v>6.5389999999999997</v>
      </c>
      <c r="AC1644" s="22">
        <v>1.272</v>
      </c>
    </row>
    <row r="1645" spans="1:29" ht="11.5" hidden="1">
      <c r="A1645" s="26">
        <v>1628</v>
      </c>
      <c r="B1645" s="24" t="s">
        <v>1059</v>
      </c>
      <c r="C1645" s="32" t="s">
        <v>1176</v>
      </c>
      <c r="D1645" s="23"/>
      <c r="E1645" s="23">
        <v>5500</v>
      </c>
      <c r="F1645" s="24" t="s">
        <v>1109</v>
      </c>
      <c r="G1645" s="23">
        <v>921</v>
      </c>
      <c r="H1645" s="23">
        <v>1985</v>
      </c>
      <c r="I1645" s="22">
        <v>3171.8690000000001</v>
      </c>
      <c r="J1645" s="22">
        <v>2718.904</v>
      </c>
      <c r="K1645" s="22">
        <v>2482.8049999999998</v>
      </c>
      <c r="L1645" s="22">
        <v>2241.2559999999999</v>
      </c>
      <c r="M1645" s="22">
        <v>2273.3470000000002</v>
      </c>
      <c r="N1645" s="22">
        <v>1991.462</v>
      </c>
      <c r="O1645" s="22">
        <v>1578.423</v>
      </c>
      <c r="P1645" s="22">
        <v>1052.3689999999999</v>
      </c>
      <c r="Q1645" s="22">
        <v>775.33699999999999</v>
      </c>
      <c r="R1645" s="22">
        <v>1101.3710000000001</v>
      </c>
      <c r="S1645" s="22">
        <v>826.56</v>
      </c>
      <c r="T1645" s="22">
        <v>901.60699999999997</v>
      </c>
      <c r="U1645" s="22">
        <v>643.428</v>
      </c>
      <c r="V1645" s="22">
        <v>431.32799999999997</v>
      </c>
      <c r="W1645" s="22">
        <v>426.78300000000002</v>
      </c>
      <c r="X1645" s="22">
        <v>297.34699999999998</v>
      </c>
      <c r="Y1645" s="22">
        <v>196.816</v>
      </c>
      <c r="Z1645" s="22">
        <v>78.960999999999999</v>
      </c>
      <c r="AA1645" s="22">
        <v>27.795999999999999</v>
      </c>
      <c r="AB1645" s="22">
        <v>8.0670000000000002</v>
      </c>
      <c r="AC1645" s="22">
        <v>1.6819999999999999</v>
      </c>
    </row>
    <row r="1646" spans="1:29" ht="11.5" hidden="1">
      <c r="A1646" s="26">
        <v>1629</v>
      </c>
      <c r="B1646" s="24" t="s">
        <v>1059</v>
      </c>
      <c r="C1646" s="32" t="s">
        <v>1176</v>
      </c>
      <c r="D1646" s="23"/>
      <c r="E1646" s="23">
        <v>5500</v>
      </c>
      <c r="F1646" s="24" t="s">
        <v>1109</v>
      </c>
      <c r="G1646" s="23">
        <v>921</v>
      </c>
      <c r="H1646" s="23">
        <v>1990</v>
      </c>
      <c r="I1646" s="22">
        <v>3549.64</v>
      </c>
      <c r="J1646" s="22">
        <v>3076.5940000000001</v>
      </c>
      <c r="K1646" s="22">
        <v>2678.4780000000001</v>
      </c>
      <c r="L1646" s="22">
        <v>2369.2359999999999</v>
      </c>
      <c r="M1646" s="22">
        <v>2143.5050000000001</v>
      </c>
      <c r="N1646" s="22">
        <v>2212.2489999999998</v>
      </c>
      <c r="O1646" s="22">
        <v>1951.95</v>
      </c>
      <c r="P1646" s="22">
        <v>1533.5909999999999</v>
      </c>
      <c r="Q1646" s="22">
        <v>1012.0549999999999</v>
      </c>
      <c r="R1646" s="22">
        <v>743.702</v>
      </c>
      <c r="S1646" s="22">
        <v>1047.3889999999999</v>
      </c>
      <c r="T1646" s="22">
        <v>779.37199999999996</v>
      </c>
      <c r="U1646" s="22">
        <v>831.91800000000001</v>
      </c>
      <c r="V1646" s="22">
        <v>564.553</v>
      </c>
      <c r="W1646" s="22">
        <v>357.904</v>
      </c>
      <c r="X1646" s="22">
        <v>320.54399999999998</v>
      </c>
      <c r="Y1646" s="22">
        <v>176.946</v>
      </c>
      <c r="Z1646" s="22">
        <v>110.047</v>
      </c>
      <c r="AA1646" s="22">
        <v>35.023000000000003</v>
      </c>
      <c r="AB1646" s="22">
        <v>9.2330000000000005</v>
      </c>
      <c r="AC1646" s="22">
        <v>2.0939999999999999</v>
      </c>
    </row>
    <row r="1647" spans="1:29" ht="11.5" hidden="1">
      <c r="A1647" s="26">
        <v>1630</v>
      </c>
      <c r="B1647" s="24" t="s">
        <v>1059</v>
      </c>
      <c r="C1647" s="32" t="s">
        <v>1176</v>
      </c>
      <c r="D1647" s="23"/>
      <c r="E1647" s="23">
        <v>5500</v>
      </c>
      <c r="F1647" s="24" t="s">
        <v>1109</v>
      </c>
      <c r="G1647" s="23">
        <v>921</v>
      </c>
      <c r="H1647" s="23">
        <v>1995</v>
      </c>
      <c r="I1647" s="22">
        <v>3342.3209999999999</v>
      </c>
      <c r="J1647" s="22">
        <v>3417.569</v>
      </c>
      <c r="K1647" s="22">
        <v>2965.2950000000001</v>
      </c>
      <c r="L1647" s="22">
        <v>2558.4639999999999</v>
      </c>
      <c r="M1647" s="22">
        <v>2261.806</v>
      </c>
      <c r="N1647" s="22">
        <v>2030.452</v>
      </c>
      <c r="O1647" s="22">
        <v>2083.1489999999999</v>
      </c>
      <c r="P1647" s="22">
        <v>1831.2</v>
      </c>
      <c r="Q1647" s="22">
        <v>1445.857</v>
      </c>
      <c r="R1647" s="22">
        <v>933.39099999999996</v>
      </c>
      <c r="S1647" s="22">
        <v>678.46699999999998</v>
      </c>
      <c r="T1647" s="22">
        <v>956.46600000000001</v>
      </c>
      <c r="U1647" s="22">
        <v>683.26</v>
      </c>
      <c r="V1647" s="22">
        <v>712.25900000000001</v>
      </c>
      <c r="W1647" s="22">
        <v>452.04899999999998</v>
      </c>
      <c r="X1647" s="22">
        <v>255.435</v>
      </c>
      <c r="Y1647" s="22">
        <v>206.55</v>
      </c>
      <c r="Z1647" s="22">
        <v>93.192999999999998</v>
      </c>
      <c r="AA1647" s="22">
        <v>43.83</v>
      </c>
      <c r="AB1647" s="22">
        <v>9.6809999999999992</v>
      </c>
      <c r="AC1647" s="22">
        <v>1.93</v>
      </c>
    </row>
    <row r="1648" spans="1:29" ht="11.5" hidden="1">
      <c r="A1648" s="26">
        <v>1631</v>
      </c>
      <c r="B1648" s="24" t="s">
        <v>1059</v>
      </c>
      <c r="C1648" s="32" t="s">
        <v>1176</v>
      </c>
      <c r="D1648" s="23"/>
      <c r="E1648" s="23">
        <v>5500</v>
      </c>
      <c r="F1648" s="24" t="s">
        <v>1109</v>
      </c>
      <c r="G1648" s="23">
        <v>921</v>
      </c>
      <c r="H1648" s="23">
        <v>2000</v>
      </c>
      <c r="I1648" s="22">
        <v>2867.1179999999999</v>
      </c>
      <c r="J1648" s="22">
        <v>3271.451</v>
      </c>
      <c r="K1648" s="22">
        <v>3338.4189999999999</v>
      </c>
      <c r="L1648" s="22">
        <v>2864.1860000000001</v>
      </c>
      <c r="M1648" s="22">
        <v>2445.8040000000001</v>
      </c>
      <c r="N1648" s="22">
        <v>2187.8049999999998</v>
      </c>
      <c r="O1648" s="22">
        <v>1961.088</v>
      </c>
      <c r="P1648" s="22">
        <v>1988.7819999999999</v>
      </c>
      <c r="Q1648" s="22">
        <v>1725.3150000000001</v>
      </c>
      <c r="R1648" s="22">
        <v>1360.3430000000001</v>
      </c>
      <c r="S1648" s="22">
        <v>853.15599999999995</v>
      </c>
      <c r="T1648" s="22">
        <v>615.18700000000001</v>
      </c>
      <c r="U1648" s="22">
        <v>847.02</v>
      </c>
      <c r="V1648" s="22">
        <v>571.76499999999999</v>
      </c>
      <c r="W1648" s="22">
        <v>561.40599999999995</v>
      </c>
      <c r="X1648" s="22">
        <v>320.72300000000001</v>
      </c>
      <c r="Y1648" s="22">
        <v>151.14699999999999</v>
      </c>
      <c r="Z1648" s="22">
        <v>105.00700000000001</v>
      </c>
      <c r="AA1648" s="22">
        <v>34.101999999999997</v>
      </c>
      <c r="AB1648" s="22">
        <v>10.673999999999999</v>
      </c>
      <c r="AC1648" s="22">
        <v>1.5980000000000001</v>
      </c>
    </row>
    <row r="1649" spans="1:29" ht="11.5" hidden="1">
      <c r="A1649" s="26">
        <v>1632</v>
      </c>
      <c r="B1649" s="24" t="s">
        <v>1059</v>
      </c>
      <c r="C1649" s="32" t="s">
        <v>1176</v>
      </c>
      <c r="D1649" s="23"/>
      <c r="E1649" s="23">
        <v>5500</v>
      </c>
      <c r="F1649" s="24" t="s">
        <v>1109</v>
      </c>
      <c r="G1649" s="23">
        <v>921</v>
      </c>
      <c r="H1649" s="23">
        <v>2005</v>
      </c>
      <c r="I1649" s="22">
        <v>2753.2220000000002</v>
      </c>
      <c r="J1649" s="22">
        <v>2834.7869999999998</v>
      </c>
      <c r="K1649" s="22">
        <v>3257.627</v>
      </c>
      <c r="L1649" s="22">
        <v>3319.2910000000002</v>
      </c>
      <c r="M1649" s="22">
        <v>2825.9470000000001</v>
      </c>
      <c r="N1649" s="22">
        <v>2386.183</v>
      </c>
      <c r="O1649" s="22">
        <v>2137.8069999999998</v>
      </c>
      <c r="P1649" s="22">
        <v>1948.08</v>
      </c>
      <c r="Q1649" s="22">
        <v>1942.884</v>
      </c>
      <c r="R1649" s="22">
        <v>1665.769</v>
      </c>
      <c r="S1649" s="22">
        <v>1267.8689999999999</v>
      </c>
      <c r="T1649" s="22">
        <v>791.351</v>
      </c>
      <c r="U1649" s="22">
        <v>562.70799999999997</v>
      </c>
      <c r="V1649" s="22">
        <v>718.01300000000003</v>
      </c>
      <c r="W1649" s="22">
        <v>475.82400000000001</v>
      </c>
      <c r="X1649" s="22">
        <v>406.30500000000001</v>
      </c>
      <c r="Y1649" s="22">
        <v>210.94499999999999</v>
      </c>
      <c r="Z1649" s="22">
        <v>78.168000000000006</v>
      </c>
      <c r="AA1649" s="22">
        <v>39.317</v>
      </c>
      <c r="AB1649" s="22">
        <v>8.5399999999999991</v>
      </c>
      <c r="AC1649" s="22">
        <v>1.86</v>
      </c>
    </row>
    <row r="1650" spans="1:29" ht="11.5" hidden="1">
      <c r="A1650" s="26">
        <v>1633</v>
      </c>
      <c r="B1650" s="24" t="s">
        <v>1059</v>
      </c>
      <c r="C1650" s="32" t="s">
        <v>1176</v>
      </c>
      <c r="D1650" s="23"/>
      <c r="E1650" s="23">
        <v>5500</v>
      </c>
      <c r="F1650" s="24" t="s">
        <v>1109</v>
      </c>
      <c r="G1650" s="23">
        <v>921</v>
      </c>
      <c r="H1650" s="23">
        <v>2010</v>
      </c>
      <c r="I1650" s="22">
        <v>3246.7689999999998</v>
      </c>
      <c r="J1650" s="22">
        <v>2709.6280000000002</v>
      </c>
      <c r="K1650" s="22">
        <v>2842.674</v>
      </c>
      <c r="L1650" s="22">
        <v>3296.29</v>
      </c>
      <c r="M1650" s="22">
        <v>3347.09</v>
      </c>
      <c r="N1650" s="22">
        <v>2758.9450000000002</v>
      </c>
      <c r="O1650" s="22">
        <v>2335.0169999999998</v>
      </c>
      <c r="P1650" s="22">
        <v>2100.8330000000001</v>
      </c>
      <c r="Q1650" s="22">
        <v>1915.1379999999999</v>
      </c>
      <c r="R1650" s="22">
        <v>1918.991</v>
      </c>
      <c r="S1650" s="22">
        <v>1583.396</v>
      </c>
      <c r="T1650" s="22">
        <v>1177.788</v>
      </c>
      <c r="U1650" s="22">
        <v>709.61599999999999</v>
      </c>
      <c r="V1650" s="22">
        <v>503.09899999999999</v>
      </c>
      <c r="W1650" s="22">
        <v>592.98599999999999</v>
      </c>
      <c r="X1650" s="22">
        <v>345.512</v>
      </c>
      <c r="Y1650" s="22">
        <v>258.45600000000002</v>
      </c>
      <c r="Z1650" s="22">
        <v>106.595</v>
      </c>
      <c r="AA1650" s="22">
        <v>28.09</v>
      </c>
      <c r="AB1650" s="22">
        <v>8.9659999999999993</v>
      </c>
      <c r="AC1650" s="22">
        <v>1.45</v>
      </c>
    </row>
    <row r="1651" spans="1:29" ht="11.5" hidden="1">
      <c r="A1651" s="26">
        <v>1634</v>
      </c>
      <c r="B1651" s="24" t="s">
        <v>1059</v>
      </c>
      <c r="C1651" s="32" t="s">
        <v>1176</v>
      </c>
      <c r="D1651" s="23"/>
      <c r="E1651" s="23">
        <v>5500</v>
      </c>
      <c r="F1651" s="24" t="s">
        <v>1109</v>
      </c>
      <c r="G1651" s="23">
        <v>921</v>
      </c>
      <c r="H1651" s="23">
        <v>2015</v>
      </c>
      <c r="I1651" s="22">
        <v>3860.6030000000001</v>
      </c>
      <c r="J1651" s="22">
        <v>3239.087</v>
      </c>
      <c r="K1651" s="22">
        <v>2682.1329999999998</v>
      </c>
      <c r="L1651" s="22">
        <v>2818.373</v>
      </c>
      <c r="M1651" s="22">
        <v>3267.5619999999999</v>
      </c>
      <c r="N1651" s="22">
        <v>3323.8240000000001</v>
      </c>
      <c r="O1651" s="22">
        <v>2720.1770000000001</v>
      </c>
      <c r="P1651" s="22">
        <v>2308.6</v>
      </c>
      <c r="Q1651" s="22">
        <v>2076.9029999999998</v>
      </c>
      <c r="R1651" s="22">
        <v>1869.2149999999999</v>
      </c>
      <c r="S1651" s="22">
        <v>1893.316</v>
      </c>
      <c r="T1651" s="22">
        <v>1521.693</v>
      </c>
      <c r="U1651" s="22">
        <v>1125.03</v>
      </c>
      <c r="V1651" s="22">
        <v>607.745</v>
      </c>
      <c r="W1651" s="22">
        <v>445.755</v>
      </c>
      <c r="X1651" s="22">
        <v>465.291</v>
      </c>
      <c r="Y1651" s="22">
        <v>225.535</v>
      </c>
      <c r="Z1651" s="22">
        <v>120.851</v>
      </c>
      <c r="AA1651" s="22">
        <v>33.325000000000003</v>
      </c>
      <c r="AB1651" s="22">
        <v>5.3</v>
      </c>
      <c r="AC1651" s="22">
        <v>1.0569999999999999</v>
      </c>
    </row>
    <row r="1652" spans="1:29" ht="11.5" hidden="1">
      <c r="A1652" s="26">
        <v>1635</v>
      </c>
      <c r="B1652" s="24" t="s">
        <v>1059</v>
      </c>
      <c r="C1652" s="32" t="s">
        <v>1176</v>
      </c>
      <c r="D1652" s="23"/>
      <c r="E1652" s="23">
        <v>5500</v>
      </c>
      <c r="F1652" s="24" t="s">
        <v>1109</v>
      </c>
      <c r="G1652" s="23">
        <v>921</v>
      </c>
      <c r="H1652" s="23">
        <v>2020</v>
      </c>
      <c r="I1652" s="22">
        <v>3949.37</v>
      </c>
      <c r="J1652" s="22">
        <v>3845.2979999999998</v>
      </c>
      <c r="K1652" s="22">
        <v>3231.7249999999999</v>
      </c>
      <c r="L1652" s="22">
        <v>2664.0250000000001</v>
      </c>
      <c r="M1652" s="22">
        <v>2788.1080000000002</v>
      </c>
      <c r="N1652" s="22">
        <v>3235.721</v>
      </c>
      <c r="O1652" s="22">
        <v>3294.337</v>
      </c>
      <c r="P1652" s="22">
        <v>2693.4589999999998</v>
      </c>
      <c r="Q1652" s="22">
        <v>2281.9850000000001</v>
      </c>
      <c r="R1652" s="22">
        <v>2045.9369999999999</v>
      </c>
      <c r="S1652" s="22">
        <v>1831.1320000000001</v>
      </c>
      <c r="T1652" s="22">
        <v>1834.865</v>
      </c>
      <c r="U1652" s="22">
        <v>1443.4860000000001</v>
      </c>
      <c r="V1652" s="22">
        <v>1031.3330000000001</v>
      </c>
      <c r="W1652" s="22">
        <v>526.53200000000004</v>
      </c>
      <c r="X1652" s="22">
        <v>351.21699999999998</v>
      </c>
      <c r="Y1652" s="22">
        <v>311.39499999999998</v>
      </c>
      <c r="Z1652" s="22">
        <v>115.669</v>
      </c>
      <c r="AA1652" s="22">
        <v>43.183999999999997</v>
      </c>
      <c r="AB1652" s="22">
        <v>7.2560000000000002</v>
      </c>
      <c r="AC1652" s="22">
        <v>0.71699999999999997</v>
      </c>
    </row>
    <row r="1653" spans="1:29" ht="11.5" hidden="1">
      <c r="A1653" s="15">
        <v>1636</v>
      </c>
      <c r="B1653" s="13" t="s">
        <v>1059</v>
      </c>
      <c r="C1653" s="14" t="s">
        <v>1177</v>
      </c>
      <c r="D1653" s="12"/>
      <c r="E1653" s="12">
        <v>398</v>
      </c>
      <c r="F1653" s="13" t="s">
        <v>1110</v>
      </c>
      <c r="G1653" s="12">
        <v>5500</v>
      </c>
      <c r="H1653" s="12">
        <v>1950</v>
      </c>
      <c r="I1653" s="11">
        <v>358.76400000000001</v>
      </c>
      <c r="J1653" s="11">
        <v>285.04700000000003</v>
      </c>
      <c r="K1653" s="11">
        <v>475.63900000000001</v>
      </c>
      <c r="L1653" s="11">
        <v>267.98200000000003</v>
      </c>
      <c r="M1653" s="11">
        <v>378.31</v>
      </c>
      <c r="N1653" s="11">
        <v>236.72800000000001</v>
      </c>
      <c r="O1653" s="11">
        <v>178.589</v>
      </c>
      <c r="P1653" s="11">
        <v>253.892</v>
      </c>
      <c r="Q1653" s="11">
        <v>216.09100000000001</v>
      </c>
      <c r="R1653" s="11">
        <v>206.071</v>
      </c>
      <c r="S1653" s="11">
        <v>140.09200000000001</v>
      </c>
      <c r="T1653" s="11">
        <v>108.83799999999999</v>
      </c>
      <c r="U1653" s="11">
        <v>119.654</v>
      </c>
      <c r="V1653" s="11">
        <v>90.882000000000005</v>
      </c>
      <c r="W1653" s="11">
        <v>68.953999999999994</v>
      </c>
      <c r="X1653" s="11">
        <v>42.860999999999997</v>
      </c>
      <c r="Y1653" s="11">
        <v>19.167000000000002</v>
      </c>
      <c r="Z1653" s="11">
        <v>8.4019999999999992</v>
      </c>
      <c r="AA1653" s="11">
        <v>2.6680000000000001</v>
      </c>
      <c r="AB1653" s="11">
        <v>0.55400000000000005</v>
      </c>
      <c r="AC1653" s="11">
        <v>7.0999999999999994E-2</v>
      </c>
    </row>
    <row r="1654" spans="1:29" ht="11.5" hidden="1">
      <c r="A1654" s="15">
        <v>1637</v>
      </c>
      <c r="B1654" s="13" t="s">
        <v>1059</v>
      </c>
      <c r="C1654" s="14" t="s">
        <v>1177</v>
      </c>
      <c r="D1654" s="12"/>
      <c r="E1654" s="12">
        <v>398</v>
      </c>
      <c r="F1654" s="13" t="s">
        <v>1110</v>
      </c>
      <c r="G1654" s="12">
        <v>5500</v>
      </c>
      <c r="H1654" s="12">
        <v>1955</v>
      </c>
      <c r="I1654" s="11">
        <v>527.42999999999995</v>
      </c>
      <c r="J1654" s="11">
        <v>384.05900000000003</v>
      </c>
      <c r="K1654" s="11">
        <v>313.40300000000002</v>
      </c>
      <c r="L1654" s="11">
        <v>504.65</v>
      </c>
      <c r="M1654" s="11">
        <v>293.40800000000002</v>
      </c>
      <c r="N1654" s="11">
        <v>399.07400000000001</v>
      </c>
      <c r="O1654" s="11">
        <v>254.85900000000001</v>
      </c>
      <c r="P1654" s="11">
        <v>193.33</v>
      </c>
      <c r="Q1654" s="11">
        <v>266.99299999999999</v>
      </c>
      <c r="R1654" s="11">
        <v>227.411</v>
      </c>
      <c r="S1654" s="11">
        <v>212.02</v>
      </c>
      <c r="T1654" s="11">
        <v>142.762</v>
      </c>
      <c r="U1654" s="11">
        <v>107.7</v>
      </c>
      <c r="V1654" s="11">
        <v>111.30200000000001</v>
      </c>
      <c r="W1654" s="11">
        <v>79.209999999999994</v>
      </c>
      <c r="X1654" s="11">
        <v>52.822000000000003</v>
      </c>
      <c r="Y1654" s="11">
        <v>24.76</v>
      </c>
      <c r="Z1654" s="11">
        <v>9.6839999999999993</v>
      </c>
      <c r="AA1654" s="11">
        <v>3.2610000000000001</v>
      </c>
      <c r="AB1654" s="11">
        <v>0.74199999999999999</v>
      </c>
      <c r="AC1654" s="11">
        <v>0.11</v>
      </c>
    </row>
    <row r="1655" spans="1:29" ht="11.5" hidden="1">
      <c r="A1655" s="15">
        <v>1638</v>
      </c>
      <c r="B1655" s="13" t="s">
        <v>1059</v>
      </c>
      <c r="C1655" s="14" t="s">
        <v>1177</v>
      </c>
      <c r="D1655" s="12"/>
      <c r="E1655" s="12">
        <v>398</v>
      </c>
      <c r="F1655" s="13" t="s">
        <v>1110</v>
      </c>
      <c r="G1655" s="12">
        <v>5500</v>
      </c>
      <c r="H1655" s="12">
        <v>1960</v>
      </c>
      <c r="I1655" s="11">
        <v>739.22299999999996</v>
      </c>
      <c r="J1655" s="11">
        <v>584.01</v>
      </c>
      <c r="K1655" s="11">
        <v>431.80500000000001</v>
      </c>
      <c r="L1655" s="11">
        <v>357.95800000000003</v>
      </c>
      <c r="M1655" s="11">
        <v>547.77300000000002</v>
      </c>
      <c r="N1655" s="11">
        <v>334.45</v>
      </c>
      <c r="O1655" s="11">
        <v>434.79199999999997</v>
      </c>
      <c r="P1655" s="11">
        <v>284.10500000000002</v>
      </c>
      <c r="Q1655" s="11">
        <v>216.82599999999999</v>
      </c>
      <c r="R1655" s="11">
        <v>287.45600000000002</v>
      </c>
      <c r="S1655" s="11">
        <v>244.77600000000001</v>
      </c>
      <c r="T1655" s="11">
        <v>221.77199999999999</v>
      </c>
      <c r="U1655" s="11">
        <v>146.63800000000001</v>
      </c>
      <c r="V1655" s="11">
        <v>106.289</v>
      </c>
      <c r="W1655" s="11">
        <v>100.602</v>
      </c>
      <c r="X1655" s="11">
        <v>64.054000000000002</v>
      </c>
      <c r="Y1655" s="11">
        <v>31.550999999999998</v>
      </c>
      <c r="Z1655" s="11">
        <v>12.917</v>
      </c>
      <c r="AA1655" s="11">
        <v>3.9060000000000001</v>
      </c>
      <c r="AB1655" s="11">
        <v>0.94699999999999995</v>
      </c>
      <c r="AC1655" s="11">
        <v>0.156</v>
      </c>
    </row>
    <row r="1656" spans="1:29" ht="11.5" hidden="1">
      <c r="A1656" s="15">
        <v>1639</v>
      </c>
      <c r="B1656" s="13" t="s">
        <v>1059</v>
      </c>
      <c r="C1656" s="14" t="s">
        <v>1177</v>
      </c>
      <c r="D1656" s="12"/>
      <c r="E1656" s="12">
        <v>398</v>
      </c>
      <c r="F1656" s="13" t="s">
        <v>1110</v>
      </c>
      <c r="G1656" s="12">
        <v>5500</v>
      </c>
      <c r="H1656" s="12">
        <v>1965</v>
      </c>
      <c r="I1656" s="11">
        <v>857.29399999999998</v>
      </c>
      <c r="J1656" s="11">
        <v>778.94399999999996</v>
      </c>
      <c r="K1656" s="11">
        <v>621.22799999999995</v>
      </c>
      <c r="L1656" s="11">
        <v>460.346</v>
      </c>
      <c r="M1656" s="11">
        <v>383.26299999999998</v>
      </c>
      <c r="N1656" s="11">
        <v>571.24900000000002</v>
      </c>
      <c r="O1656" s="11">
        <v>358.7</v>
      </c>
      <c r="P1656" s="11">
        <v>453.50299999999999</v>
      </c>
      <c r="Q1656" s="11">
        <v>299.24700000000001</v>
      </c>
      <c r="R1656" s="11">
        <v>227.81299999999999</v>
      </c>
      <c r="S1656" s="11">
        <v>292.892</v>
      </c>
      <c r="T1656" s="11">
        <v>247.02500000000001</v>
      </c>
      <c r="U1656" s="11">
        <v>216.18100000000001</v>
      </c>
      <c r="V1656" s="11">
        <v>138.02199999999999</v>
      </c>
      <c r="W1656" s="11">
        <v>93.971999999999994</v>
      </c>
      <c r="X1656" s="11">
        <v>78.614999999999995</v>
      </c>
      <c r="Y1656" s="11">
        <v>36.838000000000001</v>
      </c>
      <c r="Z1656" s="11">
        <v>17.001000000000001</v>
      </c>
      <c r="AA1656" s="11">
        <v>5.4169999999999998</v>
      </c>
      <c r="AB1656" s="11">
        <v>1.1850000000000001</v>
      </c>
      <c r="AC1656" s="11">
        <v>0.21099999999999999</v>
      </c>
    </row>
    <row r="1657" spans="1:29" ht="11.5" hidden="1">
      <c r="A1657" s="15">
        <v>1640</v>
      </c>
      <c r="B1657" s="13" t="s">
        <v>1059</v>
      </c>
      <c r="C1657" s="14" t="s">
        <v>1177</v>
      </c>
      <c r="D1657" s="12"/>
      <c r="E1657" s="12">
        <v>398</v>
      </c>
      <c r="F1657" s="13" t="s">
        <v>1110</v>
      </c>
      <c r="G1657" s="12">
        <v>5500</v>
      </c>
      <c r="H1657" s="12">
        <v>1970</v>
      </c>
      <c r="I1657" s="11">
        <v>763.78</v>
      </c>
      <c r="J1657" s="11">
        <v>859.89200000000005</v>
      </c>
      <c r="K1657" s="11">
        <v>786.38199999999995</v>
      </c>
      <c r="L1657" s="11">
        <v>626.73800000000006</v>
      </c>
      <c r="M1657" s="11">
        <v>462.91300000000001</v>
      </c>
      <c r="N1657" s="11">
        <v>385.69</v>
      </c>
      <c r="O1657" s="11">
        <v>572.00599999999997</v>
      </c>
      <c r="P1657" s="11">
        <v>360.286</v>
      </c>
      <c r="Q1657" s="11">
        <v>451.40499999999997</v>
      </c>
      <c r="R1657" s="11">
        <v>296.26499999999999</v>
      </c>
      <c r="S1657" s="11">
        <v>223.16</v>
      </c>
      <c r="T1657" s="11">
        <v>281.40199999999999</v>
      </c>
      <c r="U1657" s="11">
        <v>231.34899999999999</v>
      </c>
      <c r="V1657" s="11">
        <v>194.33500000000001</v>
      </c>
      <c r="W1657" s="11">
        <v>116.771</v>
      </c>
      <c r="X1657" s="11">
        <v>71.510000000000005</v>
      </c>
      <c r="Y1657" s="11">
        <v>43.408999999999999</v>
      </c>
      <c r="Z1657" s="11">
        <v>20.516999999999999</v>
      </c>
      <c r="AA1657" s="11">
        <v>7.4240000000000004</v>
      </c>
      <c r="AB1657" s="11">
        <v>1.7230000000000001</v>
      </c>
      <c r="AC1657" s="11">
        <v>0.28000000000000003</v>
      </c>
    </row>
    <row r="1658" spans="1:29" ht="11.5" hidden="1">
      <c r="A1658" s="15">
        <v>1641</v>
      </c>
      <c r="B1658" s="13" t="s">
        <v>1059</v>
      </c>
      <c r="C1658" s="14" t="s">
        <v>1177</v>
      </c>
      <c r="D1658" s="12"/>
      <c r="E1658" s="12">
        <v>398</v>
      </c>
      <c r="F1658" s="13" t="s">
        <v>1110</v>
      </c>
      <c r="G1658" s="12">
        <v>5500</v>
      </c>
      <c r="H1658" s="12">
        <v>1975</v>
      </c>
      <c r="I1658" s="11">
        <v>792.98099999999999</v>
      </c>
      <c r="J1658" s="11">
        <v>757.88800000000003</v>
      </c>
      <c r="K1658" s="11">
        <v>840.58600000000001</v>
      </c>
      <c r="L1658" s="11">
        <v>769.10400000000004</v>
      </c>
      <c r="M1658" s="11">
        <v>642.60599999999999</v>
      </c>
      <c r="N1658" s="11">
        <v>467.86599999999999</v>
      </c>
      <c r="O1658" s="11">
        <v>372.45</v>
      </c>
      <c r="P1658" s="11">
        <v>543.78899999999999</v>
      </c>
      <c r="Q1658" s="11">
        <v>338.85300000000001</v>
      </c>
      <c r="R1658" s="11">
        <v>431.85700000000003</v>
      </c>
      <c r="S1658" s="11">
        <v>301.20699999999999</v>
      </c>
      <c r="T1658" s="11">
        <v>219.48400000000001</v>
      </c>
      <c r="U1658" s="11">
        <v>259.50799999999998</v>
      </c>
      <c r="V1658" s="11">
        <v>206.214</v>
      </c>
      <c r="W1658" s="11">
        <v>157.11500000000001</v>
      </c>
      <c r="X1658" s="11">
        <v>85.448999999999998</v>
      </c>
      <c r="Y1658" s="11">
        <v>45.478999999999999</v>
      </c>
      <c r="Z1658" s="11">
        <v>24.587</v>
      </c>
      <c r="AA1658" s="11">
        <v>9.1489999999999991</v>
      </c>
      <c r="AB1658" s="11">
        <v>2.4209999999999998</v>
      </c>
      <c r="AC1658" s="11">
        <v>0.41099999999999998</v>
      </c>
    </row>
    <row r="1659" spans="1:29" ht="11.5" hidden="1">
      <c r="A1659" s="15">
        <v>1642</v>
      </c>
      <c r="B1659" s="13" t="s">
        <v>1059</v>
      </c>
      <c r="C1659" s="14" t="s">
        <v>1177</v>
      </c>
      <c r="D1659" s="12"/>
      <c r="E1659" s="12">
        <v>398</v>
      </c>
      <c r="F1659" s="13" t="s">
        <v>1110</v>
      </c>
      <c r="G1659" s="12">
        <v>5500</v>
      </c>
      <c r="H1659" s="12">
        <v>1980</v>
      </c>
      <c r="I1659" s="11">
        <v>825.18100000000004</v>
      </c>
      <c r="J1659" s="11">
        <v>782.68600000000004</v>
      </c>
      <c r="K1659" s="11">
        <v>741.23500000000001</v>
      </c>
      <c r="L1659" s="11">
        <v>773.19100000000003</v>
      </c>
      <c r="M1659" s="11">
        <v>719.88800000000003</v>
      </c>
      <c r="N1659" s="11">
        <v>633.35</v>
      </c>
      <c r="O1659" s="11">
        <v>483.67899999999997</v>
      </c>
      <c r="P1659" s="11">
        <v>326.19400000000002</v>
      </c>
      <c r="Q1659" s="11">
        <v>529.06899999999996</v>
      </c>
      <c r="R1659" s="11">
        <v>323.41199999999998</v>
      </c>
      <c r="S1659" s="11">
        <v>409.74299999999999</v>
      </c>
      <c r="T1659" s="11">
        <v>291.11599999999999</v>
      </c>
      <c r="U1659" s="11">
        <v>200.56299999999999</v>
      </c>
      <c r="V1659" s="11">
        <v>226.773</v>
      </c>
      <c r="W1659" s="11">
        <v>170.524</v>
      </c>
      <c r="X1659" s="11">
        <v>121.467</v>
      </c>
      <c r="Y1659" s="11">
        <v>57.645000000000003</v>
      </c>
      <c r="Z1659" s="11">
        <v>25.838999999999999</v>
      </c>
      <c r="AA1659" s="11">
        <v>10.993</v>
      </c>
      <c r="AB1659" s="11">
        <v>2.988</v>
      </c>
      <c r="AC1659" s="11">
        <v>0.58099999999999996</v>
      </c>
    </row>
    <row r="1660" spans="1:29" ht="11.5" hidden="1">
      <c r="A1660" s="15">
        <v>1643</v>
      </c>
      <c r="B1660" s="13" t="s">
        <v>1059</v>
      </c>
      <c r="C1660" s="14" t="s">
        <v>1177</v>
      </c>
      <c r="D1660" s="12"/>
      <c r="E1660" s="12">
        <v>398</v>
      </c>
      <c r="F1660" s="13" t="s">
        <v>1110</v>
      </c>
      <c r="G1660" s="12">
        <v>5500</v>
      </c>
      <c r="H1660" s="12">
        <v>1985</v>
      </c>
      <c r="I1660" s="11">
        <v>879.48299999999995</v>
      </c>
      <c r="J1660" s="11">
        <v>802.86500000000001</v>
      </c>
      <c r="K1660" s="11">
        <v>766.88400000000001</v>
      </c>
      <c r="L1660" s="11">
        <v>700.49199999999996</v>
      </c>
      <c r="M1660" s="11">
        <v>755.64499999999998</v>
      </c>
      <c r="N1660" s="11">
        <v>714.69299999999998</v>
      </c>
      <c r="O1660" s="11">
        <v>610.62300000000005</v>
      </c>
      <c r="P1660" s="11">
        <v>461.88</v>
      </c>
      <c r="Q1660" s="11">
        <v>311.63099999999997</v>
      </c>
      <c r="R1660" s="11">
        <v>503.35700000000003</v>
      </c>
      <c r="S1660" s="11">
        <v>307.98599999999999</v>
      </c>
      <c r="T1660" s="11">
        <v>386.74400000000003</v>
      </c>
      <c r="U1660" s="11">
        <v>266.17200000000003</v>
      </c>
      <c r="V1660" s="11">
        <v>177.36500000000001</v>
      </c>
      <c r="W1660" s="11">
        <v>189.71</v>
      </c>
      <c r="X1660" s="11">
        <v>128.70699999999999</v>
      </c>
      <c r="Y1660" s="11">
        <v>74.322999999999993</v>
      </c>
      <c r="Z1660" s="11">
        <v>33.348999999999997</v>
      </c>
      <c r="AA1660" s="11">
        <v>11.815</v>
      </c>
      <c r="AB1660" s="11">
        <v>3.6850000000000001</v>
      </c>
      <c r="AC1660" s="11">
        <v>0.751</v>
      </c>
    </row>
    <row r="1661" spans="1:29" ht="11.5" hidden="1">
      <c r="A1661" s="15">
        <v>1644</v>
      </c>
      <c r="B1661" s="13" t="s">
        <v>1059</v>
      </c>
      <c r="C1661" s="14" t="s">
        <v>1177</v>
      </c>
      <c r="D1661" s="12"/>
      <c r="E1661" s="12">
        <v>398</v>
      </c>
      <c r="F1661" s="13" t="s">
        <v>1110</v>
      </c>
      <c r="G1661" s="12">
        <v>5500</v>
      </c>
      <c r="H1661" s="12">
        <v>1990</v>
      </c>
      <c r="I1661" s="11">
        <v>915.08799999999997</v>
      </c>
      <c r="J1661" s="11">
        <v>838.30100000000004</v>
      </c>
      <c r="K1661" s="11">
        <v>774.42499999999995</v>
      </c>
      <c r="L1661" s="11">
        <v>688.87699999999995</v>
      </c>
      <c r="M1661" s="11">
        <v>646.34699999999998</v>
      </c>
      <c r="N1661" s="11">
        <v>724.005</v>
      </c>
      <c r="O1661" s="11">
        <v>699.495</v>
      </c>
      <c r="P1661" s="11">
        <v>592.13800000000003</v>
      </c>
      <c r="Q1661" s="11">
        <v>445.34100000000001</v>
      </c>
      <c r="R1661" s="11">
        <v>299.31099999999998</v>
      </c>
      <c r="S1661" s="11">
        <v>480.303</v>
      </c>
      <c r="T1661" s="11">
        <v>292.83999999999997</v>
      </c>
      <c r="U1661" s="11">
        <v>361.41300000000001</v>
      </c>
      <c r="V1661" s="11">
        <v>238.059</v>
      </c>
      <c r="W1661" s="11">
        <v>150.233</v>
      </c>
      <c r="X1661" s="11">
        <v>146.84399999999999</v>
      </c>
      <c r="Y1661" s="11">
        <v>75.221000000000004</v>
      </c>
      <c r="Z1661" s="11">
        <v>43.539000000000001</v>
      </c>
      <c r="AA1661" s="11">
        <v>15.461</v>
      </c>
      <c r="AB1661" s="11">
        <v>4.0170000000000003</v>
      </c>
      <c r="AC1661" s="11">
        <v>0.94399999999999995</v>
      </c>
    </row>
    <row r="1662" spans="1:29" ht="11.5" hidden="1">
      <c r="A1662" s="15">
        <v>1645</v>
      </c>
      <c r="B1662" s="13" t="s">
        <v>1059</v>
      </c>
      <c r="C1662" s="14" t="s">
        <v>1177</v>
      </c>
      <c r="D1662" s="12"/>
      <c r="E1662" s="12">
        <v>398</v>
      </c>
      <c r="F1662" s="13" t="s">
        <v>1110</v>
      </c>
      <c r="G1662" s="12">
        <v>5500</v>
      </c>
      <c r="H1662" s="12">
        <v>1995</v>
      </c>
      <c r="I1662" s="11">
        <v>708.05200000000002</v>
      </c>
      <c r="J1662" s="11">
        <v>840.67</v>
      </c>
      <c r="K1662" s="11">
        <v>755.84500000000003</v>
      </c>
      <c r="L1662" s="11">
        <v>698.39300000000003</v>
      </c>
      <c r="M1662" s="11">
        <v>637.69299999999998</v>
      </c>
      <c r="N1662" s="11">
        <v>589.74599999999998</v>
      </c>
      <c r="O1662" s="11">
        <v>651.43100000000004</v>
      </c>
      <c r="P1662" s="11">
        <v>627.83100000000002</v>
      </c>
      <c r="Q1662" s="11">
        <v>546.21699999999998</v>
      </c>
      <c r="R1662" s="11">
        <v>399.21199999999999</v>
      </c>
      <c r="S1662" s="11">
        <v>266.06799999999998</v>
      </c>
      <c r="T1662" s="11">
        <v>433.87299999999999</v>
      </c>
      <c r="U1662" s="11">
        <v>248.35400000000001</v>
      </c>
      <c r="V1662" s="11">
        <v>306.47399999999999</v>
      </c>
      <c r="W1662" s="11">
        <v>189.73400000000001</v>
      </c>
      <c r="X1662" s="11">
        <v>107.51300000000001</v>
      </c>
      <c r="Y1662" s="11">
        <v>97.194000000000003</v>
      </c>
      <c r="Z1662" s="11">
        <v>40.031999999999996</v>
      </c>
      <c r="AA1662" s="11">
        <v>17.044</v>
      </c>
      <c r="AB1662" s="11">
        <v>4.0999999999999996</v>
      </c>
      <c r="AC1662" s="11">
        <v>0.78700000000000003</v>
      </c>
    </row>
    <row r="1663" spans="1:29" ht="11.5" hidden="1">
      <c r="A1663" s="15">
        <v>1646</v>
      </c>
      <c r="B1663" s="13" t="s">
        <v>1059</v>
      </c>
      <c r="C1663" s="14" t="s">
        <v>1177</v>
      </c>
      <c r="D1663" s="12"/>
      <c r="E1663" s="12">
        <v>398</v>
      </c>
      <c r="F1663" s="13" t="s">
        <v>1110</v>
      </c>
      <c r="G1663" s="12">
        <v>5500</v>
      </c>
      <c r="H1663" s="12">
        <v>2000</v>
      </c>
      <c r="I1663" s="11">
        <v>537.53800000000001</v>
      </c>
      <c r="J1663" s="11">
        <v>684.71799999999996</v>
      </c>
      <c r="K1663" s="11">
        <v>786.91099999999994</v>
      </c>
      <c r="L1663" s="11">
        <v>688.87400000000002</v>
      </c>
      <c r="M1663" s="11">
        <v>629.44100000000003</v>
      </c>
      <c r="N1663" s="11">
        <v>595.16600000000005</v>
      </c>
      <c r="O1663" s="11">
        <v>547.726</v>
      </c>
      <c r="P1663" s="11">
        <v>588.721</v>
      </c>
      <c r="Q1663" s="11">
        <v>557.92200000000003</v>
      </c>
      <c r="R1663" s="11">
        <v>497.83699999999999</v>
      </c>
      <c r="S1663" s="11">
        <v>349.90499999999997</v>
      </c>
      <c r="T1663" s="11">
        <v>233.14500000000001</v>
      </c>
      <c r="U1663" s="11">
        <v>373.315</v>
      </c>
      <c r="V1663" s="11">
        <v>197.52500000000001</v>
      </c>
      <c r="W1663" s="11">
        <v>230.06299999999999</v>
      </c>
      <c r="X1663" s="11">
        <v>125.88500000000001</v>
      </c>
      <c r="Y1663" s="11">
        <v>55.6</v>
      </c>
      <c r="Z1663" s="11">
        <v>47.542999999999999</v>
      </c>
      <c r="AA1663" s="11">
        <v>13.571999999999999</v>
      </c>
      <c r="AB1663" s="11">
        <v>3.5609999999999999</v>
      </c>
      <c r="AC1663" s="11">
        <v>0.55400000000000005</v>
      </c>
    </row>
    <row r="1664" spans="1:29" ht="11.5" hidden="1">
      <c r="A1664" s="15">
        <v>1647</v>
      </c>
      <c r="B1664" s="13" t="s">
        <v>1059</v>
      </c>
      <c r="C1664" s="14" t="s">
        <v>1177</v>
      </c>
      <c r="D1664" s="12"/>
      <c r="E1664" s="12">
        <v>398</v>
      </c>
      <c r="F1664" s="13" t="s">
        <v>1110</v>
      </c>
      <c r="G1664" s="12">
        <v>5500</v>
      </c>
      <c r="H1664" s="12">
        <v>2005</v>
      </c>
      <c r="I1664" s="11">
        <v>599.68100000000004</v>
      </c>
      <c r="J1664" s="11">
        <v>558.80200000000002</v>
      </c>
      <c r="K1664" s="11">
        <v>684.60799999999995</v>
      </c>
      <c r="L1664" s="11">
        <v>794.38400000000001</v>
      </c>
      <c r="M1664" s="11">
        <v>698.85900000000004</v>
      </c>
      <c r="N1664" s="11">
        <v>626.84500000000003</v>
      </c>
      <c r="O1664" s="11">
        <v>588.69200000000001</v>
      </c>
      <c r="P1664" s="11">
        <v>556.50599999999997</v>
      </c>
      <c r="Q1664" s="11">
        <v>573.76900000000001</v>
      </c>
      <c r="R1664" s="11">
        <v>538.86699999999996</v>
      </c>
      <c r="S1664" s="11">
        <v>450.28100000000001</v>
      </c>
      <c r="T1664" s="11">
        <v>330.56799999999998</v>
      </c>
      <c r="U1664" s="11">
        <v>216.137</v>
      </c>
      <c r="V1664" s="11">
        <v>305.47000000000003</v>
      </c>
      <c r="W1664" s="11">
        <v>172.92699999999999</v>
      </c>
      <c r="X1664" s="11">
        <v>160.11600000000001</v>
      </c>
      <c r="Y1664" s="11">
        <v>79.561999999999998</v>
      </c>
      <c r="Z1664" s="11">
        <v>27.446999999999999</v>
      </c>
      <c r="AA1664" s="11">
        <v>16.545999999999999</v>
      </c>
      <c r="AB1664" s="11">
        <v>2.984</v>
      </c>
      <c r="AC1664" s="11">
        <v>0.49299999999999999</v>
      </c>
    </row>
    <row r="1665" spans="1:29" ht="11.5" hidden="1">
      <c r="A1665" s="15">
        <v>1648</v>
      </c>
      <c r="B1665" s="13" t="s">
        <v>1059</v>
      </c>
      <c r="C1665" s="14" t="s">
        <v>1177</v>
      </c>
      <c r="D1665" s="12"/>
      <c r="E1665" s="12">
        <v>398</v>
      </c>
      <c r="F1665" s="13" t="s">
        <v>1110</v>
      </c>
      <c r="G1665" s="12">
        <v>5500</v>
      </c>
      <c r="H1665" s="12">
        <v>2010</v>
      </c>
      <c r="I1665" s="11">
        <v>773.34699999999998</v>
      </c>
      <c r="J1665" s="11">
        <v>575.81500000000005</v>
      </c>
      <c r="K1665" s="11">
        <v>554.54600000000005</v>
      </c>
      <c r="L1665" s="11">
        <v>731.26599999999996</v>
      </c>
      <c r="M1665" s="11">
        <v>832.60699999999997</v>
      </c>
      <c r="N1665" s="11">
        <v>690.61800000000005</v>
      </c>
      <c r="O1665" s="11">
        <v>617.54899999999998</v>
      </c>
      <c r="P1665" s="11">
        <v>583.77300000000002</v>
      </c>
      <c r="Q1665" s="11">
        <v>546.00199999999995</v>
      </c>
      <c r="R1665" s="11">
        <v>583.73</v>
      </c>
      <c r="S1665" s="11">
        <v>498.12599999999998</v>
      </c>
      <c r="T1665" s="11">
        <v>410.71100000000001</v>
      </c>
      <c r="U1665" s="11">
        <v>285.36200000000002</v>
      </c>
      <c r="V1665" s="11">
        <v>196.59899999999999</v>
      </c>
      <c r="W1665" s="11">
        <v>256.892</v>
      </c>
      <c r="X1665" s="11">
        <v>115.331</v>
      </c>
      <c r="Y1665" s="11">
        <v>97.15</v>
      </c>
      <c r="Z1665" s="11">
        <v>36.743000000000002</v>
      </c>
      <c r="AA1665" s="11">
        <v>7.7569999999999997</v>
      </c>
      <c r="AB1665" s="11">
        <v>2.552</v>
      </c>
      <c r="AC1665" s="11">
        <v>0.27900000000000003</v>
      </c>
    </row>
    <row r="1666" spans="1:29" ht="11.5" hidden="1">
      <c r="A1666" s="15">
        <v>1649</v>
      </c>
      <c r="B1666" s="13" t="s">
        <v>1059</v>
      </c>
      <c r="C1666" s="14" t="s">
        <v>1177</v>
      </c>
      <c r="D1666" s="12"/>
      <c r="E1666" s="12">
        <v>398</v>
      </c>
      <c r="F1666" s="13" t="s">
        <v>1110</v>
      </c>
      <c r="G1666" s="12">
        <v>5500</v>
      </c>
      <c r="H1666" s="12">
        <v>2015</v>
      </c>
      <c r="I1666" s="11">
        <v>949.32899999999995</v>
      </c>
      <c r="J1666" s="11">
        <v>780.95699999999999</v>
      </c>
      <c r="K1666" s="11">
        <v>550.64</v>
      </c>
      <c r="L1666" s="11">
        <v>546.66</v>
      </c>
      <c r="M1666" s="11">
        <v>743.47799999999995</v>
      </c>
      <c r="N1666" s="11">
        <v>851.83600000000001</v>
      </c>
      <c r="O1666" s="11">
        <v>677.96299999999997</v>
      </c>
      <c r="P1666" s="11">
        <v>610.76700000000005</v>
      </c>
      <c r="Q1666" s="11">
        <v>577.85299999999995</v>
      </c>
      <c r="R1666" s="11">
        <v>529.45299999999997</v>
      </c>
      <c r="S1666" s="11">
        <v>592.73900000000003</v>
      </c>
      <c r="T1666" s="11">
        <v>478.03800000000001</v>
      </c>
      <c r="U1666" s="11">
        <v>406.98599999999999</v>
      </c>
      <c r="V1666" s="11">
        <v>224.61600000000001</v>
      </c>
      <c r="W1666" s="11">
        <v>191.459</v>
      </c>
      <c r="X1666" s="11">
        <v>212.28</v>
      </c>
      <c r="Y1666" s="11">
        <v>79.863</v>
      </c>
      <c r="Z1666" s="11">
        <v>45.734000000000002</v>
      </c>
      <c r="AA1666" s="11">
        <v>11.679</v>
      </c>
      <c r="AB1666" s="11">
        <v>1.51</v>
      </c>
      <c r="AC1666" s="11">
        <v>0.28199999999999997</v>
      </c>
    </row>
    <row r="1667" spans="1:29" ht="11.5" hidden="1">
      <c r="A1667" s="15">
        <v>1650</v>
      </c>
      <c r="B1667" s="13" t="s">
        <v>1059</v>
      </c>
      <c r="C1667" s="14" t="s">
        <v>1177</v>
      </c>
      <c r="D1667" s="12"/>
      <c r="E1667" s="12">
        <v>398</v>
      </c>
      <c r="F1667" s="13" t="s">
        <v>1110</v>
      </c>
      <c r="G1667" s="12">
        <v>5500</v>
      </c>
      <c r="H1667" s="12">
        <v>2020</v>
      </c>
      <c r="I1667" s="11">
        <v>929.75099999999998</v>
      </c>
      <c r="J1667" s="11">
        <v>946.53</v>
      </c>
      <c r="K1667" s="11">
        <v>779.06700000000001</v>
      </c>
      <c r="L1667" s="11">
        <v>544.572</v>
      </c>
      <c r="M1667" s="11">
        <v>536.33699999999999</v>
      </c>
      <c r="N1667" s="11">
        <v>733.09199999999998</v>
      </c>
      <c r="O1667" s="11">
        <v>842.50900000000001</v>
      </c>
      <c r="P1667" s="11">
        <v>669.71799999999996</v>
      </c>
      <c r="Q1667" s="11">
        <v>602.52099999999996</v>
      </c>
      <c r="R1667" s="11">
        <v>568.80100000000004</v>
      </c>
      <c r="S1667" s="11">
        <v>518.99699999999996</v>
      </c>
      <c r="T1667" s="11">
        <v>576.48900000000003</v>
      </c>
      <c r="U1667" s="11">
        <v>457.86200000000002</v>
      </c>
      <c r="V1667" s="11">
        <v>379.72899999999998</v>
      </c>
      <c r="W1667" s="11">
        <v>201.22499999999999</v>
      </c>
      <c r="X1667" s="11">
        <v>158.52500000000001</v>
      </c>
      <c r="Y1667" s="11">
        <v>151.792</v>
      </c>
      <c r="Z1667" s="11">
        <v>45.241</v>
      </c>
      <c r="AA1667" s="11">
        <v>18.042000000000002</v>
      </c>
      <c r="AB1667" s="11">
        <v>2.7610000000000001</v>
      </c>
      <c r="AC1667" s="11">
        <v>0.20699999999999999</v>
      </c>
    </row>
    <row r="1668" spans="1:29" ht="11.5" hidden="1">
      <c r="A1668" s="15">
        <v>1651</v>
      </c>
      <c r="B1668" s="13" t="s">
        <v>1059</v>
      </c>
      <c r="C1668" s="14" t="s">
        <v>1178</v>
      </c>
      <c r="D1668" s="12"/>
      <c r="E1668" s="12">
        <v>417</v>
      </c>
      <c r="F1668" s="13" t="s">
        <v>1110</v>
      </c>
      <c r="G1668" s="12">
        <v>5500</v>
      </c>
      <c r="H1668" s="12">
        <v>1950</v>
      </c>
      <c r="I1668" s="11">
        <v>87.438000000000002</v>
      </c>
      <c r="J1668" s="11">
        <v>64.658000000000001</v>
      </c>
      <c r="K1668" s="11">
        <v>100.471</v>
      </c>
      <c r="L1668" s="11">
        <v>85.25</v>
      </c>
      <c r="M1668" s="11">
        <v>93.307000000000002</v>
      </c>
      <c r="N1668" s="11">
        <v>65.355000000000004</v>
      </c>
      <c r="O1668" s="11">
        <v>46.953000000000003</v>
      </c>
      <c r="P1668" s="11">
        <v>62.668999999999997</v>
      </c>
      <c r="Q1668" s="11">
        <v>57.098999999999997</v>
      </c>
      <c r="R1668" s="11">
        <v>60.478999999999999</v>
      </c>
      <c r="S1668" s="11">
        <v>41.976999999999997</v>
      </c>
      <c r="T1668" s="11">
        <v>33.124000000000002</v>
      </c>
      <c r="U1668" s="11">
        <v>35.710999999999999</v>
      </c>
      <c r="V1668" s="11">
        <v>29.742999999999999</v>
      </c>
      <c r="W1668" s="11">
        <v>21.984000000000002</v>
      </c>
      <c r="X1668" s="11">
        <v>14.722</v>
      </c>
      <c r="Y1668" s="11">
        <v>6.0780000000000003</v>
      </c>
      <c r="Z1668" s="11">
        <v>2.879</v>
      </c>
      <c r="AA1668" s="11">
        <v>1.014</v>
      </c>
      <c r="AB1668" s="11">
        <v>0.24099999999999999</v>
      </c>
      <c r="AC1668" s="11">
        <v>3.5999999999999997E-2</v>
      </c>
    </row>
    <row r="1669" spans="1:29" ht="11.5" hidden="1">
      <c r="A1669" s="15">
        <v>1652</v>
      </c>
      <c r="B1669" s="13" t="s">
        <v>1059</v>
      </c>
      <c r="C1669" s="14" t="s">
        <v>1178</v>
      </c>
      <c r="D1669" s="12"/>
      <c r="E1669" s="12">
        <v>417</v>
      </c>
      <c r="F1669" s="13" t="s">
        <v>1110</v>
      </c>
      <c r="G1669" s="12">
        <v>5500</v>
      </c>
      <c r="H1669" s="12">
        <v>1955</v>
      </c>
      <c r="I1669" s="11">
        <v>131.458</v>
      </c>
      <c r="J1669" s="11">
        <v>86.090999999999994</v>
      </c>
      <c r="K1669" s="11">
        <v>65.093000000000004</v>
      </c>
      <c r="L1669" s="11">
        <v>100.79</v>
      </c>
      <c r="M1669" s="11">
        <v>85.090999999999994</v>
      </c>
      <c r="N1669" s="11">
        <v>92.590999999999994</v>
      </c>
      <c r="O1669" s="11">
        <v>64.691999999999993</v>
      </c>
      <c r="P1669" s="11">
        <v>46.393999999999998</v>
      </c>
      <c r="Q1669" s="11">
        <v>61.493000000000002</v>
      </c>
      <c r="R1669" s="11">
        <v>55.594999999999999</v>
      </c>
      <c r="S1669" s="11">
        <v>57.993000000000002</v>
      </c>
      <c r="T1669" s="11">
        <v>39.496000000000002</v>
      </c>
      <c r="U1669" s="11">
        <v>30.196999999999999</v>
      </c>
      <c r="V1669" s="11">
        <v>31.297000000000001</v>
      </c>
      <c r="W1669" s="11">
        <v>24.396999999999998</v>
      </c>
      <c r="X1669" s="11">
        <v>15.898999999999999</v>
      </c>
      <c r="Y1669" s="11">
        <v>7.3109999999999999</v>
      </c>
      <c r="Z1669" s="11">
        <v>2.94</v>
      </c>
      <c r="AA1669" s="11">
        <v>1.093</v>
      </c>
      <c r="AB1669" s="11">
        <v>0.3</v>
      </c>
      <c r="AC1669" s="11">
        <v>5.6000000000000001E-2</v>
      </c>
    </row>
    <row r="1670" spans="1:29" ht="11.5" hidden="1">
      <c r="A1670" s="15">
        <v>1653</v>
      </c>
      <c r="B1670" s="13" t="s">
        <v>1059</v>
      </c>
      <c r="C1670" s="14" t="s">
        <v>1178</v>
      </c>
      <c r="D1670" s="12"/>
      <c r="E1670" s="12">
        <v>417</v>
      </c>
      <c r="F1670" s="13" t="s">
        <v>1110</v>
      </c>
      <c r="G1670" s="12">
        <v>5500</v>
      </c>
      <c r="H1670" s="12">
        <v>1960</v>
      </c>
      <c r="I1670" s="11">
        <v>176.602</v>
      </c>
      <c r="J1670" s="11">
        <v>130.61099999999999</v>
      </c>
      <c r="K1670" s="11">
        <v>87.091999999999999</v>
      </c>
      <c r="L1670" s="11">
        <v>65.994</v>
      </c>
      <c r="M1670" s="11">
        <v>100.991</v>
      </c>
      <c r="N1670" s="11">
        <v>85.191999999999993</v>
      </c>
      <c r="O1670" s="11">
        <v>92.093000000000004</v>
      </c>
      <c r="P1670" s="11">
        <v>64.293000000000006</v>
      </c>
      <c r="Q1670" s="11">
        <v>46.095999999999997</v>
      </c>
      <c r="R1670" s="11">
        <v>60.293999999999997</v>
      </c>
      <c r="S1670" s="11">
        <v>53.893999999999998</v>
      </c>
      <c r="T1670" s="11">
        <v>55.094999999999999</v>
      </c>
      <c r="U1670" s="11">
        <v>36.497</v>
      </c>
      <c r="V1670" s="11">
        <v>26.896999999999998</v>
      </c>
      <c r="W1670" s="11">
        <v>26.097999999999999</v>
      </c>
      <c r="X1670" s="11">
        <v>17.998000000000001</v>
      </c>
      <c r="Y1670" s="11">
        <v>8.0410000000000004</v>
      </c>
      <c r="Z1670" s="11">
        <v>3.6720000000000002</v>
      </c>
      <c r="AA1670" s="11">
        <v>1.17</v>
      </c>
      <c r="AB1670" s="11">
        <v>0.34</v>
      </c>
      <c r="AC1670" s="11">
        <v>7.5999999999999998E-2</v>
      </c>
    </row>
    <row r="1671" spans="1:29" ht="11.5" hidden="1">
      <c r="A1671" s="15">
        <v>1654</v>
      </c>
      <c r="B1671" s="13" t="s">
        <v>1059</v>
      </c>
      <c r="C1671" s="14" t="s">
        <v>1178</v>
      </c>
      <c r="D1671" s="12"/>
      <c r="E1671" s="12">
        <v>417</v>
      </c>
      <c r="F1671" s="13" t="s">
        <v>1110</v>
      </c>
      <c r="G1671" s="12">
        <v>5500</v>
      </c>
      <c r="H1671" s="12">
        <v>1965</v>
      </c>
      <c r="I1671" s="11">
        <v>209.85300000000001</v>
      </c>
      <c r="J1671" s="11">
        <v>180.9</v>
      </c>
      <c r="K1671" s="11">
        <v>135.92099999999999</v>
      </c>
      <c r="L1671" s="11">
        <v>90.927999999999997</v>
      </c>
      <c r="M1671" s="11">
        <v>69.093999999999994</v>
      </c>
      <c r="N1671" s="11">
        <v>103.59</v>
      </c>
      <c r="O1671" s="11">
        <v>87.938000000000002</v>
      </c>
      <c r="P1671" s="11">
        <v>94.019000000000005</v>
      </c>
      <c r="Q1671" s="11">
        <v>65.804000000000002</v>
      </c>
      <c r="R1671" s="11">
        <v>47.058999999999997</v>
      </c>
      <c r="S1671" s="11">
        <v>60.119</v>
      </c>
      <c r="T1671" s="11">
        <v>53.040999999999997</v>
      </c>
      <c r="U1671" s="11">
        <v>52.442999999999998</v>
      </c>
      <c r="V1671" s="11">
        <v>33.798999999999999</v>
      </c>
      <c r="W1671" s="11">
        <v>23.431000000000001</v>
      </c>
      <c r="X1671" s="11">
        <v>20.14</v>
      </c>
      <c r="Y1671" s="11">
        <v>9.6449999999999996</v>
      </c>
      <c r="Z1671" s="11">
        <v>4.1959999999999997</v>
      </c>
      <c r="AA1671" s="11">
        <v>1.5309999999999999</v>
      </c>
      <c r="AB1671" s="11">
        <v>0.38200000000000001</v>
      </c>
      <c r="AC1671" s="11">
        <v>9.2999999999999999E-2</v>
      </c>
    </row>
    <row r="1672" spans="1:29" ht="11.5" hidden="1">
      <c r="A1672" s="15">
        <v>1655</v>
      </c>
      <c r="B1672" s="13" t="s">
        <v>1059</v>
      </c>
      <c r="C1672" s="14" t="s">
        <v>1178</v>
      </c>
      <c r="D1672" s="12"/>
      <c r="E1672" s="12">
        <v>417</v>
      </c>
      <c r="F1672" s="13" t="s">
        <v>1110</v>
      </c>
      <c r="G1672" s="12">
        <v>5500</v>
      </c>
      <c r="H1672" s="12">
        <v>1970</v>
      </c>
      <c r="I1672" s="11">
        <v>210.11799999999999</v>
      </c>
      <c r="J1672" s="11">
        <v>214.261</v>
      </c>
      <c r="K1672" s="11">
        <v>187.08199999999999</v>
      </c>
      <c r="L1672" s="11">
        <v>140.673</v>
      </c>
      <c r="M1672" s="11">
        <v>93.956000000000003</v>
      </c>
      <c r="N1672" s="11">
        <v>71.507999999999996</v>
      </c>
      <c r="O1672" s="11">
        <v>105.715</v>
      </c>
      <c r="P1672" s="11">
        <v>90.087000000000003</v>
      </c>
      <c r="Q1672" s="11">
        <v>95.483999999999995</v>
      </c>
      <c r="R1672" s="11">
        <v>66.66</v>
      </c>
      <c r="S1672" s="11">
        <v>47.372999999999998</v>
      </c>
      <c r="T1672" s="11">
        <v>58.942999999999998</v>
      </c>
      <c r="U1672" s="11">
        <v>50.944000000000003</v>
      </c>
      <c r="V1672" s="11">
        <v>48.451000000000001</v>
      </c>
      <c r="W1672" s="11">
        <v>29.498999999999999</v>
      </c>
      <c r="X1672" s="11">
        <v>18.416</v>
      </c>
      <c r="Y1672" s="11">
        <v>10.863</v>
      </c>
      <c r="Z1672" s="11">
        <v>5.2089999999999996</v>
      </c>
      <c r="AA1672" s="11">
        <v>1.8240000000000001</v>
      </c>
      <c r="AB1672" s="11">
        <v>0.52400000000000002</v>
      </c>
      <c r="AC1672" s="11">
        <v>0.111</v>
      </c>
    </row>
    <row r="1673" spans="1:29" ht="11.5" hidden="1">
      <c r="A1673" s="15">
        <v>1656</v>
      </c>
      <c r="B1673" s="13" t="s">
        <v>1059</v>
      </c>
      <c r="C1673" s="14" t="s">
        <v>1178</v>
      </c>
      <c r="D1673" s="12"/>
      <c r="E1673" s="12">
        <v>417</v>
      </c>
      <c r="F1673" s="13" t="s">
        <v>1110</v>
      </c>
      <c r="G1673" s="12">
        <v>5500</v>
      </c>
      <c r="H1673" s="12">
        <v>1975</v>
      </c>
      <c r="I1673" s="11">
        <v>224.65100000000001</v>
      </c>
      <c r="J1673" s="11">
        <v>210.14</v>
      </c>
      <c r="K1673" s="11">
        <v>211.58099999999999</v>
      </c>
      <c r="L1673" s="11">
        <v>179.28299999999999</v>
      </c>
      <c r="M1673" s="11">
        <v>135.28</v>
      </c>
      <c r="N1673" s="11">
        <v>91.745999999999995</v>
      </c>
      <c r="O1673" s="11">
        <v>68.611999999999995</v>
      </c>
      <c r="P1673" s="11">
        <v>101.96299999999999</v>
      </c>
      <c r="Q1673" s="11">
        <v>85.899000000000001</v>
      </c>
      <c r="R1673" s="11">
        <v>92.948999999999998</v>
      </c>
      <c r="S1673" s="11">
        <v>69.590999999999994</v>
      </c>
      <c r="T1673" s="11">
        <v>46.993000000000002</v>
      </c>
      <c r="U1673" s="11">
        <v>52.975000000000001</v>
      </c>
      <c r="V1673" s="11">
        <v>44.73</v>
      </c>
      <c r="W1673" s="11">
        <v>37.5</v>
      </c>
      <c r="X1673" s="11">
        <v>21.68</v>
      </c>
      <c r="Y1673" s="11">
        <v>12.77</v>
      </c>
      <c r="Z1673" s="11">
        <v>5.9770000000000003</v>
      </c>
      <c r="AA1673" s="11">
        <v>2.3140000000000001</v>
      </c>
      <c r="AB1673" s="11">
        <v>0.63500000000000001</v>
      </c>
      <c r="AC1673" s="11">
        <v>0.15</v>
      </c>
    </row>
    <row r="1674" spans="1:29" ht="11.5" hidden="1">
      <c r="A1674" s="15">
        <v>1657</v>
      </c>
      <c r="B1674" s="13" t="s">
        <v>1059</v>
      </c>
      <c r="C1674" s="14" t="s">
        <v>1178</v>
      </c>
      <c r="D1674" s="12"/>
      <c r="E1674" s="12">
        <v>417</v>
      </c>
      <c r="F1674" s="13" t="s">
        <v>1110</v>
      </c>
      <c r="G1674" s="12">
        <v>5500</v>
      </c>
      <c r="H1674" s="12">
        <v>1980</v>
      </c>
      <c r="I1674" s="11">
        <v>235.45699999999999</v>
      </c>
      <c r="J1674" s="11">
        <v>215.41300000000001</v>
      </c>
      <c r="K1674" s="11">
        <v>206.535</v>
      </c>
      <c r="L1674" s="11">
        <v>202.17</v>
      </c>
      <c r="M1674" s="11">
        <v>172.58699999999999</v>
      </c>
      <c r="N1674" s="11">
        <v>136.83199999999999</v>
      </c>
      <c r="O1674" s="11">
        <v>97.266000000000005</v>
      </c>
      <c r="P1674" s="11">
        <v>61.881999999999998</v>
      </c>
      <c r="Q1674" s="11">
        <v>100.911</v>
      </c>
      <c r="R1674" s="11">
        <v>81.802999999999997</v>
      </c>
      <c r="S1674" s="11">
        <v>92.114000000000004</v>
      </c>
      <c r="T1674" s="11">
        <v>68.433000000000007</v>
      </c>
      <c r="U1674" s="11">
        <v>45.645000000000003</v>
      </c>
      <c r="V1674" s="11">
        <v>47.609000000000002</v>
      </c>
      <c r="W1674" s="11">
        <v>36.503</v>
      </c>
      <c r="X1674" s="11">
        <v>29.044</v>
      </c>
      <c r="Y1674" s="11">
        <v>14.467000000000001</v>
      </c>
      <c r="Z1674" s="11">
        <v>7.0430000000000001</v>
      </c>
      <c r="AA1674" s="11">
        <v>2.6589999999999998</v>
      </c>
      <c r="AB1674" s="11">
        <v>0.80100000000000005</v>
      </c>
      <c r="AC1674" s="11">
        <v>0.184</v>
      </c>
    </row>
    <row r="1675" spans="1:29" ht="11.5" hidden="1">
      <c r="A1675" s="15">
        <v>1658</v>
      </c>
      <c r="B1675" s="13" t="s">
        <v>1059</v>
      </c>
      <c r="C1675" s="14" t="s">
        <v>1178</v>
      </c>
      <c r="D1675" s="12"/>
      <c r="E1675" s="12">
        <v>417</v>
      </c>
      <c r="F1675" s="13" t="s">
        <v>1110</v>
      </c>
      <c r="G1675" s="12">
        <v>5500</v>
      </c>
      <c r="H1675" s="12">
        <v>1985</v>
      </c>
      <c r="I1675" s="11">
        <v>275.649</v>
      </c>
      <c r="J1675" s="11">
        <v>230.42</v>
      </c>
      <c r="K1675" s="11">
        <v>212.631</v>
      </c>
      <c r="L1675" s="11">
        <v>196.774</v>
      </c>
      <c r="M1675" s="11">
        <v>200.15600000000001</v>
      </c>
      <c r="N1675" s="11">
        <v>172.61500000000001</v>
      </c>
      <c r="O1675" s="11">
        <v>134.19900000000001</v>
      </c>
      <c r="P1675" s="11">
        <v>94.495000000000005</v>
      </c>
      <c r="Q1675" s="11">
        <v>60.137999999999998</v>
      </c>
      <c r="R1675" s="11">
        <v>97.578999999999994</v>
      </c>
      <c r="S1675" s="11">
        <v>79.944000000000003</v>
      </c>
      <c r="T1675" s="11">
        <v>88.147000000000006</v>
      </c>
      <c r="U1675" s="11">
        <v>62.951000000000001</v>
      </c>
      <c r="V1675" s="11">
        <v>41.081000000000003</v>
      </c>
      <c r="W1675" s="11">
        <v>40.537999999999997</v>
      </c>
      <c r="X1675" s="11">
        <v>28.047000000000001</v>
      </c>
      <c r="Y1675" s="11">
        <v>19.181000000000001</v>
      </c>
      <c r="Z1675" s="11">
        <v>8.1159999999999997</v>
      </c>
      <c r="AA1675" s="11">
        <v>3.2010000000000001</v>
      </c>
      <c r="AB1675" s="11">
        <v>0.93799999999999994</v>
      </c>
      <c r="AC1675" s="11">
        <v>0.23300000000000001</v>
      </c>
    </row>
    <row r="1676" spans="1:29" ht="11.5" hidden="1">
      <c r="A1676" s="15">
        <v>1659</v>
      </c>
      <c r="B1676" s="13" t="s">
        <v>1059</v>
      </c>
      <c r="C1676" s="14" t="s">
        <v>1178</v>
      </c>
      <c r="D1676" s="12"/>
      <c r="E1676" s="12">
        <v>417</v>
      </c>
      <c r="F1676" s="13" t="s">
        <v>1110</v>
      </c>
      <c r="G1676" s="12">
        <v>5500</v>
      </c>
      <c r="H1676" s="12">
        <v>1990</v>
      </c>
      <c r="I1676" s="11">
        <v>308.73</v>
      </c>
      <c r="J1676" s="11">
        <v>269.17500000000001</v>
      </c>
      <c r="K1676" s="11">
        <v>229.15600000000001</v>
      </c>
      <c r="L1676" s="11">
        <v>205.923</v>
      </c>
      <c r="M1676" s="11">
        <v>182.84800000000001</v>
      </c>
      <c r="N1676" s="11">
        <v>189.56299999999999</v>
      </c>
      <c r="O1676" s="11">
        <v>168.965</v>
      </c>
      <c r="P1676" s="11">
        <v>130.154</v>
      </c>
      <c r="Q1676" s="11">
        <v>90.177999999999997</v>
      </c>
      <c r="R1676" s="11">
        <v>56.344000000000001</v>
      </c>
      <c r="S1676" s="11">
        <v>92.918999999999997</v>
      </c>
      <c r="T1676" s="11">
        <v>75.385999999999996</v>
      </c>
      <c r="U1676" s="11">
        <v>80.894999999999996</v>
      </c>
      <c r="V1676" s="11">
        <v>54.284999999999997</v>
      </c>
      <c r="W1676" s="11">
        <v>33.472000000000001</v>
      </c>
      <c r="X1676" s="11">
        <v>29.385999999999999</v>
      </c>
      <c r="Y1676" s="11">
        <v>14.7</v>
      </c>
      <c r="Z1676" s="11">
        <v>10.958</v>
      </c>
      <c r="AA1676" s="11">
        <v>3.7749999999999999</v>
      </c>
      <c r="AB1676" s="11">
        <v>1.149</v>
      </c>
      <c r="AC1676" s="11">
        <v>0.28100000000000003</v>
      </c>
    </row>
    <row r="1677" spans="1:29" ht="11.5" hidden="1">
      <c r="A1677" s="15">
        <v>1660</v>
      </c>
      <c r="B1677" s="13" t="s">
        <v>1059</v>
      </c>
      <c r="C1677" s="14" t="s">
        <v>1178</v>
      </c>
      <c r="D1677" s="12"/>
      <c r="E1677" s="12">
        <v>417</v>
      </c>
      <c r="F1677" s="13" t="s">
        <v>1110</v>
      </c>
      <c r="G1677" s="12">
        <v>5500</v>
      </c>
      <c r="H1677" s="12">
        <v>1995</v>
      </c>
      <c r="I1677" s="11">
        <v>290.16500000000002</v>
      </c>
      <c r="J1677" s="11">
        <v>295.38799999999998</v>
      </c>
      <c r="K1677" s="11">
        <v>258.44</v>
      </c>
      <c r="L1677" s="11">
        <v>219.071</v>
      </c>
      <c r="M1677" s="11">
        <v>196.16800000000001</v>
      </c>
      <c r="N1677" s="11">
        <v>172.208</v>
      </c>
      <c r="O1677" s="11">
        <v>177.03200000000001</v>
      </c>
      <c r="P1677" s="11">
        <v>156.078</v>
      </c>
      <c r="Q1677" s="11">
        <v>118.595</v>
      </c>
      <c r="R1677" s="11">
        <v>81.248999999999995</v>
      </c>
      <c r="S1677" s="11">
        <v>46.77</v>
      </c>
      <c r="T1677" s="11">
        <v>80.289000000000001</v>
      </c>
      <c r="U1677" s="11">
        <v>63.226999999999997</v>
      </c>
      <c r="V1677" s="11">
        <v>66.629000000000005</v>
      </c>
      <c r="W1677" s="11">
        <v>40.954000000000001</v>
      </c>
      <c r="X1677" s="11">
        <v>21.507000000000001</v>
      </c>
      <c r="Y1677" s="11">
        <v>14.898</v>
      </c>
      <c r="Z1677" s="11">
        <v>8.2710000000000008</v>
      </c>
      <c r="AA1677" s="11">
        <v>4.9829999999999997</v>
      </c>
      <c r="AB1677" s="11">
        <v>1.2849999999999999</v>
      </c>
      <c r="AC1677" s="11">
        <v>0.315</v>
      </c>
    </row>
    <row r="1678" spans="1:29" ht="11.5" hidden="1">
      <c r="A1678" s="15">
        <v>1661</v>
      </c>
      <c r="B1678" s="13" t="s">
        <v>1059</v>
      </c>
      <c r="C1678" s="14" t="s">
        <v>1178</v>
      </c>
      <c r="D1678" s="12"/>
      <c r="E1678" s="12">
        <v>417</v>
      </c>
      <c r="F1678" s="13" t="s">
        <v>1110</v>
      </c>
      <c r="G1678" s="12">
        <v>5500</v>
      </c>
      <c r="H1678" s="12">
        <v>2000</v>
      </c>
      <c r="I1678" s="11">
        <v>261.78500000000003</v>
      </c>
      <c r="J1678" s="11">
        <v>287.14699999999999</v>
      </c>
      <c r="K1678" s="11">
        <v>293.75799999999998</v>
      </c>
      <c r="L1678" s="11">
        <v>256.87299999999999</v>
      </c>
      <c r="M1678" s="11">
        <v>217.43899999999999</v>
      </c>
      <c r="N1678" s="11">
        <v>194.31399999999999</v>
      </c>
      <c r="O1678" s="11">
        <v>170.03800000000001</v>
      </c>
      <c r="P1678" s="11">
        <v>174.23</v>
      </c>
      <c r="Q1678" s="11">
        <v>153.011</v>
      </c>
      <c r="R1678" s="11">
        <v>115.515</v>
      </c>
      <c r="S1678" s="11">
        <v>78.165999999999997</v>
      </c>
      <c r="T1678" s="11">
        <v>43.899000000000001</v>
      </c>
      <c r="U1678" s="11">
        <v>73.988</v>
      </c>
      <c r="V1678" s="11">
        <v>56.063000000000002</v>
      </c>
      <c r="W1678" s="11">
        <v>56.241999999999997</v>
      </c>
      <c r="X1678" s="11">
        <v>31.428000000000001</v>
      </c>
      <c r="Y1678" s="11">
        <v>13.359</v>
      </c>
      <c r="Z1678" s="11">
        <v>6.9870000000000001</v>
      </c>
      <c r="AA1678" s="11">
        <v>2.5169999999999999</v>
      </c>
      <c r="AB1678" s="11">
        <v>0.83499999999999996</v>
      </c>
      <c r="AC1678" s="11">
        <v>0.13100000000000001</v>
      </c>
    </row>
    <row r="1679" spans="1:29" ht="11.5" hidden="1">
      <c r="A1679" s="15">
        <v>1662</v>
      </c>
      <c r="B1679" s="13" t="s">
        <v>1059</v>
      </c>
      <c r="C1679" s="14" t="s">
        <v>1178</v>
      </c>
      <c r="D1679" s="12"/>
      <c r="E1679" s="12">
        <v>417</v>
      </c>
      <c r="F1679" s="13" t="s">
        <v>1110</v>
      </c>
      <c r="G1679" s="12">
        <v>5500</v>
      </c>
      <c r="H1679" s="12">
        <v>2005</v>
      </c>
      <c r="I1679" s="11">
        <v>236.13499999999999</v>
      </c>
      <c r="J1679" s="11">
        <v>248.70099999999999</v>
      </c>
      <c r="K1679" s="11">
        <v>286.964</v>
      </c>
      <c r="L1679" s="11">
        <v>291.72800000000001</v>
      </c>
      <c r="M1679" s="11">
        <v>244.43600000000001</v>
      </c>
      <c r="N1679" s="11">
        <v>204.66900000000001</v>
      </c>
      <c r="O1679" s="11">
        <v>182.18899999999999</v>
      </c>
      <c r="P1679" s="11">
        <v>173.37299999999999</v>
      </c>
      <c r="Q1679" s="11">
        <v>169.245</v>
      </c>
      <c r="R1679" s="11">
        <v>142.55099999999999</v>
      </c>
      <c r="S1679" s="11">
        <v>102.197</v>
      </c>
      <c r="T1679" s="11">
        <v>68.182000000000002</v>
      </c>
      <c r="U1679" s="11">
        <v>38.884999999999998</v>
      </c>
      <c r="V1679" s="11">
        <v>59.94</v>
      </c>
      <c r="W1679" s="11">
        <v>41.889000000000003</v>
      </c>
      <c r="X1679" s="11">
        <v>37.979999999999997</v>
      </c>
      <c r="Y1679" s="11">
        <v>21.661999999999999</v>
      </c>
      <c r="Z1679" s="11">
        <v>6.2560000000000002</v>
      </c>
      <c r="AA1679" s="11">
        <v>2.1219999999999999</v>
      </c>
      <c r="AB1679" s="11">
        <v>0.42299999999999999</v>
      </c>
      <c r="AC1679" s="11">
        <v>8.1000000000000003E-2</v>
      </c>
    </row>
    <row r="1680" spans="1:29" ht="11.5" hidden="1">
      <c r="A1680" s="15">
        <v>1663</v>
      </c>
      <c r="B1680" s="13" t="s">
        <v>1059</v>
      </c>
      <c r="C1680" s="14" t="s">
        <v>1178</v>
      </c>
      <c r="D1680" s="12"/>
      <c r="E1680" s="12">
        <v>417</v>
      </c>
      <c r="F1680" s="13" t="s">
        <v>1110</v>
      </c>
      <c r="G1680" s="12">
        <v>5500</v>
      </c>
      <c r="H1680" s="12">
        <v>2010</v>
      </c>
      <c r="I1680" s="11">
        <v>296.34300000000002</v>
      </c>
      <c r="J1680" s="11">
        <v>242.36600000000001</v>
      </c>
      <c r="K1680" s="11">
        <v>255.465</v>
      </c>
      <c r="L1680" s="11">
        <v>296.69600000000003</v>
      </c>
      <c r="M1680" s="11">
        <v>305.35599999999999</v>
      </c>
      <c r="N1680" s="11">
        <v>225.983</v>
      </c>
      <c r="O1680" s="11">
        <v>184.69</v>
      </c>
      <c r="P1680" s="11">
        <v>169.50200000000001</v>
      </c>
      <c r="Q1680" s="11">
        <v>165.68799999999999</v>
      </c>
      <c r="R1680" s="11">
        <v>163.96</v>
      </c>
      <c r="S1680" s="11">
        <v>133.57499999999999</v>
      </c>
      <c r="T1680" s="11">
        <v>96.102000000000004</v>
      </c>
      <c r="U1680" s="11">
        <v>59.067</v>
      </c>
      <c r="V1680" s="11">
        <v>36.265999999999998</v>
      </c>
      <c r="W1680" s="11">
        <v>48.390999999999998</v>
      </c>
      <c r="X1680" s="11">
        <v>30.251000000000001</v>
      </c>
      <c r="Y1680" s="11">
        <v>20.228999999999999</v>
      </c>
      <c r="Z1680" s="11">
        <v>10.24</v>
      </c>
      <c r="AA1680" s="11">
        <v>1.9970000000000001</v>
      </c>
      <c r="AB1680" s="11">
        <v>0.40300000000000002</v>
      </c>
      <c r="AC1680" s="11">
        <v>4.9000000000000002E-2</v>
      </c>
    </row>
    <row r="1681" spans="1:29" ht="11.5" hidden="1">
      <c r="A1681" s="15">
        <v>1664</v>
      </c>
      <c r="B1681" s="13" t="s">
        <v>1059</v>
      </c>
      <c r="C1681" s="14" t="s">
        <v>1178</v>
      </c>
      <c r="D1681" s="12"/>
      <c r="E1681" s="12">
        <v>417</v>
      </c>
      <c r="F1681" s="13" t="s">
        <v>1110</v>
      </c>
      <c r="G1681" s="12">
        <v>5500</v>
      </c>
      <c r="H1681" s="12">
        <v>2015</v>
      </c>
      <c r="I1681" s="11">
        <v>376.09399999999999</v>
      </c>
      <c r="J1681" s="11">
        <v>294.79199999999997</v>
      </c>
      <c r="K1681" s="11">
        <v>246.84399999999999</v>
      </c>
      <c r="L1681" s="11">
        <v>254.99199999999999</v>
      </c>
      <c r="M1681" s="11">
        <v>282.20100000000002</v>
      </c>
      <c r="N1681" s="11">
        <v>289.77499999999998</v>
      </c>
      <c r="O1681" s="11">
        <v>222.69</v>
      </c>
      <c r="P1681" s="11">
        <v>184.684</v>
      </c>
      <c r="Q1681" s="11">
        <v>170.22499999999999</v>
      </c>
      <c r="R1681" s="11">
        <v>158.08600000000001</v>
      </c>
      <c r="S1681" s="11">
        <v>157.23699999999999</v>
      </c>
      <c r="T1681" s="11">
        <v>127.227</v>
      </c>
      <c r="U1681" s="11">
        <v>88.864999999999995</v>
      </c>
      <c r="V1681" s="11">
        <v>55.503999999999998</v>
      </c>
      <c r="W1681" s="11">
        <v>28.472000000000001</v>
      </c>
      <c r="X1681" s="11">
        <v>37.968000000000004</v>
      </c>
      <c r="Y1681" s="11">
        <v>22.56</v>
      </c>
      <c r="Z1681" s="11">
        <v>9.3260000000000005</v>
      </c>
      <c r="AA1681" s="11">
        <v>2.7589999999999999</v>
      </c>
      <c r="AB1681" s="11">
        <v>0.30199999999999999</v>
      </c>
      <c r="AC1681" s="11">
        <v>3.1E-2</v>
      </c>
    </row>
    <row r="1682" spans="1:29" ht="11.5" hidden="1">
      <c r="A1682" s="15">
        <v>1665</v>
      </c>
      <c r="B1682" s="13" t="s">
        <v>1059</v>
      </c>
      <c r="C1682" s="14" t="s">
        <v>1178</v>
      </c>
      <c r="D1682" s="12"/>
      <c r="E1682" s="12">
        <v>417</v>
      </c>
      <c r="F1682" s="13" t="s">
        <v>1110</v>
      </c>
      <c r="G1682" s="12">
        <v>5500</v>
      </c>
      <c r="H1682" s="12">
        <v>2020</v>
      </c>
      <c r="I1682" s="11">
        <v>370.06299999999999</v>
      </c>
      <c r="J1682" s="11">
        <v>375.101</v>
      </c>
      <c r="K1682" s="11">
        <v>294.24299999999999</v>
      </c>
      <c r="L1682" s="11">
        <v>245.291</v>
      </c>
      <c r="M1682" s="11">
        <v>252.392</v>
      </c>
      <c r="N1682" s="11">
        <v>279.55700000000002</v>
      </c>
      <c r="O1682" s="11">
        <v>287.32600000000002</v>
      </c>
      <c r="P1682" s="11">
        <v>220.49799999999999</v>
      </c>
      <c r="Q1682" s="11">
        <v>182.476</v>
      </c>
      <c r="R1682" s="11">
        <v>167.697</v>
      </c>
      <c r="S1682" s="11">
        <v>155.05699999999999</v>
      </c>
      <c r="T1682" s="11">
        <v>152.94200000000001</v>
      </c>
      <c r="U1682" s="11">
        <v>121.57</v>
      </c>
      <c r="V1682" s="11">
        <v>82.412999999999997</v>
      </c>
      <c r="W1682" s="11">
        <v>48.801000000000002</v>
      </c>
      <c r="X1682" s="11">
        <v>21.677</v>
      </c>
      <c r="Y1682" s="11">
        <v>23.622</v>
      </c>
      <c r="Z1682" s="11">
        <v>11.637</v>
      </c>
      <c r="AA1682" s="11">
        <v>3.6960000000000002</v>
      </c>
      <c r="AB1682" s="11">
        <v>0.80900000000000005</v>
      </c>
      <c r="AC1682" s="11">
        <v>5.2999999999999999E-2</v>
      </c>
    </row>
    <row r="1683" spans="1:29" ht="11.5" hidden="1">
      <c r="A1683" s="15">
        <v>1666</v>
      </c>
      <c r="B1683" s="13" t="s">
        <v>1059</v>
      </c>
      <c r="C1683" s="14" t="s">
        <v>1179</v>
      </c>
      <c r="D1683" s="12"/>
      <c r="E1683" s="12">
        <v>762</v>
      </c>
      <c r="F1683" s="13" t="s">
        <v>1110</v>
      </c>
      <c r="G1683" s="12">
        <v>5500</v>
      </c>
      <c r="H1683" s="12">
        <v>1950</v>
      </c>
      <c r="I1683" s="11">
        <v>91.319000000000003</v>
      </c>
      <c r="J1683" s="11">
        <v>71.561000000000007</v>
      </c>
      <c r="K1683" s="11">
        <v>96.923000000000002</v>
      </c>
      <c r="L1683" s="11">
        <v>86.995000000000005</v>
      </c>
      <c r="M1683" s="11">
        <v>79.623000000000005</v>
      </c>
      <c r="N1683" s="11">
        <v>58.290999999999997</v>
      </c>
      <c r="O1683" s="11">
        <v>43.744</v>
      </c>
      <c r="P1683" s="11">
        <v>53.180999999999997</v>
      </c>
      <c r="Q1683" s="11">
        <v>48.854999999999997</v>
      </c>
      <c r="R1683" s="11">
        <v>46.101999999999997</v>
      </c>
      <c r="S1683" s="11">
        <v>34.600999999999999</v>
      </c>
      <c r="T1683" s="11">
        <v>22.413</v>
      </c>
      <c r="U1683" s="11">
        <v>23.492999999999999</v>
      </c>
      <c r="V1683" s="11">
        <v>15.336</v>
      </c>
      <c r="W1683" s="11">
        <v>9.4369999999999994</v>
      </c>
      <c r="X1683" s="11">
        <v>5.21</v>
      </c>
      <c r="Y1683" s="11">
        <v>1.9450000000000001</v>
      </c>
      <c r="Z1683" s="11">
        <v>0.90400000000000003</v>
      </c>
      <c r="AA1683" s="11">
        <v>0.312</v>
      </c>
      <c r="AB1683" s="11">
        <v>7.2999999999999995E-2</v>
      </c>
      <c r="AC1683" s="11">
        <v>1.0999999999999999E-2</v>
      </c>
    </row>
    <row r="1684" spans="1:29" ht="11.5" hidden="1">
      <c r="A1684" s="15">
        <v>1667</v>
      </c>
      <c r="B1684" s="13" t="s">
        <v>1059</v>
      </c>
      <c r="C1684" s="14" t="s">
        <v>1179</v>
      </c>
      <c r="D1684" s="12"/>
      <c r="E1684" s="12">
        <v>762</v>
      </c>
      <c r="F1684" s="13" t="s">
        <v>1110</v>
      </c>
      <c r="G1684" s="12">
        <v>5500</v>
      </c>
      <c r="H1684" s="12">
        <v>1955</v>
      </c>
      <c r="I1684" s="11">
        <v>147.251</v>
      </c>
      <c r="J1684" s="11">
        <v>88.891999999999996</v>
      </c>
      <c r="K1684" s="11">
        <v>72.790999999999997</v>
      </c>
      <c r="L1684" s="11">
        <v>98.751000000000005</v>
      </c>
      <c r="M1684" s="11">
        <v>88.120999999999995</v>
      </c>
      <c r="N1684" s="11">
        <v>80.195999999999998</v>
      </c>
      <c r="O1684" s="11">
        <v>58.631999999999998</v>
      </c>
      <c r="P1684" s="11">
        <v>43.735999999999997</v>
      </c>
      <c r="Q1684" s="11">
        <v>52.817999999999998</v>
      </c>
      <c r="R1684" s="11">
        <v>48.273000000000003</v>
      </c>
      <c r="S1684" s="11">
        <v>44.968000000000004</v>
      </c>
      <c r="T1684" s="11">
        <v>33.265000000000001</v>
      </c>
      <c r="U1684" s="11">
        <v>20.878</v>
      </c>
      <c r="V1684" s="11">
        <v>21.058</v>
      </c>
      <c r="W1684" s="11">
        <v>12.975</v>
      </c>
      <c r="X1684" s="11">
        <v>7.0549999999999997</v>
      </c>
      <c r="Y1684" s="11">
        <v>3.835</v>
      </c>
      <c r="Z1684" s="11">
        <v>0.72299999999999998</v>
      </c>
      <c r="AA1684" s="11">
        <v>0.22500000000000001</v>
      </c>
      <c r="AB1684" s="11">
        <v>4.8000000000000001E-2</v>
      </c>
      <c r="AC1684" s="11">
        <v>7.0000000000000001E-3</v>
      </c>
    </row>
    <row r="1685" spans="1:29" ht="11.5" hidden="1">
      <c r="A1685" s="15">
        <v>1668</v>
      </c>
      <c r="B1685" s="13" t="s">
        <v>1059</v>
      </c>
      <c r="C1685" s="14" t="s">
        <v>1179</v>
      </c>
      <c r="D1685" s="12"/>
      <c r="E1685" s="12">
        <v>762</v>
      </c>
      <c r="F1685" s="13" t="s">
        <v>1110</v>
      </c>
      <c r="G1685" s="12">
        <v>5500</v>
      </c>
      <c r="H1685" s="12">
        <v>1960</v>
      </c>
      <c r="I1685" s="11">
        <v>191.69300000000001</v>
      </c>
      <c r="J1685" s="11">
        <v>140.06</v>
      </c>
      <c r="K1685" s="11">
        <v>87.870999999999995</v>
      </c>
      <c r="L1685" s="11">
        <v>71.896000000000001</v>
      </c>
      <c r="M1685" s="11">
        <v>96.942999999999998</v>
      </c>
      <c r="N1685" s="11">
        <v>86.097999999999999</v>
      </c>
      <c r="O1685" s="11">
        <v>78.239000000000004</v>
      </c>
      <c r="P1685" s="11">
        <v>56.851999999999997</v>
      </c>
      <c r="Q1685" s="11">
        <v>42.179000000000002</v>
      </c>
      <c r="R1685" s="11">
        <v>50.685000000000002</v>
      </c>
      <c r="S1685" s="11">
        <v>45.677999999999997</v>
      </c>
      <c r="T1685" s="11">
        <v>42</v>
      </c>
      <c r="U1685" s="11">
        <v>30.094000000000001</v>
      </c>
      <c r="V1685" s="11">
        <v>18.207999999999998</v>
      </c>
      <c r="W1685" s="11">
        <v>17.39</v>
      </c>
      <c r="X1685" s="11">
        <v>9.4749999999999996</v>
      </c>
      <c r="Y1685" s="11">
        <v>4.9420000000000002</v>
      </c>
      <c r="Z1685" s="11">
        <v>1.4350000000000001</v>
      </c>
      <c r="AA1685" s="11">
        <v>0.18099999999999999</v>
      </c>
      <c r="AB1685" s="11">
        <v>3.5000000000000003E-2</v>
      </c>
      <c r="AC1685" s="11">
        <v>5.0000000000000001E-3</v>
      </c>
    </row>
    <row r="1686" spans="1:29" ht="11.5" hidden="1">
      <c r="A1686" s="15">
        <v>1669</v>
      </c>
      <c r="B1686" s="13" t="s">
        <v>1059</v>
      </c>
      <c r="C1686" s="14" t="s">
        <v>1179</v>
      </c>
      <c r="D1686" s="12"/>
      <c r="E1686" s="12">
        <v>762</v>
      </c>
      <c r="F1686" s="13" t="s">
        <v>1110</v>
      </c>
      <c r="G1686" s="12">
        <v>5500</v>
      </c>
      <c r="H1686" s="12">
        <v>1965</v>
      </c>
      <c r="I1686" s="11">
        <v>232.15199999999999</v>
      </c>
      <c r="J1686" s="11">
        <v>186.69900000000001</v>
      </c>
      <c r="K1686" s="11">
        <v>140.63300000000001</v>
      </c>
      <c r="L1686" s="11">
        <v>88.403000000000006</v>
      </c>
      <c r="M1686" s="11">
        <v>72.022000000000006</v>
      </c>
      <c r="N1686" s="11">
        <v>96.578000000000003</v>
      </c>
      <c r="O1686" s="11">
        <v>85.63</v>
      </c>
      <c r="P1686" s="11">
        <v>77.369</v>
      </c>
      <c r="Q1686" s="11">
        <v>56.070999999999998</v>
      </c>
      <c r="R1686" s="11">
        <v>41.293999999999997</v>
      </c>
      <c r="S1686" s="11">
        <v>49.003</v>
      </c>
      <c r="T1686" s="11">
        <v>43.594000000000001</v>
      </c>
      <c r="U1686" s="11">
        <v>39.014000000000003</v>
      </c>
      <c r="V1686" s="11">
        <v>27.004000000000001</v>
      </c>
      <c r="W1686" s="11">
        <v>15.510999999999999</v>
      </c>
      <c r="X1686" s="11">
        <v>13.198</v>
      </c>
      <c r="Y1686" s="11">
        <v>7.0259999999999998</v>
      </c>
      <c r="Z1686" s="11">
        <v>1.861</v>
      </c>
      <c r="AA1686" s="11">
        <v>0.36</v>
      </c>
      <c r="AB1686" s="11">
        <v>2.8000000000000001E-2</v>
      </c>
      <c r="AC1686" s="11">
        <v>3.0000000000000001E-3</v>
      </c>
    </row>
    <row r="1687" spans="1:29" ht="11.5" hidden="1">
      <c r="A1687" s="15">
        <v>1670</v>
      </c>
      <c r="B1687" s="13" t="s">
        <v>1059</v>
      </c>
      <c r="C1687" s="14" t="s">
        <v>1179</v>
      </c>
      <c r="D1687" s="12"/>
      <c r="E1687" s="12">
        <v>762</v>
      </c>
      <c r="F1687" s="13" t="s">
        <v>1110</v>
      </c>
      <c r="G1687" s="12">
        <v>5500</v>
      </c>
      <c r="H1687" s="12">
        <v>1970</v>
      </c>
      <c r="I1687" s="11">
        <v>253.667</v>
      </c>
      <c r="J1687" s="11">
        <v>227.46600000000001</v>
      </c>
      <c r="K1687" s="11">
        <v>187.685</v>
      </c>
      <c r="L1687" s="11">
        <v>141.37899999999999</v>
      </c>
      <c r="M1687" s="11">
        <v>88.569000000000003</v>
      </c>
      <c r="N1687" s="11">
        <v>72.019000000000005</v>
      </c>
      <c r="O1687" s="11">
        <v>96.126999999999995</v>
      </c>
      <c r="P1687" s="11">
        <v>85.001000000000005</v>
      </c>
      <c r="Q1687" s="11">
        <v>76.379000000000005</v>
      </c>
      <c r="R1687" s="11">
        <v>55.012</v>
      </c>
      <c r="S1687" s="11">
        <v>40.198</v>
      </c>
      <c r="T1687" s="11">
        <v>46.994</v>
      </c>
      <c r="U1687" s="11">
        <v>40.725999999999999</v>
      </c>
      <c r="V1687" s="11">
        <v>35.164000000000001</v>
      </c>
      <c r="W1687" s="11">
        <v>23.09</v>
      </c>
      <c r="X1687" s="11">
        <v>11.961</v>
      </c>
      <c r="Y1687" s="11">
        <v>9.8490000000000002</v>
      </c>
      <c r="Z1687" s="11">
        <v>2.665</v>
      </c>
      <c r="AA1687" s="11">
        <v>0.46899999999999997</v>
      </c>
      <c r="AB1687" s="11">
        <v>5.6000000000000001E-2</v>
      </c>
      <c r="AC1687" s="11">
        <v>3.0000000000000001E-3</v>
      </c>
    </row>
    <row r="1688" spans="1:29" ht="11.5" hidden="1">
      <c r="A1688" s="15">
        <v>1671</v>
      </c>
      <c r="B1688" s="13" t="s">
        <v>1059</v>
      </c>
      <c r="C1688" s="14" t="s">
        <v>1179</v>
      </c>
      <c r="D1688" s="12"/>
      <c r="E1688" s="12">
        <v>762</v>
      </c>
      <c r="F1688" s="13" t="s">
        <v>1110</v>
      </c>
      <c r="G1688" s="12">
        <v>5500</v>
      </c>
      <c r="H1688" s="12">
        <v>1975</v>
      </c>
      <c r="I1688" s="11">
        <v>280.7</v>
      </c>
      <c r="J1688" s="11">
        <v>245.02500000000001</v>
      </c>
      <c r="K1688" s="11">
        <v>220.291</v>
      </c>
      <c r="L1688" s="11">
        <v>181.30199999999999</v>
      </c>
      <c r="M1688" s="11">
        <v>146.29300000000001</v>
      </c>
      <c r="N1688" s="11">
        <v>89.581000000000003</v>
      </c>
      <c r="O1688" s="11">
        <v>70.457999999999998</v>
      </c>
      <c r="P1688" s="11">
        <v>95.763999999999996</v>
      </c>
      <c r="Q1688" s="11">
        <v>81.703000000000003</v>
      </c>
      <c r="R1688" s="11">
        <v>73.456000000000003</v>
      </c>
      <c r="S1688" s="11">
        <v>63.566000000000003</v>
      </c>
      <c r="T1688" s="11">
        <v>41.447000000000003</v>
      </c>
      <c r="U1688" s="11">
        <v>41.515000000000001</v>
      </c>
      <c r="V1688" s="11">
        <v>34.601999999999997</v>
      </c>
      <c r="W1688" s="11">
        <v>27.074000000000002</v>
      </c>
      <c r="X1688" s="11">
        <v>14.898999999999999</v>
      </c>
      <c r="Y1688" s="11">
        <v>11.353</v>
      </c>
      <c r="Z1688" s="11">
        <v>3.778</v>
      </c>
      <c r="AA1688" s="11">
        <v>0.67600000000000005</v>
      </c>
      <c r="AB1688" s="11">
        <v>7.3999999999999996E-2</v>
      </c>
      <c r="AC1688" s="11">
        <v>5.0000000000000001E-3</v>
      </c>
    </row>
    <row r="1689" spans="1:29" ht="11.5" hidden="1">
      <c r="A1689" s="15">
        <v>1672</v>
      </c>
      <c r="B1689" s="13" t="s">
        <v>1059</v>
      </c>
      <c r="C1689" s="14" t="s">
        <v>1179</v>
      </c>
      <c r="D1689" s="12"/>
      <c r="E1689" s="12">
        <v>762</v>
      </c>
      <c r="F1689" s="13" t="s">
        <v>1110</v>
      </c>
      <c r="G1689" s="12">
        <v>5500</v>
      </c>
      <c r="H1689" s="12">
        <v>1980</v>
      </c>
      <c r="I1689" s="11">
        <v>312.55399999999997</v>
      </c>
      <c r="J1689" s="11">
        <v>270.61700000000002</v>
      </c>
      <c r="K1689" s="11">
        <v>242.411</v>
      </c>
      <c r="L1689" s="11">
        <v>220.893</v>
      </c>
      <c r="M1689" s="11">
        <v>188.46199999999999</v>
      </c>
      <c r="N1689" s="11">
        <v>143.596</v>
      </c>
      <c r="O1689" s="11">
        <v>90.536000000000001</v>
      </c>
      <c r="P1689" s="11">
        <v>63.073999999999998</v>
      </c>
      <c r="Q1689" s="11">
        <v>92.763000000000005</v>
      </c>
      <c r="R1689" s="11">
        <v>79.191000000000003</v>
      </c>
      <c r="S1689" s="11">
        <v>72.778000000000006</v>
      </c>
      <c r="T1689" s="11">
        <v>57.911000000000001</v>
      </c>
      <c r="U1689" s="11">
        <v>40.206000000000003</v>
      </c>
      <c r="V1689" s="11">
        <v>36.267000000000003</v>
      </c>
      <c r="W1689" s="11">
        <v>28.193000000000001</v>
      </c>
      <c r="X1689" s="11">
        <v>21.209</v>
      </c>
      <c r="Y1689" s="11">
        <v>13.172000000000001</v>
      </c>
      <c r="Z1689" s="11">
        <v>4.4050000000000002</v>
      </c>
      <c r="AA1689" s="11">
        <v>0.96899999999999997</v>
      </c>
      <c r="AB1689" s="11">
        <v>0.107</v>
      </c>
      <c r="AC1689" s="11">
        <v>7.0000000000000001E-3</v>
      </c>
    </row>
    <row r="1690" spans="1:29" ht="11.5" hidden="1">
      <c r="A1690" s="15">
        <v>1673</v>
      </c>
      <c r="B1690" s="13" t="s">
        <v>1059</v>
      </c>
      <c r="C1690" s="14" t="s">
        <v>1179</v>
      </c>
      <c r="D1690" s="12"/>
      <c r="E1690" s="12">
        <v>762</v>
      </c>
      <c r="F1690" s="13" t="s">
        <v>1110</v>
      </c>
      <c r="G1690" s="12">
        <v>5500</v>
      </c>
      <c r="H1690" s="12">
        <v>1985</v>
      </c>
      <c r="I1690" s="11">
        <v>386.11200000000002</v>
      </c>
      <c r="J1690" s="11">
        <v>304.90199999999999</v>
      </c>
      <c r="K1690" s="11">
        <v>269.12299999999999</v>
      </c>
      <c r="L1690" s="11">
        <v>238.399</v>
      </c>
      <c r="M1690" s="11">
        <v>218.73599999999999</v>
      </c>
      <c r="N1690" s="11">
        <v>185.48400000000001</v>
      </c>
      <c r="O1690" s="11">
        <v>139.77199999999999</v>
      </c>
      <c r="P1690" s="11">
        <v>87.292000000000002</v>
      </c>
      <c r="Q1690" s="11">
        <v>60.41</v>
      </c>
      <c r="R1690" s="11">
        <v>89.096000000000004</v>
      </c>
      <c r="S1690" s="11">
        <v>76.715999999999994</v>
      </c>
      <c r="T1690" s="11">
        <v>70.113</v>
      </c>
      <c r="U1690" s="11">
        <v>52.752000000000002</v>
      </c>
      <c r="V1690" s="11">
        <v>35.508000000000003</v>
      </c>
      <c r="W1690" s="11">
        <v>30.227</v>
      </c>
      <c r="X1690" s="11">
        <v>20.878</v>
      </c>
      <c r="Y1690" s="11">
        <v>17.855</v>
      </c>
      <c r="Z1690" s="11">
        <v>5.1390000000000002</v>
      </c>
      <c r="AA1690" s="11">
        <v>1.135</v>
      </c>
      <c r="AB1690" s="11">
        <v>0.153</v>
      </c>
      <c r="AC1690" s="11">
        <v>0.01</v>
      </c>
    </row>
    <row r="1691" spans="1:29" ht="11.5" hidden="1">
      <c r="A1691" s="15">
        <v>1674</v>
      </c>
      <c r="B1691" s="13" t="s">
        <v>1059</v>
      </c>
      <c r="C1691" s="14" t="s">
        <v>1179</v>
      </c>
      <c r="D1691" s="12"/>
      <c r="E1691" s="12">
        <v>762</v>
      </c>
      <c r="F1691" s="13" t="s">
        <v>1110</v>
      </c>
      <c r="G1691" s="12">
        <v>5500</v>
      </c>
      <c r="H1691" s="12">
        <v>1990</v>
      </c>
      <c r="I1691" s="11">
        <v>462.65199999999999</v>
      </c>
      <c r="J1691" s="11">
        <v>376.78800000000001</v>
      </c>
      <c r="K1691" s="11">
        <v>302.90100000000001</v>
      </c>
      <c r="L1691" s="11">
        <v>261.92500000000001</v>
      </c>
      <c r="M1691" s="11">
        <v>235.392</v>
      </c>
      <c r="N1691" s="11">
        <v>216.465</v>
      </c>
      <c r="O1691" s="11">
        <v>182.30799999999999</v>
      </c>
      <c r="P1691" s="11">
        <v>135.279</v>
      </c>
      <c r="Q1691" s="11">
        <v>83.91</v>
      </c>
      <c r="R1691" s="11">
        <v>57.991999999999997</v>
      </c>
      <c r="S1691" s="11">
        <v>85.037000000000006</v>
      </c>
      <c r="T1691" s="11">
        <v>73.164000000000001</v>
      </c>
      <c r="U1691" s="11">
        <v>65.858000000000004</v>
      </c>
      <c r="V1691" s="11">
        <v>46.606999999999999</v>
      </c>
      <c r="W1691" s="11">
        <v>29.78</v>
      </c>
      <c r="X1691" s="11">
        <v>23.204999999999998</v>
      </c>
      <c r="Y1691" s="11">
        <v>16.747</v>
      </c>
      <c r="Z1691" s="11">
        <v>7.1070000000000002</v>
      </c>
      <c r="AA1691" s="11">
        <v>1.347</v>
      </c>
      <c r="AB1691" s="11">
        <v>0.182</v>
      </c>
      <c r="AC1691" s="11">
        <v>1.4E-2</v>
      </c>
    </row>
    <row r="1692" spans="1:29" ht="11.5" hidden="1">
      <c r="A1692" s="15">
        <v>1675</v>
      </c>
      <c r="B1692" s="13" t="s">
        <v>1059</v>
      </c>
      <c r="C1692" s="14" t="s">
        <v>1179</v>
      </c>
      <c r="D1692" s="12"/>
      <c r="E1692" s="12">
        <v>762</v>
      </c>
      <c r="F1692" s="13" t="s">
        <v>1110</v>
      </c>
      <c r="G1692" s="12">
        <v>5500</v>
      </c>
      <c r="H1692" s="12">
        <v>1995</v>
      </c>
      <c r="I1692" s="11">
        <v>453.11700000000002</v>
      </c>
      <c r="J1692" s="11">
        <v>441.51799999999997</v>
      </c>
      <c r="K1692" s="11">
        <v>364.084</v>
      </c>
      <c r="L1692" s="11">
        <v>288.97500000000002</v>
      </c>
      <c r="M1692" s="11">
        <v>245.858</v>
      </c>
      <c r="N1692" s="11">
        <v>218.70099999999999</v>
      </c>
      <c r="O1692" s="11">
        <v>200.232</v>
      </c>
      <c r="P1692" s="11">
        <v>167.60599999999999</v>
      </c>
      <c r="Q1692" s="11">
        <v>122.123</v>
      </c>
      <c r="R1692" s="11">
        <v>73.959000000000003</v>
      </c>
      <c r="S1692" s="11">
        <v>50.377000000000002</v>
      </c>
      <c r="T1692" s="11">
        <v>74.524000000000001</v>
      </c>
      <c r="U1692" s="11">
        <v>60.241999999999997</v>
      </c>
      <c r="V1692" s="11">
        <v>51.951000000000001</v>
      </c>
      <c r="W1692" s="11">
        <v>34.133000000000003</v>
      </c>
      <c r="X1692" s="11">
        <v>18.698</v>
      </c>
      <c r="Y1692" s="11">
        <v>13.736000000000001</v>
      </c>
      <c r="Z1692" s="11">
        <v>6.6180000000000003</v>
      </c>
      <c r="AA1692" s="11">
        <v>1.851</v>
      </c>
      <c r="AB1692" s="11">
        <v>0.215</v>
      </c>
      <c r="AC1692" s="11">
        <v>1.7000000000000001E-2</v>
      </c>
    </row>
    <row r="1693" spans="1:29" ht="11.5" hidden="1">
      <c r="A1693" s="15">
        <v>1676</v>
      </c>
      <c r="B1693" s="13" t="s">
        <v>1059</v>
      </c>
      <c r="C1693" s="14" t="s">
        <v>1179</v>
      </c>
      <c r="D1693" s="12"/>
      <c r="E1693" s="12">
        <v>762</v>
      </c>
      <c r="F1693" s="13" t="s">
        <v>1110</v>
      </c>
      <c r="G1693" s="12">
        <v>5500</v>
      </c>
      <c r="H1693" s="12">
        <v>2000</v>
      </c>
      <c r="I1693" s="11">
        <v>436.76900000000001</v>
      </c>
      <c r="J1693" s="11">
        <v>435.17</v>
      </c>
      <c r="K1693" s="11">
        <v>428.20699999999999</v>
      </c>
      <c r="L1693" s="11">
        <v>348.142</v>
      </c>
      <c r="M1693" s="11">
        <v>271.61399999999998</v>
      </c>
      <c r="N1693" s="11">
        <v>235.417</v>
      </c>
      <c r="O1693" s="11">
        <v>209.262</v>
      </c>
      <c r="P1693" s="11">
        <v>190.55199999999999</v>
      </c>
      <c r="Q1693" s="11">
        <v>152.4</v>
      </c>
      <c r="R1693" s="11">
        <v>108.57899999999999</v>
      </c>
      <c r="S1693" s="11">
        <v>63.786000000000001</v>
      </c>
      <c r="T1693" s="11">
        <v>42.631</v>
      </c>
      <c r="U1693" s="11">
        <v>61.841000000000001</v>
      </c>
      <c r="V1693" s="11">
        <v>43.008000000000003</v>
      </c>
      <c r="W1693" s="11">
        <v>35.776000000000003</v>
      </c>
      <c r="X1693" s="11">
        <v>22.234999999999999</v>
      </c>
      <c r="Y1693" s="11">
        <v>9.6890000000000001</v>
      </c>
      <c r="Z1693" s="11">
        <v>5.4740000000000002</v>
      </c>
      <c r="AA1693" s="11">
        <v>1.7370000000000001</v>
      </c>
      <c r="AB1693" s="11">
        <v>0.29699999999999999</v>
      </c>
      <c r="AC1693" s="11">
        <v>0.02</v>
      </c>
    </row>
    <row r="1694" spans="1:29" ht="11.5" hidden="1">
      <c r="A1694" s="15">
        <v>1677</v>
      </c>
      <c r="B1694" s="13" t="s">
        <v>1059</v>
      </c>
      <c r="C1694" s="14" t="s">
        <v>1179</v>
      </c>
      <c r="D1694" s="12"/>
      <c r="E1694" s="12">
        <v>762</v>
      </c>
      <c r="F1694" s="13" t="s">
        <v>1110</v>
      </c>
      <c r="G1694" s="12">
        <v>5500</v>
      </c>
      <c r="H1694" s="12">
        <v>2005</v>
      </c>
      <c r="I1694" s="11">
        <v>416.74</v>
      </c>
      <c r="J1694" s="11">
        <v>414.149</v>
      </c>
      <c r="K1694" s="11">
        <v>431.93400000000003</v>
      </c>
      <c r="L1694" s="11">
        <v>423.09899999999999</v>
      </c>
      <c r="M1694" s="11">
        <v>341.50200000000001</v>
      </c>
      <c r="N1694" s="11">
        <v>256.29599999999999</v>
      </c>
      <c r="O1694" s="11">
        <v>224.298</v>
      </c>
      <c r="P1694" s="11">
        <v>201.09399999999999</v>
      </c>
      <c r="Q1694" s="11">
        <v>186.15</v>
      </c>
      <c r="R1694" s="11">
        <v>147.869</v>
      </c>
      <c r="S1694" s="11">
        <v>103.68899999999999</v>
      </c>
      <c r="T1694" s="11">
        <v>55.421999999999997</v>
      </c>
      <c r="U1694" s="11">
        <v>39.323</v>
      </c>
      <c r="V1694" s="11">
        <v>54.959000000000003</v>
      </c>
      <c r="W1694" s="11">
        <v>32.758000000000003</v>
      </c>
      <c r="X1694" s="11">
        <v>26.811</v>
      </c>
      <c r="Y1694" s="11">
        <v>14.279</v>
      </c>
      <c r="Z1694" s="11">
        <v>4.0430000000000001</v>
      </c>
      <c r="AA1694" s="11">
        <v>1.5009999999999999</v>
      </c>
      <c r="AB1694" s="11">
        <v>0.28799999999999998</v>
      </c>
      <c r="AC1694" s="11">
        <v>2.8000000000000001E-2</v>
      </c>
    </row>
    <row r="1695" spans="1:29" ht="11.5" hidden="1">
      <c r="A1695" s="15">
        <v>1678</v>
      </c>
      <c r="B1695" s="13" t="s">
        <v>1059</v>
      </c>
      <c r="C1695" s="14" t="s">
        <v>1179</v>
      </c>
      <c r="D1695" s="12"/>
      <c r="E1695" s="12">
        <v>762</v>
      </c>
      <c r="F1695" s="13" t="s">
        <v>1110</v>
      </c>
      <c r="G1695" s="12">
        <v>5500</v>
      </c>
      <c r="H1695" s="12">
        <v>2010</v>
      </c>
      <c r="I1695" s="11">
        <v>479.37</v>
      </c>
      <c r="J1695" s="11">
        <v>402.35899999999998</v>
      </c>
      <c r="K1695" s="11">
        <v>425.44600000000003</v>
      </c>
      <c r="L1695" s="11">
        <v>424.91399999999999</v>
      </c>
      <c r="M1695" s="11">
        <v>414.935</v>
      </c>
      <c r="N1695" s="11">
        <v>317.14100000000002</v>
      </c>
      <c r="O1695" s="11">
        <v>249.345</v>
      </c>
      <c r="P1695" s="11">
        <v>219.13800000000001</v>
      </c>
      <c r="Q1695" s="11">
        <v>200.95500000000001</v>
      </c>
      <c r="R1695" s="11">
        <v>181.51400000000001</v>
      </c>
      <c r="S1695" s="11">
        <v>142.191</v>
      </c>
      <c r="T1695" s="11">
        <v>90.024000000000001</v>
      </c>
      <c r="U1695" s="11">
        <v>56.140999999999998</v>
      </c>
      <c r="V1695" s="11">
        <v>34.020000000000003</v>
      </c>
      <c r="W1695" s="11">
        <v>39.823999999999998</v>
      </c>
      <c r="X1695" s="11">
        <v>26.568000000000001</v>
      </c>
      <c r="Y1695" s="11">
        <v>17.876999999999999</v>
      </c>
      <c r="Z1695" s="11">
        <v>6.327</v>
      </c>
      <c r="AA1695" s="11">
        <v>1.177</v>
      </c>
      <c r="AB1695" s="11">
        <v>0.26400000000000001</v>
      </c>
      <c r="AC1695" s="11">
        <v>2.9000000000000001E-2</v>
      </c>
    </row>
    <row r="1696" spans="1:29" ht="11.5" hidden="1">
      <c r="A1696" s="15">
        <v>1679</v>
      </c>
      <c r="B1696" s="13" t="s">
        <v>1059</v>
      </c>
      <c r="C1696" s="14" t="s">
        <v>1179</v>
      </c>
      <c r="D1696" s="12"/>
      <c r="E1696" s="12">
        <v>762</v>
      </c>
      <c r="F1696" s="13" t="s">
        <v>1110</v>
      </c>
      <c r="G1696" s="12">
        <v>5500</v>
      </c>
      <c r="H1696" s="12">
        <v>2015</v>
      </c>
      <c r="I1696" s="11">
        <v>596.80399999999997</v>
      </c>
      <c r="J1696" s="11">
        <v>476.00700000000001</v>
      </c>
      <c r="K1696" s="11">
        <v>400.53800000000001</v>
      </c>
      <c r="L1696" s="11">
        <v>417.33</v>
      </c>
      <c r="M1696" s="11">
        <v>410.85899999999998</v>
      </c>
      <c r="N1696" s="11">
        <v>401.50299999999999</v>
      </c>
      <c r="O1696" s="11">
        <v>306.99599999999998</v>
      </c>
      <c r="P1696" s="11">
        <v>242.005</v>
      </c>
      <c r="Q1696" s="11">
        <v>213.482</v>
      </c>
      <c r="R1696" s="11">
        <v>196.142</v>
      </c>
      <c r="S1696" s="11">
        <v>176.55</v>
      </c>
      <c r="T1696" s="11">
        <v>136.34800000000001</v>
      </c>
      <c r="U1696" s="11">
        <v>83.772000000000006</v>
      </c>
      <c r="V1696" s="11">
        <v>49.93</v>
      </c>
      <c r="W1696" s="11">
        <v>28.033000000000001</v>
      </c>
      <c r="X1696" s="11">
        <v>28.734000000000002</v>
      </c>
      <c r="Y1696" s="11">
        <v>14.532999999999999</v>
      </c>
      <c r="Z1696" s="11">
        <v>7.3019999999999996</v>
      </c>
      <c r="AA1696" s="11">
        <v>1.631</v>
      </c>
      <c r="AB1696" s="11">
        <v>0.16500000000000001</v>
      </c>
      <c r="AC1696" s="11">
        <v>1.9E-2</v>
      </c>
    </row>
    <row r="1697" spans="1:29" ht="11.5" hidden="1">
      <c r="A1697" s="15">
        <v>1680</v>
      </c>
      <c r="B1697" s="13" t="s">
        <v>1059</v>
      </c>
      <c r="C1697" s="14" t="s">
        <v>1179</v>
      </c>
      <c r="D1697" s="12"/>
      <c r="E1697" s="12">
        <v>762</v>
      </c>
      <c r="F1697" s="13" t="s">
        <v>1110</v>
      </c>
      <c r="G1697" s="12">
        <v>5500</v>
      </c>
      <c r="H1697" s="12">
        <v>2020</v>
      </c>
      <c r="I1697" s="11">
        <v>659.21500000000003</v>
      </c>
      <c r="J1697" s="11">
        <v>594.21199999999999</v>
      </c>
      <c r="K1697" s="11">
        <v>474.74200000000002</v>
      </c>
      <c r="L1697" s="11">
        <v>395.36599999999999</v>
      </c>
      <c r="M1697" s="11">
        <v>408.35599999999999</v>
      </c>
      <c r="N1697" s="11">
        <v>402.20699999999999</v>
      </c>
      <c r="O1697" s="11">
        <v>394.608</v>
      </c>
      <c r="P1697" s="11">
        <v>301.815</v>
      </c>
      <c r="Q1697" s="11">
        <v>237.87700000000001</v>
      </c>
      <c r="R1697" s="11">
        <v>209.749</v>
      </c>
      <c r="S1697" s="11">
        <v>191.87299999999999</v>
      </c>
      <c r="T1697" s="11">
        <v>170.45599999999999</v>
      </c>
      <c r="U1697" s="11">
        <v>128.11500000000001</v>
      </c>
      <c r="V1697" s="11">
        <v>75.462999999999994</v>
      </c>
      <c r="W1697" s="11">
        <v>41.881</v>
      </c>
      <c r="X1697" s="11">
        <v>20.64</v>
      </c>
      <c r="Y1697" s="11">
        <v>16.933</v>
      </c>
      <c r="Z1697" s="11">
        <v>6.1710000000000003</v>
      </c>
      <c r="AA1697" s="11">
        <v>1.972</v>
      </c>
      <c r="AB1697" s="11">
        <v>0.24</v>
      </c>
      <c r="AC1697" s="11">
        <v>1.2999999999999999E-2</v>
      </c>
    </row>
    <row r="1698" spans="1:29" ht="11.5" hidden="1">
      <c r="A1698" s="15">
        <v>1681</v>
      </c>
      <c r="B1698" s="13" t="s">
        <v>1059</v>
      </c>
      <c r="C1698" s="14" t="s">
        <v>1180</v>
      </c>
      <c r="D1698" s="12"/>
      <c r="E1698" s="12">
        <v>795</v>
      </c>
      <c r="F1698" s="13" t="s">
        <v>1110</v>
      </c>
      <c r="G1698" s="12">
        <v>5500</v>
      </c>
      <c r="H1698" s="12">
        <v>1950</v>
      </c>
      <c r="I1698" s="11">
        <v>68.941999999999993</v>
      </c>
      <c r="J1698" s="11">
        <v>52.856999999999999</v>
      </c>
      <c r="K1698" s="11">
        <v>70.340999999999994</v>
      </c>
      <c r="L1698" s="11">
        <v>59.25</v>
      </c>
      <c r="M1698" s="11">
        <v>60.151000000000003</v>
      </c>
      <c r="N1698" s="11">
        <v>45.162999999999997</v>
      </c>
      <c r="O1698" s="11">
        <v>35.570999999999998</v>
      </c>
      <c r="P1698" s="11">
        <v>46.362000000000002</v>
      </c>
      <c r="Q1698" s="11">
        <v>39.667000000000002</v>
      </c>
      <c r="R1698" s="11">
        <v>35.67</v>
      </c>
      <c r="S1698" s="11">
        <v>25.678999999999998</v>
      </c>
      <c r="T1698" s="11">
        <v>19.084</v>
      </c>
      <c r="U1698" s="11">
        <v>21.582000000000001</v>
      </c>
      <c r="V1698" s="11">
        <v>15.587</v>
      </c>
      <c r="W1698" s="11">
        <v>10.89</v>
      </c>
      <c r="X1698" s="11">
        <v>6.3949999999999996</v>
      </c>
      <c r="Y1698" s="11">
        <v>2.5259999999999998</v>
      </c>
      <c r="Z1698" s="11">
        <v>1.1659999999999999</v>
      </c>
      <c r="AA1698" s="11">
        <v>0.39800000000000002</v>
      </c>
      <c r="AB1698" s="11">
        <v>9.2999999999999999E-2</v>
      </c>
      <c r="AC1698" s="11">
        <v>1.2999999999999999E-2</v>
      </c>
    </row>
    <row r="1699" spans="1:29" ht="11.5" hidden="1">
      <c r="A1699" s="15">
        <v>1682</v>
      </c>
      <c r="B1699" s="13" t="s">
        <v>1059</v>
      </c>
      <c r="C1699" s="14" t="s">
        <v>1180</v>
      </c>
      <c r="D1699" s="12"/>
      <c r="E1699" s="12">
        <v>795</v>
      </c>
      <c r="F1699" s="13" t="s">
        <v>1110</v>
      </c>
      <c r="G1699" s="12">
        <v>5500</v>
      </c>
      <c r="H1699" s="12">
        <v>1955</v>
      </c>
      <c r="I1699" s="11">
        <v>107.666</v>
      </c>
      <c r="J1699" s="11">
        <v>66.951999999999998</v>
      </c>
      <c r="K1699" s="11">
        <v>53.082999999999998</v>
      </c>
      <c r="L1699" s="11">
        <v>70.343999999999994</v>
      </c>
      <c r="M1699" s="11">
        <v>58.969000000000001</v>
      </c>
      <c r="N1699" s="11">
        <v>59.667999999999999</v>
      </c>
      <c r="O1699" s="11">
        <v>44.701999999999998</v>
      </c>
      <c r="P1699" s="11">
        <v>35.023000000000003</v>
      </c>
      <c r="Q1699" s="11">
        <v>45.6</v>
      </c>
      <c r="R1699" s="11">
        <v>38.814</v>
      </c>
      <c r="S1699" s="11">
        <v>33.924999999999997</v>
      </c>
      <c r="T1699" s="11">
        <v>23.747</v>
      </c>
      <c r="U1699" s="11">
        <v>16.962</v>
      </c>
      <c r="V1699" s="11">
        <v>18.359000000000002</v>
      </c>
      <c r="W1699" s="11">
        <v>12.272</v>
      </c>
      <c r="X1699" s="11">
        <v>7.5839999999999996</v>
      </c>
      <c r="Y1699" s="11">
        <v>3.601</v>
      </c>
      <c r="Z1699" s="11">
        <v>1.069</v>
      </c>
      <c r="AA1699" s="11">
        <v>0.33800000000000002</v>
      </c>
      <c r="AB1699" s="11">
        <v>7.2999999999999995E-2</v>
      </c>
      <c r="AC1699" s="11">
        <v>1.0999999999999999E-2</v>
      </c>
    </row>
    <row r="1700" spans="1:29" ht="11.5" hidden="1">
      <c r="A1700" s="15">
        <v>1683</v>
      </c>
      <c r="B1700" s="13" t="s">
        <v>1059</v>
      </c>
      <c r="C1700" s="14" t="s">
        <v>1180</v>
      </c>
      <c r="D1700" s="12"/>
      <c r="E1700" s="12">
        <v>795</v>
      </c>
      <c r="F1700" s="13" t="s">
        <v>1110</v>
      </c>
      <c r="G1700" s="12">
        <v>5500</v>
      </c>
      <c r="H1700" s="12">
        <v>1960</v>
      </c>
      <c r="I1700" s="11">
        <v>142.489</v>
      </c>
      <c r="J1700" s="11">
        <v>106.12</v>
      </c>
      <c r="K1700" s="11">
        <v>67.986999999999995</v>
      </c>
      <c r="L1700" s="11">
        <v>53.988999999999997</v>
      </c>
      <c r="M1700" s="11">
        <v>70.787000000000006</v>
      </c>
      <c r="N1700" s="11">
        <v>59.488999999999997</v>
      </c>
      <c r="O1700" s="11">
        <v>59.787999999999997</v>
      </c>
      <c r="P1700" s="11">
        <v>44.692</v>
      </c>
      <c r="Q1700" s="11">
        <v>35.093000000000004</v>
      </c>
      <c r="R1700" s="11">
        <v>45.091999999999999</v>
      </c>
      <c r="S1700" s="11">
        <v>37.593000000000004</v>
      </c>
      <c r="T1700" s="11">
        <v>31.994</v>
      </c>
      <c r="U1700" s="11">
        <v>21.596</v>
      </c>
      <c r="V1700" s="11">
        <v>14.795999999999999</v>
      </c>
      <c r="W1700" s="11">
        <v>14.797000000000001</v>
      </c>
      <c r="X1700" s="11">
        <v>8.8989999999999991</v>
      </c>
      <c r="Y1700" s="11">
        <v>4.3070000000000004</v>
      </c>
      <c r="Z1700" s="11">
        <v>1.59</v>
      </c>
      <c r="AA1700" s="11">
        <v>0.32900000000000001</v>
      </c>
      <c r="AB1700" s="11">
        <v>6.4000000000000001E-2</v>
      </c>
      <c r="AC1700" s="11">
        <v>8.9999999999999993E-3</v>
      </c>
    </row>
    <row r="1701" spans="1:29" ht="11.5" hidden="1">
      <c r="A1701" s="15">
        <v>1684</v>
      </c>
      <c r="B1701" s="13" t="s">
        <v>1059</v>
      </c>
      <c r="C1701" s="14" t="s">
        <v>1180</v>
      </c>
      <c r="D1701" s="12"/>
      <c r="E1701" s="12">
        <v>795</v>
      </c>
      <c r="F1701" s="13" t="s">
        <v>1110</v>
      </c>
      <c r="G1701" s="12">
        <v>5500</v>
      </c>
      <c r="H1701" s="12">
        <v>1965</v>
      </c>
      <c r="I1701" s="11">
        <v>170.65299999999999</v>
      </c>
      <c r="J1701" s="11">
        <v>140.584</v>
      </c>
      <c r="K1701" s="11">
        <v>107.15600000000001</v>
      </c>
      <c r="L1701" s="11">
        <v>68.775999999999996</v>
      </c>
      <c r="M1701" s="11">
        <v>54.381</v>
      </c>
      <c r="N1701" s="11">
        <v>70.974000000000004</v>
      </c>
      <c r="O1701" s="11">
        <v>59.576999999999998</v>
      </c>
      <c r="P1701" s="11">
        <v>59.578000000000003</v>
      </c>
      <c r="Q1701" s="11">
        <v>44.484000000000002</v>
      </c>
      <c r="R1701" s="11">
        <v>34.786000000000001</v>
      </c>
      <c r="S1701" s="11">
        <v>43.584000000000003</v>
      </c>
      <c r="T1701" s="11">
        <v>35.487000000000002</v>
      </c>
      <c r="U1701" s="11">
        <v>29.189</v>
      </c>
      <c r="V1701" s="11">
        <v>18.893000000000001</v>
      </c>
      <c r="W1701" s="11">
        <v>11.996</v>
      </c>
      <c r="X1701" s="11">
        <v>10.795999999999999</v>
      </c>
      <c r="Y1701" s="11">
        <v>5.1260000000000003</v>
      </c>
      <c r="Z1701" s="11">
        <v>1.9810000000000001</v>
      </c>
      <c r="AA1701" s="11">
        <v>0.51500000000000001</v>
      </c>
      <c r="AB1701" s="11">
        <v>6.8000000000000005E-2</v>
      </c>
      <c r="AC1701" s="11">
        <v>8.9999999999999993E-3</v>
      </c>
    </row>
    <row r="1702" spans="1:29" ht="11.5" hidden="1">
      <c r="A1702" s="15">
        <v>1685</v>
      </c>
      <c r="B1702" s="13" t="s">
        <v>1059</v>
      </c>
      <c r="C1702" s="14" t="s">
        <v>1180</v>
      </c>
      <c r="D1702" s="12"/>
      <c r="E1702" s="12">
        <v>795</v>
      </c>
      <c r="F1702" s="13" t="s">
        <v>1110</v>
      </c>
      <c r="G1702" s="12">
        <v>5500</v>
      </c>
      <c r="H1702" s="12">
        <v>1970</v>
      </c>
      <c r="I1702" s="11">
        <v>177.40899999999999</v>
      </c>
      <c r="J1702" s="11">
        <v>168.864</v>
      </c>
      <c r="K1702" s="11">
        <v>141.84100000000001</v>
      </c>
      <c r="L1702" s="11">
        <v>108.08199999999999</v>
      </c>
      <c r="M1702" s="11">
        <v>69.210999999999999</v>
      </c>
      <c r="N1702" s="11">
        <v>54.752000000000002</v>
      </c>
      <c r="O1702" s="11">
        <v>71.013000000000005</v>
      </c>
      <c r="P1702" s="11">
        <v>59.508000000000003</v>
      </c>
      <c r="Q1702" s="11">
        <v>59.298000000000002</v>
      </c>
      <c r="R1702" s="11">
        <v>44.112000000000002</v>
      </c>
      <c r="S1702" s="11">
        <v>33.856999999999999</v>
      </c>
      <c r="T1702" s="11">
        <v>41.319000000000003</v>
      </c>
      <c r="U1702" s="11">
        <v>32.607999999999997</v>
      </c>
      <c r="V1702" s="11">
        <v>25.632999999999999</v>
      </c>
      <c r="W1702" s="11">
        <v>15.500999999999999</v>
      </c>
      <c r="X1702" s="11">
        <v>8.9710000000000001</v>
      </c>
      <c r="Y1702" s="11">
        <v>6.2220000000000004</v>
      </c>
      <c r="Z1702" s="11">
        <v>2.4580000000000002</v>
      </c>
      <c r="AA1702" s="11">
        <v>0.67800000000000005</v>
      </c>
      <c r="AB1702" s="11">
        <v>0.113</v>
      </c>
      <c r="AC1702" s="11">
        <v>0.01</v>
      </c>
    </row>
    <row r="1703" spans="1:29" ht="11.5" hidden="1">
      <c r="A1703" s="15">
        <v>1686</v>
      </c>
      <c r="B1703" s="13" t="s">
        <v>1059</v>
      </c>
      <c r="C1703" s="14" t="s">
        <v>1180</v>
      </c>
      <c r="D1703" s="12"/>
      <c r="E1703" s="12">
        <v>795</v>
      </c>
      <c r="F1703" s="13" t="s">
        <v>1110</v>
      </c>
      <c r="G1703" s="12">
        <v>5500</v>
      </c>
      <c r="H1703" s="12">
        <v>1975</v>
      </c>
      <c r="I1703" s="11">
        <v>196.72499999999999</v>
      </c>
      <c r="J1703" s="11">
        <v>178.72200000000001</v>
      </c>
      <c r="K1703" s="11">
        <v>165.76599999999999</v>
      </c>
      <c r="L1703" s="11">
        <v>141.13</v>
      </c>
      <c r="M1703" s="11">
        <v>115.03700000000001</v>
      </c>
      <c r="N1703" s="11">
        <v>71.084000000000003</v>
      </c>
      <c r="O1703" s="11">
        <v>54.125</v>
      </c>
      <c r="P1703" s="11">
        <v>69.641999999999996</v>
      </c>
      <c r="Q1703" s="11">
        <v>56.968000000000004</v>
      </c>
      <c r="R1703" s="11">
        <v>57.613999999999997</v>
      </c>
      <c r="S1703" s="11">
        <v>45.290999999999997</v>
      </c>
      <c r="T1703" s="11">
        <v>33.615000000000002</v>
      </c>
      <c r="U1703" s="11">
        <v>35.238</v>
      </c>
      <c r="V1703" s="11">
        <v>26.998999999999999</v>
      </c>
      <c r="W1703" s="11">
        <v>19.126000000000001</v>
      </c>
      <c r="X1703" s="11">
        <v>10.818</v>
      </c>
      <c r="Y1703" s="11">
        <v>6.6849999999999996</v>
      </c>
      <c r="Z1703" s="11">
        <v>3.0430000000000001</v>
      </c>
      <c r="AA1703" s="11">
        <v>0.86</v>
      </c>
      <c r="AB1703" s="11">
        <v>0.152</v>
      </c>
      <c r="AC1703" s="11">
        <v>1.6E-2</v>
      </c>
    </row>
    <row r="1704" spans="1:29" ht="11.5" hidden="1">
      <c r="A1704" s="15">
        <v>1687</v>
      </c>
      <c r="B1704" s="13" t="s">
        <v>1059</v>
      </c>
      <c r="C1704" s="14" t="s">
        <v>1180</v>
      </c>
      <c r="D1704" s="12"/>
      <c r="E1704" s="12">
        <v>795</v>
      </c>
      <c r="F1704" s="13" t="s">
        <v>1110</v>
      </c>
      <c r="G1704" s="12">
        <v>5500</v>
      </c>
      <c r="H1704" s="12">
        <v>1980</v>
      </c>
      <c r="I1704" s="11">
        <v>221.19</v>
      </c>
      <c r="J1704" s="11">
        <v>194.28299999999999</v>
      </c>
      <c r="K1704" s="11">
        <v>177.73</v>
      </c>
      <c r="L1704" s="11">
        <v>163.04400000000001</v>
      </c>
      <c r="M1704" s="11">
        <v>145.404</v>
      </c>
      <c r="N1704" s="11">
        <v>115.233</v>
      </c>
      <c r="O1704" s="11">
        <v>73.944999999999993</v>
      </c>
      <c r="P1704" s="11">
        <v>48.951000000000001</v>
      </c>
      <c r="Q1704" s="11">
        <v>68.156000000000006</v>
      </c>
      <c r="R1704" s="11">
        <v>54.000999999999998</v>
      </c>
      <c r="S1704" s="11">
        <v>55.957999999999998</v>
      </c>
      <c r="T1704" s="11">
        <v>43.01</v>
      </c>
      <c r="U1704" s="11">
        <v>31.483000000000001</v>
      </c>
      <c r="V1704" s="11">
        <v>29.385999999999999</v>
      </c>
      <c r="W1704" s="11">
        <v>20.79</v>
      </c>
      <c r="X1704" s="11">
        <v>13.8</v>
      </c>
      <c r="Y1704" s="11">
        <v>7.444</v>
      </c>
      <c r="Z1704" s="11">
        <v>3.2709999999999999</v>
      </c>
      <c r="AA1704" s="11">
        <v>1.0569999999999999</v>
      </c>
      <c r="AB1704" s="11">
        <v>0.19</v>
      </c>
      <c r="AC1704" s="11">
        <v>2.1000000000000001E-2</v>
      </c>
    </row>
    <row r="1705" spans="1:29" ht="11.5" hidden="1">
      <c r="A1705" s="15">
        <v>1688</v>
      </c>
      <c r="B1705" s="13" t="s">
        <v>1059</v>
      </c>
      <c r="C1705" s="14" t="s">
        <v>1180</v>
      </c>
      <c r="D1705" s="12"/>
      <c r="E1705" s="12">
        <v>795</v>
      </c>
      <c r="F1705" s="13" t="s">
        <v>1110</v>
      </c>
      <c r="G1705" s="12">
        <v>5500</v>
      </c>
      <c r="H1705" s="12">
        <v>1985</v>
      </c>
      <c r="I1705" s="11">
        <v>245.03200000000001</v>
      </c>
      <c r="J1705" s="11">
        <v>214.934</v>
      </c>
      <c r="K1705" s="11">
        <v>191.88399999999999</v>
      </c>
      <c r="L1705" s="11">
        <v>171.55199999999999</v>
      </c>
      <c r="M1705" s="11">
        <v>165.70599999999999</v>
      </c>
      <c r="N1705" s="11">
        <v>145.93100000000001</v>
      </c>
      <c r="O1705" s="11">
        <v>112.373</v>
      </c>
      <c r="P1705" s="11">
        <v>70.668000000000006</v>
      </c>
      <c r="Q1705" s="11">
        <v>47.124000000000002</v>
      </c>
      <c r="R1705" s="11">
        <v>65.159000000000006</v>
      </c>
      <c r="S1705" s="11">
        <v>51.847999999999999</v>
      </c>
      <c r="T1705" s="11">
        <v>52.933999999999997</v>
      </c>
      <c r="U1705" s="11">
        <v>38.950000000000003</v>
      </c>
      <c r="V1705" s="11">
        <v>27.306999999999999</v>
      </c>
      <c r="W1705" s="11">
        <v>24.077999999999999</v>
      </c>
      <c r="X1705" s="11">
        <v>15.066000000000001</v>
      </c>
      <c r="Y1705" s="11">
        <v>9.3450000000000006</v>
      </c>
      <c r="Z1705" s="11">
        <v>3.7050000000000001</v>
      </c>
      <c r="AA1705" s="11">
        <v>1.157</v>
      </c>
      <c r="AB1705" s="11">
        <v>0.23899999999999999</v>
      </c>
      <c r="AC1705" s="11">
        <v>2.7E-2</v>
      </c>
    </row>
    <row r="1706" spans="1:29" ht="11.5" hidden="1">
      <c r="A1706" s="15">
        <v>1689</v>
      </c>
      <c r="B1706" s="13" t="s">
        <v>1059</v>
      </c>
      <c r="C1706" s="14" t="s">
        <v>1180</v>
      </c>
      <c r="D1706" s="12"/>
      <c r="E1706" s="12">
        <v>795</v>
      </c>
      <c r="F1706" s="13" t="s">
        <v>1110</v>
      </c>
      <c r="G1706" s="12">
        <v>5500</v>
      </c>
      <c r="H1706" s="12">
        <v>1990</v>
      </c>
      <c r="I1706" s="11">
        <v>286.37299999999999</v>
      </c>
      <c r="J1706" s="11">
        <v>239.244</v>
      </c>
      <c r="K1706" s="11">
        <v>213.071</v>
      </c>
      <c r="L1706" s="11">
        <v>185.494</v>
      </c>
      <c r="M1706" s="11">
        <v>168.697</v>
      </c>
      <c r="N1706" s="11">
        <v>164.97200000000001</v>
      </c>
      <c r="O1706" s="11">
        <v>143.02799999999999</v>
      </c>
      <c r="P1706" s="11">
        <v>109.18600000000001</v>
      </c>
      <c r="Q1706" s="11">
        <v>67.831999999999994</v>
      </c>
      <c r="R1706" s="11">
        <v>45.53</v>
      </c>
      <c r="S1706" s="11">
        <v>62.107999999999997</v>
      </c>
      <c r="T1706" s="11">
        <v>48.862000000000002</v>
      </c>
      <c r="U1706" s="11">
        <v>48.405999999999999</v>
      </c>
      <c r="V1706" s="11">
        <v>34.125</v>
      </c>
      <c r="W1706" s="11">
        <v>22.376000000000001</v>
      </c>
      <c r="X1706" s="11">
        <v>18.071000000000002</v>
      </c>
      <c r="Y1706" s="11">
        <v>9.9149999999999991</v>
      </c>
      <c r="Z1706" s="11">
        <v>4.6340000000000003</v>
      </c>
      <c r="AA1706" s="11">
        <v>1.2949999999999999</v>
      </c>
      <c r="AB1706" s="11">
        <v>0.254</v>
      </c>
      <c r="AC1706" s="11">
        <v>3.2000000000000001E-2</v>
      </c>
    </row>
    <row r="1707" spans="1:29" ht="11.5" hidden="1">
      <c r="A1707" s="15">
        <v>1690</v>
      </c>
      <c r="B1707" s="13" t="s">
        <v>1059</v>
      </c>
      <c r="C1707" s="14" t="s">
        <v>1180</v>
      </c>
      <c r="D1707" s="12"/>
      <c r="E1707" s="12">
        <v>795</v>
      </c>
      <c r="F1707" s="13" t="s">
        <v>1110</v>
      </c>
      <c r="G1707" s="12">
        <v>5500</v>
      </c>
      <c r="H1707" s="12">
        <v>1995</v>
      </c>
      <c r="I1707" s="11">
        <v>294.98500000000001</v>
      </c>
      <c r="J1707" s="11">
        <v>285.04399999999998</v>
      </c>
      <c r="K1707" s="11">
        <v>241.20099999999999</v>
      </c>
      <c r="L1707" s="11">
        <v>215.066</v>
      </c>
      <c r="M1707" s="11">
        <v>186.82400000000001</v>
      </c>
      <c r="N1707" s="11">
        <v>169.67599999999999</v>
      </c>
      <c r="O1707" s="11">
        <v>165.501</v>
      </c>
      <c r="P1707" s="11">
        <v>143.02099999999999</v>
      </c>
      <c r="Q1707" s="11">
        <v>108.688</v>
      </c>
      <c r="R1707" s="11">
        <v>67.135000000000005</v>
      </c>
      <c r="S1707" s="11">
        <v>44.817</v>
      </c>
      <c r="T1707" s="11">
        <v>59.987000000000002</v>
      </c>
      <c r="U1707" s="11">
        <v>46.207999999999998</v>
      </c>
      <c r="V1707" s="11">
        <v>44.073999999999998</v>
      </c>
      <c r="W1707" s="11">
        <v>29.071999999999999</v>
      </c>
      <c r="X1707" s="11">
        <v>17.024999999999999</v>
      </c>
      <c r="Y1707" s="11">
        <v>11.272</v>
      </c>
      <c r="Z1707" s="11">
        <v>4.7770000000000001</v>
      </c>
      <c r="AA1707" s="11">
        <v>1.5309999999999999</v>
      </c>
      <c r="AB1707" s="11">
        <v>0.26</v>
      </c>
      <c r="AC1707" s="11">
        <v>3.1E-2</v>
      </c>
    </row>
    <row r="1708" spans="1:29" ht="11.5" hidden="1">
      <c r="A1708" s="15">
        <v>1691</v>
      </c>
      <c r="B1708" s="13" t="s">
        <v>1059</v>
      </c>
      <c r="C1708" s="14" t="s">
        <v>1180</v>
      </c>
      <c r="D1708" s="12"/>
      <c r="E1708" s="12">
        <v>795</v>
      </c>
      <c r="F1708" s="13" t="s">
        <v>1110</v>
      </c>
      <c r="G1708" s="12">
        <v>5500</v>
      </c>
      <c r="H1708" s="12">
        <v>2000</v>
      </c>
      <c r="I1708" s="11">
        <v>241.91900000000001</v>
      </c>
      <c r="J1708" s="11">
        <v>287.298</v>
      </c>
      <c r="K1708" s="11">
        <v>280.608</v>
      </c>
      <c r="L1708" s="11">
        <v>237.697</v>
      </c>
      <c r="M1708" s="11">
        <v>211.393</v>
      </c>
      <c r="N1708" s="11">
        <v>183.214</v>
      </c>
      <c r="O1708" s="11">
        <v>165.97800000000001</v>
      </c>
      <c r="P1708" s="11">
        <v>161.62299999999999</v>
      </c>
      <c r="Q1708" s="11">
        <v>139.27000000000001</v>
      </c>
      <c r="R1708" s="11">
        <v>105.20399999999999</v>
      </c>
      <c r="S1708" s="11">
        <v>64.251999999999995</v>
      </c>
      <c r="T1708" s="11">
        <v>42.011000000000003</v>
      </c>
      <c r="U1708" s="11">
        <v>55.152999999999999</v>
      </c>
      <c r="V1708" s="11">
        <v>40.988</v>
      </c>
      <c r="W1708" s="11">
        <v>36.767000000000003</v>
      </c>
      <c r="X1708" s="11">
        <v>21.731000000000002</v>
      </c>
      <c r="Y1708" s="11">
        <v>10.512</v>
      </c>
      <c r="Z1708" s="11">
        <v>5.6230000000000002</v>
      </c>
      <c r="AA1708" s="11">
        <v>1.679</v>
      </c>
      <c r="AB1708" s="11">
        <v>0.34100000000000003</v>
      </c>
      <c r="AC1708" s="11">
        <v>3.5000000000000003E-2</v>
      </c>
    </row>
    <row r="1709" spans="1:29" ht="11.5" hidden="1">
      <c r="A1709" s="15">
        <v>1692</v>
      </c>
      <c r="B1709" s="13" t="s">
        <v>1059</v>
      </c>
      <c r="C1709" s="14" t="s">
        <v>1180</v>
      </c>
      <c r="D1709" s="12"/>
      <c r="E1709" s="12">
        <v>795</v>
      </c>
      <c r="F1709" s="13" t="s">
        <v>1110</v>
      </c>
      <c r="G1709" s="12">
        <v>5500</v>
      </c>
      <c r="H1709" s="12">
        <v>2005</v>
      </c>
      <c r="I1709" s="11">
        <v>247.852</v>
      </c>
      <c r="J1709" s="11">
        <v>236.19</v>
      </c>
      <c r="K1709" s="11">
        <v>281.935</v>
      </c>
      <c r="L1709" s="11">
        <v>274.17200000000003</v>
      </c>
      <c r="M1709" s="11">
        <v>229.93899999999999</v>
      </c>
      <c r="N1709" s="11">
        <v>203.24700000000001</v>
      </c>
      <c r="O1709" s="11">
        <v>175.31899999999999</v>
      </c>
      <c r="P1709" s="11">
        <v>158.50399999999999</v>
      </c>
      <c r="Q1709" s="11">
        <v>154.232</v>
      </c>
      <c r="R1709" s="11">
        <v>131.90799999999999</v>
      </c>
      <c r="S1709" s="11">
        <v>98.168999999999997</v>
      </c>
      <c r="T1709" s="11">
        <v>58.127000000000002</v>
      </c>
      <c r="U1709" s="11">
        <v>36.463999999999999</v>
      </c>
      <c r="V1709" s="11">
        <v>47.661999999999999</v>
      </c>
      <c r="W1709" s="11">
        <v>33.289000000000001</v>
      </c>
      <c r="X1709" s="11">
        <v>27.27</v>
      </c>
      <c r="Y1709" s="11">
        <v>13.82</v>
      </c>
      <c r="Z1709" s="11">
        <v>5.2640000000000002</v>
      </c>
      <c r="AA1709" s="11">
        <v>1.98</v>
      </c>
      <c r="AB1709" s="11">
        <v>0.375</v>
      </c>
      <c r="AC1709" s="11">
        <v>4.5999999999999999E-2</v>
      </c>
    </row>
    <row r="1710" spans="1:29" ht="11.5" hidden="1">
      <c r="A1710" s="15">
        <v>1693</v>
      </c>
      <c r="B1710" s="13" t="s">
        <v>1059</v>
      </c>
      <c r="C1710" s="14" t="s">
        <v>1180</v>
      </c>
      <c r="D1710" s="12"/>
      <c r="E1710" s="12">
        <v>795</v>
      </c>
      <c r="F1710" s="13" t="s">
        <v>1110</v>
      </c>
      <c r="G1710" s="12">
        <v>5500</v>
      </c>
      <c r="H1710" s="12">
        <v>2010</v>
      </c>
      <c r="I1710" s="11">
        <v>264.29399999999998</v>
      </c>
      <c r="J1710" s="11">
        <v>243.85499999999999</v>
      </c>
      <c r="K1710" s="11">
        <v>233.297</v>
      </c>
      <c r="L1710" s="11">
        <v>278.31700000000001</v>
      </c>
      <c r="M1710" s="11">
        <v>269.565</v>
      </c>
      <c r="N1710" s="11">
        <v>225.542</v>
      </c>
      <c r="O1710" s="11">
        <v>198.904</v>
      </c>
      <c r="P1710" s="11">
        <v>171.16800000000001</v>
      </c>
      <c r="Q1710" s="11">
        <v>154.203</v>
      </c>
      <c r="R1710" s="11">
        <v>149.315</v>
      </c>
      <c r="S1710" s="11">
        <v>126.584</v>
      </c>
      <c r="T1710" s="11">
        <v>92.716999999999999</v>
      </c>
      <c r="U1710" s="11">
        <v>53.183</v>
      </c>
      <c r="V1710" s="11">
        <v>32.069000000000003</v>
      </c>
      <c r="W1710" s="11">
        <v>39.465000000000003</v>
      </c>
      <c r="X1710" s="11">
        <v>25.157</v>
      </c>
      <c r="Y1710" s="11">
        <v>17.741</v>
      </c>
      <c r="Z1710" s="11">
        <v>6.9640000000000004</v>
      </c>
      <c r="AA1710" s="11">
        <v>1.861</v>
      </c>
      <c r="AB1710" s="11">
        <v>0.44500000000000001</v>
      </c>
      <c r="AC1710" s="11">
        <v>5.0999999999999997E-2</v>
      </c>
    </row>
    <row r="1711" spans="1:29" ht="11.5" hidden="1">
      <c r="A1711" s="15">
        <v>1694</v>
      </c>
      <c r="B1711" s="13" t="s">
        <v>1059</v>
      </c>
      <c r="C1711" s="14" t="s">
        <v>1180</v>
      </c>
      <c r="D1711" s="12"/>
      <c r="E1711" s="12">
        <v>795</v>
      </c>
      <c r="F1711" s="13" t="s">
        <v>1110</v>
      </c>
      <c r="G1711" s="12">
        <v>5500</v>
      </c>
      <c r="H1711" s="12">
        <v>2015</v>
      </c>
      <c r="I1711" s="11">
        <v>334.33300000000003</v>
      </c>
      <c r="J1711" s="11">
        <v>260.34800000000001</v>
      </c>
      <c r="K1711" s="11">
        <v>241.26300000000001</v>
      </c>
      <c r="L1711" s="11">
        <v>230.51499999999999</v>
      </c>
      <c r="M1711" s="11">
        <v>274.71800000000002</v>
      </c>
      <c r="N1711" s="11">
        <v>265.76100000000002</v>
      </c>
      <c r="O1711" s="11">
        <v>221.876</v>
      </c>
      <c r="P1711" s="11">
        <v>195.37899999999999</v>
      </c>
      <c r="Q1711" s="11">
        <v>167.53700000000001</v>
      </c>
      <c r="R1711" s="11">
        <v>150.19499999999999</v>
      </c>
      <c r="S1711" s="11">
        <v>144.321</v>
      </c>
      <c r="T1711" s="11">
        <v>120.553</v>
      </c>
      <c r="U1711" s="11">
        <v>85.816000000000003</v>
      </c>
      <c r="V1711" s="11">
        <v>47.381999999999998</v>
      </c>
      <c r="W1711" s="11">
        <v>26.46</v>
      </c>
      <c r="X1711" s="11">
        <v>30.105</v>
      </c>
      <c r="Y1711" s="11">
        <v>16.663</v>
      </c>
      <c r="Z1711" s="11">
        <v>9.0429999999999993</v>
      </c>
      <c r="AA1711" s="11">
        <v>2.4689999999999999</v>
      </c>
      <c r="AB1711" s="11">
        <v>0.41499999999999998</v>
      </c>
      <c r="AC1711" s="11">
        <v>6.0999999999999999E-2</v>
      </c>
    </row>
    <row r="1712" spans="1:29" ht="11.5" hidden="1">
      <c r="A1712" s="15">
        <v>1695</v>
      </c>
      <c r="B1712" s="13" t="s">
        <v>1059</v>
      </c>
      <c r="C1712" s="14" t="s">
        <v>1180</v>
      </c>
      <c r="D1712" s="12"/>
      <c r="E1712" s="12">
        <v>795</v>
      </c>
      <c r="F1712" s="13" t="s">
        <v>1110</v>
      </c>
      <c r="G1712" s="12">
        <v>5500</v>
      </c>
      <c r="H1712" s="12">
        <v>2020</v>
      </c>
      <c r="I1712" s="11">
        <v>325.57400000000001</v>
      </c>
      <c r="J1712" s="11">
        <v>331.29</v>
      </c>
      <c r="K1712" s="11">
        <v>258.86799999999999</v>
      </c>
      <c r="L1712" s="11">
        <v>239.58099999999999</v>
      </c>
      <c r="M1712" s="11">
        <v>228.374</v>
      </c>
      <c r="N1712" s="11">
        <v>272.21899999999999</v>
      </c>
      <c r="O1712" s="11">
        <v>263.077</v>
      </c>
      <c r="P1712" s="11">
        <v>219.238</v>
      </c>
      <c r="Q1712" s="11">
        <v>192.43</v>
      </c>
      <c r="R1712" s="11">
        <v>164.173</v>
      </c>
      <c r="S1712" s="11">
        <v>146.005</v>
      </c>
      <c r="T1712" s="11">
        <v>138.40600000000001</v>
      </c>
      <c r="U1712" s="11">
        <v>112.539</v>
      </c>
      <c r="V1712" s="11">
        <v>77.328999999999994</v>
      </c>
      <c r="W1712" s="11">
        <v>39.609000000000002</v>
      </c>
      <c r="X1712" s="11">
        <v>20.361999999999998</v>
      </c>
      <c r="Y1712" s="11">
        <v>20.416</v>
      </c>
      <c r="Z1712" s="11">
        <v>8.5150000000000006</v>
      </c>
      <c r="AA1712" s="11">
        <v>3.254</v>
      </c>
      <c r="AB1712" s="11">
        <v>0.55900000000000005</v>
      </c>
      <c r="AC1712" s="11">
        <v>5.8999999999999997E-2</v>
      </c>
    </row>
    <row r="1713" spans="1:29" ht="11.5" hidden="1">
      <c r="A1713" s="15">
        <v>1696</v>
      </c>
      <c r="B1713" s="13" t="s">
        <v>1059</v>
      </c>
      <c r="C1713" s="14" t="s">
        <v>1181</v>
      </c>
      <c r="D1713" s="12"/>
      <c r="E1713" s="12">
        <v>860</v>
      </c>
      <c r="F1713" s="13" t="s">
        <v>1110</v>
      </c>
      <c r="G1713" s="12">
        <v>5500</v>
      </c>
      <c r="H1713" s="12">
        <v>1950</v>
      </c>
      <c r="I1713" s="11">
        <v>337.35500000000002</v>
      </c>
      <c r="J1713" s="11">
        <v>260.33199999999999</v>
      </c>
      <c r="K1713" s="11">
        <v>358.98500000000001</v>
      </c>
      <c r="L1713" s="11">
        <v>346.13400000000001</v>
      </c>
      <c r="M1713" s="11">
        <v>332.892</v>
      </c>
      <c r="N1713" s="11">
        <v>245.91800000000001</v>
      </c>
      <c r="O1713" s="11">
        <v>164.221</v>
      </c>
      <c r="P1713" s="11">
        <v>178.47900000000001</v>
      </c>
      <c r="Q1713" s="11">
        <v>175.54400000000001</v>
      </c>
      <c r="R1713" s="11">
        <v>237.459</v>
      </c>
      <c r="S1713" s="11">
        <v>204.25</v>
      </c>
      <c r="T1713" s="11">
        <v>133.81399999999999</v>
      </c>
      <c r="U1713" s="11">
        <v>107.041</v>
      </c>
      <c r="V1713" s="11">
        <v>78.349000000000004</v>
      </c>
      <c r="W1713" s="11">
        <v>54.140999999999998</v>
      </c>
      <c r="X1713" s="11">
        <v>32.576999999999998</v>
      </c>
      <c r="Y1713" s="11">
        <v>13.244999999999999</v>
      </c>
      <c r="Z1713" s="11">
        <v>6.0640000000000001</v>
      </c>
      <c r="AA1713" s="11">
        <v>2.2029999999999998</v>
      </c>
      <c r="AB1713" s="11">
        <v>0.53800000000000003</v>
      </c>
      <c r="AC1713" s="11">
        <v>8.3000000000000004E-2</v>
      </c>
    </row>
    <row r="1714" spans="1:29" ht="11.5" hidden="1">
      <c r="A1714" s="15">
        <v>1697</v>
      </c>
      <c r="B1714" s="13" t="s">
        <v>1059</v>
      </c>
      <c r="C1714" s="14" t="s">
        <v>1181</v>
      </c>
      <c r="D1714" s="12"/>
      <c r="E1714" s="12">
        <v>860</v>
      </c>
      <c r="F1714" s="13" t="s">
        <v>1110</v>
      </c>
      <c r="G1714" s="12">
        <v>5500</v>
      </c>
      <c r="H1714" s="12">
        <v>1955</v>
      </c>
      <c r="I1714" s="11">
        <v>583.93200000000002</v>
      </c>
      <c r="J1714" s="11">
        <v>338.63900000000001</v>
      </c>
      <c r="K1714" s="11">
        <v>267.36</v>
      </c>
      <c r="L1714" s="11">
        <v>366.423</v>
      </c>
      <c r="M1714" s="11">
        <v>351.46499999999997</v>
      </c>
      <c r="N1714" s="11">
        <v>336.45</v>
      </c>
      <c r="O1714" s="11">
        <v>248.40299999999999</v>
      </c>
      <c r="P1714" s="11">
        <v>166.22800000000001</v>
      </c>
      <c r="Q1714" s="11">
        <v>179.80500000000001</v>
      </c>
      <c r="R1714" s="11">
        <v>175.46100000000001</v>
      </c>
      <c r="S1714" s="11">
        <v>232.46899999999999</v>
      </c>
      <c r="T1714" s="11">
        <v>195.702</v>
      </c>
      <c r="U1714" s="11">
        <v>123.783</v>
      </c>
      <c r="V1714" s="11">
        <v>94.948999999999998</v>
      </c>
      <c r="W1714" s="11">
        <v>65.094999999999999</v>
      </c>
      <c r="X1714" s="11">
        <v>39.97</v>
      </c>
      <c r="Y1714" s="11">
        <v>19.462</v>
      </c>
      <c r="Z1714" s="11">
        <v>6.7030000000000003</v>
      </c>
      <c r="AA1714" s="11">
        <v>2.3639999999999999</v>
      </c>
      <c r="AB1714" s="11">
        <v>0.66500000000000004</v>
      </c>
      <c r="AC1714" s="11">
        <v>0.124</v>
      </c>
    </row>
    <row r="1715" spans="1:29" ht="11.5" hidden="1">
      <c r="A1715" s="15">
        <v>1698</v>
      </c>
      <c r="B1715" s="13" t="s">
        <v>1059</v>
      </c>
      <c r="C1715" s="14" t="s">
        <v>1181</v>
      </c>
      <c r="D1715" s="12"/>
      <c r="E1715" s="12">
        <v>860</v>
      </c>
      <c r="F1715" s="13" t="s">
        <v>1110</v>
      </c>
      <c r="G1715" s="12">
        <v>5500</v>
      </c>
      <c r="H1715" s="12">
        <v>1960</v>
      </c>
      <c r="I1715" s="11">
        <v>750.57500000000005</v>
      </c>
      <c r="J1715" s="11">
        <v>577.93799999999999</v>
      </c>
      <c r="K1715" s="11">
        <v>342.88</v>
      </c>
      <c r="L1715" s="11">
        <v>271.09300000000002</v>
      </c>
      <c r="M1715" s="11">
        <v>367.69900000000001</v>
      </c>
      <c r="N1715" s="11">
        <v>352.19499999999999</v>
      </c>
      <c r="O1715" s="11">
        <v>335.78</v>
      </c>
      <c r="P1715" s="11">
        <v>247.54400000000001</v>
      </c>
      <c r="Q1715" s="11">
        <v>165.59100000000001</v>
      </c>
      <c r="R1715" s="11">
        <v>176.67099999999999</v>
      </c>
      <c r="S1715" s="11">
        <v>170.245</v>
      </c>
      <c r="T1715" s="11">
        <v>220.64599999999999</v>
      </c>
      <c r="U1715" s="11">
        <v>179.709</v>
      </c>
      <c r="V1715" s="11">
        <v>109.503</v>
      </c>
      <c r="W1715" s="11">
        <v>78.649000000000001</v>
      </c>
      <c r="X1715" s="11">
        <v>48.12</v>
      </c>
      <c r="Y1715" s="11">
        <v>23.297000000000001</v>
      </c>
      <c r="Z1715" s="11">
        <v>10.138999999999999</v>
      </c>
      <c r="AA1715" s="11">
        <v>2.7109999999999999</v>
      </c>
      <c r="AB1715" s="11">
        <v>0.74199999999999999</v>
      </c>
      <c r="AC1715" s="11">
        <v>0.16400000000000001</v>
      </c>
    </row>
    <row r="1716" spans="1:29" ht="11.5" hidden="1">
      <c r="A1716" s="15">
        <v>1699</v>
      </c>
      <c r="B1716" s="13" t="s">
        <v>1059</v>
      </c>
      <c r="C1716" s="14" t="s">
        <v>1181</v>
      </c>
      <c r="D1716" s="12"/>
      <c r="E1716" s="12">
        <v>860</v>
      </c>
      <c r="F1716" s="13" t="s">
        <v>1110</v>
      </c>
      <c r="G1716" s="12">
        <v>5500</v>
      </c>
      <c r="H1716" s="12">
        <v>1965</v>
      </c>
      <c r="I1716" s="11">
        <v>908.2</v>
      </c>
      <c r="J1716" s="11">
        <v>749.15499999999997</v>
      </c>
      <c r="K1716" s="11">
        <v>571.20100000000002</v>
      </c>
      <c r="L1716" s="11">
        <v>355.87700000000001</v>
      </c>
      <c r="M1716" s="11">
        <v>276.47399999999999</v>
      </c>
      <c r="N1716" s="11">
        <v>373.16800000000001</v>
      </c>
      <c r="O1716" s="11">
        <v>337.99099999999999</v>
      </c>
      <c r="P1716" s="11">
        <v>326.75799999999998</v>
      </c>
      <c r="Q1716" s="11">
        <v>240.95400000000001</v>
      </c>
      <c r="R1716" s="11">
        <v>167.27199999999999</v>
      </c>
      <c r="S1716" s="11">
        <v>193.52099999999999</v>
      </c>
      <c r="T1716" s="11">
        <v>182.364</v>
      </c>
      <c r="U1716" s="11">
        <v>199.98099999999999</v>
      </c>
      <c r="V1716" s="11">
        <v>149.541</v>
      </c>
      <c r="W1716" s="11">
        <v>87.049000000000007</v>
      </c>
      <c r="X1716" s="11">
        <v>58.905999999999999</v>
      </c>
      <c r="Y1716" s="11">
        <v>30.094000000000001</v>
      </c>
      <c r="Z1716" s="11">
        <v>12.465</v>
      </c>
      <c r="AA1716" s="11">
        <v>4.234</v>
      </c>
      <c r="AB1716" s="11">
        <v>0.878</v>
      </c>
      <c r="AC1716" s="11">
        <v>0.193</v>
      </c>
    </row>
    <row r="1717" spans="1:29" ht="11.5" hidden="1">
      <c r="A1717" s="15">
        <v>1700</v>
      </c>
      <c r="B1717" s="13" t="s">
        <v>1059</v>
      </c>
      <c r="C1717" s="14" t="s">
        <v>1181</v>
      </c>
      <c r="D1717" s="12"/>
      <c r="E1717" s="12">
        <v>860</v>
      </c>
      <c r="F1717" s="13" t="s">
        <v>1110</v>
      </c>
      <c r="G1717" s="12">
        <v>5500</v>
      </c>
      <c r="H1717" s="12">
        <v>1970</v>
      </c>
      <c r="I1717" s="11">
        <v>967.43299999999999</v>
      </c>
      <c r="J1717" s="11">
        <v>934.50400000000002</v>
      </c>
      <c r="K1717" s="11">
        <v>787.53599999999994</v>
      </c>
      <c r="L1717" s="11">
        <v>580.17999999999995</v>
      </c>
      <c r="M1717" s="11">
        <v>379.19799999999998</v>
      </c>
      <c r="N1717" s="11">
        <v>289.87900000000002</v>
      </c>
      <c r="O1717" s="11">
        <v>387.346</v>
      </c>
      <c r="P1717" s="11">
        <v>329.31</v>
      </c>
      <c r="Q1717" s="11">
        <v>322.3</v>
      </c>
      <c r="R1717" s="11">
        <v>237.15199999999999</v>
      </c>
      <c r="S1717" s="11">
        <v>171.25</v>
      </c>
      <c r="T1717" s="11">
        <v>212.22800000000001</v>
      </c>
      <c r="U1717" s="11">
        <v>193.18700000000001</v>
      </c>
      <c r="V1717" s="11">
        <v>175.072</v>
      </c>
      <c r="W1717" s="11">
        <v>115.99299999999999</v>
      </c>
      <c r="X1717" s="11">
        <v>62.606999999999999</v>
      </c>
      <c r="Y1717" s="11">
        <v>35.604999999999997</v>
      </c>
      <c r="Z1717" s="11">
        <v>16.54</v>
      </c>
      <c r="AA1717" s="11">
        <v>5.3780000000000001</v>
      </c>
      <c r="AB1717" s="11">
        <v>1.415</v>
      </c>
      <c r="AC1717" s="11">
        <v>0.23499999999999999</v>
      </c>
    </row>
    <row r="1718" spans="1:29" ht="11.5" hidden="1">
      <c r="A1718" s="15">
        <v>1701</v>
      </c>
      <c r="B1718" s="13" t="s">
        <v>1059</v>
      </c>
      <c r="C1718" s="14" t="s">
        <v>1181</v>
      </c>
      <c r="D1718" s="12"/>
      <c r="E1718" s="12">
        <v>860</v>
      </c>
      <c r="F1718" s="13" t="s">
        <v>1110</v>
      </c>
      <c r="G1718" s="12">
        <v>5500</v>
      </c>
      <c r="H1718" s="12">
        <v>1975</v>
      </c>
      <c r="I1718" s="11">
        <v>1062.347</v>
      </c>
      <c r="J1718" s="11">
        <v>950.53800000000001</v>
      </c>
      <c r="K1718" s="11">
        <v>938.48800000000006</v>
      </c>
      <c r="L1718" s="11">
        <v>792.02800000000002</v>
      </c>
      <c r="M1718" s="11">
        <v>586.98400000000004</v>
      </c>
      <c r="N1718" s="11">
        <v>364.375</v>
      </c>
      <c r="O1718" s="11">
        <v>297.072</v>
      </c>
      <c r="P1718" s="11">
        <v>372.596</v>
      </c>
      <c r="Q1718" s="11">
        <v>323.96800000000002</v>
      </c>
      <c r="R1718" s="11">
        <v>319.48099999999999</v>
      </c>
      <c r="S1718" s="11">
        <v>240.76499999999999</v>
      </c>
      <c r="T1718" s="11">
        <v>171.155</v>
      </c>
      <c r="U1718" s="11">
        <v>193.87799999999999</v>
      </c>
      <c r="V1718" s="11">
        <v>167.88800000000001</v>
      </c>
      <c r="W1718" s="11">
        <v>146.01300000000001</v>
      </c>
      <c r="X1718" s="11">
        <v>83.180999999999997</v>
      </c>
      <c r="Y1718" s="11">
        <v>40.999000000000002</v>
      </c>
      <c r="Z1718" s="11">
        <v>19.78</v>
      </c>
      <c r="AA1718" s="11">
        <v>7.2329999999999997</v>
      </c>
      <c r="AB1718" s="11">
        <v>1.8120000000000001</v>
      </c>
      <c r="AC1718" s="11">
        <v>0.36299999999999999</v>
      </c>
    </row>
    <row r="1719" spans="1:29" ht="11.5" hidden="1">
      <c r="A1719" s="15">
        <v>1702</v>
      </c>
      <c r="B1719" s="13" t="s">
        <v>1059</v>
      </c>
      <c r="C1719" s="14" t="s">
        <v>1181</v>
      </c>
      <c r="D1719" s="12"/>
      <c r="E1719" s="12">
        <v>860</v>
      </c>
      <c r="F1719" s="13" t="s">
        <v>1110</v>
      </c>
      <c r="G1719" s="12">
        <v>5500</v>
      </c>
      <c r="H1719" s="12">
        <v>1980</v>
      </c>
      <c r="I1719" s="11">
        <v>1195.385</v>
      </c>
      <c r="J1719" s="11">
        <v>1050.4739999999999</v>
      </c>
      <c r="K1719" s="11">
        <v>951.78899999999999</v>
      </c>
      <c r="L1719" s="11">
        <v>945.18499999999995</v>
      </c>
      <c r="M1719" s="11">
        <v>795.73699999999997</v>
      </c>
      <c r="N1719" s="11">
        <v>593.49800000000005</v>
      </c>
      <c r="O1719" s="11">
        <v>349.49700000000001</v>
      </c>
      <c r="P1719" s="11">
        <v>303.91800000000001</v>
      </c>
      <c r="Q1719" s="11">
        <v>357.22300000000001</v>
      </c>
      <c r="R1719" s="11">
        <v>317.52</v>
      </c>
      <c r="S1719" s="11">
        <v>314.72699999999998</v>
      </c>
      <c r="T1719" s="11">
        <v>241.44</v>
      </c>
      <c r="U1719" s="11">
        <v>167.34299999999999</v>
      </c>
      <c r="V1719" s="11">
        <v>169.90899999999999</v>
      </c>
      <c r="W1719" s="11">
        <v>136.46</v>
      </c>
      <c r="X1719" s="11">
        <v>110.755</v>
      </c>
      <c r="Y1719" s="11">
        <v>49.960999999999999</v>
      </c>
      <c r="Z1719" s="11">
        <v>22.98</v>
      </c>
      <c r="AA1719" s="11">
        <v>8.7539999999999996</v>
      </c>
      <c r="AB1719" s="11">
        <v>2.4529999999999998</v>
      </c>
      <c r="AC1719" s="11">
        <v>0.47899999999999998</v>
      </c>
    </row>
    <row r="1720" spans="1:29" ht="11.5" hidden="1">
      <c r="A1720" s="15">
        <v>1703</v>
      </c>
      <c r="B1720" s="13" t="s">
        <v>1059</v>
      </c>
      <c r="C1720" s="14" t="s">
        <v>1181</v>
      </c>
      <c r="D1720" s="12"/>
      <c r="E1720" s="12">
        <v>860</v>
      </c>
      <c r="F1720" s="13" t="s">
        <v>1110</v>
      </c>
      <c r="G1720" s="12">
        <v>5500</v>
      </c>
      <c r="H1720" s="12">
        <v>1985</v>
      </c>
      <c r="I1720" s="11">
        <v>1385.5930000000001</v>
      </c>
      <c r="J1720" s="11">
        <v>1165.7829999999999</v>
      </c>
      <c r="K1720" s="11">
        <v>1042.2829999999999</v>
      </c>
      <c r="L1720" s="11">
        <v>934.03899999999999</v>
      </c>
      <c r="M1720" s="11">
        <v>933.10400000000004</v>
      </c>
      <c r="N1720" s="11">
        <v>772.73900000000003</v>
      </c>
      <c r="O1720" s="11">
        <v>581.45600000000002</v>
      </c>
      <c r="P1720" s="11">
        <v>338.03399999999999</v>
      </c>
      <c r="Q1720" s="11">
        <v>296.03399999999999</v>
      </c>
      <c r="R1720" s="11">
        <v>346.18</v>
      </c>
      <c r="S1720" s="11">
        <v>310.06599999999997</v>
      </c>
      <c r="T1720" s="11">
        <v>303.66899999999998</v>
      </c>
      <c r="U1720" s="11">
        <v>222.60300000000001</v>
      </c>
      <c r="V1720" s="11">
        <v>150.06700000000001</v>
      </c>
      <c r="W1720" s="11">
        <v>142.22999999999999</v>
      </c>
      <c r="X1720" s="11">
        <v>104.649</v>
      </c>
      <c r="Y1720" s="11">
        <v>76.111999999999995</v>
      </c>
      <c r="Z1720" s="11">
        <v>28.652000000000001</v>
      </c>
      <c r="AA1720" s="11">
        <v>10.488</v>
      </c>
      <c r="AB1720" s="11">
        <v>3.052</v>
      </c>
      <c r="AC1720" s="11">
        <v>0.66100000000000003</v>
      </c>
    </row>
    <row r="1721" spans="1:29" ht="11.5" hidden="1">
      <c r="A1721" s="15">
        <v>1704</v>
      </c>
      <c r="B1721" s="13" t="s">
        <v>1059</v>
      </c>
      <c r="C1721" s="14" t="s">
        <v>1181</v>
      </c>
      <c r="D1721" s="12"/>
      <c r="E1721" s="12">
        <v>860</v>
      </c>
      <c r="F1721" s="13" t="s">
        <v>1110</v>
      </c>
      <c r="G1721" s="12">
        <v>5500</v>
      </c>
      <c r="H1721" s="12">
        <v>1990</v>
      </c>
      <c r="I1721" s="11">
        <v>1576.797</v>
      </c>
      <c r="J1721" s="11">
        <v>1353.086</v>
      </c>
      <c r="K1721" s="11">
        <v>1158.925</v>
      </c>
      <c r="L1721" s="11">
        <v>1027.0170000000001</v>
      </c>
      <c r="M1721" s="11">
        <v>910.221</v>
      </c>
      <c r="N1721" s="11">
        <v>917.24400000000003</v>
      </c>
      <c r="O1721" s="11">
        <v>758.154</v>
      </c>
      <c r="P1721" s="11">
        <v>566.83399999999995</v>
      </c>
      <c r="Q1721" s="11">
        <v>324.79399999999998</v>
      </c>
      <c r="R1721" s="11">
        <v>284.52499999999998</v>
      </c>
      <c r="S1721" s="11">
        <v>327.02199999999999</v>
      </c>
      <c r="T1721" s="11">
        <v>289.12</v>
      </c>
      <c r="U1721" s="11">
        <v>275.346</v>
      </c>
      <c r="V1721" s="11">
        <v>191.477</v>
      </c>
      <c r="W1721" s="11">
        <v>122.04300000000001</v>
      </c>
      <c r="X1721" s="11">
        <v>103.038</v>
      </c>
      <c r="Y1721" s="11">
        <v>60.363</v>
      </c>
      <c r="Z1721" s="11">
        <v>43.808999999999997</v>
      </c>
      <c r="AA1721" s="11">
        <v>13.145</v>
      </c>
      <c r="AB1721" s="11">
        <v>3.6309999999999998</v>
      </c>
      <c r="AC1721" s="11">
        <v>0.82299999999999995</v>
      </c>
    </row>
    <row r="1722" spans="1:29" ht="11.5" hidden="1">
      <c r="A1722" s="15">
        <v>1705</v>
      </c>
      <c r="B1722" s="13" t="s">
        <v>1059</v>
      </c>
      <c r="C1722" s="14" t="s">
        <v>1181</v>
      </c>
      <c r="D1722" s="12"/>
      <c r="E1722" s="12">
        <v>860</v>
      </c>
      <c r="F1722" s="13" t="s">
        <v>1110</v>
      </c>
      <c r="G1722" s="12">
        <v>5500</v>
      </c>
      <c r="H1722" s="12">
        <v>1995</v>
      </c>
      <c r="I1722" s="11">
        <v>1596.002</v>
      </c>
      <c r="J1722" s="11">
        <v>1554.9490000000001</v>
      </c>
      <c r="K1722" s="11">
        <v>1345.7249999999999</v>
      </c>
      <c r="L1722" s="11">
        <v>1136.9590000000001</v>
      </c>
      <c r="M1722" s="11">
        <v>995.26300000000003</v>
      </c>
      <c r="N1722" s="11">
        <v>880.12099999999998</v>
      </c>
      <c r="O1722" s="11">
        <v>888.95299999999997</v>
      </c>
      <c r="P1722" s="11">
        <v>736.66399999999999</v>
      </c>
      <c r="Q1722" s="11">
        <v>550.23400000000004</v>
      </c>
      <c r="R1722" s="11">
        <v>311.83600000000001</v>
      </c>
      <c r="S1722" s="11">
        <v>270.435</v>
      </c>
      <c r="T1722" s="11">
        <v>307.79300000000001</v>
      </c>
      <c r="U1722" s="11">
        <v>265.22899999999998</v>
      </c>
      <c r="V1722" s="11">
        <v>243.131</v>
      </c>
      <c r="W1722" s="11">
        <v>158.15600000000001</v>
      </c>
      <c r="X1722" s="11">
        <v>90.691999999999993</v>
      </c>
      <c r="Y1722" s="11">
        <v>69.45</v>
      </c>
      <c r="Z1722" s="11">
        <v>33.494999999999997</v>
      </c>
      <c r="AA1722" s="11">
        <v>18.420999999999999</v>
      </c>
      <c r="AB1722" s="11">
        <v>3.8210000000000002</v>
      </c>
      <c r="AC1722" s="11">
        <v>0.78</v>
      </c>
    </row>
    <row r="1723" spans="1:29" ht="11.5" hidden="1">
      <c r="A1723" s="15">
        <v>1706</v>
      </c>
      <c r="B1723" s="13" t="s">
        <v>1059</v>
      </c>
      <c r="C1723" s="14" t="s">
        <v>1181</v>
      </c>
      <c r="D1723" s="12"/>
      <c r="E1723" s="12">
        <v>860</v>
      </c>
      <c r="F1723" s="13" t="s">
        <v>1110</v>
      </c>
      <c r="G1723" s="12">
        <v>5500</v>
      </c>
      <c r="H1723" s="12">
        <v>2000</v>
      </c>
      <c r="I1723" s="11">
        <v>1389.107</v>
      </c>
      <c r="J1723" s="11">
        <v>1577.1179999999999</v>
      </c>
      <c r="K1723" s="11">
        <v>1548.9349999999999</v>
      </c>
      <c r="L1723" s="11">
        <v>1332.6</v>
      </c>
      <c r="M1723" s="11">
        <v>1115.9169999999999</v>
      </c>
      <c r="N1723" s="11">
        <v>979.69399999999996</v>
      </c>
      <c r="O1723" s="11">
        <v>868.08399999999995</v>
      </c>
      <c r="P1723" s="11">
        <v>873.65599999999995</v>
      </c>
      <c r="Q1723" s="11">
        <v>722.71199999999999</v>
      </c>
      <c r="R1723" s="11">
        <v>533.20799999999997</v>
      </c>
      <c r="S1723" s="11">
        <v>297.04700000000003</v>
      </c>
      <c r="T1723" s="11">
        <v>253.501</v>
      </c>
      <c r="U1723" s="11">
        <v>282.72300000000001</v>
      </c>
      <c r="V1723" s="11">
        <v>234.18100000000001</v>
      </c>
      <c r="W1723" s="11">
        <v>202.55799999999999</v>
      </c>
      <c r="X1723" s="11">
        <v>119.444</v>
      </c>
      <c r="Y1723" s="11">
        <v>61.987000000000002</v>
      </c>
      <c r="Z1723" s="11">
        <v>39.380000000000003</v>
      </c>
      <c r="AA1723" s="11">
        <v>14.597</v>
      </c>
      <c r="AB1723" s="11">
        <v>5.64</v>
      </c>
      <c r="AC1723" s="11">
        <v>0.85799999999999998</v>
      </c>
    </row>
    <row r="1724" spans="1:29" ht="11.5" hidden="1">
      <c r="A1724" s="15">
        <v>1707</v>
      </c>
      <c r="B1724" s="13" t="s">
        <v>1059</v>
      </c>
      <c r="C1724" s="14" t="s">
        <v>1181</v>
      </c>
      <c r="D1724" s="12"/>
      <c r="E1724" s="12">
        <v>860</v>
      </c>
      <c r="F1724" s="13" t="s">
        <v>1110</v>
      </c>
      <c r="G1724" s="12">
        <v>5500</v>
      </c>
      <c r="H1724" s="12">
        <v>2005</v>
      </c>
      <c r="I1724" s="11">
        <v>1252.8140000000001</v>
      </c>
      <c r="J1724" s="11">
        <v>1376.9449999999999</v>
      </c>
      <c r="K1724" s="11">
        <v>1572.1859999999999</v>
      </c>
      <c r="L1724" s="11">
        <v>1535.9079999999999</v>
      </c>
      <c r="M1724" s="11">
        <v>1311.211</v>
      </c>
      <c r="N1724" s="11">
        <v>1095.126</v>
      </c>
      <c r="O1724" s="11">
        <v>967.30899999999997</v>
      </c>
      <c r="P1724" s="11">
        <v>858.60299999999995</v>
      </c>
      <c r="Q1724" s="11">
        <v>859.48800000000006</v>
      </c>
      <c r="R1724" s="11">
        <v>704.57399999999996</v>
      </c>
      <c r="S1724" s="11">
        <v>513.53300000000002</v>
      </c>
      <c r="T1724" s="11">
        <v>279.05200000000002</v>
      </c>
      <c r="U1724" s="11">
        <v>231.899</v>
      </c>
      <c r="V1724" s="11">
        <v>249.982</v>
      </c>
      <c r="W1724" s="11">
        <v>194.96100000000001</v>
      </c>
      <c r="X1724" s="11">
        <v>154.12799999999999</v>
      </c>
      <c r="Y1724" s="11">
        <v>81.622</v>
      </c>
      <c r="Z1724" s="11">
        <v>35.158000000000001</v>
      </c>
      <c r="AA1724" s="11">
        <v>17.167999999999999</v>
      </c>
      <c r="AB1724" s="11">
        <v>4.47</v>
      </c>
      <c r="AC1724" s="11">
        <v>1.212</v>
      </c>
    </row>
    <row r="1725" spans="1:29" ht="11.5" hidden="1">
      <c r="A1725" s="15">
        <v>1708</v>
      </c>
      <c r="B1725" s="13" t="s">
        <v>1059</v>
      </c>
      <c r="C1725" s="14" t="s">
        <v>1181</v>
      </c>
      <c r="D1725" s="12"/>
      <c r="E1725" s="12">
        <v>860</v>
      </c>
      <c r="F1725" s="13" t="s">
        <v>1110</v>
      </c>
      <c r="G1725" s="12">
        <v>5500</v>
      </c>
      <c r="H1725" s="12">
        <v>2010</v>
      </c>
      <c r="I1725" s="11">
        <v>1433.415</v>
      </c>
      <c r="J1725" s="11">
        <v>1245.2329999999999</v>
      </c>
      <c r="K1725" s="11">
        <v>1373.92</v>
      </c>
      <c r="L1725" s="11">
        <v>1565.097</v>
      </c>
      <c r="M1725" s="11">
        <v>1524.627</v>
      </c>
      <c r="N1725" s="11">
        <v>1299.6610000000001</v>
      </c>
      <c r="O1725" s="11">
        <v>1084.529</v>
      </c>
      <c r="P1725" s="11">
        <v>957.25199999999995</v>
      </c>
      <c r="Q1725" s="11">
        <v>848.29</v>
      </c>
      <c r="R1725" s="11">
        <v>840.47199999999998</v>
      </c>
      <c r="S1725" s="11">
        <v>682.92</v>
      </c>
      <c r="T1725" s="11">
        <v>488.23399999999998</v>
      </c>
      <c r="U1725" s="11">
        <v>255.863</v>
      </c>
      <c r="V1725" s="11">
        <v>204.14500000000001</v>
      </c>
      <c r="W1725" s="11">
        <v>208.41399999999999</v>
      </c>
      <c r="X1725" s="11">
        <v>148.20500000000001</v>
      </c>
      <c r="Y1725" s="11">
        <v>105.459</v>
      </c>
      <c r="Z1725" s="11">
        <v>46.320999999999998</v>
      </c>
      <c r="AA1725" s="11">
        <v>15.298</v>
      </c>
      <c r="AB1725" s="11">
        <v>5.3019999999999996</v>
      </c>
      <c r="AC1725" s="11">
        <v>1.042</v>
      </c>
    </row>
    <row r="1726" spans="1:29" ht="11.5" hidden="1">
      <c r="A1726" s="15">
        <v>1709</v>
      </c>
      <c r="B1726" s="13" t="s">
        <v>1059</v>
      </c>
      <c r="C1726" s="14" t="s">
        <v>1181</v>
      </c>
      <c r="D1726" s="12"/>
      <c r="E1726" s="12">
        <v>860</v>
      </c>
      <c r="F1726" s="13" t="s">
        <v>1110</v>
      </c>
      <c r="G1726" s="12">
        <v>5500</v>
      </c>
      <c r="H1726" s="12">
        <v>2015</v>
      </c>
      <c r="I1726" s="11">
        <v>1604.0429999999999</v>
      </c>
      <c r="J1726" s="11">
        <v>1426.9829999999999</v>
      </c>
      <c r="K1726" s="11">
        <v>1242.848</v>
      </c>
      <c r="L1726" s="11">
        <v>1368.876</v>
      </c>
      <c r="M1726" s="11">
        <v>1556.306</v>
      </c>
      <c r="N1726" s="11">
        <v>1514.9490000000001</v>
      </c>
      <c r="O1726" s="11">
        <v>1290.652</v>
      </c>
      <c r="P1726" s="11">
        <v>1075.7650000000001</v>
      </c>
      <c r="Q1726" s="11">
        <v>947.80600000000004</v>
      </c>
      <c r="R1726" s="11">
        <v>835.33900000000006</v>
      </c>
      <c r="S1726" s="11">
        <v>822.46900000000005</v>
      </c>
      <c r="T1726" s="11">
        <v>659.52700000000004</v>
      </c>
      <c r="U1726" s="11">
        <v>459.59100000000001</v>
      </c>
      <c r="V1726" s="11">
        <v>230.31299999999999</v>
      </c>
      <c r="W1726" s="11">
        <v>171.33099999999999</v>
      </c>
      <c r="X1726" s="11">
        <v>156.20400000000001</v>
      </c>
      <c r="Y1726" s="11">
        <v>91.915999999999997</v>
      </c>
      <c r="Z1726" s="11">
        <v>49.445999999999998</v>
      </c>
      <c r="AA1726" s="11">
        <v>14.787000000000001</v>
      </c>
      <c r="AB1726" s="11">
        <v>2.9079999999999999</v>
      </c>
      <c r="AC1726" s="11">
        <v>0.66400000000000003</v>
      </c>
    </row>
    <row r="1727" spans="1:29" ht="11.5" hidden="1">
      <c r="A1727" s="15">
        <v>1710</v>
      </c>
      <c r="B1727" s="13" t="s">
        <v>1059</v>
      </c>
      <c r="C1727" s="14" t="s">
        <v>1181</v>
      </c>
      <c r="D1727" s="12"/>
      <c r="E1727" s="12">
        <v>860</v>
      </c>
      <c r="F1727" s="13" t="s">
        <v>1110</v>
      </c>
      <c r="G1727" s="12">
        <v>5500</v>
      </c>
      <c r="H1727" s="12">
        <v>2020</v>
      </c>
      <c r="I1727" s="11">
        <v>1664.7670000000001</v>
      </c>
      <c r="J1727" s="11">
        <v>1598.165</v>
      </c>
      <c r="K1727" s="11">
        <v>1424.8050000000001</v>
      </c>
      <c r="L1727" s="11">
        <v>1239.2149999999999</v>
      </c>
      <c r="M1727" s="11">
        <v>1362.6489999999999</v>
      </c>
      <c r="N1727" s="11">
        <v>1548.646</v>
      </c>
      <c r="O1727" s="11">
        <v>1506.817</v>
      </c>
      <c r="P1727" s="11">
        <v>1282.19</v>
      </c>
      <c r="Q1727" s="11">
        <v>1066.681</v>
      </c>
      <c r="R1727" s="11">
        <v>935.51700000000005</v>
      </c>
      <c r="S1727" s="11">
        <v>819.2</v>
      </c>
      <c r="T1727" s="11">
        <v>796.572</v>
      </c>
      <c r="U1727" s="11">
        <v>623.4</v>
      </c>
      <c r="V1727" s="11">
        <v>416.399</v>
      </c>
      <c r="W1727" s="11">
        <v>195.01599999999999</v>
      </c>
      <c r="X1727" s="11">
        <v>130.01300000000001</v>
      </c>
      <c r="Y1727" s="11">
        <v>98.632000000000005</v>
      </c>
      <c r="Z1727" s="11">
        <v>44.104999999999997</v>
      </c>
      <c r="AA1727" s="11">
        <v>16.22</v>
      </c>
      <c r="AB1727" s="11">
        <v>2.887</v>
      </c>
      <c r="AC1727" s="11">
        <v>0.38500000000000001</v>
      </c>
    </row>
    <row r="1728" spans="1:29" ht="11.5" hidden="1">
      <c r="A1728" s="26">
        <v>1711</v>
      </c>
      <c r="B1728" s="24" t="s">
        <v>1059</v>
      </c>
      <c r="C1728" s="32" t="s">
        <v>1182</v>
      </c>
      <c r="D1728" s="23"/>
      <c r="E1728" s="23">
        <v>5501</v>
      </c>
      <c r="F1728" s="24" t="s">
        <v>1109</v>
      </c>
      <c r="G1728" s="23">
        <v>921</v>
      </c>
      <c r="H1728" s="23">
        <v>1950</v>
      </c>
      <c r="I1728" s="22">
        <v>35846.008000000002</v>
      </c>
      <c r="J1728" s="22">
        <v>29265.527999999998</v>
      </c>
      <c r="K1728" s="22">
        <v>27195.744999999999</v>
      </c>
      <c r="L1728" s="22">
        <v>24462.883000000002</v>
      </c>
      <c r="M1728" s="22">
        <v>21404.36</v>
      </c>
      <c r="N1728" s="22">
        <v>18752.916000000001</v>
      </c>
      <c r="O1728" s="22">
        <v>16371.317999999999</v>
      </c>
      <c r="P1728" s="22">
        <v>14212.404</v>
      </c>
      <c r="Q1728" s="22">
        <v>12358.05</v>
      </c>
      <c r="R1728" s="22">
        <v>9886.6149999999998</v>
      </c>
      <c r="S1728" s="22">
        <v>8591.3670000000002</v>
      </c>
      <c r="T1728" s="22">
        <v>6167.95</v>
      </c>
      <c r="U1728" s="22">
        <v>5403.25</v>
      </c>
      <c r="V1728" s="22">
        <v>3323.3380000000002</v>
      </c>
      <c r="W1728" s="22">
        <v>2522.8980000000001</v>
      </c>
      <c r="X1728" s="22">
        <v>1561.99</v>
      </c>
      <c r="Y1728" s="22">
        <v>780.20899999999995</v>
      </c>
      <c r="Z1728" s="22">
        <v>295.471</v>
      </c>
      <c r="AA1728" s="22">
        <v>81.031999999999996</v>
      </c>
      <c r="AB1728" s="22">
        <v>17.341999999999999</v>
      </c>
      <c r="AC1728" s="22">
        <v>2.7E-2</v>
      </c>
    </row>
    <row r="1729" spans="1:29" ht="11.5" hidden="1">
      <c r="A1729" s="26">
        <v>1712</v>
      </c>
      <c r="B1729" s="24" t="s">
        <v>1059</v>
      </c>
      <c r="C1729" s="32" t="s">
        <v>1182</v>
      </c>
      <c r="D1729" s="23"/>
      <c r="E1729" s="23">
        <v>5501</v>
      </c>
      <c r="F1729" s="24" t="s">
        <v>1109</v>
      </c>
      <c r="G1729" s="23">
        <v>921</v>
      </c>
      <c r="H1729" s="23">
        <v>1955</v>
      </c>
      <c r="I1729" s="22">
        <v>42697.156999999999</v>
      </c>
      <c r="J1729" s="22">
        <v>32173.371999999999</v>
      </c>
      <c r="K1729" s="22">
        <v>28060.437000000002</v>
      </c>
      <c r="L1729" s="22">
        <v>26181.409</v>
      </c>
      <c r="M1729" s="22">
        <v>23344.118999999999</v>
      </c>
      <c r="N1729" s="22">
        <v>20253.291000000001</v>
      </c>
      <c r="O1729" s="22">
        <v>17590.321</v>
      </c>
      <c r="P1729" s="22">
        <v>15198.931</v>
      </c>
      <c r="Q1729" s="22">
        <v>13049.023999999999</v>
      </c>
      <c r="R1729" s="22">
        <v>11186.1</v>
      </c>
      <c r="S1729" s="22">
        <v>8776.3909999999996</v>
      </c>
      <c r="T1729" s="22">
        <v>7397.7169999999996</v>
      </c>
      <c r="U1729" s="22">
        <v>5062.2889999999998</v>
      </c>
      <c r="V1729" s="22">
        <v>4119.29</v>
      </c>
      <c r="W1729" s="22">
        <v>2288.7600000000002</v>
      </c>
      <c r="X1729" s="22">
        <v>1492.126</v>
      </c>
      <c r="Y1729" s="22">
        <v>760.03099999999995</v>
      </c>
      <c r="Z1729" s="22">
        <v>297.75599999999997</v>
      </c>
      <c r="AA1729" s="22">
        <v>79.418000000000006</v>
      </c>
      <c r="AB1729" s="22">
        <v>15.574999999999999</v>
      </c>
      <c r="AC1729" s="22">
        <v>2.2389999999999999</v>
      </c>
    </row>
    <row r="1730" spans="1:29" ht="11.5" hidden="1">
      <c r="A1730" s="26">
        <v>1713</v>
      </c>
      <c r="B1730" s="24" t="s">
        <v>1059</v>
      </c>
      <c r="C1730" s="32" t="s">
        <v>1182</v>
      </c>
      <c r="D1730" s="23"/>
      <c r="E1730" s="23">
        <v>5501</v>
      </c>
      <c r="F1730" s="24" t="s">
        <v>1109</v>
      </c>
      <c r="G1730" s="23">
        <v>921</v>
      </c>
      <c r="H1730" s="23">
        <v>1960</v>
      </c>
      <c r="I1730" s="22">
        <v>47557.133999999998</v>
      </c>
      <c r="J1730" s="22">
        <v>38809.173000000003</v>
      </c>
      <c r="K1730" s="22">
        <v>31008.989000000001</v>
      </c>
      <c r="L1730" s="22">
        <v>27171.208999999999</v>
      </c>
      <c r="M1730" s="22">
        <v>25168.874</v>
      </c>
      <c r="N1730" s="22">
        <v>22271.4</v>
      </c>
      <c r="O1730" s="22">
        <v>19160.649000000001</v>
      </c>
      <c r="P1730" s="22">
        <v>16479.111000000001</v>
      </c>
      <c r="Q1730" s="22">
        <v>14082.102999999999</v>
      </c>
      <c r="R1730" s="22">
        <v>11925.98</v>
      </c>
      <c r="S1730" s="22">
        <v>10037.849</v>
      </c>
      <c r="T1730" s="22">
        <v>7675.3670000000002</v>
      </c>
      <c r="U1730" s="22">
        <v>6170.7129999999997</v>
      </c>
      <c r="V1730" s="22">
        <v>3935.078</v>
      </c>
      <c r="W1730" s="22">
        <v>2892.5630000000001</v>
      </c>
      <c r="X1730" s="22">
        <v>1393.0820000000001</v>
      </c>
      <c r="Y1730" s="22">
        <v>752.16600000000005</v>
      </c>
      <c r="Z1730" s="22">
        <v>302.976</v>
      </c>
      <c r="AA1730" s="22">
        <v>84.161000000000001</v>
      </c>
      <c r="AB1730" s="22">
        <v>16.04</v>
      </c>
      <c r="AC1730" s="22">
        <v>2.4180000000000001</v>
      </c>
    </row>
    <row r="1731" spans="1:29" ht="11.5" hidden="1">
      <c r="A1731" s="26">
        <v>1714</v>
      </c>
      <c r="B1731" s="24" t="s">
        <v>1059</v>
      </c>
      <c r="C1731" s="32" t="s">
        <v>1182</v>
      </c>
      <c r="D1731" s="23"/>
      <c r="E1731" s="23">
        <v>5501</v>
      </c>
      <c r="F1731" s="24" t="s">
        <v>1109</v>
      </c>
      <c r="G1731" s="23">
        <v>921</v>
      </c>
      <c r="H1731" s="23">
        <v>1965</v>
      </c>
      <c r="I1731" s="22">
        <v>52772.762999999999</v>
      </c>
      <c r="J1731" s="22">
        <v>43688.457999999999</v>
      </c>
      <c r="K1731" s="22">
        <v>37560.347000000002</v>
      </c>
      <c r="L1731" s="22">
        <v>30199.502</v>
      </c>
      <c r="M1731" s="22">
        <v>26345.401999999998</v>
      </c>
      <c r="N1731" s="22">
        <v>24243.319</v>
      </c>
      <c r="O1731" s="22">
        <v>21269.668000000001</v>
      </c>
      <c r="P1731" s="22">
        <v>18120.239000000001</v>
      </c>
      <c r="Q1731" s="22">
        <v>15426.057000000001</v>
      </c>
      <c r="R1731" s="22">
        <v>13009.862999999999</v>
      </c>
      <c r="S1731" s="22">
        <v>10837.182000000001</v>
      </c>
      <c r="T1731" s="22">
        <v>8906.89</v>
      </c>
      <c r="U1731" s="22">
        <v>6509.8090000000002</v>
      </c>
      <c r="V1731" s="22">
        <v>4858.1030000000001</v>
      </c>
      <c r="W1731" s="22">
        <v>2811.7170000000001</v>
      </c>
      <c r="X1731" s="22">
        <v>1803.3969999999999</v>
      </c>
      <c r="Y1731" s="22">
        <v>722.93499999999995</v>
      </c>
      <c r="Z1731" s="22">
        <v>312.86</v>
      </c>
      <c r="AA1731" s="22">
        <v>90.453000000000003</v>
      </c>
      <c r="AB1731" s="22">
        <v>18.111999999999998</v>
      </c>
      <c r="AC1731" s="22">
        <v>2.669</v>
      </c>
    </row>
    <row r="1732" spans="1:29" ht="11.5" hidden="1">
      <c r="A1732" s="26">
        <v>1715</v>
      </c>
      <c r="B1732" s="24" t="s">
        <v>1059</v>
      </c>
      <c r="C1732" s="32" t="s">
        <v>1182</v>
      </c>
      <c r="D1732" s="23"/>
      <c r="E1732" s="23">
        <v>5501</v>
      </c>
      <c r="F1732" s="24" t="s">
        <v>1109</v>
      </c>
      <c r="G1732" s="23">
        <v>921</v>
      </c>
      <c r="H1732" s="23">
        <v>1970</v>
      </c>
      <c r="I1732" s="22">
        <v>57908.411999999997</v>
      </c>
      <c r="J1732" s="22">
        <v>48894.788999999997</v>
      </c>
      <c r="K1732" s="22">
        <v>42504.106</v>
      </c>
      <c r="L1732" s="22">
        <v>36747.595999999998</v>
      </c>
      <c r="M1732" s="22">
        <v>29406.636999999999</v>
      </c>
      <c r="N1732" s="22">
        <v>25522.834999999999</v>
      </c>
      <c r="O1732" s="22">
        <v>23354.441999999999</v>
      </c>
      <c r="P1732" s="22">
        <v>20346.321</v>
      </c>
      <c r="Q1732" s="22">
        <v>17201.338</v>
      </c>
      <c r="R1732" s="22">
        <v>14482.496999999999</v>
      </c>
      <c r="S1732" s="22">
        <v>12016.2</v>
      </c>
      <c r="T1732" s="22">
        <v>9774.9629999999997</v>
      </c>
      <c r="U1732" s="22">
        <v>7674.3969999999999</v>
      </c>
      <c r="V1732" s="22">
        <v>5215.1210000000001</v>
      </c>
      <c r="W1732" s="22">
        <v>3536.5929999999998</v>
      </c>
      <c r="X1732" s="22">
        <v>1794.1579999999999</v>
      </c>
      <c r="Y1732" s="22">
        <v>965.82299999999998</v>
      </c>
      <c r="Z1732" s="22">
        <v>305.20400000000001</v>
      </c>
      <c r="AA1732" s="22">
        <v>92.742999999999995</v>
      </c>
      <c r="AB1732" s="22">
        <v>19.645</v>
      </c>
      <c r="AC1732" s="22">
        <v>3.149</v>
      </c>
    </row>
    <row r="1733" spans="1:29" ht="11.5" hidden="1">
      <c r="A1733" s="26">
        <v>1716</v>
      </c>
      <c r="B1733" s="24" t="s">
        <v>1059</v>
      </c>
      <c r="C1733" s="32" t="s">
        <v>1182</v>
      </c>
      <c r="D1733" s="23"/>
      <c r="E1733" s="23">
        <v>5501</v>
      </c>
      <c r="F1733" s="24" t="s">
        <v>1109</v>
      </c>
      <c r="G1733" s="23">
        <v>921</v>
      </c>
      <c r="H1733" s="23">
        <v>1975</v>
      </c>
      <c r="I1733" s="22">
        <v>63420.877</v>
      </c>
      <c r="J1733" s="22">
        <v>53940.731</v>
      </c>
      <c r="K1733" s="22">
        <v>47773.398999999998</v>
      </c>
      <c r="L1733" s="22">
        <v>41457.565999999999</v>
      </c>
      <c r="M1733" s="22">
        <v>35591.4</v>
      </c>
      <c r="N1733" s="22">
        <v>28675.182000000001</v>
      </c>
      <c r="O1733" s="22">
        <v>24887.561000000002</v>
      </c>
      <c r="P1733" s="22">
        <v>22644.451000000001</v>
      </c>
      <c r="Q1733" s="22">
        <v>19611.846000000001</v>
      </c>
      <c r="R1733" s="22">
        <v>16426.138999999999</v>
      </c>
      <c r="S1733" s="22">
        <v>13610.132</v>
      </c>
      <c r="T1733" s="22">
        <v>11018.231</v>
      </c>
      <c r="U1733" s="22">
        <v>8575.2369999999992</v>
      </c>
      <c r="V1733" s="22">
        <v>6287.42</v>
      </c>
      <c r="W1733" s="22">
        <v>3896.7919999999999</v>
      </c>
      <c r="X1733" s="22">
        <v>2315.3939999999998</v>
      </c>
      <c r="Y1733" s="22">
        <v>977.71400000000006</v>
      </c>
      <c r="Z1733" s="22">
        <v>413.21800000000002</v>
      </c>
      <c r="AA1733" s="22">
        <v>90.994</v>
      </c>
      <c r="AB1733" s="22">
        <v>20.853000000000002</v>
      </c>
      <c r="AC1733" s="22">
        <v>3.7730000000000001</v>
      </c>
    </row>
    <row r="1734" spans="1:29" ht="11.5" hidden="1">
      <c r="A1734" s="26">
        <v>1717</v>
      </c>
      <c r="B1734" s="24" t="s">
        <v>1059</v>
      </c>
      <c r="C1734" s="32" t="s">
        <v>1182</v>
      </c>
      <c r="D1734" s="23"/>
      <c r="E1734" s="23">
        <v>5501</v>
      </c>
      <c r="F1734" s="24" t="s">
        <v>1109</v>
      </c>
      <c r="G1734" s="23">
        <v>921</v>
      </c>
      <c r="H1734" s="23">
        <v>1980</v>
      </c>
      <c r="I1734" s="22">
        <v>70223.828999999998</v>
      </c>
      <c r="J1734" s="22">
        <v>59901.552000000003</v>
      </c>
      <c r="K1734" s="22">
        <v>53011.879000000001</v>
      </c>
      <c r="L1734" s="22">
        <v>47168.216999999997</v>
      </c>
      <c r="M1734" s="22">
        <v>40743.214</v>
      </c>
      <c r="N1734" s="22">
        <v>34772.913</v>
      </c>
      <c r="O1734" s="22">
        <v>27930.687999999998</v>
      </c>
      <c r="P1734" s="22">
        <v>24266.82</v>
      </c>
      <c r="Q1734" s="22">
        <v>21959.675999999999</v>
      </c>
      <c r="R1734" s="22">
        <v>18816.628000000001</v>
      </c>
      <c r="S1734" s="22">
        <v>15533.924999999999</v>
      </c>
      <c r="T1734" s="22">
        <v>12576.732</v>
      </c>
      <c r="U1734" s="22">
        <v>9759.5139999999992</v>
      </c>
      <c r="V1734" s="22">
        <v>7126.1369999999997</v>
      </c>
      <c r="W1734" s="22">
        <v>4783.7359999999999</v>
      </c>
      <c r="X1734" s="22">
        <v>2589.14</v>
      </c>
      <c r="Y1734" s="22">
        <v>1281.828</v>
      </c>
      <c r="Z1734" s="22">
        <v>426.63499999999999</v>
      </c>
      <c r="AA1734" s="22">
        <v>127.724</v>
      </c>
      <c r="AB1734" s="22">
        <v>21.291</v>
      </c>
      <c r="AC1734" s="22">
        <v>4.3570000000000002</v>
      </c>
    </row>
    <row r="1735" spans="1:29" ht="11.5" hidden="1">
      <c r="A1735" s="26">
        <v>1718</v>
      </c>
      <c r="B1735" s="24" t="s">
        <v>1059</v>
      </c>
      <c r="C1735" s="32" t="s">
        <v>1182</v>
      </c>
      <c r="D1735" s="23"/>
      <c r="E1735" s="23">
        <v>5501</v>
      </c>
      <c r="F1735" s="24" t="s">
        <v>1109</v>
      </c>
      <c r="G1735" s="23">
        <v>921</v>
      </c>
      <c r="H1735" s="23">
        <v>1985</v>
      </c>
      <c r="I1735" s="22">
        <v>78437.127999999997</v>
      </c>
      <c r="J1735" s="22">
        <v>66893.093999999997</v>
      </c>
      <c r="K1735" s="22">
        <v>58925.188999999998</v>
      </c>
      <c r="L1735" s="22">
        <v>52375.123</v>
      </c>
      <c r="M1735" s="22">
        <v>46388.752999999997</v>
      </c>
      <c r="N1735" s="22">
        <v>39911.908000000003</v>
      </c>
      <c r="O1735" s="22">
        <v>33998.665999999997</v>
      </c>
      <c r="P1735" s="22">
        <v>27303.896000000001</v>
      </c>
      <c r="Q1735" s="22">
        <v>23593.857</v>
      </c>
      <c r="R1735" s="22">
        <v>21143.692999999999</v>
      </c>
      <c r="S1735" s="22">
        <v>17872.718000000001</v>
      </c>
      <c r="T1735" s="22">
        <v>14426.040999999999</v>
      </c>
      <c r="U1735" s="22">
        <v>11213.061</v>
      </c>
      <c r="V1735" s="22">
        <v>8148.2259999999997</v>
      </c>
      <c r="W1735" s="22">
        <v>5445.1440000000002</v>
      </c>
      <c r="X1735" s="22">
        <v>3194.9760000000001</v>
      </c>
      <c r="Y1735" s="22">
        <v>1441.4110000000001</v>
      </c>
      <c r="Z1735" s="22">
        <v>563.5</v>
      </c>
      <c r="AA1735" s="22">
        <v>131.976</v>
      </c>
      <c r="AB1735" s="22">
        <v>30.291</v>
      </c>
      <c r="AC1735" s="22">
        <v>4.5679999999999996</v>
      </c>
    </row>
    <row r="1736" spans="1:29" ht="11.5" hidden="1">
      <c r="A1736" s="26">
        <v>1719</v>
      </c>
      <c r="B1736" s="24" t="s">
        <v>1059</v>
      </c>
      <c r="C1736" s="32" t="s">
        <v>1182</v>
      </c>
      <c r="D1736" s="23"/>
      <c r="E1736" s="23">
        <v>5501</v>
      </c>
      <c r="F1736" s="24" t="s">
        <v>1109</v>
      </c>
      <c r="G1736" s="23">
        <v>921</v>
      </c>
      <c r="H1736" s="23">
        <v>1990</v>
      </c>
      <c r="I1736" s="22">
        <v>83190.051999999996</v>
      </c>
      <c r="J1736" s="22">
        <v>75290.232999999993</v>
      </c>
      <c r="K1736" s="22">
        <v>66108.557000000001</v>
      </c>
      <c r="L1736" s="22">
        <v>58349.15</v>
      </c>
      <c r="M1736" s="22">
        <v>51565.707999999999</v>
      </c>
      <c r="N1736" s="22">
        <v>45501.767999999996</v>
      </c>
      <c r="O1736" s="22">
        <v>39158.885000000002</v>
      </c>
      <c r="P1736" s="22">
        <v>33345.796000000002</v>
      </c>
      <c r="Q1736" s="22">
        <v>26675.554</v>
      </c>
      <c r="R1736" s="22">
        <v>22861.002</v>
      </c>
      <c r="S1736" s="22">
        <v>20210.155999999999</v>
      </c>
      <c r="T1736" s="22">
        <v>16700.498</v>
      </c>
      <c r="U1736" s="22">
        <v>12943.374</v>
      </c>
      <c r="V1736" s="22">
        <v>9456.4279999999999</v>
      </c>
      <c r="W1736" s="22">
        <v>6277.6909999999998</v>
      </c>
      <c r="X1736" s="22">
        <v>3664.7109999999998</v>
      </c>
      <c r="Y1736" s="22">
        <v>1794.2550000000001</v>
      </c>
      <c r="Z1736" s="22">
        <v>638.77800000000002</v>
      </c>
      <c r="AA1736" s="22">
        <v>176.303</v>
      </c>
      <c r="AB1736" s="22">
        <v>31.448</v>
      </c>
      <c r="AC1736" s="22">
        <v>6.3739999999999997</v>
      </c>
    </row>
    <row r="1737" spans="1:29" ht="11.5" hidden="1">
      <c r="A1737" s="26">
        <v>1720</v>
      </c>
      <c r="B1737" s="24" t="s">
        <v>1059</v>
      </c>
      <c r="C1737" s="32" t="s">
        <v>1182</v>
      </c>
      <c r="D1737" s="23"/>
      <c r="E1737" s="23">
        <v>5501</v>
      </c>
      <c r="F1737" s="24" t="s">
        <v>1109</v>
      </c>
      <c r="G1737" s="23">
        <v>921</v>
      </c>
      <c r="H1737" s="23">
        <v>1995</v>
      </c>
      <c r="I1737" s="22">
        <v>84870.847999999998</v>
      </c>
      <c r="J1737" s="22">
        <v>80703.637000000002</v>
      </c>
      <c r="K1737" s="22">
        <v>74585.123000000007</v>
      </c>
      <c r="L1737" s="22">
        <v>65422.538999999997</v>
      </c>
      <c r="M1737" s="22">
        <v>57346.874000000003</v>
      </c>
      <c r="N1737" s="22">
        <v>50583.084000000003</v>
      </c>
      <c r="O1737" s="22">
        <v>44677.067999999999</v>
      </c>
      <c r="P1737" s="22">
        <v>38451.586000000003</v>
      </c>
      <c r="Q1737" s="22">
        <v>32663.601999999999</v>
      </c>
      <c r="R1737" s="22">
        <v>25958.285</v>
      </c>
      <c r="S1737" s="22">
        <v>21995.748</v>
      </c>
      <c r="T1737" s="22">
        <v>19069.379000000001</v>
      </c>
      <c r="U1737" s="22">
        <v>15206.382</v>
      </c>
      <c r="V1737" s="22">
        <v>11140.218999999999</v>
      </c>
      <c r="W1737" s="22">
        <v>7477.7550000000001</v>
      </c>
      <c r="X1737" s="22">
        <v>4376.067</v>
      </c>
      <c r="Y1737" s="22">
        <v>2150.1759999999999</v>
      </c>
      <c r="Z1737" s="22">
        <v>822.57500000000005</v>
      </c>
      <c r="AA1737" s="22">
        <v>202.12700000000001</v>
      </c>
      <c r="AB1737" s="22">
        <v>44.744</v>
      </c>
      <c r="AC1737" s="22">
        <v>7.8250000000000002</v>
      </c>
    </row>
    <row r="1738" spans="1:29" ht="11.5" hidden="1">
      <c r="A1738" s="26">
        <v>1721</v>
      </c>
      <c r="B1738" s="24" t="s">
        <v>1059</v>
      </c>
      <c r="C1738" s="32" t="s">
        <v>1182</v>
      </c>
      <c r="D1738" s="23"/>
      <c r="E1738" s="23">
        <v>5501</v>
      </c>
      <c r="F1738" s="24" t="s">
        <v>1109</v>
      </c>
      <c r="G1738" s="23">
        <v>921</v>
      </c>
      <c r="H1738" s="23">
        <v>2000</v>
      </c>
      <c r="I1738" s="22">
        <v>86428.548999999999</v>
      </c>
      <c r="J1738" s="22">
        <v>82617.588000000003</v>
      </c>
      <c r="K1738" s="22">
        <v>79910.502999999997</v>
      </c>
      <c r="L1738" s="22">
        <v>73841.807000000001</v>
      </c>
      <c r="M1738" s="22">
        <v>64491.053</v>
      </c>
      <c r="N1738" s="22">
        <v>56450.697999999997</v>
      </c>
      <c r="O1738" s="22">
        <v>49827.279000000002</v>
      </c>
      <c r="P1738" s="22">
        <v>43977.125999999997</v>
      </c>
      <c r="Q1738" s="22">
        <v>37740.968000000001</v>
      </c>
      <c r="R1738" s="22">
        <v>31893.328000000001</v>
      </c>
      <c r="S1738" s="22">
        <v>25093.338</v>
      </c>
      <c r="T1738" s="22">
        <v>20876.736000000001</v>
      </c>
      <c r="U1738" s="22">
        <v>17516.782999999999</v>
      </c>
      <c r="V1738" s="22">
        <v>13274.918</v>
      </c>
      <c r="W1738" s="22">
        <v>8994.9580000000005</v>
      </c>
      <c r="X1738" s="22">
        <v>5384.1779999999999</v>
      </c>
      <c r="Y1738" s="22">
        <v>2649.9969999999998</v>
      </c>
      <c r="Z1738" s="22">
        <v>1005.723</v>
      </c>
      <c r="AA1738" s="22">
        <v>267.79000000000002</v>
      </c>
      <c r="AB1738" s="22">
        <v>52.167999999999999</v>
      </c>
      <c r="AC1738" s="22">
        <v>11.048</v>
      </c>
    </row>
    <row r="1739" spans="1:29" ht="11.5" hidden="1">
      <c r="A1739" s="26">
        <v>1722</v>
      </c>
      <c r="B1739" s="24" t="s">
        <v>1059</v>
      </c>
      <c r="C1739" s="32" t="s">
        <v>1182</v>
      </c>
      <c r="D1739" s="23"/>
      <c r="E1739" s="23">
        <v>5501</v>
      </c>
      <c r="F1739" s="24" t="s">
        <v>1109</v>
      </c>
      <c r="G1739" s="23">
        <v>921</v>
      </c>
      <c r="H1739" s="23">
        <v>2005</v>
      </c>
      <c r="I1739" s="22">
        <v>87661.506999999998</v>
      </c>
      <c r="J1739" s="22">
        <v>84652.782000000007</v>
      </c>
      <c r="K1739" s="22">
        <v>81961.933000000005</v>
      </c>
      <c r="L1739" s="22">
        <v>79058.085999999996</v>
      </c>
      <c r="M1739" s="22">
        <v>72758.248000000007</v>
      </c>
      <c r="N1739" s="22">
        <v>63493.074000000001</v>
      </c>
      <c r="O1739" s="22">
        <v>55593.832000000002</v>
      </c>
      <c r="P1739" s="22">
        <v>49079.821000000004</v>
      </c>
      <c r="Q1739" s="22">
        <v>43266.84</v>
      </c>
      <c r="R1739" s="22">
        <v>36874.103999999999</v>
      </c>
      <c r="S1739" s="22">
        <v>30778.781999999999</v>
      </c>
      <c r="T1739" s="22">
        <v>23871.260999999999</v>
      </c>
      <c r="U1739" s="22">
        <v>19234.376</v>
      </c>
      <c r="V1739" s="22">
        <v>15349.032999999999</v>
      </c>
      <c r="W1739" s="22">
        <v>10790.584999999999</v>
      </c>
      <c r="X1739" s="22">
        <v>6568.9430000000002</v>
      </c>
      <c r="Y1739" s="22">
        <v>3328.2440000000001</v>
      </c>
      <c r="Z1739" s="22">
        <v>1271.0229999999999</v>
      </c>
      <c r="AA1739" s="22">
        <v>334.78300000000002</v>
      </c>
      <c r="AB1739" s="22">
        <v>70.296000000000006</v>
      </c>
      <c r="AC1739" s="22">
        <v>13.487</v>
      </c>
    </row>
    <row r="1740" spans="1:29" ht="11.5" hidden="1">
      <c r="A1740" s="26">
        <v>1723</v>
      </c>
      <c r="B1740" s="24" t="s">
        <v>1059</v>
      </c>
      <c r="C1740" s="32" t="s">
        <v>1182</v>
      </c>
      <c r="D1740" s="23"/>
      <c r="E1740" s="23">
        <v>5501</v>
      </c>
      <c r="F1740" s="24" t="s">
        <v>1109</v>
      </c>
      <c r="G1740" s="23">
        <v>921</v>
      </c>
      <c r="H1740" s="23">
        <v>2010</v>
      </c>
      <c r="I1740" s="22">
        <v>87995.394</v>
      </c>
      <c r="J1740" s="22">
        <v>86263.260999999999</v>
      </c>
      <c r="K1740" s="22">
        <v>84051.221000000005</v>
      </c>
      <c r="L1740" s="22">
        <v>80984.702999999994</v>
      </c>
      <c r="M1740" s="22">
        <v>77705.338000000003</v>
      </c>
      <c r="N1740" s="22">
        <v>71624.292000000001</v>
      </c>
      <c r="O1740" s="22">
        <v>62465.656999999999</v>
      </c>
      <c r="P1740" s="22">
        <v>54656.697999999997</v>
      </c>
      <c r="Q1740" s="22">
        <v>48239.396999999997</v>
      </c>
      <c r="R1740" s="22">
        <v>42253.667000000001</v>
      </c>
      <c r="S1740" s="22">
        <v>35696.927000000003</v>
      </c>
      <c r="T1740" s="22">
        <v>29324.558000000001</v>
      </c>
      <c r="U1740" s="22">
        <v>22102.578000000001</v>
      </c>
      <c r="V1740" s="22">
        <v>16960.98</v>
      </c>
      <c r="W1740" s="22">
        <v>12533.737999999999</v>
      </c>
      <c r="X1740" s="22">
        <v>7940.6080000000002</v>
      </c>
      <c r="Y1740" s="22">
        <v>4125.7560000000003</v>
      </c>
      <c r="Z1740" s="22">
        <v>1637.01</v>
      </c>
      <c r="AA1740" s="22">
        <v>438.428</v>
      </c>
      <c r="AB1740" s="22">
        <v>91.83</v>
      </c>
      <c r="AC1740" s="22">
        <v>18.89</v>
      </c>
    </row>
    <row r="1741" spans="1:29" ht="11.5" hidden="1">
      <c r="A1741" s="26">
        <v>1724</v>
      </c>
      <c r="B1741" s="24" t="s">
        <v>1059</v>
      </c>
      <c r="C1741" s="32" t="s">
        <v>1182</v>
      </c>
      <c r="D1741" s="23"/>
      <c r="E1741" s="23">
        <v>5501</v>
      </c>
      <c r="F1741" s="24" t="s">
        <v>1109</v>
      </c>
      <c r="G1741" s="23">
        <v>921</v>
      </c>
      <c r="H1741" s="23">
        <v>2015</v>
      </c>
      <c r="I1741" s="22">
        <v>84601.092999999993</v>
      </c>
      <c r="J1741" s="22">
        <v>86949.835999999996</v>
      </c>
      <c r="K1741" s="22">
        <v>85666.03</v>
      </c>
      <c r="L1741" s="22">
        <v>83328.347999999998</v>
      </c>
      <c r="M1741" s="22">
        <v>80008.72</v>
      </c>
      <c r="N1741" s="22">
        <v>76753.634999999995</v>
      </c>
      <c r="O1741" s="22">
        <v>70701.634000000005</v>
      </c>
      <c r="P1741" s="22">
        <v>61609.391000000003</v>
      </c>
      <c r="Q1741" s="22">
        <v>53834.69</v>
      </c>
      <c r="R1741" s="22">
        <v>47303.851999999999</v>
      </c>
      <c r="S1741" s="22">
        <v>40968.326000000001</v>
      </c>
      <c r="T1741" s="22">
        <v>34118.341</v>
      </c>
      <c r="U1741" s="22">
        <v>27259.613000000001</v>
      </c>
      <c r="V1741" s="22">
        <v>19659.804</v>
      </c>
      <c r="W1741" s="22">
        <v>14114.367</v>
      </c>
      <c r="X1741" s="22">
        <v>9412.5740000000005</v>
      </c>
      <c r="Y1741" s="22">
        <v>5116.9610000000002</v>
      </c>
      <c r="Z1741" s="22">
        <v>2080.4340000000002</v>
      </c>
      <c r="AA1741" s="22">
        <v>582.00800000000004</v>
      </c>
      <c r="AB1741" s="22">
        <v>123.711</v>
      </c>
      <c r="AC1741" s="22">
        <v>25.431999999999999</v>
      </c>
    </row>
    <row r="1742" spans="1:29" ht="11.5" hidden="1">
      <c r="A1742" s="26">
        <v>1725</v>
      </c>
      <c r="B1742" s="24" t="s">
        <v>1059</v>
      </c>
      <c r="C1742" s="32" t="s">
        <v>1182</v>
      </c>
      <c r="D1742" s="23"/>
      <c r="E1742" s="23">
        <v>5501</v>
      </c>
      <c r="F1742" s="24" t="s">
        <v>1109</v>
      </c>
      <c r="G1742" s="23">
        <v>921</v>
      </c>
      <c r="H1742" s="23">
        <v>2020</v>
      </c>
      <c r="I1742" s="22">
        <v>84787.718999999997</v>
      </c>
      <c r="J1742" s="22">
        <v>83801.148000000001</v>
      </c>
      <c r="K1742" s="22">
        <v>86467.519</v>
      </c>
      <c r="L1742" s="22">
        <v>84934.137000000002</v>
      </c>
      <c r="M1742" s="22">
        <v>82317.982000000004</v>
      </c>
      <c r="N1742" s="22">
        <v>79182.884999999995</v>
      </c>
      <c r="O1742" s="22">
        <v>76019.618000000002</v>
      </c>
      <c r="P1742" s="22">
        <v>69891.058999999994</v>
      </c>
      <c r="Q1742" s="22">
        <v>60784.862999999998</v>
      </c>
      <c r="R1742" s="22">
        <v>52855.080999999998</v>
      </c>
      <c r="S1742" s="22">
        <v>45953.622000000003</v>
      </c>
      <c r="T1742" s="22">
        <v>39207.724000000002</v>
      </c>
      <c r="U1742" s="22">
        <v>31875.111000000001</v>
      </c>
      <c r="V1742" s="22">
        <v>24422.697</v>
      </c>
      <c r="W1742" s="22">
        <v>16544.704000000002</v>
      </c>
      <c r="X1742" s="22">
        <v>10791.953</v>
      </c>
      <c r="Y1742" s="22">
        <v>6162.4579999999996</v>
      </c>
      <c r="Z1742" s="22">
        <v>2624.0250000000001</v>
      </c>
      <c r="AA1742" s="22">
        <v>755.52300000000002</v>
      </c>
      <c r="AB1742" s="22">
        <v>168.81</v>
      </c>
      <c r="AC1742" s="22">
        <v>35.409999999999997</v>
      </c>
    </row>
    <row r="1743" spans="1:29" ht="11.5" hidden="1">
      <c r="A1743" s="15">
        <v>1726</v>
      </c>
      <c r="B1743" s="13" t="s">
        <v>1059</v>
      </c>
      <c r="C1743" s="14" t="s">
        <v>1183</v>
      </c>
      <c r="D1743" s="12"/>
      <c r="E1743" s="12">
        <v>4</v>
      </c>
      <c r="F1743" s="13" t="s">
        <v>1110</v>
      </c>
      <c r="G1743" s="12">
        <v>5501</v>
      </c>
      <c r="H1743" s="12">
        <v>1950</v>
      </c>
      <c r="I1743" s="11">
        <v>661.57799999999997</v>
      </c>
      <c r="J1743" s="11">
        <v>487.33499999999998</v>
      </c>
      <c r="K1743" s="11">
        <v>423.32600000000002</v>
      </c>
      <c r="L1743" s="11">
        <v>369.363</v>
      </c>
      <c r="M1743" s="11">
        <v>318.392</v>
      </c>
      <c r="N1743" s="11">
        <v>272.29899999999998</v>
      </c>
      <c r="O1743" s="11">
        <v>232.16800000000001</v>
      </c>
      <c r="P1743" s="11">
        <v>197.32599999999999</v>
      </c>
      <c r="Q1743" s="11">
        <v>167.179</v>
      </c>
      <c r="R1743" s="11">
        <v>141.22</v>
      </c>
      <c r="S1743" s="11">
        <v>117.7</v>
      </c>
      <c r="T1743" s="11">
        <v>95.305000000000007</v>
      </c>
      <c r="U1743" s="11">
        <v>72.748000000000005</v>
      </c>
      <c r="V1743" s="11">
        <v>50.042999999999999</v>
      </c>
      <c r="W1743" s="11">
        <v>29.216999999999999</v>
      </c>
      <c r="X1743" s="11">
        <v>13.085000000000001</v>
      </c>
      <c r="Y1743" s="11">
        <v>3.863</v>
      </c>
      <c r="Z1743" s="11">
        <v>0.66300000000000003</v>
      </c>
      <c r="AA1743" s="11">
        <v>6.0999999999999999E-2</v>
      </c>
      <c r="AB1743" s="11">
        <v>3.0000000000000001E-3</v>
      </c>
      <c r="AC1743" s="11">
        <v>0</v>
      </c>
    </row>
    <row r="1744" spans="1:29" ht="11.5" hidden="1">
      <c r="A1744" s="15">
        <v>1727</v>
      </c>
      <c r="B1744" s="13" t="s">
        <v>1059</v>
      </c>
      <c r="C1744" s="14" t="s">
        <v>1183</v>
      </c>
      <c r="D1744" s="12"/>
      <c r="E1744" s="12">
        <v>4</v>
      </c>
      <c r="F1744" s="13" t="s">
        <v>1110</v>
      </c>
      <c r="G1744" s="12">
        <v>5501</v>
      </c>
      <c r="H1744" s="12">
        <v>1955</v>
      </c>
      <c r="I1744" s="11">
        <v>671.61300000000006</v>
      </c>
      <c r="J1744" s="11">
        <v>565.60799999999995</v>
      </c>
      <c r="K1744" s="11">
        <v>467.02800000000002</v>
      </c>
      <c r="L1744" s="11">
        <v>404.24200000000002</v>
      </c>
      <c r="M1744" s="11">
        <v>347.62</v>
      </c>
      <c r="N1744" s="11">
        <v>296.36200000000002</v>
      </c>
      <c r="O1744" s="11">
        <v>251.21199999999999</v>
      </c>
      <c r="P1744" s="11">
        <v>212.16900000000001</v>
      </c>
      <c r="Q1744" s="11">
        <v>178.93700000000001</v>
      </c>
      <c r="R1744" s="11">
        <v>150.57599999999999</v>
      </c>
      <c r="S1744" s="11">
        <v>124.676</v>
      </c>
      <c r="T1744" s="11">
        <v>100.17700000000001</v>
      </c>
      <c r="U1744" s="11">
        <v>76.14</v>
      </c>
      <c r="V1744" s="11">
        <v>52.887</v>
      </c>
      <c r="W1744" s="11">
        <v>31.82</v>
      </c>
      <c r="X1744" s="11">
        <v>14.958</v>
      </c>
      <c r="Y1744" s="11">
        <v>4.9400000000000004</v>
      </c>
      <c r="Z1744" s="11">
        <v>0.97199999999999998</v>
      </c>
      <c r="AA1744" s="11">
        <v>0.104</v>
      </c>
      <c r="AB1744" s="11">
        <v>6.0000000000000001E-3</v>
      </c>
      <c r="AC1744" s="11">
        <v>0</v>
      </c>
    </row>
    <row r="1745" spans="1:29" ht="11.5" hidden="1">
      <c r="A1745" s="15">
        <v>1728</v>
      </c>
      <c r="B1745" s="13" t="s">
        <v>1059</v>
      </c>
      <c r="C1745" s="14" t="s">
        <v>1183</v>
      </c>
      <c r="D1745" s="12"/>
      <c r="E1745" s="12">
        <v>4</v>
      </c>
      <c r="F1745" s="13" t="s">
        <v>1110</v>
      </c>
      <c r="G1745" s="12">
        <v>5501</v>
      </c>
      <c r="H1745" s="12">
        <v>1960</v>
      </c>
      <c r="I1745" s="11">
        <v>760.93700000000001</v>
      </c>
      <c r="J1745" s="11">
        <v>583.95299999999997</v>
      </c>
      <c r="K1745" s="11">
        <v>544.19399999999996</v>
      </c>
      <c r="L1745" s="11">
        <v>447.87200000000001</v>
      </c>
      <c r="M1745" s="11">
        <v>382.54199999999997</v>
      </c>
      <c r="N1745" s="11">
        <v>325.66399999999999</v>
      </c>
      <c r="O1745" s="11">
        <v>275.40100000000001</v>
      </c>
      <c r="P1745" s="11">
        <v>231.43100000000001</v>
      </c>
      <c r="Q1745" s="11">
        <v>194.047</v>
      </c>
      <c r="R1745" s="11">
        <v>162.56200000000001</v>
      </c>
      <c r="S1745" s="11">
        <v>134.24</v>
      </c>
      <c r="T1745" s="11">
        <v>107.41800000000001</v>
      </c>
      <c r="U1745" s="11">
        <v>81.378</v>
      </c>
      <c r="V1745" s="11">
        <v>56.624000000000002</v>
      </c>
      <c r="W1745" s="11">
        <v>34.655000000000001</v>
      </c>
      <c r="X1745" s="11">
        <v>16.989999999999998</v>
      </c>
      <c r="Y1745" s="11">
        <v>5.9740000000000002</v>
      </c>
      <c r="Z1745" s="11">
        <v>1.337</v>
      </c>
      <c r="AA1745" s="11">
        <v>0.16500000000000001</v>
      </c>
      <c r="AB1745" s="11">
        <v>0.01</v>
      </c>
      <c r="AC1745" s="11">
        <v>0</v>
      </c>
    </row>
    <row r="1746" spans="1:29" ht="11.5" hidden="1">
      <c r="A1746" s="15">
        <v>1729</v>
      </c>
      <c r="B1746" s="13" t="s">
        <v>1059</v>
      </c>
      <c r="C1746" s="14" t="s">
        <v>1183</v>
      </c>
      <c r="D1746" s="12"/>
      <c r="E1746" s="12">
        <v>4</v>
      </c>
      <c r="F1746" s="13" t="s">
        <v>1110</v>
      </c>
      <c r="G1746" s="12">
        <v>5501</v>
      </c>
      <c r="H1746" s="12">
        <v>1965</v>
      </c>
      <c r="I1746" s="11">
        <v>872.77099999999996</v>
      </c>
      <c r="J1746" s="11">
        <v>672.14400000000001</v>
      </c>
      <c r="K1746" s="11">
        <v>563.99900000000002</v>
      </c>
      <c r="L1746" s="11">
        <v>524.01099999999997</v>
      </c>
      <c r="M1746" s="11">
        <v>426.07</v>
      </c>
      <c r="N1746" s="11">
        <v>360.61500000000001</v>
      </c>
      <c r="O1746" s="11">
        <v>304.75200000000001</v>
      </c>
      <c r="P1746" s="11">
        <v>255.68700000000001</v>
      </c>
      <c r="Q1746" s="11">
        <v>213.40799999999999</v>
      </c>
      <c r="R1746" s="11">
        <v>177.755</v>
      </c>
      <c r="S1746" s="11">
        <v>146.29300000000001</v>
      </c>
      <c r="T1746" s="11">
        <v>117.017</v>
      </c>
      <c r="U1746" s="11">
        <v>88.653999999999996</v>
      </c>
      <c r="V1746" s="11">
        <v>61.837000000000003</v>
      </c>
      <c r="W1746" s="11">
        <v>38.165999999999997</v>
      </c>
      <c r="X1746" s="11">
        <v>19.241</v>
      </c>
      <c r="Y1746" s="11">
        <v>7.1449999999999996</v>
      </c>
      <c r="Z1746" s="11">
        <v>1.7250000000000001</v>
      </c>
      <c r="AA1746" s="11">
        <v>0.24399999999999999</v>
      </c>
      <c r="AB1746" s="11">
        <v>1.7999999999999999E-2</v>
      </c>
      <c r="AC1746" s="11">
        <v>1E-3</v>
      </c>
    </row>
    <row r="1747" spans="1:29" ht="11.5" hidden="1">
      <c r="A1747" s="15">
        <v>1730</v>
      </c>
      <c r="B1747" s="13" t="s">
        <v>1059</v>
      </c>
      <c r="C1747" s="14" t="s">
        <v>1183</v>
      </c>
      <c r="D1747" s="12"/>
      <c r="E1747" s="12">
        <v>4</v>
      </c>
      <c r="F1747" s="13" t="s">
        <v>1110</v>
      </c>
      <c r="G1747" s="12">
        <v>5501</v>
      </c>
      <c r="H1747" s="12">
        <v>1970</v>
      </c>
      <c r="I1747" s="11">
        <v>1004.622</v>
      </c>
      <c r="J1747" s="11">
        <v>780.93799999999999</v>
      </c>
      <c r="K1747" s="11">
        <v>651.27300000000002</v>
      </c>
      <c r="L1747" s="11">
        <v>544.94899999999996</v>
      </c>
      <c r="M1747" s="11">
        <v>500.714</v>
      </c>
      <c r="N1747" s="11">
        <v>403.74</v>
      </c>
      <c r="O1747" s="11">
        <v>339.44</v>
      </c>
      <c r="P1747" s="11">
        <v>284.77499999999998</v>
      </c>
      <c r="Q1747" s="11">
        <v>237.393</v>
      </c>
      <c r="R1747" s="11">
        <v>196.84800000000001</v>
      </c>
      <c r="S1747" s="11">
        <v>161.22499999999999</v>
      </c>
      <c r="T1747" s="11">
        <v>128.77000000000001</v>
      </c>
      <c r="U1747" s="11">
        <v>97.855000000000004</v>
      </c>
      <c r="V1747" s="11">
        <v>68.576999999999998</v>
      </c>
      <c r="W1747" s="11">
        <v>42.661000000000001</v>
      </c>
      <c r="X1747" s="11">
        <v>21.873999999999999</v>
      </c>
      <c r="Y1747" s="11">
        <v>8.4350000000000005</v>
      </c>
      <c r="Z1747" s="11">
        <v>2.1739999999999999</v>
      </c>
      <c r="AA1747" s="11">
        <v>0.33600000000000002</v>
      </c>
      <c r="AB1747" s="11">
        <v>0.03</v>
      </c>
      <c r="AC1747" s="11">
        <v>1E-3</v>
      </c>
    </row>
    <row r="1748" spans="1:29" ht="11.5" hidden="1">
      <c r="A1748" s="15">
        <v>1731</v>
      </c>
      <c r="B1748" s="13" t="s">
        <v>1059</v>
      </c>
      <c r="C1748" s="14" t="s">
        <v>1183</v>
      </c>
      <c r="D1748" s="12"/>
      <c r="E1748" s="12">
        <v>4</v>
      </c>
      <c r="F1748" s="13" t="s">
        <v>1110</v>
      </c>
      <c r="G1748" s="12">
        <v>5501</v>
      </c>
      <c r="H1748" s="12">
        <v>1975</v>
      </c>
      <c r="I1748" s="11">
        <v>1157.742</v>
      </c>
      <c r="J1748" s="11">
        <v>910.29600000000005</v>
      </c>
      <c r="K1748" s="11">
        <v>759.12599999999998</v>
      </c>
      <c r="L1748" s="11">
        <v>631.43600000000004</v>
      </c>
      <c r="M1748" s="11">
        <v>523.02599999999995</v>
      </c>
      <c r="N1748" s="11">
        <v>476.93900000000002</v>
      </c>
      <c r="O1748" s="11">
        <v>382.25200000000001</v>
      </c>
      <c r="P1748" s="11">
        <v>319.24400000000003</v>
      </c>
      <c r="Q1748" s="11">
        <v>266.20999999999998</v>
      </c>
      <c r="R1748" s="11">
        <v>220.48500000000001</v>
      </c>
      <c r="S1748" s="11">
        <v>179.93600000000001</v>
      </c>
      <c r="T1748" s="11">
        <v>143.28800000000001</v>
      </c>
      <c r="U1748" s="11">
        <v>109.098</v>
      </c>
      <c r="V1748" s="11">
        <v>77.033000000000001</v>
      </c>
      <c r="W1748" s="11">
        <v>48.398000000000003</v>
      </c>
      <c r="X1748" s="11">
        <v>25.213000000000001</v>
      </c>
      <c r="Y1748" s="11">
        <v>9.9809999999999999</v>
      </c>
      <c r="Z1748" s="11">
        <v>2.6960000000000002</v>
      </c>
      <c r="AA1748" s="11">
        <v>0.44800000000000001</v>
      </c>
      <c r="AB1748" s="11">
        <v>4.2000000000000003E-2</v>
      </c>
      <c r="AC1748" s="11">
        <v>2E-3</v>
      </c>
    </row>
    <row r="1749" spans="1:29" ht="11.5" hidden="1">
      <c r="A1749" s="15">
        <v>1732</v>
      </c>
      <c r="B1749" s="13" t="s">
        <v>1059</v>
      </c>
      <c r="C1749" s="14" t="s">
        <v>1183</v>
      </c>
      <c r="D1749" s="12"/>
      <c r="E1749" s="12">
        <v>4</v>
      </c>
      <c r="F1749" s="13" t="s">
        <v>1110</v>
      </c>
      <c r="G1749" s="12">
        <v>5501</v>
      </c>
      <c r="H1749" s="12">
        <v>1980</v>
      </c>
      <c r="I1749" s="11">
        <v>1234.896</v>
      </c>
      <c r="J1749" s="11">
        <v>974.68299999999999</v>
      </c>
      <c r="K1749" s="11">
        <v>810.78099999999995</v>
      </c>
      <c r="L1749" s="11">
        <v>674.34</v>
      </c>
      <c r="M1749" s="11">
        <v>558.66600000000005</v>
      </c>
      <c r="N1749" s="11">
        <v>462.709</v>
      </c>
      <c r="O1749" s="11">
        <v>420.63200000000001</v>
      </c>
      <c r="P1749" s="11">
        <v>329.31</v>
      </c>
      <c r="Q1749" s="11">
        <v>270.88400000000001</v>
      </c>
      <c r="R1749" s="11">
        <v>223.023</v>
      </c>
      <c r="S1749" s="11">
        <v>182.81700000000001</v>
      </c>
      <c r="T1749" s="11">
        <v>147.11699999999999</v>
      </c>
      <c r="U1749" s="11">
        <v>111.57</v>
      </c>
      <c r="V1749" s="11">
        <v>78.367000000000004</v>
      </c>
      <c r="W1749" s="11">
        <v>49.424999999999997</v>
      </c>
      <c r="X1749" s="11">
        <v>25.798999999999999</v>
      </c>
      <c r="Y1749" s="11">
        <v>9.6829999999999998</v>
      </c>
      <c r="Z1749" s="11">
        <v>2.8769999999999998</v>
      </c>
      <c r="AA1749" s="11">
        <v>0.58599999999999997</v>
      </c>
      <c r="AB1749" s="11">
        <v>5.8999999999999997E-2</v>
      </c>
      <c r="AC1749" s="11">
        <v>3.0000000000000001E-3</v>
      </c>
    </row>
    <row r="1750" spans="1:29" ht="11.5" hidden="1">
      <c r="A1750" s="15">
        <v>1733</v>
      </c>
      <c r="B1750" s="13" t="s">
        <v>1059</v>
      </c>
      <c r="C1750" s="14" t="s">
        <v>1183</v>
      </c>
      <c r="D1750" s="12"/>
      <c r="E1750" s="12">
        <v>4</v>
      </c>
      <c r="F1750" s="13" t="s">
        <v>1110</v>
      </c>
      <c r="G1750" s="12">
        <v>5501</v>
      </c>
      <c r="H1750" s="12">
        <v>1985</v>
      </c>
      <c r="I1750" s="11">
        <v>1132.5809999999999</v>
      </c>
      <c r="J1750" s="11">
        <v>899.27300000000002</v>
      </c>
      <c r="K1750" s="11">
        <v>731.64</v>
      </c>
      <c r="L1750" s="11">
        <v>599.33399999999995</v>
      </c>
      <c r="M1750" s="11">
        <v>492.94900000000001</v>
      </c>
      <c r="N1750" s="11">
        <v>412.86200000000002</v>
      </c>
      <c r="O1750" s="11">
        <v>348.33100000000002</v>
      </c>
      <c r="P1750" s="11">
        <v>317.55</v>
      </c>
      <c r="Q1750" s="11">
        <v>231.98</v>
      </c>
      <c r="R1750" s="11">
        <v>182.91300000000001</v>
      </c>
      <c r="S1750" s="11">
        <v>144.92099999999999</v>
      </c>
      <c r="T1750" s="11">
        <v>118.27</v>
      </c>
      <c r="U1750" s="11">
        <v>95.819000000000003</v>
      </c>
      <c r="V1750" s="11">
        <v>66.965000000000003</v>
      </c>
      <c r="W1750" s="11">
        <v>40.514000000000003</v>
      </c>
      <c r="X1750" s="11">
        <v>20.731000000000002</v>
      </c>
      <c r="Y1750" s="11">
        <v>6.7560000000000002</v>
      </c>
      <c r="Z1750" s="11">
        <v>2.1779999999999999</v>
      </c>
      <c r="AA1750" s="11">
        <v>0.66100000000000003</v>
      </c>
      <c r="AB1750" s="11">
        <v>8.2000000000000003E-2</v>
      </c>
      <c r="AC1750" s="11">
        <v>5.0000000000000001E-3</v>
      </c>
    </row>
    <row r="1751" spans="1:29" ht="11.5" hidden="1">
      <c r="A1751" s="15">
        <v>1734</v>
      </c>
      <c r="B1751" s="13" t="s">
        <v>1059</v>
      </c>
      <c r="C1751" s="14" t="s">
        <v>1183</v>
      </c>
      <c r="D1751" s="12"/>
      <c r="E1751" s="12">
        <v>4</v>
      </c>
      <c r="F1751" s="13" t="s">
        <v>1110</v>
      </c>
      <c r="G1751" s="12">
        <v>5501</v>
      </c>
      <c r="H1751" s="12">
        <v>1990</v>
      </c>
      <c r="I1751" s="11">
        <v>1178.171</v>
      </c>
      <c r="J1751" s="11">
        <v>951.09500000000003</v>
      </c>
      <c r="K1751" s="11">
        <v>785.34299999999996</v>
      </c>
      <c r="L1751" s="11">
        <v>631.18200000000002</v>
      </c>
      <c r="M1751" s="11">
        <v>509.197</v>
      </c>
      <c r="N1751" s="11">
        <v>415.68400000000003</v>
      </c>
      <c r="O1751" s="11">
        <v>350.137</v>
      </c>
      <c r="P1751" s="11">
        <v>297.97800000000001</v>
      </c>
      <c r="Q1751" s="11">
        <v>271.60399999999998</v>
      </c>
      <c r="R1751" s="11">
        <v>189.92599999999999</v>
      </c>
      <c r="S1751" s="11">
        <v>144.47499999999999</v>
      </c>
      <c r="T1751" s="11">
        <v>110.15</v>
      </c>
      <c r="U1751" s="11">
        <v>87.709000000000003</v>
      </c>
      <c r="V1751" s="11">
        <v>69.009</v>
      </c>
      <c r="W1751" s="11">
        <v>43.488999999999997</v>
      </c>
      <c r="X1751" s="11">
        <v>21.812999999999999</v>
      </c>
      <c r="Y1751" s="11">
        <v>8.1340000000000003</v>
      </c>
      <c r="Z1751" s="11">
        <v>1.9690000000000001</v>
      </c>
      <c r="AA1751" s="11">
        <v>0.52600000000000002</v>
      </c>
      <c r="AB1751" s="11">
        <v>9.6000000000000002E-2</v>
      </c>
      <c r="AC1751" s="11">
        <v>7.0000000000000001E-3</v>
      </c>
    </row>
    <row r="1752" spans="1:29" ht="11.5" hidden="1">
      <c r="A1752" s="15">
        <v>1735</v>
      </c>
      <c r="B1752" s="13" t="s">
        <v>1059</v>
      </c>
      <c r="C1752" s="14" t="s">
        <v>1183</v>
      </c>
      <c r="D1752" s="12"/>
      <c r="E1752" s="12">
        <v>4</v>
      </c>
      <c r="F1752" s="13" t="s">
        <v>1110</v>
      </c>
      <c r="G1752" s="12">
        <v>5501</v>
      </c>
      <c r="H1752" s="12">
        <v>1995</v>
      </c>
      <c r="I1752" s="11">
        <v>1703.4179999999999</v>
      </c>
      <c r="J1752" s="11">
        <v>1345.9490000000001</v>
      </c>
      <c r="K1752" s="11">
        <v>1113.7339999999999</v>
      </c>
      <c r="L1752" s="11">
        <v>918.84500000000003</v>
      </c>
      <c r="M1752" s="11">
        <v>744.53899999999999</v>
      </c>
      <c r="N1752" s="11">
        <v>604.64200000000005</v>
      </c>
      <c r="O1752" s="11">
        <v>493.33100000000002</v>
      </c>
      <c r="P1752" s="11">
        <v>408.26600000000002</v>
      </c>
      <c r="Q1752" s="11">
        <v>339.43200000000002</v>
      </c>
      <c r="R1752" s="11">
        <v>305.38900000000001</v>
      </c>
      <c r="S1752" s="11">
        <v>222.51300000000001</v>
      </c>
      <c r="T1752" s="11">
        <v>171.35400000000001</v>
      </c>
      <c r="U1752" s="11">
        <v>129.33099999999999</v>
      </c>
      <c r="V1752" s="11">
        <v>95.626000000000005</v>
      </c>
      <c r="W1752" s="11">
        <v>65.558000000000007</v>
      </c>
      <c r="X1752" s="11">
        <v>35.951000000000001</v>
      </c>
      <c r="Y1752" s="11">
        <v>15.624000000000001</v>
      </c>
      <c r="Z1752" s="11">
        <v>3.956</v>
      </c>
      <c r="AA1752" s="11">
        <v>0.49</v>
      </c>
      <c r="AB1752" s="11">
        <v>7.8E-2</v>
      </c>
      <c r="AC1752" s="11">
        <v>8.9999999999999993E-3</v>
      </c>
    </row>
    <row r="1753" spans="1:29" ht="11.5" hidden="1">
      <c r="A1753" s="15">
        <v>1736</v>
      </c>
      <c r="B1753" s="13" t="s">
        <v>1059</v>
      </c>
      <c r="C1753" s="14" t="s">
        <v>1183</v>
      </c>
      <c r="D1753" s="12"/>
      <c r="E1753" s="12">
        <v>4</v>
      </c>
      <c r="F1753" s="13" t="s">
        <v>1110</v>
      </c>
      <c r="G1753" s="12">
        <v>5501</v>
      </c>
      <c r="H1753" s="12">
        <v>2000</v>
      </c>
      <c r="I1753" s="11">
        <v>2042.0840000000001</v>
      </c>
      <c r="J1753" s="11">
        <v>1603.4449999999999</v>
      </c>
      <c r="K1753" s="11">
        <v>1296.308</v>
      </c>
      <c r="L1753" s="11">
        <v>1042.9849999999999</v>
      </c>
      <c r="M1753" s="11">
        <v>831.93</v>
      </c>
      <c r="N1753" s="11">
        <v>680.89200000000005</v>
      </c>
      <c r="O1753" s="11">
        <v>562.95600000000002</v>
      </c>
      <c r="P1753" s="11">
        <v>461.89499999999998</v>
      </c>
      <c r="Q1753" s="11">
        <v>381.65</v>
      </c>
      <c r="R1753" s="11">
        <v>314.363</v>
      </c>
      <c r="S1753" s="11">
        <v>279.11900000000003</v>
      </c>
      <c r="T1753" s="11">
        <v>198.274</v>
      </c>
      <c r="U1753" s="11">
        <v>147.83099999999999</v>
      </c>
      <c r="V1753" s="11">
        <v>105.589</v>
      </c>
      <c r="W1753" s="11">
        <v>72.078000000000003</v>
      </c>
      <c r="X1753" s="11">
        <v>43.206000000000003</v>
      </c>
      <c r="Y1753" s="11">
        <v>18.797999999999998</v>
      </c>
      <c r="Z1753" s="11">
        <v>5.9569999999999999</v>
      </c>
      <c r="AA1753" s="11">
        <v>1.0069999999999999</v>
      </c>
      <c r="AB1753" s="11">
        <v>7.4999999999999997E-2</v>
      </c>
      <c r="AC1753" s="11">
        <v>7.0000000000000001E-3</v>
      </c>
    </row>
    <row r="1754" spans="1:29" ht="11.5" hidden="1">
      <c r="A1754" s="15">
        <v>1737</v>
      </c>
      <c r="B1754" s="13" t="s">
        <v>1059</v>
      </c>
      <c r="C1754" s="14" t="s">
        <v>1183</v>
      </c>
      <c r="D1754" s="12"/>
      <c r="E1754" s="12">
        <v>4</v>
      </c>
      <c r="F1754" s="13" t="s">
        <v>1110</v>
      </c>
      <c r="G1754" s="12">
        <v>5501</v>
      </c>
      <c r="H1754" s="12">
        <v>2005</v>
      </c>
      <c r="I1754" s="11">
        <v>2380.9929999999999</v>
      </c>
      <c r="J1754" s="11">
        <v>1992.3879999999999</v>
      </c>
      <c r="K1754" s="11">
        <v>1602.704</v>
      </c>
      <c r="L1754" s="11">
        <v>1336</v>
      </c>
      <c r="M1754" s="11">
        <v>1106.633</v>
      </c>
      <c r="N1754" s="11">
        <v>864.81500000000005</v>
      </c>
      <c r="O1754" s="11">
        <v>687.74300000000005</v>
      </c>
      <c r="P1754" s="11">
        <v>560.71400000000006</v>
      </c>
      <c r="Q1754" s="11">
        <v>455.79599999999999</v>
      </c>
      <c r="R1754" s="11">
        <v>374.26100000000002</v>
      </c>
      <c r="S1754" s="11">
        <v>305.73500000000001</v>
      </c>
      <c r="T1754" s="11">
        <v>265.88900000000001</v>
      </c>
      <c r="U1754" s="11">
        <v>183.25200000000001</v>
      </c>
      <c r="V1754" s="11">
        <v>130.43799999999999</v>
      </c>
      <c r="W1754" s="11">
        <v>84.796000000000006</v>
      </c>
      <c r="X1754" s="11">
        <v>49.481000000000002</v>
      </c>
      <c r="Y1754" s="11">
        <v>23.777000000000001</v>
      </c>
      <c r="Z1754" s="11">
        <v>7.4720000000000004</v>
      </c>
      <c r="AA1754" s="11">
        <v>1.5429999999999999</v>
      </c>
      <c r="AB1754" s="11">
        <v>0.153</v>
      </c>
      <c r="AC1754" s="11">
        <v>7.0000000000000001E-3</v>
      </c>
    </row>
    <row r="1755" spans="1:29" ht="11.5" hidden="1">
      <c r="A1755" s="15">
        <v>1738</v>
      </c>
      <c r="B1755" s="13" t="s">
        <v>1059</v>
      </c>
      <c r="C1755" s="14" t="s">
        <v>1183</v>
      </c>
      <c r="D1755" s="12"/>
      <c r="E1755" s="12">
        <v>4</v>
      </c>
      <c r="F1755" s="13" t="s">
        <v>1110</v>
      </c>
      <c r="G1755" s="12">
        <v>5501</v>
      </c>
      <c r="H1755" s="12">
        <v>2010</v>
      </c>
      <c r="I1755" s="11">
        <v>2600.5349999999999</v>
      </c>
      <c r="J1755" s="11">
        <v>2309.2860000000001</v>
      </c>
      <c r="K1755" s="11">
        <v>1959.068</v>
      </c>
      <c r="L1755" s="11">
        <v>1503.682</v>
      </c>
      <c r="M1755" s="11">
        <v>1188.683</v>
      </c>
      <c r="N1755" s="11">
        <v>1013.511</v>
      </c>
      <c r="O1755" s="11">
        <v>819.30700000000002</v>
      </c>
      <c r="P1755" s="11">
        <v>657.69200000000001</v>
      </c>
      <c r="Q1755" s="11">
        <v>536.59100000000001</v>
      </c>
      <c r="R1755" s="11">
        <v>433.27800000000002</v>
      </c>
      <c r="S1755" s="11">
        <v>350.36399999999998</v>
      </c>
      <c r="T1755" s="11">
        <v>281.45400000000001</v>
      </c>
      <c r="U1755" s="11">
        <v>238.88300000000001</v>
      </c>
      <c r="V1755" s="11">
        <v>155.75899999999999</v>
      </c>
      <c r="W1755" s="11">
        <v>102.913</v>
      </c>
      <c r="X1755" s="11">
        <v>59.128999999999998</v>
      </c>
      <c r="Y1755" s="11">
        <v>27.742999999999999</v>
      </c>
      <c r="Z1755" s="11">
        <v>9.6479999999999997</v>
      </c>
      <c r="AA1755" s="11">
        <v>1.974</v>
      </c>
      <c r="AB1755" s="11">
        <v>0.24099999999999999</v>
      </c>
      <c r="AC1755" s="11">
        <v>1.4E-2</v>
      </c>
    </row>
    <row r="1756" spans="1:29" ht="11.5" hidden="1">
      <c r="A1756" s="15">
        <v>1739</v>
      </c>
      <c r="B1756" s="13" t="s">
        <v>1059</v>
      </c>
      <c r="C1756" s="14" t="s">
        <v>1183</v>
      </c>
      <c r="D1756" s="12"/>
      <c r="E1756" s="12">
        <v>4</v>
      </c>
      <c r="F1756" s="13" t="s">
        <v>1110</v>
      </c>
      <c r="G1756" s="12">
        <v>5501</v>
      </c>
      <c r="H1756" s="12">
        <v>2015</v>
      </c>
      <c r="I1756" s="11">
        <v>2681.8519999999999</v>
      </c>
      <c r="J1756" s="11">
        <v>2557.5590000000002</v>
      </c>
      <c r="K1756" s="11">
        <v>2298.7570000000001</v>
      </c>
      <c r="L1756" s="11">
        <v>1980.5730000000001</v>
      </c>
      <c r="M1756" s="11">
        <v>1545.4</v>
      </c>
      <c r="N1756" s="11">
        <v>1204.5909999999999</v>
      </c>
      <c r="O1756" s="11">
        <v>1008.2619999999999</v>
      </c>
      <c r="P1756" s="11">
        <v>809.01800000000003</v>
      </c>
      <c r="Q1756" s="11">
        <v>646.06799999999998</v>
      </c>
      <c r="R1756" s="11">
        <v>523.92600000000004</v>
      </c>
      <c r="S1756" s="11">
        <v>419.245</v>
      </c>
      <c r="T1756" s="11">
        <v>333.33499999999998</v>
      </c>
      <c r="U1756" s="11">
        <v>260.02699999999999</v>
      </c>
      <c r="V1756" s="11">
        <v>210.71100000000001</v>
      </c>
      <c r="W1756" s="11">
        <v>126.72799999999999</v>
      </c>
      <c r="X1756" s="11">
        <v>73.066000000000003</v>
      </c>
      <c r="Y1756" s="11">
        <v>33.875999999999998</v>
      </c>
      <c r="Z1756" s="11">
        <v>11.513</v>
      </c>
      <c r="AA1756" s="11">
        <v>2.5979999999999999</v>
      </c>
      <c r="AB1756" s="11">
        <v>0.31</v>
      </c>
      <c r="AC1756" s="11">
        <v>2.1999999999999999E-2</v>
      </c>
    </row>
    <row r="1757" spans="1:29" ht="11.5" hidden="1">
      <c r="A1757" s="15">
        <v>1740</v>
      </c>
      <c r="B1757" s="13" t="s">
        <v>1059</v>
      </c>
      <c r="C1757" s="14" t="s">
        <v>1183</v>
      </c>
      <c r="D1757" s="12"/>
      <c r="E1757" s="12">
        <v>4</v>
      </c>
      <c r="F1757" s="13" t="s">
        <v>1110</v>
      </c>
      <c r="G1757" s="12">
        <v>5501</v>
      </c>
      <c r="H1757" s="12">
        <v>2020</v>
      </c>
      <c r="I1757" s="11">
        <v>2765.1030000000001</v>
      </c>
      <c r="J1757" s="11">
        <v>2641.5929999999998</v>
      </c>
      <c r="K1757" s="11">
        <v>2540.4499999999998</v>
      </c>
      <c r="L1757" s="11">
        <v>2251.5039999999999</v>
      </c>
      <c r="M1757" s="11">
        <v>1909.2059999999999</v>
      </c>
      <c r="N1757" s="11">
        <v>1498.59</v>
      </c>
      <c r="O1757" s="11">
        <v>1179.1379999999999</v>
      </c>
      <c r="P1757" s="11">
        <v>988.22</v>
      </c>
      <c r="Q1757" s="11">
        <v>790.70299999999997</v>
      </c>
      <c r="R1757" s="11">
        <v>627.51</v>
      </c>
      <c r="S1757" s="11">
        <v>503.17099999999999</v>
      </c>
      <c r="T1757" s="11">
        <v>396.46</v>
      </c>
      <c r="U1757" s="11">
        <v>307.55700000000002</v>
      </c>
      <c r="V1757" s="11">
        <v>229.221</v>
      </c>
      <c r="W1757" s="11">
        <v>172.197</v>
      </c>
      <c r="X1757" s="11">
        <v>91.106999999999999</v>
      </c>
      <c r="Y1757" s="11">
        <v>42.49</v>
      </c>
      <c r="Z1757" s="11">
        <v>14.275</v>
      </c>
      <c r="AA1757" s="11">
        <v>3.1389999999999998</v>
      </c>
      <c r="AB1757" s="11">
        <v>0.41399999999999998</v>
      </c>
      <c r="AC1757" s="11">
        <v>2.8000000000000001E-2</v>
      </c>
    </row>
    <row r="1758" spans="1:29" ht="11.5" hidden="1">
      <c r="A1758" s="15">
        <v>1741</v>
      </c>
      <c r="B1758" s="13" t="s">
        <v>1059</v>
      </c>
      <c r="C1758" s="14" t="s">
        <v>1184</v>
      </c>
      <c r="D1758" s="12"/>
      <c r="E1758" s="12">
        <v>50</v>
      </c>
      <c r="F1758" s="13" t="s">
        <v>1110</v>
      </c>
      <c r="G1758" s="12">
        <v>5501</v>
      </c>
      <c r="H1758" s="12">
        <v>1950</v>
      </c>
      <c r="I1758" s="11">
        <v>3068.5309999999999</v>
      </c>
      <c r="J1758" s="11">
        <v>2440.7240000000002</v>
      </c>
      <c r="K1758" s="11">
        <v>2105.2339999999999</v>
      </c>
      <c r="L1758" s="11">
        <v>1836.5229999999999</v>
      </c>
      <c r="M1758" s="11">
        <v>1596.395</v>
      </c>
      <c r="N1758" s="11">
        <v>1377.365</v>
      </c>
      <c r="O1758" s="11">
        <v>1163.8820000000001</v>
      </c>
      <c r="P1758" s="11">
        <v>979.70600000000002</v>
      </c>
      <c r="Q1758" s="11">
        <v>799.12</v>
      </c>
      <c r="R1758" s="11">
        <v>687.21699999999998</v>
      </c>
      <c r="S1758" s="11">
        <v>570.10400000000004</v>
      </c>
      <c r="T1758" s="11">
        <v>453.82</v>
      </c>
      <c r="U1758" s="11">
        <v>340.3</v>
      </c>
      <c r="V1758" s="11">
        <v>273.464</v>
      </c>
      <c r="W1758" s="11">
        <v>224.47800000000001</v>
      </c>
      <c r="X1758" s="11">
        <v>134.964</v>
      </c>
      <c r="Y1758" s="11">
        <v>46.838000000000001</v>
      </c>
      <c r="Z1758" s="11">
        <v>10.215999999999999</v>
      </c>
      <c r="AA1758" s="11">
        <v>1.2450000000000001</v>
      </c>
      <c r="AB1758" s="11">
        <v>7.5999999999999998E-2</v>
      </c>
      <c r="AC1758" s="11">
        <v>3.0000000000000001E-3</v>
      </c>
    </row>
    <row r="1759" spans="1:29" ht="11.5" hidden="1">
      <c r="A1759" s="15">
        <v>1742</v>
      </c>
      <c r="B1759" s="13" t="s">
        <v>1059</v>
      </c>
      <c r="C1759" s="14" t="s">
        <v>1184</v>
      </c>
      <c r="D1759" s="12"/>
      <c r="E1759" s="12">
        <v>50</v>
      </c>
      <c r="F1759" s="13" t="s">
        <v>1110</v>
      </c>
      <c r="G1759" s="12">
        <v>5501</v>
      </c>
      <c r="H1759" s="12">
        <v>1955</v>
      </c>
      <c r="I1759" s="11">
        <v>3406.056</v>
      </c>
      <c r="J1759" s="11">
        <v>2736.7350000000001</v>
      </c>
      <c r="K1759" s="11">
        <v>2361.549</v>
      </c>
      <c r="L1759" s="11">
        <v>2056.846</v>
      </c>
      <c r="M1759" s="11">
        <v>1782.519</v>
      </c>
      <c r="N1759" s="11">
        <v>1544.5239999999999</v>
      </c>
      <c r="O1759" s="11">
        <v>1328.287</v>
      </c>
      <c r="P1759" s="11">
        <v>1116.9280000000001</v>
      </c>
      <c r="Q1759" s="11">
        <v>935.60900000000004</v>
      </c>
      <c r="R1759" s="11">
        <v>757.72799999999995</v>
      </c>
      <c r="S1759" s="11">
        <v>642.80999999999995</v>
      </c>
      <c r="T1759" s="11">
        <v>521.61199999999997</v>
      </c>
      <c r="U1759" s="11">
        <v>384.52300000000002</v>
      </c>
      <c r="V1759" s="11">
        <v>252.59800000000001</v>
      </c>
      <c r="W1759" s="11">
        <v>173.07599999999999</v>
      </c>
      <c r="X1759" s="11">
        <v>109.91</v>
      </c>
      <c r="Y1759" s="11">
        <v>46.837000000000003</v>
      </c>
      <c r="Z1759" s="11">
        <v>10.218</v>
      </c>
      <c r="AA1759" s="11">
        <v>1.2450000000000001</v>
      </c>
      <c r="AB1759" s="11">
        <v>7.5999999999999998E-2</v>
      </c>
      <c r="AC1759" s="11">
        <v>3.0000000000000001E-3</v>
      </c>
    </row>
    <row r="1760" spans="1:29" ht="11.5" hidden="1">
      <c r="A1760" s="15">
        <v>1743</v>
      </c>
      <c r="B1760" s="13" t="s">
        <v>1059</v>
      </c>
      <c r="C1760" s="14" t="s">
        <v>1184</v>
      </c>
      <c r="D1760" s="12"/>
      <c r="E1760" s="12">
        <v>50</v>
      </c>
      <c r="F1760" s="13" t="s">
        <v>1110</v>
      </c>
      <c r="G1760" s="12">
        <v>5501</v>
      </c>
      <c r="H1760" s="12">
        <v>1960</v>
      </c>
      <c r="I1760" s="11">
        <v>4168.2950000000001</v>
      </c>
      <c r="J1760" s="11">
        <v>3091.3429999999998</v>
      </c>
      <c r="K1760" s="11">
        <v>2656.9180000000001</v>
      </c>
      <c r="L1760" s="11">
        <v>2315.6869999999999</v>
      </c>
      <c r="M1760" s="11">
        <v>2005.5129999999999</v>
      </c>
      <c r="N1760" s="11">
        <v>1731.729</v>
      </c>
      <c r="O1760" s="11">
        <v>1495.164</v>
      </c>
      <c r="P1760" s="11">
        <v>1279.559</v>
      </c>
      <c r="Q1760" s="11">
        <v>1070.221</v>
      </c>
      <c r="R1760" s="11">
        <v>889.76499999999999</v>
      </c>
      <c r="S1760" s="11">
        <v>712.13499999999999</v>
      </c>
      <c r="T1760" s="11">
        <v>592.053</v>
      </c>
      <c r="U1760" s="11">
        <v>447.58</v>
      </c>
      <c r="V1760" s="11">
        <v>292.07499999999999</v>
      </c>
      <c r="W1760" s="11">
        <v>164.91</v>
      </c>
      <c r="X1760" s="11">
        <v>88.405000000000001</v>
      </c>
      <c r="Y1760" s="11">
        <v>40.207000000000001</v>
      </c>
      <c r="Z1760" s="11">
        <v>10.91</v>
      </c>
      <c r="AA1760" s="11">
        <v>1.345</v>
      </c>
      <c r="AB1760" s="11">
        <v>8.3000000000000004E-2</v>
      </c>
      <c r="AC1760" s="11">
        <v>3.0000000000000001E-3</v>
      </c>
    </row>
    <row r="1761" spans="1:29" ht="11.5" hidden="1">
      <c r="A1761" s="15">
        <v>1744</v>
      </c>
      <c r="B1761" s="13" t="s">
        <v>1059</v>
      </c>
      <c r="C1761" s="14" t="s">
        <v>1184</v>
      </c>
      <c r="D1761" s="12"/>
      <c r="E1761" s="12">
        <v>50</v>
      </c>
      <c r="F1761" s="13" t="s">
        <v>1110</v>
      </c>
      <c r="G1761" s="12">
        <v>5501</v>
      </c>
      <c r="H1761" s="12">
        <v>1965</v>
      </c>
      <c r="I1761" s="11">
        <v>4972.3040000000001</v>
      </c>
      <c r="J1761" s="11">
        <v>3831.616</v>
      </c>
      <c r="K1761" s="11">
        <v>3005.1709999999998</v>
      </c>
      <c r="L1761" s="11">
        <v>2601.0590000000002</v>
      </c>
      <c r="M1761" s="11">
        <v>2254.991</v>
      </c>
      <c r="N1761" s="11">
        <v>1949.2249999999999</v>
      </c>
      <c r="O1761" s="11">
        <v>1679.8320000000001</v>
      </c>
      <c r="P1761" s="11">
        <v>1444.6990000000001</v>
      </c>
      <c r="Q1761" s="11">
        <v>1229.796</v>
      </c>
      <c r="R1761" s="11">
        <v>1020.67</v>
      </c>
      <c r="S1761" s="11">
        <v>839.923</v>
      </c>
      <c r="T1761" s="11">
        <v>659.76099999999997</v>
      </c>
      <c r="U1761" s="11">
        <v>513.82500000000005</v>
      </c>
      <c r="V1761" s="11">
        <v>347.40199999999999</v>
      </c>
      <c r="W1761" s="11">
        <v>196.54400000000001</v>
      </c>
      <c r="X1761" s="11">
        <v>87.94</v>
      </c>
      <c r="Y1761" s="11">
        <v>34.225000000000001</v>
      </c>
      <c r="Z1761" s="11">
        <v>10.084</v>
      </c>
      <c r="AA1761" s="11">
        <v>1.575</v>
      </c>
      <c r="AB1761" s="11">
        <v>9.9000000000000005E-2</v>
      </c>
      <c r="AC1761" s="11">
        <v>4.0000000000000001E-3</v>
      </c>
    </row>
    <row r="1762" spans="1:29" ht="11.5" hidden="1">
      <c r="A1762" s="15">
        <v>1745</v>
      </c>
      <c r="B1762" s="13" t="s">
        <v>1059</v>
      </c>
      <c r="C1762" s="14" t="s">
        <v>1184</v>
      </c>
      <c r="D1762" s="12"/>
      <c r="E1762" s="12">
        <v>50</v>
      </c>
      <c r="F1762" s="13" t="s">
        <v>1110</v>
      </c>
      <c r="G1762" s="12">
        <v>5501</v>
      </c>
      <c r="H1762" s="12">
        <v>1970</v>
      </c>
      <c r="I1762" s="11">
        <v>5786.0820000000003</v>
      </c>
      <c r="J1762" s="11">
        <v>4603.7290000000003</v>
      </c>
      <c r="K1762" s="11">
        <v>3731.6909999999998</v>
      </c>
      <c r="L1762" s="11">
        <v>2939.1750000000002</v>
      </c>
      <c r="M1762" s="11">
        <v>2531.1550000000002</v>
      </c>
      <c r="N1762" s="11">
        <v>2193.4090000000001</v>
      </c>
      <c r="O1762" s="11">
        <v>1894.904</v>
      </c>
      <c r="P1762" s="11">
        <v>1628.068</v>
      </c>
      <c r="Q1762" s="11">
        <v>1392.777</v>
      </c>
      <c r="R1762" s="11">
        <v>1176.2439999999999</v>
      </c>
      <c r="S1762" s="11">
        <v>967.476</v>
      </c>
      <c r="T1762" s="11">
        <v>782.38800000000003</v>
      </c>
      <c r="U1762" s="11">
        <v>578.90700000000004</v>
      </c>
      <c r="V1762" s="11">
        <v>407.31799999999998</v>
      </c>
      <c r="W1762" s="11">
        <v>240.66200000000001</v>
      </c>
      <c r="X1762" s="11">
        <v>109.19499999999999</v>
      </c>
      <c r="Y1762" s="11">
        <v>35.984000000000002</v>
      </c>
      <c r="Z1762" s="11">
        <v>9.2539999999999996</v>
      </c>
      <c r="AA1762" s="11">
        <v>1.6080000000000001</v>
      </c>
      <c r="AB1762" s="11">
        <v>0.13100000000000001</v>
      </c>
      <c r="AC1762" s="11">
        <v>5.0000000000000001E-3</v>
      </c>
    </row>
    <row r="1763" spans="1:29" ht="11.5" hidden="1">
      <c r="A1763" s="15">
        <v>1746</v>
      </c>
      <c r="B1763" s="13" t="s">
        <v>1059</v>
      </c>
      <c r="C1763" s="14" t="s">
        <v>1184</v>
      </c>
      <c r="D1763" s="12"/>
      <c r="E1763" s="12">
        <v>50</v>
      </c>
      <c r="F1763" s="13" t="s">
        <v>1110</v>
      </c>
      <c r="G1763" s="12">
        <v>5501</v>
      </c>
      <c r="H1763" s="12">
        <v>1975</v>
      </c>
      <c r="I1763" s="11">
        <v>6023.7849999999999</v>
      </c>
      <c r="J1763" s="11">
        <v>5110.3540000000003</v>
      </c>
      <c r="K1763" s="11">
        <v>4325.5870000000004</v>
      </c>
      <c r="L1763" s="11">
        <v>3218.0369999999998</v>
      </c>
      <c r="M1763" s="11">
        <v>2362.5309999999999</v>
      </c>
      <c r="N1763" s="11">
        <v>2341.2649999999999</v>
      </c>
      <c r="O1763" s="11">
        <v>2140.701</v>
      </c>
      <c r="P1763" s="11">
        <v>1842.2090000000001</v>
      </c>
      <c r="Q1763" s="11">
        <v>1572.9090000000001</v>
      </c>
      <c r="R1763" s="11">
        <v>1333.346</v>
      </c>
      <c r="S1763" s="11">
        <v>1115.3610000000001</v>
      </c>
      <c r="T1763" s="11">
        <v>901.82299999999998</v>
      </c>
      <c r="U1763" s="11">
        <v>692.226</v>
      </c>
      <c r="V1763" s="11">
        <v>468.52199999999999</v>
      </c>
      <c r="W1763" s="11">
        <v>290.07299999999998</v>
      </c>
      <c r="X1763" s="11">
        <v>138.96799999999999</v>
      </c>
      <c r="Y1763" s="11">
        <v>47.128999999999998</v>
      </c>
      <c r="Z1763" s="11">
        <v>10.493</v>
      </c>
      <c r="AA1763" s="11">
        <v>1.6359999999999999</v>
      </c>
      <c r="AB1763" s="11">
        <v>0.152</v>
      </c>
      <c r="AC1763" s="11">
        <v>7.0000000000000001E-3</v>
      </c>
    </row>
    <row r="1764" spans="1:29" ht="11.5" hidden="1">
      <c r="A1764" s="15">
        <v>1747</v>
      </c>
      <c r="B1764" s="13" t="s">
        <v>1059</v>
      </c>
      <c r="C1764" s="14" t="s">
        <v>1184</v>
      </c>
      <c r="D1764" s="12"/>
      <c r="E1764" s="12">
        <v>50</v>
      </c>
      <c r="F1764" s="13" t="s">
        <v>1110</v>
      </c>
      <c r="G1764" s="12">
        <v>5501</v>
      </c>
      <c r="H1764" s="12">
        <v>1980</v>
      </c>
      <c r="I1764" s="11">
        <v>6805.6580000000004</v>
      </c>
      <c r="J1764" s="11">
        <v>5663.5870000000004</v>
      </c>
      <c r="K1764" s="11">
        <v>5015.6080000000002</v>
      </c>
      <c r="L1764" s="11">
        <v>4271.6040000000003</v>
      </c>
      <c r="M1764" s="11">
        <v>3130.57</v>
      </c>
      <c r="N1764" s="11">
        <v>2186.7919999999999</v>
      </c>
      <c r="O1764" s="11">
        <v>2174.192</v>
      </c>
      <c r="P1764" s="11">
        <v>2090.3290000000002</v>
      </c>
      <c r="Q1764" s="11">
        <v>1764.4570000000001</v>
      </c>
      <c r="R1764" s="11">
        <v>1434.6379999999999</v>
      </c>
      <c r="S1764" s="11">
        <v>1206.8399999999999</v>
      </c>
      <c r="T1764" s="11">
        <v>997.90200000000004</v>
      </c>
      <c r="U1764" s="11">
        <v>764.48800000000006</v>
      </c>
      <c r="V1764" s="11">
        <v>536.84900000000005</v>
      </c>
      <c r="W1764" s="11">
        <v>324.233</v>
      </c>
      <c r="X1764" s="11">
        <v>167.05500000000001</v>
      </c>
      <c r="Y1764" s="11">
        <v>61.997</v>
      </c>
      <c r="Z1764" s="11">
        <v>14.366</v>
      </c>
      <c r="AA1764" s="11">
        <v>1.966</v>
      </c>
      <c r="AB1764" s="11">
        <v>0.16700000000000001</v>
      </c>
      <c r="AC1764" s="11">
        <v>8.9999999999999993E-3</v>
      </c>
    </row>
    <row r="1765" spans="1:29" ht="11.5" hidden="1">
      <c r="A1765" s="15">
        <v>1748</v>
      </c>
      <c r="B1765" s="13" t="s">
        <v>1059</v>
      </c>
      <c r="C1765" s="14" t="s">
        <v>1184</v>
      </c>
      <c r="D1765" s="12"/>
      <c r="E1765" s="12">
        <v>50</v>
      </c>
      <c r="F1765" s="13" t="s">
        <v>1110</v>
      </c>
      <c r="G1765" s="12">
        <v>5501</v>
      </c>
      <c r="H1765" s="12">
        <v>1985</v>
      </c>
      <c r="I1765" s="11">
        <v>7453.4129999999996</v>
      </c>
      <c r="J1765" s="11">
        <v>6453.8590000000004</v>
      </c>
      <c r="K1765" s="11">
        <v>5574.2150000000001</v>
      </c>
      <c r="L1765" s="11">
        <v>4961.0870000000004</v>
      </c>
      <c r="M1765" s="11">
        <v>4170.915</v>
      </c>
      <c r="N1765" s="11">
        <v>2984.444</v>
      </c>
      <c r="O1765" s="11">
        <v>2065.65</v>
      </c>
      <c r="P1765" s="11">
        <v>2123.6379999999999</v>
      </c>
      <c r="Q1765" s="11">
        <v>1999.952</v>
      </c>
      <c r="R1765" s="11">
        <v>1610.211</v>
      </c>
      <c r="S1765" s="11">
        <v>1298.7629999999999</v>
      </c>
      <c r="T1765" s="11">
        <v>1081.248</v>
      </c>
      <c r="U1765" s="11">
        <v>850.27599999999995</v>
      </c>
      <c r="V1765" s="11">
        <v>598.07299999999998</v>
      </c>
      <c r="W1765" s="11">
        <v>376.87599999999998</v>
      </c>
      <c r="X1765" s="11">
        <v>189.91800000000001</v>
      </c>
      <c r="Y1765" s="11">
        <v>76.007000000000005</v>
      </c>
      <c r="Z1765" s="11">
        <v>19.306000000000001</v>
      </c>
      <c r="AA1765" s="11">
        <v>2.75</v>
      </c>
      <c r="AB1765" s="11">
        <v>0.20399999999999999</v>
      </c>
      <c r="AC1765" s="11">
        <v>0.01</v>
      </c>
    </row>
    <row r="1766" spans="1:29" ht="11.5" hidden="1">
      <c r="A1766" s="15">
        <v>1749</v>
      </c>
      <c r="B1766" s="13" t="s">
        <v>1059</v>
      </c>
      <c r="C1766" s="14" t="s">
        <v>1184</v>
      </c>
      <c r="D1766" s="12"/>
      <c r="E1766" s="12">
        <v>50</v>
      </c>
      <c r="F1766" s="13" t="s">
        <v>1110</v>
      </c>
      <c r="G1766" s="12">
        <v>5501</v>
      </c>
      <c r="H1766" s="12">
        <v>1990</v>
      </c>
      <c r="I1766" s="11">
        <v>7802.6689999999999</v>
      </c>
      <c r="J1766" s="11">
        <v>7124.0010000000002</v>
      </c>
      <c r="K1766" s="11">
        <v>6369.3779999999997</v>
      </c>
      <c r="L1766" s="11">
        <v>5521.9870000000001</v>
      </c>
      <c r="M1766" s="11">
        <v>4893.6620000000003</v>
      </c>
      <c r="N1766" s="11">
        <v>4083.7440000000001</v>
      </c>
      <c r="O1766" s="11">
        <v>2911.386</v>
      </c>
      <c r="P1766" s="11">
        <v>2026.779</v>
      </c>
      <c r="Q1766" s="11">
        <v>2066.6060000000002</v>
      </c>
      <c r="R1766" s="11">
        <v>1918.326</v>
      </c>
      <c r="S1766" s="11">
        <v>1533.0139999999999</v>
      </c>
      <c r="T1766" s="11">
        <v>1219.45</v>
      </c>
      <c r="U1766" s="11">
        <v>971.92700000000002</v>
      </c>
      <c r="V1766" s="11">
        <v>710.07600000000002</v>
      </c>
      <c r="W1766" s="11">
        <v>447.745</v>
      </c>
      <c r="X1766" s="11">
        <v>234.68600000000001</v>
      </c>
      <c r="Y1766" s="11">
        <v>90.828999999999994</v>
      </c>
      <c r="Z1766" s="11">
        <v>25.228999999999999</v>
      </c>
      <c r="AA1766" s="11">
        <v>3.9969999999999999</v>
      </c>
      <c r="AB1766" s="11">
        <v>0.314</v>
      </c>
      <c r="AC1766" s="11">
        <v>1.2999999999999999E-2</v>
      </c>
    </row>
    <row r="1767" spans="1:29" ht="11.5" hidden="1">
      <c r="A1767" s="15">
        <v>1750</v>
      </c>
      <c r="B1767" s="13" t="s">
        <v>1059</v>
      </c>
      <c r="C1767" s="14" t="s">
        <v>1184</v>
      </c>
      <c r="D1767" s="12"/>
      <c r="E1767" s="12">
        <v>50</v>
      </c>
      <c r="F1767" s="13" t="s">
        <v>1110</v>
      </c>
      <c r="G1767" s="12">
        <v>5501</v>
      </c>
      <c r="H1767" s="12">
        <v>1995</v>
      </c>
      <c r="I1767" s="11">
        <v>7883.6809999999996</v>
      </c>
      <c r="J1767" s="11">
        <v>7541.1229999999996</v>
      </c>
      <c r="K1767" s="11">
        <v>7016.45</v>
      </c>
      <c r="L1767" s="11">
        <v>6245.3720000000003</v>
      </c>
      <c r="M1767" s="11">
        <v>5387.933</v>
      </c>
      <c r="N1767" s="11">
        <v>4772.857</v>
      </c>
      <c r="O1767" s="11">
        <v>3978.893</v>
      </c>
      <c r="P1767" s="11">
        <v>2842.3409999999999</v>
      </c>
      <c r="Q1767" s="11">
        <v>1973.6379999999999</v>
      </c>
      <c r="R1767" s="11">
        <v>1979.0920000000001</v>
      </c>
      <c r="S1767" s="11">
        <v>1829.6130000000001</v>
      </c>
      <c r="T1767" s="11">
        <v>1454.232</v>
      </c>
      <c r="U1767" s="11">
        <v>1118.528</v>
      </c>
      <c r="V1767" s="11">
        <v>839.18200000000002</v>
      </c>
      <c r="W1767" s="11">
        <v>555.44200000000001</v>
      </c>
      <c r="X1767" s="11">
        <v>296.16000000000003</v>
      </c>
      <c r="Y1767" s="11">
        <v>121.471</v>
      </c>
      <c r="Z1767" s="11">
        <v>33.552</v>
      </c>
      <c r="AA1767" s="11">
        <v>6.0030000000000001</v>
      </c>
      <c r="AB1767" s="11">
        <v>0.54500000000000004</v>
      </c>
      <c r="AC1767" s="11">
        <v>2.4E-2</v>
      </c>
    </row>
    <row r="1768" spans="1:29" ht="11.5" hidden="1">
      <c r="A1768" s="15">
        <v>1751</v>
      </c>
      <c r="B1768" s="13" t="s">
        <v>1059</v>
      </c>
      <c r="C1768" s="14" t="s">
        <v>1184</v>
      </c>
      <c r="D1768" s="12"/>
      <c r="E1768" s="12">
        <v>50</v>
      </c>
      <c r="F1768" s="13" t="s">
        <v>1110</v>
      </c>
      <c r="G1768" s="12">
        <v>5501</v>
      </c>
      <c r="H1768" s="12">
        <v>2000</v>
      </c>
      <c r="I1768" s="11">
        <v>7979.2049999999999</v>
      </c>
      <c r="J1768" s="11">
        <v>7696.6790000000001</v>
      </c>
      <c r="K1768" s="11">
        <v>7443.9979999999996</v>
      </c>
      <c r="L1768" s="11">
        <v>6913.2049999999999</v>
      </c>
      <c r="M1768" s="11">
        <v>6147.64</v>
      </c>
      <c r="N1768" s="11">
        <v>5292.6440000000002</v>
      </c>
      <c r="O1768" s="11">
        <v>4678.268</v>
      </c>
      <c r="P1768" s="11">
        <v>3886.3510000000001</v>
      </c>
      <c r="Q1768" s="11">
        <v>2770.9259999999999</v>
      </c>
      <c r="R1768" s="11">
        <v>1912.6769999999999</v>
      </c>
      <c r="S1768" s="11">
        <v>1898.3979999999999</v>
      </c>
      <c r="T1768" s="11">
        <v>1739.7660000000001</v>
      </c>
      <c r="U1768" s="11">
        <v>1348.8440000000001</v>
      </c>
      <c r="V1768" s="11">
        <v>995.63499999999999</v>
      </c>
      <c r="W1768" s="11">
        <v>693.93499999999995</v>
      </c>
      <c r="X1768" s="11">
        <v>412.84500000000003</v>
      </c>
      <c r="Y1768" s="11">
        <v>184.90199999999999</v>
      </c>
      <c r="Z1768" s="11">
        <v>54.892000000000003</v>
      </c>
      <c r="AA1768" s="11">
        <v>10.622</v>
      </c>
      <c r="AB1768" s="11">
        <v>1.353</v>
      </c>
      <c r="AC1768" s="11">
        <v>7.9000000000000001E-2</v>
      </c>
    </row>
    <row r="1769" spans="1:29" ht="11.5" hidden="1">
      <c r="A1769" s="15">
        <v>1752</v>
      </c>
      <c r="B1769" s="13" t="s">
        <v>1059</v>
      </c>
      <c r="C1769" s="14" t="s">
        <v>1184</v>
      </c>
      <c r="D1769" s="12"/>
      <c r="E1769" s="12">
        <v>50</v>
      </c>
      <c r="F1769" s="13" t="s">
        <v>1110</v>
      </c>
      <c r="G1769" s="12">
        <v>5501</v>
      </c>
      <c r="H1769" s="12">
        <v>2005</v>
      </c>
      <c r="I1769" s="11">
        <v>7912.8209999999999</v>
      </c>
      <c r="J1769" s="11">
        <v>7850.6610000000001</v>
      </c>
      <c r="K1769" s="11">
        <v>7647.0349999999999</v>
      </c>
      <c r="L1769" s="11">
        <v>7320.0649999999996</v>
      </c>
      <c r="M1769" s="11">
        <v>6782.2579999999998</v>
      </c>
      <c r="N1769" s="11">
        <v>6098.3360000000002</v>
      </c>
      <c r="O1769" s="11">
        <v>5199.4269999999997</v>
      </c>
      <c r="P1769" s="11">
        <v>4561.3630000000003</v>
      </c>
      <c r="Q1769" s="11">
        <v>3773.9720000000002</v>
      </c>
      <c r="R1769" s="11">
        <v>2632.7379999999998</v>
      </c>
      <c r="S1769" s="11">
        <v>1803.913</v>
      </c>
      <c r="T1769" s="11">
        <v>1786.7539999999999</v>
      </c>
      <c r="U1769" s="11">
        <v>1572.421</v>
      </c>
      <c r="V1769" s="11">
        <v>1157.9639999999999</v>
      </c>
      <c r="W1769" s="11">
        <v>809.09100000000001</v>
      </c>
      <c r="X1769" s="11">
        <v>525.27499999999998</v>
      </c>
      <c r="Y1769" s="11">
        <v>267.44299999999998</v>
      </c>
      <c r="Z1769" s="11">
        <v>89.971000000000004</v>
      </c>
      <c r="AA1769" s="11">
        <v>19.417000000000002</v>
      </c>
      <c r="AB1769" s="11">
        <v>2.7480000000000002</v>
      </c>
      <c r="AC1769" s="11">
        <v>0.23799999999999999</v>
      </c>
    </row>
    <row r="1770" spans="1:29" ht="11.5" hidden="1">
      <c r="A1770" s="15">
        <v>1753</v>
      </c>
      <c r="B1770" s="13" t="s">
        <v>1059</v>
      </c>
      <c r="C1770" s="14" t="s">
        <v>1184</v>
      </c>
      <c r="D1770" s="12"/>
      <c r="E1770" s="12">
        <v>50</v>
      </c>
      <c r="F1770" s="13" t="s">
        <v>1110</v>
      </c>
      <c r="G1770" s="12">
        <v>5501</v>
      </c>
      <c r="H1770" s="12">
        <v>2010</v>
      </c>
      <c r="I1770" s="11">
        <v>7483.66</v>
      </c>
      <c r="J1770" s="11">
        <v>7827.6779999999999</v>
      </c>
      <c r="K1770" s="11">
        <v>7810.9369999999999</v>
      </c>
      <c r="L1770" s="11">
        <v>7460.424</v>
      </c>
      <c r="M1770" s="11">
        <v>7126.625</v>
      </c>
      <c r="N1770" s="11">
        <v>6737.6989999999996</v>
      </c>
      <c r="O1770" s="11">
        <v>5970.4489999999996</v>
      </c>
      <c r="P1770" s="11">
        <v>5031.0839999999998</v>
      </c>
      <c r="Q1770" s="11">
        <v>4403.0479999999998</v>
      </c>
      <c r="R1770" s="11">
        <v>3559.1280000000002</v>
      </c>
      <c r="S1770" s="11">
        <v>2465.6909999999998</v>
      </c>
      <c r="T1770" s="11">
        <v>1673.989</v>
      </c>
      <c r="U1770" s="11">
        <v>1583.6890000000001</v>
      </c>
      <c r="V1770" s="11">
        <v>1326.0139999999999</v>
      </c>
      <c r="W1770" s="11">
        <v>937.07399999999996</v>
      </c>
      <c r="X1770" s="11">
        <v>625.15300000000002</v>
      </c>
      <c r="Y1770" s="11">
        <v>353.88799999999998</v>
      </c>
      <c r="Z1770" s="11">
        <v>141.197</v>
      </c>
      <c r="AA1770" s="11">
        <v>35.9</v>
      </c>
      <c r="AB1770" s="11">
        <v>5.8179999999999996</v>
      </c>
      <c r="AC1770" s="11">
        <v>0.59599999999999997</v>
      </c>
    </row>
    <row r="1771" spans="1:29" ht="11.5" hidden="1">
      <c r="A1771" s="15">
        <v>1754</v>
      </c>
      <c r="B1771" s="13" t="s">
        <v>1059</v>
      </c>
      <c r="C1771" s="14" t="s">
        <v>1184</v>
      </c>
      <c r="D1771" s="12"/>
      <c r="E1771" s="12">
        <v>50</v>
      </c>
      <c r="F1771" s="13" t="s">
        <v>1110</v>
      </c>
      <c r="G1771" s="12">
        <v>5501</v>
      </c>
      <c r="H1771" s="12">
        <v>2015</v>
      </c>
      <c r="I1771" s="11">
        <v>7188.77</v>
      </c>
      <c r="J1771" s="11">
        <v>7430.5249999999996</v>
      </c>
      <c r="K1771" s="11">
        <v>7773.8429999999998</v>
      </c>
      <c r="L1771" s="11">
        <v>7628.808</v>
      </c>
      <c r="M1771" s="11">
        <v>7280.451</v>
      </c>
      <c r="N1771" s="11">
        <v>7060.3559999999998</v>
      </c>
      <c r="O1771" s="11">
        <v>6607.4129999999996</v>
      </c>
      <c r="P1771" s="11">
        <v>5807.433</v>
      </c>
      <c r="Q1771" s="11">
        <v>4887.241</v>
      </c>
      <c r="R1771" s="11">
        <v>4216.3249999999998</v>
      </c>
      <c r="S1771" s="11">
        <v>3390.8629999999998</v>
      </c>
      <c r="T1771" s="11">
        <v>2327.643</v>
      </c>
      <c r="U1771" s="11">
        <v>1508.4190000000001</v>
      </c>
      <c r="V1771" s="11">
        <v>1370.0050000000001</v>
      </c>
      <c r="W1771" s="11">
        <v>1104.1199999999999</v>
      </c>
      <c r="X1771" s="11">
        <v>739.53</v>
      </c>
      <c r="Y1771" s="11">
        <v>437.77100000000002</v>
      </c>
      <c r="Z1771" s="11">
        <v>202.38399999999999</v>
      </c>
      <c r="AA1771" s="11">
        <v>63.296999999999997</v>
      </c>
      <c r="AB1771" s="11">
        <v>12.398999999999999</v>
      </c>
      <c r="AC1771" s="11">
        <v>1.534</v>
      </c>
    </row>
    <row r="1772" spans="1:29" ht="11.5" hidden="1">
      <c r="A1772" s="15">
        <v>1755</v>
      </c>
      <c r="B1772" s="13" t="s">
        <v>1059</v>
      </c>
      <c r="C1772" s="14" t="s">
        <v>1184</v>
      </c>
      <c r="D1772" s="12"/>
      <c r="E1772" s="12">
        <v>50</v>
      </c>
      <c r="F1772" s="13" t="s">
        <v>1110</v>
      </c>
      <c r="G1772" s="12">
        <v>5501</v>
      </c>
      <c r="H1772" s="12">
        <v>2020</v>
      </c>
      <c r="I1772" s="11">
        <v>7007.9859999999999</v>
      </c>
      <c r="J1772" s="11">
        <v>7167.4740000000002</v>
      </c>
      <c r="K1772" s="11">
        <v>7381.8419999999996</v>
      </c>
      <c r="L1772" s="11">
        <v>7609.85</v>
      </c>
      <c r="M1772" s="11">
        <v>7496.7560000000003</v>
      </c>
      <c r="N1772" s="11">
        <v>7268.12</v>
      </c>
      <c r="O1772" s="11">
        <v>6984.1289999999999</v>
      </c>
      <c r="P1772" s="11">
        <v>6477.3670000000002</v>
      </c>
      <c r="Q1772" s="11">
        <v>5671.7650000000003</v>
      </c>
      <c r="R1772" s="11">
        <v>4707.6040000000003</v>
      </c>
      <c r="S1772" s="11">
        <v>4040.0650000000001</v>
      </c>
      <c r="T1772" s="11">
        <v>3221.413</v>
      </c>
      <c r="U1772" s="11">
        <v>2128.5340000000001</v>
      </c>
      <c r="V1772" s="11">
        <v>1306.8389999999999</v>
      </c>
      <c r="W1772" s="11">
        <v>1150.261</v>
      </c>
      <c r="X1772" s="11">
        <v>883.53200000000004</v>
      </c>
      <c r="Y1772" s="11">
        <v>533.68499999999995</v>
      </c>
      <c r="Z1772" s="11">
        <v>265.96499999999997</v>
      </c>
      <c r="AA1772" s="11">
        <v>98.95</v>
      </c>
      <c r="AB1772" s="11">
        <v>24.318000000000001</v>
      </c>
      <c r="AC1772" s="11">
        <v>3.82</v>
      </c>
    </row>
    <row r="1773" spans="1:29" ht="11.5" hidden="1">
      <c r="A1773" s="15">
        <v>1756</v>
      </c>
      <c r="B1773" s="13" t="s">
        <v>1059</v>
      </c>
      <c r="C1773" s="14" t="s">
        <v>1185</v>
      </c>
      <c r="D1773" s="12"/>
      <c r="E1773" s="12">
        <v>64</v>
      </c>
      <c r="F1773" s="13" t="s">
        <v>1110</v>
      </c>
      <c r="G1773" s="12">
        <v>5501</v>
      </c>
      <c r="H1773" s="12">
        <v>1950</v>
      </c>
      <c r="I1773" s="11">
        <v>15.548999999999999</v>
      </c>
      <c r="J1773" s="11">
        <v>11.988</v>
      </c>
      <c r="K1773" s="11">
        <v>10.211</v>
      </c>
      <c r="L1773" s="11">
        <v>8.8019999999999996</v>
      </c>
      <c r="M1773" s="11">
        <v>7.5679999999999996</v>
      </c>
      <c r="N1773" s="11">
        <v>6.4630000000000001</v>
      </c>
      <c r="O1773" s="11">
        <v>5.4720000000000004</v>
      </c>
      <c r="P1773" s="11">
        <v>4.5910000000000002</v>
      </c>
      <c r="Q1773" s="11">
        <v>3.823</v>
      </c>
      <c r="R1773" s="11">
        <v>3.1659999999999999</v>
      </c>
      <c r="S1773" s="11">
        <v>2.5910000000000002</v>
      </c>
      <c r="T1773" s="11">
        <v>2.0649999999999999</v>
      </c>
      <c r="U1773" s="11">
        <v>1.569</v>
      </c>
      <c r="V1773" s="11">
        <v>1.1000000000000001</v>
      </c>
      <c r="W1773" s="11">
        <v>0.67500000000000004</v>
      </c>
      <c r="X1773" s="11">
        <v>0.34300000000000003</v>
      </c>
      <c r="Y1773" s="11">
        <v>0.129</v>
      </c>
      <c r="Z1773" s="11">
        <v>3.4000000000000002E-2</v>
      </c>
      <c r="AA1773" s="11">
        <v>4.0000000000000001E-3</v>
      </c>
      <c r="AB1773" s="11">
        <v>0</v>
      </c>
      <c r="AC1773" s="11">
        <v>0</v>
      </c>
    </row>
    <row r="1774" spans="1:29" ht="11.5" hidden="1">
      <c r="A1774" s="15">
        <v>1757</v>
      </c>
      <c r="B1774" s="13" t="s">
        <v>1059</v>
      </c>
      <c r="C1774" s="14" t="s">
        <v>1185</v>
      </c>
      <c r="D1774" s="12"/>
      <c r="E1774" s="12">
        <v>64</v>
      </c>
      <c r="F1774" s="13" t="s">
        <v>1110</v>
      </c>
      <c r="G1774" s="12">
        <v>5501</v>
      </c>
      <c r="H1774" s="12">
        <v>1955</v>
      </c>
      <c r="I1774" s="11">
        <v>15.847</v>
      </c>
      <c r="J1774" s="11">
        <v>13.773999999999999</v>
      </c>
      <c r="K1774" s="11">
        <v>11.612</v>
      </c>
      <c r="L1774" s="11">
        <v>10.044</v>
      </c>
      <c r="M1774" s="11">
        <v>8.7870000000000008</v>
      </c>
      <c r="N1774" s="11">
        <v>7.5990000000000002</v>
      </c>
      <c r="O1774" s="11">
        <v>6.4219999999999997</v>
      </c>
      <c r="P1774" s="11">
        <v>5.3140000000000001</v>
      </c>
      <c r="Q1774" s="11">
        <v>4.3369999999999997</v>
      </c>
      <c r="R1774" s="11">
        <v>3.5089999999999999</v>
      </c>
      <c r="S1774" s="11">
        <v>2.8519999999999999</v>
      </c>
      <c r="T1774" s="11">
        <v>2.2759999999999998</v>
      </c>
      <c r="U1774" s="11">
        <v>1.706</v>
      </c>
      <c r="V1774" s="11">
        <v>1.1859999999999999</v>
      </c>
      <c r="W1774" s="11">
        <v>0.73099999999999998</v>
      </c>
      <c r="X1774" s="11">
        <v>0.36699999999999999</v>
      </c>
      <c r="Y1774" s="11">
        <v>0.14000000000000001</v>
      </c>
      <c r="Z1774" s="11">
        <v>3.5999999999999997E-2</v>
      </c>
      <c r="AA1774" s="11">
        <v>6.0000000000000001E-3</v>
      </c>
      <c r="AB1774" s="11">
        <v>0</v>
      </c>
      <c r="AC1774" s="11">
        <v>0</v>
      </c>
    </row>
    <row r="1775" spans="1:29" ht="11.5" hidden="1">
      <c r="A1775" s="15">
        <v>1758</v>
      </c>
      <c r="B1775" s="13" t="s">
        <v>1059</v>
      </c>
      <c r="C1775" s="14" t="s">
        <v>1185</v>
      </c>
      <c r="D1775" s="12"/>
      <c r="E1775" s="12">
        <v>64</v>
      </c>
      <c r="F1775" s="13" t="s">
        <v>1110</v>
      </c>
      <c r="G1775" s="12">
        <v>5501</v>
      </c>
      <c r="H1775" s="12">
        <v>1960</v>
      </c>
      <c r="I1775" s="11">
        <v>18.838000000000001</v>
      </c>
      <c r="J1775" s="11">
        <v>14.106</v>
      </c>
      <c r="K1775" s="11">
        <v>13.353</v>
      </c>
      <c r="L1775" s="11">
        <v>11.414999999999999</v>
      </c>
      <c r="M1775" s="11">
        <v>9.9909999999999997</v>
      </c>
      <c r="N1775" s="11">
        <v>8.77</v>
      </c>
      <c r="O1775" s="11">
        <v>7.5019999999999998</v>
      </c>
      <c r="P1775" s="11">
        <v>6.21</v>
      </c>
      <c r="Q1775" s="11">
        <v>5.0129999999999999</v>
      </c>
      <c r="R1775" s="11">
        <v>3.9849999999999999</v>
      </c>
      <c r="S1775" s="11">
        <v>3.1680000000000001</v>
      </c>
      <c r="T1775" s="11">
        <v>2.5129999999999999</v>
      </c>
      <c r="U1775" s="11">
        <v>1.889</v>
      </c>
      <c r="V1775" s="11">
        <v>1.3009999999999999</v>
      </c>
      <c r="W1775" s="11">
        <v>0.80300000000000005</v>
      </c>
      <c r="X1775" s="11">
        <v>0.40899999999999997</v>
      </c>
      <c r="Y1775" s="11">
        <v>0.158</v>
      </c>
      <c r="Z1775" s="11">
        <v>4.2000000000000003E-2</v>
      </c>
      <c r="AA1775" s="11">
        <v>7.0000000000000001E-3</v>
      </c>
      <c r="AB1775" s="11">
        <v>0</v>
      </c>
      <c r="AC1775" s="11">
        <v>0</v>
      </c>
    </row>
    <row r="1776" spans="1:29" ht="11.5" hidden="1">
      <c r="A1776" s="15">
        <v>1759</v>
      </c>
      <c r="B1776" s="13" t="s">
        <v>1059</v>
      </c>
      <c r="C1776" s="14" t="s">
        <v>1185</v>
      </c>
      <c r="D1776" s="12"/>
      <c r="E1776" s="12">
        <v>64</v>
      </c>
      <c r="F1776" s="13" t="s">
        <v>1110</v>
      </c>
      <c r="G1776" s="12">
        <v>5501</v>
      </c>
      <c r="H1776" s="12">
        <v>1965</v>
      </c>
      <c r="I1776" s="11">
        <v>22.093</v>
      </c>
      <c r="J1776" s="11">
        <v>16.881</v>
      </c>
      <c r="K1776" s="11">
        <v>13.66</v>
      </c>
      <c r="L1776" s="11">
        <v>13.108000000000001</v>
      </c>
      <c r="M1776" s="11">
        <v>11.327999999999999</v>
      </c>
      <c r="N1776" s="11">
        <v>9.9339999999999993</v>
      </c>
      <c r="O1776" s="11">
        <v>8.6159999999999997</v>
      </c>
      <c r="P1776" s="11">
        <v>7.2229999999999999</v>
      </c>
      <c r="Q1776" s="11">
        <v>5.843</v>
      </c>
      <c r="R1776" s="11">
        <v>4.6070000000000002</v>
      </c>
      <c r="S1776" s="11">
        <v>3.6030000000000002</v>
      </c>
      <c r="T1776" s="11">
        <v>2.7959999999999998</v>
      </c>
      <c r="U1776" s="11">
        <v>2.0990000000000002</v>
      </c>
      <c r="V1776" s="11">
        <v>1.4610000000000001</v>
      </c>
      <c r="W1776" s="11">
        <v>0.90200000000000002</v>
      </c>
      <c r="X1776" s="11">
        <v>0.46700000000000003</v>
      </c>
      <c r="Y1776" s="11">
        <v>0.188</v>
      </c>
      <c r="Z1776" s="11">
        <v>5.1999999999999998E-2</v>
      </c>
      <c r="AA1776" s="11">
        <v>8.9999999999999993E-3</v>
      </c>
      <c r="AB1776" s="11">
        <v>0</v>
      </c>
      <c r="AC1776" s="11">
        <v>0</v>
      </c>
    </row>
    <row r="1777" spans="1:29" ht="11.5" hidden="1">
      <c r="A1777" s="15">
        <v>1760</v>
      </c>
      <c r="B1777" s="13" t="s">
        <v>1059</v>
      </c>
      <c r="C1777" s="14" t="s">
        <v>1185</v>
      </c>
      <c r="D1777" s="12"/>
      <c r="E1777" s="12">
        <v>64</v>
      </c>
      <c r="F1777" s="13" t="s">
        <v>1110</v>
      </c>
      <c r="G1777" s="12">
        <v>5501</v>
      </c>
      <c r="H1777" s="12">
        <v>1970</v>
      </c>
      <c r="I1777" s="11">
        <v>26.544</v>
      </c>
      <c r="J1777" s="11">
        <v>20.138999999999999</v>
      </c>
      <c r="K1777" s="11">
        <v>16.423999999999999</v>
      </c>
      <c r="L1777" s="11">
        <v>13.611000000000001</v>
      </c>
      <c r="M1777" s="11">
        <v>13.4</v>
      </c>
      <c r="N1777" s="11">
        <v>11.734999999999999</v>
      </c>
      <c r="O1777" s="11">
        <v>10.151</v>
      </c>
      <c r="P1777" s="11">
        <v>8.5730000000000004</v>
      </c>
      <c r="Q1777" s="11">
        <v>6.9889999999999999</v>
      </c>
      <c r="R1777" s="11">
        <v>5.508</v>
      </c>
      <c r="S1777" s="11">
        <v>4.2560000000000002</v>
      </c>
      <c r="T1777" s="11">
        <v>3.2389999999999999</v>
      </c>
      <c r="U1777" s="11">
        <v>2.383</v>
      </c>
      <c r="V1777" s="11">
        <v>1.665</v>
      </c>
      <c r="W1777" s="11">
        <v>1.0469999999999999</v>
      </c>
      <c r="X1777" s="11">
        <v>0.55100000000000005</v>
      </c>
      <c r="Y1777" s="11">
        <v>0.22900000000000001</v>
      </c>
      <c r="Z1777" s="11">
        <v>6.8000000000000005E-2</v>
      </c>
      <c r="AA1777" s="11">
        <v>1.2999999999999999E-2</v>
      </c>
      <c r="AB1777" s="11">
        <v>0</v>
      </c>
      <c r="AC1777" s="11">
        <v>0</v>
      </c>
    </row>
    <row r="1778" spans="1:29" ht="11.5" hidden="1">
      <c r="A1778" s="15">
        <v>1761</v>
      </c>
      <c r="B1778" s="13" t="s">
        <v>1059</v>
      </c>
      <c r="C1778" s="14" t="s">
        <v>1185</v>
      </c>
      <c r="D1778" s="12"/>
      <c r="E1778" s="12">
        <v>64</v>
      </c>
      <c r="F1778" s="13" t="s">
        <v>1110</v>
      </c>
      <c r="G1778" s="12">
        <v>5501</v>
      </c>
      <c r="H1778" s="12">
        <v>1975</v>
      </c>
      <c r="I1778" s="11">
        <v>31.094000000000001</v>
      </c>
      <c r="J1778" s="11">
        <v>24.352</v>
      </c>
      <c r="K1778" s="11">
        <v>19.55</v>
      </c>
      <c r="L1778" s="11">
        <v>16.163</v>
      </c>
      <c r="M1778" s="11">
        <v>13.548</v>
      </c>
      <c r="N1778" s="11">
        <v>13.303000000000001</v>
      </c>
      <c r="O1778" s="11">
        <v>11.521000000000001</v>
      </c>
      <c r="P1778" s="11">
        <v>9.7840000000000007</v>
      </c>
      <c r="Q1778" s="11">
        <v>8.1059999999999999</v>
      </c>
      <c r="R1778" s="11">
        <v>6.4850000000000003</v>
      </c>
      <c r="S1778" s="11">
        <v>5.0259999999999998</v>
      </c>
      <c r="T1778" s="11">
        <v>3.7909999999999999</v>
      </c>
      <c r="U1778" s="11">
        <v>2.7559999999999998</v>
      </c>
      <c r="V1778" s="11">
        <v>1.901</v>
      </c>
      <c r="W1778" s="11">
        <v>1.2070000000000001</v>
      </c>
      <c r="X1778" s="11">
        <v>0.65400000000000003</v>
      </c>
      <c r="Y1778" s="11">
        <v>0.28000000000000003</v>
      </c>
      <c r="Z1778" s="11">
        <v>8.8999999999999996E-2</v>
      </c>
      <c r="AA1778" s="11">
        <v>1.9E-2</v>
      </c>
      <c r="AB1778" s="11">
        <v>2E-3</v>
      </c>
      <c r="AC1778" s="11">
        <v>0</v>
      </c>
    </row>
    <row r="1779" spans="1:29" ht="11.5" hidden="1">
      <c r="A1779" s="15">
        <v>1762</v>
      </c>
      <c r="B1779" s="13" t="s">
        <v>1059</v>
      </c>
      <c r="C1779" s="14" t="s">
        <v>1185</v>
      </c>
      <c r="D1779" s="12"/>
      <c r="E1779" s="12">
        <v>64</v>
      </c>
      <c r="F1779" s="13" t="s">
        <v>1110</v>
      </c>
      <c r="G1779" s="12">
        <v>5501</v>
      </c>
      <c r="H1779" s="12">
        <v>1980</v>
      </c>
      <c r="I1779" s="11">
        <v>35.561999999999998</v>
      </c>
      <c r="J1779" s="11">
        <v>28.774999999999999</v>
      </c>
      <c r="K1779" s="11">
        <v>23.681000000000001</v>
      </c>
      <c r="L1779" s="11">
        <v>19.254999999999999</v>
      </c>
      <c r="M1779" s="11">
        <v>16.074999999999999</v>
      </c>
      <c r="N1779" s="11">
        <v>13.509</v>
      </c>
      <c r="O1779" s="11">
        <v>13.071999999999999</v>
      </c>
      <c r="P1779" s="11">
        <v>11.125</v>
      </c>
      <c r="Q1779" s="11">
        <v>9.2840000000000007</v>
      </c>
      <c r="R1779" s="11">
        <v>7.5570000000000004</v>
      </c>
      <c r="S1779" s="11">
        <v>5.9409999999999998</v>
      </c>
      <c r="T1779" s="11">
        <v>4.4889999999999999</v>
      </c>
      <c r="U1779" s="11">
        <v>3.2429999999999999</v>
      </c>
      <c r="V1779" s="11">
        <v>2.218</v>
      </c>
      <c r="W1779" s="11">
        <v>1.401</v>
      </c>
      <c r="X1779" s="11">
        <v>0.77400000000000002</v>
      </c>
      <c r="Y1779" s="11">
        <v>0.34499999999999997</v>
      </c>
      <c r="Z1779" s="11">
        <v>0.11600000000000001</v>
      </c>
      <c r="AA1779" s="11">
        <v>2.7E-2</v>
      </c>
      <c r="AB1779" s="11">
        <v>4.0000000000000001E-3</v>
      </c>
      <c r="AC1779" s="11">
        <v>0</v>
      </c>
    </row>
    <row r="1780" spans="1:29" ht="11.5" hidden="1">
      <c r="A1780" s="15">
        <v>1763</v>
      </c>
      <c r="B1780" s="13" t="s">
        <v>1059</v>
      </c>
      <c r="C1780" s="14" t="s">
        <v>1185</v>
      </c>
      <c r="D1780" s="12"/>
      <c r="E1780" s="12">
        <v>64</v>
      </c>
      <c r="F1780" s="13" t="s">
        <v>1110</v>
      </c>
      <c r="G1780" s="12">
        <v>5501</v>
      </c>
      <c r="H1780" s="12">
        <v>1985</v>
      </c>
      <c r="I1780" s="11">
        <v>39.677999999999997</v>
      </c>
      <c r="J1780" s="11">
        <v>33.279000000000003</v>
      </c>
      <c r="K1780" s="11">
        <v>28.036000000000001</v>
      </c>
      <c r="L1780" s="11">
        <v>23.216999999999999</v>
      </c>
      <c r="M1780" s="11">
        <v>18.815000000000001</v>
      </c>
      <c r="N1780" s="11">
        <v>15.606</v>
      </c>
      <c r="O1780" s="11">
        <v>13.002000000000001</v>
      </c>
      <c r="P1780" s="11">
        <v>12.435</v>
      </c>
      <c r="Q1780" s="11">
        <v>10.459</v>
      </c>
      <c r="R1780" s="11">
        <v>8.6140000000000008</v>
      </c>
      <c r="S1780" s="11">
        <v>6.9059999999999997</v>
      </c>
      <c r="T1780" s="11">
        <v>5.3049999999999997</v>
      </c>
      <c r="U1780" s="11">
        <v>3.8540000000000001</v>
      </c>
      <c r="V1780" s="11">
        <v>2.6349999999999998</v>
      </c>
      <c r="W1780" s="11">
        <v>1.66</v>
      </c>
      <c r="X1780" s="11">
        <v>0.92200000000000004</v>
      </c>
      <c r="Y1780" s="11">
        <v>0.42499999999999999</v>
      </c>
      <c r="Z1780" s="11">
        <v>0.152</v>
      </c>
      <c r="AA1780" s="11">
        <v>0.04</v>
      </c>
      <c r="AB1780" s="11">
        <v>7.0000000000000001E-3</v>
      </c>
      <c r="AC1780" s="11">
        <v>1E-3</v>
      </c>
    </row>
    <row r="1781" spans="1:29" ht="11.5" hidden="1">
      <c r="A1781" s="15">
        <v>1764</v>
      </c>
      <c r="B1781" s="13" t="s">
        <v>1059</v>
      </c>
      <c r="C1781" s="14" t="s">
        <v>1185</v>
      </c>
      <c r="D1781" s="12"/>
      <c r="E1781" s="12">
        <v>64</v>
      </c>
      <c r="F1781" s="13" t="s">
        <v>1110</v>
      </c>
      <c r="G1781" s="12">
        <v>5501</v>
      </c>
      <c r="H1781" s="12">
        <v>1990</v>
      </c>
      <c r="I1781" s="11">
        <v>43.845999999999997</v>
      </c>
      <c r="J1781" s="11">
        <v>37.633000000000003</v>
      </c>
      <c r="K1781" s="11">
        <v>32.558</v>
      </c>
      <c r="L1781" s="11">
        <v>27.59</v>
      </c>
      <c r="M1781" s="11">
        <v>22.818000000000001</v>
      </c>
      <c r="N1781" s="11">
        <v>18.411000000000001</v>
      </c>
      <c r="O1781" s="11">
        <v>15.151</v>
      </c>
      <c r="P1781" s="11">
        <v>12.488</v>
      </c>
      <c r="Q1781" s="11">
        <v>11.8</v>
      </c>
      <c r="R1781" s="11">
        <v>9.8010000000000002</v>
      </c>
      <c r="S1781" s="11">
        <v>7.95</v>
      </c>
      <c r="T1781" s="11">
        <v>6.2249999999999996</v>
      </c>
      <c r="U1781" s="11">
        <v>4.6070000000000002</v>
      </c>
      <c r="V1781" s="11">
        <v>3.1789999999999998</v>
      </c>
      <c r="W1781" s="11">
        <v>2.0110000000000001</v>
      </c>
      <c r="X1781" s="11">
        <v>1.127</v>
      </c>
      <c r="Y1781" s="11">
        <v>0.53100000000000003</v>
      </c>
      <c r="Z1781" s="11">
        <v>0.19900000000000001</v>
      </c>
      <c r="AA1781" s="11">
        <v>5.3999999999999999E-2</v>
      </c>
      <c r="AB1781" s="11">
        <v>0.01</v>
      </c>
      <c r="AC1781" s="11">
        <v>1E-3</v>
      </c>
    </row>
    <row r="1782" spans="1:29" ht="11.5" hidden="1">
      <c r="A1782" s="15">
        <v>1765</v>
      </c>
      <c r="B1782" s="13" t="s">
        <v>1059</v>
      </c>
      <c r="C1782" s="14" t="s">
        <v>1185</v>
      </c>
      <c r="D1782" s="12"/>
      <c r="E1782" s="12">
        <v>64</v>
      </c>
      <c r="F1782" s="13" t="s">
        <v>1110</v>
      </c>
      <c r="G1782" s="12">
        <v>5501</v>
      </c>
      <c r="H1782" s="12">
        <v>1995</v>
      </c>
      <c r="I1782" s="11">
        <v>41.034999999999997</v>
      </c>
      <c r="J1782" s="11">
        <v>38.722999999999999</v>
      </c>
      <c r="K1782" s="11">
        <v>33.341999999999999</v>
      </c>
      <c r="L1782" s="11">
        <v>27.823</v>
      </c>
      <c r="M1782" s="11">
        <v>22.922999999999998</v>
      </c>
      <c r="N1782" s="11">
        <v>19.917999999999999</v>
      </c>
      <c r="O1782" s="11">
        <v>15.318</v>
      </c>
      <c r="P1782" s="11">
        <v>13.144</v>
      </c>
      <c r="Q1782" s="11">
        <v>10.153</v>
      </c>
      <c r="R1782" s="11">
        <v>9.157</v>
      </c>
      <c r="S1782" s="11">
        <v>8.3620000000000001</v>
      </c>
      <c r="T1782" s="11">
        <v>6.7869999999999999</v>
      </c>
      <c r="U1782" s="11">
        <v>5.2930000000000001</v>
      </c>
      <c r="V1782" s="11">
        <v>3.8090000000000002</v>
      </c>
      <c r="W1782" s="11">
        <v>2.4790000000000001</v>
      </c>
      <c r="X1782" s="11">
        <v>1.407</v>
      </c>
      <c r="Y1782" s="11">
        <v>0.67600000000000005</v>
      </c>
      <c r="Z1782" s="11">
        <v>0.26400000000000001</v>
      </c>
      <c r="AA1782" s="11">
        <v>7.8E-2</v>
      </c>
      <c r="AB1782" s="11">
        <v>1.4999999999999999E-2</v>
      </c>
      <c r="AC1782" s="11">
        <v>2E-3</v>
      </c>
    </row>
    <row r="1783" spans="1:29" ht="11.5" hidden="1">
      <c r="A1783" s="15">
        <v>1766</v>
      </c>
      <c r="B1783" s="13" t="s">
        <v>1059</v>
      </c>
      <c r="C1783" s="14" t="s">
        <v>1185</v>
      </c>
      <c r="D1783" s="12"/>
      <c r="E1783" s="12">
        <v>64</v>
      </c>
      <c r="F1783" s="13" t="s">
        <v>1110</v>
      </c>
      <c r="G1783" s="12">
        <v>5501</v>
      </c>
      <c r="H1783" s="12">
        <v>2000</v>
      </c>
      <c r="I1783" s="11">
        <v>38.238999999999997</v>
      </c>
      <c r="J1783" s="11">
        <v>39.747</v>
      </c>
      <c r="K1783" s="11">
        <v>38.152000000000001</v>
      </c>
      <c r="L1783" s="11">
        <v>32.966000000000001</v>
      </c>
      <c r="M1783" s="11">
        <v>27.46</v>
      </c>
      <c r="N1783" s="11">
        <v>22.526</v>
      </c>
      <c r="O1783" s="11">
        <v>19.457000000000001</v>
      </c>
      <c r="P1783" s="11">
        <v>14.849</v>
      </c>
      <c r="Q1783" s="11">
        <v>12.63</v>
      </c>
      <c r="R1783" s="11">
        <v>9.6579999999999995</v>
      </c>
      <c r="S1783" s="11">
        <v>8.5920000000000005</v>
      </c>
      <c r="T1783" s="11">
        <v>7.6820000000000004</v>
      </c>
      <c r="U1783" s="11">
        <v>6.0449999999999999</v>
      </c>
      <c r="V1783" s="11">
        <v>4.5090000000000003</v>
      </c>
      <c r="W1783" s="11">
        <v>3.0379999999999998</v>
      </c>
      <c r="X1783" s="11">
        <v>1.7949999999999999</v>
      </c>
      <c r="Y1783" s="11">
        <v>0.88700000000000001</v>
      </c>
      <c r="Z1783" s="11">
        <v>0.35899999999999999</v>
      </c>
      <c r="AA1783" s="11">
        <v>0.111</v>
      </c>
      <c r="AB1783" s="11">
        <v>2.5000000000000001E-2</v>
      </c>
      <c r="AC1783" s="11">
        <v>4.0000000000000001E-3</v>
      </c>
    </row>
    <row r="1784" spans="1:29" ht="11.5" hidden="1">
      <c r="A1784" s="15">
        <v>1767</v>
      </c>
      <c r="B1784" s="13" t="s">
        <v>1059</v>
      </c>
      <c r="C1784" s="14" t="s">
        <v>1185</v>
      </c>
      <c r="D1784" s="12"/>
      <c r="E1784" s="12">
        <v>64</v>
      </c>
      <c r="F1784" s="13" t="s">
        <v>1110</v>
      </c>
      <c r="G1784" s="12">
        <v>5501</v>
      </c>
      <c r="H1784" s="12">
        <v>2005</v>
      </c>
      <c r="I1784" s="11">
        <v>35.206000000000003</v>
      </c>
      <c r="J1784" s="11">
        <v>37.631</v>
      </c>
      <c r="K1784" s="11">
        <v>39.402000000000001</v>
      </c>
      <c r="L1784" s="11">
        <v>37.883000000000003</v>
      </c>
      <c r="M1784" s="11">
        <v>31.64</v>
      </c>
      <c r="N1784" s="11">
        <v>25.29</v>
      </c>
      <c r="O1784" s="11">
        <v>20.562999999999999</v>
      </c>
      <c r="P1784" s="11">
        <v>17.63</v>
      </c>
      <c r="Q1784" s="11">
        <v>13.839</v>
      </c>
      <c r="R1784" s="11">
        <v>12.2</v>
      </c>
      <c r="S1784" s="11">
        <v>9.1950000000000003</v>
      </c>
      <c r="T1784" s="11">
        <v>8.0139999999999993</v>
      </c>
      <c r="U1784" s="11">
        <v>6.97</v>
      </c>
      <c r="V1784" s="11">
        <v>5.2530000000000001</v>
      </c>
      <c r="W1784" s="11">
        <v>3.6819999999999999</v>
      </c>
      <c r="X1784" s="11">
        <v>2.274</v>
      </c>
      <c r="Y1784" s="11">
        <v>1.1879999999999999</v>
      </c>
      <c r="Z1784" s="11">
        <v>0.50600000000000001</v>
      </c>
      <c r="AA1784" s="11">
        <v>0.16900000000000001</v>
      </c>
      <c r="AB1784" s="11">
        <v>0.04</v>
      </c>
      <c r="AC1784" s="11">
        <v>7.0000000000000001E-3</v>
      </c>
    </row>
    <row r="1785" spans="1:29" ht="11.5" hidden="1">
      <c r="A1785" s="15">
        <v>1768</v>
      </c>
      <c r="B1785" s="13" t="s">
        <v>1059</v>
      </c>
      <c r="C1785" s="14" t="s">
        <v>1185</v>
      </c>
      <c r="D1785" s="12"/>
      <c r="E1785" s="12">
        <v>64</v>
      </c>
      <c r="F1785" s="13" t="s">
        <v>1110</v>
      </c>
      <c r="G1785" s="12">
        <v>5501</v>
      </c>
      <c r="H1785" s="12">
        <v>2010</v>
      </c>
      <c r="I1785" s="11">
        <v>32.954000000000001</v>
      </c>
      <c r="J1785" s="11">
        <v>34.886000000000003</v>
      </c>
      <c r="K1785" s="11">
        <v>37.448999999999998</v>
      </c>
      <c r="L1785" s="11">
        <v>38.692999999999998</v>
      </c>
      <c r="M1785" s="11">
        <v>36.167999999999999</v>
      </c>
      <c r="N1785" s="11">
        <v>29.468</v>
      </c>
      <c r="O1785" s="11">
        <v>23.283999999999999</v>
      </c>
      <c r="P1785" s="11">
        <v>18.925000000000001</v>
      </c>
      <c r="Q1785" s="11">
        <v>16.646999999999998</v>
      </c>
      <c r="R1785" s="11">
        <v>13.343999999999999</v>
      </c>
      <c r="S1785" s="11">
        <v>11.632999999999999</v>
      </c>
      <c r="T1785" s="11">
        <v>8.6180000000000003</v>
      </c>
      <c r="U1785" s="11">
        <v>7.3220000000000001</v>
      </c>
      <c r="V1785" s="11">
        <v>6.1369999999999996</v>
      </c>
      <c r="W1785" s="11">
        <v>4.3879999999999999</v>
      </c>
      <c r="X1785" s="11">
        <v>2.8540000000000001</v>
      </c>
      <c r="Y1785" s="11">
        <v>1.585</v>
      </c>
      <c r="Z1785" s="11">
        <v>0.72099999999999997</v>
      </c>
      <c r="AA1785" s="11">
        <v>0.26</v>
      </c>
      <c r="AB1785" s="11">
        <v>6.9000000000000006E-2</v>
      </c>
      <c r="AC1785" s="11">
        <v>1.4E-2</v>
      </c>
    </row>
    <row r="1786" spans="1:29" ht="11.5" hidden="1">
      <c r="A1786" s="15">
        <v>1769</v>
      </c>
      <c r="B1786" s="13" t="s">
        <v>1059</v>
      </c>
      <c r="C1786" s="14" t="s">
        <v>1185</v>
      </c>
      <c r="D1786" s="12"/>
      <c r="E1786" s="12">
        <v>64</v>
      </c>
      <c r="F1786" s="13" t="s">
        <v>1110</v>
      </c>
      <c r="G1786" s="12">
        <v>5501</v>
      </c>
      <c r="H1786" s="12">
        <v>2015</v>
      </c>
      <c r="I1786" s="11">
        <v>30.648</v>
      </c>
      <c r="J1786" s="11">
        <v>32.746000000000002</v>
      </c>
      <c r="K1786" s="11">
        <v>34.744999999999997</v>
      </c>
      <c r="L1786" s="11">
        <v>36.804000000000002</v>
      </c>
      <c r="M1786" s="11">
        <v>37.067</v>
      </c>
      <c r="N1786" s="11">
        <v>34.933999999999997</v>
      </c>
      <c r="O1786" s="11">
        <v>29.059000000000001</v>
      </c>
      <c r="P1786" s="11">
        <v>22.837</v>
      </c>
      <c r="Q1786" s="11">
        <v>18.446999999999999</v>
      </c>
      <c r="R1786" s="11">
        <v>16.105</v>
      </c>
      <c r="S1786" s="11">
        <v>12.769</v>
      </c>
      <c r="T1786" s="11">
        <v>10.945</v>
      </c>
      <c r="U1786" s="11">
        <v>7.9249999999999998</v>
      </c>
      <c r="V1786" s="11">
        <v>6.5209999999999999</v>
      </c>
      <c r="W1786" s="11">
        <v>5.2140000000000004</v>
      </c>
      <c r="X1786" s="11">
        <v>3.484</v>
      </c>
      <c r="Y1786" s="11">
        <v>2.0619999999999998</v>
      </c>
      <c r="Z1786" s="11">
        <v>1.016</v>
      </c>
      <c r="AA1786" s="11">
        <v>0.39600000000000002</v>
      </c>
      <c r="AB1786" s="11">
        <v>0.11700000000000001</v>
      </c>
      <c r="AC1786" s="11">
        <v>2.5999999999999999E-2</v>
      </c>
    </row>
    <row r="1787" spans="1:29" ht="11.5" hidden="1">
      <c r="A1787" s="15">
        <v>1770</v>
      </c>
      <c r="B1787" s="13" t="s">
        <v>1059</v>
      </c>
      <c r="C1787" s="14" t="s">
        <v>1185</v>
      </c>
      <c r="D1787" s="12"/>
      <c r="E1787" s="12">
        <v>64</v>
      </c>
      <c r="F1787" s="13" t="s">
        <v>1110</v>
      </c>
      <c r="G1787" s="12">
        <v>5501</v>
      </c>
      <c r="H1787" s="12">
        <v>2020</v>
      </c>
      <c r="I1787" s="11">
        <v>31.391999999999999</v>
      </c>
      <c r="J1787" s="11">
        <v>30.498000000000001</v>
      </c>
      <c r="K1787" s="11">
        <v>32.637</v>
      </c>
      <c r="L1787" s="11">
        <v>34.130000000000003</v>
      </c>
      <c r="M1787" s="11">
        <v>34.722000000000001</v>
      </c>
      <c r="N1787" s="11">
        <v>35.390999999999998</v>
      </c>
      <c r="O1787" s="11">
        <v>34.545000000000002</v>
      </c>
      <c r="P1787" s="11">
        <v>28.597999999999999</v>
      </c>
      <c r="Q1787" s="11">
        <v>22.349</v>
      </c>
      <c r="R1787" s="11">
        <v>17.923999999999999</v>
      </c>
      <c r="S1787" s="11">
        <v>15.488</v>
      </c>
      <c r="T1787" s="11">
        <v>12.086</v>
      </c>
      <c r="U1787" s="11">
        <v>10.135999999999999</v>
      </c>
      <c r="V1787" s="11">
        <v>7.12</v>
      </c>
      <c r="W1787" s="11">
        <v>5.6020000000000003</v>
      </c>
      <c r="X1787" s="11">
        <v>4.202</v>
      </c>
      <c r="Y1787" s="11">
        <v>2.5609999999999999</v>
      </c>
      <c r="Z1787" s="11">
        <v>1.3480000000000001</v>
      </c>
      <c r="AA1787" s="11">
        <v>0.56999999999999995</v>
      </c>
      <c r="AB1787" s="11">
        <v>0.18099999999999999</v>
      </c>
      <c r="AC1787" s="11">
        <v>4.4999999999999998E-2</v>
      </c>
    </row>
    <row r="1788" spans="1:29" ht="11.5" hidden="1">
      <c r="A1788" s="15">
        <v>1771</v>
      </c>
      <c r="B1788" s="13" t="s">
        <v>1059</v>
      </c>
      <c r="C1788" s="14" t="s">
        <v>1186</v>
      </c>
      <c r="D1788" s="12"/>
      <c r="E1788" s="12">
        <v>356</v>
      </c>
      <c r="F1788" s="13" t="s">
        <v>1110</v>
      </c>
      <c r="G1788" s="12">
        <v>5501</v>
      </c>
      <c r="H1788" s="12">
        <v>1950</v>
      </c>
      <c r="I1788" s="11">
        <v>26837.78</v>
      </c>
      <c r="J1788" s="11">
        <v>22004.7</v>
      </c>
      <c r="K1788" s="11">
        <v>20831.585999999999</v>
      </c>
      <c r="L1788" s="11">
        <v>18852.415000000001</v>
      </c>
      <c r="M1788" s="11">
        <v>16511.007000000001</v>
      </c>
      <c r="N1788" s="11">
        <v>14497.087</v>
      </c>
      <c r="O1788" s="11">
        <v>12870.514999999999</v>
      </c>
      <c r="P1788" s="11">
        <v>11276.947</v>
      </c>
      <c r="Q1788" s="11">
        <v>9879.0519999999997</v>
      </c>
      <c r="R1788" s="11">
        <v>7784.4650000000001</v>
      </c>
      <c r="S1788" s="11">
        <v>6867.6019999999999</v>
      </c>
      <c r="T1788" s="11">
        <v>4753.1310000000003</v>
      </c>
      <c r="U1788" s="11">
        <v>4243.2960000000003</v>
      </c>
      <c r="V1788" s="11">
        <v>2384.866</v>
      </c>
      <c r="W1788" s="11">
        <v>1803.1790000000001</v>
      </c>
      <c r="X1788" s="11">
        <v>1059.336</v>
      </c>
      <c r="Y1788" s="11">
        <v>510.24400000000003</v>
      </c>
      <c r="Z1788" s="11">
        <v>188.6</v>
      </c>
      <c r="AA1788" s="11">
        <v>49.917000000000002</v>
      </c>
      <c r="AB1788" s="11">
        <v>11.377000000000001</v>
      </c>
      <c r="AC1788" s="11">
        <v>0</v>
      </c>
    </row>
    <row r="1789" spans="1:29" ht="11.5" hidden="1">
      <c r="A1789" s="15">
        <v>1772</v>
      </c>
      <c r="B1789" s="13" t="s">
        <v>1059</v>
      </c>
      <c r="C1789" s="14" t="s">
        <v>1186</v>
      </c>
      <c r="D1789" s="12"/>
      <c r="E1789" s="12">
        <v>356</v>
      </c>
      <c r="F1789" s="13" t="s">
        <v>1110</v>
      </c>
      <c r="G1789" s="12">
        <v>5501</v>
      </c>
      <c r="H1789" s="12">
        <v>1955</v>
      </c>
      <c r="I1789" s="11">
        <v>32555.395</v>
      </c>
      <c r="J1789" s="11">
        <v>24108.62</v>
      </c>
      <c r="K1789" s="11">
        <v>21047.350999999999</v>
      </c>
      <c r="L1789" s="11">
        <v>20015.955999999998</v>
      </c>
      <c r="M1789" s="11">
        <v>17939.262999999999</v>
      </c>
      <c r="N1789" s="11">
        <v>15552.647000000001</v>
      </c>
      <c r="O1789" s="11">
        <v>13521.947</v>
      </c>
      <c r="P1789" s="11">
        <v>11872.911</v>
      </c>
      <c r="Q1789" s="11">
        <v>10278.466</v>
      </c>
      <c r="R1789" s="11">
        <v>8866.5969999999998</v>
      </c>
      <c r="S1789" s="11">
        <v>6838.2950000000001</v>
      </c>
      <c r="T1789" s="11">
        <v>5847.8239999999996</v>
      </c>
      <c r="U1789" s="11">
        <v>3851.4140000000002</v>
      </c>
      <c r="V1789" s="11">
        <v>3195.3649999999998</v>
      </c>
      <c r="W1789" s="11">
        <v>1620.5229999999999</v>
      </c>
      <c r="X1789" s="11">
        <v>1060.6320000000001</v>
      </c>
      <c r="Y1789" s="11">
        <v>513.40499999999997</v>
      </c>
      <c r="Z1789" s="11">
        <v>194.2</v>
      </c>
      <c r="AA1789" s="11">
        <v>48.423000000000002</v>
      </c>
      <c r="AB1789" s="11">
        <v>9.0709999999999997</v>
      </c>
      <c r="AC1789" s="11">
        <v>1.476</v>
      </c>
    </row>
    <row r="1790" spans="1:29" ht="11.5" hidden="1">
      <c r="A1790" s="15">
        <v>1773</v>
      </c>
      <c r="B1790" s="13" t="s">
        <v>1059</v>
      </c>
      <c r="C1790" s="14" t="s">
        <v>1186</v>
      </c>
      <c r="D1790" s="12"/>
      <c r="E1790" s="12">
        <v>356</v>
      </c>
      <c r="F1790" s="13" t="s">
        <v>1110</v>
      </c>
      <c r="G1790" s="12">
        <v>5501</v>
      </c>
      <c r="H1790" s="12">
        <v>1960</v>
      </c>
      <c r="I1790" s="11">
        <v>35572.817999999999</v>
      </c>
      <c r="J1790" s="11">
        <v>29566.25</v>
      </c>
      <c r="K1790" s="11">
        <v>23182.201000000001</v>
      </c>
      <c r="L1790" s="11">
        <v>20348.260999999999</v>
      </c>
      <c r="M1790" s="11">
        <v>19208.535</v>
      </c>
      <c r="N1790" s="11">
        <v>17061.903999999999</v>
      </c>
      <c r="O1790" s="11">
        <v>14648.328</v>
      </c>
      <c r="P1790" s="11">
        <v>12594.186</v>
      </c>
      <c r="Q1790" s="11">
        <v>10926.762000000001</v>
      </c>
      <c r="R1790" s="11">
        <v>9319.232</v>
      </c>
      <c r="S1790" s="11">
        <v>7886.3</v>
      </c>
      <c r="T1790" s="11">
        <v>5919.451</v>
      </c>
      <c r="U1790" s="11">
        <v>4831.8339999999998</v>
      </c>
      <c r="V1790" s="11">
        <v>2961.5070000000001</v>
      </c>
      <c r="W1790" s="11">
        <v>2222.9340000000002</v>
      </c>
      <c r="X1790" s="11">
        <v>981.93799999999999</v>
      </c>
      <c r="Y1790" s="11">
        <v>536.48199999999997</v>
      </c>
      <c r="Z1790" s="11">
        <v>208.08199999999999</v>
      </c>
      <c r="AA1790" s="11">
        <v>54.628999999999998</v>
      </c>
      <c r="AB1790" s="11">
        <v>9.7870000000000008</v>
      </c>
      <c r="AC1790" s="11">
        <v>1.5149999999999999</v>
      </c>
    </row>
    <row r="1791" spans="1:29" ht="11.5" hidden="1">
      <c r="A1791" s="15">
        <v>1774</v>
      </c>
      <c r="B1791" s="13" t="s">
        <v>1059</v>
      </c>
      <c r="C1791" s="14" t="s">
        <v>1186</v>
      </c>
      <c r="D1791" s="12"/>
      <c r="E1791" s="12">
        <v>356</v>
      </c>
      <c r="F1791" s="13" t="s">
        <v>1110</v>
      </c>
      <c r="G1791" s="12">
        <v>5501</v>
      </c>
      <c r="H1791" s="12">
        <v>1965</v>
      </c>
      <c r="I1791" s="11">
        <v>38905.245000000003</v>
      </c>
      <c r="J1791" s="11">
        <v>32599.958999999999</v>
      </c>
      <c r="K1791" s="11">
        <v>28555.875</v>
      </c>
      <c r="L1791" s="11">
        <v>22561.697</v>
      </c>
      <c r="M1791" s="11">
        <v>19731.519</v>
      </c>
      <c r="N1791" s="11">
        <v>18479.294000000002</v>
      </c>
      <c r="O1791" s="11">
        <v>16245.259</v>
      </c>
      <c r="P1791" s="11">
        <v>13787.723</v>
      </c>
      <c r="Q1791" s="11">
        <v>11718.13</v>
      </c>
      <c r="R1791" s="11">
        <v>10022.781999999999</v>
      </c>
      <c r="S1791" s="11">
        <v>8400.7350000000006</v>
      </c>
      <c r="T1791" s="11">
        <v>6941.1880000000001</v>
      </c>
      <c r="U1791" s="11">
        <v>4976.4620000000004</v>
      </c>
      <c r="V1791" s="11">
        <v>3769.8670000000002</v>
      </c>
      <c r="W1791" s="11">
        <v>2099.096</v>
      </c>
      <c r="X1791" s="11">
        <v>1386.002</v>
      </c>
      <c r="Y1791" s="11">
        <v>515.79200000000003</v>
      </c>
      <c r="Z1791" s="11">
        <v>228.976</v>
      </c>
      <c r="AA1791" s="11">
        <v>62.96</v>
      </c>
      <c r="AB1791" s="11">
        <v>12.077</v>
      </c>
      <c r="AC1791" s="11">
        <v>1.7809999999999999</v>
      </c>
    </row>
    <row r="1792" spans="1:29" ht="11.5" hidden="1">
      <c r="A1792" s="15">
        <v>1775</v>
      </c>
      <c r="B1792" s="13" t="s">
        <v>1059</v>
      </c>
      <c r="C1792" s="14" t="s">
        <v>1186</v>
      </c>
      <c r="D1792" s="12"/>
      <c r="E1792" s="12">
        <v>356</v>
      </c>
      <c r="F1792" s="13" t="s">
        <v>1110</v>
      </c>
      <c r="G1792" s="12">
        <v>5501</v>
      </c>
      <c r="H1792" s="12">
        <v>1970</v>
      </c>
      <c r="I1792" s="11">
        <v>42075.374000000003</v>
      </c>
      <c r="J1792" s="11">
        <v>35932.428999999996</v>
      </c>
      <c r="K1792" s="11">
        <v>31660.083999999999</v>
      </c>
      <c r="L1792" s="11">
        <v>27940.21</v>
      </c>
      <c r="M1792" s="11">
        <v>21984.812999999998</v>
      </c>
      <c r="N1792" s="11">
        <v>19104.397000000001</v>
      </c>
      <c r="O1792" s="11">
        <v>17766.550999999999</v>
      </c>
      <c r="P1792" s="11">
        <v>15493.897999999999</v>
      </c>
      <c r="Q1792" s="11">
        <v>13041.785</v>
      </c>
      <c r="R1792" s="11">
        <v>10951.179</v>
      </c>
      <c r="S1792" s="11">
        <v>9205.5310000000009</v>
      </c>
      <c r="T1792" s="11">
        <v>7529.9520000000002</v>
      </c>
      <c r="U1792" s="11">
        <v>5939.7340000000004</v>
      </c>
      <c r="V1792" s="11">
        <v>3951.076</v>
      </c>
      <c r="W1792" s="11">
        <v>2728.6179999999999</v>
      </c>
      <c r="X1792" s="11">
        <v>1343.2940000000001</v>
      </c>
      <c r="Y1792" s="11">
        <v>752.38099999999997</v>
      </c>
      <c r="Z1792" s="11">
        <v>225.22399999999999</v>
      </c>
      <c r="AA1792" s="11">
        <v>69.412000000000006</v>
      </c>
      <c r="AB1792" s="11">
        <v>14.433999999999999</v>
      </c>
      <c r="AC1792" s="11">
        <v>2.371</v>
      </c>
    </row>
    <row r="1793" spans="1:29" ht="11.5" hidden="1">
      <c r="A1793" s="15">
        <v>1776</v>
      </c>
      <c r="B1793" s="13" t="s">
        <v>1059</v>
      </c>
      <c r="C1793" s="14" t="s">
        <v>1186</v>
      </c>
      <c r="D1793" s="12"/>
      <c r="E1793" s="12">
        <v>356</v>
      </c>
      <c r="F1793" s="13" t="s">
        <v>1110</v>
      </c>
      <c r="G1793" s="12">
        <v>5501</v>
      </c>
      <c r="H1793" s="12">
        <v>1975</v>
      </c>
      <c r="I1793" s="11">
        <v>46106.220999999998</v>
      </c>
      <c r="J1793" s="11">
        <v>39310.222000000002</v>
      </c>
      <c r="K1793" s="11">
        <v>35230.167999999998</v>
      </c>
      <c r="L1793" s="11">
        <v>31255.973000000002</v>
      </c>
      <c r="M1793" s="11">
        <v>27503.295999999998</v>
      </c>
      <c r="N1793" s="11">
        <v>21574.594000000001</v>
      </c>
      <c r="O1793" s="11">
        <v>18643.931</v>
      </c>
      <c r="P1793" s="11">
        <v>17228.853999999999</v>
      </c>
      <c r="Q1793" s="11">
        <v>14935.075999999999</v>
      </c>
      <c r="R1793" s="11">
        <v>12449.011</v>
      </c>
      <c r="S1793" s="11">
        <v>10273.567999999999</v>
      </c>
      <c r="T1793" s="11">
        <v>8415.5470000000005</v>
      </c>
      <c r="U1793" s="11">
        <v>6576.1130000000003</v>
      </c>
      <c r="V1793" s="11">
        <v>4837.4790000000003</v>
      </c>
      <c r="W1793" s="11">
        <v>2940.2510000000002</v>
      </c>
      <c r="X1793" s="11">
        <v>1793.0830000000001</v>
      </c>
      <c r="Y1793" s="11">
        <v>741.97400000000005</v>
      </c>
      <c r="Z1793" s="11">
        <v>328.51400000000001</v>
      </c>
      <c r="AA1793" s="11">
        <v>68.286000000000001</v>
      </c>
      <c r="AB1793" s="11">
        <v>16.378</v>
      </c>
      <c r="AC1793" s="11">
        <v>3.0859999999999999</v>
      </c>
    </row>
    <row r="1794" spans="1:29" ht="11.5" hidden="1">
      <c r="A1794" s="15">
        <v>1777</v>
      </c>
      <c r="B1794" s="13" t="s">
        <v>1059</v>
      </c>
      <c r="C1794" s="14" t="s">
        <v>1186</v>
      </c>
      <c r="D1794" s="12"/>
      <c r="E1794" s="12">
        <v>356</v>
      </c>
      <c r="F1794" s="13" t="s">
        <v>1110</v>
      </c>
      <c r="G1794" s="12">
        <v>5501</v>
      </c>
      <c r="H1794" s="12">
        <v>1980</v>
      </c>
      <c r="I1794" s="11">
        <v>50216.082999999999</v>
      </c>
      <c r="J1794" s="11">
        <v>43499.758999999998</v>
      </c>
      <c r="K1794" s="11">
        <v>38664.394</v>
      </c>
      <c r="L1794" s="11">
        <v>34812.142</v>
      </c>
      <c r="M1794" s="11">
        <v>30738.595000000001</v>
      </c>
      <c r="N1794" s="11">
        <v>26968.277999999998</v>
      </c>
      <c r="O1794" s="11">
        <v>21121.558000000001</v>
      </c>
      <c r="P1794" s="11">
        <v>18204.577000000001</v>
      </c>
      <c r="Q1794" s="11">
        <v>16749.659</v>
      </c>
      <c r="R1794" s="11">
        <v>14406.981</v>
      </c>
      <c r="S1794" s="11">
        <v>11822.222</v>
      </c>
      <c r="T1794" s="11">
        <v>9515.4240000000009</v>
      </c>
      <c r="U1794" s="11">
        <v>7462.1779999999999</v>
      </c>
      <c r="V1794" s="11">
        <v>5471.59</v>
      </c>
      <c r="W1794" s="11">
        <v>3688.8719999999998</v>
      </c>
      <c r="X1794" s="11">
        <v>1967.164</v>
      </c>
      <c r="Y1794" s="11">
        <v>1007.371</v>
      </c>
      <c r="Z1794" s="11">
        <v>332.49299999999999</v>
      </c>
      <c r="AA1794" s="11">
        <v>103.416</v>
      </c>
      <c r="AB1794" s="11">
        <v>16.887</v>
      </c>
      <c r="AC1794" s="11">
        <v>3.7589999999999999</v>
      </c>
    </row>
    <row r="1795" spans="1:29" ht="11.5" hidden="1">
      <c r="A1795" s="15">
        <v>1778</v>
      </c>
      <c r="B1795" s="13" t="s">
        <v>1059</v>
      </c>
      <c r="C1795" s="14" t="s">
        <v>1186</v>
      </c>
      <c r="D1795" s="12"/>
      <c r="E1795" s="12">
        <v>356</v>
      </c>
      <c r="F1795" s="13" t="s">
        <v>1110</v>
      </c>
      <c r="G1795" s="12">
        <v>5501</v>
      </c>
      <c r="H1795" s="12">
        <v>1985</v>
      </c>
      <c r="I1795" s="11">
        <v>55400.822</v>
      </c>
      <c r="J1795" s="11">
        <v>47811.908000000003</v>
      </c>
      <c r="K1795" s="11">
        <v>42849.622000000003</v>
      </c>
      <c r="L1795" s="11">
        <v>38225.095000000001</v>
      </c>
      <c r="M1795" s="11">
        <v>34239.351000000002</v>
      </c>
      <c r="N1795" s="11">
        <v>30164.081999999999</v>
      </c>
      <c r="O1795" s="11">
        <v>26452.339</v>
      </c>
      <c r="P1795" s="11">
        <v>20690.671999999999</v>
      </c>
      <c r="Q1795" s="11">
        <v>17766.097000000002</v>
      </c>
      <c r="R1795" s="11">
        <v>16228.609</v>
      </c>
      <c r="S1795" s="11">
        <v>13749.407999999999</v>
      </c>
      <c r="T1795" s="11">
        <v>11005.576999999999</v>
      </c>
      <c r="U1795" s="11">
        <v>8477.7939999999999</v>
      </c>
      <c r="V1795" s="11">
        <v>6235.0039999999999</v>
      </c>
      <c r="W1795" s="11">
        <v>4184.3220000000001</v>
      </c>
      <c r="X1795" s="11">
        <v>2470.8249999999998</v>
      </c>
      <c r="Y1795" s="11">
        <v>1107.5740000000001</v>
      </c>
      <c r="Z1795" s="11">
        <v>452.88099999999997</v>
      </c>
      <c r="AA1795" s="11">
        <v>105.191</v>
      </c>
      <c r="AB1795" s="11">
        <v>25.733000000000001</v>
      </c>
      <c r="AC1795" s="11">
        <v>4.0140000000000002</v>
      </c>
    </row>
    <row r="1796" spans="1:29" ht="11.5" hidden="1">
      <c r="A1796" s="15">
        <v>1779</v>
      </c>
      <c r="B1796" s="13" t="s">
        <v>1059</v>
      </c>
      <c r="C1796" s="14" t="s">
        <v>1186</v>
      </c>
      <c r="D1796" s="12"/>
      <c r="E1796" s="12">
        <v>356</v>
      </c>
      <c r="F1796" s="13" t="s">
        <v>1110</v>
      </c>
      <c r="G1796" s="12">
        <v>5501</v>
      </c>
      <c r="H1796" s="12">
        <v>1990</v>
      </c>
      <c r="I1796" s="11">
        <v>58215.64</v>
      </c>
      <c r="J1796" s="11">
        <v>53136.474999999999</v>
      </c>
      <c r="K1796" s="11">
        <v>47144.322999999997</v>
      </c>
      <c r="L1796" s="11">
        <v>42364.281999999999</v>
      </c>
      <c r="M1796" s="11">
        <v>37586.629000000001</v>
      </c>
      <c r="N1796" s="11">
        <v>33604.688999999998</v>
      </c>
      <c r="O1796" s="11">
        <v>29615.845000000001</v>
      </c>
      <c r="P1796" s="11">
        <v>25949.197</v>
      </c>
      <c r="Q1796" s="11">
        <v>20228.439999999999</v>
      </c>
      <c r="R1796" s="11">
        <v>17248.458999999999</v>
      </c>
      <c r="S1796" s="11">
        <v>15524.102999999999</v>
      </c>
      <c r="T1796" s="11">
        <v>12831.996999999999</v>
      </c>
      <c r="U1796" s="11">
        <v>9835.857</v>
      </c>
      <c r="V1796" s="11">
        <v>7099.0860000000002</v>
      </c>
      <c r="W1796" s="11">
        <v>4768.232</v>
      </c>
      <c r="X1796" s="11">
        <v>2802.5390000000002</v>
      </c>
      <c r="Y1796" s="11">
        <v>1391.2</v>
      </c>
      <c r="Z1796" s="11">
        <v>498.072</v>
      </c>
      <c r="AA1796" s="11">
        <v>143.37299999999999</v>
      </c>
      <c r="AB1796" s="11">
        <v>26.193999999999999</v>
      </c>
      <c r="AC1796" s="11">
        <v>5.7880000000000003</v>
      </c>
    </row>
    <row r="1797" spans="1:29" ht="11.5" hidden="1">
      <c r="A1797" s="15">
        <v>1780</v>
      </c>
      <c r="B1797" s="13" t="s">
        <v>1059</v>
      </c>
      <c r="C1797" s="14" t="s">
        <v>1186</v>
      </c>
      <c r="D1797" s="12"/>
      <c r="E1797" s="12">
        <v>356</v>
      </c>
      <c r="F1797" s="13" t="s">
        <v>1110</v>
      </c>
      <c r="G1797" s="12">
        <v>5501</v>
      </c>
      <c r="H1797" s="12">
        <v>1995</v>
      </c>
      <c r="I1797" s="11">
        <v>59141.281000000003</v>
      </c>
      <c r="J1797" s="11">
        <v>56236.955000000002</v>
      </c>
      <c r="K1797" s="11">
        <v>52507.652000000002</v>
      </c>
      <c r="L1797" s="11">
        <v>46653.582999999999</v>
      </c>
      <c r="M1797" s="11">
        <v>41703.328999999998</v>
      </c>
      <c r="N1797" s="11">
        <v>36938.724000000002</v>
      </c>
      <c r="O1797" s="11">
        <v>33052.902999999998</v>
      </c>
      <c r="P1797" s="11">
        <v>29115.815999999999</v>
      </c>
      <c r="Q1797" s="11">
        <v>25440.749</v>
      </c>
      <c r="R1797" s="11">
        <v>19709.625</v>
      </c>
      <c r="S1797" s="11">
        <v>16587.912</v>
      </c>
      <c r="T1797" s="11">
        <v>14603.227000000001</v>
      </c>
      <c r="U1797" s="11">
        <v>11617.096</v>
      </c>
      <c r="V1797" s="11">
        <v>8394.9680000000008</v>
      </c>
      <c r="W1797" s="11">
        <v>5569.924</v>
      </c>
      <c r="X1797" s="11">
        <v>3313.5129999999999</v>
      </c>
      <c r="Y1797" s="11">
        <v>1654.0360000000001</v>
      </c>
      <c r="Z1797" s="11">
        <v>646.67600000000004</v>
      </c>
      <c r="AA1797" s="11">
        <v>158.75</v>
      </c>
      <c r="AB1797" s="11">
        <v>38.116999999999997</v>
      </c>
      <c r="AC1797" s="11">
        <v>7.1520000000000001</v>
      </c>
    </row>
    <row r="1798" spans="1:29" ht="11.5" hidden="1">
      <c r="A1798" s="15">
        <v>1781</v>
      </c>
      <c r="B1798" s="13" t="s">
        <v>1059</v>
      </c>
      <c r="C1798" s="14" t="s">
        <v>1186</v>
      </c>
      <c r="D1798" s="12"/>
      <c r="E1798" s="12">
        <v>356</v>
      </c>
      <c r="F1798" s="13" t="s">
        <v>1110</v>
      </c>
      <c r="G1798" s="12">
        <v>5501</v>
      </c>
      <c r="H1798" s="12">
        <v>2000</v>
      </c>
      <c r="I1798" s="11">
        <v>60373.447999999997</v>
      </c>
      <c r="J1798" s="11">
        <v>57517.067000000003</v>
      </c>
      <c r="K1798" s="11">
        <v>55697.837</v>
      </c>
      <c r="L1798" s="11">
        <v>52032.525999999998</v>
      </c>
      <c r="M1798" s="11">
        <v>46014.11</v>
      </c>
      <c r="N1798" s="11">
        <v>41069.625</v>
      </c>
      <c r="O1798" s="11">
        <v>36403.315000000002</v>
      </c>
      <c r="P1798" s="11">
        <v>32559.309000000001</v>
      </c>
      <c r="Q1798" s="11">
        <v>28613.687999999998</v>
      </c>
      <c r="R1798" s="11">
        <v>24864.643</v>
      </c>
      <c r="S1798" s="11">
        <v>19046.684000000001</v>
      </c>
      <c r="T1798" s="11">
        <v>15717.391</v>
      </c>
      <c r="U1798" s="11">
        <v>13375.035</v>
      </c>
      <c r="V1798" s="11">
        <v>10091.037</v>
      </c>
      <c r="W1798" s="11">
        <v>6743</v>
      </c>
      <c r="X1798" s="11">
        <v>4005.357</v>
      </c>
      <c r="Y1798" s="11">
        <v>2014.596</v>
      </c>
      <c r="Z1798" s="11">
        <v>782.89</v>
      </c>
      <c r="AA1798" s="11">
        <v>212.595</v>
      </c>
      <c r="AB1798" s="11">
        <v>43.295999999999999</v>
      </c>
      <c r="AC1798" s="11">
        <v>10.234999999999999</v>
      </c>
    </row>
    <row r="1799" spans="1:29" ht="11.5" hidden="1">
      <c r="A1799" s="15">
        <v>1782</v>
      </c>
      <c r="B1799" s="13" t="s">
        <v>1059</v>
      </c>
      <c r="C1799" s="14" t="s">
        <v>1186</v>
      </c>
      <c r="D1799" s="12"/>
      <c r="E1799" s="12">
        <v>356</v>
      </c>
      <c r="F1799" s="13" t="s">
        <v>1110</v>
      </c>
      <c r="G1799" s="12">
        <v>5501</v>
      </c>
      <c r="H1799" s="12">
        <v>2005</v>
      </c>
      <c r="I1799" s="11">
        <v>61151.110999999997</v>
      </c>
      <c r="J1799" s="11">
        <v>59066.974999999999</v>
      </c>
      <c r="K1799" s="11">
        <v>57010.813999999998</v>
      </c>
      <c r="L1799" s="11">
        <v>55186.49</v>
      </c>
      <c r="M1799" s="11">
        <v>51305.025000000001</v>
      </c>
      <c r="N1799" s="11">
        <v>45301.095999999998</v>
      </c>
      <c r="O1799" s="11">
        <v>40477.175000000003</v>
      </c>
      <c r="P1799" s="11">
        <v>35872.212</v>
      </c>
      <c r="Q1799" s="11">
        <v>32018.517</v>
      </c>
      <c r="R1799" s="11">
        <v>27994.492999999999</v>
      </c>
      <c r="S1799" s="11">
        <v>24078.952000000001</v>
      </c>
      <c r="T1799" s="11">
        <v>18106.791000000001</v>
      </c>
      <c r="U1799" s="11">
        <v>14464.460999999999</v>
      </c>
      <c r="V1799" s="11">
        <v>11695.731</v>
      </c>
      <c r="W1799" s="11">
        <v>8164.6940000000004</v>
      </c>
      <c r="X1799" s="11">
        <v>4890.6809999999996</v>
      </c>
      <c r="Y1799" s="11">
        <v>2464.3679999999999</v>
      </c>
      <c r="Z1799" s="11">
        <v>971.20100000000002</v>
      </c>
      <c r="AA1799" s="11">
        <v>264.51400000000001</v>
      </c>
      <c r="AB1799" s="11">
        <v>59.896000000000001</v>
      </c>
      <c r="AC1799" s="11">
        <v>12.513999999999999</v>
      </c>
    </row>
    <row r="1800" spans="1:29" ht="11.5" hidden="1">
      <c r="A1800" s="15">
        <v>1783</v>
      </c>
      <c r="B1800" s="13" t="s">
        <v>1059</v>
      </c>
      <c r="C1800" s="14" t="s">
        <v>1186</v>
      </c>
      <c r="D1800" s="12"/>
      <c r="E1800" s="12">
        <v>356</v>
      </c>
      <c r="F1800" s="13" t="s">
        <v>1110</v>
      </c>
      <c r="G1800" s="12">
        <v>5501</v>
      </c>
      <c r="H1800" s="12">
        <v>2010</v>
      </c>
      <c r="I1800" s="11">
        <v>60884.091</v>
      </c>
      <c r="J1800" s="11">
        <v>60140.17</v>
      </c>
      <c r="K1800" s="11">
        <v>58599.851000000002</v>
      </c>
      <c r="L1800" s="11">
        <v>56502.951999999997</v>
      </c>
      <c r="M1800" s="11">
        <v>54443.207999999999</v>
      </c>
      <c r="N1800" s="11">
        <v>50548.934000000001</v>
      </c>
      <c r="O1800" s="11">
        <v>44686.027999999998</v>
      </c>
      <c r="P1800" s="11">
        <v>39923.21</v>
      </c>
      <c r="Q1800" s="11">
        <v>35305.1</v>
      </c>
      <c r="R1800" s="11">
        <v>31359.091</v>
      </c>
      <c r="S1800" s="11">
        <v>27146.307000000001</v>
      </c>
      <c r="T1800" s="11">
        <v>22943.952000000001</v>
      </c>
      <c r="U1800" s="11">
        <v>16728.932000000001</v>
      </c>
      <c r="V1800" s="11">
        <v>12717.545</v>
      </c>
      <c r="W1800" s="11">
        <v>9531.8559999999998</v>
      </c>
      <c r="X1800" s="11">
        <v>5971.0990000000002</v>
      </c>
      <c r="Y1800" s="11">
        <v>3044.1570000000002</v>
      </c>
      <c r="Z1800" s="11">
        <v>1209.248</v>
      </c>
      <c r="AA1800" s="11">
        <v>336.88099999999997</v>
      </c>
      <c r="AB1800" s="11">
        <v>76.888999999999996</v>
      </c>
      <c r="AC1800" s="11">
        <v>17.481000000000002</v>
      </c>
    </row>
    <row r="1801" spans="1:29" ht="11.5" hidden="1">
      <c r="A1801" s="15">
        <v>1784</v>
      </c>
      <c r="B1801" s="13" t="s">
        <v>1059</v>
      </c>
      <c r="C1801" s="14" t="s">
        <v>1186</v>
      </c>
      <c r="D1801" s="12"/>
      <c r="E1801" s="12">
        <v>356</v>
      </c>
      <c r="F1801" s="13" t="s">
        <v>1110</v>
      </c>
      <c r="G1801" s="12">
        <v>5501</v>
      </c>
      <c r="H1801" s="12">
        <v>2015</v>
      </c>
      <c r="I1801" s="11">
        <v>56617.737000000001</v>
      </c>
      <c r="J1801" s="11">
        <v>60178.745999999999</v>
      </c>
      <c r="K1801" s="11">
        <v>59760.885000000002</v>
      </c>
      <c r="L1801" s="11">
        <v>58205.67</v>
      </c>
      <c r="M1801" s="11">
        <v>55949.146000000001</v>
      </c>
      <c r="N1801" s="11">
        <v>53820.135999999999</v>
      </c>
      <c r="O1801" s="11">
        <v>49976.466999999997</v>
      </c>
      <c r="P1801" s="11">
        <v>44166.159</v>
      </c>
      <c r="Q1801" s="11">
        <v>39371.659</v>
      </c>
      <c r="R1801" s="11">
        <v>34660.631000000001</v>
      </c>
      <c r="S1801" s="11">
        <v>30468.817999999999</v>
      </c>
      <c r="T1801" s="11">
        <v>25936.429</v>
      </c>
      <c r="U1801" s="11">
        <v>21335.021000000001</v>
      </c>
      <c r="V1801" s="11">
        <v>14868.579</v>
      </c>
      <c r="W1801" s="11">
        <v>10545.786</v>
      </c>
      <c r="X1801" s="11">
        <v>7144.3010000000004</v>
      </c>
      <c r="Y1801" s="11">
        <v>3829.288</v>
      </c>
      <c r="Z1801" s="11">
        <v>1536.4549999999999</v>
      </c>
      <c r="AA1801" s="11">
        <v>433.31</v>
      </c>
      <c r="AB1801" s="11">
        <v>100.747</v>
      </c>
      <c r="AC1801" s="11">
        <v>23.09</v>
      </c>
    </row>
    <row r="1802" spans="1:29" ht="11.5" hidden="1">
      <c r="A1802" s="15">
        <v>1785</v>
      </c>
      <c r="B1802" s="13" t="s">
        <v>1059</v>
      </c>
      <c r="C1802" s="14" t="s">
        <v>1186</v>
      </c>
      <c r="D1802" s="12"/>
      <c r="E1802" s="12">
        <v>356</v>
      </c>
      <c r="F1802" s="13" t="s">
        <v>1110</v>
      </c>
      <c r="G1802" s="12">
        <v>5501</v>
      </c>
      <c r="H1802" s="12">
        <v>2020</v>
      </c>
      <c r="I1802" s="11">
        <v>55651.093000000001</v>
      </c>
      <c r="J1802" s="11">
        <v>56104.957999999999</v>
      </c>
      <c r="K1802" s="11">
        <v>59853.324000000001</v>
      </c>
      <c r="L1802" s="11">
        <v>59374.711000000003</v>
      </c>
      <c r="M1802" s="11">
        <v>57638.993000000002</v>
      </c>
      <c r="N1802" s="11">
        <v>55357.93</v>
      </c>
      <c r="O1802" s="11">
        <v>53301.21</v>
      </c>
      <c r="P1802" s="11">
        <v>49466.26</v>
      </c>
      <c r="Q1802" s="11">
        <v>43588.650999999998</v>
      </c>
      <c r="R1802" s="11">
        <v>38683.675000000003</v>
      </c>
      <c r="S1802" s="11">
        <v>33673.298999999999</v>
      </c>
      <c r="T1802" s="11">
        <v>29105.995999999999</v>
      </c>
      <c r="U1802" s="11">
        <v>24195.856</v>
      </c>
      <c r="V1802" s="11">
        <v>19092.153999999999</v>
      </c>
      <c r="W1802" s="11">
        <v>12463.535</v>
      </c>
      <c r="X1802" s="11">
        <v>8020.9560000000001</v>
      </c>
      <c r="Y1802" s="11">
        <v>4657.5479999999998</v>
      </c>
      <c r="Z1802" s="11">
        <v>1955.5550000000001</v>
      </c>
      <c r="AA1802" s="11">
        <v>555.79700000000003</v>
      </c>
      <c r="AB1802" s="11">
        <v>131.21600000000001</v>
      </c>
      <c r="AC1802" s="11">
        <v>30.698</v>
      </c>
    </row>
    <row r="1803" spans="1:29" ht="11.5" hidden="1">
      <c r="A1803" s="15">
        <v>1786</v>
      </c>
      <c r="B1803" s="13" t="s">
        <v>1059</v>
      </c>
      <c r="C1803" s="14" t="s">
        <v>1187</v>
      </c>
      <c r="D1803" s="12"/>
      <c r="E1803" s="12">
        <v>364</v>
      </c>
      <c r="F1803" s="13" t="s">
        <v>1110</v>
      </c>
      <c r="G1803" s="12">
        <v>5501</v>
      </c>
      <c r="H1803" s="12">
        <v>1950</v>
      </c>
      <c r="I1803" s="11">
        <v>1258.2</v>
      </c>
      <c r="J1803" s="11">
        <v>918</v>
      </c>
      <c r="K1803" s="11">
        <v>900.9</v>
      </c>
      <c r="L1803" s="11">
        <v>861.75</v>
      </c>
      <c r="M1803" s="11">
        <v>775.101</v>
      </c>
      <c r="N1803" s="11">
        <v>712.80100000000004</v>
      </c>
      <c r="O1803" s="11">
        <v>520</v>
      </c>
      <c r="P1803" s="11">
        <v>422.72500000000002</v>
      </c>
      <c r="Q1803" s="11">
        <v>417</v>
      </c>
      <c r="R1803" s="11">
        <v>369.99900000000002</v>
      </c>
      <c r="S1803" s="11">
        <v>317.99900000000002</v>
      </c>
      <c r="T1803" s="11">
        <v>266.99900000000002</v>
      </c>
      <c r="U1803" s="11">
        <v>235.99799999999999</v>
      </c>
      <c r="V1803" s="11">
        <v>181.999</v>
      </c>
      <c r="W1803" s="11">
        <v>127.998</v>
      </c>
      <c r="X1803" s="11">
        <v>77.998999999999995</v>
      </c>
      <c r="Y1803" s="11">
        <v>31.385999999999999</v>
      </c>
      <c r="Z1803" s="11">
        <v>10.135</v>
      </c>
      <c r="AA1803" s="11">
        <v>2.1659999999999999</v>
      </c>
      <c r="AB1803" s="11">
        <v>0.28299999999999997</v>
      </c>
      <c r="AC1803" s="11">
        <v>2.4E-2</v>
      </c>
    </row>
    <row r="1804" spans="1:29" ht="11.5" hidden="1">
      <c r="A1804" s="15">
        <v>1787</v>
      </c>
      <c r="B1804" s="13" t="s">
        <v>1059</v>
      </c>
      <c r="C1804" s="14" t="s">
        <v>1187</v>
      </c>
      <c r="D1804" s="12"/>
      <c r="E1804" s="12">
        <v>364</v>
      </c>
      <c r="F1804" s="13" t="s">
        <v>1110</v>
      </c>
      <c r="G1804" s="12">
        <v>5501</v>
      </c>
      <c r="H1804" s="12">
        <v>1955</v>
      </c>
      <c r="I1804" s="11">
        <v>1686.943</v>
      </c>
      <c r="J1804" s="11">
        <v>1134.722</v>
      </c>
      <c r="K1804" s="11">
        <v>875.98299999999995</v>
      </c>
      <c r="L1804" s="11">
        <v>875.86699999999996</v>
      </c>
      <c r="M1804" s="11">
        <v>842.60400000000004</v>
      </c>
      <c r="N1804" s="11">
        <v>756.86199999999997</v>
      </c>
      <c r="O1804" s="11">
        <v>689.45799999999997</v>
      </c>
      <c r="P1804" s="11">
        <v>497.202</v>
      </c>
      <c r="Q1804" s="11">
        <v>398.47399999999999</v>
      </c>
      <c r="R1804" s="11">
        <v>386.91699999999997</v>
      </c>
      <c r="S1804" s="11">
        <v>336.45100000000002</v>
      </c>
      <c r="T1804" s="11">
        <v>279.483</v>
      </c>
      <c r="U1804" s="11">
        <v>223.71899999999999</v>
      </c>
      <c r="V1804" s="11">
        <v>188.02799999999999</v>
      </c>
      <c r="W1804" s="11">
        <v>128.75299999999999</v>
      </c>
      <c r="X1804" s="11">
        <v>73.055999999999997</v>
      </c>
      <c r="Y1804" s="11">
        <v>34.856000000000002</v>
      </c>
      <c r="Z1804" s="11">
        <v>10.134</v>
      </c>
      <c r="AA1804" s="11">
        <v>2.1659999999999999</v>
      </c>
      <c r="AB1804" s="11">
        <v>0.28299999999999997</v>
      </c>
      <c r="AC1804" s="11">
        <v>2.4E-2</v>
      </c>
    </row>
    <row r="1805" spans="1:29" ht="11.5" hidden="1">
      <c r="A1805" s="15">
        <v>1788</v>
      </c>
      <c r="B1805" s="13" t="s">
        <v>1059</v>
      </c>
      <c r="C1805" s="14" t="s">
        <v>1187</v>
      </c>
      <c r="D1805" s="12"/>
      <c r="E1805" s="12">
        <v>364</v>
      </c>
      <c r="F1805" s="13" t="s">
        <v>1110</v>
      </c>
      <c r="G1805" s="12">
        <v>5501</v>
      </c>
      <c r="H1805" s="12">
        <v>1960</v>
      </c>
      <c r="I1805" s="11">
        <v>1908.442</v>
      </c>
      <c r="J1805" s="11">
        <v>1547.4459999999999</v>
      </c>
      <c r="K1805" s="11">
        <v>1094.116</v>
      </c>
      <c r="L1805" s="11">
        <v>855.48099999999999</v>
      </c>
      <c r="M1805" s="11">
        <v>857.99199999999996</v>
      </c>
      <c r="N1805" s="11">
        <v>824.24300000000005</v>
      </c>
      <c r="O1805" s="11">
        <v>734.77700000000004</v>
      </c>
      <c r="P1805" s="11">
        <v>663.05700000000002</v>
      </c>
      <c r="Q1805" s="11">
        <v>472.40800000000002</v>
      </c>
      <c r="R1805" s="11">
        <v>373.24299999999999</v>
      </c>
      <c r="S1805" s="11">
        <v>355.41</v>
      </c>
      <c r="T1805" s="11">
        <v>299.26600000000002</v>
      </c>
      <c r="U1805" s="11">
        <v>237.286</v>
      </c>
      <c r="V1805" s="11">
        <v>179.93600000000001</v>
      </c>
      <c r="W1805" s="11">
        <v>135.98699999999999</v>
      </c>
      <c r="X1805" s="11">
        <v>77.022000000000006</v>
      </c>
      <c r="Y1805" s="11">
        <v>34.057000000000002</v>
      </c>
      <c r="Z1805" s="11">
        <v>11.657999999999999</v>
      </c>
      <c r="AA1805" s="11">
        <v>2.2440000000000002</v>
      </c>
      <c r="AB1805" s="11">
        <v>0.28899999999999998</v>
      </c>
      <c r="AC1805" s="11">
        <v>2.4E-2</v>
      </c>
    </row>
    <row r="1806" spans="1:29" ht="11.5" hidden="1">
      <c r="A1806" s="15">
        <v>1789</v>
      </c>
      <c r="B1806" s="13" t="s">
        <v>1059</v>
      </c>
      <c r="C1806" s="14" t="s">
        <v>1187</v>
      </c>
      <c r="D1806" s="12"/>
      <c r="E1806" s="12">
        <v>364</v>
      </c>
      <c r="F1806" s="13" t="s">
        <v>1110</v>
      </c>
      <c r="G1806" s="12">
        <v>5501</v>
      </c>
      <c r="H1806" s="12">
        <v>1965</v>
      </c>
      <c r="I1806" s="11">
        <v>2125.1860000000001</v>
      </c>
      <c r="J1806" s="11">
        <v>1777.4169999999999</v>
      </c>
      <c r="K1806" s="11">
        <v>1504.232</v>
      </c>
      <c r="L1806" s="11">
        <v>1072.3440000000001</v>
      </c>
      <c r="M1806" s="11">
        <v>839.01499999999999</v>
      </c>
      <c r="N1806" s="11">
        <v>840.303</v>
      </c>
      <c r="O1806" s="11">
        <v>802.56500000000005</v>
      </c>
      <c r="P1806" s="11">
        <v>710.05</v>
      </c>
      <c r="Q1806" s="11">
        <v>634.29700000000003</v>
      </c>
      <c r="R1806" s="11">
        <v>446.16399999999999</v>
      </c>
      <c r="S1806" s="11">
        <v>345.97300000000001</v>
      </c>
      <c r="T1806" s="11">
        <v>319.642</v>
      </c>
      <c r="U1806" s="11">
        <v>257.30799999999999</v>
      </c>
      <c r="V1806" s="11">
        <v>192.785</v>
      </c>
      <c r="W1806" s="11">
        <v>131.6</v>
      </c>
      <c r="X1806" s="11">
        <v>82.043000000000006</v>
      </c>
      <c r="Y1806" s="11">
        <v>35.875999999999998</v>
      </c>
      <c r="Z1806" s="11">
        <v>11.286</v>
      </c>
      <c r="AA1806" s="11">
        <v>2.488</v>
      </c>
      <c r="AB1806" s="11">
        <v>0.28100000000000003</v>
      </c>
      <c r="AC1806" s="11">
        <v>2.3E-2</v>
      </c>
    </row>
    <row r="1807" spans="1:29" ht="11.5" hidden="1">
      <c r="A1807" s="15">
        <v>1790</v>
      </c>
      <c r="B1807" s="13" t="s">
        <v>1059</v>
      </c>
      <c r="C1807" s="14" t="s">
        <v>1187</v>
      </c>
      <c r="D1807" s="12"/>
      <c r="E1807" s="12">
        <v>364</v>
      </c>
      <c r="F1807" s="13" t="s">
        <v>1110</v>
      </c>
      <c r="G1807" s="12">
        <v>5501</v>
      </c>
      <c r="H1807" s="12">
        <v>1970</v>
      </c>
      <c r="I1807" s="11">
        <v>2351.7190000000001</v>
      </c>
      <c r="J1807" s="11">
        <v>2009.2719999999999</v>
      </c>
      <c r="K1807" s="11">
        <v>1741.895</v>
      </c>
      <c r="L1807" s="11">
        <v>1482.4380000000001</v>
      </c>
      <c r="M1807" s="11">
        <v>1057.1600000000001</v>
      </c>
      <c r="N1807" s="11">
        <v>826.19799999999998</v>
      </c>
      <c r="O1807" s="11">
        <v>822.96100000000001</v>
      </c>
      <c r="P1807" s="11">
        <v>780.44299999999998</v>
      </c>
      <c r="Q1807" s="11">
        <v>684.197</v>
      </c>
      <c r="R1807" s="11">
        <v>604.12400000000002</v>
      </c>
      <c r="S1807" s="11">
        <v>417.44099999999997</v>
      </c>
      <c r="T1807" s="11">
        <v>314.66399999999999</v>
      </c>
      <c r="U1807" s="11">
        <v>278.35500000000002</v>
      </c>
      <c r="V1807" s="11">
        <v>211.363</v>
      </c>
      <c r="W1807" s="11">
        <v>142.941</v>
      </c>
      <c r="X1807" s="11">
        <v>81.688000000000002</v>
      </c>
      <c r="Y1807" s="11">
        <v>39.515000000000001</v>
      </c>
      <c r="Z1807" s="11">
        <v>12.225</v>
      </c>
      <c r="AA1807" s="11">
        <v>2.4830000000000001</v>
      </c>
      <c r="AB1807" s="11">
        <v>0.31900000000000001</v>
      </c>
      <c r="AC1807" s="11">
        <v>2.3E-2</v>
      </c>
    </row>
    <row r="1808" spans="1:29" ht="11.5" hidden="1">
      <c r="A1808" s="15">
        <v>1791</v>
      </c>
      <c r="B1808" s="13" t="s">
        <v>1059</v>
      </c>
      <c r="C1808" s="14" t="s">
        <v>1187</v>
      </c>
      <c r="D1808" s="12"/>
      <c r="E1808" s="12">
        <v>364</v>
      </c>
      <c r="F1808" s="13" t="s">
        <v>1110</v>
      </c>
      <c r="G1808" s="12">
        <v>5501</v>
      </c>
      <c r="H1808" s="12">
        <v>1975</v>
      </c>
      <c r="I1808" s="11">
        <v>2656.98</v>
      </c>
      <c r="J1808" s="11">
        <v>2247.8130000000001</v>
      </c>
      <c r="K1808" s="11">
        <v>1979.7</v>
      </c>
      <c r="L1808" s="11">
        <v>1722.1189999999999</v>
      </c>
      <c r="M1808" s="11">
        <v>1464.0119999999999</v>
      </c>
      <c r="N1808" s="11">
        <v>1043.2059999999999</v>
      </c>
      <c r="O1808" s="11">
        <v>812.22699999999998</v>
      </c>
      <c r="P1808" s="11">
        <v>803.84900000000005</v>
      </c>
      <c r="Q1808" s="11">
        <v>756.16200000000003</v>
      </c>
      <c r="R1808" s="11">
        <v>655.95</v>
      </c>
      <c r="S1808" s="11">
        <v>569.39700000000005</v>
      </c>
      <c r="T1808" s="11">
        <v>383.18700000000001</v>
      </c>
      <c r="U1808" s="11">
        <v>277.04000000000002</v>
      </c>
      <c r="V1808" s="11">
        <v>230.756</v>
      </c>
      <c r="W1808" s="11">
        <v>159.47300000000001</v>
      </c>
      <c r="X1808" s="11">
        <v>91.59</v>
      </c>
      <c r="Y1808" s="11">
        <v>40.935000000000002</v>
      </c>
      <c r="Z1808" s="11">
        <v>14.102</v>
      </c>
      <c r="AA1808" s="11">
        <v>2.774</v>
      </c>
      <c r="AB1808" s="11">
        <v>0.32300000000000001</v>
      </c>
      <c r="AC1808" s="11">
        <v>2.5000000000000001E-2</v>
      </c>
    </row>
    <row r="1809" spans="1:29" ht="11.5" hidden="1">
      <c r="A1809" s="15">
        <v>1792</v>
      </c>
      <c r="B1809" s="13" t="s">
        <v>1059</v>
      </c>
      <c r="C1809" s="14" t="s">
        <v>1187</v>
      </c>
      <c r="D1809" s="12"/>
      <c r="E1809" s="12">
        <v>364</v>
      </c>
      <c r="F1809" s="13" t="s">
        <v>1110</v>
      </c>
      <c r="G1809" s="12">
        <v>5501</v>
      </c>
      <c r="H1809" s="12">
        <v>1980</v>
      </c>
      <c r="I1809" s="11">
        <v>3346.3989999999999</v>
      </c>
      <c r="J1809" s="11">
        <v>2597.0450000000001</v>
      </c>
      <c r="K1809" s="11">
        <v>2235.4209999999998</v>
      </c>
      <c r="L1809" s="11">
        <v>1972.6959999999999</v>
      </c>
      <c r="M1809" s="11">
        <v>1707.252</v>
      </c>
      <c r="N1809" s="11">
        <v>1448.614</v>
      </c>
      <c r="O1809" s="11">
        <v>1029.931</v>
      </c>
      <c r="P1809" s="11">
        <v>798.41</v>
      </c>
      <c r="Q1809" s="11">
        <v>785.024</v>
      </c>
      <c r="R1809" s="11">
        <v>732.44100000000003</v>
      </c>
      <c r="S1809" s="11">
        <v>626.36099999999999</v>
      </c>
      <c r="T1809" s="11">
        <v>531.375</v>
      </c>
      <c r="U1809" s="11">
        <v>346.02800000000002</v>
      </c>
      <c r="V1809" s="11">
        <v>232.08199999999999</v>
      </c>
      <c r="W1809" s="11">
        <v>176.268</v>
      </c>
      <c r="X1809" s="11">
        <v>104.86199999999999</v>
      </c>
      <c r="Y1809" s="11">
        <v>47.183</v>
      </c>
      <c r="Z1809" s="11">
        <v>14.77</v>
      </c>
      <c r="AA1809" s="11">
        <v>3.2160000000000002</v>
      </c>
      <c r="AB1809" s="11">
        <v>0.35399999999999998</v>
      </c>
      <c r="AC1809" s="11">
        <v>2.5000000000000001E-2</v>
      </c>
    </row>
    <row r="1810" spans="1:29" ht="11.5" hidden="1">
      <c r="A1810" s="15">
        <v>1793</v>
      </c>
      <c r="B1810" s="13" t="s">
        <v>1059</v>
      </c>
      <c r="C1810" s="14" t="s">
        <v>1187</v>
      </c>
      <c r="D1810" s="12"/>
      <c r="E1810" s="12">
        <v>364</v>
      </c>
      <c r="F1810" s="13" t="s">
        <v>1110</v>
      </c>
      <c r="G1810" s="12">
        <v>5501</v>
      </c>
      <c r="H1810" s="12">
        <v>1985</v>
      </c>
      <c r="I1810" s="11">
        <v>4472.1809999999996</v>
      </c>
      <c r="J1810" s="11">
        <v>3410.047</v>
      </c>
      <c r="K1810" s="11">
        <v>2669.933</v>
      </c>
      <c r="L1810" s="11">
        <v>2305.5680000000002</v>
      </c>
      <c r="M1810" s="11">
        <v>1999.5530000000001</v>
      </c>
      <c r="N1810" s="11">
        <v>1723.2670000000001</v>
      </c>
      <c r="O1810" s="11">
        <v>1455.8119999999999</v>
      </c>
      <c r="P1810" s="11">
        <v>1032.1020000000001</v>
      </c>
      <c r="Q1810" s="11">
        <v>798.56200000000001</v>
      </c>
      <c r="R1810" s="11">
        <v>782.62199999999996</v>
      </c>
      <c r="S1810" s="11">
        <v>723.87300000000005</v>
      </c>
      <c r="T1810" s="11">
        <v>610.13199999999995</v>
      </c>
      <c r="U1810" s="11">
        <v>508.02199999999999</v>
      </c>
      <c r="V1810" s="11">
        <v>294.05399999999997</v>
      </c>
      <c r="W1810" s="11">
        <v>181.328</v>
      </c>
      <c r="X1810" s="11">
        <v>119.21899999999999</v>
      </c>
      <c r="Y1810" s="11">
        <v>56.146999999999998</v>
      </c>
      <c r="Z1810" s="11">
        <v>18.271999999999998</v>
      </c>
      <c r="AA1810" s="11">
        <v>3.6829999999999998</v>
      </c>
      <c r="AB1810" s="11">
        <v>0.46100000000000002</v>
      </c>
      <c r="AC1810" s="11">
        <v>0.03</v>
      </c>
    </row>
    <row r="1811" spans="1:29" ht="11.5" hidden="1">
      <c r="A1811" s="15">
        <v>1794</v>
      </c>
      <c r="B1811" s="13" t="s">
        <v>1059</v>
      </c>
      <c r="C1811" s="14" t="s">
        <v>1187</v>
      </c>
      <c r="D1811" s="12"/>
      <c r="E1811" s="12">
        <v>364</v>
      </c>
      <c r="F1811" s="13" t="s">
        <v>1110</v>
      </c>
      <c r="G1811" s="12">
        <v>5501</v>
      </c>
      <c r="H1811" s="12">
        <v>1990</v>
      </c>
      <c r="I1811" s="11">
        <v>4571.1030000000001</v>
      </c>
      <c r="J1811" s="11">
        <v>4427.3339999999998</v>
      </c>
      <c r="K1811" s="11">
        <v>3565.3919999999998</v>
      </c>
      <c r="L1811" s="11">
        <v>2793.32</v>
      </c>
      <c r="M1811" s="11">
        <v>2365.6469999999999</v>
      </c>
      <c r="N1811" s="11">
        <v>1989.1559999999999</v>
      </c>
      <c r="O1811" s="11">
        <v>1730.7840000000001</v>
      </c>
      <c r="P1811" s="11">
        <v>1465.7280000000001</v>
      </c>
      <c r="Q1811" s="11">
        <v>1036.3150000000001</v>
      </c>
      <c r="R1811" s="11">
        <v>781.80600000000004</v>
      </c>
      <c r="S1811" s="11">
        <v>753.84500000000003</v>
      </c>
      <c r="T1811" s="11">
        <v>685.24199999999996</v>
      </c>
      <c r="U1811" s="11">
        <v>558.16999999999996</v>
      </c>
      <c r="V1811" s="11">
        <v>440.53300000000002</v>
      </c>
      <c r="W1811" s="11">
        <v>234.83699999999999</v>
      </c>
      <c r="X1811" s="11">
        <v>126.286</v>
      </c>
      <c r="Y1811" s="11">
        <v>66.816000000000003</v>
      </c>
      <c r="Z1811" s="11">
        <v>23.477</v>
      </c>
      <c r="AA1811" s="11">
        <v>5.1479999999999997</v>
      </c>
      <c r="AB1811" s="11">
        <v>0.624</v>
      </c>
      <c r="AC1811" s="11">
        <v>4.5999999999999999E-2</v>
      </c>
    </row>
    <row r="1812" spans="1:29" ht="11.5" hidden="1">
      <c r="A1812" s="15">
        <v>1795</v>
      </c>
      <c r="B1812" s="13" t="s">
        <v>1059</v>
      </c>
      <c r="C1812" s="14" t="s">
        <v>1187</v>
      </c>
      <c r="D1812" s="12"/>
      <c r="E1812" s="12">
        <v>364</v>
      </c>
      <c r="F1812" s="13" t="s">
        <v>1110</v>
      </c>
      <c r="G1812" s="12">
        <v>5501</v>
      </c>
      <c r="H1812" s="12">
        <v>1995</v>
      </c>
      <c r="I1812" s="11">
        <v>3597.0189999999998</v>
      </c>
      <c r="J1812" s="11">
        <v>4512.7259999999997</v>
      </c>
      <c r="K1812" s="11">
        <v>4393.72</v>
      </c>
      <c r="L1812" s="11">
        <v>3493.0219999999999</v>
      </c>
      <c r="M1812" s="11">
        <v>2680.0749999999998</v>
      </c>
      <c r="N1812" s="11">
        <v>2260.556</v>
      </c>
      <c r="O1812" s="11">
        <v>1909.076</v>
      </c>
      <c r="P1812" s="11">
        <v>1670.4079999999999</v>
      </c>
      <c r="Q1812" s="11">
        <v>1418.069</v>
      </c>
      <c r="R1812" s="11">
        <v>998.47900000000004</v>
      </c>
      <c r="S1812" s="11">
        <v>746.76499999999999</v>
      </c>
      <c r="T1812" s="11">
        <v>711.62400000000002</v>
      </c>
      <c r="U1812" s="11">
        <v>630.44299999999998</v>
      </c>
      <c r="V1812" s="11">
        <v>489.25400000000002</v>
      </c>
      <c r="W1812" s="11">
        <v>353.85399999999998</v>
      </c>
      <c r="X1812" s="11">
        <v>164.792</v>
      </c>
      <c r="Y1812" s="11">
        <v>72.150000000000006</v>
      </c>
      <c r="Z1812" s="11">
        <v>28.591999999999999</v>
      </c>
      <c r="AA1812" s="11">
        <v>6.8710000000000004</v>
      </c>
      <c r="AB1812" s="11">
        <v>0.90600000000000003</v>
      </c>
      <c r="AC1812" s="11">
        <v>6.4000000000000001E-2</v>
      </c>
    </row>
    <row r="1813" spans="1:29" ht="11.5" hidden="1">
      <c r="A1813" s="15">
        <v>1796</v>
      </c>
      <c r="B1813" s="13" t="s">
        <v>1059</v>
      </c>
      <c r="C1813" s="14" t="s">
        <v>1187</v>
      </c>
      <c r="D1813" s="12"/>
      <c r="E1813" s="12">
        <v>364</v>
      </c>
      <c r="F1813" s="13" t="s">
        <v>1110</v>
      </c>
      <c r="G1813" s="12">
        <v>5501</v>
      </c>
      <c r="H1813" s="12">
        <v>2000</v>
      </c>
      <c r="I1813" s="11">
        <v>2867.8180000000002</v>
      </c>
      <c r="J1813" s="11">
        <v>3568.7020000000002</v>
      </c>
      <c r="K1813" s="11">
        <v>4492.7780000000002</v>
      </c>
      <c r="L1813" s="11">
        <v>4361.7479999999996</v>
      </c>
      <c r="M1813" s="11">
        <v>3448.0070000000001</v>
      </c>
      <c r="N1813" s="11">
        <v>2640.1709999999998</v>
      </c>
      <c r="O1813" s="11">
        <v>2228.701</v>
      </c>
      <c r="P1813" s="11">
        <v>1882.28</v>
      </c>
      <c r="Q1813" s="11">
        <v>1644.9680000000001</v>
      </c>
      <c r="R1813" s="11">
        <v>1390.9970000000001</v>
      </c>
      <c r="S1813" s="11">
        <v>970.3</v>
      </c>
      <c r="T1813" s="11">
        <v>715.77</v>
      </c>
      <c r="U1813" s="11">
        <v>665.96100000000001</v>
      </c>
      <c r="V1813" s="11">
        <v>564.303</v>
      </c>
      <c r="W1813" s="11">
        <v>403.63600000000002</v>
      </c>
      <c r="X1813" s="11">
        <v>250.43700000000001</v>
      </c>
      <c r="Y1813" s="11">
        <v>95.813999999999993</v>
      </c>
      <c r="Z1813" s="11">
        <v>32.914999999999999</v>
      </c>
      <c r="AA1813" s="11">
        <v>9.0440000000000005</v>
      </c>
      <c r="AB1813" s="11">
        <v>1.385</v>
      </c>
      <c r="AC1813" s="11">
        <v>0.11</v>
      </c>
    </row>
    <row r="1814" spans="1:29" ht="11.5" hidden="1">
      <c r="A1814" s="15">
        <v>1797</v>
      </c>
      <c r="B1814" s="13" t="s">
        <v>1059</v>
      </c>
      <c r="C1814" s="14" t="s">
        <v>1187</v>
      </c>
      <c r="D1814" s="12"/>
      <c r="E1814" s="12">
        <v>364</v>
      </c>
      <c r="F1814" s="13" t="s">
        <v>1110</v>
      </c>
      <c r="G1814" s="12">
        <v>5501</v>
      </c>
      <c r="H1814" s="12">
        <v>2005</v>
      </c>
      <c r="I1814" s="11">
        <v>2798.085</v>
      </c>
      <c r="J1814" s="11">
        <v>2850.346</v>
      </c>
      <c r="K1814" s="11">
        <v>3555.62</v>
      </c>
      <c r="L1814" s="11">
        <v>4390.9650000000001</v>
      </c>
      <c r="M1814" s="11">
        <v>4308.5749999999998</v>
      </c>
      <c r="N1814" s="11">
        <v>3350.8870000000002</v>
      </c>
      <c r="O1814" s="11">
        <v>2604.9740000000002</v>
      </c>
      <c r="P1814" s="11">
        <v>2276.8760000000002</v>
      </c>
      <c r="Q1814" s="11">
        <v>1953.384</v>
      </c>
      <c r="R1814" s="11">
        <v>1679.556</v>
      </c>
      <c r="S1814" s="11">
        <v>1301.8030000000001</v>
      </c>
      <c r="T1814" s="11">
        <v>936.88099999999997</v>
      </c>
      <c r="U1814" s="11">
        <v>676.995</v>
      </c>
      <c r="V1814" s="11">
        <v>605.77800000000002</v>
      </c>
      <c r="W1814" s="11">
        <v>476.49099999999999</v>
      </c>
      <c r="X1814" s="11">
        <v>294.428</v>
      </c>
      <c r="Y1814" s="11">
        <v>151.69399999999999</v>
      </c>
      <c r="Z1814" s="11">
        <v>46.161000000000001</v>
      </c>
      <c r="AA1814" s="11">
        <v>11.096</v>
      </c>
      <c r="AB1814" s="11">
        <v>1.9590000000000001</v>
      </c>
      <c r="AC1814" s="11">
        <v>0.182</v>
      </c>
    </row>
    <row r="1815" spans="1:29" ht="11.5" hidden="1">
      <c r="A1815" s="15">
        <v>1798</v>
      </c>
      <c r="B1815" s="13" t="s">
        <v>1059</v>
      </c>
      <c r="C1815" s="14" t="s">
        <v>1187</v>
      </c>
      <c r="D1815" s="12"/>
      <c r="E1815" s="12">
        <v>364</v>
      </c>
      <c r="F1815" s="13" t="s">
        <v>1110</v>
      </c>
      <c r="G1815" s="12">
        <v>5501</v>
      </c>
      <c r="H1815" s="12">
        <v>2010</v>
      </c>
      <c r="I1815" s="11">
        <v>3052.03</v>
      </c>
      <c r="J1815" s="11">
        <v>2787.2330000000002</v>
      </c>
      <c r="K1815" s="11">
        <v>2843.183</v>
      </c>
      <c r="L1815" s="11">
        <v>3526.4920000000002</v>
      </c>
      <c r="M1815" s="11">
        <v>4348.5259999999998</v>
      </c>
      <c r="N1815" s="11">
        <v>4217.4579999999996</v>
      </c>
      <c r="O1815" s="11">
        <v>3267.3679999999999</v>
      </c>
      <c r="P1815" s="11">
        <v>2574.933</v>
      </c>
      <c r="Q1815" s="11">
        <v>2299.9349999999999</v>
      </c>
      <c r="R1815" s="11">
        <v>1964.973</v>
      </c>
      <c r="S1815" s="11">
        <v>1672.9670000000001</v>
      </c>
      <c r="T1815" s="11">
        <v>1280.4870000000001</v>
      </c>
      <c r="U1815" s="11">
        <v>909.20500000000004</v>
      </c>
      <c r="V1815" s="11">
        <v>649.98400000000004</v>
      </c>
      <c r="W1815" s="11">
        <v>541.702</v>
      </c>
      <c r="X1815" s="11">
        <v>357.66699999999997</v>
      </c>
      <c r="Y1815" s="11">
        <v>188.48699999999999</v>
      </c>
      <c r="Z1815" s="11">
        <v>79.591999999999999</v>
      </c>
      <c r="AA1815" s="11">
        <v>17.106000000000002</v>
      </c>
      <c r="AB1815" s="11">
        <v>2.7069999999999999</v>
      </c>
      <c r="AC1815" s="11">
        <v>0.29399999999999998</v>
      </c>
    </row>
    <row r="1816" spans="1:29" ht="11.5" hidden="1">
      <c r="A1816" s="15">
        <v>1799</v>
      </c>
      <c r="B1816" s="13" t="s">
        <v>1059</v>
      </c>
      <c r="C1816" s="14" t="s">
        <v>1187</v>
      </c>
      <c r="D1816" s="12"/>
      <c r="E1816" s="12">
        <v>364</v>
      </c>
      <c r="F1816" s="13" t="s">
        <v>1110</v>
      </c>
      <c r="G1816" s="12">
        <v>5501</v>
      </c>
      <c r="H1816" s="12">
        <v>2015</v>
      </c>
      <c r="I1816" s="11">
        <v>3370.614</v>
      </c>
      <c r="J1816" s="11">
        <v>3037.4079999999999</v>
      </c>
      <c r="K1816" s="11">
        <v>2718.7910000000002</v>
      </c>
      <c r="L1816" s="11">
        <v>2787.7190000000001</v>
      </c>
      <c r="M1816" s="11">
        <v>3436.0949999999998</v>
      </c>
      <c r="N1816" s="11">
        <v>4280.0720000000001</v>
      </c>
      <c r="O1816" s="11">
        <v>4173.2569999999996</v>
      </c>
      <c r="P1816" s="11">
        <v>3238.7359999999999</v>
      </c>
      <c r="Q1816" s="11">
        <v>2573.7579999999998</v>
      </c>
      <c r="R1816" s="11">
        <v>2320.4659999999999</v>
      </c>
      <c r="S1816" s="11">
        <v>1882.191</v>
      </c>
      <c r="T1816" s="11">
        <v>1618.5409999999999</v>
      </c>
      <c r="U1816" s="11">
        <v>1205.703</v>
      </c>
      <c r="V1816" s="11">
        <v>826.04200000000003</v>
      </c>
      <c r="W1816" s="11">
        <v>557.65300000000002</v>
      </c>
      <c r="X1816" s="11">
        <v>383.92399999999998</v>
      </c>
      <c r="Y1816" s="11">
        <v>231.00800000000001</v>
      </c>
      <c r="Z1816" s="11">
        <v>91.527000000000001</v>
      </c>
      <c r="AA1816" s="11">
        <v>25.207999999999998</v>
      </c>
      <c r="AB1816" s="11">
        <v>3.081</v>
      </c>
      <c r="AC1816" s="11">
        <v>0.27100000000000002</v>
      </c>
    </row>
    <row r="1817" spans="1:29" ht="11.5" hidden="1">
      <c r="A1817" s="15">
        <v>1800</v>
      </c>
      <c r="B1817" s="13" t="s">
        <v>1059</v>
      </c>
      <c r="C1817" s="14" t="s">
        <v>1187</v>
      </c>
      <c r="D1817" s="12"/>
      <c r="E1817" s="12">
        <v>364</v>
      </c>
      <c r="F1817" s="13" t="s">
        <v>1110</v>
      </c>
      <c r="G1817" s="12">
        <v>5501</v>
      </c>
      <c r="H1817" s="12">
        <v>2020</v>
      </c>
      <c r="I1817" s="11">
        <v>3724.2620000000002</v>
      </c>
      <c r="J1817" s="11">
        <v>3361.5929999999998</v>
      </c>
      <c r="K1817" s="11">
        <v>3032.12</v>
      </c>
      <c r="L1817" s="11">
        <v>2700.2379999999998</v>
      </c>
      <c r="M1817" s="11">
        <v>2755.0659999999998</v>
      </c>
      <c r="N1817" s="11">
        <v>3404.2330000000002</v>
      </c>
      <c r="O1817" s="11">
        <v>4254.8620000000001</v>
      </c>
      <c r="P1817" s="11">
        <v>4152.3389999999999</v>
      </c>
      <c r="Q1817" s="11">
        <v>3220.3649999999998</v>
      </c>
      <c r="R1817" s="11">
        <v>2556.2469999999998</v>
      </c>
      <c r="S1817" s="11">
        <v>2296.8919999999998</v>
      </c>
      <c r="T1817" s="11">
        <v>1850.729</v>
      </c>
      <c r="U1817" s="11">
        <v>1572.4770000000001</v>
      </c>
      <c r="V1817" s="11">
        <v>1135.905</v>
      </c>
      <c r="W1817" s="11">
        <v>738.06799999999998</v>
      </c>
      <c r="X1817" s="11">
        <v>435.16500000000002</v>
      </c>
      <c r="Y1817" s="11">
        <v>244.76499999999999</v>
      </c>
      <c r="Z1817" s="11">
        <v>115.36</v>
      </c>
      <c r="AA1817" s="11">
        <v>29.181000000000001</v>
      </c>
      <c r="AB1817" s="11">
        <v>4.4000000000000004</v>
      </c>
      <c r="AC1817" s="11">
        <v>0.28000000000000003</v>
      </c>
    </row>
    <row r="1818" spans="1:29" ht="11.5" hidden="1">
      <c r="A1818" s="15">
        <v>1801</v>
      </c>
      <c r="B1818" s="13" t="s">
        <v>1059</v>
      </c>
      <c r="C1818" s="14" t="s">
        <v>1188</v>
      </c>
      <c r="D1818" s="12"/>
      <c r="E1818" s="12">
        <v>462</v>
      </c>
      <c r="F1818" s="13" t="s">
        <v>1110</v>
      </c>
      <c r="G1818" s="12">
        <v>5501</v>
      </c>
      <c r="H1818" s="12">
        <v>1950</v>
      </c>
      <c r="I1818" s="11">
        <v>4.8929999999999998</v>
      </c>
      <c r="J1818" s="11">
        <v>4.9720000000000004</v>
      </c>
      <c r="K1818" s="11">
        <v>4.7859999999999996</v>
      </c>
      <c r="L1818" s="11">
        <v>3.956</v>
      </c>
      <c r="M1818" s="11">
        <v>3.0070000000000001</v>
      </c>
      <c r="N1818" s="11">
        <v>2.4319999999999999</v>
      </c>
      <c r="O1818" s="11">
        <v>1.9319999999999999</v>
      </c>
      <c r="P1818" s="11">
        <v>1.5149999999999999</v>
      </c>
      <c r="Q1818" s="11">
        <v>1.1339999999999999</v>
      </c>
      <c r="R1818" s="11">
        <v>0.81799999999999995</v>
      </c>
      <c r="S1818" s="11">
        <v>0.71799999999999997</v>
      </c>
      <c r="T1818" s="11">
        <v>0.60799999999999998</v>
      </c>
      <c r="U1818" s="11">
        <v>0.48499999999999999</v>
      </c>
      <c r="V1818" s="11">
        <v>0.35599999999999998</v>
      </c>
      <c r="W1818" s="11">
        <v>0.23200000000000001</v>
      </c>
      <c r="X1818" s="11">
        <v>0.126</v>
      </c>
      <c r="Y1818" s="11">
        <v>5.6000000000000001E-2</v>
      </c>
      <c r="Z1818" s="11">
        <v>1.7000000000000001E-2</v>
      </c>
      <c r="AA1818" s="11">
        <v>4.0000000000000001E-3</v>
      </c>
      <c r="AB1818" s="11">
        <v>0</v>
      </c>
      <c r="AC1818" s="11">
        <v>0</v>
      </c>
    </row>
    <row r="1819" spans="1:29" ht="11.5" hidden="1">
      <c r="A1819" s="15">
        <v>1802</v>
      </c>
      <c r="B1819" s="13" t="s">
        <v>1059</v>
      </c>
      <c r="C1819" s="14" t="s">
        <v>1188</v>
      </c>
      <c r="D1819" s="12"/>
      <c r="E1819" s="12">
        <v>462</v>
      </c>
      <c r="F1819" s="13" t="s">
        <v>1110</v>
      </c>
      <c r="G1819" s="12">
        <v>5501</v>
      </c>
      <c r="H1819" s="12">
        <v>1955</v>
      </c>
      <c r="I1819" s="11">
        <v>5.7130000000000001</v>
      </c>
      <c r="J1819" s="11">
        <v>4.2910000000000004</v>
      </c>
      <c r="K1819" s="11">
        <v>4.7880000000000003</v>
      </c>
      <c r="L1819" s="11">
        <v>4.68</v>
      </c>
      <c r="M1819" s="11">
        <v>3.8570000000000002</v>
      </c>
      <c r="N1819" s="11">
        <v>2.9020000000000001</v>
      </c>
      <c r="O1819" s="11">
        <v>2.3149999999999999</v>
      </c>
      <c r="P1819" s="11">
        <v>1.83</v>
      </c>
      <c r="Q1819" s="11">
        <v>1.427</v>
      </c>
      <c r="R1819" s="11">
        <v>1.046</v>
      </c>
      <c r="S1819" s="11">
        <v>0.73299999999999998</v>
      </c>
      <c r="T1819" s="11">
        <v>0.61699999999999999</v>
      </c>
      <c r="U1819" s="11">
        <v>0.49299999999999999</v>
      </c>
      <c r="V1819" s="11">
        <v>0.35699999999999998</v>
      </c>
      <c r="W1819" s="11">
        <v>0.23100000000000001</v>
      </c>
      <c r="X1819" s="11">
        <v>0.124</v>
      </c>
      <c r="Y1819" s="11">
        <v>5.2999999999999999E-2</v>
      </c>
      <c r="Z1819" s="11">
        <v>1.6E-2</v>
      </c>
      <c r="AA1819" s="11">
        <v>4.0000000000000001E-3</v>
      </c>
      <c r="AB1819" s="11">
        <v>0</v>
      </c>
      <c r="AC1819" s="11">
        <v>0</v>
      </c>
    </row>
    <row r="1820" spans="1:29" ht="11.5" hidden="1">
      <c r="A1820" s="15">
        <v>1803</v>
      </c>
      <c r="B1820" s="13" t="s">
        <v>1059</v>
      </c>
      <c r="C1820" s="14" t="s">
        <v>1188</v>
      </c>
      <c r="D1820" s="12"/>
      <c r="E1820" s="12">
        <v>462</v>
      </c>
      <c r="F1820" s="13" t="s">
        <v>1110</v>
      </c>
      <c r="G1820" s="12">
        <v>5501</v>
      </c>
      <c r="H1820" s="12">
        <v>1960</v>
      </c>
      <c r="I1820" s="11">
        <v>7.8579999999999997</v>
      </c>
      <c r="J1820" s="11">
        <v>5.0309999999999997</v>
      </c>
      <c r="K1820" s="11">
        <v>4.1559999999999997</v>
      </c>
      <c r="L1820" s="11">
        <v>4.6980000000000004</v>
      </c>
      <c r="M1820" s="11">
        <v>4.5720000000000001</v>
      </c>
      <c r="N1820" s="11">
        <v>3.7240000000000002</v>
      </c>
      <c r="O1820" s="11">
        <v>2.7610000000000001</v>
      </c>
      <c r="P1820" s="11">
        <v>2.1949999999999998</v>
      </c>
      <c r="Q1820" s="11">
        <v>1.726</v>
      </c>
      <c r="R1820" s="11">
        <v>1.319</v>
      </c>
      <c r="S1820" s="11">
        <v>0.94099999999999995</v>
      </c>
      <c r="T1820" s="11">
        <v>0.63500000000000001</v>
      </c>
      <c r="U1820" s="11">
        <v>0.50900000000000001</v>
      </c>
      <c r="V1820" s="11">
        <v>0.372</v>
      </c>
      <c r="W1820" s="11">
        <v>0.23599999999999999</v>
      </c>
      <c r="X1820" s="11">
        <v>0.127</v>
      </c>
      <c r="Y1820" s="11">
        <v>5.2999999999999999E-2</v>
      </c>
      <c r="Z1820" s="11">
        <v>1.6E-2</v>
      </c>
      <c r="AA1820" s="11">
        <v>4.0000000000000001E-3</v>
      </c>
      <c r="AB1820" s="11">
        <v>0</v>
      </c>
      <c r="AC1820" s="11">
        <v>0</v>
      </c>
    </row>
    <row r="1821" spans="1:29" ht="11.5" hidden="1">
      <c r="A1821" s="15">
        <v>1804</v>
      </c>
      <c r="B1821" s="13" t="s">
        <v>1059</v>
      </c>
      <c r="C1821" s="14" t="s">
        <v>1188</v>
      </c>
      <c r="D1821" s="12"/>
      <c r="E1821" s="12">
        <v>462</v>
      </c>
      <c r="F1821" s="13" t="s">
        <v>1110</v>
      </c>
      <c r="G1821" s="12">
        <v>5501</v>
      </c>
      <c r="H1821" s="12">
        <v>1965</v>
      </c>
      <c r="I1821" s="11">
        <v>9.5760000000000005</v>
      </c>
      <c r="J1821" s="11">
        <v>7.0350000000000001</v>
      </c>
      <c r="K1821" s="11">
        <v>4.899</v>
      </c>
      <c r="L1821" s="11">
        <v>4.0890000000000004</v>
      </c>
      <c r="M1821" s="11">
        <v>4.5990000000000002</v>
      </c>
      <c r="N1821" s="11">
        <v>4.4160000000000004</v>
      </c>
      <c r="O1821" s="11">
        <v>3.5419999999999998</v>
      </c>
      <c r="P1821" s="11">
        <v>2.617</v>
      </c>
      <c r="Q1821" s="11">
        <v>2.073</v>
      </c>
      <c r="R1821" s="11">
        <v>1.601</v>
      </c>
      <c r="S1821" s="11">
        <v>1.194</v>
      </c>
      <c r="T1821" s="11">
        <v>0.82399999999999995</v>
      </c>
      <c r="U1821" s="11">
        <v>0.53</v>
      </c>
      <c r="V1821" s="11">
        <v>0.39300000000000002</v>
      </c>
      <c r="W1821" s="11">
        <v>0.252</v>
      </c>
      <c r="X1821" s="11">
        <v>0.13400000000000001</v>
      </c>
      <c r="Y1821" s="11">
        <v>5.6000000000000001E-2</v>
      </c>
      <c r="Z1821" s="11">
        <v>1.6E-2</v>
      </c>
      <c r="AA1821" s="11">
        <v>4.0000000000000001E-3</v>
      </c>
      <c r="AB1821" s="11">
        <v>0</v>
      </c>
      <c r="AC1821" s="11">
        <v>0</v>
      </c>
    </row>
    <row r="1822" spans="1:29" ht="11.5" hidden="1">
      <c r="A1822" s="15">
        <v>1805</v>
      </c>
      <c r="B1822" s="13" t="s">
        <v>1059</v>
      </c>
      <c r="C1822" s="14" t="s">
        <v>1188</v>
      </c>
      <c r="D1822" s="12"/>
      <c r="E1822" s="12">
        <v>462</v>
      </c>
      <c r="F1822" s="13" t="s">
        <v>1110</v>
      </c>
      <c r="G1822" s="12">
        <v>5501</v>
      </c>
      <c r="H1822" s="12">
        <v>1970</v>
      </c>
      <c r="I1822" s="11">
        <v>10.901999999999999</v>
      </c>
      <c r="J1822" s="11">
        <v>8.734</v>
      </c>
      <c r="K1822" s="11">
        <v>6.88</v>
      </c>
      <c r="L1822" s="11">
        <v>4.8339999999999996</v>
      </c>
      <c r="M1822" s="11">
        <v>4.0110000000000001</v>
      </c>
      <c r="N1822" s="11">
        <v>4.444</v>
      </c>
      <c r="O1822" s="11">
        <v>4.2009999999999996</v>
      </c>
      <c r="P1822" s="11">
        <v>3.359</v>
      </c>
      <c r="Q1822" s="11">
        <v>2.4740000000000002</v>
      </c>
      <c r="R1822" s="11">
        <v>1.929</v>
      </c>
      <c r="S1822" s="11">
        <v>1.456</v>
      </c>
      <c r="T1822" s="11">
        <v>1.0549999999999999</v>
      </c>
      <c r="U1822" s="11">
        <v>0.7</v>
      </c>
      <c r="V1822" s="11">
        <v>0.42</v>
      </c>
      <c r="W1822" s="11">
        <v>0.27400000000000002</v>
      </c>
      <c r="X1822" s="11">
        <v>0.14799999999999999</v>
      </c>
      <c r="Y1822" s="11">
        <v>5.8999999999999997E-2</v>
      </c>
      <c r="Z1822" s="11">
        <v>1.7999999999999999E-2</v>
      </c>
      <c r="AA1822" s="11">
        <v>4.0000000000000001E-3</v>
      </c>
      <c r="AB1822" s="11">
        <v>0</v>
      </c>
      <c r="AC1822" s="11">
        <v>0</v>
      </c>
    </row>
    <row r="1823" spans="1:29" ht="11.5" hidden="1">
      <c r="A1823" s="15">
        <v>1806</v>
      </c>
      <c r="B1823" s="13" t="s">
        <v>1059</v>
      </c>
      <c r="C1823" s="14" t="s">
        <v>1188</v>
      </c>
      <c r="D1823" s="12"/>
      <c r="E1823" s="12">
        <v>462</v>
      </c>
      <c r="F1823" s="13" t="s">
        <v>1110</v>
      </c>
      <c r="G1823" s="12">
        <v>5501</v>
      </c>
      <c r="H1823" s="12">
        <v>1975</v>
      </c>
      <c r="I1823" s="11">
        <v>12.147</v>
      </c>
      <c r="J1823" s="11">
        <v>10.14</v>
      </c>
      <c r="K1823" s="11">
        <v>8.5730000000000004</v>
      </c>
      <c r="L1823" s="11">
        <v>6.8029999999999999</v>
      </c>
      <c r="M1823" s="11">
        <v>4.4619999999999997</v>
      </c>
      <c r="N1823" s="11">
        <v>3.4940000000000002</v>
      </c>
      <c r="O1823" s="11">
        <v>4.2050000000000001</v>
      </c>
      <c r="P1823" s="11">
        <v>4.2030000000000003</v>
      </c>
      <c r="Q1823" s="11">
        <v>3.2269999999999999</v>
      </c>
      <c r="R1823" s="11">
        <v>2.3029999999999999</v>
      </c>
      <c r="S1823" s="11">
        <v>1.8340000000000001</v>
      </c>
      <c r="T1823" s="11">
        <v>1.2969999999999999</v>
      </c>
      <c r="U1823" s="11">
        <v>0.90900000000000003</v>
      </c>
      <c r="V1823" s="11">
        <v>0.56499999999999995</v>
      </c>
      <c r="W1823" s="11">
        <v>0.3</v>
      </c>
      <c r="X1823" s="11">
        <v>0.16300000000000001</v>
      </c>
      <c r="Y1823" s="11">
        <v>6.8000000000000005E-2</v>
      </c>
      <c r="Z1823" s="11">
        <v>1.7999999999999999E-2</v>
      </c>
      <c r="AA1823" s="11">
        <v>4.0000000000000001E-3</v>
      </c>
      <c r="AB1823" s="11">
        <v>0</v>
      </c>
      <c r="AC1823" s="11">
        <v>0</v>
      </c>
    </row>
    <row r="1824" spans="1:29" ht="11.5" hidden="1">
      <c r="A1824" s="15">
        <v>1807</v>
      </c>
      <c r="B1824" s="13" t="s">
        <v>1059</v>
      </c>
      <c r="C1824" s="14" t="s">
        <v>1188</v>
      </c>
      <c r="D1824" s="12"/>
      <c r="E1824" s="12">
        <v>462</v>
      </c>
      <c r="F1824" s="13" t="s">
        <v>1110</v>
      </c>
      <c r="G1824" s="12">
        <v>5501</v>
      </c>
      <c r="H1824" s="12">
        <v>1980</v>
      </c>
      <c r="I1824" s="11">
        <v>13.831</v>
      </c>
      <c r="J1824" s="11">
        <v>11.525</v>
      </c>
      <c r="K1824" s="11">
        <v>9.9860000000000007</v>
      </c>
      <c r="L1824" s="11">
        <v>8.4949999999999992</v>
      </c>
      <c r="M1824" s="11">
        <v>6.6950000000000003</v>
      </c>
      <c r="N1824" s="11">
        <v>4.3159999999999998</v>
      </c>
      <c r="O1824" s="11">
        <v>3.323</v>
      </c>
      <c r="P1824" s="11">
        <v>3.9849999999999999</v>
      </c>
      <c r="Q1824" s="11">
        <v>3.984</v>
      </c>
      <c r="R1824" s="11">
        <v>3.0230000000000001</v>
      </c>
      <c r="S1824" s="11">
        <v>2.1179999999999999</v>
      </c>
      <c r="T1824" s="11">
        <v>1.65</v>
      </c>
      <c r="U1824" s="11">
        <v>1.1240000000000001</v>
      </c>
      <c r="V1824" s="11">
        <v>0.74</v>
      </c>
      <c r="W1824" s="11">
        <v>0.41699999999999998</v>
      </c>
      <c r="X1824" s="11">
        <v>0.193</v>
      </c>
      <c r="Y1824" s="11">
        <v>8.5000000000000006E-2</v>
      </c>
      <c r="Z1824" s="11">
        <v>2.8000000000000001E-2</v>
      </c>
      <c r="AA1824" s="11">
        <v>6.0000000000000001E-3</v>
      </c>
      <c r="AB1824" s="11">
        <v>0</v>
      </c>
      <c r="AC1824" s="11">
        <v>0</v>
      </c>
    </row>
    <row r="1825" spans="1:29" ht="11.5" hidden="1">
      <c r="A1825" s="15">
        <v>1808</v>
      </c>
      <c r="B1825" s="13" t="s">
        <v>1059</v>
      </c>
      <c r="C1825" s="14" t="s">
        <v>1188</v>
      </c>
      <c r="D1825" s="12"/>
      <c r="E1825" s="12">
        <v>462</v>
      </c>
      <c r="F1825" s="13" t="s">
        <v>1110</v>
      </c>
      <c r="G1825" s="12">
        <v>5501</v>
      </c>
      <c r="H1825" s="12">
        <v>1985</v>
      </c>
      <c r="I1825" s="11">
        <v>18.332000000000001</v>
      </c>
      <c r="J1825" s="11">
        <v>13.308999999999999</v>
      </c>
      <c r="K1825" s="11">
        <v>11.379</v>
      </c>
      <c r="L1825" s="11">
        <v>9.9190000000000005</v>
      </c>
      <c r="M1825" s="11">
        <v>8.4079999999999995</v>
      </c>
      <c r="N1825" s="11">
        <v>6.5670000000000002</v>
      </c>
      <c r="O1825" s="11">
        <v>4.1619999999999999</v>
      </c>
      <c r="P1825" s="11">
        <v>3.173</v>
      </c>
      <c r="Q1825" s="11">
        <v>3.802</v>
      </c>
      <c r="R1825" s="11">
        <v>3.7879999999999998</v>
      </c>
      <c r="S1825" s="11">
        <v>2.819</v>
      </c>
      <c r="T1825" s="11">
        <v>1.9350000000000001</v>
      </c>
      <c r="U1825" s="11">
        <v>1.4650000000000001</v>
      </c>
      <c r="V1825" s="11">
        <v>0.92600000000000005</v>
      </c>
      <c r="W1825" s="11">
        <v>0.54600000000000004</v>
      </c>
      <c r="X1825" s="11">
        <v>0.26100000000000001</v>
      </c>
      <c r="Y1825" s="11">
        <v>9.0999999999999998E-2</v>
      </c>
      <c r="Z1825" s="11">
        <v>2.7E-2</v>
      </c>
      <c r="AA1825" s="11">
        <v>5.0000000000000001E-3</v>
      </c>
      <c r="AB1825" s="11">
        <v>0</v>
      </c>
      <c r="AC1825" s="11">
        <v>0</v>
      </c>
    </row>
    <row r="1826" spans="1:29" ht="11.5" hidden="1">
      <c r="A1826" s="15">
        <v>1809</v>
      </c>
      <c r="B1826" s="13" t="s">
        <v>1059</v>
      </c>
      <c r="C1826" s="14" t="s">
        <v>1188</v>
      </c>
      <c r="D1826" s="12"/>
      <c r="E1826" s="12">
        <v>462</v>
      </c>
      <c r="F1826" s="13" t="s">
        <v>1110</v>
      </c>
      <c r="G1826" s="12">
        <v>5501</v>
      </c>
      <c r="H1826" s="12">
        <v>1990</v>
      </c>
      <c r="I1826" s="11">
        <v>20.838999999999999</v>
      </c>
      <c r="J1826" s="11">
        <v>17.888000000000002</v>
      </c>
      <c r="K1826" s="11">
        <v>13.222</v>
      </c>
      <c r="L1826" s="11">
        <v>11.305</v>
      </c>
      <c r="M1826" s="11">
        <v>9.7889999999999997</v>
      </c>
      <c r="N1826" s="11">
        <v>8.2390000000000008</v>
      </c>
      <c r="O1826" s="11">
        <v>6.4050000000000002</v>
      </c>
      <c r="P1826" s="11">
        <v>4.056</v>
      </c>
      <c r="Q1826" s="11">
        <v>3.0790000000000002</v>
      </c>
      <c r="R1826" s="11">
        <v>3.657</v>
      </c>
      <c r="S1826" s="11">
        <v>3.5840000000000001</v>
      </c>
      <c r="T1826" s="11">
        <v>2.5939999999999999</v>
      </c>
      <c r="U1826" s="11">
        <v>1.72</v>
      </c>
      <c r="V1826" s="11">
        <v>1.2050000000000001</v>
      </c>
      <c r="W1826" s="11">
        <v>0.67600000000000005</v>
      </c>
      <c r="X1826" s="11">
        <v>0.35299999999999998</v>
      </c>
      <c r="Y1826" s="11">
        <v>0.122</v>
      </c>
      <c r="Z1826" s="11">
        <v>2.4E-2</v>
      </c>
      <c r="AA1826" s="11">
        <v>4.0000000000000001E-3</v>
      </c>
      <c r="AB1826" s="11">
        <v>0</v>
      </c>
      <c r="AC1826" s="11">
        <v>0</v>
      </c>
    </row>
    <row r="1827" spans="1:29" ht="11.5" hidden="1">
      <c r="A1827" s="15">
        <v>1810</v>
      </c>
      <c r="B1827" s="13" t="s">
        <v>1059</v>
      </c>
      <c r="C1827" s="14" t="s">
        <v>1188</v>
      </c>
      <c r="D1827" s="12"/>
      <c r="E1827" s="12">
        <v>462</v>
      </c>
      <c r="F1827" s="13" t="s">
        <v>1110</v>
      </c>
      <c r="G1827" s="12">
        <v>5501</v>
      </c>
      <c r="H1827" s="12">
        <v>1995</v>
      </c>
      <c r="I1827" s="11">
        <v>19.271999999999998</v>
      </c>
      <c r="J1827" s="11">
        <v>20.504999999999999</v>
      </c>
      <c r="K1827" s="11">
        <v>17.815000000000001</v>
      </c>
      <c r="L1827" s="11">
        <v>13.178000000000001</v>
      </c>
      <c r="M1827" s="11">
        <v>11.249000000000001</v>
      </c>
      <c r="N1827" s="11">
        <v>9.7149999999999999</v>
      </c>
      <c r="O1827" s="11">
        <v>8.1509999999999998</v>
      </c>
      <c r="P1827" s="11">
        <v>6.2939999999999996</v>
      </c>
      <c r="Q1827" s="11">
        <v>3.9740000000000002</v>
      </c>
      <c r="R1827" s="11">
        <v>3.016</v>
      </c>
      <c r="S1827" s="11">
        <v>3.5270000000000001</v>
      </c>
      <c r="T1827" s="11">
        <v>3.3759999999999999</v>
      </c>
      <c r="U1827" s="11">
        <v>2.351</v>
      </c>
      <c r="V1827" s="11">
        <v>1.45</v>
      </c>
      <c r="W1827" s="11">
        <v>0.94299999999999995</v>
      </c>
      <c r="X1827" s="11">
        <v>0.47099999999999997</v>
      </c>
      <c r="Y1827" s="11">
        <v>0.185</v>
      </c>
      <c r="Z1827" s="11">
        <v>0.04</v>
      </c>
      <c r="AA1827" s="11">
        <v>3.0000000000000001E-3</v>
      </c>
      <c r="AB1827" s="11">
        <v>0</v>
      </c>
      <c r="AC1827" s="11">
        <v>0</v>
      </c>
    </row>
    <row r="1828" spans="1:29" ht="11.5" hidden="1">
      <c r="A1828" s="15">
        <v>1811</v>
      </c>
      <c r="B1828" s="13" t="s">
        <v>1059</v>
      </c>
      <c r="C1828" s="14" t="s">
        <v>1188</v>
      </c>
      <c r="D1828" s="12"/>
      <c r="E1828" s="12">
        <v>462</v>
      </c>
      <c r="F1828" s="13" t="s">
        <v>1110</v>
      </c>
      <c r="G1828" s="12">
        <v>5501</v>
      </c>
      <c r="H1828" s="12">
        <v>2000</v>
      </c>
      <c r="I1828" s="11">
        <v>15.510999999999999</v>
      </c>
      <c r="J1828" s="11">
        <v>19.091999999999999</v>
      </c>
      <c r="K1828" s="11">
        <v>20.454000000000001</v>
      </c>
      <c r="L1828" s="11">
        <v>17.728999999999999</v>
      </c>
      <c r="M1828" s="11">
        <v>12.78</v>
      </c>
      <c r="N1828" s="11">
        <v>10.708</v>
      </c>
      <c r="O1828" s="11">
        <v>9.4730000000000008</v>
      </c>
      <c r="P1828" s="11">
        <v>8.1349999999999998</v>
      </c>
      <c r="Q1828" s="11">
        <v>6.4089999999999998</v>
      </c>
      <c r="R1828" s="11">
        <v>4.0449999999999999</v>
      </c>
      <c r="S1828" s="11">
        <v>2.9369999999999998</v>
      </c>
      <c r="T1828" s="11">
        <v>3.375</v>
      </c>
      <c r="U1828" s="11">
        <v>3.1190000000000002</v>
      </c>
      <c r="V1828" s="11">
        <v>2.0659999999999998</v>
      </c>
      <c r="W1828" s="11">
        <v>1.179</v>
      </c>
      <c r="X1828" s="11">
        <v>0.65400000000000003</v>
      </c>
      <c r="Y1828" s="11">
        <v>0.28000000000000003</v>
      </c>
      <c r="Z1828" s="11">
        <v>9.4E-2</v>
      </c>
      <c r="AA1828" s="11">
        <v>1.6E-2</v>
      </c>
      <c r="AB1828" s="11">
        <v>0</v>
      </c>
      <c r="AC1828" s="11">
        <v>0</v>
      </c>
    </row>
    <row r="1829" spans="1:29" ht="11.5" hidden="1">
      <c r="A1829" s="15">
        <v>1812</v>
      </c>
      <c r="B1829" s="13" t="s">
        <v>1059</v>
      </c>
      <c r="C1829" s="14" t="s">
        <v>1188</v>
      </c>
      <c r="D1829" s="12"/>
      <c r="E1829" s="12">
        <v>462</v>
      </c>
      <c r="F1829" s="13" t="s">
        <v>1110</v>
      </c>
      <c r="G1829" s="12">
        <v>5501</v>
      </c>
      <c r="H1829" s="12">
        <v>2005</v>
      </c>
      <c r="I1829" s="11">
        <v>13.861000000000001</v>
      </c>
      <c r="J1829" s="11">
        <v>15.577999999999999</v>
      </c>
      <c r="K1829" s="11">
        <v>19.13</v>
      </c>
      <c r="L1829" s="11">
        <v>20.629000000000001</v>
      </c>
      <c r="M1829" s="11">
        <v>18.172999999999998</v>
      </c>
      <c r="N1829" s="11">
        <v>13.331</v>
      </c>
      <c r="O1829" s="11">
        <v>11.159000000000001</v>
      </c>
      <c r="P1829" s="11">
        <v>9.7720000000000002</v>
      </c>
      <c r="Q1829" s="11">
        <v>8.2970000000000006</v>
      </c>
      <c r="R1829" s="11">
        <v>6.4889999999999999</v>
      </c>
      <c r="S1829" s="11">
        <v>4.0519999999999996</v>
      </c>
      <c r="T1829" s="11">
        <v>2.887</v>
      </c>
      <c r="U1829" s="11">
        <v>3.2069999999999999</v>
      </c>
      <c r="V1829" s="11">
        <v>2.8290000000000002</v>
      </c>
      <c r="W1829" s="11">
        <v>1.746</v>
      </c>
      <c r="X1829" s="11">
        <v>0.88</v>
      </c>
      <c r="Y1829" s="11">
        <v>0.434</v>
      </c>
      <c r="Z1829" s="11">
        <v>0.157</v>
      </c>
      <c r="AA1829" s="11">
        <v>0.04</v>
      </c>
      <c r="AB1829" s="11">
        <v>5.0000000000000001E-3</v>
      </c>
      <c r="AC1829" s="11">
        <v>0</v>
      </c>
    </row>
    <row r="1830" spans="1:29" ht="11.5" hidden="1">
      <c r="A1830" s="15">
        <v>1813</v>
      </c>
      <c r="B1830" s="13" t="s">
        <v>1059</v>
      </c>
      <c r="C1830" s="14" t="s">
        <v>1188</v>
      </c>
      <c r="D1830" s="12"/>
      <c r="E1830" s="12">
        <v>462</v>
      </c>
      <c r="F1830" s="13" t="s">
        <v>1110</v>
      </c>
      <c r="G1830" s="12">
        <v>5501</v>
      </c>
      <c r="H1830" s="12">
        <v>2010</v>
      </c>
      <c r="I1830" s="11">
        <v>16.494</v>
      </c>
      <c r="J1830" s="11">
        <v>13.375999999999999</v>
      </c>
      <c r="K1830" s="11">
        <v>14.951000000000001</v>
      </c>
      <c r="L1830" s="11">
        <v>19.048999999999999</v>
      </c>
      <c r="M1830" s="11">
        <v>21.088999999999999</v>
      </c>
      <c r="N1830" s="11">
        <v>18.616</v>
      </c>
      <c r="O1830" s="11">
        <v>13.451000000000001</v>
      </c>
      <c r="P1830" s="11">
        <v>11.21</v>
      </c>
      <c r="Q1830" s="11">
        <v>9.7260000000000009</v>
      </c>
      <c r="R1830" s="11">
        <v>8.2710000000000008</v>
      </c>
      <c r="S1830" s="11">
        <v>6.4409999999999998</v>
      </c>
      <c r="T1830" s="11">
        <v>3.9460000000000002</v>
      </c>
      <c r="U1830" s="11">
        <v>2.7570000000000001</v>
      </c>
      <c r="V1830" s="11">
        <v>2.956</v>
      </c>
      <c r="W1830" s="11">
        <v>2.4460000000000002</v>
      </c>
      <c r="X1830" s="11">
        <v>1.345</v>
      </c>
      <c r="Y1830" s="11">
        <v>0.58899999999999997</v>
      </c>
      <c r="Z1830" s="11">
        <v>0.23899999999999999</v>
      </c>
      <c r="AA1830" s="11">
        <v>6.5000000000000002E-2</v>
      </c>
      <c r="AB1830" s="11">
        <v>1.0999999999999999E-2</v>
      </c>
      <c r="AC1830" s="11">
        <v>1E-3</v>
      </c>
    </row>
    <row r="1831" spans="1:29" ht="11.5" hidden="1">
      <c r="A1831" s="15">
        <v>1814</v>
      </c>
      <c r="B1831" s="13" t="s">
        <v>1059</v>
      </c>
      <c r="C1831" s="14" t="s">
        <v>1188</v>
      </c>
      <c r="D1831" s="12"/>
      <c r="E1831" s="12">
        <v>462</v>
      </c>
      <c r="F1831" s="13" t="s">
        <v>1110</v>
      </c>
      <c r="G1831" s="12">
        <v>5501</v>
      </c>
      <c r="H1831" s="12">
        <v>2015</v>
      </c>
      <c r="I1831" s="11">
        <v>17.946000000000002</v>
      </c>
      <c r="J1831" s="11">
        <v>16.192</v>
      </c>
      <c r="K1831" s="11">
        <v>12.756</v>
      </c>
      <c r="L1831" s="11">
        <v>14.679</v>
      </c>
      <c r="M1831" s="11">
        <v>19.43</v>
      </c>
      <c r="N1831" s="11">
        <v>21.978000000000002</v>
      </c>
      <c r="O1831" s="11">
        <v>19.242000000000001</v>
      </c>
      <c r="P1831" s="11">
        <v>13.504</v>
      </c>
      <c r="Q1831" s="11">
        <v>11.175000000000001</v>
      </c>
      <c r="R1831" s="11">
        <v>9.7070000000000007</v>
      </c>
      <c r="S1831" s="11">
        <v>8.2370000000000001</v>
      </c>
      <c r="T1831" s="11">
        <v>6.3239999999999998</v>
      </c>
      <c r="U1831" s="11">
        <v>3.8140000000000001</v>
      </c>
      <c r="V1831" s="11">
        <v>2.593</v>
      </c>
      <c r="W1831" s="11">
        <v>2.6280000000000001</v>
      </c>
      <c r="X1831" s="11">
        <v>1.952</v>
      </c>
      <c r="Y1831" s="11">
        <v>0.92100000000000004</v>
      </c>
      <c r="Z1831" s="11">
        <v>0.33400000000000002</v>
      </c>
      <c r="AA1831" s="11">
        <v>0.109</v>
      </c>
      <c r="AB1831" s="11">
        <v>2.3E-2</v>
      </c>
      <c r="AC1831" s="11">
        <v>3.0000000000000001E-3</v>
      </c>
    </row>
    <row r="1832" spans="1:29" ht="11.5" hidden="1">
      <c r="A1832" s="15">
        <v>1815</v>
      </c>
      <c r="B1832" s="13" t="s">
        <v>1059</v>
      </c>
      <c r="C1832" s="14" t="s">
        <v>1188</v>
      </c>
      <c r="D1832" s="12"/>
      <c r="E1832" s="12">
        <v>462</v>
      </c>
      <c r="F1832" s="13" t="s">
        <v>1110</v>
      </c>
      <c r="G1832" s="12">
        <v>5501</v>
      </c>
      <c r="H1832" s="12">
        <v>2020</v>
      </c>
      <c r="I1832" s="11">
        <v>17.184000000000001</v>
      </c>
      <c r="J1832" s="11">
        <v>17.925000000000001</v>
      </c>
      <c r="K1832" s="11">
        <v>16.172000000000001</v>
      </c>
      <c r="L1832" s="11">
        <v>12.79</v>
      </c>
      <c r="M1832" s="11">
        <v>14.944000000000001</v>
      </c>
      <c r="N1832" s="11">
        <v>20.053000000000001</v>
      </c>
      <c r="O1832" s="11">
        <v>22.411000000000001</v>
      </c>
      <c r="P1832" s="11">
        <v>19.18</v>
      </c>
      <c r="Q1832" s="11">
        <v>13.343999999999999</v>
      </c>
      <c r="R1832" s="11">
        <v>11.031000000000001</v>
      </c>
      <c r="S1832" s="11">
        <v>9.3450000000000006</v>
      </c>
      <c r="T1832" s="11">
        <v>7.835</v>
      </c>
      <c r="U1832" s="11">
        <v>5.9210000000000003</v>
      </c>
      <c r="V1832" s="11">
        <v>3.2530000000000001</v>
      </c>
      <c r="W1832" s="11">
        <v>2.1</v>
      </c>
      <c r="X1832" s="11">
        <v>2.02</v>
      </c>
      <c r="Y1832" s="11">
        <v>1.3380000000000001</v>
      </c>
      <c r="Z1832" s="11">
        <v>0.56000000000000005</v>
      </c>
      <c r="AA1832" s="11">
        <v>0.16300000000000001</v>
      </c>
      <c r="AB1832" s="11">
        <v>3.9E-2</v>
      </c>
      <c r="AC1832" s="11">
        <v>6.0000000000000001E-3</v>
      </c>
    </row>
    <row r="1833" spans="1:29" ht="11.5" hidden="1">
      <c r="A1833" s="15">
        <v>1816</v>
      </c>
      <c r="B1833" s="13" t="s">
        <v>1059</v>
      </c>
      <c r="C1833" s="14" t="s">
        <v>1189</v>
      </c>
      <c r="D1833" s="12"/>
      <c r="E1833" s="12">
        <v>524</v>
      </c>
      <c r="F1833" s="13" t="s">
        <v>1110</v>
      </c>
      <c r="G1833" s="12">
        <v>5501</v>
      </c>
      <c r="H1833" s="12">
        <v>1950</v>
      </c>
      <c r="I1833" s="11">
        <v>599.95699999999999</v>
      </c>
      <c r="J1833" s="11">
        <v>521.51800000000003</v>
      </c>
      <c r="K1833" s="11">
        <v>485.48700000000002</v>
      </c>
      <c r="L1833" s="11">
        <v>441.81700000000001</v>
      </c>
      <c r="M1833" s="11">
        <v>413.94900000000001</v>
      </c>
      <c r="N1833" s="11">
        <v>370.98200000000003</v>
      </c>
      <c r="O1833" s="11">
        <v>316.80200000000002</v>
      </c>
      <c r="P1833" s="11">
        <v>275.40699999999998</v>
      </c>
      <c r="Q1833" s="11">
        <v>233.99799999999999</v>
      </c>
      <c r="R1833" s="11">
        <v>191.041</v>
      </c>
      <c r="S1833" s="11">
        <v>146.072</v>
      </c>
      <c r="T1833" s="11">
        <v>112.851</v>
      </c>
      <c r="U1833" s="11">
        <v>84.153999999999996</v>
      </c>
      <c r="V1833" s="11">
        <v>60.076999999999998</v>
      </c>
      <c r="W1833" s="11">
        <v>13.644</v>
      </c>
      <c r="X1833" s="11">
        <v>7.14</v>
      </c>
      <c r="Y1833" s="11">
        <v>4.1459999999999999</v>
      </c>
      <c r="Z1833" s="11">
        <v>0.96699999999999997</v>
      </c>
      <c r="AA1833" s="11">
        <v>0.182</v>
      </c>
      <c r="AB1833" s="11">
        <v>2.1000000000000001E-2</v>
      </c>
      <c r="AC1833" s="11">
        <v>0</v>
      </c>
    </row>
    <row r="1834" spans="1:29" ht="11.5" hidden="1">
      <c r="A1834" s="15">
        <v>1817</v>
      </c>
      <c r="B1834" s="13" t="s">
        <v>1059</v>
      </c>
      <c r="C1834" s="14" t="s">
        <v>1189</v>
      </c>
      <c r="D1834" s="12"/>
      <c r="E1834" s="12">
        <v>524</v>
      </c>
      <c r="F1834" s="13" t="s">
        <v>1110</v>
      </c>
      <c r="G1834" s="12">
        <v>5501</v>
      </c>
      <c r="H1834" s="12">
        <v>1955</v>
      </c>
      <c r="I1834" s="11">
        <v>766.83399999999995</v>
      </c>
      <c r="J1834" s="11">
        <v>529.63</v>
      </c>
      <c r="K1834" s="11">
        <v>503.56700000000001</v>
      </c>
      <c r="L1834" s="11">
        <v>467.08100000000002</v>
      </c>
      <c r="M1834" s="11">
        <v>419.58800000000002</v>
      </c>
      <c r="N1834" s="11">
        <v>389.60599999999999</v>
      </c>
      <c r="O1834" s="11">
        <v>346.77600000000001</v>
      </c>
      <c r="P1834" s="11">
        <v>293.84500000000003</v>
      </c>
      <c r="Q1834" s="11">
        <v>253.73599999999999</v>
      </c>
      <c r="R1834" s="11">
        <v>214.173</v>
      </c>
      <c r="S1834" s="11">
        <v>171.786</v>
      </c>
      <c r="T1834" s="11">
        <v>127.229</v>
      </c>
      <c r="U1834" s="11">
        <v>93.061999999999998</v>
      </c>
      <c r="V1834" s="11">
        <v>63.887999999999998</v>
      </c>
      <c r="W1834" s="11">
        <v>40.451000000000001</v>
      </c>
      <c r="X1834" s="11">
        <v>7.5579999999999998</v>
      </c>
      <c r="Y1834" s="11">
        <v>2.992</v>
      </c>
      <c r="Z1834" s="11">
        <v>1.194</v>
      </c>
      <c r="AA1834" s="11">
        <v>0.17699999999999999</v>
      </c>
      <c r="AB1834" s="11">
        <v>0.02</v>
      </c>
      <c r="AC1834" s="11">
        <v>1E-3</v>
      </c>
    </row>
    <row r="1835" spans="1:29" ht="11.5" hidden="1">
      <c r="A1835" s="15">
        <v>1818</v>
      </c>
      <c r="B1835" s="13" t="s">
        <v>1059</v>
      </c>
      <c r="C1835" s="14" t="s">
        <v>1189</v>
      </c>
      <c r="D1835" s="12"/>
      <c r="E1835" s="12">
        <v>524</v>
      </c>
      <c r="F1835" s="13" t="s">
        <v>1110</v>
      </c>
      <c r="G1835" s="12">
        <v>5501</v>
      </c>
      <c r="H1835" s="12">
        <v>1960</v>
      </c>
      <c r="I1835" s="11">
        <v>804.35799999999995</v>
      </c>
      <c r="J1835" s="11">
        <v>677.03099999999995</v>
      </c>
      <c r="K1835" s="11">
        <v>510.75700000000001</v>
      </c>
      <c r="L1835" s="11">
        <v>481.048</v>
      </c>
      <c r="M1835" s="11">
        <v>437.01299999999998</v>
      </c>
      <c r="N1835" s="11">
        <v>389.46199999999999</v>
      </c>
      <c r="O1835" s="11">
        <v>361.13400000000001</v>
      </c>
      <c r="P1835" s="11">
        <v>319.649</v>
      </c>
      <c r="Q1835" s="11">
        <v>269.21199999999999</v>
      </c>
      <c r="R1835" s="11">
        <v>231.12</v>
      </c>
      <c r="S1835" s="11">
        <v>191.833</v>
      </c>
      <c r="T1835" s="11">
        <v>149.17599999999999</v>
      </c>
      <c r="U1835" s="11">
        <v>104.682</v>
      </c>
      <c r="V1835" s="11">
        <v>70.555999999999997</v>
      </c>
      <c r="W1835" s="11">
        <v>42.994</v>
      </c>
      <c r="X1835" s="11">
        <v>22.434999999999999</v>
      </c>
      <c r="Y1835" s="11">
        <v>3.1230000000000002</v>
      </c>
      <c r="Z1835" s="11">
        <v>0.85799999999999998</v>
      </c>
      <c r="AA1835" s="11">
        <v>0.221</v>
      </c>
      <c r="AB1835" s="11">
        <v>0.02</v>
      </c>
      <c r="AC1835" s="11">
        <v>1E-3</v>
      </c>
    </row>
    <row r="1836" spans="1:29" ht="11.5" hidden="1">
      <c r="A1836" s="15">
        <v>1819</v>
      </c>
      <c r="B1836" s="13" t="s">
        <v>1059</v>
      </c>
      <c r="C1836" s="14" t="s">
        <v>1189</v>
      </c>
      <c r="D1836" s="12"/>
      <c r="E1836" s="12">
        <v>524</v>
      </c>
      <c r="F1836" s="13" t="s">
        <v>1110</v>
      </c>
      <c r="G1836" s="12">
        <v>5501</v>
      </c>
      <c r="H1836" s="12">
        <v>1965</v>
      </c>
      <c r="I1836" s="11">
        <v>854.36699999999996</v>
      </c>
      <c r="J1836" s="11">
        <v>717.64800000000002</v>
      </c>
      <c r="K1836" s="11">
        <v>655.42700000000002</v>
      </c>
      <c r="L1836" s="11">
        <v>492.53800000000001</v>
      </c>
      <c r="M1836" s="11">
        <v>458.08800000000002</v>
      </c>
      <c r="N1836" s="11">
        <v>412.7</v>
      </c>
      <c r="O1836" s="11">
        <v>365.589</v>
      </c>
      <c r="P1836" s="11">
        <v>336.62599999999998</v>
      </c>
      <c r="Q1836" s="11">
        <v>296.06200000000001</v>
      </c>
      <c r="R1836" s="11">
        <v>247.74199999999999</v>
      </c>
      <c r="S1836" s="11">
        <v>209.124</v>
      </c>
      <c r="T1836" s="11">
        <v>168.405</v>
      </c>
      <c r="U1836" s="11">
        <v>124.339</v>
      </c>
      <c r="V1836" s="11">
        <v>80.634</v>
      </c>
      <c r="W1836" s="11">
        <v>48.412999999999997</v>
      </c>
      <c r="X1836" s="11">
        <v>24.465</v>
      </c>
      <c r="Y1836" s="11">
        <v>9.7420000000000009</v>
      </c>
      <c r="Z1836" s="11">
        <v>1.0149999999999999</v>
      </c>
      <c r="AA1836" s="11">
        <v>0.16600000000000001</v>
      </c>
      <c r="AB1836" s="11">
        <v>2.5999999999999999E-2</v>
      </c>
      <c r="AC1836" s="11">
        <v>1E-3</v>
      </c>
    </row>
    <row r="1837" spans="1:29" ht="11.5" hidden="1">
      <c r="A1837" s="15">
        <v>1820</v>
      </c>
      <c r="B1837" s="13" t="s">
        <v>1059</v>
      </c>
      <c r="C1837" s="14" t="s">
        <v>1189</v>
      </c>
      <c r="D1837" s="12"/>
      <c r="E1837" s="12">
        <v>524</v>
      </c>
      <c r="F1837" s="13" t="s">
        <v>1110</v>
      </c>
      <c r="G1837" s="12">
        <v>5501</v>
      </c>
      <c r="H1837" s="12">
        <v>1970</v>
      </c>
      <c r="I1837" s="11">
        <v>944.73</v>
      </c>
      <c r="J1837" s="11">
        <v>774.50699999999995</v>
      </c>
      <c r="K1837" s="11">
        <v>697.93</v>
      </c>
      <c r="L1837" s="11">
        <v>635.01599999999996</v>
      </c>
      <c r="M1837" s="11">
        <v>474.18799999999999</v>
      </c>
      <c r="N1837" s="11">
        <v>442.036</v>
      </c>
      <c r="O1837" s="11">
        <v>397.49400000000003</v>
      </c>
      <c r="P1837" s="11">
        <v>348.56900000000002</v>
      </c>
      <c r="Q1837" s="11">
        <v>317.31200000000001</v>
      </c>
      <c r="R1837" s="11">
        <v>276.28800000000001</v>
      </c>
      <c r="S1837" s="11">
        <v>227.04</v>
      </c>
      <c r="T1837" s="11">
        <v>186.06299999999999</v>
      </c>
      <c r="U1837" s="11">
        <v>142.68600000000001</v>
      </c>
      <c r="V1837" s="11">
        <v>97.816000000000003</v>
      </c>
      <c r="W1837" s="11">
        <v>56.835999999999999</v>
      </c>
      <c r="X1837" s="11">
        <v>28.553000000000001</v>
      </c>
      <c r="Y1837" s="11">
        <v>11.129</v>
      </c>
      <c r="Z1837" s="11">
        <v>3.1030000000000002</v>
      </c>
      <c r="AA1837" s="11">
        <v>0.191</v>
      </c>
      <c r="AB1837" s="11">
        <v>0.02</v>
      </c>
      <c r="AC1837" s="11">
        <v>2E-3</v>
      </c>
    </row>
    <row r="1838" spans="1:29" ht="11.5" hidden="1">
      <c r="A1838" s="15">
        <v>1821</v>
      </c>
      <c r="B1838" s="13" t="s">
        <v>1059</v>
      </c>
      <c r="C1838" s="14" t="s">
        <v>1189</v>
      </c>
      <c r="D1838" s="12"/>
      <c r="E1838" s="12">
        <v>524</v>
      </c>
      <c r="F1838" s="13" t="s">
        <v>1110</v>
      </c>
      <c r="G1838" s="12">
        <v>5501</v>
      </c>
      <c r="H1838" s="12">
        <v>1975</v>
      </c>
      <c r="I1838" s="11">
        <v>1060.4290000000001</v>
      </c>
      <c r="J1838" s="11">
        <v>866.80399999999997</v>
      </c>
      <c r="K1838" s="11">
        <v>755.40099999999995</v>
      </c>
      <c r="L1838" s="11">
        <v>678.68</v>
      </c>
      <c r="M1838" s="11">
        <v>612.41700000000003</v>
      </c>
      <c r="N1838" s="11">
        <v>455.96699999999998</v>
      </c>
      <c r="O1838" s="11">
        <v>423.41399999999999</v>
      </c>
      <c r="P1838" s="11">
        <v>377.98899999999998</v>
      </c>
      <c r="Q1838" s="11">
        <v>329.02</v>
      </c>
      <c r="R1838" s="11">
        <v>297.20699999999999</v>
      </c>
      <c r="S1838" s="11">
        <v>254.71199999999999</v>
      </c>
      <c r="T1838" s="11">
        <v>203.79599999999999</v>
      </c>
      <c r="U1838" s="11">
        <v>159.68299999999999</v>
      </c>
      <c r="V1838" s="11">
        <v>114.261</v>
      </c>
      <c r="W1838" s="11">
        <v>70.573999999999998</v>
      </c>
      <c r="X1838" s="11">
        <v>34.594000000000001</v>
      </c>
      <c r="Y1838" s="11">
        <v>13.532</v>
      </c>
      <c r="Z1838" s="11">
        <v>3.726</v>
      </c>
      <c r="AA1838" s="11">
        <v>0.67300000000000004</v>
      </c>
      <c r="AB1838" s="11">
        <v>2.5999999999999999E-2</v>
      </c>
      <c r="AC1838" s="11">
        <v>2E-3</v>
      </c>
    </row>
    <row r="1839" spans="1:29" ht="11.5" hidden="1">
      <c r="A1839" s="15">
        <v>1822</v>
      </c>
      <c r="B1839" s="13" t="s">
        <v>1059</v>
      </c>
      <c r="C1839" s="14" t="s">
        <v>1189</v>
      </c>
      <c r="D1839" s="12"/>
      <c r="E1839" s="12">
        <v>524</v>
      </c>
      <c r="F1839" s="13" t="s">
        <v>1110</v>
      </c>
      <c r="G1839" s="12">
        <v>5501</v>
      </c>
      <c r="H1839" s="12">
        <v>1980</v>
      </c>
      <c r="I1839" s="11">
        <v>1207.336</v>
      </c>
      <c r="J1839" s="11">
        <v>983.84799999999996</v>
      </c>
      <c r="K1839" s="11">
        <v>847.80799999999999</v>
      </c>
      <c r="L1839" s="11">
        <v>736.94500000000005</v>
      </c>
      <c r="M1839" s="11">
        <v>656.31200000000001</v>
      </c>
      <c r="N1839" s="11">
        <v>588.67999999999995</v>
      </c>
      <c r="O1839" s="11">
        <v>436.26600000000002</v>
      </c>
      <c r="P1839" s="11">
        <v>403.00299999999999</v>
      </c>
      <c r="Q1839" s="11">
        <v>357.87099999999998</v>
      </c>
      <c r="R1839" s="11">
        <v>309.56</v>
      </c>
      <c r="S1839" s="11">
        <v>275.70100000000002</v>
      </c>
      <c r="T1839" s="11">
        <v>230.572</v>
      </c>
      <c r="U1839" s="11">
        <v>176.994</v>
      </c>
      <c r="V1839" s="11">
        <v>129.953</v>
      </c>
      <c r="W1839" s="11">
        <v>84.180999999999997</v>
      </c>
      <c r="X1839" s="11">
        <v>44.182000000000002</v>
      </c>
      <c r="Y1839" s="11">
        <v>16.992000000000001</v>
      </c>
      <c r="Z1839" s="11">
        <v>4.7300000000000004</v>
      </c>
      <c r="AA1839" s="11">
        <v>0.84699999999999998</v>
      </c>
      <c r="AB1839" s="11">
        <v>9.1999999999999998E-2</v>
      </c>
      <c r="AC1839" s="11">
        <v>2E-3</v>
      </c>
    </row>
    <row r="1840" spans="1:29" ht="11.5" hidden="1">
      <c r="A1840" s="15">
        <v>1823</v>
      </c>
      <c r="B1840" s="13" t="s">
        <v>1059</v>
      </c>
      <c r="C1840" s="14" t="s">
        <v>1189</v>
      </c>
      <c r="D1840" s="12"/>
      <c r="E1840" s="12">
        <v>524</v>
      </c>
      <c r="F1840" s="13" t="s">
        <v>1110</v>
      </c>
      <c r="G1840" s="12">
        <v>5501</v>
      </c>
      <c r="H1840" s="12">
        <v>1985</v>
      </c>
      <c r="I1840" s="11">
        <v>1359.0740000000001</v>
      </c>
      <c r="J1840" s="11">
        <v>1134.5450000000001</v>
      </c>
      <c r="K1840" s="11">
        <v>965.62400000000002</v>
      </c>
      <c r="L1840" s="11">
        <v>829.88599999999997</v>
      </c>
      <c r="M1840" s="11">
        <v>715.84199999999998</v>
      </c>
      <c r="N1840" s="11">
        <v>634.83600000000001</v>
      </c>
      <c r="O1840" s="11">
        <v>567.58000000000004</v>
      </c>
      <c r="P1840" s="11">
        <v>418.62</v>
      </c>
      <c r="Q1840" s="11">
        <v>384.59100000000001</v>
      </c>
      <c r="R1840" s="11">
        <v>339.28399999999999</v>
      </c>
      <c r="S1840" s="11">
        <v>289.55399999999997</v>
      </c>
      <c r="T1840" s="11">
        <v>252.108</v>
      </c>
      <c r="U1840" s="11">
        <v>202.95699999999999</v>
      </c>
      <c r="V1840" s="11">
        <v>146.636</v>
      </c>
      <c r="W1840" s="11">
        <v>97.948999999999998</v>
      </c>
      <c r="X1840" s="11">
        <v>54.319000000000003</v>
      </c>
      <c r="Y1840" s="11">
        <v>22.541</v>
      </c>
      <c r="Z1840" s="11">
        <v>6.2140000000000004</v>
      </c>
      <c r="AA1840" s="11">
        <v>1.1279999999999999</v>
      </c>
      <c r="AB1840" s="11">
        <v>0.122</v>
      </c>
      <c r="AC1840" s="11">
        <v>8.0000000000000002E-3</v>
      </c>
    </row>
    <row r="1841" spans="1:29" ht="11.5" hidden="1">
      <c r="A1841" s="15">
        <v>1824</v>
      </c>
      <c r="B1841" s="13" t="s">
        <v>1059</v>
      </c>
      <c r="C1841" s="14" t="s">
        <v>1189</v>
      </c>
      <c r="D1841" s="12"/>
      <c r="E1841" s="12">
        <v>524</v>
      </c>
      <c r="F1841" s="13" t="s">
        <v>1110</v>
      </c>
      <c r="G1841" s="12">
        <v>5501</v>
      </c>
      <c r="H1841" s="12">
        <v>1990</v>
      </c>
      <c r="I1841" s="11">
        <v>1510.5150000000001</v>
      </c>
      <c r="J1841" s="11">
        <v>1295.114</v>
      </c>
      <c r="K1841" s="11">
        <v>1117.6600000000001</v>
      </c>
      <c r="L1841" s="11">
        <v>948.66800000000001</v>
      </c>
      <c r="M1841" s="11">
        <v>809.42200000000003</v>
      </c>
      <c r="N1841" s="11">
        <v>695.80100000000004</v>
      </c>
      <c r="O1841" s="11">
        <v>615.64200000000005</v>
      </c>
      <c r="P1841" s="11">
        <v>548.09699999999998</v>
      </c>
      <c r="Q1841" s="11">
        <v>402.23599999999999</v>
      </c>
      <c r="R1841" s="11">
        <v>367.13200000000001</v>
      </c>
      <c r="S1841" s="11">
        <v>319.78199999999998</v>
      </c>
      <c r="T1841" s="11">
        <v>267.24700000000001</v>
      </c>
      <c r="U1841" s="11">
        <v>224.67</v>
      </c>
      <c r="V1841" s="11">
        <v>170.89699999999999</v>
      </c>
      <c r="W1841" s="11">
        <v>112.79900000000001</v>
      </c>
      <c r="X1841" s="11">
        <v>64.923000000000002</v>
      </c>
      <c r="Y1841" s="11">
        <v>28.652000000000001</v>
      </c>
      <c r="Z1841" s="11">
        <v>8.5640000000000001</v>
      </c>
      <c r="AA1841" s="11">
        <v>1.5429999999999999</v>
      </c>
      <c r="AB1841" s="11">
        <v>0.16800000000000001</v>
      </c>
      <c r="AC1841" s="11">
        <v>1.0999999999999999E-2</v>
      </c>
    </row>
    <row r="1842" spans="1:29" ht="11.5" hidden="1">
      <c r="A1842" s="15">
        <v>1825</v>
      </c>
      <c r="B1842" s="13" t="s">
        <v>1059</v>
      </c>
      <c r="C1842" s="14" t="s">
        <v>1189</v>
      </c>
      <c r="D1842" s="12"/>
      <c r="E1842" s="12">
        <v>524</v>
      </c>
      <c r="F1842" s="13" t="s">
        <v>1110</v>
      </c>
      <c r="G1842" s="12">
        <v>5501</v>
      </c>
      <c r="H1842" s="12">
        <v>1995</v>
      </c>
      <c r="I1842" s="11">
        <v>1648.9829999999999</v>
      </c>
      <c r="J1842" s="11">
        <v>1456.4960000000001</v>
      </c>
      <c r="K1842" s="11">
        <v>1279.269</v>
      </c>
      <c r="L1842" s="11">
        <v>1103.941</v>
      </c>
      <c r="M1842" s="11">
        <v>926.24900000000002</v>
      </c>
      <c r="N1842" s="11">
        <v>774.18600000000004</v>
      </c>
      <c r="O1842" s="11">
        <v>658.13199999999995</v>
      </c>
      <c r="P1842" s="11">
        <v>583.81600000000003</v>
      </c>
      <c r="Q1842" s="11">
        <v>522.05399999999997</v>
      </c>
      <c r="R1842" s="11">
        <v>382.44400000000002</v>
      </c>
      <c r="S1842" s="11">
        <v>346.75400000000002</v>
      </c>
      <c r="T1842" s="11">
        <v>297.13299999999998</v>
      </c>
      <c r="U1842" s="11">
        <v>240.88</v>
      </c>
      <c r="V1842" s="11">
        <v>192.28100000000001</v>
      </c>
      <c r="W1842" s="11">
        <v>134.26400000000001</v>
      </c>
      <c r="X1842" s="11">
        <v>76.867000000000004</v>
      </c>
      <c r="Y1842" s="11">
        <v>35.427</v>
      </c>
      <c r="Z1842" s="11">
        <v>11.289</v>
      </c>
      <c r="AA1842" s="11">
        <v>2.2000000000000002</v>
      </c>
      <c r="AB1842" s="11">
        <v>0.23699999999999999</v>
      </c>
      <c r="AC1842" s="11">
        <v>1.4999999999999999E-2</v>
      </c>
    </row>
    <row r="1843" spans="1:29" ht="11.5" hidden="1">
      <c r="A1843" s="15">
        <v>1826</v>
      </c>
      <c r="B1843" s="13" t="s">
        <v>1059</v>
      </c>
      <c r="C1843" s="14" t="s">
        <v>1189</v>
      </c>
      <c r="D1843" s="12"/>
      <c r="E1843" s="12">
        <v>524</v>
      </c>
      <c r="F1843" s="13" t="s">
        <v>1110</v>
      </c>
      <c r="G1843" s="12">
        <v>5501</v>
      </c>
      <c r="H1843" s="12">
        <v>2000</v>
      </c>
      <c r="I1843" s="11">
        <v>1739.58</v>
      </c>
      <c r="J1843" s="11">
        <v>1610.875</v>
      </c>
      <c r="K1843" s="11">
        <v>1439.171</v>
      </c>
      <c r="L1843" s="11">
        <v>1265.53</v>
      </c>
      <c r="M1843" s="11">
        <v>1100.338</v>
      </c>
      <c r="N1843" s="11">
        <v>931.75900000000001</v>
      </c>
      <c r="O1843" s="11">
        <v>781.83900000000006</v>
      </c>
      <c r="P1843" s="11">
        <v>647.54399999999998</v>
      </c>
      <c r="Q1843" s="11">
        <v>545.42700000000002</v>
      </c>
      <c r="R1843" s="11">
        <v>481.79399999999998</v>
      </c>
      <c r="S1843" s="11">
        <v>360.59500000000003</v>
      </c>
      <c r="T1843" s="11">
        <v>326.33600000000001</v>
      </c>
      <c r="U1843" s="11">
        <v>271.62700000000001</v>
      </c>
      <c r="V1843" s="11">
        <v>209.69200000000001</v>
      </c>
      <c r="W1843" s="11">
        <v>154.22800000000001</v>
      </c>
      <c r="X1843" s="11">
        <v>93.945999999999998</v>
      </c>
      <c r="Y1843" s="11">
        <v>43.279000000000003</v>
      </c>
      <c r="Z1843" s="11">
        <v>14.435</v>
      </c>
      <c r="AA1843" s="11">
        <v>2.9910000000000001</v>
      </c>
      <c r="AB1843" s="11">
        <v>0.34300000000000003</v>
      </c>
      <c r="AC1843" s="11">
        <v>2.1000000000000001E-2</v>
      </c>
    </row>
    <row r="1844" spans="1:29" ht="11.5" hidden="1">
      <c r="A1844" s="15">
        <v>1827</v>
      </c>
      <c r="B1844" s="13" t="s">
        <v>1059</v>
      </c>
      <c r="C1844" s="14" t="s">
        <v>1189</v>
      </c>
      <c r="D1844" s="12"/>
      <c r="E1844" s="12">
        <v>524</v>
      </c>
      <c r="F1844" s="13" t="s">
        <v>1110</v>
      </c>
      <c r="G1844" s="12">
        <v>5501</v>
      </c>
      <c r="H1844" s="12">
        <v>2005</v>
      </c>
      <c r="I1844" s="11">
        <v>1615.0650000000001</v>
      </c>
      <c r="J1844" s="11">
        <v>1712.79</v>
      </c>
      <c r="K1844" s="11">
        <v>1599.232</v>
      </c>
      <c r="L1844" s="11">
        <v>1374.646</v>
      </c>
      <c r="M1844" s="11">
        <v>1170.9190000000001</v>
      </c>
      <c r="N1844" s="11">
        <v>1053.355</v>
      </c>
      <c r="O1844" s="11">
        <v>882.78800000000001</v>
      </c>
      <c r="P1844" s="11">
        <v>729.25400000000002</v>
      </c>
      <c r="Q1844" s="11">
        <v>617.54399999999998</v>
      </c>
      <c r="R1844" s="11">
        <v>502.18200000000002</v>
      </c>
      <c r="S1844" s="11">
        <v>452.09500000000003</v>
      </c>
      <c r="T1844" s="11">
        <v>345.12599999999998</v>
      </c>
      <c r="U1844" s="11">
        <v>305.16699999999997</v>
      </c>
      <c r="V1844" s="11">
        <v>239.333</v>
      </c>
      <c r="W1844" s="11">
        <v>166.88900000000001</v>
      </c>
      <c r="X1844" s="11">
        <v>112.52200000000001</v>
      </c>
      <c r="Y1844" s="11">
        <v>55.100999999999999</v>
      </c>
      <c r="Z1844" s="11">
        <v>18.132000000000001</v>
      </c>
      <c r="AA1844" s="11">
        <v>3.919</v>
      </c>
      <c r="AB1844" s="11">
        <v>0.47399999999999998</v>
      </c>
      <c r="AC1844" s="11">
        <v>3.1E-2</v>
      </c>
    </row>
    <row r="1845" spans="1:29" ht="11.5" hidden="1">
      <c r="A1845" s="15">
        <v>1828</v>
      </c>
      <c r="B1845" s="13" t="s">
        <v>1059</v>
      </c>
      <c r="C1845" s="14" t="s">
        <v>1189</v>
      </c>
      <c r="D1845" s="12"/>
      <c r="E1845" s="12">
        <v>524</v>
      </c>
      <c r="F1845" s="13" t="s">
        <v>1110</v>
      </c>
      <c r="G1845" s="12">
        <v>5501</v>
      </c>
      <c r="H1845" s="12">
        <v>2010</v>
      </c>
      <c r="I1845" s="11">
        <v>1475.9580000000001</v>
      </c>
      <c r="J1845" s="11">
        <v>1598.7380000000001</v>
      </c>
      <c r="K1845" s="11">
        <v>1714.213</v>
      </c>
      <c r="L1845" s="11">
        <v>1490.8969999999999</v>
      </c>
      <c r="M1845" s="11">
        <v>1248.5930000000001</v>
      </c>
      <c r="N1845" s="11">
        <v>1148.6220000000001</v>
      </c>
      <c r="O1845" s="11">
        <v>978.529</v>
      </c>
      <c r="P1845" s="11">
        <v>816.37300000000005</v>
      </c>
      <c r="Q1845" s="11">
        <v>721.02800000000002</v>
      </c>
      <c r="R1845" s="11">
        <v>589.63</v>
      </c>
      <c r="S1845" s="11">
        <v>479.69299999999998</v>
      </c>
      <c r="T1845" s="11">
        <v>416.36399999999998</v>
      </c>
      <c r="U1845" s="11">
        <v>347.78300000000002</v>
      </c>
      <c r="V1845" s="11">
        <v>297.95999999999998</v>
      </c>
      <c r="W1845" s="11">
        <v>182.08</v>
      </c>
      <c r="X1845" s="11">
        <v>116.262</v>
      </c>
      <c r="Y1845" s="11">
        <v>64.605999999999995</v>
      </c>
      <c r="Z1845" s="11">
        <v>23.588999999999999</v>
      </c>
      <c r="AA1845" s="11">
        <v>5.01</v>
      </c>
      <c r="AB1845" s="11">
        <v>0.626</v>
      </c>
      <c r="AC1845" s="11">
        <v>4.2999999999999997E-2</v>
      </c>
    </row>
    <row r="1846" spans="1:29" ht="11.5" hidden="1">
      <c r="A1846" s="15">
        <v>1829</v>
      </c>
      <c r="B1846" s="13" t="s">
        <v>1059</v>
      </c>
      <c r="C1846" s="14" t="s">
        <v>1189</v>
      </c>
      <c r="D1846" s="12"/>
      <c r="E1846" s="12">
        <v>524</v>
      </c>
      <c r="F1846" s="13" t="s">
        <v>1110</v>
      </c>
      <c r="G1846" s="12">
        <v>5501</v>
      </c>
      <c r="H1846" s="12">
        <v>2015</v>
      </c>
      <c r="I1846" s="11">
        <v>1379.7529999999999</v>
      </c>
      <c r="J1846" s="11">
        <v>1461.375</v>
      </c>
      <c r="K1846" s="11">
        <v>1591.6030000000001</v>
      </c>
      <c r="L1846" s="11">
        <v>1701.0820000000001</v>
      </c>
      <c r="M1846" s="11">
        <v>1466.434</v>
      </c>
      <c r="N1846" s="11">
        <v>1219.9280000000001</v>
      </c>
      <c r="O1846" s="11">
        <v>1122.5360000000001</v>
      </c>
      <c r="P1846" s="11">
        <v>956.82899999999995</v>
      </c>
      <c r="Q1846" s="11">
        <v>797.649</v>
      </c>
      <c r="R1846" s="11">
        <v>702.33699999999999</v>
      </c>
      <c r="S1846" s="11">
        <v>570.00099999999998</v>
      </c>
      <c r="T1846" s="11">
        <v>457.87799999999999</v>
      </c>
      <c r="U1846" s="11">
        <v>388.85899999999998</v>
      </c>
      <c r="V1846" s="11">
        <v>312.077</v>
      </c>
      <c r="W1846" s="11">
        <v>248.869</v>
      </c>
      <c r="X1846" s="11">
        <v>134.40299999999999</v>
      </c>
      <c r="Y1846" s="11">
        <v>69.805000000000007</v>
      </c>
      <c r="Z1846" s="11">
        <v>28.164999999999999</v>
      </c>
      <c r="AA1846" s="11">
        <v>6.6230000000000002</v>
      </c>
      <c r="AB1846" s="11">
        <v>0.80800000000000005</v>
      </c>
      <c r="AC1846" s="11">
        <v>5.6000000000000001E-2</v>
      </c>
    </row>
    <row r="1847" spans="1:29" ht="11.5" hidden="1">
      <c r="A1847" s="15">
        <v>1830</v>
      </c>
      <c r="B1847" s="13" t="s">
        <v>1059</v>
      </c>
      <c r="C1847" s="14" t="s">
        <v>1189</v>
      </c>
      <c r="D1847" s="12"/>
      <c r="E1847" s="12">
        <v>524</v>
      </c>
      <c r="F1847" s="13" t="s">
        <v>1110</v>
      </c>
      <c r="G1847" s="12">
        <v>5501</v>
      </c>
      <c r="H1847" s="12">
        <v>2020</v>
      </c>
      <c r="I1847" s="11">
        <v>1321.0650000000001</v>
      </c>
      <c r="J1847" s="11">
        <v>1370.347</v>
      </c>
      <c r="K1847" s="11">
        <v>1457.1189999999999</v>
      </c>
      <c r="L1847" s="11">
        <v>1584.067</v>
      </c>
      <c r="M1847" s="11">
        <v>1685.2260000000001</v>
      </c>
      <c r="N1847" s="11">
        <v>1529.827</v>
      </c>
      <c r="O1847" s="11">
        <v>1293.059</v>
      </c>
      <c r="P1847" s="11">
        <v>1119.7139999999999</v>
      </c>
      <c r="Q1847" s="11">
        <v>991.33600000000001</v>
      </c>
      <c r="R1847" s="11">
        <v>826.07399999999996</v>
      </c>
      <c r="S1847" s="11">
        <v>683.96400000000006</v>
      </c>
      <c r="T1847" s="11">
        <v>558.89599999999996</v>
      </c>
      <c r="U1847" s="11">
        <v>440.78800000000001</v>
      </c>
      <c r="V1847" s="11">
        <v>352.428</v>
      </c>
      <c r="W1847" s="11">
        <v>264.09899999999999</v>
      </c>
      <c r="X1847" s="11">
        <v>187.11799999999999</v>
      </c>
      <c r="Y1847" s="11">
        <v>82.646000000000001</v>
      </c>
      <c r="Z1847" s="11">
        <v>31.29</v>
      </c>
      <c r="AA1847" s="11">
        <v>8.1389999999999993</v>
      </c>
      <c r="AB1847" s="11">
        <v>1.097</v>
      </c>
      <c r="AC1847" s="11">
        <v>7.3999999999999996E-2</v>
      </c>
    </row>
    <row r="1848" spans="1:29" ht="11.5" hidden="1">
      <c r="A1848" s="15">
        <v>1831</v>
      </c>
      <c r="B1848" s="13" t="s">
        <v>1059</v>
      </c>
      <c r="C1848" s="14" t="s">
        <v>1190</v>
      </c>
      <c r="D1848" s="12"/>
      <c r="E1848" s="12">
        <v>586</v>
      </c>
      <c r="F1848" s="13" t="s">
        <v>1110</v>
      </c>
      <c r="G1848" s="12">
        <v>5501</v>
      </c>
      <c r="H1848" s="12">
        <v>1950</v>
      </c>
      <c r="I1848" s="11">
        <v>2780.259</v>
      </c>
      <c r="J1848" s="11">
        <v>2397.6889999999999</v>
      </c>
      <c r="K1848" s="11">
        <v>2029.9490000000001</v>
      </c>
      <c r="L1848" s="11">
        <v>1736.3530000000001</v>
      </c>
      <c r="M1848" s="11">
        <v>1465.49</v>
      </c>
      <c r="N1848" s="11">
        <v>1245.0530000000001</v>
      </c>
      <c r="O1848" s="11">
        <v>1042.8489999999999</v>
      </c>
      <c r="P1848" s="11">
        <v>872.947</v>
      </c>
      <c r="Q1848" s="11">
        <v>707.93100000000004</v>
      </c>
      <c r="R1848" s="11">
        <v>585.84</v>
      </c>
      <c r="S1848" s="11">
        <v>471.41800000000001</v>
      </c>
      <c r="T1848" s="11">
        <v>400.82299999999998</v>
      </c>
      <c r="U1848" s="11">
        <v>354.93200000000002</v>
      </c>
      <c r="V1848" s="11">
        <v>304.50400000000002</v>
      </c>
      <c r="W1848" s="11">
        <v>255.45699999999999</v>
      </c>
      <c r="X1848" s="11">
        <v>207.797</v>
      </c>
      <c r="Y1848" s="11">
        <v>129.37200000000001</v>
      </c>
      <c r="Z1848" s="11">
        <v>64.486999999999995</v>
      </c>
      <c r="AA1848" s="11">
        <v>22.92</v>
      </c>
      <c r="AB1848" s="11">
        <v>5.0650000000000004</v>
      </c>
      <c r="AC1848" s="11">
        <v>0</v>
      </c>
    </row>
    <row r="1849" spans="1:29" ht="11.5" hidden="1">
      <c r="A1849" s="15">
        <v>1832</v>
      </c>
      <c r="B1849" s="13" t="s">
        <v>1059</v>
      </c>
      <c r="C1849" s="14" t="s">
        <v>1190</v>
      </c>
      <c r="D1849" s="12"/>
      <c r="E1849" s="12">
        <v>586</v>
      </c>
      <c r="F1849" s="13" t="s">
        <v>1110</v>
      </c>
      <c r="G1849" s="12">
        <v>5501</v>
      </c>
      <c r="H1849" s="12">
        <v>1955</v>
      </c>
      <c r="I1849" s="11">
        <v>2900.03</v>
      </c>
      <c r="J1849" s="11">
        <v>2491.5140000000001</v>
      </c>
      <c r="K1849" s="11">
        <v>2317.4670000000001</v>
      </c>
      <c r="L1849" s="11">
        <v>1946.9849999999999</v>
      </c>
      <c r="M1849" s="11">
        <v>1654.337</v>
      </c>
      <c r="N1849" s="11">
        <v>1397.2860000000001</v>
      </c>
      <c r="O1849" s="11">
        <v>1183.135</v>
      </c>
      <c r="P1849" s="11">
        <v>987.73099999999999</v>
      </c>
      <c r="Q1849" s="11">
        <v>822.51599999999996</v>
      </c>
      <c r="R1849" s="11">
        <v>661.77700000000004</v>
      </c>
      <c r="S1849" s="11">
        <v>541.15200000000004</v>
      </c>
      <c r="T1849" s="11">
        <v>426.97899999999998</v>
      </c>
      <c r="U1849" s="11">
        <v>355.67</v>
      </c>
      <c r="V1849" s="11">
        <v>304.02100000000002</v>
      </c>
      <c r="W1849" s="11">
        <v>239.976</v>
      </c>
      <c r="X1849" s="11">
        <v>177.608</v>
      </c>
      <c r="Y1849" s="11">
        <v>122.258</v>
      </c>
      <c r="Z1849" s="11">
        <v>60.744999999999997</v>
      </c>
      <c r="AA1849" s="11">
        <v>22.757999999999999</v>
      </c>
      <c r="AB1849" s="11">
        <v>5.6</v>
      </c>
      <c r="AC1849" s="11">
        <v>0.73099999999999998</v>
      </c>
    </row>
    <row r="1850" spans="1:29" ht="11.5" hidden="1">
      <c r="A1850" s="15">
        <v>1833</v>
      </c>
      <c r="B1850" s="13" t="s">
        <v>1059</v>
      </c>
      <c r="C1850" s="14" t="s">
        <v>1190</v>
      </c>
      <c r="D1850" s="12"/>
      <c r="E1850" s="12">
        <v>586</v>
      </c>
      <c r="F1850" s="13" t="s">
        <v>1110</v>
      </c>
      <c r="G1850" s="12">
        <v>5501</v>
      </c>
      <c r="H1850" s="12">
        <v>1960</v>
      </c>
      <c r="I1850" s="11">
        <v>3510.8330000000001</v>
      </c>
      <c r="J1850" s="11">
        <v>2664.67</v>
      </c>
      <c r="K1850" s="11">
        <v>2424.1840000000002</v>
      </c>
      <c r="L1850" s="11">
        <v>2242.1350000000002</v>
      </c>
      <c r="M1850" s="11">
        <v>1870.9110000000001</v>
      </c>
      <c r="N1850" s="11">
        <v>1589.797</v>
      </c>
      <c r="O1850" s="11">
        <v>1339.395</v>
      </c>
      <c r="P1850" s="11">
        <v>1130.3889999999999</v>
      </c>
      <c r="Q1850" s="11">
        <v>938.76300000000003</v>
      </c>
      <c r="R1850" s="11">
        <v>775.52499999999998</v>
      </c>
      <c r="S1850" s="11">
        <v>616.45299999999997</v>
      </c>
      <c r="T1850" s="11">
        <v>494.22899999999998</v>
      </c>
      <c r="U1850" s="11">
        <v>381.49200000000002</v>
      </c>
      <c r="V1850" s="11">
        <v>306.17500000000001</v>
      </c>
      <c r="W1850" s="11">
        <v>240.703</v>
      </c>
      <c r="X1850" s="11">
        <v>167.113</v>
      </c>
      <c r="Y1850" s="11">
        <v>103.89100000000001</v>
      </c>
      <c r="Z1850" s="11">
        <v>56.466999999999999</v>
      </c>
      <c r="AA1850" s="11">
        <v>20.78</v>
      </c>
      <c r="AB1850" s="11">
        <v>5.3049999999999997</v>
      </c>
      <c r="AC1850" s="11">
        <v>0.85599999999999998</v>
      </c>
    </row>
    <row r="1851" spans="1:29" ht="11.5" hidden="1">
      <c r="A1851" s="15">
        <v>1834</v>
      </c>
      <c r="B1851" s="13" t="s">
        <v>1059</v>
      </c>
      <c r="C1851" s="14" t="s">
        <v>1190</v>
      </c>
      <c r="D1851" s="12"/>
      <c r="E1851" s="12">
        <v>586</v>
      </c>
      <c r="F1851" s="13" t="s">
        <v>1110</v>
      </c>
      <c r="G1851" s="12">
        <v>5501</v>
      </c>
      <c r="H1851" s="12">
        <v>1965</v>
      </c>
      <c r="I1851" s="11">
        <v>4169.3540000000003</v>
      </c>
      <c r="J1851" s="11">
        <v>3283.0949999999998</v>
      </c>
      <c r="K1851" s="11">
        <v>2605.558</v>
      </c>
      <c r="L1851" s="11">
        <v>2357.3820000000001</v>
      </c>
      <c r="M1851" s="11">
        <v>2162.25</v>
      </c>
      <c r="N1851" s="11">
        <v>1803.35</v>
      </c>
      <c r="O1851" s="11">
        <v>1531.2090000000001</v>
      </c>
      <c r="P1851" s="11">
        <v>1286.7529999999999</v>
      </c>
      <c r="Q1851" s="11">
        <v>1080.8330000000001</v>
      </c>
      <c r="R1851" s="11">
        <v>890.97900000000004</v>
      </c>
      <c r="S1851" s="11">
        <v>727.67499999999995</v>
      </c>
      <c r="T1851" s="11">
        <v>567.24800000000005</v>
      </c>
      <c r="U1851" s="11">
        <v>444.33699999999999</v>
      </c>
      <c r="V1851" s="11">
        <v>330.06799999999998</v>
      </c>
      <c r="W1851" s="11">
        <v>243.816</v>
      </c>
      <c r="X1851" s="11">
        <v>168.38</v>
      </c>
      <c r="Y1851" s="11">
        <v>97.673000000000002</v>
      </c>
      <c r="Z1851" s="11">
        <v>47.603000000000002</v>
      </c>
      <c r="AA1851" s="11">
        <v>18.968</v>
      </c>
      <c r="AB1851" s="11">
        <v>4.6989999999999998</v>
      </c>
      <c r="AC1851" s="11">
        <v>0.8</v>
      </c>
    </row>
    <row r="1852" spans="1:29" ht="11.5" hidden="1">
      <c r="A1852" s="15">
        <v>1835</v>
      </c>
      <c r="B1852" s="13" t="s">
        <v>1059</v>
      </c>
      <c r="C1852" s="14" t="s">
        <v>1190</v>
      </c>
      <c r="D1852" s="12"/>
      <c r="E1852" s="12">
        <v>586</v>
      </c>
      <c r="F1852" s="13" t="s">
        <v>1110</v>
      </c>
      <c r="G1852" s="12">
        <v>5501</v>
      </c>
      <c r="H1852" s="12">
        <v>1970</v>
      </c>
      <c r="I1852" s="11">
        <v>4820.4840000000004</v>
      </c>
      <c r="J1852" s="11">
        <v>3942.0329999999999</v>
      </c>
      <c r="K1852" s="11">
        <v>3222.74</v>
      </c>
      <c r="L1852" s="11">
        <v>2541.2759999999998</v>
      </c>
      <c r="M1852" s="11">
        <v>2274.721</v>
      </c>
      <c r="N1852" s="11">
        <v>2086.7539999999999</v>
      </c>
      <c r="O1852" s="11">
        <v>1742.1210000000001</v>
      </c>
      <c r="P1852" s="11">
        <v>1476.76</v>
      </c>
      <c r="Q1852" s="11">
        <v>1235.7660000000001</v>
      </c>
      <c r="R1852" s="11">
        <v>1031.009</v>
      </c>
      <c r="S1852" s="11">
        <v>840.85500000000002</v>
      </c>
      <c r="T1852" s="11">
        <v>673.89700000000005</v>
      </c>
      <c r="U1852" s="11">
        <v>512.72799999999995</v>
      </c>
      <c r="V1852" s="11">
        <v>386.15499999999997</v>
      </c>
      <c r="W1852" s="11">
        <v>264.11599999999999</v>
      </c>
      <c r="X1852" s="11">
        <v>171.12100000000001</v>
      </c>
      <c r="Y1852" s="11">
        <v>98.238</v>
      </c>
      <c r="Z1852" s="11">
        <v>44.408000000000001</v>
      </c>
      <c r="AA1852" s="11">
        <v>15.733000000000001</v>
      </c>
      <c r="AB1852" s="11">
        <v>4.1719999999999997</v>
      </c>
      <c r="AC1852" s="11">
        <v>0.68300000000000005</v>
      </c>
    </row>
    <row r="1853" spans="1:29" ht="11.5" hidden="1">
      <c r="A1853" s="15">
        <v>1836</v>
      </c>
      <c r="B1853" s="13" t="s">
        <v>1059</v>
      </c>
      <c r="C1853" s="14" t="s">
        <v>1190</v>
      </c>
      <c r="D1853" s="12"/>
      <c r="E1853" s="12">
        <v>586</v>
      </c>
      <c r="F1853" s="13" t="s">
        <v>1110</v>
      </c>
      <c r="G1853" s="12">
        <v>5501</v>
      </c>
      <c r="H1853" s="12">
        <v>1975</v>
      </c>
      <c r="I1853" s="11">
        <v>5493.0020000000004</v>
      </c>
      <c r="J1853" s="11">
        <v>4592.7979999999998</v>
      </c>
      <c r="K1853" s="11">
        <v>3884.26</v>
      </c>
      <c r="L1853" s="11">
        <v>3163.8649999999998</v>
      </c>
      <c r="M1853" s="11">
        <v>2473.6579999999999</v>
      </c>
      <c r="N1853" s="11">
        <v>2212.9569999999999</v>
      </c>
      <c r="O1853" s="11">
        <v>2031.1579999999999</v>
      </c>
      <c r="P1853" s="11">
        <v>1692.326</v>
      </c>
      <c r="Q1853" s="11">
        <v>1428.819</v>
      </c>
      <c r="R1853" s="11">
        <v>1187.874</v>
      </c>
      <c r="S1853" s="11">
        <v>980.80600000000004</v>
      </c>
      <c r="T1853" s="11">
        <v>785.197</v>
      </c>
      <c r="U1853" s="11">
        <v>614.08900000000006</v>
      </c>
      <c r="V1853" s="11">
        <v>449.166</v>
      </c>
      <c r="W1853" s="11">
        <v>311.774</v>
      </c>
      <c r="X1853" s="11">
        <v>186.95</v>
      </c>
      <c r="Y1853" s="11">
        <v>100.502</v>
      </c>
      <c r="Z1853" s="11">
        <v>44.823</v>
      </c>
      <c r="AA1853" s="11">
        <v>14.656000000000001</v>
      </c>
      <c r="AB1853" s="11">
        <v>3.4359999999999999</v>
      </c>
      <c r="AC1853" s="11">
        <v>0.59599999999999997</v>
      </c>
    </row>
    <row r="1854" spans="1:29" ht="11.5" hidden="1">
      <c r="A1854" s="15">
        <v>1837</v>
      </c>
      <c r="B1854" s="13" t="s">
        <v>1059</v>
      </c>
      <c r="C1854" s="14" t="s">
        <v>1190</v>
      </c>
      <c r="D1854" s="12"/>
      <c r="E1854" s="12">
        <v>586</v>
      </c>
      <c r="F1854" s="13" t="s">
        <v>1110</v>
      </c>
      <c r="G1854" s="12">
        <v>5501</v>
      </c>
      <c r="H1854" s="12">
        <v>1980</v>
      </c>
      <c r="I1854" s="11">
        <v>6425.1229999999996</v>
      </c>
      <c r="J1854" s="11">
        <v>5279.7560000000003</v>
      </c>
      <c r="K1854" s="11">
        <v>4549.0420000000004</v>
      </c>
      <c r="L1854" s="11">
        <v>3875.3449999999998</v>
      </c>
      <c r="M1854" s="11">
        <v>3184.2640000000001</v>
      </c>
      <c r="N1854" s="11">
        <v>2488.732</v>
      </c>
      <c r="O1854" s="11">
        <v>2203.0419999999999</v>
      </c>
      <c r="P1854" s="11">
        <v>2009.6859999999999</v>
      </c>
      <c r="Q1854" s="11">
        <v>1667.309</v>
      </c>
      <c r="R1854" s="11">
        <v>1397.8920000000001</v>
      </c>
      <c r="S1854" s="11">
        <v>1149.278</v>
      </c>
      <c r="T1854" s="11">
        <v>930.91</v>
      </c>
      <c r="U1854" s="11">
        <v>726.75199999999995</v>
      </c>
      <c r="V1854" s="11">
        <v>546.13900000000001</v>
      </c>
      <c r="W1854" s="11">
        <v>368.34699999999998</v>
      </c>
      <c r="X1854" s="11">
        <v>224.09800000000001</v>
      </c>
      <c r="Y1854" s="11">
        <v>111.77200000000001</v>
      </c>
      <c r="Z1854" s="11">
        <v>46.433</v>
      </c>
      <c r="AA1854" s="11">
        <v>14.813000000000001</v>
      </c>
      <c r="AB1854" s="11">
        <v>3.1920000000000002</v>
      </c>
      <c r="AC1854" s="11">
        <v>0.49199999999999999</v>
      </c>
    </row>
    <row r="1855" spans="1:29" ht="11.5" hidden="1">
      <c r="A1855" s="15">
        <v>1838</v>
      </c>
      <c r="B1855" s="13" t="s">
        <v>1059</v>
      </c>
      <c r="C1855" s="14" t="s">
        <v>1190</v>
      </c>
      <c r="D1855" s="12"/>
      <c r="E1855" s="12">
        <v>586</v>
      </c>
      <c r="F1855" s="13" t="s">
        <v>1110</v>
      </c>
      <c r="G1855" s="12">
        <v>5501</v>
      </c>
      <c r="H1855" s="12">
        <v>1985</v>
      </c>
      <c r="I1855" s="11">
        <v>7610.0469999999996</v>
      </c>
      <c r="J1855" s="11">
        <v>6215.6139999999996</v>
      </c>
      <c r="K1855" s="11">
        <v>5248.366</v>
      </c>
      <c r="L1855" s="11">
        <v>4585</v>
      </c>
      <c r="M1855" s="11">
        <v>3973.8960000000002</v>
      </c>
      <c r="N1855" s="11">
        <v>3259.819</v>
      </c>
      <c r="O1855" s="11">
        <v>2516.6120000000001</v>
      </c>
      <c r="P1855" s="11">
        <v>2209.3679999999999</v>
      </c>
      <c r="Q1855" s="11">
        <v>2003.038</v>
      </c>
      <c r="R1855" s="11">
        <v>1650.365</v>
      </c>
      <c r="S1855" s="11">
        <v>1367.6769999999999</v>
      </c>
      <c r="T1855" s="11">
        <v>1102.7190000000001</v>
      </c>
      <c r="U1855" s="11">
        <v>870.48099999999999</v>
      </c>
      <c r="V1855" s="11">
        <v>652.98599999999999</v>
      </c>
      <c r="W1855" s="11">
        <v>452.77199999999999</v>
      </c>
      <c r="X1855" s="11">
        <v>267.88600000000002</v>
      </c>
      <c r="Y1855" s="11">
        <v>135.821</v>
      </c>
      <c r="Z1855" s="11">
        <v>52.27</v>
      </c>
      <c r="AA1855" s="11">
        <v>15.425000000000001</v>
      </c>
      <c r="AB1855" s="11">
        <v>3.2370000000000001</v>
      </c>
      <c r="AC1855" s="11">
        <v>0.45</v>
      </c>
    </row>
    <row r="1856" spans="1:29" ht="11.5" hidden="1">
      <c r="A1856" s="15">
        <v>1839</v>
      </c>
      <c r="B1856" s="13" t="s">
        <v>1059</v>
      </c>
      <c r="C1856" s="14" t="s">
        <v>1190</v>
      </c>
      <c r="D1856" s="12"/>
      <c r="E1856" s="12">
        <v>586</v>
      </c>
      <c r="F1856" s="13" t="s">
        <v>1110</v>
      </c>
      <c r="G1856" s="12">
        <v>5501</v>
      </c>
      <c r="H1856" s="12">
        <v>1990</v>
      </c>
      <c r="I1856" s="11">
        <v>8975.8989999999994</v>
      </c>
      <c r="J1856" s="11">
        <v>7358.1760000000004</v>
      </c>
      <c r="K1856" s="11">
        <v>6165.759</v>
      </c>
      <c r="L1856" s="11">
        <v>5212.201</v>
      </c>
      <c r="M1856" s="11">
        <v>4546.7479999999996</v>
      </c>
      <c r="N1856" s="11">
        <v>3935.8719999999998</v>
      </c>
      <c r="O1856" s="11">
        <v>3221.4479999999999</v>
      </c>
      <c r="P1856" s="11">
        <v>2480.8530000000001</v>
      </c>
      <c r="Q1856" s="11">
        <v>2169.69</v>
      </c>
      <c r="R1856" s="11">
        <v>1954.9349999999999</v>
      </c>
      <c r="S1856" s="11">
        <v>1594.9860000000001</v>
      </c>
      <c r="T1856" s="11">
        <v>1299.1759999999999</v>
      </c>
      <c r="U1856" s="11">
        <v>1023.172</v>
      </c>
      <c r="V1856" s="11">
        <v>777.39200000000005</v>
      </c>
      <c r="W1856" s="11">
        <v>538.90499999999997</v>
      </c>
      <c r="X1856" s="11">
        <v>327.60399999999998</v>
      </c>
      <c r="Y1856" s="11">
        <v>160.4</v>
      </c>
      <c r="Z1856" s="11">
        <v>62.838000000000001</v>
      </c>
      <c r="AA1856" s="11">
        <v>17.315000000000001</v>
      </c>
      <c r="AB1856" s="11">
        <v>3.3410000000000002</v>
      </c>
      <c r="AC1856" s="11">
        <v>0.44800000000000001</v>
      </c>
    </row>
    <row r="1857" spans="1:29" ht="11.5" hidden="1">
      <c r="A1857" s="15">
        <v>1840</v>
      </c>
      <c r="B1857" s="13" t="s">
        <v>1059</v>
      </c>
      <c r="C1857" s="14" t="s">
        <v>1190</v>
      </c>
      <c r="D1857" s="12"/>
      <c r="E1857" s="12">
        <v>586</v>
      </c>
      <c r="F1857" s="13" t="s">
        <v>1110</v>
      </c>
      <c r="G1857" s="12">
        <v>5501</v>
      </c>
      <c r="H1857" s="12">
        <v>1995</v>
      </c>
      <c r="I1857" s="11">
        <v>9992.5310000000009</v>
      </c>
      <c r="J1857" s="11">
        <v>8688.2260000000006</v>
      </c>
      <c r="K1857" s="11">
        <v>7289.19</v>
      </c>
      <c r="L1857" s="11">
        <v>6063.2830000000004</v>
      </c>
      <c r="M1857" s="11">
        <v>5052.8890000000001</v>
      </c>
      <c r="N1857" s="11">
        <v>4410.1369999999997</v>
      </c>
      <c r="O1857" s="11">
        <v>3840.4609999999998</v>
      </c>
      <c r="P1857" s="11">
        <v>3142.4169999999999</v>
      </c>
      <c r="Q1857" s="11">
        <v>2409.9749999999999</v>
      </c>
      <c r="R1857" s="11">
        <v>2097.33</v>
      </c>
      <c r="S1857" s="11">
        <v>1874.5129999999999</v>
      </c>
      <c r="T1857" s="11">
        <v>1505.2670000000001</v>
      </c>
      <c r="U1857" s="11">
        <v>1198.99</v>
      </c>
      <c r="V1857" s="11">
        <v>909.25099999999998</v>
      </c>
      <c r="W1857" s="11">
        <v>638.67999999999995</v>
      </c>
      <c r="X1857" s="11">
        <v>387.60399999999998</v>
      </c>
      <c r="Y1857" s="11">
        <v>193.626</v>
      </c>
      <c r="Z1857" s="11">
        <v>72.998999999999995</v>
      </c>
      <c r="AA1857" s="11">
        <v>20.452000000000002</v>
      </c>
      <c r="AB1857" s="11">
        <v>3.6469999999999998</v>
      </c>
      <c r="AC1857" s="11">
        <v>0.433</v>
      </c>
    </row>
    <row r="1858" spans="1:29" ht="11.5" hidden="1">
      <c r="A1858" s="15">
        <v>1841</v>
      </c>
      <c r="B1858" s="13" t="s">
        <v>1059</v>
      </c>
      <c r="C1858" s="14" t="s">
        <v>1190</v>
      </c>
      <c r="D1858" s="12"/>
      <c r="E1858" s="12">
        <v>586</v>
      </c>
      <c r="F1858" s="13" t="s">
        <v>1110</v>
      </c>
      <c r="G1858" s="12">
        <v>5501</v>
      </c>
      <c r="H1858" s="12">
        <v>2000</v>
      </c>
      <c r="I1858" s="11">
        <v>10568.504999999999</v>
      </c>
      <c r="J1858" s="11">
        <v>9750.1419999999998</v>
      </c>
      <c r="K1858" s="11">
        <v>8634.2459999999992</v>
      </c>
      <c r="L1858" s="11">
        <v>7259.2430000000004</v>
      </c>
      <c r="M1858" s="11">
        <v>6048.0060000000003</v>
      </c>
      <c r="N1858" s="11">
        <v>5049.2759999999998</v>
      </c>
      <c r="O1858" s="11">
        <v>4401.049</v>
      </c>
      <c r="P1858" s="11">
        <v>3817.5430000000001</v>
      </c>
      <c r="Q1858" s="11">
        <v>3108.098</v>
      </c>
      <c r="R1858" s="11">
        <v>2367.34</v>
      </c>
      <c r="S1858" s="11">
        <v>2037.684</v>
      </c>
      <c r="T1858" s="11">
        <v>1789.675</v>
      </c>
      <c r="U1858" s="11">
        <v>1403.356</v>
      </c>
      <c r="V1858" s="11">
        <v>1074.6020000000001</v>
      </c>
      <c r="W1858" s="11">
        <v>752.78399999999999</v>
      </c>
      <c r="X1858" s="11">
        <v>462.30900000000003</v>
      </c>
      <c r="Y1858" s="11">
        <v>230.38800000000001</v>
      </c>
      <c r="Z1858" s="11">
        <v>87.793999999999997</v>
      </c>
      <c r="AA1858" s="11">
        <v>23.251000000000001</v>
      </c>
      <c r="AB1858" s="11">
        <v>4.1619999999999999</v>
      </c>
      <c r="AC1858" s="11">
        <v>0.437</v>
      </c>
    </row>
    <row r="1859" spans="1:29" ht="11.5" hidden="1">
      <c r="A1859" s="15">
        <v>1842</v>
      </c>
      <c r="B1859" s="13" t="s">
        <v>1059</v>
      </c>
      <c r="C1859" s="14" t="s">
        <v>1190</v>
      </c>
      <c r="D1859" s="12"/>
      <c r="E1859" s="12">
        <v>586</v>
      </c>
      <c r="F1859" s="13" t="s">
        <v>1110</v>
      </c>
      <c r="G1859" s="12">
        <v>5501</v>
      </c>
      <c r="H1859" s="12">
        <v>2005</v>
      </c>
      <c r="I1859" s="11">
        <v>10897.203</v>
      </c>
      <c r="J1859" s="11">
        <v>10330.304</v>
      </c>
      <c r="K1859" s="11">
        <v>9681.5509999999995</v>
      </c>
      <c r="L1859" s="11">
        <v>8555.2860000000001</v>
      </c>
      <c r="M1859" s="11">
        <v>7145.52</v>
      </c>
      <c r="N1859" s="11">
        <v>5949.2830000000004</v>
      </c>
      <c r="O1859" s="11">
        <v>4977.2070000000003</v>
      </c>
      <c r="P1859" s="11">
        <v>4332.7179999999998</v>
      </c>
      <c r="Q1859" s="11">
        <v>3745.268</v>
      </c>
      <c r="R1859" s="11">
        <v>3030.895</v>
      </c>
      <c r="S1859" s="11">
        <v>2285.6480000000001</v>
      </c>
      <c r="T1859" s="11">
        <v>1936.701</v>
      </c>
      <c r="U1859" s="11">
        <v>1657.405</v>
      </c>
      <c r="V1859" s="11">
        <v>1244.8820000000001</v>
      </c>
      <c r="W1859" s="11">
        <v>888.44399999999996</v>
      </c>
      <c r="X1859" s="11">
        <v>554.71100000000001</v>
      </c>
      <c r="Y1859" s="11">
        <v>282.08499999999998</v>
      </c>
      <c r="Z1859" s="11">
        <v>103.633</v>
      </c>
      <c r="AA1859" s="11">
        <v>25.021000000000001</v>
      </c>
      <c r="AB1859" s="11">
        <v>3.6240000000000001</v>
      </c>
      <c r="AC1859" s="11">
        <v>0.39</v>
      </c>
    </row>
    <row r="1860" spans="1:29" ht="11.5" hidden="1">
      <c r="A1860" s="15">
        <v>1843</v>
      </c>
      <c r="B1860" s="13" t="s">
        <v>1059</v>
      </c>
      <c r="C1860" s="14" t="s">
        <v>1190</v>
      </c>
      <c r="D1860" s="12"/>
      <c r="E1860" s="12">
        <v>586</v>
      </c>
      <c r="F1860" s="13" t="s">
        <v>1110</v>
      </c>
      <c r="G1860" s="12">
        <v>5501</v>
      </c>
      <c r="H1860" s="12">
        <v>2010</v>
      </c>
      <c r="I1860" s="11">
        <v>11566.352999999999</v>
      </c>
      <c r="J1860" s="11">
        <v>10692.129000000001</v>
      </c>
      <c r="K1860" s="11">
        <v>10268.578</v>
      </c>
      <c r="L1860" s="11">
        <v>9627.2129999999997</v>
      </c>
      <c r="M1860" s="11">
        <v>8479.8510000000006</v>
      </c>
      <c r="N1860" s="11">
        <v>7069.8530000000001</v>
      </c>
      <c r="O1860" s="11">
        <v>5884.3609999999999</v>
      </c>
      <c r="P1860" s="11">
        <v>4913.4250000000002</v>
      </c>
      <c r="Q1860" s="11">
        <v>4263.6729999999998</v>
      </c>
      <c r="R1860" s="11">
        <v>3664.605</v>
      </c>
      <c r="S1860" s="11">
        <v>2936.6179999999999</v>
      </c>
      <c r="T1860" s="11">
        <v>2178.674</v>
      </c>
      <c r="U1860" s="11">
        <v>1797.4960000000001</v>
      </c>
      <c r="V1860" s="11">
        <v>1472.5889999999999</v>
      </c>
      <c r="W1860" s="11">
        <v>1029.952</v>
      </c>
      <c r="X1860" s="11">
        <v>654.40899999999999</v>
      </c>
      <c r="Y1860" s="11">
        <v>338.10599999999999</v>
      </c>
      <c r="Z1860" s="11">
        <v>126.355</v>
      </c>
      <c r="AA1860" s="11">
        <v>29.234999999999999</v>
      </c>
      <c r="AB1860" s="11">
        <v>3.843</v>
      </c>
      <c r="AC1860" s="11">
        <v>0.33600000000000002</v>
      </c>
    </row>
    <row r="1861" spans="1:29" ht="11.5" hidden="1">
      <c r="A1861" s="15">
        <v>1844</v>
      </c>
      <c r="B1861" s="13" t="s">
        <v>1059</v>
      </c>
      <c r="C1861" s="14" t="s">
        <v>1190</v>
      </c>
      <c r="D1861" s="12"/>
      <c r="E1861" s="12">
        <v>586</v>
      </c>
      <c r="F1861" s="13" t="s">
        <v>1110</v>
      </c>
      <c r="G1861" s="12">
        <v>5501</v>
      </c>
      <c r="H1861" s="12">
        <v>2015</v>
      </c>
      <c r="I1861" s="11">
        <v>12462.875</v>
      </c>
      <c r="J1861" s="11">
        <v>11365.781999999999</v>
      </c>
      <c r="K1861" s="11">
        <v>10624.888999999999</v>
      </c>
      <c r="L1861" s="11">
        <v>10182.669</v>
      </c>
      <c r="M1861" s="11">
        <v>9489.0380000000005</v>
      </c>
      <c r="N1861" s="11">
        <v>8341.2829999999994</v>
      </c>
      <c r="O1861" s="11">
        <v>6957.866</v>
      </c>
      <c r="P1861" s="11">
        <v>5789.5590000000002</v>
      </c>
      <c r="Q1861" s="11">
        <v>4828.5259999999998</v>
      </c>
      <c r="R1861" s="11">
        <v>4174.6139999999996</v>
      </c>
      <c r="S1861" s="11">
        <v>3558.877</v>
      </c>
      <c r="T1861" s="11">
        <v>2809.8110000000001</v>
      </c>
      <c r="U1861" s="11">
        <v>2028.2760000000001</v>
      </c>
      <c r="V1861" s="11">
        <v>1603.4179999999999</v>
      </c>
      <c r="W1861" s="11">
        <v>1225.403</v>
      </c>
      <c r="X1861" s="11">
        <v>761.41600000000005</v>
      </c>
      <c r="Y1861" s="11">
        <v>396.654</v>
      </c>
      <c r="Z1861" s="11">
        <v>147.58500000000001</v>
      </c>
      <c r="AA1861" s="11">
        <v>33.448999999999998</v>
      </c>
      <c r="AB1861" s="11">
        <v>3.9750000000000001</v>
      </c>
      <c r="AC1861" s="11">
        <v>0.29699999999999999</v>
      </c>
    </row>
    <row r="1862" spans="1:29" ht="11.5" hidden="1">
      <c r="A1862" s="15">
        <v>1845</v>
      </c>
      <c r="B1862" s="13" t="s">
        <v>1059</v>
      </c>
      <c r="C1862" s="14" t="s">
        <v>1190</v>
      </c>
      <c r="D1862" s="12"/>
      <c r="E1862" s="12">
        <v>586</v>
      </c>
      <c r="F1862" s="13" t="s">
        <v>1110</v>
      </c>
      <c r="G1862" s="12">
        <v>5501</v>
      </c>
      <c r="H1862" s="12">
        <v>2020</v>
      </c>
      <c r="I1862" s="11">
        <v>13453.556</v>
      </c>
      <c r="J1862" s="11">
        <v>12273.189</v>
      </c>
      <c r="K1862" s="11">
        <v>11296.757</v>
      </c>
      <c r="L1862" s="11">
        <v>10532.903</v>
      </c>
      <c r="M1862" s="11">
        <v>10030.306</v>
      </c>
      <c r="N1862" s="11">
        <v>9337.0969999999998</v>
      </c>
      <c r="O1862" s="11">
        <v>8221.1589999999997</v>
      </c>
      <c r="P1862" s="11">
        <v>6853.3940000000002</v>
      </c>
      <c r="Q1862" s="11">
        <v>5692.6040000000003</v>
      </c>
      <c r="R1862" s="11">
        <v>4728.0450000000001</v>
      </c>
      <c r="S1862" s="11">
        <v>4054.0230000000001</v>
      </c>
      <c r="T1862" s="11">
        <v>3405.944</v>
      </c>
      <c r="U1862" s="11">
        <v>2613.0810000000001</v>
      </c>
      <c r="V1862" s="11">
        <v>1801.8610000000001</v>
      </c>
      <c r="W1862" s="11">
        <v>1333.665</v>
      </c>
      <c r="X1862" s="11">
        <v>913.61400000000003</v>
      </c>
      <c r="Y1862" s="11">
        <v>466.96899999999999</v>
      </c>
      <c r="Z1862" s="11">
        <v>171.74</v>
      </c>
      <c r="AA1862" s="11">
        <v>36.341000000000001</v>
      </c>
      <c r="AB1862" s="11">
        <v>3.8090000000000002</v>
      </c>
      <c r="AC1862" s="11">
        <v>0.26700000000000002</v>
      </c>
    </row>
    <row r="1863" spans="1:29" ht="11.5" hidden="1">
      <c r="A1863" s="15">
        <v>1846</v>
      </c>
      <c r="B1863" s="13" t="s">
        <v>1059</v>
      </c>
      <c r="C1863" s="14" t="s">
        <v>1191</v>
      </c>
      <c r="D1863" s="12"/>
      <c r="E1863" s="12">
        <v>144</v>
      </c>
      <c r="F1863" s="13" t="s">
        <v>1110</v>
      </c>
      <c r="G1863" s="12">
        <v>5501</v>
      </c>
      <c r="H1863" s="12">
        <v>1950</v>
      </c>
      <c r="I1863" s="11">
        <v>619.26099999999997</v>
      </c>
      <c r="J1863" s="11">
        <v>478.60199999999998</v>
      </c>
      <c r="K1863" s="11">
        <v>404.26600000000002</v>
      </c>
      <c r="L1863" s="11">
        <v>351.904</v>
      </c>
      <c r="M1863" s="11">
        <v>313.45100000000002</v>
      </c>
      <c r="N1863" s="11">
        <v>268.43400000000003</v>
      </c>
      <c r="O1863" s="11">
        <v>217.69800000000001</v>
      </c>
      <c r="P1863" s="11">
        <v>181.24</v>
      </c>
      <c r="Q1863" s="11">
        <v>148.81299999999999</v>
      </c>
      <c r="R1863" s="11">
        <v>122.849</v>
      </c>
      <c r="S1863" s="11">
        <v>97.162999999999997</v>
      </c>
      <c r="T1863" s="11">
        <v>82.347999999999999</v>
      </c>
      <c r="U1863" s="11">
        <v>69.768000000000001</v>
      </c>
      <c r="V1863" s="11">
        <v>66.929000000000002</v>
      </c>
      <c r="W1863" s="11">
        <v>68.018000000000001</v>
      </c>
      <c r="X1863" s="11">
        <v>61.2</v>
      </c>
      <c r="Y1863" s="11">
        <v>54.174999999999997</v>
      </c>
      <c r="Z1863" s="11">
        <v>20.352</v>
      </c>
      <c r="AA1863" s="11">
        <v>4.5330000000000004</v>
      </c>
      <c r="AB1863" s="11">
        <v>0.51700000000000002</v>
      </c>
      <c r="AC1863" s="11">
        <v>0</v>
      </c>
    </row>
    <row r="1864" spans="1:29" ht="11.5" hidden="1">
      <c r="A1864" s="15">
        <v>1847</v>
      </c>
      <c r="B1864" s="13" t="s">
        <v>1059</v>
      </c>
      <c r="C1864" s="14" t="s">
        <v>1191</v>
      </c>
      <c r="D1864" s="12"/>
      <c r="E1864" s="12">
        <v>144</v>
      </c>
      <c r="F1864" s="13" t="s">
        <v>1110</v>
      </c>
      <c r="G1864" s="12">
        <v>5501</v>
      </c>
      <c r="H1864" s="12">
        <v>1955</v>
      </c>
      <c r="I1864" s="11">
        <v>688.726</v>
      </c>
      <c r="J1864" s="11">
        <v>588.47799999999995</v>
      </c>
      <c r="K1864" s="11">
        <v>471.09199999999998</v>
      </c>
      <c r="L1864" s="11">
        <v>399.70800000000003</v>
      </c>
      <c r="M1864" s="11">
        <v>345.54399999999998</v>
      </c>
      <c r="N1864" s="11">
        <v>305.50299999999999</v>
      </c>
      <c r="O1864" s="11">
        <v>260.76900000000001</v>
      </c>
      <c r="P1864" s="11">
        <v>211.001</v>
      </c>
      <c r="Q1864" s="11">
        <v>175.52199999999999</v>
      </c>
      <c r="R1864" s="11">
        <v>143.77699999999999</v>
      </c>
      <c r="S1864" s="11">
        <v>117.636</v>
      </c>
      <c r="T1864" s="11">
        <v>91.52</v>
      </c>
      <c r="U1864" s="11">
        <v>75.561999999999998</v>
      </c>
      <c r="V1864" s="11">
        <v>60.96</v>
      </c>
      <c r="W1864" s="11">
        <v>53.198999999999998</v>
      </c>
      <c r="X1864" s="11">
        <v>47.912999999999997</v>
      </c>
      <c r="Y1864" s="11">
        <v>34.549999999999997</v>
      </c>
      <c r="Z1864" s="11">
        <v>20.241</v>
      </c>
      <c r="AA1864" s="11">
        <v>4.5350000000000001</v>
      </c>
      <c r="AB1864" s="11">
        <v>0.51900000000000002</v>
      </c>
      <c r="AC1864" s="11">
        <v>4.0000000000000001E-3</v>
      </c>
    </row>
    <row r="1865" spans="1:29" ht="11.5" hidden="1">
      <c r="A1865" s="15">
        <v>1848</v>
      </c>
      <c r="B1865" s="13" t="s">
        <v>1059</v>
      </c>
      <c r="C1865" s="14" t="s">
        <v>1191</v>
      </c>
      <c r="D1865" s="12"/>
      <c r="E1865" s="12">
        <v>144</v>
      </c>
      <c r="F1865" s="13" t="s">
        <v>1110</v>
      </c>
      <c r="G1865" s="12">
        <v>5501</v>
      </c>
      <c r="H1865" s="12">
        <v>1960</v>
      </c>
      <c r="I1865" s="11">
        <v>804.755</v>
      </c>
      <c r="J1865" s="11">
        <v>659.34299999999996</v>
      </c>
      <c r="K1865" s="11">
        <v>579.11</v>
      </c>
      <c r="L1865" s="11">
        <v>464.61200000000002</v>
      </c>
      <c r="M1865" s="11">
        <v>391.80500000000001</v>
      </c>
      <c r="N1865" s="11">
        <v>336.10700000000003</v>
      </c>
      <c r="O1865" s="11">
        <v>296.18700000000001</v>
      </c>
      <c r="P1865" s="11">
        <v>252.435</v>
      </c>
      <c r="Q1865" s="11">
        <v>203.95099999999999</v>
      </c>
      <c r="R1865" s="11">
        <v>169.22900000000001</v>
      </c>
      <c r="S1865" s="11">
        <v>137.369</v>
      </c>
      <c r="T1865" s="11">
        <v>110.626</v>
      </c>
      <c r="U1865" s="11">
        <v>84.063000000000002</v>
      </c>
      <c r="V1865" s="11">
        <v>66.531999999999996</v>
      </c>
      <c r="W1865" s="11">
        <v>49.341000000000001</v>
      </c>
      <c r="X1865" s="11">
        <v>38.643000000000001</v>
      </c>
      <c r="Y1865" s="11">
        <v>28.221</v>
      </c>
      <c r="Z1865" s="11">
        <v>13.606</v>
      </c>
      <c r="AA1865" s="11">
        <v>4.766</v>
      </c>
      <c r="AB1865" s="11">
        <v>0.54600000000000004</v>
      </c>
      <c r="AC1865" s="11">
        <v>1.9E-2</v>
      </c>
    </row>
    <row r="1866" spans="1:29" ht="11.5" hidden="1">
      <c r="A1866" s="15">
        <v>1849</v>
      </c>
      <c r="B1866" s="13" t="s">
        <v>1059</v>
      </c>
      <c r="C1866" s="14" t="s">
        <v>1191</v>
      </c>
      <c r="D1866" s="12"/>
      <c r="E1866" s="12">
        <v>144</v>
      </c>
      <c r="F1866" s="13" t="s">
        <v>1110</v>
      </c>
      <c r="G1866" s="12">
        <v>5501</v>
      </c>
      <c r="H1866" s="12">
        <v>1965</v>
      </c>
      <c r="I1866" s="11">
        <v>841.86699999999996</v>
      </c>
      <c r="J1866" s="11">
        <v>782.66300000000001</v>
      </c>
      <c r="K1866" s="11">
        <v>651.52599999999995</v>
      </c>
      <c r="L1866" s="11">
        <v>573.274</v>
      </c>
      <c r="M1866" s="11">
        <v>457.54199999999997</v>
      </c>
      <c r="N1866" s="11">
        <v>383.48200000000003</v>
      </c>
      <c r="O1866" s="11">
        <v>328.30399999999997</v>
      </c>
      <c r="P1866" s="11">
        <v>288.86099999999999</v>
      </c>
      <c r="Q1866" s="11">
        <v>245.61500000000001</v>
      </c>
      <c r="R1866" s="11">
        <v>197.56299999999999</v>
      </c>
      <c r="S1866" s="11">
        <v>162.66200000000001</v>
      </c>
      <c r="T1866" s="11">
        <v>130.00899999999999</v>
      </c>
      <c r="U1866" s="11">
        <v>102.255</v>
      </c>
      <c r="V1866" s="11">
        <v>73.656000000000006</v>
      </c>
      <c r="W1866" s="11">
        <v>52.927999999999997</v>
      </c>
      <c r="X1866" s="11">
        <v>34.725000000000001</v>
      </c>
      <c r="Y1866" s="11">
        <v>22.238</v>
      </c>
      <c r="Z1866" s="11">
        <v>12.103</v>
      </c>
      <c r="AA1866" s="11">
        <v>4.0389999999999997</v>
      </c>
      <c r="AB1866" s="11">
        <v>0.91200000000000003</v>
      </c>
      <c r="AC1866" s="11">
        <v>5.8999999999999997E-2</v>
      </c>
    </row>
    <row r="1867" spans="1:29" ht="11.5" hidden="1">
      <c r="A1867" s="15">
        <v>1850</v>
      </c>
      <c r="B1867" s="13" t="s">
        <v>1059</v>
      </c>
      <c r="C1867" s="14" t="s">
        <v>1191</v>
      </c>
      <c r="D1867" s="12"/>
      <c r="E1867" s="12">
        <v>144</v>
      </c>
      <c r="F1867" s="13" t="s">
        <v>1110</v>
      </c>
      <c r="G1867" s="12">
        <v>5501</v>
      </c>
      <c r="H1867" s="12">
        <v>1970</v>
      </c>
      <c r="I1867" s="11">
        <v>887.95500000000004</v>
      </c>
      <c r="J1867" s="11">
        <v>823.00800000000004</v>
      </c>
      <c r="K1867" s="11">
        <v>775.18899999999996</v>
      </c>
      <c r="L1867" s="11">
        <v>646.08699999999999</v>
      </c>
      <c r="M1867" s="11">
        <v>566.47500000000002</v>
      </c>
      <c r="N1867" s="11">
        <v>450.12200000000001</v>
      </c>
      <c r="O1867" s="11">
        <v>376.61900000000003</v>
      </c>
      <c r="P1867" s="11">
        <v>321.87599999999998</v>
      </c>
      <c r="Q1867" s="11">
        <v>282.64499999999998</v>
      </c>
      <c r="R1867" s="11">
        <v>239.36799999999999</v>
      </c>
      <c r="S1867" s="11">
        <v>190.92</v>
      </c>
      <c r="T1867" s="11">
        <v>154.935</v>
      </c>
      <c r="U1867" s="11">
        <v>121.04900000000001</v>
      </c>
      <c r="V1867" s="11">
        <v>90.730999999999995</v>
      </c>
      <c r="W1867" s="11">
        <v>59.438000000000002</v>
      </c>
      <c r="X1867" s="11">
        <v>37.734000000000002</v>
      </c>
      <c r="Y1867" s="11">
        <v>19.853000000000002</v>
      </c>
      <c r="Z1867" s="11">
        <v>8.73</v>
      </c>
      <c r="AA1867" s="11">
        <v>2.9630000000000001</v>
      </c>
      <c r="AB1867" s="11">
        <v>0.53900000000000003</v>
      </c>
      <c r="AC1867" s="11">
        <v>6.4000000000000001E-2</v>
      </c>
    </row>
    <row r="1868" spans="1:29" ht="11.5" hidden="1">
      <c r="A1868" s="15">
        <v>1851</v>
      </c>
      <c r="B1868" s="13" t="s">
        <v>1059</v>
      </c>
      <c r="C1868" s="14" t="s">
        <v>1191</v>
      </c>
      <c r="D1868" s="12"/>
      <c r="E1868" s="12">
        <v>144</v>
      </c>
      <c r="F1868" s="13" t="s">
        <v>1110</v>
      </c>
      <c r="G1868" s="12">
        <v>5501</v>
      </c>
      <c r="H1868" s="12">
        <v>1975</v>
      </c>
      <c r="I1868" s="11">
        <v>879.47699999999998</v>
      </c>
      <c r="J1868" s="11">
        <v>867.952</v>
      </c>
      <c r="K1868" s="11">
        <v>811.03399999999999</v>
      </c>
      <c r="L1868" s="11">
        <v>764.49</v>
      </c>
      <c r="M1868" s="11">
        <v>634.45000000000005</v>
      </c>
      <c r="N1868" s="11">
        <v>553.45699999999999</v>
      </c>
      <c r="O1868" s="11">
        <v>438.15199999999999</v>
      </c>
      <c r="P1868" s="11">
        <v>365.99299999999999</v>
      </c>
      <c r="Q1868" s="11">
        <v>312.31700000000001</v>
      </c>
      <c r="R1868" s="11">
        <v>273.47800000000001</v>
      </c>
      <c r="S1868" s="11">
        <v>229.49199999999999</v>
      </c>
      <c r="T1868" s="11">
        <v>180.30500000000001</v>
      </c>
      <c r="U1868" s="11">
        <v>143.32300000000001</v>
      </c>
      <c r="V1868" s="11">
        <v>107.73699999999999</v>
      </c>
      <c r="W1868" s="11">
        <v>74.742000000000004</v>
      </c>
      <c r="X1868" s="11">
        <v>44.179000000000002</v>
      </c>
      <c r="Y1868" s="11">
        <v>23.312999999999999</v>
      </c>
      <c r="Z1868" s="11">
        <v>8.7569999999999997</v>
      </c>
      <c r="AA1868" s="11">
        <v>2.4980000000000002</v>
      </c>
      <c r="AB1868" s="11">
        <v>0.49399999999999999</v>
      </c>
      <c r="AC1868" s="11">
        <v>5.5E-2</v>
      </c>
    </row>
    <row r="1869" spans="1:29" ht="11.5" hidden="1">
      <c r="A1869" s="15">
        <v>1852</v>
      </c>
      <c r="B1869" s="13" t="s">
        <v>1059</v>
      </c>
      <c r="C1869" s="14" t="s">
        <v>1191</v>
      </c>
      <c r="D1869" s="12"/>
      <c r="E1869" s="12">
        <v>144</v>
      </c>
      <c r="F1869" s="13" t="s">
        <v>1110</v>
      </c>
      <c r="G1869" s="12">
        <v>5501</v>
      </c>
      <c r="H1869" s="12">
        <v>1980</v>
      </c>
      <c r="I1869" s="11">
        <v>938.94100000000003</v>
      </c>
      <c r="J1869" s="11">
        <v>862.57399999999996</v>
      </c>
      <c r="K1869" s="11">
        <v>855.15800000000002</v>
      </c>
      <c r="L1869" s="11">
        <v>797.39499999999998</v>
      </c>
      <c r="M1869" s="11">
        <v>744.78499999999997</v>
      </c>
      <c r="N1869" s="11">
        <v>611.28300000000002</v>
      </c>
      <c r="O1869" s="11">
        <v>528.67200000000003</v>
      </c>
      <c r="P1869" s="11">
        <v>416.39499999999998</v>
      </c>
      <c r="Q1869" s="11">
        <v>351.20400000000001</v>
      </c>
      <c r="R1869" s="11">
        <v>301.51299999999998</v>
      </c>
      <c r="S1869" s="11">
        <v>262.64699999999999</v>
      </c>
      <c r="T1869" s="11">
        <v>217.29300000000001</v>
      </c>
      <c r="U1869" s="11">
        <v>167.137</v>
      </c>
      <c r="V1869" s="11">
        <v>128.19900000000001</v>
      </c>
      <c r="W1869" s="11">
        <v>90.591999999999999</v>
      </c>
      <c r="X1869" s="11">
        <v>55.012999999999998</v>
      </c>
      <c r="Y1869" s="11">
        <v>26.4</v>
      </c>
      <c r="Z1869" s="11">
        <v>10.821999999999999</v>
      </c>
      <c r="AA1869" s="11">
        <v>2.847</v>
      </c>
      <c r="AB1869" s="11">
        <v>0.53600000000000003</v>
      </c>
      <c r="AC1869" s="11">
        <v>6.7000000000000004E-2</v>
      </c>
    </row>
    <row r="1870" spans="1:29" ht="11.5" hidden="1">
      <c r="A1870" s="15">
        <v>1853</v>
      </c>
      <c r="B1870" s="13" t="s">
        <v>1059</v>
      </c>
      <c r="C1870" s="14" t="s">
        <v>1191</v>
      </c>
      <c r="D1870" s="12"/>
      <c r="E1870" s="12">
        <v>144</v>
      </c>
      <c r="F1870" s="13" t="s">
        <v>1110</v>
      </c>
      <c r="G1870" s="12">
        <v>5501</v>
      </c>
      <c r="H1870" s="12">
        <v>1985</v>
      </c>
      <c r="I1870" s="11">
        <v>951</v>
      </c>
      <c r="J1870" s="11">
        <v>921.26</v>
      </c>
      <c r="K1870" s="11">
        <v>846.37400000000002</v>
      </c>
      <c r="L1870" s="11">
        <v>836.01700000000005</v>
      </c>
      <c r="M1870" s="11">
        <v>769.024</v>
      </c>
      <c r="N1870" s="11">
        <v>710.42499999999995</v>
      </c>
      <c r="O1870" s="11">
        <v>575.178</v>
      </c>
      <c r="P1870" s="11">
        <v>496.33800000000002</v>
      </c>
      <c r="Q1870" s="11">
        <v>395.37599999999998</v>
      </c>
      <c r="R1870" s="11">
        <v>337.28699999999998</v>
      </c>
      <c r="S1870" s="11">
        <v>288.79700000000003</v>
      </c>
      <c r="T1870" s="11">
        <v>248.74700000000001</v>
      </c>
      <c r="U1870" s="11">
        <v>202.393</v>
      </c>
      <c r="V1870" s="11">
        <v>150.947</v>
      </c>
      <c r="W1870" s="11">
        <v>109.17700000000001</v>
      </c>
      <c r="X1870" s="11">
        <v>70.894999999999996</v>
      </c>
      <c r="Y1870" s="11">
        <v>36.048999999999999</v>
      </c>
      <c r="Z1870" s="11">
        <v>12.2</v>
      </c>
      <c r="AA1870" s="11">
        <v>3.093</v>
      </c>
      <c r="AB1870" s="11">
        <v>0.44500000000000001</v>
      </c>
      <c r="AC1870" s="11">
        <v>0.05</v>
      </c>
    </row>
    <row r="1871" spans="1:29" ht="11.5" hidden="1">
      <c r="A1871" s="15">
        <v>1854</v>
      </c>
      <c r="B1871" s="13" t="s">
        <v>1059</v>
      </c>
      <c r="C1871" s="14" t="s">
        <v>1191</v>
      </c>
      <c r="D1871" s="12"/>
      <c r="E1871" s="12">
        <v>144</v>
      </c>
      <c r="F1871" s="13" t="s">
        <v>1110</v>
      </c>
      <c r="G1871" s="12">
        <v>5501</v>
      </c>
      <c r="H1871" s="12">
        <v>1990</v>
      </c>
      <c r="I1871" s="11">
        <v>871.37</v>
      </c>
      <c r="J1871" s="11">
        <v>942.51700000000005</v>
      </c>
      <c r="K1871" s="11">
        <v>914.92200000000003</v>
      </c>
      <c r="L1871" s="11">
        <v>838.61500000000001</v>
      </c>
      <c r="M1871" s="11">
        <v>821.79600000000005</v>
      </c>
      <c r="N1871" s="11">
        <v>750.17200000000003</v>
      </c>
      <c r="O1871" s="11">
        <v>692.08699999999999</v>
      </c>
      <c r="P1871" s="11">
        <v>560.62</v>
      </c>
      <c r="Q1871" s="11">
        <v>485.78399999999999</v>
      </c>
      <c r="R1871" s="11">
        <v>386.96</v>
      </c>
      <c r="S1871" s="11">
        <v>328.41699999999997</v>
      </c>
      <c r="T1871" s="11">
        <v>278.41699999999997</v>
      </c>
      <c r="U1871" s="11">
        <v>235.542</v>
      </c>
      <c r="V1871" s="11">
        <v>185.05099999999999</v>
      </c>
      <c r="W1871" s="11">
        <v>128.99700000000001</v>
      </c>
      <c r="X1871" s="11">
        <v>85.38</v>
      </c>
      <c r="Y1871" s="11">
        <v>47.570999999999998</v>
      </c>
      <c r="Z1871" s="11">
        <v>18.405999999999999</v>
      </c>
      <c r="AA1871" s="11">
        <v>4.343</v>
      </c>
      <c r="AB1871" s="11">
        <v>0.70099999999999996</v>
      </c>
      <c r="AC1871" s="11">
        <v>0.06</v>
      </c>
    </row>
    <row r="1872" spans="1:29" ht="11.5" hidden="1">
      <c r="A1872" s="15">
        <v>1855</v>
      </c>
      <c r="B1872" s="13" t="s">
        <v>1059</v>
      </c>
      <c r="C1872" s="14" t="s">
        <v>1191</v>
      </c>
      <c r="D1872" s="12"/>
      <c r="E1872" s="12">
        <v>144</v>
      </c>
      <c r="F1872" s="13" t="s">
        <v>1110</v>
      </c>
      <c r="G1872" s="12">
        <v>5501</v>
      </c>
      <c r="H1872" s="12">
        <v>1995</v>
      </c>
      <c r="I1872" s="11">
        <v>843.62800000000004</v>
      </c>
      <c r="J1872" s="11">
        <v>862.93399999999997</v>
      </c>
      <c r="K1872" s="11">
        <v>933.95100000000002</v>
      </c>
      <c r="L1872" s="11">
        <v>903.49199999999996</v>
      </c>
      <c r="M1872" s="11">
        <v>817.68799999999999</v>
      </c>
      <c r="N1872" s="11">
        <v>792.34900000000005</v>
      </c>
      <c r="O1872" s="11">
        <v>720.803</v>
      </c>
      <c r="P1872" s="11">
        <v>669.08399999999995</v>
      </c>
      <c r="Q1872" s="11">
        <v>545.55799999999999</v>
      </c>
      <c r="R1872" s="11">
        <v>473.75299999999999</v>
      </c>
      <c r="S1872" s="11">
        <v>375.78899999999999</v>
      </c>
      <c r="T1872" s="11">
        <v>316.37900000000002</v>
      </c>
      <c r="U1872" s="11">
        <v>263.47000000000003</v>
      </c>
      <c r="V1872" s="11">
        <v>214.398</v>
      </c>
      <c r="W1872" s="11">
        <v>156.61099999999999</v>
      </c>
      <c r="X1872" s="11">
        <v>99.302000000000007</v>
      </c>
      <c r="Y1872" s="11">
        <v>56.981000000000002</v>
      </c>
      <c r="Z1872" s="11">
        <v>25.207000000000001</v>
      </c>
      <c r="AA1872" s="11">
        <v>7.28</v>
      </c>
      <c r="AB1872" s="11">
        <v>1.1990000000000001</v>
      </c>
      <c r="AC1872" s="11">
        <v>0.126</v>
      </c>
    </row>
    <row r="1873" spans="1:29" ht="11.5" hidden="1">
      <c r="A1873" s="15">
        <v>1856</v>
      </c>
      <c r="B1873" s="13" t="s">
        <v>1059</v>
      </c>
      <c r="C1873" s="14" t="s">
        <v>1191</v>
      </c>
      <c r="D1873" s="12"/>
      <c r="E1873" s="12">
        <v>144</v>
      </c>
      <c r="F1873" s="13" t="s">
        <v>1110</v>
      </c>
      <c r="G1873" s="12">
        <v>5501</v>
      </c>
      <c r="H1873" s="12">
        <v>2000</v>
      </c>
      <c r="I1873" s="11">
        <v>804.15899999999999</v>
      </c>
      <c r="J1873" s="11">
        <v>811.83900000000006</v>
      </c>
      <c r="K1873" s="11">
        <v>847.55899999999997</v>
      </c>
      <c r="L1873" s="11">
        <v>915.875</v>
      </c>
      <c r="M1873" s="11">
        <v>860.78200000000004</v>
      </c>
      <c r="N1873" s="11">
        <v>753.09699999999998</v>
      </c>
      <c r="O1873" s="11">
        <v>742.221</v>
      </c>
      <c r="P1873" s="11">
        <v>699.22</v>
      </c>
      <c r="Q1873" s="11">
        <v>657.17200000000003</v>
      </c>
      <c r="R1873" s="11">
        <v>547.81100000000004</v>
      </c>
      <c r="S1873" s="11">
        <v>489.029</v>
      </c>
      <c r="T1873" s="11">
        <v>378.46699999999998</v>
      </c>
      <c r="U1873" s="11">
        <v>294.96499999999997</v>
      </c>
      <c r="V1873" s="11">
        <v>227.48500000000001</v>
      </c>
      <c r="W1873" s="11">
        <v>171.08</v>
      </c>
      <c r="X1873" s="11">
        <v>113.629</v>
      </c>
      <c r="Y1873" s="11">
        <v>61.052999999999997</v>
      </c>
      <c r="Z1873" s="11">
        <v>26.387</v>
      </c>
      <c r="AA1873" s="11">
        <v>8.1530000000000005</v>
      </c>
      <c r="AB1873" s="11">
        <v>1.5289999999999999</v>
      </c>
      <c r="AC1873" s="11">
        <v>0.155</v>
      </c>
    </row>
    <row r="1874" spans="1:29" ht="11.5" hidden="1">
      <c r="A1874" s="15">
        <v>1857</v>
      </c>
      <c r="B1874" s="13" t="s">
        <v>1059</v>
      </c>
      <c r="C1874" s="14" t="s">
        <v>1191</v>
      </c>
      <c r="D1874" s="12"/>
      <c r="E1874" s="12">
        <v>144</v>
      </c>
      <c r="F1874" s="13" t="s">
        <v>1110</v>
      </c>
      <c r="G1874" s="12">
        <v>5501</v>
      </c>
      <c r="H1874" s="12">
        <v>2005</v>
      </c>
      <c r="I1874" s="11">
        <v>857.16200000000003</v>
      </c>
      <c r="J1874" s="11">
        <v>796.10900000000004</v>
      </c>
      <c r="K1874" s="11">
        <v>806.44500000000005</v>
      </c>
      <c r="L1874" s="11">
        <v>836.12199999999996</v>
      </c>
      <c r="M1874" s="11">
        <v>889.505</v>
      </c>
      <c r="N1874" s="11">
        <v>836.68100000000004</v>
      </c>
      <c r="O1874" s="11">
        <v>732.79600000000005</v>
      </c>
      <c r="P1874" s="11">
        <v>719.28200000000004</v>
      </c>
      <c r="Q1874" s="11">
        <v>680.22299999999996</v>
      </c>
      <c r="R1874" s="11">
        <v>641.29</v>
      </c>
      <c r="S1874" s="11">
        <v>537.38900000000001</v>
      </c>
      <c r="T1874" s="11">
        <v>482.21800000000002</v>
      </c>
      <c r="U1874" s="11">
        <v>364.49799999999999</v>
      </c>
      <c r="V1874" s="11">
        <v>266.82499999999999</v>
      </c>
      <c r="W1874" s="11">
        <v>194.75200000000001</v>
      </c>
      <c r="X1874" s="11">
        <v>138.691</v>
      </c>
      <c r="Y1874" s="11">
        <v>82.153999999999996</v>
      </c>
      <c r="Z1874" s="11">
        <v>33.79</v>
      </c>
      <c r="AA1874" s="11">
        <v>9.0640000000000001</v>
      </c>
      <c r="AB1874" s="11">
        <v>1.397</v>
      </c>
      <c r="AC1874" s="11">
        <v>0.11799999999999999</v>
      </c>
    </row>
    <row r="1875" spans="1:29" ht="11.5" hidden="1">
      <c r="A1875" s="15">
        <v>1858</v>
      </c>
      <c r="B1875" s="13" t="s">
        <v>1059</v>
      </c>
      <c r="C1875" s="14" t="s">
        <v>1191</v>
      </c>
      <c r="D1875" s="12"/>
      <c r="E1875" s="12">
        <v>144</v>
      </c>
      <c r="F1875" s="13" t="s">
        <v>1110</v>
      </c>
      <c r="G1875" s="12">
        <v>5501</v>
      </c>
      <c r="H1875" s="12">
        <v>2010</v>
      </c>
      <c r="I1875" s="11">
        <v>883.31899999999996</v>
      </c>
      <c r="J1875" s="11">
        <v>859.76499999999999</v>
      </c>
      <c r="K1875" s="11">
        <v>802.99099999999999</v>
      </c>
      <c r="L1875" s="11">
        <v>815.30100000000004</v>
      </c>
      <c r="M1875" s="11">
        <v>812.59500000000003</v>
      </c>
      <c r="N1875" s="11">
        <v>840.13099999999997</v>
      </c>
      <c r="O1875" s="11">
        <v>822.88</v>
      </c>
      <c r="P1875" s="11">
        <v>709.846</v>
      </c>
      <c r="Q1875" s="11">
        <v>683.649</v>
      </c>
      <c r="R1875" s="11">
        <v>661.34699999999998</v>
      </c>
      <c r="S1875" s="11">
        <v>627.21299999999997</v>
      </c>
      <c r="T1875" s="11">
        <v>537.07399999999996</v>
      </c>
      <c r="U1875" s="11">
        <v>486.51100000000002</v>
      </c>
      <c r="V1875" s="11">
        <v>332.036</v>
      </c>
      <c r="W1875" s="11">
        <v>201.327</v>
      </c>
      <c r="X1875" s="11">
        <v>152.69</v>
      </c>
      <c r="Y1875" s="11">
        <v>106.595</v>
      </c>
      <c r="Z1875" s="11">
        <v>46.420999999999999</v>
      </c>
      <c r="AA1875" s="11">
        <v>11.997</v>
      </c>
      <c r="AB1875" s="11">
        <v>1.6259999999999999</v>
      </c>
      <c r="AC1875" s="11">
        <v>0.111</v>
      </c>
    </row>
    <row r="1876" spans="1:29" ht="11.5" hidden="1">
      <c r="A1876" s="15">
        <v>1859</v>
      </c>
      <c r="B1876" s="13" t="s">
        <v>1059</v>
      </c>
      <c r="C1876" s="14" t="s">
        <v>1191</v>
      </c>
      <c r="D1876" s="12"/>
      <c r="E1876" s="12">
        <v>144</v>
      </c>
      <c r="F1876" s="13" t="s">
        <v>1110</v>
      </c>
      <c r="G1876" s="12">
        <v>5501</v>
      </c>
      <c r="H1876" s="12">
        <v>2015</v>
      </c>
      <c r="I1876" s="11">
        <v>850.89800000000002</v>
      </c>
      <c r="J1876" s="11">
        <v>869.50300000000004</v>
      </c>
      <c r="K1876" s="11">
        <v>849.76099999999997</v>
      </c>
      <c r="L1876" s="11">
        <v>790.34400000000005</v>
      </c>
      <c r="M1876" s="11">
        <v>785.65899999999999</v>
      </c>
      <c r="N1876" s="11">
        <v>770.35699999999997</v>
      </c>
      <c r="O1876" s="11">
        <v>807.53200000000004</v>
      </c>
      <c r="P1876" s="11">
        <v>805.31600000000003</v>
      </c>
      <c r="Q1876" s="11">
        <v>700.16700000000003</v>
      </c>
      <c r="R1876" s="11">
        <v>679.74099999999999</v>
      </c>
      <c r="S1876" s="11">
        <v>657.32500000000005</v>
      </c>
      <c r="T1876" s="11">
        <v>617.43499999999995</v>
      </c>
      <c r="U1876" s="11">
        <v>521.56899999999996</v>
      </c>
      <c r="V1876" s="11">
        <v>459.858</v>
      </c>
      <c r="W1876" s="11">
        <v>297.96600000000001</v>
      </c>
      <c r="X1876" s="11">
        <v>170.49799999999999</v>
      </c>
      <c r="Y1876" s="11">
        <v>115.57599999999999</v>
      </c>
      <c r="Z1876" s="11">
        <v>61.454999999999998</v>
      </c>
      <c r="AA1876" s="11">
        <v>17.018000000000001</v>
      </c>
      <c r="AB1876" s="11">
        <v>2.2509999999999999</v>
      </c>
      <c r="AC1876" s="11">
        <v>0.13300000000000001</v>
      </c>
    </row>
    <row r="1877" spans="1:29" ht="11.5" hidden="1">
      <c r="A1877" s="15">
        <v>1860</v>
      </c>
      <c r="B1877" s="13" t="s">
        <v>1059</v>
      </c>
      <c r="C1877" s="14" t="s">
        <v>1191</v>
      </c>
      <c r="D1877" s="12"/>
      <c r="E1877" s="12">
        <v>144</v>
      </c>
      <c r="F1877" s="13" t="s">
        <v>1110</v>
      </c>
      <c r="G1877" s="12">
        <v>5501</v>
      </c>
      <c r="H1877" s="12">
        <v>2020</v>
      </c>
      <c r="I1877" s="11">
        <v>816.07799999999997</v>
      </c>
      <c r="J1877" s="11">
        <v>833.57100000000003</v>
      </c>
      <c r="K1877" s="11">
        <v>857.09799999999996</v>
      </c>
      <c r="L1877" s="11">
        <v>833.94399999999996</v>
      </c>
      <c r="M1877" s="11">
        <v>752.76300000000003</v>
      </c>
      <c r="N1877" s="11">
        <v>731.64400000000001</v>
      </c>
      <c r="O1877" s="11">
        <v>729.10500000000002</v>
      </c>
      <c r="P1877" s="11">
        <v>785.98699999999997</v>
      </c>
      <c r="Q1877" s="11">
        <v>793.74599999999998</v>
      </c>
      <c r="R1877" s="11">
        <v>696.971</v>
      </c>
      <c r="S1877" s="11">
        <v>677.375</v>
      </c>
      <c r="T1877" s="11">
        <v>648.36500000000001</v>
      </c>
      <c r="U1877" s="11">
        <v>600.76099999999997</v>
      </c>
      <c r="V1877" s="11">
        <v>493.916</v>
      </c>
      <c r="W1877" s="11">
        <v>415.17700000000002</v>
      </c>
      <c r="X1877" s="11">
        <v>254.239</v>
      </c>
      <c r="Y1877" s="11">
        <v>130.45599999999999</v>
      </c>
      <c r="Z1877" s="11">
        <v>67.932000000000002</v>
      </c>
      <c r="AA1877" s="11">
        <v>23.242999999999999</v>
      </c>
      <c r="AB1877" s="11">
        <v>3.3359999999999999</v>
      </c>
      <c r="AC1877" s="11">
        <v>0.192</v>
      </c>
    </row>
    <row r="1878" spans="1:29" ht="11.5" hidden="1">
      <c r="A1878" s="31">
        <v>1861</v>
      </c>
      <c r="B1878" s="29" t="s">
        <v>1059</v>
      </c>
      <c r="C1878" s="30" t="s">
        <v>1192</v>
      </c>
      <c r="D1878" s="28"/>
      <c r="E1878" s="28">
        <v>1832</v>
      </c>
      <c r="F1878" s="29" t="s">
        <v>1107</v>
      </c>
      <c r="G1878" s="28">
        <v>1828</v>
      </c>
      <c r="H1878" s="28">
        <v>1950</v>
      </c>
      <c r="I1878" s="27">
        <v>57645.796999999999</v>
      </c>
      <c r="J1878" s="27">
        <v>44431.622000000003</v>
      </c>
      <c r="K1878" s="27">
        <v>41731.949999999997</v>
      </c>
      <c r="L1878" s="27">
        <v>39492.249000000003</v>
      </c>
      <c r="M1878" s="27">
        <v>34709.148000000001</v>
      </c>
      <c r="N1878" s="27">
        <v>31146.646000000001</v>
      </c>
      <c r="O1878" s="27">
        <v>29102.656999999999</v>
      </c>
      <c r="P1878" s="27">
        <v>26455.412</v>
      </c>
      <c r="Q1878" s="27">
        <v>23054.272000000001</v>
      </c>
      <c r="R1878" s="27">
        <v>20348.493999999999</v>
      </c>
      <c r="S1878" s="27">
        <v>16550.897000000001</v>
      </c>
      <c r="T1878" s="27">
        <v>14895.288</v>
      </c>
      <c r="U1878" s="27">
        <v>12136.079</v>
      </c>
      <c r="V1878" s="27">
        <v>9569.14</v>
      </c>
      <c r="W1878" s="27">
        <v>5959.0749999999998</v>
      </c>
      <c r="X1878" s="27">
        <v>3322.4059999999999</v>
      </c>
      <c r="Y1878" s="27">
        <v>1306.664</v>
      </c>
      <c r="Z1878" s="27">
        <v>324.07799999999997</v>
      </c>
      <c r="AA1878" s="27">
        <v>69.301000000000002</v>
      </c>
      <c r="AB1878" s="27">
        <v>11.074999999999999</v>
      </c>
      <c r="AC1878" s="27">
        <v>1.6559999999999999</v>
      </c>
    </row>
    <row r="1879" spans="1:29" ht="11.5" hidden="1">
      <c r="A1879" s="31">
        <v>1862</v>
      </c>
      <c r="B1879" s="29" t="s">
        <v>1059</v>
      </c>
      <c r="C1879" s="30" t="s">
        <v>1192</v>
      </c>
      <c r="D1879" s="28"/>
      <c r="E1879" s="28">
        <v>1832</v>
      </c>
      <c r="F1879" s="29" t="s">
        <v>1107</v>
      </c>
      <c r="G1879" s="28">
        <v>1828</v>
      </c>
      <c r="H1879" s="28">
        <v>1955</v>
      </c>
      <c r="I1879" s="27">
        <v>73806.06</v>
      </c>
      <c r="J1879" s="27">
        <v>53929.525000000001</v>
      </c>
      <c r="K1879" s="27">
        <v>43280.383999999998</v>
      </c>
      <c r="L1879" s="27">
        <v>40882.567999999999</v>
      </c>
      <c r="M1879" s="27">
        <v>38522.735999999997</v>
      </c>
      <c r="N1879" s="27">
        <v>33640.201000000001</v>
      </c>
      <c r="O1879" s="27">
        <v>30015.305</v>
      </c>
      <c r="P1879" s="27">
        <v>27917.253000000001</v>
      </c>
      <c r="Q1879" s="27">
        <v>25106.93</v>
      </c>
      <c r="R1879" s="27">
        <v>21611.106</v>
      </c>
      <c r="S1879" s="27">
        <v>18929.382000000001</v>
      </c>
      <c r="T1879" s="27">
        <v>15115.956</v>
      </c>
      <c r="U1879" s="27">
        <v>12745.636</v>
      </c>
      <c r="V1879" s="27">
        <v>9433.3790000000008</v>
      </c>
      <c r="W1879" s="27">
        <v>6688.9870000000001</v>
      </c>
      <c r="X1879" s="27">
        <v>3464.2429999999999</v>
      </c>
      <c r="Y1879" s="27">
        <v>1462.16</v>
      </c>
      <c r="Z1879" s="27">
        <v>421.36</v>
      </c>
      <c r="AA1879" s="27">
        <v>74.906000000000006</v>
      </c>
      <c r="AB1879" s="27">
        <v>11.023999999999999</v>
      </c>
      <c r="AC1879" s="27">
        <v>1.5589999999999999</v>
      </c>
    </row>
    <row r="1880" spans="1:29" ht="11.5" hidden="1">
      <c r="A1880" s="31">
        <v>1863</v>
      </c>
      <c r="B1880" s="29" t="s">
        <v>1059</v>
      </c>
      <c r="C1880" s="30" t="s">
        <v>1192</v>
      </c>
      <c r="D1880" s="28"/>
      <c r="E1880" s="28">
        <v>1832</v>
      </c>
      <c r="F1880" s="29" t="s">
        <v>1107</v>
      </c>
      <c r="G1880" s="28">
        <v>1828</v>
      </c>
      <c r="H1880" s="28">
        <v>1960</v>
      </c>
      <c r="I1880" s="27">
        <v>74024.415999999997</v>
      </c>
      <c r="J1880" s="27">
        <v>69503.562999999995</v>
      </c>
      <c r="K1880" s="27">
        <v>52713.699000000001</v>
      </c>
      <c r="L1880" s="27">
        <v>42433.47</v>
      </c>
      <c r="M1880" s="27">
        <v>40005.618999999999</v>
      </c>
      <c r="N1880" s="27">
        <v>37586.241999999998</v>
      </c>
      <c r="O1880" s="27">
        <v>32587.190999999999</v>
      </c>
      <c r="P1880" s="27">
        <v>28933.778999999999</v>
      </c>
      <c r="Q1880" s="27">
        <v>26677.370999999999</v>
      </c>
      <c r="R1880" s="27">
        <v>23817.317999999999</v>
      </c>
      <c r="S1880" s="27">
        <v>20231.749</v>
      </c>
      <c r="T1880" s="27">
        <v>17240.510999999999</v>
      </c>
      <c r="U1880" s="27">
        <v>13006.405000000001</v>
      </c>
      <c r="V1880" s="27">
        <v>10000.093000000001</v>
      </c>
      <c r="W1880" s="27">
        <v>6593.56</v>
      </c>
      <c r="X1880" s="27">
        <v>3797.25</v>
      </c>
      <c r="Y1880" s="27">
        <v>1446.6279999999999</v>
      </c>
      <c r="Z1880" s="27">
        <v>412.78100000000001</v>
      </c>
      <c r="AA1880" s="27">
        <v>78.227000000000004</v>
      </c>
      <c r="AB1880" s="27">
        <v>10.114000000000001</v>
      </c>
      <c r="AC1880" s="27">
        <v>1.3360000000000001</v>
      </c>
    </row>
    <row r="1881" spans="1:29" ht="11.5" hidden="1">
      <c r="A1881" s="31">
        <v>1864</v>
      </c>
      <c r="B1881" s="29" t="s">
        <v>1059</v>
      </c>
      <c r="C1881" s="30" t="s">
        <v>1192</v>
      </c>
      <c r="D1881" s="28"/>
      <c r="E1881" s="28">
        <v>1832</v>
      </c>
      <c r="F1881" s="29" t="s">
        <v>1107</v>
      </c>
      <c r="G1881" s="28">
        <v>1828</v>
      </c>
      <c r="H1881" s="28">
        <v>1965</v>
      </c>
      <c r="I1881" s="27">
        <v>84489.671000000002</v>
      </c>
      <c r="J1881" s="27">
        <v>69760.212</v>
      </c>
      <c r="K1881" s="27">
        <v>67860.233999999997</v>
      </c>
      <c r="L1881" s="27">
        <v>51722.199000000001</v>
      </c>
      <c r="M1881" s="27">
        <v>41458.942000000003</v>
      </c>
      <c r="N1881" s="27">
        <v>38986.864999999998</v>
      </c>
      <c r="O1881" s="27">
        <v>36444.33</v>
      </c>
      <c r="P1881" s="27">
        <v>31426.875</v>
      </c>
      <c r="Q1881" s="27">
        <v>27712.949000000001</v>
      </c>
      <c r="R1881" s="27">
        <v>25341.828000000001</v>
      </c>
      <c r="S1881" s="27">
        <v>22345.137999999999</v>
      </c>
      <c r="T1881" s="27">
        <v>18477.628000000001</v>
      </c>
      <c r="U1881" s="27">
        <v>14918.91</v>
      </c>
      <c r="V1881" s="27">
        <v>10371.27</v>
      </c>
      <c r="W1881" s="27">
        <v>7112.5780000000004</v>
      </c>
      <c r="X1881" s="27">
        <v>3990.8180000000002</v>
      </c>
      <c r="Y1881" s="27">
        <v>1779.1469999999999</v>
      </c>
      <c r="Z1881" s="27">
        <v>495.65899999999999</v>
      </c>
      <c r="AA1881" s="27">
        <v>98.665000000000006</v>
      </c>
      <c r="AB1881" s="27">
        <v>11.673999999999999</v>
      </c>
      <c r="AC1881" s="27">
        <v>1.2330000000000001</v>
      </c>
    </row>
    <row r="1882" spans="1:29" ht="11.5" hidden="1">
      <c r="A1882" s="31">
        <v>1865</v>
      </c>
      <c r="B1882" s="29" t="s">
        <v>1059</v>
      </c>
      <c r="C1882" s="30" t="s">
        <v>1192</v>
      </c>
      <c r="D1882" s="28"/>
      <c r="E1882" s="28">
        <v>1832</v>
      </c>
      <c r="F1882" s="29" t="s">
        <v>1107</v>
      </c>
      <c r="G1882" s="28">
        <v>1828</v>
      </c>
      <c r="H1882" s="28">
        <v>1970</v>
      </c>
      <c r="I1882" s="27">
        <v>98531.423999999999</v>
      </c>
      <c r="J1882" s="27">
        <v>81743.032000000007</v>
      </c>
      <c r="K1882" s="27">
        <v>69091.293999999994</v>
      </c>
      <c r="L1882" s="27">
        <v>67236.194000000003</v>
      </c>
      <c r="M1882" s="27">
        <v>51039.076999999997</v>
      </c>
      <c r="N1882" s="27">
        <v>40837.610999999997</v>
      </c>
      <c r="O1882" s="27">
        <v>38308.767999999996</v>
      </c>
      <c r="P1882" s="27">
        <v>35669.095999999998</v>
      </c>
      <c r="Q1882" s="27">
        <v>30583.876</v>
      </c>
      <c r="R1882" s="27">
        <v>26748.448</v>
      </c>
      <c r="S1882" s="27">
        <v>24126.850999999999</v>
      </c>
      <c r="T1882" s="27">
        <v>20888.021000000001</v>
      </c>
      <c r="U1882" s="27">
        <v>16714.736000000001</v>
      </c>
      <c r="V1882" s="27">
        <v>12820.187</v>
      </c>
      <c r="W1882" s="27">
        <v>8268.5869999999995</v>
      </c>
      <c r="X1882" s="27">
        <v>4903.9489999999996</v>
      </c>
      <c r="Y1882" s="27">
        <v>2193.4409999999998</v>
      </c>
      <c r="Z1882" s="27">
        <v>711.33900000000006</v>
      </c>
      <c r="AA1882" s="27">
        <v>135.405</v>
      </c>
      <c r="AB1882" s="27">
        <v>17.529</v>
      </c>
      <c r="AC1882" s="27">
        <v>1.4810000000000001</v>
      </c>
    </row>
    <row r="1883" spans="1:29" ht="11.5" hidden="1">
      <c r="A1883" s="31">
        <v>1866</v>
      </c>
      <c r="B1883" s="29" t="s">
        <v>1059</v>
      </c>
      <c r="C1883" s="30" t="s">
        <v>1192</v>
      </c>
      <c r="D1883" s="28"/>
      <c r="E1883" s="28">
        <v>1832</v>
      </c>
      <c r="F1883" s="29" t="s">
        <v>1107</v>
      </c>
      <c r="G1883" s="28">
        <v>1828</v>
      </c>
      <c r="H1883" s="28">
        <v>1975</v>
      </c>
      <c r="I1883" s="27">
        <v>96648.846000000005</v>
      </c>
      <c r="J1883" s="27">
        <v>96260.44</v>
      </c>
      <c r="K1883" s="27">
        <v>81009.52</v>
      </c>
      <c r="L1883" s="27">
        <v>68571.157000000007</v>
      </c>
      <c r="M1883" s="27">
        <v>66662.777000000002</v>
      </c>
      <c r="N1883" s="27">
        <v>50519.192000000003</v>
      </c>
      <c r="O1883" s="27">
        <v>40325.851000000002</v>
      </c>
      <c r="P1883" s="27">
        <v>37731.32</v>
      </c>
      <c r="Q1883" s="27">
        <v>34978.665999999997</v>
      </c>
      <c r="R1883" s="27">
        <v>29813.61</v>
      </c>
      <c r="S1883" s="27">
        <v>25813.285</v>
      </c>
      <c r="T1883" s="27">
        <v>22847.502</v>
      </c>
      <c r="U1883" s="27">
        <v>19196.272000000001</v>
      </c>
      <c r="V1883" s="27">
        <v>14631.108</v>
      </c>
      <c r="W1883" s="27">
        <v>10370.120000000001</v>
      </c>
      <c r="X1883" s="27">
        <v>5820.5820000000003</v>
      </c>
      <c r="Y1883" s="27">
        <v>2762.1579999999999</v>
      </c>
      <c r="Z1883" s="27">
        <v>899.81600000000003</v>
      </c>
      <c r="AA1883" s="27">
        <v>193.52199999999999</v>
      </c>
      <c r="AB1883" s="27">
        <v>22.946999999999999</v>
      </c>
      <c r="AC1883" s="27">
        <v>1.98</v>
      </c>
    </row>
    <row r="1884" spans="1:29" ht="11.5" hidden="1">
      <c r="A1884" s="31">
        <v>1867</v>
      </c>
      <c r="B1884" s="29" t="s">
        <v>1059</v>
      </c>
      <c r="C1884" s="30" t="s">
        <v>1192</v>
      </c>
      <c r="D1884" s="28"/>
      <c r="E1884" s="28">
        <v>1832</v>
      </c>
      <c r="F1884" s="29" t="s">
        <v>1107</v>
      </c>
      <c r="G1884" s="28">
        <v>1828</v>
      </c>
      <c r="H1884" s="28">
        <v>1980</v>
      </c>
      <c r="I1884" s="27">
        <v>83369.213000000003</v>
      </c>
      <c r="J1884" s="27">
        <v>94919.032000000007</v>
      </c>
      <c r="K1884" s="27">
        <v>95542.487999999998</v>
      </c>
      <c r="L1884" s="27">
        <v>80460.865000000005</v>
      </c>
      <c r="M1884" s="27">
        <v>67923.236000000004</v>
      </c>
      <c r="N1884" s="27">
        <v>65910.467999999993</v>
      </c>
      <c r="O1884" s="27">
        <v>49891.864999999998</v>
      </c>
      <c r="P1884" s="27">
        <v>39748.286</v>
      </c>
      <c r="Q1884" s="27">
        <v>37090.476000000002</v>
      </c>
      <c r="R1884" s="27">
        <v>34235.535000000003</v>
      </c>
      <c r="S1884" s="27">
        <v>28946.647000000001</v>
      </c>
      <c r="T1884" s="27">
        <v>24717.58</v>
      </c>
      <c r="U1884" s="27">
        <v>21354.423999999999</v>
      </c>
      <c r="V1884" s="27">
        <v>17183.38</v>
      </c>
      <c r="W1884" s="27">
        <v>12115.409</v>
      </c>
      <c r="X1884" s="27">
        <v>7531.4070000000002</v>
      </c>
      <c r="Y1884" s="27">
        <v>3458.3240000000001</v>
      </c>
      <c r="Z1884" s="27">
        <v>1198.0260000000001</v>
      </c>
      <c r="AA1884" s="27">
        <v>266.24799999999999</v>
      </c>
      <c r="AB1884" s="27">
        <v>36.781999999999996</v>
      </c>
      <c r="AC1884" s="27">
        <v>2.964</v>
      </c>
    </row>
    <row r="1885" spans="1:29" ht="11.5" hidden="1">
      <c r="A1885" s="31">
        <v>1868</v>
      </c>
      <c r="B1885" s="29" t="s">
        <v>1059</v>
      </c>
      <c r="C1885" s="30" t="s">
        <v>1192</v>
      </c>
      <c r="D1885" s="28"/>
      <c r="E1885" s="28">
        <v>1832</v>
      </c>
      <c r="F1885" s="29" t="s">
        <v>1107</v>
      </c>
      <c r="G1885" s="28">
        <v>1828</v>
      </c>
      <c r="H1885" s="28">
        <v>1985</v>
      </c>
      <c r="I1885" s="27">
        <v>85838.115000000005</v>
      </c>
      <c r="J1885" s="27">
        <v>82363.013999999996</v>
      </c>
      <c r="K1885" s="27">
        <v>94415.604000000007</v>
      </c>
      <c r="L1885" s="27">
        <v>95066.198000000004</v>
      </c>
      <c r="M1885" s="27">
        <v>79872.428</v>
      </c>
      <c r="N1885" s="27">
        <v>67429.070999999996</v>
      </c>
      <c r="O1885" s="27">
        <v>65434.616999999998</v>
      </c>
      <c r="P1885" s="27">
        <v>49431.159</v>
      </c>
      <c r="Q1885" s="27">
        <v>39264.233</v>
      </c>
      <c r="R1885" s="27">
        <v>36478.201999999997</v>
      </c>
      <c r="S1885" s="27">
        <v>33392.06</v>
      </c>
      <c r="T1885" s="27">
        <v>27861.382000000001</v>
      </c>
      <c r="U1885" s="27">
        <v>23250.504000000001</v>
      </c>
      <c r="V1885" s="27">
        <v>19316.856</v>
      </c>
      <c r="W1885" s="27">
        <v>14525.646000000001</v>
      </c>
      <c r="X1885" s="27">
        <v>9042.2739999999994</v>
      </c>
      <c r="Y1885" s="27">
        <v>4639.835</v>
      </c>
      <c r="Z1885" s="27">
        <v>1588.2190000000001</v>
      </c>
      <c r="AA1885" s="27">
        <v>376.12</v>
      </c>
      <c r="AB1885" s="27">
        <v>54.115000000000002</v>
      </c>
      <c r="AC1885" s="27">
        <v>4.7350000000000003</v>
      </c>
    </row>
    <row r="1886" spans="1:29" ht="11.5" hidden="1">
      <c r="A1886" s="31">
        <v>1869</v>
      </c>
      <c r="B1886" s="29" t="s">
        <v>1059</v>
      </c>
      <c r="C1886" s="30" t="s">
        <v>1192</v>
      </c>
      <c r="D1886" s="28"/>
      <c r="E1886" s="28">
        <v>1832</v>
      </c>
      <c r="F1886" s="29" t="s">
        <v>1107</v>
      </c>
      <c r="G1886" s="28">
        <v>1828</v>
      </c>
      <c r="H1886" s="28">
        <v>1990</v>
      </c>
      <c r="I1886" s="27">
        <v>98722.894</v>
      </c>
      <c r="J1886" s="27">
        <v>84907.775999999998</v>
      </c>
      <c r="K1886" s="27">
        <v>82028.600999999995</v>
      </c>
      <c r="L1886" s="27">
        <v>93940.566999999995</v>
      </c>
      <c r="M1886" s="27">
        <v>94369.251999999993</v>
      </c>
      <c r="N1886" s="27">
        <v>79269.850000000006</v>
      </c>
      <c r="O1886" s="27">
        <v>67000.36</v>
      </c>
      <c r="P1886" s="27">
        <v>64923.519999999997</v>
      </c>
      <c r="Q1886" s="27">
        <v>48940.417999999998</v>
      </c>
      <c r="R1886" s="27">
        <v>38732.296999999999</v>
      </c>
      <c r="S1886" s="27">
        <v>35681.633999999998</v>
      </c>
      <c r="T1886" s="27">
        <v>32298.593000000001</v>
      </c>
      <c r="U1886" s="27">
        <v>26382.312999999998</v>
      </c>
      <c r="V1886" s="27">
        <v>21202.674999999999</v>
      </c>
      <c r="W1886" s="27">
        <v>16500.422999999999</v>
      </c>
      <c r="X1886" s="27">
        <v>11104.07</v>
      </c>
      <c r="Y1886" s="27">
        <v>5800.3890000000001</v>
      </c>
      <c r="Z1886" s="27">
        <v>2247.8009999999999</v>
      </c>
      <c r="AA1886" s="27">
        <v>548.73900000000003</v>
      </c>
      <c r="AB1886" s="27">
        <v>85.480999999999995</v>
      </c>
      <c r="AC1886" s="27">
        <v>7.86</v>
      </c>
    </row>
    <row r="1887" spans="1:29" ht="11.5" hidden="1">
      <c r="A1887" s="31">
        <v>1870</v>
      </c>
      <c r="B1887" s="29" t="s">
        <v>1059</v>
      </c>
      <c r="C1887" s="30" t="s">
        <v>1192</v>
      </c>
      <c r="D1887" s="28"/>
      <c r="E1887" s="28">
        <v>1832</v>
      </c>
      <c r="F1887" s="29" t="s">
        <v>1107</v>
      </c>
      <c r="G1887" s="28">
        <v>1828</v>
      </c>
      <c r="H1887" s="28">
        <v>1995</v>
      </c>
      <c r="I1887" s="27">
        <v>82180.442999999999</v>
      </c>
      <c r="J1887" s="27">
        <v>97979.573000000004</v>
      </c>
      <c r="K1887" s="27">
        <v>84694.701000000001</v>
      </c>
      <c r="L1887" s="27">
        <v>81711.475000000006</v>
      </c>
      <c r="M1887" s="27">
        <v>93274.644</v>
      </c>
      <c r="N1887" s="27">
        <v>93603.925000000003</v>
      </c>
      <c r="O1887" s="27">
        <v>78635.615000000005</v>
      </c>
      <c r="P1887" s="27">
        <v>66400.41</v>
      </c>
      <c r="Q1887" s="27">
        <v>64227.44</v>
      </c>
      <c r="R1887" s="27">
        <v>48227.805999999997</v>
      </c>
      <c r="S1887" s="27">
        <v>37881.900999999998</v>
      </c>
      <c r="T1887" s="27">
        <v>34526.898999999998</v>
      </c>
      <c r="U1887" s="27">
        <v>30636.269</v>
      </c>
      <c r="V1887" s="27">
        <v>24178.102999999999</v>
      </c>
      <c r="W1887" s="27">
        <v>18281.012999999999</v>
      </c>
      <c r="X1887" s="27">
        <v>12848.833000000001</v>
      </c>
      <c r="Y1887" s="27">
        <v>7366.4549999999999</v>
      </c>
      <c r="Z1887" s="27">
        <v>2949.971</v>
      </c>
      <c r="AA1887" s="27">
        <v>824.18600000000004</v>
      </c>
      <c r="AB1887" s="27">
        <v>135.15600000000001</v>
      </c>
      <c r="AC1887" s="27">
        <v>13.417</v>
      </c>
    </row>
    <row r="1888" spans="1:29" ht="11.5" hidden="1">
      <c r="A1888" s="31">
        <v>1871</v>
      </c>
      <c r="B1888" s="29" t="s">
        <v>1059</v>
      </c>
      <c r="C1888" s="30" t="s">
        <v>1192</v>
      </c>
      <c r="D1888" s="28"/>
      <c r="E1888" s="28">
        <v>1832</v>
      </c>
      <c r="F1888" s="29" t="s">
        <v>1107</v>
      </c>
      <c r="G1888" s="28">
        <v>1828</v>
      </c>
      <c r="H1888" s="28">
        <v>2000</v>
      </c>
      <c r="I1888" s="27">
        <v>74698.5</v>
      </c>
      <c r="J1888" s="27">
        <v>81635.399000000005</v>
      </c>
      <c r="K1888" s="27">
        <v>97716.338000000003</v>
      </c>
      <c r="L1888" s="27">
        <v>84385.077000000005</v>
      </c>
      <c r="M1888" s="27">
        <v>80864.282999999996</v>
      </c>
      <c r="N1888" s="27">
        <v>92596.775999999998</v>
      </c>
      <c r="O1888" s="27">
        <v>93200.08</v>
      </c>
      <c r="P1888" s="27">
        <v>78363.637000000002</v>
      </c>
      <c r="Q1888" s="27">
        <v>66022.031000000003</v>
      </c>
      <c r="R1888" s="27">
        <v>63489.769</v>
      </c>
      <c r="S1888" s="27">
        <v>47280.300999999999</v>
      </c>
      <c r="T1888" s="27">
        <v>36694.834000000003</v>
      </c>
      <c r="U1888" s="27">
        <v>32823.752</v>
      </c>
      <c r="V1888" s="27">
        <v>28252.733</v>
      </c>
      <c r="W1888" s="27">
        <v>21128.59</v>
      </c>
      <c r="X1888" s="27">
        <v>14514.039000000001</v>
      </c>
      <c r="Y1888" s="27">
        <v>8729.7630000000008</v>
      </c>
      <c r="Z1888" s="27">
        <v>3920.9259999999999</v>
      </c>
      <c r="AA1888" s="27">
        <v>1166.635</v>
      </c>
      <c r="AB1888" s="27">
        <v>224.99</v>
      </c>
      <c r="AC1888" s="27">
        <v>23.532</v>
      </c>
    </row>
    <row r="1889" spans="1:29" ht="11.5" hidden="1">
      <c r="A1889" s="31">
        <v>1872</v>
      </c>
      <c r="B1889" s="29" t="s">
        <v>1059</v>
      </c>
      <c r="C1889" s="30" t="s">
        <v>1192</v>
      </c>
      <c r="D1889" s="28"/>
      <c r="E1889" s="28">
        <v>1832</v>
      </c>
      <c r="F1889" s="29" t="s">
        <v>1107</v>
      </c>
      <c r="G1889" s="28">
        <v>1828</v>
      </c>
      <c r="H1889" s="28">
        <v>2005</v>
      </c>
      <c r="I1889" s="27">
        <v>71235.998999999996</v>
      </c>
      <c r="J1889" s="27">
        <v>75008.991999999998</v>
      </c>
      <c r="K1889" s="27">
        <v>81826.720000000001</v>
      </c>
      <c r="L1889" s="27">
        <v>97347.157000000007</v>
      </c>
      <c r="M1889" s="27">
        <v>83247.638000000006</v>
      </c>
      <c r="N1889" s="27">
        <v>80228.835000000006</v>
      </c>
      <c r="O1889" s="27">
        <v>91785.415999999997</v>
      </c>
      <c r="P1889" s="27">
        <v>92283.585000000006</v>
      </c>
      <c r="Q1889" s="27">
        <v>77364.104999999996</v>
      </c>
      <c r="R1889" s="27">
        <v>64777.300999999999</v>
      </c>
      <c r="S1889" s="27">
        <v>62362.097999999998</v>
      </c>
      <c r="T1889" s="27">
        <v>46135.514999999999</v>
      </c>
      <c r="U1889" s="27">
        <v>35014.565999999999</v>
      </c>
      <c r="V1889" s="27">
        <v>30124.785</v>
      </c>
      <c r="W1889" s="27">
        <v>24641.266</v>
      </c>
      <c r="X1889" s="27">
        <v>16776.04</v>
      </c>
      <c r="Y1889" s="27">
        <v>10010.387000000001</v>
      </c>
      <c r="Z1889" s="27">
        <v>4783.4009999999998</v>
      </c>
      <c r="AA1889" s="27">
        <v>1648.7339999999999</v>
      </c>
      <c r="AB1889" s="27">
        <v>341.02199999999999</v>
      </c>
      <c r="AC1889" s="27">
        <v>42.180999999999997</v>
      </c>
    </row>
    <row r="1890" spans="1:29" ht="11.5" hidden="1">
      <c r="A1890" s="31">
        <v>1873</v>
      </c>
      <c r="B1890" s="29" t="s">
        <v>1059</v>
      </c>
      <c r="C1890" s="30" t="s">
        <v>1192</v>
      </c>
      <c r="D1890" s="28"/>
      <c r="E1890" s="28">
        <v>1832</v>
      </c>
      <c r="F1890" s="29" t="s">
        <v>1107</v>
      </c>
      <c r="G1890" s="28">
        <v>1828</v>
      </c>
      <c r="H1890" s="28">
        <v>2010</v>
      </c>
      <c r="I1890" s="27">
        <v>71488.489000000001</v>
      </c>
      <c r="J1890" s="27">
        <v>71121.025999999998</v>
      </c>
      <c r="K1890" s="27">
        <v>74763.775999999998</v>
      </c>
      <c r="L1890" s="27">
        <v>80941.433000000005</v>
      </c>
      <c r="M1890" s="27">
        <v>95679.592999999993</v>
      </c>
      <c r="N1890" s="27">
        <v>82945.744000000006</v>
      </c>
      <c r="O1890" s="27">
        <v>79487.103000000003</v>
      </c>
      <c r="P1890" s="27">
        <v>91312.728000000003</v>
      </c>
      <c r="Q1890" s="27">
        <v>91748.543999999994</v>
      </c>
      <c r="R1890" s="27">
        <v>76615.937999999995</v>
      </c>
      <c r="S1890" s="27">
        <v>63895.156000000003</v>
      </c>
      <c r="T1890" s="27">
        <v>60406.641000000003</v>
      </c>
      <c r="U1890" s="27">
        <v>44065.32</v>
      </c>
      <c r="V1890" s="27">
        <v>32340.238000000001</v>
      </c>
      <c r="W1890" s="27">
        <v>26662.593000000001</v>
      </c>
      <c r="X1890" s="27">
        <v>19870.273000000001</v>
      </c>
      <c r="Y1890" s="27">
        <v>11974.458000000001</v>
      </c>
      <c r="Z1890" s="27">
        <v>5801.3770000000004</v>
      </c>
      <c r="AA1890" s="27">
        <v>2113.116</v>
      </c>
      <c r="AB1890" s="27">
        <v>513.72500000000002</v>
      </c>
      <c r="AC1890" s="27">
        <v>69.010000000000005</v>
      </c>
    </row>
    <row r="1891" spans="1:29" ht="11.5" hidden="1">
      <c r="A1891" s="31">
        <v>1874</v>
      </c>
      <c r="B1891" s="29" t="s">
        <v>1059</v>
      </c>
      <c r="C1891" s="30" t="s">
        <v>1192</v>
      </c>
      <c r="D1891" s="28"/>
      <c r="E1891" s="28">
        <v>1832</v>
      </c>
      <c r="F1891" s="29" t="s">
        <v>1107</v>
      </c>
      <c r="G1891" s="28">
        <v>1828</v>
      </c>
      <c r="H1891" s="28">
        <v>2015</v>
      </c>
      <c r="I1891" s="27">
        <v>73807.252999999997</v>
      </c>
      <c r="J1891" s="27">
        <v>71304.453999999998</v>
      </c>
      <c r="K1891" s="27">
        <v>71014.587</v>
      </c>
      <c r="L1891" s="27">
        <v>74609.028999999995</v>
      </c>
      <c r="M1891" s="27">
        <v>80400.016000000003</v>
      </c>
      <c r="N1891" s="27">
        <v>95119.606</v>
      </c>
      <c r="O1891" s="27">
        <v>82310.883000000002</v>
      </c>
      <c r="P1891" s="27">
        <v>78945.991999999998</v>
      </c>
      <c r="Q1891" s="27">
        <v>90639.71</v>
      </c>
      <c r="R1891" s="27">
        <v>90837.562000000005</v>
      </c>
      <c r="S1891" s="27">
        <v>75515.289000000004</v>
      </c>
      <c r="T1891" s="27">
        <v>62412.936000000002</v>
      </c>
      <c r="U1891" s="27">
        <v>58166.991999999998</v>
      </c>
      <c r="V1891" s="27">
        <v>41285.144</v>
      </c>
      <c r="W1891" s="27">
        <v>28992.726999999999</v>
      </c>
      <c r="X1891" s="27">
        <v>22059.588</v>
      </c>
      <c r="Y1891" s="27">
        <v>14523.067999999999</v>
      </c>
      <c r="Z1891" s="27">
        <v>7322.799</v>
      </c>
      <c r="AA1891" s="27">
        <v>2755.9490000000001</v>
      </c>
      <c r="AB1891" s="27">
        <v>705.99400000000003</v>
      </c>
      <c r="AC1891" s="27">
        <v>110.96299999999999</v>
      </c>
    </row>
    <row r="1892" spans="1:29" ht="11.5" hidden="1">
      <c r="A1892" s="31">
        <v>1875</v>
      </c>
      <c r="B1892" s="29" t="s">
        <v>1059</v>
      </c>
      <c r="C1892" s="30" t="s">
        <v>1192</v>
      </c>
      <c r="D1892" s="28"/>
      <c r="E1892" s="28">
        <v>1832</v>
      </c>
      <c r="F1892" s="29" t="s">
        <v>1107</v>
      </c>
      <c r="G1892" s="28">
        <v>1828</v>
      </c>
      <c r="H1892" s="28">
        <v>2020</v>
      </c>
      <c r="I1892" s="27">
        <v>71643.937000000005</v>
      </c>
      <c r="J1892" s="27">
        <v>73581.063999999998</v>
      </c>
      <c r="K1892" s="27">
        <v>71147.941999999995</v>
      </c>
      <c r="L1892" s="27">
        <v>70705.62</v>
      </c>
      <c r="M1892" s="27">
        <v>74080.247000000003</v>
      </c>
      <c r="N1892" s="27">
        <v>79863.097999999998</v>
      </c>
      <c r="O1892" s="27">
        <v>94589.73</v>
      </c>
      <c r="P1892" s="27">
        <v>81820.311000000002</v>
      </c>
      <c r="Q1892" s="27">
        <v>78365.084000000003</v>
      </c>
      <c r="R1892" s="27">
        <v>89807.365000000005</v>
      </c>
      <c r="S1892" s="27">
        <v>89665.964000000007</v>
      </c>
      <c r="T1892" s="27">
        <v>73990.082999999999</v>
      </c>
      <c r="U1892" s="27">
        <v>60327.828000000001</v>
      </c>
      <c r="V1892" s="27">
        <v>54923.074999999997</v>
      </c>
      <c r="W1892" s="27">
        <v>37438.379999999997</v>
      </c>
      <c r="X1892" s="27">
        <v>24529.977999999999</v>
      </c>
      <c r="Y1892" s="27">
        <v>16682.878000000001</v>
      </c>
      <c r="Z1892" s="27">
        <v>9271.5360000000001</v>
      </c>
      <c r="AA1892" s="27">
        <v>3701.252</v>
      </c>
      <c r="AB1892" s="27">
        <v>998.26400000000001</v>
      </c>
      <c r="AC1892" s="27">
        <v>168.40199999999999</v>
      </c>
    </row>
    <row r="1893" spans="1:29" ht="11.5" hidden="1">
      <c r="A1893" s="26">
        <v>1876</v>
      </c>
      <c r="B1893" s="24" t="s">
        <v>1059</v>
      </c>
      <c r="C1893" s="32" t="s">
        <v>1193</v>
      </c>
      <c r="D1893" s="23"/>
      <c r="E1893" s="23">
        <v>906</v>
      </c>
      <c r="F1893" s="24" t="s">
        <v>1109</v>
      </c>
      <c r="G1893" s="23">
        <v>1832</v>
      </c>
      <c r="H1893" s="23">
        <v>1950</v>
      </c>
      <c r="I1893" s="22">
        <v>45386.500999999997</v>
      </c>
      <c r="J1893" s="22">
        <v>34160.129000000001</v>
      </c>
      <c r="K1893" s="22">
        <v>32117.878000000001</v>
      </c>
      <c r="L1893" s="22">
        <v>30796.050999999999</v>
      </c>
      <c r="M1893" s="22">
        <v>27302.726999999999</v>
      </c>
      <c r="N1893" s="22">
        <v>24917.954000000002</v>
      </c>
      <c r="O1893" s="22">
        <v>23728.053</v>
      </c>
      <c r="P1893" s="22">
        <v>21612.826000000001</v>
      </c>
      <c r="Q1893" s="22">
        <v>18853.964</v>
      </c>
      <c r="R1893" s="22">
        <v>16836.168000000001</v>
      </c>
      <c r="S1893" s="22">
        <v>13725.335999999999</v>
      </c>
      <c r="T1893" s="22">
        <v>12529.859</v>
      </c>
      <c r="U1893" s="22">
        <v>10203.257</v>
      </c>
      <c r="V1893" s="22">
        <v>8091.4</v>
      </c>
      <c r="W1893" s="22">
        <v>4967.4409999999998</v>
      </c>
      <c r="X1893" s="22">
        <v>2738.23</v>
      </c>
      <c r="Y1893" s="22">
        <v>1085.259</v>
      </c>
      <c r="Z1893" s="22">
        <v>240.85599999999999</v>
      </c>
      <c r="AA1893" s="22">
        <v>45.947000000000003</v>
      </c>
      <c r="AB1893" s="22">
        <v>6.06</v>
      </c>
      <c r="AC1893" s="22">
        <v>0.66900000000000004</v>
      </c>
    </row>
    <row r="1894" spans="1:29" ht="11.5" hidden="1">
      <c r="A1894" s="26">
        <v>1877</v>
      </c>
      <c r="B1894" s="24" t="s">
        <v>1059</v>
      </c>
      <c r="C1894" s="32" t="s">
        <v>1193</v>
      </c>
      <c r="D1894" s="23"/>
      <c r="E1894" s="23">
        <v>906</v>
      </c>
      <c r="F1894" s="24" t="s">
        <v>1109</v>
      </c>
      <c r="G1894" s="23">
        <v>1832</v>
      </c>
      <c r="H1894" s="23">
        <v>1955</v>
      </c>
      <c r="I1894" s="22">
        <v>58400.612999999998</v>
      </c>
      <c r="J1894" s="22">
        <v>42496.123</v>
      </c>
      <c r="K1894" s="22">
        <v>33241.430999999997</v>
      </c>
      <c r="L1894" s="22">
        <v>31428.757000000001</v>
      </c>
      <c r="M1894" s="22">
        <v>30018.008000000002</v>
      </c>
      <c r="N1894" s="22">
        <v>26443.384999999998</v>
      </c>
      <c r="O1894" s="22">
        <v>23988.507000000001</v>
      </c>
      <c r="P1894" s="22">
        <v>22742.245999999999</v>
      </c>
      <c r="Q1894" s="22">
        <v>20456.786</v>
      </c>
      <c r="R1894" s="22">
        <v>17595.683000000001</v>
      </c>
      <c r="S1894" s="22">
        <v>15612.741</v>
      </c>
      <c r="T1894" s="22">
        <v>12501.186</v>
      </c>
      <c r="U1894" s="22">
        <v>10633</v>
      </c>
      <c r="V1894" s="22">
        <v>7811.1239999999998</v>
      </c>
      <c r="W1894" s="22">
        <v>5562.8440000000001</v>
      </c>
      <c r="X1894" s="22">
        <v>2812.4110000000001</v>
      </c>
      <c r="Y1894" s="22">
        <v>1155.3810000000001</v>
      </c>
      <c r="Z1894" s="22">
        <v>341.88</v>
      </c>
      <c r="AA1894" s="22">
        <v>52.728000000000002</v>
      </c>
      <c r="AB1894" s="22">
        <v>6.2569999999999997</v>
      </c>
      <c r="AC1894" s="22">
        <v>0.59299999999999997</v>
      </c>
    </row>
    <row r="1895" spans="1:29" ht="11.5" hidden="1">
      <c r="A1895" s="26">
        <v>1878</v>
      </c>
      <c r="B1895" s="24" t="s">
        <v>1059</v>
      </c>
      <c r="C1895" s="32" t="s">
        <v>1193</v>
      </c>
      <c r="D1895" s="23"/>
      <c r="E1895" s="23">
        <v>906</v>
      </c>
      <c r="F1895" s="24" t="s">
        <v>1109</v>
      </c>
      <c r="G1895" s="23">
        <v>1832</v>
      </c>
      <c r="H1895" s="23">
        <v>1960</v>
      </c>
      <c r="I1895" s="22">
        <v>55575.726999999999</v>
      </c>
      <c r="J1895" s="22">
        <v>54919.987999999998</v>
      </c>
      <c r="K1895" s="22">
        <v>41505.459000000003</v>
      </c>
      <c r="L1895" s="22">
        <v>32548.677</v>
      </c>
      <c r="M1895" s="22">
        <v>30746.333999999999</v>
      </c>
      <c r="N1895" s="22">
        <v>29296.608</v>
      </c>
      <c r="O1895" s="22">
        <v>25602.518</v>
      </c>
      <c r="P1895" s="22">
        <v>23113.100999999999</v>
      </c>
      <c r="Q1895" s="22">
        <v>21701.18</v>
      </c>
      <c r="R1895" s="22">
        <v>19366.61</v>
      </c>
      <c r="S1895" s="22">
        <v>16435.135999999999</v>
      </c>
      <c r="T1895" s="22">
        <v>14165.99</v>
      </c>
      <c r="U1895" s="22">
        <v>10660.184999999999</v>
      </c>
      <c r="V1895" s="22">
        <v>8207.5720000000001</v>
      </c>
      <c r="W1895" s="22">
        <v>5341.2550000000001</v>
      </c>
      <c r="X1895" s="22">
        <v>3039.317</v>
      </c>
      <c r="Y1895" s="22">
        <v>1090.4010000000001</v>
      </c>
      <c r="Z1895" s="22">
        <v>296.86599999999999</v>
      </c>
      <c r="AA1895" s="22">
        <v>56.534999999999997</v>
      </c>
      <c r="AB1895" s="22">
        <v>5.5819999999999999</v>
      </c>
      <c r="AC1895" s="22">
        <v>0.45200000000000001</v>
      </c>
    </row>
    <row r="1896" spans="1:29" ht="11.5" hidden="1">
      <c r="A1896" s="26">
        <v>1879</v>
      </c>
      <c r="B1896" s="24" t="s">
        <v>1059</v>
      </c>
      <c r="C1896" s="32" t="s">
        <v>1193</v>
      </c>
      <c r="D1896" s="23"/>
      <c r="E1896" s="23">
        <v>906</v>
      </c>
      <c r="F1896" s="24" t="s">
        <v>1109</v>
      </c>
      <c r="G1896" s="23">
        <v>1832</v>
      </c>
      <c r="H1896" s="23">
        <v>1965</v>
      </c>
      <c r="I1896" s="22">
        <v>63545.938999999998</v>
      </c>
      <c r="J1896" s="22">
        <v>52107.224000000002</v>
      </c>
      <c r="K1896" s="22">
        <v>53517.065000000002</v>
      </c>
      <c r="L1896" s="22">
        <v>40660.976999999999</v>
      </c>
      <c r="M1896" s="22">
        <v>31767.591</v>
      </c>
      <c r="N1896" s="22">
        <v>29945.654999999999</v>
      </c>
      <c r="O1896" s="22">
        <v>28378.363000000001</v>
      </c>
      <c r="P1896" s="22">
        <v>24661.121999999999</v>
      </c>
      <c r="Q1896" s="22">
        <v>22100.558000000001</v>
      </c>
      <c r="R1896" s="22">
        <v>20570.868999999999</v>
      </c>
      <c r="S1896" s="22">
        <v>18121.900000000001</v>
      </c>
      <c r="T1896" s="22">
        <v>14945.233</v>
      </c>
      <c r="U1896" s="22">
        <v>12141.261</v>
      </c>
      <c r="V1896" s="22">
        <v>8357.85</v>
      </c>
      <c r="W1896" s="22">
        <v>5701.5110000000004</v>
      </c>
      <c r="X1896" s="22">
        <v>3124.3739999999998</v>
      </c>
      <c r="Y1896" s="22">
        <v>1350.768</v>
      </c>
      <c r="Z1896" s="22">
        <v>356.91899999999998</v>
      </c>
      <c r="AA1896" s="22">
        <v>65.400000000000006</v>
      </c>
      <c r="AB1896" s="22">
        <v>7.3319999999999999</v>
      </c>
      <c r="AC1896" s="22">
        <v>0.47</v>
      </c>
    </row>
    <row r="1897" spans="1:29" ht="11.5" hidden="1">
      <c r="A1897" s="26">
        <v>1880</v>
      </c>
      <c r="B1897" s="24" t="s">
        <v>1059</v>
      </c>
      <c r="C1897" s="32" t="s">
        <v>1193</v>
      </c>
      <c r="D1897" s="23"/>
      <c r="E1897" s="23">
        <v>906</v>
      </c>
      <c r="F1897" s="24" t="s">
        <v>1109</v>
      </c>
      <c r="G1897" s="23">
        <v>1832</v>
      </c>
      <c r="H1897" s="23">
        <v>1970</v>
      </c>
      <c r="I1897" s="22">
        <v>75395.710000000006</v>
      </c>
      <c r="J1897" s="22">
        <v>61552.459000000003</v>
      </c>
      <c r="K1897" s="22">
        <v>51714.714999999997</v>
      </c>
      <c r="L1897" s="22">
        <v>53099.864999999998</v>
      </c>
      <c r="M1897" s="22">
        <v>40198.955000000002</v>
      </c>
      <c r="N1897" s="22">
        <v>31384.51</v>
      </c>
      <c r="O1897" s="22">
        <v>29506.346000000001</v>
      </c>
      <c r="P1897" s="22">
        <v>27845.642</v>
      </c>
      <c r="Q1897" s="22">
        <v>24050.839</v>
      </c>
      <c r="R1897" s="22">
        <v>21358.59</v>
      </c>
      <c r="S1897" s="22">
        <v>19596.076000000001</v>
      </c>
      <c r="T1897" s="22">
        <v>16949.86</v>
      </c>
      <c r="U1897" s="22">
        <v>13517.748</v>
      </c>
      <c r="V1897" s="22">
        <v>10419.107</v>
      </c>
      <c r="W1897" s="22">
        <v>6658.4380000000001</v>
      </c>
      <c r="X1897" s="22">
        <v>3907.4949999999999</v>
      </c>
      <c r="Y1897" s="22">
        <v>1687.7370000000001</v>
      </c>
      <c r="Z1897" s="22">
        <v>534.44299999999998</v>
      </c>
      <c r="AA1897" s="22">
        <v>92.781000000000006</v>
      </c>
      <c r="AB1897" s="22">
        <v>10.06</v>
      </c>
      <c r="AC1897" s="22">
        <v>0.71599999999999997</v>
      </c>
    </row>
    <row r="1898" spans="1:29" ht="11.5" hidden="1">
      <c r="A1898" s="26">
        <v>1881</v>
      </c>
      <c r="B1898" s="24" t="s">
        <v>1059</v>
      </c>
      <c r="C1898" s="32" t="s">
        <v>1193</v>
      </c>
      <c r="D1898" s="23"/>
      <c r="E1898" s="23">
        <v>906</v>
      </c>
      <c r="F1898" s="24" t="s">
        <v>1109</v>
      </c>
      <c r="G1898" s="23">
        <v>1832</v>
      </c>
      <c r="H1898" s="23">
        <v>1975</v>
      </c>
      <c r="I1898" s="22">
        <v>71810.748000000007</v>
      </c>
      <c r="J1898" s="22">
        <v>73789.297999999995</v>
      </c>
      <c r="K1898" s="22">
        <v>61109.226000000002</v>
      </c>
      <c r="L1898" s="22">
        <v>51387.741999999998</v>
      </c>
      <c r="M1898" s="22">
        <v>52708.321000000004</v>
      </c>
      <c r="N1898" s="22">
        <v>39867.641000000003</v>
      </c>
      <c r="O1898" s="22">
        <v>31086.112000000001</v>
      </c>
      <c r="P1898" s="22">
        <v>29159.870999999999</v>
      </c>
      <c r="Q1898" s="22">
        <v>27399.645</v>
      </c>
      <c r="R1898" s="22">
        <v>23526.884999999998</v>
      </c>
      <c r="S1898" s="22">
        <v>20687.352999999999</v>
      </c>
      <c r="T1898" s="22">
        <v>18623.858</v>
      </c>
      <c r="U1898" s="22">
        <v>15629.566000000001</v>
      </c>
      <c r="V1898" s="22">
        <v>11879.013000000001</v>
      </c>
      <c r="W1898" s="22">
        <v>8475.9969999999994</v>
      </c>
      <c r="X1898" s="22">
        <v>4705.4520000000002</v>
      </c>
      <c r="Y1898" s="22">
        <v>2201.6610000000001</v>
      </c>
      <c r="Z1898" s="22">
        <v>703.952</v>
      </c>
      <c r="AA1898" s="22">
        <v>145.57599999999999</v>
      </c>
      <c r="AB1898" s="22">
        <v>15.382</v>
      </c>
      <c r="AC1898" s="22">
        <v>1.0349999999999999</v>
      </c>
    </row>
    <row r="1899" spans="1:29" ht="11.5" hidden="1">
      <c r="A1899" s="26">
        <v>1882</v>
      </c>
      <c r="B1899" s="24" t="s">
        <v>1059</v>
      </c>
      <c r="C1899" s="32" t="s">
        <v>1193</v>
      </c>
      <c r="D1899" s="23"/>
      <c r="E1899" s="23">
        <v>906</v>
      </c>
      <c r="F1899" s="24" t="s">
        <v>1109</v>
      </c>
      <c r="G1899" s="23">
        <v>1832</v>
      </c>
      <c r="H1899" s="23">
        <v>1980</v>
      </c>
      <c r="I1899" s="22">
        <v>57449.949000000001</v>
      </c>
      <c r="J1899" s="22">
        <v>70746.650999999998</v>
      </c>
      <c r="K1899" s="22">
        <v>73379.892000000007</v>
      </c>
      <c r="L1899" s="22">
        <v>60863.409</v>
      </c>
      <c r="M1899" s="22">
        <v>51086.38</v>
      </c>
      <c r="N1899" s="22">
        <v>52311.73</v>
      </c>
      <c r="O1899" s="22">
        <v>39570.267999999996</v>
      </c>
      <c r="P1899" s="22">
        <v>30812.616000000002</v>
      </c>
      <c r="Q1899" s="22">
        <v>28816.232</v>
      </c>
      <c r="R1899" s="22">
        <v>26950.192999999999</v>
      </c>
      <c r="S1899" s="22">
        <v>22961.879000000001</v>
      </c>
      <c r="T1899" s="22">
        <v>19915.313999999998</v>
      </c>
      <c r="U1899" s="22">
        <v>17500.179</v>
      </c>
      <c r="V1899" s="22">
        <v>14068.857</v>
      </c>
      <c r="W1899" s="22">
        <v>9887.8320000000003</v>
      </c>
      <c r="X1899" s="22">
        <v>6165.8410000000003</v>
      </c>
      <c r="Y1899" s="22">
        <v>2790.4380000000001</v>
      </c>
      <c r="Z1899" s="22">
        <v>956.19500000000005</v>
      </c>
      <c r="AA1899" s="22">
        <v>203.63900000000001</v>
      </c>
      <c r="AB1899" s="22">
        <v>25.763999999999999</v>
      </c>
      <c r="AC1899" s="22">
        <v>1.679</v>
      </c>
    </row>
    <row r="1900" spans="1:29" ht="11.5" hidden="1">
      <c r="A1900" s="26">
        <v>1883</v>
      </c>
      <c r="B1900" s="24" t="s">
        <v>1059</v>
      </c>
      <c r="C1900" s="32" t="s">
        <v>1193</v>
      </c>
      <c r="D1900" s="23"/>
      <c r="E1900" s="23">
        <v>906</v>
      </c>
      <c r="F1900" s="24" t="s">
        <v>1109</v>
      </c>
      <c r="G1900" s="23">
        <v>1832</v>
      </c>
      <c r="H1900" s="23">
        <v>1985</v>
      </c>
      <c r="I1900" s="22">
        <v>58438.303999999996</v>
      </c>
      <c r="J1900" s="22">
        <v>56907.955000000002</v>
      </c>
      <c r="K1900" s="22">
        <v>70462.635999999999</v>
      </c>
      <c r="L1900" s="22">
        <v>73135.733999999997</v>
      </c>
      <c r="M1900" s="22">
        <v>60571.813000000002</v>
      </c>
      <c r="N1900" s="22">
        <v>50827.927000000003</v>
      </c>
      <c r="O1900" s="22">
        <v>52002.853000000003</v>
      </c>
      <c r="P1900" s="22">
        <v>39273.576999999997</v>
      </c>
      <c r="Q1900" s="22">
        <v>30503.776000000002</v>
      </c>
      <c r="R1900" s="22">
        <v>28411.580999999998</v>
      </c>
      <c r="S1900" s="22">
        <v>26365.087</v>
      </c>
      <c r="T1900" s="22">
        <v>22181.786</v>
      </c>
      <c r="U1900" s="22">
        <v>18815.343000000001</v>
      </c>
      <c r="V1900" s="22">
        <v>15917.071</v>
      </c>
      <c r="W1900" s="22">
        <v>11965.195</v>
      </c>
      <c r="X1900" s="22">
        <v>7402.1030000000001</v>
      </c>
      <c r="Y1900" s="22">
        <v>3791.8670000000002</v>
      </c>
      <c r="Z1900" s="22">
        <v>1284.442</v>
      </c>
      <c r="AA1900" s="22">
        <v>295.392</v>
      </c>
      <c r="AB1900" s="22">
        <v>39.601999999999997</v>
      </c>
      <c r="AC1900" s="22">
        <v>3.0310000000000001</v>
      </c>
    </row>
    <row r="1901" spans="1:29" ht="11.5" hidden="1">
      <c r="A1901" s="26">
        <v>1884</v>
      </c>
      <c r="B1901" s="24" t="s">
        <v>1059</v>
      </c>
      <c r="C1901" s="32" t="s">
        <v>1193</v>
      </c>
      <c r="D1901" s="23"/>
      <c r="E1901" s="23">
        <v>906</v>
      </c>
      <c r="F1901" s="24" t="s">
        <v>1109</v>
      </c>
      <c r="G1901" s="23">
        <v>1832</v>
      </c>
      <c r="H1901" s="23">
        <v>1990</v>
      </c>
      <c r="I1901" s="22">
        <v>70935.899999999994</v>
      </c>
      <c r="J1901" s="22">
        <v>57936.563000000002</v>
      </c>
      <c r="K1901" s="22">
        <v>56788.069000000003</v>
      </c>
      <c r="L1901" s="22">
        <v>70247.115000000005</v>
      </c>
      <c r="M1901" s="22">
        <v>72805.508000000002</v>
      </c>
      <c r="N1901" s="22">
        <v>60240.311000000002</v>
      </c>
      <c r="O1901" s="22">
        <v>50556.279000000002</v>
      </c>
      <c r="P1901" s="22">
        <v>51635.173000000003</v>
      </c>
      <c r="Q1901" s="22">
        <v>38944.453000000001</v>
      </c>
      <c r="R1901" s="22">
        <v>30164.019</v>
      </c>
      <c r="S1901" s="22">
        <v>27875.636999999999</v>
      </c>
      <c r="T1901" s="22">
        <v>25601.218000000001</v>
      </c>
      <c r="U1901" s="22">
        <v>21091.146000000001</v>
      </c>
      <c r="V1901" s="22">
        <v>17250.334999999999</v>
      </c>
      <c r="W1901" s="22">
        <v>13679.769</v>
      </c>
      <c r="X1901" s="22">
        <v>9187.9310000000005</v>
      </c>
      <c r="Y1901" s="22">
        <v>4763.8050000000003</v>
      </c>
      <c r="Z1901" s="22">
        <v>1844.386</v>
      </c>
      <c r="AA1901" s="22">
        <v>436.31200000000001</v>
      </c>
      <c r="AB1901" s="22">
        <v>63.621000000000002</v>
      </c>
      <c r="AC1901" s="22">
        <v>5.0350000000000001</v>
      </c>
    </row>
    <row r="1902" spans="1:29" ht="11.5" hidden="1">
      <c r="A1902" s="26">
        <v>1885</v>
      </c>
      <c r="B1902" s="24" t="s">
        <v>1059</v>
      </c>
      <c r="C1902" s="32" t="s">
        <v>1193</v>
      </c>
      <c r="D1902" s="23"/>
      <c r="E1902" s="23">
        <v>906</v>
      </c>
      <c r="F1902" s="24" t="s">
        <v>1109</v>
      </c>
      <c r="G1902" s="23">
        <v>1832</v>
      </c>
      <c r="H1902" s="23">
        <v>1995</v>
      </c>
      <c r="I1902" s="22">
        <v>54300.288999999997</v>
      </c>
      <c r="J1902" s="22">
        <v>70417.883000000002</v>
      </c>
      <c r="K1902" s="22">
        <v>57790.591999999997</v>
      </c>
      <c r="L1902" s="22">
        <v>56632.188999999998</v>
      </c>
      <c r="M1902" s="22">
        <v>69980.565000000002</v>
      </c>
      <c r="N1902" s="22">
        <v>72471.482999999993</v>
      </c>
      <c r="O1902" s="22">
        <v>59916.601999999999</v>
      </c>
      <c r="P1902" s="22">
        <v>50228.239000000001</v>
      </c>
      <c r="Q1902" s="22">
        <v>51204.571000000004</v>
      </c>
      <c r="R1902" s="22">
        <v>38489.139000000003</v>
      </c>
      <c r="S1902" s="22">
        <v>29611.536</v>
      </c>
      <c r="T1902" s="22">
        <v>27090.421999999999</v>
      </c>
      <c r="U1902" s="22">
        <v>24395.187000000002</v>
      </c>
      <c r="V1902" s="22">
        <v>19439.697</v>
      </c>
      <c r="W1902" s="22">
        <v>14961.596</v>
      </c>
      <c r="X1902" s="22">
        <v>10710.832</v>
      </c>
      <c r="Y1902" s="22">
        <v>6137.2690000000002</v>
      </c>
      <c r="Z1902" s="22">
        <v>2452.2440000000001</v>
      </c>
      <c r="AA1902" s="22">
        <v>669.30399999999997</v>
      </c>
      <c r="AB1902" s="22">
        <v>102.6</v>
      </c>
      <c r="AC1902" s="22">
        <v>8.8780000000000001</v>
      </c>
    </row>
    <row r="1903" spans="1:29" ht="11.5" hidden="1">
      <c r="A1903" s="26">
        <v>1886</v>
      </c>
      <c r="B1903" s="24" t="s">
        <v>1059</v>
      </c>
      <c r="C1903" s="32" t="s">
        <v>1193</v>
      </c>
      <c r="D1903" s="23"/>
      <c r="E1903" s="23">
        <v>906</v>
      </c>
      <c r="F1903" s="24" t="s">
        <v>1109</v>
      </c>
      <c r="G1903" s="23">
        <v>1832</v>
      </c>
      <c r="H1903" s="23">
        <v>2000</v>
      </c>
      <c r="I1903" s="22">
        <v>47923.288999999997</v>
      </c>
      <c r="J1903" s="22">
        <v>53996.385000000002</v>
      </c>
      <c r="K1903" s="22">
        <v>70277.906000000003</v>
      </c>
      <c r="L1903" s="22">
        <v>57647.504999999997</v>
      </c>
      <c r="M1903" s="22">
        <v>56401.144999999997</v>
      </c>
      <c r="N1903" s="22">
        <v>69740.320000000007</v>
      </c>
      <c r="O1903" s="22">
        <v>72152.130999999994</v>
      </c>
      <c r="P1903" s="22">
        <v>59593.499000000003</v>
      </c>
      <c r="Q1903" s="22">
        <v>49854.394999999997</v>
      </c>
      <c r="R1903" s="22">
        <v>50650.213000000003</v>
      </c>
      <c r="S1903" s="22">
        <v>37859.826999999997</v>
      </c>
      <c r="T1903" s="22">
        <v>28841.135999999999</v>
      </c>
      <c r="U1903" s="22">
        <v>25892.577000000001</v>
      </c>
      <c r="V1903" s="22">
        <v>22614.544999999998</v>
      </c>
      <c r="W1903" s="22">
        <v>17083.042000000001</v>
      </c>
      <c r="X1903" s="22">
        <v>11916.123</v>
      </c>
      <c r="Y1903" s="22">
        <v>7292.1239999999998</v>
      </c>
      <c r="Z1903" s="22">
        <v>3308.002</v>
      </c>
      <c r="AA1903" s="22">
        <v>972.53200000000004</v>
      </c>
      <c r="AB1903" s="22">
        <v>177.54499999999999</v>
      </c>
      <c r="AC1903" s="22">
        <v>16.259</v>
      </c>
    </row>
    <row r="1904" spans="1:29" ht="11.5" hidden="1">
      <c r="A1904" s="26">
        <v>1887</v>
      </c>
      <c r="B1904" s="24" t="s">
        <v>1059</v>
      </c>
      <c r="C1904" s="32" t="s">
        <v>1193</v>
      </c>
      <c r="D1904" s="23"/>
      <c r="E1904" s="23">
        <v>906</v>
      </c>
      <c r="F1904" s="24" t="s">
        <v>1109</v>
      </c>
      <c r="G1904" s="23">
        <v>1832</v>
      </c>
      <c r="H1904" s="23">
        <v>2005</v>
      </c>
      <c r="I1904" s="22">
        <v>44271.031000000003</v>
      </c>
      <c r="J1904" s="22">
        <v>47732.921999999999</v>
      </c>
      <c r="K1904" s="22">
        <v>53897.593999999997</v>
      </c>
      <c r="L1904" s="22">
        <v>70073.521999999997</v>
      </c>
      <c r="M1904" s="22">
        <v>57351.96</v>
      </c>
      <c r="N1904" s="22">
        <v>56108.076000000001</v>
      </c>
      <c r="O1904" s="22">
        <v>69383.179999999993</v>
      </c>
      <c r="P1904" s="22">
        <v>71737.320000000007</v>
      </c>
      <c r="Q1904" s="22">
        <v>59140.324999999997</v>
      </c>
      <c r="R1904" s="22">
        <v>49327.756999999998</v>
      </c>
      <c r="S1904" s="22">
        <v>49886.406999999999</v>
      </c>
      <c r="T1904" s="22">
        <v>36962.455999999998</v>
      </c>
      <c r="U1904" s="22">
        <v>27692.856</v>
      </c>
      <c r="V1904" s="22">
        <v>24127.395</v>
      </c>
      <c r="W1904" s="22">
        <v>19974.593000000001</v>
      </c>
      <c r="X1904" s="22">
        <v>13779.898999999999</v>
      </c>
      <c r="Y1904" s="22">
        <v>8286.6620000000003</v>
      </c>
      <c r="Z1904" s="22">
        <v>4041.4859999999999</v>
      </c>
      <c r="AA1904" s="22">
        <v>1399.5050000000001</v>
      </c>
      <c r="AB1904" s="22">
        <v>280.95600000000002</v>
      </c>
      <c r="AC1904" s="22">
        <v>31.077999999999999</v>
      </c>
    </row>
    <row r="1905" spans="1:29" ht="11.5" hidden="1">
      <c r="A1905" s="26">
        <v>1888</v>
      </c>
      <c r="B1905" s="24" t="s">
        <v>1059</v>
      </c>
      <c r="C1905" s="32" t="s">
        <v>1193</v>
      </c>
      <c r="D1905" s="23"/>
      <c r="E1905" s="23">
        <v>906</v>
      </c>
      <c r="F1905" s="24" t="s">
        <v>1109</v>
      </c>
      <c r="G1905" s="23">
        <v>1832</v>
      </c>
      <c r="H1905" s="23">
        <v>2010</v>
      </c>
      <c r="I1905" s="22">
        <v>44433.849000000002</v>
      </c>
      <c r="J1905" s="22">
        <v>44141.26</v>
      </c>
      <c r="K1905" s="22">
        <v>47642.703999999998</v>
      </c>
      <c r="L1905" s="22">
        <v>53721.714999999997</v>
      </c>
      <c r="M1905" s="22">
        <v>69727.267999999996</v>
      </c>
      <c r="N1905" s="22">
        <v>57061.296999999999</v>
      </c>
      <c r="O1905" s="22">
        <v>55829.618999999999</v>
      </c>
      <c r="P1905" s="22">
        <v>69009.495999999999</v>
      </c>
      <c r="Q1905" s="22">
        <v>71258.918000000005</v>
      </c>
      <c r="R1905" s="22">
        <v>58585.756999999998</v>
      </c>
      <c r="S1905" s="22">
        <v>48628.991000000002</v>
      </c>
      <c r="T1905" s="22">
        <v>48806.862000000001</v>
      </c>
      <c r="U1905" s="22">
        <v>35613.730000000003</v>
      </c>
      <c r="V1905" s="22">
        <v>25958.751</v>
      </c>
      <c r="W1905" s="22">
        <v>21481.192999999999</v>
      </c>
      <c r="X1905" s="22">
        <v>16289.742</v>
      </c>
      <c r="Y1905" s="22">
        <v>9876.9259999999995</v>
      </c>
      <c r="Z1905" s="22">
        <v>4858.1589999999997</v>
      </c>
      <c r="AA1905" s="22">
        <v>1800.203</v>
      </c>
      <c r="AB1905" s="22">
        <v>433.09100000000001</v>
      </c>
      <c r="AC1905" s="22">
        <v>54.078000000000003</v>
      </c>
    </row>
    <row r="1906" spans="1:29" ht="11.5" hidden="1">
      <c r="A1906" s="26">
        <v>1889</v>
      </c>
      <c r="B1906" s="24" t="s">
        <v>1059</v>
      </c>
      <c r="C1906" s="32" t="s">
        <v>1193</v>
      </c>
      <c r="D1906" s="23"/>
      <c r="E1906" s="23">
        <v>906</v>
      </c>
      <c r="F1906" s="24" t="s">
        <v>1109</v>
      </c>
      <c r="G1906" s="23">
        <v>1832</v>
      </c>
      <c r="H1906" s="23">
        <v>2015</v>
      </c>
      <c r="I1906" s="22">
        <v>45865.525000000001</v>
      </c>
      <c r="J1906" s="22">
        <v>44354.894999999997</v>
      </c>
      <c r="K1906" s="22">
        <v>44063.786</v>
      </c>
      <c r="L1906" s="22">
        <v>47536.63</v>
      </c>
      <c r="M1906" s="22">
        <v>53489.067000000003</v>
      </c>
      <c r="N1906" s="22">
        <v>69604.786999999997</v>
      </c>
      <c r="O1906" s="22">
        <v>56883.286</v>
      </c>
      <c r="P1906" s="22">
        <v>55615.262999999999</v>
      </c>
      <c r="Q1906" s="22">
        <v>68593.971000000005</v>
      </c>
      <c r="R1906" s="22">
        <v>70705.269</v>
      </c>
      <c r="S1906" s="22">
        <v>57913.220999999998</v>
      </c>
      <c r="T1906" s="22">
        <v>47686.712</v>
      </c>
      <c r="U1906" s="22">
        <v>47176.241000000002</v>
      </c>
      <c r="V1906" s="22">
        <v>33525.767999999996</v>
      </c>
      <c r="W1906" s="22">
        <v>23405.327000000001</v>
      </c>
      <c r="X1906" s="22">
        <v>17909.931</v>
      </c>
      <c r="Y1906" s="22">
        <v>12025.338</v>
      </c>
      <c r="Z1906" s="22">
        <v>6106.9719999999998</v>
      </c>
      <c r="AA1906" s="22">
        <v>2334.87</v>
      </c>
      <c r="AB1906" s="22">
        <v>601.721</v>
      </c>
      <c r="AC1906" s="22">
        <v>90.046999999999997</v>
      </c>
    </row>
    <row r="1907" spans="1:29" ht="11.5" hidden="1">
      <c r="A1907" s="26">
        <v>1890</v>
      </c>
      <c r="B1907" s="24" t="s">
        <v>1059</v>
      </c>
      <c r="C1907" s="32" t="s">
        <v>1193</v>
      </c>
      <c r="D1907" s="23"/>
      <c r="E1907" s="23">
        <v>906</v>
      </c>
      <c r="F1907" s="24" t="s">
        <v>1109</v>
      </c>
      <c r="G1907" s="23">
        <v>1832</v>
      </c>
      <c r="H1907" s="23">
        <v>2020</v>
      </c>
      <c r="I1907" s="22">
        <v>44439.633999999998</v>
      </c>
      <c r="J1907" s="22">
        <v>45800.474000000002</v>
      </c>
      <c r="K1907" s="22">
        <v>44301.803</v>
      </c>
      <c r="L1907" s="22">
        <v>43949.462</v>
      </c>
      <c r="M1907" s="22">
        <v>47323.874000000003</v>
      </c>
      <c r="N1907" s="22">
        <v>53280.366000000002</v>
      </c>
      <c r="O1907" s="22">
        <v>69366.891000000003</v>
      </c>
      <c r="P1907" s="22">
        <v>56675.745999999999</v>
      </c>
      <c r="Q1907" s="22">
        <v>55328.620999999999</v>
      </c>
      <c r="R1907" s="22">
        <v>68111.350999999995</v>
      </c>
      <c r="S1907" s="22">
        <v>69970.103000000003</v>
      </c>
      <c r="T1907" s="22">
        <v>56943.595999999998</v>
      </c>
      <c r="U1907" s="22">
        <v>46293.663999999997</v>
      </c>
      <c r="V1907" s="22">
        <v>44712.194000000003</v>
      </c>
      <c r="W1907" s="22">
        <v>30543.594000000001</v>
      </c>
      <c r="X1907" s="22">
        <v>19953.844000000001</v>
      </c>
      <c r="Y1907" s="22">
        <v>13704.326999999999</v>
      </c>
      <c r="Z1907" s="22">
        <v>7781.6689999999999</v>
      </c>
      <c r="AA1907" s="22">
        <v>3139.471</v>
      </c>
      <c r="AB1907" s="22">
        <v>852.76800000000003</v>
      </c>
      <c r="AC1907" s="22">
        <v>140.43899999999999</v>
      </c>
    </row>
    <row r="1908" spans="1:29" ht="11.5" hidden="1">
      <c r="A1908" s="15">
        <v>1891</v>
      </c>
      <c r="B1908" s="13" t="s">
        <v>1059</v>
      </c>
      <c r="C1908" s="14" t="s">
        <v>1194</v>
      </c>
      <c r="D1908" s="12">
        <v>8</v>
      </c>
      <c r="E1908" s="12">
        <v>156</v>
      </c>
      <c r="F1908" s="13" t="s">
        <v>1110</v>
      </c>
      <c r="G1908" s="12">
        <v>906</v>
      </c>
      <c r="H1908" s="12">
        <v>1950</v>
      </c>
      <c r="I1908" s="11">
        <v>36834.184000000001</v>
      </c>
      <c r="J1908" s="11">
        <v>26816.395</v>
      </c>
      <c r="K1908" s="11">
        <v>25332.923999999999</v>
      </c>
      <c r="L1908" s="11">
        <v>24438.98</v>
      </c>
      <c r="M1908" s="11">
        <v>21571.526999999998</v>
      </c>
      <c r="N1908" s="11">
        <v>19977.099999999999</v>
      </c>
      <c r="O1908" s="11">
        <v>19584.18</v>
      </c>
      <c r="P1908" s="11">
        <v>17816.822</v>
      </c>
      <c r="Q1908" s="11">
        <v>15599.842000000001</v>
      </c>
      <c r="R1908" s="11">
        <v>14081.686</v>
      </c>
      <c r="S1908" s="11">
        <v>11367.061</v>
      </c>
      <c r="T1908" s="11">
        <v>10566.709000000001</v>
      </c>
      <c r="U1908" s="11">
        <v>8549.7929999999997</v>
      </c>
      <c r="V1908" s="11">
        <v>6805.9639999999999</v>
      </c>
      <c r="W1908" s="11">
        <v>4041.1219999999998</v>
      </c>
      <c r="X1908" s="11">
        <v>2234.0659999999998</v>
      </c>
      <c r="Y1908" s="11">
        <v>854.07600000000002</v>
      </c>
      <c r="Z1908" s="11">
        <v>170.77199999999999</v>
      </c>
      <c r="AA1908" s="11">
        <v>31.832999999999998</v>
      </c>
      <c r="AB1908" s="11">
        <v>3.9540000000000002</v>
      </c>
      <c r="AC1908" s="11">
        <v>0.41399999999999998</v>
      </c>
    </row>
    <row r="1909" spans="1:29" ht="11.5" hidden="1">
      <c r="A1909" s="15">
        <v>1892</v>
      </c>
      <c r="B1909" s="13" t="s">
        <v>1059</v>
      </c>
      <c r="C1909" s="14" t="s">
        <v>1194</v>
      </c>
      <c r="D1909" s="12">
        <v>8</v>
      </c>
      <c r="E1909" s="12">
        <v>156</v>
      </c>
      <c r="F1909" s="13" t="s">
        <v>1110</v>
      </c>
      <c r="G1909" s="12">
        <v>906</v>
      </c>
      <c r="H1909" s="12">
        <v>1955</v>
      </c>
      <c r="I1909" s="11">
        <v>50408.845000000001</v>
      </c>
      <c r="J1909" s="11">
        <v>34202.17</v>
      </c>
      <c r="K1909" s="11">
        <v>25985.605</v>
      </c>
      <c r="L1909" s="11">
        <v>24744.378000000001</v>
      </c>
      <c r="M1909" s="11">
        <v>23812.240000000002</v>
      </c>
      <c r="N1909" s="11">
        <v>20875.272000000001</v>
      </c>
      <c r="O1909" s="11">
        <v>19192.407999999999</v>
      </c>
      <c r="P1909" s="11">
        <v>18730.517</v>
      </c>
      <c r="Q1909" s="11">
        <v>16790.11</v>
      </c>
      <c r="R1909" s="11">
        <v>14450.816999999999</v>
      </c>
      <c r="S1909" s="11">
        <v>12982.075000000001</v>
      </c>
      <c r="T1909" s="11">
        <v>10286.828</v>
      </c>
      <c r="U1909" s="11">
        <v>8856.393</v>
      </c>
      <c r="V1909" s="11">
        <v>6387.6540000000005</v>
      </c>
      <c r="W1909" s="11">
        <v>4534.12</v>
      </c>
      <c r="X1909" s="11">
        <v>2164.3589999999999</v>
      </c>
      <c r="Y1909" s="11">
        <v>868.57399999999996</v>
      </c>
      <c r="Z1909" s="11">
        <v>249.756</v>
      </c>
      <c r="AA1909" s="11">
        <v>35.137</v>
      </c>
      <c r="AB1909" s="11">
        <v>4.3170000000000002</v>
      </c>
      <c r="AC1909" s="11">
        <v>0.435</v>
      </c>
    </row>
    <row r="1910" spans="1:29" ht="11.5" hidden="1">
      <c r="A1910" s="15">
        <v>1893</v>
      </c>
      <c r="B1910" s="13" t="s">
        <v>1059</v>
      </c>
      <c r="C1910" s="14" t="s">
        <v>1194</v>
      </c>
      <c r="D1910" s="12">
        <v>8</v>
      </c>
      <c r="E1910" s="12">
        <v>156</v>
      </c>
      <c r="F1910" s="13" t="s">
        <v>1110</v>
      </c>
      <c r="G1910" s="12">
        <v>906</v>
      </c>
      <c r="H1910" s="12">
        <v>1960</v>
      </c>
      <c r="I1910" s="11">
        <v>47186.883000000002</v>
      </c>
      <c r="J1910" s="11">
        <v>47005.601000000002</v>
      </c>
      <c r="K1910" s="11">
        <v>33264.529000000002</v>
      </c>
      <c r="L1910" s="11">
        <v>25452.955999999998</v>
      </c>
      <c r="M1910" s="11">
        <v>24191.226999999999</v>
      </c>
      <c r="N1910" s="11">
        <v>23130.394</v>
      </c>
      <c r="O1910" s="11">
        <v>20107.691999999999</v>
      </c>
      <c r="P1910" s="11">
        <v>18363.669000000002</v>
      </c>
      <c r="Q1910" s="11">
        <v>17766.213</v>
      </c>
      <c r="R1910" s="11">
        <v>15785.361000000001</v>
      </c>
      <c r="S1910" s="11">
        <v>13404.331</v>
      </c>
      <c r="T1910" s="11">
        <v>11670.562</v>
      </c>
      <c r="U1910" s="11">
        <v>8620.0709999999999</v>
      </c>
      <c r="V1910" s="11">
        <v>6643.4290000000001</v>
      </c>
      <c r="W1910" s="11">
        <v>4178.3549999999996</v>
      </c>
      <c r="X1910" s="11">
        <v>2306.9250000000002</v>
      </c>
      <c r="Y1910" s="11">
        <v>714.029</v>
      </c>
      <c r="Z1910" s="11">
        <v>177.893</v>
      </c>
      <c r="AA1910" s="11">
        <v>32.637999999999998</v>
      </c>
      <c r="AB1910" s="11">
        <v>3.0830000000000002</v>
      </c>
      <c r="AC1910" s="11">
        <v>0.30499999999999999</v>
      </c>
    </row>
    <row r="1911" spans="1:29" ht="11.5" hidden="1">
      <c r="A1911" s="15">
        <v>1894</v>
      </c>
      <c r="B1911" s="13" t="s">
        <v>1059</v>
      </c>
      <c r="C1911" s="14" t="s">
        <v>1194</v>
      </c>
      <c r="D1911" s="12">
        <v>8</v>
      </c>
      <c r="E1911" s="12">
        <v>156</v>
      </c>
      <c r="F1911" s="13" t="s">
        <v>1110</v>
      </c>
      <c r="G1911" s="12">
        <v>906</v>
      </c>
      <c r="H1911" s="12">
        <v>1965</v>
      </c>
      <c r="I1911" s="11">
        <v>55034.413999999997</v>
      </c>
      <c r="J1911" s="11">
        <v>43857.394999999997</v>
      </c>
      <c r="K1911" s="11">
        <v>45682.614000000001</v>
      </c>
      <c r="L1911" s="11">
        <v>32525.976999999999</v>
      </c>
      <c r="M1911" s="11">
        <v>24777.308000000001</v>
      </c>
      <c r="N1911" s="11">
        <v>23437.016</v>
      </c>
      <c r="O1911" s="11">
        <v>22263.407999999999</v>
      </c>
      <c r="P1911" s="11">
        <v>19215.120999999999</v>
      </c>
      <c r="Q1911" s="11">
        <v>17407.364000000001</v>
      </c>
      <c r="R1911" s="11">
        <v>16710.177</v>
      </c>
      <c r="S1911" s="11">
        <v>14647.567999999999</v>
      </c>
      <c r="T1911" s="11">
        <v>12043.877</v>
      </c>
      <c r="U1911" s="11">
        <v>9820.93</v>
      </c>
      <c r="V1911" s="11">
        <v>6534.2240000000002</v>
      </c>
      <c r="W1911" s="11">
        <v>4399.8670000000002</v>
      </c>
      <c r="X1911" s="11">
        <v>2273.8229999999999</v>
      </c>
      <c r="Y1911" s="11">
        <v>920.36800000000005</v>
      </c>
      <c r="Z1911" s="11">
        <v>200.10599999999999</v>
      </c>
      <c r="AA1911" s="11">
        <v>33.936</v>
      </c>
      <c r="AB1911" s="11">
        <v>3.9089999999999998</v>
      </c>
      <c r="AC1911" s="11">
        <v>0.28499999999999998</v>
      </c>
    </row>
    <row r="1912" spans="1:29" ht="11.5" hidden="1">
      <c r="A1912" s="15">
        <v>1895</v>
      </c>
      <c r="B1912" s="13" t="s">
        <v>1059</v>
      </c>
      <c r="C1912" s="14" t="s">
        <v>1194</v>
      </c>
      <c r="D1912" s="12">
        <v>8</v>
      </c>
      <c r="E1912" s="12">
        <v>156</v>
      </c>
      <c r="F1912" s="13" t="s">
        <v>1110</v>
      </c>
      <c r="G1912" s="12">
        <v>906</v>
      </c>
      <c r="H1912" s="12">
        <v>1970</v>
      </c>
      <c r="I1912" s="11">
        <v>66328.638000000006</v>
      </c>
      <c r="J1912" s="11">
        <v>53081.152000000002</v>
      </c>
      <c r="K1912" s="11">
        <v>43429.752</v>
      </c>
      <c r="L1912" s="11">
        <v>45290.224000000002</v>
      </c>
      <c r="M1912" s="11">
        <v>32136.409</v>
      </c>
      <c r="N1912" s="11">
        <v>24407.984</v>
      </c>
      <c r="O1912" s="11">
        <v>23003.611000000001</v>
      </c>
      <c r="P1912" s="11">
        <v>21742.010999999999</v>
      </c>
      <c r="Q1912" s="11">
        <v>18638.142</v>
      </c>
      <c r="R1912" s="11">
        <v>16723.256000000001</v>
      </c>
      <c r="S1912" s="11">
        <v>15821.540999999999</v>
      </c>
      <c r="T1912" s="11">
        <v>13575.172</v>
      </c>
      <c r="U1912" s="11">
        <v>10776.32</v>
      </c>
      <c r="V1912" s="11">
        <v>8306.7080000000005</v>
      </c>
      <c r="W1912" s="11">
        <v>5099.875</v>
      </c>
      <c r="X1912" s="11">
        <v>2915.8380000000002</v>
      </c>
      <c r="Y1912" s="11">
        <v>1160.136</v>
      </c>
      <c r="Z1912" s="11">
        <v>345.14800000000002</v>
      </c>
      <c r="AA1912" s="11">
        <v>48.466000000000001</v>
      </c>
      <c r="AB1912" s="11">
        <v>5.0979999999999999</v>
      </c>
      <c r="AC1912" s="11">
        <v>0.44800000000000001</v>
      </c>
    </row>
    <row r="1913" spans="1:29" ht="11.5" hidden="1">
      <c r="A1913" s="15">
        <v>1896</v>
      </c>
      <c r="B1913" s="13" t="s">
        <v>1059</v>
      </c>
      <c r="C1913" s="14" t="s">
        <v>1194</v>
      </c>
      <c r="D1913" s="12">
        <v>8</v>
      </c>
      <c r="E1913" s="12">
        <v>156</v>
      </c>
      <c r="F1913" s="13" t="s">
        <v>1110</v>
      </c>
      <c r="G1913" s="12">
        <v>906</v>
      </c>
      <c r="H1913" s="12">
        <v>1975</v>
      </c>
      <c r="I1913" s="11">
        <v>62256.076000000001</v>
      </c>
      <c r="J1913" s="11">
        <v>64772.483999999997</v>
      </c>
      <c r="K1913" s="11">
        <v>52644.002</v>
      </c>
      <c r="L1913" s="11">
        <v>43166.281999999999</v>
      </c>
      <c r="M1913" s="11">
        <v>44947.307999999997</v>
      </c>
      <c r="N1913" s="11">
        <v>31819.394</v>
      </c>
      <c r="O1913" s="11">
        <v>24120.780999999999</v>
      </c>
      <c r="P1913" s="11">
        <v>22677.455999999998</v>
      </c>
      <c r="Q1913" s="11">
        <v>21337.671999999999</v>
      </c>
      <c r="R1913" s="11">
        <v>18173.452000000001</v>
      </c>
      <c r="S1913" s="11">
        <v>16131.004999999999</v>
      </c>
      <c r="T1913" s="11">
        <v>14952.277</v>
      </c>
      <c r="U1913" s="11">
        <v>12400.94</v>
      </c>
      <c r="V1913" s="11">
        <v>9340.7559999999994</v>
      </c>
      <c r="W1913" s="11">
        <v>6621.5330000000004</v>
      </c>
      <c r="X1913" s="11">
        <v>3483.9059999999999</v>
      </c>
      <c r="Y1913" s="11">
        <v>1559.9290000000001</v>
      </c>
      <c r="Z1913" s="11">
        <v>449.25</v>
      </c>
      <c r="AA1913" s="11">
        <v>86.298000000000002</v>
      </c>
      <c r="AB1913" s="11">
        <v>7.6459999999999999</v>
      </c>
      <c r="AC1913" s="11">
        <v>0.60899999999999999</v>
      </c>
    </row>
    <row r="1914" spans="1:29" ht="11.5" hidden="1">
      <c r="A1914" s="15">
        <v>1897</v>
      </c>
      <c r="B1914" s="13" t="s">
        <v>1059</v>
      </c>
      <c r="C1914" s="14" t="s">
        <v>1194</v>
      </c>
      <c r="D1914" s="12">
        <v>8</v>
      </c>
      <c r="E1914" s="12">
        <v>156</v>
      </c>
      <c r="F1914" s="13" t="s">
        <v>1110</v>
      </c>
      <c r="G1914" s="12">
        <v>906</v>
      </c>
      <c r="H1914" s="12">
        <v>1980</v>
      </c>
      <c r="I1914" s="11">
        <v>49227.644</v>
      </c>
      <c r="J1914" s="11">
        <v>61282.502999999997</v>
      </c>
      <c r="K1914" s="11">
        <v>64390.578999999998</v>
      </c>
      <c r="L1914" s="11">
        <v>52436.684999999998</v>
      </c>
      <c r="M1914" s="11">
        <v>42955.05</v>
      </c>
      <c r="N1914" s="11">
        <v>44666.519</v>
      </c>
      <c r="O1914" s="11">
        <v>31569.844000000001</v>
      </c>
      <c r="P1914" s="11">
        <v>23887.151999999998</v>
      </c>
      <c r="Q1914" s="11">
        <v>22389.812999999998</v>
      </c>
      <c r="R1914" s="11">
        <v>20970.701000000001</v>
      </c>
      <c r="S1914" s="11">
        <v>17684.958999999999</v>
      </c>
      <c r="T1914" s="11">
        <v>15450.08</v>
      </c>
      <c r="U1914" s="11">
        <v>13932.151</v>
      </c>
      <c r="V1914" s="11">
        <v>11019.941999999999</v>
      </c>
      <c r="W1914" s="11">
        <v>7611.3040000000001</v>
      </c>
      <c r="X1914" s="11">
        <v>4652.7529999999997</v>
      </c>
      <c r="Y1914" s="11">
        <v>1951.7249999999999</v>
      </c>
      <c r="Z1914" s="11">
        <v>624.53300000000002</v>
      </c>
      <c r="AA1914" s="11">
        <v>116.08199999999999</v>
      </c>
      <c r="AB1914" s="11">
        <v>14.108000000000001</v>
      </c>
      <c r="AC1914" s="11">
        <v>0.93200000000000005</v>
      </c>
    </row>
    <row r="1915" spans="1:29" ht="11.5" hidden="1">
      <c r="A1915" s="15">
        <v>1898</v>
      </c>
      <c r="B1915" s="13" t="s">
        <v>1059</v>
      </c>
      <c r="C1915" s="14" t="s">
        <v>1194</v>
      </c>
      <c r="D1915" s="12">
        <v>8</v>
      </c>
      <c r="E1915" s="12">
        <v>156</v>
      </c>
      <c r="F1915" s="13" t="s">
        <v>1110</v>
      </c>
      <c r="G1915" s="12">
        <v>906</v>
      </c>
      <c r="H1915" s="12">
        <v>1985</v>
      </c>
      <c r="I1915" s="11">
        <v>50640.29</v>
      </c>
      <c r="J1915" s="11">
        <v>48703.654999999999</v>
      </c>
      <c r="K1915" s="11">
        <v>61006.27</v>
      </c>
      <c r="L1915" s="11">
        <v>64166.326999999997</v>
      </c>
      <c r="M1915" s="11">
        <v>52194.813999999998</v>
      </c>
      <c r="N1915" s="11">
        <v>42711.781000000003</v>
      </c>
      <c r="O1915" s="11">
        <v>44360.065000000002</v>
      </c>
      <c r="P1915" s="11">
        <v>31301.927</v>
      </c>
      <c r="Q1915" s="11">
        <v>23622.992999999999</v>
      </c>
      <c r="R1915" s="11">
        <v>22048.021000000001</v>
      </c>
      <c r="S1915" s="11">
        <v>20474.135999999999</v>
      </c>
      <c r="T1915" s="11">
        <v>17027.677</v>
      </c>
      <c r="U1915" s="11">
        <v>14508.496999999999</v>
      </c>
      <c r="V1915" s="11">
        <v>12560.296</v>
      </c>
      <c r="W1915" s="11">
        <v>9209.482</v>
      </c>
      <c r="X1915" s="11">
        <v>5509.3220000000001</v>
      </c>
      <c r="Y1915" s="11">
        <v>2701.2089999999998</v>
      </c>
      <c r="Z1915" s="11">
        <v>815.62599999999998</v>
      </c>
      <c r="AA1915" s="11">
        <v>168.62899999999999</v>
      </c>
      <c r="AB1915" s="11">
        <v>19.928999999999998</v>
      </c>
      <c r="AC1915" s="11">
        <v>1.7310000000000001</v>
      </c>
    </row>
    <row r="1916" spans="1:29" ht="11.5" hidden="1">
      <c r="A1916" s="15">
        <v>1899</v>
      </c>
      <c r="B1916" s="13" t="s">
        <v>1059</v>
      </c>
      <c r="C1916" s="14" t="s">
        <v>1194</v>
      </c>
      <c r="D1916" s="12">
        <v>8</v>
      </c>
      <c r="E1916" s="12">
        <v>156</v>
      </c>
      <c r="F1916" s="13" t="s">
        <v>1110</v>
      </c>
      <c r="G1916" s="12">
        <v>906</v>
      </c>
      <c r="H1916" s="12">
        <v>1990</v>
      </c>
      <c r="I1916" s="11">
        <v>64094.588000000003</v>
      </c>
      <c r="J1916" s="11">
        <v>50169.756000000001</v>
      </c>
      <c r="K1916" s="11">
        <v>48525.603999999999</v>
      </c>
      <c r="L1916" s="11">
        <v>60807.019</v>
      </c>
      <c r="M1916" s="11">
        <v>63877.294999999998</v>
      </c>
      <c r="N1916" s="11">
        <v>51907.908000000003</v>
      </c>
      <c r="O1916" s="11">
        <v>42432.932000000001</v>
      </c>
      <c r="P1916" s="11">
        <v>44018.788999999997</v>
      </c>
      <c r="Q1916" s="11">
        <v>30995.258000000002</v>
      </c>
      <c r="R1916" s="11">
        <v>23303.843000000001</v>
      </c>
      <c r="S1916" s="11">
        <v>21598.087</v>
      </c>
      <c r="T1916" s="11">
        <v>19828.966</v>
      </c>
      <c r="U1916" s="11">
        <v>16091.508</v>
      </c>
      <c r="V1916" s="11">
        <v>13151.297</v>
      </c>
      <c r="W1916" s="11">
        <v>10593.782999999999</v>
      </c>
      <c r="X1916" s="11">
        <v>6823.9840000000004</v>
      </c>
      <c r="Y1916" s="11">
        <v>3334.7159999999999</v>
      </c>
      <c r="Z1916" s="11">
        <v>1193.395</v>
      </c>
      <c r="AA1916" s="11">
        <v>240.71600000000001</v>
      </c>
      <c r="AB1916" s="11">
        <v>32.154000000000003</v>
      </c>
      <c r="AC1916" s="11">
        <v>2.6080000000000001</v>
      </c>
    </row>
    <row r="1917" spans="1:29" ht="11.5" hidden="1">
      <c r="A1917" s="15">
        <v>1900</v>
      </c>
      <c r="B1917" s="13" t="s">
        <v>1059</v>
      </c>
      <c r="C1917" s="14" t="s">
        <v>1194</v>
      </c>
      <c r="D1917" s="12">
        <v>8</v>
      </c>
      <c r="E1917" s="12">
        <v>156</v>
      </c>
      <c r="F1917" s="13" t="s">
        <v>1110</v>
      </c>
      <c r="G1917" s="12">
        <v>906</v>
      </c>
      <c r="H1917" s="12">
        <v>1995</v>
      </c>
      <c r="I1917" s="11">
        <v>47584.432999999997</v>
      </c>
      <c r="J1917" s="11">
        <v>63594.495000000003</v>
      </c>
      <c r="K1917" s="11">
        <v>50022.703000000001</v>
      </c>
      <c r="L1917" s="11">
        <v>48364.665000000001</v>
      </c>
      <c r="M1917" s="11">
        <v>60522.794999999998</v>
      </c>
      <c r="N1917" s="11">
        <v>63533.612999999998</v>
      </c>
      <c r="O1917" s="11">
        <v>51584.925000000003</v>
      </c>
      <c r="P1917" s="11">
        <v>42127.194000000003</v>
      </c>
      <c r="Q1917" s="11">
        <v>43621.614999999998</v>
      </c>
      <c r="R1917" s="11">
        <v>30596.097000000002</v>
      </c>
      <c r="S1917" s="11">
        <v>22844</v>
      </c>
      <c r="T1917" s="11">
        <v>20933.187999999998</v>
      </c>
      <c r="U1917" s="11">
        <v>18787.100999999999</v>
      </c>
      <c r="V1917" s="11">
        <v>14660.518</v>
      </c>
      <c r="W1917" s="11">
        <v>11167.962</v>
      </c>
      <c r="X1917" s="11">
        <v>8021.0810000000001</v>
      </c>
      <c r="Y1917" s="11">
        <v>4295.3190000000004</v>
      </c>
      <c r="Z1917" s="11">
        <v>1545.173</v>
      </c>
      <c r="AA1917" s="11">
        <v>373.66500000000002</v>
      </c>
      <c r="AB1917" s="11">
        <v>48.61</v>
      </c>
      <c r="AC1917" s="11">
        <v>4.5220000000000002</v>
      </c>
    </row>
    <row r="1918" spans="1:29" ht="11.5" hidden="1">
      <c r="A1918" s="15">
        <v>1901</v>
      </c>
      <c r="B1918" s="13" t="s">
        <v>1059</v>
      </c>
      <c r="C1918" s="14" t="s">
        <v>1194</v>
      </c>
      <c r="D1918" s="12">
        <v>8</v>
      </c>
      <c r="E1918" s="12">
        <v>156</v>
      </c>
      <c r="F1918" s="13" t="s">
        <v>1110</v>
      </c>
      <c r="G1918" s="12">
        <v>906</v>
      </c>
      <c r="H1918" s="12">
        <v>2000</v>
      </c>
      <c r="I1918" s="11">
        <v>41568.116999999998</v>
      </c>
      <c r="J1918" s="11">
        <v>47273.938000000002</v>
      </c>
      <c r="K1918" s="11">
        <v>63443.076999999997</v>
      </c>
      <c r="L1918" s="11">
        <v>49887.01</v>
      </c>
      <c r="M1918" s="11">
        <v>48167.364999999998</v>
      </c>
      <c r="N1918" s="11">
        <v>60244.381999999998</v>
      </c>
      <c r="O1918" s="11">
        <v>63202.883000000002</v>
      </c>
      <c r="P1918" s="11">
        <v>51265.264999999999</v>
      </c>
      <c r="Q1918" s="11">
        <v>41786.171000000002</v>
      </c>
      <c r="R1918" s="11">
        <v>43122.864000000001</v>
      </c>
      <c r="S1918" s="11">
        <v>30052.659</v>
      </c>
      <c r="T1918" s="11">
        <v>22197.438999999998</v>
      </c>
      <c r="U1918" s="11">
        <v>19905.628000000001</v>
      </c>
      <c r="V1918" s="11">
        <v>17246.936000000002</v>
      </c>
      <c r="W1918" s="11">
        <v>12628.008</v>
      </c>
      <c r="X1918" s="11">
        <v>8565.2009999999991</v>
      </c>
      <c r="Y1918" s="11">
        <v>5136.7969999999996</v>
      </c>
      <c r="Z1918" s="11">
        <v>2062.9560000000001</v>
      </c>
      <c r="AA1918" s="11">
        <v>516.59799999999996</v>
      </c>
      <c r="AB1918" s="11">
        <v>82.453000000000003</v>
      </c>
      <c r="AC1918" s="11">
        <v>7.2629999999999999</v>
      </c>
    </row>
    <row r="1919" spans="1:29" ht="11.5" hidden="1">
      <c r="A1919" s="15">
        <v>1902</v>
      </c>
      <c r="B1919" s="13" t="s">
        <v>1059</v>
      </c>
      <c r="C1919" s="14" t="s">
        <v>1194</v>
      </c>
      <c r="D1919" s="12">
        <v>8</v>
      </c>
      <c r="E1919" s="12">
        <v>156</v>
      </c>
      <c r="F1919" s="13" t="s">
        <v>1110</v>
      </c>
      <c r="G1919" s="12">
        <v>906</v>
      </c>
      <c r="H1919" s="12">
        <v>2005</v>
      </c>
      <c r="I1919" s="11">
        <v>38582.614000000001</v>
      </c>
      <c r="J1919" s="11">
        <v>41359.080999999998</v>
      </c>
      <c r="K1919" s="11">
        <v>47158.082000000002</v>
      </c>
      <c r="L1919" s="11">
        <v>63226.932999999997</v>
      </c>
      <c r="M1919" s="11">
        <v>49592.563999999998</v>
      </c>
      <c r="N1919" s="11">
        <v>47851.059000000001</v>
      </c>
      <c r="O1919" s="11">
        <v>59874.754999999997</v>
      </c>
      <c r="P1919" s="11">
        <v>62786.771000000001</v>
      </c>
      <c r="Q1919" s="11">
        <v>50836.824999999997</v>
      </c>
      <c r="R1919" s="11">
        <v>41311.51</v>
      </c>
      <c r="S1919" s="11">
        <v>42397.298999999999</v>
      </c>
      <c r="T1919" s="11">
        <v>29254.43</v>
      </c>
      <c r="U1919" s="11">
        <v>21184.995999999999</v>
      </c>
      <c r="V1919" s="11">
        <v>18350.002</v>
      </c>
      <c r="W1919" s="11">
        <v>14911.884</v>
      </c>
      <c r="X1919" s="11">
        <v>9762.4599999999991</v>
      </c>
      <c r="Y1919" s="11">
        <v>5510.6869999999999</v>
      </c>
      <c r="Z1919" s="11">
        <v>2502.904</v>
      </c>
      <c r="AA1919" s="11">
        <v>710.27499999999998</v>
      </c>
      <c r="AB1919" s="11">
        <v>113.131</v>
      </c>
      <c r="AC1919" s="11">
        <v>12.218</v>
      </c>
    </row>
    <row r="1920" spans="1:29" ht="11.5" hidden="1">
      <c r="A1920" s="15">
        <v>1903</v>
      </c>
      <c r="B1920" s="13" t="s">
        <v>1059</v>
      </c>
      <c r="C1920" s="14" t="s">
        <v>1194</v>
      </c>
      <c r="D1920" s="12">
        <v>8</v>
      </c>
      <c r="E1920" s="12">
        <v>156</v>
      </c>
      <c r="F1920" s="13" t="s">
        <v>1110</v>
      </c>
      <c r="G1920" s="12">
        <v>906</v>
      </c>
      <c r="H1920" s="12">
        <v>2010</v>
      </c>
      <c r="I1920" s="11">
        <v>39073.481</v>
      </c>
      <c r="J1920" s="11">
        <v>38444.847999999998</v>
      </c>
      <c r="K1920" s="11">
        <v>41263.154999999999</v>
      </c>
      <c r="L1920" s="11">
        <v>46974.733</v>
      </c>
      <c r="M1920" s="11">
        <v>62891.110999999997</v>
      </c>
      <c r="N1920" s="11">
        <v>49265.226999999999</v>
      </c>
      <c r="O1920" s="11">
        <v>47534.857000000004</v>
      </c>
      <c r="P1920" s="11">
        <v>59488.495000000003</v>
      </c>
      <c r="Q1920" s="11">
        <v>62300.887999999999</v>
      </c>
      <c r="R1920" s="11">
        <v>50298.02</v>
      </c>
      <c r="S1920" s="11">
        <v>40681.21</v>
      </c>
      <c r="T1920" s="11">
        <v>41401.387999999999</v>
      </c>
      <c r="U1920" s="11">
        <v>28062.025000000001</v>
      </c>
      <c r="V1920" s="11">
        <v>19662.485000000001</v>
      </c>
      <c r="W1920" s="11">
        <v>15998.44</v>
      </c>
      <c r="X1920" s="11">
        <v>11674.464</v>
      </c>
      <c r="Y1920" s="11">
        <v>6473.183</v>
      </c>
      <c r="Z1920" s="11">
        <v>2813.6460000000002</v>
      </c>
      <c r="AA1920" s="11">
        <v>911.08100000000002</v>
      </c>
      <c r="AB1920" s="11">
        <v>165.21</v>
      </c>
      <c r="AC1920" s="11">
        <v>18.638000000000002</v>
      </c>
    </row>
    <row r="1921" spans="1:29" ht="11.5" hidden="1">
      <c r="A1921" s="15">
        <v>1904</v>
      </c>
      <c r="B1921" s="13" t="s">
        <v>1059</v>
      </c>
      <c r="C1921" s="14" t="s">
        <v>1194</v>
      </c>
      <c r="D1921" s="12">
        <v>8</v>
      </c>
      <c r="E1921" s="12">
        <v>156</v>
      </c>
      <c r="F1921" s="13" t="s">
        <v>1110</v>
      </c>
      <c r="G1921" s="12">
        <v>906</v>
      </c>
      <c r="H1921" s="12">
        <v>2015</v>
      </c>
      <c r="I1921" s="11">
        <v>40500.635999999999</v>
      </c>
      <c r="J1921" s="11">
        <v>38976.430999999997</v>
      </c>
      <c r="K1921" s="11">
        <v>38373.648999999998</v>
      </c>
      <c r="L1921" s="11">
        <v>41121.099000000002</v>
      </c>
      <c r="M1921" s="11">
        <v>46729.764000000003</v>
      </c>
      <c r="N1921" s="11">
        <v>62590.786999999997</v>
      </c>
      <c r="O1921" s="11">
        <v>48999.500999999997</v>
      </c>
      <c r="P1921" s="11">
        <v>47266.94</v>
      </c>
      <c r="Q1921" s="11">
        <v>59110.474000000002</v>
      </c>
      <c r="R1921" s="11">
        <v>61773.461000000003</v>
      </c>
      <c r="S1921" s="11">
        <v>49666.375</v>
      </c>
      <c r="T1921" s="11">
        <v>39852.703999999998</v>
      </c>
      <c r="U1921" s="11">
        <v>39907.887000000002</v>
      </c>
      <c r="V1921" s="11">
        <v>26217.513999999999</v>
      </c>
      <c r="W1921" s="11">
        <v>17360.440999999999</v>
      </c>
      <c r="X1921" s="11">
        <v>12847.147000000001</v>
      </c>
      <c r="Y1921" s="11">
        <v>8076.8609999999999</v>
      </c>
      <c r="Z1921" s="11">
        <v>3544.5859999999998</v>
      </c>
      <c r="AA1921" s="11">
        <v>1134.2370000000001</v>
      </c>
      <c r="AB1921" s="11">
        <v>254.93100000000001</v>
      </c>
      <c r="AC1921" s="11">
        <v>34.436999999999998</v>
      </c>
    </row>
    <row r="1922" spans="1:29" ht="11.5" hidden="1">
      <c r="A1922" s="15">
        <v>1905</v>
      </c>
      <c r="B1922" s="13" t="s">
        <v>1059</v>
      </c>
      <c r="C1922" s="14" t="s">
        <v>1194</v>
      </c>
      <c r="D1922" s="12">
        <v>8</v>
      </c>
      <c r="E1922" s="12">
        <v>156</v>
      </c>
      <c r="F1922" s="13" t="s">
        <v>1110</v>
      </c>
      <c r="G1922" s="12">
        <v>906</v>
      </c>
      <c r="H1922" s="12">
        <v>2020</v>
      </c>
      <c r="I1922" s="11">
        <v>39476.105000000003</v>
      </c>
      <c r="J1922" s="11">
        <v>40415.038999999997</v>
      </c>
      <c r="K1922" s="11">
        <v>38912.828000000001</v>
      </c>
      <c r="L1922" s="11">
        <v>38238.737000000001</v>
      </c>
      <c r="M1922" s="11">
        <v>40884.302000000003</v>
      </c>
      <c r="N1922" s="11">
        <v>46466.16</v>
      </c>
      <c r="O1922" s="11">
        <v>62295.741999999998</v>
      </c>
      <c r="P1922" s="11">
        <v>48745.947999999997</v>
      </c>
      <c r="Q1922" s="11">
        <v>46984.786999999997</v>
      </c>
      <c r="R1922" s="11">
        <v>58664.267999999996</v>
      </c>
      <c r="S1922" s="11">
        <v>61097.362000000001</v>
      </c>
      <c r="T1922" s="11">
        <v>48782.446000000004</v>
      </c>
      <c r="U1922" s="11">
        <v>38596.853999999999</v>
      </c>
      <c r="V1922" s="11">
        <v>37622.978000000003</v>
      </c>
      <c r="W1922" s="11">
        <v>23524.526000000002</v>
      </c>
      <c r="X1922" s="11">
        <v>14337.34</v>
      </c>
      <c r="Y1922" s="11">
        <v>9297.7880000000005</v>
      </c>
      <c r="Z1922" s="11">
        <v>4738.6930000000002</v>
      </c>
      <c r="AA1922" s="11">
        <v>1573.796</v>
      </c>
      <c r="AB1922" s="11">
        <v>358.81599999999997</v>
      </c>
      <c r="AC1922" s="11">
        <v>61.918999999999997</v>
      </c>
    </row>
    <row r="1923" spans="1:29" ht="11.5" hidden="1">
      <c r="A1923" s="15">
        <v>1906</v>
      </c>
      <c r="B1923" s="13" t="s">
        <v>1059</v>
      </c>
      <c r="C1923" s="14" t="s">
        <v>1195</v>
      </c>
      <c r="D1923" s="12">
        <v>9</v>
      </c>
      <c r="E1923" s="12">
        <v>344</v>
      </c>
      <c r="F1923" s="13" t="s">
        <v>1110</v>
      </c>
      <c r="G1923" s="12">
        <v>906</v>
      </c>
      <c r="H1923" s="12">
        <v>1950</v>
      </c>
      <c r="I1923" s="11">
        <v>149.30000000000001</v>
      </c>
      <c r="J1923" s="11">
        <v>58.000999999999998</v>
      </c>
      <c r="K1923" s="11">
        <v>74.498999999999995</v>
      </c>
      <c r="L1923" s="11">
        <v>99.2</v>
      </c>
      <c r="M1923" s="11">
        <v>107.501</v>
      </c>
      <c r="N1923" s="11">
        <v>98.8</v>
      </c>
      <c r="O1923" s="11">
        <v>85.400999999999996</v>
      </c>
      <c r="P1923" s="11">
        <v>72.5</v>
      </c>
      <c r="Q1923" s="11">
        <v>57.1</v>
      </c>
      <c r="R1923" s="11">
        <v>44.201000000000001</v>
      </c>
      <c r="S1923" s="11">
        <v>35.801000000000002</v>
      </c>
      <c r="T1923" s="11">
        <v>25.4</v>
      </c>
      <c r="U1923" s="11">
        <v>15.8</v>
      </c>
      <c r="V1923" s="11">
        <v>13.6</v>
      </c>
      <c r="W1923" s="11">
        <v>12</v>
      </c>
      <c r="X1923" s="11">
        <v>6.4989999999999997</v>
      </c>
      <c r="Y1923" s="11">
        <v>2.7480000000000002</v>
      </c>
      <c r="Z1923" s="11">
        <v>1.1100000000000001</v>
      </c>
      <c r="AA1923" s="11">
        <v>0.29099999999999998</v>
      </c>
      <c r="AB1923" s="11">
        <v>4.3999999999999997E-2</v>
      </c>
      <c r="AC1923" s="11">
        <v>5.0000000000000001E-3</v>
      </c>
    </row>
    <row r="1924" spans="1:29" ht="11.5" hidden="1">
      <c r="A1924" s="15">
        <v>1907</v>
      </c>
      <c r="B1924" s="13" t="s">
        <v>1059</v>
      </c>
      <c r="C1924" s="14" t="s">
        <v>1195</v>
      </c>
      <c r="D1924" s="12">
        <v>9</v>
      </c>
      <c r="E1924" s="12">
        <v>344</v>
      </c>
      <c r="F1924" s="13" t="s">
        <v>1110</v>
      </c>
      <c r="G1924" s="12">
        <v>906</v>
      </c>
      <c r="H1924" s="12">
        <v>1955</v>
      </c>
      <c r="I1924" s="11">
        <v>194.661</v>
      </c>
      <c r="J1924" s="11">
        <v>153.441</v>
      </c>
      <c r="K1924" s="11">
        <v>66.347999999999999</v>
      </c>
      <c r="L1924" s="11">
        <v>79.89</v>
      </c>
      <c r="M1924" s="11">
        <v>106.926</v>
      </c>
      <c r="N1924" s="11">
        <v>113.574</v>
      </c>
      <c r="O1924" s="11">
        <v>104.221</v>
      </c>
      <c r="P1924" s="11">
        <v>89.998000000000005</v>
      </c>
      <c r="Q1924" s="11">
        <v>76.087999999999994</v>
      </c>
      <c r="R1924" s="11">
        <v>60.05</v>
      </c>
      <c r="S1924" s="11">
        <v>46.676000000000002</v>
      </c>
      <c r="T1924" s="11">
        <v>37.801000000000002</v>
      </c>
      <c r="U1924" s="11">
        <v>27.027000000000001</v>
      </c>
      <c r="V1924" s="11">
        <v>16.547999999999998</v>
      </c>
      <c r="W1924" s="11">
        <v>14.664</v>
      </c>
      <c r="X1924" s="11">
        <v>6.742</v>
      </c>
      <c r="Y1924" s="11">
        <v>3.5840000000000001</v>
      </c>
      <c r="Z1924" s="11">
        <v>1.296</v>
      </c>
      <c r="AA1924" s="11">
        <v>0.316</v>
      </c>
      <c r="AB1924" s="11">
        <v>3.3000000000000002E-2</v>
      </c>
      <c r="AC1924" s="11">
        <v>1E-3</v>
      </c>
    </row>
    <row r="1925" spans="1:29" ht="11.5" hidden="1">
      <c r="A1925" s="15">
        <v>1908</v>
      </c>
      <c r="B1925" s="13" t="s">
        <v>1059</v>
      </c>
      <c r="C1925" s="14" t="s">
        <v>1195</v>
      </c>
      <c r="D1925" s="12">
        <v>9</v>
      </c>
      <c r="E1925" s="12">
        <v>344</v>
      </c>
      <c r="F1925" s="13" t="s">
        <v>1110</v>
      </c>
      <c r="G1925" s="12">
        <v>906</v>
      </c>
      <c r="H1925" s="12">
        <v>1960</v>
      </c>
      <c r="I1925" s="11">
        <v>234.423</v>
      </c>
      <c r="J1925" s="11">
        <v>198.43899999999999</v>
      </c>
      <c r="K1925" s="11">
        <v>156.542</v>
      </c>
      <c r="L1925" s="11">
        <v>65.126000000000005</v>
      </c>
      <c r="M1925" s="11">
        <v>95.317999999999998</v>
      </c>
      <c r="N1925" s="11">
        <v>117.38500000000001</v>
      </c>
      <c r="O1925" s="11">
        <v>121.042</v>
      </c>
      <c r="P1925" s="11">
        <v>109.13</v>
      </c>
      <c r="Q1925" s="11">
        <v>93.287999999999997</v>
      </c>
      <c r="R1925" s="11">
        <v>78.486000000000004</v>
      </c>
      <c r="S1925" s="11">
        <v>61.523000000000003</v>
      </c>
      <c r="T1925" s="11">
        <v>48.268000000000001</v>
      </c>
      <c r="U1925" s="11">
        <v>38.804000000000002</v>
      </c>
      <c r="V1925" s="11">
        <v>26.538</v>
      </c>
      <c r="W1925" s="11">
        <v>17.550999999999998</v>
      </c>
      <c r="X1925" s="11">
        <v>8.5950000000000006</v>
      </c>
      <c r="Y1925" s="11">
        <v>3.6309999999999998</v>
      </c>
      <c r="Z1925" s="11">
        <v>1.7430000000000001</v>
      </c>
      <c r="AA1925" s="11">
        <v>0.376</v>
      </c>
      <c r="AB1925" s="11">
        <v>3.5999999999999997E-2</v>
      </c>
      <c r="AC1925" s="11">
        <v>1E-3</v>
      </c>
    </row>
    <row r="1926" spans="1:29" ht="11.5" hidden="1">
      <c r="A1926" s="15">
        <v>1909</v>
      </c>
      <c r="B1926" s="13" t="s">
        <v>1059</v>
      </c>
      <c r="C1926" s="14" t="s">
        <v>1195</v>
      </c>
      <c r="D1926" s="12">
        <v>9</v>
      </c>
      <c r="E1926" s="12">
        <v>344</v>
      </c>
      <c r="F1926" s="13" t="s">
        <v>1110</v>
      </c>
      <c r="G1926" s="12">
        <v>906</v>
      </c>
      <c r="H1926" s="12">
        <v>1965</v>
      </c>
      <c r="I1926" s="11">
        <v>245.619</v>
      </c>
      <c r="J1926" s="11">
        <v>228.892</v>
      </c>
      <c r="K1926" s="11">
        <v>186.566</v>
      </c>
      <c r="L1926" s="11">
        <v>143.029</v>
      </c>
      <c r="M1926" s="11">
        <v>78.771000000000001</v>
      </c>
      <c r="N1926" s="11">
        <v>103.73099999999999</v>
      </c>
      <c r="O1926" s="11">
        <v>119.78</v>
      </c>
      <c r="P1926" s="11">
        <v>119.773</v>
      </c>
      <c r="Q1926" s="11">
        <v>106.627</v>
      </c>
      <c r="R1926" s="11">
        <v>90.215000000000003</v>
      </c>
      <c r="S1926" s="11">
        <v>74.462999999999994</v>
      </c>
      <c r="T1926" s="11">
        <v>58.348999999999997</v>
      </c>
      <c r="U1926" s="11">
        <v>44.75</v>
      </c>
      <c r="V1926" s="11">
        <v>34.295999999999999</v>
      </c>
      <c r="W1926" s="11">
        <v>21.798999999999999</v>
      </c>
      <c r="X1926" s="11">
        <v>12.406000000000001</v>
      </c>
      <c r="Y1926" s="11">
        <v>5.2409999999999997</v>
      </c>
      <c r="Z1926" s="11">
        <v>1.847</v>
      </c>
      <c r="AA1926" s="11">
        <v>0.54700000000000004</v>
      </c>
      <c r="AB1926" s="11">
        <v>4.3999999999999997E-2</v>
      </c>
      <c r="AC1926" s="11">
        <v>1E-3</v>
      </c>
    </row>
    <row r="1927" spans="1:29" ht="11.5" hidden="1">
      <c r="A1927" s="15">
        <v>1910</v>
      </c>
      <c r="B1927" s="13" t="s">
        <v>1059</v>
      </c>
      <c r="C1927" s="14" t="s">
        <v>1195</v>
      </c>
      <c r="D1927" s="12">
        <v>9</v>
      </c>
      <c r="E1927" s="12">
        <v>344</v>
      </c>
      <c r="F1927" s="13" t="s">
        <v>1110</v>
      </c>
      <c r="G1927" s="12">
        <v>906</v>
      </c>
      <c r="H1927" s="12">
        <v>1970</v>
      </c>
      <c r="I1927" s="11">
        <v>189.22499999999999</v>
      </c>
      <c r="J1927" s="11">
        <v>246.08099999999999</v>
      </c>
      <c r="K1927" s="11">
        <v>246.91</v>
      </c>
      <c r="L1927" s="11">
        <v>196.00200000000001</v>
      </c>
      <c r="M1927" s="11">
        <v>153.30000000000001</v>
      </c>
      <c r="N1927" s="11">
        <v>80.031000000000006</v>
      </c>
      <c r="O1927" s="11">
        <v>99.361999999999995</v>
      </c>
      <c r="P1927" s="11">
        <v>116.184</v>
      </c>
      <c r="Q1927" s="11">
        <v>120.605</v>
      </c>
      <c r="R1927" s="11">
        <v>101.93</v>
      </c>
      <c r="S1927" s="11">
        <v>91.933000000000007</v>
      </c>
      <c r="T1927" s="11">
        <v>72.304000000000002</v>
      </c>
      <c r="U1927" s="11">
        <v>61.255000000000003</v>
      </c>
      <c r="V1927" s="11">
        <v>42.767000000000003</v>
      </c>
      <c r="W1927" s="11">
        <v>34.360999999999997</v>
      </c>
      <c r="X1927" s="11">
        <v>17.329999999999998</v>
      </c>
      <c r="Y1927" s="11">
        <v>7.9829999999999997</v>
      </c>
      <c r="Z1927" s="11">
        <v>2.8180000000000001</v>
      </c>
      <c r="AA1927" s="11">
        <v>0.61899999999999999</v>
      </c>
      <c r="AB1927" s="11">
        <v>6.8000000000000005E-2</v>
      </c>
      <c r="AC1927" s="11">
        <v>1E-3</v>
      </c>
    </row>
    <row r="1928" spans="1:29" ht="11.5" hidden="1">
      <c r="A1928" s="15">
        <v>1911</v>
      </c>
      <c r="B1928" s="13" t="s">
        <v>1059</v>
      </c>
      <c r="C1928" s="14" t="s">
        <v>1195</v>
      </c>
      <c r="D1928" s="12">
        <v>9</v>
      </c>
      <c r="E1928" s="12">
        <v>344</v>
      </c>
      <c r="F1928" s="13" t="s">
        <v>1110</v>
      </c>
      <c r="G1928" s="12">
        <v>906</v>
      </c>
      <c r="H1928" s="12">
        <v>1975</v>
      </c>
      <c r="I1928" s="11">
        <v>186.04900000000001</v>
      </c>
      <c r="J1928" s="11">
        <v>189.858</v>
      </c>
      <c r="K1928" s="11">
        <v>263.238</v>
      </c>
      <c r="L1928" s="11">
        <v>259.33300000000003</v>
      </c>
      <c r="M1928" s="11">
        <v>206.392</v>
      </c>
      <c r="N1928" s="11">
        <v>154.64400000000001</v>
      </c>
      <c r="O1928" s="11">
        <v>75.706000000000003</v>
      </c>
      <c r="P1928" s="11">
        <v>95.76</v>
      </c>
      <c r="Q1928" s="11">
        <v>113.514</v>
      </c>
      <c r="R1928" s="11">
        <v>116.134</v>
      </c>
      <c r="S1928" s="11">
        <v>101.301</v>
      </c>
      <c r="T1928" s="11">
        <v>89.858000000000004</v>
      </c>
      <c r="U1928" s="11">
        <v>74.69</v>
      </c>
      <c r="V1928" s="11">
        <v>58.853000000000002</v>
      </c>
      <c r="W1928" s="11">
        <v>41.298999999999999</v>
      </c>
      <c r="X1928" s="11">
        <v>29.279</v>
      </c>
      <c r="Y1928" s="11">
        <v>12.904</v>
      </c>
      <c r="Z1928" s="11">
        <v>4.51</v>
      </c>
      <c r="AA1928" s="11">
        <v>1.002</v>
      </c>
      <c r="AB1928" s="11">
        <v>8.8999999999999996E-2</v>
      </c>
      <c r="AC1928" s="11">
        <v>3.0000000000000001E-3</v>
      </c>
    </row>
    <row r="1929" spans="1:29" ht="11.5" hidden="1">
      <c r="A1929" s="15">
        <v>1912</v>
      </c>
      <c r="B1929" s="13" t="s">
        <v>1059</v>
      </c>
      <c r="C1929" s="14" t="s">
        <v>1195</v>
      </c>
      <c r="D1929" s="12">
        <v>9</v>
      </c>
      <c r="E1929" s="12">
        <v>344</v>
      </c>
      <c r="F1929" s="13" t="s">
        <v>1110</v>
      </c>
      <c r="G1929" s="12">
        <v>906</v>
      </c>
      <c r="H1929" s="12">
        <v>1980</v>
      </c>
      <c r="I1929" s="11">
        <v>184.72300000000001</v>
      </c>
      <c r="J1929" s="11">
        <v>193.76599999999999</v>
      </c>
      <c r="K1929" s="11">
        <v>214.69800000000001</v>
      </c>
      <c r="L1929" s="11">
        <v>273.31400000000002</v>
      </c>
      <c r="M1929" s="11">
        <v>265.863</v>
      </c>
      <c r="N1929" s="11">
        <v>210.98599999999999</v>
      </c>
      <c r="O1929" s="11">
        <v>168.26400000000001</v>
      </c>
      <c r="P1929" s="11">
        <v>91.466999999999999</v>
      </c>
      <c r="Q1929" s="11">
        <v>110.861</v>
      </c>
      <c r="R1929" s="11">
        <v>117.666</v>
      </c>
      <c r="S1929" s="11">
        <v>117.825</v>
      </c>
      <c r="T1929" s="11">
        <v>99.897000000000006</v>
      </c>
      <c r="U1929" s="11">
        <v>87.941000000000003</v>
      </c>
      <c r="V1929" s="11">
        <v>70.593999999999994</v>
      </c>
      <c r="W1929" s="11">
        <v>52.624000000000002</v>
      </c>
      <c r="X1929" s="11">
        <v>34.622</v>
      </c>
      <c r="Y1929" s="11">
        <v>21.382000000000001</v>
      </c>
      <c r="Z1929" s="11">
        <v>7.343</v>
      </c>
      <c r="AA1929" s="11">
        <v>1.6839999999999999</v>
      </c>
      <c r="AB1929" s="11">
        <v>0.183</v>
      </c>
      <c r="AC1929" s="11">
        <v>5.0000000000000001E-3</v>
      </c>
    </row>
    <row r="1930" spans="1:29" ht="11.5" hidden="1">
      <c r="A1930" s="15">
        <v>1913</v>
      </c>
      <c r="B1930" s="13" t="s">
        <v>1059</v>
      </c>
      <c r="C1930" s="14" t="s">
        <v>1195</v>
      </c>
      <c r="D1930" s="12">
        <v>9</v>
      </c>
      <c r="E1930" s="12">
        <v>344</v>
      </c>
      <c r="F1930" s="13" t="s">
        <v>1110</v>
      </c>
      <c r="G1930" s="12">
        <v>906</v>
      </c>
      <c r="H1930" s="12">
        <v>1985</v>
      </c>
      <c r="I1930" s="11">
        <v>186.922</v>
      </c>
      <c r="J1930" s="11">
        <v>198.84100000000001</v>
      </c>
      <c r="K1930" s="11">
        <v>206.524</v>
      </c>
      <c r="L1930" s="11">
        <v>214.821</v>
      </c>
      <c r="M1930" s="11">
        <v>275.346</v>
      </c>
      <c r="N1930" s="11">
        <v>283.32499999999999</v>
      </c>
      <c r="O1930" s="11">
        <v>225.69300000000001</v>
      </c>
      <c r="P1930" s="11">
        <v>179.715</v>
      </c>
      <c r="Q1930" s="11">
        <v>100.07</v>
      </c>
      <c r="R1930" s="11">
        <v>119.348</v>
      </c>
      <c r="S1930" s="11">
        <v>123.95399999999999</v>
      </c>
      <c r="T1930" s="11">
        <v>117.13500000000001</v>
      </c>
      <c r="U1930" s="11">
        <v>102.93899999999999</v>
      </c>
      <c r="V1930" s="11">
        <v>80.281999999999996</v>
      </c>
      <c r="W1930" s="11">
        <v>62.231999999999999</v>
      </c>
      <c r="X1930" s="11">
        <v>42.627000000000002</v>
      </c>
      <c r="Y1930" s="11">
        <v>25.516999999999999</v>
      </c>
      <c r="Z1930" s="11">
        <v>13.015000000000001</v>
      </c>
      <c r="AA1930" s="11">
        <v>3.1459999999999999</v>
      </c>
      <c r="AB1930" s="11">
        <v>0.39700000000000002</v>
      </c>
      <c r="AC1930" s="11">
        <v>1.4999999999999999E-2</v>
      </c>
    </row>
    <row r="1931" spans="1:29" ht="11.5" hidden="1">
      <c r="A1931" s="15">
        <v>1914</v>
      </c>
      <c r="B1931" s="13" t="s">
        <v>1059</v>
      </c>
      <c r="C1931" s="14" t="s">
        <v>1195</v>
      </c>
      <c r="D1931" s="12">
        <v>9</v>
      </c>
      <c r="E1931" s="12">
        <v>344</v>
      </c>
      <c r="F1931" s="13" t="s">
        <v>1110</v>
      </c>
      <c r="G1931" s="12">
        <v>906</v>
      </c>
      <c r="H1931" s="12">
        <v>1990</v>
      </c>
      <c r="I1931" s="11">
        <v>177.465</v>
      </c>
      <c r="J1931" s="11">
        <v>193.62200000000001</v>
      </c>
      <c r="K1931" s="11">
        <v>199.86199999999999</v>
      </c>
      <c r="L1931" s="11">
        <v>212.523</v>
      </c>
      <c r="M1931" s="11">
        <v>249.44499999999999</v>
      </c>
      <c r="N1931" s="11">
        <v>315.14299999999997</v>
      </c>
      <c r="O1931" s="11">
        <v>302.315</v>
      </c>
      <c r="P1931" s="11">
        <v>232.768</v>
      </c>
      <c r="Q1931" s="11">
        <v>182.535</v>
      </c>
      <c r="R1931" s="11">
        <v>106.855</v>
      </c>
      <c r="S1931" s="11">
        <v>119.681</v>
      </c>
      <c r="T1931" s="11">
        <v>122.831</v>
      </c>
      <c r="U1931" s="11">
        <v>114.928</v>
      </c>
      <c r="V1931" s="11">
        <v>99.414000000000001</v>
      </c>
      <c r="W1931" s="11">
        <v>77.444999999999993</v>
      </c>
      <c r="X1931" s="11">
        <v>53.411999999999999</v>
      </c>
      <c r="Y1931" s="11">
        <v>35.151000000000003</v>
      </c>
      <c r="Z1931" s="11">
        <v>15.843999999999999</v>
      </c>
      <c r="AA1931" s="11">
        <v>5.7779999999999996</v>
      </c>
      <c r="AB1931" s="11">
        <v>0.80100000000000005</v>
      </c>
      <c r="AC1931" s="11">
        <v>3.7999999999999999E-2</v>
      </c>
    </row>
    <row r="1932" spans="1:29" ht="11.5" hidden="1">
      <c r="A1932" s="15">
        <v>1915</v>
      </c>
      <c r="B1932" s="13" t="s">
        <v>1059</v>
      </c>
      <c r="C1932" s="14" t="s">
        <v>1195</v>
      </c>
      <c r="D1932" s="12">
        <v>9</v>
      </c>
      <c r="E1932" s="12">
        <v>344</v>
      </c>
      <c r="F1932" s="13" t="s">
        <v>1110</v>
      </c>
      <c r="G1932" s="12">
        <v>906</v>
      </c>
      <c r="H1932" s="12">
        <v>1995</v>
      </c>
      <c r="I1932" s="11">
        <v>156.785</v>
      </c>
      <c r="J1932" s="11">
        <v>181.73500000000001</v>
      </c>
      <c r="K1932" s="11">
        <v>206.32900000000001</v>
      </c>
      <c r="L1932" s="11">
        <v>192.357</v>
      </c>
      <c r="M1932" s="11">
        <v>222.816</v>
      </c>
      <c r="N1932" s="11">
        <v>286.19099999999997</v>
      </c>
      <c r="O1932" s="11">
        <v>342.39499999999998</v>
      </c>
      <c r="P1932" s="11">
        <v>315.91699999999997</v>
      </c>
      <c r="Q1932" s="11">
        <v>244.595</v>
      </c>
      <c r="R1932" s="11">
        <v>191.822</v>
      </c>
      <c r="S1932" s="11">
        <v>106.71</v>
      </c>
      <c r="T1932" s="11">
        <v>120.86</v>
      </c>
      <c r="U1932" s="11">
        <v>123.59099999999999</v>
      </c>
      <c r="V1932" s="11">
        <v>113.80800000000001</v>
      </c>
      <c r="W1932" s="11">
        <v>89.616</v>
      </c>
      <c r="X1932" s="11">
        <v>63.988</v>
      </c>
      <c r="Y1932" s="11">
        <v>40.585999999999999</v>
      </c>
      <c r="Z1932" s="11">
        <v>22.664999999999999</v>
      </c>
      <c r="AA1932" s="11">
        <v>7.5119999999999996</v>
      </c>
      <c r="AB1932" s="11">
        <v>1.645</v>
      </c>
      <c r="AC1932" s="11">
        <v>9.1999999999999998E-2</v>
      </c>
    </row>
    <row r="1933" spans="1:29" ht="11.5" hidden="1">
      <c r="A1933" s="15">
        <v>1916</v>
      </c>
      <c r="B1933" s="13" t="s">
        <v>1059</v>
      </c>
      <c r="C1933" s="14" t="s">
        <v>1195</v>
      </c>
      <c r="D1933" s="12">
        <v>9</v>
      </c>
      <c r="E1933" s="12">
        <v>344</v>
      </c>
      <c r="F1933" s="13" t="s">
        <v>1110</v>
      </c>
      <c r="G1933" s="12">
        <v>906</v>
      </c>
      <c r="H1933" s="12">
        <v>2000</v>
      </c>
      <c r="I1933" s="11">
        <v>136.95400000000001</v>
      </c>
      <c r="J1933" s="11">
        <v>191.334</v>
      </c>
      <c r="K1933" s="11">
        <v>206.28399999999999</v>
      </c>
      <c r="L1933" s="11">
        <v>214.85300000000001</v>
      </c>
      <c r="M1933" s="11">
        <v>241.96700000000001</v>
      </c>
      <c r="N1933" s="11">
        <v>282.34800000000001</v>
      </c>
      <c r="O1933" s="11">
        <v>325.21199999999999</v>
      </c>
      <c r="P1933" s="11">
        <v>366.24599999999998</v>
      </c>
      <c r="Q1933" s="11">
        <v>328.154</v>
      </c>
      <c r="R1933" s="11">
        <v>249.83</v>
      </c>
      <c r="S1933" s="11">
        <v>193.60599999999999</v>
      </c>
      <c r="T1933" s="11">
        <v>106.256</v>
      </c>
      <c r="U1933" s="11">
        <v>120.32</v>
      </c>
      <c r="V1933" s="11">
        <v>118.6</v>
      </c>
      <c r="W1933" s="11">
        <v>104.813</v>
      </c>
      <c r="X1933" s="11">
        <v>76.691000000000003</v>
      </c>
      <c r="Y1933" s="11">
        <v>49.71</v>
      </c>
      <c r="Z1933" s="11">
        <v>27.962</v>
      </c>
      <c r="AA1933" s="11">
        <v>12.302</v>
      </c>
      <c r="AB1933" s="11">
        <v>2.831</v>
      </c>
      <c r="AC1933" s="11">
        <v>0.33900000000000002</v>
      </c>
    </row>
    <row r="1934" spans="1:29" ht="11.5" hidden="1">
      <c r="A1934" s="15">
        <v>1917</v>
      </c>
      <c r="B1934" s="13" t="s">
        <v>1059</v>
      </c>
      <c r="C1934" s="14" t="s">
        <v>1195</v>
      </c>
      <c r="D1934" s="12">
        <v>9</v>
      </c>
      <c r="E1934" s="12">
        <v>344</v>
      </c>
      <c r="F1934" s="13" t="s">
        <v>1110</v>
      </c>
      <c r="G1934" s="12">
        <v>906</v>
      </c>
      <c r="H1934" s="12">
        <v>2005</v>
      </c>
      <c r="I1934" s="11">
        <v>104.803</v>
      </c>
      <c r="J1934" s="11">
        <v>158.85499999999999</v>
      </c>
      <c r="K1934" s="11">
        <v>203.92099999999999</v>
      </c>
      <c r="L1934" s="11">
        <v>212.31899999999999</v>
      </c>
      <c r="M1934" s="11">
        <v>234.733</v>
      </c>
      <c r="N1934" s="11">
        <v>272.3</v>
      </c>
      <c r="O1934" s="11">
        <v>309.91500000000002</v>
      </c>
      <c r="P1934" s="11">
        <v>332.94600000000003</v>
      </c>
      <c r="Q1934" s="11">
        <v>367.45299999999997</v>
      </c>
      <c r="R1934" s="11">
        <v>322.27699999999999</v>
      </c>
      <c r="S1934" s="11">
        <v>251.63900000000001</v>
      </c>
      <c r="T1934" s="11">
        <v>191.886</v>
      </c>
      <c r="U1934" s="11">
        <v>107.386</v>
      </c>
      <c r="V1934" s="11">
        <v>119.17400000000001</v>
      </c>
      <c r="W1934" s="11">
        <v>114.45099999999999</v>
      </c>
      <c r="X1934" s="11">
        <v>92.427999999999997</v>
      </c>
      <c r="Y1934" s="11">
        <v>62.668999999999997</v>
      </c>
      <c r="Z1934" s="11">
        <v>36.064</v>
      </c>
      <c r="AA1934" s="11">
        <v>16.379000000000001</v>
      </c>
      <c r="AB1934" s="11">
        <v>5.1479999999999997</v>
      </c>
      <c r="AC1934" s="11">
        <v>0.69099999999999995</v>
      </c>
    </row>
    <row r="1935" spans="1:29" ht="11.5" hidden="1">
      <c r="A1935" s="15">
        <v>1918</v>
      </c>
      <c r="B1935" s="13" t="s">
        <v>1059</v>
      </c>
      <c r="C1935" s="14" t="s">
        <v>1195</v>
      </c>
      <c r="D1935" s="12">
        <v>9</v>
      </c>
      <c r="E1935" s="12">
        <v>344</v>
      </c>
      <c r="F1935" s="13" t="s">
        <v>1110</v>
      </c>
      <c r="G1935" s="12">
        <v>906</v>
      </c>
      <c r="H1935" s="12">
        <v>2010</v>
      </c>
      <c r="I1935" s="11">
        <v>106.863</v>
      </c>
      <c r="J1935" s="11">
        <v>119.851</v>
      </c>
      <c r="K1935" s="11">
        <v>167.12100000000001</v>
      </c>
      <c r="L1935" s="11">
        <v>208.23699999999999</v>
      </c>
      <c r="M1935" s="11">
        <v>227.834</v>
      </c>
      <c r="N1935" s="11">
        <v>306.70499999999998</v>
      </c>
      <c r="O1935" s="11">
        <v>317.87599999999998</v>
      </c>
      <c r="P1935" s="11">
        <v>325.09699999999998</v>
      </c>
      <c r="Q1935" s="11">
        <v>330.88499999999999</v>
      </c>
      <c r="R1935" s="11">
        <v>354.98500000000001</v>
      </c>
      <c r="S1935" s="11">
        <v>310.779</v>
      </c>
      <c r="T1935" s="11">
        <v>244.23</v>
      </c>
      <c r="U1935" s="11">
        <v>187.65299999999999</v>
      </c>
      <c r="V1935" s="11">
        <v>101.943</v>
      </c>
      <c r="W1935" s="11">
        <v>117.68600000000001</v>
      </c>
      <c r="X1935" s="11">
        <v>105.782</v>
      </c>
      <c r="Y1935" s="11">
        <v>79.436000000000007</v>
      </c>
      <c r="Z1935" s="11">
        <v>46.597000000000001</v>
      </c>
      <c r="AA1935" s="11">
        <v>21.797999999999998</v>
      </c>
      <c r="AB1935" s="11">
        <v>7.1180000000000003</v>
      </c>
      <c r="AC1935" s="11">
        <v>1.321</v>
      </c>
    </row>
    <row r="1936" spans="1:29" ht="11.5" hidden="1">
      <c r="A1936" s="15">
        <v>1919</v>
      </c>
      <c r="B1936" s="13" t="s">
        <v>1059</v>
      </c>
      <c r="C1936" s="14" t="s">
        <v>1195</v>
      </c>
      <c r="D1936" s="12">
        <v>9</v>
      </c>
      <c r="E1936" s="12">
        <v>344</v>
      </c>
      <c r="F1936" s="13" t="s">
        <v>1110</v>
      </c>
      <c r="G1936" s="12">
        <v>906</v>
      </c>
      <c r="H1936" s="12">
        <v>2015</v>
      </c>
      <c r="I1936" s="11">
        <v>126.642</v>
      </c>
      <c r="J1936" s="11">
        <v>127.072</v>
      </c>
      <c r="K1936" s="11">
        <v>124.554</v>
      </c>
      <c r="L1936" s="11">
        <v>170.38200000000001</v>
      </c>
      <c r="M1936" s="11">
        <v>224.49700000000001</v>
      </c>
      <c r="N1936" s="11">
        <v>277.16199999999998</v>
      </c>
      <c r="O1936" s="11">
        <v>337.79899999999998</v>
      </c>
      <c r="P1936" s="11">
        <v>332.928</v>
      </c>
      <c r="Q1936" s="11">
        <v>331.05900000000003</v>
      </c>
      <c r="R1936" s="11">
        <v>326.93</v>
      </c>
      <c r="S1936" s="11">
        <v>349.63499999999999</v>
      </c>
      <c r="T1936" s="11">
        <v>303.04300000000001</v>
      </c>
      <c r="U1936" s="11">
        <v>239.71299999999999</v>
      </c>
      <c r="V1936" s="11">
        <v>181.94800000000001</v>
      </c>
      <c r="W1936" s="11">
        <v>97.629000000000005</v>
      </c>
      <c r="X1936" s="11">
        <v>109.05800000000001</v>
      </c>
      <c r="Y1936" s="11">
        <v>90.727000000000004</v>
      </c>
      <c r="Z1936" s="11">
        <v>60.811999999999998</v>
      </c>
      <c r="AA1936" s="11">
        <v>29.204000000000001</v>
      </c>
      <c r="AB1936" s="11">
        <v>9.8789999999999996</v>
      </c>
      <c r="AC1936" s="11">
        <v>1.9510000000000001</v>
      </c>
    </row>
    <row r="1937" spans="1:29" ht="11.5" hidden="1">
      <c r="A1937" s="15">
        <v>1920</v>
      </c>
      <c r="B1937" s="13" t="s">
        <v>1059</v>
      </c>
      <c r="C1937" s="14" t="s">
        <v>1195</v>
      </c>
      <c r="D1937" s="12">
        <v>9</v>
      </c>
      <c r="E1937" s="12">
        <v>344</v>
      </c>
      <c r="F1937" s="13" t="s">
        <v>1110</v>
      </c>
      <c r="G1937" s="12">
        <v>906</v>
      </c>
      <c r="H1937" s="12">
        <v>2020</v>
      </c>
      <c r="I1937" s="11">
        <v>174.03399999999999</v>
      </c>
      <c r="J1937" s="11">
        <v>141.047</v>
      </c>
      <c r="K1937" s="11">
        <v>134.85599999999999</v>
      </c>
      <c r="L1937" s="11">
        <v>129.001</v>
      </c>
      <c r="M1937" s="11">
        <v>185.45</v>
      </c>
      <c r="N1937" s="11">
        <v>265.87599999999998</v>
      </c>
      <c r="O1937" s="11">
        <v>308.97300000000001</v>
      </c>
      <c r="P1937" s="11">
        <v>354.21499999999997</v>
      </c>
      <c r="Q1937" s="11">
        <v>339.87400000000002</v>
      </c>
      <c r="R1937" s="11">
        <v>330.27300000000002</v>
      </c>
      <c r="S1937" s="11">
        <v>323.67599999999999</v>
      </c>
      <c r="T1937" s="11">
        <v>343.99900000000002</v>
      </c>
      <c r="U1937" s="11">
        <v>296.89</v>
      </c>
      <c r="V1937" s="11">
        <v>236.06100000000001</v>
      </c>
      <c r="W1937" s="11">
        <v>176.06700000000001</v>
      </c>
      <c r="X1937" s="11">
        <v>91.698999999999998</v>
      </c>
      <c r="Y1937" s="11">
        <v>96.421999999999997</v>
      </c>
      <c r="Z1937" s="11">
        <v>71.632999999999996</v>
      </c>
      <c r="AA1937" s="11">
        <v>40.026000000000003</v>
      </c>
      <c r="AB1937" s="11">
        <v>14.25</v>
      </c>
      <c r="AC1937" s="11">
        <v>3</v>
      </c>
    </row>
    <row r="1938" spans="1:29" ht="11.5" hidden="1">
      <c r="A1938" s="15">
        <v>1921</v>
      </c>
      <c r="B1938" s="13" t="s">
        <v>1059</v>
      </c>
      <c r="C1938" s="14" t="s">
        <v>1196</v>
      </c>
      <c r="D1938" s="12">
        <v>10</v>
      </c>
      <c r="E1938" s="12">
        <v>446</v>
      </c>
      <c r="F1938" s="13" t="s">
        <v>1110</v>
      </c>
      <c r="G1938" s="12">
        <v>906</v>
      </c>
      <c r="H1938" s="12">
        <v>1950</v>
      </c>
      <c r="I1938" s="11">
        <v>10.877000000000001</v>
      </c>
      <c r="J1938" s="11">
        <v>7.5679999999999996</v>
      </c>
      <c r="K1938" s="11">
        <v>7.8819999999999997</v>
      </c>
      <c r="L1938" s="11">
        <v>9.86</v>
      </c>
      <c r="M1938" s="11">
        <v>9.3160000000000007</v>
      </c>
      <c r="N1938" s="11">
        <v>9.0779999999999994</v>
      </c>
      <c r="O1938" s="11">
        <v>8.0809999999999995</v>
      </c>
      <c r="P1938" s="11">
        <v>7.9690000000000003</v>
      </c>
      <c r="Q1938" s="11">
        <v>6.2089999999999996</v>
      </c>
      <c r="R1938" s="11">
        <v>5.2770000000000001</v>
      </c>
      <c r="S1938" s="11">
        <v>4.2039999999999997</v>
      </c>
      <c r="T1938" s="11">
        <v>3.45</v>
      </c>
      <c r="U1938" s="11">
        <v>2.105</v>
      </c>
      <c r="V1938" s="11">
        <v>1.617</v>
      </c>
      <c r="W1938" s="11">
        <v>1.2909999999999999</v>
      </c>
      <c r="X1938" s="11">
        <v>0.78</v>
      </c>
      <c r="Y1938" s="11">
        <v>0.372</v>
      </c>
      <c r="Z1938" s="11">
        <v>0.14399999999999999</v>
      </c>
      <c r="AA1938" s="11">
        <v>3.6999999999999998E-2</v>
      </c>
      <c r="AB1938" s="11">
        <v>7.0000000000000001E-3</v>
      </c>
      <c r="AC1938" s="11">
        <v>1E-3</v>
      </c>
    </row>
    <row r="1939" spans="1:29" ht="11.5" hidden="1">
      <c r="A1939" s="15">
        <v>1922</v>
      </c>
      <c r="B1939" s="13" t="s">
        <v>1059</v>
      </c>
      <c r="C1939" s="14" t="s">
        <v>1196</v>
      </c>
      <c r="D1939" s="12">
        <v>10</v>
      </c>
      <c r="E1939" s="12">
        <v>446</v>
      </c>
      <c r="F1939" s="13" t="s">
        <v>1110</v>
      </c>
      <c r="G1939" s="12">
        <v>906</v>
      </c>
      <c r="H1939" s="12">
        <v>1955</v>
      </c>
      <c r="I1939" s="11">
        <v>14.173</v>
      </c>
      <c r="J1939" s="11">
        <v>10.192</v>
      </c>
      <c r="K1939" s="11">
        <v>7.3639999999999999</v>
      </c>
      <c r="L1939" s="11">
        <v>6.4930000000000003</v>
      </c>
      <c r="M1939" s="11">
        <v>7.7320000000000002</v>
      </c>
      <c r="N1939" s="11">
        <v>7.8710000000000004</v>
      </c>
      <c r="O1939" s="11">
        <v>7.7380000000000004</v>
      </c>
      <c r="P1939" s="11">
        <v>6.915</v>
      </c>
      <c r="Q1939" s="11">
        <v>6.5519999999999996</v>
      </c>
      <c r="R1939" s="11">
        <v>5.2830000000000004</v>
      </c>
      <c r="S1939" s="11">
        <v>4.4630000000000001</v>
      </c>
      <c r="T1939" s="11">
        <v>3.7210000000000001</v>
      </c>
      <c r="U1939" s="11">
        <v>2.96</v>
      </c>
      <c r="V1939" s="11">
        <v>2.04</v>
      </c>
      <c r="W1939" s="11">
        <v>1.4</v>
      </c>
      <c r="X1939" s="11">
        <v>0.89900000000000002</v>
      </c>
      <c r="Y1939" s="11">
        <v>0.40799999999999997</v>
      </c>
      <c r="Z1939" s="11">
        <v>0.113</v>
      </c>
      <c r="AA1939" s="11">
        <v>1.6E-2</v>
      </c>
      <c r="AB1939" s="11">
        <v>2E-3</v>
      </c>
      <c r="AC1939" s="11">
        <v>0</v>
      </c>
    </row>
    <row r="1940" spans="1:29" ht="11.5" hidden="1">
      <c r="A1940" s="15">
        <v>1923</v>
      </c>
      <c r="B1940" s="13" t="s">
        <v>1059</v>
      </c>
      <c r="C1940" s="14" t="s">
        <v>1196</v>
      </c>
      <c r="D1940" s="12">
        <v>10</v>
      </c>
      <c r="E1940" s="12">
        <v>446</v>
      </c>
      <c r="F1940" s="13" t="s">
        <v>1110</v>
      </c>
      <c r="G1940" s="12">
        <v>906</v>
      </c>
      <c r="H1940" s="12">
        <v>1960</v>
      </c>
      <c r="I1940" s="11">
        <v>11.491</v>
      </c>
      <c r="J1940" s="11">
        <v>12.303000000000001</v>
      </c>
      <c r="K1940" s="11">
        <v>10.005000000000001</v>
      </c>
      <c r="L1940" s="11">
        <v>5.57</v>
      </c>
      <c r="M1940" s="11">
        <v>4.4429999999999996</v>
      </c>
      <c r="N1940" s="11">
        <v>5.1230000000000002</v>
      </c>
      <c r="O1940" s="11">
        <v>5.694</v>
      </c>
      <c r="P1940" s="11">
        <v>5.6210000000000004</v>
      </c>
      <c r="Q1940" s="11">
        <v>5.0640000000000001</v>
      </c>
      <c r="R1940" s="11">
        <v>4.5990000000000002</v>
      </c>
      <c r="S1940" s="11">
        <v>3.8140000000000001</v>
      </c>
      <c r="T1940" s="11">
        <v>3.2330000000000001</v>
      </c>
      <c r="U1940" s="11">
        <v>2.855</v>
      </c>
      <c r="V1940" s="11">
        <v>2.1920000000000002</v>
      </c>
      <c r="W1940" s="11">
        <v>1.66</v>
      </c>
      <c r="X1940" s="11">
        <v>1.012</v>
      </c>
      <c r="Y1940" s="11">
        <v>0.50700000000000001</v>
      </c>
      <c r="Z1940" s="11">
        <v>0.13400000000000001</v>
      </c>
      <c r="AA1940" s="11">
        <v>1.6E-2</v>
      </c>
      <c r="AB1940" s="11">
        <v>0</v>
      </c>
      <c r="AC1940" s="11">
        <v>0</v>
      </c>
    </row>
    <row r="1941" spans="1:29" ht="11.5" hidden="1">
      <c r="A1941" s="15">
        <v>1924</v>
      </c>
      <c r="B1941" s="13" t="s">
        <v>1059</v>
      </c>
      <c r="C1941" s="14" t="s">
        <v>1196</v>
      </c>
      <c r="D1941" s="12">
        <v>10</v>
      </c>
      <c r="E1941" s="12">
        <v>446</v>
      </c>
      <c r="F1941" s="13" t="s">
        <v>1110</v>
      </c>
      <c r="G1941" s="12">
        <v>906</v>
      </c>
      <c r="H1941" s="12">
        <v>1965</v>
      </c>
      <c r="I1941" s="11">
        <v>13.882</v>
      </c>
      <c r="J1941" s="11">
        <v>14.537000000000001</v>
      </c>
      <c r="K1941" s="11">
        <v>15.718</v>
      </c>
      <c r="L1941" s="11">
        <v>9.4380000000000006</v>
      </c>
      <c r="M1941" s="11">
        <v>5.149</v>
      </c>
      <c r="N1941" s="11">
        <v>3.9169999999999998</v>
      </c>
      <c r="O1941" s="11">
        <v>5.7869999999999999</v>
      </c>
      <c r="P1941" s="11">
        <v>6.181</v>
      </c>
      <c r="Q1941" s="11">
        <v>5.6429999999999998</v>
      </c>
      <c r="R1941" s="11">
        <v>4.57</v>
      </c>
      <c r="S1941" s="11">
        <v>3.9849999999999999</v>
      </c>
      <c r="T1941" s="11">
        <v>3.51</v>
      </c>
      <c r="U1941" s="11">
        <v>2.8780000000000001</v>
      </c>
      <c r="V1941" s="11">
        <v>2.4420000000000002</v>
      </c>
      <c r="W1941" s="11">
        <v>1.66</v>
      </c>
      <c r="X1941" s="11">
        <v>1.169</v>
      </c>
      <c r="Y1941" s="11">
        <v>0.53600000000000003</v>
      </c>
      <c r="Z1941" s="11">
        <v>0.17899999999999999</v>
      </c>
      <c r="AA1941" s="11">
        <v>2.1000000000000001E-2</v>
      </c>
      <c r="AB1941" s="11">
        <v>0</v>
      </c>
      <c r="AC1941" s="11">
        <v>0</v>
      </c>
    </row>
    <row r="1942" spans="1:29" ht="11.5" hidden="1">
      <c r="A1942" s="15">
        <v>1925</v>
      </c>
      <c r="B1942" s="13" t="s">
        <v>1059</v>
      </c>
      <c r="C1942" s="14" t="s">
        <v>1196</v>
      </c>
      <c r="D1942" s="12">
        <v>10</v>
      </c>
      <c r="E1942" s="12">
        <v>446</v>
      </c>
      <c r="F1942" s="13" t="s">
        <v>1110</v>
      </c>
      <c r="G1942" s="12">
        <v>906</v>
      </c>
      <c r="H1942" s="12">
        <v>1970</v>
      </c>
      <c r="I1942" s="11">
        <v>9.3699999999999992</v>
      </c>
      <c r="J1942" s="11">
        <v>15.994999999999999</v>
      </c>
      <c r="K1942" s="11">
        <v>19.145</v>
      </c>
      <c r="L1942" s="11">
        <v>18.518999999999998</v>
      </c>
      <c r="M1942" s="11">
        <v>9.5950000000000006</v>
      </c>
      <c r="N1942" s="11">
        <v>4.6379999999999999</v>
      </c>
      <c r="O1942" s="11">
        <v>5.5380000000000003</v>
      </c>
      <c r="P1942" s="11">
        <v>6.67</v>
      </c>
      <c r="Q1942" s="11">
        <v>6.7759999999999998</v>
      </c>
      <c r="R1942" s="11">
        <v>5.6440000000000001</v>
      </c>
      <c r="S1942" s="11">
        <v>4.12</v>
      </c>
      <c r="T1942" s="11">
        <v>3.4430000000000001</v>
      </c>
      <c r="U1942" s="11">
        <v>3.2919999999999998</v>
      </c>
      <c r="V1942" s="11">
        <v>2.569</v>
      </c>
      <c r="W1942" s="11">
        <v>2.1280000000000001</v>
      </c>
      <c r="X1942" s="11">
        <v>1.155</v>
      </c>
      <c r="Y1942" s="11">
        <v>0.73699999999999999</v>
      </c>
      <c r="Z1942" s="11">
        <v>0.20200000000000001</v>
      </c>
      <c r="AA1942" s="11">
        <v>3.2000000000000001E-2</v>
      </c>
      <c r="AB1942" s="11">
        <v>0</v>
      </c>
      <c r="AC1942" s="11">
        <v>0</v>
      </c>
    </row>
    <row r="1943" spans="1:29" ht="11.5" hidden="1">
      <c r="A1943" s="15">
        <v>1926</v>
      </c>
      <c r="B1943" s="13" t="s">
        <v>1059</v>
      </c>
      <c r="C1943" s="14" t="s">
        <v>1196</v>
      </c>
      <c r="D1943" s="12">
        <v>10</v>
      </c>
      <c r="E1943" s="12">
        <v>446</v>
      </c>
      <c r="F1943" s="13" t="s">
        <v>1110</v>
      </c>
      <c r="G1943" s="12">
        <v>906</v>
      </c>
      <c r="H1943" s="12">
        <v>1975</v>
      </c>
      <c r="I1943" s="11">
        <v>7.7140000000000004</v>
      </c>
      <c r="J1943" s="11">
        <v>9.5570000000000004</v>
      </c>
      <c r="K1943" s="11">
        <v>14.952</v>
      </c>
      <c r="L1943" s="11">
        <v>17.617000000000001</v>
      </c>
      <c r="M1943" s="11">
        <v>15.327</v>
      </c>
      <c r="N1943" s="11">
        <v>8.8079999999999998</v>
      </c>
      <c r="O1943" s="11">
        <v>4.7050000000000001</v>
      </c>
      <c r="P1943" s="11">
        <v>4.9109999999999996</v>
      </c>
      <c r="Q1943" s="11">
        <v>5.907</v>
      </c>
      <c r="R1943" s="11">
        <v>6.3970000000000002</v>
      </c>
      <c r="S1943" s="11">
        <v>5.3819999999999997</v>
      </c>
      <c r="T1943" s="11">
        <v>4.4340000000000002</v>
      </c>
      <c r="U1943" s="11">
        <v>3.6080000000000001</v>
      </c>
      <c r="V1943" s="11">
        <v>3.2850000000000001</v>
      </c>
      <c r="W1943" s="11">
        <v>2.323</v>
      </c>
      <c r="X1943" s="11">
        <v>1.61</v>
      </c>
      <c r="Y1943" s="11">
        <v>0.7</v>
      </c>
      <c r="Z1943" s="11">
        <v>0.315</v>
      </c>
      <c r="AA1943" s="11">
        <v>4.3999999999999997E-2</v>
      </c>
      <c r="AB1943" s="11">
        <v>3.0000000000000001E-3</v>
      </c>
      <c r="AC1943" s="11">
        <v>0</v>
      </c>
    </row>
    <row r="1944" spans="1:29" ht="11.5" hidden="1">
      <c r="A1944" s="15">
        <v>1927</v>
      </c>
      <c r="B1944" s="13" t="s">
        <v>1059</v>
      </c>
      <c r="C1944" s="14" t="s">
        <v>1196</v>
      </c>
      <c r="D1944" s="12">
        <v>10</v>
      </c>
      <c r="E1944" s="12">
        <v>446</v>
      </c>
      <c r="F1944" s="13" t="s">
        <v>1110</v>
      </c>
      <c r="G1944" s="12">
        <v>906</v>
      </c>
      <c r="H1944" s="12">
        <v>1980</v>
      </c>
      <c r="I1944" s="11">
        <v>7.8159999999999998</v>
      </c>
      <c r="J1944" s="11">
        <v>9.1460000000000008</v>
      </c>
      <c r="K1944" s="11">
        <v>9.9239999999999995</v>
      </c>
      <c r="L1944" s="11">
        <v>13.318</v>
      </c>
      <c r="M1944" s="11">
        <v>15.323</v>
      </c>
      <c r="N1944" s="11">
        <v>11.981999999999999</v>
      </c>
      <c r="O1944" s="11">
        <v>7.6269999999999998</v>
      </c>
      <c r="P1944" s="11">
        <v>4.5720000000000001</v>
      </c>
      <c r="Q1944" s="11">
        <v>4.1719999999999997</v>
      </c>
      <c r="R1944" s="11">
        <v>5.4109999999999996</v>
      </c>
      <c r="S1944" s="11">
        <v>6.0209999999999999</v>
      </c>
      <c r="T1944" s="11">
        <v>5.08</v>
      </c>
      <c r="U1944" s="11">
        <v>4.8390000000000004</v>
      </c>
      <c r="V1944" s="11">
        <v>3.7370000000000001</v>
      </c>
      <c r="W1944" s="11">
        <v>3.234</v>
      </c>
      <c r="X1944" s="11">
        <v>2.077</v>
      </c>
      <c r="Y1944" s="11">
        <v>1.3859999999999999</v>
      </c>
      <c r="Z1944" s="11">
        <v>0.33100000000000002</v>
      </c>
      <c r="AA1944" s="11">
        <v>8.3000000000000004E-2</v>
      </c>
      <c r="AB1944" s="11">
        <v>5.0000000000000001E-3</v>
      </c>
      <c r="AC1944" s="11">
        <v>0</v>
      </c>
    </row>
    <row r="1945" spans="1:29" ht="11.5" hidden="1">
      <c r="A1945" s="15">
        <v>1928</v>
      </c>
      <c r="B1945" s="13" t="s">
        <v>1059</v>
      </c>
      <c r="C1945" s="14" t="s">
        <v>1196</v>
      </c>
      <c r="D1945" s="12">
        <v>10</v>
      </c>
      <c r="E1945" s="12">
        <v>446</v>
      </c>
      <c r="F1945" s="13" t="s">
        <v>1110</v>
      </c>
      <c r="G1945" s="12">
        <v>906</v>
      </c>
      <c r="H1945" s="12">
        <v>1985</v>
      </c>
      <c r="I1945" s="11">
        <v>13.731</v>
      </c>
      <c r="J1945" s="11">
        <v>7.9669999999999996</v>
      </c>
      <c r="K1945" s="11">
        <v>10.971</v>
      </c>
      <c r="L1945" s="11">
        <v>12.739000000000001</v>
      </c>
      <c r="M1945" s="11">
        <v>16.358000000000001</v>
      </c>
      <c r="N1945" s="11">
        <v>17.53</v>
      </c>
      <c r="O1945" s="11">
        <v>13.984999999999999</v>
      </c>
      <c r="P1945" s="11">
        <v>8.8680000000000003</v>
      </c>
      <c r="Q1945" s="11">
        <v>5.0890000000000004</v>
      </c>
      <c r="R1945" s="11">
        <v>4.3520000000000003</v>
      </c>
      <c r="S1945" s="11">
        <v>5.5960000000000001</v>
      </c>
      <c r="T1945" s="11">
        <v>6.0179999999999998</v>
      </c>
      <c r="U1945" s="11">
        <v>5.0439999999999996</v>
      </c>
      <c r="V1945" s="11">
        <v>4.3490000000000002</v>
      </c>
      <c r="W1945" s="11">
        <v>3.0779999999999998</v>
      </c>
      <c r="X1945" s="11">
        <v>2.6320000000000001</v>
      </c>
      <c r="Y1945" s="11">
        <v>1.4670000000000001</v>
      </c>
      <c r="Z1945" s="11">
        <v>0.7</v>
      </c>
      <c r="AA1945" s="11">
        <v>9.8000000000000004E-2</v>
      </c>
      <c r="AB1945" s="11">
        <v>1.0999999999999999E-2</v>
      </c>
      <c r="AC1945" s="11">
        <v>0</v>
      </c>
    </row>
    <row r="1946" spans="1:29" ht="11.5" hidden="1">
      <c r="A1946" s="15">
        <v>1929</v>
      </c>
      <c r="B1946" s="13" t="s">
        <v>1059</v>
      </c>
      <c r="C1946" s="14" t="s">
        <v>1196</v>
      </c>
      <c r="D1946" s="12">
        <v>10</v>
      </c>
      <c r="E1946" s="12">
        <v>446</v>
      </c>
      <c r="F1946" s="13" t="s">
        <v>1110</v>
      </c>
      <c r="G1946" s="12">
        <v>906</v>
      </c>
      <c r="H1946" s="12">
        <v>1990</v>
      </c>
      <c r="I1946" s="11">
        <v>17.158000000000001</v>
      </c>
      <c r="J1946" s="11">
        <v>15.321999999999999</v>
      </c>
      <c r="K1946" s="11">
        <v>10.067</v>
      </c>
      <c r="L1946" s="11">
        <v>13.317</v>
      </c>
      <c r="M1946" s="11">
        <v>16.446999999999999</v>
      </c>
      <c r="N1946" s="11">
        <v>20.585000000000001</v>
      </c>
      <c r="O1946" s="11">
        <v>21.353999999999999</v>
      </c>
      <c r="P1946" s="11">
        <v>15.287000000000001</v>
      </c>
      <c r="Q1946" s="11">
        <v>9.6460000000000008</v>
      </c>
      <c r="R1946" s="11">
        <v>5.12</v>
      </c>
      <c r="S1946" s="11">
        <v>4.7619999999999996</v>
      </c>
      <c r="T1946" s="11">
        <v>5.6680000000000001</v>
      </c>
      <c r="U1946" s="11">
        <v>5.7880000000000003</v>
      </c>
      <c r="V1946" s="11">
        <v>4.7649999999999997</v>
      </c>
      <c r="W1946" s="11">
        <v>3.6589999999999998</v>
      </c>
      <c r="X1946" s="11">
        <v>2.3149999999999999</v>
      </c>
      <c r="Y1946" s="11">
        <v>1.6759999999999999</v>
      </c>
      <c r="Z1946" s="11">
        <v>0.79700000000000004</v>
      </c>
      <c r="AA1946" s="11">
        <v>0.23400000000000001</v>
      </c>
      <c r="AB1946" s="11">
        <v>1.4999999999999999E-2</v>
      </c>
      <c r="AC1946" s="11">
        <v>1E-3</v>
      </c>
    </row>
    <row r="1947" spans="1:29" ht="11.5" hidden="1">
      <c r="A1947" s="15">
        <v>1930</v>
      </c>
      <c r="B1947" s="13" t="s">
        <v>1059</v>
      </c>
      <c r="C1947" s="14" t="s">
        <v>1196</v>
      </c>
      <c r="D1947" s="12">
        <v>10</v>
      </c>
      <c r="E1947" s="12">
        <v>446</v>
      </c>
      <c r="F1947" s="13" t="s">
        <v>1110</v>
      </c>
      <c r="G1947" s="12">
        <v>906</v>
      </c>
      <c r="H1947" s="12">
        <v>1995</v>
      </c>
      <c r="I1947" s="11">
        <v>14.831</v>
      </c>
      <c r="J1947" s="11">
        <v>17.582999999999998</v>
      </c>
      <c r="K1947" s="11">
        <v>15.553000000000001</v>
      </c>
      <c r="L1947" s="11">
        <v>12.417999999999999</v>
      </c>
      <c r="M1947" s="11">
        <v>16.050999999999998</v>
      </c>
      <c r="N1947" s="11">
        <v>19.68</v>
      </c>
      <c r="O1947" s="11">
        <v>23.707000000000001</v>
      </c>
      <c r="P1947" s="11">
        <v>21.818999999999999</v>
      </c>
      <c r="Q1947" s="11">
        <v>15.4</v>
      </c>
      <c r="R1947" s="11">
        <v>9.7080000000000002</v>
      </c>
      <c r="S1947" s="11">
        <v>5.1820000000000004</v>
      </c>
      <c r="T1947" s="11">
        <v>4.766</v>
      </c>
      <c r="U1947" s="11">
        <v>5.5730000000000004</v>
      </c>
      <c r="V1947" s="11">
        <v>5.5590000000000002</v>
      </c>
      <c r="W1947" s="11">
        <v>4.4349999999999996</v>
      </c>
      <c r="X1947" s="11">
        <v>3.1989999999999998</v>
      </c>
      <c r="Y1947" s="11">
        <v>1.8660000000000001</v>
      </c>
      <c r="Z1947" s="11">
        <v>0.98299999999999998</v>
      </c>
      <c r="AA1947" s="11">
        <v>0.30599999999999999</v>
      </c>
      <c r="AB1947" s="11">
        <v>4.8000000000000001E-2</v>
      </c>
      <c r="AC1947" s="11">
        <v>2E-3</v>
      </c>
    </row>
    <row r="1948" spans="1:29" ht="11.5" hidden="1">
      <c r="A1948" s="15">
        <v>1931</v>
      </c>
      <c r="B1948" s="13" t="s">
        <v>1059</v>
      </c>
      <c r="C1948" s="14" t="s">
        <v>1196</v>
      </c>
      <c r="D1948" s="12">
        <v>10</v>
      </c>
      <c r="E1948" s="12">
        <v>446</v>
      </c>
      <c r="F1948" s="13" t="s">
        <v>1110</v>
      </c>
      <c r="G1948" s="12">
        <v>906</v>
      </c>
      <c r="H1948" s="12">
        <v>2000</v>
      </c>
      <c r="I1948" s="11">
        <v>11.093</v>
      </c>
      <c r="J1948" s="11">
        <v>16.364000000000001</v>
      </c>
      <c r="K1948" s="11">
        <v>19.84</v>
      </c>
      <c r="L1948" s="11">
        <v>16.675000000000001</v>
      </c>
      <c r="M1948" s="11">
        <v>16.468</v>
      </c>
      <c r="N1948" s="11">
        <v>18.044</v>
      </c>
      <c r="O1948" s="11">
        <v>20.88</v>
      </c>
      <c r="P1948" s="11">
        <v>25.745999999999999</v>
      </c>
      <c r="Q1948" s="11">
        <v>21.869</v>
      </c>
      <c r="R1948" s="11">
        <v>16.57</v>
      </c>
      <c r="S1948" s="11">
        <v>10.461</v>
      </c>
      <c r="T1948" s="11">
        <v>5.4909999999999997</v>
      </c>
      <c r="U1948" s="11">
        <v>4.72</v>
      </c>
      <c r="V1948" s="11">
        <v>5.63</v>
      </c>
      <c r="W1948" s="11">
        <v>5.3529999999999998</v>
      </c>
      <c r="X1948" s="11">
        <v>3.7410000000000001</v>
      </c>
      <c r="Y1948" s="11">
        <v>2.25</v>
      </c>
      <c r="Z1948" s="11">
        <v>1.173</v>
      </c>
      <c r="AA1948" s="11">
        <v>0.42499999999999999</v>
      </c>
      <c r="AB1948" s="11">
        <v>7.2999999999999995E-2</v>
      </c>
      <c r="AC1948" s="11">
        <v>6.0000000000000001E-3</v>
      </c>
    </row>
    <row r="1949" spans="1:29" ht="11.5" hidden="1">
      <c r="A1949" s="15">
        <v>1932</v>
      </c>
      <c r="B1949" s="13" t="s">
        <v>1059</v>
      </c>
      <c r="C1949" s="14" t="s">
        <v>1196</v>
      </c>
      <c r="D1949" s="12">
        <v>10</v>
      </c>
      <c r="E1949" s="12">
        <v>446</v>
      </c>
      <c r="F1949" s="13" t="s">
        <v>1110</v>
      </c>
      <c r="G1949" s="12">
        <v>906</v>
      </c>
      <c r="H1949" s="12">
        <v>2005</v>
      </c>
      <c r="I1949" s="11">
        <v>8.8179999999999996</v>
      </c>
      <c r="J1949" s="11">
        <v>12.369</v>
      </c>
      <c r="K1949" s="11">
        <v>18.858000000000001</v>
      </c>
      <c r="L1949" s="11">
        <v>25.300999999999998</v>
      </c>
      <c r="M1949" s="11">
        <v>23.06</v>
      </c>
      <c r="N1949" s="11">
        <v>18.498000000000001</v>
      </c>
      <c r="O1949" s="11">
        <v>22.234000000000002</v>
      </c>
      <c r="P1949" s="11">
        <v>23.231999999999999</v>
      </c>
      <c r="Q1949" s="11">
        <v>26.134</v>
      </c>
      <c r="R1949" s="11">
        <v>22.831</v>
      </c>
      <c r="S1949" s="11">
        <v>16.433</v>
      </c>
      <c r="T1949" s="11">
        <v>9.7729999999999997</v>
      </c>
      <c r="U1949" s="11">
        <v>6.02</v>
      </c>
      <c r="V1949" s="11">
        <v>5.2080000000000002</v>
      </c>
      <c r="W1949" s="11">
        <v>5.2469999999999999</v>
      </c>
      <c r="X1949" s="11">
        <v>4.4139999999999997</v>
      </c>
      <c r="Y1949" s="11">
        <v>2.8439999999999999</v>
      </c>
      <c r="Z1949" s="11">
        <v>1.4950000000000001</v>
      </c>
      <c r="AA1949" s="11">
        <v>0.56100000000000005</v>
      </c>
      <c r="AB1949" s="11">
        <v>0.12</v>
      </c>
      <c r="AC1949" s="11">
        <v>1.0999999999999999E-2</v>
      </c>
    </row>
    <row r="1950" spans="1:29" ht="11.5" hidden="1">
      <c r="A1950" s="15">
        <v>1933</v>
      </c>
      <c r="B1950" s="13" t="s">
        <v>1059</v>
      </c>
      <c r="C1950" s="14" t="s">
        <v>1196</v>
      </c>
      <c r="D1950" s="12">
        <v>10</v>
      </c>
      <c r="E1950" s="12">
        <v>446</v>
      </c>
      <c r="F1950" s="13" t="s">
        <v>1110</v>
      </c>
      <c r="G1950" s="12">
        <v>906</v>
      </c>
      <c r="H1950" s="12">
        <v>2010</v>
      </c>
      <c r="I1950" s="11">
        <v>11.071</v>
      </c>
      <c r="J1950" s="11">
        <v>9.2089999999999996</v>
      </c>
      <c r="K1950" s="11">
        <v>13.429</v>
      </c>
      <c r="L1950" s="11">
        <v>20.797000000000001</v>
      </c>
      <c r="M1950" s="11">
        <v>29.66</v>
      </c>
      <c r="N1950" s="11">
        <v>26.358000000000001</v>
      </c>
      <c r="O1950" s="11">
        <v>19.888999999999999</v>
      </c>
      <c r="P1950" s="11">
        <v>24.902999999999999</v>
      </c>
      <c r="Q1950" s="11">
        <v>25.861000000000001</v>
      </c>
      <c r="R1950" s="11">
        <v>28.341999999999999</v>
      </c>
      <c r="S1950" s="11">
        <v>22.280999999999999</v>
      </c>
      <c r="T1950" s="11">
        <v>17.177</v>
      </c>
      <c r="U1950" s="11">
        <v>10.388</v>
      </c>
      <c r="V1950" s="11">
        <v>5.1980000000000004</v>
      </c>
      <c r="W1950" s="11">
        <v>4.4189999999999996</v>
      </c>
      <c r="X1950" s="11">
        <v>4.4729999999999999</v>
      </c>
      <c r="Y1950" s="11">
        <v>3.488</v>
      </c>
      <c r="Z1950" s="11">
        <v>1.9750000000000001</v>
      </c>
      <c r="AA1950" s="11">
        <v>0.77400000000000002</v>
      </c>
      <c r="AB1950" s="11">
        <v>0.17899999999999999</v>
      </c>
      <c r="AC1950" s="11">
        <v>2.1000000000000001E-2</v>
      </c>
    </row>
    <row r="1951" spans="1:29" ht="11.5" hidden="1">
      <c r="A1951" s="15">
        <v>1934</v>
      </c>
      <c r="B1951" s="13" t="s">
        <v>1059</v>
      </c>
      <c r="C1951" s="14" t="s">
        <v>1196</v>
      </c>
      <c r="D1951" s="12">
        <v>10</v>
      </c>
      <c r="E1951" s="12">
        <v>446</v>
      </c>
      <c r="F1951" s="13" t="s">
        <v>1110</v>
      </c>
      <c r="G1951" s="12">
        <v>906</v>
      </c>
      <c r="H1951" s="12">
        <v>2015</v>
      </c>
      <c r="I1951" s="11">
        <v>15.645</v>
      </c>
      <c r="J1951" s="11">
        <v>11.534000000000001</v>
      </c>
      <c r="K1951" s="11">
        <v>9.57</v>
      </c>
      <c r="L1951" s="11">
        <v>15.257999999999999</v>
      </c>
      <c r="M1951" s="11">
        <v>24.074999999999999</v>
      </c>
      <c r="N1951" s="11">
        <v>34.284999999999997</v>
      </c>
      <c r="O1951" s="11">
        <v>30.914000000000001</v>
      </c>
      <c r="P1951" s="11">
        <v>21.527000000000001</v>
      </c>
      <c r="Q1951" s="11">
        <v>27.332999999999998</v>
      </c>
      <c r="R1951" s="11">
        <v>27.143999999999998</v>
      </c>
      <c r="S1951" s="11">
        <v>28.698</v>
      </c>
      <c r="T1951" s="11">
        <v>22.533000000000001</v>
      </c>
      <c r="U1951" s="11">
        <v>17.317</v>
      </c>
      <c r="V1951" s="11">
        <v>10.303000000000001</v>
      </c>
      <c r="W1951" s="11">
        <v>5.0949999999999998</v>
      </c>
      <c r="X1951" s="11">
        <v>4.1520000000000001</v>
      </c>
      <c r="Y1951" s="11">
        <v>3.879</v>
      </c>
      <c r="Z1951" s="11">
        <v>2.552</v>
      </c>
      <c r="AA1951" s="11">
        <v>1.115</v>
      </c>
      <c r="AB1951" s="11">
        <v>0.28399999999999997</v>
      </c>
      <c r="AC1951" s="11">
        <v>3.9E-2</v>
      </c>
    </row>
    <row r="1952" spans="1:29" ht="11.5" hidden="1">
      <c r="A1952" s="15">
        <v>1935</v>
      </c>
      <c r="B1952" s="13" t="s">
        <v>1059</v>
      </c>
      <c r="C1952" s="14" t="s">
        <v>1196</v>
      </c>
      <c r="D1952" s="12">
        <v>10</v>
      </c>
      <c r="E1952" s="12">
        <v>446</v>
      </c>
      <c r="F1952" s="13" t="s">
        <v>1110</v>
      </c>
      <c r="G1952" s="12">
        <v>906</v>
      </c>
      <c r="H1952" s="12">
        <v>2020</v>
      </c>
      <c r="I1952" s="11">
        <v>17.565999999999999</v>
      </c>
      <c r="J1952" s="11">
        <v>15.971</v>
      </c>
      <c r="K1952" s="11">
        <v>11.789</v>
      </c>
      <c r="L1952" s="11">
        <v>10.875999999999999</v>
      </c>
      <c r="M1952" s="11">
        <v>17.597000000000001</v>
      </c>
      <c r="N1952" s="11">
        <v>26.309000000000001</v>
      </c>
      <c r="O1952" s="11">
        <v>35.966000000000001</v>
      </c>
      <c r="P1952" s="11">
        <v>32.061999999999998</v>
      </c>
      <c r="Q1952" s="11">
        <v>22.283999999999999</v>
      </c>
      <c r="R1952" s="11">
        <v>27.788</v>
      </c>
      <c r="S1952" s="11">
        <v>27.369</v>
      </c>
      <c r="T1952" s="11">
        <v>28.731000000000002</v>
      </c>
      <c r="U1952" s="11">
        <v>22.443999999999999</v>
      </c>
      <c r="V1952" s="11">
        <v>17.102</v>
      </c>
      <c r="W1952" s="11">
        <v>10.016</v>
      </c>
      <c r="X1952" s="11">
        <v>4.8010000000000002</v>
      </c>
      <c r="Y1952" s="11">
        <v>3.645</v>
      </c>
      <c r="Z1952" s="11">
        <v>2.9180000000000001</v>
      </c>
      <c r="AA1952" s="11">
        <v>1.5049999999999999</v>
      </c>
      <c r="AB1952" s="11">
        <v>0.436</v>
      </c>
      <c r="AC1952" s="11">
        <v>6.7000000000000004E-2</v>
      </c>
    </row>
    <row r="1953" spans="1:29" ht="11.5" hidden="1">
      <c r="A1953" s="15">
        <v>1936</v>
      </c>
      <c r="B1953" s="13" t="s">
        <v>1059</v>
      </c>
      <c r="C1953" s="14" t="s">
        <v>1197</v>
      </c>
      <c r="D1953" s="12">
        <v>11</v>
      </c>
      <c r="E1953" s="12">
        <v>158</v>
      </c>
      <c r="F1953" s="13" t="s">
        <v>1110</v>
      </c>
      <c r="G1953" s="12">
        <v>906</v>
      </c>
      <c r="H1953" s="12">
        <v>1950</v>
      </c>
      <c r="I1953" s="11">
        <v>619.74099999999999</v>
      </c>
      <c r="J1953" s="11">
        <v>500.21300000000002</v>
      </c>
      <c r="K1953" s="11">
        <v>461.983</v>
      </c>
      <c r="L1953" s="11">
        <v>393.56099999999998</v>
      </c>
      <c r="M1953" s="11">
        <v>340.88499999999999</v>
      </c>
      <c r="N1953" s="11">
        <v>281.59199999999998</v>
      </c>
      <c r="O1953" s="11">
        <v>240.98699999999999</v>
      </c>
      <c r="P1953" s="11">
        <v>206.779</v>
      </c>
      <c r="Q1953" s="11">
        <v>159.262</v>
      </c>
      <c r="R1953" s="11">
        <v>131.91900000000001</v>
      </c>
      <c r="S1953" s="11">
        <v>100.096</v>
      </c>
      <c r="T1953" s="11">
        <v>81.534999999999997</v>
      </c>
      <c r="U1953" s="11">
        <v>67.423000000000002</v>
      </c>
      <c r="V1953" s="11">
        <v>49.439</v>
      </c>
      <c r="W1953" s="11">
        <v>32.313000000000002</v>
      </c>
      <c r="X1953" s="11">
        <v>17.327000000000002</v>
      </c>
      <c r="Y1953" s="11">
        <v>8.3350000000000009</v>
      </c>
      <c r="Z1953" s="11">
        <v>0.746</v>
      </c>
      <c r="AA1953" s="11">
        <v>5.7000000000000002E-2</v>
      </c>
      <c r="AB1953" s="11">
        <v>6.0000000000000001E-3</v>
      </c>
      <c r="AC1953" s="11">
        <v>0</v>
      </c>
    </row>
    <row r="1954" spans="1:29" ht="11.5" hidden="1">
      <c r="A1954" s="15">
        <v>1937</v>
      </c>
      <c r="B1954" s="13" t="s">
        <v>1059</v>
      </c>
      <c r="C1954" s="14" t="s">
        <v>1197</v>
      </c>
      <c r="D1954" s="12">
        <v>11</v>
      </c>
      <c r="E1954" s="12">
        <v>158</v>
      </c>
      <c r="F1954" s="13" t="s">
        <v>1110</v>
      </c>
      <c r="G1954" s="12">
        <v>906</v>
      </c>
      <c r="H1954" s="12">
        <v>1955</v>
      </c>
      <c r="I1954" s="11">
        <v>872.16899999999998</v>
      </c>
      <c r="J1954" s="11">
        <v>617.22199999999998</v>
      </c>
      <c r="K1954" s="11">
        <v>506.53</v>
      </c>
      <c r="L1954" s="11">
        <v>463.78399999999999</v>
      </c>
      <c r="M1954" s="11">
        <v>393.88099999999997</v>
      </c>
      <c r="N1954" s="11">
        <v>339.25799999999998</v>
      </c>
      <c r="O1954" s="11">
        <v>280.80900000000003</v>
      </c>
      <c r="P1954" s="11">
        <v>230.059</v>
      </c>
      <c r="Q1954" s="11">
        <v>192.12200000000001</v>
      </c>
      <c r="R1954" s="11">
        <v>162.25800000000001</v>
      </c>
      <c r="S1954" s="11">
        <v>128.988</v>
      </c>
      <c r="T1954" s="11">
        <v>100.758</v>
      </c>
      <c r="U1954" s="11">
        <v>72.066000000000003</v>
      </c>
      <c r="V1954" s="11">
        <v>55.545000000000002</v>
      </c>
      <c r="W1954" s="11">
        <v>41.948999999999998</v>
      </c>
      <c r="X1954" s="11">
        <v>24.588999999999999</v>
      </c>
      <c r="Y1954" s="11">
        <v>10.271000000000001</v>
      </c>
      <c r="Z1954" s="11">
        <v>3.2149999999999999</v>
      </c>
      <c r="AA1954" s="11">
        <v>0.108</v>
      </c>
      <c r="AB1954" s="11">
        <v>6.0000000000000001E-3</v>
      </c>
      <c r="AC1954" s="11">
        <v>0</v>
      </c>
    </row>
    <row r="1955" spans="1:29" ht="11.5" hidden="1">
      <c r="A1955" s="15">
        <v>1938</v>
      </c>
      <c r="B1955" s="13" t="s">
        <v>1059</v>
      </c>
      <c r="C1955" s="14" t="s">
        <v>1197</v>
      </c>
      <c r="D1955" s="12">
        <v>11</v>
      </c>
      <c r="E1955" s="12">
        <v>158</v>
      </c>
      <c r="F1955" s="13" t="s">
        <v>1110</v>
      </c>
      <c r="G1955" s="12">
        <v>906</v>
      </c>
      <c r="H1955" s="12">
        <v>1960</v>
      </c>
      <c r="I1955" s="11">
        <v>953.12400000000002</v>
      </c>
      <c r="J1955" s="11">
        <v>864.66</v>
      </c>
      <c r="K1955" s="11">
        <v>609.98</v>
      </c>
      <c r="L1955" s="11">
        <v>500.55700000000002</v>
      </c>
      <c r="M1955" s="11">
        <v>455.16699999999997</v>
      </c>
      <c r="N1955" s="11">
        <v>389.93200000000002</v>
      </c>
      <c r="O1955" s="11">
        <v>336.33300000000003</v>
      </c>
      <c r="P1955" s="11">
        <v>276.916</v>
      </c>
      <c r="Q1955" s="11">
        <v>226.57400000000001</v>
      </c>
      <c r="R1955" s="11">
        <v>189.33199999999999</v>
      </c>
      <c r="S1955" s="11">
        <v>157.161</v>
      </c>
      <c r="T1955" s="11">
        <v>123.383</v>
      </c>
      <c r="U1955" s="11">
        <v>92.844999999999999</v>
      </c>
      <c r="V1955" s="11">
        <v>63.658999999999999</v>
      </c>
      <c r="W1955" s="11">
        <v>45.360999999999997</v>
      </c>
      <c r="X1955" s="11">
        <v>30.01</v>
      </c>
      <c r="Y1955" s="11">
        <v>14.127000000000001</v>
      </c>
      <c r="Z1955" s="11">
        <v>4.1879999999999997</v>
      </c>
      <c r="AA1955" s="11">
        <v>0.79200000000000004</v>
      </c>
      <c r="AB1955" s="11">
        <v>1.4999999999999999E-2</v>
      </c>
      <c r="AC1955" s="11">
        <v>0</v>
      </c>
    </row>
    <row r="1956" spans="1:29" ht="11.5" hidden="1">
      <c r="A1956" s="15">
        <v>1939</v>
      </c>
      <c r="B1956" s="13" t="s">
        <v>1059</v>
      </c>
      <c r="C1956" s="14" t="s">
        <v>1197</v>
      </c>
      <c r="D1956" s="12">
        <v>11</v>
      </c>
      <c r="E1956" s="12">
        <v>158</v>
      </c>
      <c r="F1956" s="13" t="s">
        <v>1110</v>
      </c>
      <c r="G1956" s="12">
        <v>906</v>
      </c>
      <c r="H1956" s="12">
        <v>1965</v>
      </c>
      <c r="I1956" s="11">
        <v>1009.84</v>
      </c>
      <c r="J1956" s="11">
        <v>953.82299999999998</v>
      </c>
      <c r="K1956" s="11">
        <v>872.60299999999995</v>
      </c>
      <c r="L1956" s="11">
        <v>598.43299999999999</v>
      </c>
      <c r="M1956" s="11">
        <v>474.197</v>
      </c>
      <c r="N1956" s="11">
        <v>455.74799999999999</v>
      </c>
      <c r="O1956" s="11">
        <v>393.62700000000001</v>
      </c>
      <c r="P1956" s="11">
        <v>348.37299999999999</v>
      </c>
      <c r="Q1956" s="11">
        <v>290.053</v>
      </c>
      <c r="R1956" s="11">
        <v>231.322</v>
      </c>
      <c r="S1956" s="11">
        <v>186.928</v>
      </c>
      <c r="T1956" s="11">
        <v>157.477</v>
      </c>
      <c r="U1956" s="11">
        <v>111.19</v>
      </c>
      <c r="V1956" s="11">
        <v>84.096000000000004</v>
      </c>
      <c r="W1956" s="11">
        <v>53.057000000000002</v>
      </c>
      <c r="X1956" s="11">
        <v>34.970999999999997</v>
      </c>
      <c r="Y1956" s="11">
        <v>17.654</v>
      </c>
      <c r="Z1956" s="11">
        <v>5.5970000000000004</v>
      </c>
      <c r="AA1956" s="11">
        <v>0.95</v>
      </c>
      <c r="AB1956" s="11">
        <v>0.08</v>
      </c>
      <c r="AC1956" s="11">
        <v>1E-3</v>
      </c>
    </row>
    <row r="1957" spans="1:29" ht="11.5" hidden="1">
      <c r="A1957" s="15">
        <v>1940</v>
      </c>
      <c r="B1957" s="13" t="s">
        <v>1059</v>
      </c>
      <c r="C1957" s="14" t="s">
        <v>1197</v>
      </c>
      <c r="D1957" s="12">
        <v>11</v>
      </c>
      <c r="E1957" s="12">
        <v>158</v>
      </c>
      <c r="F1957" s="13" t="s">
        <v>1110</v>
      </c>
      <c r="G1957" s="12">
        <v>906</v>
      </c>
      <c r="H1957" s="12">
        <v>1970</v>
      </c>
      <c r="I1957" s="11">
        <v>979.97400000000005</v>
      </c>
      <c r="J1957" s="11">
        <v>1014.904</v>
      </c>
      <c r="K1957" s="11">
        <v>961.38199999999995</v>
      </c>
      <c r="L1957" s="11">
        <v>897.53</v>
      </c>
      <c r="M1957" s="11">
        <v>580.66</v>
      </c>
      <c r="N1957" s="11">
        <v>458.08699999999999</v>
      </c>
      <c r="O1957" s="11">
        <v>455.60399999999998</v>
      </c>
      <c r="P1957" s="11">
        <v>397.30500000000001</v>
      </c>
      <c r="Q1957" s="11">
        <v>352.22</v>
      </c>
      <c r="R1957" s="11">
        <v>290.14100000000002</v>
      </c>
      <c r="S1957" s="11">
        <v>213.03100000000001</v>
      </c>
      <c r="T1957" s="11">
        <v>193.38900000000001</v>
      </c>
      <c r="U1957" s="11">
        <v>138.767</v>
      </c>
      <c r="V1957" s="11">
        <v>92.572999999999993</v>
      </c>
      <c r="W1957" s="11">
        <v>62.511000000000003</v>
      </c>
      <c r="X1957" s="11">
        <v>46.423999999999999</v>
      </c>
      <c r="Y1957" s="11">
        <v>23.527999999999999</v>
      </c>
      <c r="Z1957" s="11">
        <v>7.173</v>
      </c>
      <c r="AA1957" s="11">
        <v>1.3149999999999999</v>
      </c>
      <c r="AB1957" s="11">
        <v>9.9000000000000005E-2</v>
      </c>
      <c r="AC1957" s="11">
        <v>4.0000000000000001E-3</v>
      </c>
    </row>
    <row r="1958" spans="1:29" ht="11.5" hidden="1">
      <c r="A1958" s="15">
        <v>1941</v>
      </c>
      <c r="B1958" s="13" t="s">
        <v>1059</v>
      </c>
      <c r="C1958" s="14" t="s">
        <v>1197</v>
      </c>
      <c r="D1958" s="12">
        <v>11</v>
      </c>
      <c r="E1958" s="12">
        <v>158</v>
      </c>
      <c r="F1958" s="13" t="s">
        <v>1110</v>
      </c>
      <c r="G1958" s="12">
        <v>906</v>
      </c>
      <c r="H1958" s="12">
        <v>1975</v>
      </c>
      <c r="I1958" s="11">
        <v>928.8</v>
      </c>
      <c r="J1958" s="11">
        <v>977.71</v>
      </c>
      <c r="K1958" s="11">
        <v>1014.829</v>
      </c>
      <c r="L1958" s="11">
        <v>958.529</v>
      </c>
      <c r="M1958" s="11">
        <v>889.83900000000006</v>
      </c>
      <c r="N1958" s="11">
        <v>578.56299999999999</v>
      </c>
      <c r="O1958" s="11">
        <v>458.60399999999998</v>
      </c>
      <c r="P1958" s="11">
        <v>453.94900000000001</v>
      </c>
      <c r="Q1958" s="11">
        <v>392.721</v>
      </c>
      <c r="R1958" s="11">
        <v>345.33499999999998</v>
      </c>
      <c r="S1958" s="11">
        <v>280.16300000000001</v>
      </c>
      <c r="T1958" s="11">
        <v>202.417</v>
      </c>
      <c r="U1958" s="11">
        <v>180.39400000000001</v>
      </c>
      <c r="V1958" s="11">
        <v>123.541</v>
      </c>
      <c r="W1958" s="11">
        <v>76.603999999999999</v>
      </c>
      <c r="X1958" s="11">
        <v>46.006999999999998</v>
      </c>
      <c r="Y1958" s="11">
        <v>28.291</v>
      </c>
      <c r="Z1958" s="11">
        <v>11.156000000000001</v>
      </c>
      <c r="AA1958" s="11">
        <v>2.339</v>
      </c>
      <c r="AB1958" s="11">
        <v>0.23499999999999999</v>
      </c>
      <c r="AC1958" s="11">
        <v>8.9999999999999993E-3</v>
      </c>
    </row>
    <row r="1959" spans="1:29" ht="11.5" hidden="1">
      <c r="A1959" s="15">
        <v>1942</v>
      </c>
      <c r="B1959" s="13" t="s">
        <v>1059</v>
      </c>
      <c r="C1959" s="14" t="s">
        <v>1197</v>
      </c>
      <c r="D1959" s="12">
        <v>11</v>
      </c>
      <c r="E1959" s="12">
        <v>158</v>
      </c>
      <c r="F1959" s="13" t="s">
        <v>1110</v>
      </c>
      <c r="G1959" s="12">
        <v>906</v>
      </c>
      <c r="H1959" s="12">
        <v>1980</v>
      </c>
      <c r="I1959" s="11">
        <v>940.58</v>
      </c>
      <c r="J1959" s="11">
        <v>877.59500000000003</v>
      </c>
      <c r="K1959" s="11">
        <v>941.101</v>
      </c>
      <c r="L1959" s="11">
        <v>1033.241</v>
      </c>
      <c r="M1959" s="11">
        <v>936.25599999999997</v>
      </c>
      <c r="N1959" s="11">
        <v>832.44399999999996</v>
      </c>
      <c r="O1959" s="11">
        <v>556.33000000000004</v>
      </c>
      <c r="P1959" s="11">
        <v>433.68599999999998</v>
      </c>
      <c r="Q1959" s="11">
        <v>436.30599999999998</v>
      </c>
      <c r="R1959" s="11">
        <v>375.33100000000002</v>
      </c>
      <c r="S1959" s="11">
        <v>332.62299999999999</v>
      </c>
      <c r="T1959" s="11">
        <v>283.108</v>
      </c>
      <c r="U1959" s="11">
        <v>223.58699999999999</v>
      </c>
      <c r="V1959" s="11">
        <v>184.96199999999999</v>
      </c>
      <c r="W1959" s="11">
        <v>114.133</v>
      </c>
      <c r="X1959" s="11">
        <v>66.804000000000002</v>
      </c>
      <c r="Y1959" s="11">
        <v>33.119999999999997</v>
      </c>
      <c r="Z1959" s="11">
        <v>13.938000000000001</v>
      </c>
      <c r="AA1959" s="11">
        <v>3.8540000000000001</v>
      </c>
      <c r="AB1959" s="11">
        <v>0.57599999999999996</v>
      </c>
      <c r="AC1959" s="11">
        <v>3.7999999999999999E-2</v>
      </c>
    </row>
    <row r="1960" spans="1:29" ht="11.5" hidden="1">
      <c r="A1960" s="15">
        <v>1943</v>
      </c>
      <c r="B1960" s="13" t="s">
        <v>1059</v>
      </c>
      <c r="C1960" s="14" t="s">
        <v>1197</v>
      </c>
      <c r="D1960" s="12">
        <v>11</v>
      </c>
      <c r="E1960" s="12">
        <v>158</v>
      </c>
      <c r="F1960" s="13" t="s">
        <v>1110</v>
      </c>
      <c r="G1960" s="12">
        <v>906</v>
      </c>
      <c r="H1960" s="12">
        <v>1985</v>
      </c>
      <c r="I1960" s="11">
        <v>938.255</v>
      </c>
      <c r="J1960" s="11">
        <v>939.96</v>
      </c>
      <c r="K1960" s="11">
        <v>875.41200000000003</v>
      </c>
      <c r="L1960" s="11">
        <v>934.38099999999997</v>
      </c>
      <c r="M1960" s="11">
        <v>1017.688</v>
      </c>
      <c r="N1960" s="11">
        <v>914.98500000000001</v>
      </c>
      <c r="O1960" s="11">
        <v>816.77200000000005</v>
      </c>
      <c r="P1960" s="11">
        <v>547.74300000000005</v>
      </c>
      <c r="Q1960" s="11">
        <v>425.541</v>
      </c>
      <c r="R1960" s="11">
        <v>427.21</v>
      </c>
      <c r="S1960" s="11">
        <v>365.90199999999999</v>
      </c>
      <c r="T1960" s="11">
        <v>320.28300000000002</v>
      </c>
      <c r="U1960" s="11">
        <v>267.74299999999999</v>
      </c>
      <c r="V1960" s="11">
        <v>205.09299999999999</v>
      </c>
      <c r="W1960" s="11">
        <v>160.35400000000001</v>
      </c>
      <c r="X1960" s="11">
        <v>85.343000000000004</v>
      </c>
      <c r="Y1960" s="11">
        <v>47.610999999999997</v>
      </c>
      <c r="Z1960" s="11">
        <v>16.983000000000001</v>
      </c>
      <c r="AA1960" s="11">
        <v>5.1130000000000004</v>
      </c>
      <c r="AB1960" s="11">
        <v>0.90300000000000002</v>
      </c>
      <c r="AC1960" s="11">
        <v>7.3999999999999996E-2</v>
      </c>
    </row>
    <row r="1961" spans="1:29" ht="11.5" hidden="1">
      <c r="A1961" s="15">
        <v>1944</v>
      </c>
      <c r="B1961" s="13" t="s">
        <v>1059</v>
      </c>
      <c r="C1961" s="14" t="s">
        <v>1197</v>
      </c>
      <c r="D1961" s="12">
        <v>11</v>
      </c>
      <c r="E1961" s="12">
        <v>158</v>
      </c>
      <c r="F1961" s="13" t="s">
        <v>1110</v>
      </c>
      <c r="G1961" s="12">
        <v>906</v>
      </c>
      <c r="H1961" s="12">
        <v>1990</v>
      </c>
      <c r="I1961" s="11">
        <v>770.779</v>
      </c>
      <c r="J1961" s="11">
        <v>922.32299999999998</v>
      </c>
      <c r="K1961" s="11">
        <v>993.71799999999996</v>
      </c>
      <c r="L1961" s="11">
        <v>873.43600000000004</v>
      </c>
      <c r="M1961" s="11">
        <v>921.69200000000001</v>
      </c>
      <c r="N1961" s="11">
        <v>983.36900000000003</v>
      </c>
      <c r="O1961" s="11">
        <v>909.39499999999998</v>
      </c>
      <c r="P1961" s="11">
        <v>815.06399999999996</v>
      </c>
      <c r="Q1961" s="11">
        <v>560.226</v>
      </c>
      <c r="R1961" s="11">
        <v>444.09100000000001</v>
      </c>
      <c r="S1961" s="11">
        <v>419.892</v>
      </c>
      <c r="T1961" s="11">
        <v>357.14100000000002</v>
      </c>
      <c r="U1961" s="11">
        <v>313.18700000000001</v>
      </c>
      <c r="V1961" s="11">
        <v>255.327</v>
      </c>
      <c r="W1961" s="11">
        <v>182.441</v>
      </c>
      <c r="X1961" s="11">
        <v>127.402</v>
      </c>
      <c r="Y1961" s="11">
        <v>62.6</v>
      </c>
      <c r="Z1961" s="11">
        <v>24.824000000000002</v>
      </c>
      <c r="AA1961" s="11">
        <v>6.3849999999999998</v>
      </c>
      <c r="AB1961" s="11">
        <v>1.202</v>
      </c>
      <c r="AC1961" s="11">
        <v>0.11600000000000001</v>
      </c>
    </row>
    <row r="1962" spans="1:29" ht="11.5" hidden="1">
      <c r="A1962" s="15">
        <v>1945</v>
      </c>
      <c r="B1962" s="13" t="s">
        <v>1059</v>
      </c>
      <c r="C1962" s="14" t="s">
        <v>1197</v>
      </c>
      <c r="D1962" s="12">
        <v>11</v>
      </c>
      <c r="E1962" s="12">
        <v>158</v>
      </c>
      <c r="F1962" s="13" t="s">
        <v>1110</v>
      </c>
      <c r="G1962" s="12">
        <v>906</v>
      </c>
      <c r="H1962" s="12">
        <v>1995</v>
      </c>
      <c r="I1962" s="11">
        <v>770.57</v>
      </c>
      <c r="J1962" s="11">
        <v>767.45</v>
      </c>
      <c r="K1962" s="11">
        <v>919.63199999999995</v>
      </c>
      <c r="L1962" s="11">
        <v>989.69</v>
      </c>
      <c r="M1962" s="11">
        <v>868.39200000000005</v>
      </c>
      <c r="N1962" s="11">
        <v>910.51800000000003</v>
      </c>
      <c r="O1962" s="11">
        <v>972.81500000000005</v>
      </c>
      <c r="P1962" s="11">
        <v>898.59299999999996</v>
      </c>
      <c r="Q1962" s="11">
        <v>805.32799999999997</v>
      </c>
      <c r="R1962" s="11">
        <v>552.93399999999997</v>
      </c>
      <c r="S1962" s="11">
        <v>436.68099999999998</v>
      </c>
      <c r="T1962" s="11">
        <v>409.96499999999997</v>
      </c>
      <c r="U1962" s="11">
        <v>343.41</v>
      </c>
      <c r="V1962" s="11">
        <v>292.66300000000001</v>
      </c>
      <c r="W1962" s="11">
        <v>226.13200000000001</v>
      </c>
      <c r="X1962" s="11">
        <v>146.44399999999999</v>
      </c>
      <c r="Y1962" s="11">
        <v>86.561000000000007</v>
      </c>
      <c r="Z1962" s="11">
        <v>34.682000000000002</v>
      </c>
      <c r="AA1962" s="11">
        <v>9.9109999999999996</v>
      </c>
      <c r="AB1962" s="11">
        <v>1.6539999999999999</v>
      </c>
      <c r="AC1962" s="11">
        <v>0.18099999999999999</v>
      </c>
    </row>
    <row r="1963" spans="1:29" ht="11.5" hidden="1">
      <c r="A1963" s="15">
        <v>1946</v>
      </c>
      <c r="B1963" s="13" t="s">
        <v>1059</v>
      </c>
      <c r="C1963" s="14" t="s">
        <v>1197</v>
      </c>
      <c r="D1963" s="12">
        <v>11</v>
      </c>
      <c r="E1963" s="12">
        <v>158</v>
      </c>
      <c r="F1963" s="13" t="s">
        <v>1110</v>
      </c>
      <c r="G1963" s="12">
        <v>906</v>
      </c>
      <c r="H1963" s="12">
        <v>2000</v>
      </c>
      <c r="I1963" s="11">
        <v>713.80100000000004</v>
      </c>
      <c r="J1963" s="11">
        <v>762.50300000000004</v>
      </c>
      <c r="K1963" s="11">
        <v>758.58799999999997</v>
      </c>
      <c r="L1963" s="11">
        <v>911.13900000000001</v>
      </c>
      <c r="M1963" s="11">
        <v>984.62800000000004</v>
      </c>
      <c r="N1963" s="11">
        <v>853.48599999999999</v>
      </c>
      <c r="O1963" s="11">
        <v>904.87</v>
      </c>
      <c r="P1963" s="11">
        <v>967.16499999999996</v>
      </c>
      <c r="Q1963" s="11">
        <v>889.05600000000004</v>
      </c>
      <c r="R1963" s="11">
        <v>793.94600000000003</v>
      </c>
      <c r="S1963" s="11">
        <v>535.13400000000001</v>
      </c>
      <c r="T1963" s="11">
        <v>413.59399999999999</v>
      </c>
      <c r="U1963" s="11">
        <v>388.15100000000001</v>
      </c>
      <c r="V1963" s="11">
        <v>317.084</v>
      </c>
      <c r="W1963" s="11">
        <v>258.01900000000001</v>
      </c>
      <c r="X1963" s="11">
        <v>184.011</v>
      </c>
      <c r="Y1963" s="11">
        <v>104.81699999999999</v>
      </c>
      <c r="Z1963" s="11">
        <v>50.466000000000001</v>
      </c>
      <c r="AA1963" s="11">
        <v>14.484999999999999</v>
      </c>
      <c r="AB1963" s="11">
        <v>2.7069999999999999</v>
      </c>
      <c r="AC1963" s="11">
        <v>0.27</v>
      </c>
    </row>
    <row r="1964" spans="1:29" ht="11.5" hidden="1">
      <c r="A1964" s="15">
        <v>1947</v>
      </c>
      <c r="B1964" s="13" t="s">
        <v>1059</v>
      </c>
      <c r="C1964" s="14" t="s">
        <v>1197</v>
      </c>
      <c r="D1964" s="12">
        <v>11</v>
      </c>
      <c r="E1964" s="12">
        <v>158</v>
      </c>
      <c r="F1964" s="13" t="s">
        <v>1110</v>
      </c>
      <c r="G1964" s="12">
        <v>906</v>
      </c>
      <c r="H1964" s="12">
        <v>2005</v>
      </c>
      <c r="I1964" s="11">
        <v>576.40099999999995</v>
      </c>
      <c r="J1964" s="11">
        <v>718.70399999999995</v>
      </c>
      <c r="K1964" s="11">
        <v>771.84</v>
      </c>
      <c r="L1964" s="11">
        <v>768.726</v>
      </c>
      <c r="M1964" s="11">
        <v>915.54200000000003</v>
      </c>
      <c r="N1964" s="11">
        <v>984.30100000000004</v>
      </c>
      <c r="O1964" s="11">
        <v>852.73299999999995</v>
      </c>
      <c r="P1964" s="11">
        <v>914.59500000000003</v>
      </c>
      <c r="Q1964" s="11">
        <v>972.19899999999996</v>
      </c>
      <c r="R1964" s="11">
        <v>889.351</v>
      </c>
      <c r="S1964" s="11">
        <v>788.86099999999999</v>
      </c>
      <c r="T1964" s="11">
        <v>526.16300000000001</v>
      </c>
      <c r="U1964" s="11">
        <v>407.74400000000003</v>
      </c>
      <c r="V1964" s="11">
        <v>371.40600000000001</v>
      </c>
      <c r="W1964" s="11">
        <v>292.89299999999997</v>
      </c>
      <c r="X1964" s="11">
        <v>223.65100000000001</v>
      </c>
      <c r="Y1964" s="11">
        <v>141.93199999999999</v>
      </c>
      <c r="Z1964" s="11">
        <v>66.010999999999996</v>
      </c>
      <c r="AA1964" s="11">
        <v>23.542000000000002</v>
      </c>
      <c r="AB1964" s="11">
        <v>4.524</v>
      </c>
      <c r="AC1964" s="11">
        <v>0.49099999999999999</v>
      </c>
    </row>
    <row r="1965" spans="1:29" ht="11.5" hidden="1">
      <c r="A1965" s="15">
        <v>1948</v>
      </c>
      <c r="B1965" s="13" t="s">
        <v>1059</v>
      </c>
      <c r="C1965" s="14" t="s">
        <v>1197</v>
      </c>
      <c r="D1965" s="12">
        <v>11</v>
      </c>
      <c r="E1965" s="12">
        <v>158</v>
      </c>
      <c r="F1965" s="13" t="s">
        <v>1110</v>
      </c>
      <c r="G1965" s="12">
        <v>906</v>
      </c>
      <c r="H1965" s="12">
        <v>2010</v>
      </c>
      <c r="I1965" s="11">
        <v>462.13299999999998</v>
      </c>
      <c r="J1965" s="11">
        <v>576.54300000000001</v>
      </c>
      <c r="K1965" s="11">
        <v>719.74199999999996</v>
      </c>
      <c r="L1965" s="11">
        <v>773.43399999999997</v>
      </c>
      <c r="M1965" s="11">
        <v>768.65</v>
      </c>
      <c r="N1965" s="11">
        <v>937.41499999999996</v>
      </c>
      <c r="O1965" s="11">
        <v>1014.5069999999999</v>
      </c>
      <c r="P1965" s="11">
        <v>884.49900000000002</v>
      </c>
      <c r="Q1965" s="11">
        <v>922.05499999999995</v>
      </c>
      <c r="R1965" s="11">
        <v>966.98099999999999</v>
      </c>
      <c r="S1965" s="11">
        <v>886.61</v>
      </c>
      <c r="T1965" s="11">
        <v>790.27099999999996</v>
      </c>
      <c r="U1965" s="11">
        <v>515.31799999999998</v>
      </c>
      <c r="V1965" s="11">
        <v>393.12900000000002</v>
      </c>
      <c r="W1965" s="11">
        <v>347.86</v>
      </c>
      <c r="X1965" s="11">
        <v>257.96600000000001</v>
      </c>
      <c r="Y1965" s="11">
        <v>179.16300000000001</v>
      </c>
      <c r="Z1965" s="11">
        <v>95.200999999999993</v>
      </c>
      <c r="AA1965" s="11">
        <v>33.11</v>
      </c>
      <c r="AB1965" s="11">
        <v>7.859</v>
      </c>
      <c r="AC1965" s="11">
        <v>0.872</v>
      </c>
    </row>
    <row r="1966" spans="1:29" ht="11.5" hidden="1">
      <c r="A1966" s="15">
        <v>1949</v>
      </c>
      <c r="B1966" s="13" t="s">
        <v>1059</v>
      </c>
      <c r="C1966" s="14" t="s">
        <v>1197</v>
      </c>
      <c r="D1966" s="12">
        <v>11</v>
      </c>
      <c r="E1966" s="12">
        <v>158</v>
      </c>
      <c r="F1966" s="13" t="s">
        <v>1110</v>
      </c>
      <c r="G1966" s="12">
        <v>906</v>
      </c>
      <c r="H1966" s="12">
        <v>2015</v>
      </c>
      <c r="I1966" s="11">
        <v>494.04899999999998</v>
      </c>
      <c r="J1966" s="11">
        <v>466.32600000000002</v>
      </c>
      <c r="K1966" s="11">
        <v>579.79399999999998</v>
      </c>
      <c r="L1966" s="11">
        <v>720.74300000000005</v>
      </c>
      <c r="M1966" s="11">
        <v>773.40899999999999</v>
      </c>
      <c r="N1966" s="11">
        <v>782.16700000000003</v>
      </c>
      <c r="O1966" s="11">
        <v>954.50199999999995</v>
      </c>
      <c r="P1966" s="11">
        <v>1024.644</v>
      </c>
      <c r="Q1966" s="11">
        <v>888.48699999999997</v>
      </c>
      <c r="R1966" s="11">
        <v>919.83399999999995</v>
      </c>
      <c r="S1966" s="11">
        <v>960.95699999999999</v>
      </c>
      <c r="T1966" s="11">
        <v>879.49300000000005</v>
      </c>
      <c r="U1966" s="11">
        <v>775.971</v>
      </c>
      <c r="V1966" s="11">
        <v>497.64600000000002</v>
      </c>
      <c r="W1966" s="11">
        <v>369.221</v>
      </c>
      <c r="X1966" s="11">
        <v>308.61900000000003</v>
      </c>
      <c r="Y1966" s="11">
        <v>209.36</v>
      </c>
      <c r="Z1966" s="11">
        <v>123.336</v>
      </c>
      <c r="AA1966" s="11">
        <v>49.631999999999998</v>
      </c>
      <c r="AB1966" s="11">
        <v>11.683999999999999</v>
      </c>
      <c r="AC1966" s="11">
        <v>1.6180000000000001</v>
      </c>
    </row>
    <row r="1967" spans="1:29" ht="11.5" hidden="1">
      <c r="A1967" s="15">
        <v>1950</v>
      </c>
      <c r="B1967" s="13" t="s">
        <v>1059</v>
      </c>
      <c r="C1967" s="14" t="s">
        <v>1197</v>
      </c>
      <c r="D1967" s="12">
        <v>11</v>
      </c>
      <c r="E1967" s="12">
        <v>158</v>
      </c>
      <c r="F1967" s="13" t="s">
        <v>1110</v>
      </c>
      <c r="G1967" s="12">
        <v>906</v>
      </c>
      <c r="H1967" s="12">
        <v>2020</v>
      </c>
      <c r="I1967" s="11">
        <v>487.13799999999998</v>
      </c>
      <c r="J1967" s="11">
        <v>500.80900000000003</v>
      </c>
      <c r="K1967" s="11">
        <v>469.05599999999998</v>
      </c>
      <c r="L1967" s="11">
        <v>580.68600000000004</v>
      </c>
      <c r="M1967" s="11">
        <v>720.69600000000003</v>
      </c>
      <c r="N1967" s="11">
        <v>784.46799999999996</v>
      </c>
      <c r="O1967" s="11">
        <v>796.45899999999995</v>
      </c>
      <c r="P1967" s="11">
        <v>962.73900000000003</v>
      </c>
      <c r="Q1967" s="11">
        <v>1026.8330000000001</v>
      </c>
      <c r="R1967" s="11">
        <v>886.11400000000003</v>
      </c>
      <c r="S1967" s="11">
        <v>914.15700000000004</v>
      </c>
      <c r="T1967" s="11">
        <v>952.39099999999996</v>
      </c>
      <c r="U1967" s="11">
        <v>863.471</v>
      </c>
      <c r="V1967" s="11">
        <v>749.35699999999997</v>
      </c>
      <c r="W1967" s="11">
        <v>468.59800000000001</v>
      </c>
      <c r="X1967" s="11">
        <v>330.41300000000001</v>
      </c>
      <c r="Y1967" s="11">
        <v>254.04</v>
      </c>
      <c r="Z1967" s="11">
        <v>147.58000000000001</v>
      </c>
      <c r="AA1967" s="11">
        <v>66.578999999999994</v>
      </c>
      <c r="AB1967" s="11">
        <v>18.315999999999999</v>
      </c>
      <c r="AC1967" s="11">
        <v>2.5619999999999998</v>
      </c>
    </row>
    <row r="1968" spans="1:29" ht="11.5" hidden="1">
      <c r="A1968" s="15">
        <v>1951</v>
      </c>
      <c r="B1968" s="13" t="s">
        <v>1059</v>
      </c>
      <c r="C1968" s="14" t="s">
        <v>1198</v>
      </c>
      <c r="D1968" s="12"/>
      <c r="E1968" s="12">
        <v>408</v>
      </c>
      <c r="F1968" s="13" t="s">
        <v>1110</v>
      </c>
      <c r="G1968" s="12">
        <v>906</v>
      </c>
      <c r="H1968" s="12">
        <v>1950</v>
      </c>
      <c r="I1968" s="11">
        <v>786.82399999999996</v>
      </c>
      <c r="J1968" s="11">
        <v>797.18399999999997</v>
      </c>
      <c r="K1968" s="11">
        <v>772.197</v>
      </c>
      <c r="L1968" s="11">
        <v>640.20799999999997</v>
      </c>
      <c r="M1968" s="11">
        <v>526.03399999999999</v>
      </c>
      <c r="N1968" s="11">
        <v>426.61900000000003</v>
      </c>
      <c r="O1968" s="11">
        <v>334.06200000000001</v>
      </c>
      <c r="P1968" s="11">
        <v>266.15899999999999</v>
      </c>
      <c r="Q1968" s="11">
        <v>241.64</v>
      </c>
      <c r="R1968" s="11">
        <v>216.804</v>
      </c>
      <c r="S1968" s="11">
        <v>187.827</v>
      </c>
      <c r="T1968" s="11">
        <v>167.64699999999999</v>
      </c>
      <c r="U1968" s="11">
        <v>124.7</v>
      </c>
      <c r="V1968" s="11">
        <v>95.724000000000004</v>
      </c>
      <c r="W1968" s="11">
        <v>50.19</v>
      </c>
      <c r="X1968" s="11">
        <v>29.494</v>
      </c>
      <c r="Y1968" s="11">
        <v>9.8309999999999995</v>
      </c>
      <c r="Z1968" s="11">
        <v>3.621</v>
      </c>
      <c r="AA1968" s="11">
        <v>0.78500000000000003</v>
      </c>
      <c r="AB1968" s="11">
        <v>8.8999999999999996E-2</v>
      </c>
      <c r="AC1968" s="11">
        <v>7.0000000000000001E-3</v>
      </c>
    </row>
    <row r="1969" spans="1:29" ht="11.5" hidden="1">
      <c r="A1969" s="15">
        <v>1952</v>
      </c>
      <c r="B1969" s="13" t="s">
        <v>1059</v>
      </c>
      <c r="C1969" s="14" t="s">
        <v>1198</v>
      </c>
      <c r="D1969" s="12"/>
      <c r="E1969" s="12">
        <v>408</v>
      </c>
      <c r="F1969" s="13" t="s">
        <v>1110</v>
      </c>
      <c r="G1969" s="12">
        <v>906</v>
      </c>
      <c r="H1969" s="12">
        <v>1955</v>
      </c>
      <c r="I1969" s="11">
        <v>524.94299999999998</v>
      </c>
      <c r="J1969" s="11">
        <v>721.26900000000001</v>
      </c>
      <c r="K1969" s="11">
        <v>754.697</v>
      </c>
      <c r="L1969" s="11">
        <v>711.476</v>
      </c>
      <c r="M1969" s="11">
        <v>550.44000000000005</v>
      </c>
      <c r="N1969" s="11">
        <v>440.66899999999998</v>
      </c>
      <c r="O1969" s="11">
        <v>357.06</v>
      </c>
      <c r="P1969" s="11">
        <v>282.38299999999998</v>
      </c>
      <c r="Q1969" s="11">
        <v>229.53100000000001</v>
      </c>
      <c r="R1969" s="11">
        <v>215.035</v>
      </c>
      <c r="S1969" s="11">
        <v>194.631</v>
      </c>
      <c r="T1969" s="11">
        <v>164.75299999999999</v>
      </c>
      <c r="U1969" s="11">
        <v>137.036</v>
      </c>
      <c r="V1969" s="11">
        <v>95.576999999999998</v>
      </c>
      <c r="W1969" s="11">
        <v>68.653999999999996</v>
      </c>
      <c r="X1969" s="11">
        <v>29.157</v>
      </c>
      <c r="Y1969" s="11">
        <v>12.247999999999999</v>
      </c>
      <c r="Z1969" s="11">
        <v>2.8959999999999999</v>
      </c>
      <c r="AA1969" s="11">
        <v>0.63100000000000001</v>
      </c>
      <c r="AB1969" s="11">
        <v>8.1000000000000003E-2</v>
      </c>
      <c r="AC1969" s="11">
        <v>6.0000000000000001E-3</v>
      </c>
    </row>
    <row r="1970" spans="1:29" ht="11.5" hidden="1">
      <c r="A1970" s="15">
        <v>1953</v>
      </c>
      <c r="B1970" s="13" t="s">
        <v>1059</v>
      </c>
      <c r="C1970" s="14" t="s">
        <v>1198</v>
      </c>
      <c r="D1970" s="12"/>
      <c r="E1970" s="12">
        <v>408</v>
      </c>
      <c r="F1970" s="13" t="s">
        <v>1110</v>
      </c>
      <c r="G1970" s="12">
        <v>906</v>
      </c>
      <c r="H1970" s="12">
        <v>1960</v>
      </c>
      <c r="I1970" s="11">
        <v>965.09900000000005</v>
      </c>
      <c r="J1970" s="11">
        <v>505.80900000000003</v>
      </c>
      <c r="K1970" s="11">
        <v>704.21100000000001</v>
      </c>
      <c r="L1970" s="11">
        <v>733.96600000000001</v>
      </c>
      <c r="M1970" s="11">
        <v>683.25800000000004</v>
      </c>
      <c r="N1970" s="11">
        <v>525.33900000000006</v>
      </c>
      <c r="O1970" s="11">
        <v>420.197</v>
      </c>
      <c r="P1970" s="11">
        <v>341.21</v>
      </c>
      <c r="Q1970" s="11">
        <v>270.64400000000001</v>
      </c>
      <c r="R1970" s="11">
        <v>219.41900000000001</v>
      </c>
      <c r="S1970" s="11">
        <v>204.18</v>
      </c>
      <c r="T1970" s="11">
        <v>179.988</v>
      </c>
      <c r="U1970" s="11">
        <v>143.03899999999999</v>
      </c>
      <c r="V1970" s="11">
        <v>112.31399999999999</v>
      </c>
      <c r="W1970" s="11">
        <v>73.578999999999994</v>
      </c>
      <c r="X1970" s="11">
        <v>44.176000000000002</v>
      </c>
      <c r="Y1970" s="11">
        <v>13.923</v>
      </c>
      <c r="Z1970" s="11">
        <v>4.0170000000000003</v>
      </c>
      <c r="AA1970" s="11">
        <v>0.56699999999999995</v>
      </c>
      <c r="AB1970" s="11">
        <v>7.1999999999999995E-2</v>
      </c>
      <c r="AC1970" s="11">
        <v>6.0000000000000001E-3</v>
      </c>
    </row>
    <row r="1971" spans="1:29" ht="11.5" hidden="1">
      <c r="A1971" s="15">
        <v>1954</v>
      </c>
      <c r="B1971" s="13" t="s">
        <v>1059</v>
      </c>
      <c r="C1971" s="14" t="s">
        <v>1198</v>
      </c>
      <c r="D1971" s="12"/>
      <c r="E1971" s="12">
        <v>408</v>
      </c>
      <c r="F1971" s="13" t="s">
        <v>1110</v>
      </c>
      <c r="G1971" s="12">
        <v>906</v>
      </c>
      <c r="H1971" s="12">
        <v>1965</v>
      </c>
      <c r="I1971" s="11">
        <v>873.05700000000002</v>
      </c>
      <c r="J1971" s="11">
        <v>933.33699999999999</v>
      </c>
      <c r="K1971" s="11">
        <v>495.63200000000001</v>
      </c>
      <c r="L1971" s="11">
        <v>687.76900000000001</v>
      </c>
      <c r="M1971" s="11">
        <v>709.29600000000005</v>
      </c>
      <c r="N1971" s="11">
        <v>656.71199999999999</v>
      </c>
      <c r="O1971" s="11">
        <v>504.351</v>
      </c>
      <c r="P1971" s="11">
        <v>403.97300000000001</v>
      </c>
      <c r="Q1971" s="11">
        <v>328.654</v>
      </c>
      <c r="R1971" s="11">
        <v>259.89800000000002</v>
      </c>
      <c r="S1971" s="11">
        <v>209.30699999999999</v>
      </c>
      <c r="T1971" s="11">
        <v>189.995</v>
      </c>
      <c r="U1971" s="11">
        <v>157.82900000000001</v>
      </c>
      <c r="V1971" s="11">
        <v>118.697</v>
      </c>
      <c r="W1971" s="11">
        <v>87.71</v>
      </c>
      <c r="X1971" s="11">
        <v>48.353999999999999</v>
      </c>
      <c r="Y1971" s="11">
        <v>21.637</v>
      </c>
      <c r="Z1971" s="11">
        <v>4.6859999999999999</v>
      </c>
      <c r="AA1971" s="11">
        <v>0.81299999999999994</v>
      </c>
      <c r="AB1971" s="11">
        <v>6.6000000000000003E-2</v>
      </c>
      <c r="AC1971" s="11">
        <v>5.0000000000000001E-3</v>
      </c>
    </row>
    <row r="1972" spans="1:29" ht="11.5" hidden="1">
      <c r="A1972" s="15">
        <v>1955</v>
      </c>
      <c r="B1972" s="13" t="s">
        <v>1059</v>
      </c>
      <c r="C1972" s="14" t="s">
        <v>1198</v>
      </c>
      <c r="D1972" s="12"/>
      <c r="E1972" s="12">
        <v>408</v>
      </c>
      <c r="F1972" s="13" t="s">
        <v>1110</v>
      </c>
      <c r="G1972" s="12">
        <v>906</v>
      </c>
      <c r="H1972" s="12">
        <v>1970</v>
      </c>
      <c r="I1972" s="11">
        <v>1190.788</v>
      </c>
      <c r="J1972" s="11">
        <v>854.31200000000001</v>
      </c>
      <c r="K1972" s="11">
        <v>920.41</v>
      </c>
      <c r="L1972" s="11">
        <v>487.68099999999998</v>
      </c>
      <c r="M1972" s="11">
        <v>672.01</v>
      </c>
      <c r="N1972" s="11">
        <v>690.30799999999999</v>
      </c>
      <c r="O1972" s="11">
        <v>638.24</v>
      </c>
      <c r="P1972" s="11">
        <v>490.255</v>
      </c>
      <c r="Q1972" s="11">
        <v>392.75799999999998</v>
      </c>
      <c r="R1972" s="11">
        <v>318.38900000000001</v>
      </c>
      <c r="S1972" s="11">
        <v>250.19900000000001</v>
      </c>
      <c r="T1972" s="11">
        <v>197.21899999999999</v>
      </c>
      <c r="U1972" s="11">
        <v>170.047</v>
      </c>
      <c r="V1972" s="11">
        <v>134.40700000000001</v>
      </c>
      <c r="W1972" s="11">
        <v>95.545000000000002</v>
      </c>
      <c r="X1972" s="11">
        <v>60.295000000000002</v>
      </c>
      <c r="Y1972" s="11">
        <v>25.276</v>
      </c>
      <c r="Z1972" s="11">
        <v>7.8380000000000001</v>
      </c>
      <c r="AA1972" s="11">
        <v>1.02</v>
      </c>
      <c r="AB1972" s="11">
        <v>0.10100000000000001</v>
      </c>
      <c r="AC1972" s="11">
        <v>5.0000000000000001E-3</v>
      </c>
    </row>
    <row r="1973" spans="1:29" ht="11.5" hidden="1">
      <c r="A1973" s="15">
        <v>1956</v>
      </c>
      <c r="B1973" s="13" t="s">
        <v>1059</v>
      </c>
      <c r="C1973" s="14" t="s">
        <v>1198</v>
      </c>
      <c r="D1973" s="12"/>
      <c r="E1973" s="12">
        <v>408</v>
      </c>
      <c r="F1973" s="13" t="s">
        <v>1110</v>
      </c>
      <c r="G1973" s="12">
        <v>906</v>
      </c>
      <c r="H1973" s="12">
        <v>1975</v>
      </c>
      <c r="I1973" s="11">
        <v>1164.2550000000001</v>
      </c>
      <c r="J1973" s="11">
        <v>1173.5820000000001</v>
      </c>
      <c r="K1973" s="11">
        <v>846.375</v>
      </c>
      <c r="L1973" s="11">
        <v>910.53499999999997</v>
      </c>
      <c r="M1973" s="11">
        <v>480.28399999999999</v>
      </c>
      <c r="N1973" s="11">
        <v>659.95600000000002</v>
      </c>
      <c r="O1973" s="11">
        <v>676.98500000000001</v>
      </c>
      <c r="P1973" s="11">
        <v>625.63499999999999</v>
      </c>
      <c r="Q1973" s="11">
        <v>480.19499999999999</v>
      </c>
      <c r="R1973" s="11">
        <v>383.28</v>
      </c>
      <c r="S1973" s="11">
        <v>308.911</v>
      </c>
      <c r="T1973" s="11">
        <v>238.35599999999999</v>
      </c>
      <c r="U1973" s="11">
        <v>179.798</v>
      </c>
      <c r="V1973" s="11">
        <v>148.309</v>
      </c>
      <c r="W1973" s="11">
        <v>111.32299999999999</v>
      </c>
      <c r="X1973" s="11">
        <v>68.614999999999995</v>
      </c>
      <c r="Y1973" s="11">
        <v>33.518999999999998</v>
      </c>
      <c r="Z1973" s="11">
        <v>9.8239999999999998</v>
      </c>
      <c r="AA1973" s="11">
        <v>1.845</v>
      </c>
      <c r="AB1973" s="11">
        <v>0.13600000000000001</v>
      </c>
      <c r="AC1973" s="11">
        <v>8.0000000000000002E-3</v>
      </c>
    </row>
    <row r="1974" spans="1:29" ht="11.5" hidden="1">
      <c r="A1974" s="15">
        <v>1957</v>
      </c>
      <c r="B1974" s="13" t="s">
        <v>1059</v>
      </c>
      <c r="C1974" s="14" t="s">
        <v>1198</v>
      </c>
      <c r="D1974" s="12"/>
      <c r="E1974" s="12">
        <v>408</v>
      </c>
      <c r="F1974" s="13" t="s">
        <v>1110</v>
      </c>
      <c r="G1974" s="12">
        <v>906</v>
      </c>
      <c r="H1974" s="12">
        <v>1980</v>
      </c>
      <c r="I1974" s="11">
        <v>825.03899999999999</v>
      </c>
      <c r="J1974" s="11">
        <v>1152.287</v>
      </c>
      <c r="K1974" s="11">
        <v>1165.848</v>
      </c>
      <c r="L1974" s="11">
        <v>839.96</v>
      </c>
      <c r="M1974" s="11">
        <v>900.85599999999999</v>
      </c>
      <c r="N1974" s="11">
        <v>474.18299999999999</v>
      </c>
      <c r="O1974" s="11">
        <v>650.76300000000003</v>
      </c>
      <c r="P1974" s="11">
        <v>667.07600000000002</v>
      </c>
      <c r="Q1974" s="11">
        <v>615.74400000000003</v>
      </c>
      <c r="R1974" s="11">
        <v>470.91800000000001</v>
      </c>
      <c r="S1974" s="11">
        <v>373.89400000000001</v>
      </c>
      <c r="T1974" s="11">
        <v>296.60700000000003</v>
      </c>
      <c r="U1974" s="11">
        <v>220.244</v>
      </c>
      <c r="V1974" s="11">
        <v>159.63</v>
      </c>
      <c r="W1974" s="11">
        <v>125.535</v>
      </c>
      <c r="X1974" s="11">
        <v>82.715999999999994</v>
      </c>
      <c r="Y1974" s="11">
        <v>40.073</v>
      </c>
      <c r="Z1974" s="11">
        <v>13.803000000000001</v>
      </c>
      <c r="AA1974" s="11">
        <v>2.4649999999999999</v>
      </c>
      <c r="AB1974" s="11">
        <v>0.26200000000000001</v>
      </c>
      <c r="AC1974" s="11">
        <v>1.0999999999999999E-2</v>
      </c>
    </row>
    <row r="1975" spans="1:29" ht="11.5" hidden="1">
      <c r="A1975" s="15">
        <v>1958</v>
      </c>
      <c r="B1975" s="13" t="s">
        <v>1059</v>
      </c>
      <c r="C1975" s="14" t="s">
        <v>1198</v>
      </c>
      <c r="D1975" s="12"/>
      <c r="E1975" s="12">
        <v>408</v>
      </c>
      <c r="F1975" s="13" t="s">
        <v>1110</v>
      </c>
      <c r="G1975" s="12">
        <v>906</v>
      </c>
      <c r="H1975" s="12">
        <v>1985</v>
      </c>
      <c r="I1975" s="11">
        <v>930.65499999999997</v>
      </c>
      <c r="J1975" s="11">
        <v>818.34100000000001</v>
      </c>
      <c r="K1975" s="11">
        <v>1146.2940000000001</v>
      </c>
      <c r="L1975" s="11">
        <v>1158.8879999999999</v>
      </c>
      <c r="M1975" s="11">
        <v>832.97900000000004</v>
      </c>
      <c r="N1975" s="11">
        <v>891.85599999999999</v>
      </c>
      <c r="O1975" s="11">
        <v>468.911</v>
      </c>
      <c r="P1975" s="11">
        <v>643.01800000000003</v>
      </c>
      <c r="Q1975" s="11">
        <v>658.26400000000001</v>
      </c>
      <c r="R1975" s="11">
        <v>605.54</v>
      </c>
      <c r="S1975" s="11">
        <v>460.839</v>
      </c>
      <c r="T1975" s="11">
        <v>360.68099999999998</v>
      </c>
      <c r="U1975" s="11">
        <v>276.315</v>
      </c>
      <c r="V1975" s="11">
        <v>197.697</v>
      </c>
      <c r="W1975" s="11">
        <v>136.97300000000001</v>
      </c>
      <c r="X1975" s="11">
        <v>95.325999999999993</v>
      </c>
      <c r="Y1975" s="11">
        <v>49.886000000000003</v>
      </c>
      <c r="Z1975" s="11">
        <v>17.146999999999998</v>
      </c>
      <c r="AA1975" s="11">
        <v>3.6190000000000002</v>
      </c>
      <c r="AB1975" s="11">
        <v>0.36299999999999999</v>
      </c>
      <c r="AC1975" s="11">
        <v>2.1000000000000001E-2</v>
      </c>
    </row>
    <row r="1976" spans="1:29" ht="11.5" hidden="1">
      <c r="A1976" s="15">
        <v>1959</v>
      </c>
      <c r="B1976" s="13" t="s">
        <v>1059</v>
      </c>
      <c r="C1976" s="14" t="s">
        <v>1198</v>
      </c>
      <c r="D1976" s="12"/>
      <c r="E1976" s="12">
        <v>408</v>
      </c>
      <c r="F1976" s="13" t="s">
        <v>1110</v>
      </c>
      <c r="G1976" s="12">
        <v>906</v>
      </c>
      <c r="H1976" s="12">
        <v>1990</v>
      </c>
      <c r="I1976" s="11">
        <v>952.39</v>
      </c>
      <c r="J1976" s="11">
        <v>924.45699999999999</v>
      </c>
      <c r="K1976" s="11">
        <v>814.85500000000002</v>
      </c>
      <c r="L1976" s="11">
        <v>1140.701</v>
      </c>
      <c r="M1976" s="11">
        <v>1151.0530000000001</v>
      </c>
      <c r="N1976" s="11">
        <v>826.17399999999998</v>
      </c>
      <c r="O1976" s="11">
        <v>883.65200000000004</v>
      </c>
      <c r="P1976" s="11">
        <v>464.22699999999998</v>
      </c>
      <c r="Q1976" s="11">
        <v>635.71900000000005</v>
      </c>
      <c r="R1976" s="11">
        <v>648.68499999999995</v>
      </c>
      <c r="S1976" s="11">
        <v>593.98199999999997</v>
      </c>
      <c r="T1976" s="11">
        <v>446.12099999999998</v>
      </c>
      <c r="U1976" s="11">
        <v>338.11099999999999</v>
      </c>
      <c r="V1976" s="11">
        <v>250.143</v>
      </c>
      <c r="W1976" s="11">
        <v>171.45500000000001</v>
      </c>
      <c r="X1976" s="11">
        <v>105.821</v>
      </c>
      <c r="Y1976" s="11">
        <v>58.997</v>
      </c>
      <c r="Z1976" s="11">
        <v>22.027999999999999</v>
      </c>
      <c r="AA1976" s="11">
        <v>4.6580000000000004</v>
      </c>
      <c r="AB1976" s="11">
        <v>0.54900000000000004</v>
      </c>
      <c r="AC1976" s="11">
        <v>0.03</v>
      </c>
    </row>
    <row r="1977" spans="1:29" ht="11.5" hidden="1">
      <c r="A1977" s="15">
        <v>1960</v>
      </c>
      <c r="B1977" s="13" t="s">
        <v>1059</v>
      </c>
      <c r="C1977" s="14" t="s">
        <v>1198</v>
      </c>
      <c r="D1977" s="12"/>
      <c r="E1977" s="12">
        <v>408</v>
      </c>
      <c r="F1977" s="13" t="s">
        <v>1110</v>
      </c>
      <c r="G1977" s="12">
        <v>906</v>
      </c>
      <c r="H1977" s="12">
        <v>1995</v>
      </c>
      <c r="I1977" s="11">
        <v>1014.966</v>
      </c>
      <c r="J1977" s="11">
        <v>943.43700000000001</v>
      </c>
      <c r="K1977" s="11">
        <v>922.57100000000003</v>
      </c>
      <c r="L1977" s="11">
        <v>812.96500000000003</v>
      </c>
      <c r="M1977" s="11">
        <v>1137.1189999999999</v>
      </c>
      <c r="N1977" s="11">
        <v>1146.587</v>
      </c>
      <c r="O1977" s="11">
        <v>822.40800000000002</v>
      </c>
      <c r="P1977" s="11">
        <v>879.01300000000003</v>
      </c>
      <c r="Q1977" s="11">
        <v>461.22</v>
      </c>
      <c r="R1977" s="11">
        <v>629.98599999999999</v>
      </c>
      <c r="S1977" s="11">
        <v>640.54899999999998</v>
      </c>
      <c r="T1977" s="11">
        <v>580.93200000000002</v>
      </c>
      <c r="U1977" s="11">
        <v>426.077</v>
      </c>
      <c r="V1977" s="11">
        <v>314.14800000000002</v>
      </c>
      <c r="W1977" s="11">
        <v>224.33099999999999</v>
      </c>
      <c r="X1977" s="11">
        <v>140.02600000000001</v>
      </c>
      <c r="Y1977" s="11">
        <v>71.384</v>
      </c>
      <c r="Z1977" s="11">
        <v>29.047999999999998</v>
      </c>
      <c r="AA1977" s="11">
        <v>6.7770000000000001</v>
      </c>
      <c r="AB1977" s="11">
        <v>0.79800000000000004</v>
      </c>
      <c r="AC1977" s="11">
        <v>4.9000000000000002E-2</v>
      </c>
    </row>
    <row r="1978" spans="1:29" ht="11.5" hidden="1">
      <c r="A1978" s="15">
        <v>1961</v>
      </c>
      <c r="B1978" s="13" t="s">
        <v>1059</v>
      </c>
      <c r="C1978" s="14" t="s">
        <v>1198</v>
      </c>
      <c r="D1978" s="12"/>
      <c r="E1978" s="12">
        <v>408</v>
      </c>
      <c r="F1978" s="13" t="s">
        <v>1110</v>
      </c>
      <c r="G1978" s="12">
        <v>906</v>
      </c>
      <c r="H1978" s="12">
        <v>2000</v>
      </c>
      <c r="I1978" s="11">
        <v>968.85400000000004</v>
      </c>
      <c r="J1978" s="11">
        <v>998.87599999999998</v>
      </c>
      <c r="K1978" s="11">
        <v>940.82899999999995</v>
      </c>
      <c r="L1978" s="11">
        <v>918.07</v>
      </c>
      <c r="M1978" s="11">
        <v>806.06100000000004</v>
      </c>
      <c r="N1978" s="11">
        <v>1124.4849999999999</v>
      </c>
      <c r="O1978" s="11">
        <v>1132.6310000000001</v>
      </c>
      <c r="P1978" s="11">
        <v>812.60900000000004</v>
      </c>
      <c r="Q1978" s="11">
        <v>867.56799999999998</v>
      </c>
      <c r="R1978" s="11">
        <v>453.70699999999999</v>
      </c>
      <c r="S1978" s="11">
        <v>616.86699999999996</v>
      </c>
      <c r="T1978" s="11">
        <v>618.56600000000003</v>
      </c>
      <c r="U1978" s="11">
        <v>542.274</v>
      </c>
      <c r="V1978" s="11">
        <v>383.51499999999999</v>
      </c>
      <c r="W1978" s="11">
        <v>270.49799999999999</v>
      </c>
      <c r="X1978" s="11">
        <v>171.32300000000001</v>
      </c>
      <c r="Y1978" s="11">
        <v>85.049000000000007</v>
      </c>
      <c r="Z1978" s="11">
        <v>30.798999999999999</v>
      </c>
      <c r="AA1978" s="11">
        <v>7.6879999999999997</v>
      </c>
      <c r="AB1978" s="11">
        <v>1.014</v>
      </c>
      <c r="AC1978" s="11">
        <v>6.7000000000000004E-2</v>
      </c>
    </row>
    <row r="1979" spans="1:29" ht="11.5" hidden="1">
      <c r="A1979" s="15">
        <v>1962</v>
      </c>
      <c r="B1979" s="13" t="s">
        <v>1059</v>
      </c>
      <c r="C1979" s="14" t="s">
        <v>1198</v>
      </c>
      <c r="D1979" s="12"/>
      <c r="E1979" s="12">
        <v>408</v>
      </c>
      <c r="F1979" s="13" t="s">
        <v>1110</v>
      </c>
      <c r="G1979" s="12">
        <v>906</v>
      </c>
      <c r="H1979" s="12">
        <v>2005</v>
      </c>
      <c r="I1979" s="11">
        <v>932.78899999999999</v>
      </c>
      <c r="J1979" s="11">
        <v>962.37199999999996</v>
      </c>
      <c r="K1979" s="11">
        <v>994.58100000000002</v>
      </c>
      <c r="L1979" s="11">
        <v>935.79499999999996</v>
      </c>
      <c r="M1979" s="11">
        <v>911.47900000000004</v>
      </c>
      <c r="N1979" s="11">
        <v>796.91700000000003</v>
      </c>
      <c r="O1979" s="11">
        <v>1111.674</v>
      </c>
      <c r="P1979" s="11">
        <v>1120.885</v>
      </c>
      <c r="Q1979" s="11">
        <v>803.08299999999997</v>
      </c>
      <c r="R1979" s="11">
        <v>854.88800000000003</v>
      </c>
      <c r="S1979" s="11">
        <v>444.99400000000003</v>
      </c>
      <c r="T1979" s="11">
        <v>597.26099999999997</v>
      </c>
      <c r="U1979" s="11">
        <v>580.11400000000003</v>
      </c>
      <c r="V1979" s="11">
        <v>491.238</v>
      </c>
      <c r="W1979" s="11">
        <v>332.89699999999999</v>
      </c>
      <c r="X1979" s="11">
        <v>209.279</v>
      </c>
      <c r="Y1979" s="11">
        <v>106.267</v>
      </c>
      <c r="Z1979" s="11">
        <v>37.661999999999999</v>
      </c>
      <c r="AA1979" s="11">
        <v>8.391</v>
      </c>
      <c r="AB1979" s="11">
        <v>1.1719999999999999</v>
      </c>
      <c r="AC1979" s="11">
        <v>8.5000000000000006E-2</v>
      </c>
    </row>
    <row r="1980" spans="1:29" ht="11.5" hidden="1">
      <c r="A1980" s="15">
        <v>1963</v>
      </c>
      <c r="B1980" s="13" t="s">
        <v>1059</v>
      </c>
      <c r="C1980" s="14" t="s">
        <v>1198</v>
      </c>
      <c r="D1980" s="12"/>
      <c r="E1980" s="12">
        <v>408</v>
      </c>
      <c r="F1980" s="13" t="s">
        <v>1110</v>
      </c>
      <c r="G1980" s="12">
        <v>906</v>
      </c>
      <c r="H1980" s="12">
        <v>2010</v>
      </c>
      <c r="I1980" s="11">
        <v>831.54700000000003</v>
      </c>
      <c r="J1980" s="11">
        <v>926.69299999999998</v>
      </c>
      <c r="K1980" s="11">
        <v>958.31899999999996</v>
      </c>
      <c r="L1980" s="11">
        <v>989.16899999999998</v>
      </c>
      <c r="M1980" s="11">
        <v>929.04399999999998</v>
      </c>
      <c r="N1980" s="11">
        <v>900.90700000000004</v>
      </c>
      <c r="O1980" s="11">
        <v>786.47</v>
      </c>
      <c r="P1980" s="11">
        <v>1100.143</v>
      </c>
      <c r="Q1980" s="11">
        <v>1108.038</v>
      </c>
      <c r="R1980" s="11">
        <v>791.50800000000004</v>
      </c>
      <c r="S1980" s="11">
        <v>838.88499999999999</v>
      </c>
      <c r="T1980" s="11">
        <v>431.07100000000003</v>
      </c>
      <c r="U1980" s="11">
        <v>560.77700000000004</v>
      </c>
      <c r="V1980" s="11">
        <v>526.37</v>
      </c>
      <c r="W1980" s="11">
        <v>427.29</v>
      </c>
      <c r="X1980" s="11">
        <v>258.43200000000002</v>
      </c>
      <c r="Y1980" s="11">
        <v>130.47999999999999</v>
      </c>
      <c r="Z1980" s="11">
        <v>47.359000000000002</v>
      </c>
      <c r="AA1980" s="11">
        <v>10.334</v>
      </c>
      <c r="AB1980" s="11">
        <v>1.2869999999999999</v>
      </c>
      <c r="AC1980" s="11">
        <v>9.9000000000000005E-2</v>
      </c>
    </row>
    <row r="1981" spans="1:29" ht="11.5" hidden="1">
      <c r="A1981" s="15">
        <v>1964</v>
      </c>
      <c r="B1981" s="13" t="s">
        <v>1059</v>
      </c>
      <c r="C1981" s="14" t="s">
        <v>1198</v>
      </c>
      <c r="D1981" s="12"/>
      <c r="E1981" s="12">
        <v>408</v>
      </c>
      <c r="F1981" s="13" t="s">
        <v>1110</v>
      </c>
      <c r="G1981" s="12">
        <v>906</v>
      </c>
      <c r="H1981" s="12">
        <v>2015</v>
      </c>
      <c r="I1981" s="11">
        <v>826.38900000000001</v>
      </c>
      <c r="J1981" s="11">
        <v>827.09199999999998</v>
      </c>
      <c r="K1981" s="11">
        <v>923.15800000000002</v>
      </c>
      <c r="L1981" s="11">
        <v>953.39700000000005</v>
      </c>
      <c r="M1981" s="11">
        <v>982.97699999999998</v>
      </c>
      <c r="N1981" s="11">
        <v>920.28800000000001</v>
      </c>
      <c r="O1981" s="11">
        <v>891.71500000000003</v>
      </c>
      <c r="P1981" s="11">
        <v>779.03800000000001</v>
      </c>
      <c r="Q1981" s="11">
        <v>1089.2639999999999</v>
      </c>
      <c r="R1981" s="11">
        <v>1094.5309999999999</v>
      </c>
      <c r="S1981" s="11">
        <v>778.60199999999998</v>
      </c>
      <c r="T1981" s="11">
        <v>816.79200000000003</v>
      </c>
      <c r="U1981" s="11">
        <v>408.41800000000001</v>
      </c>
      <c r="V1981" s="11">
        <v>515.01300000000003</v>
      </c>
      <c r="W1981" s="11">
        <v>465.64</v>
      </c>
      <c r="X1981" s="11">
        <v>342.27100000000002</v>
      </c>
      <c r="Y1981" s="11">
        <v>171.78100000000001</v>
      </c>
      <c r="Z1981" s="11">
        <v>65.266999999999996</v>
      </c>
      <c r="AA1981" s="11">
        <v>15.715</v>
      </c>
      <c r="AB1981" s="11">
        <v>2.0910000000000002</v>
      </c>
      <c r="AC1981" s="11">
        <v>0.14299999999999999</v>
      </c>
    </row>
    <row r="1982" spans="1:29" ht="11.5" hidden="1">
      <c r="A1982" s="15">
        <v>1965</v>
      </c>
      <c r="B1982" s="13" t="s">
        <v>1059</v>
      </c>
      <c r="C1982" s="14" t="s">
        <v>1198</v>
      </c>
      <c r="D1982" s="12"/>
      <c r="E1982" s="12">
        <v>408</v>
      </c>
      <c r="F1982" s="13" t="s">
        <v>1110</v>
      </c>
      <c r="G1982" s="12">
        <v>906</v>
      </c>
      <c r="H1982" s="12">
        <v>2020</v>
      </c>
      <c r="I1982" s="11">
        <v>852.19399999999996</v>
      </c>
      <c r="J1982" s="11">
        <v>822.73599999999999</v>
      </c>
      <c r="K1982" s="11">
        <v>824.28499999999997</v>
      </c>
      <c r="L1982" s="11">
        <v>918.76800000000003</v>
      </c>
      <c r="M1982" s="11">
        <v>947.84400000000005</v>
      </c>
      <c r="N1982" s="11">
        <v>974.40700000000004</v>
      </c>
      <c r="O1982" s="11">
        <v>911.47799999999995</v>
      </c>
      <c r="P1982" s="11">
        <v>884.03499999999997</v>
      </c>
      <c r="Q1982" s="11">
        <v>771.59900000000005</v>
      </c>
      <c r="R1982" s="11">
        <v>1077.0239999999999</v>
      </c>
      <c r="S1982" s="11">
        <v>1078.271</v>
      </c>
      <c r="T1982" s="11">
        <v>759.81299999999999</v>
      </c>
      <c r="U1982" s="11">
        <v>777.625</v>
      </c>
      <c r="V1982" s="11">
        <v>377.90699999999998</v>
      </c>
      <c r="W1982" s="11">
        <v>460.541</v>
      </c>
      <c r="X1982" s="11">
        <v>380.07</v>
      </c>
      <c r="Y1982" s="11">
        <v>234.92500000000001</v>
      </c>
      <c r="Z1982" s="11">
        <v>90.149000000000001</v>
      </c>
      <c r="AA1982" s="11">
        <v>23.094999999999999</v>
      </c>
      <c r="AB1982" s="11">
        <v>3.4220000000000002</v>
      </c>
      <c r="AC1982" s="11">
        <v>0.248</v>
      </c>
    </row>
    <row r="1983" spans="1:29" ht="11.5" hidden="1">
      <c r="A1983" s="15">
        <v>1966</v>
      </c>
      <c r="B1983" s="13" t="s">
        <v>1059</v>
      </c>
      <c r="C1983" s="14" t="s">
        <v>1199</v>
      </c>
      <c r="D1983" s="12"/>
      <c r="E1983" s="12">
        <v>392</v>
      </c>
      <c r="F1983" s="13" t="s">
        <v>1110</v>
      </c>
      <c r="G1983" s="12">
        <v>906</v>
      </c>
      <c r="H1983" s="12">
        <v>1950</v>
      </c>
      <c r="I1983" s="11">
        <v>5486.9679999999998</v>
      </c>
      <c r="J1983" s="11">
        <v>4661.6980000000003</v>
      </c>
      <c r="K1983" s="11">
        <v>4268.9629999999997</v>
      </c>
      <c r="L1983" s="11">
        <v>4210.7569999999996</v>
      </c>
      <c r="M1983" s="11">
        <v>3889.7269999999999</v>
      </c>
      <c r="N1983" s="11">
        <v>3363.2220000000002</v>
      </c>
      <c r="O1983" s="11">
        <v>2841.9969999999998</v>
      </c>
      <c r="P1983" s="11">
        <v>2671.9679999999998</v>
      </c>
      <c r="Q1983" s="11">
        <v>2284.0230000000001</v>
      </c>
      <c r="R1983" s="11">
        <v>1964.693</v>
      </c>
      <c r="S1983" s="11">
        <v>1653.97</v>
      </c>
      <c r="T1983" s="11">
        <v>1363.251</v>
      </c>
      <c r="U1983" s="11">
        <v>1182.1020000000001</v>
      </c>
      <c r="V1983" s="11">
        <v>968.87699999999995</v>
      </c>
      <c r="W1983" s="11">
        <v>735.57299999999998</v>
      </c>
      <c r="X1983" s="11">
        <v>411.43799999999999</v>
      </c>
      <c r="Y1983" s="11">
        <v>175.73099999999999</v>
      </c>
      <c r="Z1983" s="11">
        <v>53.204999999999998</v>
      </c>
      <c r="AA1983" s="11">
        <v>10.19</v>
      </c>
      <c r="AB1983" s="11">
        <v>1.149</v>
      </c>
      <c r="AC1983" s="11">
        <v>8.3000000000000004E-2</v>
      </c>
    </row>
    <row r="1984" spans="1:29" ht="11.5" hidden="1">
      <c r="A1984" s="15">
        <v>1967</v>
      </c>
      <c r="B1984" s="13" t="s">
        <v>1059</v>
      </c>
      <c r="C1984" s="14" t="s">
        <v>1199</v>
      </c>
      <c r="D1984" s="12"/>
      <c r="E1984" s="12">
        <v>392</v>
      </c>
      <c r="F1984" s="13" t="s">
        <v>1110</v>
      </c>
      <c r="G1984" s="12">
        <v>906</v>
      </c>
      <c r="H1984" s="12">
        <v>1955</v>
      </c>
      <c r="I1984" s="11">
        <v>4657.518</v>
      </c>
      <c r="J1984" s="11">
        <v>5377.5569999999998</v>
      </c>
      <c r="K1984" s="11">
        <v>4638.4830000000002</v>
      </c>
      <c r="L1984" s="11">
        <v>4245.7389999999996</v>
      </c>
      <c r="M1984" s="11">
        <v>4165.24</v>
      </c>
      <c r="N1984" s="11">
        <v>3830.76</v>
      </c>
      <c r="O1984" s="11">
        <v>3306.7530000000002</v>
      </c>
      <c r="P1984" s="11">
        <v>2790.415</v>
      </c>
      <c r="Q1984" s="11">
        <v>2615.4560000000001</v>
      </c>
      <c r="R1984" s="11">
        <v>2223.3609999999999</v>
      </c>
      <c r="S1984" s="11">
        <v>1892.2349999999999</v>
      </c>
      <c r="T1984" s="11">
        <v>1567.434</v>
      </c>
      <c r="U1984" s="11">
        <v>1258.3219999999999</v>
      </c>
      <c r="V1984" s="11">
        <v>1039.8489999999999</v>
      </c>
      <c r="W1984" s="11">
        <v>784.51900000000001</v>
      </c>
      <c r="X1984" s="11">
        <v>523.04300000000001</v>
      </c>
      <c r="Y1984" s="11">
        <v>238.11199999999999</v>
      </c>
      <c r="Z1984" s="11">
        <v>73.816999999999993</v>
      </c>
      <c r="AA1984" s="11">
        <v>14.268000000000001</v>
      </c>
      <c r="AB1984" s="11">
        <v>1.508</v>
      </c>
      <c r="AC1984" s="11">
        <v>9.1999999999999998E-2</v>
      </c>
    </row>
    <row r="1985" spans="1:29" ht="11.5" hidden="1">
      <c r="A1985" s="15">
        <v>1968</v>
      </c>
      <c r="B1985" s="13" t="s">
        <v>1059</v>
      </c>
      <c r="C1985" s="14" t="s">
        <v>1199</v>
      </c>
      <c r="D1985" s="12"/>
      <c r="E1985" s="12">
        <v>392</v>
      </c>
      <c r="F1985" s="13" t="s">
        <v>1110</v>
      </c>
      <c r="G1985" s="12">
        <v>906</v>
      </c>
      <c r="H1985" s="12">
        <v>1960</v>
      </c>
      <c r="I1985" s="11">
        <v>3895.973</v>
      </c>
      <c r="J1985" s="11">
        <v>4606.8559999999998</v>
      </c>
      <c r="K1985" s="11">
        <v>5358.9849999999997</v>
      </c>
      <c r="L1985" s="11">
        <v>4617.1549999999997</v>
      </c>
      <c r="M1985" s="11">
        <v>4207.2209999999995</v>
      </c>
      <c r="N1985" s="11">
        <v>4118.049</v>
      </c>
      <c r="O1985" s="11">
        <v>3784.422</v>
      </c>
      <c r="P1985" s="11">
        <v>3261.8690000000001</v>
      </c>
      <c r="Q1985" s="11">
        <v>2745.4540000000002</v>
      </c>
      <c r="R1985" s="11">
        <v>2560.2750000000001</v>
      </c>
      <c r="S1985" s="11">
        <v>2155.1559999999999</v>
      </c>
      <c r="T1985" s="11">
        <v>1807.915</v>
      </c>
      <c r="U1985" s="11">
        <v>1462.67</v>
      </c>
      <c r="V1985" s="11">
        <v>1125.654</v>
      </c>
      <c r="W1985" s="11">
        <v>858.721</v>
      </c>
      <c r="X1985" s="11">
        <v>567.15499999999997</v>
      </c>
      <c r="Y1985" s="11">
        <v>306.74</v>
      </c>
      <c r="Z1985" s="11">
        <v>101.898</v>
      </c>
      <c r="AA1985" s="11">
        <v>20.085999999999999</v>
      </c>
      <c r="AB1985" s="11">
        <v>2.145</v>
      </c>
      <c r="AC1985" s="11">
        <v>0.12</v>
      </c>
    </row>
    <row r="1986" spans="1:29" ht="11.5" hidden="1">
      <c r="A1986" s="15">
        <v>1969</v>
      </c>
      <c r="B1986" s="13" t="s">
        <v>1059</v>
      </c>
      <c r="C1986" s="14" t="s">
        <v>1199</v>
      </c>
      <c r="D1986" s="12"/>
      <c r="E1986" s="12">
        <v>392</v>
      </c>
      <c r="F1986" s="13" t="s">
        <v>1110</v>
      </c>
      <c r="G1986" s="12">
        <v>906</v>
      </c>
      <c r="H1986" s="12">
        <v>1965</v>
      </c>
      <c r="I1986" s="11">
        <v>3987.6320000000001</v>
      </c>
      <c r="J1986" s="11">
        <v>3874.3879999999999</v>
      </c>
      <c r="K1986" s="11">
        <v>4570.0039999999999</v>
      </c>
      <c r="L1986" s="11">
        <v>5324.6639999999998</v>
      </c>
      <c r="M1986" s="11">
        <v>4588.6279999999997</v>
      </c>
      <c r="N1986" s="11">
        <v>4182.7340000000004</v>
      </c>
      <c r="O1986" s="11">
        <v>4089.6770000000001</v>
      </c>
      <c r="P1986" s="11">
        <v>3751.991</v>
      </c>
      <c r="Q1986" s="11">
        <v>3224.5859999999998</v>
      </c>
      <c r="R1986" s="11">
        <v>2700.5929999999998</v>
      </c>
      <c r="S1986" s="11">
        <v>2496.5010000000002</v>
      </c>
      <c r="T1986" s="11">
        <v>2074.5079999999998</v>
      </c>
      <c r="U1986" s="11">
        <v>1704.124</v>
      </c>
      <c r="V1986" s="11">
        <v>1326.6120000000001</v>
      </c>
      <c r="W1986" s="11">
        <v>950.27499999999998</v>
      </c>
      <c r="X1986" s="11">
        <v>634.67999999999995</v>
      </c>
      <c r="Y1986" s="11">
        <v>336.42399999999998</v>
      </c>
      <c r="Z1986" s="11">
        <v>131.84299999999999</v>
      </c>
      <c r="AA1986" s="11">
        <v>27.693999999999999</v>
      </c>
      <c r="AB1986" s="11">
        <v>3.004</v>
      </c>
      <c r="AC1986" s="11">
        <v>0.16400000000000001</v>
      </c>
    </row>
    <row r="1987" spans="1:29" ht="11.5" hidden="1">
      <c r="A1987" s="15">
        <v>1970</v>
      </c>
      <c r="B1987" s="13" t="s">
        <v>1059</v>
      </c>
      <c r="C1987" s="14" t="s">
        <v>1199</v>
      </c>
      <c r="D1987" s="12"/>
      <c r="E1987" s="12">
        <v>392</v>
      </c>
      <c r="F1987" s="13" t="s">
        <v>1110</v>
      </c>
      <c r="G1987" s="12">
        <v>906</v>
      </c>
      <c r="H1987" s="12">
        <v>1970</v>
      </c>
      <c r="I1987" s="11">
        <v>4396.05</v>
      </c>
      <c r="J1987" s="11">
        <v>4015.4</v>
      </c>
      <c r="K1987" s="11">
        <v>3921.3470000000002</v>
      </c>
      <c r="L1987" s="11">
        <v>4564.7129999999997</v>
      </c>
      <c r="M1987" s="11">
        <v>5321.2070000000003</v>
      </c>
      <c r="N1987" s="11">
        <v>4606.4549999999999</v>
      </c>
      <c r="O1987" s="11">
        <v>4199.8620000000001</v>
      </c>
      <c r="P1987" s="11">
        <v>4097.5110000000004</v>
      </c>
      <c r="Q1987" s="11">
        <v>3742.25</v>
      </c>
      <c r="R1987" s="11">
        <v>3204.1570000000002</v>
      </c>
      <c r="S1987" s="11">
        <v>2665.6880000000001</v>
      </c>
      <c r="T1987" s="11">
        <v>2435.4340000000002</v>
      </c>
      <c r="U1987" s="11">
        <v>1986.39</v>
      </c>
      <c r="V1987" s="11">
        <v>1577.3389999999999</v>
      </c>
      <c r="W1987" s="11">
        <v>1152.0440000000001</v>
      </c>
      <c r="X1987" s="11">
        <v>728.34299999999996</v>
      </c>
      <c r="Y1987" s="11">
        <v>397.27</v>
      </c>
      <c r="Z1987" s="11">
        <v>153.76300000000001</v>
      </c>
      <c r="AA1987" s="11">
        <v>38.552</v>
      </c>
      <c r="AB1987" s="11">
        <v>4.5229999999999997</v>
      </c>
      <c r="AC1987" s="11">
        <v>0.24299999999999999</v>
      </c>
    </row>
    <row r="1988" spans="1:29" ht="11.5" hidden="1">
      <c r="A1988" s="15">
        <v>1971</v>
      </c>
      <c r="B1988" s="13" t="s">
        <v>1059</v>
      </c>
      <c r="C1988" s="14" t="s">
        <v>1199</v>
      </c>
      <c r="D1988" s="12"/>
      <c r="E1988" s="12">
        <v>392</v>
      </c>
      <c r="F1988" s="13" t="s">
        <v>1110</v>
      </c>
      <c r="G1988" s="12">
        <v>906</v>
      </c>
      <c r="H1988" s="12">
        <v>1975</v>
      </c>
      <c r="I1988" s="11">
        <v>4956.518</v>
      </c>
      <c r="J1988" s="11">
        <v>4395.4579999999996</v>
      </c>
      <c r="K1988" s="11">
        <v>4021.39</v>
      </c>
      <c r="L1988" s="11">
        <v>3923.7849999999999</v>
      </c>
      <c r="M1988" s="11">
        <v>4576.4390000000003</v>
      </c>
      <c r="N1988" s="11">
        <v>5355.2759999999998</v>
      </c>
      <c r="O1988" s="11">
        <v>4629.1469999999999</v>
      </c>
      <c r="P1988" s="11">
        <v>4215.0860000000002</v>
      </c>
      <c r="Q1988" s="11">
        <v>4092.848</v>
      </c>
      <c r="R1988" s="11">
        <v>3724.78</v>
      </c>
      <c r="S1988" s="11">
        <v>3170.7860000000001</v>
      </c>
      <c r="T1988" s="11">
        <v>2614.1819999999998</v>
      </c>
      <c r="U1988" s="11">
        <v>2350.768</v>
      </c>
      <c r="V1988" s="11">
        <v>1862.076</v>
      </c>
      <c r="W1988" s="11">
        <v>1400.114</v>
      </c>
      <c r="X1988" s="11">
        <v>914.61199999999997</v>
      </c>
      <c r="Y1988" s="11">
        <v>479.30599999999998</v>
      </c>
      <c r="Z1988" s="11">
        <v>194.07</v>
      </c>
      <c r="AA1988" s="11">
        <v>48.337000000000003</v>
      </c>
      <c r="AB1988" s="11">
        <v>6.7249999999999996</v>
      </c>
      <c r="AC1988" s="11">
        <v>0.38800000000000001</v>
      </c>
    </row>
    <row r="1989" spans="1:29" ht="11.5" hidden="1">
      <c r="A1989" s="15">
        <v>1972</v>
      </c>
      <c r="B1989" s="13" t="s">
        <v>1059</v>
      </c>
      <c r="C1989" s="14" t="s">
        <v>1199</v>
      </c>
      <c r="D1989" s="12"/>
      <c r="E1989" s="12">
        <v>392</v>
      </c>
      <c r="F1989" s="13" t="s">
        <v>1110</v>
      </c>
      <c r="G1989" s="12">
        <v>906</v>
      </c>
      <c r="H1989" s="12">
        <v>1980</v>
      </c>
      <c r="I1989" s="11">
        <v>4196.2169999999996</v>
      </c>
      <c r="J1989" s="11">
        <v>4946.3069999999998</v>
      </c>
      <c r="K1989" s="11">
        <v>4402.107</v>
      </c>
      <c r="L1989" s="11">
        <v>4027.9090000000001</v>
      </c>
      <c r="M1989" s="11">
        <v>3916.4070000000002</v>
      </c>
      <c r="N1989" s="11">
        <v>4565.1809999999996</v>
      </c>
      <c r="O1989" s="11">
        <v>5338.942</v>
      </c>
      <c r="P1989" s="11">
        <v>4610.0290000000005</v>
      </c>
      <c r="Q1989" s="11">
        <v>4189.6689999999999</v>
      </c>
      <c r="R1989" s="11">
        <v>4054.9059999999999</v>
      </c>
      <c r="S1989" s="11">
        <v>3693.5430000000001</v>
      </c>
      <c r="T1989" s="11">
        <v>3121.1469999999999</v>
      </c>
      <c r="U1989" s="11">
        <v>2542.5529999999999</v>
      </c>
      <c r="V1989" s="11">
        <v>2233.2339999999999</v>
      </c>
      <c r="W1989" s="11">
        <v>1689.6320000000001</v>
      </c>
      <c r="X1989" s="11">
        <v>1155.8589999999999</v>
      </c>
      <c r="Y1989" s="11">
        <v>638.84199999999998</v>
      </c>
      <c r="Z1989" s="11">
        <v>252.86699999999999</v>
      </c>
      <c r="AA1989" s="11">
        <v>67.236000000000004</v>
      </c>
      <c r="AB1989" s="11">
        <v>9.3800000000000008</v>
      </c>
      <c r="AC1989" s="11">
        <v>0.63</v>
      </c>
    </row>
    <row r="1990" spans="1:29" ht="11.5" hidden="1">
      <c r="A1990" s="15">
        <v>1973</v>
      </c>
      <c r="B1990" s="13" t="s">
        <v>1059</v>
      </c>
      <c r="C1990" s="14" t="s">
        <v>1199</v>
      </c>
      <c r="D1990" s="12"/>
      <c r="E1990" s="12">
        <v>392</v>
      </c>
      <c r="F1990" s="13" t="s">
        <v>1110</v>
      </c>
      <c r="G1990" s="12">
        <v>906</v>
      </c>
      <c r="H1990" s="12">
        <v>1985</v>
      </c>
      <c r="I1990" s="11">
        <v>3717.9209999999998</v>
      </c>
      <c r="J1990" s="11">
        <v>4190.2979999999998</v>
      </c>
      <c r="K1990" s="11">
        <v>4943.2430000000004</v>
      </c>
      <c r="L1990" s="11">
        <v>4400.9080000000004</v>
      </c>
      <c r="M1990" s="11">
        <v>4026.6619999999998</v>
      </c>
      <c r="N1990" s="11">
        <v>3913.3969999999999</v>
      </c>
      <c r="O1990" s="11">
        <v>4557.08</v>
      </c>
      <c r="P1990" s="11">
        <v>5322.4210000000003</v>
      </c>
      <c r="Q1990" s="11">
        <v>4587.7550000000001</v>
      </c>
      <c r="R1990" s="11">
        <v>4157.3410000000003</v>
      </c>
      <c r="S1990" s="11">
        <v>4005.1419999999998</v>
      </c>
      <c r="T1990" s="11">
        <v>3626.1819999999998</v>
      </c>
      <c r="U1990" s="11">
        <v>3033.0279999999998</v>
      </c>
      <c r="V1990" s="11">
        <v>2424.6790000000001</v>
      </c>
      <c r="W1990" s="11">
        <v>2053.7559999999999</v>
      </c>
      <c r="X1990" s="11">
        <v>1442.0609999999999</v>
      </c>
      <c r="Y1990" s="11">
        <v>853.40899999999999</v>
      </c>
      <c r="Z1990" s="11">
        <v>366.37700000000001</v>
      </c>
      <c r="AA1990" s="11">
        <v>98.114999999999995</v>
      </c>
      <c r="AB1990" s="11">
        <v>14.925000000000001</v>
      </c>
      <c r="AC1990" s="11">
        <v>1.0149999999999999</v>
      </c>
    </row>
    <row r="1991" spans="1:29" ht="11.5" hidden="1">
      <c r="A1991" s="15">
        <v>1974</v>
      </c>
      <c r="B1991" s="13" t="s">
        <v>1059</v>
      </c>
      <c r="C1991" s="14" t="s">
        <v>1199</v>
      </c>
      <c r="D1991" s="12"/>
      <c r="E1991" s="12">
        <v>392</v>
      </c>
      <c r="F1991" s="13" t="s">
        <v>1110</v>
      </c>
      <c r="G1991" s="12">
        <v>906</v>
      </c>
      <c r="H1991" s="12">
        <v>1990</v>
      </c>
      <c r="I1991" s="11">
        <v>3299.6149999999998</v>
      </c>
      <c r="J1991" s="11">
        <v>3713.2750000000001</v>
      </c>
      <c r="K1991" s="11">
        <v>4187.7420000000002</v>
      </c>
      <c r="L1991" s="11">
        <v>4922.0249999999996</v>
      </c>
      <c r="M1991" s="11">
        <v>4330.7790000000005</v>
      </c>
      <c r="N1991" s="11">
        <v>3979.8789999999999</v>
      </c>
      <c r="O1991" s="11">
        <v>3915.0210000000002</v>
      </c>
      <c r="P1991" s="11">
        <v>4539.49</v>
      </c>
      <c r="Q1991" s="11">
        <v>5294.0370000000003</v>
      </c>
      <c r="R1991" s="11">
        <v>4555.5029999999997</v>
      </c>
      <c r="S1991" s="11">
        <v>4112.1499999999996</v>
      </c>
      <c r="T1991" s="11">
        <v>3940.2190000000001</v>
      </c>
      <c r="U1991" s="11">
        <v>3538.2109999999998</v>
      </c>
      <c r="V1991" s="11">
        <v>2915.1950000000002</v>
      </c>
      <c r="W1991" s="11">
        <v>2263.6089999999999</v>
      </c>
      <c r="X1991" s="11">
        <v>1807.327</v>
      </c>
      <c r="Y1991" s="11">
        <v>1120.366</v>
      </c>
      <c r="Z1991" s="11">
        <v>528.44799999999998</v>
      </c>
      <c r="AA1991" s="11">
        <v>158.23099999999999</v>
      </c>
      <c r="AB1991" s="11">
        <v>24.991</v>
      </c>
      <c r="AC1991" s="11">
        <v>1.8540000000000001</v>
      </c>
    </row>
    <row r="1992" spans="1:29" ht="11.5" hidden="1">
      <c r="A1992" s="15">
        <v>1975</v>
      </c>
      <c r="B1992" s="13" t="s">
        <v>1059</v>
      </c>
      <c r="C1992" s="14" t="s">
        <v>1199</v>
      </c>
      <c r="D1992" s="12"/>
      <c r="E1992" s="12">
        <v>392</v>
      </c>
      <c r="F1992" s="13" t="s">
        <v>1110</v>
      </c>
      <c r="G1992" s="12">
        <v>906</v>
      </c>
      <c r="H1992" s="12">
        <v>1995</v>
      </c>
      <c r="I1992" s="11">
        <v>2986.9160000000002</v>
      </c>
      <c r="J1992" s="11">
        <v>3295.6210000000001</v>
      </c>
      <c r="K1992" s="11">
        <v>3711.0830000000001</v>
      </c>
      <c r="L1992" s="11">
        <v>4207.799</v>
      </c>
      <c r="M1992" s="11">
        <v>4940.2520000000004</v>
      </c>
      <c r="N1992" s="11">
        <v>4324.24</v>
      </c>
      <c r="O1992" s="11">
        <v>3972.1979999999999</v>
      </c>
      <c r="P1992" s="11">
        <v>3904.569</v>
      </c>
      <c r="Q1992" s="11">
        <v>4520.9229999999998</v>
      </c>
      <c r="R1992" s="11">
        <v>5259.2560000000003</v>
      </c>
      <c r="S1992" s="11">
        <v>4500.3440000000001</v>
      </c>
      <c r="T1992" s="11">
        <v>4044.8159999999998</v>
      </c>
      <c r="U1992" s="11">
        <v>3847.0070000000001</v>
      </c>
      <c r="V1992" s="11">
        <v>3411.3209999999999</v>
      </c>
      <c r="W1992" s="11">
        <v>2741.942</v>
      </c>
      <c r="X1992" s="11">
        <v>2023.117</v>
      </c>
      <c r="Y1992" s="11">
        <v>1454.511</v>
      </c>
      <c r="Z1992" s="11">
        <v>735.40800000000002</v>
      </c>
      <c r="AA1992" s="11">
        <v>246.75899999999999</v>
      </c>
      <c r="AB1992" s="11">
        <v>44.374000000000002</v>
      </c>
      <c r="AC1992" s="11">
        <v>3.4249999999999998</v>
      </c>
    </row>
    <row r="1993" spans="1:29" ht="11.5" hidden="1">
      <c r="A1993" s="15">
        <v>1976</v>
      </c>
      <c r="B1993" s="13" t="s">
        <v>1059</v>
      </c>
      <c r="C1993" s="14" t="s">
        <v>1199</v>
      </c>
      <c r="D1993" s="12"/>
      <c r="E1993" s="12">
        <v>392</v>
      </c>
      <c r="F1993" s="13" t="s">
        <v>1110</v>
      </c>
      <c r="G1993" s="12">
        <v>906</v>
      </c>
      <c r="H1993" s="12">
        <v>2000</v>
      </c>
      <c r="I1993" s="11">
        <v>2897.5070000000001</v>
      </c>
      <c r="J1993" s="11">
        <v>2983.8969999999999</v>
      </c>
      <c r="K1993" s="11">
        <v>3293.9409999999998</v>
      </c>
      <c r="L1993" s="11">
        <v>3708.4490000000001</v>
      </c>
      <c r="M1993" s="11">
        <v>4134.9989999999998</v>
      </c>
      <c r="N1993" s="11">
        <v>4932.9399999999996</v>
      </c>
      <c r="O1993" s="11">
        <v>4316.0219999999999</v>
      </c>
      <c r="P1993" s="11">
        <v>3961.79</v>
      </c>
      <c r="Q1993" s="11">
        <v>3889.5360000000001</v>
      </c>
      <c r="R1993" s="11">
        <v>4493.0739999999996</v>
      </c>
      <c r="S1993" s="11">
        <v>5219.335</v>
      </c>
      <c r="T1993" s="11">
        <v>4445.2110000000002</v>
      </c>
      <c r="U1993" s="11">
        <v>3967.9180000000001</v>
      </c>
      <c r="V1993" s="11">
        <v>3728.212</v>
      </c>
      <c r="W1993" s="11">
        <v>3238.1460000000002</v>
      </c>
      <c r="X1993" s="11">
        <v>2495.4160000000002</v>
      </c>
      <c r="Y1993" s="11">
        <v>1690.0129999999999</v>
      </c>
      <c r="Z1993" s="11">
        <v>1027.5530000000001</v>
      </c>
      <c r="AA1993" s="11">
        <v>386.12599999999998</v>
      </c>
      <c r="AB1993" s="11">
        <v>82.015000000000001</v>
      </c>
      <c r="AC1993" s="11">
        <v>7.4960000000000004</v>
      </c>
    </row>
    <row r="1994" spans="1:29" ht="11.5" hidden="1">
      <c r="A1994" s="15">
        <v>1977</v>
      </c>
      <c r="B1994" s="13" t="s">
        <v>1059</v>
      </c>
      <c r="C1994" s="14" t="s">
        <v>1199</v>
      </c>
      <c r="D1994" s="12"/>
      <c r="E1994" s="12">
        <v>392</v>
      </c>
      <c r="F1994" s="13" t="s">
        <v>1110</v>
      </c>
      <c r="G1994" s="12">
        <v>906</v>
      </c>
      <c r="H1994" s="12">
        <v>2005</v>
      </c>
      <c r="I1994" s="11">
        <v>2758.1990000000001</v>
      </c>
      <c r="J1994" s="11">
        <v>2895.2179999999998</v>
      </c>
      <c r="K1994" s="11">
        <v>2982.645</v>
      </c>
      <c r="L1994" s="11">
        <v>3291.8670000000002</v>
      </c>
      <c r="M1994" s="11">
        <v>3704.0720000000001</v>
      </c>
      <c r="N1994" s="11">
        <v>4129.0039999999999</v>
      </c>
      <c r="O1994" s="11">
        <v>4923.9629999999997</v>
      </c>
      <c r="P1994" s="11">
        <v>4305.1030000000001</v>
      </c>
      <c r="Q1994" s="11">
        <v>3947.2890000000002</v>
      </c>
      <c r="R1994" s="11">
        <v>3867.8690000000001</v>
      </c>
      <c r="S1994" s="11">
        <v>4482.2259999999997</v>
      </c>
      <c r="T1994" s="11">
        <v>5170.2169999999996</v>
      </c>
      <c r="U1994" s="11">
        <v>4378.2150000000001</v>
      </c>
      <c r="V1994" s="11">
        <v>3867.9119999999998</v>
      </c>
      <c r="W1994" s="11">
        <v>3566.373</v>
      </c>
      <c r="X1994" s="11">
        <v>2993.654</v>
      </c>
      <c r="Y1994" s="11">
        <v>2150.415</v>
      </c>
      <c r="Z1994" s="11">
        <v>1265.8869999999999</v>
      </c>
      <c r="AA1994" s="11">
        <v>595.83699999999999</v>
      </c>
      <c r="AB1994" s="11">
        <v>147.90199999999999</v>
      </c>
      <c r="AC1994" s="11">
        <v>16.661999999999999</v>
      </c>
    </row>
    <row r="1995" spans="1:29" ht="11.5" hidden="1">
      <c r="A1995" s="15">
        <v>1978</v>
      </c>
      <c r="B1995" s="13" t="s">
        <v>1059</v>
      </c>
      <c r="C1995" s="14" t="s">
        <v>1199</v>
      </c>
      <c r="D1995" s="12"/>
      <c r="E1995" s="12">
        <v>392</v>
      </c>
      <c r="F1995" s="13" t="s">
        <v>1110</v>
      </c>
      <c r="G1995" s="12">
        <v>906</v>
      </c>
      <c r="H1995" s="12">
        <v>2010</v>
      </c>
      <c r="I1995" s="11">
        <v>2702.0309999999999</v>
      </c>
      <c r="J1995" s="11">
        <v>2756.2959999999998</v>
      </c>
      <c r="K1995" s="11">
        <v>2894.1759999999999</v>
      </c>
      <c r="L1995" s="11">
        <v>2980.9760000000001</v>
      </c>
      <c r="M1995" s="11">
        <v>3287.982</v>
      </c>
      <c r="N1995" s="11">
        <v>3698.5549999999998</v>
      </c>
      <c r="O1995" s="11">
        <v>4133.0420000000004</v>
      </c>
      <c r="P1995" s="11">
        <v>4932.402</v>
      </c>
      <c r="Q1995" s="11">
        <v>4323.4849999999997</v>
      </c>
      <c r="R1995" s="11">
        <v>3970.2330000000002</v>
      </c>
      <c r="S1995" s="11">
        <v>3847.5079999999998</v>
      </c>
      <c r="T1995" s="11">
        <v>4436.3980000000001</v>
      </c>
      <c r="U1995" s="11">
        <v>5087.7079999999996</v>
      </c>
      <c r="V1995" s="11">
        <v>4273.924</v>
      </c>
      <c r="W1995" s="11">
        <v>3716.92</v>
      </c>
      <c r="X1995" s="11">
        <v>3322.049</v>
      </c>
      <c r="Y1995" s="11">
        <v>2620.319</v>
      </c>
      <c r="Z1995" s="11">
        <v>1652.077</v>
      </c>
      <c r="AA1995" s="11">
        <v>761.76</v>
      </c>
      <c r="AB1995" s="11">
        <v>238.31100000000001</v>
      </c>
      <c r="AC1995" s="11">
        <v>31.687999999999999</v>
      </c>
    </row>
    <row r="1996" spans="1:29" ht="11.5" hidden="1">
      <c r="A1996" s="15">
        <v>1979</v>
      </c>
      <c r="B1996" s="13" t="s">
        <v>1059</v>
      </c>
      <c r="C1996" s="14" t="s">
        <v>1199</v>
      </c>
      <c r="D1996" s="12"/>
      <c r="E1996" s="12">
        <v>392</v>
      </c>
      <c r="F1996" s="13" t="s">
        <v>1110</v>
      </c>
      <c r="G1996" s="12">
        <v>906</v>
      </c>
      <c r="H1996" s="12">
        <v>2015</v>
      </c>
      <c r="I1996" s="11">
        <v>2624.7550000000001</v>
      </c>
      <c r="J1996" s="11">
        <v>2704.942</v>
      </c>
      <c r="K1996" s="11">
        <v>2758.8110000000001</v>
      </c>
      <c r="L1996" s="11">
        <v>2910.9589999999998</v>
      </c>
      <c r="M1996" s="11">
        <v>2990.8629999999998</v>
      </c>
      <c r="N1996" s="11">
        <v>3295.0610000000001</v>
      </c>
      <c r="O1996" s="11">
        <v>3716.3359999999998</v>
      </c>
      <c r="P1996" s="11">
        <v>4162.3440000000001</v>
      </c>
      <c r="Q1996" s="11">
        <v>4927.277</v>
      </c>
      <c r="R1996" s="11">
        <v>4312.7250000000004</v>
      </c>
      <c r="S1996" s="11">
        <v>3950.663</v>
      </c>
      <c r="T1996" s="11">
        <v>3811.806</v>
      </c>
      <c r="U1996" s="11">
        <v>4370.6180000000004</v>
      </c>
      <c r="V1996" s="11">
        <v>4971.24</v>
      </c>
      <c r="W1996" s="11">
        <v>4120.1530000000002</v>
      </c>
      <c r="X1996" s="11">
        <v>3486.9029999999998</v>
      </c>
      <c r="Y1996" s="11">
        <v>2937.192</v>
      </c>
      <c r="Z1996" s="11">
        <v>2040.731</v>
      </c>
      <c r="AA1996" s="11">
        <v>1002.498</v>
      </c>
      <c r="AB1996" s="11">
        <v>302.97500000000002</v>
      </c>
      <c r="AC1996" s="11">
        <v>49.542000000000002</v>
      </c>
    </row>
    <row r="1997" spans="1:29" ht="11.5" hidden="1">
      <c r="A1997" s="15">
        <v>1980</v>
      </c>
      <c r="B1997" s="13" t="s">
        <v>1059</v>
      </c>
      <c r="C1997" s="14" t="s">
        <v>1199</v>
      </c>
      <c r="D1997" s="12"/>
      <c r="E1997" s="12">
        <v>392</v>
      </c>
      <c r="F1997" s="13" t="s">
        <v>1110</v>
      </c>
      <c r="G1997" s="12">
        <v>906</v>
      </c>
      <c r="H1997" s="12">
        <v>2020</v>
      </c>
      <c r="I1997" s="11">
        <v>2324.6469999999999</v>
      </c>
      <c r="J1997" s="11">
        <v>2628.0059999999999</v>
      </c>
      <c r="K1997" s="11">
        <v>2707.6379999999999</v>
      </c>
      <c r="L1997" s="11">
        <v>2775.8580000000002</v>
      </c>
      <c r="M1997" s="11">
        <v>2921.297</v>
      </c>
      <c r="N1997" s="11">
        <v>2998.8919999999998</v>
      </c>
      <c r="O1997" s="11">
        <v>3314.2190000000001</v>
      </c>
      <c r="P1997" s="11">
        <v>3747.5859999999998</v>
      </c>
      <c r="Q1997" s="11">
        <v>4161.2219999999998</v>
      </c>
      <c r="R1997" s="11">
        <v>4915.9570000000003</v>
      </c>
      <c r="S1997" s="11">
        <v>4293.8190000000004</v>
      </c>
      <c r="T1997" s="11">
        <v>3918.3470000000002</v>
      </c>
      <c r="U1997" s="11">
        <v>3762.6680000000001</v>
      </c>
      <c r="V1997" s="11">
        <v>4283.1629999999996</v>
      </c>
      <c r="W1997" s="11">
        <v>4814.8559999999998</v>
      </c>
      <c r="X1997" s="11">
        <v>3897.2930000000001</v>
      </c>
      <c r="Y1997" s="11">
        <v>3129.2080000000001</v>
      </c>
      <c r="Z1997" s="11">
        <v>2347.5509999999999</v>
      </c>
      <c r="AA1997" s="11">
        <v>1290.191</v>
      </c>
      <c r="AB1997" s="11">
        <v>422.13099999999997</v>
      </c>
      <c r="AC1997" s="11">
        <v>68.864000000000004</v>
      </c>
    </row>
    <row r="1998" spans="1:29" ht="11.5" hidden="1">
      <c r="A1998" s="15">
        <v>1981</v>
      </c>
      <c r="B1998" s="13" t="s">
        <v>1059</v>
      </c>
      <c r="C1998" s="14" t="s">
        <v>1200</v>
      </c>
      <c r="D1998" s="12"/>
      <c r="E1998" s="12">
        <v>496</v>
      </c>
      <c r="F1998" s="13" t="s">
        <v>1110</v>
      </c>
      <c r="G1998" s="12">
        <v>906</v>
      </c>
      <c r="H1998" s="12">
        <v>1950</v>
      </c>
      <c r="I1998" s="11">
        <v>47.68</v>
      </c>
      <c r="J1998" s="11">
        <v>40.817999999999998</v>
      </c>
      <c r="K1998" s="11">
        <v>38.637999999999998</v>
      </c>
      <c r="L1998" s="11">
        <v>35.329000000000001</v>
      </c>
      <c r="M1998" s="11">
        <v>32.249000000000002</v>
      </c>
      <c r="N1998" s="11">
        <v>29.314</v>
      </c>
      <c r="O1998" s="11">
        <v>29.280999999999999</v>
      </c>
      <c r="P1998" s="11">
        <v>23.259</v>
      </c>
      <c r="Q1998" s="11">
        <v>27.943000000000001</v>
      </c>
      <c r="R1998" s="11">
        <v>21.885999999999999</v>
      </c>
      <c r="S1998" s="11">
        <v>21.513000000000002</v>
      </c>
      <c r="T1998" s="11">
        <v>17.521000000000001</v>
      </c>
      <c r="U1998" s="11">
        <v>12.698</v>
      </c>
      <c r="V1998" s="11">
        <v>9.5039999999999996</v>
      </c>
      <c r="W1998" s="11">
        <v>5.5410000000000004</v>
      </c>
      <c r="X1998" s="11">
        <v>2.2970000000000002</v>
      </c>
      <c r="Y1998" s="11">
        <v>0.91400000000000003</v>
      </c>
      <c r="Z1998" s="11">
        <v>0.28599999999999998</v>
      </c>
      <c r="AA1998" s="11">
        <v>5.2999999999999999E-2</v>
      </c>
      <c r="AB1998" s="11">
        <v>5.0000000000000001E-3</v>
      </c>
      <c r="AC1998" s="11">
        <v>0</v>
      </c>
    </row>
    <row r="1999" spans="1:29" ht="11.5" hidden="1">
      <c r="A1999" s="15">
        <v>1982</v>
      </c>
      <c r="B1999" s="13" t="s">
        <v>1059</v>
      </c>
      <c r="C1999" s="14" t="s">
        <v>1200</v>
      </c>
      <c r="D1999" s="12"/>
      <c r="E1999" s="12">
        <v>496</v>
      </c>
      <c r="F1999" s="13" t="s">
        <v>1110</v>
      </c>
      <c r="G1999" s="12">
        <v>906</v>
      </c>
      <c r="H1999" s="12">
        <v>1955</v>
      </c>
      <c r="I1999" s="11">
        <v>63.542000000000002</v>
      </c>
      <c r="J1999" s="11">
        <v>43.121000000000002</v>
      </c>
      <c r="K1999" s="11">
        <v>39.991</v>
      </c>
      <c r="L1999" s="11">
        <v>38.167999999999999</v>
      </c>
      <c r="M1999" s="11">
        <v>34.637</v>
      </c>
      <c r="N1999" s="11">
        <v>31.52</v>
      </c>
      <c r="O1999" s="11">
        <v>28.577999999999999</v>
      </c>
      <c r="P1999" s="11">
        <v>28.437999999999999</v>
      </c>
      <c r="Q1999" s="11">
        <v>22.481000000000002</v>
      </c>
      <c r="R1999" s="11">
        <v>26.785</v>
      </c>
      <c r="S1999" s="11">
        <v>20.620999999999999</v>
      </c>
      <c r="T1999" s="11">
        <v>19.638999999999999</v>
      </c>
      <c r="U1999" s="11">
        <v>15.212</v>
      </c>
      <c r="V1999" s="11">
        <v>10.257</v>
      </c>
      <c r="W1999" s="11">
        <v>6.7519999999999998</v>
      </c>
      <c r="X1999" s="11">
        <v>3.1579999999999999</v>
      </c>
      <c r="Y1999" s="11">
        <v>1.0069999999999999</v>
      </c>
      <c r="Z1999" s="11">
        <v>0.28799999999999998</v>
      </c>
      <c r="AA1999" s="11">
        <v>5.1999999999999998E-2</v>
      </c>
      <c r="AB1999" s="11">
        <v>5.0000000000000001E-3</v>
      </c>
      <c r="AC1999" s="11">
        <v>0</v>
      </c>
    </row>
    <row r="2000" spans="1:29" ht="11.5" hidden="1">
      <c r="A2000" s="15">
        <v>1983</v>
      </c>
      <c r="B2000" s="13" t="s">
        <v>1059</v>
      </c>
      <c r="C2000" s="14" t="s">
        <v>1200</v>
      </c>
      <c r="D2000" s="12"/>
      <c r="E2000" s="12">
        <v>496</v>
      </c>
      <c r="F2000" s="13" t="s">
        <v>1110</v>
      </c>
      <c r="G2000" s="12">
        <v>906</v>
      </c>
      <c r="H2000" s="12">
        <v>1960</v>
      </c>
      <c r="I2000" s="11">
        <v>77.807000000000002</v>
      </c>
      <c r="J2000" s="11">
        <v>58.5</v>
      </c>
      <c r="K2000" s="11">
        <v>42.468000000000004</v>
      </c>
      <c r="L2000" s="11">
        <v>39.597999999999999</v>
      </c>
      <c r="M2000" s="11">
        <v>37.567999999999998</v>
      </c>
      <c r="N2000" s="11">
        <v>34.003999999999998</v>
      </c>
      <c r="O2000" s="11">
        <v>30.873000000000001</v>
      </c>
      <c r="P2000" s="11">
        <v>27.893000000000001</v>
      </c>
      <c r="Q2000" s="11">
        <v>27.628</v>
      </c>
      <c r="R2000" s="11">
        <v>21.667000000000002</v>
      </c>
      <c r="S2000" s="11">
        <v>25.408999999999999</v>
      </c>
      <c r="T2000" s="11">
        <v>19.001000000000001</v>
      </c>
      <c r="U2000" s="11">
        <v>17.271000000000001</v>
      </c>
      <c r="V2000" s="11">
        <v>12.497</v>
      </c>
      <c r="W2000" s="11">
        <v>7.4989999999999997</v>
      </c>
      <c r="X2000" s="11">
        <v>4.109</v>
      </c>
      <c r="Y2000" s="11">
        <v>1.4930000000000001</v>
      </c>
      <c r="Z2000" s="11">
        <v>0.32400000000000001</v>
      </c>
      <c r="AA2000" s="11">
        <v>5.2999999999999999E-2</v>
      </c>
      <c r="AB2000" s="11">
        <v>5.0000000000000001E-3</v>
      </c>
      <c r="AC2000" s="11">
        <v>0</v>
      </c>
    </row>
    <row r="2001" spans="1:29" ht="11.5" hidden="1">
      <c r="A2001" s="15">
        <v>1984</v>
      </c>
      <c r="B2001" s="13" t="s">
        <v>1059</v>
      </c>
      <c r="C2001" s="14" t="s">
        <v>1200</v>
      </c>
      <c r="D2001" s="12"/>
      <c r="E2001" s="12">
        <v>496</v>
      </c>
      <c r="F2001" s="13" t="s">
        <v>1110</v>
      </c>
      <c r="G2001" s="12">
        <v>906</v>
      </c>
      <c r="H2001" s="12">
        <v>1965</v>
      </c>
      <c r="I2001" s="11">
        <v>103.458</v>
      </c>
      <c r="J2001" s="11">
        <v>73.010000000000005</v>
      </c>
      <c r="K2001" s="11">
        <v>57.616</v>
      </c>
      <c r="L2001" s="11">
        <v>42.131999999999998</v>
      </c>
      <c r="M2001" s="11">
        <v>39.098999999999997</v>
      </c>
      <c r="N2001" s="11">
        <v>37.017000000000003</v>
      </c>
      <c r="O2001" s="11">
        <v>33.436999999999998</v>
      </c>
      <c r="P2001" s="11">
        <v>30.259</v>
      </c>
      <c r="Q2001" s="11">
        <v>27.216999999999999</v>
      </c>
      <c r="R2001" s="11">
        <v>26.756</v>
      </c>
      <c r="S2001" s="11">
        <v>20.678999999999998</v>
      </c>
      <c r="T2001" s="11">
        <v>23.611999999999998</v>
      </c>
      <c r="U2001" s="11">
        <v>16.911999999999999</v>
      </c>
      <c r="V2001" s="11">
        <v>14.416</v>
      </c>
      <c r="W2001" s="11">
        <v>9.35</v>
      </c>
      <c r="X2001" s="11">
        <v>4.6820000000000004</v>
      </c>
      <c r="Y2001" s="11">
        <v>1.9870000000000001</v>
      </c>
      <c r="Z2001" s="11">
        <v>0.48899999999999999</v>
      </c>
      <c r="AA2001" s="11">
        <v>5.8999999999999997E-2</v>
      </c>
      <c r="AB2001" s="11">
        <v>5.0000000000000001E-3</v>
      </c>
      <c r="AC2001" s="11">
        <v>0</v>
      </c>
    </row>
    <row r="2002" spans="1:29" ht="11.5" hidden="1">
      <c r="A2002" s="15">
        <v>1985</v>
      </c>
      <c r="B2002" s="13" t="s">
        <v>1059</v>
      </c>
      <c r="C2002" s="14" t="s">
        <v>1200</v>
      </c>
      <c r="D2002" s="12"/>
      <c r="E2002" s="12">
        <v>496</v>
      </c>
      <c r="F2002" s="13" t="s">
        <v>1110</v>
      </c>
      <c r="G2002" s="12">
        <v>906</v>
      </c>
      <c r="H2002" s="12">
        <v>1970</v>
      </c>
      <c r="I2002" s="11">
        <v>114.47799999999999</v>
      </c>
      <c r="J2002" s="11">
        <v>98.28</v>
      </c>
      <c r="K2002" s="11">
        <v>72.183000000000007</v>
      </c>
      <c r="L2002" s="11">
        <v>57.256999999999998</v>
      </c>
      <c r="M2002" s="11">
        <v>41.715000000000003</v>
      </c>
      <c r="N2002" s="11">
        <v>38.646000000000001</v>
      </c>
      <c r="O2002" s="11">
        <v>36.521000000000001</v>
      </c>
      <c r="P2002" s="11">
        <v>32.893000000000001</v>
      </c>
      <c r="Q2002" s="11">
        <v>29.645</v>
      </c>
      <c r="R2002" s="11">
        <v>26.478000000000002</v>
      </c>
      <c r="S2002" s="11">
        <v>25.686</v>
      </c>
      <c r="T2002" s="11">
        <v>19.375</v>
      </c>
      <c r="U2002" s="11">
        <v>21.259</v>
      </c>
      <c r="V2002" s="11">
        <v>14.337999999999999</v>
      </c>
      <c r="W2002" s="11">
        <v>11.05</v>
      </c>
      <c r="X2002" s="11">
        <v>6.0750000000000002</v>
      </c>
      <c r="Y2002" s="11">
        <v>2.3380000000000001</v>
      </c>
      <c r="Z2002" s="11">
        <v>0.65200000000000002</v>
      </c>
      <c r="AA2002" s="11">
        <v>9.0999999999999998E-2</v>
      </c>
      <c r="AB2002" s="11">
        <v>6.0000000000000001E-3</v>
      </c>
      <c r="AC2002" s="11">
        <v>0</v>
      </c>
    </row>
    <row r="2003" spans="1:29" ht="11.5" hidden="1">
      <c r="A2003" s="15">
        <v>1986</v>
      </c>
      <c r="B2003" s="13" t="s">
        <v>1059</v>
      </c>
      <c r="C2003" s="14" t="s">
        <v>1200</v>
      </c>
      <c r="D2003" s="12"/>
      <c r="E2003" s="12">
        <v>496</v>
      </c>
      <c r="F2003" s="13" t="s">
        <v>1110</v>
      </c>
      <c r="G2003" s="12">
        <v>906</v>
      </c>
      <c r="H2003" s="12">
        <v>1975</v>
      </c>
      <c r="I2003" s="11">
        <v>129.34399999999999</v>
      </c>
      <c r="J2003" s="11">
        <v>109.703</v>
      </c>
      <c r="K2003" s="11">
        <v>97.397000000000006</v>
      </c>
      <c r="L2003" s="11">
        <v>71.813000000000002</v>
      </c>
      <c r="M2003" s="11">
        <v>56.793999999999997</v>
      </c>
      <c r="N2003" s="11">
        <v>41.317999999999998</v>
      </c>
      <c r="O2003" s="11">
        <v>38.216999999999999</v>
      </c>
      <c r="P2003" s="11">
        <v>36.020000000000003</v>
      </c>
      <c r="Q2003" s="11">
        <v>32.316000000000003</v>
      </c>
      <c r="R2003" s="11">
        <v>28.934999999999999</v>
      </c>
      <c r="S2003" s="11">
        <v>25.529</v>
      </c>
      <c r="T2003" s="11">
        <v>24.215</v>
      </c>
      <c r="U2003" s="11">
        <v>17.602</v>
      </c>
      <c r="V2003" s="11">
        <v>18.242999999999999</v>
      </c>
      <c r="W2003" s="11">
        <v>11.257</v>
      </c>
      <c r="X2003" s="11">
        <v>7.444</v>
      </c>
      <c r="Y2003" s="11">
        <v>3.2240000000000002</v>
      </c>
      <c r="Z2003" s="11">
        <v>0.84899999999999998</v>
      </c>
      <c r="AA2003" s="11">
        <v>0.13100000000000001</v>
      </c>
      <c r="AB2003" s="11">
        <v>8.9999999999999993E-3</v>
      </c>
      <c r="AC2003" s="11">
        <v>0</v>
      </c>
    </row>
    <row r="2004" spans="1:29" ht="11.5" hidden="1">
      <c r="A2004" s="15">
        <v>1987</v>
      </c>
      <c r="B2004" s="13" t="s">
        <v>1059</v>
      </c>
      <c r="C2004" s="14" t="s">
        <v>1200</v>
      </c>
      <c r="D2004" s="12"/>
      <c r="E2004" s="12">
        <v>496</v>
      </c>
      <c r="F2004" s="13" t="s">
        <v>1110</v>
      </c>
      <c r="G2004" s="12">
        <v>906</v>
      </c>
      <c r="H2004" s="12">
        <v>1980</v>
      </c>
      <c r="I2004" s="11">
        <v>137.06299999999999</v>
      </c>
      <c r="J2004" s="11">
        <v>124.158</v>
      </c>
      <c r="K2004" s="11">
        <v>108.758</v>
      </c>
      <c r="L2004" s="11">
        <v>96.918000000000006</v>
      </c>
      <c r="M2004" s="11">
        <v>71.257000000000005</v>
      </c>
      <c r="N2004" s="11">
        <v>56.274000000000001</v>
      </c>
      <c r="O2004" s="11">
        <v>40.875</v>
      </c>
      <c r="P2004" s="11">
        <v>37.710999999999999</v>
      </c>
      <c r="Q2004" s="11">
        <v>35.406999999999996</v>
      </c>
      <c r="R2004" s="11">
        <v>31.562999999999999</v>
      </c>
      <c r="S2004" s="11">
        <v>27.922000000000001</v>
      </c>
      <c r="T2004" s="11">
        <v>24.096</v>
      </c>
      <c r="U2004" s="11">
        <v>22.038</v>
      </c>
      <c r="V2004" s="11">
        <v>15.144</v>
      </c>
      <c r="W2004" s="11">
        <v>14.348000000000001</v>
      </c>
      <c r="X2004" s="11">
        <v>7.5810000000000004</v>
      </c>
      <c r="Y2004" s="11">
        <v>3.9510000000000001</v>
      </c>
      <c r="Z2004" s="11">
        <v>1.171</v>
      </c>
      <c r="AA2004" s="11">
        <v>0.16900000000000001</v>
      </c>
      <c r="AB2004" s="11">
        <v>1.4E-2</v>
      </c>
      <c r="AC2004" s="11">
        <v>0</v>
      </c>
    </row>
    <row r="2005" spans="1:29" ht="11.5" hidden="1">
      <c r="A2005" s="15">
        <v>1988</v>
      </c>
      <c r="B2005" s="13" t="s">
        <v>1059</v>
      </c>
      <c r="C2005" s="14" t="s">
        <v>1200</v>
      </c>
      <c r="D2005" s="12"/>
      <c r="E2005" s="12">
        <v>496</v>
      </c>
      <c r="F2005" s="13" t="s">
        <v>1110</v>
      </c>
      <c r="G2005" s="12">
        <v>906</v>
      </c>
      <c r="H2005" s="12">
        <v>1985</v>
      </c>
      <c r="I2005" s="11">
        <v>150.83699999999999</v>
      </c>
      <c r="J2005" s="11">
        <v>131.78700000000001</v>
      </c>
      <c r="K2005" s="11">
        <v>123.13200000000001</v>
      </c>
      <c r="L2005" s="11">
        <v>108.246</v>
      </c>
      <c r="M2005" s="11">
        <v>96.2</v>
      </c>
      <c r="N2005" s="11">
        <v>70.632000000000005</v>
      </c>
      <c r="O2005" s="11">
        <v>55.697000000000003</v>
      </c>
      <c r="P2005" s="11">
        <v>40.353999999999999</v>
      </c>
      <c r="Q2005" s="11">
        <v>37.090000000000003</v>
      </c>
      <c r="R2005" s="11">
        <v>34.604999999999997</v>
      </c>
      <c r="S2005" s="11">
        <v>30.481999999999999</v>
      </c>
      <c r="T2005" s="11">
        <v>26.388000000000002</v>
      </c>
      <c r="U2005" s="11">
        <v>21.97</v>
      </c>
      <c r="V2005" s="11">
        <v>19.009</v>
      </c>
      <c r="W2005" s="11">
        <v>11.930999999999999</v>
      </c>
      <c r="X2005" s="11">
        <v>9.6620000000000008</v>
      </c>
      <c r="Y2005" s="11">
        <v>4.0250000000000004</v>
      </c>
      <c r="Z2005" s="11">
        <v>1.4359999999999999</v>
      </c>
      <c r="AA2005" s="11">
        <v>0.23599999999999999</v>
      </c>
      <c r="AB2005" s="11">
        <v>1.4999999999999999E-2</v>
      </c>
      <c r="AC2005" s="11">
        <v>1E-3</v>
      </c>
    </row>
    <row r="2006" spans="1:29" ht="11.5" hidden="1">
      <c r="A2006" s="15">
        <v>1989</v>
      </c>
      <c r="B2006" s="13" t="s">
        <v>1059</v>
      </c>
      <c r="C2006" s="14" t="s">
        <v>1200</v>
      </c>
      <c r="D2006" s="12"/>
      <c r="E2006" s="12">
        <v>496</v>
      </c>
      <c r="F2006" s="13" t="s">
        <v>1110</v>
      </c>
      <c r="G2006" s="12">
        <v>906</v>
      </c>
      <c r="H2006" s="12">
        <v>1990</v>
      </c>
      <c r="I2006" s="11">
        <v>165.46899999999999</v>
      </c>
      <c r="J2006" s="11">
        <v>146.03899999999999</v>
      </c>
      <c r="K2006" s="11">
        <v>130.89400000000001</v>
      </c>
      <c r="L2006" s="11">
        <v>122.658</v>
      </c>
      <c r="M2006" s="11">
        <v>107.59099999999999</v>
      </c>
      <c r="N2006" s="11">
        <v>95.51</v>
      </c>
      <c r="O2006" s="11">
        <v>70.03</v>
      </c>
      <c r="P2006" s="11">
        <v>55.097000000000001</v>
      </c>
      <c r="Q2006" s="11">
        <v>39.780999999999999</v>
      </c>
      <c r="R2006" s="11">
        <v>36.35</v>
      </c>
      <c r="S2006" s="11">
        <v>33.543999999999997</v>
      </c>
      <c r="T2006" s="11">
        <v>28.963000000000001</v>
      </c>
      <c r="U2006" s="11">
        <v>24.248999999999999</v>
      </c>
      <c r="V2006" s="11">
        <v>19.163</v>
      </c>
      <c r="W2006" s="11">
        <v>15.250999999999999</v>
      </c>
      <c r="X2006" s="11">
        <v>8.2859999999999996</v>
      </c>
      <c r="Y2006" s="11">
        <v>5.2409999999999997</v>
      </c>
      <c r="Z2006" s="11">
        <v>1.46</v>
      </c>
      <c r="AA2006" s="11">
        <v>0.28699999999999998</v>
      </c>
      <c r="AB2006" s="11">
        <v>2.3E-2</v>
      </c>
      <c r="AC2006" s="11">
        <v>1E-3</v>
      </c>
    </row>
    <row r="2007" spans="1:29" ht="11.5" hidden="1">
      <c r="A2007" s="15">
        <v>1990</v>
      </c>
      <c r="B2007" s="13" t="s">
        <v>1059</v>
      </c>
      <c r="C2007" s="14" t="s">
        <v>1200</v>
      </c>
      <c r="D2007" s="12"/>
      <c r="E2007" s="12">
        <v>496</v>
      </c>
      <c r="F2007" s="13" t="s">
        <v>1110</v>
      </c>
      <c r="G2007" s="12">
        <v>906</v>
      </c>
      <c r="H2007" s="12">
        <v>1995</v>
      </c>
      <c r="I2007" s="11">
        <v>139.61600000000001</v>
      </c>
      <c r="J2007" s="11">
        <v>162.17099999999999</v>
      </c>
      <c r="K2007" s="11">
        <v>139.96299999999999</v>
      </c>
      <c r="L2007" s="11">
        <v>124.86499999999999</v>
      </c>
      <c r="M2007" s="11">
        <v>116.40600000000001</v>
      </c>
      <c r="N2007" s="11">
        <v>101.17100000000001</v>
      </c>
      <c r="O2007" s="11">
        <v>91.168000000000006</v>
      </c>
      <c r="P2007" s="11">
        <v>67.599000000000004</v>
      </c>
      <c r="Q2007" s="11">
        <v>50.281999999999996</v>
      </c>
      <c r="R2007" s="11">
        <v>34.790999999999997</v>
      </c>
      <c r="S2007" s="11">
        <v>31.876999999999999</v>
      </c>
      <c r="T2007" s="11">
        <v>26.577999999999999</v>
      </c>
      <c r="U2007" s="11">
        <v>24.57</v>
      </c>
      <c r="V2007" s="11">
        <v>19.145</v>
      </c>
      <c r="W2007" s="11">
        <v>13.209</v>
      </c>
      <c r="X2007" s="11">
        <v>9.9930000000000003</v>
      </c>
      <c r="Y2007" s="11">
        <v>4.13</v>
      </c>
      <c r="Z2007" s="11">
        <v>1.722</v>
      </c>
      <c r="AA2007" s="11">
        <v>0.27600000000000002</v>
      </c>
      <c r="AB2007" s="11">
        <v>2.9000000000000001E-2</v>
      </c>
      <c r="AC2007" s="11">
        <v>1E-3</v>
      </c>
    </row>
    <row r="2008" spans="1:29" ht="11.5" hidden="1">
      <c r="A2008" s="15">
        <v>1991</v>
      </c>
      <c r="B2008" s="13" t="s">
        <v>1059</v>
      </c>
      <c r="C2008" s="14" t="s">
        <v>1200</v>
      </c>
      <c r="D2008" s="12"/>
      <c r="E2008" s="12">
        <v>496</v>
      </c>
      <c r="F2008" s="13" t="s">
        <v>1110</v>
      </c>
      <c r="G2008" s="12">
        <v>906</v>
      </c>
      <c r="H2008" s="12">
        <v>2000</v>
      </c>
      <c r="I2008" s="11">
        <v>115.887</v>
      </c>
      <c r="J2008" s="11">
        <v>138.00200000000001</v>
      </c>
      <c r="K2008" s="11">
        <v>160.07400000000001</v>
      </c>
      <c r="L2008" s="11">
        <v>132.28899999999999</v>
      </c>
      <c r="M2008" s="11">
        <v>118.965</v>
      </c>
      <c r="N2008" s="11">
        <v>108.96899999999999</v>
      </c>
      <c r="O2008" s="11">
        <v>96.254999999999995</v>
      </c>
      <c r="P2008" s="11">
        <v>89.406000000000006</v>
      </c>
      <c r="Q2008" s="11">
        <v>65.718999999999994</v>
      </c>
      <c r="R2008" s="11">
        <v>44.771000000000001</v>
      </c>
      <c r="S2008" s="11">
        <v>31.030999999999999</v>
      </c>
      <c r="T2008" s="11">
        <v>27.603999999999999</v>
      </c>
      <c r="U2008" s="11">
        <v>23.268000000000001</v>
      </c>
      <c r="V2008" s="11">
        <v>20.216999999999999</v>
      </c>
      <c r="W2008" s="11">
        <v>14.076000000000001</v>
      </c>
      <c r="X2008" s="11">
        <v>8.5820000000000007</v>
      </c>
      <c r="Y2008" s="11">
        <v>4.9889999999999999</v>
      </c>
      <c r="Z2008" s="11">
        <v>1.3580000000000001</v>
      </c>
      <c r="AA2008" s="11">
        <v>0.32300000000000001</v>
      </c>
      <c r="AB2008" s="11">
        <v>2.7E-2</v>
      </c>
      <c r="AC2008" s="11">
        <v>2E-3</v>
      </c>
    </row>
    <row r="2009" spans="1:29" ht="11.5" hidden="1">
      <c r="A2009" s="15">
        <v>1992</v>
      </c>
      <c r="B2009" s="13" t="s">
        <v>1059</v>
      </c>
      <c r="C2009" s="14" t="s">
        <v>1200</v>
      </c>
      <c r="D2009" s="12"/>
      <c r="E2009" s="12">
        <v>496</v>
      </c>
      <c r="F2009" s="13" t="s">
        <v>1110</v>
      </c>
      <c r="G2009" s="12">
        <v>906</v>
      </c>
      <c r="H2009" s="12">
        <v>2005</v>
      </c>
      <c r="I2009" s="11">
        <v>109.619</v>
      </c>
      <c r="J2009" s="11">
        <v>114.925</v>
      </c>
      <c r="K2009" s="11">
        <v>137.565</v>
      </c>
      <c r="L2009" s="11">
        <v>158.66399999999999</v>
      </c>
      <c r="M2009" s="11">
        <v>129.90299999999999</v>
      </c>
      <c r="N2009" s="11">
        <v>116.554</v>
      </c>
      <c r="O2009" s="11">
        <v>106.849</v>
      </c>
      <c r="P2009" s="11">
        <v>94.381</v>
      </c>
      <c r="Q2009" s="11">
        <v>87.42</v>
      </c>
      <c r="R2009" s="11">
        <v>63.633000000000003</v>
      </c>
      <c r="S2009" s="11">
        <v>42.625999999999998</v>
      </c>
      <c r="T2009" s="11">
        <v>28.981000000000002</v>
      </c>
      <c r="U2009" s="11">
        <v>25.12</v>
      </c>
      <c r="V2009" s="11">
        <v>20.29</v>
      </c>
      <c r="W2009" s="11">
        <v>16.280999999999999</v>
      </c>
      <c r="X2009" s="11">
        <v>9.7260000000000009</v>
      </c>
      <c r="Y2009" s="11">
        <v>4.6849999999999996</v>
      </c>
      <c r="Z2009" s="11">
        <v>1.929</v>
      </c>
      <c r="AA2009" s="11">
        <v>0.317</v>
      </c>
      <c r="AB2009" s="11">
        <v>3.9E-2</v>
      </c>
      <c r="AC2009" s="11">
        <v>2E-3</v>
      </c>
    </row>
    <row r="2010" spans="1:29" ht="11.5" hidden="1">
      <c r="A2010" s="15">
        <v>1993</v>
      </c>
      <c r="B2010" s="13" t="s">
        <v>1059</v>
      </c>
      <c r="C2010" s="14" t="s">
        <v>1200</v>
      </c>
      <c r="D2010" s="12"/>
      <c r="E2010" s="12">
        <v>496</v>
      </c>
      <c r="F2010" s="13" t="s">
        <v>1110</v>
      </c>
      <c r="G2010" s="12">
        <v>906</v>
      </c>
      <c r="H2010" s="12">
        <v>2010</v>
      </c>
      <c r="I2010" s="11">
        <v>140.25299999999999</v>
      </c>
      <c r="J2010" s="11">
        <v>108.913</v>
      </c>
      <c r="K2010" s="11">
        <v>114.592</v>
      </c>
      <c r="L2010" s="11">
        <v>136.499</v>
      </c>
      <c r="M2010" s="11">
        <v>156.76599999999999</v>
      </c>
      <c r="N2010" s="11">
        <v>127.986</v>
      </c>
      <c r="O2010" s="11">
        <v>114.86799999999999</v>
      </c>
      <c r="P2010" s="11">
        <v>105.29900000000001</v>
      </c>
      <c r="Q2010" s="11">
        <v>92.68</v>
      </c>
      <c r="R2010" s="11">
        <v>85.23</v>
      </c>
      <c r="S2010" s="11">
        <v>61.31</v>
      </c>
      <c r="T2010" s="11">
        <v>40.426000000000002</v>
      </c>
      <c r="U2010" s="11">
        <v>26.882000000000001</v>
      </c>
      <c r="V2010" s="11">
        <v>22.474</v>
      </c>
      <c r="W2010" s="11">
        <v>16.763999999999999</v>
      </c>
      <c r="X2010" s="11">
        <v>11.718999999999999</v>
      </c>
      <c r="Y2010" s="11">
        <v>5.702</v>
      </c>
      <c r="Z2010" s="11">
        <v>1.998</v>
      </c>
      <c r="AA2010" s="11">
        <v>0.52900000000000003</v>
      </c>
      <c r="AB2010" s="11">
        <v>4.9000000000000002E-2</v>
      </c>
      <c r="AC2010" s="11">
        <v>3.0000000000000001E-3</v>
      </c>
    </row>
    <row r="2011" spans="1:29" ht="11.5" hidden="1">
      <c r="A2011" s="15">
        <v>1994</v>
      </c>
      <c r="B2011" s="13" t="s">
        <v>1059</v>
      </c>
      <c r="C2011" s="14" t="s">
        <v>1200</v>
      </c>
      <c r="D2011" s="12"/>
      <c r="E2011" s="12">
        <v>496</v>
      </c>
      <c r="F2011" s="13" t="s">
        <v>1110</v>
      </c>
      <c r="G2011" s="12">
        <v>906</v>
      </c>
      <c r="H2011" s="12">
        <v>2015</v>
      </c>
      <c r="I2011" s="11">
        <v>179.42699999999999</v>
      </c>
      <c r="J2011" s="11">
        <v>139.64400000000001</v>
      </c>
      <c r="K2011" s="11">
        <v>108.69</v>
      </c>
      <c r="L2011" s="11">
        <v>114.19</v>
      </c>
      <c r="M2011" s="11">
        <v>135.786</v>
      </c>
      <c r="N2011" s="11">
        <v>155.91499999999999</v>
      </c>
      <c r="O2011" s="11">
        <v>127.203</v>
      </c>
      <c r="P2011" s="11">
        <v>113.996</v>
      </c>
      <c r="Q2011" s="11">
        <v>104.16</v>
      </c>
      <c r="R2011" s="11">
        <v>90.977999999999994</v>
      </c>
      <c r="S2011" s="11">
        <v>82.617000000000004</v>
      </c>
      <c r="T2011" s="11">
        <v>58.619</v>
      </c>
      <c r="U2011" s="11">
        <v>37.790999999999997</v>
      </c>
      <c r="V2011" s="11">
        <v>24.28</v>
      </c>
      <c r="W2011" s="11">
        <v>19.012</v>
      </c>
      <c r="X2011" s="11">
        <v>12.683</v>
      </c>
      <c r="Y2011" s="11">
        <v>7.577</v>
      </c>
      <c r="Z2011" s="11">
        <v>2.9140000000000001</v>
      </c>
      <c r="AA2011" s="11">
        <v>0.74</v>
      </c>
      <c r="AB2011" s="11">
        <v>0.129</v>
      </c>
      <c r="AC2011" s="11">
        <v>7.0000000000000001E-3</v>
      </c>
    </row>
    <row r="2012" spans="1:29" ht="11.5" hidden="1">
      <c r="A2012" s="15">
        <v>1995</v>
      </c>
      <c r="B2012" s="13" t="s">
        <v>1059</v>
      </c>
      <c r="C2012" s="14" t="s">
        <v>1200</v>
      </c>
      <c r="D2012" s="12"/>
      <c r="E2012" s="12">
        <v>496</v>
      </c>
      <c r="F2012" s="13" t="s">
        <v>1110</v>
      </c>
      <c r="G2012" s="12">
        <v>906</v>
      </c>
      <c r="H2012" s="12">
        <v>2020</v>
      </c>
      <c r="I2012" s="11">
        <v>185.239</v>
      </c>
      <c r="J2012" s="11">
        <v>178.815</v>
      </c>
      <c r="K2012" s="11">
        <v>139.41300000000001</v>
      </c>
      <c r="L2012" s="11">
        <v>108.32899999999999</v>
      </c>
      <c r="M2012" s="11">
        <v>113.57299999999999</v>
      </c>
      <c r="N2012" s="11">
        <v>135.06299999999999</v>
      </c>
      <c r="O2012" s="11">
        <v>155.11600000000001</v>
      </c>
      <c r="P2012" s="11">
        <v>126.36</v>
      </c>
      <c r="Q2012" s="11">
        <v>112.901</v>
      </c>
      <c r="R2012" s="11">
        <v>102.43899999999999</v>
      </c>
      <c r="S2012" s="11">
        <v>88.418000000000006</v>
      </c>
      <c r="T2012" s="11">
        <v>79.260000000000005</v>
      </c>
      <c r="U2012" s="11">
        <v>55.05</v>
      </c>
      <c r="V2012" s="11">
        <v>34.347000000000001</v>
      </c>
      <c r="W2012" s="11">
        <v>20.72</v>
      </c>
      <c r="X2012" s="11">
        <v>14.573</v>
      </c>
      <c r="Y2012" s="11">
        <v>8.3559999999999999</v>
      </c>
      <c r="Z2012" s="11">
        <v>3.9630000000000001</v>
      </c>
      <c r="AA2012" s="11">
        <v>1.109</v>
      </c>
      <c r="AB2012" s="11">
        <v>0.19</v>
      </c>
      <c r="AC2012" s="11">
        <v>1.9E-2</v>
      </c>
    </row>
    <row r="2013" spans="1:29" ht="11.5" hidden="1">
      <c r="A2013" s="15">
        <v>1996</v>
      </c>
      <c r="B2013" s="13" t="s">
        <v>1059</v>
      </c>
      <c r="C2013" s="14" t="s">
        <v>1201</v>
      </c>
      <c r="D2013" s="12"/>
      <c r="E2013" s="12">
        <v>410</v>
      </c>
      <c r="F2013" s="13" t="s">
        <v>1110</v>
      </c>
      <c r="G2013" s="12">
        <v>906</v>
      </c>
      <c r="H2013" s="12">
        <v>1950</v>
      </c>
      <c r="I2013" s="11">
        <v>1450.9269999999999</v>
      </c>
      <c r="J2013" s="11">
        <v>1278.252</v>
      </c>
      <c r="K2013" s="11">
        <v>1160.7919999999999</v>
      </c>
      <c r="L2013" s="11">
        <v>968.15599999999995</v>
      </c>
      <c r="M2013" s="11">
        <v>825.48800000000006</v>
      </c>
      <c r="N2013" s="11">
        <v>732.22900000000004</v>
      </c>
      <c r="O2013" s="11">
        <v>604.06399999999996</v>
      </c>
      <c r="P2013" s="11">
        <v>547.37</v>
      </c>
      <c r="Q2013" s="11">
        <v>477.94499999999999</v>
      </c>
      <c r="R2013" s="11">
        <v>369.702</v>
      </c>
      <c r="S2013" s="11">
        <v>354.86399999999998</v>
      </c>
      <c r="T2013" s="11">
        <v>304.346</v>
      </c>
      <c r="U2013" s="11">
        <v>248.636</v>
      </c>
      <c r="V2013" s="11">
        <v>146.67500000000001</v>
      </c>
      <c r="W2013" s="11">
        <v>89.411000000000001</v>
      </c>
      <c r="X2013" s="11">
        <v>36.329000000000001</v>
      </c>
      <c r="Y2013" s="11">
        <v>33.252000000000002</v>
      </c>
      <c r="Z2013" s="11">
        <v>10.972</v>
      </c>
      <c r="AA2013" s="11">
        <v>2.7010000000000001</v>
      </c>
      <c r="AB2013" s="11">
        <v>0.80600000000000005</v>
      </c>
      <c r="AC2013" s="11">
        <v>0.159</v>
      </c>
    </row>
    <row r="2014" spans="1:29" ht="11.5" hidden="1">
      <c r="A2014" s="15">
        <v>1997</v>
      </c>
      <c r="B2014" s="13" t="s">
        <v>1059</v>
      </c>
      <c r="C2014" s="14" t="s">
        <v>1201</v>
      </c>
      <c r="D2014" s="12"/>
      <c r="E2014" s="12">
        <v>410</v>
      </c>
      <c r="F2014" s="13" t="s">
        <v>1110</v>
      </c>
      <c r="G2014" s="12">
        <v>906</v>
      </c>
      <c r="H2014" s="12">
        <v>1955</v>
      </c>
      <c r="I2014" s="11">
        <v>1664.7619999999999</v>
      </c>
      <c r="J2014" s="11">
        <v>1371.1510000000001</v>
      </c>
      <c r="K2014" s="11">
        <v>1242.413</v>
      </c>
      <c r="L2014" s="11">
        <v>1138.829</v>
      </c>
      <c r="M2014" s="11">
        <v>946.91200000000003</v>
      </c>
      <c r="N2014" s="11">
        <v>804.46100000000001</v>
      </c>
      <c r="O2014" s="11">
        <v>710.94</v>
      </c>
      <c r="P2014" s="11">
        <v>583.52099999999996</v>
      </c>
      <c r="Q2014" s="11">
        <v>524.44600000000003</v>
      </c>
      <c r="R2014" s="11">
        <v>452.09399999999999</v>
      </c>
      <c r="S2014" s="11">
        <v>343.05200000000002</v>
      </c>
      <c r="T2014" s="11">
        <v>320.25200000000001</v>
      </c>
      <c r="U2014" s="11">
        <v>263.98399999999998</v>
      </c>
      <c r="V2014" s="11">
        <v>203.654</v>
      </c>
      <c r="W2014" s="11">
        <v>110.786</v>
      </c>
      <c r="X2014" s="11">
        <v>60.463999999999999</v>
      </c>
      <c r="Y2014" s="11">
        <v>21.177</v>
      </c>
      <c r="Z2014" s="11">
        <v>10.499000000000001</v>
      </c>
      <c r="AA2014" s="11">
        <v>2.2000000000000002</v>
      </c>
      <c r="AB2014" s="11">
        <v>0.30499999999999999</v>
      </c>
      <c r="AC2014" s="11">
        <v>5.8999999999999997E-2</v>
      </c>
    </row>
    <row r="2015" spans="1:29" ht="11.5" hidden="1">
      <c r="A2015" s="15">
        <v>1998</v>
      </c>
      <c r="B2015" s="13" t="s">
        <v>1059</v>
      </c>
      <c r="C2015" s="14" t="s">
        <v>1201</v>
      </c>
      <c r="D2015" s="12"/>
      <c r="E2015" s="12">
        <v>410</v>
      </c>
      <c r="F2015" s="13" t="s">
        <v>1110</v>
      </c>
      <c r="G2015" s="12">
        <v>906</v>
      </c>
      <c r="H2015" s="12">
        <v>1960</v>
      </c>
      <c r="I2015" s="11">
        <v>2250.9270000000001</v>
      </c>
      <c r="J2015" s="11">
        <v>1667.82</v>
      </c>
      <c r="K2015" s="11">
        <v>1358.739</v>
      </c>
      <c r="L2015" s="11">
        <v>1133.749</v>
      </c>
      <c r="M2015" s="11">
        <v>1072.1320000000001</v>
      </c>
      <c r="N2015" s="11">
        <v>976.38199999999995</v>
      </c>
      <c r="O2015" s="11">
        <v>796.26499999999999</v>
      </c>
      <c r="P2015" s="11">
        <v>726.79300000000001</v>
      </c>
      <c r="Q2015" s="11">
        <v>566.31500000000005</v>
      </c>
      <c r="R2015" s="11">
        <v>507.471</v>
      </c>
      <c r="S2015" s="11">
        <v>423.56200000000001</v>
      </c>
      <c r="T2015" s="11">
        <v>313.64</v>
      </c>
      <c r="U2015" s="11">
        <v>282.63</v>
      </c>
      <c r="V2015" s="11">
        <v>221.28899999999999</v>
      </c>
      <c r="W2015" s="11">
        <v>158.529</v>
      </c>
      <c r="X2015" s="11">
        <v>77.334999999999994</v>
      </c>
      <c r="Y2015" s="11">
        <v>35.951000000000001</v>
      </c>
      <c r="Z2015" s="11">
        <v>6.6689999999999996</v>
      </c>
      <c r="AA2015" s="11">
        <v>2.0070000000000001</v>
      </c>
      <c r="AB2015" s="11">
        <v>0.22600000000000001</v>
      </c>
      <c r="AC2015" s="11">
        <v>0.02</v>
      </c>
    </row>
    <row r="2016" spans="1:29" ht="11.5" hidden="1">
      <c r="A2016" s="15">
        <v>1999</v>
      </c>
      <c r="B2016" s="13" t="s">
        <v>1059</v>
      </c>
      <c r="C2016" s="14" t="s">
        <v>1201</v>
      </c>
      <c r="D2016" s="12"/>
      <c r="E2016" s="12">
        <v>410</v>
      </c>
      <c r="F2016" s="13" t="s">
        <v>1110</v>
      </c>
      <c r="G2016" s="12">
        <v>906</v>
      </c>
      <c r="H2016" s="12">
        <v>1965</v>
      </c>
      <c r="I2016" s="11">
        <v>2278.0369999999998</v>
      </c>
      <c r="J2016" s="11">
        <v>2171.8420000000001</v>
      </c>
      <c r="K2016" s="11">
        <v>1636.3119999999999</v>
      </c>
      <c r="L2016" s="11">
        <v>1329.5350000000001</v>
      </c>
      <c r="M2016" s="11">
        <v>1095.143</v>
      </c>
      <c r="N2016" s="11">
        <v>1068.78</v>
      </c>
      <c r="O2016" s="11">
        <v>968.29600000000005</v>
      </c>
      <c r="P2016" s="11">
        <v>785.45100000000002</v>
      </c>
      <c r="Q2016" s="11">
        <v>710.41399999999999</v>
      </c>
      <c r="R2016" s="11">
        <v>547.33799999999997</v>
      </c>
      <c r="S2016" s="11">
        <v>482.46899999999999</v>
      </c>
      <c r="T2016" s="11">
        <v>393.90499999999997</v>
      </c>
      <c r="U2016" s="11">
        <v>282.64800000000002</v>
      </c>
      <c r="V2016" s="11">
        <v>243.06700000000001</v>
      </c>
      <c r="W2016" s="11">
        <v>177.79300000000001</v>
      </c>
      <c r="X2016" s="11">
        <v>114.289</v>
      </c>
      <c r="Y2016" s="11">
        <v>46.920999999999999</v>
      </c>
      <c r="Z2016" s="11">
        <v>12.172000000000001</v>
      </c>
      <c r="AA2016" s="11">
        <v>1.38</v>
      </c>
      <c r="AB2016" s="11">
        <v>0.224</v>
      </c>
      <c r="AC2016" s="11">
        <v>1.4E-2</v>
      </c>
    </row>
    <row r="2017" spans="1:29" ht="11.5" hidden="1">
      <c r="A2017" s="15">
        <v>2000</v>
      </c>
      <c r="B2017" s="13" t="s">
        <v>1059</v>
      </c>
      <c r="C2017" s="14" t="s">
        <v>1201</v>
      </c>
      <c r="D2017" s="12"/>
      <c r="E2017" s="12">
        <v>410</v>
      </c>
      <c r="F2017" s="13" t="s">
        <v>1110</v>
      </c>
      <c r="G2017" s="12">
        <v>906</v>
      </c>
      <c r="H2017" s="12">
        <v>1970</v>
      </c>
      <c r="I2017" s="11">
        <v>2187.1869999999999</v>
      </c>
      <c r="J2017" s="11">
        <v>2226.335</v>
      </c>
      <c r="K2017" s="11">
        <v>2143.5859999999998</v>
      </c>
      <c r="L2017" s="11">
        <v>1587.9390000000001</v>
      </c>
      <c r="M2017" s="11">
        <v>1284.059</v>
      </c>
      <c r="N2017" s="11">
        <v>1098.3610000000001</v>
      </c>
      <c r="O2017" s="11">
        <v>1067.6079999999999</v>
      </c>
      <c r="P2017" s="11">
        <v>962.81299999999999</v>
      </c>
      <c r="Q2017" s="11">
        <v>768.44299999999998</v>
      </c>
      <c r="R2017" s="11">
        <v>688.59500000000003</v>
      </c>
      <c r="S2017" s="11">
        <v>523.87800000000004</v>
      </c>
      <c r="T2017" s="11">
        <v>453.524</v>
      </c>
      <c r="U2017" s="11">
        <v>360.41800000000001</v>
      </c>
      <c r="V2017" s="11">
        <v>248.40600000000001</v>
      </c>
      <c r="W2017" s="11">
        <v>200.92400000000001</v>
      </c>
      <c r="X2017" s="11">
        <v>132.035</v>
      </c>
      <c r="Y2017" s="11">
        <v>70.468999999999994</v>
      </c>
      <c r="Z2017" s="11">
        <v>16.849</v>
      </c>
      <c r="AA2017" s="11">
        <v>2.6859999999999999</v>
      </c>
      <c r="AB2017" s="11">
        <v>0.16500000000000001</v>
      </c>
      <c r="AC2017" s="11">
        <v>1.4999999999999999E-2</v>
      </c>
    </row>
    <row r="2018" spans="1:29" ht="11.5" hidden="1">
      <c r="A2018" s="15">
        <v>2001</v>
      </c>
      <c r="B2018" s="13" t="s">
        <v>1059</v>
      </c>
      <c r="C2018" s="14" t="s">
        <v>1201</v>
      </c>
      <c r="D2018" s="12"/>
      <c r="E2018" s="12">
        <v>410</v>
      </c>
      <c r="F2018" s="13" t="s">
        <v>1110</v>
      </c>
      <c r="G2018" s="12">
        <v>906</v>
      </c>
      <c r="H2018" s="12">
        <v>1975</v>
      </c>
      <c r="I2018" s="11">
        <v>2181.9920000000002</v>
      </c>
      <c r="J2018" s="11">
        <v>2160.9459999999999</v>
      </c>
      <c r="K2018" s="11">
        <v>2207.0430000000001</v>
      </c>
      <c r="L2018" s="11">
        <v>2079.848</v>
      </c>
      <c r="M2018" s="11">
        <v>1535.9380000000001</v>
      </c>
      <c r="N2018" s="11">
        <v>1249.682</v>
      </c>
      <c r="O2018" s="11">
        <v>1081.9670000000001</v>
      </c>
      <c r="P2018" s="11">
        <v>1051.0540000000001</v>
      </c>
      <c r="Q2018" s="11">
        <v>944.47199999999998</v>
      </c>
      <c r="R2018" s="11">
        <v>748.572</v>
      </c>
      <c r="S2018" s="11">
        <v>664.27599999999995</v>
      </c>
      <c r="T2018" s="11">
        <v>498.11900000000003</v>
      </c>
      <c r="U2018" s="11">
        <v>421.76600000000002</v>
      </c>
      <c r="V2018" s="11">
        <v>323.95</v>
      </c>
      <c r="W2018" s="11">
        <v>211.54400000000001</v>
      </c>
      <c r="X2018" s="11">
        <v>153.97900000000001</v>
      </c>
      <c r="Y2018" s="11">
        <v>83.787999999999997</v>
      </c>
      <c r="Z2018" s="11">
        <v>33.978000000000002</v>
      </c>
      <c r="AA2018" s="11">
        <v>5.58</v>
      </c>
      <c r="AB2018" s="11">
        <v>0.53900000000000003</v>
      </c>
      <c r="AC2018" s="11">
        <v>1.7999999999999999E-2</v>
      </c>
    </row>
    <row r="2019" spans="1:29" ht="11.5" hidden="1">
      <c r="A2019" s="15">
        <v>2002</v>
      </c>
      <c r="B2019" s="13" t="s">
        <v>1059</v>
      </c>
      <c r="C2019" s="14" t="s">
        <v>1201</v>
      </c>
      <c r="D2019" s="12"/>
      <c r="E2019" s="12">
        <v>410</v>
      </c>
      <c r="F2019" s="13" t="s">
        <v>1110</v>
      </c>
      <c r="G2019" s="12">
        <v>906</v>
      </c>
      <c r="H2019" s="12">
        <v>1980</v>
      </c>
      <c r="I2019" s="11">
        <v>1930.867</v>
      </c>
      <c r="J2019" s="11">
        <v>2160.8890000000001</v>
      </c>
      <c r="K2019" s="11">
        <v>2146.877</v>
      </c>
      <c r="L2019" s="11">
        <v>2142.0639999999999</v>
      </c>
      <c r="M2019" s="11">
        <v>2025.3679999999999</v>
      </c>
      <c r="N2019" s="11">
        <v>1494.1610000000001</v>
      </c>
      <c r="O2019" s="11">
        <v>1237.623</v>
      </c>
      <c r="P2019" s="11">
        <v>1080.923</v>
      </c>
      <c r="Q2019" s="11">
        <v>1034.26</v>
      </c>
      <c r="R2019" s="11">
        <v>923.697</v>
      </c>
      <c r="S2019" s="11">
        <v>725.09199999999998</v>
      </c>
      <c r="T2019" s="11">
        <v>635.29899999999998</v>
      </c>
      <c r="U2019" s="11">
        <v>466.82600000000002</v>
      </c>
      <c r="V2019" s="11">
        <v>381.61399999999998</v>
      </c>
      <c r="W2019" s="11">
        <v>277.02199999999999</v>
      </c>
      <c r="X2019" s="11">
        <v>163.429</v>
      </c>
      <c r="Y2019" s="11">
        <v>99.959000000000003</v>
      </c>
      <c r="Z2019" s="11">
        <v>42.209000000000003</v>
      </c>
      <c r="AA2019" s="11">
        <v>12.066000000000001</v>
      </c>
      <c r="AB2019" s="11">
        <v>1.236</v>
      </c>
      <c r="AC2019" s="11">
        <v>6.3E-2</v>
      </c>
    </row>
    <row r="2020" spans="1:29" ht="11.5" hidden="1">
      <c r="A2020" s="15">
        <v>2003</v>
      </c>
      <c r="B2020" s="13" t="s">
        <v>1059</v>
      </c>
      <c r="C2020" s="14" t="s">
        <v>1201</v>
      </c>
      <c r="D2020" s="12"/>
      <c r="E2020" s="12">
        <v>410</v>
      </c>
      <c r="F2020" s="13" t="s">
        <v>1110</v>
      </c>
      <c r="G2020" s="12">
        <v>906</v>
      </c>
      <c r="H2020" s="12">
        <v>1985</v>
      </c>
      <c r="I2020" s="11">
        <v>1859.693</v>
      </c>
      <c r="J2020" s="11">
        <v>1917.106</v>
      </c>
      <c r="K2020" s="11">
        <v>2150.79</v>
      </c>
      <c r="L2020" s="11">
        <v>2139.424</v>
      </c>
      <c r="M2020" s="11">
        <v>2111.7660000000001</v>
      </c>
      <c r="N2020" s="11">
        <v>2024.421</v>
      </c>
      <c r="O2020" s="11">
        <v>1504.65</v>
      </c>
      <c r="P2020" s="11">
        <v>1229.5309999999999</v>
      </c>
      <c r="Q2020" s="11">
        <v>1066.9739999999999</v>
      </c>
      <c r="R2020" s="11">
        <v>1015.164</v>
      </c>
      <c r="S2020" s="11">
        <v>899.03599999999994</v>
      </c>
      <c r="T2020" s="11">
        <v>697.42200000000003</v>
      </c>
      <c r="U2020" s="11">
        <v>599.80700000000002</v>
      </c>
      <c r="V2020" s="11">
        <v>425.666</v>
      </c>
      <c r="W2020" s="11">
        <v>327.38900000000001</v>
      </c>
      <c r="X2020" s="11">
        <v>215.13</v>
      </c>
      <c r="Y2020" s="11">
        <v>108.74299999999999</v>
      </c>
      <c r="Z2020" s="11">
        <v>53.158000000000001</v>
      </c>
      <c r="AA2020" s="11">
        <v>16.436</v>
      </c>
      <c r="AB2020" s="11">
        <v>3.0590000000000002</v>
      </c>
      <c r="AC2020" s="11">
        <v>0.17399999999999999</v>
      </c>
    </row>
    <row r="2021" spans="1:29" ht="11.5" hidden="1">
      <c r="A2021" s="15">
        <v>2004</v>
      </c>
      <c r="B2021" s="13" t="s">
        <v>1059</v>
      </c>
      <c r="C2021" s="14" t="s">
        <v>1201</v>
      </c>
      <c r="D2021" s="12"/>
      <c r="E2021" s="12">
        <v>410</v>
      </c>
      <c r="F2021" s="13" t="s">
        <v>1110</v>
      </c>
      <c r="G2021" s="12">
        <v>906</v>
      </c>
      <c r="H2021" s="12">
        <v>1990</v>
      </c>
      <c r="I2021" s="11">
        <v>1458.4359999999999</v>
      </c>
      <c r="J2021" s="11">
        <v>1851.769</v>
      </c>
      <c r="K2021" s="11">
        <v>1925.327</v>
      </c>
      <c r="L2021" s="11">
        <v>2155.4360000000001</v>
      </c>
      <c r="M2021" s="11">
        <v>2151.2060000000001</v>
      </c>
      <c r="N2021" s="11">
        <v>2111.7429999999999</v>
      </c>
      <c r="O2021" s="11">
        <v>2021.58</v>
      </c>
      <c r="P2021" s="11">
        <v>1494.451</v>
      </c>
      <c r="Q2021" s="11">
        <v>1227.251</v>
      </c>
      <c r="R2021" s="11">
        <v>1063.5719999999999</v>
      </c>
      <c r="S2021" s="11">
        <v>993.53899999999999</v>
      </c>
      <c r="T2021" s="11">
        <v>871.30899999999997</v>
      </c>
      <c r="U2021" s="11">
        <v>665.16399999999999</v>
      </c>
      <c r="V2021" s="11">
        <v>555.03099999999995</v>
      </c>
      <c r="W2021" s="11">
        <v>372.12599999999998</v>
      </c>
      <c r="X2021" s="11">
        <v>259.38400000000001</v>
      </c>
      <c r="Y2021" s="11">
        <v>145.05799999999999</v>
      </c>
      <c r="Z2021" s="11">
        <v>57.59</v>
      </c>
      <c r="AA2021" s="11">
        <v>20.023</v>
      </c>
      <c r="AB2021" s="11">
        <v>3.8860000000000001</v>
      </c>
      <c r="AC2021" s="11">
        <v>0.38700000000000001</v>
      </c>
    </row>
    <row r="2022" spans="1:29" ht="11.5" hidden="1">
      <c r="A2022" s="15">
        <v>2005</v>
      </c>
      <c r="B2022" s="13" t="s">
        <v>1059</v>
      </c>
      <c r="C2022" s="14" t="s">
        <v>1201</v>
      </c>
      <c r="D2022" s="12"/>
      <c r="E2022" s="12">
        <v>410</v>
      </c>
      <c r="F2022" s="13" t="s">
        <v>1110</v>
      </c>
      <c r="G2022" s="12">
        <v>906</v>
      </c>
      <c r="H2022" s="12">
        <v>1995</v>
      </c>
      <c r="I2022" s="11">
        <v>1632.172</v>
      </c>
      <c r="J2022" s="11">
        <v>1455.3910000000001</v>
      </c>
      <c r="K2022" s="11">
        <v>1852.758</v>
      </c>
      <c r="L2022" s="11">
        <v>1927.43</v>
      </c>
      <c r="M2022" s="11">
        <v>2156.7339999999999</v>
      </c>
      <c r="N2022" s="11">
        <v>2149.4830000000002</v>
      </c>
      <c r="O2022" s="11">
        <v>2106.9859999999999</v>
      </c>
      <c r="P2022" s="11">
        <v>2013.5350000000001</v>
      </c>
      <c r="Q2022" s="11">
        <v>1485.2080000000001</v>
      </c>
      <c r="R2022" s="11">
        <v>1214.5450000000001</v>
      </c>
      <c r="S2022" s="11">
        <v>1046.193</v>
      </c>
      <c r="T2022" s="11">
        <v>969.31700000000001</v>
      </c>
      <c r="U2022" s="11">
        <v>837.85799999999995</v>
      </c>
      <c r="V2022" s="11">
        <v>622.53499999999997</v>
      </c>
      <c r="W2022" s="11">
        <v>493.96899999999999</v>
      </c>
      <c r="X2022" s="11">
        <v>302.98399999999998</v>
      </c>
      <c r="Y2022" s="11">
        <v>182.91200000000001</v>
      </c>
      <c r="Z2022" s="11">
        <v>82.563000000000002</v>
      </c>
      <c r="AA2022" s="11">
        <v>24.097999999999999</v>
      </c>
      <c r="AB2022" s="11">
        <v>5.4420000000000002</v>
      </c>
      <c r="AC2022" s="11">
        <v>0.60599999999999998</v>
      </c>
    </row>
    <row r="2023" spans="1:29" ht="11.5" hidden="1">
      <c r="A2023" s="15">
        <v>2006</v>
      </c>
      <c r="B2023" s="13" t="s">
        <v>1059</v>
      </c>
      <c r="C2023" s="14" t="s">
        <v>1201</v>
      </c>
      <c r="D2023" s="12"/>
      <c r="E2023" s="12">
        <v>410</v>
      </c>
      <c r="F2023" s="13" t="s">
        <v>1110</v>
      </c>
      <c r="G2023" s="12">
        <v>906</v>
      </c>
      <c r="H2023" s="12">
        <v>2000</v>
      </c>
      <c r="I2023" s="11">
        <v>1511.076</v>
      </c>
      <c r="J2023" s="11">
        <v>1631.471</v>
      </c>
      <c r="K2023" s="11">
        <v>1455.2729999999999</v>
      </c>
      <c r="L2023" s="11">
        <v>1859.02</v>
      </c>
      <c r="M2023" s="11">
        <v>1930.692</v>
      </c>
      <c r="N2023" s="11">
        <v>2175.6660000000002</v>
      </c>
      <c r="O2023" s="11">
        <v>2153.3780000000002</v>
      </c>
      <c r="P2023" s="11">
        <v>2105.2719999999999</v>
      </c>
      <c r="Q2023" s="11">
        <v>2006.3219999999999</v>
      </c>
      <c r="R2023" s="11">
        <v>1475.451</v>
      </c>
      <c r="S2023" s="11">
        <v>1200.7339999999999</v>
      </c>
      <c r="T2023" s="11">
        <v>1026.9749999999999</v>
      </c>
      <c r="U2023" s="11">
        <v>940.298</v>
      </c>
      <c r="V2023" s="11">
        <v>794.351</v>
      </c>
      <c r="W2023" s="11">
        <v>564.12900000000002</v>
      </c>
      <c r="X2023" s="11">
        <v>411.15800000000002</v>
      </c>
      <c r="Y2023" s="11">
        <v>218.499</v>
      </c>
      <c r="Z2023" s="11">
        <v>105.735</v>
      </c>
      <c r="AA2023" s="11">
        <v>34.585000000000001</v>
      </c>
      <c r="AB2023" s="11">
        <v>6.4249999999999998</v>
      </c>
      <c r="AC2023" s="11">
        <v>0.81599999999999995</v>
      </c>
    </row>
    <row r="2024" spans="1:29" ht="11.5" hidden="1">
      <c r="A2024" s="15">
        <v>2007</v>
      </c>
      <c r="B2024" s="13" t="s">
        <v>1059</v>
      </c>
      <c r="C2024" s="14" t="s">
        <v>1201</v>
      </c>
      <c r="D2024" s="12"/>
      <c r="E2024" s="12">
        <v>410</v>
      </c>
      <c r="F2024" s="13" t="s">
        <v>1110</v>
      </c>
      <c r="G2024" s="12">
        <v>906</v>
      </c>
      <c r="H2024" s="12">
        <v>2005</v>
      </c>
      <c r="I2024" s="11">
        <v>1197.788</v>
      </c>
      <c r="J2024" s="11">
        <v>1511.3979999999999</v>
      </c>
      <c r="K2024" s="11">
        <v>1630.1020000000001</v>
      </c>
      <c r="L2024" s="11">
        <v>1453.9169999999999</v>
      </c>
      <c r="M2024" s="11">
        <v>1840.607</v>
      </c>
      <c r="N2024" s="11">
        <v>1939.443</v>
      </c>
      <c r="O2024" s="11">
        <v>2181.0569999999998</v>
      </c>
      <c r="P2024" s="11">
        <v>2159.4070000000002</v>
      </c>
      <c r="Q2024" s="11">
        <v>2099.922</v>
      </c>
      <c r="R2024" s="11">
        <v>1995.3979999999999</v>
      </c>
      <c r="S2024" s="11">
        <v>1462.329</v>
      </c>
      <c r="T2024" s="11">
        <v>1183.7449999999999</v>
      </c>
      <c r="U2024" s="11">
        <v>1003.261</v>
      </c>
      <c r="V2024" s="11">
        <v>902.16499999999996</v>
      </c>
      <c r="W2024" s="11">
        <v>734.56700000000001</v>
      </c>
      <c r="X2024" s="11">
        <v>484.28699999999998</v>
      </c>
      <c r="Y2024" s="11">
        <v>307.16300000000001</v>
      </c>
      <c r="Z2024" s="11">
        <v>129.53399999999999</v>
      </c>
      <c r="AA2024" s="11">
        <v>44.203000000000003</v>
      </c>
      <c r="AB2024" s="11">
        <v>8.92</v>
      </c>
      <c r="AC2024" s="11">
        <v>0.91800000000000004</v>
      </c>
    </row>
    <row r="2025" spans="1:29" ht="11.5" hidden="1">
      <c r="A2025" s="15">
        <v>2008</v>
      </c>
      <c r="B2025" s="13" t="s">
        <v>1059</v>
      </c>
      <c r="C2025" s="14" t="s">
        <v>1201</v>
      </c>
      <c r="D2025" s="12"/>
      <c r="E2025" s="12">
        <v>410</v>
      </c>
      <c r="F2025" s="13" t="s">
        <v>1110</v>
      </c>
      <c r="G2025" s="12">
        <v>906</v>
      </c>
      <c r="H2025" s="12">
        <v>2010</v>
      </c>
      <c r="I2025" s="11">
        <v>1106.47</v>
      </c>
      <c r="J2025" s="11">
        <v>1198.9069999999999</v>
      </c>
      <c r="K2025" s="11">
        <v>1512.17</v>
      </c>
      <c r="L2025" s="11">
        <v>1637.87</v>
      </c>
      <c r="M2025" s="11">
        <v>1436.221</v>
      </c>
      <c r="N2025" s="11">
        <v>1798.144</v>
      </c>
      <c r="O2025" s="11">
        <v>1908.11</v>
      </c>
      <c r="P2025" s="11">
        <v>2148.6579999999999</v>
      </c>
      <c r="Q2025" s="11">
        <v>2155.0259999999998</v>
      </c>
      <c r="R2025" s="11">
        <v>2090.4580000000001</v>
      </c>
      <c r="S2025" s="11">
        <v>1980.4079999999999</v>
      </c>
      <c r="T2025" s="11">
        <v>1445.9010000000001</v>
      </c>
      <c r="U2025" s="11">
        <v>1162.979</v>
      </c>
      <c r="V2025" s="11">
        <v>973.22799999999995</v>
      </c>
      <c r="W2025" s="11">
        <v>851.81399999999996</v>
      </c>
      <c r="X2025" s="11">
        <v>654.85699999999997</v>
      </c>
      <c r="Y2025" s="11">
        <v>385.15499999999997</v>
      </c>
      <c r="Z2025" s="11">
        <v>199.30600000000001</v>
      </c>
      <c r="AA2025" s="11">
        <v>60.817</v>
      </c>
      <c r="AB2025" s="11">
        <v>13.077999999999999</v>
      </c>
      <c r="AC2025" s="11">
        <v>1.4359999999999999</v>
      </c>
    </row>
    <row r="2026" spans="1:29" ht="11.5" hidden="1">
      <c r="A2026" s="15">
        <v>2009</v>
      </c>
      <c r="B2026" s="13" t="s">
        <v>1059</v>
      </c>
      <c r="C2026" s="14" t="s">
        <v>1201</v>
      </c>
      <c r="D2026" s="12"/>
      <c r="E2026" s="12">
        <v>410</v>
      </c>
      <c r="F2026" s="13" t="s">
        <v>1110</v>
      </c>
      <c r="G2026" s="12">
        <v>906</v>
      </c>
      <c r="H2026" s="12">
        <v>2015</v>
      </c>
      <c r="I2026" s="11">
        <v>1097.982</v>
      </c>
      <c r="J2026" s="11">
        <v>1101.854</v>
      </c>
      <c r="K2026" s="11">
        <v>1185.56</v>
      </c>
      <c r="L2026" s="11">
        <v>1530.6020000000001</v>
      </c>
      <c r="M2026" s="11">
        <v>1627.6959999999999</v>
      </c>
      <c r="N2026" s="11">
        <v>1549.1220000000001</v>
      </c>
      <c r="O2026" s="11">
        <v>1825.316</v>
      </c>
      <c r="P2026" s="11">
        <v>1913.846</v>
      </c>
      <c r="Q2026" s="11">
        <v>2115.9169999999999</v>
      </c>
      <c r="R2026" s="11">
        <v>2159.6660000000002</v>
      </c>
      <c r="S2026" s="11">
        <v>2095.674</v>
      </c>
      <c r="T2026" s="11">
        <v>1941.722</v>
      </c>
      <c r="U2026" s="11">
        <v>1418.5260000000001</v>
      </c>
      <c r="V2026" s="11">
        <v>1107.8240000000001</v>
      </c>
      <c r="W2026" s="11">
        <v>968.13599999999997</v>
      </c>
      <c r="X2026" s="11">
        <v>799.09799999999996</v>
      </c>
      <c r="Y2026" s="11">
        <v>527.96100000000001</v>
      </c>
      <c r="Z2026" s="11">
        <v>266.774</v>
      </c>
      <c r="AA2026" s="11">
        <v>101.729</v>
      </c>
      <c r="AB2026" s="11">
        <v>19.748000000000001</v>
      </c>
      <c r="AC2026" s="11">
        <v>2.31</v>
      </c>
    </row>
    <row r="2027" spans="1:29" ht="11.5" hidden="1">
      <c r="A2027" s="15">
        <v>2010</v>
      </c>
      <c r="B2027" s="13" t="s">
        <v>1059</v>
      </c>
      <c r="C2027" s="14" t="s">
        <v>1201</v>
      </c>
      <c r="D2027" s="12"/>
      <c r="E2027" s="12">
        <v>410</v>
      </c>
      <c r="F2027" s="13" t="s">
        <v>1110</v>
      </c>
      <c r="G2027" s="12">
        <v>906</v>
      </c>
      <c r="H2027" s="12">
        <v>2020</v>
      </c>
      <c r="I2027" s="11">
        <v>922.71100000000001</v>
      </c>
      <c r="J2027" s="11">
        <v>1098.0509999999999</v>
      </c>
      <c r="K2027" s="11">
        <v>1101.9380000000001</v>
      </c>
      <c r="L2027" s="11">
        <v>1187.2070000000001</v>
      </c>
      <c r="M2027" s="11">
        <v>1533.115</v>
      </c>
      <c r="N2027" s="11">
        <v>1629.191</v>
      </c>
      <c r="O2027" s="11">
        <v>1548.9380000000001</v>
      </c>
      <c r="P2027" s="11">
        <v>1822.8009999999999</v>
      </c>
      <c r="Q2027" s="11">
        <v>1909.1210000000001</v>
      </c>
      <c r="R2027" s="11">
        <v>2107.4879999999998</v>
      </c>
      <c r="S2027" s="11">
        <v>2147.0309999999999</v>
      </c>
      <c r="T2027" s="11">
        <v>2078.6089999999999</v>
      </c>
      <c r="U2027" s="11">
        <v>1918.662</v>
      </c>
      <c r="V2027" s="11">
        <v>1391.279</v>
      </c>
      <c r="W2027" s="11">
        <v>1068.27</v>
      </c>
      <c r="X2027" s="11">
        <v>897.65499999999997</v>
      </c>
      <c r="Y2027" s="11">
        <v>679.94299999999998</v>
      </c>
      <c r="Z2027" s="11">
        <v>379.18200000000002</v>
      </c>
      <c r="AA2027" s="11">
        <v>143.16999999999999</v>
      </c>
      <c r="AB2027" s="11">
        <v>35.207000000000001</v>
      </c>
      <c r="AC2027" s="11">
        <v>3.76</v>
      </c>
    </row>
    <row r="2028" spans="1:29" ht="11.5" hidden="1">
      <c r="A2028" s="26">
        <v>2011</v>
      </c>
      <c r="B2028" s="24" t="s">
        <v>1059</v>
      </c>
      <c r="C2028" s="32" t="s">
        <v>1202</v>
      </c>
      <c r="D2028" s="23"/>
      <c r="E2028" s="23">
        <v>920</v>
      </c>
      <c r="F2028" s="24" t="s">
        <v>1109</v>
      </c>
      <c r="G2028" s="23">
        <v>1832</v>
      </c>
      <c r="H2028" s="23">
        <v>1950</v>
      </c>
      <c r="I2028" s="22">
        <v>12259.296</v>
      </c>
      <c r="J2028" s="22">
        <v>10271.493</v>
      </c>
      <c r="K2028" s="22">
        <v>9614.0720000000001</v>
      </c>
      <c r="L2028" s="22">
        <v>8696.1980000000003</v>
      </c>
      <c r="M2028" s="22">
        <v>7406.4210000000003</v>
      </c>
      <c r="N2028" s="22">
        <v>6228.692</v>
      </c>
      <c r="O2028" s="22">
        <v>5374.6040000000003</v>
      </c>
      <c r="P2028" s="22">
        <v>4842.5860000000002</v>
      </c>
      <c r="Q2028" s="22">
        <v>4200.308</v>
      </c>
      <c r="R2028" s="22">
        <v>3512.326</v>
      </c>
      <c r="S2028" s="22">
        <v>2825.5610000000001</v>
      </c>
      <c r="T2028" s="22">
        <v>2365.4290000000001</v>
      </c>
      <c r="U2028" s="22">
        <v>1932.8219999999999</v>
      </c>
      <c r="V2028" s="22">
        <v>1477.74</v>
      </c>
      <c r="W2028" s="22">
        <v>991.63400000000001</v>
      </c>
      <c r="X2028" s="22">
        <v>584.17600000000004</v>
      </c>
      <c r="Y2028" s="22">
        <v>221.405</v>
      </c>
      <c r="Z2028" s="22">
        <v>83.221999999999994</v>
      </c>
      <c r="AA2028" s="22">
        <v>23.353999999999999</v>
      </c>
      <c r="AB2028" s="22">
        <v>5.0149999999999997</v>
      </c>
      <c r="AC2028" s="22">
        <v>0.98699999999999999</v>
      </c>
    </row>
    <row r="2029" spans="1:29" ht="11.5" hidden="1">
      <c r="A2029" s="26">
        <v>2012</v>
      </c>
      <c r="B2029" s="24" t="s">
        <v>1059</v>
      </c>
      <c r="C2029" s="32" t="s">
        <v>1202</v>
      </c>
      <c r="D2029" s="23"/>
      <c r="E2029" s="23">
        <v>920</v>
      </c>
      <c r="F2029" s="24" t="s">
        <v>1109</v>
      </c>
      <c r="G2029" s="23">
        <v>1832</v>
      </c>
      <c r="H2029" s="23">
        <v>1955</v>
      </c>
      <c r="I2029" s="22">
        <v>15405.447</v>
      </c>
      <c r="J2029" s="22">
        <v>11433.402</v>
      </c>
      <c r="K2029" s="22">
        <v>10038.953</v>
      </c>
      <c r="L2029" s="22">
        <v>9453.8109999999997</v>
      </c>
      <c r="M2029" s="22">
        <v>8504.7279999999992</v>
      </c>
      <c r="N2029" s="22">
        <v>7196.8159999999998</v>
      </c>
      <c r="O2029" s="22">
        <v>6026.7979999999998</v>
      </c>
      <c r="P2029" s="22">
        <v>5175.0069999999996</v>
      </c>
      <c r="Q2029" s="22">
        <v>4650.1440000000002</v>
      </c>
      <c r="R2029" s="22">
        <v>4015.4229999999998</v>
      </c>
      <c r="S2029" s="22">
        <v>3316.6410000000001</v>
      </c>
      <c r="T2029" s="22">
        <v>2614.77</v>
      </c>
      <c r="U2029" s="22">
        <v>2112.636</v>
      </c>
      <c r="V2029" s="22">
        <v>1622.2550000000001</v>
      </c>
      <c r="W2029" s="22">
        <v>1126.143</v>
      </c>
      <c r="X2029" s="22">
        <v>651.83199999999999</v>
      </c>
      <c r="Y2029" s="22">
        <v>306.779</v>
      </c>
      <c r="Z2029" s="22">
        <v>79.48</v>
      </c>
      <c r="AA2029" s="22">
        <v>22.178000000000001</v>
      </c>
      <c r="AB2029" s="22">
        <v>4.7670000000000003</v>
      </c>
      <c r="AC2029" s="22">
        <v>0.96599999999999997</v>
      </c>
    </row>
    <row r="2030" spans="1:29" ht="11.5" hidden="1">
      <c r="A2030" s="26">
        <v>2013</v>
      </c>
      <c r="B2030" s="24" t="s">
        <v>1059</v>
      </c>
      <c r="C2030" s="32" t="s">
        <v>1202</v>
      </c>
      <c r="D2030" s="23"/>
      <c r="E2030" s="23">
        <v>920</v>
      </c>
      <c r="F2030" s="24" t="s">
        <v>1109</v>
      </c>
      <c r="G2030" s="23">
        <v>1832</v>
      </c>
      <c r="H2030" s="23">
        <v>1960</v>
      </c>
      <c r="I2030" s="22">
        <v>18448.688999999998</v>
      </c>
      <c r="J2030" s="22">
        <v>14583.575000000001</v>
      </c>
      <c r="K2030" s="22">
        <v>11208.24</v>
      </c>
      <c r="L2030" s="22">
        <v>9884.7929999999997</v>
      </c>
      <c r="M2030" s="22">
        <v>9259.2849999999999</v>
      </c>
      <c r="N2030" s="22">
        <v>8289.634</v>
      </c>
      <c r="O2030" s="22">
        <v>6984.6729999999998</v>
      </c>
      <c r="P2030" s="22">
        <v>5820.6779999999999</v>
      </c>
      <c r="Q2030" s="22">
        <v>4976.1909999999998</v>
      </c>
      <c r="R2030" s="22">
        <v>4450.7079999999996</v>
      </c>
      <c r="S2030" s="22">
        <v>3796.6129999999998</v>
      </c>
      <c r="T2030" s="22">
        <v>3074.5210000000002</v>
      </c>
      <c r="U2030" s="22">
        <v>2346.2199999999998</v>
      </c>
      <c r="V2030" s="22">
        <v>1792.521</v>
      </c>
      <c r="W2030" s="22">
        <v>1252.3050000000001</v>
      </c>
      <c r="X2030" s="22">
        <v>757.93299999999999</v>
      </c>
      <c r="Y2030" s="22">
        <v>356.22699999999998</v>
      </c>
      <c r="Z2030" s="22">
        <v>115.91500000000001</v>
      </c>
      <c r="AA2030" s="22">
        <v>21.692</v>
      </c>
      <c r="AB2030" s="22">
        <v>4.532</v>
      </c>
      <c r="AC2030" s="22">
        <v>0.88400000000000001</v>
      </c>
    </row>
    <row r="2031" spans="1:29" ht="11.5" hidden="1">
      <c r="A2031" s="26">
        <v>2014</v>
      </c>
      <c r="B2031" s="24" t="s">
        <v>1059</v>
      </c>
      <c r="C2031" s="32" t="s">
        <v>1202</v>
      </c>
      <c r="D2031" s="23"/>
      <c r="E2031" s="23">
        <v>920</v>
      </c>
      <c r="F2031" s="24" t="s">
        <v>1109</v>
      </c>
      <c r="G2031" s="23">
        <v>1832</v>
      </c>
      <c r="H2031" s="23">
        <v>1965</v>
      </c>
      <c r="I2031" s="22">
        <v>20943.732</v>
      </c>
      <c r="J2031" s="22">
        <v>17652.988000000001</v>
      </c>
      <c r="K2031" s="22">
        <v>14343.169</v>
      </c>
      <c r="L2031" s="22">
        <v>11061.222</v>
      </c>
      <c r="M2031" s="22">
        <v>9691.3510000000006</v>
      </c>
      <c r="N2031" s="22">
        <v>9041.2099999999991</v>
      </c>
      <c r="O2031" s="22">
        <v>8065.9669999999996</v>
      </c>
      <c r="P2031" s="22">
        <v>6765.7529999999997</v>
      </c>
      <c r="Q2031" s="22">
        <v>5612.3909999999996</v>
      </c>
      <c r="R2031" s="22">
        <v>4770.9589999999998</v>
      </c>
      <c r="S2031" s="22">
        <v>4223.2380000000003</v>
      </c>
      <c r="T2031" s="22">
        <v>3532.395</v>
      </c>
      <c r="U2031" s="22">
        <v>2777.6489999999999</v>
      </c>
      <c r="V2031" s="22">
        <v>2013.42</v>
      </c>
      <c r="W2031" s="22">
        <v>1411.067</v>
      </c>
      <c r="X2031" s="22">
        <v>866.44399999999996</v>
      </c>
      <c r="Y2031" s="22">
        <v>428.37900000000002</v>
      </c>
      <c r="Z2031" s="22">
        <v>138.74</v>
      </c>
      <c r="AA2031" s="22">
        <v>33.265000000000001</v>
      </c>
      <c r="AB2031" s="22">
        <v>4.3419999999999996</v>
      </c>
      <c r="AC2031" s="22">
        <v>0.76300000000000001</v>
      </c>
    </row>
    <row r="2032" spans="1:29" ht="11.5" hidden="1">
      <c r="A2032" s="26">
        <v>2015</v>
      </c>
      <c r="B2032" s="24" t="s">
        <v>1059</v>
      </c>
      <c r="C2032" s="32" t="s">
        <v>1202</v>
      </c>
      <c r="D2032" s="23"/>
      <c r="E2032" s="23">
        <v>920</v>
      </c>
      <c r="F2032" s="24" t="s">
        <v>1109</v>
      </c>
      <c r="G2032" s="23">
        <v>1832</v>
      </c>
      <c r="H2032" s="23">
        <v>1970</v>
      </c>
      <c r="I2032" s="22">
        <v>23135.714</v>
      </c>
      <c r="J2032" s="22">
        <v>20190.573</v>
      </c>
      <c r="K2032" s="22">
        <v>17376.579000000002</v>
      </c>
      <c r="L2032" s="22">
        <v>14136.329</v>
      </c>
      <c r="M2032" s="22">
        <v>10840.121999999999</v>
      </c>
      <c r="N2032" s="22">
        <v>9453.1010000000006</v>
      </c>
      <c r="O2032" s="22">
        <v>8802.4220000000005</v>
      </c>
      <c r="P2032" s="22">
        <v>7823.4539999999997</v>
      </c>
      <c r="Q2032" s="22">
        <v>6533.0370000000003</v>
      </c>
      <c r="R2032" s="22">
        <v>5389.8580000000002</v>
      </c>
      <c r="S2032" s="22">
        <v>4530.7749999999996</v>
      </c>
      <c r="T2032" s="22">
        <v>3938.1610000000001</v>
      </c>
      <c r="U2032" s="22">
        <v>3196.9879999999998</v>
      </c>
      <c r="V2032" s="22">
        <v>2401.08</v>
      </c>
      <c r="W2032" s="22">
        <v>1610.1489999999999</v>
      </c>
      <c r="X2032" s="22">
        <v>996.45399999999995</v>
      </c>
      <c r="Y2032" s="22">
        <v>505.70400000000001</v>
      </c>
      <c r="Z2032" s="22">
        <v>176.89599999999999</v>
      </c>
      <c r="AA2032" s="22">
        <v>42.624000000000002</v>
      </c>
      <c r="AB2032" s="22">
        <v>7.4690000000000003</v>
      </c>
      <c r="AC2032" s="22">
        <v>0.76500000000000001</v>
      </c>
    </row>
    <row r="2033" spans="1:29" ht="11.5" hidden="1">
      <c r="A2033" s="26">
        <v>2016</v>
      </c>
      <c r="B2033" s="24" t="s">
        <v>1059</v>
      </c>
      <c r="C2033" s="32" t="s">
        <v>1202</v>
      </c>
      <c r="D2033" s="23"/>
      <c r="E2033" s="23">
        <v>920</v>
      </c>
      <c r="F2033" s="24" t="s">
        <v>1109</v>
      </c>
      <c r="G2033" s="23">
        <v>1832</v>
      </c>
      <c r="H2033" s="23">
        <v>1975</v>
      </c>
      <c r="I2033" s="22">
        <v>24838.098000000002</v>
      </c>
      <c r="J2033" s="22">
        <v>22471.142</v>
      </c>
      <c r="K2033" s="22">
        <v>19900.294000000002</v>
      </c>
      <c r="L2033" s="22">
        <v>17183.415000000001</v>
      </c>
      <c r="M2033" s="22">
        <v>13954.456</v>
      </c>
      <c r="N2033" s="22">
        <v>10651.550999999999</v>
      </c>
      <c r="O2033" s="22">
        <v>9239.7389999999996</v>
      </c>
      <c r="P2033" s="22">
        <v>8571.4490000000005</v>
      </c>
      <c r="Q2033" s="22">
        <v>7579.0209999999997</v>
      </c>
      <c r="R2033" s="22">
        <v>6286.7250000000004</v>
      </c>
      <c r="S2033" s="22">
        <v>5125.9319999999998</v>
      </c>
      <c r="T2033" s="22">
        <v>4223.6440000000002</v>
      </c>
      <c r="U2033" s="22">
        <v>3566.7060000000001</v>
      </c>
      <c r="V2033" s="22">
        <v>2752.0949999999998</v>
      </c>
      <c r="W2033" s="22">
        <v>1894.123</v>
      </c>
      <c r="X2033" s="22">
        <v>1115.1300000000001</v>
      </c>
      <c r="Y2033" s="22">
        <v>560.49699999999996</v>
      </c>
      <c r="Z2033" s="22">
        <v>195.864</v>
      </c>
      <c r="AA2033" s="22">
        <v>47.945999999999998</v>
      </c>
      <c r="AB2033" s="22">
        <v>7.5650000000000004</v>
      </c>
      <c r="AC2033" s="22">
        <v>0.94499999999999995</v>
      </c>
    </row>
    <row r="2034" spans="1:29" ht="11.5" hidden="1">
      <c r="A2034" s="26">
        <v>2017</v>
      </c>
      <c r="B2034" s="24" t="s">
        <v>1059</v>
      </c>
      <c r="C2034" s="32" t="s">
        <v>1202</v>
      </c>
      <c r="D2034" s="23"/>
      <c r="E2034" s="23">
        <v>920</v>
      </c>
      <c r="F2034" s="24" t="s">
        <v>1109</v>
      </c>
      <c r="G2034" s="23">
        <v>1832</v>
      </c>
      <c r="H2034" s="23">
        <v>1980</v>
      </c>
      <c r="I2034" s="22">
        <v>25919.263999999999</v>
      </c>
      <c r="J2034" s="22">
        <v>24172.381000000001</v>
      </c>
      <c r="K2034" s="22">
        <v>22162.596000000001</v>
      </c>
      <c r="L2034" s="22">
        <v>19597.455999999998</v>
      </c>
      <c r="M2034" s="22">
        <v>16836.856</v>
      </c>
      <c r="N2034" s="22">
        <v>13598.737999999999</v>
      </c>
      <c r="O2034" s="22">
        <v>10321.597</v>
      </c>
      <c r="P2034" s="22">
        <v>8935.67</v>
      </c>
      <c r="Q2034" s="22">
        <v>8274.2440000000006</v>
      </c>
      <c r="R2034" s="22">
        <v>7285.3419999999996</v>
      </c>
      <c r="S2034" s="22">
        <v>5984.768</v>
      </c>
      <c r="T2034" s="22">
        <v>4802.2659999999996</v>
      </c>
      <c r="U2034" s="22">
        <v>3854.2449999999999</v>
      </c>
      <c r="V2034" s="22">
        <v>3114.5230000000001</v>
      </c>
      <c r="W2034" s="22">
        <v>2227.5770000000002</v>
      </c>
      <c r="X2034" s="22">
        <v>1365.566</v>
      </c>
      <c r="Y2034" s="22">
        <v>667.88599999999997</v>
      </c>
      <c r="Z2034" s="22">
        <v>241.83099999999999</v>
      </c>
      <c r="AA2034" s="22">
        <v>62.609000000000002</v>
      </c>
      <c r="AB2034" s="22">
        <v>11.018000000000001</v>
      </c>
      <c r="AC2034" s="22">
        <v>1.2849999999999999</v>
      </c>
    </row>
    <row r="2035" spans="1:29" ht="11.5" hidden="1">
      <c r="A2035" s="26">
        <v>2018</v>
      </c>
      <c r="B2035" s="24" t="s">
        <v>1059</v>
      </c>
      <c r="C2035" s="32" t="s">
        <v>1202</v>
      </c>
      <c r="D2035" s="23"/>
      <c r="E2035" s="23">
        <v>920</v>
      </c>
      <c r="F2035" s="24" t="s">
        <v>1109</v>
      </c>
      <c r="G2035" s="23">
        <v>1832</v>
      </c>
      <c r="H2035" s="23">
        <v>1985</v>
      </c>
      <c r="I2035" s="22">
        <v>27399.811000000002</v>
      </c>
      <c r="J2035" s="22">
        <v>25455.059000000001</v>
      </c>
      <c r="K2035" s="22">
        <v>23952.968000000001</v>
      </c>
      <c r="L2035" s="22">
        <v>21930.464</v>
      </c>
      <c r="M2035" s="22">
        <v>19300.615000000002</v>
      </c>
      <c r="N2035" s="22">
        <v>16601.144</v>
      </c>
      <c r="O2035" s="22">
        <v>13431.763999999999</v>
      </c>
      <c r="P2035" s="22">
        <v>10157.582</v>
      </c>
      <c r="Q2035" s="22">
        <v>8760.4570000000003</v>
      </c>
      <c r="R2035" s="22">
        <v>8066.6210000000001</v>
      </c>
      <c r="S2035" s="22">
        <v>7026.973</v>
      </c>
      <c r="T2035" s="22">
        <v>5679.5959999999995</v>
      </c>
      <c r="U2035" s="22">
        <v>4435.1610000000001</v>
      </c>
      <c r="V2035" s="22">
        <v>3399.7849999999999</v>
      </c>
      <c r="W2035" s="22">
        <v>2560.451</v>
      </c>
      <c r="X2035" s="22">
        <v>1640.171</v>
      </c>
      <c r="Y2035" s="22">
        <v>847.96799999999996</v>
      </c>
      <c r="Z2035" s="22">
        <v>303.77699999999999</v>
      </c>
      <c r="AA2035" s="22">
        <v>80.727999999999994</v>
      </c>
      <c r="AB2035" s="22">
        <v>14.513</v>
      </c>
      <c r="AC2035" s="22">
        <v>1.704</v>
      </c>
    </row>
    <row r="2036" spans="1:29" ht="11.5" hidden="1">
      <c r="A2036" s="26">
        <v>2019</v>
      </c>
      <c r="B2036" s="24" t="s">
        <v>1059</v>
      </c>
      <c r="C2036" s="32" t="s">
        <v>1202</v>
      </c>
      <c r="D2036" s="23"/>
      <c r="E2036" s="23">
        <v>920</v>
      </c>
      <c r="F2036" s="24" t="s">
        <v>1109</v>
      </c>
      <c r="G2036" s="23">
        <v>1832</v>
      </c>
      <c r="H2036" s="23">
        <v>1990</v>
      </c>
      <c r="I2036" s="22">
        <v>27786.993999999999</v>
      </c>
      <c r="J2036" s="22">
        <v>26971.213</v>
      </c>
      <c r="K2036" s="22">
        <v>25240.531999999999</v>
      </c>
      <c r="L2036" s="22">
        <v>23693.452000000001</v>
      </c>
      <c r="M2036" s="22">
        <v>21563.743999999999</v>
      </c>
      <c r="N2036" s="22">
        <v>19029.539000000001</v>
      </c>
      <c r="O2036" s="22">
        <v>16444.080999999998</v>
      </c>
      <c r="P2036" s="22">
        <v>13288.347</v>
      </c>
      <c r="Q2036" s="22">
        <v>9995.9650000000001</v>
      </c>
      <c r="R2036" s="22">
        <v>8568.2780000000002</v>
      </c>
      <c r="S2036" s="22">
        <v>7805.9970000000003</v>
      </c>
      <c r="T2036" s="22">
        <v>6697.375</v>
      </c>
      <c r="U2036" s="22">
        <v>5291.1670000000004</v>
      </c>
      <c r="V2036" s="22">
        <v>3952.34</v>
      </c>
      <c r="W2036" s="22">
        <v>2820.654</v>
      </c>
      <c r="X2036" s="22">
        <v>1916.1389999999999</v>
      </c>
      <c r="Y2036" s="22">
        <v>1036.5840000000001</v>
      </c>
      <c r="Z2036" s="22">
        <v>403.41500000000002</v>
      </c>
      <c r="AA2036" s="22">
        <v>112.42700000000001</v>
      </c>
      <c r="AB2036" s="22">
        <v>21.86</v>
      </c>
      <c r="AC2036" s="22">
        <v>2.8250000000000002</v>
      </c>
    </row>
    <row r="2037" spans="1:29" ht="11.5" hidden="1">
      <c r="A2037" s="26">
        <v>2020</v>
      </c>
      <c r="B2037" s="24" t="s">
        <v>1059</v>
      </c>
      <c r="C2037" s="32" t="s">
        <v>1202</v>
      </c>
      <c r="D2037" s="23"/>
      <c r="E2037" s="23">
        <v>920</v>
      </c>
      <c r="F2037" s="24" t="s">
        <v>1109</v>
      </c>
      <c r="G2037" s="23">
        <v>1832</v>
      </c>
      <c r="H2037" s="23">
        <v>1995</v>
      </c>
      <c r="I2037" s="22">
        <v>27880.153999999999</v>
      </c>
      <c r="J2037" s="22">
        <v>27561.69</v>
      </c>
      <c r="K2037" s="22">
        <v>26904.109</v>
      </c>
      <c r="L2037" s="22">
        <v>25079.286</v>
      </c>
      <c r="M2037" s="22">
        <v>23294.079000000002</v>
      </c>
      <c r="N2037" s="22">
        <v>21132.441999999999</v>
      </c>
      <c r="O2037" s="22">
        <v>18719.012999999999</v>
      </c>
      <c r="P2037" s="22">
        <v>16172.171</v>
      </c>
      <c r="Q2037" s="22">
        <v>13022.869000000001</v>
      </c>
      <c r="R2037" s="22">
        <v>9738.6669999999995</v>
      </c>
      <c r="S2037" s="22">
        <v>8270.3649999999998</v>
      </c>
      <c r="T2037" s="22">
        <v>7436.4769999999999</v>
      </c>
      <c r="U2037" s="22">
        <v>6241.0820000000003</v>
      </c>
      <c r="V2037" s="22">
        <v>4738.4059999999999</v>
      </c>
      <c r="W2037" s="22">
        <v>3319.4169999999999</v>
      </c>
      <c r="X2037" s="22">
        <v>2138.0010000000002</v>
      </c>
      <c r="Y2037" s="22">
        <v>1229.1859999999999</v>
      </c>
      <c r="Z2037" s="22">
        <v>497.72699999999998</v>
      </c>
      <c r="AA2037" s="22">
        <v>154.88200000000001</v>
      </c>
      <c r="AB2037" s="22">
        <v>32.555999999999997</v>
      </c>
      <c r="AC2037" s="22">
        <v>4.5389999999999997</v>
      </c>
    </row>
    <row r="2038" spans="1:29" ht="11.5" hidden="1">
      <c r="A2038" s="26">
        <v>2021</v>
      </c>
      <c r="B2038" s="24" t="s">
        <v>1059</v>
      </c>
      <c r="C2038" s="32" t="s">
        <v>1202</v>
      </c>
      <c r="D2038" s="23"/>
      <c r="E2038" s="23">
        <v>920</v>
      </c>
      <c r="F2038" s="24" t="s">
        <v>1109</v>
      </c>
      <c r="G2038" s="23">
        <v>1832</v>
      </c>
      <c r="H2038" s="23">
        <v>2000</v>
      </c>
      <c r="I2038" s="22">
        <v>26775.210999999999</v>
      </c>
      <c r="J2038" s="22">
        <v>27639.013999999999</v>
      </c>
      <c r="K2038" s="22">
        <v>27438.432000000001</v>
      </c>
      <c r="L2038" s="22">
        <v>26737.572</v>
      </c>
      <c r="M2038" s="22">
        <v>24463.137999999999</v>
      </c>
      <c r="N2038" s="22">
        <v>22856.455999999998</v>
      </c>
      <c r="O2038" s="22">
        <v>21047.949000000001</v>
      </c>
      <c r="P2038" s="22">
        <v>18770.137999999999</v>
      </c>
      <c r="Q2038" s="22">
        <v>16167.636</v>
      </c>
      <c r="R2038" s="22">
        <v>12839.556</v>
      </c>
      <c r="S2038" s="22">
        <v>9420.4740000000002</v>
      </c>
      <c r="T2038" s="22">
        <v>7853.6980000000003</v>
      </c>
      <c r="U2038" s="22">
        <v>6931.1750000000002</v>
      </c>
      <c r="V2038" s="22">
        <v>5638.1880000000001</v>
      </c>
      <c r="W2038" s="22">
        <v>4045.5479999999998</v>
      </c>
      <c r="X2038" s="22">
        <v>2597.9160000000002</v>
      </c>
      <c r="Y2038" s="22">
        <v>1437.6389999999999</v>
      </c>
      <c r="Z2038" s="22">
        <v>612.92399999999998</v>
      </c>
      <c r="AA2038" s="22">
        <v>194.10300000000001</v>
      </c>
      <c r="AB2038" s="22">
        <v>47.445</v>
      </c>
      <c r="AC2038" s="22">
        <v>7.2729999999999997</v>
      </c>
    </row>
    <row r="2039" spans="1:29" ht="11.5" hidden="1">
      <c r="A2039" s="26">
        <v>2022</v>
      </c>
      <c r="B2039" s="24" t="s">
        <v>1059</v>
      </c>
      <c r="C2039" s="32" t="s">
        <v>1202</v>
      </c>
      <c r="D2039" s="23"/>
      <c r="E2039" s="23">
        <v>920</v>
      </c>
      <c r="F2039" s="24" t="s">
        <v>1109</v>
      </c>
      <c r="G2039" s="23">
        <v>1832</v>
      </c>
      <c r="H2039" s="23">
        <v>2005</v>
      </c>
      <c r="I2039" s="22">
        <v>26964.968000000001</v>
      </c>
      <c r="J2039" s="22">
        <v>27276.07</v>
      </c>
      <c r="K2039" s="22">
        <v>27929.126</v>
      </c>
      <c r="L2039" s="22">
        <v>27273.634999999998</v>
      </c>
      <c r="M2039" s="22">
        <v>25895.678</v>
      </c>
      <c r="N2039" s="22">
        <v>24120.758999999998</v>
      </c>
      <c r="O2039" s="22">
        <v>22402.236000000001</v>
      </c>
      <c r="P2039" s="22">
        <v>20546.264999999999</v>
      </c>
      <c r="Q2039" s="22">
        <v>18223.78</v>
      </c>
      <c r="R2039" s="22">
        <v>15449.544</v>
      </c>
      <c r="S2039" s="22">
        <v>12475.691000000001</v>
      </c>
      <c r="T2039" s="22">
        <v>9173.0589999999993</v>
      </c>
      <c r="U2039" s="22">
        <v>7321.71</v>
      </c>
      <c r="V2039" s="22">
        <v>5997.39</v>
      </c>
      <c r="W2039" s="22">
        <v>4666.6729999999998</v>
      </c>
      <c r="X2039" s="22">
        <v>2996.1410000000001</v>
      </c>
      <c r="Y2039" s="22">
        <v>1723.7249999999999</v>
      </c>
      <c r="Z2039" s="22">
        <v>741.91499999999996</v>
      </c>
      <c r="AA2039" s="22">
        <v>249.22900000000001</v>
      </c>
      <c r="AB2039" s="22">
        <v>60.066000000000003</v>
      </c>
      <c r="AC2039" s="22">
        <v>11.103</v>
      </c>
    </row>
    <row r="2040" spans="1:29" ht="11.5" hidden="1">
      <c r="A2040" s="26">
        <v>2023</v>
      </c>
      <c r="B2040" s="24" t="s">
        <v>1059</v>
      </c>
      <c r="C2040" s="32" t="s">
        <v>1202</v>
      </c>
      <c r="D2040" s="23"/>
      <c r="E2040" s="23">
        <v>920</v>
      </c>
      <c r="F2040" s="24" t="s">
        <v>1109</v>
      </c>
      <c r="G2040" s="23">
        <v>1832</v>
      </c>
      <c r="H2040" s="23">
        <v>2010</v>
      </c>
      <c r="I2040" s="22">
        <v>27054.639999999999</v>
      </c>
      <c r="J2040" s="22">
        <v>26979.766</v>
      </c>
      <c r="K2040" s="22">
        <v>27121.072</v>
      </c>
      <c r="L2040" s="22">
        <v>27219.718000000001</v>
      </c>
      <c r="M2040" s="22">
        <v>25952.325000000001</v>
      </c>
      <c r="N2040" s="22">
        <v>25884.447</v>
      </c>
      <c r="O2040" s="22">
        <v>23657.484</v>
      </c>
      <c r="P2040" s="22">
        <v>22303.232</v>
      </c>
      <c r="Q2040" s="22">
        <v>20489.626</v>
      </c>
      <c r="R2040" s="22">
        <v>18030.181</v>
      </c>
      <c r="S2040" s="22">
        <v>15266.165000000001</v>
      </c>
      <c r="T2040" s="22">
        <v>11599.779</v>
      </c>
      <c r="U2040" s="22">
        <v>8451.59</v>
      </c>
      <c r="V2040" s="22">
        <v>6381.4870000000001</v>
      </c>
      <c r="W2040" s="22">
        <v>5181.3999999999996</v>
      </c>
      <c r="X2040" s="22">
        <v>3580.5309999999999</v>
      </c>
      <c r="Y2040" s="22">
        <v>2097.5320000000002</v>
      </c>
      <c r="Z2040" s="22">
        <v>943.21799999999996</v>
      </c>
      <c r="AA2040" s="22">
        <v>312.91300000000001</v>
      </c>
      <c r="AB2040" s="22">
        <v>80.634</v>
      </c>
      <c r="AC2040" s="22">
        <v>14.932</v>
      </c>
    </row>
    <row r="2041" spans="1:29" ht="11.5" hidden="1">
      <c r="A2041" s="26">
        <v>2024</v>
      </c>
      <c r="B2041" s="24" t="s">
        <v>1059</v>
      </c>
      <c r="C2041" s="32" t="s">
        <v>1202</v>
      </c>
      <c r="D2041" s="23"/>
      <c r="E2041" s="23">
        <v>920</v>
      </c>
      <c r="F2041" s="24" t="s">
        <v>1109</v>
      </c>
      <c r="G2041" s="23">
        <v>1832</v>
      </c>
      <c r="H2041" s="23">
        <v>2015</v>
      </c>
      <c r="I2041" s="22">
        <v>27941.727999999999</v>
      </c>
      <c r="J2041" s="22">
        <v>26949.559000000001</v>
      </c>
      <c r="K2041" s="22">
        <v>26950.800999999999</v>
      </c>
      <c r="L2041" s="22">
        <v>27072.399000000001</v>
      </c>
      <c r="M2041" s="22">
        <v>26910.949000000001</v>
      </c>
      <c r="N2041" s="22">
        <v>25514.819</v>
      </c>
      <c r="O2041" s="22">
        <v>25427.597000000002</v>
      </c>
      <c r="P2041" s="22">
        <v>23330.728999999999</v>
      </c>
      <c r="Q2041" s="22">
        <v>22045.739000000001</v>
      </c>
      <c r="R2041" s="22">
        <v>20132.293000000001</v>
      </c>
      <c r="S2041" s="22">
        <v>17602.067999999999</v>
      </c>
      <c r="T2041" s="22">
        <v>14726.224</v>
      </c>
      <c r="U2041" s="22">
        <v>10990.751</v>
      </c>
      <c r="V2041" s="22">
        <v>7759.3760000000002</v>
      </c>
      <c r="W2041" s="22">
        <v>5587.4</v>
      </c>
      <c r="X2041" s="22">
        <v>4149.6570000000002</v>
      </c>
      <c r="Y2041" s="22">
        <v>2497.73</v>
      </c>
      <c r="Z2041" s="22">
        <v>1215.827</v>
      </c>
      <c r="AA2041" s="22">
        <v>421.07900000000001</v>
      </c>
      <c r="AB2041" s="22">
        <v>104.273</v>
      </c>
      <c r="AC2041" s="22">
        <v>20.916</v>
      </c>
    </row>
    <row r="2042" spans="1:29" ht="11.5" hidden="1">
      <c r="A2042" s="26">
        <v>2025</v>
      </c>
      <c r="B2042" s="24" t="s">
        <v>1059</v>
      </c>
      <c r="C2042" s="32" t="s">
        <v>1202</v>
      </c>
      <c r="D2042" s="23"/>
      <c r="E2042" s="23">
        <v>920</v>
      </c>
      <c r="F2042" s="24" t="s">
        <v>1109</v>
      </c>
      <c r="G2042" s="23">
        <v>1832</v>
      </c>
      <c r="H2042" s="23">
        <v>2020</v>
      </c>
      <c r="I2042" s="22">
        <v>27204.303</v>
      </c>
      <c r="J2042" s="22">
        <v>27780.59</v>
      </c>
      <c r="K2042" s="22">
        <v>26846.138999999999</v>
      </c>
      <c r="L2042" s="22">
        <v>26756.157999999999</v>
      </c>
      <c r="M2042" s="22">
        <v>26756.373</v>
      </c>
      <c r="N2042" s="22">
        <v>26582.732</v>
      </c>
      <c r="O2042" s="22">
        <v>25222.839</v>
      </c>
      <c r="P2042" s="22">
        <v>25144.564999999999</v>
      </c>
      <c r="Q2042" s="22">
        <v>23036.463</v>
      </c>
      <c r="R2042" s="22">
        <v>21696.013999999999</v>
      </c>
      <c r="S2042" s="22">
        <v>19695.861000000001</v>
      </c>
      <c r="T2042" s="22">
        <v>17046.487000000001</v>
      </c>
      <c r="U2042" s="22">
        <v>14034.164000000001</v>
      </c>
      <c r="V2042" s="22">
        <v>10210.880999999999</v>
      </c>
      <c r="W2042" s="22">
        <v>6894.7860000000001</v>
      </c>
      <c r="X2042" s="22">
        <v>4576.134</v>
      </c>
      <c r="Y2042" s="22">
        <v>2978.5509999999999</v>
      </c>
      <c r="Z2042" s="22">
        <v>1489.867</v>
      </c>
      <c r="AA2042" s="22">
        <v>561.78099999999995</v>
      </c>
      <c r="AB2042" s="22">
        <v>145.49600000000001</v>
      </c>
      <c r="AC2042" s="22">
        <v>27.963000000000001</v>
      </c>
    </row>
    <row r="2043" spans="1:29" ht="11.5" hidden="1">
      <c r="A2043" s="15">
        <v>2026</v>
      </c>
      <c r="B2043" s="13" t="s">
        <v>1059</v>
      </c>
      <c r="C2043" s="14" t="s">
        <v>1203</v>
      </c>
      <c r="D2043" s="12"/>
      <c r="E2043" s="12">
        <v>96</v>
      </c>
      <c r="F2043" s="13" t="s">
        <v>1110</v>
      </c>
      <c r="G2043" s="12">
        <v>920</v>
      </c>
      <c r="H2043" s="12">
        <v>1950</v>
      </c>
      <c r="I2043" s="11">
        <v>3.181</v>
      </c>
      <c r="J2043" s="11">
        <v>2.7370000000000001</v>
      </c>
      <c r="K2043" s="11">
        <v>2.4510000000000001</v>
      </c>
      <c r="L2043" s="11">
        <v>2.2010000000000001</v>
      </c>
      <c r="M2043" s="11">
        <v>1.9710000000000001</v>
      </c>
      <c r="N2043" s="11">
        <v>1.7649999999999999</v>
      </c>
      <c r="O2043" s="11">
        <v>1.5760000000000001</v>
      </c>
      <c r="P2043" s="11">
        <v>1.403</v>
      </c>
      <c r="Q2043" s="11">
        <v>1.2450000000000001</v>
      </c>
      <c r="R2043" s="11">
        <v>1.097</v>
      </c>
      <c r="S2043" s="11">
        <v>0.95299999999999996</v>
      </c>
      <c r="T2043" s="11">
        <v>0.80900000000000005</v>
      </c>
      <c r="U2043" s="11">
        <v>0.66</v>
      </c>
      <c r="V2043" s="11">
        <v>0.51</v>
      </c>
      <c r="W2043" s="11">
        <v>0.35599999999999998</v>
      </c>
      <c r="X2043" s="11">
        <v>0.19600000000000001</v>
      </c>
      <c r="Y2043" s="11">
        <v>0.123</v>
      </c>
      <c r="Z2043" s="11">
        <v>5.1999999999999998E-2</v>
      </c>
      <c r="AA2043" s="11">
        <v>1.4999999999999999E-2</v>
      </c>
      <c r="AB2043" s="11">
        <v>3.0000000000000001E-3</v>
      </c>
      <c r="AC2043" s="11">
        <v>0</v>
      </c>
    </row>
    <row r="2044" spans="1:29" ht="11.5" hidden="1">
      <c r="A2044" s="15">
        <v>2027</v>
      </c>
      <c r="B2044" s="13" t="s">
        <v>1059</v>
      </c>
      <c r="C2044" s="14" t="s">
        <v>1203</v>
      </c>
      <c r="D2044" s="12"/>
      <c r="E2044" s="12">
        <v>96</v>
      </c>
      <c r="F2044" s="13" t="s">
        <v>1110</v>
      </c>
      <c r="G2044" s="12">
        <v>920</v>
      </c>
      <c r="H2044" s="12">
        <v>1955</v>
      </c>
      <c r="I2044" s="11">
        <v>6.181</v>
      </c>
      <c r="J2044" s="11">
        <v>3.2069999999999999</v>
      </c>
      <c r="K2044" s="11">
        <v>2.7949999999999999</v>
      </c>
      <c r="L2044" s="11">
        <v>2.6</v>
      </c>
      <c r="M2044" s="11">
        <v>2.5019999999999998</v>
      </c>
      <c r="N2044" s="11">
        <v>2.4</v>
      </c>
      <c r="O2044" s="11">
        <v>2.101</v>
      </c>
      <c r="P2044" s="11">
        <v>1.8009999999999999</v>
      </c>
      <c r="Q2044" s="11">
        <v>1.5</v>
      </c>
      <c r="R2044" s="11">
        <v>1.3009999999999999</v>
      </c>
      <c r="S2044" s="11">
        <v>1.0980000000000001</v>
      </c>
      <c r="T2044" s="11">
        <v>0.89900000000000002</v>
      </c>
      <c r="U2044" s="11">
        <v>0.80100000000000005</v>
      </c>
      <c r="V2044" s="11">
        <v>0.6</v>
      </c>
      <c r="W2044" s="11">
        <v>0.4</v>
      </c>
      <c r="X2044" s="11">
        <v>0.30199999999999999</v>
      </c>
      <c r="Y2044" s="11">
        <v>0.123</v>
      </c>
      <c r="Z2044" s="11">
        <v>2.8000000000000001E-2</v>
      </c>
      <c r="AA2044" s="11">
        <v>7.0000000000000001E-3</v>
      </c>
      <c r="AB2044" s="11">
        <v>0</v>
      </c>
      <c r="AC2044" s="11">
        <v>0</v>
      </c>
    </row>
    <row r="2045" spans="1:29" ht="11.5" hidden="1">
      <c r="A2045" s="15">
        <v>2028</v>
      </c>
      <c r="B2045" s="13" t="s">
        <v>1059</v>
      </c>
      <c r="C2045" s="14" t="s">
        <v>1203</v>
      </c>
      <c r="D2045" s="12"/>
      <c r="E2045" s="12">
        <v>96</v>
      </c>
      <c r="F2045" s="13" t="s">
        <v>1110</v>
      </c>
      <c r="G2045" s="12">
        <v>920</v>
      </c>
      <c r="H2045" s="12">
        <v>1960</v>
      </c>
      <c r="I2045" s="11">
        <v>7.8780000000000001</v>
      </c>
      <c r="J2045" s="11">
        <v>6.194</v>
      </c>
      <c r="K2045" s="11">
        <v>3.2</v>
      </c>
      <c r="L2045" s="11">
        <v>2.895</v>
      </c>
      <c r="M2045" s="11">
        <v>2.9</v>
      </c>
      <c r="N2045" s="11">
        <v>3.0019999999999998</v>
      </c>
      <c r="O2045" s="11">
        <v>2.7</v>
      </c>
      <c r="P2045" s="11">
        <v>2.2989999999999999</v>
      </c>
      <c r="Q2045" s="11">
        <v>1.9</v>
      </c>
      <c r="R2045" s="11">
        <v>1.6</v>
      </c>
      <c r="S2045" s="11">
        <v>1.3</v>
      </c>
      <c r="T2045" s="11">
        <v>1.097</v>
      </c>
      <c r="U2045" s="11">
        <v>0.9</v>
      </c>
      <c r="V2045" s="11">
        <v>0.7</v>
      </c>
      <c r="W2045" s="11">
        <v>0.499</v>
      </c>
      <c r="X2045" s="11">
        <v>0.29899999999999999</v>
      </c>
      <c r="Y2045" s="11">
        <v>0.14199999999999999</v>
      </c>
      <c r="Z2045" s="11">
        <v>3.2000000000000001E-2</v>
      </c>
      <c r="AA2045" s="11">
        <v>4.0000000000000001E-3</v>
      </c>
      <c r="AB2045" s="11">
        <v>0</v>
      </c>
      <c r="AC2045" s="11">
        <v>0</v>
      </c>
    </row>
    <row r="2046" spans="1:29" ht="11.5" hidden="1">
      <c r="A2046" s="15">
        <v>2029</v>
      </c>
      <c r="B2046" s="13" t="s">
        <v>1059</v>
      </c>
      <c r="C2046" s="14" t="s">
        <v>1203</v>
      </c>
      <c r="D2046" s="12"/>
      <c r="E2046" s="12">
        <v>96</v>
      </c>
      <c r="F2046" s="13" t="s">
        <v>1110</v>
      </c>
      <c r="G2046" s="12">
        <v>920</v>
      </c>
      <c r="H2046" s="12">
        <v>1965</v>
      </c>
      <c r="I2046" s="11">
        <v>9.1199999999999992</v>
      </c>
      <c r="J2046" s="11">
        <v>7.8890000000000002</v>
      </c>
      <c r="K2046" s="11">
        <v>6.1859999999999999</v>
      </c>
      <c r="L2046" s="11">
        <v>3.399</v>
      </c>
      <c r="M2046" s="11">
        <v>3.1949999999999998</v>
      </c>
      <c r="N2046" s="11">
        <v>3.3010000000000002</v>
      </c>
      <c r="O2046" s="11">
        <v>3.3</v>
      </c>
      <c r="P2046" s="11">
        <v>2.899</v>
      </c>
      <c r="Q2046" s="11">
        <v>2.3980000000000001</v>
      </c>
      <c r="R2046" s="11">
        <v>1.998</v>
      </c>
      <c r="S2046" s="11">
        <v>1.6</v>
      </c>
      <c r="T2046" s="11">
        <v>1.2989999999999999</v>
      </c>
      <c r="U2046" s="11">
        <v>1</v>
      </c>
      <c r="V2046" s="11">
        <v>0.80100000000000005</v>
      </c>
      <c r="W2046" s="11">
        <v>0.60099999999999998</v>
      </c>
      <c r="X2046" s="11">
        <v>0.40300000000000002</v>
      </c>
      <c r="Y2046" s="11">
        <v>0.13900000000000001</v>
      </c>
      <c r="Z2046" s="11">
        <v>4.1000000000000002E-2</v>
      </c>
      <c r="AA2046" s="11">
        <v>5.0000000000000001E-3</v>
      </c>
      <c r="AB2046" s="11">
        <v>0</v>
      </c>
      <c r="AC2046" s="11">
        <v>0</v>
      </c>
    </row>
    <row r="2047" spans="1:29" ht="11.5" hidden="1">
      <c r="A2047" s="15">
        <v>2030</v>
      </c>
      <c r="B2047" s="13" t="s">
        <v>1059</v>
      </c>
      <c r="C2047" s="14" t="s">
        <v>1203</v>
      </c>
      <c r="D2047" s="12"/>
      <c r="E2047" s="12">
        <v>96</v>
      </c>
      <c r="F2047" s="13" t="s">
        <v>1110</v>
      </c>
      <c r="G2047" s="12">
        <v>920</v>
      </c>
      <c r="H2047" s="12">
        <v>1970</v>
      </c>
      <c r="I2047" s="11">
        <v>10.167999999999999</v>
      </c>
      <c r="J2047" s="11">
        <v>9.1270000000000007</v>
      </c>
      <c r="K2047" s="11">
        <v>7.7809999999999997</v>
      </c>
      <c r="L2047" s="11">
        <v>6.4880000000000004</v>
      </c>
      <c r="M2047" s="11">
        <v>4.0990000000000002</v>
      </c>
      <c r="N2047" s="11">
        <v>4.0940000000000003</v>
      </c>
      <c r="O2047" s="11">
        <v>3.9990000000000001</v>
      </c>
      <c r="P2047" s="11">
        <v>3.8010000000000002</v>
      </c>
      <c r="Q2047" s="11">
        <v>3.1989999999999998</v>
      </c>
      <c r="R2047" s="11">
        <v>2.6</v>
      </c>
      <c r="S2047" s="11">
        <v>2.1</v>
      </c>
      <c r="T2047" s="11">
        <v>1.6</v>
      </c>
      <c r="U2047" s="11">
        <v>1.298</v>
      </c>
      <c r="V2047" s="11">
        <v>1</v>
      </c>
      <c r="W2047" s="11">
        <v>0.70099999999999996</v>
      </c>
      <c r="X2047" s="11">
        <v>0.40300000000000002</v>
      </c>
      <c r="Y2047" s="11">
        <v>0.22600000000000001</v>
      </c>
      <c r="Z2047" s="11">
        <v>4.4999999999999998E-2</v>
      </c>
      <c r="AA2047" s="11">
        <v>8.9999999999999993E-3</v>
      </c>
      <c r="AB2047" s="11">
        <v>0</v>
      </c>
      <c r="AC2047" s="11">
        <v>0</v>
      </c>
    </row>
    <row r="2048" spans="1:29" ht="11.5" hidden="1">
      <c r="A2048" s="15">
        <v>2031</v>
      </c>
      <c r="B2048" s="13" t="s">
        <v>1059</v>
      </c>
      <c r="C2048" s="14" t="s">
        <v>1203</v>
      </c>
      <c r="D2048" s="12"/>
      <c r="E2048" s="12">
        <v>96</v>
      </c>
      <c r="F2048" s="13" t="s">
        <v>1110</v>
      </c>
      <c r="G2048" s="12">
        <v>920</v>
      </c>
      <c r="H2048" s="12">
        <v>1975</v>
      </c>
      <c r="I2048" s="11">
        <v>12.593</v>
      </c>
      <c r="J2048" s="11">
        <v>10.173</v>
      </c>
      <c r="K2048" s="11">
        <v>9.2210000000000001</v>
      </c>
      <c r="L2048" s="11">
        <v>8.0790000000000006</v>
      </c>
      <c r="M2048" s="11">
        <v>7.1890000000000001</v>
      </c>
      <c r="N2048" s="11">
        <v>5</v>
      </c>
      <c r="O2048" s="11">
        <v>4.7949999999999999</v>
      </c>
      <c r="P2048" s="11">
        <v>4.5</v>
      </c>
      <c r="Q2048" s="11">
        <v>4.101</v>
      </c>
      <c r="R2048" s="11">
        <v>3.4</v>
      </c>
      <c r="S2048" s="11">
        <v>2.7010000000000001</v>
      </c>
      <c r="T2048" s="11">
        <v>2.101</v>
      </c>
      <c r="U2048" s="11">
        <v>1.601</v>
      </c>
      <c r="V2048" s="11">
        <v>1.198</v>
      </c>
      <c r="W2048" s="11">
        <v>0.79900000000000004</v>
      </c>
      <c r="X2048" s="11">
        <v>0.503</v>
      </c>
      <c r="Y2048" s="11">
        <v>0.26500000000000001</v>
      </c>
      <c r="Z2048" s="11">
        <v>7.9000000000000001E-2</v>
      </c>
      <c r="AA2048" s="11">
        <v>0.01</v>
      </c>
      <c r="AB2048" s="11">
        <v>0</v>
      </c>
      <c r="AC2048" s="11">
        <v>0</v>
      </c>
    </row>
    <row r="2049" spans="1:29" ht="11.5" hidden="1">
      <c r="A2049" s="15">
        <v>2032</v>
      </c>
      <c r="B2049" s="13" t="s">
        <v>1059</v>
      </c>
      <c r="C2049" s="14" t="s">
        <v>1203</v>
      </c>
      <c r="D2049" s="12"/>
      <c r="E2049" s="12">
        <v>96</v>
      </c>
      <c r="F2049" s="13" t="s">
        <v>1110</v>
      </c>
      <c r="G2049" s="12">
        <v>920</v>
      </c>
      <c r="H2049" s="12">
        <v>1980</v>
      </c>
      <c r="I2049" s="11">
        <v>13.984999999999999</v>
      </c>
      <c r="J2049" s="11">
        <v>12.356</v>
      </c>
      <c r="K2049" s="11">
        <v>10.589</v>
      </c>
      <c r="L2049" s="11">
        <v>9.7110000000000003</v>
      </c>
      <c r="M2049" s="11">
        <v>10.356999999999999</v>
      </c>
      <c r="N2049" s="11">
        <v>9.1240000000000006</v>
      </c>
      <c r="O2049" s="11">
        <v>6.4480000000000004</v>
      </c>
      <c r="P2049" s="11">
        <v>4.0060000000000002</v>
      </c>
      <c r="Q2049" s="11">
        <v>3.5609999999999999</v>
      </c>
      <c r="R2049" s="11">
        <v>3.1709999999999998</v>
      </c>
      <c r="S2049" s="11">
        <v>2.1640000000000001</v>
      </c>
      <c r="T2049" s="11">
        <v>1.577</v>
      </c>
      <c r="U2049" s="11">
        <v>1.143</v>
      </c>
      <c r="V2049" s="11">
        <v>1.0069999999999999</v>
      </c>
      <c r="W2049" s="11">
        <v>0.70399999999999996</v>
      </c>
      <c r="X2049" s="11">
        <v>0.48499999999999999</v>
      </c>
      <c r="Y2049" s="11">
        <v>0.28899999999999998</v>
      </c>
      <c r="Z2049" s="11">
        <v>9.8000000000000004E-2</v>
      </c>
      <c r="AA2049" s="11">
        <v>1.6E-2</v>
      </c>
      <c r="AB2049" s="11">
        <v>0</v>
      </c>
      <c r="AC2049" s="11">
        <v>0</v>
      </c>
    </row>
    <row r="2050" spans="1:29" ht="11.5" hidden="1">
      <c r="A2050" s="15">
        <v>2033</v>
      </c>
      <c r="B2050" s="13" t="s">
        <v>1059</v>
      </c>
      <c r="C2050" s="14" t="s">
        <v>1203</v>
      </c>
      <c r="D2050" s="12"/>
      <c r="E2050" s="12">
        <v>96</v>
      </c>
      <c r="F2050" s="13" t="s">
        <v>1110</v>
      </c>
      <c r="G2050" s="12">
        <v>920</v>
      </c>
      <c r="H2050" s="12">
        <v>1985</v>
      </c>
      <c r="I2050" s="11">
        <v>15.337</v>
      </c>
      <c r="J2050" s="11">
        <v>13.968999999999999</v>
      </c>
      <c r="K2050" s="11">
        <v>12.388999999999999</v>
      </c>
      <c r="L2050" s="11">
        <v>10.667999999999999</v>
      </c>
      <c r="M2050" s="11">
        <v>9.9190000000000005</v>
      </c>
      <c r="N2050" s="11">
        <v>10.58</v>
      </c>
      <c r="O2050" s="11">
        <v>9.2889999999999997</v>
      </c>
      <c r="P2050" s="11">
        <v>6.5</v>
      </c>
      <c r="Q2050" s="11">
        <v>4.093</v>
      </c>
      <c r="R2050" s="11">
        <v>3.6</v>
      </c>
      <c r="S2050" s="11">
        <v>3.1</v>
      </c>
      <c r="T2050" s="11">
        <v>2.0990000000000002</v>
      </c>
      <c r="U2050" s="11">
        <v>1.4990000000000001</v>
      </c>
      <c r="V2050" s="11">
        <v>0.997</v>
      </c>
      <c r="W2050" s="11">
        <v>0.89900000000000002</v>
      </c>
      <c r="X2050" s="11">
        <v>0.501</v>
      </c>
      <c r="Y2050" s="11">
        <v>0.314</v>
      </c>
      <c r="Z2050" s="11">
        <v>0.114</v>
      </c>
      <c r="AA2050" s="11">
        <v>2.1000000000000001E-2</v>
      </c>
      <c r="AB2050" s="11">
        <v>2E-3</v>
      </c>
      <c r="AC2050" s="11">
        <v>0</v>
      </c>
    </row>
    <row r="2051" spans="1:29" ht="11.5" hidden="1">
      <c r="A2051" s="15">
        <v>2034</v>
      </c>
      <c r="B2051" s="13" t="s">
        <v>1059</v>
      </c>
      <c r="C2051" s="14" t="s">
        <v>1203</v>
      </c>
      <c r="D2051" s="12"/>
      <c r="E2051" s="12">
        <v>96</v>
      </c>
      <c r="F2051" s="13" t="s">
        <v>1110</v>
      </c>
      <c r="G2051" s="12">
        <v>920</v>
      </c>
      <c r="H2051" s="12">
        <v>1990</v>
      </c>
      <c r="I2051" s="11">
        <v>16.597000000000001</v>
      </c>
      <c r="J2051" s="11">
        <v>14.574999999999999</v>
      </c>
      <c r="K2051" s="11">
        <v>12.429</v>
      </c>
      <c r="L2051" s="11">
        <v>11.333</v>
      </c>
      <c r="M2051" s="11">
        <v>12.686</v>
      </c>
      <c r="N2051" s="11">
        <v>12.768000000000001</v>
      </c>
      <c r="O2051" s="11">
        <v>12.129</v>
      </c>
      <c r="P2051" s="11">
        <v>9.4160000000000004</v>
      </c>
      <c r="Q2051" s="11">
        <v>6.1609999999999996</v>
      </c>
      <c r="R2051" s="11">
        <v>3.6480000000000001</v>
      </c>
      <c r="S2051" s="11">
        <v>3.117</v>
      </c>
      <c r="T2051" s="11">
        <v>2.5579999999999998</v>
      </c>
      <c r="U2051" s="11">
        <v>1.64</v>
      </c>
      <c r="V2051" s="11">
        <v>1.2370000000000001</v>
      </c>
      <c r="W2051" s="11">
        <v>0.79800000000000004</v>
      </c>
      <c r="X2051" s="11">
        <v>0.59199999999999997</v>
      </c>
      <c r="Y2051" s="11">
        <v>0.432</v>
      </c>
      <c r="Z2051" s="11">
        <v>0.129</v>
      </c>
      <c r="AA2051" s="11">
        <v>2.7E-2</v>
      </c>
      <c r="AB2051" s="11">
        <v>3.0000000000000001E-3</v>
      </c>
      <c r="AC2051" s="11">
        <v>0</v>
      </c>
    </row>
    <row r="2052" spans="1:29" ht="11.5" hidden="1">
      <c r="A2052" s="15">
        <v>2035</v>
      </c>
      <c r="B2052" s="13" t="s">
        <v>1059</v>
      </c>
      <c r="C2052" s="14" t="s">
        <v>1203</v>
      </c>
      <c r="D2052" s="12"/>
      <c r="E2052" s="12">
        <v>96</v>
      </c>
      <c r="F2052" s="13" t="s">
        <v>1110</v>
      </c>
      <c r="G2052" s="12">
        <v>920</v>
      </c>
      <c r="H2052" s="12">
        <v>1995</v>
      </c>
      <c r="I2052" s="11">
        <v>18.245000000000001</v>
      </c>
      <c r="J2052" s="11">
        <v>15.782</v>
      </c>
      <c r="K2052" s="11">
        <v>13.760999999999999</v>
      </c>
      <c r="L2052" s="11">
        <v>13.324</v>
      </c>
      <c r="M2052" s="11">
        <v>14.223000000000001</v>
      </c>
      <c r="N2052" s="11">
        <v>16.64</v>
      </c>
      <c r="O2052" s="11">
        <v>13.019</v>
      </c>
      <c r="P2052" s="11">
        <v>11.476000000000001</v>
      </c>
      <c r="Q2052" s="11">
        <v>8.5109999999999992</v>
      </c>
      <c r="R2052" s="11">
        <v>5.2590000000000003</v>
      </c>
      <c r="S2052" s="11">
        <v>3.0939999999999999</v>
      </c>
      <c r="T2052" s="11">
        <v>2.33</v>
      </c>
      <c r="U2052" s="11">
        <v>2.3730000000000002</v>
      </c>
      <c r="V2052" s="11">
        <v>1.4430000000000001</v>
      </c>
      <c r="W2052" s="11">
        <v>1.0509999999999999</v>
      </c>
      <c r="X2052" s="11">
        <v>0.61499999999999999</v>
      </c>
      <c r="Y2052" s="11">
        <v>0.40799999999999997</v>
      </c>
      <c r="Z2052" s="11">
        <v>0.18</v>
      </c>
      <c r="AA2052" s="11">
        <v>3.1E-2</v>
      </c>
      <c r="AB2052" s="11">
        <v>3.0000000000000001E-3</v>
      </c>
      <c r="AC2052" s="11">
        <v>0</v>
      </c>
    </row>
    <row r="2053" spans="1:29" ht="11.5" hidden="1">
      <c r="A2053" s="15">
        <v>2036</v>
      </c>
      <c r="B2053" s="13" t="s">
        <v>1059</v>
      </c>
      <c r="C2053" s="14" t="s">
        <v>1203</v>
      </c>
      <c r="D2053" s="12"/>
      <c r="E2053" s="12">
        <v>96</v>
      </c>
      <c r="F2053" s="13" t="s">
        <v>1110</v>
      </c>
      <c r="G2053" s="12">
        <v>920</v>
      </c>
      <c r="H2053" s="12">
        <v>2000</v>
      </c>
      <c r="I2053" s="11">
        <v>16.984000000000002</v>
      </c>
      <c r="J2053" s="11">
        <v>16.966999999999999</v>
      </c>
      <c r="K2053" s="11">
        <v>15.843999999999999</v>
      </c>
      <c r="L2053" s="11">
        <v>14.154999999999999</v>
      </c>
      <c r="M2053" s="11">
        <v>17.186</v>
      </c>
      <c r="N2053" s="11">
        <v>18.202999999999999</v>
      </c>
      <c r="O2053" s="11">
        <v>17.420999999999999</v>
      </c>
      <c r="P2053" s="11">
        <v>14.1</v>
      </c>
      <c r="Q2053" s="11">
        <v>11.145</v>
      </c>
      <c r="R2053" s="11">
        <v>7.9720000000000004</v>
      </c>
      <c r="S2053" s="11">
        <v>5.1219999999999999</v>
      </c>
      <c r="T2053" s="11">
        <v>2.8719999999999999</v>
      </c>
      <c r="U2053" s="11">
        <v>2.5030000000000001</v>
      </c>
      <c r="V2053" s="11">
        <v>1.9870000000000001</v>
      </c>
      <c r="W2053" s="11">
        <v>0.71499999999999997</v>
      </c>
      <c r="X2053" s="11">
        <v>0.56599999999999995</v>
      </c>
      <c r="Y2053" s="11">
        <v>0.45300000000000001</v>
      </c>
      <c r="Z2053" s="11">
        <v>0.17299999999999999</v>
      </c>
      <c r="AA2053" s="11">
        <v>4.3999999999999997E-2</v>
      </c>
      <c r="AB2053" s="11">
        <v>4.0000000000000001E-3</v>
      </c>
      <c r="AC2053" s="11">
        <v>0</v>
      </c>
    </row>
    <row r="2054" spans="1:29" ht="11.5" hidden="1">
      <c r="A2054" s="15">
        <v>2037</v>
      </c>
      <c r="B2054" s="13" t="s">
        <v>1059</v>
      </c>
      <c r="C2054" s="14" t="s">
        <v>1203</v>
      </c>
      <c r="D2054" s="12"/>
      <c r="E2054" s="12">
        <v>96</v>
      </c>
      <c r="F2054" s="13" t="s">
        <v>1110</v>
      </c>
      <c r="G2054" s="12">
        <v>920</v>
      </c>
      <c r="H2054" s="12">
        <v>2005</v>
      </c>
      <c r="I2054" s="11">
        <v>16.038</v>
      </c>
      <c r="J2054" s="11">
        <v>17.015000000000001</v>
      </c>
      <c r="K2054" s="11">
        <v>16.475999999999999</v>
      </c>
      <c r="L2054" s="11">
        <v>15.897</v>
      </c>
      <c r="M2054" s="11">
        <v>17.922999999999998</v>
      </c>
      <c r="N2054" s="11">
        <v>18.146999999999998</v>
      </c>
      <c r="O2054" s="11">
        <v>17.966000000000001</v>
      </c>
      <c r="P2054" s="11">
        <v>15.321999999999999</v>
      </c>
      <c r="Q2054" s="11">
        <v>13.013</v>
      </c>
      <c r="R2054" s="11">
        <v>9.8490000000000002</v>
      </c>
      <c r="S2054" s="11">
        <v>7.2789999999999999</v>
      </c>
      <c r="T2054" s="11">
        <v>4.875</v>
      </c>
      <c r="U2054" s="11">
        <v>3.4239999999999999</v>
      </c>
      <c r="V2054" s="11">
        <v>2.2429999999999999</v>
      </c>
      <c r="W2054" s="11">
        <v>1.399</v>
      </c>
      <c r="X2054" s="11">
        <v>0.98399999999999999</v>
      </c>
      <c r="Y2054" s="11">
        <v>0.57599999999999996</v>
      </c>
      <c r="Z2054" s="11">
        <v>0.20300000000000001</v>
      </c>
      <c r="AA2054" s="11">
        <v>4.8000000000000001E-2</v>
      </c>
      <c r="AB2054" s="11">
        <v>6.0000000000000001E-3</v>
      </c>
      <c r="AC2054" s="11">
        <v>0</v>
      </c>
    </row>
    <row r="2055" spans="1:29" ht="11.5" hidden="1">
      <c r="A2055" s="15">
        <v>2038</v>
      </c>
      <c r="B2055" s="13" t="s">
        <v>1059</v>
      </c>
      <c r="C2055" s="14" t="s">
        <v>1203</v>
      </c>
      <c r="D2055" s="12"/>
      <c r="E2055" s="12">
        <v>96</v>
      </c>
      <c r="F2055" s="13" t="s">
        <v>1110</v>
      </c>
      <c r="G2055" s="12">
        <v>920</v>
      </c>
      <c r="H2055" s="12">
        <v>2010</v>
      </c>
      <c r="I2055" s="11">
        <v>15.281000000000001</v>
      </c>
      <c r="J2055" s="11">
        <v>16.507000000000001</v>
      </c>
      <c r="K2055" s="11">
        <v>17.062999999999999</v>
      </c>
      <c r="L2055" s="11">
        <v>17.047000000000001</v>
      </c>
      <c r="M2055" s="11">
        <v>18.423999999999999</v>
      </c>
      <c r="N2055" s="11">
        <v>18.297999999999998</v>
      </c>
      <c r="O2055" s="11">
        <v>17.375</v>
      </c>
      <c r="P2055" s="11">
        <v>16.245000000000001</v>
      </c>
      <c r="Q2055" s="11">
        <v>14.34</v>
      </c>
      <c r="R2055" s="11">
        <v>11.223000000000001</v>
      </c>
      <c r="S2055" s="11">
        <v>9.0289999999999999</v>
      </c>
      <c r="T2055" s="11">
        <v>6.4210000000000003</v>
      </c>
      <c r="U2055" s="11">
        <v>3.944</v>
      </c>
      <c r="V2055" s="11">
        <v>2.3029999999999999</v>
      </c>
      <c r="W2055" s="11">
        <v>2.0670000000000002</v>
      </c>
      <c r="X2055" s="11">
        <v>1.34</v>
      </c>
      <c r="Y2055" s="11">
        <v>0.65400000000000003</v>
      </c>
      <c r="Z2055" s="11">
        <v>0.28299999999999997</v>
      </c>
      <c r="AA2055" s="11">
        <v>6.3E-2</v>
      </c>
      <c r="AB2055" s="11">
        <v>8.0000000000000002E-3</v>
      </c>
      <c r="AC2055" s="11">
        <v>0</v>
      </c>
    </row>
    <row r="2056" spans="1:29" ht="11.5" hidden="1">
      <c r="A2056" s="15">
        <v>2039</v>
      </c>
      <c r="B2056" s="13" t="s">
        <v>1059</v>
      </c>
      <c r="C2056" s="14" t="s">
        <v>1203</v>
      </c>
      <c r="D2056" s="12"/>
      <c r="E2056" s="12">
        <v>96</v>
      </c>
      <c r="F2056" s="13" t="s">
        <v>1110</v>
      </c>
      <c r="G2056" s="12">
        <v>920</v>
      </c>
      <c r="H2056" s="12">
        <v>2015</v>
      </c>
      <c r="I2056" s="11">
        <v>16.803000000000001</v>
      </c>
      <c r="J2056" s="11">
        <v>15.193</v>
      </c>
      <c r="K2056" s="11">
        <v>16.431999999999999</v>
      </c>
      <c r="L2056" s="11">
        <v>16.751000000000001</v>
      </c>
      <c r="M2056" s="11">
        <v>16.509</v>
      </c>
      <c r="N2056" s="11">
        <v>17.908000000000001</v>
      </c>
      <c r="O2056" s="11">
        <v>17.888999999999999</v>
      </c>
      <c r="P2056" s="11">
        <v>17.055</v>
      </c>
      <c r="Q2056" s="11">
        <v>15.965999999999999</v>
      </c>
      <c r="R2056" s="11">
        <v>14.066000000000001</v>
      </c>
      <c r="S2056" s="11">
        <v>10.952</v>
      </c>
      <c r="T2056" s="11">
        <v>8.7379999999999995</v>
      </c>
      <c r="U2056" s="11">
        <v>6.1159999999999997</v>
      </c>
      <c r="V2056" s="11">
        <v>3.6469999999999998</v>
      </c>
      <c r="W2056" s="11">
        <v>2.0259999999999998</v>
      </c>
      <c r="X2056" s="11">
        <v>1.665</v>
      </c>
      <c r="Y2056" s="11">
        <v>0.92</v>
      </c>
      <c r="Z2056" s="11">
        <v>0.34100000000000003</v>
      </c>
      <c r="AA2056" s="11">
        <v>9.6000000000000002E-2</v>
      </c>
      <c r="AB2056" s="11">
        <v>1.2E-2</v>
      </c>
      <c r="AC2056" s="11">
        <v>1E-3</v>
      </c>
    </row>
    <row r="2057" spans="1:29" ht="11.5" hidden="1">
      <c r="A2057" s="15">
        <v>2040</v>
      </c>
      <c r="B2057" s="13" t="s">
        <v>1059</v>
      </c>
      <c r="C2057" s="14" t="s">
        <v>1203</v>
      </c>
      <c r="D2057" s="12"/>
      <c r="E2057" s="12">
        <v>96</v>
      </c>
      <c r="F2057" s="13" t="s">
        <v>1110</v>
      </c>
      <c r="G2057" s="12">
        <v>920</v>
      </c>
      <c r="H2057" s="12">
        <v>2020</v>
      </c>
      <c r="I2057" s="11">
        <v>15.42</v>
      </c>
      <c r="J2057" s="11">
        <v>16.776</v>
      </c>
      <c r="K2057" s="11">
        <v>15.173</v>
      </c>
      <c r="L2057" s="11">
        <v>16.401</v>
      </c>
      <c r="M2057" s="11">
        <v>16.698</v>
      </c>
      <c r="N2057" s="11">
        <v>16.45</v>
      </c>
      <c r="O2057" s="11">
        <v>17.829999999999998</v>
      </c>
      <c r="P2057" s="11">
        <v>17.786000000000001</v>
      </c>
      <c r="Q2057" s="11">
        <v>16.911000000000001</v>
      </c>
      <c r="R2057" s="11">
        <v>15.765000000000001</v>
      </c>
      <c r="S2057" s="11">
        <v>13.801</v>
      </c>
      <c r="T2057" s="11">
        <v>10.646000000000001</v>
      </c>
      <c r="U2057" s="11">
        <v>8.3650000000000002</v>
      </c>
      <c r="V2057" s="11">
        <v>5.7060000000000004</v>
      </c>
      <c r="W2057" s="11">
        <v>3.258</v>
      </c>
      <c r="X2057" s="11">
        <v>1.67</v>
      </c>
      <c r="Y2057" s="11">
        <v>1.1850000000000001</v>
      </c>
      <c r="Z2057" s="11">
        <v>0.50700000000000001</v>
      </c>
      <c r="AA2057" s="11">
        <v>0.126</v>
      </c>
      <c r="AB2057" s="11">
        <v>2.1000000000000001E-2</v>
      </c>
      <c r="AC2057" s="11">
        <v>1E-3</v>
      </c>
    </row>
    <row r="2058" spans="1:29" ht="11.5" hidden="1">
      <c r="A2058" s="15">
        <v>2041</v>
      </c>
      <c r="B2058" s="13" t="s">
        <v>1059</v>
      </c>
      <c r="C2058" s="14" t="s">
        <v>1204</v>
      </c>
      <c r="D2058" s="12"/>
      <c r="E2058" s="12">
        <v>116</v>
      </c>
      <c r="F2058" s="13" t="s">
        <v>1110</v>
      </c>
      <c r="G2058" s="12">
        <v>920</v>
      </c>
      <c r="H2058" s="12">
        <v>1950</v>
      </c>
      <c r="I2058" s="11">
        <v>366.995</v>
      </c>
      <c r="J2058" s="11">
        <v>299.87900000000002</v>
      </c>
      <c r="K2058" s="11">
        <v>261.63099999999997</v>
      </c>
      <c r="L2058" s="11">
        <v>228.27600000000001</v>
      </c>
      <c r="M2058" s="11">
        <v>197.37</v>
      </c>
      <c r="N2058" s="11">
        <v>169.321</v>
      </c>
      <c r="O2058" s="11">
        <v>144.22900000000001</v>
      </c>
      <c r="P2058" s="11">
        <v>122.196</v>
      </c>
      <c r="Q2058" s="11">
        <v>102.91800000000001</v>
      </c>
      <c r="R2058" s="11">
        <v>86.19</v>
      </c>
      <c r="S2058" s="11">
        <v>70.483000000000004</v>
      </c>
      <c r="T2058" s="11">
        <v>56.813000000000002</v>
      </c>
      <c r="U2058" s="11">
        <v>43.35</v>
      </c>
      <c r="V2058" s="11">
        <v>29.986999999999998</v>
      </c>
      <c r="W2058" s="11">
        <v>19.89</v>
      </c>
      <c r="X2058" s="11">
        <v>11.119</v>
      </c>
      <c r="Y2058" s="11">
        <v>4.141</v>
      </c>
      <c r="Z2058" s="11">
        <v>1.349</v>
      </c>
      <c r="AA2058" s="11">
        <v>0.28599999999999998</v>
      </c>
      <c r="AB2058" s="11">
        <v>3.6999999999999998E-2</v>
      </c>
      <c r="AC2058" s="11">
        <v>3.0000000000000001E-3</v>
      </c>
    </row>
    <row r="2059" spans="1:29" ht="11.5" hidden="1">
      <c r="A2059" s="15">
        <v>2042</v>
      </c>
      <c r="B2059" s="13" t="s">
        <v>1059</v>
      </c>
      <c r="C2059" s="14" t="s">
        <v>1204</v>
      </c>
      <c r="D2059" s="12"/>
      <c r="E2059" s="12">
        <v>116</v>
      </c>
      <c r="F2059" s="13" t="s">
        <v>1110</v>
      </c>
      <c r="G2059" s="12">
        <v>920</v>
      </c>
      <c r="H2059" s="12">
        <v>1955</v>
      </c>
      <c r="I2059" s="11">
        <v>478.32600000000002</v>
      </c>
      <c r="J2059" s="11">
        <v>341.32799999999997</v>
      </c>
      <c r="K2059" s="11">
        <v>288.00200000000001</v>
      </c>
      <c r="L2059" s="11">
        <v>250.44</v>
      </c>
      <c r="M2059" s="11">
        <v>215.79599999999999</v>
      </c>
      <c r="N2059" s="11">
        <v>184.934</v>
      </c>
      <c r="O2059" s="11">
        <v>158.006</v>
      </c>
      <c r="P2059" s="11">
        <v>134.34</v>
      </c>
      <c r="Q2059" s="11">
        <v>113.9</v>
      </c>
      <c r="R2059" s="11">
        <v>95.626000000000005</v>
      </c>
      <c r="S2059" s="11">
        <v>78.631</v>
      </c>
      <c r="T2059" s="11">
        <v>62.47</v>
      </c>
      <c r="U2059" s="11">
        <v>48.171999999999997</v>
      </c>
      <c r="V2059" s="11">
        <v>34.031999999999996</v>
      </c>
      <c r="W2059" s="11">
        <v>21.175000000000001</v>
      </c>
      <c r="X2059" s="11">
        <v>12.135999999999999</v>
      </c>
      <c r="Y2059" s="11">
        <v>5.5380000000000003</v>
      </c>
      <c r="Z2059" s="11">
        <v>1.53</v>
      </c>
      <c r="AA2059" s="11">
        <v>0.33200000000000002</v>
      </c>
      <c r="AB2059" s="11">
        <v>4.2999999999999997E-2</v>
      </c>
      <c r="AC2059" s="11">
        <v>4.0000000000000001E-3</v>
      </c>
    </row>
    <row r="2060" spans="1:29" ht="11.5" hidden="1">
      <c r="A2060" s="15">
        <v>2043</v>
      </c>
      <c r="B2060" s="13" t="s">
        <v>1059</v>
      </c>
      <c r="C2060" s="14" t="s">
        <v>1204</v>
      </c>
      <c r="D2060" s="12"/>
      <c r="E2060" s="12">
        <v>116</v>
      </c>
      <c r="F2060" s="13" t="s">
        <v>1110</v>
      </c>
      <c r="G2060" s="12">
        <v>920</v>
      </c>
      <c r="H2060" s="12">
        <v>1960</v>
      </c>
      <c r="I2060" s="11">
        <v>529.64599999999996</v>
      </c>
      <c r="J2060" s="11">
        <v>446.459</v>
      </c>
      <c r="K2060" s="11">
        <v>327.82799999999997</v>
      </c>
      <c r="L2060" s="11">
        <v>275.70999999999998</v>
      </c>
      <c r="M2060" s="11">
        <v>236.89500000000001</v>
      </c>
      <c r="N2060" s="11">
        <v>202.41</v>
      </c>
      <c r="O2060" s="11">
        <v>172.792</v>
      </c>
      <c r="P2060" s="11">
        <v>147.404</v>
      </c>
      <c r="Q2060" s="11">
        <v>125.395</v>
      </c>
      <c r="R2060" s="11">
        <v>105.982</v>
      </c>
      <c r="S2060" s="11">
        <v>87.561999999999998</v>
      </c>
      <c r="T2060" s="11">
        <v>70.094999999999999</v>
      </c>
      <c r="U2060" s="11">
        <v>53.392000000000003</v>
      </c>
      <c r="V2060" s="11">
        <v>38.356999999999999</v>
      </c>
      <c r="W2060" s="11">
        <v>24.506</v>
      </c>
      <c r="X2060" s="11">
        <v>13.231999999999999</v>
      </c>
      <c r="Y2060" s="11">
        <v>6.1449999999999996</v>
      </c>
      <c r="Z2060" s="11">
        <v>2.052</v>
      </c>
      <c r="AA2060" s="11">
        <v>0.379</v>
      </c>
      <c r="AB2060" s="11">
        <v>4.9000000000000002E-2</v>
      </c>
      <c r="AC2060" s="11">
        <v>4.0000000000000001E-3</v>
      </c>
    </row>
    <row r="2061" spans="1:29" ht="11.5" hidden="1">
      <c r="A2061" s="15">
        <v>2044</v>
      </c>
      <c r="B2061" s="13" t="s">
        <v>1059</v>
      </c>
      <c r="C2061" s="14" t="s">
        <v>1204</v>
      </c>
      <c r="D2061" s="12"/>
      <c r="E2061" s="12">
        <v>116</v>
      </c>
      <c r="F2061" s="13" t="s">
        <v>1110</v>
      </c>
      <c r="G2061" s="12">
        <v>920</v>
      </c>
      <c r="H2061" s="12">
        <v>1965</v>
      </c>
      <c r="I2061" s="11">
        <v>584.12199999999996</v>
      </c>
      <c r="J2061" s="11">
        <v>494.80099999999999</v>
      </c>
      <c r="K2061" s="11">
        <v>428.90899999999999</v>
      </c>
      <c r="L2061" s="11">
        <v>313.96699999999998</v>
      </c>
      <c r="M2061" s="11">
        <v>261.09100000000001</v>
      </c>
      <c r="N2061" s="11">
        <v>222.55199999999999</v>
      </c>
      <c r="O2061" s="11">
        <v>189.45</v>
      </c>
      <c r="P2061" s="11">
        <v>161.51499999999999</v>
      </c>
      <c r="Q2061" s="11">
        <v>137.822</v>
      </c>
      <c r="R2061" s="11">
        <v>116.873</v>
      </c>
      <c r="S2061" s="11">
        <v>97.406000000000006</v>
      </c>
      <c r="T2061" s="11">
        <v>78.506</v>
      </c>
      <c r="U2061" s="11">
        <v>60.387999999999998</v>
      </c>
      <c r="V2061" s="11">
        <v>43.106000000000002</v>
      </c>
      <c r="W2061" s="11">
        <v>28.126000000000001</v>
      </c>
      <c r="X2061" s="11">
        <v>15.5</v>
      </c>
      <c r="Y2061" s="11">
        <v>6.7140000000000004</v>
      </c>
      <c r="Z2061" s="11">
        <v>2.2799999999999998</v>
      </c>
      <c r="AA2061" s="11">
        <v>0.50700000000000001</v>
      </c>
      <c r="AB2061" s="11">
        <v>5.8000000000000003E-2</v>
      </c>
      <c r="AC2061" s="11">
        <v>5.0000000000000001E-3</v>
      </c>
    </row>
    <row r="2062" spans="1:29" ht="11.5" hidden="1">
      <c r="A2062" s="15">
        <v>2045</v>
      </c>
      <c r="B2062" s="13" t="s">
        <v>1059</v>
      </c>
      <c r="C2062" s="14" t="s">
        <v>1204</v>
      </c>
      <c r="D2062" s="12"/>
      <c r="E2062" s="12">
        <v>116</v>
      </c>
      <c r="F2062" s="13" t="s">
        <v>1110</v>
      </c>
      <c r="G2062" s="12">
        <v>920</v>
      </c>
      <c r="H2062" s="12">
        <v>1970</v>
      </c>
      <c r="I2062" s="11">
        <v>599.29</v>
      </c>
      <c r="J2062" s="11">
        <v>528.23699999999997</v>
      </c>
      <c r="K2062" s="11">
        <v>460.37700000000001</v>
      </c>
      <c r="L2062" s="11">
        <v>398.54700000000003</v>
      </c>
      <c r="M2062" s="11">
        <v>287.96800000000002</v>
      </c>
      <c r="N2062" s="11">
        <v>237.68</v>
      </c>
      <c r="O2062" s="11">
        <v>201.49100000000001</v>
      </c>
      <c r="P2062" s="11">
        <v>170.976</v>
      </c>
      <c r="Q2062" s="11">
        <v>145.691</v>
      </c>
      <c r="R2062" s="11">
        <v>124.092</v>
      </c>
      <c r="S2062" s="11">
        <v>104.029</v>
      </c>
      <c r="T2062" s="11">
        <v>84.712000000000003</v>
      </c>
      <c r="U2062" s="11">
        <v>65.790999999999997</v>
      </c>
      <c r="V2062" s="11">
        <v>47.692</v>
      </c>
      <c r="W2062" s="11">
        <v>30.878</v>
      </c>
      <c r="X2062" s="11">
        <v>16.949000000000002</v>
      </c>
      <c r="Y2062" s="11">
        <v>7.9089999999999998</v>
      </c>
      <c r="Z2062" s="11">
        <v>2.5030000000000001</v>
      </c>
      <c r="AA2062" s="11">
        <v>0.56699999999999995</v>
      </c>
      <c r="AB2062" s="11">
        <v>7.5999999999999998E-2</v>
      </c>
      <c r="AC2062" s="11">
        <v>5.0000000000000001E-3</v>
      </c>
    </row>
    <row r="2063" spans="1:29" ht="11.5" hidden="1">
      <c r="A2063" s="15">
        <v>2046</v>
      </c>
      <c r="B2063" s="13" t="s">
        <v>1059</v>
      </c>
      <c r="C2063" s="14" t="s">
        <v>1204</v>
      </c>
      <c r="D2063" s="12"/>
      <c r="E2063" s="12">
        <v>116</v>
      </c>
      <c r="F2063" s="13" t="s">
        <v>1110</v>
      </c>
      <c r="G2063" s="12">
        <v>920</v>
      </c>
      <c r="H2063" s="12">
        <v>1975</v>
      </c>
      <c r="I2063" s="11">
        <v>622.01499999999999</v>
      </c>
      <c r="J2063" s="11">
        <v>544.81899999999996</v>
      </c>
      <c r="K2063" s="11">
        <v>491.25200000000001</v>
      </c>
      <c r="L2063" s="11">
        <v>427.89499999999998</v>
      </c>
      <c r="M2063" s="11">
        <v>368.38600000000002</v>
      </c>
      <c r="N2063" s="11">
        <v>264.01</v>
      </c>
      <c r="O2063" s="11">
        <v>217.17400000000001</v>
      </c>
      <c r="P2063" s="11">
        <v>184.08799999999999</v>
      </c>
      <c r="Q2063" s="11">
        <v>156.40299999999999</v>
      </c>
      <c r="R2063" s="11">
        <v>133.03299999999999</v>
      </c>
      <c r="S2063" s="11">
        <v>112.11499999999999</v>
      </c>
      <c r="T2063" s="11">
        <v>91.965999999999994</v>
      </c>
      <c r="U2063" s="11">
        <v>71.906000000000006</v>
      </c>
      <c r="V2063" s="11">
        <v>52.3</v>
      </c>
      <c r="W2063" s="11">
        <v>34.19</v>
      </c>
      <c r="X2063" s="11">
        <v>18.709</v>
      </c>
      <c r="Y2063" s="11">
        <v>8.44</v>
      </c>
      <c r="Z2063" s="11">
        <v>2.8889999999999998</v>
      </c>
      <c r="AA2063" s="11">
        <v>0.61599999999999999</v>
      </c>
      <c r="AB2063" s="11">
        <v>8.5000000000000006E-2</v>
      </c>
      <c r="AC2063" s="11">
        <v>6.0000000000000001E-3</v>
      </c>
    </row>
    <row r="2064" spans="1:29" ht="11.5" hidden="1">
      <c r="A2064" s="15">
        <v>2047</v>
      </c>
      <c r="B2064" s="13" t="s">
        <v>1059</v>
      </c>
      <c r="C2064" s="14" t="s">
        <v>1204</v>
      </c>
      <c r="D2064" s="12"/>
      <c r="E2064" s="12">
        <v>116</v>
      </c>
      <c r="F2064" s="13" t="s">
        <v>1110</v>
      </c>
      <c r="G2064" s="12">
        <v>920</v>
      </c>
      <c r="H2064" s="12">
        <v>1980</v>
      </c>
      <c r="I2064" s="11">
        <v>455.12900000000002</v>
      </c>
      <c r="J2064" s="11">
        <v>491.03300000000002</v>
      </c>
      <c r="K2064" s="11">
        <v>455.49900000000002</v>
      </c>
      <c r="L2064" s="11">
        <v>404.53500000000003</v>
      </c>
      <c r="M2064" s="11">
        <v>351.86700000000002</v>
      </c>
      <c r="N2064" s="11">
        <v>306.536</v>
      </c>
      <c r="O2064" s="11">
        <v>220.87</v>
      </c>
      <c r="P2064" s="11">
        <v>180.93899999999999</v>
      </c>
      <c r="Q2064" s="11">
        <v>152.46899999999999</v>
      </c>
      <c r="R2064" s="11">
        <v>129.422</v>
      </c>
      <c r="S2064" s="11">
        <v>110.223</v>
      </c>
      <c r="T2064" s="11">
        <v>92.721000000000004</v>
      </c>
      <c r="U2064" s="11">
        <v>73.968000000000004</v>
      </c>
      <c r="V2064" s="11">
        <v>54.093000000000004</v>
      </c>
      <c r="W2064" s="11">
        <v>35.472999999999999</v>
      </c>
      <c r="X2064" s="11">
        <v>19.402999999999999</v>
      </c>
      <c r="Y2064" s="11">
        <v>7.968</v>
      </c>
      <c r="Z2064" s="11">
        <v>2.19</v>
      </c>
      <c r="AA2064" s="11">
        <v>0.38300000000000001</v>
      </c>
      <c r="AB2064" s="11">
        <v>4.4999999999999998E-2</v>
      </c>
      <c r="AC2064" s="11">
        <v>2E-3</v>
      </c>
    </row>
    <row r="2065" spans="1:29" ht="11.5" hidden="1">
      <c r="A2065" s="15">
        <v>2048</v>
      </c>
      <c r="B2065" s="13" t="s">
        <v>1059</v>
      </c>
      <c r="C2065" s="14" t="s">
        <v>1204</v>
      </c>
      <c r="D2065" s="12"/>
      <c r="E2065" s="12">
        <v>116</v>
      </c>
      <c r="F2065" s="13" t="s">
        <v>1110</v>
      </c>
      <c r="G2065" s="12">
        <v>920</v>
      </c>
      <c r="H2065" s="12">
        <v>1985</v>
      </c>
      <c r="I2065" s="11">
        <v>741.53300000000002</v>
      </c>
      <c r="J2065" s="11">
        <v>427.62799999999999</v>
      </c>
      <c r="K2065" s="11">
        <v>468.33699999999999</v>
      </c>
      <c r="L2065" s="11">
        <v>434.40699999999998</v>
      </c>
      <c r="M2065" s="11">
        <v>383.50900000000001</v>
      </c>
      <c r="N2065" s="11">
        <v>332.065</v>
      </c>
      <c r="O2065" s="11">
        <v>288.32799999999997</v>
      </c>
      <c r="P2065" s="11">
        <v>207.19</v>
      </c>
      <c r="Q2065" s="11">
        <v>169.23</v>
      </c>
      <c r="R2065" s="11">
        <v>141.95400000000001</v>
      </c>
      <c r="S2065" s="11">
        <v>119.14100000000001</v>
      </c>
      <c r="T2065" s="11">
        <v>99.763000000000005</v>
      </c>
      <c r="U2065" s="11">
        <v>80.695999999999998</v>
      </c>
      <c r="V2065" s="11">
        <v>60.314</v>
      </c>
      <c r="W2065" s="11">
        <v>39.848999999999997</v>
      </c>
      <c r="X2065" s="11">
        <v>21.956</v>
      </c>
      <c r="Y2065" s="11">
        <v>9.89</v>
      </c>
      <c r="Z2065" s="11">
        <v>2.9670000000000001</v>
      </c>
      <c r="AA2065" s="11">
        <v>0.54400000000000004</v>
      </c>
      <c r="AB2065" s="11">
        <v>5.8000000000000003E-2</v>
      </c>
      <c r="AC2065" s="11">
        <v>4.0000000000000001E-3</v>
      </c>
    </row>
    <row r="2066" spans="1:29" ht="11.5" hidden="1">
      <c r="A2066" s="15">
        <v>2049</v>
      </c>
      <c r="B2066" s="13" t="s">
        <v>1059</v>
      </c>
      <c r="C2066" s="14" t="s">
        <v>1204</v>
      </c>
      <c r="D2066" s="12"/>
      <c r="E2066" s="12">
        <v>116</v>
      </c>
      <c r="F2066" s="13" t="s">
        <v>1110</v>
      </c>
      <c r="G2066" s="12">
        <v>920</v>
      </c>
      <c r="H2066" s="12">
        <v>1990</v>
      </c>
      <c r="I2066" s="11">
        <v>854.56399999999996</v>
      </c>
      <c r="J2066" s="11">
        <v>714.51700000000005</v>
      </c>
      <c r="K2066" s="11">
        <v>408.8</v>
      </c>
      <c r="L2066" s="11">
        <v>450.166</v>
      </c>
      <c r="M2066" s="11">
        <v>416.35</v>
      </c>
      <c r="N2066" s="11">
        <v>366.58800000000002</v>
      </c>
      <c r="O2066" s="11">
        <v>315.97699999999998</v>
      </c>
      <c r="P2066" s="11">
        <v>274.10199999999998</v>
      </c>
      <c r="Q2066" s="11">
        <v>195.72499999999999</v>
      </c>
      <c r="R2066" s="11">
        <v>158.97300000000001</v>
      </c>
      <c r="S2066" s="11">
        <v>131.93199999999999</v>
      </c>
      <c r="T2066" s="11">
        <v>109.033</v>
      </c>
      <c r="U2066" s="11">
        <v>88.224999999999994</v>
      </c>
      <c r="V2066" s="11">
        <v>67.447000000000003</v>
      </c>
      <c r="W2066" s="11">
        <v>46.046999999999997</v>
      </c>
      <c r="X2066" s="11">
        <v>25.983000000000001</v>
      </c>
      <c r="Y2066" s="11">
        <v>11.77</v>
      </c>
      <c r="Z2066" s="11">
        <v>3.8650000000000002</v>
      </c>
      <c r="AA2066" s="11">
        <v>0.76400000000000001</v>
      </c>
      <c r="AB2066" s="11">
        <v>8.4000000000000005E-2</v>
      </c>
      <c r="AC2066" s="11">
        <v>5.0000000000000001E-3</v>
      </c>
    </row>
    <row r="2067" spans="1:29" ht="11.5" hidden="1">
      <c r="A2067" s="15">
        <v>2050</v>
      </c>
      <c r="B2067" s="13" t="s">
        <v>1059</v>
      </c>
      <c r="C2067" s="14" t="s">
        <v>1204</v>
      </c>
      <c r="D2067" s="12"/>
      <c r="E2067" s="12">
        <v>116</v>
      </c>
      <c r="F2067" s="13" t="s">
        <v>1110</v>
      </c>
      <c r="G2067" s="12">
        <v>920</v>
      </c>
      <c r="H2067" s="12">
        <v>1995</v>
      </c>
      <c r="I2067" s="11">
        <v>874.399</v>
      </c>
      <c r="J2067" s="11">
        <v>855.94399999999996</v>
      </c>
      <c r="K2067" s="11">
        <v>724.13300000000004</v>
      </c>
      <c r="L2067" s="11">
        <v>419.86799999999999</v>
      </c>
      <c r="M2067" s="11">
        <v>458.584</v>
      </c>
      <c r="N2067" s="11">
        <v>422.053</v>
      </c>
      <c r="O2067" s="11">
        <v>369.68700000000001</v>
      </c>
      <c r="P2067" s="11">
        <v>316.80399999999997</v>
      </c>
      <c r="Q2067" s="11">
        <v>273.04300000000001</v>
      </c>
      <c r="R2067" s="11">
        <v>194.60499999999999</v>
      </c>
      <c r="S2067" s="11">
        <v>156.917</v>
      </c>
      <c r="T2067" s="11">
        <v>128.38200000000001</v>
      </c>
      <c r="U2067" s="11">
        <v>102.678</v>
      </c>
      <c r="V2067" s="11">
        <v>78.430000000000007</v>
      </c>
      <c r="W2067" s="11">
        <v>54.688000000000002</v>
      </c>
      <c r="X2067" s="11">
        <v>32.860999999999997</v>
      </c>
      <c r="Y2067" s="11">
        <v>13.973000000000001</v>
      </c>
      <c r="Z2067" s="11">
        <v>4.6120000000000001</v>
      </c>
      <c r="AA2067" s="11">
        <v>1</v>
      </c>
      <c r="AB2067" s="11">
        <v>0.11799999999999999</v>
      </c>
      <c r="AC2067" s="11">
        <v>8.0000000000000002E-3</v>
      </c>
    </row>
    <row r="2068" spans="1:29" ht="11.5" hidden="1">
      <c r="A2068" s="15">
        <v>2051</v>
      </c>
      <c r="B2068" s="13" t="s">
        <v>1059</v>
      </c>
      <c r="C2068" s="14" t="s">
        <v>1204</v>
      </c>
      <c r="D2068" s="12"/>
      <c r="E2068" s="12">
        <v>116</v>
      </c>
      <c r="F2068" s="13" t="s">
        <v>1110</v>
      </c>
      <c r="G2068" s="12">
        <v>920</v>
      </c>
      <c r="H2068" s="12">
        <v>2000</v>
      </c>
      <c r="I2068" s="11">
        <v>779.56600000000003</v>
      </c>
      <c r="J2068" s="11">
        <v>855.84199999999998</v>
      </c>
      <c r="K2068" s="11">
        <v>852.55399999999997</v>
      </c>
      <c r="L2068" s="11">
        <v>812.30899999999997</v>
      </c>
      <c r="M2068" s="11">
        <v>399.78699999999998</v>
      </c>
      <c r="N2068" s="11">
        <v>468.58800000000002</v>
      </c>
      <c r="O2068" s="11">
        <v>428.09500000000003</v>
      </c>
      <c r="P2068" s="11">
        <v>383.97800000000001</v>
      </c>
      <c r="Q2068" s="11">
        <v>312.49799999999999</v>
      </c>
      <c r="R2068" s="11">
        <v>273.22800000000001</v>
      </c>
      <c r="S2068" s="11">
        <v>192.81399999999999</v>
      </c>
      <c r="T2068" s="11">
        <v>154.31800000000001</v>
      </c>
      <c r="U2068" s="11">
        <v>122.104</v>
      </c>
      <c r="V2068" s="11">
        <v>94.504999999999995</v>
      </c>
      <c r="W2068" s="11">
        <v>61.398000000000003</v>
      </c>
      <c r="X2068" s="11">
        <v>34.695</v>
      </c>
      <c r="Y2068" s="11">
        <v>14.645</v>
      </c>
      <c r="Z2068" s="11">
        <v>5.4880000000000004</v>
      </c>
      <c r="AA2068" s="11">
        <v>1.1950000000000001</v>
      </c>
      <c r="AB2068" s="11">
        <v>0.153</v>
      </c>
      <c r="AC2068" s="11">
        <v>1.0999999999999999E-2</v>
      </c>
    </row>
    <row r="2069" spans="1:29" ht="11.5" hidden="1">
      <c r="A2069" s="15">
        <v>2052</v>
      </c>
      <c r="B2069" s="13" t="s">
        <v>1059</v>
      </c>
      <c r="C2069" s="14" t="s">
        <v>1204</v>
      </c>
      <c r="D2069" s="12"/>
      <c r="E2069" s="12">
        <v>116</v>
      </c>
      <c r="F2069" s="13" t="s">
        <v>1110</v>
      </c>
      <c r="G2069" s="12">
        <v>920</v>
      </c>
      <c r="H2069" s="12">
        <v>2005</v>
      </c>
      <c r="I2069" s="11">
        <v>758.39800000000002</v>
      </c>
      <c r="J2069" s="11">
        <v>780.22299999999996</v>
      </c>
      <c r="K2069" s="11">
        <v>880.60599999999999</v>
      </c>
      <c r="L2069" s="11">
        <v>784.17100000000005</v>
      </c>
      <c r="M2069" s="11">
        <v>805.19100000000003</v>
      </c>
      <c r="N2069" s="11">
        <v>377.995</v>
      </c>
      <c r="O2069" s="11">
        <v>448.24900000000002</v>
      </c>
      <c r="P2069" s="11">
        <v>427.19200000000001</v>
      </c>
      <c r="Q2069" s="11">
        <v>387.62200000000001</v>
      </c>
      <c r="R2069" s="11">
        <v>313.56900000000002</v>
      </c>
      <c r="S2069" s="11">
        <v>269.97800000000001</v>
      </c>
      <c r="T2069" s="11">
        <v>191.28700000000001</v>
      </c>
      <c r="U2069" s="11">
        <v>147.62</v>
      </c>
      <c r="V2069" s="11">
        <v>110.157</v>
      </c>
      <c r="W2069" s="11">
        <v>79.125</v>
      </c>
      <c r="X2069" s="11">
        <v>42.844000000000001</v>
      </c>
      <c r="Y2069" s="11">
        <v>19.45</v>
      </c>
      <c r="Z2069" s="11">
        <v>5.9930000000000003</v>
      </c>
      <c r="AA2069" s="11">
        <v>1.476</v>
      </c>
      <c r="AB2069" s="11">
        <v>0.19</v>
      </c>
      <c r="AC2069" s="11">
        <v>1.4E-2</v>
      </c>
    </row>
    <row r="2070" spans="1:29" ht="11.5" hidden="1">
      <c r="A2070" s="15">
        <v>2053</v>
      </c>
      <c r="B2070" s="13" t="s">
        <v>1059</v>
      </c>
      <c r="C2070" s="14" t="s">
        <v>1204</v>
      </c>
      <c r="D2070" s="12"/>
      <c r="E2070" s="12">
        <v>116</v>
      </c>
      <c r="F2070" s="13" t="s">
        <v>1110</v>
      </c>
      <c r="G2070" s="12">
        <v>920</v>
      </c>
      <c r="H2070" s="12">
        <v>2010</v>
      </c>
      <c r="I2070" s="11">
        <v>813.846</v>
      </c>
      <c r="J2070" s="11">
        <v>743.64800000000002</v>
      </c>
      <c r="K2070" s="11">
        <v>779.39599999999996</v>
      </c>
      <c r="L2070" s="11">
        <v>809.42</v>
      </c>
      <c r="M2070" s="11">
        <v>665.63900000000001</v>
      </c>
      <c r="N2070" s="11">
        <v>880.19899999999996</v>
      </c>
      <c r="O2070" s="11">
        <v>350.50400000000002</v>
      </c>
      <c r="P2070" s="11">
        <v>441.69099999999997</v>
      </c>
      <c r="Q2070" s="11">
        <v>412.69400000000002</v>
      </c>
      <c r="R2070" s="11">
        <v>381.43400000000003</v>
      </c>
      <c r="S2070" s="11">
        <v>306.67200000000003</v>
      </c>
      <c r="T2070" s="11">
        <v>259.91800000000001</v>
      </c>
      <c r="U2070" s="11">
        <v>178.58699999999999</v>
      </c>
      <c r="V2070" s="11">
        <v>131.78299999999999</v>
      </c>
      <c r="W2070" s="11">
        <v>91.284000000000006</v>
      </c>
      <c r="X2070" s="11">
        <v>57.591000000000001</v>
      </c>
      <c r="Y2070" s="11">
        <v>25.385999999999999</v>
      </c>
      <c r="Z2070" s="11">
        <v>8.4809999999999999</v>
      </c>
      <c r="AA2070" s="11">
        <v>1.7170000000000001</v>
      </c>
      <c r="AB2070" s="11">
        <v>0.247</v>
      </c>
      <c r="AC2070" s="11">
        <v>1.7999999999999999E-2</v>
      </c>
    </row>
    <row r="2071" spans="1:29" ht="11.5" hidden="1">
      <c r="A2071" s="15">
        <v>2054</v>
      </c>
      <c r="B2071" s="13" t="s">
        <v>1059</v>
      </c>
      <c r="C2071" s="14" t="s">
        <v>1204</v>
      </c>
      <c r="D2071" s="12"/>
      <c r="E2071" s="12">
        <v>116</v>
      </c>
      <c r="F2071" s="13" t="s">
        <v>1110</v>
      </c>
      <c r="G2071" s="12">
        <v>920</v>
      </c>
      <c r="H2071" s="12">
        <v>2015</v>
      </c>
      <c r="I2071" s="11">
        <v>864.71799999999996</v>
      </c>
      <c r="J2071" s="11">
        <v>806.471</v>
      </c>
      <c r="K2071" s="11">
        <v>736.87199999999996</v>
      </c>
      <c r="L2071" s="11">
        <v>768.53599999999994</v>
      </c>
      <c r="M2071" s="11">
        <v>794.02</v>
      </c>
      <c r="N2071" s="11">
        <v>651.09100000000001</v>
      </c>
      <c r="O2071" s="11">
        <v>864.755</v>
      </c>
      <c r="P2071" s="11">
        <v>341.44499999999999</v>
      </c>
      <c r="Q2071" s="11">
        <v>431.58499999999998</v>
      </c>
      <c r="R2071" s="11">
        <v>402.209</v>
      </c>
      <c r="S2071" s="11">
        <v>369.85599999999999</v>
      </c>
      <c r="T2071" s="11">
        <v>294.11700000000002</v>
      </c>
      <c r="U2071" s="11">
        <v>242.965</v>
      </c>
      <c r="V2071" s="11">
        <v>159.34299999999999</v>
      </c>
      <c r="W2071" s="11">
        <v>108.752</v>
      </c>
      <c r="X2071" s="11">
        <v>65.84</v>
      </c>
      <c r="Y2071" s="11">
        <v>34.049999999999997</v>
      </c>
      <c r="Z2071" s="11">
        <v>11.391</v>
      </c>
      <c r="AA2071" s="11">
        <v>2.6309999999999998</v>
      </c>
      <c r="AB2071" s="11">
        <v>0.32400000000000001</v>
      </c>
      <c r="AC2071" s="11">
        <v>2.3E-2</v>
      </c>
    </row>
    <row r="2072" spans="1:29" ht="11.5" hidden="1">
      <c r="A2072" s="15">
        <v>2055</v>
      </c>
      <c r="B2072" s="13" t="s">
        <v>1059</v>
      </c>
      <c r="C2072" s="14" t="s">
        <v>1204</v>
      </c>
      <c r="D2072" s="12"/>
      <c r="E2072" s="12">
        <v>116</v>
      </c>
      <c r="F2072" s="13" t="s">
        <v>1110</v>
      </c>
      <c r="G2072" s="12">
        <v>920</v>
      </c>
      <c r="H2072" s="12">
        <v>2020</v>
      </c>
      <c r="I2072" s="11">
        <v>871.69</v>
      </c>
      <c r="J2072" s="11">
        <v>858.56</v>
      </c>
      <c r="K2072" s="11">
        <v>800.69299999999998</v>
      </c>
      <c r="L2072" s="11">
        <v>727.375</v>
      </c>
      <c r="M2072" s="11">
        <v>754.48800000000006</v>
      </c>
      <c r="N2072" s="11">
        <v>779.85299999999995</v>
      </c>
      <c r="O2072" s="11">
        <v>639.16999999999996</v>
      </c>
      <c r="P2072" s="11">
        <v>851.36400000000003</v>
      </c>
      <c r="Q2072" s="11">
        <v>333.86799999999999</v>
      </c>
      <c r="R2072" s="11">
        <v>422.00799999999998</v>
      </c>
      <c r="S2072" s="11">
        <v>391.38499999999999</v>
      </c>
      <c r="T2072" s="11">
        <v>356.34300000000002</v>
      </c>
      <c r="U2072" s="11">
        <v>276.71100000000001</v>
      </c>
      <c r="V2072" s="11">
        <v>218.964</v>
      </c>
      <c r="W2072" s="11">
        <v>133.48099999999999</v>
      </c>
      <c r="X2072" s="11">
        <v>80.238</v>
      </c>
      <c r="Y2072" s="11">
        <v>40.200000000000003</v>
      </c>
      <c r="Z2072" s="11">
        <v>15.909000000000001</v>
      </c>
      <c r="AA2072" s="11">
        <v>3.6949999999999998</v>
      </c>
      <c r="AB2072" s="11">
        <v>0.52100000000000002</v>
      </c>
      <c r="AC2072" s="11">
        <v>3.1E-2</v>
      </c>
    </row>
    <row r="2073" spans="1:29" ht="11.5" hidden="1">
      <c r="A2073" s="15">
        <v>2056</v>
      </c>
      <c r="B2073" s="13" t="s">
        <v>1059</v>
      </c>
      <c r="C2073" s="14" t="s">
        <v>1205</v>
      </c>
      <c r="D2073" s="12"/>
      <c r="E2073" s="12">
        <v>360</v>
      </c>
      <c r="F2073" s="13" t="s">
        <v>1110</v>
      </c>
      <c r="G2073" s="12">
        <v>920</v>
      </c>
      <c r="H2073" s="12">
        <v>1950</v>
      </c>
      <c r="I2073" s="11">
        <v>5100.6419999999998</v>
      </c>
      <c r="J2073" s="11">
        <v>4563.8879999999999</v>
      </c>
      <c r="K2073" s="11">
        <v>4307.0020000000004</v>
      </c>
      <c r="L2073" s="11">
        <v>3797.3519999999999</v>
      </c>
      <c r="M2073" s="11">
        <v>3189.6849999999999</v>
      </c>
      <c r="N2073" s="11">
        <v>2522.9960000000001</v>
      </c>
      <c r="O2073" s="11">
        <v>2167.0569999999998</v>
      </c>
      <c r="P2073" s="11">
        <v>1994.2809999999999</v>
      </c>
      <c r="Q2073" s="11">
        <v>1727.174</v>
      </c>
      <c r="R2073" s="11">
        <v>1393.4369999999999</v>
      </c>
      <c r="S2073" s="11">
        <v>1086.1030000000001</v>
      </c>
      <c r="T2073" s="11">
        <v>966.31700000000001</v>
      </c>
      <c r="U2073" s="11">
        <v>795.03700000000003</v>
      </c>
      <c r="V2073" s="11">
        <v>628.82299999999998</v>
      </c>
      <c r="W2073" s="11">
        <v>427.553</v>
      </c>
      <c r="X2073" s="11">
        <v>249.971</v>
      </c>
      <c r="Y2073" s="11">
        <v>93.3</v>
      </c>
      <c r="Z2073" s="11">
        <v>28.951000000000001</v>
      </c>
      <c r="AA2073" s="11">
        <v>5.7910000000000004</v>
      </c>
      <c r="AB2073" s="11">
        <v>0.69699999999999995</v>
      </c>
      <c r="AC2073" s="11">
        <v>4.9000000000000002E-2</v>
      </c>
    </row>
    <row r="2074" spans="1:29" ht="11.5" hidden="1">
      <c r="A2074" s="15">
        <v>2057</v>
      </c>
      <c r="B2074" s="13" t="s">
        <v>1059</v>
      </c>
      <c r="C2074" s="14" t="s">
        <v>1205</v>
      </c>
      <c r="D2074" s="12"/>
      <c r="E2074" s="12">
        <v>360</v>
      </c>
      <c r="F2074" s="13" t="s">
        <v>1110</v>
      </c>
      <c r="G2074" s="12">
        <v>920</v>
      </c>
      <c r="H2074" s="12">
        <v>1955</v>
      </c>
      <c r="I2074" s="11">
        <v>5932.44</v>
      </c>
      <c r="J2074" s="11">
        <v>4660.2510000000002</v>
      </c>
      <c r="K2074" s="11">
        <v>4462.8710000000001</v>
      </c>
      <c r="L2074" s="11">
        <v>4242.1059999999998</v>
      </c>
      <c r="M2074" s="11">
        <v>3713.0479999999998</v>
      </c>
      <c r="N2074" s="11">
        <v>3093.4940000000001</v>
      </c>
      <c r="O2074" s="11">
        <v>2436.0140000000001</v>
      </c>
      <c r="P2074" s="11">
        <v>2087.7860000000001</v>
      </c>
      <c r="Q2074" s="11">
        <v>1919.3579999999999</v>
      </c>
      <c r="R2074" s="11">
        <v>1657.2570000000001</v>
      </c>
      <c r="S2074" s="11">
        <v>1321.43</v>
      </c>
      <c r="T2074" s="11">
        <v>1007.375</v>
      </c>
      <c r="U2074" s="11">
        <v>860.07299999999998</v>
      </c>
      <c r="V2074" s="11">
        <v>659.32799999999997</v>
      </c>
      <c r="W2074" s="11">
        <v>466.34300000000002</v>
      </c>
      <c r="X2074" s="11">
        <v>265.04199999999997</v>
      </c>
      <c r="Y2074" s="11">
        <v>117.786</v>
      </c>
      <c r="Z2074" s="11">
        <v>24.858000000000001</v>
      </c>
      <c r="AA2074" s="11">
        <v>4.6319999999999997</v>
      </c>
      <c r="AB2074" s="11">
        <v>0.49399999999999999</v>
      </c>
      <c r="AC2074" s="11">
        <v>3.5999999999999997E-2</v>
      </c>
    </row>
    <row r="2075" spans="1:29" ht="11.5" hidden="1">
      <c r="A2075" s="15">
        <v>2058</v>
      </c>
      <c r="B2075" s="13" t="s">
        <v>1059</v>
      </c>
      <c r="C2075" s="14" t="s">
        <v>1205</v>
      </c>
      <c r="D2075" s="12"/>
      <c r="E2075" s="12">
        <v>360</v>
      </c>
      <c r="F2075" s="13" t="s">
        <v>1110</v>
      </c>
      <c r="G2075" s="12">
        <v>920</v>
      </c>
      <c r="H2075" s="12">
        <v>1960</v>
      </c>
      <c r="I2075" s="11">
        <v>7350.2</v>
      </c>
      <c r="J2075" s="11">
        <v>5544.5810000000001</v>
      </c>
      <c r="K2075" s="11">
        <v>4572.0929999999998</v>
      </c>
      <c r="L2075" s="11">
        <v>4398.2259999999997</v>
      </c>
      <c r="M2075" s="11">
        <v>4148.5659999999998</v>
      </c>
      <c r="N2075" s="11">
        <v>3607.5160000000001</v>
      </c>
      <c r="O2075" s="11">
        <v>2991.9479999999999</v>
      </c>
      <c r="P2075" s="11">
        <v>2346.1779999999999</v>
      </c>
      <c r="Q2075" s="11">
        <v>2003.546</v>
      </c>
      <c r="R2075" s="11">
        <v>1833.07</v>
      </c>
      <c r="S2075" s="11">
        <v>1562.5239999999999</v>
      </c>
      <c r="T2075" s="11">
        <v>1217.4829999999999</v>
      </c>
      <c r="U2075" s="11">
        <v>891.90200000000004</v>
      </c>
      <c r="V2075" s="11">
        <v>714.62900000000002</v>
      </c>
      <c r="W2075" s="11">
        <v>496.69600000000003</v>
      </c>
      <c r="X2075" s="11">
        <v>299.21199999999999</v>
      </c>
      <c r="Y2075" s="11">
        <v>133.15299999999999</v>
      </c>
      <c r="Z2075" s="11">
        <v>32.96</v>
      </c>
      <c r="AA2075" s="11">
        <v>4.2039999999999997</v>
      </c>
      <c r="AB2075" s="11">
        <v>0.42</v>
      </c>
      <c r="AC2075" s="11">
        <v>2.7E-2</v>
      </c>
    </row>
    <row r="2076" spans="1:29" ht="11.5" hidden="1">
      <c r="A2076" s="15">
        <v>2059</v>
      </c>
      <c r="B2076" s="13" t="s">
        <v>1059</v>
      </c>
      <c r="C2076" s="14" t="s">
        <v>1205</v>
      </c>
      <c r="D2076" s="12"/>
      <c r="E2076" s="12">
        <v>360</v>
      </c>
      <c r="F2076" s="13" t="s">
        <v>1110</v>
      </c>
      <c r="G2076" s="12">
        <v>920</v>
      </c>
      <c r="H2076" s="12">
        <v>1965</v>
      </c>
      <c r="I2076" s="11">
        <v>8444.2739999999994</v>
      </c>
      <c r="J2076" s="11">
        <v>6978.3969999999999</v>
      </c>
      <c r="K2076" s="11">
        <v>5457.1319999999996</v>
      </c>
      <c r="L2076" s="11">
        <v>4512.1850000000004</v>
      </c>
      <c r="M2076" s="11">
        <v>4306.38</v>
      </c>
      <c r="N2076" s="11">
        <v>4037.9270000000001</v>
      </c>
      <c r="O2076" s="11">
        <v>3497.1089999999999</v>
      </c>
      <c r="P2076" s="11">
        <v>2888.2060000000001</v>
      </c>
      <c r="Q2076" s="11">
        <v>2255.2600000000002</v>
      </c>
      <c r="R2076" s="11">
        <v>1915.307</v>
      </c>
      <c r="S2076" s="11">
        <v>1730.3240000000001</v>
      </c>
      <c r="T2076" s="11">
        <v>1442.54</v>
      </c>
      <c r="U2076" s="11">
        <v>1082.134</v>
      </c>
      <c r="V2076" s="11">
        <v>746.17399999999998</v>
      </c>
      <c r="W2076" s="11">
        <v>543.99199999999996</v>
      </c>
      <c r="X2076" s="11">
        <v>323.76299999999998</v>
      </c>
      <c r="Y2076" s="11">
        <v>154.28100000000001</v>
      </c>
      <c r="Z2076" s="11">
        <v>38.753999999999998</v>
      </c>
      <c r="AA2076" s="11">
        <v>5.8239999999999998</v>
      </c>
      <c r="AB2076" s="11">
        <v>0.39900000000000002</v>
      </c>
      <c r="AC2076" s="11">
        <v>2.3E-2</v>
      </c>
    </row>
    <row r="2077" spans="1:29" ht="11.5" hidden="1">
      <c r="A2077" s="15">
        <v>2060</v>
      </c>
      <c r="B2077" s="13" t="s">
        <v>1059</v>
      </c>
      <c r="C2077" s="14" t="s">
        <v>1205</v>
      </c>
      <c r="D2077" s="12"/>
      <c r="E2077" s="12">
        <v>360</v>
      </c>
      <c r="F2077" s="13" t="s">
        <v>1110</v>
      </c>
      <c r="G2077" s="12">
        <v>920</v>
      </c>
      <c r="H2077" s="12">
        <v>1970</v>
      </c>
      <c r="I2077" s="11">
        <v>9488.9500000000007</v>
      </c>
      <c r="J2077" s="11">
        <v>8102.3959999999997</v>
      </c>
      <c r="K2077" s="11">
        <v>6889.1189999999997</v>
      </c>
      <c r="L2077" s="11">
        <v>5399.3040000000001</v>
      </c>
      <c r="M2077" s="11">
        <v>4433.91</v>
      </c>
      <c r="N2077" s="11">
        <v>4210.7960000000003</v>
      </c>
      <c r="O2077" s="11">
        <v>3934.4450000000002</v>
      </c>
      <c r="P2077" s="11">
        <v>3392.6329999999998</v>
      </c>
      <c r="Q2077" s="11">
        <v>2787.732</v>
      </c>
      <c r="R2077" s="11">
        <v>2162.3670000000002</v>
      </c>
      <c r="S2077" s="11">
        <v>1812.79</v>
      </c>
      <c r="T2077" s="11">
        <v>1602.2919999999999</v>
      </c>
      <c r="U2077" s="11">
        <v>1289.088</v>
      </c>
      <c r="V2077" s="11">
        <v>913.303</v>
      </c>
      <c r="W2077" s="11">
        <v>574.39200000000005</v>
      </c>
      <c r="X2077" s="11">
        <v>360.44499999999999</v>
      </c>
      <c r="Y2077" s="11">
        <v>170.76</v>
      </c>
      <c r="Z2077" s="11">
        <v>46.81</v>
      </c>
      <c r="AA2077" s="11">
        <v>7.17</v>
      </c>
      <c r="AB2077" s="11">
        <v>0.58299999999999996</v>
      </c>
      <c r="AC2077" s="11">
        <v>2.3E-2</v>
      </c>
    </row>
    <row r="2078" spans="1:29" ht="11.5" hidden="1">
      <c r="A2078" s="15">
        <v>2061</v>
      </c>
      <c r="B2078" s="13" t="s">
        <v>1059</v>
      </c>
      <c r="C2078" s="14" t="s">
        <v>1205</v>
      </c>
      <c r="D2078" s="12"/>
      <c r="E2078" s="12">
        <v>360</v>
      </c>
      <c r="F2078" s="13" t="s">
        <v>1110</v>
      </c>
      <c r="G2078" s="12">
        <v>920</v>
      </c>
      <c r="H2078" s="12">
        <v>1975</v>
      </c>
      <c r="I2078" s="11">
        <v>10244.397000000001</v>
      </c>
      <c r="J2078" s="11">
        <v>9188.7340000000004</v>
      </c>
      <c r="K2078" s="11">
        <v>8013.924</v>
      </c>
      <c r="L2078" s="11">
        <v>6824.884</v>
      </c>
      <c r="M2078" s="11">
        <v>5318.4319999999998</v>
      </c>
      <c r="N2078" s="11">
        <v>4349.9830000000002</v>
      </c>
      <c r="O2078" s="11">
        <v>4117.6210000000001</v>
      </c>
      <c r="P2078" s="11">
        <v>3830.2959999999998</v>
      </c>
      <c r="Q2078" s="11">
        <v>3284.2910000000002</v>
      </c>
      <c r="R2078" s="11">
        <v>2678.9670000000001</v>
      </c>
      <c r="S2078" s="11">
        <v>2051.2049999999999</v>
      </c>
      <c r="T2078" s="11">
        <v>1683.4880000000001</v>
      </c>
      <c r="U2078" s="11">
        <v>1438.5409999999999</v>
      </c>
      <c r="V2078" s="11">
        <v>1095.7940000000001</v>
      </c>
      <c r="W2078" s="11">
        <v>709.77099999999996</v>
      </c>
      <c r="X2078" s="11">
        <v>385.91199999999998</v>
      </c>
      <c r="Y2078" s="11">
        <v>193.756</v>
      </c>
      <c r="Z2078" s="11">
        <v>53.637999999999998</v>
      </c>
      <c r="AA2078" s="11">
        <v>8.9760000000000009</v>
      </c>
      <c r="AB2078" s="11">
        <v>0.74399999999999999</v>
      </c>
      <c r="AC2078" s="11">
        <v>3.4000000000000002E-2</v>
      </c>
    </row>
    <row r="2079" spans="1:29" ht="11.5" hidden="1">
      <c r="A2079" s="15">
        <v>2062</v>
      </c>
      <c r="B2079" s="13" t="s">
        <v>1059</v>
      </c>
      <c r="C2079" s="14" t="s">
        <v>1205</v>
      </c>
      <c r="D2079" s="12"/>
      <c r="E2079" s="12">
        <v>360</v>
      </c>
      <c r="F2079" s="13" t="s">
        <v>1110</v>
      </c>
      <c r="G2079" s="12">
        <v>920</v>
      </c>
      <c r="H2079" s="12">
        <v>1980</v>
      </c>
      <c r="I2079" s="11">
        <v>10811.54</v>
      </c>
      <c r="J2079" s="11">
        <v>9990.616</v>
      </c>
      <c r="K2079" s="11">
        <v>9096.1919999999991</v>
      </c>
      <c r="L2079" s="11">
        <v>7941.15</v>
      </c>
      <c r="M2079" s="11">
        <v>6729.15</v>
      </c>
      <c r="N2079" s="11">
        <v>5225.4340000000002</v>
      </c>
      <c r="O2079" s="11">
        <v>4261.5110000000004</v>
      </c>
      <c r="P2079" s="11">
        <v>4017.5639999999999</v>
      </c>
      <c r="Q2079" s="11">
        <v>3717.1819999999998</v>
      </c>
      <c r="R2079" s="11">
        <v>3163.9920000000002</v>
      </c>
      <c r="S2079" s="11">
        <v>2548.7840000000001</v>
      </c>
      <c r="T2079" s="11">
        <v>1913.0319999999999</v>
      </c>
      <c r="U2079" s="11">
        <v>1520.5530000000001</v>
      </c>
      <c r="V2079" s="11">
        <v>1232.6969999999999</v>
      </c>
      <c r="W2079" s="11">
        <v>860.68700000000001</v>
      </c>
      <c r="X2079" s="11">
        <v>483.56599999999997</v>
      </c>
      <c r="Y2079" s="11">
        <v>210.916</v>
      </c>
      <c r="Z2079" s="11">
        <v>62.566000000000003</v>
      </c>
      <c r="AA2079" s="11">
        <v>10.564</v>
      </c>
      <c r="AB2079" s="11">
        <v>0.95499999999999996</v>
      </c>
      <c r="AC2079" s="11">
        <v>4.3999999999999997E-2</v>
      </c>
    </row>
    <row r="2080" spans="1:29" ht="11.5" hidden="1">
      <c r="A2080" s="15">
        <v>2063</v>
      </c>
      <c r="B2080" s="13" t="s">
        <v>1059</v>
      </c>
      <c r="C2080" s="14" t="s">
        <v>1205</v>
      </c>
      <c r="D2080" s="12"/>
      <c r="E2080" s="12">
        <v>360</v>
      </c>
      <c r="F2080" s="13" t="s">
        <v>1110</v>
      </c>
      <c r="G2080" s="12">
        <v>920</v>
      </c>
      <c r="H2080" s="12">
        <v>1985</v>
      </c>
      <c r="I2080" s="11">
        <v>11223.489</v>
      </c>
      <c r="J2080" s="11">
        <v>10618.931</v>
      </c>
      <c r="K2080" s="11">
        <v>9914.9750000000004</v>
      </c>
      <c r="L2080" s="11">
        <v>9032.9590000000007</v>
      </c>
      <c r="M2080" s="11">
        <v>7851.7020000000002</v>
      </c>
      <c r="N2080" s="11">
        <v>6633.4269999999997</v>
      </c>
      <c r="O2080" s="11">
        <v>5137.9620000000004</v>
      </c>
      <c r="P2080" s="11">
        <v>4174.3879999999999</v>
      </c>
      <c r="Q2080" s="11">
        <v>3914.8290000000002</v>
      </c>
      <c r="R2080" s="11">
        <v>3595.636</v>
      </c>
      <c r="S2080" s="11">
        <v>3023.72</v>
      </c>
      <c r="T2080" s="11">
        <v>2390.1019999999999</v>
      </c>
      <c r="U2080" s="11">
        <v>1740.682</v>
      </c>
      <c r="V2080" s="11">
        <v>1316.6990000000001</v>
      </c>
      <c r="W2080" s="11">
        <v>982.67899999999997</v>
      </c>
      <c r="X2080" s="11">
        <v>598.74400000000003</v>
      </c>
      <c r="Y2080" s="11">
        <v>271.40199999999999</v>
      </c>
      <c r="Z2080" s="11">
        <v>69.494</v>
      </c>
      <c r="AA2080" s="11">
        <v>12.534000000000001</v>
      </c>
      <c r="AB2080" s="11">
        <v>1.135</v>
      </c>
      <c r="AC2080" s="11">
        <v>5.6000000000000001E-2</v>
      </c>
    </row>
    <row r="2081" spans="1:29" ht="11.5" hidden="1">
      <c r="A2081" s="15">
        <v>2064</v>
      </c>
      <c r="B2081" s="13" t="s">
        <v>1059</v>
      </c>
      <c r="C2081" s="14" t="s">
        <v>1205</v>
      </c>
      <c r="D2081" s="12"/>
      <c r="E2081" s="12">
        <v>360</v>
      </c>
      <c r="F2081" s="13" t="s">
        <v>1110</v>
      </c>
      <c r="G2081" s="12">
        <v>920</v>
      </c>
      <c r="H2081" s="12">
        <v>1990</v>
      </c>
      <c r="I2081" s="11">
        <v>10888.275</v>
      </c>
      <c r="J2081" s="11">
        <v>11021.683999999999</v>
      </c>
      <c r="K2081" s="11">
        <v>10506.375</v>
      </c>
      <c r="L2081" s="11">
        <v>9809.6299999999992</v>
      </c>
      <c r="M2081" s="11">
        <v>8897.643</v>
      </c>
      <c r="N2081" s="11">
        <v>7713.0020000000004</v>
      </c>
      <c r="O2081" s="11">
        <v>6502.1009999999997</v>
      </c>
      <c r="P2081" s="11">
        <v>5017.2439999999997</v>
      </c>
      <c r="Q2081" s="11">
        <v>4054.482</v>
      </c>
      <c r="R2081" s="11">
        <v>3774.0320000000002</v>
      </c>
      <c r="S2081" s="11">
        <v>3425.5810000000001</v>
      </c>
      <c r="T2081" s="11">
        <v>2828.1779999999999</v>
      </c>
      <c r="U2081" s="11">
        <v>2172.5140000000001</v>
      </c>
      <c r="V2081" s="11">
        <v>1509.8879999999999</v>
      </c>
      <c r="W2081" s="11">
        <v>1055.0920000000001</v>
      </c>
      <c r="X2081" s="11">
        <v>691.17499999999995</v>
      </c>
      <c r="Y2081" s="11">
        <v>342.24400000000003</v>
      </c>
      <c r="Z2081" s="11">
        <v>92.108999999999995</v>
      </c>
      <c r="AA2081" s="11">
        <v>14.332000000000001</v>
      </c>
      <c r="AB2081" s="11">
        <v>1.3839999999999999</v>
      </c>
      <c r="AC2081" s="11">
        <v>6.8000000000000005E-2</v>
      </c>
    </row>
    <row r="2082" spans="1:29" ht="11.5" hidden="1">
      <c r="A2082" s="15">
        <v>2065</v>
      </c>
      <c r="B2082" s="13" t="s">
        <v>1059</v>
      </c>
      <c r="C2082" s="14" t="s">
        <v>1205</v>
      </c>
      <c r="D2082" s="12"/>
      <c r="E2082" s="12">
        <v>360</v>
      </c>
      <c r="F2082" s="13" t="s">
        <v>1110</v>
      </c>
      <c r="G2082" s="12">
        <v>920</v>
      </c>
      <c r="H2082" s="12">
        <v>1995</v>
      </c>
      <c r="I2082" s="11">
        <v>10747.346</v>
      </c>
      <c r="J2082" s="11">
        <v>10831.343000000001</v>
      </c>
      <c r="K2082" s="11">
        <v>11035.954</v>
      </c>
      <c r="L2082" s="11">
        <v>10481.437</v>
      </c>
      <c r="M2082" s="11">
        <v>9716.6389999999992</v>
      </c>
      <c r="N2082" s="11">
        <v>8809.3970000000008</v>
      </c>
      <c r="O2082" s="11">
        <v>7628.3019999999997</v>
      </c>
      <c r="P2082" s="11">
        <v>6409.5789999999997</v>
      </c>
      <c r="Q2082" s="11">
        <v>4917.4769999999999</v>
      </c>
      <c r="R2082" s="11">
        <v>3942.3739999999998</v>
      </c>
      <c r="S2082" s="11">
        <v>3627.0540000000001</v>
      </c>
      <c r="T2082" s="11">
        <v>3233.1280000000002</v>
      </c>
      <c r="U2082" s="11">
        <v>2597.3420000000001</v>
      </c>
      <c r="V2082" s="11">
        <v>1909.0920000000001</v>
      </c>
      <c r="W2082" s="11">
        <v>1230.1079999999999</v>
      </c>
      <c r="X2082" s="11">
        <v>759.58399999999995</v>
      </c>
      <c r="Y2082" s="11">
        <v>408.40899999999999</v>
      </c>
      <c r="Z2082" s="11">
        <v>118.881</v>
      </c>
      <c r="AA2082" s="11">
        <v>19.309999999999999</v>
      </c>
      <c r="AB2082" s="11">
        <v>1.589</v>
      </c>
      <c r="AC2082" s="11">
        <v>8.2000000000000003E-2</v>
      </c>
    </row>
    <row r="2083" spans="1:29" ht="11.5" hidden="1">
      <c r="A2083" s="15">
        <v>2066</v>
      </c>
      <c r="B2083" s="13" t="s">
        <v>1059</v>
      </c>
      <c r="C2083" s="14" t="s">
        <v>1205</v>
      </c>
      <c r="D2083" s="12"/>
      <c r="E2083" s="12">
        <v>360</v>
      </c>
      <c r="F2083" s="13" t="s">
        <v>1110</v>
      </c>
      <c r="G2083" s="12">
        <v>920</v>
      </c>
      <c r="H2083" s="12">
        <v>2000</v>
      </c>
      <c r="I2083" s="11">
        <v>10483.366</v>
      </c>
      <c r="J2083" s="11">
        <v>10674.026</v>
      </c>
      <c r="K2083" s="11">
        <v>10786.177</v>
      </c>
      <c r="L2083" s="11">
        <v>10966.779</v>
      </c>
      <c r="M2083" s="11">
        <v>10348.255999999999</v>
      </c>
      <c r="N2083" s="11">
        <v>9573.74</v>
      </c>
      <c r="O2083" s="11">
        <v>8670.2279999999992</v>
      </c>
      <c r="P2083" s="11">
        <v>7486.3159999999998</v>
      </c>
      <c r="Q2083" s="11">
        <v>6258.1049999999996</v>
      </c>
      <c r="R2083" s="11">
        <v>4753.9440000000004</v>
      </c>
      <c r="S2083" s="11">
        <v>3757.5279999999998</v>
      </c>
      <c r="T2083" s="11">
        <v>3390.5439999999999</v>
      </c>
      <c r="U2083" s="11">
        <v>2966.3</v>
      </c>
      <c r="V2083" s="11">
        <v>2316.7370000000001</v>
      </c>
      <c r="W2083" s="11">
        <v>1606.61</v>
      </c>
      <c r="X2083" s="11">
        <v>947.00900000000001</v>
      </c>
      <c r="Y2083" s="11">
        <v>498.89100000000002</v>
      </c>
      <c r="Z2083" s="11">
        <v>147.29300000000001</v>
      </c>
      <c r="AA2083" s="11">
        <v>25.844000000000001</v>
      </c>
      <c r="AB2083" s="11">
        <v>2.2069999999999999</v>
      </c>
      <c r="AC2083" s="11">
        <v>9.5000000000000001E-2</v>
      </c>
    </row>
    <row r="2084" spans="1:29" ht="11.5" hidden="1">
      <c r="A2084" s="15">
        <v>2067</v>
      </c>
      <c r="B2084" s="13" t="s">
        <v>1059</v>
      </c>
      <c r="C2084" s="14" t="s">
        <v>1205</v>
      </c>
      <c r="D2084" s="12"/>
      <c r="E2084" s="12">
        <v>360</v>
      </c>
      <c r="F2084" s="13" t="s">
        <v>1110</v>
      </c>
      <c r="G2084" s="12">
        <v>920</v>
      </c>
      <c r="H2084" s="12">
        <v>2005</v>
      </c>
      <c r="I2084" s="11">
        <v>10872.666999999999</v>
      </c>
      <c r="J2084" s="11">
        <v>11142.495000000001</v>
      </c>
      <c r="K2084" s="11">
        <v>11091.725</v>
      </c>
      <c r="L2084" s="11">
        <v>10901.483</v>
      </c>
      <c r="M2084" s="11">
        <v>10444.025</v>
      </c>
      <c r="N2084" s="11">
        <v>10212.040999999999</v>
      </c>
      <c r="O2084" s="11">
        <v>9329.4159999999993</v>
      </c>
      <c r="P2084" s="11">
        <v>8318.5110000000004</v>
      </c>
      <c r="Q2084" s="11">
        <v>7170.3959999999997</v>
      </c>
      <c r="R2084" s="11">
        <v>5768.058</v>
      </c>
      <c r="S2084" s="11">
        <v>4634.1620000000003</v>
      </c>
      <c r="T2084" s="11">
        <v>3734.3710000000001</v>
      </c>
      <c r="U2084" s="11">
        <v>3051.6309999999999</v>
      </c>
      <c r="V2084" s="11">
        <v>2403.0940000000001</v>
      </c>
      <c r="W2084" s="11">
        <v>1765.3130000000001</v>
      </c>
      <c r="X2084" s="11">
        <v>1041.1489999999999</v>
      </c>
      <c r="Y2084" s="11">
        <v>576.06700000000001</v>
      </c>
      <c r="Z2084" s="11">
        <v>199.91</v>
      </c>
      <c r="AA2084" s="11">
        <v>36.875</v>
      </c>
      <c r="AB2084" s="11">
        <v>3.536</v>
      </c>
      <c r="AC2084" s="11">
        <v>0.156</v>
      </c>
    </row>
    <row r="2085" spans="1:29" ht="11.5" hidden="1">
      <c r="A2085" s="15">
        <v>2068</v>
      </c>
      <c r="B2085" s="13" t="s">
        <v>1059</v>
      </c>
      <c r="C2085" s="14" t="s">
        <v>1205</v>
      </c>
      <c r="D2085" s="12"/>
      <c r="E2085" s="12">
        <v>360</v>
      </c>
      <c r="F2085" s="13" t="s">
        <v>1110</v>
      </c>
      <c r="G2085" s="12">
        <v>920</v>
      </c>
      <c r="H2085" s="12">
        <v>2010</v>
      </c>
      <c r="I2085" s="11">
        <v>11264.62</v>
      </c>
      <c r="J2085" s="11">
        <v>11420.244000000001</v>
      </c>
      <c r="K2085" s="11">
        <v>11219.562</v>
      </c>
      <c r="L2085" s="11">
        <v>10513.416999999999</v>
      </c>
      <c r="M2085" s="11">
        <v>10248.949000000001</v>
      </c>
      <c r="N2085" s="11">
        <v>10843.123</v>
      </c>
      <c r="O2085" s="11">
        <v>10042.623</v>
      </c>
      <c r="P2085" s="11">
        <v>9297.7019999999993</v>
      </c>
      <c r="Q2085" s="11">
        <v>8314.8150000000005</v>
      </c>
      <c r="R2085" s="11">
        <v>7104.1239999999998</v>
      </c>
      <c r="S2085" s="11">
        <v>5771.0519999999997</v>
      </c>
      <c r="T2085" s="11">
        <v>4141.0469999999996</v>
      </c>
      <c r="U2085" s="11">
        <v>3189.8</v>
      </c>
      <c r="V2085" s="11">
        <v>2490.9450000000002</v>
      </c>
      <c r="W2085" s="11">
        <v>1957.577</v>
      </c>
      <c r="X2085" s="11">
        <v>1183.259</v>
      </c>
      <c r="Y2085" s="11">
        <v>686.71600000000001</v>
      </c>
      <c r="Z2085" s="11">
        <v>259.14999999999998</v>
      </c>
      <c r="AA2085" s="11">
        <v>58.518000000000001</v>
      </c>
      <c r="AB2085" s="11">
        <v>6.17</v>
      </c>
      <c r="AC2085" s="11">
        <v>0.308</v>
      </c>
    </row>
    <row r="2086" spans="1:29" ht="11.5" hidden="1">
      <c r="A2086" s="15">
        <v>2069</v>
      </c>
      <c r="B2086" s="13" t="s">
        <v>1059</v>
      </c>
      <c r="C2086" s="14" t="s">
        <v>1205</v>
      </c>
      <c r="D2086" s="12"/>
      <c r="E2086" s="12">
        <v>360</v>
      </c>
      <c r="F2086" s="13" t="s">
        <v>1110</v>
      </c>
      <c r="G2086" s="12">
        <v>920</v>
      </c>
      <c r="H2086" s="12">
        <v>2015</v>
      </c>
      <c r="I2086" s="11">
        <v>11948.475</v>
      </c>
      <c r="J2086" s="11">
        <v>11207.107</v>
      </c>
      <c r="K2086" s="11">
        <v>11382.38</v>
      </c>
      <c r="L2086" s="11">
        <v>11145.324000000001</v>
      </c>
      <c r="M2086" s="11">
        <v>10395.75</v>
      </c>
      <c r="N2086" s="11">
        <v>10127.415000000001</v>
      </c>
      <c r="O2086" s="11">
        <v>10721.206</v>
      </c>
      <c r="P2086" s="11">
        <v>9919.3809999999994</v>
      </c>
      <c r="Q2086" s="11">
        <v>9159.616</v>
      </c>
      <c r="R2086" s="11">
        <v>8151.4049999999997</v>
      </c>
      <c r="S2086" s="11">
        <v>6909.067</v>
      </c>
      <c r="T2086" s="11">
        <v>5545.0720000000001</v>
      </c>
      <c r="U2086" s="11">
        <v>3898.0569999999998</v>
      </c>
      <c r="V2086" s="11">
        <v>2902.5430000000001</v>
      </c>
      <c r="W2086" s="11">
        <v>2138.6060000000002</v>
      </c>
      <c r="X2086" s="11">
        <v>1509.9369999999999</v>
      </c>
      <c r="Y2086" s="11">
        <v>761.08299999999997</v>
      </c>
      <c r="Z2086" s="11">
        <v>332.584</v>
      </c>
      <c r="AA2086" s="11">
        <v>83.704999999999998</v>
      </c>
      <c r="AB2086" s="11">
        <v>11.084</v>
      </c>
      <c r="AC2086" s="11">
        <v>0.61799999999999999</v>
      </c>
    </row>
    <row r="2087" spans="1:29" ht="11.5" hidden="1">
      <c r="A2087" s="15">
        <v>2070</v>
      </c>
      <c r="B2087" s="13" t="s">
        <v>1059</v>
      </c>
      <c r="C2087" s="14" t="s">
        <v>1205</v>
      </c>
      <c r="D2087" s="12"/>
      <c r="E2087" s="12">
        <v>360</v>
      </c>
      <c r="F2087" s="13" t="s">
        <v>1110</v>
      </c>
      <c r="G2087" s="12">
        <v>920</v>
      </c>
      <c r="H2087" s="12">
        <v>2020</v>
      </c>
      <c r="I2087" s="11">
        <v>11565.56</v>
      </c>
      <c r="J2087" s="11">
        <v>11886.87</v>
      </c>
      <c r="K2087" s="11">
        <v>11174.785</v>
      </c>
      <c r="L2087" s="11">
        <v>11310.294</v>
      </c>
      <c r="M2087" s="11">
        <v>11027.508</v>
      </c>
      <c r="N2087" s="11">
        <v>10278.030000000001</v>
      </c>
      <c r="O2087" s="11">
        <v>10018.019</v>
      </c>
      <c r="P2087" s="11">
        <v>10603.161</v>
      </c>
      <c r="Q2087" s="11">
        <v>9787.2180000000008</v>
      </c>
      <c r="R2087" s="11">
        <v>8996.8909999999996</v>
      </c>
      <c r="S2087" s="11">
        <v>7947.0469999999996</v>
      </c>
      <c r="T2087" s="11">
        <v>6659.9279999999999</v>
      </c>
      <c r="U2087" s="11">
        <v>5245.4889999999996</v>
      </c>
      <c r="V2087" s="11">
        <v>3575.8939999999998</v>
      </c>
      <c r="W2087" s="11">
        <v>2525.4879999999998</v>
      </c>
      <c r="X2087" s="11">
        <v>1685.01</v>
      </c>
      <c r="Y2087" s="11">
        <v>1002.254</v>
      </c>
      <c r="Z2087" s="11">
        <v>384.79599999999999</v>
      </c>
      <c r="AA2087" s="11">
        <v>113.431</v>
      </c>
      <c r="AB2087" s="11">
        <v>16.898</v>
      </c>
      <c r="AC2087" s="11">
        <v>1.1890000000000001</v>
      </c>
    </row>
    <row r="2088" spans="1:29" ht="11.5" hidden="1">
      <c r="A2088" s="15">
        <v>2071</v>
      </c>
      <c r="B2088" s="13" t="s">
        <v>1059</v>
      </c>
      <c r="C2088" s="14" t="s">
        <v>1206</v>
      </c>
      <c r="D2088" s="12"/>
      <c r="E2088" s="12">
        <v>418</v>
      </c>
      <c r="F2088" s="13" t="s">
        <v>1110</v>
      </c>
      <c r="G2088" s="12">
        <v>920</v>
      </c>
      <c r="H2088" s="12">
        <v>1950</v>
      </c>
      <c r="I2088" s="11">
        <v>141.63999999999999</v>
      </c>
      <c r="J2088" s="11">
        <v>110.571</v>
      </c>
      <c r="K2088" s="11">
        <v>95.260999999999996</v>
      </c>
      <c r="L2088" s="11">
        <v>84.131</v>
      </c>
      <c r="M2088" s="11">
        <v>77.572000000000003</v>
      </c>
      <c r="N2088" s="11">
        <v>69.323999999999998</v>
      </c>
      <c r="O2088" s="11">
        <v>61.287999999999997</v>
      </c>
      <c r="P2088" s="11">
        <v>53.003</v>
      </c>
      <c r="Q2088" s="11">
        <v>44.101999999999997</v>
      </c>
      <c r="R2088" s="11">
        <v>36.945999999999998</v>
      </c>
      <c r="S2088" s="11">
        <v>28.542000000000002</v>
      </c>
      <c r="T2088" s="11">
        <v>21.658000000000001</v>
      </c>
      <c r="U2088" s="11">
        <v>14.933</v>
      </c>
      <c r="V2088" s="11">
        <v>8.9169999999999998</v>
      </c>
      <c r="W2088" s="11">
        <v>5.0960000000000001</v>
      </c>
      <c r="X2088" s="11">
        <v>0.79400000000000004</v>
      </c>
      <c r="Y2088" s="11">
        <v>1.0999999999999999E-2</v>
      </c>
      <c r="Z2088" s="11">
        <v>1.0999999999999999E-2</v>
      </c>
      <c r="AA2088" s="11">
        <v>0</v>
      </c>
      <c r="AB2088" s="11">
        <v>0</v>
      </c>
      <c r="AC2088" s="11">
        <v>0</v>
      </c>
    </row>
    <row r="2089" spans="1:29" ht="11.5" hidden="1">
      <c r="A2089" s="15">
        <v>2072</v>
      </c>
      <c r="B2089" s="13" t="s">
        <v>1059</v>
      </c>
      <c r="C2089" s="14" t="s">
        <v>1206</v>
      </c>
      <c r="D2089" s="12"/>
      <c r="E2089" s="12">
        <v>418</v>
      </c>
      <c r="F2089" s="13" t="s">
        <v>1110</v>
      </c>
      <c r="G2089" s="12">
        <v>920</v>
      </c>
      <c r="H2089" s="12">
        <v>1955</v>
      </c>
      <c r="I2089" s="11">
        <v>159.613</v>
      </c>
      <c r="J2089" s="11">
        <v>130.16300000000001</v>
      </c>
      <c r="K2089" s="11">
        <v>107.88200000000001</v>
      </c>
      <c r="L2089" s="11">
        <v>92.724000000000004</v>
      </c>
      <c r="M2089" s="11">
        <v>81.153999999999996</v>
      </c>
      <c r="N2089" s="11">
        <v>74.328000000000003</v>
      </c>
      <c r="O2089" s="11">
        <v>66.072000000000003</v>
      </c>
      <c r="P2089" s="11">
        <v>58.064999999999998</v>
      </c>
      <c r="Q2089" s="11">
        <v>49.933999999999997</v>
      </c>
      <c r="R2089" s="11">
        <v>41.286000000000001</v>
      </c>
      <c r="S2089" s="11">
        <v>34.073999999999998</v>
      </c>
      <c r="T2089" s="11">
        <v>25.645</v>
      </c>
      <c r="U2089" s="11">
        <v>18.622</v>
      </c>
      <c r="V2089" s="11">
        <v>11.99</v>
      </c>
      <c r="W2089" s="11">
        <v>6.4580000000000002</v>
      </c>
      <c r="X2089" s="11">
        <v>3.117</v>
      </c>
      <c r="Y2089" s="11">
        <v>0.39100000000000001</v>
      </c>
      <c r="Z2089" s="11">
        <v>1.0999999999999999E-2</v>
      </c>
      <c r="AA2089" s="11">
        <v>0</v>
      </c>
      <c r="AB2089" s="11">
        <v>0</v>
      </c>
      <c r="AC2089" s="11">
        <v>0</v>
      </c>
    </row>
    <row r="2090" spans="1:29" ht="11.5" hidden="1">
      <c r="A2090" s="15">
        <v>2073</v>
      </c>
      <c r="B2090" s="13" t="s">
        <v>1059</v>
      </c>
      <c r="C2090" s="14" t="s">
        <v>1206</v>
      </c>
      <c r="D2090" s="12"/>
      <c r="E2090" s="12">
        <v>418</v>
      </c>
      <c r="F2090" s="13" t="s">
        <v>1110</v>
      </c>
      <c r="G2090" s="12">
        <v>920</v>
      </c>
      <c r="H2090" s="12">
        <v>1960</v>
      </c>
      <c r="I2090" s="11">
        <v>175.04</v>
      </c>
      <c r="J2090" s="11">
        <v>147.47399999999999</v>
      </c>
      <c r="K2090" s="11">
        <v>127.179</v>
      </c>
      <c r="L2090" s="11">
        <v>105.17</v>
      </c>
      <c r="M2090" s="11">
        <v>89.623999999999995</v>
      </c>
      <c r="N2090" s="11">
        <v>77.944999999999993</v>
      </c>
      <c r="O2090" s="11">
        <v>71.028999999999996</v>
      </c>
      <c r="P2090" s="11">
        <v>62.780999999999999</v>
      </c>
      <c r="Q2090" s="11">
        <v>54.87</v>
      </c>
      <c r="R2090" s="11">
        <v>46.887999999999998</v>
      </c>
      <c r="S2090" s="11">
        <v>38.204999999999998</v>
      </c>
      <c r="T2090" s="11">
        <v>30.747</v>
      </c>
      <c r="U2090" s="11">
        <v>22.177</v>
      </c>
      <c r="V2090" s="11">
        <v>15.066000000000001</v>
      </c>
      <c r="W2090" s="11">
        <v>8.766</v>
      </c>
      <c r="X2090" s="11">
        <v>4.0010000000000003</v>
      </c>
      <c r="Y2090" s="11">
        <v>1.5109999999999999</v>
      </c>
      <c r="Z2090" s="11">
        <v>0.14799999999999999</v>
      </c>
      <c r="AA2090" s="11">
        <v>0</v>
      </c>
      <c r="AB2090" s="11">
        <v>0</v>
      </c>
      <c r="AC2090" s="11">
        <v>0</v>
      </c>
    </row>
    <row r="2091" spans="1:29" ht="11.5" hidden="1">
      <c r="A2091" s="15">
        <v>2074</v>
      </c>
      <c r="B2091" s="13" t="s">
        <v>1059</v>
      </c>
      <c r="C2091" s="14" t="s">
        <v>1206</v>
      </c>
      <c r="D2091" s="12"/>
      <c r="E2091" s="12">
        <v>418</v>
      </c>
      <c r="F2091" s="13" t="s">
        <v>1110</v>
      </c>
      <c r="G2091" s="12">
        <v>920</v>
      </c>
      <c r="H2091" s="12">
        <v>1965</v>
      </c>
      <c r="I2091" s="11">
        <v>194.953</v>
      </c>
      <c r="J2091" s="11">
        <v>162.602</v>
      </c>
      <c r="K2091" s="11">
        <v>144.304</v>
      </c>
      <c r="L2091" s="11">
        <v>124.176</v>
      </c>
      <c r="M2091" s="11">
        <v>101.858</v>
      </c>
      <c r="N2091" s="11">
        <v>86.284000000000006</v>
      </c>
      <c r="O2091" s="11">
        <v>74.683999999999997</v>
      </c>
      <c r="P2091" s="11">
        <v>67.691000000000003</v>
      </c>
      <c r="Q2091" s="11">
        <v>59.511000000000003</v>
      </c>
      <c r="R2091" s="11">
        <v>51.682000000000002</v>
      </c>
      <c r="S2091" s="11">
        <v>43.54</v>
      </c>
      <c r="T2091" s="11">
        <v>34.625</v>
      </c>
      <c r="U2091" s="11">
        <v>26.742999999999999</v>
      </c>
      <c r="V2091" s="11">
        <v>18.081</v>
      </c>
      <c r="W2091" s="11">
        <v>11.122999999999999</v>
      </c>
      <c r="X2091" s="11">
        <v>5.5039999999999996</v>
      </c>
      <c r="Y2091" s="11">
        <v>1.9710000000000001</v>
      </c>
      <c r="Z2091" s="11">
        <v>0.53</v>
      </c>
      <c r="AA2091" s="11">
        <v>3.1E-2</v>
      </c>
      <c r="AB2091" s="11">
        <v>0</v>
      </c>
      <c r="AC2091" s="11">
        <v>0</v>
      </c>
    </row>
    <row r="2092" spans="1:29" ht="11.5" hidden="1">
      <c r="A2092" s="15">
        <v>2075</v>
      </c>
      <c r="B2092" s="13" t="s">
        <v>1059</v>
      </c>
      <c r="C2092" s="14" t="s">
        <v>1206</v>
      </c>
      <c r="D2092" s="12"/>
      <c r="E2092" s="12">
        <v>418</v>
      </c>
      <c r="F2092" s="13" t="s">
        <v>1110</v>
      </c>
      <c r="G2092" s="12">
        <v>920</v>
      </c>
      <c r="H2092" s="12">
        <v>1970</v>
      </c>
      <c r="I2092" s="11">
        <v>221.57499999999999</v>
      </c>
      <c r="J2092" s="11">
        <v>182.00200000000001</v>
      </c>
      <c r="K2092" s="11">
        <v>159.321</v>
      </c>
      <c r="L2092" s="11">
        <v>141.09700000000001</v>
      </c>
      <c r="M2092" s="11">
        <v>120.48399999999999</v>
      </c>
      <c r="N2092" s="11">
        <v>98.268000000000001</v>
      </c>
      <c r="O2092" s="11">
        <v>82.87</v>
      </c>
      <c r="P2092" s="11">
        <v>71.361999999999995</v>
      </c>
      <c r="Q2092" s="11">
        <v>64.343999999999994</v>
      </c>
      <c r="R2092" s="11">
        <v>56.212000000000003</v>
      </c>
      <c r="S2092" s="11">
        <v>48.151000000000003</v>
      </c>
      <c r="T2092" s="11">
        <v>39.619</v>
      </c>
      <c r="U2092" s="11">
        <v>30.274000000000001</v>
      </c>
      <c r="V2092" s="11">
        <v>21.957999999999998</v>
      </c>
      <c r="W2092" s="11">
        <v>13.471</v>
      </c>
      <c r="X2092" s="11">
        <v>7.07</v>
      </c>
      <c r="Y2092" s="11">
        <v>2.7549999999999999</v>
      </c>
      <c r="Z2092" s="11">
        <v>0.70499999999999996</v>
      </c>
      <c r="AA2092" s="11">
        <v>0.123</v>
      </c>
      <c r="AB2092" s="11">
        <v>3.0000000000000001E-3</v>
      </c>
      <c r="AC2092" s="11">
        <v>0</v>
      </c>
    </row>
    <row r="2093" spans="1:29" ht="11.5" hidden="1">
      <c r="A2093" s="15">
        <v>2076</v>
      </c>
      <c r="B2093" s="13" t="s">
        <v>1059</v>
      </c>
      <c r="C2093" s="14" t="s">
        <v>1206</v>
      </c>
      <c r="D2093" s="12"/>
      <c r="E2093" s="12">
        <v>418</v>
      </c>
      <c r="F2093" s="13" t="s">
        <v>1110</v>
      </c>
      <c r="G2093" s="12">
        <v>920</v>
      </c>
      <c r="H2093" s="12">
        <v>1975</v>
      </c>
      <c r="I2093" s="11">
        <v>255.16200000000001</v>
      </c>
      <c r="J2093" s="11">
        <v>207.928</v>
      </c>
      <c r="K2093" s="11">
        <v>178.57599999999999</v>
      </c>
      <c r="L2093" s="11">
        <v>156.011</v>
      </c>
      <c r="M2093" s="11">
        <v>137.16200000000001</v>
      </c>
      <c r="N2093" s="11">
        <v>116.497</v>
      </c>
      <c r="O2093" s="11">
        <v>94.614000000000004</v>
      </c>
      <c r="P2093" s="11">
        <v>79.400999999999996</v>
      </c>
      <c r="Q2093" s="11">
        <v>68.03</v>
      </c>
      <c r="R2093" s="11">
        <v>60.957000000000001</v>
      </c>
      <c r="S2093" s="11">
        <v>52.542999999999999</v>
      </c>
      <c r="T2093" s="11">
        <v>43.991</v>
      </c>
      <c r="U2093" s="11">
        <v>34.831000000000003</v>
      </c>
      <c r="V2093" s="11">
        <v>25.039000000000001</v>
      </c>
      <c r="W2093" s="11">
        <v>16.513000000000002</v>
      </c>
      <c r="X2093" s="11">
        <v>8.6660000000000004</v>
      </c>
      <c r="Y2093" s="11">
        <v>3.593</v>
      </c>
      <c r="Z2093" s="11">
        <v>1.002</v>
      </c>
      <c r="AA2093" s="11">
        <v>0.16600000000000001</v>
      </c>
      <c r="AB2093" s="11">
        <v>1.7999999999999999E-2</v>
      </c>
      <c r="AC2093" s="11">
        <v>0</v>
      </c>
    </row>
    <row r="2094" spans="1:29" ht="11.5" hidden="1">
      <c r="A2094" s="15">
        <v>2077</v>
      </c>
      <c r="B2094" s="13" t="s">
        <v>1059</v>
      </c>
      <c r="C2094" s="14" t="s">
        <v>1206</v>
      </c>
      <c r="D2094" s="12"/>
      <c r="E2094" s="12">
        <v>418</v>
      </c>
      <c r="F2094" s="13" t="s">
        <v>1110</v>
      </c>
      <c r="G2094" s="12">
        <v>920</v>
      </c>
      <c r="H2094" s="12">
        <v>1980</v>
      </c>
      <c r="I2094" s="11">
        <v>278.15800000000002</v>
      </c>
      <c r="J2094" s="11">
        <v>236.07300000000001</v>
      </c>
      <c r="K2094" s="11">
        <v>199.87899999999999</v>
      </c>
      <c r="L2094" s="11">
        <v>168.50800000000001</v>
      </c>
      <c r="M2094" s="11">
        <v>136.94300000000001</v>
      </c>
      <c r="N2094" s="11">
        <v>111.878</v>
      </c>
      <c r="O2094" s="11">
        <v>91.441999999999993</v>
      </c>
      <c r="P2094" s="11">
        <v>76.207999999999998</v>
      </c>
      <c r="Q2094" s="11">
        <v>69.457999999999998</v>
      </c>
      <c r="R2094" s="11">
        <v>62.51</v>
      </c>
      <c r="S2094" s="11">
        <v>57.128999999999998</v>
      </c>
      <c r="T2094" s="11">
        <v>48.161999999999999</v>
      </c>
      <c r="U2094" s="11">
        <v>38.844000000000001</v>
      </c>
      <c r="V2094" s="11">
        <v>28.974</v>
      </c>
      <c r="W2094" s="11">
        <v>18.97</v>
      </c>
      <c r="X2094" s="11">
        <v>10.727</v>
      </c>
      <c r="Y2094" s="11">
        <v>4.4589999999999996</v>
      </c>
      <c r="Z2094" s="11">
        <v>1.327</v>
      </c>
      <c r="AA2094" s="11">
        <v>0.24199999999999999</v>
      </c>
      <c r="AB2094" s="11">
        <v>2.4E-2</v>
      </c>
      <c r="AC2094" s="11">
        <v>1E-3</v>
      </c>
    </row>
    <row r="2095" spans="1:29" ht="11.5" hidden="1">
      <c r="A2095" s="15">
        <v>2078</v>
      </c>
      <c r="B2095" s="13" t="s">
        <v>1059</v>
      </c>
      <c r="C2095" s="14" t="s">
        <v>1206</v>
      </c>
      <c r="D2095" s="12"/>
      <c r="E2095" s="12">
        <v>418</v>
      </c>
      <c r="F2095" s="13" t="s">
        <v>1110</v>
      </c>
      <c r="G2095" s="12">
        <v>920</v>
      </c>
      <c r="H2095" s="12">
        <v>1985</v>
      </c>
      <c r="I2095" s="11">
        <v>313.45400000000001</v>
      </c>
      <c r="J2095" s="11">
        <v>262.78199999999998</v>
      </c>
      <c r="K2095" s="11">
        <v>231.453</v>
      </c>
      <c r="L2095" s="11">
        <v>195.09</v>
      </c>
      <c r="M2095" s="11">
        <v>161.68700000000001</v>
      </c>
      <c r="N2095" s="11">
        <v>129.178</v>
      </c>
      <c r="O2095" s="11">
        <v>104.45</v>
      </c>
      <c r="P2095" s="11">
        <v>85.423000000000002</v>
      </c>
      <c r="Q2095" s="11">
        <v>71.87</v>
      </c>
      <c r="R2095" s="11">
        <v>65.759</v>
      </c>
      <c r="S2095" s="11">
        <v>58.758000000000003</v>
      </c>
      <c r="T2095" s="11">
        <v>52.555</v>
      </c>
      <c r="U2095" s="11">
        <v>42.726999999999997</v>
      </c>
      <c r="V2095" s="11">
        <v>32.512999999999998</v>
      </c>
      <c r="W2095" s="11">
        <v>22.12</v>
      </c>
      <c r="X2095" s="11">
        <v>12.448</v>
      </c>
      <c r="Y2095" s="11">
        <v>5.59</v>
      </c>
      <c r="Z2095" s="11">
        <v>1.67</v>
      </c>
      <c r="AA2095" s="11">
        <v>0.32500000000000001</v>
      </c>
      <c r="AB2095" s="11">
        <v>3.5000000000000003E-2</v>
      </c>
      <c r="AC2095" s="11">
        <v>2E-3</v>
      </c>
    </row>
    <row r="2096" spans="1:29" ht="11.5" hidden="1">
      <c r="A2096" s="15">
        <v>2079</v>
      </c>
      <c r="B2096" s="13" t="s">
        <v>1059</v>
      </c>
      <c r="C2096" s="14" t="s">
        <v>1206</v>
      </c>
      <c r="D2096" s="12"/>
      <c r="E2096" s="12">
        <v>418</v>
      </c>
      <c r="F2096" s="13" t="s">
        <v>1110</v>
      </c>
      <c r="G2096" s="12">
        <v>920</v>
      </c>
      <c r="H2096" s="12">
        <v>1990</v>
      </c>
      <c r="I2096" s="11">
        <v>368.32400000000001</v>
      </c>
      <c r="J2096" s="11">
        <v>299.52499999999998</v>
      </c>
      <c r="K2096" s="11">
        <v>259.08199999999999</v>
      </c>
      <c r="L2096" s="11">
        <v>227.791</v>
      </c>
      <c r="M2096" s="11">
        <v>190.79599999999999</v>
      </c>
      <c r="N2096" s="11">
        <v>157.40299999999999</v>
      </c>
      <c r="O2096" s="11">
        <v>125.327</v>
      </c>
      <c r="P2096" s="11">
        <v>100.931</v>
      </c>
      <c r="Q2096" s="11">
        <v>82.171000000000006</v>
      </c>
      <c r="R2096" s="11">
        <v>68.706000000000003</v>
      </c>
      <c r="S2096" s="11">
        <v>62.087000000000003</v>
      </c>
      <c r="T2096" s="11">
        <v>54.345999999999997</v>
      </c>
      <c r="U2096" s="11">
        <v>46.959000000000003</v>
      </c>
      <c r="V2096" s="11">
        <v>36.098999999999997</v>
      </c>
      <c r="W2096" s="11">
        <v>25.113</v>
      </c>
      <c r="X2096" s="11">
        <v>14.739000000000001</v>
      </c>
      <c r="Y2096" s="11">
        <v>6.61</v>
      </c>
      <c r="Z2096" s="11">
        <v>2.137</v>
      </c>
      <c r="AA2096" s="11">
        <v>0.41599999999999998</v>
      </c>
      <c r="AB2096" s="11">
        <v>4.9000000000000002E-2</v>
      </c>
      <c r="AC2096" s="11">
        <v>3.0000000000000001E-3</v>
      </c>
    </row>
    <row r="2097" spans="1:29" ht="11.5" hidden="1">
      <c r="A2097" s="15">
        <v>2080</v>
      </c>
      <c r="B2097" s="13" t="s">
        <v>1059</v>
      </c>
      <c r="C2097" s="14" t="s">
        <v>1206</v>
      </c>
      <c r="D2097" s="12"/>
      <c r="E2097" s="12">
        <v>418</v>
      </c>
      <c r="F2097" s="13" t="s">
        <v>1110</v>
      </c>
      <c r="G2097" s="12">
        <v>920</v>
      </c>
      <c r="H2097" s="12">
        <v>1995</v>
      </c>
      <c r="I2097" s="11">
        <v>411.98500000000001</v>
      </c>
      <c r="J2097" s="11">
        <v>354.18099999999998</v>
      </c>
      <c r="K2097" s="11">
        <v>295.37299999999999</v>
      </c>
      <c r="L2097" s="11">
        <v>254.04300000000001</v>
      </c>
      <c r="M2097" s="11">
        <v>219.90700000000001</v>
      </c>
      <c r="N2097" s="11">
        <v>182.345</v>
      </c>
      <c r="O2097" s="11">
        <v>149.774</v>
      </c>
      <c r="P2097" s="11">
        <v>119.134</v>
      </c>
      <c r="Q2097" s="11">
        <v>96.421000000000006</v>
      </c>
      <c r="R2097" s="11">
        <v>78.531999999999996</v>
      </c>
      <c r="S2097" s="11">
        <v>65.174000000000007</v>
      </c>
      <c r="T2097" s="11">
        <v>57.750999999999998</v>
      </c>
      <c r="U2097" s="11">
        <v>48.917999999999999</v>
      </c>
      <c r="V2097" s="11">
        <v>40.055</v>
      </c>
      <c r="W2097" s="11">
        <v>28.22</v>
      </c>
      <c r="X2097" s="11">
        <v>16.995000000000001</v>
      </c>
      <c r="Y2097" s="11">
        <v>7.9729999999999999</v>
      </c>
      <c r="Z2097" s="11">
        <v>2.58</v>
      </c>
      <c r="AA2097" s="11">
        <v>0.54500000000000004</v>
      </c>
      <c r="AB2097" s="11">
        <v>6.4000000000000001E-2</v>
      </c>
      <c r="AC2097" s="11">
        <v>4.0000000000000001E-3</v>
      </c>
    </row>
    <row r="2098" spans="1:29" ht="11.5" hidden="1">
      <c r="A2098" s="15">
        <v>2081</v>
      </c>
      <c r="B2098" s="13" t="s">
        <v>1059</v>
      </c>
      <c r="C2098" s="14" t="s">
        <v>1206</v>
      </c>
      <c r="D2098" s="12"/>
      <c r="E2098" s="12">
        <v>418</v>
      </c>
      <c r="F2098" s="13" t="s">
        <v>1110</v>
      </c>
      <c r="G2098" s="12">
        <v>920</v>
      </c>
      <c r="H2098" s="12">
        <v>2000</v>
      </c>
      <c r="I2098" s="11">
        <v>392.43299999999999</v>
      </c>
      <c r="J2098" s="11">
        <v>397.66300000000001</v>
      </c>
      <c r="K2098" s="11">
        <v>348.28800000000001</v>
      </c>
      <c r="L2098" s="11">
        <v>287.64400000000001</v>
      </c>
      <c r="M2098" s="11">
        <v>240.85</v>
      </c>
      <c r="N2098" s="11">
        <v>203.77500000000001</v>
      </c>
      <c r="O2098" s="11">
        <v>166.458</v>
      </c>
      <c r="P2098" s="11">
        <v>137.661</v>
      </c>
      <c r="Q2098" s="11">
        <v>111.998</v>
      </c>
      <c r="R2098" s="11">
        <v>91.825000000000003</v>
      </c>
      <c r="S2098" s="11">
        <v>74.903000000000006</v>
      </c>
      <c r="T2098" s="11">
        <v>61.029000000000003</v>
      </c>
      <c r="U2098" s="11">
        <v>52.445</v>
      </c>
      <c r="V2098" s="11">
        <v>42.215000000000003</v>
      </c>
      <c r="W2098" s="11">
        <v>31.774000000000001</v>
      </c>
      <c r="X2098" s="11">
        <v>19.463000000000001</v>
      </c>
      <c r="Y2098" s="11">
        <v>9.4049999999999994</v>
      </c>
      <c r="Z2098" s="11">
        <v>3.1890000000000001</v>
      </c>
      <c r="AA2098" s="11">
        <v>0.67100000000000004</v>
      </c>
      <c r="AB2098" s="11">
        <v>8.3000000000000004E-2</v>
      </c>
      <c r="AC2098" s="11">
        <v>6.0000000000000001E-3</v>
      </c>
    </row>
    <row r="2099" spans="1:29" ht="11.5" hidden="1">
      <c r="A2099" s="15">
        <v>2082</v>
      </c>
      <c r="B2099" s="13" t="s">
        <v>1059</v>
      </c>
      <c r="C2099" s="14" t="s">
        <v>1206</v>
      </c>
      <c r="D2099" s="12"/>
      <c r="E2099" s="12">
        <v>418</v>
      </c>
      <c r="F2099" s="13" t="s">
        <v>1110</v>
      </c>
      <c r="G2099" s="12">
        <v>920</v>
      </c>
      <c r="H2099" s="12">
        <v>2005</v>
      </c>
      <c r="I2099" s="11">
        <v>372.53300000000002</v>
      </c>
      <c r="J2099" s="11">
        <v>381.27199999999999</v>
      </c>
      <c r="K2099" s="11">
        <v>392.16199999999998</v>
      </c>
      <c r="L2099" s="11">
        <v>341.49599999999998</v>
      </c>
      <c r="M2099" s="11">
        <v>275.11200000000002</v>
      </c>
      <c r="N2099" s="11">
        <v>224.34800000000001</v>
      </c>
      <c r="O2099" s="11">
        <v>189.39699999999999</v>
      </c>
      <c r="P2099" s="11">
        <v>157.172</v>
      </c>
      <c r="Q2099" s="11">
        <v>132.05600000000001</v>
      </c>
      <c r="R2099" s="11">
        <v>107.828</v>
      </c>
      <c r="S2099" s="11">
        <v>88.034000000000006</v>
      </c>
      <c r="T2099" s="11">
        <v>70.584999999999994</v>
      </c>
      <c r="U2099" s="11">
        <v>55.887</v>
      </c>
      <c r="V2099" s="11">
        <v>45.759</v>
      </c>
      <c r="W2099" s="11">
        <v>33.957999999999998</v>
      </c>
      <c r="X2099" s="11">
        <v>22.317</v>
      </c>
      <c r="Y2099" s="11">
        <v>11.007</v>
      </c>
      <c r="Z2099" s="11">
        <v>3.851</v>
      </c>
      <c r="AA2099" s="11">
        <v>0.85</v>
      </c>
      <c r="AB2099" s="11">
        <v>0.104</v>
      </c>
      <c r="AC2099" s="11">
        <v>8.0000000000000002E-3</v>
      </c>
    </row>
    <row r="2100" spans="1:29" ht="11.5" hidden="1">
      <c r="A2100" s="15">
        <v>2083</v>
      </c>
      <c r="B2100" s="13" t="s">
        <v>1059</v>
      </c>
      <c r="C2100" s="14" t="s">
        <v>1206</v>
      </c>
      <c r="D2100" s="12"/>
      <c r="E2100" s="12">
        <v>418</v>
      </c>
      <c r="F2100" s="13" t="s">
        <v>1110</v>
      </c>
      <c r="G2100" s="12">
        <v>920</v>
      </c>
      <c r="H2100" s="12">
        <v>2010</v>
      </c>
      <c r="I2100" s="11">
        <v>385.26799999999997</v>
      </c>
      <c r="J2100" s="11">
        <v>362.88499999999999</v>
      </c>
      <c r="K2100" s="11">
        <v>373.95299999999997</v>
      </c>
      <c r="L2100" s="11">
        <v>377.51100000000002</v>
      </c>
      <c r="M2100" s="11">
        <v>323.44799999999998</v>
      </c>
      <c r="N2100" s="11">
        <v>261.32799999999997</v>
      </c>
      <c r="O2100" s="11">
        <v>216.34200000000001</v>
      </c>
      <c r="P2100" s="11">
        <v>184.96100000000001</v>
      </c>
      <c r="Q2100" s="11">
        <v>153.51599999999999</v>
      </c>
      <c r="R2100" s="11">
        <v>128.536</v>
      </c>
      <c r="S2100" s="11">
        <v>103.875</v>
      </c>
      <c r="T2100" s="11">
        <v>83.453000000000003</v>
      </c>
      <c r="U2100" s="11">
        <v>65.146000000000001</v>
      </c>
      <c r="V2100" s="11">
        <v>49.271000000000001</v>
      </c>
      <c r="W2100" s="11">
        <v>37.301000000000002</v>
      </c>
      <c r="X2100" s="11">
        <v>24.266999999999999</v>
      </c>
      <c r="Y2100" s="11">
        <v>12.884</v>
      </c>
      <c r="Z2100" s="11">
        <v>4.6040000000000001</v>
      </c>
      <c r="AA2100" s="11">
        <v>1.0429999999999999</v>
      </c>
      <c r="AB2100" s="11">
        <v>0.13500000000000001</v>
      </c>
      <c r="AC2100" s="11">
        <v>0.01</v>
      </c>
    </row>
    <row r="2101" spans="1:29" ht="11.5" hidden="1">
      <c r="A2101" s="15">
        <v>2084</v>
      </c>
      <c r="B2101" s="13" t="s">
        <v>1059</v>
      </c>
      <c r="C2101" s="14" t="s">
        <v>1206</v>
      </c>
      <c r="D2101" s="12"/>
      <c r="E2101" s="12">
        <v>418</v>
      </c>
      <c r="F2101" s="13" t="s">
        <v>1110</v>
      </c>
      <c r="G2101" s="12">
        <v>920</v>
      </c>
      <c r="H2101" s="12">
        <v>2015</v>
      </c>
      <c r="I2101" s="11">
        <v>383.05200000000002</v>
      </c>
      <c r="J2101" s="11">
        <v>375.29599999999999</v>
      </c>
      <c r="K2101" s="11">
        <v>355.53899999999999</v>
      </c>
      <c r="L2101" s="11">
        <v>354.16800000000001</v>
      </c>
      <c r="M2101" s="11">
        <v>345.72199999999998</v>
      </c>
      <c r="N2101" s="11">
        <v>301.60300000000001</v>
      </c>
      <c r="O2101" s="11">
        <v>253.547</v>
      </c>
      <c r="P2101" s="11">
        <v>212.14500000000001</v>
      </c>
      <c r="Q2101" s="11">
        <v>181.36</v>
      </c>
      <c r="R2101" s="11">
        <v>149.96700000000001</v>
      </c>
      <c r="S2101" s="11">
        <v>124.33799999999999</v>
      </c>
      <c r="T2101" s="11">
        <v>98.977999999999994</v>
      </c>
      <c r="U2101" s="11">
        <v>77.555000000000007</v>
      </c>
      <c r="V2101" s="11">
        <v>57.962000000000003</v>
      </c>
      <c r="W2101" s="11">
        <v>40.639000000000003</v>
      </c>
      <c r="X2101" s="11">
        <v>27.067</v>
      </c>
      <c r="Y2101" s="11">
        <v>14.271000000000001</v>
      </c>
      <c r="Z2101" s="11">
        <v>5.4909999999999997</v>
      </c>
      <c r="AA2101" s="11">
        <v>1.268</v>
      </c>
      <c r="AB2101" s="11">
        <v>0.16700000000000001</v>
      </c>
      <c r="AC2101" s="11">
        <v>1.2E-2</v>
      </c>
    </row>
    <row r="2102" spans="1:29" ht="11.5" hidden="1">
      <c r="A2102" s="15">
        <v>2085</v>
      </c>
      <c r="B2102" s="13" t="s">
        <v>1059</v>
      </c>
      <c r="C2102" s="14" t="s">
        <v>1206</v>
      </c>
      <c r="D2102" s="12"/>
      <c r="E2102" s="12">
        <v>418</v>
      </c>
      <c r="F2102" s="13" t="s">
        <v>1110</v>
      </c>
      <c r="G2102" s="12">
        <v>920</v>
      </c>
      <c r="H2102" s="12">
        <v>2020</v>
      </c>
      <c r="I2102" s="11">
        <v>390.55099999999999</v>
      </c>
      <c r="J2102" s="11">
        <v>377.84199999999998</v>
      </c>
      <c r="K2102" s="11">
        <v>372.41500000000002</v>
      </c>
      <c r="L2102" s="11">
        <v>349.642</v>
      </c>
      <c r="M2102" s="11">
        <v>343.13900000000001</v>
      </c>
      <c r="N2102" s="11">
        <v>333.83100000000002</v>
      </c>
      <c r="O2102" s="11">
        <v>292.85399999999998</v>
      </c>
      <c r="P2102" s="11">
        <v>248.297</v>
      </c>
      <c r="Q2102" s="11">
        <v>208.63800000000001</v>
      </c>
      <c r="R2102" s="11">
        <v>177.68700000000001</v>
      </c>
      <c r="S2102" s="11">
        <v>145.56100000000001</v>
      </c>
      <c r="T2102" s="11">
        <v>118.982</v>
      </c>
      <c r="U2102" s="11">
        <v>92.509</v>
      </c>
      <c r="V2102" s="11">
        <v>69.531999999999996</v>
      </c>
      <c r="W2102" s="11">
        <v>48.29</v>
      </c>
      <c r="X2102" s="11">
        <v>29.882999999999999</v>
      </c>
      <c r="Y2102" s="11">
        <v>16.172999999999998</v>
      </c>
      <c r="Z2102" s="11">
        <v>6.1829999999999998</v>
      </c>
      <c r="AA2102" s="11">
        <v>1.534</v>
      </c>
      <c r="AB2102" s="11">
        <v>0.20399999999999999</v>
      </c>
      <c r="AC2102" s="11">
        <v>1.4999999999999999E-2</v>
      </c>
    </row>
    <row r="2103" spans="1:29" ht="11.5" hidden="1">
      <c r="A2103" s="15">
        <v>2086</v>
      </c>
      <c r="B2103" s="13" t="s">
        <v>1059</v>
      </c>
      <c r="C2103" s="14" t="s">
        <v>1207</v>
      </c>
      <c r="D2103" s="12">
        <v>12</v>
      </c>
      <c r="E2103" s="12">
        <v>458</v>
      </c>
      <c r="F2103" s="13" t="s">
        <v>1110</v>
      </c>
      <c r="G2103" s="12">
        <v>920</v>
      </c>
      <c r="H2103" s="12">
        <v>1950</v>
      </c>
      <c r="I2103" s="11">
        <v>511.2</v>
      </c>
      <c r="J2103" s="11">
        <v>373</v>
      </c>
      <c r="K2103" s="11">
        <v>358.30099999999999</v>
      </c>
      <c r="L2103" s="11">
        <v>292.5</v>
      </c>
      <c r="M2103" s="11">
        <v>254.5</v>
      </c>
      <c r="N2103" s="11">
        <v>218.69900000000001</v>
      </c>
      <c r="O2103" s="11">
        <v>194.30099999999999</v>
      </c>
      <c r="P2103" s="11">
        <v>156</v>
      </c>
      <c r="Q2103" s="11">
        <v>146.69900000000001</v>
      </c>
      <c r="R2103" s="11">
        <v>95</v>
      </c>
      <c r="S2103" s="11">
        <v>88.1</v>
      </c>
      <c r="T2103" s="11">
        <v>64.001000000000005</v>
      </c>
      <c r="U2103" s="11">
        <v>66.599000000000004</v>
      </c>
      <c r="V2103" s="11">
        <v>50</v>
      </c>
      <c r="W2103" s="11">
        <v>46.399000000000001</v>
      </c>
      <c r="X2103" s="11">
        <v>30.899000000000001</v>
      </c>
      <c r="Y2103" s="11">
        <v>12.808</v>
      </c>
      <c r="Z2103" s="11">
        <v>4.968</v>
      </c>
      <c r="AA2103" s="11">
        <v>1.3540000000000001</v>
      </c>
      <c r="AB2103" s="11">
        <v>0.24099999999999999</v>
      </c>
      <c r="AC2103" s="11">
        <v>2.9000000000000001E-2</v>
      </c>
    </row>
    <row r="2104" spans="1:29" ht="11.5" hidden="1">
      <c r="A2104" s="15">
        <v>2087</v>
      </c>
      <c r="B2104" s="13" t="s">
        <v>1059</v>
      </c>
      <c r="C2104" s="14" t="s">
        <v>1207</v>
      </c>
      <c r="D2104" s="12">
        <v>12</v>
      </c>
      <c r="E2104" s="12">
        <v>458</v>
      </c>
      <c r="F2104" s="13" t="s">
        <v>1110</v>
      </c>
      <c r="G2104" s="12">
        <v>920</v>
      </c>
      <c r="H2104" s="12">
        <v>1955</v>
      </c>
      <c r="I2104" s="11">
        <v>640.37</v>
      </c>
      <c r="J2104" s="11">
        <v>507.99099999999999</v>
      </c>
      <c r="K2104" s="11">
        <v>360.97</v>
      </c>
      <c r="L2104" s="11">
        <v>351.17599999999999</v>
      </c>
      <c r="M2104" s="11">
        <v>284.78800000000001</v>
      </c>
      <c r="N2104" s="11">
        <v>246.881</v>
      </c>
      <c r="O2104" s="11">
        <v>211.39599999999999</v>
      </c>
      <c r="P2104" s="11">
        <v>186.797</v>
      </c>
      <c r="Q2104" s="11">
        <v>148.876</v>
      </c>
      <c r="R2104" s="11">
        <v>139.03700000000001</v>
      </c>
      <c r="S2104" s="11">
        <v>88.751999999999995</v>
      </c>
      <c r="T2104" s="11">
        <v>80.658000000000001</v>
      </c>
      <c r="U2104" s="11">
        <v>56.524999999999999</v>
      </c>
      <c r="V2104" s="11">
        <v>53.101999999999997</v>
      </c>
      <c r="W2104" s="11">
        <v>37.689</v>
      </c>
      <c r="X2104" s="11">
        <v>32.433</v>
      </c>
      <c r="Y2104" s="11">
        <v>16.047000000000001</v>
      </c>
      <c r="Z2104" s="11">
        <v>4.774</v>
      </c>
      <c r="AA2104" s="11">
        <v>1.21</v>
      </c>
      <c r="AB2104" s="11">
        <v>0.192</v>
      </c>
      <c r="AC2104" s="11">
        <v>2.1000000000000001E-2</v>
      </c>
    </row>
    <row r="2105" spans="1:29" ht="11.5" hidden="1">
      <c r="A2105" s="15">
        <v>2088</v>
      </c>
      <c r="B2105" s="13" t="s">
        <v>1059</v>
      </c>
      <c r="C2105" s="14" t="s">
        <v>1207</v>
      </c>
      <c r="D2105" s="12">
        <v>12</v>
      </c>
      <c r="E2105" s="12">
        <v>458</v>
      </c>
      <c r="F2105" s="13" t="s">
        <v>1110</v>
      </c>
      <c r="G2105" s="12">
        <v>920</v>
      </c>
      <c r="H2105" s="12">
        <v>1960</v>
      </c>
      <c r="I2105" s="11">
        <v>721.88199999999995</v>
      </c>
      <c r="J2105" s="11">
        <v>626.33600000000001</v>
      </c>
      <c r="K2105" s="11">
        <v>495.315</v>
      </c>
      <c r="L2105" s="11">
        <v>354.637</v>
      </c>
      <c r="M2105" s="11">
        <v>343.61099999999999</v>
      </c>
      <c r="N2105" s="11">
        <v>277.41300000000001</v>
      </c>
      <c r="O2105" s="11">
        <v>239.774</v>
      </c>
      <c r="P2105" s="11">
        <v>204.249</v>
      </c>
      <c r="Q2105" s="11">
        <v>179.46799999999999</v>
      </c>
      <c r="R2105" s="11">
        <v>141.86500000000001</v>
      </c>
      <c r="S2105" s="11">
        <v>130.96700000000001</v>
      </c>
      <c r="T2105" s="11">
        <v>81.849999999999994</v>
      </c>
      <c r="U2105" s="11">
        <v>71.935000000000002</v>
      </c>
      <c r="V2105" s="11">
        <v>47.792000000000002</v>
      </c>
      <c r="W2105" s="11">
        <v>38.520000000000003</v>
      </c>
      <c r="X2105" s="11">
        <v>24.899000000000001</v>
      </c>
      <c r="Y2105" s="11">
        <v>17.114999999999998</v>
      </c>
      <c r="Z2105" s="11">
        <v>6.1050000000000004</v>
      </c>
      <c r="AA2105" s="11">
        <v>1.1759999999999999</v>
      </c>
      <c r="AB2105" s="11">
        <v>0.17299999999999999</v>
      </c>
      <c r="AC2105" s="11">
        <v>1.6E-2</v>
      </c>
    </row>
    <row r="2106" spans="1:29" ht="11.5" hidden="1">
      <c r="A2106" s="15">
        <v>2089</v>
      </c>
      <c r="B2106" s="13" t="s">
        <v>1059</v>
      </c>
      <c r="C2106" s="14" t="s">
        <v>1207</v>
      </c>
      <c r="D2106" s="12">
        <v>12</v>
      </c>
      <c r="E2106" s="12">
        <v>458</v>
      </c>
      <c r="F2106" s="13" t="s">
        <v>1110</v>
      </c>
      <c r="G2106" s="12">
        <v>920</v>
      </c>
      <c r="H2106" s="12">
        <v>1965</v>
      </c>
      <c r="I2106" s="11">
        <v>834.51</v>
      </c>
      <c r="J2106" s="11">
        <v>709.601</v>
      </c>
      <c r="K2106" s="11">
        <v>614.33600000000001</v>
      </c>
      <c r="L2106" s="11">
        <v>488.62599999999998</v>
      </c>
      <c r="M2106" s="11">
        <v>348.27499999999998</v>
      </c>
      <c r="N2106" s="11">
        <v>336.529</v>
      </c>
      <c r="O2106" s="11">
        <v>270.65199999999999</v>
      </c>
      <c r="P2106" s="11">
        <v>232.93700000000001</v>
      </c>
      <c r="Q2106" s="11">
        <v>197.40700000000001</v>
      </c>
      <c r="R2106" s="11">
        <v>172.31299999999999</v>
      </c>
      <c r="S2106" s="11">
        <v>134.6</v>
      </c>
      <c r="T2106" s="11">
        <v>121.84</v>
      </c>
      <c r="U2106" s="11">
        <v>73.739999999999995</v>
      </c>
      <c r="V2106" s="11">
        <v>61.415999999999997</v>
      </c>
      <c r="W2106" s="11">
        <v>37.564999999999998</v>
      </c>
      <c r="X2106" s="11">
        <v>28.105</v>
      </c>
      <c r="Y2106" s="11">
        <v>14.364000000000001</v>
      </c>
      <c r="Z2106" s="11">
        <v>6.633</v>
      </c>
      <c r="AA2106" s="11">
        <v>1.51</v>
      </c>
      <c r="AB2106" s="11">
        <v>0.16400000000000001</v>
      </c>
      <c r="AC2106" s="11">
        <v>1.4E-2</v>
      </c>
    </row>
    <row r="2107" spans="1:29" ht="11.5" hidden="1">
      <c r="A2107" s="15">
        <v>2090</v>
      </c>
      <c r="B2107" s="13" t="s">
        <v>1059</v>
      </c>
      <c r="C2107" s="14" t="s">
        <v>1207</v>
      </c>
      <c r="D2107" s="12">
        <v>12</v>
      </c>
      <c r="E2107" s="12">
        <v>458</v>
      </c>
      <c r="F2107" s="13" t="s">
        <v>1110</v>
      </c>
      <c r="G2107" s="12">
        <v>920</v>
      </c>
      <c r="H2107" s="12">
        <v>1970</v>
      </c>
      <c r="I2107" s="11">
        <v>827.77</v>
      </c>
      <c r="J2107" s="11">
        <v>819.053</v>
      </c>
      <c r="K2107" s="11">
        <v>696.76</v>
      </c>
      <c r="L2107" s="11">
        <v>601.11199999999997</v>
      </c>
      <c r="M2107" s="11">
        <v>473.38200000000001</v>
      </c>
      <c r="N2107" s="11">
        <v>338.01299999999998</v>
      </c>
      <c r="O2107" s="11">
        <v>326.56099999999998</v>
      </c>
      <c r="P2107" s="11">
        <v>259.947</v>
      </c>
      <c r="Q2107" s="11">
        <v>224.17599999999999</v>
      </c>
      <c r="R2107" s="11">
        <v>189.16499999999999</v>
      </c>
      <c r="S2107" s="11">
        <v>163.88</v>
      </c>
      <c r="T2107" s="11">
        <v>125.56399999999999</v>
      </c>
      <c r="U2107" s="11">
        <v>109.163</v>
      </c>
      <c r="V2107" s="11">
        <v>64.12</v>
      </c>
      <c r="W2107" s="11">
        <v>53.368000000000002</v>
      </c>
      <c r="X2107" s="11">
        <v>30.850999999999999</v>
      </c>
      <c r="Y2107" s="11">
        <v>18.154</v>
      </c>
      <c r="Z2107" s="11">
        <v>5.6749999999999998</v>
      </c>
      <c r="AA2107" s="11">
        <v>1.655</v>
      </c>
      <c r="AB2107" s="11">
        <v>0.21</v>
      </c>
      <c r="AC2107" s="11">
        <v>1.2999999999999999E-2</v>
      </c>
    </row>
    <row r="2108" spans="1:29" ht="11.5" hidden="1">
      <c r="A2108" s="15">
        <v>2091</v>
      </c>
      <c r="B2108" s="13" t="s">
        <v>1059</v>
      </c>
      <c r="C2108" s="14" t="s">
        <v>1207</v>
      </c>
      <c r="D2108" s="12">
        <v>12</v>
      </c>
      <c r="E2108" s="12">
        <v>458</v>
      </c>
      <c r="F2108" s="13" t="s">
        <v>1110</v>
      </c>
      <c r="G2108" s="12">
        <v>920</v>
      </c>
      <c r="H2108" s="12">
        <v>1975</v>
      </c>
      <c r="I2108" s="11">
        <v>877.67899999999997</v>
      </c>
      <c r="J2108" s="11">
        <v>820.12</v>
      </c>
      <c r="K2108" s="11">
        <v>792.66399999999999</v>
      </c>
      <c r="L2108" s="11">
        <v>680.66600000000005</v>
      </c>
      <c r="M2108" s="11">
        <v>585.08299999999997</v>
      </c>
      <c r="N2108" s="11">
        <v>463.00799999999998</v>
      </c>
      <c r="O2108" s="11">
        <v>337.25599999999997</v>
      </c>
      <c r="P2108" s="11">
        <v>324.59800000000001</v>
      </c>
      <c r="Q2108" s="11">
        <v>254.74600000000001</v>
      </c>
      <c r="R2108" s="11">
        <v>218.09399999999999</v>
      </c>
      <c r="S2108" s="11">
        <v>180.91800000000001</v>
      </c>
      <c r="T2108" s="11">
        <v>152.15799999999999</v>
      </c>
      <c r="U2108" s="11">
        <v>112.63200000000001</v>
      </c>
      <c r="V2108" s="11">
        <v>92.56</v>
      </c>
      <c r="W2108" s="11">
        <v>51.42</v>
      </c>
      <c r="X2108" s="11">
        <v>40.991999999999997</v>
      </c>
      <c r="Y2108" s="11">
        <v>20.494</v>
      </c>
      <c r="Z2108" s="11">
        <v>7.1840000000000002</v>
      </c>
      <c r="AA2108" s="11">
        <v>1.397</v>
      </c>
      <c r="AB2108" s="11">
        <v>0.221</v>
      </c>
      <c r="AC2108" s="11">
        <v>1.4999999999999999E-2</v>
      </c>
    </row>
    <row r="2109" spans="1:29" ht="11.5" hidden="1">
      <c r="A2109" s="15">
        <v>2092</v>
      </c>
      <c r="B2109" s="13" t="s">
        <v>1059</v>
      </c>
      <c r="C2109" s="14" t="s">
        <v>1207</v>
      </c>
      <c r="D2109" s="12">
        <v>12</v>
      </c>
      <c r="E2109" s="12">
        <v>458</v>
      </c>
      <c r="F2109" s="13" t="s">
        <v>1110</v>
      </c>
      <c r="G2109" s="12">
        <v>920</v>
      </c>
      <c r="H2109" s="12">
        <v>1980</v>
      </c>
      <c r="I2109" s="11">
        <v>964.54399999999998</v>
      </c>
      <c r="J2109" s="11">
        <v>875.80200000000002</v>
      </c>
      <c r="K2109" s="11">
        <v>814.27499999999998</v>
      </c>
      <c r="L2109" s="11">
        <v>788.10299999999995</v>
      </c>
      <c r="M2109" s="11">
        <v>675.25199999999995</v>
      </c>
      <c r="N2109" s="11">
        <v>579.26400000000001</v>
      </c>
      <c r="O2109" s="11">
        <v>457.41399999999999</v>
      </c>
      <c r="P2109" s="11">
        <v>332.12200000000001</v>
      </c>
      <c r="Q2109" s="11">
        <v>318.58300000000003</v>
      </c>
      <c r="R2109" s="11">
        <v>248.49700000000001</v>
      </c>
      <c r="S2109" s="11">
        <v>210.72300000000001</v>
      </c>
      <c r="T2109" s="11">
        <v>171.851</v>
      </c>
      <c r="U2109" s="11">
        <v>140.58000000000001</v>
      </c>
      <c r="V2109" s="11">
        <v>99.460999999999999</v>
      </c>
      <c r="W2109" s="11">
        <v>76.182000000000002</v>
      </c>
      <c r="X2109" s="11">
        <v>37.603999999999999</v>
      </c>
      <c r="Y2109" s="11">
        <v>22.818000000000001</v>
      </c>
      <c r="Z2109" s="11">
        <v>8.2469999999999999</v>
      </c>
      <c r="AA2109" s="11">
        <v>1.774</v>
      </c>
      <c r="AB2109" s="11">
        <v>0.184</v>
      </c>
      <c r="AC2109" s="11">
        <v>1.4999999999999999E-2</v>
      </c>
    </row>
    <row r="2110" spans="1:29" ht="11.5" hidden="1">
      <c r="A2110" s="15">
        <v>2093</v>
      </c>
      <c r="B2110" s="13" t="s">
        <v>1059</v>
      </c>
      <c r="C2110" s="14" t="s">
        <v>1207</v>
      </c>
      <c r="D2110" s="12">
        <v>12</v>
      </c>
      <c r="E2110" s="12">
        <v>458</v>
      </c>
      <c r="F2110" s="13" t="s">
        <v>1110</v>
      </c>
      <c r="G2110" s="12">
        <v>920</v>
      </c>
      <c r="H2110" s="12">
        <v>1985</v>
      </c>
      <c r="I2110" s="11">
        <v>1082.9639999999999</v>
      </c>
      <c r="J2110" s="11">
        <v>959.59</v>
      </c>
      <c r="K2110" s="11">
        <v>867.24300000000005</v>
      </c>
      <c r="L2110" s="11">
        <v>807.03800000000001</v>
      </c>
      <c r="M2110" s="11">
        <v>780.19799999999998</v>
      </c>
      <c r="N2110" s="11">
        <v>667.34400000000005</v>
      </c>
      <c r="O2110" s="11">
        <v>571.68700000000001</v>
      </c>
      <c r="P2110" s="11">
        <v>450.197</v>
      </c>
      <c r="Q2110" s="11">
        <v>325.447</v>
      </c>
      <c r="R2110" s="11">
        <v>310.61200000000002</v>
      </c>
      <c r="S2110" s="11">
        <v>239.648</v>
      </c>
      <c r="T2110" s="11">
        <v>199.42599999999999</v>
      </c>
      <c r="U2110" s="11">
        <v>157.52500000000001</v>
      </c>
      <c r="V2110" s="11">
        <v>122.262</v>
      </c>
      <c r="W2110" s="11">
        <v>80.396000000000001</v>
      </c>
      <c r="X2110" s="11">
        <v>56.750999999999998</v>
      </c>
      <c r="Y2110" s="11">
        <v>23.295999999999999</v>
      </c>
      <c r="Z2110" s="11">
        <v>9.0920000000000005</v>
      </c>
      <c r="AA2110" s="11">
        <v>1.948</v>
      </c>
      <c r="AB2110" s="11">
        <v>0.21</v>
      </c>
      <c r="AC2110" s="11">
        <v>1.0999999999999999E-2</v>
      </c>
    </row>
    <row r="2111" spans="1:29" ht="11.5" hidden="1">
      <c r="A2111" s="15">
        <v>2094</v>
      </c>
      <c r="B2111" s="13" t="s">
        <v>1059</v>
      </c>
      <c r="C2111" s="14" t="s">
        <v>1207</v>
      </c>
      <c r="D2111" s="12">
        <v>12</v>
      </c>
      <c r="E2111" s="12">
        <v>458</v>
      </c>
      <c r="F2111" s="13" t="s">
        <v>1110</v>
      </c>
      <c r="G2111" s="12">
        <v>920</v>
      </c>
      <c r="H2111" s="12">
        <v>1990</v>
      </c>
      <c r="I2111" s="11">
        <v>1183.5</v>
      </c>
      <c r="J2111" s="11">
        <v>1091.3399999999999</v>
      </c>
      <c r="K2111" s="11">
        <v>979.654</v>
      </c>
      <c r="L2111" s="11">
        <v>899.41399999999999</v>
      </c>
      <c r="M2111" s="11">
        <v>804.03599999999994</v>
      </c>
      <c r="N2111" s="11">
        <v>787.32100000000003</v>
      </c>
      <c r="O2111" s="11">
        <v>681.50900000000001</v>
      </c>
      <c r="P2111" s="11">
        <v>585.73500000000001</v>
      </c>
      <c r="Q2111" s="11">
        <v>459.536</v>
      </c>
      <c r="R2111" s="11">
        <v>325.19900000000001</v>
      </c>
      <c r="S2111" s="11">
        <v>301.09300000000002</v>
      </c>
      <c r="T2111" s="11">
        <v>229.536</v>
      </c>
      <c r="U2111" s="11">
        <v>186.21799999999999</v>
      </c>
      <c r="V2111" s="11">
        <v>135.35599999999999</v>
      </c>
      <c r="W2111" s="11">
        <v>99.587999999999994</v>
      </c>
      <c r="X2111" s="11">
        <v>62.387</v>
      </c>
      <c r="Y2111" s="11">
        <v>34.853000000000002</v>
      </c>
      <c r="Z2111" s="11">
        <v>9.1910000000000007</v>
      </c>
      <c r="AA2111" s="11">
        <v>2.06</v>
      </c>
      <c r="AB2111" s="11">
        <v>0.21</v>
      </c>
      <c r="AC2111" s="11">
        <v>0.01</v>
      </c>
    </row>
    <row r="2112" spans="1:29" ht="11.5" hidden="1">
      <c r="A2112" s="15">
        <v>2095</v>
      </c>
      <c r="B2112" s="13" t="s">
        <v>1059</v>
      </c>
      <c r="C2112" s="14" t="s">
        <v>1207</v>
      </c>
      <c r="D2112" s="12">
        <v>12</v>
      </c>
      <c r="E2112" s="12">
        <v>458</v>
      </c>
      <c r="F2112" s="13" t="s">
        <v>1110</v>
      </c>
      <c r="G2112" s="12">
        <v>920</v>
      </c>
      <c r="H2112" s="12">
        <v>1995</v>
      </c>
      <c r="I2112" s="11">
        <v>1262.797</v>
      </c>
      <c r="J2112" s="11">
        <v>1192.1089999999999</v>
      </c>
      <c r="K2112" s="11">
        <v>1094.0129999999999</v>
      </c>
      <c r="L2112" s="11">
        <v>991.08</v>
      </c>
      <c r="M2112" s="11">
        <v>917.25800000000004</v>
      </c>
      <c r="N2112" s="11">
        <v>824.62599999999998</v>
      </c>
      <c r="O2112" s="11">
        <v>806.37800000000004</v>
      </c>
      <c r="P2112" s="11">
        <v>695.40599999999995</v>
      </c>
      <c r="Q2112" s="11">
        <v>592.08900000000006</v>
      </c>
      <c r="R2112" s="11">
        <v>458.57900000000001</v>
      </c>
      <c r="S2112" s="11">
        <v>319.12299999999999</v>
      </c>
      <c r="T2112" s="11">
        <v>289.17599999999999</v>
      </c>
      <c r="U2112" s="11">
        <v>213.607</v>
      </c>
      <c r="V2112" s="11">
        <v>164.43899999999999</v>
      </c>
      <c r="W2112" s="11">
        <v>111.49299999999999</v>
      </c>
      <c r="X2112" s="11">
        <v>73.790999999999997</v>
      </c>
      <c r="Y2112" s="11">
        <v>36.386000000000003</v>
      </c>
      <c r="Z2112" s="11">
        <v>14.412000000000001</v>
      </c>
      <c r="AA2112" s="11">
        <v>2.1970000000000001</v>
      </c>
      <c r="AB2112" s="11">
        <v>0.23200000000000001</v>
      </c>
      <c r="AC2112" s="11">
        <v>0.01</v>
      </c>
    </row>
    <row r="2113" spans="1:29" ht="11.5" hidden="1">
      <c r="A2113" s="15">
        <v>2096</v>
      </c>
      <c r="B2113" s="13" t="s">
        <v>1059</v>
      </c>
      <c r="C2113" s="14" t="s">
        <v>1207</v>
      </c>
      <c r="D2113" s="12">
        <v>12</v>
      </c>
      <c r="E2113" s="12">
        <v>458</v>
      </c>
      <c r="F2113" s="13" t="s">
        <v>1110</v>
      </c>
      <c r="G2113" s="12">
        <v>920</v>
      </c>
      <c r="H2113" s="12">
        <v>2000</v>
      </c>
      <c r="I2113" s="11">
        <v>1304.597</v>
      </c>
      <c r="J2113" s="11">
        <v>1260.038</v>
      </c>
      <c r="K2113" s="11">
        <v>1201.1990000000001</v>
      </c>
      <c r="L2113" s="11">
        <v>1119.3720000000001</v>
      </c>
      <c r="M2113" s="11">
        <v>1027.78</v>
      </c>
      <c r="N2113" s="11">
        <v>958.79300000000001</v>
      </c>
      <c r="O2113" s="11">
        <v>864.16300000000001</v>
      </c>
      <c r="P2113" s="11">
        <v>836.76700000000005</v>
      </c>
      <c r="Q2113" s="11">
        <v>712.03200000000004</v>
      </c>
      <c r="R2113" s="11">
        <v>593.90099999999995</v>
      </c>
      <c r="S2113" s="11">
        <v>450.27100000000002</v>
      </c>
      <c r="T2113" s="11">
        <v>305.95999999999998</v>
      </c>
      <c r="U2113" s="11">
        <v>269.89800000000002</v>
      </c>
      <c r="V2113" s="11">
        <v>188.84399999999999</v>
      </c>
      <c r="W2113" s="11">
        <v>135.447</v>
      </c>
      <c r="X2113" s="11">
        <v>83.364999999999995</v>
      </c>
      <c r="Y2113" s="11">
        <v>44.566000000000003</v>
      </c>
      <c r="Z2113" s="11">
        <v>15.459</v>
      </c>
      <c r="AA2113" s="11">
        <v>3.5339999999999998</v>
      </c>
      <c r="AB2113" s="11">
        <v>0.25</v>
      </c>
      <c r="AC2113" s="11">
        <v>1.0999999999999999E-2</v>
      </c>
    </row>
    <row r="2114" spans="1:29" ht="11.5" hidden="1">
      <c r="A2114" s="15">
        <v>2097</v>
      </c>
      <c r="B2114" s="13" t="s">
        <v>1059</v>
      </c>
      <c r="C2114" s="14" t="s">
        <v>1207</v>
      </c>
      <c r="D2114" s="12">
        <v>12</v>
      </c>
      <c r="E2114" s="12">
        <v>458</v>
      </c>
      <c r="F2114" s="13" t="s">
        <v>1110</v>
      </c>
      <c r="G2114" s="12">
        <v>920</v>
      </c>
      <c r="H2114" s="12">
        <v>2005</v>
      </c>
      <c r="I2114" s="11">
        <v>1241.6210000000001</v>
      </c>
      <c r="J2114" s="11">
        <v>1312.72</v>
      </c>
      <c r="K2114" s="11">
        <v>1253.4190000000001</v>
      </c>
      <c r="L2114" s="11">
        <v>1259.3979999999999</v>
      </c>
      <c r="M2114" s="11">
        <v>1192.9269999999999</v>
      </c>
      <c r="N2114" s="11">
        <v>1113.5809999999999</v>
      </c>
      <c r="O2114" s="11">
        <v>943.77700000000004</v>
      </c>
      <c r="P2114" s="11">
        <v>873.745</v>
      </c>
      <c r="Q2114" s="11">
        <v>770.26599999999996</v>
      </c>
      <c r="R2114" s="11">
        <v>665.13</v>
      </c>
      <c r="S2114" s="11">
        <v>556.00199999999995</v>
      </c>
      <c r="T2114" s="11">
        <v>413.733</v>
      </c>
      <c r="U2114" s="11">
        <v>340.05599999999998</v>
      </c>
      <c r="V2114" s="11">
        <v>228.45099999999999</v>
      </c>
      <c r="W2114" s="11">
        <v>172.739</v>
      </c>
      <c r="X2114" s="11">
        <v>107.416</v>
      </c>
      <c r="Y2114" s="11">
        <v>51.878999999999998</v>
      </c>
      <c r="Z2114" s="11">
        <v>20.446000000000002</v>
      </c>
      <c r="AA2114" s="11">
        <v>4.6210000000000004</v>
      </c>
      <c r="AB2114" s="11">
        <v>0.61099999999999999</v>
      </c>
      <c r="AC2114" s="11">
        <v>2.5000000000000001E-2</v>
      </c>
    </row>
    <row r="2115" spans="1:29" ht="11.5" hidden="1">
      <c r="A2115" s="15">
        <v>2098</v>
      </c>
      <c r="B2115" s="13" t="s">
        <v>1059</v>
      </c>
      <c r="C2115" s="14" t="s">
        <v>1207</v>
      </c>
      <c r="D2115" s="12">
        <v>12</v>
      </c>
      <c r="E2115" s="12">
        <v>458</v>
      </c>
      <c r="F2115" s="13" t="s">
        <v>1110</v>
      </c>
      <c r="G2115" s="12">
        <v>920</v>
      </c>
      <c r="H2115" s="12">
        <v>2010</v>
      </c>
      <c r="I2115" s="11">
        <v>1185.3209999999999</v>
      </c>
      <c r="J2115" s="11">
        <v>1281.9469999999999</v>
      </c>
      <c r="K2115" s="11">
        <v>1361.325</v>
      </c>
      <c r="L2115" s="11">
        <v>1380.069</v>
      </c>
      <c r="M2115" s="11">
        <v>1391.182</v>
      </c>
      <c r="N2115" s="11">
        <v>1271.6949999999999</v>
      </c>
      <c r="O2115" s="11">
        <v>983.73900000000003</v>
      </c>
      <c r="P2115" s="11">
        <v>926.40200000000004</v>
      </c>
      <c r="Q2115" s="11">
        <v>851.77499999999998</v>
      </c>
      <c r="R2115" s="11">
        <v>737.82299999999998</v>
      </c>
      <c r="S2115" s="11">
        <v>645.91399999999999</v>
      </c>
      <c r="T2115" s="11">
        <v>517.65700000000004</v>
      </c>
      <c r="U2115" s="11">
        <v>410.03199999999998</v>
      </c>
      <c r="V2115" s="11">
        <v>265.92399999999998</v>
      </c>
      <c r="W2115" s="11">
        <v>210.20599999999999</v>
      </c>
      <c r="X2115" s="11">
        <v>135.29900000000001</v>
      </c>
      <c r="Y2115" s="11">
        <v>68.08</v>
      </c>
      <c r="Z2115" s="11">
        <v>25.663</v>
      </c>
      <c r="AA2115" s="11">
        <v>6.8369999999999997</v>
      </c>
      <c r="AB2115" s="11">
        <v>0.94199999999999995</v>
      </c>
      <c r="AC2115" s="11">
        <v>6.9000000000000006E-2</v>
      </c>
    </row>
    <row r="2116" spans="1:29" ht="11.5" hidden="1">
      <c r="A2116" s="15">
        <v>2099</v>
      </c>
      <c r="B2116" s="13" t="s">
        <v>1059</v>
      </c>
      <c r="C2116" s="14" t="s">
        <v>1207</v>
      </c>
      <c r="D2116" s="12">
        <v>12</v>
      </c>
      <c r="E2116" s="12">
        <v>458</v>
      </c>
      <c r="F2116" s="13" t="s">
        <v>1110</v>
      </c>
      <c r="G2116" s="12">
        <v>920</v>
      </c>
      <c r="H2116" s="12">
        <v>2015</v>
      </c>
      <c r="I2116" s="11">
        <v>1215.068</v>
      </c>
      <c r="J2116" s="11">
        <v>1186.5999999999999</v>
      </c>
      <c r="K2116" s="11">
        <v>1282.9059999999999</v>
      </c>
      <c r="L2116" s="11">
        <v>1371.23</v>
      </c>
      <c r="M2116" s="11">
        <v>1397.845</v>
      </c>
      <c r="N2116" s="11">
        <v>1406.874</v>
      </c>
      <c r="O2116" s="11">
        <v>1281.7280000000001</v>
      </c>
      <c r="P2116" s="11">
        <v>988.88900000000001</v>
      </c>
      <c r="Q2116" s="11">
        <v>926.60799999999995</v>
      </c>
      <c r="R2116" s="11">
        <v>846.61199999999997</v>
      </c>
      <c r="S2116" s="11">
        <v>727.18700000000001</v>
      </c>
      <c r="T2116" s="11">
        <v>629.44899999999996</v>
      </c>
      <c r="U2116" s="11">
        <v>496.88400000000001</v>
      </c>
      <c r="V2116" s="11">
        <v>383.4</v>
      </c>
      <c r="W2116" s="11">
        <v>235.64699999999999</v>
      </c>
      <c r="X2116" s="11">
        <v>169.023</v>
      </c>
      <c r="Y2116" s="11">
        <v>92.56</v>
      </c>
      <c r="Z2116" s="11">
        <v>36.049999999999997</v>
      </c>
      <c r="AA2116" s="11">
        <v>9.5</v>
      </c>
      <c r="AB2116" s="11">
        <v>1.615</v>
      </c>
      <c r="AC2116" s="11">
        <v>0.123</v>
      </c>
    </row>
    <row r="2117" spans="1:29" ht="11.5" hidden="1">
      <c r="A2117" s="15">
        <v>2100</v>
      </c>
      <c r="B2117" s="13" t="s">
        <v>1059</v>
      </c>
      <c r="C2117" s="14" t="s">
        <v>1207</v>
      </c>
      <c r="D2117" s="12">
        <v>12</v>
      </c>
      <c r="E2117" s="12">
        <v>458</v>
      </c>
      <c r="F2117" s="13" t="s">
        <v>1110</v>
      </c>
      <c r="G2117" s="12">
        <v>920</v>
      </c>
      <c r="H2117" s="12">
        <v>2020</v>
      </c>
      <c r="I2117" s="11">
        <v>1278.6310000000001</v>
      </c>
      <c r="J2117" s="11">
        <v>1216.604</v>
      </c>
      <c r="K2117" s="11">
        <v>1187.8620000000001</v>
      </c>
      <c r="L2117" s="11">
        <v>1293.1500000000001</v>
      </c>
      <c r="M2117" s="11">
        <v>1389.2929999999999</v>
      </c>
      <c r="N2117" s="11">
        <v>1413.8150000000001</v>
      </c>
      <c r="O2117" s="11">
        <v>1416.8789999999999</v>
      </c>
      <c r="P2117" s="11">
        <v>1286.136</v>
      </c>
      <c r="Q2117" s="11">
        <v>989.06</v>
      </c>
      <c r="R2117" s="11">
        <v>920.66</v>
      </c>
      <c r="S2117" s="11">
        <v>833.95500000000004</v>
      </c>
      <c r="T2117" s="11">
        <v>709.19500000000005</v>
      </c>
      <c r="U2117" s="11">
        <v>606.34199999999998</v>
      </c>
      <c r="V2117" s="11">
        <v>468.24900000000002</v>
      </c>
      <c r="W2117" s="11">
        <v>343.03699999999998</v>
      </c>
      <c r="X2117" s="11">
        <v>192.791</v>
      </c>
      <c r="Y2117" s="11">
        <v>119.976</v>
      </c>
      <c r="Z2117" s="11">
        <v>52.115000000000002</v>
      </c>
      <c r="AA2117" s="11">
        <v>14.63</v>
      </c>
      <c r="AB2117" s="11">
        <v>2.569</v>
      </c>
      <c r="AC2117" s="11">
        <v>0.23599999999999999</v>
      </c>
    </row>
    <row r="2118" spans="1:29" ht="11.5" hidden="1">
      <c r="A2118" s="15">
        <v>2101</v>
      </c>
      <c r="B2118" s="13" t="s">
        <v>1059</v>
      </c>
      <c r="C2118" s="14" t="s">
        <v>1208</v>
      </c>
      <c r="D2118" s="12"/>
      <c r="E2118" s="12">
        <v>104</v>
      </c>
      <c r="F2118" s="13" t="s">
        <v>1110</v>
      </c>
      <c r="G2118" s="12">
        <v>920</v>
      </c>
      <c r="H2118" s="12">
        <v>1950</v>
      </c>
      <c r="I2118" s="11">
        <v>1223.3900000000001</v>
      </c>
      <c r="J2118" s="11">
        <v>976.87400000000002</v>
      </c>
      <c r="K2118" s="11">
        <v>929.98299999999995</v>
      </c>
      <c r="L2118" s="11">
        <v>910.31799999999998</v>
      </c>
      <c r="M2118" s="11">
        <v>845.322</v>
      </c>
      <c r="N2118" s="11">
        <v>728.94100000000003</v>
      </c>
      <c r="O2118" s="11">
        <v>660.75599999999997</v>
      </c>
      <c r="P2118" s="11">
        <v>553.12699999999995</v>
      </c>
      <c r="Q2118" s="11">
        <v>483.75799999999998</v>
      </c>
      <c r="R2118" s="11">
        <v>422.02499999999998</v>
      </c>
      <c r="S2118" s="11">
        <v>343.38400000000001</v>
      </c>
      <c r="T2118" s="11">
        <v>276.03300000000002</v>
      </c>
      <c r="U2118" s="11">
        <v>212.48099999999999</v>
      </c>
      <c r="V2118" s="11">
        <v>149.87100000000001</v>
      </c>
      <c r="W2118" s="11">
        <v>95.353999999999999</v>
      </c>
      <c r="X2118" s="11">
        <v>51.127000000000002</v>
      </c>
      <c r="Y2118" s="11">
        <v>20.154</v>
      </c>
      <c r="Z2118" s="11">
        <v>6.3929999999999998</v>
      </c>
      <c r="AA2118" s="11">
        <v>1.3029999999999999</v>
      </c>
      <c r="AB2118" s="11">
        <v>0.16200000000000001</v>
      </c>
      <c r="AC2118" s="11">
        <v>1.4E-2</v>
      </c>
    </row>
    <row r="2119" spans="1:29" ht="11.5" hidden="1">
      <c r="A2119" s="15">
        <v>2102</v>
      </c>
      <c r="B2119" s="13" t="s">
        <v>1059</v>
      </c>
      <c r="C2119" s="14" t="s">
        <v>1208</v>
      </c>
      <c r="D2119" s="12"/>
      <c r="E2119" s="12">
        <v>104</v>
      </c>
      <c r="F2119" s="13" t="s">
        <v>1110</v>
      </c>
      <c r="G2119" s="12">
        <v>920</v>
      </c>
      <c r="H2119" s="12">
        <v>1955</v>
      </c>
      <c r="I2119" s="11">
        <v>1669.16</v>
      </c>
      <c r="J2119" s="11">
        <v>1109.7850000000001</v>
      </c>
      <c r="K2119" s="11">
        <v>946.53099999999995</v>
      </c>
      <c r="L2119" s="11">
        <v>901.16200000000003</v>
      </c>
      <c r="M2119" s="11">
        <v>873.096</v>
      </c>
      <c r="N2119" s="11">
        <v>804.54499999999996</v>
      </c>
      <c r="O2119" s="11">
        <v>689.51900000000001</v>
      </c>
      <c r="P2119" s="11">
        <v>620.81899999999996</v>
      </c>
      <c r="Q2119" s="11">
        <v>516.52200000000005</v>
      </c>
      <c r="R2119" s="11">
        <v>448.82600000000002</v>
      </c>
      <c r="S2119" s="11">
        <v>385.29899999999998</v>
      </c>
      <c r="T2119" s="11">
        <v>304.726</v>
      </c>
      <c r="U2119" s="11">
        <v>233.38800000000001</v>
      </c>
      <c r="V2119" s="11">
        <v>166.80799999999999</v>
      </c>
      <c r="W2119" s="11">
        <v>105.398</v>
      </c>
      <c r="X2119" s="11">
        <v>56.085999999999999</v>
      </c>
      <c r="Y2119" s="11">
        <v>23.186</v>
      </c>
      <c r="Z2119" s="11">
        <v>6.3940000000000001</v>
      </c>
      <c r="AA2119" s="11">
        <v>1.302</v>
      </c>
      <c r="AB2119" s="11">
        <v>0.16200000000000001</v>
      </c>
      <c r="AC2119" s="11">
        <v>1.4E-2</v>
      </c>
    </row>
    <row r="2120" spans="1:29" ht="11.5" hidden="1">
      <c r="A2120" s="15">
        <v>2103</v>
      </c>
      <c r="B2120" s="13" t="s">
        <v>1059</v>
      </c>
      <c r="C2120" s="14" t="s">
        <v>1208</v>
      </c>
      <c r="D2120" s="12"/>
      <c r="E2120" s="12">
        <v>104</v>
      </c>
      <c r="F2120" s="13" t="s">
        <v>1110</v>
      </c>
      <c r="G2120" s="12">
        <v>920</v>
      </c>
      <c r="H2120" s="12">
        <v>1960</v>
      </c>
      <c r="I2120" s="11">
        <v>1848.8040000000001</v>
      </c>
      <c r="J2120" s="11">
        <v>1545.1790000000001</v>
      </c>
      <c r="K2120" s="11">
        <v>1081.1310000000001</v>
      </c>
      <c r="L2120" s="11">
        <v>922.04499999999996</v>
      </c>
      <c r="M2120" s="11">
        <v>870.12599999999998</v>
      </c>
      <c r="N2120" s="11">
        <v>837.53499999999997</v>
      </c>
      <c r="O2120" s="11">
        <v>767.77599999999995</v>
      </c>
      <c r="P2120" s="11">
        <v>654.202</v>
      </c>
      <c r="Q2120" s="11">
        <v>585.74300000000005</v>
      </c>
      <c r="R2120" s="11">
        <v>484.24400000000003</v>
      </c>
      <c r="S2120" s="11">
        <v>414.62099999999998</v>
      </c>
      <c r="T2120" s="11">
        <v>346.94400000000002</v>
      </c>
      <c r="U2120" s="11">
        <v>262.74099999999999</v>
      </c>
      <c r="V2120" s="11">
        <v>188.09200000000001</v>
      </c>
      <c r="W2120" s="11">
        <v>121.348</v>
      </c>
      <c r="X2120" s="11">
        <v>64.876999999999995</v>
      </c>
      <c r="Y2120" s="11">
        <v>26.963000000000001</v>
      </c>
      <c r="Z2120" s="11">
        <v>7.8970000000000002</v>
      </c>
      <c r="AA2120" s="11">
        <v>1.41</v>
      </c>
      <c r="AB2120" s="11">
        <v>0.17699999999999999</v>
      </c>
      <c r="AC2120" s="11">
        <v>1.4E-2</v>
      </c>
    </row>
    <row r="2121" spans="1:29" ht="11.5" hidden="1">
      <c r="A2121" s="15">
        <v>2104</v>
      </c>
      <c r="B2121" s="13" t="s">
        <v>1059</v>
      </c>
      <c r="C2121" s="14" t="s">
        <v>1208</v>
      </c>
      <c r="D2121" s="12"/>
      <c r="E2121" s="12">
        <v>104</v>
      </c>
      <c r="F2121" s="13" t="s">
        <v>1110</v>
      </c>
      <c r="G2121" s="12">
        <v>920</v>
      </c>
      <c r="H2121" s="12">
        <v>1965</v>
      </c>
      <c r="I2121" s="11">
        <v>2021.855</v>
      </c>
      <c r="J2121" s="11">
        <v>1729.1310000000001</v>
      </c>
      <c r="K2121" s="11">
        <v>1509.8389999999999</v>
      </c>
      <c r="L2121" s="11">
        <v>1056.2639999999999</v>
      </c>
      <c r="M2121" s="11">
        <v>893.64700000000005</v>
      </c>
      <c r="N2121" s="11">
        <v>838.375</v>
      </c>
      <c r="O2121" s="11">
        <v>803.22</v>
      </c>
      <c r="P2121" s="11">
        <v>732.44200000000001</v>
      </c>
      <c r="Q2121" s="11">
        <v>620.82000000000005</v>
      </c>
      <c r="R2121" s="11">
        <v>552.35599999999999</v>
      </c>
      <c r="S2121" s="11">
        <v>450.28800000000001</v>
      </c>
      <c r="T2121" s="11">
        <v>376.39400000000001</v>
      </c>
      <c r="U2121" s="11">
        <v>302.41199999999998</v>
      </c>
      <c r="V2121" s="11">
        <v>214.84200000000001</v>
      </c>
      <c r="W2121" s="11">
        <v>139.40100000000001</v>
      </c>
      <c r="X2121" s="11">
        <v>76.567999999999998</v>
      </c>
      <c r="Y2121" s="11">
        <v>32.183999999999997</v>
      </c>
      <c r="Z2121" s="11">
        <v>9.5359999999999996</v>
      </c>
      <c r="AA2121" s="11">
        <v>1.8149999999999999</v>
      </c>
      <c r="AB2121" s="11">
        <v>0.19800000000000001</v>
      </c>
      <c r="AC2121" s="11">
        <v>1.6E-2</v>
      </c>
    </row>
    <row r="2122" spans="1:29" ht="11.5" hidden="1">
      <c r="A2122" s="15">
        <v>2105</v>
      </c>
      <c r="B2122" s="13" t="s">
        <v>1059</v>
      </c>
      <c r="C2122" s="14" t="s">
        <v>1208</v>
      </c>
      <c r="D2122" s="12"/>
      <c r="E2122" s="12">
        <v>104</v>
      </c>
      <c r="F2122" s="13" t="s">
        <v>1110</v>
      </c>
      <c r="G2122" s="12">
        <v>920</v>
      </c>
      <c r="H2122" s="12">
        <v>1970</v>
      </c>
      <c r="I2122" s="11">
        <v>2263.1039999999998</v>
      </c>
      <c r="J2122" s="11">
        <v>1921.8330000000001</v>
      </c>
      <c r="K2122" s="11">
        <v>1693.771</v>
      </c>
      <c r="L2122" s="11">
        <v>1478.751</v>
      </c>
      <c r="M2122" s="11">
        <v>1026.7950000000001</v>
      </c>
      <c r="N2122" s="11">
        <v>864.06600000000003</v>
      </c>
      <c r="O2122" s="11">
        <v>807.197</v>
      </c>
      <c r="P2122" s="11">
        <v>769.596</v>
      </c>
      <c r="Q2122" s="11">
        <v>698.25900000000001</v>
      </c>
      <c r="R2122" s="11">
        <v>588.15800000000002</v>
      </c>
      <c r="S2122" s="11">
        <v>516.32100000000003</v>
      </c>
      <c r="T2122" s="11">
        <v>411.41899999999998</v>
      </c>
      <c r="U2122" s="11">
        <v>330.92099999999999</v>
      </c>
      <c r="V2122" s="11">
        <v>250.12899999999999</v>
      </c>
      <c r="W2122" s="11">
        <v>161.57499999999999</v>
      </c>
      <c r="X2122" s="11">
        <v>89.685000000000002</v>
      </c>
      <c r="Y2122" s="11">
        <v>38.924999999999997</v>
      </c>
      <c r="Z2122" s="11">
        <v>11.715</v>
      </c>
      <c r="AA2122" s="11">
        <v>2.2610000000000001</v>
      </c>
      <c r="AB2122" s="11">
        <v>0.26500000000000001</v>
      </c>
      <c r="AC2122" s="11">
        <v>1.7999999999999999E-2</v>
      </c>
    </row>
    <row r="2123" spans="1:29" ht="11.5" hidden="1">
      <c r="A2123" s="15">
        <v>2106</v>
      </c>
      <c r="B2123" s="13" t="s">
        <v>1059</v>
      </c>
      <c r="C2123" s="14" t="s">
        <v>1208</v>
      </c>
      <c r="D2123" s="12"/>
      <c r="E2123" s="12">
        <v>104</v>
      </c>
      <c r="F2123" s="13" t="s">
        <v>1110</v>
      </c>
      <c r="G2123" s="12">
        <v>920</v>
      </c>
      <c r="H2123" s="12">
        <v>1975</v>
      </c>
      <c r="I2123" s="11">
        <v>2448.0439999999999</v>
      </c>
      <c r="J2123" s="11">
        <v>2167.0129999999999</v>
      </c>
      <c r="K2123" s="11">
        <v>1888.337</v>
      </c>
      <c r="L2123" s="11">
        <v>1663.74</v>
      </c>
      <c r="M2123" s="11">
        <v>1442.4770000000001</v>
      </c>
      <c r="N2123" s="11">
        <v>996.68799999999999</v>
      </c>
      <c r="O2123" s="11">
        <v>835.596</v>
      </c>
      <c r="P2123" s="11">
        <v>777.24900000000002</v>
      </c>
      <c r="Q2123" s="11">
        <v>737.59</v>
      </c>
      <c r="R2123" s="11">
        <v>665.11400000000003</v>
      </c>
      <c r="S2123" s="11">
        <v>553.13400000000001</v>
      </c>
      <c r="T2123" s="11">
        <v>475.274</v>
      </c>
      <c r="U2123" s="11">
        <v>365.30700000000002</v>
      </c>
      <c r="V2123" s="11">
        <v>277.29199999999997</v>
      </c>
      <c r="W2123" s="11">
        <v>191.22499999999999</v>
      </c>
      <c r="X2123" s="11">
        <v>106.226</v>
      </c>
      <c r="Y2123" s="11">
        <v>46.844000000000001</v>
      </c>
      <c r="Z2123" s="11">
        <v>14.62</v>
      </c>
      <c r="AA2123" s="11">
        <v>2.871</v>
      </c>
      <c r="AB2123" s="11">
        <v>0.33700000000000002</v>
      </c>
      <c r="AC2123" s="11">
        <v>2.3E-2</v>
      </c>
    </row>
    <row r="2124" spans="1:29" ht="11.5" hidden="1">
      <c r="A2124" s="15">
        <v>2107</v>
      </c>
      <c r="B2124" s="13" t="s">
        <v>1059</v>
      </c>
      <c r="C2124" s="14" t="s">
        <v>1208</v>
      </c>
      <c r="D2124" s="12"/>
      <c r="E2124" s="12">
        <v>104</v>
      </c>
      <c r="F2124" s="13" t="s">
        <v>1110</v>
      </c>
      <c r="G2124" s="12">
        <v>920</v>
      </c>
      <c r="H2124" s="12">
        <v>1980</v>
      </c>
      <c r="I2124" s="11">
        <v>2612.11</v>
      </c>
      <c r="J2124" s="11">
        <v>2359.1550000000002</v>
      </c>
      <c r="K2124" s="11">
        <v>2134.5729999999999</v>
      </c>
      <c r="L2124" s="11">
        <v>1859.3109999999999</v>
      </c>
      <c r="M2124" s="11">
        <v>1627.771</v>
      </c>
      <c r="N2124" s="11">
        <v>1404.915</v>
      </c>
      <c r="O2124" s="11">
        <v>967.43499999999995</v>
      </c>
      <c r="P2124" s="11">
        <v>807.88699999999994</v>
      </c>
      <c r="Q2124" s="11">
        <v>748.09400000000005</v>
      </c>
      <c r="R2124" s="11">
        <v>705.54899999999998</v>
      </c>
      <c r="S2124" s="11">
        <v>628.42100000000005</v>
      </c>
      <c r="T2124" s="11">
        <v>512.03</v>
      </c>
      <c r="U2124" s="11">
        <v>425.13200000000001</v>
      </c>
      <c r="V2124" s="11">
        <v>309.06099999999998</v>
      </c>
      <c r="W2124" s="11">
        <v>214.553</v>
      </c>
      <c r="X2124" s="11">
        <v>127.70099999999999</v>
      </c>
      <c r="Y2124" s="11">
        <v>56.548999999999999</v>
      </c>
      <c r="Z2124" s="11">
        <v>17.969000000000001</v>
      </c>
      <c r="AA2124" s="11">
        <v>3.657</v>
      </c>
      <c r="AB2124" s="11">
        <v>0.436</v>
      </c>
      <c r="AC2124" s="11">
        <v>0.03</v>
      </c>
    </row>
    <row r="2125" spans="1:29" ht="11.5" hidden="1">
      <c r="A2125" s="15">
        <v>2108</v>
      </c>
      <c r="B2125" s="13" t="s">
        <v>1059</v>
      </c>
      <c r="C2125" s="14" t="s">
        <v>1208</v>
      </c>
      <c r="D2125" s="12"/>
      <c r="E2125" s="12">
        <v>104</v>
      </c>
      <c r="F2125" s="13" t="s">
        <v>1110</v>
      </c>
      <c r="G2125" s="12">
        <v>920</v>
      </c>
      <c r="H2125" s="12">
        <v>1985</v>
      </c>
      <c r="I2125" s="11">
        <v>2736.915</v>
      </c>
      <c r="J2125" s="11">
        <v>2530.7359999999999</v>
      </c>
      <c r="K2125" s="11">
        <v>2328.5230000000001</v>
      </c>
      <c r="L2125" s="11">
        <v>2104.11</v>
      </c>
      <c r="M2125" s="11">
        <v>1820.636</v>
      </c>
      <c r="N2125" s="11">
        <v>1587.29</v>
      </c>
      <c r="O2125" s="11">
        <v>1366.2329999999999</v>
      </c>
      <c r="P2125" s="11">
        <v>937.38800000000003</v>
      </c>
      <c r="Q2125" s="11">
        <v>779.65200000000004</v>
      </c>
      <c r="R2125" s="11">
        <v>717.74800000000005</v>
      </c>
      <c r="S2125" s="11">
        <v>669.08699999999999</v>
      </c>
      <c r="T2125" s="11">
        <v>584.52200000000005</v>
      </c>
      <c r="U2125" s="11">
        <v>461.01600000000002</v>
      </c>
      <c r="V2125" s="11">
        <v>362.83300000000003</v>
      </c>
      <c r="W2125" s="11">
        <v>241.79900000000001</v>
      </c>
      <c r="X2125" s="11">
        <v>145.35599999999999</v>
      </c>
      <c r="Y2125" s="11">
        <v>69.149000000000001</v>
      </c>
      <c r="Z2125" s="11">
        <v>22.113</v>
      </c>
      <c r="AA2125" s="11">
        <v>4.58</v>
      </c>
      <c r="AB2125" s="11">
        <v>0.56399999999999995</v>
      </c>
      <c r="AC2125" s="11">
        <v>3.9E-2</v>
      </c>
    </row>
    <row r="2126" spans="1:29" ht="11.5" hidden="1">
      <c r="A2126" s="15">
        <v>2109</v>
      </c>
      <c r="B2126" s="13" t="s">
        <v>1059</v>
      </c>
      <c r="C2126" s="14" t="s">
        <v>1208</v>
      </c>
      <c r="D2126" s="12"/>
      <c r="E2126" s="12">
        <v>104</v>
      </c>
      <c r="F2126" s="13" t="s">
        <v>1110</v>
      </c>
      <c r="G2126" s="12">
        <v>920</v>
      </c>
      <c r="H2126" s="12">
        <v>1990</v>
      </c>
      <c r="I2126" s="11">
        <v>2629.79</v>
      </c>
      <c r="J2126" s="11">
        <v>2662.42</v>
      </c>
      <c r="K2126" s="11">
        <v>2501.1880000000001</v>
      </c>
      <c r="L2126" s="11">
        <v>2290.6770000000001</v>
      </c>
      <c r="M2126" s="11">
        <v>2050.107</v>
      </c>
      <c r="N2126" s="11">
        <v>1766.3520000000001</v>
      </c>
      <c r="O2126" s="11">
        <v>1538.3340000000001</v>
      </c>
      <c r="P2126" s="11">
        <v>1322.184</v>
      </c>
      <c r="Q2126" s="11">
        <v>903.59699999999998</v>
      </c>
      <c r="R2126" s="11">
        <v>747.93100000000004</v>
      </c>
      <c r="S2126" s="11">
        <v>681.66800000000001</v>
      </c>
      <c r="T2126" s="11">
        <v>624.428</v>
      </c>
      <c r="U2126" s="11">
        <v>529.18600000000004</v>
      </c>
      <c r="V2126" s="11">
        <v>396.56200000000001</v>
      </c>
      <c r="W2126" s="11">
        <v>286.83300000000003</v>
      </c>
      <c r="X2126" s="11">
        <v>166.06800000000001</v>
      </c>
      <c r="Y2126" s="11">
        <v>80.022000000000006</v>
      </c>
      <c r="Z2126" s="11">
        <v>27.567</v>
      </c>
      <c r="AA2126" s="11">
        <v>5.7380000000000004</v>
      </c>
      <c r="AB2126" s="11">
        <v>0.71499999999999997</v>
      </c>
      <c r="AC2126" s="11">
        <v>0.05</v>
      </c>
    </row>
    <row r="2127" spans="1:29" ht="11.5" hidden="1">
      <c r="A2127" s="15">
        <v>2110</v>
      </c>
      <c r="B2127" s="13" t="s">
        <v>1059</v>
      </c>
      <c r="C2127" s="14" t="s">
        <v>1208</v>
      </c>
      <c r="D2127" s="12"/>
      <c r="E2127" s="12">
        <v>104</v>
      </c>
      <c r="F2127" s="13" t="s">
        <v>1110</v>
      </c>
      <c r="G2127" s="12">
        <v>920</v>
      </c>
      <c r="H2127" s="12">
        <v>1995</v>
      </c>
      <c r="I2127" s="11">
        <v>2509.4659999999999</v>
      </c>
      <c r="J2127" s="11">
        <v>2561.3290000000002</v>
      </c>
      <c r="K2127" s="11">
        <v>2628.8589999999999</v>
      </c>
      <c r="L2127" s="11">
        <v>2434.5100000000002</v>
      </c>
      <c r="M2127" s="11">
        <v>2185.384</v>
      </c>
      <c r="N2127" s="11">
        <v>1947.086</v>
      </c>
      <c r="O2127" s="11">
        <v>1681.941</v>
      </c>
      <c r="P2127" s="11">
        <v>1469.8209999999999</v>
      </c>
      <c r="Q2127" s="11">
        <v>1264.7660000000001</v>
      </c>
      <c r="R2127" s="11">
        <v>859.78700000000003</v>
      </c>
      <c r="S2127" s="11">
        <v>706.13499999999999</v>
      </c>
      <c r="T2127" s="11">
        <v>634.31399999999996</v>
      </c>
      <c r="U2127" s="11">
        <v>565.26599999999996</v>
      </c>
      <c r="V2127" s="11">
        <v>456.22699999999998</v>
      </c>
      <c r="W2127" s="11">
        <v>314.72800000000001</v>
      </c>
      <c r="X2127" s="11">
        <v>198.19800000000001</v>
      </c>
      <c r="Y2127" s="11">
        <v>92.045000000000002</v>
      </c>
      <c r="Z2127" s="11">
        <v>32.273000000000003</v>
      </c>
      <c r="AA2127" s="11">
        <v>7.2290000000000001</v>
      </c>
      <c r="AB2127" s="11">
        <v>0.90300000000000002</v>
      </c>
      <c r="AC2127" s="11">
        <v>6.4000000000000001E-2</v>
      </c>
    </row>
    <row r="2128" spans="1:29" ht="11.5" hidden="1">
      <c r="A2128" s="15">
        <v>2111</v>
      </c>
      <c r="B2128" s="13" t="s">
        <v>1059</v>
      </c>
      <c r="C2128" s="14" t="s">
        <v>1208</v>
      </c>
      <c r="D2128" s="12"/>
      <c r="E2128" s="12">
        <v>104</v>
      </c>
      <c r="F2128" s="13" t="s">
        <v>1110</v>
      </c>
      <c r="G2128" s="12">
        <v>920</v>
      </c>
      <c r="H2128" s="12">
        <v>2000</v>
      </c>
      <c r="I2128" s="11">
        <v>2588.16</v>
      </c>
      <c r="J2128" s="11">
        <v>2456.623</v>
      </c>
      <c r="K2128" s="11">
        <v>2535.2440000000001</v>
      </c>
      <c r="L2128" s="11">
        <v>2583.1030000000001</v>
      </c>
      <c r="M2128" s="11">
        <v>2364.3000000000002</v>
      </c>
      <c r="N2128" s="11">
        <v>2114.855</v>
      </c>
      <c r="O2128" s="11">
        <v>1885.4359999999999</v>
      </c>
      <c r="P2128" s="11">
        <v>1628.723</v>
      </c>
      <c r="Q2128" s="11">
        <v>1421.3430000000001</v>
      </c>
      <c r="R2128" s="11">
        <v>1217.8340000000001</v>
      </c>
      <c r="S2128" s="11">
        <v>819.08900000000006</v>
      </c>
      <c r="T2128" s="11">
        <v>661.87400000000002</v>
      </c>
      <c r="U2128" s="11">
        <v>578.26300000000003</v>
      </c>
      <c r="V2128" s="11">
        <v>491.16899999999998</v>
      </c>
      <c r="W2128" s="11">
        <v>365.44400000000002</v>
      </c>
      <c r="X2128" s="11">
        <v>219.93299999999999</v>
      </c>
      <c r="Y2128" s="11">
        <v>111.246</v>
      </c>
      <c r="Z2128" s="11">
        <v>37.545000000000002</v>
      </c>
      <c r="AA2128" s="11">
        <v>8.5489999999999995</v>
      </c>
      <c r="AB2128" s="11">
        <v>1.1459999999999999</v>
      </c>
      <c r="AC2128" s="11">
        <v>8.1000000000000003E-2</v>
      </c>
    </row>
    <row r="2129" spans="1:29" ht="11.5" hidden="1">
      <c r="A2129" s="15">
        <v>2112</v>
      </c>
      <c r="B2129" s="13" t="s">
        <v>1059</v>
      </c>
      <c r="C2129" s="14" t="s">
        <v>1208</v>
      </c>
      <c r="D2129" s="12"/>
      <c r="E2129" s="12">
        <v>104</v>
      </c>
      <c r="F2129" s="13" t="s">
        <v>1110</v>
      </c>
      <c r="G2129" s="12">
        <v>920</v>
      </c>
      <c r="H2129" s="12">
        <v>2005</v>
      </c>
      <c r="I2129" s="11">
        <v>2645.3270000000002</v>
      </c>
      <c r="J2129" s="11">
        <v>2532.34</v>
      </c>
      <c r="K2129" s="11">
        <v>2426.2449999999999</v>
      </c>
      <c r="L2129" s="11">
        <v>2445.6619999999998</v>
      </c>
      <c r="M2129" s="11">
        <v>2434.12</v>
      </c>
      <c r="N2129" s="11">
        <v>2219.6619999999998</v>
      </c>
      <c r="O2129" s="11">
        <v>1996.8150000000001</v>
      </c>
      <c r="P2129" s="11">
        <v>1799.3589999999999</v>
      </c>
      <c r="Q2129" s="11">
        <v>1558.7739999999999</v>
      </c>
      <c r="R2129" s="11">
        <v>1359.1969999999999</v>
      </c>
      <c r="S2129" s="11">
        <v>1156.5260000000001</v>
      </c>
      <c r="T2129" s="11">
        <v>765.22</v>
      </c>
      <c r="U2129" s="11">
        <v>602.53599999999994</v>
      </c>
      <c r="V2129" s="11">
        <v>503.06</v>
      </c>
      <c r="W2129" s="11">
        <v>394.84800000000001</v>
      </c>
      <c r="X2129" s="11">
        <v>256.89</v>
      </c>
      <c r="Y2129" s="11">
        <v>123.976</v>
      </c>
      <c r="Z2129" s="11">
        <v>45.895000000000003</v>
      </c>
      <c r="AA2129" s="11">
        <v>10.045999999999999</v>
      </c>
      <c r="AB2129" s="11">
        <v>1.3660000000000001</v>
      </c>
      <c r="AC2129" s="11">
        <v>0.10199999999999999</v>
      </c>
    </row>
    <row r="2130" spans="1:29" ht="11.5" hidden="1">
      <c r="A2130" s="15">
        <v>2113</v>
      </c>
      <c r="B2130" s="13" t="s">
        <v>1059</v>
      </c>
      <c r="C2130" s="14" t="s">
        <v>1208</v>
      </c>
      <c r="D2130" s="12"/>
      <c r="E2130" s="12">
        <v>104</v>
      </c>
      <c r="F2130" s="13" t="s">
        <v>1110</v>
      </c>
      <c r="G2130" s="12">
        <v>920</v>
      </c>
      <c r="H2130" s="12">
        <v>2010</v>
      </c>
      <c r="I2130" s="11">
        <v>2453.2399999999998</v>
      </c>
      <c r="J2130" s="11">
        <v>2601.4380000000001</v>
      </c>
      <c r="K2130" s="11">
        <v>2509.5770000000002</v>
      </c>
      <c r="L2130" s="11">
        <v>2368.3780000000002</v>
      </c>
      <c r="M2130" s="11">
        <v>2256.2220000000002</v>
      </c>
      <c r="N2130" s="11">
        <v>2182.1759999999999</v>
      </c>
      <c r="O2130" s="11">
        <v>2118.2150000000001</v>
      </c>
      <c r="P2130" s="11">
        <v>1931.307</v>
      </c>
      <c r="Q2130" s="11">
        <v>1742.1389999999999</v>
      </c>
      <c r="R2130" s="11">
        <v>1504.807</v>
      </c>
      <c r="S2130" s="11">
        <v>1301.9490000000001</v>
      </c>
      <c r="T2130" s="11">
        <v>1092.174</v>
      </c>
      <c r="U2130" s="11">
        <v>703.94399999999996</v>
      </c>
      <c r="V2130" s="11">
        <v>530.17200000000003</v>
      </c>
      <c r="W2130" s="11">
        <v>409.84100000000001</v>
      </c>
      <c r="X2130" s="11">
        <v>282.31700000000001</v>
      </c>
      <c r="Y2130" s="11">
        <v>148.10300000000001</v>
      </c>
      <c r="Z2130" s="11">
        <v>52.101999999999997</v>
      </c>
      <c r="AA2130" s="11">
        <v>12.477</v>
      </c>
      <c r="AB2130" s="11">
        <v>1.62</v>
      </c>
      <c r="AC2130" s="11">
        <v>0.121</v>
      </c>
    </row>
    <row r="2131" spans="1:29" ht="11.5" hidden="1">
      <c r="A2131" s="15">
        <v>2114</v>
      </c>
      <c r="B2131" s="13" t="s">
        <v>1059</v>
      </c>
      <c r="C2131" s="14" t="s">
        <v>1208</v>
      </c>
      <c r="D2131" s="12"/>
      <c r="E2131" s="12">
        <v>104</v>
      </c>
      <c r="F2131" s="13" t="s">
        <v>1110</v>
      </c>
      <c r="G2131" s="12">
        <v>920</v>
      </c>
      <c r="H2131" s="12">
        <v>2015</v>
      </c>
      <c r="I2131" s="11">
        <v>2268.6799999999998</v>
      </c>
      <c r="J2131" s="11">
        <v>2428.7890000000002</v>
      </c>
      <c r="K2131" s="11">
        <v>2588.9259999999999</v>
      </c>
      <c r="L2131" s="11">
        <v>2490.373</v>
      </c>
      <c r="M2131" s="11">
        <v>2328.3690000000001</v>
      </c>
      <c r="N2131" s="11">
        <v>2193.0059999999999</v>
      </c>
      <c r="O2131" s="11">
        <v>2076.4760000000001</v>
      </c>
      <c r="P2131" s="11">
        <v>2008.2850000000001</v>
      </c>
      <c r="Q2131" s="11">
        <v>1882.127</v>
      </c>
      <c r="R2131" s="11">
        <v>1700.9269999999999</v>
      </c>
      <c r="S2131" s="11">
        <v>1455.5730000000001</v>
      </c>
      <c r="T2131" s="11">
        <v>1241.1310000000001</v>
      </c>
      <c r="U2131" s="11">
        <v>1016.023</v>
      </c>
      <c r="V2131" s="11">
        <v>627.28099999999995</v>
      </c>
      <c r="W2131" s="11">
        <v>438.27199999999999</v>
      </c>
      <c r="X2131" s="11">
        <v>298.33999999999997</v>
      </c>
      <c r="Y2131" s="11">
        <v>166.60499999999999</v>
      </c>
      <c r="Z2131" s="11">
        <v>63.414000000000001</v>
      </c>
      <c r="AA2131" s="11">
        <v>14.38</v>
      </c>
      <c r="AB2131" s="11">
        <v>2.028</v>
      </c>
      <c r="AC2131" s="11">
        <v>0.14199999999999999</v>
      </c>
    </row>
    <row r="2132" spans="1:29" ht="11.5" hidden="1">
      <c r="A2132" s="15">
        <v>2115</v>
      </c>
      <c r="B2132" s="13" t="s">
        <v>1059</v>
      </c>
      <c r="C2132" s="14" t="s">
        <v>1208</v>
      </c>
      <c r="D2132" s="12"/>
      <c r="E2132" s="12">
        <v>104</v>
      </c>
      <c r="F2132" s="13" t="s">
        <v>1110</v>
      </c>
      <c r="G2132" s="12">
        <v>920</v>
      </c>
      <c r="H2132" s="12">
        <v>2020</v>
      </c>
      <c r="I2132" s="11">
        <v>2231.9760000000001</v>
      </c>
      <c r="J2132" s="11">
        <v>2241.0610000000001</v>
      </c>
      <c r="K2132" s="11">
        <v>2412.701</v>
      </c>
      <c r="L2132" s="11">
        <v>2530.6039999999998</v>
      </c>
      <c r="M2132" s="11">
        <v>2392.4850000000001</v>
      </c>
      <c r="N2132" s="11">
        <v>2233.5889999999999</v>
      </c>
      <c r="O2132" s="11">
        <v>2115.857</v>
      </c>
      <c r="P2132" s="11">
        <v>2019.9</v>
      </c>
      <c r="Q2132" s="11">
        <v>1958.2270000000001</v>
      </c>
      <c r="R2132" s="11">
        <v>1831.54</v>
      </c>
      <c r="S2132" s="11">
        <v>1643.9459999999999</v>
      </c>
      <c r="T2132" s="11">
        <v>1389.376</v>
      </c>
      <c r="U2132" s="11">
        <v>1158.96</v>
      </c>
      <c r="V2132" s="11">
        <v>911.43200000000002</v>
      </c>
      <c r="W2132" s="11">
        <v>523.303</v>
      </c>
      <c r="X2132" s="11">
        <v>323.12200000000001</v>
      </c>
      <c r="Y2132" s="11">
        <v>178.52799999999999</v>
      </c>
      <c r="Z2132" s="11">
        <v>72.691000000000003</v>
      </c>
      <c r="AA2132" s="11">
        <v>17.774999999999999</v>
      </c>
      <c r="AB2132" s="11">
        <v>2.3580000000000001</v>
      </c>
      <c r="AC2132" s="11">
        <v>0.17299999999999999</v>
      </c>
    </row>
    <row r="2133" spans="1:29" ht="11.5" hidden="1">
      <c r="A2133" s="15">
        <v>2116</v>
      </c>
      <c r="B2133" s="13" t="s">
        <v>1059</v>
      </c>
      <c r="C2133" s="14" t="s">
        <v>1209</v>
      </c>
      <c r="D2133" s="12"/>
      <c r="E2133" s="12">
        <v>608</v>
      </c>
      <c r="F2133" s="13" t="s">
        <v>1110</v>
      </c>
      <c r="G2133" s="12">
        <v>920</v>
      </c>
      <c r="H2133" s="12">
        <v>1950</v>
      </c>
      <c r="I2133" s="11">
        <v>1567.8389999999999</v>
      </c>
      <c r="J2133" s="11">
        <v>1285.527</v>
      </c>
      <c r="K2133" s="11">
        <v>1088.346</v>
      </c>
      <c r="L2133" s="11">
        <v>914.32399999999996</v>
      </c>
      <c r="M2133" s="11">
        <v>733.45100000000002</v>
      </c>
      <c r="N2133" s="11">
        <v>686.83399999999995</v>
      </c>
      <c r="O2133" s="11">
        <v>585.048</v>
      </c>
      <c r="P2133" s="11">
        <v>532.89700000000005</v>
      </c>
      <c r="Q2133" s="11">
        <v>445.12799999999999</v>
      </c>
      <c r="R2133" s="11">
        <v>333.01400000000001</v>
      </c>
      <c r="S2133" s="11">
        <v>281.75799999999998</v>
      </c>
      <c r="T2133" s="11">
        <v>253.18899999999999</v>
      </c>
      <c r="U2133" s="11">
        <v>215.857</v>
      </c>
      <c r="V2133" s="11">
        <v>173.52799999999999</v>
      </c>
      <c r="W2133" s="11">
        <v>122.70099999999999</v>
      </c>
      <c r="X2133" s="11">
        <v>76.792000000000002</v>
      </c>
      <c r="Y2133" s="11">
        <v>30.428000000000001</v>
      </c>
      <c r="Z2133" s="11">
        <v>11.205</v>
      </c>
      <c r="AA2133" s="11">
        <v>2.7069999999999999</v>
      </c>
      <c r="AB2133" s="11">
        <v>0.39100000000000001</v>
      </c>
      <c r="AC2133" s="11">
        <v>3.3000000000000002E-2</v>
      </c>
    </row>
    <row r="2134" spans="1:29" ht="11.5" hidden="1">
      <c r="A2134" s="15">
        <v>2117</v>
      </c>
      <c r="B2134" s="13" t="s">
        <v>1059</v>
      </c>
      <c r="C2134" s="14" t="s">
        <v>1209</v>
      </c>
      <c r="D2134" s="12"/>
      <c r="E2134" s="12">
        <v>608</v>
      </c>
      <c r="F2134" s="13" t="s">
        <v>1110</v>
      </c>
      <c r="G2134" s="12">
        <v>920</v>
      </c>
      <c r="H2134" s="12">
        <v>1955</v>
      </c>
      <c r="I2134" s="11">
        <v>2148.5790000000002</v>
      </c>
      <c r="J2134" s="11">
        <v>1515.338</v>
      </c>
      <c r="K2134" s="11">
        <v>1266.836</v>
      </c>
      <c r="L2134" s="11">
        <v>1074.2650000000001</v>
      </c>
      <c r="M2134" s="11">
        <v>897.30600000000004</v>
      </c>
      <c r="N2134" s="11">
        <v>717.03700000000003</v>
      </c>
      <c r="O2134" s="11">
        <v>669.78700000000003</v>
      </c>
      <c r="P2134" s="11">
        <v>568.91499999999996</v>
      </c>
      <c r="Q2134" s="11">
        <v>516.19899999999996</v>
      </c>
      <c r="R2134" s="11">
        <v>428.63799999999998</v>
      </c>
      <c r="S2134" s="11">
        <v>317.05200000000002</v>
      </c>
      <c r="T2134" s="11">
        <v>263.21499999999997</v>
      </c>
      <c r="U2134" s="11">
        <v>229.14500000000001</v>
      </c>
      <c r="V2134" s="11">
        <v>185.44499999999999</v>
      </c>
      <c r="W2134" s="11">
        <v>136.51599999999999</v>
      </c>
      <c r="X2134" s="11">
        <v>83.394000000000005</v>
      </c>
      <c r="Y2134" s="11">
        <v>41.923000000000002</v>
      </c>
      <c r="Z2134" s="11">
        <v>11.478999999999999</v>
      </c>
      <c r="AA2134" s="11">
        <v>2.7650000000000001</v>
      </c>
      <c r="AB2134" s="11">
        <v>0.39100000000000001</v>
      </c>
      <c r="AC2134" s="11">
        <v>3.3000000000000002E-2</v>
      </c>
    </row>
    <row r="2135" spans="1:29" ht="11.5" hidden="1">
      <c r="A2135" s="15">
        <v>2118</v>
      </c>
      <c r="B2135" s="13" t="s">
        <v>1059</v>
      </c>
      <c r="C2135" s="14" t="s">
        <v>1209</v>
      </c>
      <c r="D2135" s="12"/>
      <c r="E2135" s="12">
        <v>608</v>
      </c>
      <c r="F2135" s="13" t="s">
        <v>1110</v>
      </c>
      <c r="G2135" s="12">
        <v>920</v>
      </c>
      <c r="H2135" s="12">
        <v>1960</v>
      </c>
      <c r="I2135" s="11">
        <v>2429.1660000000002</v>
      </c>
      <c r="J2135" s="11">
        <v>2086.3939999999998</v>
      </c>
      <c r="K2135" s="11">
        <v>1495.973</v>
      </c>
      <c r="L2135" s="11">
        <v>1252.1379999999999</v>
      </c>
      <c r="M2135" s="11">
        <v>1056.3789999999999</v>
      </c>
      <c r="N2135" s="11">
        <v>879.21100000000001</v>
      </c>
      <c r="O2135" s="11">
        <v>700.78899999999999</v>
      </c>
      <c r="P2135" s="11">
        <v>652.61</v>
      </c>
      <c r="Q2135" s="11">
        <v>552.08299999999997</v>
      </c>
      <c r="R2135" s="11">
        <v>497.86799999999999</v>
      </c>
      <c r="S2135" s="11">
        <v>408.76</v>
      </c>
      <c r="T2135" s="11">
        <v>296.80099999999999</v>
      </c>
      <c r="U2135" s="11">
        <v>238.9</v>
      </c>
      <c r="V2135" s="11">
        <v>197.596</v>
      </c>
      <c r="W2135" s="11">
        <v>146.768</v>
      </c>
      <c r="X2135" s="11">
        <v>93.686000000000007</v>
      </c>
      <c r="Y2135" s="11">
        <v>45.968000000000004</v>
      </c>
      <c r="Z2135" s="11">
        <v>15.406000000000001</v>
      </c>
      <c r="AA2135" s="11">
        <v>2.6909999999999998</v>
      </c>
      <c r="AB2135" s="11">
        <v>0.36799999999999999</v>
      </c>
      <c r="AC2135" s="11">
        <v>0.03</v>
      </c>
    </row>
    <row r="2136" spans="1:29" ht="11.5" hidden="1">
      <c r="A2136" s="15">
        <v>2119</v>
      </c>
      <c r="B2136" s="13" t="s">
        <v>1059</v>
      </c>
      <c r="C2136" s="14" t="s">
        <v>1209</v>
      </c>
      <c r="D2136" s="12"/>
      <c r="E2136" s="12">
        <v>608</v>
      </c>
      <c r="F2136" s="13" t="s">
        <v>1110</v>
      </c>
      <c r="G2136" s="12">
        <v>920</v>
      </c>
      <c r="H2136" s="12">
        <v>1965</v>
      </c>
      <c r="I2136" s="11">
        <v>2731.5650000000001</v>
      </c>
      <c r="J2136" s="11">
        <v>2368.5340000000001</v>
      </c>
      <c r="K2136" s="11">
        <v>2062.8240000000001</v>
      </c>
      <c r="L2136" s="11">
        <v>1480.4749999999999</v>
      </c>
      <c r="M2136" s="11">
        <v>1233.5119999999999</v>
      </c>
      <c r="N2136" s="11">
        <v>1037.2429999999999</v>
      </c>
      <c r="O2136" s="11">
        <v>861.07299999999998</v>
      </c>
      <c r="P2136" s="11">
        <v>684.11500000000001</v>
      </c>
      <c r="Q2136" s="11">
        <v>634.39200000000005</v>
      </c>
      <c r="R2136" s="11">
        <v>533.32399999999996</v>
      </c>
      <c r="S2136" s="11">
        <v>475.55399999999997</v>
      </c>
      <c r="T2136" s="11">
        <v>383.43599999999998</v>
      </c>
      <c r="U2136" s="11">
        <v>270.149</v>
      </c>
      <c r="V2136" s="11">
        <v>206.767</v>
      </c>
      <c r="W2136" s="11">
        <v>157.298</v>
      </c>
      <c r="X2136" s="11">
        <v>101.65900000000001</v>
      </c>
      <c r="Y2136" s="11">
        <v>52.12</v>
      </c>
      <c r="Z2136" s="11">
        <v>16.79</v>
      </c>
      <c r="AA2136" s="11">
        <v>3.5390000000000001</v>
      </c>
      <c r="AB2136" s="11">
        <v>0.34300000000000003</v>
      </c>
      <c r="AC2136" s="11">
        <v>2.5999999999999999E-2</v>
      </c>
    </row>
    <row r="2137" spans="1:29" ht="11.5" hidden="1">
      <c r="A2137" s="15">
        <v>2120</v>
      </c>
      <c r="B2137" s="13" t="s">
        <v>1059</v>
      </c>
      <c r="C2137" s="14" t="s">
        <v>1209</v>
      </c>
      <c r="D2137" s="12"/>
      <c r="E2137" s="12">
        <v>608</v>
      </c>
      <c r="F2137" s="13" t="s">
        <v>1110</v>
      </c>
      <c r="G2137" s="12">
        <v>920</v>
      </c>
      <c r="H2137" s="12">
        <v>1970</v>
      </c>
      <c r="I2137" s="11">
        <v>3023.252</v>
      </c>
      <c r="J2137" s="11">
        <v>2672.0970000000002</v>
      </c>
      <c r="K2137" s="11">
        <v>2342.6709999999998</v>
      </c>
      <c r="L2137" s="11">
        <v>2030.163</v>
      </c>
      <c r="M2137" s="11">
        <v>1436.97</v>
      </c>
      <c r="N2137" s="11">
        <v>1191.318</v>
      </c>
      <c r="O2137" s="11">
        <v>1001.67</v>
      </c>
      <c r="P2137" s="11">
        <v>831.37300000000005</v>
      </c>
      <c r="Q2137" s="11">
        <v>659.23800000000006</v>
      </c>
      <c r="R2137" s="11">
        <v>609.43399999999997</v>
      </c>
      <c r="S2137" s="11">
        <v>507.51600000000002</v>
      </c>
      <c r="T2137" s="11">
        <v>445.363</v>
      </c>
      <c r="U2137" s="11">
        <v>349.03100000000001</v>
      </c>
      <c r="V2137" s="11">
        <v>234.12899999999999</v>
      </c>
      <c r="W2137" s="11">
        <v>165.32300000000001</v>
      </c>
      <c r="X2137" s="11">
        <v>109.928</v>
      </c>
      <c r="Y2137" s="11">
        <v>56.93</v>
      </c>
      <c r="Z2137" s="11">
        <v>19.361000000000001</v>
      </c>
      <c r="AA2137" s="11">
        <v>3.92</v>
      </c>
      <c r="AB2137" s="11">
        <v>0.45800000000000002</v>
      </c>
      <c r="AC2137" s="11">
        <v>2.5000000000000001E-2</v>
      </c>
    </row>
    <row r="2138" spans="1:29" ht="11.5" hidden="1">
      <c r="A2138" s="15">
        <v>2121</v>
      </c>
      <c r="B2138" s="13" t="s">
        <v>1059</v>
      </c>
      <c r="C2138" s="14" t="s">
        <v>1209</v>
      </c>
      <c r="D2138" s="12"/>
      <c r="E2138" s="12">
        <v>608</v>
      </c>
      <c r="F2138" s="13" t="s">
        <v>1110</v>
      </c>
      <c r="G2138" s="12">
        <v>920</v>
      </c>
      <c r="H2138" s="12">
        <v>1975</v>
      </c>
      <c r="I2138" s="11">
        <v>3347.433</v>
      </c>
      <c r="J2138" s="11">
        <v>2969.4259999999999</v>
      </c>
      <c r="K2138" s="11">
        <v>2646.6219999999998</v>
      </c>
      <c r="L2138" s="11">
        <v>2311.3879999999999</v>
      </c>
      <c r="M2138" s="11">
        <v>1985.212</v>
      </c>
      <c r="N2138" s="11">
        <v>1396.422</v>
      </c>
      <c r="O2138" s="11">
        <v>1156.7090000000001</v>
      </c>
      <c r="P2138" s="11">
        <v>971.73599999999999</v>
      </c>
      <c r="Q2138" s="11">
        <v>804.71</v>
      </c>
      <c r="R2138" s="11">
        <v>634.89700000000005</v>
      </c>
      <c r="S2138" s="11">
        <v>581.53800000000001</v>
      </c>
      <c r="T2138" s="11">
        <v>476.55799999999999</v>
      </c>
      <c r="U2138" s="11">
        <v>406.90800000000002</v>
      </c>
      <c r="V2138" s="11">
        <v>304.06099999999998</v>
      </c>
      <c r="W2138" s="11">
        <v>188.71100000000001</v>
      </c>
      <c r="X2138" s="11">
        <v>117.056</v>
      </c>
      <c r="Y2138" s="11">
        <v>62.454000000000001</v>
      </c>
      <c r="Z2138" s="11">
        <v>21.795999999999999</v>
      </c>
      <c r="AA2138" s="11">
        <v>4.7069999999999999</v>
      </c>
      <c r="AB2138" s="11">
        <v>0.53400000000000003</v>
      </c>
      <c r="AC2138" s="11">
        <v>3.4000000000000002E-2</v>
      </c>
    </row>
    <row r="2139" spans="1:29" ht="11.5" hidden="1">
      <c r="A2139" s="15">
        <v>2122</v>
      </c>
      <c r="B2139" s="13" t="s">
        <v>1059</v>
      </c>
      <c r="C2139" s="14" t="s">
        <v>1209</v>
      </c>
      <c r="D2139" s="12"/>
      <c r="E2139" s="12">
        <v>608</v>
      </c>
      <c r="F2139" s="13" t="s">
        <v>1110</v>
      </c>
      <c r="G2139" s="12">
        <v>920</v>
      </c>
      <c r="H2139" s="12">
        <v>1980</v>
      </c>
      <c r="I2139" s="11">
        <v>3747.5169999999998</v>
      </c>
      <c r="J2139" s="11">
        <v>3288.9169999999999</v>
      </c>
      <c r="K2139" s="11">
        <v>2943.3939999999998</v>
      </c>
      <c r="L2139" s="11">
        <v>2610.8809999999999</v>
      </c>
      <c r="M2139" s="11">
        <v>2258.4639999999999</v>
      </c>
      <c r="N2139" s="11">
        <v>1932.789</v>
      </c>
      <c r="O2139" s="11">
        <v>1355.3579999999999</v>
      </c>
      <c r="P2139" s="11">
        <v>1121.895</v>
      </c>
      <c r="Q2139" s="11">
        <v>940.79100000000005</v>
      </c>
      <c r="R2139" s="11">
        <v>775.55200000000002</v>
      </c>
      <c r="S2139" s="11">
        <v>605.91600000000005</v>
      </c>
      <c r="T2139" s="11">
        <v>546.78499999999997</v>
      </c>
      <c r="U2139" s="11">
        <v>436.34500000000003</v>
      </c>
      <c r="V2139" s="11">
        <v>355.791</v>
      </c>
      <c r="W2139" s="11">
        <v>246.80799999999999</v>
      </c>
      <c r="X2139" s="11">
        <v>135.20400000000001</v>
      </c>
      <c r="Y2139" s="11">
        <v>67.290999999999997</v>
      </c>
      <c r="Z2139" s="11">
        <v>24.689</v>
      </c>
      <c r="AA2139" s="11">
        <v>5.5460000000000003</v>
      </c>
      <c r="AB2139" s="11">
        <v>0.68200000000000005</v>
      </c>
      <c r="AC2139" s="11">
        <v>4.2999999999999997E-2</v>
      </c>
    </row>
    <row r="2140" spans="1:29" ht="11.5" hidden="1">
      <c r="A2140" s="15">
        <v>2123</v>
      </c>
      <c r="B2140" s="13" t="s">
        <v>1059</v>
      </c>
      <c r="C2140" s="14" t="s">
        <v>1209</v>
      </c>
      <c r="D2140" s="12"/>
      <c r="E2140" s="12">
        <v>608</v>
      </c>
      <c r="F2140" s="13" t="s">
        <v>1110</v>
      </c>
      <c r="G2140" s="12">
        <v>920</v>
      </c>
      <c r="H2140" s="12">
        <v>1985</v>
      </c>
      <c r="I2140" s="11">
        <v>4150.9889999999996</v>
      </c>
      <c r="J2140" s="11">
        <v>3694.826</v>
      </c>
      <c r="K2140" s="11">
        <v>3265.9290000000001</v>
      </c>
      <c r="L2140" s="11">
        <v>2916.7429999999999</v>
      </c>
      <c r="M2140" s="11">
        <v>2573.067</v>
      </c>
      <c r="N2140" s="11">
        <v>2219.8249999999998</v>
      </c>
      <c r="O2140" s="11">
        <v>1897.01</v>
      </c>
      <c r="P2140" s="11">
        <v>1325.9690000000001</v>
      </c>
      <c r="Q2140" s="11">
        <v>1093.8599999999999</v>
      </c>
      <c r="R2140" s="11">
        <v>912.15200000000004</v>
      </c>
      <c r="S2140" s="11">
        <v>744.29100000000005</v>
      </c>
      <c r="T2140" s="11">
        <v>572.50599999999997</v>
      </c>
      <c r="U2140" s="11">
        <v>503.43799999999999</v>
      </c>
      <c r="V2140" s="11">
        <v>383.81599999999997</v>
      </c>
      <c r="W2140" s="11">
        <v>291.03800000000001</v>
      </c>
      <c r="X2140" s="11">
        <v>178.715</v>
      </c>
      <c r="Y2140" s="11">
        <v>78.626000000000005</v>
      </c>
      <c r="Z2140" s="11">
        <v>26.523</v>
      </c>
      <c r="AA2140" s="11">
        <v>6.2240000000000002</v>
      </c>
      <c r="AB2140" s="11">
        <v>0.78700000000000003</v>
      </c>
      <c r="AC2140" s="11">
        <v>5.2999999999999999E-2</v>
      </c>
    </row>
    <row r="2141" spans="1:29" ht="11.5" hidden="1">
      <c r="A2141" s="15">
        <v>2124</v>
      </c>
      <c r="B2141" s="13" t="s">
        <v>1059</v>
      </c>
      <c r="C2141" s="14" t="s">
        <v>1209</v>
      </c>
      <c r="D2141" s="12"/>
      <c r="E2141" s="12">
        <v>608</v>
      </c>
      <c r="F2141" s="13" t="s">
        <v>1110</v>
      </c>
      <c r="G2141" s="12">
        <v>920</v>
      </c>
      <c r="H2141" s="12">
        <v>1990</v>
      </c>
      <c r="I2141" s="11">
        <v>4608.7700000000004</v>
      </c>
      <c r="J2141" s="11">
        <v>4108.4260000000004</v>
      </c>
      <c r="K2141" s="11">
        <v>3671.3910000000001</v>
      </c>
      <c r="L2141" s="11">
        <v>3233.6</v>
      </c>
      <c r="M2141" s="11">
        <v>2868.63</v>
      </c>
      <c r="N2141" s="11">
        <v>2524.3690000000001</v>
      </c>
      <c r="O2141" s="11">
        <v>2176.116</v>
      </c>
      <c r="P2141" s="11">
        <v>1856.587</v>
      </c>
      <c r="Q2141" s="11">
        <v>1292.4680000000001</v>
      </c>
      <c r="R2141" s="11">
        <v>1060.5740000000001</v>
      </c>
      <c r="S2141" s="11">
        <v>875.875</v>
      </c>
      <c r="T2141" s="11">
        <v>704.19100000000003</v>
      </c>
      <c r="U2141" s="11">
        <v>528.21500000000003</v>
      </c>
      <c r="V2141" s="11">
        <v>444.37299999999999</v>
      </c>
      <c r="W2141" s="11">
        <v>315.82799999999997</v>
      </c>
      <c r="X2141" s="11">
        <v>212.87200000000001</v>
      </c>
      <c r="Y2141" s="11">
        <v>105.02800000000001</v>
      </c>
      <c r="Z2141" s="11">
        <v>32.040999999999997</v>
      </c>
      <c r="AA2141" s="11">
        <v>6.9470000000000001</v>
      </c>
      <c r="AB2141" s="11">
        <v>0.92400000000000004</v>
      </c>
      <c r="AC2141" s="11">
        <v>6.4000000000000001E-2</v>
      </c>
    </row>
    <row r="2142" spans="1:29" ht="11.5" hidden="1">
      <c r="A2142" s="15">
        <v>2125</v>
      </c>
      <c r="B2142" s="13" t="s">
        <v>1059</v>
      </c>
      <c r="C2142" s="14" t="s">
        <v>1209</v>
      </c>
      <c r="D2142" s="12"/>
      <c r="E2142" s="12">
        <v>608</v>
      </c>
      <c r="F2142" s="13" t="s">
        <v>1110</v>
      </c>
      <c r="G2142" s="12">
        <v>920</v>
      </c>
      <c r="H2142" s="12">
        <v>1995</v>
      </c>
      <c r="I2142" s="11">
        <v>4908.5749999999998</v>
      </c>
      <c r="J2142" s="11">
        <v>4566.3450000000003</v>
      </c>
      <c r="K2142" s="11">
        <v>4084.9090000000001</v>
      </c>
      <c r="L2142" s="11">
        <v>3630.665</v>
      </c>
      <c r="M2142" s="11">
        <v>3170.944</v>
      </c>
      <c r="N2142" s="11">
        <v>2806.357</v>
      </c>
      <c r="O2142" s="11">
        <v>2470.145</v>
      </c>
      <c r="P2142" s="11">
        <v>2127.7910000000002</v>
      </c>
      <c r="Q2142" s="11">
        <v>1811.232</v>
      </c>
      <c r="R2142" s="11">
        <v>1253.27</v>
      </c>
      <c r="S2142" s="11">
        <v>1018.943</v>
      </c>
      <c r="T2142" s="11">
        <v>829.89400000000001</v>
      </c>
      <c r="U2142" s="11">
        <v>651.46900000000005</v>
      </c>
      <c r="V2142" s="11">
        <v>467.964</v>
      </c>
      <c r="W2142" s="11">
        <v>368.065</v>
      </c>
      <c r="X2142" s="11">
        <v>233.45500000000001</v>
      </c>
      <c r="Y2142" s="11">
        <v>126.509</v>
      </c>
      <c r="Z2142" s="11">
        <v>45.923999999999999</v>
      </c>
      <c r="AA2142" s="11">
        <v>9.1519999999999992</v>
      </c>
      <c r="AB2142" s="11">
        <v>1.1419999999999999</v>
      </c>
      <c r="AC2142" s="11">
        <v>8.3000000000000004E-2</v>
      </c>
    </row>
    <row r="2143" spans="1:29" ht="11.5" hidden="1">
      <c r="A2143" s="15">
        <v>2126</v>
      </c>
      <c r="B2143" s="13" t="s">
        <v>1059</v>
      </c>
      <c r="C2143" s="14" t="s">
        <v>1209</v>
      </c>
      <c r="D2143" s="12"/>
      <c r="E2143" s="12">
        <v>608</v>
      </c>
      <c r="F2143" s="13" t="s">
        <v>1110</v>
      </c>
      <c r="G2143" s="12">
        <v>920</v>
      </c>
      <c r="H2143" s="12">
        <v>2000</v>
      </c>
      <c r="I2143" s="11">
        <v>5243.2240000000002</v>
      </c>
      <c r="J2143" s="11">
        <v>4868.5640000000003</v>
      </c>
      <c r="K2143" s="11">
        <v>4541.0910000000003</v>
      </c>
      <c r="L2143" s="11">
        <v>4031.3919999999998</v>
      </c>
      <c r="M2143" s="11">
        <v>3545.183</v>
      </c>
      <c r="N2143" s="11">
        <v>3088.0160000000001</v>
      </c>
      <c r="O2143" s="11">
        <v>2737.1039999999998</v>
      </c>
      <c r="P2143" s="11">
        <v>2411.1</v>
      </c>
      <c r="Q2143" s="11">
        <v>2074.5250000000001</v>
      </c>
      <c r="R2143" s="11">
        <v>1758.8019999999999</v>
      </c>
      <c r="S2143" s="11">
        <v>1205.412</v>
      </c>
      <c r="T2143" s="11">
        <v>967.654</v>
      </c>
      <c r="U2143" s="11">
        <v>770.94899999999996</v>
      </c>
      <c r="V2143" s="11">
        <v>581.16</v>
      </c>
      <c r="W2143" s="11">
        <v>391.84800000000001</v>
      </c>
      <c r="X2143" s="11">
        <v>277.053</v>
      </c>
      <c r="Y2143" s="11">
        <v>142.61699999999999</v>
      </c>
      <c r="Z2143" s="11">
        <v>59.116</v>
      </c>
      <c r="AA2143" s="11">
        <v>14.316000000000001</v>
      </c>
      <c r="AB2143" s="11">
        <v>1.681</v>
      </c>
      <c r="AC2143" s="11">
        <v>0.11600000000000001</v>
      </c>
    </row>
    <row r="2144" spans="1:29" ht="11.5" hidden="1">
      <c r="A2144" s="15">
        <v>2127</v>
      </c>
      <c r="B2144" s="13" t="s">
        <v>1059</v>
      </c>
      <c r="C2144" s="14" t="s">
        <v>1209</v>
      </c>
      <c r="D2144" s="12"/>
      <c r="E2144" s="12">
        <v>608</v>
      </c>
      <c r="F2144" s="13" t="s">
        <v>1110</v>
      </c>
      <c r="G2144" s="12">
        <v>920</v>
      </c>
      <c r="H2144" s="12">
        <v>2005</v>
      </c>
      <c r="I2144" s="11">
        <v>5574.7719999999999</v>
      </c>
      <c r="J2144" s="11">
        <v>5203.0609999999997</v>
      </c>
      <c r="K2144" s="11">
        <v>4841.1390000000001</v>
      </c>
      <c r="L2144" s="11">
        <v>4469.7169999999996</v>
      </c>
      <c r="M2144" s="11">
        <v>3914.6309999999999</v>
      </c>
      <c r="N2144" s="11">
        <v>3433.1239999999998</v>
      </c>
      <c r="O2144" s="11">
        <v>2997.652</v>
      </c>
      <c r="P2144" s="11">
        <v>2663.43</v>
      </c>
      <c r="Q2144" s="11">
        <v>2346.817</v>
      </c>
      <c r="R2144" s="11">
        <v>2012.9110000000001</v>
      </c>
      <c r="S2144" s="11">
        <v>1693.5820000000001</v>
      </c>
      <c r="T2144" s="11">
        <v>1145.5909999999999</v>
      </c>
      <c r="U2144" s="11">
        <v>900.596</v>
      </c>
      <c r="V2144" s="11">
        <v>690.15300000000002</v>
      </c>
      <c r="W2144" s="11">
        <v>489.93099999999998</v>
      </c>
      <c r="X2144" s="11">
        <v>298.31099999999998</v>
      </c>
      <c r="Y2144" s="11">
        <v>171.79300000000001</v>
      </c>
      <c r="Z2144" s="11">
        <v>69.748999999999995</v>
      </c>
      <c r="AA2144" s="11">
        <v>19.600999999999999</v>
      </c>
      <c r="AB2144" s="11">
        <v>2.8519999999999999</v>
      </c>
      <c r="AC2144" s="11">
        <v>0.186</v>
      </c>
    </row>
    <row r="2145" spans="1:29" ht="11.5" hidden="1">
      <c r="A2145" s="15">
        <v>2128</v>
      </c>
      <c r="B2145" s="13" t="s">
        <v>1059</v>
      </c>
      <c r="C2145" s="14" t="s">
        <v>1209</v>
      </c>
      <c r="D2145" s="12"/>
      <c r="E2145" s="12">
        <v>608</v>
      </c>
      <c r="F2145" s="13" t="s">
        <v>1110</v>
      </c>
      <c r="G2145" s="12">
        <v>920</v>
      </c>
      <c r="H2145" s="12">
        <v>2010</v>
      </c>
      <c r="I2145" s="11">
        <v>5377.3909999999996</v>
      </c>
      <c r="J2145" s="11">
        <v>5113.09</v>
      </c>
      <c r="K2145" s="11">
        <v>5020.1080000000002</v>
      </c>
      <c r="L2145" s="11">
        <v>4808.5050000000001</v>
      </c>
      <c r="M2145" s="11">
        <v>4208.1769999999997</v>
      </c>
      <c r="N2145" s="11">
        <v>3723.9290000000001</v>
      </c>
      <c r="O2145" s="11">
        <v>3364.2449999999999</v>
      </c>
      <c r="P2145" s="11">
        <v>2990.6909999999998</v>
      </c>
      <c r="Q2145" s="11">
        <v>2712.7089999999998</v>
      </c>
      <c r="R2145" s="11">
        <v>2334.165</v>
      </c>
      <c r="S2145" s="11">
        <v>1961.076</v>
      </c>
      <c r="T2145" s="11">
        <v>1542.2719999999999</v>
      </c>
      <c r="U2145" s="11">
        <v>1163.884</v>
      </c>
      <c r="V2145" s="11">
        <v>826.54399999999998</v>
      </c>
      <c r="W2145" s="11">
        <v>653.24900000000002</v>
      </c>
      <c r="X2145" s="11">
        <v>425.72699999999998</v>
      </c>
      <c r="Y2145" s="11">
        <v>219.648</v>
      </c>
      <c r="Z2145" s="11">
        <v>92.1</v>
      </c>
      <c r="AA2145" s="11">
        <v>26.454000000000001</v>
      </c>
      <c r="AB2145" s="11">
        <v>4.7169999999999996</v>
      </c>
      <c r="AC2145" s="11">
        <v>0.39700000000000002</v>
      </c>
    </row>
    <row r="2146" spans="1:29" ht="11.5" hidden="1">
      <c r="A2146" s="15">
        <v>2129</v>
      </c>
      <c r="B2146" s="13" t="s">
        <v>1059</v>
      </c>
      <c r="C2146" s="14" t="s">
        <v>1209</v>
      </c>
      <c r="D2146" s="12"/>
      <c r="E2146" s="12">
        <v>608</v>
      </c>
      <c r="F2146" s="13" t="s">
        <v>1110</v>
      </c>
      <c r="G2146" s="12">
        <v>920</v>
      </c>
      <c r="H2146" s="12">
        <v>2015</v>
      </c>
      <c r="I2146" s="11">
        <v>5587.8779999999997</v>
      </c>
      <c r="J2146" s="11">
        <v>5345.8019999999997</v>
      </c>
      <c r="K2146" s="11">
        <v>5094.0749999999998</v>
      </c>
      <c r="L2146" s="11">
        <v>4976.4210000000003</v>
      </c>
      <c r="M2146" s="11">
        <v>4735.866</v>
      </c>
      <c r="N2146" s="11">
        <v>4135.1390000000001</v>
      </c>
      <c r="O2146" s="11">
        <v>3659.9319999999998</v>
      </c>
      <c r="P2146" s="11">
        <v>3305.6550000000002</v>
      </c>
      <c r="Q2146" s="11">
        <v>2933.0520000000001</v>
      </c>
      <c r="R2146" s="11">
        <v>2648.848</v>
      </c>
      <c r="S2146" s="11">
        <v>2260.136</v>
      </c>
      <c r="T2146" s="11">
        <v>1876.0719999999999</v>
      </c>
      <c r="U2146" s="11">
        <v>1446.252</v>
      </c>
      <c r="V2146" s="11">
        <v>1052.0889999999999</v>
      </c>
      <c r="W2146" s="11">
        <v>707.42499999999995</v>
      </c>
      <c r="X2146" s="11">
        <v>509.11900000000003</v>
      </c>
      <c r="Y2146" s="11">
        <v>272.30599999999998</v>
      </c>
      <c r="Z2146" s="11">
        <v>129.471</v>
      </c>
      <c r="AA2146" s="11">
        <v>40.247</v>
      </c>
      <c r="AB2146" s="11">
        <v>7.7960000000000003</v>
      </c>
      <c r="AC2146" s="11">
        <v>0.86499999999999999</v>
      </c>
    </row>
    <row r="2147" spans="1:29" ht="11.5" hidden="1">
      <c r="A2147" s="15">
        <v>2130</v>
      </c>
      <c r="B2147" s="13" t="s">
        <v>1059</v>
      </c>
      <c r="C2147" s="14" t="s">
        <v>1209</v>
      </c>
      <c r="D2147" s="12"/>
      <c r="E2147" s="12">
        <v>608</v>
      </c>
      <c r="F2147" s="13" t="s">
        <v>1110</v>
      </c>
      <c r="G2147" s="12">
        <v>920</v>
      </c>
      <c r="H2147" s="12">
        <v>2020</v>
      </c>
      <c r="I2147" s="11">
        <v>5165.7089999999998</v>
      </c>
      <c r="J2147" s="11">
        <v>5551.88</v>
      </c>
      <c r="K2147" s="11">
        <v>5328.55</v>
      </c>
      <c r="L2147" s="11">
        <v>5055.2349999999997</v>
      </c>
      <c r="M2147" s="11">
        <v>4912.5789999999997</v>
      </c>
      <c r="N2147" s="11">
        <v>4672.1689999999999</v>
      </c>
      <c r="O2147" s="11">
        <v>4080.4189999999999</v>
      </c>
      <c r="P2147" s="11">
        <v>3610.181</v>
      </c>
      <c r="Q2147" s="11">
        <v>3254.6219999999998</v>
      </c>
      <c r="R2147" s="11">
        <v>2875.5419999999999</v>
      </c>
      <c r="S2147" s="11">
        <v>2578.0540000000001</v>
      </c>
      <c r="T2147" s="11">
        <v>2174.0610000000001</v>
      </c>
      <c r="U2147" s="11">
        <v>1778.415</v>
      </c>
      <c r="V2147" s="11">
        <v>1348.6679999999999</v>
      </c>
      <c r="W2147" s="11">
        <v>951.81299999999999</v>
      </c>
      <c r="X2147" s="11">
        <v>597.11</v>
      </c>
      <c r="Y2147" s="11">
        <v>378.173</v>
      </c>
      <c r="Z2147" s="11">
        <v>165.69800000000001</v>
      </c>
      <c r="AA2147" s="11">
        <v>59.191000000000003</v>
      </c>
      <c r="AB2147" s="11">
        <v>12.613</v>
      </c>
      <c r="AC2147" s="11">
        <v>1.5780000000000001</v>
      </c>
    </row>
    <row r="2148" spans="1:29" ht="11.5" hidden="1">
      <c r="A2148" s="15">
        <v>2131</v>
      </c>
      <c r="B2148" s="13" t="s">
        <v>1059</v>
      </c>
      <c r="C2148" s="14" t="s">
        <v>1210</v>
      </c>
      <c r="D2148" s="12"/>
      <c r="E2148" s="12">
        <v>702</v>
      </c>
      <c r="F2148" s="13" t="s">
        <v>1110</v>
      </c>
      <c r="G2148" s="12">
        <v>920</v>
      </c>
      <c r="H2148" s="12">
        <v>1950</v>
      </c>
      <c r="I2148" s="11">
        <v>79.599999999999994</v>
      </c>
      <c r="J2148" s="11">
        <v>64.8</v>
      </c>
      <c r="K2148" s="11">
        <v>59.5</v>
      </c>
      <c r="L2148" s="11">
        <v>48.7</v>
      </c>
      <c r="M2148" s="11">
        <v>40.5</v>
      </c>
      <c r="N2148" s="11">
        <v>37.298999999999999</v>
      </c>
      <c r="O2148" s="11">
        <v>35.901000000000003</v>
      </c>
      <c r="P2148" s="11">
        <v>31.199000000000002</v>
      </c>
      <c r="Q2148" s="11">
        <v>26.4</v>
      </c>
      <c r="R2148" s="11">
        <v>20.399000000000001</v>
      </c>
      <c r="S2148" s="11">
        <v>15.997999999999999</v>
      </c>
      <c r="T2148" s="11">
        <v>9.6</v>
      </c>
      <c r="U2148" s="11">
        <v>7.7990000000000004</v>
      </c>
      <c r="V2148" s="11">
        <v>6.2</v>
      </c>
      <c r="W2148" s="11">
        <v>3.4990000000000001</v>
      </c>
      <c r="X2148" s="11">
        <v>2.7</v>
      </c>
      <c r="Y2148" s="11">
        <v>1.792</v>
      </c>
      <c r="Z2148" s="11">
        <v>0.69799999999999995</v>
      </c>
      <c r="AA2148" s="11">
        <v>0.17699999999999999</v>
      </c>
      <c r="AB2148" s="11">
        <v>2.7E-2</v>
      </c>
      <c r="AC2148" s="11">
        <v>3.0000000000000001E-3</v>
      </c>
    </row>
    <row r="2149" spans="1:29" ht="11.5" hidden="1">
      <c r="A2149" s="15">
        <v>2132</v>
      </c>
      <c r="B2149" s="13" t="s">
        <v>1059</v>
      </c>
      <c r="C2149" s="14" t="s">
        <v>1210</v>
      </c>
      <c r="D2149" s="12"/>
      <c r="E2149" s="12">
        <v>702</v>
      </c>
      <c r="F2149" s="13" t="s">
        <v>1110</v>
      </c>
      <c r="G2149" s="12">
        <v>920</v>
      </c>
      <c r="H2149" s="12">
        <v>1955</v>
      </c>
      <c r="I2149" s="11">
        <v>113.691</v>
      </c>
      <c r="J2149" s="11">
        <v>81.28</v>
      </c>
      <c r="K2149" s="11">
        <v>67.628</v>
      </c>
      <c r="L2149" s="11">
        <v>62.203000000000003</v>
      </c>
      <c r="M2149" s="11">
        <v>52.301000000000002</v>
      </c>
      <c r="N2149" s="11">
        <v>43.9</v>
      </c>
      <c r="O2149" s="11">
        <v>39.402000000000001</v>
      </c>
      <c r="P2149" s="11">
        <v>37.301000000000002</v>
      </c>
      <c r="Q2149" s="11">
        <v>31.899000000000001</v>
      </c>
      <c r="R2149" s="11">
        <v>26.9</v>
      </c>
      <c r="S2149" s="11">
        <v>20.100000000000001</v>
      </c>
      <c r="T2149" s="11">
        <v>15.502000000000001</v>
      </c>
      <c r="U2149" s="11">
        <v>9.1</v>
      </c>
      <c r="V2149" s="11">
        <v>7.1</v>
      </c>
      <c r="W2149" s="11">
        <v>4.3</v>
      </c>
      <c r="X2149" s="11">
        <v>3.0990000000000002</v>
      </c>
      <c r="Y2149" s="11">
        <v>1.9239999999999999</v>
      </c>
      <c r="Z2149" s="11">
        <v>0.78400000000000003</v>
      </c>
      <c r="AA2149" s="11">
        <v>0.193</v>
      </c>
      <c r="AB2149" s="11">
        <v>2.8000000000000001E-2</v>
      </c>
      <c r="AC2149" s="11">
        <v>2E-3</v>
      </c>
    </row>
    <row r="2150" spans="1:29" ht="11.5" hidden="1">
      <c r="A2150" s="15">
        <v>2133</v>
      </c>
      <c r="B2150" s="13" t="s">
        <v>1059</v>
      </c>
      <c r="C2150" s="14" t="s">
        <v>1210</v>
      </c>
      <c r="D2150" s="12"/>
      <c r="E2150" s="12">
        <v>702</v>
      </c>
      <c r="F2150" s="13" t="s">
        <v>1110</v>
      </c>
      <c r="G2150" s="12">
        <v>920</v>
      </c>
      <c r="H2150" s="12">
        <v>1960</v>
      </c>
      <c r="I2150" s="11">
        <v>146.196</v>
      </c>
      <c r="J2150" s="11">
        <v>113.38800000000001</v>
      </c>
      <c r="K2150" s="11">
        <v>82.513999999999996</v>
      </c>
      <c r="L2150" s="11">
        <v>70.525000000000006</v>
      </c>
      <c r="M2150" s="11">
        <v>66.704999999999998</v>
      </c>
      <c r="N2150" s="11">
        <v>56.600999999999999</v>
      </c>
      <c r="O2150" s="11">
        <v>46.6</v>
      </c>
      <c r="P2150" s="11">
        <v>40.600999999999999</v>
      </c>
      <c r="Q2150" s="11">
        <v>37.801000000000002</v>
      </c>
      <c r="R2150" s="11">
        <v>31.9</v>
      </c>
      <c r="S2150" s="11">
        <v>26.100999999999999</v>
      </c>
      <c r="T2150" s="11">
        <v>19.202000000000002</v>
      </c>
      <c r="U2150" s="11">
        <v>14.500999999999999</v>
      </c>
      <c r="V2150" s="11">
        <v>8.1</v>
      </c>
      <c r="W2150" s="11">
        <v>5.2009999999999996</v>
      </c>
      <c r="X2150" s="11">
        <v>3.6019999999999999</v>
      </c>
      <c r="Y2150" s="11">
        <v>2.0609999999999999</v>
      </c>
      <c r="Z2150" s="11">
        <v>0.92300000000000004</v>
      </c>
      <c r="AA2150" s="11">
        <v>0.25</v>
      </c>
      <c r="AB2150" s="11">
        <v>3.5999999999999997E-2</v>
      </c>
      <c r="AC2150" s="11">
        <v>3.0000000000000001E-3</v>
      </c>
    </row>
    <row r="2151" spans="1:29" ht="11.5" hidden="1">
      <c r="A2151" s="15">
        <v>2134</v>
      </c>
      <c r="B2151" s="13" t="s">
        <v>1059</v>
      </c>
      <c r="C2151" s="14" t="s">
        <v>1210</v>
      </c>
      <c r="D2151" s="12"/>
      <c r="E2151" s="12">
        <v>702</v>
      </c>
      <c r="F2151" s="13" t="s">
        <v>1110</v>
      </c>
      <c r="G2151" s="12">
        <v>920</v>
      </c>
      <c r="H2151" s="12">
        <v>1965</v>
      </c>
      <c r="I2151" s="11">
        <v>136.93</v>
      </c>
      <c r="J2151" s="11">
        <v>143.84899999999999</v>
      </c>
      <c r="K2151" s="11">
        <v>117.245</v>
      </c>
      <c r="L2151" s="11">
        <v>93.111000000000004</v>
      </c>
      <c r="M2151" s="11">
        <v>69.525999999999996</v>
      </c>
      <c r="N2151" s="11">
        <v>68.504999999999995</v>
      </c>
      <c r="O2151" s="11">
        <v>54.999000000000002</v>
      </c>
      <c r="P2151" s="11">
        <v>46.901000000000003</v>
      </c>
      <c r="Q2151" s="11">
        <v>38.302</v>
      </c>
      <c r="R2151" s="11">
        <v>34.398000000000003</v>
      </c>
      <c r="S2151" s="11">
        <v>31.701000000000001</v>
      </c>
      <c r="T2151" s="11">
        <v>25.600999999999999</v>
      </c>
      <c r="U2151" s="11">
        <v>18.899999999999999</v>
      </c>
      <c r="V2151" s="11">
        <v>12.699</v>
      </c>
      <c r="W2151" s="11">
        <v>7.4989999999999997</v>
      </c>
      <c r="X2151" s="11">
        <v>5.101</v>
      </c>
      <c r="Y2151" s="11">
        <v>2.9710000000000001</v>
      </c>
      <c r="Z2151" s="11">
        <v>0.88100000000000001</v>
      </c>
      <c r="AA2151" s="11">
        <v>0.25</v>
      </c>
      <c r="AB2151" s="11">
        <v>3.6999999999999998E-2</v>
      </c>
      <c r="AC2151" s="11">
        <v>3.0000000000000001E-3</v>
      </c>
    </row>
    <row r="2152" spans="1:29" ht="11.5" hidden="1">
      <c r="A2152" s="15">
        <v>2135</v>
      </c>
      <c r="B2152" s="13" t="s">
        <v>1059</v>
      </c>
      <c r="C2152" s="14" t="s">
        <v>1210</v>
      </c>
      <c r="D2152" s="12"/>
      <c r="E2152" s="12">
        <v>702</v>
      </c>
      <c r="F2152" s="13" t="s">
        <v>1110</v>
      </c>
      <c r="G2152" s="12">
        <v>920</v>
      </c>
      <c r="H2152" s="12">
        <v>1970</v>
      </c>
      <c r="I2152" s="11">
        <v>114.36</v>
      </c>
      <c r="J2152" s="11">
        <v>136.072</v>
      </c>
      <c r="K2152" s="11">
        <v>140.303</v>
      </c>
      <c r="L2152" s="11">
        <v>119.85</v>
      </c>
      <c r="M2152" s="11">
        <v>100.611</v>
      </c>
      <c r="N2152" s="11">
        <v>66.028000000000006</v>
      </c>
      <c r="O2152" s="11">
        <v>67.903999999999996</v>
      </c>
      <c r="P2152" s="11">
        <v>54.500999999999998</v>
      </c>
      <c r="Q2152" s="11">
        <v>46.9</v>
      </c>
      <c r="R2152" s="11">
        <v>37.600999999999999</v>
      </c>
      <c r="S2152" s="11">
        <v>33.497999999999998</v>
      </c>
      <c r="T2152" s="11">
        <v>31.302</v>
      </c>
      <c r="U2152" s="11">
        <v>23.901</v>
      </c>
      <c r="V2152" s="11">
        <v>17.001000000000001</v>
      </c>
      <c r="W2152" s="11">
        <v>10.6</v>
      </c>
      <c r="X2152" s="11">
        <v>6.3019999999999996</v>
      </c>
      <c r="Y2152" s="11">
        <v>3.1760000000000002</v>
      </c>
      <c r="Z2152" s="11">
        <v>1.1950000000000001</v>
      </c>
      <c r="AA2152" s="11">
        <v>0.21</v>
      </c>
      <c r="AB2152" s="11">
        <v>0.03</v>
      </c>
      <c r="AC2152" s="11">
        <v>2E-3</v>
      </c>
    </row>
    <row r="2153" spans="1:29" ht="11.5" hidden="1">
      <c r="A2153" s="15">
        <v>2136</v>
      </c>
      <c r="B2153" s="13" t="s">
        <v>1059</v>
      </c>
      <c r="C2153" s="14" t="s">
        <v>1210</v>
      </c>
      <c r="D2153" s="12"/>
      <c r="E2153" s="12">
        <v>702</v>
      </c>
      <c r="F2153" s="13" t="s">
        <v>1110</v>
      </c>
      <c r="G2153" s="12">
        <v>920</v>
      </c>
      <c r="H2153" s="12">
        <v>1975</v>
      </c>
      <c r="I2153" s="11">
        <v>108.464</v>
      </c>
      <c r="J2153" s="11">
        <v>114.285</v>
      </c>
      <c r="K2153" s="11">
        <v>137.24199999999999</v>
      </c>
      <c r="L2153" s="11">
        <v>141.702</v>
      </c>
      <c r="M2153" s="11">
        <v>121.753</v>
      </c>
      <c r="N2153" s="11">
        <v>102.012</v>
      </c>
      <c r="O2153" s="11">
        <v>66.325999999999993</v>
      </c>
      <c r="P2153" s="11">
        <v>66.403999999999996</v>
      </c>
      <c r="Q2153" s="11">
        <v>53.499000000000002</v>
      </c>
      <c r="R2153" s="11">
        <v>46</v>
      </c>
      <c r="S2153" s="11">
        <v>36.201000000000001</v>
      </c>
      <c r="T2153" s="11">
        <v>31.998999999999999</v>
      </c>
      <c r="U2153" s="11">
        <v>28.901</v>
      </c>
      <c r="V2153" s="11">
        <v>21.800999999999998</v>
      </c>
      <c r="W2153" s="11">
        <v>14.1</v>
      </c>
      <c r="X2153" s="11">
        <v>8.2989999999999995</v>
      </c>
      <c r="Y2153" s="11">
        <v>4.1470000000000002</v>
      </c>
      <c r="Z2153" s="11">
        <v>1.649</v>
      </c>
      <c r="AA2153" s="11">
        <v>0.46800000000000003</v>
      </c>
      <c r="AB2153" s="11">
        <v>5.5E-2</v>
      </c>
      <c r="AC2153" s="11">
        <v>5.0000000000000001E-3</v>
      </c>
    </row>
    <row r="2154" spans="1:29" ht="11.5" hidden="1">
      <c r="A2154" s="15">
        <v>2137</v>
      </c>
      <c r="B2154" s="13" t="s">
        <v>1059</v>
      </c>
      <c r="C2154" s="14" t="s">
        <v>1210</v>
      </c>
      <c r="D2154" s="12"/>
      <c r="E2154" s="12">
        <v>702</v>
      </c>
      <c r="F2154" s="13" t="s">
        <v>1110</v>
      </c>
      <c r="G2154" s="12">
        <v>920</v>
      </c>
      <c r="H2154" s="12">
        <v>1980</v>
      </c>
      <c r="I2154" s="11">
        <v>92.738</v>
      </c>
      <c r="J2154" s="11">
        <v>107.70099999999999</v>
      </c>
      <c r="K2154" s="11">
        <v>114.69499999999999</v>
      </c>
      <c r="L2154" s="11">
        <v>138.69</v>
      </c>
      <c r="M2154" s="11">
        <v>143.434</v>
      </c>
      <c r="N2154" s="11">
        <v>123.886</v>
      </c>
      <c r="O2154" s="11">
        <v>103.739</v>
      </c>
      <c r="P2154" s="11">
        <v>66.844999999999999</v>
      </c>
      <c r="Q2154" s="11">
        <v>65.021000000000001</v>
      </c>
      <c r="R2154" s="11">
        <v>52.512</v>
      </c>
      <c r="S2154" s="11">
        <v>44.81</v>
      </c>
      <c r="T2154" s="11">
        <v>34.408000000000001</v>
      </c>
      <c r="U2154" s="11">
        <v>29.908999999999999</v>
      </c>
      <c r="V2154" s="11">
        <v>25.609000000000002</v>
      </c>
      <c r="W2154" s="11">
        <v>18.555</v>
      </c>
      <c r="X2154" s="11">
        <v>10.558</v>
      </c>
      <c r="Y2154" s="11">
        <v>5.5069999999999997</v>
      </c>
      <c r="Z2154" s="11">
        <v>2.1459999999999999</v>
      </c>
      <c r="AA2154" s="11">
        <v>0.60799999999999998</v>
      </c>
      <c r="AB2154" s="11">
        <v>0.106</v>
      </c>
      <c r="AC2154" s="11">
        <v>7.0000000000000001E-3</v>
      </c>
    </row>
    <row r="2155" spans="1:29" ht="11.5" hidden="1">
      <c r="A2155" s="15">
        <v>2138</v>
      </c>
      <c r="B2155" s="13" t="s">
        <v>1059</v>
      </c>
      <c r="C2155" s="14" t="s">
        <v>1210</v>
      </c>
      <c r="D2155" s="12"/>
      <c r="E2155" s="12">
        <v>702</v>
      </c>
      <c r="F2155" s="13" t="s">
        <v>1110</v>
      </c>
      <c r="G2155" s="12">
        <v>920</v>
      </c>
      <c r="H2155" s="12">
        <v>1985</v>
      </c>
      <c r="I2155" s="11">
        <v>104.783</v>
      </c>
      <c r="J2155" s="11">
        <v>98.426000000000002</v>
      </c>
      <c r="K2155" s="11">
        <v>113.961</v>
      </c>
      <c r="L2155" s="11">
        <v>121.57</v>
      </c>
      <c r="M2155" s="11">
        <v>146.15700000000001</v>
      </c>
      <c r="N2155" s="11">
        <v>151.1</v>
      </c>
      <c r="O2155" s="11">
        <v>130.756</v>
      </c>
      <c r="P2155" s="11">
        <v>109.01300000000001</v>
      </c>
      <c r="Q2155" s="11">
        <v>70.727999999999994</v>
      </c>
      <c r="R2155" s="11">
        <v>67.804000000000002</v>
      </c>
      <c r="S2155" s="11">
        <v>54.595999999999997</v>
      </c>
      <c r="T2155" s="11">
        <v>45.9</v>
      </c>
      <c r="U2155" s="11">
        <v>34.499000000000002</v>
      </c>
      <c r="V2155" s="11">
        <v>28.702999999999999</v>
      </c>
      <c r="W2155" s="11">
        <v>23.100999999999999</v>
      </c>
      <c r="X2155" s="11">
        <v>15.497999999999999</v>
      </c>
      <c r="Y2155" s="11">
        <v>7.2089999999999996</v>
      </c>
      <c r="Z2155" s="11">
        <v>2.9209999999999998</v>
      </c>
      <c r="AA2155" s="11">
        <v>0.80300000000000005</v>
      </c>
      <c r="AB2155" s="11">
        <v>0.14000000000000001</v>
      </c>
      <c r="AC2155" s="11">
        <v>1.2999999999999999E-2</v>
      </c>
    </row>
    <row r="2156" spans="1:29" ht="11.5" hidden="1">
      <c r="A2156" s="15">
        <v>2139</v>
      </c>
      <c r="B2156" s="13" t="s">
        <v>1059</v>
      </c>
      <c r="C2156" s="14" t="s">
        <v>1210</v>
      </c>
      <c r="D2156" s="12"/>
      <c r="E2156" s="12">
        <v>702</v>
      </c>
      <c r="F2156" s="13" t="s">
        <v>1110</v>
      </c>
      <c r="G2156" s="12">
        <v>920</v>
      </c>
      <c r="H2156" s="12">
        <v>1990</v>
      </c>
      <c r="I2156" s="11">
        <v>110.059</v>
      </c>
      <c r="J2156" s="11">
        <v>101.752</v>
      </c>
      <c r="K2156" s="11">
        <v>99.56</v>
      </c>
      <c r="L2156" s="11">
        <v>123.242</v>
      </c>
      <c r="M2156" s="11">
        <v>157.096</v>
      </c>
      <c r="N2156" s="11">
        <v>171.459</v>
      </c>
      <c r="O2156" s="11">
        <v>167.62700000000001</v>
      </c>
      <c r="P2156" s="11">
        <v>139.17699999999999</v>
      </c>
      <c r="Q2156" s="11">
        <v>109.96599999999999</v>
      </c>
      <c r="R2156" s="11">
        <v>67.641000000000005</v>
      </c>
      <c r="S2156" s="11">
        <v>61.067</v>
      </c>
      <c r="T2156" s="11">
        <v>51.853999999999999</v>
      </c>
      <c r="U2156" s="11">
        <v>43.171999999999997</v>
      </c>
      <c r="V2156" s="11">
        <v>31.436</v>
      </c>
      <c r="W2156" s="11">
        <v>25.364000000000001</v>
      </c>
      <c r="X2156" s="11">
        <v>19.02</v>
      </c>
      <c r="Y2156" s="11">
        <v>12.113</v>
      </c>
      <c r="Z2156" s="11">
        <v>4.0830000000000002</v>
      </c>
      <c r="AA2156" s="11">
        <v>1.2110000000000001</v>
      </c>
      <c r="AB2156" s="11">
        <v>0.214</v>
      </c>
      <c r="AC2156" s="11">
        <v>2.1000000000000001E-2</v>
      </c>
    </row>
    <row r="2157" spans="1:29" ht="11.5" hidden="1">
      <c r="A2157" s="15">
        <v>2140</v>
      </c>
      <c r="B2157" s="13" t="s">
        <v>1059</v>
      </c>
      <c r="C2157" s="14" t="s">
        <v>1210</v>
      </c>
      <c r="D2157" s="12"/>
      <c r="E2157" s="12">
        <v>702</v>
      </c>
      <c r="F2157" s="13" t="s">
        <v>1110</v>
      </c>
      <c r="G2157" s="12">
        <v>920</v>
      </c>
      <c r="H2157" s="12">
        <v>1995</v>
      </c>
      <c r="I2157" s="11">
        <v>125.69799999999999</v>
      </c>
      <c r="J2157" s="11">
        <v>116.486</v>
      </c>
      <c r="K2157" s="11">
        <v>105.66</v>
      </c>
      <c r="L2157" s="11">
        <v>116.224</v>
      </c>
      <c r="M2157" s="11">
        <v>142.458</v>
      </c>
      <c r="N2157" s="11">
        <v>162.95400000000001</v>
      </c>
      <c r="O2157" s="11">
        <v>184.839</v>
      </c>
      <c r="P2157" s="11">
        <v>182.46</v>
      </c>
      <c r="Q2157" s="11">
        <v>154.54</v>
      </c>
      <c r="R2157" s="11">
        <v>123.70699999999999</v>
      </c>
      <c r="S2157" s="11">
        <v>76.742999999999995</v>
      </c>
      <c r="T2157" s="11">
        <v>69.619</v>
      </c>
      <c r="U2157" s="11">
        <v>58.506999999999998</v>
      </c>
      <c r="V2157" s="11">
        <v>41.953000000000003</v>
      </c>
      <c r="W2157" s="11">
        <v>28.417000000000002</v>
      </c>
      <c r="X2157" s="11">
        <v>20.774999999999999</v>
      </c>
      <c r="Y2157" s="11">
        <v>13.895</v>
      </c>
      <c r="Z2157" s="11">
        <v>8.0380000000000003</v>
      </c>
      <c r="AA2157" s="11">
        <v>2.169</v>
      </c>
      <c r="AB2157" s="11">
        <v>0.42499999999999999</v>
      </c>
      <c r="AC2157" s="11">
        <v>4.5999999999999999E-2</v>
      </c>
    </row>
    <row r="2158" spans="1:29" ht="11.5" hidden="1">
      <c r="A2158" s="15">
        <v>2141</v>
      </c>
      <c r="B2158" s="13" t="s">
        <v>1059</v>
      </c>
      <c r="C2158" s="14" t="s">
        <v>1210</v>
      </c>
      <c r="D2158" s="12"/>
      <c r="E2158" s="12">
        <v>702</v>
      </c>
      <c r="F2158" s="13" t="s">
        <v>1110</v>
      </c>
      <c r="G2158" s="12">
        <v>920</v>
      </c>
      <c r="H2158" s="12">
        <v>2000</v>
      </c>
      <c r="I2158" s="11">
        <v>114.398</v>
      </c>
      <c r="J2158" s="11">
        <v>130.6</v>
      </c>
      <c r="K2158" s="11">
        <v>119.407</v>
      </c>
      <c r="L2158" s="11">
        <v>128.06100000000001</v>
      </c>
      <c r="M2158" s="11">
        <v>132.69399999999999</v>
      </c>
      <c r="N2158" s="11">
        <v>172.60300000000001</v>
      </c>
      <c r="O2158" s="11">
        <v>185.85400000000001</v>
      </c>
      <c r="P2158" s="11">
        <v>201.04</v>
      </c>
      <c r="Q2158" s="11">
        <v>193.77099999999999</v>
      </c>
      <c r="R2158" s="11">
        <v>162.47499999999999</v>
      </c>
      <c r="S2158" s="11">
        <v>128.81899999999999</v>
      </c>
      <c r="T2158" s="11">
        <v>78.995999999999995</v>
      </c>
      <c r="U2158" s="11">
        <v>70.710999999999999</v>
      </c>
      <c r="V2158" s="11">
        <v>50.728000000000002</v>
      </c>
      <c r="W2158" s="11">
        <v>39.378999999999998</v>
      </c>
      <c r="X2158" s="11">
        <v>24.227</v>
      </c>
      <c r="Y2158" s="11">
        <v>15.391999999999999</v>
      </c>
      <c r="Z2158" s="11">
        <v>8.7309999999999999</v>
      </c>
      <c r="AA2158" s="11">
        <v>3.9750000000000001</v>
      </c>
      <c r="AB2158" s="11">
        <v>0.746</v>
      </c>
      <c r="AC2158" s="11">
        <v>8.8999999999999996E-2</v>
      </c>
    </row>
    <row r="2159" spans="1:29" ht="11.5" hidden="1">
      <c r="A2159" s="15">
        <v>2142</v>
      </c>
      <c r="B2159" s="13" t="s">
        <v>1059</v>
      </c>
      <c r="C2159" s="14" t="s">
        <v>1210</v>
      </c>
      <c r="D2159" s="12"/>
      <c r="E2159" s="12">
        <v>702</v>
      </c>
      <c r="F2159" s="13" t="s">
        <v>1110</v>
      </c>
      <c r="G2159" s="12">
        <v>920</v>
      </c>
      <c r="H2159" s="12">
        <v>2005</v>
      </c>
      <c r="I2159" s="11">
        <v>102.22499999999999</v>
      </c>
      <c r="J2159" s="11">
        <v>121.27800000000001</v>
      </c>
      <c r="K2159" s="11">
        <v>132.56</v>
      </c>
      <c r="L2159" s="11">
        <v>143.93199999999999</v>
      </c>
      <c r="M2159" s="11">
        <v>136.75800000000001</v>
      </c>
      <c r="N2159" s="11">
        <v>163.54900000000001</v>
      </c>
      <c r="O2159" s="11">
        <v>191.785</v>
      </c>
      <c r="P2159" s="11">
        <v>191.89</v>
      </c>
      <c r="Q2159" s="11">
        <v>201.29300000000001</v>
      </c>
      <c r="R2159" s="11">
        <v>192.11</v>
      </c>
      <c r="S2159" s="11">
        <v>159.054</v>
      </c>
      <c r="T2159" s="11">
        <v>125.25</v>
      </c>
      <c r="U2159" s="11">
        <v>76.063000000000002</v>
      </c>
      <c r="V2159" s="11">
        <v>58.234999999999999</v>
      </c>
      <c r="W2159" s="11">
        <v>45.905999999999999</v>
      </c>
      <c r="X2159" s="11">
        <v>32.843000000000004</v>
      </c>
      <c r="Y2159" s="11">
        <v>18.559999999999999</v>
      </c>
      <c r="Z2159" s="11">
        <v>10.122999999999999</v>
      </c>
      <c r="AA2159" s="11">
        <v>4.5590000000000002</v>
      </c>
      <c r="AB2159" s="11">
        <v>1.4850000000000001</v>
      </c>
      <c r="AC2159" s="11">
        <v>0.17499999999999999</v>
      </c>
    </row>
    <row r="2160" spans="1:29" ht="11.5" hidden="1">
      <c r="A2160" s="15">
        <v>2143</v>
      </c>
      <c r="B2160" s="13" t="s">
        <v>1059</v>
      </c>
      <c r="C2160" s="14" t="s">
        <v>1210</v>
      </c>
      <c r="D2160" s="12"/>
      <c r="E2160" s="12">
        <v>702</v>
      </c>
      <c r="F2160" s="13" t="s">
        <v>1110</v>
      </c>
      <c r="G2160" s="12">
        <v>920</v>
      </c>
      <c r="H2160" s="12">
        <v>2010</v>
      </c>
      <c r="I2160" s="11">
        <v>103.92100000000001</v>
      </c>
      <c r="J2160" s="11">
        <v>115.43300000000001</v>
      </c>
      <c r="K2160" s="11">
        <v>129.81700000000001</v>
      </c>
      <c r="L2160" s="11">
        <v>177.036</v>
      </c>
      <c r="M2160" s="11">
        <v>166.77099999999999</v>
      </c>
      <c r="N2160" s="11">
        <v>193.48099999999999</v>
      </c>
      <c r="O2160" s="11">
        <v>212.035</v>
      </c>
      <c r="P2160" s="11">
        <v>221.46799999999999</v>
      </c>
      <c r="Q2160" s="11">
        <v>210.99299999999999</v>
      </c>
      <c r="R2160" s="11">
        <v>215.75299999999999</v>
      </c>
      <c r="S2160" s="11">
        <v>202.214</v>
      </c>
      <c r="T2160" s="11">
        <v>166.68600000000001</v>
      </c>
      <c r="U2160" s="11">
        <v>130.81700000000001</v>
      </c>
      <c r="V2160" s="11">
        <v>64.135999999999996</v>
      </c>
      <c r="W2160" s="11">
        <v>55.491999999999997</v>
      </c>
      <c r="X2160" s="11">
        <v>41.228999999999999</v>
      </c>
      <c r="Y2160" s="11">
        <v>27.11</v>
      </c>
      <c r="Z2160" s="11">
        <v>13.156000000000001</v>
      </c>
      <c r="AA2160" s="11">
        <v>5.952</v>
      </c>
      <c r="AB2160" s="11">
        <v>2.0779999999999998</v>
      </c>
      <c r="AC2160" s="11">
        <v>0.45100000000000001</v>
      </c>
    </row>
    <row r="2161" spans="1:29" ht="11.5" hidden="1">
      <c r="A2161" s="15">
        <v>2144</v>
      </c>
      <c r="B2161" s="13" t="s">
        <v>1059</v>
      </c>
      <c r="C2161" s="14" t="s">
        <v>1210</v>
      </c>
      <c r="D2161" s="12"/>
      <c r="E2161" s="12">
        <v>702</v>
      </c>
      <c r="F2161" s="13" t="s">
        <v>1110</v>
      </c>
      <c r="G2161" s="12">
        <v>920</v>
      </c>
      <c r="H2161" s="12">
        <v>2015</v>
      </c>
      <c r="I2161" s="11">
        <v>105.551</v>
      </c>
      <c r="J2161" s="11">
        <v>116.44499999999999</v>
      </c>
      <c r="K2161" s="11">
        <v>122.26900000000001</v>
      </c>
      <c r="L2161" s="11">
        <v>167.375</v>
      </c>
      <c r="M2161" s="11">
        <v>186.87899999999999</v>
      </c>
      <c r="N2161" s="11">
        <v>196.417</v>
      </c>
      <c r="O2161" s="11">
        <v>218.91499999999999</v>
      </c>
      <c r="P2161" s="11">
        <v>224.64099999999999</v>
      </c>
      <c r="Q2161" s="11">
        <v>230.32900000000001</v>
      </c>
      <c r="R2161" s="11">
        <v>217.64699999999999</v>
      </c>
      <c r="S2161" s="11">
        <v>221.30699999999999</v>
      </c>
      <c r="T2161" s="11">
        <v>207.78</v>
      </c>
      <c r="U2161" s="11">
        <v>170.60599999999999</v>
      </c>
      <c r="V2161" s="11">
        <v>104.788</v>
      </c>
      <c r="W2161" s="11">
        <v>60.317</v>
      </c>
      <c r="X2161" s="11">
        <v>50.194000000000003</v>
      </c>
      <c r="Y2161" s="11">
        <v>34.335000000000001</v>
      </c>
      <c r="Z2161" s="11">
        <v>19.588999999999999</v>
      </c>
      <c r="AA2161" s="11">
        <v>7.4630000000000001</v>
      </c>
      <c r="AB2161" s="11">
        <v>2.3050000000000002</v>
      </c>
      <c r="AC2161" s="11">
        <v>0.50700000000000001</v>
      </c>
    </row>
    <row r="2162" spans="1:29" ht="11.5" hidden="1">
      <c r="A2162" s="15">
        <v>2145</v>
      </c>
      <c r="B2162" s="13" t="s">
        <v>1059</v>
      </c>
      <c r="C2162" s="14" t="s">
        <v>1210</v>
      </c>
      <c r="D2162" s="12"/>
      <c r="E2162" s="12">
        <v>702</v>
      </c>
      <c r="F2162" s="13" t="s">
        <v>1110</v>
      </c>
      <c r="G2162" s="12">
        <v>920</v>
      </c>
      <c r="H2162" s="12">
        <v>2020</v>
      </c>
      <c r="I2162" s="11">
        <v>124.111</v>
      </c>
      <c r="J2162" s="11">
        <v>107.07599999999999</v>
      </c>
      <c r="K2162" s="11">
        <v>117.608</v>
      </c>
      <c r="L2162" s="11">
        <v>128.297</v>
      </c>
      <c r="M2162" s="11">
        <v>178.21700000000001</v>
      </c>
      <c r="N2162" s="11">
        <v>197.273</v>
      </c>
      <c r="O2162" s="11">
        <v>204.20099999999999</v>
      </c>
      <c r="P2162" s="11">
        <v>224.124</v>
      </c>
      <c r="Q2162" s="11">
        <v>227.84</v>
      </c>
      <c r="R2162" s="11">
        <v>231.857</v>
      </c>
      <c r="S2162" s="11">
        <v>217.75800000000001</v>
      </c>
      <c r="T2162" s="11">
        <v>219.91800000000001</v>
      </c>
      <c r="U2162" s="11">
        <v>204.85400000000001</v>
      </c>
      <c r="V2162" s="11">
        <v>166.29900000000001</v>
      </c>
      <c r="W2162" s="11">
        <v>100.077</v>
      </c>
      <c r="X2162" s="11">
        <v>55.267000000000003</v>
      </c>
      <c r="Y2162" s="11">
        <v>42.636000000000003</v>
      </c>
      <c r="Z2162" s="11">
        <v>25.481000000000002</v>
      </c>
      <c r="AA2162" s="11">
        <v>11.547000000000001</v>
      </c>
      <c r="AB2162" s="11">
        <v>3.0470000000000002</v>
      </c>
      <c r="AC2162" s="11">
        <v>0.59799999999999998</v>
      </c>
    </row>
    <row r="2163" spans="1:29" ht="11.5" hidden="1">
      <c r="A2163" s="15">
        <v>2146</v>
      </c>
      <c r="B2163" s="13" t="s">
        <v>1059</v>
      </c>
      <c r="C2163" s="14" t="s">
        <v>1211</v>
      </c>
      <c r="D2163" s="12"/>
      <c r="E2163" s="12">
        <v>764</v>
      </c>
      <c r="F2163" s="13" t="s">
        <v>1110</v>
      </c>
      <c r="G2163" s="12">
        <v>920</v>
      </c>
      <c r="H2163" s="12">
        <v>1950</v>
      </c>
      <c r="I2163" s="11">
        <v>1675.231</v>
      </c>
      <c r="J2163" s="11">
        <v>1331.962</v>
      </c>
      <c r="K2163" s="11">
        <v>1293.123</v>
      </c>
      <c r="L2163" s="11">
        <v>1131.521</v>
      </c>
      <c r="M2163" s="11">
        <v>950.14200000000005</v>
      </c>
      <c r="N2163" s="11">
        <v>748.90700000000004</v>
      </c>
      <c r="O2163" s="11">
        <v>626.71100000000001</v>
      </c>
      <c r="P2163" s="11">
        <v>541.31200000000001</v>
      </c>
      <c r="Q2163" s="11">
        <v>480.31900000000002</v>
      </c>
      <c r="R2163" s="11">
        <v>396.726</v>
      </c>
      <c r="S2163" s="11">
        <v>327.39499999999998</v>
      </c>
      <c r="T2163" s="11">
        <v>238.364</v>
      </c>
      <c r="U2163" s="11">
        <v>203.303</v>
      </c>
      <c r="V2163" s="11">
        <v>163.059</v>
      </c>
      <c r="W2163" s="11">
        <v>95.787000000000006</v>
      </c>
      <c r="X2163" s="11">
        <v>66.159000000000006</v>
      </c>
      <c r="Y2163" s="11">
        <v>26.739000000000001</v>
      </c>
      <c r="Z2163" s="11">
        <v>14.901</v>
      </c>
      <c r="AA2163" s="11">
        <v>6.8380000000000001</v>
      </c>
      <c r="AB2163" s="11">
        <v>2.3839999999999999</v>
      </c>
      <c r="AC2163" s="11">
        <v>0.70299999999999996</v>
      </c>
    </row>
    <row r="2164" spans="1:29" ht="11.5" hidden="1">
      <c r="A2164" s="15">
        <v>2147</v>
      </c>
      <c r="B2164" s="13" t="s">
        <v>1059</v>
      </c>
      <c r="C2164" s="14" t="s">
        <v>1211</v>
      </c>
      <c r="D2164" s="12"/>
      <c r="E2164" s="12">
        <v>764</v>
      </c>
      <c r="F2164" s="13" t="s">
        <v>1110</v>
      </c>
      <c r="G2164" s="12">
        <v>920</v>
      </c>
      <c r="H2164" s="12">
        <v>1955</v>
      </c>
      <c r="I2164" s="11">
        <v>1976.4459999999999</v>
      </c>
      <c r="J2164" s="11">
        <v>1583.6289999999999</v>
      </c>
      <c r="K2164" s="11">
        <v>1305.682</v>
      </c>
      <c r="L2164" s="11">
        <v>1274.954</v>
      </c>
      <c r="M2164" s="11">
        <v>1110.645</v>
      </c>
      <c r="N2164" s="11">
        <v>925.13499999999999</v>
      </c>
      <c r="O2164" s="11">
        <v>724.95</v>
      </c>
      <c r="P2164" s="11">
        <v>602.93399999999997</v>
      </c>
      <c r="Q2164" s="11">
        <v>518.10500000000002</v>
      </c>
      <c r="R2164" s="11">
        <v>458.33499999999998</v>
      </c>
      <c r="S2164" s="11">
        <v>376.10300000000001</v>
      </c>
      <c r="T2164" s="11">
        <v>306.59899999999999</v>
      </c>
      <c r="U2164" s="11">
        <v>217.84</v>
      </c>
      <c r="V2164" s="11">
        <v>179.387</v>
      </c>
      <c r="W2164" s="11">
        <v>136.06</v>
      </c>
      <c r="X2164" s="11">
        <v>73.147999999999996</v>
      </c>
      <c r="Y2164" s="11">
        <v>44.08</v>
      </c>
      <c r="Z2164" s="11">
        <v>14.901</v>
      </c>
      <c r="AA2164" s="11">
        <v>6.8369999999999997</v>
      </c>
      <c r="AB2164" s="11">
        <v>2.3839999999999999</v>
      </c>
      <c r="AC2164" s="11">
        <v>0.70299999999999996</v>
      </c>
    </row>
    <row r="2165" spans="1:29" ht="11.5" hidden="1">
      <c r="A2165" s="15">
        <v>2148</v>
      </c>
      <c r="B2165" s="13" t="s">
        <v>1059</v>
      </c>
      <c r="C2165" s="14" t="s">
        <v>1211</v>
      </c>
      <c r="D2165" s="12"/>
      <c r="E2165" s="12">
        <v>764</v>
      </c>
      <c r="F2165" s="13" t="s">
        <v>1110</v>
      </c>
      <c r="G2165" s="12">
        <v>920</v>
      </c>
      <c r="H2165" s="12">
        <v>1960</v>
      </c>
      <c r="I2165" s="11">
        <v>2354.011</v>
      </c>
      <c r="J2165" s="11">
        <v>1885.9269999999999</v>
      </c>
      <c r="K2165" s="11">
        <v>1554.174</v>
      </c>
      <c r="L2165" s="11">
        <v>1288.787</v>
      </c>
      <c r="M2165" s="11">
        <v>1253.2670000000001</v>
      </c>
      <c r="N2165" s="11">
        <v>1085.4110000000001</v>
      </c>
      <c r="O2165" s="11">
        <v>899.66499999999996</v>
      </c>
      <c r="P2165" s="11">
        <v>699.62</v>
      </c>
      <c r="Q2165" s="11">
        <v>578.50900000000001</v>
      </c>
      <c r="R2165" s="11">
        <v>495.48599999999999</v>
      </c>
      <c r="S2165" s="11">
        <v>435.07</v>
      </c>
      <c r="T2165" s="11">
        <v>352.44</v>
      </c>
      <c r="U2165" s="11">
        <v>280.64400000000001</v>
      </c>
      <c r="V2165" s="11">
        <v>191.83600000000001</v>
      </c>
      <c r="W2165" s="11">
        <v>145.17400000000001</v>
      </c>
      <c r="X2165" s="11">
        <v>99.335999999999999</v>
      </c>
      <c r="Y2165" s="11">
        <v>46.746000000000002</v>
      </c>
      <c r="Z2165" s="11">
        <v>22.92</v>
      </c>
      <c r="AA2165" s="11">
        <v>6.3090000000000002</v>
      </c>
      <c r="AB2165" s="11">
        <v>2.1469999999999998</v>
      </c>
      <c r="AC2165" s="11">
        <v>0.624</v>
      </c>
    </row>
    <row r="2166" spans="1:29" ht="11.5" hidden="1">
      <c r="A2166" s="15">
        <v>2149</v>
      </c>
      <c r="B2166" s="13" t="s">
        <v>1059</v>
      </c>
      <c r="C2166" s="14" t="s">
        <v>1211</v>
      </c>
      <c r="D2166" s="12"/>
      <c r="E2166" s="12">
        <v>764</v>
      </c>
      <c r="F2166" s="13" t="s">
        <v>1110</v>
      </c>
      <c r="G2166" s="12">
        <v>920</v>
      </c>
      <c r="H2166" s="12">
        <v>1965</v>
      </c>
      <c r="I2166" s="11">
        <v>2740.8939999999998</v>
      </c>
      <c r="J2166" s="11">
        <v>2269.7379999999998</v>
      </c>
      <c r="K2166" s="11">
        <v>1858.259</v>
      </c>
      <c r="L2166" s="11">
        <v>1536.4559999999999</v>
      </c>
      <c r="M2166" s="11">
        <v>1269.222</v>
      </c>
      <c r="N2166" s="11">
        <v>1228.8409999999999</v>
      </c>
      <c r="O2166" s="11">
        <v>1060.326</v>
      </c>
      <c r="P2166" s="11">
        <v>873.03499999999997</v>
      </c>
      <c r="Q2166" s="11">
        <v>673.93</v>
      </c>
      <c r="R2166" s="11">
        <v>554.61099999999999</v>
      </c>
      <c r="S2166" s="11">
        <v>471.37</v>
      </c>
      <c r="T2166" s="11">
        <v>407.73500000000001</v>
      </c>
      <c r="U2166" s="11">
        <v>323.68</v>
      </c>
      <c r="V2166" s="11">
        <v>249.17500000000001</v>
      </c>
      <c r="W2166" s="11">
        <v>158.94499999999999</v>
      </c>
      <c r="X2166" s="11">
        <v>109.434</v>
      </c>
      <c r="Y2166" s="11">
        <v>62.831000000000003</v>
      </c>
      <c r="Z2166" s="11">
        <v>23.294</v>
      </c>
      <c r="AA2166" s="11">
        <v>9.1509999999999998</v>
      </c>
      <c r="AB2166" s="11">
        <v>1.782</v>
      </c>
      <c r="AC2166" s="11">
        <v>0.48</v>
      </c>
    </row>
    <row r="2167" spans="1:29" ht="11.5" hidden="1">
      <c r="A2167" s="15">
        <v>2150</v>
      </c>
      <c r="B2167" s="13" t="s">
        <v>1059</v>
      </c>
      <c r="C2167" s="14" t="s">
        <v>1211</v>
      </c>
      <c r="D2167" s="12"/>
      <c r="E2167" s="12">
        <v>764</v>
      </c>
      <c r="F2167" s="13" t="s">
        <v>1110</v>
      </c>
      <c r="G2167" s="12">
        <v>920</v>
      </c>
      <c r="H2167" s="12">
        <v>1970</v>
      </c>
      <c r="I2167" s="11">
        <v>3097.6750000000002</v>
      </c>
      <c r="J2167" s="11">
        <v>2660.9160000000002</v>
      </c>
      <c r="K2167" s="11">
        <v>2240.3220000000001</v>
      </c>
      <c r="L2167" s="11">
        <v>1839.3050000000001</v>
      </c>
      <c r="M2167" s="11">
        <v>1514.777</v>
      </c>
      <c r="N2167" s="11">
        <v>1247.366</v>
      </c>
      <c r="O2167" s="11">
        <v>1204.3979999999999</v>
      </c>
      <c r="P2167" s="11">
        <v>1033.309</v>
      </c>
      <c r="Q2167" s="11">
        <v>844.83799999999997</v>
      </c>
      <c r="R2167" s="11">
        <v>647.55899999999997</v>
      </c>
      <c r="S2167" s="11">
        <v>527.78</v>
      </c>
      <c r="T2167" s="11">
        <v>442.29599999999999</v>
      </c>
      <c r="U2167" s="11">
        <v>373.75400000000002</v>
      </c>
      <c r="V2167" s="11">
        <v>286.34300000000002</v>
      </c>
      <c r="W2167" s="11">
        <v>206.24</v>
      </c>
      <c r="X2167" s="11">
        <v>118.854</v>
      </c>
      <c r="Y2167" s="11">
        <v>69.085999999999999</v>
      </c>
      <c r="Z2167" s="11">
        <v>31.640999999999998</v>
      </c>
      <c r="AA2167" s="11">
        <v>9.36</v>
      </c>
      <c r="AB2167" s="11">
        <v>2.6309999999999998</v>
      </c>
      <c r="AC2167" s="11">
        <v>0.40400000000000003</v>
      </c>
    </row>
    <row r="2168" spans="1:29" ht="11.5" hidden="1">
      <c r="A2168" s="15">
        <v>2151</v>
      </c>
      <c r="B2168" s="13" t="s">
        <v>1059</v>
      </c>
      <c r="C2168" s="14" t="s">
        <v>1211</v>
      </c>
      <c r="D2168" s="12"/>
      <c r="E2168" s="12">
        <v>764</v>
      </c>
      <c r="F2168" s="13" t="s">
        <v>1110</v>
      </c>
      <c r="G2168" s="12">
        <v>920</v>
      </c>
      <c r="H2168" s="12">
        <v>1975</v>
      </c>
      <c r="I2168" s="11">
        <v>3141.5450000000001</v>
      </c>
      <c r="J2168" s="11">
        <v>3049.8420000000001</v>
      </c>
      <c r="K2168" s="11">
        <v>2642.614</v>
      </c>
      <c r="L2168" s="11">
        <v>2260.9549999999999</v>
      </c>
      <c r="M2168" s="11">
        <v>1888.4469999999999</v>
      </c>
      <c r="N2168" s="11">
        <v>1530.7650000000001</v>
      </c>
      <c r="O2168" s="11">
        <v>1226.46</v>
      </c>
      <c r="P2168" s="11">
        <v>1178.7929999999999</v>
      </c>
      <c r="Q2168" s="11">
        <v>1004.872</v>
      </c>
      <c r="R2168" s="11">
        <v>815.31700000000001</v>
      </c>
      <c r="S2168" s="11">
        <v>617.92700000000002</v>
      </c>
      <c r="T2168" s="11">
        <v>495.76900000000001</v>
      </c>
      <c r="U2168" s="11">
        <v>406.952</v>
      </c>
      <c r="V2168" s="11">
        <v>332.19900000000001</v>
      </c>
      <c r="W2168" s="11">
        <v>238.33799999999999</v>
      </c>
      <c r="X2168" s="11">
        <v>155.63900000000001</v>
      </c>
      <c r="Y2168" s="11">
        <v>75.664000000000001</v>
      </c>
      <c r="Z2168" s="11">
        <v>34.969000000000001</v>
      </c>
      <c r="AA2168" s="11">
        <v>12.551</v>
      </c>
      <c r="AB2168" s="11">
        <v>2.609</v>
      </c>
      <c r="AC2168" s="11">
        <v>0.51500000000000001</v>
      </c>
    </row>
    <row r="2169" spans="1:29" ht="11.5" hidden="1">
      <c r="A2169" s="15">
        <v>2152</v>
      </c>
      <c r="B2169" s="13" t="s">
        <v>1059</v>
      </c>
      <c r="C2169" s="14" t="s">
        <v>1211</v>
      </c>
      <c r="D2169" s="12"/>
      <c r="E2169" s="12">
        <v>764</v>
      </c>
      <c r="F2169" s="13" t="s">
        <v>1110</v>
      </c>
      <c r="G2169" s="12">
        <v>920</v>
      </c>
      <c r="H2169" s="12">
        <v>1980</v>
      </c>
      <c r="I2169" s="11">
        <v>3024.0149999999999</v>
      </c>
      <c r="J2169" s="11">
        <v>3118.2280000000001</v>
      </c>
      <c r="K2169" s="11">
        <v>3040.77</v>
      </c>
      <c r="L2169" s="11">
        <v>2632.0279999999998</v>
      </c>
      <c r="M2169" s="11">
        <v>2279.6370000000002</v>
      </c>
      <c r="N2169" s="11">
        <v>1900.277</v>
      </c>
      <c r="O2169" s="11">
        <v>1510.0840000000001</v>
      </c>
      <c r="P2169" s="11">
        <v>1205.5360000000001</v>
      </c>
      <c r="Q2169" s="11">
        <v>1152.0940000000001</v>
      </c>
      <c r="R2169" s="11">
        <v>974.23199999999997</v>
      </c>
      <c r="S2169" s="11">
        <v>781.96299999999997</v>
      </c>
      <c r="T2169" s="11">
        <v>583.79899999999998</v>
      </c>
      <c r="U2169" s="11">
        <v>458.01600000000002</v>
      </c>
      <c r="V2169" s="11">
        <v>364.36900000000003</v>
      </c>
      <c r="W2169" s="11">
        <v>279.952</v>
      </c>
      <c r="X2169" s="11">
        <v>183.39599999999999</v>
      </c>
      <c r="Y2169" s="11">
        <v>102.291</v>
      </c>
      <c r="Z2169" s="11">
        <v>40.087000000000003</v>
      </c>
      <c r="AA2169" s="11">
        <v>15.039</v>
      </c>
      <c r="AB2169" s="11">
        <v>3.9460000000000002</v>
      </c>
      <c r="AC2169" s="11">
        <v>0.61799999999999999</v>
      </c>
    </row>
    <row r="2170" spans="1:29" ht="11.5" hidden="1">
      <c r="A2170" s="15">
        <v>2153</v>
      </c>
      <c r="B2170" s="13" t="s">
        <v>1059</v>
      </c>
      <c r="C2170" s="14" t="s">
        <v>1211</v>
      </c>
      <c r="D2170" s="12"/>
      <c r="E2170" s="12">
        <v>764</v>
      </c>
      <c r="F2170" s="13" t="s">
        <v>1110</v>
      </c>
      <c r="G2170" s="12">
        <v>920</v>
      </c>
      <c r="H2170" s="12">
        <v>1985</v>
      </c>
      <c r="I2170" s="11">
        <v>2810.9560000000001</v>
      </c>
      <c r="J2170" s="11">
        <v>2990.8429999999998</v>
      </c>
      <c r="K2170" s="11">
        <v>3097.9279999999999</v>
      </c>
      <c r="L2170" s="11">
        <v>2994.6460000000002</v>
      </c>
      <c r="M2170" s="11">
        <v>2563.8209999999999</v>
      </c>
      <c r="N2170" s="11">
        <v>2278.8069999999998</v>
      </c>
      <c r="O2170" s="11">
        <v>1950.7940000000001</v>
      </c>
      <c r="P2170" s="11">
        <v>1541.963</v>
      </c>
      <c r="Q2170" s="11">
        <v>1235.5119999999999</v>
      </c>
      <c r="R2170" s="11">
        <v>1170.056</v>
      </c>
      <c r="S2170" s="11">
        <v>974.43299999999999</v>
      </c>
      <c r="T2170" s="11">
        <v>772.73599999999999</v>
      </c>
      <c r="U2170" s="11">
        <v>555.61300000000006</v>
      </c>
      <c r="V2170" s="11">
        <v>414.15300000000002</v>
      </c>
      <c r="W2170" s="11">
        <v>312.95</v>
      </c>
      <c r="X2170" s="11">
        <v>223.06800000000001</v>
      </c>
      <c r="Y2170" s="11">
        <v>125.43</v>
      </c>
      <c r="Z2170" s="11">
        <v>55.110999999999997</v>
      </c>
      <c r="AA2170" s="11">
        <v>15.89</v>
      </c>
      <c r="AB2170" s="11">
        <v>3.7789999999999999</v>
      </c>
      <c r="AC2170" s="11">
        <v>0.61</v>
      </c>
    </row>
    <row r="2171" spans="1:29" ht="11.5" hidden="1">
      <c r="A2171" s="15">
        <v>2154</v>
      </c>
      <c r="B2171" s="13" t="s">
        <v>1059</v>
      </c>
      <c r="C2171" s="14" t="s">
        <v>1211</v>
      </c>
      <c r="D2171" s="12"/>
      <c r="E2171" s="12">
        <v>764</v>
      </c>
      <c r="F2171" s="13" t="s">
        <v>1110</v>
      </c>
      <c r="G2171" s="12">
        <v>920</v>
      </c>
      <c r="H2171" s="12">
        <v>1990</v>
      </c>
      <c r="I2171" s="11">
        <v>2622.88</v>
      </c>
      <c r="J2171" s="11">
        <v>2791.223</v>
      </c>
      <c r="K2171" s="11">
        <v>2978.8180000000002</v>
      </c>
      <c r="L2171" s="11">
        <v>3032.1779999999999</v>
      </c>
      <c r="M2171" s="11">
        <v>2886.9609999999998</v>
      </c>
      <c r="N2171" s="11">
        <v>2553.2860000000001</v>
      </c>
      <c r="O2171" s="11">
        <v>2364.7220000000002</v>
      </c>
      <c r="P2171" s="11">
        <v>2038.058</v>
      </c>
      <c r="Q2171" s="11">
        <v>1600.279</v>
      </c>
      <c r="R2171" s="11">
        <v>1290.367</v>
      </c>
      <c r="S2171" s="11">
        <v>1208.546</v>
      </c>
      <c r="T2171" s="11">
        <v>988.87199999999996</v>
      </c>
      <c r="U2171" s="11">
        <v>775.38400000000001</v>
      </c>
      <c r="V2171" s="11">
        <v>529.29600000000005</v>
      </c>
      <c r="W2171" s="11">
        <v>363.95100000000002</v>
      </c>
      <c r="X2171" s="11">
        <v>254.809</v>
      </c>
      <c r="Y2171" s="11">
        <v>156.77099999999999</v>
      </c>
      <c r="Z2171" s="11">
        <v>71.697999999999993</v>
      </c>
      <c r="AA2171" s="11">
        <v>25.484999999999999</v>
      </c>
      <c r="AB2171" s="11">
        <v>5.319</v>
      </c>
      <c r="AC2171" s="11">
        <v>0.89500000000000002</v>
      </c>
    </row>
    <row r="2172" spans="1:29" ht="11.5" hidden="1">
      <c r="A2172" s="15">
        <v>2155</v>
      </c>
      <c r="B2172" s="13" t="s">
        <v>1059</v>
      </c>
      <c r="C2172" s="14" t="s">
        <v>1211</v>
      </c>
      <c r="D2172" s="12"/>
      <c r="E2172" s="12">
        <v>764</v>
      </c>
      <c r="F2172" s="13" t="s">
        <v>1110</v>
      </c>
      <c r="G2172" s="12">
        <v>920</v>
      </c>
      <c r="H2172" s="12">
        <v>1995</v>
      </c>
      <c r="I2172" s="11">
        <v>2503.4119999999998</v>
      </c>
      <c r="J2172" s="11">
        <v>2611.261</v>
      </c>
      <c r="K2172" s="11">
        <v>2782.8490000000002</v>
      </c>
      <c r="L2172" s="11">
        <v>2940.3939999999998</v>
      </c>
      <c r="M2172" s="11">
        <v>2910.788</v>
      </c>
      <c r="N2172" s="11">
        <v>2755.5630000000001</v>
      </c>
      <c r="O2172" s="11">
        <v>2476.377</v>
      </c>
      <c r="P2172" s="11">
        <v>2297.8139999999999</v>
      </c>
      <c r="Q2172" s="11">
        <v>1978.932</v>
      </c>
      <c r="R2172" s="11">
        <v>1548.9949999999999</v>
      </c>
      <c r="S2172" s="11">
        <v>1245.5530000000001</v>
      </c>
      <c r="T2172" s="11">
        <v>1164.155</v>
      </c>
      <c r="U2172" s="11">
        <v>937.13300000000004</v>
      </c>
      <c r="V2172" s="11">
        <v>714.51599999999996</v>
      </c>
      <c r="W2172" s="11">
        <v>464.42500000000001</v>
      </c>
      <c r="X2172" s="11">
        <v>296.47000000000003</v>
      </c>
      <c r="Y2172" s="11">
        <v>175.96899999999999</v>
      </c>
      <c r="Z2172" s="11">
        <v>85.706999999999994</v>
      </c>
      <c r="AA2172" s="11">
        <v>30.709</v>
      </c>
      <c r="AB2172" s="11">
        <v>7.5220000000000002</v>
      </c>
      <c r="AC2172" s="11">
        <v>1.0660000000000001</v>
      </c>
    </row>
    <row r="2173" spans="1:29" ht="11.5" hidden="1">
      <c r="A2173" s="15">
        <v>2156</v>
      </c>
      <c r="B2173" s="13" t="s">
        <v>1059</v>
      </c>
      <c r="C2173" s="14" t="s">
        <v>1211</v>
      </c>
      <c r="D2173" s="12"/>
      <c r="E2173" s="12">
        <v>764</v>
      </c>
      <c r="F2173" s="13" t="s">
        <v>1110</v>
      </c>
      <c r="G2173" s="12">
        <v>920</v>
      </c>
      <c r="H2173" s="12">
        <v>2000</v>
      </c>
      <c r="I2173" s="11">
        <v>2281.2449999999999</v>
      </c>
      <c r="J2173" s="11">
        <v>2493.5239999999999</v>
      </c>
      <c r="K2173" s="11">
        <v>2604.471</v>
      </c>
      <c r="L2173" s="11">
        <v>2675.6590000000001</v>
      </c>
      <c r="M2173" s="11">
        <v>2625.5160000000001</v>
      </c>
      <c r="N2173" s="11">
        <v>2750.2629999999999</v>
      </c>
      <c r="O2173" s="11">
        <v>2928.828</v>
      </c>
      <c r="P2173" s="11">
        <v>2762.7310000000002</v>
      </c>
      <c r="Q2173" s="11">
        <v>2555.7020000000002</v>
      </c>
      <c r="R2173" s="11">
        <v>2078.5610000000001</v>
      </c>
      <c r="S2173" s="11">
        <v>1535.37</v>
      </c>
      <c r="T2173" s="11">
        <v>1205.5619999999999</v>
      </c>
      <c r="U2173" s="11">
        <v>1107.3219999999999</v>
      </c>
      <c r="V2173" s="11">
        <v>868.90099999999995</v>
      </c>
      <c r="W2173" s="11">
        <v>634.06899999999996</v>
      </c>
      <c r="X2173" s="11">
        <v>383.83800000000002</v>
      </c>
      <c r="Y2173" s="11">
        <v>213.642</v>
      </c>
      <c r="Z2173" s="11">
        <v>103.14</v>
      </c>
      <c r="AA2173" s="11">
        <v>38.75</v>
      </c>
      <c r="AB2173" s="11">
        <v>9.5609999999999999</v>
      </c>
      <c r="AC2173" s="11">
        <v>1.524</v>
      </c>
    </row>
    <row r="2174" spans="1:29" ht="11.5" hidden="1">
      <c r="A2174" s="15">
        <v>2157</v>
      </c>
      <c r="B2174" s="13" t="s">
        <v>1059</v>
      </c>
      <c r="C2174" s="14" t="s">
        <v>1211</v>
      </c>
      <c r="D2174" s="12"/>
      <c r="E2174" s="12">
        <v>764</v>
      </c>
      <c r="F2174" s="13" t="s">
        <v>1110</v>
      </c>
      <c r="G2174" s="12">
        <v>920</v>
      </c>
      <c r="H2174" s="12">
        <v>2005</v>
      </c>
      <c r="I2174" s="11">
        <v>2061.893</v>
      </c>
      <c r="J2174" s="11">
        <v>2262.922</v>
      </c>
      <c r="K2174" s="11">
        <v>2473.1480000000001</v>
      </c>
      <c r="L2174" s="11">
        <v>2528.3879999999999</v>
      </c>
      <c r="M2174" s="11">
        <v>2614.029</v>
      </c>
      <c r="N2174" s="11">
        <v>2663.37</v>
      </c>
      <c r="O2174" s="11">
        <v>2835.56</v>
      </c>
      <c r="P2174" s="11">
        <v>2990.9929999999999</v>
      </c>
      <c r="Q2174" s="11">
        <v>2787.6</v>
      </c>
      <c r="R2174" s="11">
        <v>2534.1660000000002</v>
      </c>
      <c r="S2174" s="11">
        <v>2019.723</v>
      </c>
      <c r="T2174" s="11">
        <v>1498.076</v>
      </c>
      <c r="U2174" s="11">
        <v>1169.8</v>
      </c>
      <c r="V2174" s="11">
        <v>1031.625</v>
      </c>
      <c r="W2174" s="11">
        <v>775.65899999999999</v>
      </c>
      <c r="X2174" s="11">
        <v>526.899</v>
      </c>
      <c r="Y2174" s="11">
        <v>280.52800000000002</v>
      </c>
      <c r="Z2174" s="11">
        <v>128.04599999999999</v>
      </c>
      <c r="AA2174" s="11">
        <v>46.527999999999999</v>
      </c>
      <c r="AB2174" s="11">
        <v>11.709</v>
      </c>
      <c r="AC2174" s="11">
        <v>1.835</v>
      </c>
    </row>
    <row r="2175" spans="1:29" ht="11.5" hidden="1">
      <c r="A2175" s="15">
        <v>2158</v>
      </c>
      <c r="B2175" s="13" t="s">
        <v>1059</v>
      </c>
      <c r="C2175" s="14" t="s">
        <v>1211</v>
      </c>
      <c r="D2175" s="12"/>
      <c r="E2175" s="12">
        <v>764</v>
      </c>
      <c r="F2175" s="13" t="s">
        <v>1110</v>
      </c>
      <c r="G2175" s="12">
        <v>920</v>
      </c>
      <c r="H2175" s="12">
        <v>2010</v>
      </c>
      <c r="I2175" s="11">
        <v>1957.7629999999999</v>
      </c>
      <c r="J2175" s="11">
        <v>2057.4180000000001</v>
      </c>
      <c r="K2175" s="11">
        <v>2257.4940000000001</v>
      </c>
      <c r="L2175" s="11">
        <v>2404.5259999999998</v>
      </c>
      <c r="M2175" s="11">
        <v>2366.1210000000001</v>
      </c>
      <c r="N2175" s="11">
        <v>2537.4650000000001</v>
      </c>
      <c r="O2175" s="11">
        <v>2742.7379999999998</v>
      </c>
      <c r="P2175" s="11">
        <v>2925.712</v>
      </c>
      <c r="Q2175" s="11">
        <v>3028.43</v>
      </c>
      <c r="R2175" s="11">
        <v>2789.5709999999999</v>
      </c>
      <c r="S2175" s="11">
        <v>2490.3429999999998</v>
      </c>
      <c r="T2175" s="11">
        <v>1938.9680000000001</v>
      </c>
      <c r="U2175" s="11">
        <v>1442.3</v>
      </c>
      <c r="V2175" s="11">
        <v>1113.163</v>
      </c>
      <c r="W2175" s="11">
        <v>924.399</v>
      </c>
      <c r="X2175" s="11">
        <v>649.20299999999997</v>
      </c>
      <c r="Y2175" s="11">
        <v>390.37299999999999</v>
      </c>
      <c r="Z2175" s="11">
        <v>171.07300000000001</v>
      </c>
      <c r="AA2175" s="11">
        <v>59.731999999999999</v>
      </c>
      <c r="AB2175" s="11">
        <v>14.629</v>
      </c>
      <c r="AC2175" s="11">
        <v>2.3319999999999999</v>
      </c>
    </row>
    <row r="2176" spans="1:29" ht="11.5" hidden="1">
      <c r="A2176" s="15">
        <v>2159</v>
      </c>
      <c r="B2176" s="13" t="s">
        <v>1059</v>
      </c>
      <c r="C2176" s="14" t="s">
        <v>1211</v>
      </c>
      <c r="D2176" s="12"/>
      <c r="E2176" s="12">
        <v>764</v>
      </c>
      <c r="F2176" s="13" t="s">
        <v>1110</v>
      </c>
      <c r="G2176" s="12">
        <v>920</v>
      </c>
      <c r="H2176" s="12">
        <v>2015</v>
      </c>
      <c r="I2176" s="11">
        <v>1867.26</v>
      </c>
      <c r="J2176" s="11">
        <v>1998.085</v>
      </c>
      <c r="K2176" s="11">
        <v>2134.6480000000001</v>
      </c>
      <c r="L2176" s="11">
        <v>2356.0859999999998</v>
      </c>
      <c r="M2176" s="11">
        <v>2391.5529999999999</v>
      </c>
      <c r="N2176" s="11">
        <v>2234.4499999999998</v>
      </c>
      <c r="O2176" s="11">
        <v>2408.067</v>
      </c>
      <c r="P2176" s="11">
        <v>2745.3760000000002</v>
      </c>
      <c r="Q2176" s="11">
        <v>2953.8629999999998</v>
      </c>
      <c r="R2176" s="11">
        <v>2983.2</v>
      </c>
      <c r="S2176" s="11">
        <v>2732.6990000000001</v>
      </c>
      <c r="T2176" s="11">
        <v>2404.5320000000002</v>
      </c>
      <c r="U2176" s="11">
        <v>1853.2950000000001</v>
      </c>
      <c r="V2176" s="11">
        <v>1373.337</v>
      </c>
      <c r="W2176" s="11">
        <v>1031.3779999999999</v>
      </c>
      <c r="X2176" s="11">
        <v>797.32</v>
      </c>
      <c r="Y2176" s="11">
        <v>511.91</v>
      </c>
      <c r="Z2176" s="11">
        <v>265.45499999999998</v>
      </c>
      <c r="AA2176" s="11">
        <v>87.305999999999997</v>
      </c>
      <c r="AB2176" s="11">
        <v>21.646000000000001</v>
      </c>
      <c r="AC2176" s="11">
        <v>3.585</v>
      </c>
    </row>
    <row r="2177" spans="1:29" ht="11.5" hidden="1">
      <c r="A2177" s="15">
        <v>2160</v>
      </c>
      <c r="B2177" s="13" t="s">
        <v>1059</v>
      </c>
      <c r="C2177" s="14" t="s">
        <v>1211</v>
      </c>
      <c r="D2177" s="12"/>
      <c r="E2177" s="12">
        <v>764</v>
      </c>
      <c r="F2177" s="13" t="s">
        <v>1110</v>
      </c>
      <c r="G2177" s="12">
        <v>920</v>
      </c>
      <c r="H2177" s="12">
        <v>2020</v>
      </c>
      <c r="I2177" s="11">
        <v>1745.635</v>
      </c>
      <c r="J2177" s="11">
        <v>1867.11</v>
      </c>
      <c r="K2177" s="11">
        <v>1996.569</v>
      </c>
      <c r="L2177" s="11">
        <v>2133.66</v>
      </c>
      <c r="M2177" s="11">
        <v>2357.9929999999999</v>
      </c>
      <c r="N2177" s="11">
        <v>2395.2089999999998</v>
      </c>
      <c r="O2177" s="11">
        <v>2234.9720000000002</v>
      </c>
      <c r="P2177" s="11">
        <v>2401.2600000000002</v>
      </c>
      <c r="Q2177" s="11">
        <v>2728.4879999999998</v>
      </c>
      <c r="R2177" s="11">
        <v>2925.1149999999998</v>
      </c>
      <c r="S2177" s="11">
        <v>2940.319</v>
      </c>
      <c r="T2177" s="11">
        <v>2676.6320000000001</v>
      </c>
      <c r="U2177" s="11">
        <v>2328.6109999999999</v>
      </c>
      <c r="V2177" s="11">
        <v>1763.67</v>
      </c>
      <c r="W2177" s="11">
        <v>1269.43</v>
      </c>
      <c r="X2177" s="11">
        <v>901.46199999999999</v>
      </c>
      <c r="Y2177" s="11">
        <v>633.73099999999999</v>
      </c>
      <c r="Z2177" s="11">
        <v>349.28800000000001</v>
      </c>
      <c r="AA2177" s="11">
        <v>144.02000000000001</v>
      </c>
      <c r="AB2177" s="11">
        <v>34.688000000000002</v>
      </c>
      <c r="AC2177" s="11">
        <v>6.056</v>
      </c>
    </row>
    <row r="2178" spans="1:29" ht="11.5" hidden="1">
      <c r="A2178" s="15">
        <v>2161</v>
      </c>
      <c r="B2178" s="13" t="s">
        <v>1059</v>
      </c>
      <c r="C2178" s="14" t="s">
        <v>1212</v>
      </c>
      <c r="D2178" s="12"/>
      <c r="E2178" s="12">
        <v>626</v>
      </c>
      <c r="F2178" s="13" t="s">
        <v>1110</v>
      </c>
      <c r="G2178" s="12">
        <v>920</v>
      </c>
      <c r="H2178" s="12">
        <v>1950</v>
      </c>
      <c r="I2178" s="11">
        <v>36.901000000000003</v>
      </c>
      <c r="J2178" s="11">
        <v>28.507999999999999</v>
      </c>
      <c r="K2178" s="11">
        <v>24.855</v>
      </c>
      <c r="L2178" s="11">
        <v>19.529</v>
      </c>
      <c r="M2178" s="11">
        <v>17.82</v>
      </c>
      <c r="N2178" s="11">
        <v>14.849</v>
      </c>
      <c r="O2178" s="11">
        <v>12.87</v>
      </c>
      <c r="P2178" s="11">
        <v>9.81</v>
      </c>
      <c r="Q2178" s="11">
        <v>7.83</v>
      </c>
      <c r="R2178" s="11">
        <v>8.64</v>
      </c>
      <c r="S2178" s="11">
        <v>6.75</v>
      </c>
      <c r="T2178" s="11">
        <v>4.32</v>
      </c>
      <c r="U2178" s="11">
        <v>4.7699999999999996</v>
      </c>
      <c r="V2178" s="11">
        <v>3.419</v>
      </c>
      <c r="W2178" s="11">
        <v>2.25</v>
      </c>
      <c r="X2178" s="11">
        <v>1.169</v>
      </c>
      <c r="Y2178" s="11">
        <v>0.45100000000000001</v>
      </c>
      <c r="Z2178" s="11">
        <v>9.0999999999999998E-2</v>
      </c>
      <c r="AA2178" s="11">
        <v>0</v>
      </c>
      <c r="AB2178" s="11">
        <v>0</v>
      </c>
      <c r="AC2178" s="11">
        <v>0</v>
      </c>
    </row>
    <row r="2179" spans="1:29" ht="11.5" hidden="1">
      <c r="A2179" s="15">
        <v>2162</v>
      </c>
      <c r="B2179" s="13" t="s">
        <v>1059</v>
      </c>
      <c r="C2179" s="14" t="s">
        <v>1212</v>
      </c>
      <c r="D2179" s="12"/>
      <c r="E2179" s="12">
        <v>626</v>
      </c>
      <c r="F2179" s="13" t="s">
        <v>1110</v>
      </c>
      <c r="G2179" s="12">
        <v>920</v>
      </c>
      <c r="H2179" s="12">
        <v>1955</v>
      </c>
      <c r="I2179" s="11">
        <v>32.683</v>
      </c>
      <c r="J2179" s="11">
        <v>31.876999999999999</v>
      </c>
      <c r="K2179" s="11">
        <v>27.248000000000001</v>
      </c>
      <c r="L2179" s="11">
        <v>23.77</v>
      </c>
      <c r="M2179" s="11">
        <v>18.417999999999999</v>
      </c>
      <c r="N2179" s="11">
        <v>16.626999999999999</v>
      </c>
      <c r="O2179" s="11">
        <v>13.737</v>
      </c>
      <c r="P2179" s="11">
        <v>11.795999999999999</v>
      </c>
      <c r="Q2179" s="11">
        <v>8.923</v>
      </c>
      <c r="R2179" s="11">
        <v>7.0750000000000002</v>
      </c>
      <c r="S2179" s="11">
        <v>7.6550000000000002</v>
      </c>
      <c r="T2179" s="11">
        <v>5.7720000000000002</v>
      </c>
      <c r="U2179" s="11">
        <v>3.4729999999999999</v>
      </c>
      <c r="V2179" s="11">
        <v>3.4990000000000001</v>
      </c>
      <c r="W2179" s="11">
        <v>2.2000000000000002</v>
      </c>
      <c r="X2179" s="11">
        <v>1.1719999999999999</v>
      </c>
      <c r="Y2179" s="11">
        <v>0.45100000000000001</v>
      </c>
      <c r="Z2179" s="11">
        <v>0.11700000000000001</v>
      </c>
      <c r="AA2179" s="11">
        <v>1.6E-2</v>
      </c>
      <c r="AB2179" s="11">
        <v>0</v>
      </c>
      <c r="AC2179" s="11">
        <v>0</v>
      </c>
    </row>
    <row r="2180" spans="1:29" ht="11.5" hidden="1">
      <c r="A2180" s="15">
        <v>2163</v>
      </c>
      <c r="B2180" s="13" t="s">
        <v>1059</v>
      </c>
      <c r="C2180" s="14" t="s">
        <v>1212</v>
      </c>
      <c r="D2180" s="12"/>
      <c r="E2180" s="12">
        <v>626</v>
      </c>
      <c r="F2180" s="13" t="s">
        <v>1110</v>
      </c>
      <c r="G2180" s="12">
        <v>920</v>
      </c>
      <c r="H2180" s="12">
        <v>1960</v>
      </c>
      <c r="I2180" s="11">
        <v>36.832000000000001</v>
      </c>
      <c r="J2180" s="11">
        <v>28.706</v>
      </c>
      <c r="K2180" s="11">
        <v>30.606000000000002</v>
      </c>
      <c r="L2180" s="11">
        <v>26.172999999999998</v>
      </c>
      <c r="M2180" s="11">
        <v>22.542999999999999</v>
      </c>
      <c r="N2180" s="11">
        <v>17.3</v>
      </c>
      <c r="O2180" s="11">
        <v>15.496</v>
      </c>
      <c r="P2180" s="11">
        <v>12.696</v>
      </c>
      <c r="Q2180" s="11">
        <v>10.826000000000001</v>
      </c>
      <c r="R2180" s="11">
        <v>8.1359999999999992</v>
      </c>
      <c r="S2180" s="11">
        <v>6.3319999999999999</v>
      </c>
      <c r="T2180" s="11">
        <v>6.63</v>
      </c>
      <c r="U2180" s="11">
        <v>4.7190000000000003</v>
      </c>
      <c r="V2180" s="11">
        <v>2.6070000000000002</v>
      </c>
      <c r="W2180" s="11">
        <v>2.319</v>
      </c>
      <c r="X2180" s="11">
        <v>1.194</v>
      </c>
      <c r="Y2180" s="11">
        <v>0.47699999999999998</v>
      </c>
      <c r="Z2180" s="11">
        <v>0.126</v>
      </c>
      <c r="AA2180" s="11">
        <v>0.02</v>
      </c>
      <c r="AB2180" s="11">
        <v>2E-3</v>
      </c>
      <c r="AC2180" s="11">
        <v>0</v>
      </c>
    </row>
    <row r="2181" spans="1:29" ht="11.5" hidden="1">
      <c r="A2181" s="15">
        <v>2164</v>
      </c>
      <c r="B2181" s="13" t="s">
        <v>1059</v>
      </c>
      <c r="C2181" s="14" t="s">
        <v>1212</v>
      </c>
      <c r="D2181" s="12"/>
      <c r="E2181" s="12">
        <v>626</v>
      </c>
      <c r="F2181" s="13" t="s">
        <v>1110</v>
      </c>
      <c r="G2181" s="12">
        <v>920</v>
      </c>
      <c r="H2181" s="12">
        <v>1965</v>
      </c>
      <c r="I2181" s="11">
        <v>41.545000000000002</v>
      </c>
      <c r="J2181" s="11">
        <v>32.804000000000002</v>
      </c>
      <c r="K2181" s="11">
        <v>27.669</v>
      </c>
      <c r="L2181" s="11">
        <v>29.509</v>
      </c>
      <c r="M2181" s="11">
        <v>24.940999999999999</v>
      </c>
      <c r="N2181" s="11">
        <v>21.294</v>
      </c>
      <c r="O2181" s="11">
        <v>16.224</v>
      </c>
      <c r="P2181" s="11">
        <v>14.423999999999999</v>
      </c>
      <c r="Q2181" s="11">
        <v>11.738</v>
      </c>
      <c r="R2181" s="11">
        <v>9.9429999999999996</v>
      </c>
      <c r="S2181" s="11">
        <v>7.343</v>
      </c>
      <c r="T2181" s="11">
        <v>5.54</v>
      </c>
      <c r="U2181" s="11">
        <v>5.4980000000000002</v>
      </c>
      <c r="V2181" s="11">
        <v>3.6110000000000002</v>
      </c>
      <c r="W2181" s="11">
        <v>1.7729999999999999</v>
      </c>
      <c r="X2181" s="11">
        <v>1.3029999999999999</v>
      </c>
      <c r="Y2181" s="11">
        <v>0.51100000000000001</v>
      </c>
      <c r="Z2181" s="11">
        <v>0.14099999999999999</v>
      </c>
      <c r="AA2181" s="11">
        <v>2.3E-2</v>
      </c>
      <c r="AB2181" s="11">
        <v>2E-3</v>
      </c>
      <c r="AC2181" s="11">
        <v>0</v>
      </c>
    </row>
    <row r="2182" spans="1:29" ht="11.5" hidden="1">
      <c r="A2182" s="15">
        <v>2165</v>
      </c>
      <c r="B2182" s="13" t="s">
        <v>1059</v>
      </c>
      <c r="C2182" s="14" t="s">
        <v>1212</v>
      </c>
      <c r="D2182" s="12"/>
      <c r="E2182" s="12">
        <v>626</v>
      </c>
      <c r="F2182" s="13" t="s">
        <v>1110</v>
      </c>
      <c r="G2182" s="12">
        <v>920</v>
      </c>
      <c r="H2182" s="12">
        <v>1970</v>
      </c>
      <c r="I2182" s="11">
        <v>45.030999999999999</v>
      </c>
      <c r="J2182" s="11">
        <v>37.473999999999997</v>
      </c>
      <c r="K2182" s="11">
        <v>31.734999999999999</v>
      </c>
      <c r="L2182" s="11">
        <v>26.77</v>
      </c>
      <c r="M2182" s="11">
        <v>28.248000000000001</v>
      </c>
      <c r="N2182" s="11">
        <v>23.684999999999999</v>
      </c>
      <c r="O2182" s="11">
        <v>20.091999999999999</v>
      </c>
      <c r="P2182" s="11">
        <v>15.202</v>
      </c>
      <c r="Q2182" s="11">
        <v>13.43</v>
      </c>
      <c r="R2182" s="11">
        <v>10.856999999999999</v>
      </c>
      <c r="S2182" s="11">
        <v>9.048</v>
      </c>
      <c r="T2182" s="11">
        <v>6.4880000000000004</v>
      </c>
      <c r="U2182" s="11">
        <v>4.6580000000000004</v>
      </c>
      <c r="V2182" s="11">
        <v>4.2839999999999998</v>
      </c>
      <c r="W2182" s="11">
        <v>2.5150000000000001</v>
      </c>
      <c r="X2182" s="11">
        <v>1.03</v>
      </c>
      <c r="Y2182" s="11">
        <v>0.58199999999999996</v>
      </c>
      <c r="Z2182" s="11">
        <v>0.158</v>
      </c>
      <c r="AA2182" s="11">
        <v>2.9000000000000001E-2</v>
      </c>
      <c r="AB2182" s="11">
        <v>3.0000000000000001E-3</v>
      </c>
      <c r="AC2182" s="11">
        <v>0</v>
      </c>
    </row>
    <row r="2183" spans="1:29" ht="11.5" hidden="1">
      <c r="A2183" s="15">
        <v>2166</v>
      </c>
      <c r="B2183" s="13" t="s">
        <v>1059</v>
      </c>
      <c r="C2183" s="14" t="s">
        <v>1212</v>
      </c>
      <c r="D2183" s="12"/>
      <c r="E2183" s="12">
        <v>626</v>
      </c>
      <c r="F2183" s="13" t="s">
        <v>1110</v>
      </c>
      <c r="G2183" s="12">
        <v>920</v>
      </c>
      <c r="H2183" s="12">
        <v>1975</v>
      </c>
      <c r="I2183" s="11">
        <v>48.167000000000002</v>
      </c>
      <c r="J2183" s="11">
        <v>41.098999999999997</v>
      </c>
      <c r="K2183" s="11">
        <v>36.377000000000002</v>
      </c>
      <c r="L2183" s="11">
        <v>30.809000000000001</v>
      </c>
      <c r="M2183" s="11">
        <v>25.736000000000001</v>
      </c>
      <c r="N2183" s="11">
        <v>26.960999999999999</v>
      </c>
      <c r="O2183" s="11">
        <v>22.472999999999999</v>
      </c>
      <c r="P2183" s="11">
        <v>18.943999999999999</v>
      </c>
      <c r="Q2183" s="11">
        <v>14.247999999999999</v>
      </c>
      <c r="R2183" s="11">
        <v>12.506</v>
      </c>
      <c r="S2183" s="11">
        <v>9.9529999999999994</v>
      </c>
      <c r="T2183" s="11">
        <v>8.0709999999999997</v>
      </c>
      <c r="U2183" s="11">
        <v>5.5250000000000004</v>
      </c>
      <c r="V2183" s="11">
        <v>3.6909999999999998</v>
      </c>
      <c r="W2183" s="11">
        <v>3.05</v>
      </c>
      <c r="X2183" s="11">
        <v>1.504</v>
      </c>
      <c r="Y2183" s="11">
        <v>0.47699999999999998</v>
      </c>
      <c r="Z2183" s="11">
        <v>0.189</v>
      </c>
      <c r="AA2183" s="11">
        <v>3.3000000000000002E-2</v>
      </c>
      <c r="AB2183" s="11">
        <v>4.0000000000000001E-3</v>
      </c>
      <c r="AC2183" s="11">
        <v>0</v>
      </c>
    </row>
    <row r="2184" spans="1:29" ht="11.5" hidden="1">
      <c r="A2184" s="15">
        <v>2167</v>
      </c>
      <c r="B2184" s="13" t="s">
        <v>1059</v>
      </c>
      <c r="C2184" s="14" t="s">
        <v>1212</v>
      </c>
      <c r="D2184" s="12"/>
      <c r="E2184" s="12">
        <v>626</v>
      </c>
      <c r="F2184" s="13" t="s">
        <v>1110</v>
      </c>
      <c r="G2184" s="12">
        <v>920</v>
      </c>
      <c r="H2184" s="12">
        <v>1980</v>
      </c>
      <c r="I2184" s="11">
        <v>38.633000000000003</v>
      </c>
      <c r="J2184" s="11">
        <v>41.058</v>
      </c>
      <c r="K2184" s="11">
        <v>38.792999999999999</v>
      </c>
      <c r="L2184" s="11">
        <v>33.695999999999998</v>
      </c>
      <c r="M2184" s="11">
        <v>26.91</v>
      </c>
      <c r="N2184" s="11">
        <v>20.07</v>
      </c>
      <c r="O2184" s="11">
        <v>20.408000000000001</v>
      </c>
      <c r="P2184" s="11">
        <v>17.349</v>
      </c>
      <c r="Q2184" s="11">
        <v>15.055</v>
      </c>
      <c r="R2184" s="11">
        <v>11.441000000000001</v>
      </c>
      <c r="S2184" s="11">
        <v>10.176</v>
      </c>
      <c r="T2184" s="11">
        <v>7.9610000000000003</v>
      </c>
      <c r="U2184" s="11">
        <v>6.181</v>
      </c>
      <c r="V2184" s="11">
        <v>3.8860000000000001</v>
      </c>
      <c r="W2184" s="11">
        <v>2.2919999999999998</v>
      </c>
      <c r="X2184" s="11">
        <v>1.5660000000000001</v>
      </c>
      <c r="Y2184" s="11">
        <v>0.56899999999999995</v>
      </c>
      <c r="Z2184" s="11">
        <v>0.125</v>
      </c>
      <c r="AA2184" s="11">
        <v>3.3000000000000002E-2</v>
      </c>
      <c r="AB2184" s="11">
        <v>3.0000000000000001E-3</v>
      </c>
      <c r="AC2184" s="11">
        <v>0</v>
      </c>
    </row>
    <row r="2185" spans="1:29" ht="11.5" hidden="1">
      <c r="A2185" s="15">
        <v>2168</v>
      </c>
      <c r="B2185" s="13" t="s">
        <v>1059</v>
      </c>
      <c r="C2185" s="14" t="s">
        <v>1212</v>
      </c>
      <c r="D2185" s="12"/>
      <c r="E2185" s="12">
        <v>626</v>
      </c>
      <c r="F2185" s="13" t="s">
        <v>1110</v>
      </c>
      <c r="G2185" s="12">
        <v>920</v>
      </c>
      <c r="H2185" s="12">
        <v>1985</v>
      </c>
      <c r="I2185" s="11">
        <v>48.768000000000001</v>
      </c>
      <c r="J2185" s="11">
        <v>35.256</v>
      </c>
      <c r="K2185" s="11">
        <v>39.853000000000002</v>
      </c>
      <c r="L2185" s="11">
        <v>37.658000000000001</v>
      </c>
      <c r="M2185" s="11">
        <v>32.393000000000001</v>
      </c>
      <c r="N2185" s="11">
        <v>25.681000000000001</v>
      </c>
      <c r="O2185" s="11">
        <v>19.042000000000002</v>
      </c>
      <c r="P2185" s="11">
        <v>19.239000000000001</v>
      </c>
      <c r="Q2185" s="11">
        <v>16.257000000000001</v>
      </c>
      <c r="R2185" s="11">
        <v>14.019</v>
      </c>
      <c r="S2185" s="11">
        <v>10.488</v>
      </c>
      <c r="T2185" s="11">
        <v>9.077</v>
      </c>
      <c r="U2185" s="11">
        <v>6.7759999999999998</v>
      </c>
      <c r="V2185" s="11">
        <v>4.8970000000000002</v>
      </c>
      <c r="W2185" s="11">
        <v>2.7650000000000001</v>
      </c>
      <c r="X2185" s="11">
        <v>1.371</v>
      </c>
      <c r="Y2185" s="11">
        <v>0.72399999999999998</v>
      </c>
      <c r="Z2185" s="11">
        <v>0.185</v>
      </c>
      <c r="AA2185" s="11">
        <v>2.5000000000000001E-2</v>
      </c>
      <c r="AB2185" s="11">
        <v>4.0000000000000001E-3</v>
      </c>
      <c r="AC2185" s="11">
        <v>0</v>
      </c>
    </row>
    <row r="2186" spans="1:29" ht="11.5" hidden="1">
      <c r="A2186" s="15">
        <v>2169</v>
      </c>
      <c r="B2186" s="13" t="s">
        <v>1059</v>
      </c>
      <c r="C2186" s="14" t="s">
        <v>1212</v>
      </c>
      <c r="D2186" s="12"/>
      <c r="E2186" s="12">
        <v>626</v>
      </c>
      <c r="F2186" s="13" t="s">
        <v>1110</v>
      </c>
      <c r="G2186" s="12">
        <v>920</v>
      </c>
      <c r="H2186" s="12">
        <v>1990</v>
      </c>
      <c r="I2186" s="11">
        <v>58.642000000000003</v>
      </c>
      <c r="J2186" s="11">
        <v>45.773000000000003</v>
      </c>
      <c r="K2186" s="11">
        <v>34.514000000000003</v>
      </c>
      <c r="L2186" s="11">
        <v>39.01</v>
      </c>
      <c r="M2186" s="11">
        <v>36.585000000000001</v>
      </c>
      <c r="N2186" s="11">
        <v>31.297999999999998</v>
      </c>
      <c r="O2186" s="11">
        <v>24.706</v>
      </c>
      <c r="P2186" s="11">
        <v>18.228999999999999</v>
      </c>
      <c r="Q2186" s="11">
        <v>18.324000000000002</v>
      </c>
      <c r="R2186" s="11">
        <v>15.388</v>
      </c>
      <c r="S2186" s="11">
        <v>13.089</v>
      </c>
      <c r="T2186" s="11">
        <v>9.57</v>
      </c>
      <c r="U2186" s="11">
        <v>7.9660000000000002</v>
      </c>
      <c r="V2186" s="11">
        <v>5.593</v>
      </c>
      <c r="W2186" s="11">
        <v>3.6709999999999998</v>
      </c>
      <c r="X2186" s="11">
        <v>1.7729999999999999</v>
      </c>
      <c r="Y2186" s="11">
        <v>0.69299999999999995</v>
      </c>
      <c r="Z2186" s="11">
        <v>0.26100000000000001</v>
      </c>
      <c r="AA2186" s="11">
        <v>4.3999999999999997E-2</v>
      </c>
      <c r="AB2186" s="11">
        <v>4.0000000000000001E-3</v>
      </c>
      <c r="AC2186" s="11">
        <v>0</v>
      </c>
    </row>
    <row r="2187" spans="1:29" ht="11.5" hidden="1">
      <c r="A2187" s="15">
        <v>2170</v>
      </c>
      <c r="B2187" s="13" t="s">
        <v>1059</v>
      </c>
      <c r="C2187" s="14" t="s">
        <v>1212</v>
      </c>
      <c r="D2187" s="12"/>
      <c r="E2187" s="12">
        <v>626</v>
      </c>
      <c r="F2187" s="13" t="s">
        <v>1110</v>
      </c>
      <c r="G2187" s="12">
        <v>920</v>
      </c>
      <c r="H2187" s="12">
        <v>1995</v>
      </c>
      <c r="I2187" s="11">
        <v>71.174000000000007</v>
      </c>
      <c r="J2187" s="11">
        <v>55.816000000000003</v>
      </c>
      <c r="K2187" s="11">
        <v>44.999000000000002</v>
      </c>
      <c r="L2187" s="11">
        <v>33.918999999999997</v>
      </c>
      <c r="M2187" s="11">
        <v>38.075000000000003</v>
      </c>
      <c r="N2187" s="11">
        <v>35.537999999999997</v>
      </c>
      <c r="O2187" s="11">
        <v>30.29</v>
      </c>
      <c r="P2187" s="11">
        <v>23.81</v>
      </c>
      <c r="Q2187" s="11">
        <v>17.486000000000001</v>
      </c>
      <c r="R2187" s="11">
        <v>17.471</v>
      </c>
      <c r="S2187" s="11">
        <v>14.487</v>
      </c>
      <c r="T2187" s="11">
        <v>12.065</v>
      </c>
      <c r="U2187" s="11">
        <v>8.5109999999999992</v>
      </c>
      <c r="V2187" s="11">
        <v>6.6909999999999998</v>
      </c>
      <c r="W2187" s="11">
        <v>4.2859999999999996</v>
      </c>
      <c r="X2187" s="11">
        <v>2.423</v>
      </c>
      <c r="Y2187" s="11">
        <v>0.92900000000000005</v>
      </c>
      <c r="Z2187" s="11">
        <v>0.26200000000000001</v>
      </c>
      <c r="AA2187" s="11">
        <v>6.6000000000000003E-2</v>
      </c>
      <c r="AB2187" s="11">
        <v>6.0000000000000001E-3</v>
      </c>
      <c r="AC2187" s="11">
        <v>0</v>
      </c>
    </row>
    <row r="2188" spans="1:29" ht="11.5" hidden="1">
      <c r="A2188" s="15">
        <v>2171</v>
      </c>
      <c r="B2188" s="13" t="s">
        <v>1059</v>
      </c>
      <c r="C2188" s="14" t="s">
        <v>1212</v>
      </c>
      <c r="D2188" s="12"/>
      <c r="E2188" s="12">
        <v>626</v>
      </c>
      <c r="F2188" s="13" t="s">
        <v>1110</v>
      </c>
      <c r="G2188" s="12">
        <v>920</v>
      </c>
      <c r="H2188" s="12">
        <v>2000</v>
      </c>
      <c r="I2188" s="11">
        <v>74.897000000000006</v>
      </c>
      <c r="J2188" s="11">
        <v>67.12</v>
      </c>
      <c r="K2188" s="11">
        <v>53.564</v>
      </c>
      <c r="L2188" s="11">
        <v>42.811</v>
      </c>
      <c r="M2188" s="11">
        <v>30.137</v>
      </c>
      <c r="N2188" s="11">
        <v>31.35</v>
      </c>
      <c r="O2188" s="11">
        <v>27.649000000000001</v>
      </c>
      <c r="P2188" s="11">
        <v>23.65</v>
      </c>
      <c r="Q2188" s="11">
        <v>18.829000000000001</v>
      </c>
      <c r="R2188" s="11">
        <v>13.86</v>
      </c>
      <c r="S2188" s="11">
        <v>14.724</v>
      </c>
      <c r="T2188" s="11">
        <v>12.34</v>
      </c>
      <c r="U2188" s="11">
        <v>10.189</v>
      </c>
      <c r="V2188" s="11">
        <v>6.883</v>
      </c>
      <c r="W2188" s="11">
        <v>5.0460000000000003</v>
      </c>
      <c r="X2188" s="11">
        <v>2.8250000000000002</v>
      </c>
      <c r="Y2188" s="11">
        <v>1.28</v>
      </c>
      <c r="Z2188" s="11">
        <v>0.35899999999999999</v>
      </c>
      <c r="AA2188" s="11">
        <v>6.7000000000000004E-2</v>
      </c>
      <c r="AB2188" s="11">
        <v>0.01</v>
      </c>
      <c r="AC2188" s="11">
        <v>1E-3</v>
      </c>
    </row>
    <row r="2189" spans="1:29" ht="11.5" hidden="1">
      <c r="A2189" s="15">
        <v>2172</v>
      </c>
      <c r="B2189" s="13" t="s">
        <v>1059</v>
      </c>
      <c r="C2189" s="14" t="s">
        <v>1212</v>
      </c>
      <c r="D2189" s="12"/>
      <c r="E2189" s="12">
        <v>626</v>
      </c>
      <c r="F2189" s="13" t="s">
        <v>1110</v>
      </c>
      <c r="G2189" s="12">
        <v>920</v>
      </c>
      <c r="H2189" s="12">
        <v>2005</v>
      </c>
      <c r="I2189" s="11">
        <v>81.956999999999994</v>
      </c>
      <c r="J2189" s="11">
        <v>71.742999999999995</v>
      </c>
      <c r="K2189" s="11">
        <v>65.245000000000005</v>
      </c>
      <c r="L2189" s="11">
        <v>51.356999999999999</v>
      </c>
      <c r="M2189" s="11">
        <v>39.234000000000002</v>
      </c>
      <c r="N2189" s="11">
        <v>27.327000000000002</v>
      </c>
      <c r="O2189" s="11">
        <v>30.026</v>
      </c>
      <c r="P2189" s="11">
        <v>26.527000000000001</v>
      </c>
      <c r="Q2189" s="11">
        <v>22.702000000000002</v>
      </c>
      <c r="R2189" s="11">
        <v>18.012</v>
      </c>
      <c r="S2189" s="11">
        <v>13.137</v>
      </c>
      <c r="T2189" s="11">
        <v>13.792</v>
      </c>
      <c r="U2189" s="11">
        <v>11.260999999999999</v>
      </c>
      <c r="V2189" s="11">
        <v>8.8780000000000001</v>
      </c>
      <c r="W2189" s="11">
        <v>5.5369999999999999</v>
      </c>
      <c r="X2189" s="11">
        <v>3.5489999999999999</v>
      </c>
      <c r="Y2189" s="11">
        <v>1.6020000000000001</v>
      </c>
      <c r="Z2189" s="11">
        <v>0.52700000000000002</v>
      </c>
      <c r="AA2189" s="11">
        <v>9.6000000000000002E-2</v>
      </c>
      <c r="AB2189" s="11">
        <v>1.0999999999999999E-2</v>
      </c>
      <c r="AC2189" s="11">
        <v>1E-3</v>
      </c>
    </row>
    <row r="2190" spans="1:29" ht="11.5" hidden="1">
      <c r="A2190" s="15">
        <v>2173</v>
      </c>
      <c r="B2190" s="13" t="s">
        <v>1059</v>
      </c>
      <c r="C2190" s="14" t="s">
        <v>1212</v>
      </c>
      <c r="D2190" s="12"/>
      <c r="E2190" s="12">
        <v>626</v>
      </c>
      <c r="F2190" s="13" t="s">
        <v>1110</v>
      </c>
      <c r="G2190" s="12">
        <v>920</v>
      </c>
      <c r="H2190" s="12">
        <v>2010</v>
      </c>
      <c r="I2190" s="11">
        <v>79.149000000000001</v>
      </c>
      <c r="J2190" s="11">
        <v>79.659000000000006</v>
      </c>
      <c r="K2190" s="11">
        <v>70.228999999999999</v>
      </c>
      <c r="L2190" s="11">
        <v>62.795999999999999</v>
      </c>
      <c r="M2190" s="11">
        <v>48.131999999999998</v>
      </c>
      <c r="N2190" s="11">
        <v>36.140999999999998</v>
      </c>
      <c r="O2190" s="11">
        <v>24.664999999999999</v>
      </c>
      <c r="P2190" s="11">
        <v>27.92</v>
      </c>
      <c r="Q2190" s="11">
        <v>24.917999999999999</v>
      </c>
      <c r="R2190" s="11">
        <v>21.417999999999999</v>
      </c>
      <c r="S2190" s="11">
        <v>16.937000000000001</v>
      </c>
      <c r="T2190" s="11">
        <v>12.215</v>
      </c>
      <c r="U2190" s="11">
        <v>12.641</v>
      </c>
      <c r="V2190" s="11">
        <v>9.9079999999999995</v>
      </c>
      <c r="W2190" s="11">
        <v>7.2370000000000001</v>
      </c>
      <c r="X2190" s="11">
        <v>3.9340000000000002</v>
      </c>
      <c r="Y2190" s="11">
        <v>2.0369999999999999</v>
      </c>
      <c r="Z2190" s="11">
        <v>0.67600000000000005</v>
      </c>
      <c r="AA2190" s="11">
        <v>0.14699999999999999</v>
      </c>
      <c r="AB2190" s="11">
        <v>1.4999999999999999E-2</v>
      </c>
      <c r="AC2190" s="11">
        <v>1E-3</v>
      </c>
    </row>
    <row r="2191" spans="1:29" ht="11.5" hidden="1">
      <c r="A2191" s="15">
        <v>2174</v>
      </c>
      <c r="B2191" s="13" t="s">
        <v>1059</v>
      </c>
      <c r="C2191" s="14" t="s">
        <v>1212</v>
      </c>
      <c r="D2191" s="12"/>
      <c r="E2191" s="12">
        <v>626</v>
      </c>
      <c r="F2191" s="13" t="s">
        <v>1110</v>
      </c>
      <c r="G2191" s="12">
        <v>920</v>
      </c>
      <c r="H2191" s="12">
        <v>2015</v>
      </c>
      <c r="I2191" s="11">
        <v>77.174999999999997</v>
      </c>
      <c r="J2191" s="11">
        <v>77.037000000000006</v>
      </c>
      <c r="K2191" s="11">
        <v>78.144000000000005</v>
      </c>
      <c r="L2191" s="11">
        <v>67.478999999999999</v>
      </c>
      <c r="M2191" s="11">
        <v>59.22</v>
      </c>
      <c r="N2191" s="11">
        <v>45.750999999999998</v>
      </c>
      <c r="O2191" s="11">
        <v>34.917000000000002</v>
      </c>
      <c r="P2191" s="11">
        <v>23.902000000000001</v>
      </c>
      <c r="Q2191" s="11">
        <v>27.254000000000001</v>
      </c>
      <c r="R2191" s="11">
        <v>24.294</v>
      </c>
      <c r="S2191" s="11">
        <v>20.754000000000001</v>
      </c>
      <c r="T2191" s="11">
        <v>16.155999999999999</v>
      </c>
      <c r="U2191" s="11">
        <v>11.337</v>
      </c>
      <c r="V2191" s="11">
        <v>11.276</v>
      </c>
      <c r="W2191" s="11">
        <v>8.1989999999999998</v>
      </c>
      <c r="X2191" s="11">
        <v>5.2489999999999997</v>
      </c>
      <c r="Y2191" s="11">
        <v>2.3140000000000001</v>
      </c>
      <c r="Z2191" s="11">
        <v>0.88100000000000001</v>
      </c>
      <c r="AA2191" s="11">
        <v>0.191</v>
      </c>
      <c r="AB2191" s="11">
        <v>2.4E-2</v>
      </c>
      <c r="AC2191" s="11">
        <v>1E-3</v>
      </c>
    </row>
    <row r="2192" spans="1:29" ht="11.5" hidden="1">
      <c r="A2192" s="15">
        <v>2175</v>
      </c>
      <c r="B2192" s="13" t="s">
        <v>1059</v>
      </c>
      <c r="C2192" s="14" t="s">
        <v>1212</v>
      </c>
      <c r="D2192" s="12"/>
      <c r="E2192" s="12">
        <v>626</v>
      </c>
      <c r="F2192" s="13" t="s">
        <v>1110</v>
      </c>
      <c r="G2192" s="12">
        <v>920</v>
      </c>
      <c r="H2192" s="12">
        <v>2020</v>
      </c>
      <c r="I2192" s="11">
        <v>87.391000000000005</v>
      </c>
      <c r="J2192" s="11">
        <v>75.468999999999994</v>
      </c>
      <c r="K2192" s="11">
        <v>75.644999999999996</v>
      </c>
      <c r="L2192" s="11">
        <v>75.477999999999994</v>
      </c>
      <c r="M2192" s="11">
        <v>63.953000000000003</v>
      </c>
      <c r="N2192" s="11">
        <v>56.841000000000001</v>
      </c>
      <c r="O2192" s="11">
        <v>44.52</v>
      </c>
      <c r="P2192" s="11">
        <v>34.122</v>
      </c>
      <c r="Q2192" s="11">
        <v>23.303999999999998</v>
      </c>
      <c r="R2192" s="11">
        <v>26.643999999999998</v>
      </c>
      <c r="S2192" s="11">
        <v>23.623999999999999</v>
      </c>
      <c r="T2192" s="11">
        <v>19.895</v>
      </c>
      <c r="U2192" s="11">
        <v>15.098000000000001</v>
      </c>
      <c r="V2192" s="11">
        <v>10.19</v>
      </c>
      <c r="W2192" s="11">
        <v>9.4529999999999994</v>
      </c>
      <c r="X2192" s="11">
        <v>6.0620000000000003</v>
      </c>
      <c r="Y2192" s="11">
        <v>3.1760000000000002</v>
      </c>
      <c r="Z2192" s="11">
        <v>1.0389999999999999</v>
      </c>
      <c r="AA2192" s="11">
        <v>0.26100000000000001</v>
      </c>
      <c r="AB2192" s="11">
        <v>3.3000000000000002E-2</v>
      </c>
      <c r="AC2192" s="11">
        <v>2E-3</v>
      </c>
    </row>
    <row r="2193" spans="1:29" ht="11.5" hidden="1">
      <c r="A2193" s="15">
        <v>2176</v>
      </c>
      <c r="B2193" s="13" t="s">
        <v>1059</v>
      </c>
      <c r="C2193" s="14" t="s">
        <v>1213</v>
      </c>
      <c r="D2193" s="12"/>
      <c r="E2193" s="12">
        <v>704</v>
      </c>
      <c r="F2193" s="13" t="s">
        <v>1110</v>
      </c>
      <c r="G2193" s="12">
        <v>920</v>
      </c>
      <c r="H2193" s="12">
        <v>1950</v>
      </c>
      <c r="I2193" s="11">
        <v>1552.6769999999999</v>
      </c>
      <c r="J2193" s="11">
        <v>1233.7470000000001</v>
      </c>
      <c r="K2193" s="11">
        <v>1193.6189999999999</v>
      </c>
      <c r="L2193" s="11">
        <v>1267.346</v>
      </c>
      <c r="M2193" s="11">
        <v>1098.088</v>
      </c>
      <c r="N2193" s="11">
        <v>1029.7570000000001</v>
      </c>
      <c r="O2193" s="11">
        <v>884.86699999999996</v>
      </c>
      <c r="P2193" s="11">
        <v>847.35799999999995</v>
      </c>
      <c r="Q2193" s="11">
        <v>734.73500000000001</v>
      </c>
      <c r="R2193" s="11">
        <v>718.85199999999998</v>
      </c>
      <c r="S2193" s="11">
        <v>576.09500000000003</v>
      </c>
      <c r="T2193" s="11">
        <v>474.32499999999999</v>
      </c>
      <c r="U2193" s="11">
        <v>368.03300000000002</v>
      </c>
      <c r="V2193" s="11">
        <v>263.42599999999999</v>
      </c>
      <c r="W2193" s="11">
        <v>172.749</v>
      </c>
      <c r="X2193" s="11">
        <v>93.25</v>
      </c>
      <c r="Y2193" s="11">
        <v>31.457999999999998</v>
      </c>
      <c r="Z2193" s="11">
        <v>14.603</v>
      </c>
      <c r="AA2193" s="11">
        <v>4.883</v>
      </c>
      <c r="AB2193" s="11">
        <v>1.073</v>
      </c>
      <c r="AC2193" s="11">
        <v>0.153</v>
      </c>
    </row>
    <row r="2194" spans="1:29" ht="11.5" hidden="1">
      <c r="A2194" s="15">
        <v>2177</v>
      </c>
      <c r="B2194" s="13" t="s">
        <v>1059</v>
      </c>
      <c r="C2194" s="14" t="s">
        <v>1213</v>
      </c>
      <c r="D2194" s="12"/>
      <c r="E2194" s="12">
        <v>704</v>
      </c>
      <c r="F2194" s="13" t="s">
        <v>1110</v>
      </c>
      <c r="G2194" s="12">
        <v>920</v>
      </c>
      <c r="H2194" s="12">
        <v>1955</v>
      </c>
      <c r="I2194" s="11">
        <v>2247.9580000000001</v>
      </c>
      <c r="J2194" s="11">
        <v>1468.5530000000001</v>
      </c>
      <c r="K2194" s="11">
        <v>1202.508</v>
      </c>
      <c r="L2194" s="11">
        <v>1178.4110000000001</v>
      </c>
      <c r="M2194" s="11">
        <v>1255.674</v>
      </c>
      <c r="N2194" s="11">
        <v>1087.5350000000001</v>
      </c>
      <c r="O2194" s="11">
        <v>1015.814</v>
      </c>
      <c r="P2194" s="11">
        <v>864.45299999999997</v>
      </c>
      <c r="Q2194" s="11">
        <v>824.928</v>
      </c>
      <c r="R2194" s="11">
        <v>711.14200000000005</v>
      </c>
      <c r="S2194" s="11">
        <v>686.447</v>
      </c>
      <c r="T2194" s="11">
        <v>541.90899999999999</v>
      </c>
      <c r="U2194" s="11">
        <v>435.49700000000001</v>
      </c>
      <c r="V2194" s="11">
        <v>320.964</v>
      </c>
      <c r="W2194" s="11">
        <v>209.60400000000001</v>
      </c>
      <c r="X2194" s="11">
        <v>121.90300000000001</v>
      </c>
      <c r="Y2194" s="11">
        <v>55.33</v>
      </c>
      <c r="Z2194" s="11">
        <v>14.603999999999999</v>
      </c>
      <c r="AA2194" s="11">
        <v>4.8840000000000003</v>
      </c>
      <c r="AB2194" s="11">
        <v>1.073</v>
      </c>
      <c r="AC2194" s="11">
        <v>0.153</v>
      </c>
    </row>
    <row r="2195" spans="1:29" ht="11.5" hidden="1">
      <c r="A2195" s="15">
        <v>2178</v>
      </c>
      <c r="B2195" s="13" t="s">
        <v>1059</v>
      </c>
      <c r="C2195" s="14" t="s">
        <v>1213</v>
      </c>
      <c r="D2195" s="12"/>
      <c r="E2195" s="12">
        <v>704</v>
      </c>
      <c r="F2195" s="13" t="s">
        <v>1110</v>
      </c>
      <c r="G2195" s="12">
        <v>920</v>
      </c>
      <c r="H2195" s="12">
        <v>1960</v>
      </c>
      <c r="I2195" s="11">
        <v>2849.0340000000001</v>
      </c>
      <c r="J2195" s="11">
        <v>2152.9369999999999</v>
      </c>
      <c r="K2195" s="11">
        <v>1438.2270000000001</v>
      </c>
      <c r="L2195" s="11">
        <v>1188.4870000000001</v>
      </c>
      <c r="M2195" s="11">
        <v>1168.6690000000001</v>
      </c>
      <c r="N2195" s="11">
        <v>1245.29</v>
      </c>
      <c r="O2195" s="11">
        <v>1076.104</v>
      </c>
      <c r="P2195" s="11">
        <v>998.03800000000001</v>
      </c>
      <c r="Q2195" s="11">
        <v>846.05</v>
      </c>
      <c r="R2195" s="11">
        <v>803.66899999999998</v>
      </c>
      <c r="S2195" s="11">
        <v>685.17100000000005</v>
      </c>
      <c r="T2195" s="11">
        <v>651.23199999999997</v>
      </c>
      <c r="U2195" s="11">
        <v>504.40899999999999</v>
      </c>
      <c r="V2195" s="11">
        <v>387.74599999999998</v>
      </c>
      <c r="W2195" s="11">
        <v>262.50799999999998</v>
      </c>
      <c r="X2195" s="11">
        <v>153.595</v>
      </c>
      <c r="Y2195" s="11">
        <v>75.945999999999998</v>
      </c>
      <c r="Z2195" s="11">
        <v>27.346</v>
      </c>
      <c r="AA2195" s="11">
        <v>5.2489999999999997</v>
      </c>
      <c r="AB2195" s="11">
        <v>1.1599999999999999</v>
      </c>
      <c r="AC2195" s="11">
        <v>0.16600000000000001</v>
      </c>
    </row>
    <row r="2196" spans="1:29" ht="11.5" hidden="1">
      <c r="A2196" s="15">
        <v>2179</v>
      </c>
      <c r="B2196" s="13" t="s">
        <v>1059</v>
      </c>
      <c r="C2196" s="14" t="s">
        <v>1213</v>
      </c>
      <c r="D2196" s="12"/>
      <c r="E2196" s="12">
        <v>704</v>
      </c>
      <c r="F2196" s="13" t="s">
        <v>1110</v>
      </c>
      <c r="G2196" s="12">
        <v>920</v>
      </c>
      <c r="H2196" s="12">
        <v>1965</v>
      </c>
      <c r="I2196" s="11">
        <v>3203.9639999999999</v>
      </c>
      <c r="J2196" s="11">
        <v>2755.6419999999998</v>
      </c>
      <c r="K2196" s="11">
        <v>2116.4659999999999</v>
      </c>
      <c r="L2196" s="11">
        <v>1423.0540000000001</v>
      </c>
      <c r="M2196" s="11">
        <v>1179.704</v>
      </c>
      <c r="N2196" s="11">
        <v>1160.3589999999999</v>
      </c>
      <c r="O2196" s="11">
        <v>1234.93</v>
      </c>
      <c r="P2196" s="11">
        <v>1061.588</v>
      </c>
      <c r="Q2196" s="11">
        <v>980.81100000000004</v>
      </c>
      <c r="R2196" s="11">
        <v>828.154</v>
      </c>
      <c r="S2196" s="11">
        <v>779.51199999999994</v>
      </c>
      <c r="T2196" s="11">
        <v>654.87900000000002</v>
      </c>
      <c r="U2196" s="11">
        <v>613.005</v>
      </c>
      <c r="V2196" s="11">
        <v>456.74799999999999</v>
      </c>
      <c r="W2196" s="11">
        <v>324.74400000000003</v>
      </c>
      <c r="X2196" s="11">
        <v>199.10400000000001</v>
      </c>
      <c r="Y2196" s="11">
        <v>100.29300000000001</v>
      </c>
      <c r="Z2196" s="11">
        <v>39.86</v>
      </c>
      <c r="AA2196" s="11">
        <v>10.61</v>
      </c>
      <c r="AB2196" s="11">
        <v>1.359</v>
      </c>
      <c r="AC2196" s="11">
        <v>0.19600000000000001</v>
      </c>
    </row>
    <row r="2197" spans="1:29" ht="11.5" hidden="1">
      <c r="A2197" s="15">
        <v>2180</v>
      </c>
      <c r="B2197" s="13" t="s">
        <v>1059</v>
      </c>
      <c r="C2197" s="14" t="s">
        <v>1213</v>
      </c>
      <c r="D2197" s="12"/>
      <c r="E2197" s="12">
        <v>704</v>
      </c>
      <c r="F2197" s="13" t="s">
        <v>1110</v>
      </c>
      <c r="G2197" s="12">
        <v>920</v>
      </c>
      <c r="H2197" s="12">
        <v>1970</v>
      </c>
      <c r="I2197" s="11">
        <v>3444.5390000000002</v>
      </c>
      <c r="J2197" s="11">
        <v>3121.366</v>
      </c>
      <c r="K2197" s="11">
        <v>2714.4189999999999</v>
      </c>
      <c r="L2197" s="11">
        <v>2094.942</v>
      </c>
      <c r="M2197" s="11">
        <v>1412.8779999999999</v>
      </c>
      <c r="N2197" s="11">
        <v>1171.787</v>
      </c>
      <c r="O2197" s="11">
        <v>1151.7950000000001</v>
      </c>
      <c r="P2197" s="11">
        <v>1220.7539999999999</v>
      </c>
      <c r="Q2197" s="11">
        <v>1045.23</v>
      </c>
      <c r="R2197" s="11">
        <v>961.81299999999999</v>
      </c>
      <c r="S2197" s="11">
        <v>805.66200000000003</v>
      </c>
      <c r="T2197" s="11">
        <v>747.50599999999997</v>
      </c>
      <c r="U2197" s="11">
        <v>619.10900000000004</v>
      </c>
      <c r="V2197" s="11">
        <v>561.12099999999998</v>
      </c>
      <c r="W2197" s="11">
        <v>391.08600000000001</v>
      </c>
      <c r="X2197" s="11">
        <v>254.93700000000001</v>
      </c>
      <c r="Y2197" s="11">
        <v>137.20099999999999</v>
      </c>
      <c r="Z2197" s="11">
        <v>57.088000000000001</v>
      </c>
      <c r="AA2197" s="11">
        <v>17.32</v>
      </c>
      <c r="AB2197" s="11">
        <v>3.21</v>
      </c>
      <c r="AC2197" s="11">
        <v>0.27500000000000002</v>
      </c>
    </row>
    <row r="2198" spans="1:29" ht="11.5" hidden="1">
      <c r="A2198" s="15">
        <v>2181</v>
      </c>
      <c r="B2198" s="13" t="s">
        <v>1059</v>
      </c>
      <c r="C2198" s="14" t="s">
        <v>1213</v>
      </c>
      <c r="D2198" s="12"/>
      <c r="E2198" s="12">
        <v>704</v>
      </c>
      <c r="F2198" s="13" t="s">
        <v>1110</v>
      </c>
      <c r="G2198" s="12">
        <v>920</v>
      </c>
      <c r="H2198" s="12">
        <v>1975</v>
      </c>
      <c r="I2198" s="11">
        <v>3732.5990000000002</v>
      </c>
      <c r="J2198" s="11">
        <v>3357.703</v>
      </c>
      <c r="K2198" s="11">
        <v>3063.4650000000001</v>
      </c>
      <c r="L2198" s="11">
        <v>2677.2860000000001</v>
      </c>
      <c r="M2198" s="11">
        <v>2074.5790000000002</v>
      </c>
      <c r="N2198" s="11">
        <v>1400.2049999999999</v>
      </c>
      <c r="O2198" s="11">
        <v>1160.7149999999999</v>
      </c>
      <c r="P2198" s="11">
        <v>1135.44</v>
      </c>
      <c r="Q2198" s="11">
        <v>1196.5309999999999</v>
      </c>
      <c r="R2198" s="11">
        <v>1018.44</v>
      </c>
      <c r="S2198" s="11">
        <v>927.697</v>
      </c>
      <c r="T2198" s="11">
        <v>762.26900000000001</v>
      </c>
      <c r="U2198" s="11">
        <v>693.60199999999998</v>
      </c>
      <c r="V2198" s="11">
        <v>546.16</v>
      </c>
      <c r="W2198" s="11">
        <v>446.00599999999997</v>
      </c>
      <c r="X2198" s="11">
        <v>271.62400000000002</v>
      </c>
      <c r="Y2198" s="11">
        <v>144.363</v>
      </c>
      <c r="Z2198" s="11">
        <v>57.848999999999997</v>
      </c>
      <c r="AA2198" s="11">
        <v>16.151</v>
      </c>
      <c r="AB2198" s="11">
        <v>2.9580000000000002</v>
      </c>
      <c r="AC2198" s="11">
        <v>0.313</v>
      </c>
    </row>
    <row r="2199" spans="1:29" ht="11.5" hidden="1">
      <c r="A2199" s="15">
        <v>2182</v>
      </c>
      <c r="B2199" s="13" t="s">
        <v>1059</v>
      </c>
      <c r="C2199" s="14" t="s">
        <v>1213</v>
      </c>
      <c r="D2199" s="12"/>
      <c r="E2199" s="12">
        <v>704</v>
      </c>
      <c r="F2199" s="13" t="s">
        <v>1110</v>
      </c>
      <c r="G2199" s="12">
        <v>920</v>
      </c>
      <c r="H2199" s="12">
        <v>1980</v>
      </c>
      <c r="I2199" s="11">
        <v>3880.895</v>
      </c>
      <c r="J2199" s="11">
        <v>3651.442</v>
      </c>
      <c r="K2199" s="11">
        <v>3313.9369999999999</v>
      </c>
      <c r="L2199" s="11">
        <v>3010.8429999999998</v>
      </c>
      <c r="M2199" s="11">
        <v>2597.0709999999999</v>
      </c>
      <c r="N2199" s="11">
        <v>1984.5650000000001</v>
      </c>
      <c r="O2199" s="11">
        <v>1326.8879999999999</v>
      </c>
      <c r="P2199" s="11">
        <v>1105.319</v>
      </c>
      <c r="Q2199" s="11">
        <v>1091.9359999999999</v>
      </c>
      <c r="R2199" s="11">
        <v>1158.4639999999999</v>
      </c>
      <c r="S2199" s="11">
        <v>984.45899999999995</v>
      </c>
      <c r="T2199" s="11">
        <v>889.94</v>
      </c>
      <c r="U2199" s="11">
        <v>723.57399999999996</v>
      </c>
      <c r="V2199" s="11">
        <v>639.57500000000005</v>
      </c>
      <c r="W2199" s="11">
        <v>473.40100000000001</v>
      </c>
      <c r="X2199" s="11">
        <v>355.35599999999999</v>
      </c>
      <c r="Y2199" s="11">
        <v>189.22900000000001</v>
      </c>
      <c r="Z2199" s="11">
        <v>82.387</v>
      </c>
      <c r="AA2199" s="11">
        <v>24.747</v>
      </c>
      <c r="AB2199" s="11">
        <v>4.6369999999999996</v>
      </c>
      <c r="AC2199" s="11">
        <v>0.52500000000000002</v>
      </c>
    </row>
    <row r="2200" spans="1:29" ht="11.5" hidden="1">
      <c r="A2200" s="15">
        <v>2183</v>
      </c>
      <c r="B2200" s="13" t="s">
        <v>1059</v>
      </c>
      <c r="C2200" s="14" t="s">
        <v>1213</v>
      </c>
      <c r="D2200" s="12"/>
      <c r="E2200" s="12">
        <v>704</v>
      </c>
      <c r="F2200" s="13" t="s">
        <v>1110</v>
      </c>
      <c r="G2200" s="12">
        <v>920</v>
      </c>
      <c r="H2200" s="12">
        <v>1985</v>
      </c>
      <c r="I2200" s="11">
        <v>4170.6229999999996</v>
      </c>
      <c r="J2200" s="11">
        <v>3822.0720000000001</v>
      </c>
      <c r="K2200" s="11">
        <v>3612.377</v>
      </c>
      <c r="L2200" s="11">
        <v>3275.5749999999998</v>
      </c>
      <c r="M2200" s="11">
        <v>2977.5259999999998</v>
      </c>
      <c r="N2200" s="11">
        <v>2565.8470000000002</v>
      </c>
      <c r="O2200" s="11">
        <v>1956.213</v>
      </c>
      <c r="P2200" s="11">
        <v>1300.3119999999999</v>
      </c>
      <c r="Q2200" s="11">
        <v>1078.979</v>
      </c>
      <c r="R2200" s="11">
        <v>1067.2809999999999</v>
      </c>
      <c r="S2200" s="11">
        <v>1129.711</v>
      </c>
      <c r="T2200" s="11">
        <v>950.91</v>
      </c>
      <c r="U2200" s="11">
        <v>850.69</v>
      </c>
      <c r="V2200" s="11">
        <v>672.59799999999996</v>
      </c>
      <c r="W2200" s="11">
        <v>562.85500000000002</v>
      </c>
      <c r="X2200" s="11">
        <v>385.76299999999998</v>
      </c>
      <c r="Y2200" s="11">
        <v>256.33800000000002</v>
      </c>
      <c r="Z2200" s="11">
        <v>113.587</v>
      </c>
      <c r="AA2200" s="11">
        <v>37.834000000000003</v>
      </c>
      <c r="AB2200" s="11">
        <v>7.7990000000000004</v>
      </c>
      <c r="AC2200" s="11">
        <v>0.91600000000000004</v>
      </c>
    </row>
    <row r="2201" spans="1:29" ht="11.5" hidden="1">
      <c r="A2201" s="15">
        <v>2184</v>
      </c>
      <c r="B2201" s="13" t="s">
        <v>1059</v>
      </c>
      <c r="C2201" s="14" t="s">
        <v>1213</v>
      </c>
      <c r="D2201" s="12"/>
      <c r="E2201" s="12">
        <v>704</v>
      </c>
      <c r="F2201" s="13" t="s">
        <v>1110</v>
      </c>
      <c r="G2201" s="12">
        <v>920</v>
      </c>
      <c r="H2201" s="12">
        <v>1990</v>
      </c>
      <c r="I2201" s="11">
        <v>4445.5929999999998</v>
      </c>
      <c r="J2201" s="11">
        <v>4119.9780000000001</v>
      </c>
      <c r="K2201" s="11">
        <v>3788.721</v>
      </c>
      <c r="L2201" s="11">
        <v>3576.4110000000001</v>
      </c>
      <c r="M2201" s="11">
        <v>3242.8539999999998</v>
      </c>
      <c r="N2201" s="11">
        <v>2945.6930000000002</v>
      </c>
      <c r="O2201" s="11">
        <v>2535.5329999999999</v>
      </c>
      <c r="P2201" s="11">
        <v>1926.684</v>
      </c>
      <c r="Q2201" s="11">
        <v>1273.2560000000001</v>
      </c>
      <c r="R2201" s="11">
        <v>1055.819</v>
      </c>
      <c r="S2201" s="11">
        <v>1041.942</v>
      </c>
      <c r="T2201" s="11">
        <v>1094.809</v>
      </c>
      <c r="U2201" s="11">
        <v>911.68799999999999</v>
      </c>
      <c r="V2201" s="11">
        <v>795.053</v>
      </c>
      <c r="W2201" s="11">
        <v>598.36900000000003</v>
      </c>
      <c r="X2201" s="11">
        <v>466.721</v>
      </c>
      <c r="Y2201" s="11">
        <v>286.048</v>
      </c>
      <c r="Z2201" s="11">
        <v>160.334</v>
      </c>
      <c r="AA2201" s="11">
        <v>55.402999999999999</v>
      </c>
      <c r="AB2201" s="11">
        <v>12.954000000000001</v>
      </c>
      <c r="AC2201" s="11">
        <v>1.7090000000000001</v>
      </c>
    </row>
    <row r="2202" spans="1:29" ht="11.5" hidden="1">
      <c r="A2202" s="15">
        <v>2185</v>
      </c>
      <c r="B2202" s="13" t="s">
        <v>1059</v>
      </c>
      <c r="C2202" s="14" t="s">
        <v>1213</v>
      </c>
      <c r="D2202" s="12"/>
      <c r="E2202" s="12">
        <v>704</v>
      </c>
      <c r="F2202" s="13" t="s">
        <v>1110</v>
      </c>
      <c r="G2202" s="12">
        <v>920</v>
      </c>
      <c r="H2202" s="12">
        <v>1995</v>
      </c>
      <c r="I2202" s="11">
        <v>4447.0569999999998</v>
      </c>
      <c r="J2202" s="11">
        <v>4401.0940000000001</v>
      </c>
      <c r="K2202" s="11">
        <v>4093.5990000000002</v>
      </c>
      <c r="L2202" s="11">
        <v>3763.8220000000001</v>
      </c>
      <c r="M2202" s="11">
        <v>3519.819</v>
      </c>
      <c r="N2202" s="11">
        <v>3169.8829999999998</v>
      </c>
      <c r="O2202" s="11">
        <v>2908.261</v>
      </c>
      <c r="P2202" s="11">
        <v>2518.076</v>
      </c>
      <c r="Q2202" s="11">
        <v>1908.3720000000001</v>
      </c>
      <c r="R2202" s="11">
        <v>1256.088</v>
      </c>
      <c r="S2202" s="11">
        <v>1037.1420000000001</v>
      </c>
      <c r="T2202" s="11">
        <v>1015.663</v>
      </c>
      <c r="U2202" s="11">
        <v>1055.278</v>
      </c>
      <c r="V2202" s="11">
        <v>857.596</v>
      </c>
      <c r="W2202" s="11">
        <v>713.93600000000004</v>
      </c>
      <c r="X2202" s="11">
        <v>502.834</v>
      </c>
      <c r="Y2202" s="11">
        <v>352.69</v>
      </c>
      <c r="Z2202" s="11">
        <v>184.858</v>
      </c>
      <c r="AA2202" s="11">
        <v>82.474000000000004</v>
      </c>
      <c r="AB2202" s="11">
        <v>20.552</v>
      </c>
      <c r="AC2202" s="11">
        <v>3.1760000000000002</v>
      </c>
    </row>
    <row r="2203" spans="1:29" ht="11.5" hidden="1">
      <c r="A2203" s="15">
        <v>2186</v>
      </c>
      <c r="B2203" s="13" t="s">
        <v>1059</v>
      </c>
      <c r="C2203" s="14" t="s">
        <v>1213</v>
      </c>
      <c r="D2203" s="12"/>
      <c r="E2203" s="12">
        <v>704</v>
      </c>
      <c r="F2203" s="13" t="s">
        <v>1110</v>
      </c>
      <c r="G2203" s="12">
        <v>920</v>
      </c>
      <c r="H2203" s="12">
        <v>2000</v>
      </c>
      <c r="I2203" s="11">
        <v>3496.3409999999999</v>
      </c>
      <c r="J2203" s="11">
        <v>4418.0469999999996</v>
      </c>
      <c r="K2203" s="11">
        <v>4380.5929999999998</v>
      </c>
      <c r="L2203" s="11">
        <v>4076.2869999999998</v>
      </c>
      <c r="M2203" s="11">
        <v>3731.4490000000001</v>
      </c>
      <c r="N2203" s="11">
        <v>3476.27</v>
      </c>
      <c r="O2203" s="11">
        <v>3136.7130000000002</v>
      </c>
      <c r="P2203" s="11">
        <v>2884.0720000000001</v>
      </c>
      <c r="Q2203" s="11">
        <v>2497.6880000000001</v>
      </c>
      <c r="R2203" s="11">
        <v>1887.154</v>
      </c>
      <c r="S2203" s="11">
        <v>1236.422</v>
      </c>
      <c r="T2203" s="11">
        <v>1012.549</v>
      </c>
      <c r="U2203" s="11">
        <v>980.49099999999999</v>
      </c>
      <c r="V2203" s="11">
        <v>995.05899999999997</v>
      </c>
      <c r="W2203" s="11">
        <v>773.81799999999998</v>
      </c>
      <c r="X2203" s="11">
        <v>604.94200000000001</v>
      </c>
      <c r="Y2203" s="11">
        <v>385.50200000000001</v>
      </c>
      <c r="Z2203" s="11">
        <v>232.43100000000001</v>
      </c>
      <c r="AA2203" s="11">
        <v>97.158000000000001</v>
      </c>
      <c r="AB2203" s="11">
        <v>31.603999999999999</v>
      </c>
      <c r="AC2203" s="11">
        <v>5.3390000000000004</v>
      </c>
    </row>
    <row r="2204" spans="1:29" ht="11.5" hidden="1">
      <c r="A2204" s="15">
        <v>2187</v>
      </c>
      <c r="B2204" s="13" t="s">
        <v>1059</v>
      </c>
      <c r="C2204" s="14" t="s">
        <v>1213</v>
      </c>
      <c r="D2204" s="12"/>
      <c r="E2204" s="12">
        <v>704</v>
      </c>
      <c r="F2204" s="13" t="s">
        <v>1110</v>
      </c>
      <c r="G2204" s="12">
        <v>920</v>
      </c>
      <c r="H2204" s="12">
        <v>2005</v>
      </c>
      <c r="I2204" s="11">
        <v>3237.5369999999998</v>
      </c>
      <c r="J2204" s="11">
        <v>3451.0010000000002</v>
      </c>
      <c r="K2204" s="11">
        <v>4356.4009999999998</v>
      </c>
      <c r="L2204" s="11">
        <v>4332.134</v>
      </c>
      <c r="M2204" s="11">
        <v>4021.7280000000001</v>
      </c>
      <c r="N2204" s="11">
        <v>3667.6149999999998</v>
      </c>
      <c r="O2204" s="11">
        <v>3421.5929999999998</v>
      </c>
      <c r="P2204" s="11">
        <v>3082.1239999999998</v>
      </c>
      <c r="Q2204" s="11">
        <v>2833.241</v>
      </c>
      <c r="R2204" s="11">
        <v>2468.7139999999999</v>
      </c>
      <c r="S2204" s="11">
        <v>1878.2139999999999</v>
      </c>
      <c r="T2204" s="11">
        <v>1210.279</v>
      </c>
      <c r="U2204" s="11">
        <v>962.83600000000001</v>
      </c>
      <c r="V2204" s="11">
        <v>915.73500000000001</v>
      </c>
      <c r="W2204" s="11">
        <v>902.25800000000004</v>
      </c>
      <c r="X2204" s="11">
        <v>662.93899999999996</v>
      </c>
      <c r="Y2204" s="11">
        <v>468.28699999999998</v>
      </c>
      <c r="Z2204" s="11">
        <v>257.17200000000003</v>
      </c>
      <c r="AA2204" s="11">
        <v>124.529</v>
      </c>
      <c r="AB2204" s="11">
        <v>38.195999999999998</v>
      </c>
      <c r="AC2204" s="11">
        <v>8.6010000000000009</v>
      </c>
    </row>
    <row r="2205" spans="1:29" ht="11.5" hidden="1">
      <c r="A2205" s="15">
        <v>2188</v>
      </c>
      <c r="B2205" s="13" t="s">
        <v>1059</v>
      </c>
      <c r="C2205" s="14" t="s">
        <v>1213</v>
      </c>
      <c r="D2205" s="12"/>
      <c r="E2205" s="12">
        <v>704</v>
      </c>
      <c r="F2205" s="13" t="s">
        <v>1110</v>
      </c>
      <c r="G2205" s="12">
        <v>920</v>
      </c>
      <c r="H2205" s="12">
        <v>2010</v>
      </c>
      <c r="I2205" s="11">
        <v>3418.84</v>
      </c>
      <c r="J2205" s="11">
        <v>3187.4969999999998</v>
      </c>
      <c r="K2205" s="11">
        <v>3382.5479999999998</v>
      </c>
      <c r="L2205" s="11">
        <v>4301.0129999999999</v>
      </c>
      <c r="M2205" s="11">
        <v>4259.26</v>
      </c>
      <c r="N2205" s="11">
        <v>3936.6120000000001</v>
      </c>
      <c r="O2205" s="11">
        <v>3585.0030000000002</v>
      </c>
      <c r="P2205" s="11">
        <v>3339.1329999999998</v>
      </c>
      <c r="Q2205" s="11">
        <v>3023.297</v>
      </c>
      <c r="R2205" s="11">
        <v>2801.3270000000002</v>
      </c>
      <c r="S2205" s="11">
        <v>2457.1039999999998</v>
      </c>
      <c r="T2205" s="11">
        <v>1838.9680000000001</v>
      </c>
      <c r="U2205" s="11">
        <v>1150.4949999999999</v>
      </c>
      <c r="V2205" s="11">
        <v>897.33799999999997</v>
      </c>
      <c r="W2205" s="11">
        <v>832.74699999999996</v>
      </c>
      <c r="X2205" s="11">
        <v>776.36500000000001</v>
      </c>
      <c r="Y2205" s="11">
        <v>516.54100000000005</v>
      </c>
      <c r="Z2205" s="11">
        <v>315.93</v>
      </c>
      <c r="AA2205" s="11">
        <v>139.97300000000001</v>
      </c>
      <c r="AB2205" s="11">
        <v>50.073</v>
      </c>
      <c r="AC2205" s="11">
        <v>11.225</v>
      </c>
    </row>
    <row r="2206" spans="1:29" ht="11.5" hidden="1">
      <c r="A2206" s="15">
        <v>2189</v>
      </c>
      <c r="B2206" s="13" t="s">
        <v>1059</v>
      </c>
      <c r="C2206" s="14" t="s">
        <v>1213</v>
      </c>
      <c r="D2206" s="12"/>
      <c r="E2206" s="12">
        <v>704</v>
      </c>
      <c r="F2206" s="13" t="s">
        <v>1110</v>
      </c>
      <c r="G2206" s="12">
        <v>920</v>
      </c>
      <c r="H2206" s="12">
        <v>2015</v>
      </c>
      <c r="I2206" s="11">
        <v>3607.0680000000002</v>
      </c>
      <c r="J2206" s="11">
        <v>3392.7339999999999</v>
      </c>
      <c r="K2206" s="11">
        <v>3158.61</v>
      </c>
      <c r="L2206" s="11">
        <v>3358.6559999999999</v>
      </c>
      <c r="M2206" s="11">
        <v>4259.2160000000003</v>
      </c>
      <c r="N2206" s="11">
        <v>4205.165</v>
      </c>
      <c r="O2206" s="11">
        <v>3890.165</v>
      </c>
      <c r="P2206" s="11">
        <v>3543.9549999999999</v>
      </c>
      <c r="Q2206" s="11">
        <v>3303.9789999999998</v>
      </c>
      <c r="R2206" s="11">
        <v>2993.1179999999999</v>
      </c>
      <c r="S2206" s="11">
        <v>2770.1990000000001</v>
      </c>
      <c r="T2206" s="11">
        <v>2404.1990000000001</v>
      </c>
      <c r="U2206" s="11">
        <v>1771.6610000000001</v>
      </c>
      <c r="V2206" s="11">
        <v>1083.71</v>
      </c>
      <c r="W2206" s="11">
        <v>816.13900000000001</v>
      </c>
      <c r="X2206" s="11">
        <v>715.90300000000002</v>
      </c>
      <c r="Y2206" s="11">
        <v>607.37599999999998</v>
      </c>
      <c r="Z2206" s="11">
        <v>351.16</v>
      </c>
      <c r="AA2206" s="11">
        <v>174.292</v>
      </c>
      <c r="AB2206" s="11">
        <v>57.271999999999998</v>
      </c>
      <c r="AC2206" s="11">
        <v>15.039</v>
      </c>
    </row>
    <row r="2207" spans="1:29" ht="11.5" hidden="1">
      <c r="A2207" s="15">
        <v>2190</v>
      </c>
      <c r="B2207" s="13" t="s">
        <v>1059</v>
      </c>
      <c r="C2207" s="14" t="s">
        <v>1213</v>
      </c>
      <c r="D2207" s="12"/>
      <c r="E2207" s="12">
        <v>704</v>
      </c>
      <c r="F2207" s="13" t="s">
        <v>1110</v>
      </c>
      <c r="G2207" s="12">
        <v>920</v>
      </c>
      <c r="H2207" s="12">
        <v>2020</v>
      </c>
      <c r="I2207" s="11">
        <v>3727.6289999999999</v>
      </c>
      <c r="J2207" s="11">
        <v>3581.3420000000001</v>
      </c>
      <c r="K2207" s="11">
        <v>3364.1379999999999</v>
      </c>
      <c r="L2207" s="11">
        <v>3136.0219999999999</v>
      </c>
      <c r="M2207" s="11">
        <v>3320.02</v>
      </c>
      <c r="N2207" s="11">
        <v>4205.6719999999996</v>
      </c>
      <c r="O2207" s="11">
        <v>4158.1180000000004</v>
      </c>
      <c r="P2207" s="11">
        <v>3848.2339999999999</v>
      </c>
      <c r="Q2207" s="11">
        <v>3508.2869999999998</v>
      </c>
      <c r="R2207" s="11">
        <v>3272.3049999999998</v>
      </c>
      <c r="S2207" s="11">
        <v>2960.4110000000001</v>
      </c>
      <c r="T2207" s="11">
        <v>2711.511</v>
      </c>
      <c r="U2207" s="11">
        <v>2318.81</v>
      </c>
      <c r="V2207" s="11">
        <v>1672.277</v>
      </c>
      <c r="W2207" s="11">
        <v>987.15599999999995</v>
      </c>
      <c r="X2207" s="11">
        <v>703.51900000000001</v>
      </c>
      <c r="Y2207" s="11">
        <v>562.51900000000001</v>
      </c>
      <c r="Z2207" s="11">
        <v>416.16</v>
      </c>
      <c r="AA2207" s="11">
        <v>195.571</v>
      </c>
      <c r="AB2207" s="11">
        <v>72.543999999999997</v>
      </c>
      <c r="AC2207" s="11">
        <v>18.084</v>
      </c>
    </row>
    <row r="2208" spans="1:29" ht="11.5" hidden="1">
      <c r="A2208" s="31">
        <v>2191</v>
      </c>
      <c r="B2208" s="29" t="s">
        <v>1059</v>
      </c>
      <c r="C2208" s="30" t="s">
        <v>1214</v>
      </c>
      <c r="D2208" s="28"/>
      <c r="E2208" s="28">
        <v>1830</v>
      </c>
      <c r="F2208" s="29" t="s">
        <v>1107</v>
      </c>
      <c r="G2208" s="28">
        <v>1828</v>
      </c>
      <c r="H2208" s="28">
        <v>1950</v>
      </c>
      <c r="I2208" s="27">
        <v>13416.851000000001</v>
      </c>
      <c r="J2208" s="27">
        <v>10832.085999999999</v>
      </c>
      <c r="K2208" s="27">
        <v>9556.0329999999994</v>
      </c>
      <c r="L2208" s="27">
        <v>8410.5580000000009</v>
      </c>
      <c r="M2208" s="27">
        <v>7641.8630000000003</v>
      </c>
      <c r="N2208" s="27">
        <v>6448.6450000000004</v>
      </c>
      <c r="O2208" s="27">
        <v>5410.9120000000003</v>
      </c>
      <c r="P2208" s="27">
        <v>4889.9489999999996</v>
      </c>
      <c r="Q2208" s="27">
        <v>4128.6130000000003</v>
      </c>
      <c r="R2208" s="27">
        <v>3475.7719999999999</v>
      </c>
      <c r="S2208" s="27">
        <v>2926.076</v>
      </c>
      <c r="T2208" s="27">
        <v>2281.578</v>
      </c>
      <c r="U2208" s="27">
        <v>1812.0060000000001</v>
      </c>
      <c r="V2208" s="27">
        <v>1311.8679999999999</v>
      </c>
      <c r="W2208" s="27">
        <v>897.42399999999998</v>
      </c>
      <c r="X2208" s="27">
        <v>533.76800000000003</v>
      </c>
      <c r="Y2208" s="27">
        <v>247.08500000000001</v>
      </c>
      <c r="Z2208" s="27">
        <v>118.63500000000001</v>
      </c>
      <c r="AA2208" s="27">
        <v>49.942999999999998</v>
      </c>
      <c r="AB2208" s="27">
        <v>20.172999999999998</v>
      </c>
      <c r="AC2208" s="27">
        <v>8.1989999999999998</v>
      </c>
    </row>
    <row r="2209" spans="1:29" ht="11.5" hidden="1">
      <c r="A2209" s="31">
        <v>2192</v>
      </c>
      <c r="B2209" s="29" t="s">
        <v>1059</v>
      </c>
      <c r="C2209" s="30" t="s">
        <v>1214</v>
      </c>
      <c r="D2209" s="28"/>
      <c r="E2209" s="28">
        <v>1830</v>
      </c>
      <c r="F2209" s="29" t="s">
        <v>1107</v>
      </c>
      <c r="G2209" s="28">
        <v>1828</v>
      </c>
      <c r="H2209" s="28">
        <v>1955</v>
      </c>
      <c r="I2209" s="27">
        <v>16108.782999999999</v>
      </c>
      <c r="J2209" s="27">
        <v>12732.415000000001</v>
      </c>
      <c r="K2209" s="27">
        <v>10659.63</v>
      </c>
      <c r="L2209" s="27">
        <v>9401.3709999999992</v>
      </c>
      <c r="M2209" s="27">
        <v>8225.598</v>
      </c>
      <c r="N2209" s="27">
        <v>7427.9989999999998</v>
      </c>
      <c r="O2209" s="27">
        <v>6252.2420000000002</v>
      </c>
      <c r="P2209" s="27">
        <v>5253.26</v>
      </c>
      <c r="Q2209" s="27">
        <v>4697.9120000000003</v>
      </c>
      <c r="R2209" s="27">
        <v>3962.2139999999999</v>
      </c>
      <c r="S2209" s="27">
        <v>3287.748</v>
      </c>
      <c r="T2209" s="27">
        <v>2709.6289999999999</v>
      </c>
      <c r="U2209" s="27">
        <v>2056.8870000000002</v>
      </c>
      <c r="V2209" s="27">
        <v>1549.434</v>
      </c>
      <c r="W2209" s="27">
        <v>1033.434</v>
      </c>
      <c r="X2209" s="27">
        <v>617.72699999999998</v>
      </c>
      <c r="Y2209" s="27">
        <v>297.82100000000003</v>
      </c>
      <c r="Z2209" s="27">
        <v>97.814999999999998</v>
      </c>
      <c r="AA2209" s="27">
        <v>32.003</v>
      </c>
      <c r="AB2209" s="27">
        <v>8.4169999999999998</v>
      </c>
      <c r="AC2209" s="27">
        <v>2.5960000000000001</v>
      </c>
    </row>
    <row r="2210" spans="1:29" ht="11.5" hidden="1">
      <c r="A2210" s="31">
        <v>2193</v>
      </c>
      <c r="B2210" s="29" t="s">
        <v>1059</v>
      </c>
      <c r="C2210" s="30" t="s">
        <v>1214</v>
      </c>
      <c r="D2210" s="28"/>
      <c r="E2210" s="28">
        <v>1830</v>
      </c>
      <c r="F2210" s="29" t="s">
        <v>1107</v>
      </c>
      <c r="G2210" s="28">
        <v>1828</v>
      </c>
      <c r="H2210" s="28">
        <v>1960</v>
      </c>
      <c r="I2210" s="27">
        <v>18382.399000000001</v>
      </c>
      <c r="J2210" s="27">
        <v>15402.793</v>
      </c>
      <c r="K2210" s="27">
        <v>12553.119000000001</v>
      </c>
      <c r="L2210" s="27">
        <v>10479.561</v>
      </c>
      <c r="M2210" s="27">
        <v>9169.6380000000008</v>
      </c>
      <c r="N2210" s="27">
        <v>7981.7030000000004</v>
      </c>
      <c r="O2210" s="27">
        <v>7198.8940000000002</v>
      </c>
      <c r="P2210" s="27">
        <v>6057.78</v>
      </c>
      <c r="Q2210" s="27">
        <v>5050.5860000000002</v>
      </c>
      <c r="R2210" s="27">
        <v>4509.4939999999997</v>
      </c>
      <c r="S2210" s="27">
        <v>3749.0610000000001</v>
      </c>
      <c r="T2210" s="27">
        <v>3060.1559999999999</v>
      </c>
      <c r="U2210" s="27">
        <v>2455.2950000000001</v>
      </c>
      <c r="V2210" s="27">
        <v>1777.8140000000001</v>
      </c>
      <c r="W2210" s="27">
        <v>1242.4190000000001</v>
      </c>
      <c r="X2210" s="27">
        <v>736.07399999999996</v>
      </c>
      <c r="Y2210" s="27">
        <v>360.49799999999999</v>
      </c>
      <c r="Z2210" s="27">
        <v>129.179</v>
      </c>
      <c r="AA2210" s="27">
        <v>31.007999999999999</v>
      </c>
      <c r="AB2210" s="27">
        <v>6.7649999999999997</v>
      </c>
      <c r="AC2210" s="27">
        <v>1.3120000000000001</v>
      </c>
    </row>
    <row r="2211" spans="1:29" ht="11.5" hidden="1">
      <c r="A2211" s="31">
        <v>2194</v>
      </c>
      <c r="B2211" s="29" t="s">
        <v>1059</v>
      </c>
      <c r="C2211" s="30" t="s">
        <v>1214</v>
      </c>
      <c r="D2211" s="28"/>
      <c r="E2211" s="28">
        <v>1830</v>
      </c>
      <c r="F2211" s="29" t="s">
        <v>1107</v>
      </c>
      <c r="G2211" s="28">
        <v>1828</v>
      </c>
      <c r="H2211" s="28">
        <v>1965</v>
      </c>
      <c r="I2211" s="27">
        <v>20856.455999999998</v>
      </c>
      <c r="J2211" s="27">
        <v>17680.932000000001</v>
      </c>
      <c r="K2211" s="27">
        <v>15179.156999999999</v>
      </c>
      <c r="L2211" s="27">
        <v>12339.32</v>
      </c>
      <c r="M2211" s="27">
        <v>10232.862999999999</v>
      </c>
      <c r="N2211" s="27">
        <v>8911.74</v>
      </c>
      <c r="O2211" s="27">
        <v>7750.24</v>
      </c>
      <c r="P2211" s="27">
        <v>6989</v>
      </c>
      <c r="Q2211" s="27">
        <v>5854.7030000000004</v>
      </c>
      <c r="R2211" s="27">
        <v>4860.2449999999999</v>
      </c>
      <c r="S2211" s="27">
        <v>4288.8059999999996</v>
      </c>
      <c r="T2211" s="27">
        <v>3517.0390000000002</v>
      </c>
      <c r="U2211" s="27">
        <v>2797.5920000000001</v>
      </c>
      <c r="V2211" s="27">
        <v>2144.6750000000002</v>
      </c>
      <c r="W2211" s="27">
        <v>1451.4839999999999</v>
      </c>
      <c r="X2211" s="27">
        <v>902.92600000000004</v>
      </c>
      <c r="Y2211" s="27">
        <v>442.87099999999998</v>
      </c>
      <c r="Z2211" s="27">
        <v>160.726</v>
      </c>
      <c r="AA2211" s="27">
        <v>40.798000000000002</v>
      </c>
      <c r="AB2211" s="27">
        <v>6.8710000000000004</v>
      </c>
      <c r="AC2211" s="27">
        <v>1.089</v>
      </c>
    </row>
    <row r="2212" spans="1:29" ht="11.5" hidden="1">
      <c r="A2212" s="31">
        <v>2195</v>
      </c>
      <c r="B2212" s="29" t="s">
        <v>1059</v>
      </c>
      <c r="C2212" s="30" t="s">
        <v>1214</v>
      </c>
      <c r="D2212" s="28"/>
      <c r="E2212" s="28">
        <v>1830</v>
      </c>
      <c r="F2212" s="29" t="s">
        <v>1107</v>
      </c>
      <c r="G2212" s="28">
        <v>1828</v>
      </c>
      <c r="H2212" s="28">
        <v>1970</v>
      </c>
      <c r="I2212" s="27">
        <v>22460.386999999999</v>
      </c>
      <c r="J2212" s="27">
        <v>20198.940999999999</v>
      </c>
      <c r="K2212" s="27">
        <v>17453.95</v>
      </c>
      <c r="L2212" s="27">
        <v>14928.325999999999</v>
      </c>
      <c r="M2212" s="27">
        <v>12041.347</v>
      </c>
      <c r="N2212" s="27">
        <v>9931.7849999999908</v>
      </c>
      <c r="O2212" s="27">
        <v>8643.6830000000009</v>
      </c>
      <c r="P2212" s="27">
        <v>7519.741</v>
      </c>
      <c r="Q2212" s="27">
        <v>6769.0950000000003</v>
      </c>
      <c r="R2212" s="27">
        <v>5642.4549999999999</v>
      </c>
      <c r="S2212" s="27">
        <v>4637.8630000000003</v>
      </c>
      <c r="T2212" s="27">
        <v>4036.7260000000001</v>
      </c>
      <c r="U2212" s="27">
        <v>3233.123</v>
      </c>
      <c r="V2212" s="27">
        <v>2469.886</v>
      </c>
      <c r="W2212" s="27">
        <v>1764.471</v>
      </c>
      <c r="X2212" s="27">
        <v>1067.4570000000001</v>
      </c>
      <c r="Y2212" s="27">
        <v>556.43499999999995</v>
      </c>
      <c r="Z2212" s="27">
        <v>202.71199999999999</v>
      </c>
      <c r="AA2212" s="27">
        <v>52.871000000000002</v>
      </c>
      <c r="AB2212" s="27">
        <v>9.0510000000000002</v>
      </c>
      <c r="AC2212" s="27">
        <v>1.1579999999999999</v>
      </c>
    </row>
    <row r="2213" spans="1:29" ht="11.5" hidden="1">
      <c r="A2213" s="31">
        <v>2196</v>
      </c>
      <c r="B2213" s="29" t="s">
        <v>1059</v>
      </c>
      <c r="C2213" s="30" t="s">
        <v>1214</v>
      </c>
      <c r="D2213" s="28"/>
      <c r="E2213" s="28">
        <v>1830</v>
      </c>
      <c r="F2213" s="29" t="s">
        <v>1107</v>
      </c>
      <c r="G2213" s="28">
        <v>1828</v>
      </c>
      <c r="H2213" s="28">
        <v>1975</v>
      </c>
      <c r="I2213" s="27">
        <v>23810.079000000002</v>
      </c>
      <c r="J2213" s="27">
        <v>21884.206999999999</v>
      </c>
      <c r="K2213" s="27">
        <v>19988.878000000001</v>
      </c>
      <c r="L2213" s="27">
        <v>17216.813999999998</v>
      </c>
      <c r="M2213" s="27">
        <v>14583.585999999999</v>
      </c>
      <c r="N2213" s="27">
        <v>11691.339</v>
      </c>
      <c r="O2213" s="27">
        <v>9646.1540000000005</v>
      </c>
      <c r="P2213" s="27">
        <v>8430.2639999999992</v>
      </c>
      <c r="Q2213" s="27">
        <v>7315.8620000000001</v>
      </c>
      <c r="R2213" s="27">
        <v>6551.4939999999997</v>
      </c>
      <c r="S2213" s="27">
        <v>5409.5370000000003</v>
      </c>
      <c r="T2213" s="27">
        <v>4383.71</v>
      </c>
      <c r="U2213" s="27">
        <v>3727.4870000000001</v>
      </c>
      <c r="V2213" s="27">
        <v>2875.0050000000001</v>
      </c>
      <c r="W2213" s="27">
        <v>2057.6590000000001</v>
      </c>
      <c r="X2213" s="27">
        <v>1322.1880000000001</v>
      </c>
      <c r="Y2213" s="27">
        <v>663.3</v>
      </c>
      <c r="Z2213" s="27">
        <v>263.02699999999999</v>
      </c>
      <c r="AA2213" s="27">
        <v>69.790999999999997</v>
      </c>
      <c r="AB2213" s="27">
        <v>12.548</v>
      </c>
      <c r="AC2213" s="27">
        <v>1.496</v>
      </c>
    </row>
    <row r="2214" spans="1:29" ht="11.5" hidden="1">
      <c r="A2214" s="31">
        <v>2197</v>
      </c>
      <c r="B2214" s="29" t="s">
        <v>1059</v>
      </c>
      <c r="C2214" s="30" t="s">
        <v>1214</v>
      </c>
      <c r="D2214" s="28"/>
      <c r="E2214" s="28">
        <v>1830</v>
      </c>
      <c r="F2214" s="29" t="s">
        <v>1107</v>
      </c>
      <c r="G2214" s="28">
        <v>1828</v>
      </c>
      <c r="H2214" s="28">
        <v>1980</v>
      </c>
      <c r="I2214" s="27">
        <v>25583.866999999998</v>
      </c>
      <c r="J2214" s="27">
        <v>23283.192999999999</v>
      </c>
      <c r="K2214" s="27">
        <v>21588.841</v>
      </c>
      <c r="L2214" s="27">
        <v>19619.953000000001</v>
      </c>
      <c r="M2214" s="27">
        <v>16735.400000000001</v>
      </c>
      <c r="N2214" s="27">
        <v>14175.552</v>
      </c>
      <c r="O2214" s="27">
        <v>11406.73</v>
      </c>
      <c r="P2214" s="27">
        <v>9430.39</v>
      </c>
      <c r="Q2214" s="27">
        <v>8228.5830000000005</v>
      </c>
      <c r="R2214" s="27">
        <v>7107.3019999999997</v>
      </c>
      <c r="S2214" s="27">
        <v>6313.52</v>
      </c>
      <c r="T2214" s="27">
        <v>5142.9979999999996</v>
      </c>
      <c r="U2214" s="27">
        <v>4083.3310000000001</v>
      </c>
      <c r="V2214" s="27">
        <v>3353.4720000000002</v>
      </c>
      <c r="W2214" s="27">
        <v>2425.2420000000002</v>
      </c>
      <c r="X2214" s="27">
        <v>1573.432</v>
      </c>
      <c r="Y2214" s="27">
        <v>863.19600000000003</v>
      </c>
      <c r="Z2214" s="27">
        <v>323.13499999999999</v>
      </c>
      <c r="AA2214" s="27">
        <v>95.468000000000004</v>
      </c>
      <c r="AB2214" s="27">
        <v>17.460999999999999</v>
      </c>
      <c r="AC2214" s="27">
        <v>2.1850000000000001</v>
      </c>
    </row>
    <row r="2215" spans="1:29" ht="11.5" hidden="1">
      <c r="A2215" s="31">
        <v>2198</v>
      </c>
      <c r="B2215" s="29" t="s">
        <v>1059</v>
      </c>
      <c r="C2215" s="30" t="s">
        <v>1214</v>
      </c>
      <c r="D2215" s="28"/>
      <c r="E2215" s="28">
        <v>1830</v>
      </c>
      <c r="F2215" s="29" t="s">
        <v>1107</v>
      </c>
      <c r="G2215" s="28">
        <v>1828</v>
      </c>
      <c r="H2215" s="28">
        <v>1985</v>
      </c>
      <c r="I2215" s="27">
        <v>26989.831999999999</v>
      </c>
      <c r="J2215" s="27">
        <v>25118.315999999999</v>
      </c>
      <c r="K2215" s="27">
        <v>23121.133999999998</v>
      </c>
      <c r="L2215" s="27">
        <v>21296.59</v>
      </c>
      <c r="M2215" s="27">
        <v>19254.571</v>
      </c>
      <c r="N2215" s="27">
        <v>16397.474999999999</v>
      </c>
      <c r="O2215" s="27">
        <v>13925.321</v>
      </c>
      <c r="P2215" s="27">
        <v>11186.941999999999</v>
      </c>
      <c r="Q2215" s="27">
        <v>9228.4480000000003</v>
      </c>
      <c r="R2215" s="27">
        <v>8017.9870000000001</v>
      </c>
      <c r="S2215" s="27">
        <v>6867.607</v>
      </c>
      <c r="T2215" s="27">
        <v>6027.902</v>
      </c>
      <c r="U2215" s="27">
        <v>4808.96</v>
      </c>
      <c r="V2215" s="27">
        <v>3693.8789999999999</v>
      </c>
      <c r="W2215" s="27">
        <v>2854.8069999999998</v>
      </c>
      <c r="X2215" s="27">
        <v>1891.5940000000001</v>
      </c>
      <c r="Y2215" s="27">
        <v>1052.7460000000001</v>
      </c>
      <c r="Z2215" s="27">
        <v>442.798</v>
      </c>
      <c r="AA2215" s="27">
        <v>122.871</v>
      </c>
      <c r="AB2215" s="27">
        <v>25.405999999999999</v>
      </c>
      <c r="AC2215" s="27">
        <v>3.24</v>
      </c>
    </row>
    <row r="2216" spans="1:29" ht="11.5" hidden="1">
      <c r="A2216" s="31">
        <v>2199</v>
      </c>
      <c r="B2216" s="29" t="s">
        <v>1059</v>
      </c>
      <c r="C2216" s="30" t="s">
        <v>1214</v>
      </c>
      <c r="D2216" s="28"/>
      <c r="E2216" s="28">
        <v>1830</v>
      </c>
      <c r="F2216" s="29" t="s">
        <v>1107</v>
      </c>
      <c r="G2216" s="28">
        <v>1828</v>
      </c>
      <c r="H2216" s="28">
        <v>1990</v>
      </c>
      <c r="I2216" s="27">
        <v>27635.008000000002</v>
      </c>
      <c r="J2216" s="27">
        <v>26600.584999999999</v>
      </c>
      <c r="K2216" s="27">
        <v>24883.279999999999</v>
      </c>
      <c r="L2216" s="27">
        <v>22793.161</v>
      </c>
      <c r="M2216" s="27">
        <v>20830.550999999999</v>
      </c>
      <c r="N2216" s="27">
        <v>18817.703000000001</v>
      </c>
      <c r="O2216" s="27">
        <v>16043.17</v>
      </c>
      <c r="P2216" s="27">
        <v>13681.727000000001</v>
      </c>
      <c r="Q2216" s="27">
        <v>10992.598</v>
      </c>
      <c r="R2216" s="27">
        <v>9024.7990000000009</v>
      </c>
      <c r="S2216" s="27">
        <v>7774.848</v>
      </c>
      <c r="T2216" s="27">
        <v>6580.9449999999997</v>
      </c>
      <c r="U2216" s="27">
        <v>5662.9319999999998</v>
      </c>
      <c r="V2216" s="27">
        <v>4378.7709999999997</v>
      </c>
      <c r="W2216" s="27">
        <v>3181.7829999999999</v>
      </c>
      <c r="X2216" s="27">
        <v>2265.2759999999998</v>
      </c>
      <c r="Y2216" s="27">
        <v>1298.7850000000001</v>
      </c>
      <c r="Z2216" s="27">
        <v>568.16600000000005</v>
      </c>
      <c r="AA2216" s="27">
        <v>178.19499999999999</v>
      </c>
      <c r="AB2216" s="27">
        <v>34.531999999999996</v>
      </c>
      <c r="AC2216" s="27">
        <v>4.9720000000000004</v>
      </c>
    </row>
    <row r="2217" spans="1:29" ht="11.5" hidden="1">
      <c r="A2217" s="31">
        <v>2200</v>
      </c>
      <c r="B2217" s="29" t="s">
        <v>1059</v>
      </c>
      <c r="C2217" s="30" t="s">
        <v>1214</v>
      </c>
      <c r="D2217" s="28"/>
      <c r="E2217" s="28">
        <v>1830</v>
      </c>
      <c r="F2217" s="29" t="s">
        <v>1107</v>
      </c>
      <c r="G2217" s="28">
        <v>1828</v>
      </c>
      <c r="H2217" s="28">
        <v>1995</v>
      </c>
      <c r="I2217" s="27">
        <v>27886.263999999999</v>
      </c>
      <c r="J2217" s="27">
        <v>27350.960999999999</v>
      </c>
      <c r="K2217" s="27">
        <v>26410.32</v>
      </c>
      <c r="L2217" s="27">
        <v>24539.192999999999</v>
      </c>
      <c r="M2217" s="27">
        <v>22147.089</v>
      </c>
      <c r="N2217" s="27">
        <v>20435.053</v>
      </c>
      <c r="O2217" s="27">
        <v>18573.261999999999</v>
      </c>
      <c r="P2217" s="27">
        <v>15814.305</v>
      </c>
      <c r="Q2217" s="27">
        <v>13459.913</v>
      </c>
      <c r="R2217" s="27">
        <v>10770.032999999999</v>
      </c>
      <c r="S2217" s="27">
        <v>8782.9040000000005</v>
      </c>
      <c r="T2217" s="27">
        <v>7475.0219999999999</v>
      </c>
      <c r="U2217" s="27">
        <v>6208.9290000000001</v>
      </c>
      <c r="V2217" s="27">
        <v>5177.5219999999999</v>
      </c>
      <c r="W2217" s="27">
        <v>3816.154</v>
      </c>
      <c r="X2217" s="27">
        <v>2562.3130000000001</v>
      </c>
      <c r="Y2217" s="27">
        <v>1599.9690000000001</v>
      </c>
      <c r="Z2217" s="27">
        <v>731.4</v>
      </c>
      <c r="AA2217" s="27">
        <v>237.79400000000001</v>
      </c>
      <c r="AB2217" s="27">
        <v>50.609000000000002</v>
      </c>
      <c r="AC2217" s="27">
        <v>6.72</v>
      </c>
    </row>
    <row r="2218" spans="1:29" ht="11.5" hidden="1">
      <c r="A2218" s="31">
        <v>2201</v>
      </c>
      <c r="B2218" s="29" t="s">
        <v>1059</v>
      </c>
      <c r="C2218" s="30" t="s">
        <v>1214</v>
      </c>
      <c r="D2218" s="28"/>
      <c r="E2218" s="28">
        <v>1830</v>
      </c>
      <c r="F2218" s="29" t="s">
        <v>1107</v>
      </c>
      <c r="G2218" s="28">
        <v>1828</v>
      </c>
      <c r="H2218" s="28">
        <v>2000</v>
      </c>
      <c r="I2218" s="27">
        <v>27775.32</v>
      </c>
      <c r="J2218" s="27">
        <v>27626.346000000001</v>
      </c>
      <c r="K2218" s="27">
        <v>27057.831999999999</v>
      </c>
      <c r="L2218" s="27">
        <v>26001.309000000001</v>
      </c>
      <c r="M2218" s="27">
        <v>23987.379000000001</v>
      </c>
      <c r="N2218" s="27">
        <v>21762.553</v>
      </c>
      <c r="O2218" s="27">
        <v>20109.643</v>
      </c>
      <c r="P2218" s="27">
        <v>18293.04</v>
      </c>
      <c r="Q2218" s="27">
        <v>15557.981</v>
      </c>
      <c r="R2218" s="27">
        <v>13191.431</v>
      </c>
      <c r="S2218" s="27">
        <v>10497.806</v>
      </c>
      <c r="T2218" s="27">
        <v>8462.643</v>
      </c>
      <c r="U2218" s="27">
        <v>7086.9740000000002</v>
      </c>
      <c r="V2218" s="27">
        <v>5732.0190000000002</v>
      </c>
      <c r="W2218" s="27">
        <v>4576.3109999999997</v>
      </c>
      <c r="X2218" s="27">
        <v>3132.623</v>
      </c>
      <c r="Y2218" s="27">
        <v>1856.9570000000001</v>
      </c>
      <c r="Z2218" s="27">
        <v>947.83699999999999</v>
      </c>
      <c r="AA2218" s="27">
        <v>326.68</v>
      </c>
      <c r="AB2218" s="27">
        <v>71.697999999999993</v>
      </c>
      <c r="AC2218" s="27">
        <v>9.3160000000000007</v>
      </c>
    </row>
    <row r="2219" spans="1:29" ht="11.5" hidden="1">
      <c r="A2219" s="31">
        <v>2202</v>
      </c>
      <c r="B2219" s="29" t="s">
        <v>1059</v>
      </c>
      <c r="C2219" s="30" t="s">
        <v>1214</v>
      </c>
      <c r="D2219" s="28"/>
      <c r="E2219" s="28">
        <v>1830</v>
      </c>
      <c r="F2219" s="29" t="s">
        <v>1107</v>
      </c>
      <c r="G2219" s="28">
        <v>1828</v>
      </c>
      <c r="H2219" s="28">
        <v>2005</v>
      </c>
      <c r="I2219" s="27">
        <v>27011.005000000001</v>
      </c>
      <c r="J2219" s="27">
        <v>27519.521000000001</v>
      </c>
      <c r="K2219" s="27">
        <v>27390.745999999999</v>
      </c>
      <c r="L2219" s="27">
        <v>26584.983</v>
      </c>
      <c r="M2219" s="27">
        <v>25459.598000000002</v>
      </c>
      <c r="N2219" s="27">
        <v>23482.762999999999</v>
      </c>
      <c r="O2219" s="27">
        <v>21441.627</v>
      </c>
      <c r="P2219" s="27">
        <v>19831.755000000001</v>
      </c>
      <c r="Q2219" s="27">
        <v>18003.037</v>
      </c>
      <c r="R2219" s="27">
        <v>15254.743</v>
      </c>
      <c r="S2219" s="27">
        <v>12874.635</v>
      </c>
      <c r="T2219" s="27">
        <v>10120.929</v>
      </c>
      <c r="U2219" s="27">
        <v>8046.01</v>
      </c>
      <c r="V2219" s="27">
        <v>6569.665</v>
      </c>
      <c r="W2219" s="27">
        <v>5102.2250000000004</v>
      </c>
      <c r="X2219" s="27">
        <v>3818.8330000000001</v>
      </c>
      <c r="Y2219" s="27">
        <v>2334.2139999999999</v>
      </c>
      <c r="Z2219" s="27">
        <v>1143.4639999999999</v>
      </c>
      <c r="AA2219" s="27">
        <v>446.89100000000002</v>
      </c>
      <c r="AB2219" s="27">
        <v>105.104</v>
      </c>
      <c r="AC2219" s="27">
        <v>14.241</v>
      </c>
    </row>
    <row r="2220" spans="1:29" ht="11.5" hidden="1">
      <c r="A2220" s="31">
        <v>2203</v>
      </c>
      <c r="B2220" s="29" t="s">
        <v>1059</v>
      </c>
      <c r="C2220" s="30" t="s">
        <v>1214</v>
      </c>
      <c r="D2220" s="28"/>
      <c r="E2220" s="28">
        <v>1830</v>
      </c>
      <c r="F2220" s="29" t="s">
        <v>1107</v>
      </c>
      <c r="G2220" s="28">
        <v>1828</v>
      </c>
      <c r="H2220" s="28">
        <v>2010</v>
      </c>
      <c r="I2220" s="27">
        <v>26046.952000000001</v>
      </c>
      <c r="J2220" s="27">
        <v>26815.145</v>
      </c>
      <c r="K2220" s="27">
        <v>27347.008999999998</v>
      </c>
      <c r="L2220" s="27">
        <v>27118.179</v>
      </c>
      <c r="M2220" s="27">
        <v>26151.055</v>
      </c>
      <c r="N2220" s="27">
        <v>25067.363000000001</v>
      </c>
      <c r="O2220" s="27">
        <v>23149.580999999998</v>
      </c>
      <c r="P2220" s="27">
        <v>21149.526999999998</v>
      </c>
      <c r="Q2220" s="27">
        <v>19532.694</v>
      </c>
      <c r="R2220" s="27">
        <v>17680.474999999999</v>
      </c>
      <c r="S2220" s="27">
        <v>14915.083000000001</v>
      </c>
      <c r="T2220" s="27">
        <v>12465.21</v>
      </c>
      <c r="U2220" s="27">
        <v>9666.7549999999992</v>
      </c>
      <c r="V2220" s="27">
        <v>7499.7460000000001</v>
      </c>
      <c r="W2220" s="27">
        <v>5903.723</v>
      </c>
      <c r="X2220" s="27">
        <v>4306.9070000000002</v>
      </c>
      <c r="Y2220" s="27">
        <v>2899.317</v>
      </c>
      <c r="Z2220" s="27">
        <v>1485.742</v>
      </c>
      <c r="AA2220" s="27">
        <v>562.16099999999994</v>
      </c>
      <c r="AB2220" s="27">
        <v>151.87700000000001</v>
      </c>
      <c r="AC2220" s="27">
        <v>21.521999999999998</v>
      </c>
    </row>
    <row r="2221" spans="1:29" ht="11.5" hidden="1">
      <c r="A2221" s="31">
        <v>2204</v>
      </c>
      <c r="B2221" s="29" t="s">
        <v>1059</v>
      </c>
      <c r="C2221" s="30" t="s">
        <v>1214</v>
      </c>
      <c r="D2221" s="28"/>
      <c r="E2221" s="28">
        <v>1830</v>
      </c>
      <c r="F2221" s="29" t="s">
        <v>1107</v>
      </c>
      <c r="G2221" s="28">
        <v>1828</v>
      </c>
      <c r="H2221" s="28">
        <v>2015</v>
      </c>
      <c r="I2221" s="27">
        <v>25742.312000000002</v>
      </c>
      <c r="J2221" s="27">
        <v>25897.727999999999</v>
      </c>
      <c r="K2221" s="27">
        <v>26673.758000000002</v>
      </c>
      <c r="L2221" s="27">
        <v>27096.370999999999</v>
      </c>
      <c r="M2221" s="27">
        <v>26808.003000000001</v>
      </c>
      <c r="N2221" s="27">
        <v>25831.198</v>
      </c>
      <c r="O2221" s="27">
        <v>24768.821</v>
      </c>
      <c r="P2221" s="27">
        <v>22896.761999999999</v>
      </c>
      <c r="Q2221" s="27">
        <v>20899.508000000002</v>
      </c>
      <c r="R2221" s="27">
        <v>19241.924999999999</v>
      </c>
      <c r="S2221" s="27">
        <v>17328.769</v>
      </c>
      <c r="T2221" s="27">
        <v>14499.669</v>
      </c>
      <c r="U2221" s="27">
        <v>11954.898999999999</v>
      </c>
      <c r="V2221" s="27">
        <v>9068.7199999999993</v>
      </c>
      <c r="W2221" s="27">
        <v>6796.6139999999996</v>
      </c>
      <c r="X2221" s="27">
        <v>5044.01</v>
      </c>
      <c r="Y2221" s="27">
        <v>3345.9929999999999</v>
      </c>
      <c r="Z2221" s="27">
        <v>1903.191</v>
      </c>
      <c r="AA2221" s="27">
        <v>763.34400000000005</v>
      </c>
      <c r="AB2221" s="27">
        <v>202.30699999999999</v>
      </c>
      <c r="AC2221" s="27">
        <v>33.534999999999997</v>
      </c>
    </row>
    <row r="2222" spans="1:29" ht="11.5" hidden="1">
      <c r="A2222" s="31">
        <v>2205</v>
      </c>
      <c r="B2222" s="29" t="s">
        <v>1059</v>
      </c>
      <c r="C2222" s="30" t="s">
        <v>1214</v>
      </c>
      <c r="D2222" s="28"/>
      <c r="E2222" s="28">
        <v>1830</v>
      </c>
      <c r="F2222" s="29" t="s">
        <v>1107</v>
      </c>
      <c r="G2222" s="28">
        <v>1828</v>
      </c>
      <c r="H2222" s="28">
        <v>2020</v>
      </c>
      <c r="I2222" s="27">
        <v>25269.499</v>
      </c>
      <c r="J2222" s="27">
        <v>25553.111000000001</v>
      </c>
      <c r="K2222" s="27">
        <v>25684.076000000001</v>
      </c>
      <c r="L2222" s="27">
        <v>26348.225999999999</v>
      </c>
      <c r="M2222" s="27">
        <v>26807.437999999998</v>
      </c>
      <c r="N2222" s="27">
        <v>26561.495999999999</v>
      </c>
      <c r="O2222" s="27">
        <v>25636.010999999999</v>
      </c>
      <c r="P2222" s="27">
        <v>24592.012999999999</v>
      </c>
      <c r="Q2222" s="27">
        <v>22681.973000000002</v>
      </c>
      <c r="R2222" s="27">
        <v>20600.731</v>
      </c>
      <c r="S2222" s="27">
        <v>18876.804</v>
      </c>
      <c r="T2222" s="27">
        <v>16865.417000000001</v>
      </c>
      <c r="U2222" s="27">
        <v>13930.123</v>
      </c>
      <c r="V2222" s="27">
        <v>11252.168</v>
      </c>
      <c r="W2222" s="27">
        <v>8254.0519999999997</v>
      </c>
      <c r="X2222" s="27">
        <v>5848.3689999999997</v>
      </c>
      <c r="Y2222" s="27">
        <v>3955.0940000000001</v>
      </c>
      <c r="Z2222" s="27">
        <v>2250.2199999999998</v>
      </c>
      <c r="AA2222" s="27">
        <v>1024.0440000000001</v>
      </c>
      <c r="AB2222" s="27">
        <v>293.495</v>
      </c>
      <c r="AC2222" s="27">
        <v>49.218000000000004</v>
      </c>
    </row>
    <row r="2223" spans="1:29" ht="11.5" hidden="1">
      <c r="A2223" s="26">
        <v>2206</v>
      </c>
      <c r="B2223" s="24" t="s">
        <v>1059</v>
      </c>
      <c r="C2223" s="32" t="s">
        <v>1215</v>
      </c>
      <c r="D2223" s="23"/>
      <c r="E2223" s="23">
        <v>915</v>
      </c>
      <c r="F2223" s="24" t="s">
        <v>1109</v>
      </c>
      <c r="G2223" s="23">
        <v>1830</v>
      </c>
      <c r="H2223" s="23">
        <v>1950</v>
      </c>
      <c r="I2223" s="22">
        <v>1264.028</v>
      </c>
      <c r="J2223" s="22">
        <v>1087.174</v>
      </c>
      <c r="K2223" s="22">
        <v>978.68700000000001</v>
      </c>
      <c r="L2223" s="22">
        <v>851.48299999999995</v>
      </c>
      <c r="M2223" s="22">
        <v>749.07399999999996</v>
      </c>
      <c r="N2223" s="22">
        <v>653.80999999999995</v>
      </c>
      <c r="O2223" s="22">
        <v>576.524</v>
      </c>
      <c r="P2223" s="22">
        <v>529.08900000000006</v>
      </c>
      <c r="Q2223" s="22">
        <v>437.46600000000001</v>
      </c>
      <c r="R2223" s="22">
        <v>365.32400000000001</v>
      </c>
      <c r="S2223" s="22">
        <v>276.96100000000001</v>
      </c>
      <c r="T2223" s="22">
        <v>206.56299999999999</v>
      </c>
      <c r="U2223" s="22">
        <v>181.78399999999999</v>
      </c>
      <c r="V2223" s="22">
        <v>137.51300000000001</v>
      </c>
      <c r="W2223" s="22">
        <v>100.643</v>
      </c>
      <c r="X2223" s="22">
        <v>66.688999999999993</v>
      </c>
      <c r="Y2223" s="22">
        <v>30.199000000000002</v>
      </c>
      <c r="Z2223" s="22">
        <v>13.31</v>
      </c>
      <c r="AA2223" s="22">
        <v>4.3449999999999998</v>
      </c>
      <c r="AB2223" s="22">
        <v>1.0049999999999999</v>
      </c>
      <c r="AC2223" s="22">
        <v>0.185</v>
      </c>
    </row>
    <row r="2224" spans="1:29" ht="11.5" hidden="1">
      <c r="A2224" s="26">
        <v>2207</v>
      </c>
      <c r="B2224" s="24" t="s">
        <v>1059</v>
      </c>
      <c r="C2224" s="32" t="s">
        <v>1215</v>
      </c>
      <c r="D2224" s="23"/>
      <c r="E2224" s="23">
        <v>915</v>
      </c>
      <c r="F2224" s="24" t="s">
        <v>1109</v>
      </c>
      <c r="G2224" s="23">
        <v>1830</v>
      </c>
      <c r="H2224" s="23">
        <v>1955</v>
      </c>
      <c r="I2224" s="22">
        <v>1454.3389999999999</v>
      </c>
      <c r="J2224" s="22">
        <v>1174.723</v>
      </c>
      <c r="K2224" s="22">
        <v>1049.807</v>
      </c>
      <c r="L2224" s="22">
        <v>937.61800000000005</v>
      </c>
      <c r="M2224" s="22">
        <v>804.154</v>
      </c>
      <c r="N2224" s="22">
        <v>694.39099999999996</v>
      </c>
      <c r="O2224" s="22">
        <v>610.43399999999997</v>
      </c>
      <c r="P2224" s="22">
        <v>557.91600000000005</v>
      </c>
      <c r="Q2224" s="22">
        <v>483.84899999999999</v>
      </c>
      <c r="R2224" s="22">
        <v>420.67500000000001</v>
      </c>
      <c r="S2224" s="22">
        <v>341.26400000000001</v>
      </c>
      <c r="T2224" s="22">
        <v>251.85599999999999</v>
      </c>
      <c r="U2224" s="22">
        <v>191.84</v>
      </c>
      <c r="V2224" s="22">
        <v>157.56</v>
      </c>
      <c r="W2224" s="22">
        <v>108.57599999999999</v>
      </c>
      <c r="X2224" s="22">
        <v>65.53</v>
      </c>
      <c r="Y2224" s="22">
        <v>39.337000000000003</v>
      </c>
      <c r="Z2224" s="22">
        <v>12.374000000000001</v>
      </c>
      <c r="AA2224" s="22">
        <v>3.9260000000000002</v>
      </c>
      <c r="AB2224" s="22">
        <v>0.89100000000000001</v>
      </c>
      <c r="AC2224" s="22">
        <v>0.158</v>
      </c>
    </row>
    <row r="2225" spans="1:29" ht="11.5" hidden="1">
      <c r="A2225" s="26">
        <v>2208</v>
      </c>
      <c r="B2225" s="24" t="s">
        <v>1059</v>
      </c>
      <c r="C2225" s="32" t="s">
        <v>1215</v>
      </c>
      <c r="D2225" s="23"/>
      <c r="E2225" s="23">
        <v>915</v>
      </c>
      <c r="F2225" s="24" t="s">
        <v>1109</v>
      </c>
      <c r="G2225" s="23">
        <v>1830</v>
      </c>
      <c r="H2225" s="23">
        <v>1960</v>
      </c>
      <c r="I2225" s="22">
        <v>1588.7059999999999</v>
      </c>
      <c r="J2225" s="22">
        <v>1383.0029999999999</v>
      </c>
      <c r="K2225" s="22">
        <v>1153.1189999999999</v>
      </c>
      <c r="L2225" s="22">
        <v>1006.534</v>
      </c>
      <c r="M2225" s="22">
        <v>881.99199999999996</v>
      </c>
      <c r="N2225" s="22">
        <v>752.30799999999999</v>
      </c>
      <c r="O2225" s="22">
        <v>656.37900000000002</v>
      </c>
      <c r="P2225" s="22">
        <v>587.36199999999997</v>
      </c>
      <c r="Q2225" s="22">
        <v>515.04100000000005</v>
      </c>
      <c r="R2225" s="22">
        <v>463.24</v>
      </c>
      <c r="S2225" s="22">
        <v>387.68099999999998</v>
      </c>
      <c r="T2225" s="22">
        <v>311.53800000000001</v>
      </c>
      <c r="U2225" s="22">
        <v>229.893</v>
      </c>
      <c r="V2225" s="22">
        <v>167.68700000000001</v>
      </c>
      <c r="W2225" s="22">
        <v>125.961</v>
      </c>
      <c r="X2225" s="22">
        <v>76.89</v>
      </c>
      <c r="Y2225" s="22">
        <v>38.92</v>
      </c>
      <c r="Z2225" s="22">
        <v>17.882999999999999</v>
      </c>
      <c r="AA2225" s="22">
        <v>3.871</v>
      </c>
      <c r="AB2225" s="22">
        <v>0.84899999999999998</v>
      </c>
      <c r="AC2225" s="22">
        <v>0.14399999999999999</v>
      </c>
    </row>
    <row r="2226" spans="1:29" ht="11.5" hidden="1">
      <c r="A2226" s="26">
        <v>2209</v>
      </c>
      <c r="B2226" s="24" t="s">
        <v>1059</v>
      </c>
      <c r="C2226" s="32" t="s">
        <v>1215</v>
      </c>
      <c r="D2226" s="23"/>
      <c r="E2226" s="23">
        <v>915</v>
      </c>
      <c r="F2226" s="24" t="s">
        <v>1109</v>
      </c>
      <c r="G2226" s="23">
        <v>1830</v>
      </c>
      <c r="H2226" s="23">
        <v>1965</v>
      </c>
      <c r="I2226" s="22">
        <v>1861.922</v>
      </c>
      <c r="J2226" s="22">
        <v>1505.69</v>
      </c>
      <c r="K2226" s="22">
        <v>1332.9</v>
      </c>
      <c r="L2226" s="22">
        <v>1097.4949999999999</v>
      </c>
      <c r="M2226" s="22">
        <v>950.048</v>
      </c>
      <c r="N2226" s="22">
        <v>830.39800000000002</v>
      </c>
      <c r="O2226" s="22">
        <v>717.60500000000002</v>
      </c>
      <c r="P2226" s="22">
        <v>626.46199999999999</v>
      </c>
      <c r="Q2226" s="22">
        <v>550.80700000000002</v>
      </c>
      <c r="R2226" s="22">
        <v>489.26100000000002</v>
      </c>
      <c r="S2226" s="22">
        <v>429.38799999999998</v>
      </c>
      <c r="T2226" s="22">
        <v>363.55900000000003</v>
      </c>
      <c r="U2226" s="22">
        <v>290.03399999999999</v>
      </c>
      <c r="V2226" s="22">
        <v>200.83</v>
      </c>
      <c r="W2226" s="22">
        <v>139.71299999999999</v>
      </c>
      <c r="X2226" s="22">
        <v>91.081000000000003</v>
      </c>
      <c r="Y2226" s="22">
        <v>47.959000000000003</v>
      </c>
      <c r="Z2226" s="22">
        <v>17.96</v>
      </c>
      <c r="AA2226" s="22">
        <v>6.1680000000000001</v>
      </c>
      <c r="AB2226" s="22">
        <v>0.87</v>
      </c>
      <c r="AC2226" s="22">
        <v>0.13800000000000001</v>
      </c>
    </row>
    <row r="2227" spans="1:29" ht="11.5" hidden="1">
      <c r="A2227" s="26">
        <v>2210</v>
      </c>
      <c r="B2227" s="24" t="s">
        <v>1059</v>
      </c>
      <c r="C2227" s="32" t="s">
        <v>1215</v>
      </c>
      <c r="D2227" s="23"/>
      <c r="E2227" s="23">
        <v>915</v>
      </c>
      <c r="F2227" s="24" t="s">
        <v>1109</v>
      </c>
      <c r="G2227" s="23">
        <v>1830</v>
      </c>
      <c r="H2227" s="23">
        <v>1970</v>
      </c>
      <c r="I2227" s="22">
        <v>1861.2819999999999</v>
      </c>
      <c r="J2227" s="22">
        <v>1791.096</v>
      </c>
      <c r="K2227" s="22">
        <v>1466.5630000000001</v>
      </c>
      <c r="L2227" s="22">
        <v>1276.1030000000001</v>
      </c>
      <c r="M2227" s="22">
        <v>1037.8389999999999</v>
      </c>
      <c r="N2227" s="22">
        <v>886.73299999999995</v>
      </c>
      <c r="O2227" s="22">
        <v>766.87199999999996</v>
      </c>
      <c r="P2227" s="22">
        <v>661.40099999999995</v>
      </c>
      <c r="Q2227" s="22">
        <v>581.76700000000005</v>
      </c>
      <c r="R2227" s="22">
        <v>514.154</v>
      </c>
      <c r="S2227" s="22">
        <v>454.08499999999998</v>
      </c>
      <c r="T2227" s="22">
        <v>400.726</v>
      </c>
      <c r="U2227" s="22">
        <v>339.07600000000002</v>
      </c>
      <c r="V2227" s="22">
        <v>259.59399999999999</v>
      </c>
      <c r="W2227" s="22">
        <v>164.29</v>
      </c>
      <c r="X2227" s="22">
        <v>100.06699999999999</v>
      </c>
      <c r="Y2227" s="22">
        <v>61.956000000000003</v>
      </c>
      <c r="Z2227" s="22">
        <v>23.18</v>
      </c>
      <c r="AA2227" s="22">
        <v>6.2320000000000002</v>
      </c>
      <c r="AB2227" s="22">
        <v>1.4770000000000001</v>
      </c>
      <c r="AC2227" s="22">
        <v>0.14299999999999999</v>
      </c>
    </row>
    <row r="2228" spans="1:29" ht="11.5" hidden="1">
      <c r="A2228" s="26">
        <v>2211</v>
      </c>
      <c r="B2228" s="24" t="s">
        <v>1059</v>
      </c>
      <c r="C2228" s="32" t="s">
        <v>1215</v>
      </c>
      <c r="D2228" s="23"/>
      <c r="E2228" s="23">
        <v>915</v>
      </c>
      <c r="F2228" s="24" t="s">
        <v>1109</v>
      </c>
      <c r="G2228" s="23">
        <v>1830</v>
      </c>
      <c r="H2228" s="23">
        <v>1975</v>
      </c>
      <c r="I2228" s="22">
        <v>1845.1</v>
      </c>
      <c r="J2228" s="22">
        <v>1814.39</v>
      </c>
      <c r="K2228" s="22">
        <v>1759.06</v>
      </c>
      <c r="L2228" s="22">
        <v>1415.7929999999999</v>
      </c>
      <c r="M2228" s="22">
        <v>1211.1880000000001</v>
      </c>
      <c r="N2228" s="22">
        <v>983.86400000000003</v>
      </c>
      <c r="O2228" s="22">
        <v>848.21</v>
      </c>
      <c r="P2228" s="22">
        <v>737.63099999999997</v>
      </c>
      <c r="Q2228" s="22">
        <v>633.59400000000005</v>
      </c>
      <c r="R2228" s="22">
        <v>556.56899999999996</v>
      </c>
      <c r="S2228" s="22">
        <v>486.428</v>
      </c>
      <c r="T2228" s="22">
        <v>425.39100000000002</v>
      </c>
      <c r="U2228" s="22">
        <v>368.56299999999999</v>
      </c>
      <c r="V2228" s="22">
        <v>301.50099999999998</v>
      </c>
      <c r="W2228" s="22">
        <v>215.733</v>
      </c>
      <c r="X2228" s="22">
        <v>123.31399999999999</v>
      </c>
      <c r="Y2228" s="22">
        <v>61.405999999999999</v>
      </c>
      <c r="Z2228" s="22">
        <v>31.881</v>
      </c>
      <c r="AA2228" s="22">
        <v>8.6379999999999999</v>
      </c>
      <c r="AB2228" s="22">
        <v>1.5609999999999999</v>
      </c>
      <c r="AC2228" s="22">
        <v>0.246</v>
      </c>
    </row>
    <row r="2229" spans="1:29" ht="11.5" hidden="1">
      <c r="A2229" s="26">
        <v>2212</v>
      </c>
      <c r="B2229" s="24" t="s">
        <v>1059</v>
      </c>
      <c r="C2229" s="32" t="s">
        <v>1215</v>
      </c>
      <c r="D2229" s="23"/>
      <c r="E2229" s="23">
        <v>915</v>
      </c>
      <c r="F2229" s="24" t="s">
        <v>1109</v>
      </c>
      <c r="G2229" s="23">
        <v>1830</v>
      </c>
      <c r="H2229" s="23">
        <v>1980</v>
      </c>
      <c r="I2229" s="22">
        <v>1752.6990000000001</v>
      </c>
      <c r="J2229" s="22">
        <v>1797.106</v>
      </c>
      <c r="K2229" s="22">
        <v>1781.854</v>
      </c>
      <c r="L2229" s="22">
        <v>1700.432</v>
      </c>
      <c r="M2229" s="22">
        <v>1317.845</v>
      </c>
      <c r="N2229" s="22">
        <v>1143.8989999999999</v>
      </c>
      <c r="O2229" s="22">
        <v>949.06600000000003</v>
      </c>
      <c r="P2229" s="22">
        <v>827.33100000000002</v>
      </c>
      <c r="Q2229" s="22">
        <v>717.86099999999999</v>
      </c>
      <c r="R2229" s="22">
        <v>609.01199999999994</v>
      </c>
      <c r="S2229" s="22">
        <v>531.649</v>
      </c>
      <c r="T2229" s="22">
        <v>460.98099999999999</v>
      </c>
      <c r="U2229" s="22">
        <v>401.07600000000002</v>
      </c>
      <c r="V2229" s="22">
        <v>340.79599999999999</v>
      </c>
      <c r="W2229" s="22">
        <v>258.08800000000002</v>
      </c>
      <c r="X2229" s="22">
        <v>167.642</v>
      </c>
      <c r="Y2229" s="22">
        <v>99.268000000000001</v>
      </c>
      <c r="Z2229" s="22">
        <v>32.57</v>
      </c>
      <c r="AA2229" s="22">
        <v>12.964</v>
      </c>
      <c r="AB2229" s="22">
        <v>2.39</v>
      </c>
      <c r="AC2229" s="22">
        <v>0.30299999999999999</v>
      </c>
    </row>
    <row r="2230" spans="1:29" ht="11.5" hidden="1">
      <c r="A2230" s="26">
        <v>2213</v>
      </c>
      <c r="B2230" s="24" t="s">
        <v>1059</v>
      </c>
      <c r="C2230" s="32" t="s">
        <v>1215</v>
      </c>
      <c r="D2230" s="23"/>
      <c r="E2230" s="23">
        <v>915</v>
      </c>
      <c r="F2230" s="24" t="s">
        <v>1109</v>
      </c>
      <c r="G2230" s="23">
        <v>1830</v>
      </c>
      <c r="H2230" s="23">
        <v>1985</v>
      </c>
      <c r="I2230" s="22">
        <v>1870.5830000000001</v>
      </c>
      <c r="J2230" s="22">
        <v>1703.374</v>
      </c>
      <c r="K2230" s="22">
        <v>1779.3710000000001</v>
      </c>
      <c r="L2230" s="22">
        <v>1738.7190000000001</v>
      </c>
      <c r="M2230" s="22">
        <v>1607.0119999999999</v>
      </c>
      <c r="N2230" s="22">
        <v>1239.21</v>
      </c>
      <c r="O2230" s="22">
        <v>1094.69</v>
      </c>
      <c r="P2230" s="22">
        <v>899.26300000000003</v>
      </c>
      <c r="Q2230" s="22">
        <v>790.36800000000005</v>
      </c>
      <c r="R2230" s="22">
        <v>690.11900000000003</v>
      </c>
      <c r="S2230" s="22">
        <v>579.27599999999995</v>
      </c>
      <c r="T2230" s="22">
        <v>505.52100000000002</v>
      </c>
      <c r="U2230" s="22">
        <v>431.15300000000002</v>
      </c>
      <c r="V2230" s="22">
        <v>364.858</v>
      </c>
      <c r="W2230" s="22">
        <v>289.58600000000001</v>
      </c>
      <c r="X2230" s="22">
        <v>207.309</v>
      </c>
      <c r="Y2230" s="22">
        <v>120.17</v>
      </c>
      <c r="Z2230" s="22">
        <v>54.045000000000002</v>
      </c>
      <c r="AA2230" s="22">
        <v>13.269</v>
      </c>
      <c r="AB2230" s="22">
        <v>3.8170000000000002</v>
      </c>
      <c r="AC2230" s="22">
        <v>0.47799999999999998</v>
      </c>
    </row>
    <row r="2231" spans="1:29" ht="11.5" hidden="1">
      <c r="A2231" s="26">
        <v>2214</v>
      </c>
      <c r="B2231" s="24" t="s">
        <v>1059</v>
      </c>
      <c r="C2231" s="32" t="s">
        <v>1215</v>
      </c>
      <c r="D2231" s="23"/>
      <c r="E2231" s="23">
        <v>915</v>
      </c>
      <c r="F2231" s="24" t="s">
        <v>1109</v>
      </c>
      <c r="G2231" s="23">
        <v>1830</v>
      </c>
      <c r="H2231" s="23">
        <v>1990</v>
      </c>
      <c r="I2231" s="22">
        <v>1936.777</v>
      </c>
      <c r="J2231" s="22">
        <v>1824.058</v>
      </c>
      <c r="K2231" s="22">
        <v>1686.021</v>
      </c>
      <c r="L2231" s="22">
        <v>1731.15</v>
      </c>
      <c r="M2231" s="22">
        <v>1644.9390000000001</v>
      </c>
      <c r="N2231" s="22">
        <v>1535.26</v>
      </c>
      <c r="O2231" s="22">
        <v>1196.0709999999999</v>
      </c>
      <c r="P2231" s="22">
        <v>1057.6880000000001</v>
      </c>
      <c r="Q2231" s="22">
        <v>879.59799999999996</v>
      </c>
      <c r="R2231" s="22">
        <v>767.80100000000004</v>
      </c>
      <c r="S2231" s="22">
        <v>663.12099999999998</v>
      </c>
      <c r="T2231" s="22">
        <v>554.80399999999997</v>
      </c>
      <c r="U2231" s="22">
        <v>477.16199999999998</v>
      </c>
      <c r="V2231" s="22">
        <v>399.15199999999999</v>
      </c>
      <c r="W2231" s="22">
        <v>316.73500000000001</v>
      </c>
      <c r="X2231" s="22">
        <v>236.566</v>
      </c>
      <c r="Y2231" s="22">
        <v>150.72300000000001</v>
      </c>
      <c r="Z2231" s="22">
        <v>67.632999999999996</v>
      </c>
      <c r="AA2231" s="22">
        <v>22.864000000000001</v>
      </c>
      <c r="AB2231" s="22">
        <v>3.9990000000000001</v>
      </c>
      <c r="AC2231" s="22">
        <v>0.82499999999999996</v>
      </c>
    </row>
    <row r="2232" spans="1:29" ht="11.5" hidden="1">
      <c r="A2232" s="26">
        <v>2215</v>
      </c>
      <c r="B2232" s="24" t="s">
        <v>1059</v>
      </c>
      <c r="C2232" s="32" t="s">
        <v>1215</v>
      </c>
      <c r="D2232" s="23"/>
      <c r="E2232" s="23">
        <v>915</v>
      </c>
      <c r="F2232" s="24" t="s">
        <v>1109</v>
      </c>
      <c r="G2232" s="23">
        <v>1830</v>
      </c>
      <c r="H2232" s="23">
        <v>1995</v>
      </c>
      <c r="I2232" s="22">
        <v>1904.605</v>
      </c>
      <c r="J2232" s="22">
        <v>1900.2170000000001</v>
      </c>
      <c r="K2232" s="22">
        <v>1801.575</v>
      </c>
      <c r="L2232" s="22">
        <v>1645.9749999999999</v>
      </c>
      <c r="M2232" s="22">
        <v>1649.258</v>
      </c>
      <c r="N2232" s="22">
        <v>1572.098</v>
      </c>
      <c r="O2232" s="22">
        <v>1480.75</v>
      </c>
      <c r="P2232" s="22">
        <v>1155.6210000000001</v>
      </c>
      <c r="Q2232" s="22">
        <v>1023.4</v>
      </c>
      <c r="R2232" s="22">
        <v>853.69299999999998</v>
      </c>
      <c r="S2232" s="22">
        <v>746.274</v>
      </c>
      <c r="T2232" s="22">
        <v>637.64300000000003</v>
      </c>
      <c r="U2232" s="22">
        <v>525.08799999999997</v>
      </c>
      <c r="V2232" s="22">
        <v>436.36900000000003</v>
      </c>
      <c r="W2232" s="22">
        <v>347.92099999999999</v>
      </c>
      <c r="X2232" s="22">
        <v>255.65100000000001</v>
      </c>
      <c r="Y2232" s="22">
        <v>173.905</v>
      </c>
      <c r="Z2232" s="22">
        <v>85.653000000000006</v>
      </c>
      <c r="AA2232" s="22">
        <v>29.113</v>
      </c>
      <c r="AB2232" s="22">
        <v>6.8220000000000001</v>
      </c>
      <c r="AC2232" s="22">
        <v>0.91</v>
      </c>
    </row>
    <row r="2233" spans="1:29" ht="11.5" hidden="1">
      <c r="A2233" s="26">
        <v>2216</v>
      </c>
      <c r="B2233" s="24" t="s">
        <v>1059</v>
      </c>
      <c r="C2233" s="32" t="s">
        <v>1215</v>
      </c>
      <c r="D2233" s="23"/>
      <c r="E2233" s="23">
        <v>915</v>
      </c>
      <c r="F2233" s="24" t="s">
        <v>1109</v>
      </c>
      <c r="G2233" s="23">
        <v>1830</v>
      </c>
      <c r="H2233" s="23">
        <v>2000</v>
      </c>
      <c r="I2233" s="22">
        <v>1873.5540000000001</v>
      </c>
      <c r="J2233" s="22">
        <v>1871.771</v>
      </c>
      <c r="K2233" s="22">
        <v>1882.5450000000001</v>
      </c>
      <c r="L2233" s="22">
        <v>1753.3240000000001</v>
      </c>
      <c r="M2233" s="22">
        <v>1559.366</v>
      </c>
      <c r="N2233" s="22">
        <v>1576.318</v>
      </c>
      <c r="O2233" s="22">
        <v>1524.8820000000001</v>
      </c>
      <c r="P2233" s="22">
        <v>1441.453</v>
      </c>
      <c r="Q2233" s="22">
        <v>1119.3969999999999</v>
      </c>
      <c r="R2233" s="22">
        <v>992.17200000000003</v>
      </c>
      <c r="S2233" s="22">
        <v>830.63900000000001</v>
      </c>
      <c r="T2233" s="22">
        <v>714.43200000000002</v>
      </c>
      <c r="U2233" s="22">
        <v>605.38</v>
      </c>
      <c r="V2233" s="22">
        <v>487.10700000000003</v>
      </c>
      <c r="W2233" s="22">
        <v>384.88600000000002</v>
      </c>
      <c r="X2233" s="22">
        <v>283.34500000000003</v>
      </c>
      <c r="Y2233" s="22">
        <v>188.501</v>
      </c>
      <c r="Z2233" s="22">
        <v>103.46299999999999</v>
      </c>
      <c r="AA2233" s="22">
        <v>39.161000000000001</v>
      </c>
      <c r="AB2233" s="22">
        <v>9.6120000000000001</v>
      </c>
      <c r="AC2233" s="22">
        <v>1.5920000000000001</v>
      </c>
    </row>
    <row r="2234" spans="1:29" ht="11.5" hidden="1">
      <c r="A2234" s="26">
        <v>2217</v>
      </c>
      <c r="B2234" s="24" t="s">
        <v>1059</v>
      </c>
      <c r="C2234" s="32" t="s">
        <v>1215</v>
      </c>
      <c r="D2234" s="23"/>
      <c r="E2234" s="23">
        <v>915</v>
      </c>
      <c r="F2234" s="24" t="s">
        <v>1109</v>
      </c>
      <c r="G2234" s="23">
        <v>1830</v>
      </c>
      <c r="H2234" s="23">
        <v>2005</v>
      </c>
      <c r="I2234" s="22">
        <v>1810.193</v>
      </c>
      <c r="J2234" s="22">
        <v>1843.963</v>
      </c>
      <c r="K2234" s="22">
        <v>1836.021</v>
      </c>
      <c r="L2234" s="22">
        <v>1828.2840000000001</v>
      </c>
      <c r="M2234" s="22">
        <v>1666.63</v>
      </c>
      <c r="N2234" s="22">
        <v>1478.981</v>
      </c>
      <c r="O2234" s="22">
        <v>1516.367</v>
      </c>
      <c r="P2234" s="22">
        <v>1485.192</v>
      </c>
      <c r="Q2234" s="22">
        <v>1399.954</v>
      </c>
      <c r="R2234" s="22">
        <v>1085.325</v>
      </c>
      <c r="S2234" s="22">
        <v>969.87900000000002</v>
      </c>
      <c r="T2234" s="22">
        <v>789.19899999999996</v>
      </c>
      <c r="U2234" s="22">
        <v>674.66800000000001</v>
      </c>
      <c r="V2234" s="22">
        <v>555.60199999999998</v>
      </c>
      <c r="W2234" s="22">
        <v>426.38299999999998</v>
      </c>
      <c r="X2234" s="22">
        <v>315.19400000000002</v>
      </c>
      <c r="Y2234" s="22">
        <v>209.48599999999999</v>
      </c>
      <c r="Z2234" s="22">
        <v>114.249</v>
      </c>
      <c r="AA2234" s="22">
        <v>48.832999999999998</v>
      </c>
      <c r="AB2234" s="22">
        <v>13.343</v>
      </c>
      <c r="AC2234" s="22">
        <v>2.4289999999999998</v>
      </c>
    </row>
    <row r="2235" spans="1:29" ht="11.5" hidden="1">
      <c r="A2235" s="26">
        <v>2218</v>
      </c>
      <c r="B2235" s="24" t="s">
        <v>1059</v>
      </c>
      <c r="C2235" s="32" t="s">
        <v>1215</v>
      </c>
      <c r="D2235" s="23"/>
      <c r="E2235" s="23">
        <v>915</v>
      </c>
      <c r="F2235" s="24" t="s">
        <v>1109</v>
      </c>
      <c r="G2235" s="23">
        <v>1830</v>
      </c>
      <c r="H2235" s="23">
        <v>2010</v>
      </c>
      <c r="I2235" s="22">
        <v>1763.04</v>
      </c>
      <c r="J2235" s="22">
        <v>1773.2059999999999</v>
      </c>
      <c r="K2235" s="22">
        <v>1815.8810000000001</v>
      </c>
      <c r="L2235" s="22">
        <v>1811.6479999999999</v>
      </c>
      <c r="M2235" s="22">
        <v>1769.991</v>
      </c>
      <c r="N2235" s="22">
        <v>1598.4010000000001</v>
      </c>
      <c r="O2235" s="22">
        <v>1404.357</v>
      </c>
      <c r="P2235" s="22">
        <v>1465.2270000000001</v>
      </c>
      <c r="Q2235" s="22">
        <v>1433.2090000000001</v>
      </c>
      <c r="R2235" s="22">
        <v>1352.423</v>
      </c>
      <c r="S2235" s="22">
        <v>1052.749</v>
      </c>
      <c r="T2235" s="22">
        <v>920.27200000000005</v>
      </c>
      <c r="U2235" s="22">
        <v>752.98</v>
      </c>
      <c r="V2235" s="22">
        <v>620.00900000000001</v>
      </c>
      <c r="W2235" s="22">
        <v>491.267</v>
      </c>
      <c r="X2235" s="22">
        <v>353.88200000000001</v>
      </c>
      <c r="Y2235" s="22">
        <v>237.31700000000001</v>
      </c>
      <c r="Z2235" s="22">
        <v>132.566</v>
      </c>
      <c r="AA2235" s="22">
        <v>57.207999999999998</v>
      </c>
      <c r="AB2235" s="22">
        <v>17.911000000000001</v>
      </c>
      <c r="AC2235" s="22">
        <v>3.1</v>
      </c>
    </row>
    <row r="2236" spans="1:29" ht="11.5" hidden="1">
      <c r="A2236" s="26">
        <v>2219</v>
      </c>
      <c r="B2236" s="24" t="s">
        <v>1059</v>
      </c>
      <c r="C2236" s="32" t="s">
        <v>1215</v>
      </c>
      <c r="D2236" s="23"/>
      <c r="E2236" s="23">
        <v>915</v>
      </c>
      <c r="F2236" s="24" t="s">
        <v>1109</v>
      </c>
      <c r="G2236" s="23">
        <v>1830</v>
      </c>
      <c r="H2236" s="23">
        <v>2015</v>
      </c>
      <c r="I2236" s="22">
        <v>1748.6659999999999</v>
      </c>
      <c r="J2236" s="22">
        <v>1736.633</v>
      </c>
      <c r="K2236" s="22">
        <v>1753.3489999999999</v>
      </c>
      <c r="L2236" s="22">
        <v>1770.087</v>
      </c>
      <c r="M2236" s="22">
        <v>1731.8889999999999</v>
      </c>
      <c r="N2236" s="22">
        <v>1700.598</v>
      </c>
      <c r="O2236" s="22">
        <v>1541.086</v>
      </c>
      <c r="P2236" s="22">
        <v>1350.0540000000001</v>
      </c>
      <c r="Q2236" s="22">
        <v>1418.759</v>
      </c>
      <c r="R2236" s="22">
        <v>1397.8589999999999</v>
      </c>
      <c r="S2236" s="22">
        <v>1316.0830000000001</v>
      </c>
      <c r="T2236" s="22">
        <v>1016.574</v>
      </c>
      <c r="U2236" s="22">
        <v>877.77599999999995</v>
      </c>
      <c r="V2236" s="22">
        <v>702.00900000000001</v>
      </c>
      <c r="W2236" s="22">
        <v>557.26700000000005</v>
      </c>
      <c r="X2236" s="22">
        <v>415.07799999999997</v>
      </c>
      <c r="Y2236" s="22">
        <v>270.02600000000001</v>
      </c>
      <c r="Z2236" s="22">
        <v>153.19</v>
      </c>
      <c r="AA2236" s="22">
        <v>68.649000000000001</v>
      </c>
      <c r="AB2236" s="22">
        <v>21.777999999999999</v>
      </c>
      <c r="AC2236" s="22">
        <v>4.2779999999999996</v>
      </c>
    </row>
    <row r="2237" spans="1:29" ht="11.5" hidden="1">
      <c r="A2237" s="26">
        <v>2220</v>
      </c>
      <c r="B2237" s="24" t="s">
        <v>1059</v>
      </c>
      <c r="C2237" s="32" t="s">
        <v>1215</v>
      </c>
      <c r="D2237" s="23"/>
      <c r="E2237" s="23">
        <v>915</v>
      </c>
      <c r="F2237" s="24" t="s">
        <v>1109</v>
      </c>
      <c r="G2237" s="23">
        <v>1830</v>
      </c>
      <c r="H2237" s="23">
        <v>2020</v>
      </c>
      <c r="I2237" s="22">
        <v>1665.8789999999999</v>
      </c>
      <c r="J2237" s="22">
        <v>1720.74</v>
      </c>
      <c r="K2237" s="22">
        <v>1717.011</v>
      </c>
      <c r="L2237" s="22">
        <v>1694.269</v>
      </c>
      <c r="M2237" s="22">
        <v>1673.0530000000001</v>
      </c>
      <c r="N2237" s="22">
        <v>1634.5329999999999</v>
      </c>
      <c r="O2237" s="22">
        <v>1622.1679999999999</v>
      </c>
      <c r="P2237" s="22">
        <v>1481.3140000000001</v>
      </c>
      <c r="Q2237" s="22">
        <v>1304.5909999999999</v>
      </c>
      <c r="R2237" s="22">
        <v>1379.759</v>
      </c>
      <c r="S2237" s="22">
        <v>1359.0540000000001</v>
      </c>
      <c r="T2237" s="22">
        <v>1272.616</v>
      </c>
      <c r="U2237" s="22">
        <v>969.79399999999998</v>
      </c>
      <c r="V2237" s="22">
        <v>820.07100000000003</v>
      </c>
      <c r="W2237" s="22">
        <v>635.02300000000002</v>
      </c>
      <c r="X2237" s="22">
        <v>475.69499999999999</v>
      </c>
      <c r="Y2237" s="22">
        <v>320.089</v>
      </c>
      <c r="Z2237" s="22">
        <v>178.392</v>
      </c>
      <c r="AA2237" s="22">
        <v>81.244</v>
      </c>
      <c r="AB2237" s="22">
        <v>27.219000000000001</v>
      </c>
      <c r="AC2237" s="22">
        <v>5.6440000000000001</v>
      </c>
    </row>
    <row r="2238" spans="1:29" ht="11.5" hidden="1">
      <c r="A2238" s="15">
        <v>2221</v>
      </c>
      <c r="B2238" s="13" t="s">
        <v>1059</v>
      </c>
      <c r="C2238" s="14" t="s">
        <v>1216</v>
      </c>
      <c r="D2238" s="12"/>
      <c r="E2238" s="12">
        <v>28</v>
      </c>
      <c r="F2238" s="13" t="s">
        <v>1110</v>
      </c>
      <c r="G2238" s="12">
        <v>915</v>
      </c>
      <c r="H2238" s="12">
        <v>1950</v>
      </c>
      <c r="I2238" s="11">
        <v>3.5390000000000001</v>
      </c>
      <c r="J2238" s="11">
        <v>3.2109999999999999</v>
      </c>
      <c r="K2238" s="11">
        <v>2.8090000000000002</v>
      </c>
      <c r="L2238" s="11">
        <v>2.298</v>
      </c>
      <c r="M2238" s="11">
        <v>1.7290000000000001</v>
      </c>
      <c r="N2238" s="11">
        <v>1.54</v>
      </c>
      <c r="O2238" s="11">
        <v>1.488</v>
      </c>
      <c r="P2238" s="11">
        <v>1.3149999999999999</v>
      </c>
      <c r="Q2238" s="11">
        <v>1.3049999999999999</v>
      </c>
      <c r="R2238" s="11">
        <v>1.2070000000000001</v>
      </c>
      <c r="S2238" s="11">
        <v>1.0669999999999999</v>
      </c>
      <c r="T2238" s="11">
        <v>0.7</v>
      </c>
      <c r="U2238" s="11">
        <v>0.69</v>
      </c>
      <c r="V2238" s="11">
        <v>0.41499999999999998</v>
      </c>
      <c r="W2238" s="11">
        <v>0.38</v>
      </c>
      <c r="X2238" s="11">
        <v>0.28499999999999998</v>
      </c>
      <c r="Y2238" s="11">
        <v>0.17899999999999999</v>
      </c>
      <c r="Z2238" s="11">
        <v>0.10100000000000001</v>
      </c>
      <c r="AA2238" s="11">
        <v>2.4E-2</v>
      </c>
      <c r="AB2238" s="11">
        <v>3.0000000000000001E-3</v>
      </c>
      <c r="AC2238" s="11">
        <v>1E-3</v>
      </c>
    </row>
    <row r="2239" spans="1:29" ht="11.5" hidden="1">
      <c r="A2239" s="15">
        <v>2222</v>
      </c>
      <c r="B2239" s="13" t="s">
        <v>1059</v>
      </c>
      <c r="C2239" s="14" t="s">
        <v>1216</v>
      </c>
      <c r="D2239" s="12"/>
      <c r="E2239" s="12">
        <v>28</v>
      </c>
      <c r="F2239" s="13" t="s">
        <v>1110</v>
      </c>
      <c r="G2239" s="12">
        <v>915</v>
      </c>
      <c r="H2239" s="12">
        <v>1955</v>
      </c>
      <c r="I2239" s="11">
        <v>3.8490000000000002</v>
      </c>
      <c r="J2239" s="11">
        <v>3.556</v>
      </c>
      <c r="K2239" s="11">
        <v>3.1459999999999999</v>
      </c>
      <c r="L2239" s="11">
        <v>2.56</v>
      </c>
      <c r="M2239" s="11">
        <v>1.929</v>
      </c>
      <c r="N2239" s="11">
        <v>1.6439999999999999</v>
      </c>
      <c r="O2239" s="11">
        <v>1.544</v>
      </c>
      <c r="P2239" s="11">
        <v>1.393</v>
      </c>
      <c r="Q2239" s="11">
        <v>1.3819999999999999</v>
      </c>
      <c r="R2239" s="11">
        <v>1.2869999999999999</v>
      </c>
      <c r="S2239" s="11">
        <v>1.1479999999999999</v>
      </c>
      <c r="T2239" s="11">
        <v>0.78900000000000003</v>
      </c>
      <c r="U2239" s="11">
        <v>0.76300000000000001</v>
      </c>
      <c r="V2239" s="11">
        <v>0.47699999999999998</v>
      </c>
      <c r="W2239" s="11">
        <v>0.41199999999999998</v>
      </c>
      <c r="X2239" s="11">
        <v>0.309</v>
      </c>
      <c r="Y2239" s="11">
        <v>0.19500000000000001</v>
      </c>
      <c r="Z2239" s="11">
        <v>6.0999999999999999E-2</v>
      </c>
      <c r="AA2239" s="11">
        <v>0.02</v>
      </c>
      <c r="AB2239" s="11">
        <v>3.0000000000000001E-3</v>
      </c>
      <c r="AC2239" s="11">
        <v>0</v>
      </c>
    </row>
    <row r="2240" spans="1:29" ht="11.5" hidden="1">
      <c r="A2240" s="15">
        <v>2223</v>
      </c>
      <c r="B2240" s="13" t="s">
        <v>1059</v>
      </c>
      <c r="C2240" s="14" t="s">
        <v>1216</v>
      </c>
      <c r="D2240" s="12"/>
      <c r="E2240" s="12">
        <v>28</v>
      </c>
      <c r="F2240" s="13" t="s">
        <v>1110</v>
      </c>
      <c r="G2240" s="12">
        <v>915</v>
      </c>
      <c r="H2240" s="12">
        <v>1960</v>
      </c>
      <c r="I2240" s="11">
        <v>4.1689999999999996</v>
      </c>
      <c r="J2240" s="11">
        <v>3.9260000000000002</v>
      </c>
      <c r="K2240" s="11">
        <v>3.5249999999999999</v>
      </c>
      <c r="L2240" s="11">
        <v>2.839</v>
      </c>
      <c r="M2240" s="11">
        <v>2.1459999999999999</v>
      </c>
      <c r="N2240" s="11">
        <v>1.7509999999999999</v>
      </c>
      <c r="O2240" s="11">
        <v>1.597</v>
      </c>
      <c r="P2240" s="11">
        <v>1.4750000000000001</v>
      </c>
      <c r="Q2240" s="11">
        <v>1.4610000000000001</v>
      </c>
      <c r="R2240" s="11">
        <v>1.3680000000000001</v>
      </c>
      <c r="S2240" s="11">
        <v>1.2330000000000001</v>
      </c>
      <c r="T2240" s="11">
        <v>0.88400000000000001</v>
      </c>
      <c r="U2240" s="11">
        <v>0.84</v>
      </c>
      <c r="V2240" s="11">
        <v>0.54500000000000004</v>
      </c>
      <c r="W2240" s="11">
        <v>0.44700000000000001</v>
      </c>
      <c r="X2240" s="11">
        <v>0.33400000000000002</v>
      </c>
      <c r="Y2240" s="11">
        <v>0.21099999999999999</v>
      </c>
      <c r="Z2240" s="11">
        <v>6.9000000000000006E-2</v>
      </c>
      <c r="AA2240" s="11">
        <v>1.4E-2</v>
      </c>
      <c r="AB2240" s="11">
        <v>3.0000000000000001E-3</v>
      </c>
      <c r="AC2240" s="11">
        <v>0</v>
      </c>
    </row>
    <row r="2241" spans="1:29" ht="11.5" hidden="1">
      <c r="A2241" s="15">
        <v>2224</v>
      </c>
      <c r="B2241" s="13" t="s">
        <v>1059</v>
      </c>
      <c r="C2241" s="14" t="s">
        <v>1216</v>
      </c>
      <c r="D2241" s="12"/>
      <c r="E2241" s="12">
        <v>28</v>
      </c>
      <c r="F2241" s="13" t="s">
        <v>1110</v>
      </c>
      <c r="G2241" s="12">
        <v>915</v>
      </c>
      <c r="H2241" s="12">
        <v>1965</v>
      </c>
      <c r="I2241" s="11">
        <v>4.4649999999999999</v>
      </c>
      <c r="J2241" s="11">
        <v>4.3789999999999996</v>
      </c>
      <c r="K2241" s="11">
        <v>4.0490000000000004</v>
      </c>
      <c r="L2241" s="11">
        <v>3.2170000000000001</v>
      </c>
      <c r="M2241" s="11">
        <v>2.4359999999999999</v>
      </c>
      <c r="N2241" s="11">
        <v>1.794</v>
      </c>
      <c r="O2241" s="11">
        <v>1.532</v>
      </c>
      <c r="P2241" s="11">
        <v>1.4850000000000001</v>
      </c>
      <c r="Q2241" s="11">
        <v>1.476</v>
      </c>
      <c r="R2241" s="11">
        <v>1.3979999999999999</v>
      </c>
      <c r="S2241" s="11">
        <v>1.288</v>
      </c>
      <c r="T2241" s="11">
        <v>1.028</v>
      </c>
      <c r="U2241" s="11">
        <v>0.93300000000000005</v>
      </c>
      <c r="V2241" s="11">
        <v>0.65600000000000003</v>
      </c>
      <c r="W2241" s="11">
        <v>0.47799999999999998</v>
      </c>
      <c r="X2241" s="11">
        <v>0.20899999999999999</v>
      </c>
      <c r="Y2241" s="11">
        <v>7.0999999999999994E-2</v>
      </c>
      <c r="Z2241" s="11">
        <v>7.8E-2</v>
      </c>
      <c r="AA2241" s="11">
        <v>1.6E-2</v>
      </c>
      <c r="AB2241" s="11">
        <v>2E-3</v>
      </c>
      <c r="AC2241" s="11">
        <v>0</v>
      </c>
    </row>
    <row r="2242" spans="1:29" ht="11.5" hidden="1">
      <c r="A2242" s="15">
        <v>2225</v>
      </c>
      <c r="B2242" s="13" t="s">
        <v>1059</v>
      </c>
      <c r="C2242" s="14" t="s">
        <v>1216</v>
      </c>
      <c r="D2242" s="12"/>
      <c r="E2242" s="12">
        <v>28</v>
      </c>
      <c r="F2242" s="13" t="s">
        <v>1110</v>
      </c>
      <c r="G2242" s="12">
        <v>915</v>
      </c>
      <c r="H2242" s="12">
        <v>1970</v>
      </c>
      <c r="I2242" s="11">
        <v>4.7830000000000004</v>
      </c>
      <c r="J2242" s="11">
        <v>4.8860000000000001</v>
      </c>
      <c r="K2242" s="11">
        <v>4.6520000000000001</v>
      </c>
      <c r="L2242" s="11">
        <v>3.637</v>
      </c>
      <c r="M2242" s="11">
        <v>2.7730000000000001</v>
      </c>
      <c r="N2242" s="11">
        <v>1.837</v>
      </c>
      <c r="O2242" s="11">
        <v>1.4710000000000001</v>
      </c>
      <c r="P2242" s="11">
        <v>1.5009999999999999</v>
      </c>
      <c r="Q2242" s="11">
        <v>1.488</v>
      </c>
      <c r="R2242" s="11">
        <v>1.4339999999999999</v>
      </c>
      <c r="S2242" s="11">
        <v>1.3440000000000001</v>
      </c>
      <c r="T2242" s="11">
        <v>1.1919999999999999</v>
      </c>
      <c r="U2242" s="11">
        <v>1.0389999999999999</v>
      </c>
      <c r="V2242" s="11">
        <v>0.79100000000000004</v>
      </c>
      <c r="W2242" s="11">
        <v>0.50900000000000001</v>
      </c>
      <c r="X2242" s="11">
        <v>0.129</v>
      </c>
      <c r="Y2242" s="11">
        <v>2.5999999999999999E-2</v>
      </c>
      <c r="Z2242" s="11">
        <v>2.5999999999999999E-2</v>
      </c>
      <c r="AA2242" s="11">
        <v>1.9E-2</v>
      </c>
      <c r="AB2242" s="11">
        <v>2E-3</v>
      </c>
      <c r="AC2242" s="11">
        <v>0</v>
      </c>
    </row>
    <row r="2243" spans="1:29" ht="11.5" hidden="1">
      <c r="A2243" s="15">
        <v>2226</v>
      </c>
      <c r="B2243" s="13" t="s">
        <v>1059</v>
      </c>
      <c r="C2243" s="14" t="s">
        <v>1216</v>
      </c>
      <c r="D2243" s="12"/>
      <c r="E2243" s="12">
        <v>28</v>
      </c>
      <c r="F2243" s="13" t="s">
        <v>1110</v>
      </c>
      <c r="G2243" s="12">
        <v>915</v>
      </c>
      <c r="H2243" s="12">
        <v>1975</v>
      </c>
      <c r="I2243" s="11">
        <v>4.351</v>
      </c>
      <c r="J2243" s="11">
        <v>4.4249999999999998</v>
      </c>
      <c r="K2243" s="11">
        <v>4.1849999999999996</v>
      </c>
      <c r="L2243" s="11">
        <v>3.399</v>
      </c>
      <c r="M2243" s="11">
        <v>2.8540000000000001</v>
      </c>
      <c r="N2243" s="11">
        <v>2.0960000000000001</v>
      </c>
      <c r="O2243" s="11">
        <v>1.716</v>
      </c>
      <c r="P2243" s="11">
        <v>1.6439999999999999</v>
      </c>
      <c r="Q2243" s="11">
        <v>1.5509999999999999</v>
      </c>
      <c r="R2243" s="11">
        <v>1.401</v>
      </c>
      <c r="S2243" s="11">
        <v>1.244</v>
      </c>
      <c r="T2243" s="11">
        <v>1.1240000000000001</v>
      </c>
      <c r="U2243" s="11">
        <v>1.026</v>
      </c>
      <c r="V2243" s="11">
        <v>0.82699999999999996</v>
      </c>
      <c r="W2243" s="11">
        <v>0.56299999999999994</v>
      </c>
      <c r="X2243" s="11">
        <v>0.189</v>
      </c>
      <c r="Y2243" s="11">
        <v>4.7E-2</v>
      </c>
      <c r="Z2243" s="11">
        <v>0.01</v>
      </c>
      <c r="AA2243" s="11">
        <v>8.0000000000000002E-3</v>
      </c>
      <c r="AB2243" s="11">
        <v>2E-3</v>
      </c>
      <c r="AC2243" s="11">
        <v>0</v>
      </c>
    </row>
    <row r="2244" spans="1:29" ht="11.5" hidden="1">
      <c r="A2244" s="15">
        <v>2227</v>
      </c>
      <c r="B2244" s="13" t="s">
        <v>1059</v>
      </c>
      <c r="C2244" s="14" t="s">
        <v>1216</v>
      </c>
      <c r="D2244" s="12"/>
      <c r="E2244" s="12">
        <v>28</v>
      </c>
      <c r="F2244" s="13" t="s">
        <v>1110</v>
      </c>
      <c r="G2244" s="12">
        <v>915</v>
      </c>
      <c r="H2244" s="12">
        <v>1980</v>
      </c>
      <c r="I2244" s="11">
        <v>3.9670000000000001</v>
      </c>
      <c r="J2244" s="11">
        <v>4.0039999999999996</v>
      </c>
      <c r="K2244" s="11">
        <v>3.766</v>
      </c>
      <c r="L2244" s="11">
        <v>3.181</v>
      </c>
      <c r="M2244" s="11">
        <v>2.9390000000000001</v>
      </c>
      <c r="N2244" s="11">
        <v>2.3860000000000001</v>
      </c>
      <c r="O2244" s="11">
        <v>2.008</v>
      </c>
      <c r="P2244" s="11">
        <v>1.7949999999999999</v>
      </c>
      <c r="Q2244" s="11">
        <v>1.619</v>
      </c>
      <c r="R2244" s="11">
        <v>1.369</v>
      </c>
      <c r="S2244" s="11">
        <v>1.1479999999999999</v>
      </c>
      <c r="T2244" s="11">
        <v>1.0629999999999999</v>
      </c>
      <c r="U2244" s="11">
        <v>1.0129999999999999</v>
      </c>
      <c r="V2244" s="11">
        <v>0.85899999999999999</v>
      </c>
      <c r="W2244" s="11">
        <v>0.625</v>
      </c>
      <c r="X2244" s="11">
        <v>0.27700000000000002</v>
      </c>
      <c r="Y2244" s="11">
        <v>9.1999999999999998E-2</v>
      </c>
      <c r="Z2244" s="11">
        <v>1.9E-2</v>
      </c>
      <c r="AA2244" s="11">
        <v>3.0000000000000001E-3</v>
      </c>
      <c r="AB2244" s="11">
        <v>0</v>
      </c>
      <c r="AC2244" s="11">
        <v>0</v>
      </c>
    </row>
    <row r="2245" spans="1:29" ht="11.5" hidden="1">
      <c r="A2245" s="15">
        <v>2228</v>
      </c>
      <c r="B2245" s="13" t="s">
        <v>1059</v>
      </c>
      <c r="C2245" s="14" t="s">
        <v>1216</v>
      </c>
      <c r="D2245" s="12"/>
      <c r="E2245" s="12">
        <v>28</v>
      </c>
      <c r="F2245" s="13" t="s">
        <v>1110</v>
      </c>
      <c r="G2245" s="12">
        <v>915</v>
      </c>
      <c r="H2245" s="12">
        <v>1985</v>
      </c>
      <c r="I2245" s="11">
        <v>3.61</v>
      </c>
      <c r="J2245" s="11">
        <v>3.633</v>
      </c>
      <c r="K2245" s="11">
        <v>3.387</v>
      </c>
      <c r="L2245" s="11">
        <v>2.9750000000000001</v>
      </c>
      <c r="M2245" s="11">
        <v>3.028</v>
      </c>
      <c r="N2245" s="11">
        <v>2.7120000000000002</v>
      </c>
      <c r="O2245" s="11">
        <v>2.3439999999999999</v>
      </c>
      <c r="P2245" s="11">
        <v>1.9690000000000001</v>
      </c>
      <c r="Q2245" s="11">
        <v>1.6839999999999999</v>
      </c>
      <c r="R2245" s="11">
        <v>1.3380000000000001</v>
      </c>
      <c r="S2245" s="11">
        <v>1.06</v>
      </c>
      <c r="T2245" s="11">
        <v>1.002</v>
      </c>
      <c r="U2245" s="11">
        <v>1.004</v>
      </c>
      <c r="V2245" s="11">
        <v>0.89400000000000002</v>
      </c>
      <c r="W2245" s="11">
        <v>0.69299999999999995</v>
      </c>
      <c r="X2245" s="11">
        <v>0.40899999999999997</v>
      </c>
      <c r="Y2245" s="11">
        <v>0.17899999999999999</v>
      </c>
      <c r="Z2245" s="11">
        <v>3.9E-2</v>
      </c>
      <c r="AA2245" s="11">
        <v>5.0000000000000001E-3</v>
      </c>
      <c r="AB2245" s="11">
        <v>0</v>
      </c>
      <c r="AC2245" s="11">
        <v>0</v>
      </c>
    </row>
    <row r="2246" spans="1:29" ht="11.5" hidden="1">
      <c r="A2246" s="15">
        <v>2229</v>
      </c>
      <c r="B2246" s="13" t="s">
        <v>1059</v>
      </c>
      <c r="C2246" s="14" t="s">
        <v>1216</v>
      </c>
      <c r="D2246" s="12"/>
      <c r="E2246" s="12">
        <v>28</v>
      </c>
      <c r="F2246" s="13" t="s">
        <v>1110</v>
      </c>
      <c r="G2246" s="12">
        <v>915</v>
      </c>
      <c r="H2246" s="12">
        <v>1990</v>
      </c>
      <c r="I2246" s="11">
        <v>3.282</v>
      </c>
      <c r="J2246" s="11">
        <v>3.2850000000000001</v>
      </c>
      <c r="K2246" s="11">
        <v>3.0550000000000002</v>
      </c>
      <c r="L2246" s="11">
        <v>2.78</v>
      </c>
      <c r="M2246" s="11">
        <v>3.1219999999999999</v>
      </c>
      <c r="N2246" s="11">
        <v>3.0859999999999999</v>
      </c>
      <c r="O2246" s="11">
        <v>2.734</v>
      </c>
      <c r="P2246" s="11">
        <v>2.1539999999999999</v>
      </c>
      <c r="Q2246" s="11">
        <v>1.762</v>
      </c>
      <c r="R2246" s="11">
        <v>1.3069999999999999</v>
      </c>
      <c r="S2246" s="11">
        <v>0.98</v>
      </c>
      <c r="T2246" s="11">
        <v>0.94499999999999995</v>
      </c>
      <c r="U2246" s="11">
        <v>0.99199999999999999</v>
      </c>
      <c r="V2246" s="11">
        <v>0.93400000000000005</v>
      </c>
      <c r="W2246" s="11">
        <v>0.76600000000000001</v>
      </c>
      <c r="X2246" s="11">
        <v>0.60099999999999998</v>
      </c>
      <c r="Y2246" s="11">
        <v>0.34399999999999997</v>
      </c>
      <c r="Z2246" s="11">
        <v>7.8E-2</v>
      </c>
      <c r="AA2246" s="11">
        <v>1.2E-2</v>
      </c>
      <c r="AB2246" s="11">
        <v>0</v>
      </c>
      <c r="AC2246" s="11">
        <v>0</v>
      </c>
    </row>
    <row r="2247" spans="1:29" ht="11.5" hidden="1">
      <c r="A2247" s="15">
        <v>2230</v>
      </c>
      <c r="B2247" s="13" t="s">
        <v>1059</v>
      </c>
      <c r="C2247" s="14" t="s">
        <v>1216</v>
      </c>
      <c r="D2247" s="12"/>
      <c r="E2247" s="12">
        <v>28</v>
      </c>
      <c r="F2247" s="13" t="s">
        <v>1110</v>
      </c>
      <c r="G2247" s="12">
        <v>915</v>
      </c>
      <c r="H2247" s="12">
        <v>1995</v>
      </c>
      <c r="I2247" s="11">
        <v>3.4140000000000001</v>
      </c>
      <c r="J2247" s="11">
        <v>3.508</v>
      </c>
      <c r="K2247" s="11">
        <v>3.3380000000000001</v>
      </c>
      <c r="L2247" s="11">
        <v>3.0379999999999998</v>
      </c>
      <c r="M2247" s="11">
        <v>3.1269999999999998</v>
      </c>
      <c r="N2247" s="11">
        <v>3.2639999999999998</v>
      </c>
      <c r="O2247" s="11">
        <v>3.27</v>
      </c>
      <c r="P2247" s="11">
        <v>2.806</v>
      </c>
      <c r="Q2247" s="11">
        <v>2.298</v>
      </c>
      <c r="R2247" s="11">
        <v>1.7090000000000001</v>
      </c>
      <c r="S2247" s="11">
        <v>1.27</v>
      </c>
      <c r="T2247" s="11">
        <v>1.093</v>
      </c>
      <c r="U2247" s="11">
        <v>0.98699999999999999</v>
      </c>
      <c r="V2247" s="11">
        <v>0.88100000000000001</v>
      </c>
      <c r="W2247" s="11">
        <v>0.75800000000000001</v>
      </c>
      <c r="X2247" s="11">
        <v>0.56899999999999995</v>
      </c>
      <c r="Y2247" s="11">
        <v>0.375</v>
      </c>
      <c r="Z2247" s="11">
        <v>0.155</v>
      </c>
      <c r="AA2247" s="11">
        <v>2.3E-2</v>
      </c>
      <c r="AB2247" s="11">
        <v>2E-3</v>
      </c>
      <c r="AC2247" s="11">
        <v>0</v>
      </c>
    </row>
    <row r="2248" spans="1:29" ht="11.5" hidden="1">
      <c r="A2248" s="15">
        <v>2231</v>
      </c>
      <c r="B2248" s="13" t="s">
        <v>1059</v>
      </c>
      <c r="C2248" s="14" t="s">
        <v>1216</v>
      </c>
      <c r="D2248" s="12"/>
      <c r="E2248" s="12">
        <v>28</v>
      </c>
      <c r="F2248" s="13" t="s">
        <v>1110</v>
      </c>
      <c r="G2248" s="12">
        <v>915</v>
      </c>
      <c r="H2248" s="12">
        <v>2000</v>
      </c>
      <c r="I2248" s="11">
        <v>3.5569999999999999</v>
      </c>
      <c r="J2248" s="11">
        <v>3.7440000000000002</v>
      </c>
      <c r="K2248" s="11">
        <v>3.6520000000000001</v>
      </c>
      <c r="L2248" s="11">
        <v>3.3050000000000002</v>
      </c>
      <c r="M2248" s="11">
        <v>3.1459999999999999</v>
      </c>
      <c r="N2248" s="11">
        <v>3.4449999999999998</v>
      </c>
      <c r="O2248" s="11">
        <v>3.9089999999999998</v>
      </c>
      <c r="P2248" s="11">
        <v>3.66</v>
      </c>
      <c r="Q2248" s="11">
        <v>2.9990000000000001</v>
      </c>
      <c r="R2248" s="11">
        <v>2.2290000000000001</v>
      </c>
      <c r="S2248" s="11">
        <v>1.6579999999999999</v>
      </c>
      <c r="T2248" s="11">
        <v>1.2589999999999999</v>
      </c>
      <c r="U2248" s="11">
        <v>0.98099999999999998</v>
      </c>
      <c r="V2248" s="11">
        <v>0.83199999999999996</v>
      </c>
      <c r="W2248" s="11">
        <v>0.747</v>
      </c>
      <c r="X2248" s="11">
        <v>0.54200000000000004</v>
      </c>
      <c r="Y2248" s="11">
        <v>0.40799999999999997</v>
      </c>
      <c r="Z2248" s="11">
        <v>0.17499999999999999</v>
      </c>
      <c r="AA2248" s="11">
        <v>4.5999999999999999E-2</v>
      </c>
      <c r="AB2248" s="11">
        <v>3.0000000000000001E-3</v>
      </c>
      <c r="AC2248" s="11">
        <v>0</v>
      </c>
    </row>
    <row r="2249" spans="1:29" ht="11.5" hidden="1">
      <c r="A2249" s="15">
        <v>2232</v>
      </c>
      <c r="B2249" s="13" t="s">
        <v>1059</v>
      </c>
      <c r="C2249" s="14" t="s">
        <v>1216</v>
      </c>
      <c r="D2249" s="12"/>
      <c r="E2249" s="12">
        <v>28</v>
      </c>
      <c r="F2249" s="13" t="s">
        <v>1110</v>
      </c>
      <c r="G2249" s="12">
        <v>915</v>
      </c>
      <c r="H2249" s="12">
        <v>2005</v>
      </c>
      <c r="I2249" s="11">
        <v>3.4929999999999999</v>
      </c>
      <c r="J2249" s="11">
        <v>3.5539999999999998</v>
      </c>
      <c r="K2249" s="11">
        <v>3.7210000000000001</v>
      </c>
      <c r="L2249" s="11">
        <v>3.4750000000000001</v>
      </c>
      <c r="M2249" s="11">
        <v>3.339</v>
      </c>
      <c r="N2249" s="11">
        <v>3.56</v>
      </c>
      <c r="O2249" s="11">
        <v>3.8050000000000002</v>
      </c>
      <c r="P2249" s="11">
        <v>3.76</v>
      </c>
      <c r="Q2249" s="11">
        <v>3.3279999999999998</v>
      </c>
      <c r="R2249" s="11">
        <v>2.7440000000000002</v>
      </c>
      <c r="S2249" s="11">
        <v>2.1160000000000001</v>
      </c>
      <c r="T2249" s="11">
        <v>1.58</v>
      </c>
      <c r="U2249" s="11">
        <v>1.2410000000000001</v>
      </c>
      <c r="V2249" s="11">
        <v>0.996</v>
      </c>
      <c r="W2249" s="11">
        <v>0.79200000000000004</v>
      </c>
      <c r="X2249" s="11">
        <v>0.60299999999999998</v>
      </c>
      <c r="Y2249" s="11">
        <v>0.46899999999999997</v>
      </c>
      <c r="Z2249" s="11">
        <v>0.19600000000000001</v>
      </c>
      <c r="AA2249" s="11">
        <v>5.3999999999999999E-2</v>
      </c>
      <c r="AB2249" s="11">
        <v>6.0000000000000001E-3</v>
      </c>
      <c r="AC2249" s="11">
        <v>0</v>
      </c>
    </row>
    <row r="2250" spans="1:29" ht="11.5" hidden="1">
      <c r="A2250" s="15">
        <v>2233</v>
      </c>
      <c r="B2250" s="13" t="s">
        <v>1059</v>
      </c>
      <c r="C2250" s="14" t="s">
        <v>1216</v>
      </c>
      <c r="D2250" s="12"/>
      <c r="E2250" s="12">
        <v>28</v>
      </c>
      <c r="F2250" s="13" t="s">
        <v>1110</v>
      </c>
      <c r="G2250" s="12">
        <v>915</v>
      </c>
      <c r="H2250" s="12">
        <v>2010</v>
      </c>
      <c r="I2250" s="11">
        <v>3.4359999999999999</v>
      </c>
      <c r="J2250" s="11">
        <v>3.3730000000000002</v>
      </c>
      <c r="K2250" s="11">
        <v>3.798</v>
      </c>
      <c r="L2250" s="11">
        <v>3.6520000000000001</v>
      </c>
      <c r="M2250" s="11">
        <v>3.5449999999999999</v>
      </c>
      <c r="N2250" s="11">
        <v>3.6669999999999998</v>
      </c>
      <c r="O2250" s="11">
        <v>3.7120000000000002</v>
      </c>
      <c r="P2250" s="11">
        <v>3.8610000000000002</v>
      </c>
      <c r="Q2250" s="11">
        <v>3.6949999999999998</v>
      </c>
      <c r="R2250" s="11">
        <v>3.38</v>
      </c>
      <c r="S2250" s="11">
        <v>2.702</v>
      </c>
      <c r="T2250" s="11">
        <v>1.972</v>
      </c>
      <c r="U2250" s="11">
        <v>1.5780000000000001</v>
      </c>
      <c r="V2250" s="11">
        <v>1.1879999999999999</v>
      </c>
      <c r="W2250" s="11">
        <v>0.84199999999999997</v>
      </c>
      <c r="X2250" s="11">
        <v>0.67300000000000004</v>
      </c>
      <c r="Y2250" s="11">
        <v>0.53300000000000003</v>
      </c>
      <c r="Z2250" s="11">
        <v>0.23300000000000001</v>
      </c>
      <c r="AA2250" s="11">
        <v>6.2E-2</v>
      </c>
      <c r="AB2250" s="11">
        <v>8.9999999999999993E-3</v>
      </c>
      <c r="AC2250" s="11">
        <v>1E-3</v>
      </c>
    </row>
    <row r="2251" spans="1:29" ht="11.5" hidden="1">
      <c r="A2251" s="15">
        <v>2234</v>
      </c>
      <c r="B2251" s="13" t="s">
        <v>1059</v>
      </c>
      <c r="C2251" s="14" t="s">
        <v>1216</v>
      </c>
      <c r="D2251" s="12"/>
      <c r="E2251" s="12">
        <v>28</v>
      </c>
      <c r="F2251" s="13" t="s">
        <v>1110</v>
      </c>
      <c r="G2251" s="12">
        <v>915</v>
      </c>
      <c r="H2251" s="12">
        <v>2015</v>
      </c>
      <c r="I2251" s="11">
        <v>3.5649999999999999</v>
      </c>
      <c r="J2251" s="11">
        <v>3.3719999999999999</v>
      </c>
      <c r="K2251" s="11">
        <v>3.4940000000000002</v>
      </c>
      <c r="L2251" s="11">
        <v>3.7610000000000001</v>
      </c>
      <c r="M2251" s="11">
        <v>3.6819999999999999</v>
      </c>
      <c r="N2251" s="11">
        <v>3.7029999999999998</v>
      </c>
      <c r="O2251" s="11">
        <v>3.738</v>
      </c>
      <c r="P2251" s="11">
        <v>3.7320000000000002</v>
      </c>
      <c r="Q2251" s="11">
        <v>3.8149999999999999</v>
      </c>
      <c r="R2251" s="11">
        <v>3.7010000000000001</v>
      </c>
      <c r="S2251" s="11">
        <v>3.3279999999999998</v>
      </c>
      <c r="T2251" s="11">
        <v>2.5880000000000001</v>
      </c>
      <c r="U2251" s="11">
        <v>1.927</v>
      </c>
      <c r="V2251" s="11">
        <v>1.492</v>
      </c>
      <c r="W2251" s="11">
        <v>1.0369999999999999</v>
      </c>
      <c r="X2251" s="11">
        <v>0.70499999999999996</v>
      </c>
      <c r="Y2251" s="11">
        <v>0.53200000000000003</v>
      </c>
      <c r="Z2251" s="11">
        <v>0.28000000000000003</v>
      </c>
      <c r="AA2251" s="11">
        <v>7.8E-2</v>
      </c>
      <c r="AB2251" s="11">
        <v>1.2E-2</v>
      </c>
      <c r="AC2251" s="11">
        <v>1E-3</v>
      </c>
    </row>
    <row r="2252" spans="1:29" ht="11.5" hidden="1">
      <c r="A2252" s="15">
        <v>2235</v>
      </c>
      <c r="B2252" s="13" t="s">
        <v>1059</v>
      </c>
      <c r="C2252" s="14" t="s">
        <v>1216</v>
      </c>
      <c r="D2252" s="12"/>
      <c r="E2252" s="12">
        <v>28</v>
      </c>
      <c r="F2252" s="13" t="s">
        <v>1110</v>
      </c>
      <c r="G2252" s="12">
        <v>915</v>
      </c>
      <c r="H2252" s="12">
        <v>2020</v>
      </c>
      <c r="I2252" s="11">
        <v>3.625</v>
      </c>
      <c r="J2252" s="11">
        <v>3.56</v>
      </c>
      <c r="K2252" s="11">
        <v>3.3690000000000002</v>
      </c>
      <c r="L2252" s="11">
        <v>3.49</v>
      </c>
      <c r="M2252" s="11">
        <v>3.7519999999999998</v>
      </c>
      <c r="N2252" s="11">
        <v>3.6720000000000002</v>
      </c>
      <c r="O2252" s="11">
        <v>3.6909999999999998</v>
      </c>
      <c r="P2252" s="11">
        <v>3.722</v>
      </c>
      <c r="Q2252" s="11">
        <v>3.7069999999999999</v>
      </c>
      <c r="R2252" s="11">
        <v>3.774</v>
      </c>
      <c r="S2252" s="11">
        <v>3.64</v>
      </c>
      <c r="T2252" s="11">
        <v>3.2469999999999999</v>
      </c>
      <c r="U2252" s="11">
        <v>2.4910000000000001</v>
      </c>
      <c r="V2252" s="11">
        <v>1.8069999999999999</v>
      </c>
      <c r="W2252" s="11">
        <v>1.3380000000000001</v>
      </c>
      <c r="X2252" s="11">
        <v>0.85899999999999999</v>
      </c>
      <c r="Y2252" s="11">
        <v>0.505</v>
      </c>
      <c r="Z2252" s="11">
        <v>0.29299999999999998</v>
      </c>
      <c r="AA2252" s="11">
        <v>0.10100000000000001</v>
      </c>
      <c r="AB2252" s="11">
        <v>1.4999999999999999E-2</v>
      </c>
      <c r="AC2252" s="11">
        <v>1E-3</v>
      </c>
    </row>
    <row r="2253" spans="1:29" ht="11.5" hidden="1">
      <c r="A2253" s="15">
        <v>2236</v>
      </c>
      <c r="B2253" s="13" t="s">
        <v>1059</v>
      </c>
      <c r="C2253" s="14" t="s">
        <v>1217</v>
      </c>
      <c r="D2253" s="12">
        <v>13</v>
      </c>
      <c r="E2253" s="12">
        <v>533</v>
      </c>
      <c r="F2253" s="13" t="s">
        <v>1110</v>
      </c>
      <c r="G2253" s="12">
        <v>915</v>
      </c>
      <c r="H2253" s="12">
        <v>1950</v>
      </c>
      <c r="I2253" s="11">
        <v>3.4220000000000002</v>
      </c>
      <c r="J2253" s="11">
        <v>2.69</v>
      </c>
      <c r="K2253" s="11">
        <v>2.177</v>
      </c>
      <c r="L2253" s="11">
        <v>2.0819999999999999</v>
      </c>
      <c r="M2253" s="11">
        <v>1.6379999999999999</v>
      </c>
      <c r="N2253" s="11">
        <v>1.4430000000000001</v>
      </c>
      <c r="O2253" s="11">
        <v>1.4</v>
      </c>
      <c r="P2253" s="11">
        <v>1.3160000000000001</v>
      </c>
      <c r="Q2253" s="11">
        <v>1.1619999999999999</v>
      </c>
      <c r="R2253" s="11">
        <v>0.75800000000000001</v>
      </c>
      <c r="S2253" s="11">
        <v>0.51500000000000001</v>
      </c>
      <c r="T2253" s="11">
        <v>0.36099999999999999</v>
      </c>
      <c r="U2253" s="11">
        <v>0.26300000000000001</v>
      </c>
      <c r="V2253" s="11">
        <v>0.17399999999999999</v>
      </c>
      <c r="W2253" s="11">
        <v>0.09</v>
      </c>
      <c r="X2253" s="11">
        <v>8.5999999999999993E-2</v>
      </c>
      <c r="Y2253" s="11">
        <v>5.2999999999999999E-2</v>
      </c>
      <c r="Z2253" s="11">
        <v>2.1000000000000001E-2</v>
      </c>
      <c r="AA2253" s="11">
        <v>6.0000000000000001E-3</v>
      </c>
      <c r="AB2253" s="11">
        <v>0</v>
      </c>
      <c r="AC2253" s="11">
        <v>0</v>
      </c>
    </row>
    <row r="2254" spans="1:29" ht="11.5" hidden="1">
      <c r="A2254" s="15">
        <v>2237</v>
      </c>
      <c r="B2254" s="13" t="s">
        <v>1059</v>
      </c>
      <c r="C2254" s="14" t="s">
        <v>1217</v>
      </c>
      <c r="D2254" s="12">
        <v>13</v>
      </c>
      <c r="E2254" s="12">
        <v>533</v>
      </c>
      <c r="F2254" s="13" t="s">
        <v>1110</v>
      </c>
      <c r="G2254" s="12">
        <v>915</v>
      </c>
      <c r="H2254" s="12">
        <v>1955</v>
      </c>
      <c r="I2254" s="11">
        <v>3.9820000000000002</v>
      </c>
      <c r="J2254" s="11">
        <v>3.1720000000000002</v>
      </c>
      <c r="K2254" s="11">
        <v>2.5510000000000002</v>
      </c>
      <c r="L2254" s="11">
        <v>2.1059999999999999</v>
      </c>
      <c r="M2254" s="11">
        <v>2.0289999999999999</v>
      </c>
      <c r="N2254" s="11">
        <v>1.57</v>
      </c>
      <c r="O2254" s="11">
        <v>1.36</v>
      </c>
      <c r="P2254" s="11">
        <v>1.3160000000000001</v>
      </c>
      <c r="Q2254" s="11">
        <v>1.2370000000000001</v>
      </c>
      <c r="R2254" s="11">
        <v>1.091</v>
      </c>
      <c r="S2254" s="11">
        <v>0.71399999999999997</v>
      </c>
      <c r="T2254" s="11">
        <v>0.48599999999999999</v>
      </c>
      <c r="U2254" s="11">
        <v>0.33300000000000002</v>
      </c>
      <c r="V2254" s="11">
        <v>0.22900000000000001</v>
      </c>
      <c r="W2254" s="11">
        <v>0.14099999999999999</v>
      </c>
      <c r="X2254" s="11">
        <v>6.2E-2</v>
      </c>
      <c r="Y2254" s="11">
        <v>4.9000000000000002E-2</v>
      </c>
      <c r="Z2254" s="11">
        <v>2.1000000000000001E-2</v>
      </c>
      <c r="AA2254" s="11">
        <v>6.0000000000000001E-3</v>
      </c>
      <c r="AB2254" s="11">
        <v>0</v>
      </c>
      <c r="AC2254" s="11">
        <v>0</v>
      </c>
    </row>
    <row r="2255" spans="1:29" ht="11.5" hidden="1">
      <c r="A2255" s="15">
        <v>2238</v>
      </c>
      <c r="B2255" s="13" t="s">
        <v>1059</v>
      </c>
      <c r="C2255" s="14" t="s">
        <v>1217</v>
      </c>
      <c r="D2255" s="12">
        <v>13</v>
      </c>
      <c r="E2255" s="12">
        <v>533</v>
      </c>
      <c r="F2255" s="13" t="s">
        <v>1110</v>
      </c>
      <c r="G2255" s="12">
        <v>915</v>
      </c>
      <c r="H2255" s="12">
        <v>1960</v>
      </c>
      <c r="I2255" s="11">
        <v>4.306</v>
      </c>
      <c r="J2255" s="11">
        <v>4.0990000000000002</v>
      </c>
      <c r="K2255" s="11">
        <v>3.4940000000000002</v>
      </c>
      <c r="L2255" s="11">
        <v>2.722</v>
      </c>
      <c r="M2255" s="11">
        <v>2.1509999999999998</v>
      </c>
      <c r="N2255" s="11">
        <v>2.0459999999999998</v>
      </c>
      <c r="O2255" s="11">
        <v>1.611</v>
      </c>
      <c r="P2255" s="11">
        <v>1.4219999999999999</v>
      </c>
      <c r="Q2255" s="11">
        <v>1.353</v>
      </c>
      <c r="R2255" s="11">
        <v>1.25</v>
      </c>
      <c r="S2255" s="11">
        <v>1.121</v>
      </c>
      <c r="T2255" s="11">
        <v>0.753</v>
      </c>
      <c r="U2255" s="11">
        <v>0.504</v>
      </c>
      <c r="V2255" s="11">
        <v>0.34799999999999998</v>
      </c>
      <c r="W2255" s="11">
        <v>0.22500000000000001</v>
      </c>
      <c r="X2255" s="11">
        <v>0.122</v>
      </c>
      <c r="Y2255" s="11">
        <v>7.0999999999999994E-2</v>
      </c>
      <c r="Z2255" s="11">
        <v>3.2000000000000001E-2</v>
      </c>
      <c r="AA2255" s="11">
        <v>5.0000000000000001E-3</v>
      </c>
      <c r="AB2255" s="11">
        <v>0</v>
      </c>
      <c r="AC2255" s="11">
        <v>0</v>
      </c>
    </row>
    <row r="2256" spans="1:29" ht="11.5" hidden="1">
      <c r="A2256" s="15">
        <v>2239</v>
      </c>
      <c r="B2256" s="13" t="s">
        <v>1059</v>
      </c>
      <c r="C2256" s="14" t="s">
        <v>1217</v>
      </c>
      <c r="D2256" s="12">
        <v>13</v>
      </c>
      <c r="E2256" s="12">
        <v>533</v>
      </c>
      <c r="F2256" s="13" t="s">
        <v>1110</v>
      </c>
      <c r="G2256" s="12">
        <v>915</v>
      </c>
      <c r="H2256" s="12">
        <v>1965</v>
      </c>
      <c r="I2256" s="11">
        <v>4.1239999999999997</v>
      </c>
      <c r="J2256" s="11">
        <v>3.9020000000000001</v>
      </c>
      <c r="K2256" s="11">
        <v>3.6989999999999998</v>
      </c>
      <c r="L2256" s="11">
        <v>3.16</v>
      </c>
      <c r="M2256" s="11">
        <v>2.4940000000000002</v>
      </c>
      <c r="N2256" s="11">
        <v>2.04</v>
      </c>
      <c r="O2256" s="11">
        <v>1.976</v>
      </c>
      <c r="P2256" s="11">
        <v>1.514</v>
      </c>
      <c r="Q2256" s="11">
        <v>1.296</v>
      </c>
      <c r="R2256" s="11">
        <v>1.2250000000000001</v>
      </c>
      <c r="S2256" s="11">
        <v>1.1299999999999999</v>
      </c>
      <c r="T2256" s="11">
        <v>1.0069999999999999</v>
      </c>
      <c r="U2256" s="11">
        <v>0.67600000000000005</v>
      </c>
      <c r="V2256" s="11">
        <v>0.45300000000000001</v>
      </c>
      <c r="W2256" s="11">
        <v>0.29299999999999998</v>
      </c>
      <c r="X2256" s="11">
        <v>0.16400000000000001</v>
      </c>
      <c r="Y2256" s="11">
        <v>7.2999999999999995E-2</v>
      </c>
      <c r="Z2256" s="11">
        <v>3.1E-2</v>
      </c>
      <c r="AA2256" s="11">
        <v>8.9999999999999993E-3</v>
      </c>
      <c r="AB2256" s="11">
        <v>0</v>
      </c>
      <c r="AC2256" s="11">
        <v>0</v>
      </c>
    </row>
    <row r="2257" spans="1:29" ht="11.5" hidden="1">
      <c r="A2257" s="15">
        <v>2240</v>
      </c>
      <c r="B2257" s="13" t="s">
        <v>1059</v>
      </c>
      <c r="C2257" s="14" t="s">
        <v>1217</v>
      </c>
      <c r="D2257" s="12">
        <v>13</v>
      </c>
      <c r="E2257" s="12">
        <v>533</v>
      </c>
      <c r="F2257" s="13" t="s">
        <v>1110</v>
      </c>
      <c r="G2257" s="12">
        <v>915</v>
      </c>
      <c r="H2257" s="12">
        <v>1970</v>
      </c>
      <c r="I2257" s="11">
        <v>3.4340000000000002</v>
      </c>
      <c r="J2257" s="11">
        <v>3.7919999999999998</v>
      </c>
      <c r="K2257" s="11">
        <v>3.5859999999999999</v>
      </c>
      <c r="L2257" s="11">
        <v>3.3650000000000002</v>
      </c>
      <c r="M2257" s="11">
        <v>2.8780000000000001</v>
      </c>
      <c r="N2257" s="11">
        <v>2.302</v>
      </c>
      <c r="O2257" s="11">
        <v>1.946</v>
      </c>
      <c r="P2257" s="11">
        <v>1.9139999999999999</v>
      </c>
      <c r="Q2257" s="11">
        <v>1.429</v>
      </c>
      <c r="R2257" s="11">
        <v>1.1850000000000001</v>
      </c>
      <c r="S2257" s="11">
        <v>1.1100000000000001</v>
      </c>
      <c r="T2257" s="11">
        <v>1.0189999999999999</v>
      </c>
      <c r="U2257" s="11">
        <v>0.89300000000000002</v>
      </c>
      <c r="V2257" s="11">
        <v>0.58799999999999997</v>
      </c>
      <c r="W2257" s="11">
        <v>0.38</v>
      </c>
      <c r="X2257" s="11">
        <v>0.22</v>
      </c>
      <c r="Y2257" s="11">
        <v>9.9000000000000005E-2</v>
      </c>
      <c r="Z2257" s="11">
        <v>3.3000000000000002E-2</v>
      </c>
      <c r="AA2257" s="11">
        <v>8.9999999999999993E-3</v>
      </c>
      <c r="AB2257" s="11">
        <v>0</v>
      </c>
      <c r="AC2257" s="11">
        <v>0</v>
      </c>
    </row>
    <row r="2258" spans="1:29" ht="11.5" hidden="1">
      <c r="A2258" s="15">
        <v>2241</v>
      </c>
      <c r="B2258" s="13" t="s">
        <v>1059</v>
      </c>
      <c r="C2258" s="14" t="s">
        <v>1217</v>
      </c>
      <c r="D2258" s="12">
        <v>13</v>
      </c>
      <c r="E2258" s="12">
        <v>533</v>
      </c>
      <c r="F2258" s="13" t="s">
        <v>1110</v>
      </c>
      <c r="G2258" s="12">
        <v>915</v>
      </c>
      <c r="H2258" s="12">
        <v>1975</v>
      </c>
      <c r="I2258" s="11">
        <v>2.9740000000000002</v>
      </c>
      <c r="J2258" s="11">
        <v>2.92</v>
      </c>
      <c r="K2258" s="11">
        <v>3.488</v>
      </c>
      <c r="L2258" s="11">
        <v>3.2770000000000001</v>
      </c>
      <c r="M2258" s="11">
        <v>3.07</v>
      </c>
      <c r="N2258" s="11">
        <v>2.8340000000000001</v>
      </c>
      <c r="O2258" s="11">
        <v>2.3420000000000001</v>
      </c>
      <c r="P2258" s="11">
        <v>2.0409999999999999</v>
      </c>
      <c r="Q2258" s="11">
        <v>1.905</v>
      </c>
      <c r="R2258" s="11">
        <v>1.2949999999999999</v>
      </c>
      <c r="S2258" s="11">
        <v>1.0569999999999999</v>
      </c>
      <c r="T2258" s="11">
        <v>1.0329999999999999</v>
      </c>
      <c r="U2258" s="11">
        <v>0.94599999999999995</v>
      </c>
      <c r="V2258" s="11">
        <v>0.79800000000000004</v>
      </c>
      <c r="W2258" s="11">
        <v>0.54700000000000004</v>
      </c>
      <c r="X2258" s="11">
        <v>0.33800000000000002</v>
      </c>
      <c r="Y2258" s="11">
        <v>0.20499999999999999</v>
      </c>
      <c r="Z2258" s="11">
        <v>6.7000000000000004E-2</v>
      </c>
      <c r="AA2258" s="11">
        <v>8.9999999999999993E-3</v>
      </c>
      <c r="AB2258" s="11">
        <v>2E-3</v>
      </c>
      <c r="AC2258" s="11">
        <v>0</v>
      </c>
    </row>
    <row r="2259" spans="1:29" ht="11.5" hidden="1">
      <c r="A2259" s="15">
        <v>2242</v>
      </c>
      <c r="B2259" s="13" t="s">
        <v>1059</v>
      </c>
      <c r="C2259" s="14" t="s">
        <v>1217</v>
      </c>
      <c r="D2259" s="12">
        <v>13</v>
      </c>
      <c r="E2259" s="12">
        <v>533</v>
      </c>
      <c r="F2259" s="13" t="s">
        <v>1110</v>
      </c>
      <c r="G2259" s="12">
        <v>915</v>
      </c>
      <c r="H2259" s="12">
        <v>1980</v>
      </c>
      <c r="I2259" s="11">
        <v>2.5579999999999998</v>
      </c>
      <c r="J2259" s="11">
        <v>2.3279999999999998</v>
      </c>
      <c r="K2259" s="11">
        <v>2.8860000000000001</v>
      </c>
      <c r="L2259" s="11">
        <v>3.403</v>
      </c>
      <c r="M2259" s="11">
        <v>3.0019999999999998</v>
      </c>
      <c r="N2259" s="11">
        <v>2.778</v>
      </c>
      <c r="O2259" s="11">
        <v>2.7330000000000001</v>
      </c>
      <c r="P2259" s="11">
        <v>2.1150000000000002</v>
      </c>
      <c r="Q2259" s="11">
        <v>1.877</v>
      </c>
      <c r="R2259" s="11">
        <v>1.7210000000000001</v>
      </c>
      <c r="S2259" s="11">
        <v>1.115</v>
      </c>
      <c r="T2259" s="11">
        <v>0.97799999999999998</v>
      </c>
      <c r="U2259" s="11">
        <v>0.998</v>
      </c>
      <c r="V2259" s="11">
        <v>0.9</v>
      </c>
      <c r="W2259" s="11">
        <v>0.63800000000000001</v>
      </c>
      <c r="X2259" s="11">
        <v>0.379</v>
      </c>
      <c r="Y2259" s="11">
        <v>0.253</v>
      </c>
      <c r="Z2259" s="11">
        <v>0.12</v>
      </c>
      <c r="AA2259" s="11">
        <v>2.1999999999999999E-2</v>
      </c>
      <c r="AB2259" s="11">
        <v>2E-3</v>
      </c>
      <c r="AC2259" s="11">
        <v>0</v>
      </c>
    </row>
    <row r="2260" spans="1:29" ht="11.5" hidden="1">
      <c r="A2260" s="15">
        <v>2243</v>
      </c>
      <c r="B2260" s="13" t="s">
        <v>1059</v>
      </c>
      <c r="C2260" s="14" t="s">
        <v>1217</v>
      </c>
      <c r="D2260" s="12">
        <v>13</v>
      </c>
      <c r="E2260" s="12">
        <v>533</v>
      </c>
      <c r="F2260" s="13" t="s">
        <v>1110</v>
      </c>
      <c r="G2260" s="12">
        <v>915</v>
      </c>
      <c r="H2260" s="12">
        <v>1985</v>
      </c>
      <c r="I2260" s="11">
        <v>3.1459999999999999</v>
      </c>
      <c r="J2260" s="11">
        <v>2.262</v>
      </c>
      <c r="K2260" s="11">
        <v>2.121</v>
      </c>
      <c r="L2260" s="11">
        <v>2.7570000000000001</v>
      </c>
      <c r="M2260" s="11">
        <v>3.331</v>
      </c>
      <c r="N2260" s="11">
        <v>3.121</v>
      </c>
      <c r="O2260" s="11">
        <v>2.9039999999999999</v>
      </c>
      <c r="P2260" s="11">
        <v>2.6539999999999999</v>
      </c>
      <c r="Q2260" s="11">
        <v>2.0049999999999999</v>
      </c>
      <c r="R2260" s="11">
        <v>1.7909999999999999</v>
      </c>
      <c r="S2260" s="11">
        <v>1.63</v>
      </c>
      <c r="T2260" s="11">
        <v>1.048</v>
      </c>
      <c r="U2260" s="11">
        <v>0.89600000000000002</v>
      </c>
      <c r="V2260" s="11">
        <v>0.878</v>
      </c>
      <c r="W2260" s="11">
        <v>0.75</v>
      </c>
      <c r="X2260" s="11">
        <v>0.52700000000000002</v>
      </c>
      <c r="Y2260" s="11">
        <v>0.29899999999999999</v>
      </c>
      <c r="Z2260" s="11">
        <v>0.13800000000000001</v>
      </c>
      <c r="AA2260" s="11">
        <v>0.04</v>
      </c>
      <c r="AB2260" s="11">
        <v>4.0000000000000001E-3</v>
      </c>
      <c r="AC2260" s="11">
        <v>0</v>
      </c>
    </row>
    <row r="2261" spans="1:29" ht="11.5" hidden="1">
      <c r="A2261" s="15">
        <v>2244</v>
      </c>
      <c r="B2261" s="13" t="s">
        <v>1059</v>
      </c>
      <c r="C2261" s="14" t="s">
        <v>1217</v>
      </c>
      <c r="D2261" s="12">
        <v>13</v>
      </c>
      <c r="E2261" s="12">
        <v>533</v>
      </c>
      <c r="F2261" s="13" t="s">
        <v>1110</v>
      </c>
      <c r="G2261" s="12">
        <v>915</v>
      </c>
      <c r="H2261" s="12">
        <v>1990</v>
      </c>
      <c r="I2261" s="11">
        <v>2.4510000000000001</v>
      </c>
      <c r="J2261" s="11">
        <v>2.4929999999999999</v>
      </c>
      <c r="K2261" s="11">
        <v>2.2999999999999998</v>
      </c>
      <c r="L2261" s="11">
        <v>2.0830000000000002</v>
      </c>
      <c r="M2261" s="11">
        <v>2.1789999999999998</v>
      </c>
      <c r="N2261" s="11">
        <v>2.758</v>
      </c>
      <c r="O2261" s="11">
        <v>3.2330000000000001</v>
      </c>
      <c r="P2261" s="11">
        <v>2.9630000000000001</v>
      </c>
      <c r="Q2261" s="11">
        <v>2.3420000000000001</v>
      </c>
      <c r="R2261" s="11">
        <v>1.7949999999999999</v>
      </c>
      <c r="S2261" s="11">
        <v>1.728</v>
      </c>
      <c r="T2261" s="11">
        <v>1.48</v>
      </c>
      <c r="U2261" s="11">
        <v>0.94899999999999995</v>
      </c>
      <c r="V2261" s="11">
        <v>0.80700000000000005</v>
      </c>
      <c r="W2261" s="11">
        <v>0.72899999999999998</v>
      </c>
      <c r="X2261" s="11">
        <v>0.56899999999999995</v>
      </c>
      <c r="Y2261" s="11">
        <v>0.39900000000000002</v>
      </c>
      <c r="Z2261" s="11">
        <v>0.18</v>
      </c>
      <c r="AA2261" s="11">
        <v>4.7E-2</v>
      </c>
      <c r="AB2261" s="11">
        <v>8.0000000000000002E-3</v>
      </c>
      <c r="AC2261" s="11">
        <v>0</v>
      </c>
    </row>
    <row r="2262" spans="1:29" ht="11.5" hidden="1">
      <c r="A2262" s="15">
        <v>2245</v>
      </c>
      <c r="B2262" s="13" t="s">
        <v>1059</v>
      </c>
      <c r="C2262" s="14" t="s">
        <v>1217</v>
      </c>
      <c r="D2262" s="12">
        <v>13</v>
      </c>
      <c r="E2262" s="12">
        <v>533</v>
      </c>
      <c r="F2262" s="13" t="s">
        <v>1110</v>
      </c>
      <c r="G2262" s="12">
        <v>915</v>
      </c>
      <c r="H2262" s="12">
        <v>1995</v>
      </c>
      <c r="I2262" s="11">
        <v>3.379</v>
      </c>
      <c r="J2262" s="11">
        <v>3.0329999999999999</v>
      </c>
      <c r="K2262" s="11">
        <v>2.8730000000000002</v>
      </c>
      <c r="L2262" s="11">
        <v>2.4820000000000002</v>
      </c>
      <c r="M2262" s="11">
        <v>2.6560000000000001</v>
      </c>
      <c r="N2262" s="11">
        <v>3.4510000000000001</v>
      </c>
      <c r="O2262" s="11">
        <v>3.988</v>
      </c>
      <c r="P2262" s="11">
        <v>3.9529999999999998</v>
      </c>
      <c r="Q2262" s="11">
        <v>3.4289999999999998</v>
      </c>
      <c r="R2262" s="11">
        <v>2.7559999999999998</v>
      </c>
      <c r="S2262" s="11">
        <v>2.2530000000000001</v>
      </c>
      <c r="T2262" s="11">
        <v>1.8879999999999999</v>
      </c>
      <c r="U2262" s="11">
        <v>1.4650000000000001</v>
      </c>
      <c r="V2262" s="11">
        <v>1.0369999999999999</v>
      </c>
      <c r="W2262" s="11">
        <v>0.77</v>
      </c>
      <c r="X2262" s="11">
        <v>0.57599999999999996</v>
      </c>
      <c r="Y2262" s="11">
        <v>0.42599999999999999</v>
      </c>
      <c r="Z2262" s="11">
        <v>0.22</v>
      </c>
      <c r="AA2262" s="11">
        <v>6.2E-2</v>
      </c>
      <c r="AB2262" s="11">
        <v>0.01</v>
      </c>
      <c r="AC2262" s="11">
        <v>1E-3</v>
      </c>
    </row>
    <row r="2263" spans="1:29" ht="11.5" hidden="1">
      <c r="A2263" s="15">
        <v>2246</v>
      </c>
      <c r="B2263" s="13" t="s">
        <v>1059</v>
      </c>
      <c r="C2263" s="14" t="s">
        <v>1217</v>
      </c>
      <c r="D2263" s="12">
        <v>13</v>
      </c>
      <c r="E2263" s="12">
        <v>533</v>
      </c>
      <c r="F2263" s="13" t="s">
        <v>1110</v>
      </c>
      <c r="G2263" s="12">
        <v>915</v>
      </c>
      <c r="H2263" s="12">
        <v>2000</v>
      </c>
      <c r="I2263" s="11">
        <v>3.4129999999999998</v>
      </c>
      <c r="J2263" s="11">
        <v>3.5990000000000002</v>
      </c>
      <c r="K2263" s="11">
        <v>3.375</v>
      </c>
      <c r="L2263" s="11">
        <v>3.0739999999999998</v>
      </c>
      <c r="M2263" s="11">
        <v>2.601</v>
      </c>
      <c r="N2263" s="11">
        <v>3.3420000000000001</v>
      </c>
      <c r="O2263" s="11">
        <v>4.0049999999999999</v>
      </c>
      <c r="P2263" s="11">
        <v>4.6879999999999997</v>
      </c>
      <c r="Q2263" s="11">
        <v>4.4249999999999998</v>
      </c>
      <c r="R2263" s="11">
        <v>3.6659999999999999</v>
      </c>
      <c r="S2263" s="11">
        <v>2.8450000000000002</v>
      </c>
      <c r="T2263" s="11">
        <v>2.1579999999999999</v>
      </c>
      <c r="U2263" s="11">
        <v>1.929</v>
      </c>
      <c r="V2263" s="11">
        <v>1.474</v>
      </c>
      <c r="W2263" s="11">
        <v>0.92600000000000005</v>
      </c>
      <c r="X2263" s="11">
        <v>0.56599999999999995</v>
      </c>
      <c r="Y2263" s="11">
        <v>0.54900000000000004</v>
      </c>
      <c r="Z2263" s="11">
        <v>0.29299999999999998</v>
      </c>
      <c r="AA2263" s="11">
        <v>7.6999999999999999E-2</v>
      </c>
      <c r="AB2263" s="11">
        <v>1.2999999999999999E-2</v>
      </c>
      <c r="AC2263" s="11">
        <v>1E-3</v>
      </c>
    </row>
    <row r="2264" spans="1:29" ht="11.5" hidden="1">
      <c r="A2264" s="15">
        <v>2247</v>
      </c>
      <c r="B2264" s="13" t="s">
        <v>1059</v>
      </c>
      <c r="C2264" s="14" t="s">
        <v>1217</v>
      </c>
      <c r="D2264" s="12">
        <v>13</v>
      </c>
      <c r="E2264" s="12">
        <v>533</v>
      </c>
      <c r="F2264" s="13" t="s">
        <v>1110</v>
      </c>
      <c r="G2264" s="12">
        <v>915</v>
      </c>
      <c r="H2264" s="12">
        <v>2005</v>
      </c>
      <c r="I2264" s="11">
        <v>3.0950000000000002</v>
      </c>
      <c r="J2264" s="11">
        <v>3.649</v>
      </c>
      <c r="K2264" s="11">
        <v>3.9550000000000001</v>
      </c>
      <c r="L2264" s="11">
        <v>3.6110000000000002</v>
      </c>
      <c r="M2264" s="11">
        <v>3.2320000000000002</v>
      </c>
      <c r="N2264" s="11">
        <v>3.0350000000000001</v>
      </c>
      <c r="O2264" s="11">
        <v>3.9689999999999999</v>
      </c>
      <c r="P2264" s="11">
        <v>4.5380000000000003</v>
      </c>
      <c r="Q2264" s="11">
        <v>5.1369999999999996</v>
      </c>
      <c r="R2264" s="11">
        <v>4.7110000000000003</v>
      </c>
      <c r="S2264" s="11">
        <v>3.7309999999999999</v>
      </c>
      <c r="T2264" s="11">
        <v>2.8090000000000002</v>
      </c>
      <c r="U2264" s="11">
        <v>2.1160000000000001</v>
      </c>
      <c r="V2264" s="11">
        <v>1.859</v>
      </c>
      <c r="W2264" s="11">
        <v>1.353</v>
      </c>
      <c r="X2264" s="11">
        <v>0.78700000000000003</v>
      </c>
      <c r="Y2264" s="11">
        <v>0.441</v>
      </c>
      <c r="Z2264" s="11">
        <v>0.30599999999999999</v>
      </c>
      <c r="AA2264" s="11">
        <v>0.104</v>
      </c>
      <c r="AB2264" s="11">
        <v>1.4999999999999999E-2</v>
      </c>
      <c r="AC2264" s="11">
        <v>1E-3</v>
      </c>
    </row>
    <row r="2265" spans="1:29" ht="11.5" hidden="1">
      <c r="A2265" s="15">
        <v>2248</v>
      </c>
      <c r="B2265" s="13" t="s">
        <v>1059</v>
      </c>
      <c r="C2265" s="14" t="s">
        <v>1217</v>
      </c>
      <c r="D2265" s="12">
        <v>13</v>
      </c>
      <c r="E2265" s="12">
        <v>533</v>
      </c>
      <c r="F2265" s="13" t="s">
        <v>1110</v>
      </c>
      <c r="G2265" s="12">
        <v>915</v>
      </c>
      <c r="H2265" s="12">
        <v>2010</v>
      </c>
      <c r="I2265" s="11">
        <v>3.2570000000000001</v>
      </c>
      <c r="J2265" s="11">
        <v>3.4550000000000001</v>
      </c>
      <c r="K2265" s="11">
        <v>3.6930000000000001</v>
      </c>
      <c r="L2265" s="11">
        <v>3.5249999999999999</v>
      </c>
      <c r="M2265" s="11">
        <v>2.5059999999999998</v>
      </c>
      <c r="N2265" s="11">
        <v>2.9289999999999998</v>
      </c>
      <c r="O2265" s="11">
        <v>3.5590000000000002</v>
      </c>
      <c r="P2265" s="11">
        <v>3.9609999999999999</v>
      </c>
      <c r="Q2265" s="11">
        <v>4.4119999999999999</v>
      </c>
      <c r="R2265" s="11">
        <v>5.0380000000000003</v>
      </c>
      <c r="S2265" s="11">
        <v>4.415</v>
      </c>
      <c r="T2265" s="11">
        <v>3.657</v>
      </c>
      <c r="U2265" s="11">
        <v>2.7949999999999999</v>
      </c>
      <c r="V2265" s="11">
        <v>2.0390000000000001</v>
      </c>
      <c r="W2265" s="11">
        <v>1.6950000000000001</v>
      </c>
      <c r="X2265" s="11">
        <v>1.163</v>
      </c>
      <c r="Y2265" s="11">
        <v>0.67200000000000004</v>
      </c>
      <c r="Z2265" s="11">
        <v>0.29099999999999998</v>
      </c>
      <c r="AA2265" s="11">
        <v>0.113</v>
      </c>
      <c r="AB2265" s="11">
        <v>2.3E-2</v>
      </c>
      <c r="AC2265" s="11">
        <v>2E-3</v>
      </c>
    </row>
    <row r="2266" spans="1:29" ht="11.5" hidden="1">
      <c r="A2266" s="15">
        <v>2249</v>
      </c>
      <c r="B2266" s="13" t="s">
        <v>1059</v>
      </c>
      <c r="C2266" s="14" t="s">
        <v>1217</v>
      </c>
      <c r="D2266" s="12">
        <v>13</v>
      </c>
      <c r="E2266" s="12">
        <v>533</v>
      </c>
      <c r="F2266" s="13" t="s">
        <v>1110</v>
      </c>
      <c r="G2266" s="12">
        <v>915</v>
      </c>
      <c r="H2266" s="12">
        <v>2015</v>
      </c>
      <c r="I2266" s="11">
        <v>2.7530000000000001</v>
      </c>
      <c r="J2266" s="11">
        <v>3.2989999999999999</v>
      </c>
      <c r="K2266" s="11">
        <v>3.5230000000000001</v>
      </c>
      <c r="L2266" s="11">
        <v>3.7389999999999999</v>
      </c>
      <c r="M2266" s="11">
        <v>3.5510000000000002</v>
      </c>
      <c r="N2266" s="11">
        <v>2.5880000000000001</v>
      </c>
      <c r="O2266" s="11">
        <v>3.0470000000000002</v>
      </c>
      <c r="P2266" s="11">
        <v>3.6549999999999998</v>
      </c>
      <c r="Q2266" s="11">
        <v>4.032</v>
      </c>
      <c r="R2266" s="11">
        <v>4.4400000000000004</v>
      </c>
      <c r="S2266" s="11">
        <v>4.992</v>
      </c>
      <c r="T2266" s="11">
        <v>4.327</v>
      </c>
      <c r="U2266" s="11">
        <v>3.5430000000000001</v>
      </c>
      <c r="V2266" s="11">
        <v>2.6459999999999999</v>
      </c>
      <c r="W2266" s="11">
        <v>1.843</v>
      </c>
      <c r="X2266" s="11">
        <v>1.409</v>
      </c>
      <c r="Y2266" s="11">
        <v>0.83899999999999997</v>
      </c>
      <c r="Z2266" s="11">
        <v>0.376</v>
      </c>
      <c r="AA2266" s="11">
        <v>0.111</v>
      </c>
      <c r="AB2266" s="11">
        <v>2.5999999999999999E-2</v>
      </c>
      <c r="AC2266" s="11">
        <v>3.0000000000000001E-3</v>
      </c>
    </row>
    <row r="2267" spans="1:29" ht="11.5" hidden="1">
      <c r="A2267" s="15">
        <v>2250</v>
      </c>
      <c r="B2267" s="13" t="s">
        <v>1059</v>
      </c>
      <c r="C2267" s="14" t="s">
        <v>1217</v>
      </c>
      <c r="D2267" s="12">
        <v>13</v>
      </c>
      <c r="E2267" s="12">
        <v>533</v>
      </c>
      <c r="F2267" s="13" t="s">
        <v>1110</v>
      </c>
      <c r="G2267" s="12">
        <v>915</v>
      </c>
      <c r="H2267" s="12">
        <v>2020</v>
      </c>
      <c r="I2267" s="11">
        <v>2.9729999999999999</v>
      </c>
      <c r="J2267" s="11">
        <v>2.7869999999999999</v>
      </c>
      <c r="K2267" s="11">
        <v>3.3530000000000002</v>
      </c>
      <c r="L2267" s="11">
        <v>3.5590000000000002</v>
      </c>
      <c r="M2267" s="11">
        <v>3.7589999999999999</v>
      </c>
      <c r="N2267" s="11">
        <v>3.613</v>
      </c>
      <c r="O2267" s="11">
        <v>2.6819999999999999</v>
      </c>
      <c r="P2267" s="11">
        <v>3.125</v>
      </c>
      <c r="Q2267" s="11">
        <v>3.7120000000000002</v>
      </c>
      <c r="R2267" s="11">
        <v>4.0540000000000003</v>
      </c>
      <c r="S2267" s="11">
        <v>4.4029999999999996</v>
      </c>
      <c r="T2267" s="11">
        <v>4.8970000000000002</v>
      </c>
      <c r="U2267" s="11">
        <v>4.1959999999999997</v>
      </c>
      <c r="V2267" s="11">
        <v>3.363</v>
      </c>
      <c r="W2267" s="11">
        <v>2.4060000000000001</v>
      </c>
      <c r="X2267" s="11">
        <v>1.5489999999999999</v>
      </c>
      <c r="Y2267" s="11">
        <v>1.0309999999999999</v>
      </c>
      <c r="Z2267" s="11">
        <v>0.48</v>
      </c>
      <c r="AA2267" s="11">
        <v>0.15</v>
      </c>
      <c r="AB2267" s="11">
        <v>2.8000000000000001E-2</v>
      </c>
      <c r="AC2267" s="11">
        <v>4.0000000000000001E-3</v>
      </c>
    </row>
    <row r="2268" spans="1:29" ht="11.5" hidden="1">
      <c r="A2268" s="15">
        <v>2251</v>
      </c>
      <c r="B2268" s="13" t="s">
        <v>1059</v>
      </c>
      <c r="C2268" s="14" t="s">
        <v>1218</v>
      </c>
      <c r="D2268" s="12"/>
      <c r="E2268" s="12">
        <v>44</v>
      </c>
      <c r="F2268" s="13" t="s">
        <v>1110</v>
      </c>
      <c r="G2268" s="12">
        <v>915</v>
      </c>
      <c r="H2268" s="12">
        <v>1950</v>
      </c>
      <c r="I2268" s="11">
        <v>6.0780000000000003</v>
      </c>
      <c r="J2268" s="11">
        <v>4.9690000000000003</v>
      </c>
      <c r="K2268" s="11">
        <v>4.47</v>
      </c>
      <c r="L2268" s="11">
        <v>4.1239999999999997</v>
      </c>
      <c r="M2268" s="11">
        <v>3.8420000000000001</v>
      </c>
      <c r="N2268" s="11">
        <v>3.33</v>
      </c>
      <c r="O2268" s="11">
        <v>2.9239999999999999</v>
      </c>
      <c r="P2268" s="11">
        <v>2.7309999999999999</v>
      </c>
      <c r="Q2268" s="11">
        <v>2.306</v>
      </c>
      <c r="R2268" s="11">
        <v>1.839</v>
      </c>
      <c r="S2268" s="11">
        <v>1.5629999999999999</v>
      </c>
      <c r="T2268" s="11">
        <v>1.1659999999999999</v>
      </c>
      <c r="U2268" s="11">
        <v>0.97899999999999998</v>
      </c>
      <c r="V2268" s="11">
        <v>0.78700000000000003</v>
      </c>
      <c r="W2268" s="11">
        <v>0.59499999999999997</v>
      </c>
      <c r="X2268" s="11">
        <v>0.38700000000000001</v>
      </c>
      <c r="Y2268" s="11">
        <v>0.184</v>
      </c>
      <c r="Z2268" s="11">
        <v>7.4999999999999997E-2</v>
      </c>
      <c r="AA2268" s="11">
        <v>2.1000000000000001E-2</v>
      </c>
      <c r="AB2268" s="11">
        <v>3.0000000000000001E-3</v>
      </c>
      <c r="AC2268" s="11">
        <v>0</v>
      </c>
    </row>
    <row r="2269" spans="1:29" ht="11.5" hidden="1">
      <c r="A2269" s="15">
        <v>2252</v>
      </c>
      <c r="B2269" s="13" t="s">
        <v>1059</v>
      </c>
      <c r="C2269" s="14" t="s">
        <v>1218</v>
      </c>
      <c r="D2269" s="12"/>
      <c r="E2269" s="12">
        <v>44</v>
      </c>
      <c r="F2269" s="13" t="s">
        <v>1110</v>
      </c>
      <c r="G2269" s="12">
        <v>915</v>
      </c>
      <c r="H2269" s="12">
        <v>1955</v>
      </c>
      <c r="I2269" s="11">
        <v>6.7679999999999998</v>
      </c>
      <c r="J2269" s="11">
        <v>6.2110000000000003</v>
      </c>
      <c r="K2269" s="11">
        <v>4.8159999999999998</v>
      </c>
      <c r="L2269" s="11">
        <v>4.4980000000000002</v>
      </c>
      <c r="M2269" s="11">
        <v>4.0940000000000003</v>
      </c>
      <c r="N2269" s="11">
        <v>3.6579999999999999</v>
      </c>
      <c r="O2269" s="11">
        <v>3.1080000000000001</v>
      </c>
      <c r="P2269" s="11">
        <v>2.9369999999999998</v>
      </c>
      <c r="Q2269" s="11">
        <v>2.778</v>
      </c>
      <c r="R2269" s="11">
        <v>2.161</v>
      </c>
      <c r="S2269" s="11">
        <v>1.6910000000000001</v>
      </c>
      <c r="T2269" s="11">
        <v>1.361</v>
      </c>
      <c r="U2269" s="11">
        <v>0.96399999999999997</v>
      </c>
      <c r="V2269" s="11">
        <v>0.876</v>
      </c>
      <c r="W2269" s="11">
        <v>0.65100000000000002</v>
      </c>
      <c r="X2269" s="11">
        <v>0.41599999999999998</v>
      </c>
      <c r="Y2269" s="11">
        <v>0.21199999999999999</v>
      </c>
      <c r="Z2269" s="11">
        <v>8.4000000000000005E-2</v>
      </c>
      <c r="AA2269" s="11">
        <v>2.3E-2</v>
      </c>
      <c r="AB2269" s="11">
        <v>4.0000000000000001E-3</v>
      </c>
      <c r="AC2269" s="11">
        <v>0</v>
      </c>
    </row>
    <row r="2270" spans="1:29" ht="11.5" hidden="1">
      <c r="A2270" s="15">
        <v>2253</v>
      </c>
      <c r="B2270" s="13" t="s">
        <v>1059</v>
      </c>
      <c r="C2270" s="14" t="s">
        <v>1218</v>
      </c>
      <c r="D2270" s="12"/>
      <c r="E2270" s="12">
        <v>44</v>
      </c>
      <c r="F2270" s="13" t="s">
        <v>1110</v>
      </c>
      <c r="G2270" s="12">
        <v>915</v>
      </c>
      <c r="H2270" s="12">
        <v>1960</v>
      </c>
      <c r="I2270" s="11">
        <v>8.6579999999999995</v>
      </c>
      <c r="J2270" s="11">
        <v>7.9219999999999997</v>
      </c>
      <c r="K2270" s="11">
        <v>6.6369999999999996</v>
      </c>
      <c r="L2270" s="11">
        <v>4.9450000000000003</v>
      </c>
      <c r="M2270" s="11">
        <v>4.6760000000000002</v>
      </c>
      <c r="N2270" s="11">
        <v>4.4130000000000003</v>
      </c>
      <c r="O2270" s="11">
        <v>3.8159999999999998</v>
      </c>
      <c r="P2270" s="11">
        <v>3.2519999999999998</v>
      </c>
      <c r="Q2270" s="11">
        <v>2.9319999999999999</v>
      </c>
      <c r="R2270" s="11">
        <v>2.5489999999999999</v>
      </c>
      <c r="S2270" s="11">
        <v>2.0920000000000001</v>
      </c>
      <c r="T2270" s="11">
        <v>1.587</v>
      </c>
      <c r="U2270" s="11">
        <v>1.206</v>
      </c>
      <c r="V2270" s="11">
        <v>0.94199999999999995</v>
      </c>
      <c r="W2270" s="11">
        <v>0.72199999999999998</v>
      </c>
      <c r="X2270" s="11">
        <v>0.42499999999999999</v>
      </c>
      <c r="Y2270" s="11">
        <v>0.247</v>
      </c>
      <c r="Z2270" s="11">
        <v>9.5000000000000001E-2</v>
      </c>
      <c r="AA2270" s="11">
        <v>2.5999999999999999E-2</v>
      </c>
      <c r="AB2270" s="11">
        <v>4.0000000000000001E-3</v>
      </c>
      <c r="AC2270" s="11">
        <v>0</v>
      </c>
    </row>
    <row r="2271" spans="1:29" ht="11.5" hidden="1">
      <c r="A2271" s="15">
        <v>2254</v>
      </c>
      <c r="B2271" s="13" t="s">
        <v>1059</v>
      </c>
      <c r="C2271" s="14" t="s">
        <v>1218</v>
      </c>
      <c r="D2271" s="12"/>
      <c r="E2271" s="12">
        <v>44</v>
      </c>
      <c r="F2271" s="13" t="s">
        <v>1110</v>
      </c>
      <c r="G2271" s="12">
        <v>915</v>
      </c>
      <c r="H2271" s="12">
        <v>1965</v>
      </c>
      <c r="I2271" s="11">
        <v>11.215</v>
      </c>
      <c r="J2271" s="11">
        <v>10.571</v>
      </c>
      <c r="K2271" s="11">
        <v>8.3339999999999996</v>
      </c>
      <c r="L2271" s="11">
        <v>6.5410000000000004</v>
      </c>
      <c r="M2271" s="11">
        <v>5.423</v>
      </c>
      <c r="N2271" s="11">
        <v>5.4630000000000001</v>
      </c>
      <c r="O2271" s="11">
        <v>4.7320000000000002</v>
      </c>
      <c r="P2271" s="11">
        <v>3.9940000000000002</v>
      </c>
      <c r="Q2271" s="11">
        <v>3.3479999999999999</v>
      </c>
      <c r="R2271" s="11">
        <v>2.8839999999999999</v>
      </c>
      <c r="S2271" s="11">
        <v>2.7080000000000002</v>
      </c>
      <c r="T2271" s="11">
        <v>2.0430000000000001</v>
      </c>
      <c r="U2271" s="11">
        <v>1.429</v>
      </c>
      <c r="V2271" s="11">
        <v>1.2250000000000001</v>
      </c>
      <c r="W2271" s="11">
        <v>0.77800000000000002</v>
      </c>
      <c r="X2271" s="11">
        <v>0.47</v>
      </c>
      <c r="Y2271" s="11">
        <v>0.29699999999999999</v>
      </c>
      <c r="Z2271" s="11">
        <v>0.115</v>
      </c>
      <c r="AA2271" s="11">
        <v>0.03</v>
      </c>
      <c r="AB2271" s="11">
        <v>5.0000000000000001E-3</v>
      </c>
      <c r="AC2271" s="11">
        <v>0</v>
      </c>
    </row>
    <row r="2272" spans="1:29" ht="11.5" hidden="1">
      <c r="A2272" s="15">
        <v>2255</v>
      </c>
      <c r="B2272" s="13" t="s">
        <v>1059</v>
      </c>
      <c r="C2272" s="14" t="s">
        <v>1218</v>
      </c>
      <c r="D2272" s="12"/>
      <c r="E2272" s="12">
        <v>44</v>
      </c>
      <c r="F2272" s="13" t="s">
        <v>1110</v>
      </c>
      <c r="G2272" s="12">
        <v>915</v>
      </c>
      <c r="H2272" s="12">
        <v>1970</v>
      </c>
      <c r="I2272" s="11">
        <v>11.445</v>
      </c>
      <c r="J2272" s="11">
        <v>13.183</v>
      </c>
      <c r="K2272" s="11">
        <v>10.592000000000001</v>
      </c>
      <c r="L2272" s="11">
        <v>8.2650000000000006</v>
      </c>
      <c r="M2272" s="11">
        <v>6.8520000000000003</v>
      </c>
      <c r="N2272" s="11">
        <v>6.1820000000000004</v>
      </c>
      <c r="O2272" s="11">
        <v>5.9809999999999999</v>
      </c>
      <c r="P2272" s="11">
        <v>4.9189999999999996</v>
      </c>
      <c r="Q2272" s="11">
        <v>4.085</v>
      </c>
      <c r="R2272" s="11">
        <v>3.2719999999999998</v>
      </c>
      <c r="S2272" s="11">
        <v>2.9039999999999999</v>
      </c>
      <c r="T2272" s="11">
        <v>2.516</v>
      </c>
      <c r="U2272" s="11">
        <v>1.865</v>
      </c>
      <c r="V2272" s="11">
        <v>1.4359999999999999</v>
      </c>
      <c r="W2272" s="11">
        <v>0.96099999999999997</v>
      </c>
      <c r="X2272" s="11">
        <v>0.501</v>
      </c>
      <c r="Y2272" s="11">
        <v>0.33300000000000002</v>
      </c>
      <c r="Z2272" s="11">
        <v>0.13900000000000001</v>
      </c>
      <c r="AA2272" s="11">
        <v>3.5999999999999997E-2</v>
      </c>
      <c r="AB2272" s="11">
        <v>5.0000000000000001E-3</v>
      </c>
      <c r="AC2272" s="11">
        <v>0</v>
      </c>
    </row>
    <row r="2273" spans="1:29" ht="11.5" hidden="1">
      <c r="A2273" s="15">
        <v>2256</v>
      </c>
      <c r="B2273" s="13" t="s">
        <v>1059</v>
      </c>
      <c r="C2273" s="14" t="s">
        <v>1218</v>
      </c>
      <c r="D2273" s="12"/>
      <c r="E2273" s="12">
        <v>44</v>
      </c>
      <c r="F2273" s="13" t="s">
        <v>1110</v>
      </c>
      <c r="G2273" s="12">
        <v>915</v>
      </c>
      <c r="H2273" s="12">
        <v>1975</v>
      </c>
      <c r="I2273" s="11">
        <v>12.473000000000001</v>
      </c>
      <c r="J2273" s="11">
        <v>12.598000000000001</v>
      </c>
      <c r="K2273" s="11">
        <v>12.792</v>
      </c>
      <c r="L2273" s="11">
        <v>9.7850000000000001</v>
      </c>
      <c r="M2273" s="11">
        <v>8.3960000000000008</v>
      </c>
      <c r="N2273" s="11">
        <v>7.8029999999999999</v>
      </c>
      <c r="O2273" s="11">
        <v>6.3849999999999998</v>
      </c>
      <c r="P2273" s="11">
        <v>5.5019999999999998</v>
      </c>
      <c r="Q2273" s="11">
        <v>4.6980000000000004</v>
      </c>
      <c r="R2273" s="11">
        <v>3.8479999999999999</v>
      </c>
      <c r="S2273" s="11">
        <v>3.1259999999999999</v>
      </c>
      <c r="T2273" s="11">
        <v>2.5840000000000001</v>
      </c>
      <c r="U2273" s="11">
        <v>2.1560000000000001</v>
      </c>
      <c r="V2273" s="11">
        <v>1.6850000000000001</v>
      </c>
      <c r="W2273" s="11">
        <v>1.1319999999999999</v>
      </c>
      <c r="X2273" s="11">
        <v>0.69299999999999995</v>
      </c>
      <c r="Y2273" s="11">
        <v>0.378</v>
      </c>
      <c r="Z2273" s="11">
        <v>0.156</v>
      </c>
      <c r="AA2273" s="11">
        <v>4.1000000000000002E-2</v>
      </c>
      <c r="AB2273" s="11">
        <v>6.0000000000000001E-3</v>
      </c>
      <c r="AC2273" s="11">
        <v>0</v>
      </c>
    </row>
    <row r="2274" spans="1:29" ht="11.5" hidden="1">
      <c r="A2274" s="15">
        <v>2257</v>
      </c>
      <c r="B2274" s="13" t="s">
        <v>1059</v>
      </c>
      <c r="C2274" s="14" t="s">
        <v>1218</v>
      </c>
      <c r="D2274" s="12"/>
      <c r="E2274" s="12">
        <v>44</v>
      </c>
      <c r="F2274" s="13" t="s">
        <v>1110</v>
      </c>
      <c r="G2274" s="12">
        <v>915</v>
      </c>
      <c r="H2274" s="12">
        <v>1980</v>
      </c>
      <c r="I2274" s="11">
        <v>12.372</v>
      </c>
      <c r="J2274" s="11">
        <v>13.244999999999999</v>
      </c>
      <c r="K2274" s="11">
        <v>12.538</v>
      </c>
      <c r="L2274" s="11">
        <v>13.035</v>
      </c>
      <c r="M2274" s="11">
        <v>10.622999999999999</v>
      </c>
      <c r="N2274" s="11">
        <v>8.6479999999999997</v>
      </c>
      <c r="O2274" s="11">
        <v>7.1950000000000003</v>
      </c>
      <c r="P2274" s="11">
        <v>5.8109999999999999</v>
      </c>
      <c r="Q2274" s="11">
        <v>5.2249999999999996</v>
      </c>
      <c r="R2274" s="11">
        <v>4.22</v>
      </c>
      <c r="S2274" s="11">
        <v>3.3940000000000001</v>
      </c>
      <c r="T2274" s="11">
        <v>2.601</v>
      </c>
      <c r="U2274" s="11">
        <v>2.2050000000000001</v>
      </c>
      <c r="V2274" s="11">
        <v>1.9850000000000001</v>
      </c>
      <c r="W2274" s="11">
        <v>1.399</v>
      </c>
      <c r="X2274" s="11">
        <v>0.84399999999999997</v>
      </c>
      <c r="Y2274" s="11">
        <v>0.46</v>
      </c>
      <c r="Z2274" s="11">
        <v>0.17199999999999999</v>
      </c>
      <c r="AA2274" s="11">
        <v>4.5999999999999999E-2</v>
      </c>
      <c r="AB2274" s="11">
        <v>7.0000000000000001E-3</v>
      </c>
      <c r="AC2274" s="11">
        <v>1E-3</v>
      </c>
    </row>
    <row r="2275" spans="1:29" ht="11.5" hidden="1">
      <c r="A2275" s="15">
        <v>2258</v>
      </c>
      <c r="B2275" s="13" t="s">
        <v>1059</v>
      </c>
      <c r="C2275" s="14" t="s">
        <v>1218</v>
      </c>
      <c r="D2275" s="12"/>
      <c r="E2275" s="12">
        <v>44</v>
      </c>
      <c r="F2275" s="13" t="s">
        <v>1110</v>
      </c>
      <c r="G2275" s="12">
        <v>915</v>
      </c>
      <c r="H2275" s="12">
        <v>1985</v>
      </c>
      <c r="I2275" s="11">
        <v>14.532</v>
      </c>
      <c r="J2275" s="11">
        <v>12.518000000000001</v>
      </c>
      <c r="K2275" s="11">
        <v>13.215999999999999</v>
      </c>
      <c r="L2275" s="11">
        <v>12.510999999999999</v>
      </c>
      <c r="M2275" s="11">
        <v>12.984999999999999</v>
      </c>
      <c r="N2275" s="11">
        <v>10.557</v>
      </c>
      <c r="O2275" s="11">
        <v>8.57</v>
      </c>
      <c r="P2275" s="11">
        <v>7.1040000000000001</v>
      </c>
      <c r="Q2275" s="11">
        <v>5.7</v>
      </c>
      <c r="R2275" s="11">
        <v>5.0999999999999996</v>
      </c>
      <c r="S2275" s="11">
        <v>4.08</v>
      </c>
      <c r="T2275" s="11">
        <v>3.2370000000000001</v>
      </c>
      <c r="U2275" s="11">
        <v>2.4369999999999998</v>
      </c>
      <c r="V2275" s="11">
        <v>1.9970000000000001</v>
      </c>
      <c r="W2275" s="11">
        <v>1.706</v>
      </c>
      <c r="X2275" s="11">
        <v>1.097</v>
      </c>
      <c r="Y2275" s="11">
        <v>0.53500000000000003</v>
      </c>
      <c r="Z2275" s="11">
        <v>0.217</v>
      </c>
      <c r="AA2275" s="11">
        <v>5.3999999999999999E-2</v>
      </c>
      <c r="AB2275" s="11">
        <v>8.9999999999999993E-3</v>
      </c>
      <c r="AC2275" s="11">
        <v>1E-3</v>
      </c>
    </row>
    <row r="2276" spans="1:29" ht="11.5" hidden="1">
      <c r="A2276" s="15">
        <v>2259</v>
      </c>
      <c r="B2276" s="13" t="s">
        <v>1059</v>
      </c>
      <c r="C2276" s="14" t="s">
        <v>1218</v>
      </c>
      <c r="D2276" s="12"/>
      <c r="E2276" s="12">
        <v>44</v>
      </c>
      <c r="F2276" s="13" t="s">
        <v>1110</v>
      </c>
      <c r="G2276" s="12">
        <v>915</v>
      </c>
      <c r="H2276" s="12">
        <v>1990</v>
      </c>
      <c r="I2276" s="11">
        <v>13.962999999999999</v>
      </c>
      <c r="J2276" s="11">
        <v>14.382999999999999</v>
      </c>
      <c r="K2276" s="11">
        <v>12.483000000000001</v>
      </c>
      <c r="L2276" s="11">
        <v>13.19</v>
      </c>
      <c r="M2276" s="11">
        <v>12.443</v>
      </c>
      <c r="N2276" s="11">
        <v>12.871</v>
      </c>
      <c r="O2276" s="11">
        <v>10.446</v>
      </c>
      <c r="P2276" s="11">
        <v>8.4710000000000001</v>
      </c>
      <c r="Q2276" s="11">
        <v>6.9930000000000003</v>
      </c>
      <c r="R2276" s="11">
        <v>5.5780000000000003</v>
      </c>
      <c r="S2276" s="11">
        <v>4.9509999999999996</v>
      </c>
      <c r="T2276" s="11">
        <v>3.9159999999999999</v>
      </c>
      <c r="U2276" s="11">
        <v>3.0569999999999999</v>
      </c>
      <c r="V2276" s="11">
        <v>2.2269999999999999</v>
      </c>
      <c r="W2276" s="11">
        <v>1.7310000000000001</v>
      </c>
      <c r="X2276" s="11">
        <v>1.347</v>
      </c>
      <c r="Y2276" s="11">
        <v>0.67600000000000005</v>
      </c>
      <c r="Z2276" s="11">
        <v>0.27700000000000002</v>
      </c>
      <c r="AA2276" s="11">
        <v>7.6999999999999999E-2</v>
      </c>
      <c r="AB2276" s="11">
        <v>1.2E-2</v>
      </c>
      <c r="AC2276" s="11">
        <v>1E-3</v>
      </c>
    </row>
    <row r="2277" spans="1:29" ht="11.5" hidden="1">
      <c r="A2277" s="15">
        <v>2260</v>
      </c>
      <c r="B2277" s="13" t="s">
        <v>1059</v>
      </c>
      <c r="C2277" s="14" t="s">
        <v>1218</v>
      </c>
      <c r="D2277" s="12"/>
      <c r="E2277" s="12">
        <v>44</v>
      </c>
      <c r="F2277" s="13" t="s">
        <v>1110</v>
      </c>
      <c r="G2277" s="12">
        <v>915</v>
      </c>
      <c r="H2277" s="12">
        <v>1995</v>
      </c>
      <c r="I2277" s="11">
        <v>15.009</v>
      </c>
      <c r="J2277" s="11">
        <v>13.843999999999999</v>
      </c>
      <c r="K2277" s="11">
        <v>14.39</v>
      </c>
      <c r="L2277" s="11">
        <v>12.584</v>
      </c>
      <c r="M2277" s="11">
        <v>13.26</v>
      </c>
      <c r="N2277" s="11">
        <v>12.349</v>
      </c>
      <c r="O2277" s="11">
        <v>12.718999999999999</v>
      </c>
      <c r="P2277" s="11">
        <v>10.425000000000001</v>
      </c>
      <c r="Q2277" s="11">
        <v>8.5039999999999996</v>
      </c>
      <c r="R2277" s="11">
        <v>7.0170000000000003</v>
      </c>
      <c r="S2277" s="11">
        <v>5.5380000000000003</v>
      </c>
      <c r="T2277" s="11">
        <v>4.8070000000000004</v>
      </c>
      <c r="U2277" s="11">
        <v>3.7360000000000002</v>
      </c>
      <c r="V2277" s="11">
        <v>2.83</v>
      </c>
      <c r="W2277" s="11">
        <v>1.9610000000000001</v>
      </c>
      <c r="X2277" s="11">
        <v>1.395</v>
      </c>
      <c r="Y2277" s="11">
        <v>0.82399999999999995</v>
      </c>
      <c r="Z2277" s="11">
        <v>0.40699999999999997</v>
      </c>
      <c r="AA2277" s="11">
        <v>0.122</v>
      </c>
      <c r="AB2277" s="11">
        <v>2.3E-2</v>
      </c>
      <c r="AC2277" s="11">
        <v>2E-3</v>
      </c>
    </row>
    <row r="2278" spans="1:29" ht="11.5" hidden="1">
      <c r="A2278" s="15">
        <v>2261</v>
      </c>
      <c r="B2278" s="13" t="s">
        <v>1059</v>
      </c>
      <c r="C2278" s="14" t="s">
        <v>1218</v>
      </c>
      <c r="D2278" s="12"/>
      <c r="E2278" s="12">
        <v>44</v>
      </c>
      <c r="F2278" s="13" t="s">
        <v>1110</v>
      </c>
      <c r="G2278" s="12">
        <v>915</v>
      </c>
      <c r="H2278" s="12">
        <v>2000</v>
      </c>
      <c r="I2278" s="11">
        <v>13.877000000000001</v>
      </c>
      <c r="J2278" s="11">
        <v>15.151</v>
      </c>
      <c r="K2278" s="11">
        <v>14.324</v>
      </c>
      <c r="L2278" s="11">
        <v>13.986000000000001</v>
      </c>
      <c r="M2278" s="11">
        <v>11.771000000000001</v>
      </c>
      <c r="N2278" s="11">
        <v>13.031000000000001</v>
      </c>
      <c r="O2278" s="11">
        <v>12.304</v>
      </c>
      <c r="P2278" s="11">
        <v>12.961</v>
      </c>
      <c r="Q2278" s="11">
        <v>10.85</v>
      </c>
      <c r="R2278" s="11">
        <v>8.8109999999999999</v>
      </c>
      <c r="S2278" s="11">
        <v>6.7960000000000003</v>
      </c>
      <c r="T2278" s="11">
        <v>5.0640000000000001</v>
      </c>
      <c r="U2278" s="11">
        <v>4.4770000000000003</v>
      </c>
      <c r="V2278" s="11">
        <v>3.4209999999999998</v>
      </c>
      <c r="W2278" s="11">
        <v>2.4940000000000002</v>
      </c>
      <c r="X2278" s="11">
        <v>1.6559999999999999</v>
      </c>
      <c r="Y2278" s="11">
        <v>1.1240000000000001</v>
      </c>
      <c r="Z2278" s="11">
        <v>0.52800000000000002</v>
      </c>
      <c r="AA2278" s="11">
        <v>0.19800000000000001</v>
      </c>
      <c r="AB2278" s="11">
        <v>4.1000000000000002E-2</v>
      </c>
      <c r="AC2278" s="11">
        <v>5.0000000000000001E-3</v>
      </c>
    </row>
    <row r="2279" spans="1:29" ht="11.5" hidden="1">
      <c r="A2279" s="15">
        <v>2262</v>
      </c>
      <c r="B2279" s="13" t="s">
        <v>1059</v>
      </c>
      <c r="C2279" s="14" t="s">
        <v>1218</v>
      </c>
      <c r="D2279" s="12"/>
      <c r="E2279" s="12">
        <v>44</v>
      </c>
      <c r="F2279" s="13" t="s">
        <v>1110</v>
      </c>
      <c r="G2279" s="12">
        <v>915</v>
      </c>
      <c r="H2279" s="12">
        <v>2005</v>
      </c>
      <c r="I2279" s="11">
        <v>14.72</v>
      </c>
      <c r="J2279" s="11">
        <v>15.576000000000001</v>
      </c>
      <c r="K2279" s="11">
        <v>15.212999999999999</v>
      </c>
      <c r="L2279" s="11">
        <v>14.819000000000001</v>
      </c>
      <c r="M2279" s="11">
        <v>12.631</v>
      </c>
      <c r="N2279" s="11">
        <v>13.492000000000001</v>
      </c>
      <c r="O2279" s="11">
        <v>13.250999999999999</v>
      </c>
      <c r="P2279" s="11">
        <v>14.1</v>
      </c>
      <c r="Q2279" s="11">
        <v>12.228</v>
      </c>
      <c r="R2279" s="11">
        <v>10.749000000000001</v>
      </c>
      <c r="S2279" s="11">
        <v>8.3970000000000002</v>
      </c>
      <c r="T2279" s="11">
        <v>6.0890000000000004</v>
      </c>
      <c r="U2279" s="11">
        <v>4.944</v>
      </c>
      <c r="V2279" s="11">
        <v>3.9359999999999999</v>
      </c>
      <c r="W2279" s="11">
        <v>2.8780000000000001</v>
      </c>
      <c r="X2279" s="11">
        <v>1.88</v>
      </c>
      <c r="Y2279" s="11">
        <v>1.2270000000000001</v>
      </c>
      <c r="Z2279" s="11">
        <v>0.66100000000000003</v>
      </c>
      <c r="AA2279" s="11">
        <v>0.224</v>
      </c>
      <c r="AB2279" s="11">
        <v>5.2999999999999999E-2</v>
      </c>
      <c r="AC2279" s="11">
        <v>7.0000000000000001E-3</v>
      </c>
    </row>
    <row r="2280" spans="1:29" ht="11.5" hidden="1">
      <c r="A2280" s="15">
        <v>2263</v>
      </c>
      <c r="B2280" s="13" t="s">
        <v>1059</v>
      </c>
      <c r="C2280" s="14" t="s">
        <v>1218</v>
      </c>
      <c r="D2280" s="12"/>
      <c r="E2280" s="12">
        <v>44</v>
      </c>
      <c r="F2280" s="13" t="s">
        <v>1110</v>
      </c>
      <c r="G2280" s="12">
        <v>915</v>
      </c>
      <c r="H2280" s="12">
        <v>2010</v>
      </c>
      <c r="I2280" s="11">
        <v>15.568</v>
      </c>
      <c r="J2280" s="11">
        <v>16.059000000000001</v>
      </c>
      <c r="K2280" s="11">
        <v>16.120999999999999</v>
      </c>
      <c r="L2280" s="11">
        <v>15.712</v>
      </c>
      <c r="M2280" s="11">
        <v>13.534000000000001</v>
      </c>
      <c r="N2280" s="11">
        <v>14.018000000000001</v>
      </c>
      <c r="O2280" s="11">
        <v>14.244999999999999</v>
      </c>
      <c r="P2280" s="11">
        <v>15.324</v>
      </c>
      <c r="Q2280" s="11">
        <v>13.794</v>
      </c>
      <c r="R2280" s="11">
        <v>13.115</v>
      </c>
      <c r="S2280" s="11">
        <v>10.371</v>
      </c>
      <c r="T2280" s="11">
        <v>7.32</v>
      </c>
      <c r="U2280" s="11">
        <v>5.4619999999999997</v>
      </c>
      <c r="V2280" s="11">
        <v>4.5289999999999999</v>
      </c>
      <c r="W2280" s="11">
        <v>3.3210000000000002</v>
      </c>
      <c r="X2280" s="11">
        <v>2.1360000000000001</v>
      </c>
      <c r="Y2280" s="11">
        <v>1.3420000000000001</v>
      </c>
      <c r="Z2280" s="11">
        <v>0.66200000000000003</v>
      </c>
      <c r="AA2280" s="11">
        <v>0.24099999999999999</v>
      </c>
      <c r="AB2280" s="11">
        <v>4.9000000000000002E-2</v>
      </c>
      <c r="AC2280" s="11">
        <v>6.0000000000000001E-3</v>
      </c>
    </row>
    <row r="2281" spans="1:29" ht="11.5" hidden="1">
      <c r="A2281" s="15">
        <v>2264</v>
      </c>
      <c r="B2281" s="13" t="s">
        <v>1059</v>
      </c>
      <c r="C2281" s="14" t="s">
        <v>1218</v>
      </c>
      <c r="D2281" s="12"/>
      <c r="E2281" s="12">
        <v>44</v>
      </c>
      <c r="F2281" s="13" t="s">
        <v>1110</v>
      </c>
      <c r="G2281" s="12">
        <v>915</v>
      </c>
      <c r="H2281" s="12">
        <v>2015</v>
      </c>
      <c r="I2281" s="11">
        <v>12.893000000000001</v>
      </c>
      <c r="J2281" s="11">
        <v>15.606999999999999</v>
      </c>
      <c r="K2281" s="11">
        <v>16.082999999999998</v>
      </c>
      <c r="L2281" s="11">
        <v>16.356999999999999</v>
      </c>
      <c r="M2281" s="11">
        <v>16.129000000000001</v>
      </c>
      <c r="N2281" s="11">
        <v>13.917</v>
      </c>
      <c r="O2281" s="11">
        <v>14.259</v>
      </c>
      <c r="P2281" s="11">
        <v>14.347</v>
      </c>
      <c r="Q2281" s="11">
        <v>15.292</v>
      </c>
      <c r="R2281" s="11">
        <v>13.661</v>
      </c>
      <c r="S2281" s="11">
        <v>12.868</v>
      </c>
      <c r="T2281" s="11">
        <v>10.066000000000001</v>
      </c>
      <c r="U2281" s="11">
        <v>6.9790000000000001</v>
      </c>
      <c r="V2281" s="11">
        <v>5.0490000000000004</v>
      </c>
      <c r="W2281" s="11">
        <v>3.9809999999999999</v>
      </c>
      <c r="X2281" s="11">
        <v>2.673</v>
      </c>
      <c r="Y2281" s="11">
        <v>1.468</v>
      </c>
      <c r="Z2281" s="11">
        <v>0.69299999999999995</v>
      </c>
      <c r="AA2281" s="11">
        <v>0.222</v>
      </c>
      <c r="AB2281" s="11">
        <v>4.3999999999999997E-2</v>
      </c>
      <c r="AC2281" s="11">
        <v>4.0000000000000001E-3</v>
      </c>
    </row>
    <row r="2282" spans="1:29" ht="11.5" hidden="1">
      <c r="A2282" s="15">
        <v>2265</v>
      </c>
      <c r="B2282" s="13" t="s">
        <v>1059</v>
      </c>
      <c r="C2282" s="14" t="s">
        <v>1218</v>
      </c>
      <c r="D2282" s="12"/>
      <c r="E2282" s="12">
        <v>44</v>
      </c>
      <c r="F2282" s="13" t="s">
        <v>1110</v>
      </c>
      <c r="G2282" s="12">
        <v>915</v>
      </c>
      <c r="H2282" s="12">
        <v>2020</v>
      </c>
      <c r="I2282" s="11">
        <v>13.167999999999999</v>
      </c>
      <c r="J2282" s="11">
        <v>12.941000000000001</v>
      </c>
      <c r="K2282" s="11">
        <v>15.634</v>
      </c>
      <c r="L2282" s="11">
        <v>16.324000000000002</v>
      </c>
      <c r="M2282" s="11">
        <v>16.777999999999999</v>
      </c>
      <c r="N2282" s="11">
        <v>16.504999999999999</v>
      </c>
      <c r="O2282" s="11">
        <v>14.169</v>
      </c>
      <c r="P2282" s="11">
        <v>14.372</v>
      </c>
      <c r="Q2282" s="11">
        <v>14.34</v>
      </c>
      <c r="R2282" s="11">
        <v>15.154999999999999</v>
      </c>
      <c r="S2282" s="11">
        <v>13.429</v>
      </c>
      <c r="T2282" s="11">
        <v>12.515000000000001</v>
      </c>
      <c r="U2282" s="11">
        <v>9.6280000000000001</v>
      </c>
      <c r="V2282" s="11">
        <v>6.4880000000000004</v>
      </c>
      <c r="W2282" s="11">
        <v>4.4800000000000004</v>
      </c>
      <c r="X2282" s="11">
        <v>3.26</v>
      </c>
      <c r="Y2282" s="11">
        <v>1.89</v>
      </c>
      <c r="Z2282" s="11">
        <v>0.79100000000000004</v>
      </c>
      <c r="AA2282" s="11">
        <v>0.24199999999999999</v>
      </c>
      <c r="AB2282" s="11">
        <v>4.2000000000000003E-2</v>
      </c>
      <c r="AC2282" s="11">
        <v>4.0000000000000001E-3</v>
      </c>
    </row>
    <row r="2283" spans="1:29" ht="11.5" hidden="1">
      <c r="A2283" s="15">
        <v>2266</v>
      </c>
      <c r="B2283" s="13" t="s">
        <v>1059</v>
      </c>
      <c r="C2283" s="14" t="s">
        <v>1219</v>
      </c>
      <c r="D2283" s="12"/>
      <c r="E2283" s="12">
        <v>52</v>
      </c>
      <c r="F2283" s="13" t="s">
        <v>1110</v>
      </c>
      <c r="G2283" s="12">
        <v>915</v>
      </c>
      <c r="H2283" s="12">
        <v>1950</v>
      </c>
      <c r="I2283" s="11">
        <v>13</v>
      </c>
      <c r="J2283" s="11">
        <v>11</v>
      </c>
      <c r="K2283" s="11">
        <v>11.000999999999999</v>
      </c>
      <c r="L2283" s="11">
        <v>10.000999999999999</v>
      </c>
      <c r="M2283" s="11">
        <v>8.9990000000000006</v>
      </c>
      <c r="N2283" s="11">
        <v>7.9989999999999997</v>
      </c>
      <c r="O2283" s="11">
        <v>8</v>
      </c>
      <c r="P2283" s="11">
        <v>7.9989999999999997</v>
      </c>
      <c r="Q2283" s="11">
        <v>7</v>
      </c>
      <c r="R2283" s="11">
        <v>6.9980000000000002</v>
      </c>
      <c r="S2283" s="11">
        <v>5</v>
      </c>
      <c r="T2283" s="11">
        <v>4</v>
      </c>
      <c r="U2283" s="11">
        <v>3.9990000000000001</v>
      </c>
      <c r="V2283" s="11">
        <v>2.9990000000000001</v>
      </c>
      <c r="W2283" s="11">
        <v>2.5</v>
      </c>
      <c r="X2283" s="11">
        <v>2</v>
      </c>
      <c r="Y2283" s="11">
        <v>0.98299999999999998</v>
      </c>
      <c r="Z2283" s="11">
        <v>0.39400000000000002</v>
      </c>
      <c r="AA2283" s="11">
        <v>0.10299999999999999</v>
      </c>
      <c r="AB2283" s="11">
        <v>1.4999999999999999E-2</v>
      </c>
      <c r="AC2283" s="11">
        <v>1E-3</v>
      </c>
    </row>
    <row r="2284" spans="1:29" ht="11.5" hidden="1">
      <c r="A2284" s="15">
        <v>2267</v>
      </c>
      <c r="B2284" s="13" t="s">
        <v>1059</v>
      </c>
      <c r="C2284" s="14" t="s">
        <v>1219</v>
      </c>
      <c r="D2284" s="12"/>
      <c r="E2284" s="12">
        <v>52</v>
      </c>
      <c r="F2284" s="13" t="s">
        <v>1110</v>
      </c>
      <c r="G2284" s="12">
        <v>915</v>
      </c>
      <c r="H2284" s="12">
        <v>1955</v>
      </c>
      <c r="I2284" s="11">
        <v>15.504</v>
      </c>
      <c r="J2284" s="11">
        <v>13.436999999999999</v>
      </c>
      <c r="K2284" s="11">
        <v>11.37</v>
      </c>
      <c r="L2284" s="11">
        <v>10.298999999999999</v>
      </c>
      <c r="M2284" s="11">
        <v>9.298</v>
      </c>
      <c r="N2284" s="11">
        <v>8.298</v>
      </c>
      <c r="O2284" s="11">
        <v>7.2990000000000004</v>
      </c>
      <c r="P2284" s="11">
        <v>7.2990000000000004</v>
      </c>
      <c r="Q2284" s="11">
        <v>7.3</v>
      </c>
      <c r="R2284" s="11">
        <v>7.3010000000000002</v>
      </c>
      <c r="S2284" s="11">
        <v>6.2</v>
      </c>
      <c r="T2284" s="11">
        <v>5.2</v>
      </c>
      <c r="U2284" s="11">
        <v>4.2</v>
      </c>
      <c r="V2284" s="11">
        <v>3.101</v>
      </c>
      <c r="W2284" s="11">
        <v>3.1030000000000002</v>
      </c>
      <c r="X2284" s="11">
        <v>2.1030000000000002</v>
      </c>
      <c r="Y2284" s="11">
        <v>1.472</v>
      </c>
      <c r="Z2284" s="11">
        <v>0.45300000000000001</v>
      </c>
      <c r="AA2284" s="11">
        <v>0.13</v>
      </c>
      <c r="AB2284" s="11">
        <v>2.3E-2</v>
      </c>
      <c r="AC2284" s="11">
        <v>2E-3</v>
      </c>
    </row>
    <row r="2285" spans="1:29" ht="11.5" hidden="1">
      <c r="A2285" s="15">
        <v>2268</v>
      </c>
      <c r="B2285" s="13" t="s">
        <v>1059</v>
      </c>
      <c r="C2285" s="14" t="s">
        <v>1219</v>
      </c>
      <c r="D2285" s="12"/>
      <c r="E2285" s="12">
        <v>52</v>
      </c>
      <c r="F2285" s="13" t="s">
        <v>1110</v>
      </c>
      <c r="G2285" s="12">
        <v>915</v>
      </c>
      <c r="H2285" s="12">
        <v>1960</v>
      </c>
      <c r="I2285" s="11">
        <v>16.498000000000001</v>
      </c>
      <c r="J2285" s="11">
        <v>14.933</v>
      </c>
      <c r="K2285" s="11">
        <v>13.807</v>
      </c>
      <c r="L2285" s="11">
        <v>10.769</v>
      </c>
      <c r="M2285" s="11">
        <v>8.9009999999999998</v>
      </c>
      <c r="N2285" s="11">
        <v>7.7990000000000004</v>
      </c>
      <c r="O2285" s="11">
        <v>7.601</v>
      </c>
      <c r="P2285" s="11">
        <v>6.6</v>
      </c>
      <c r="Q2285" s="11">
        <v>6.9</v>
      </c>
      <c r="R2285" s="11">
        <v>6.3010000000000002</v>
      </c>
      <c r="S2285" s="11">
        <v>5.7990000000000004</v>
      </c>
      <c r="T2285" s="11">
        <v>5.8019999999999996</v>
      </c>
      <c r="U2285" s="11">
        <v>4.601</v>
      </c>
      <c r="V2285" s="11">
        <v>4.5990000000000002</v>
      </c>
      <c r="W2285" s="11">
        <v>2.8010000000000002</v>
      </c>
      <c r="X2285" s="11">
        <v>2.0030000000000001</v>
      </c>
      <c r="Y2285" s="11">
        <v>1.0249999999999999</v>
      </c>
      <c r="Z2285" s="11">
        <v>0.67700000000000005</v>
      </c>
      <c r="AA2285" s="11">
        <v>0.14699999999999999</v>
      </c>
      <c r="AB2285" s="11">
        <v>2.7E-2</v>
      </c>
      <c r="AC2285" s="11">
        <v>3.0000000000000001E-3</v>
      </c>
    </row>
    <row r="2286" spans="1:29" ht="11.5" hidden="1">
      <c r="A2286" s="15">
        <v>2269</v>
      </c>
      <c r="B2286" s="13" t="s">
        <v>1059</v>
      </c>
      <c r="C2286" s="14" t="s">
        <v>1219</v>
      </c>
      <c r="D2286" s="12"/>
      <c r="E2286" s="12">
        <v>52</v>
      </c>
      <c r="F2286" s="13" t="s">
        <v>1110</v>
      </c>
      <c r="G2286" s="12">
        <v>915</v>
      </c>
      <c r="H2286" s="12">
        <v>1965</v>
      </c>
      <c r="I2286" s="11">
        <v>16.167000000000002</v>
      </c>
      <c r="J2286" s="11">
        <v>15.843999999999999</v>
      </c>
      <c r="K2286" s="11">
        <v>14.448</v>
      </c>
      <c r="L2286" s="11">
        <v>11.926</v>
      </c>
      <c r="M2286" s="11">
        <v>7.843</v>
      </c>
      <c r="N2286" s="11">
        <v>6.8150000000000004</v>
      </c>
      <c r="O2286" s="11">
        <v>6.5069999999999997</v>
      </c>
      <c r="P2286" s="11">
        <v>6.78</v>
      </c>
      <c r="Q2286" s="11">
        <v>6.0010000000000003</v>
      </c>
      <c r="R2286" s="11">
        <v>6.4160000000000004</v>
      </c>
      <c r="S2286" s="11">
        <v>5.9809999999999999</v>
      </c>
      <c r="T2286" s="11">
        <v>5.4779999999999998</v>
      </c>
      <c r="U2286" s="11">
        <v>5.2930000000000001</v>
      </c>
      <c r="V2286" s="11">
        <v>4.0190000000000001</v>
      </c>
      <c r="W2286" s="11">
        <v>3.734</v>
      </c>
      <c r="X2286" s="11">
        <v>2.0230000000000001</v>
      </c>
      <c r="Y2286" s="11">
        <v>1.2230000000000001</v>
      </c>
      <c r="Z2286" s="11">
        <v>0.47699999999999998</v>
      </c>
      <c r="AA2286" s="11">
        <v>0.215</v>
      </c>
      <c r="AB2286" s="11">
        <v>2.9000000000000001E-2</v>
      </c>
      <c r="AC2286" s="11">
        <v>3.0000000000000001E-3</v>
      </c>
    </row>
    <row r="2287" spans="1:29" ht="11.5" hidden="1">
      <c r="A2287" s="15">
        <v>2270</v>
      </c>
      <c r="B2287" s="13" t="s">
        <v>1059</v>
      </c>
      <c r="C2287" s="14" t="s">
        <v>1219</v>
      </c>
      <c r="D2287" s="12"/>
      <c r="E2287" s="12">
        <v>52</v>
      </c>
      <c r="F2287" s="13" t="s">
        <v>1110</v>
      </c>
      <c r="G2287" s="12">
        <v>915</v>
      </c>
      <c r="H2287" s="12">
        <v>1970</v>
      </c>
      <c r="I2287" s="11">
        <v>12.955</v>
      </c>
      <c r="J2287" s="11">
        <v>15.718</v>
      </c>
      <c r="K2287" s="11">
        <v>15.465</v>
      </c>
      <c r="L2287" s="11">
        <v>13.084</v>
      </c>
      <c r="M2287" s="11">
        <v>9.7189999999999994</v>
      </c>
      <c r="N2287" s="11">
        <v>6.3319999999999999</v>
      </c>
      <c r="O2287" s="11">
        <v>5.9420000000000002</v>
      </c>
      <c r="P2287" s="11">
        <v>5.9029999999999996</v>
      </c>
      <c r="Q2287" s="11">
        <v>6.31</v>
      </c>
      <c r="R2287" s="11">
        <v>5.6529999999999996</v>
      </c>
      <c r="S2287" s="11">
        <v>6.1509999999999998</v>
      </c>
      <c r="T2287" s="11">
        <v>5.6150000000000002</v>
      </c>
      <c r="U2287" s="11">
        <v>5.0469999999999997</v>
      </c>
      <c r="V2287" s="11">
        <v>4.7850000000000001</v>
      </c>
      <c r="W2287" s="11">
        <v>3.407</v>
      </c>
      <c r="X2287" s="11">
        <v>2.202</v>
      </c>
      <c r="Y2287" s="11">
        <v>1.607</v>
      </c>
      <c r="Z2287" s="11">
        <v>0.58199999999999996</v>
      </c>
      <c r="AA2287" s="11">
        <v>0.155</v>
      </c>
      <c r="AB2287" s="11">
        <v>4.2000000000000003E-2</v>
      </c>
      <c r="AC2287" s="11">
        <v>3.0000000000000001E-3</v>
      </c>
    </row>
    <row r="2288" spans="1:29" ht="11.5" hidden="1">
      <c r="A2288" s="15">
        <v>2271</v>
      </c>
      <c r="B2288" s="13" t="s">
        <v>1059</v>
      </c>
      <c r="C2288" s="14" t="s">
        <v>1219</v>
      </c>
      <c r="D2288" s="12"/>
      <c r="E2288" s="12">
        <v>52</v>
      </c>
      <c r="F2288" s="13" t="s">
        <v>1110</v>
      </c>
      <c r="G2288" s="12">
        <v>915</v>
      </c>
      <c r="H2288" s="12">
        <v>1975</v>
      </c>
      <c r="I2288" s="11">
        <v>10.747999999999999</v>
      </c>
      <c r="J2288" s="11">
        <v>12.497</v>
      </c>
      <c r="K2288" s="11">
        <v>14.656000000000001</v>
      </c>
      <c r="L2288" s="11">
        <v>14.864000000000001</v>
      </c>
      <c r="M2288" s="11">
        <v>11.43</v>
      </c>
      <c r="N2288" s="11">
        <v>9.202</v>
      </c>
      <c r="O2288" s="11">
        <v>7.3460000000000001</v>
      </c>
      <c r="P2288" s="11">
        <v>5.3529999999999998</v>
      </c>
      <c r="Q2288" s="11">
        <v>5.8659999999999997</v>
      </c>
      <c r="R2288" s="11">
        <v>6.266</v>
      </c>
      <c r="S2288" s="11">
        <v>6.3659999999999997</v>
      </c>
      <c r="T2288" s="11">
        <v>4.8559999999999999</v>
      </c>
      <c r="U2288" s="11">
        <v>4.6529999999999996</v>
      </c>
      <c r="V2288" s="11">
        <v>5.7750000000000004</v>
      </c>
      <c r="W2288" s="11">
        <v>3.7</v>
      </c>
      <c r="X2288" s="11">
        <v>2.7770000000000001</v>
      </c>
      <c r="Y2288" s="11">
        <v>1.149</v>
      </c>
      <c r="Z2288" s="11">
        <v>0.79600000000000004</v>
      </c>
      <c r="AA2288" s="11">
        <v>0.2</v>
      </c>
      <c r="AB2288" s="11">
        <v>3.4000000000000002E-2</v>
      </c>
      <c r="AC2288" s="11">
        <v>5.0000000000000001E-3</v>
      </c>
    </row>
    <row r="2289" spans="1:29" ht="11.5" hidden="1">
      <c r="A2289" s="15">
        <v>2272</v>
      </c>
      <c r="B2289" s="13" t="s">
        <v>1059</v>
      </c>
      <c r="C2289" s="14" t="s">
        <v>1219</v>
      </c>
      <c r="D2289" s="12"/>
      <c r="E2289" s="12">
        <v>52</v>
      </c>
      <c r="F2289" s="13" t="s">
        <v>1110</v>
      </c>
      <c r="G2289" s="12">
        <v>915</v>
      </c>
      <c r="H2289" s="12">
        <v>1980</v>
      </c>
      <c r="I2289" s="11">
        <v>10.829000000000001</v>
      </c>
      <c r="J2289" s="11">
        <v>13.153</v>
      </c>
      <c r="K2289" s="11">
        <v>13.278</v>
      </c>
      <c r="L2289" s="11">
        <v>14.161</v>
      </c>
      <c r="M2289" s="11">
        <v>13.308999999999999</v>
      </c>
      <c r="N2289" s="11">
        <v>10.951000000000001</v>
      </c>
      <c r="O2289" s="11">
        <v>8.4220000000000006</v>
      </c>
      <c r="P2289" s="11">
        <v>6.0259999999999998</v>
      </c>
      <c r="Q2289" s="11">
        <v>5.5540000000000003</v>
      </c>
      <c r="R2289" s="11">
        <v>5.2009999999999996</v>
      </c>
      <c r="S2289" s="11">
        <v>5.6630000000000003</v>
      </c>
      <c r="T2289" s="11">
        <v>4.8840000000000003</v>
      </c>
      <c r="U2289" s="11">
        <v>5.1630000000000003</v>
      </c>
      <c r="V2289" s="11">
        <v>5.13</v>
      </c>
      <c r="W2289" s="11">
        <v>4.3070000000000004</v>
      </c>
      <c r="X2289" s="11">
        <v>3.2280000000000002</v>
      </c>
      <c r="Y2289" s="11">
        <v>2.4969999999999999</v>
      </c>
      <c r="Z2289" s="11">
        <v>0.59399999999999997</v>
      </c>
      <c r="AA2289" s="11">
        <v>0.28499999999999998</v>
      </c>
      <c r="AB2289" s="11">
        <v>4.3999999999999997E-2</v>
      </c>
      <c r="AC2289" s="11">
        <v>4.0000000000000001E-3</v>
      </c>
    </row>
    <row r="2290" spans="1:29" ht="11.5" hidden="1">
      <c r="A2290" s="15">
        <v>2273</v>
      </c>
      <c r="B2290" s="13" t="s">
        <v>1059</v>
      </c>
      <c r="C2290" s="14" t="s">
        <v>1219</v>
      </c>
      <c r="D2290" s="12"/>
      <c r="E2290" s="12">
        <v>52</v>
      </c>
      <c r="F2290" s="13" t="s">
        <v>1110</v>
      </c>
      <c r="G2290" s="12">
        <v>915</v>
      </c>
      <c r="H2290" s="12">
        <v>1985</v>
      </c>
      <c r="I2290" s="11">
        <v>10.471</v>
      </c>
      <c r="J2290" s="11">
        <v>10.632999999999999</v>
      </c>
      <c r="K2290" s="11">
        <v>12.845000000000001</v>
      </c>
      <c r="L2290" s="11">
        <v>12.805</v>
      </c>
      <c r="M2290" s="11">
        <v>13.531000000000001</v>
      </c>
      <c r="N2290" s="11">
        <v>12.7</v>
      </c>
      <c r="O2290" s="11">
        <v>10.472</v>
      </c>
      <c r="P2290" s="11">
        <v>8.0690000000000008</v>
      </c>
      <c r="Q2290" s="11">
        <v>5.7709999999999999</v>
      </c>
      <c r="R2290" s="11">
        <v>5.3289999999999997</v>
      </c>
      <c r="S2290" s="11">
        <v>5</v>
      </c>
      <c r="T2290" s="11">
        <v>5.4</v>
      </c>
      <c r="U2290" s="11">
        <v>4.601</v>
      </c>
      <c r="V2290" s="11">
        <v>4.68</v>
      </c>
      <c r="W2290" s="11">
        <v>4.391</v>
      </c>
      <c r="X2290" s="11">
        <v>3.3039999999999998</v>
      </c>
      <c r="Y2290" s="11">
        <v>2.2719999999999998</v>
      </c>
      <c r="Z2290" s="11">
        <v>1.327</v>
      </c>
      <c r="AA2290" s="11">
        <v>0.219</v>
      </c>
      <c r="AB2290" s="11">
        <v>6.5000000000000002E-2</v>
      </c>
      <c r="AC2290" s="11">
        <v>6.0000000000000001E-3</v>
      </c>
    </row>
    <row r="2291" spans="1:29" ht="11.5" hidden="1">
      <c r="A2291" s="15">
        <v>2274</v>
      </c>
      <c r="B2291" s="13" t="s">
        <v>1059</v>
      </c>
      <c r="C2291" s="14" t="s">
        <v>1219</v>
      </c>
      <c r="D2291" s="12"/>
      <c r="E2291" s="12">
        <v>52</v>
      </c>
      <c r="F2291" s="13" t="s">
        <v>1110</v>
      </c>
      <c r="G2291" s="12">
        <v>915</v>
      </c>
      <c r="H2291" s="12">
        <v>1990</v>
      </c>
      <c r="I2291" s="11">
        <v>10.111000000000001</v>
      </c>
      <c r="J2291" s="11">
        <v>10.343999999999999</v>
      </c>
      <c r="K2291" s="11">
        <v>10.422000000000001</v>
      </c>
      <c r="L2291" s="11">
        <v>12.539</v>
      </c>
      <c r="M2291" s="11">
        <v>12.327999999999999</v>
      </c>
      <c r="N2291" s="11">
        <v>12.898999999999999</v>
      </c>
      <c r="O2291" s="11">
        <v>12.092000000000001</v>
      </c>
      <c r="P2291" s="11">
        <v>9.9920000000000009</v>
      </c>
      <c r="Q2291" s="11">
        <v>7.7160000000000002</v>
      </c>
      <c r="R2291" s="11">
        <v>5.5129999999999999</v>
      </c>
      <c r="S2291" s="11">
        <v>5.1029999999999998</v>
      </c>
      <c r="T2291" s="11">
        <v>4.8010000000000002</v>
      </c>
      <c r="U2291" s="11">
        <v>5.14</v>
      </c>
      <c r="V2291" s="11">
        <v>4.3150000000000004</v>
      </c>
      <c r="W2291" s="11">
        <v>4.194</v>
      </c>
      <c r="X2291" s="11">
        <v>3.653</v>
      </c>
      <c r="Y2291" s="11">
        <v>2.3730000000000002</v>
      </c>
      <c r="Z2291" s="11">
        <v>1.272</v>
      </c>
      <c r="AA2291" s="11">
        <v>0.52400000000000002</v>
      </c>
      <c r="AB2291" s="11">
        <v>5.3999999999999999E-2</v>
      </c>
      <c r="AC2291" s="11">
        <v>8.9999999999999993E-3</v>
      </c>
    </row>
    <row r="2292" spans="1:29" ht="11.5" hidden="1">
      <c r="A2292" s="15">
        <v>2275</v>
      </c>
      <c r="B2292" s="13" t="s">
        <v>1059</v>
      </c>
      <c r="C2292" s="14" t="s">
        <v>1219</v>
      </c>
      <c r="D2292" s="12"/>
      <c r="E2292" s="12">
        <v>52</v>
      </c>
      <c r="F2292" s="13" t="s">
        <v>1110</v>
      </c>
      <c r="G2292" s="12">
        <v>915</v>
      </c>
      <c r="H2292" s="12">
        <v>1995</v>
      </c>
      <c r="I2292" s="11">
        <v>9.6590000000000007</v>
      </c>
      <c r="J2292" s="11">
        <v>10.035</v>
      </c>
      <c r="K2292" s="11">
        <v>10.156000000000001</v>
      </c>
      <c r="L2292" s="11">
        <v>10.028</v>
      </c>
      <c r="M2292" s="11">
        <v>11.673999999999999</v>
      </c>
      <c r="N2292" s="11">
        <v>11.587999999999999</v>
      </c>
      <c r="O2292" s="11">
        <v>12.430999999999999</v>
      </c>
      <c r="P2292" s="11">
        <v>11.707000000000001</v>
      </c>
      <c r="Q2292" s="11">
        <v>9.7210000000000001</v>
      </c>
      <c r="R2292" s="11">
        <v>7.6719999999999997</v>
      </c>
      <c r="S2292" s="11">
        <v>5.55</v>
      </c>
      <c r="T2292" s="11">
        <v>5.2210000000000001</v>
      </c>
      <c r="U2292" s="11">
        <v>4.915</v>
      </c>
      <c r="V2292" s="11">
        <v>4.9630000000000001</v>
      </c>
      <c r="W2292" s="11">
        <v>3.9670000000000001</v>
      </c>
      <c r="X2292" s="11">
        <v>3.524</v>
      </c>
      <c r="Y2292" s="11">
        <v>3.048</v>
      </c>
      <c r="Z2292" s="11">
        <v>1.4259999999999999</v>
      </c>
      <c r="AA2292" s="11">
        <v>0.55500000000000005</v>
      </c>
      <c r="AB2292" s="11">
        <v>0.14899999999999999</v>
      </c>
      <c r="AC2292" s="11">
        <v>0.01</v>
      </c>
    </row>
    <row r="2293" spans="1:29" ht="11.5" hidden="1">
      <c r="A2293" s="15">
        <v>2276</v>
      </c>
      <c r="B2293" s="13" t="s">
        <v>1059</v>
      </c>
      <c r="C2293" s="14" t="s">
        <v>1219</v>
      </c>
      <c r="D2293" s="12"/>
      <c r="E2293" s="12">
        <v>52</v>
      </c>
      <c r="F2293" s="13" t="s">
        <v>1110</v>
      </c>
      <c r="G2293" s="12">
        <v>915</v>
      </c>
      <c r="H2293" s="12">
        <v>2000</v>
      </c>
      <c r="I2293" s="11">
        <v>9.1929999999999996</v>
      </c>
      <c r="J2293" s="11">
        <v>10.052</v>
      </c>
      <c r="K2293" s="11">
        <v>9.9499999999999993</v>
      </c>
      <c r="L2293" s="11">
        <v>9.9659999999999993</v>
      </c>
      <c r="M2293" s="11">
        <v>9.6300000000000008</v>
      </c>
      <c r="N2293" s="11">
        <v>10.805</v>
      </c>
      <c r="O2293" s="11">
        <v>10.849</v>
      </c>
      <c r="P2293" s="11">
        <v>11.964</v>
      </c>
      <c r="Q2293" s="11">
        <v>11.32</v>
      </c>
      <c r="R2293" s="11">
        <v>9.4499999999999993</v>
      </c>
      <c r="S2293" s="11">
        <v>7.6280000000000001</v>
      </c>
      <c r="T2293" s="11">
        <v>5.5890000000000004</v>
      </c>
      <c r="U2293" s="11">
        <v>5.3360000000000003</v>
      </c>
      <c r="V2293" s="11">
        <v>5.032</v>
      </c>
      <c r="W2293" s="11">
        <v>4.7850000000000001</v>
      </c>
      <c r="X2293" s="11">
        <v>3.6219999999999999</v>
      </c>
      <c r="Y2293" s="11">
        <v>3.02</v>
      </c>
      <c r="Z2293" s="11">
        <v>1.9610000000000001</v>
      </c>
      <c r="AA2293" s="11">
        <v>0.69299999999999995</v>
      </c>
      <c r="AB2293" s="11">
        <v>0.184</v>
      </c>
      <c r="AC2293" s="11">
        <v>0.03</v>
      </c>
    </row>
    <row r="2294" spans="1:29" ht="11.5" hidden="1">
      <c r="A2294" s="15">
        <v>2277</v>
      </c>
      <c r="B2294" s="13" t="s">
        <v>1059</v>
      </c>
      <c r="C2294" s="14" t="s">
        <v>1219</v>
      </c>
      <c r="D2294" s="12"/>
      <c r="E2294" s="12">
        <v>52</v>
      </c>
      <c r="F2294" s="13" t="s">
        <v>1110</v>
      </c>
      <c r="G2294" s="12">
        <v>915</v>
      </c>
      <c r="H2294" s="12">
        <v>2005</v>
      </c>
      <c r="I2294" s="11">
        <v>8.8940000000000001</v>
      </c>
      <c r="J2294" s="11">
        <v>9.3130000000000006</v>
      </c>
      <c r="K2294" s="11">
        <v>9.7899999999999991</v>
      </c>
      <c r="L2294" s="11">
        <v>9.5790000000000006</v>
      </c>
      <c r="M2294" s="11">
        <v>9.9220000000000006</v>
      </c>
      <c r="N2294" s="11">
        <v>9.6839999999999993</v>
      </c>
      <c r="O2294" s="11">
        <v>10.773999999999999</v>
      </c>
      <c r="P2294" s="11">
        <v>10.706</v>
      </c>
      <c r="Q2294" s="11">
        <v>11.663</v>
      </c>
      <c r="R2294" s="11">
        <v>11.007</v>
      </c>
      <c r="S2294" s="11">
        <v>9.1440000000000001</v>
      </c>
      <c r="T2294" s="11">
        <v>7.4180000000000001</v>
      </c>
      <c r="U2294" s="11">
        <v>5.6180000000000003</v>
      </c>
      <c r="V2294" s="11">
        <v>5.117</v>
      </c>
      <c r="W2294" s="11">
        <v>4.5620000000000003</v>
      </c>
      <c r="X2294" s="11">
        <v>3.9860000000000002</v>
      </c>
      <c r="Y2294" s="11">
        <v>3.1349999999999998</v>
      </c>
      <c r="Z2294" s="11">
        <v>2.0299999999999998</v>
      </c>
      <c r="AA2294" s="11">
        <v>1.0269999999999999</v>
      </c>
      <c r="AB2294" s="11">
        <v>0.25800000000000001</v>
      </c>
      <c r="AC2294" s="11">
        <v>4.7E-2</v>
      </c>
    </row>
    <row r="2295" spans="1:29" ht="11.5" hidden="1">
      <c r="A2295" s="15">
        <v>2278</v>
      </c>
      <c r="B2295" s="13" t="s">
        <v>1059</v>
      </c>
      <c r="C2295" s="14" t="s">
        <v>1219</v>
      </c>
      <c r="D2295" s="12"/>
      <c r="E2295" s="12">
        <v>52</v>
      </c>
      <c r="F2295" s="13" t="s">
        <v>1110</v>
      </c>
      <c r="G2295" s="12">
        <v>915</v>
      </c>
      <c r="H2295" s="12">
        <v>2010</v>
      </c>
      <c r="I2295" s="11">
        <v>8.66</v>
      </c>
      <c r="J2295" s="11">
        <v>9.2720000000000002</v>
      </c>
      <c r="K2295" s="11">
        <v>9.33</v>
      </c>
      <c r="L2295" s="11">
        <v>9.5310000000000006</v>
      </c>
      <c r="M2295" s="11">
        <v>9.2089999999999996</v>
      </c>
      <c r="N2295" s="11">
        <v>9.8780000000000001</v>
      </c>
      <c r="O2295" s="11">
        <v>9.7370000000000001</v>
      </c>
      <c r="P2295" s="11">
        <v>10.74</v>
      </c>
      <c r="Q2295" s="11">
        <v>10.566000000000001</v>
      </c>
      <c r="R2295" s="11">
        <v>11.366</v>
      </c>
      <c r="S2295" s="11">
        <v>10.691000000000001</v>
      </c>
      <c r="T2295" s="11">
        <v>8.8339999999999996</v>
      </c>
      <c r="U2295" s="11">
        <v>7.2050000000000001</v>
      </c>
      <c r="V2295" s="11">
        <v>5.649</v>
      </c>
      <c r="W2295" s="11">
        <v>4.899</v>
      </c>
      <c r="X2295" s="11">
        <v>4.0949999999999998</v>
      </c>
      <c r="Y2295" s="11">
        <v>3.4369999999999998</v>
      </c>
      <c r="Z2295" s="11">
        <v>2.1219999999999999</v>
      </c>
      <c r="AA2295" s="11">
        <v>1.071</v>
      </c>
      <c r="AB2295" s="11">
        <v>0.38500000000000001</v>
      </c>
      <c r="AC2295" s="11">
        <v>6.8000000000000005E-2</v>
      </c>
    </row>
    <row r="2296" spans="1:29" ht="11.5" hidden="1">
      <c r="A2296" s="15">
        <v>2279</v>
      </c>
      <c r="B2296" s="13" t="s">
        <v>1059</v>
      </c>
      <c r="C2296" s="14" t="s">
        <v>1219</v>
      </c>
      <c r="D2296" s="12"/>
      <c r="E2296" s="12">
        <v>52</v>
      </c>
      <c r="F2296" s="13" t="s">
        <v>1110</v>
      </c>
      <c r="G2296" s="12">
        <v>915</v>
      </c>
      <c r="H2296" s="12">
        <v>2015</v>
      </c>
      <c r="I2296" s="11">
        <v>7.6420000000000003</v>
      </c>
      <c r="J2296" s="11">
        <v>8.6379999999999999</v>
      </c>
      <c r="K2296" s="11">
        <v>9.2569999999999997</v>
      </c>
      <c r="L2296" s="11">
        <v>9.2929999999999993</v>
      </c>
      <c r="M2296" s="11">
        <v>9.468</v>
      </c>
      <c r="N2296" s="11">
        <v>9.1460000000000008</v>
      </c>
      <c r="O2296" s="11">
        <v>9.8170000000000002</v>
      </c>
      <c r="P2296" s="11">
        <v>9.6679999999999993</v>
      </c>
      <c r="Q2296" s="11">
        <v>10.647</v>
      </c>
      <c r="R2296" s="11">
        <v>10.432</v>
      </c>
      <c r="S2296" s="11">
        <v>11.153</v>
      </c>
      <c r="T2296" s="11">
        <v>10.39</v>
      </c>
      <c r="U2296" s="11">
        <v>8.4930000000000003</v>
      </c>
      <c r="V2296" s="11">
        <v>6.8559999999999999</v>
      </c>
      <c r="W2296" s="11">
        <v>5.2690000000000001</v>
      </c>
      <c r="X2296" s="11">
        <v>4.3470000000000004</v>
      </c>
      <c r="Y2296" s="11">
        <v>3.2879999999999998</v>
      </c>
      <c r="Z2296" s="11">
        <v>2.3420000000000001</v>
      </c>
      <c r="AA2296" s="11">
        <v>1.1279999999999999</v>
      </c>
      <c r="AB2296" s="11">
        <v>0.40400000000000003</v>
      </c>
      <c r="AC2296" s="11">
        <v>0.10100000000000001</v>
      </c>
    </row>
    <row r="2297" spans="1:29" ht="11.5" hidden="1">
      <c r="A2297" s="15">
        <v>2280</v>
      </c>
      <c r="B2297" s="13" t="s">
        <v>1059</v>
      </c>
      <c r="C2297" s="14" t="s">
        <v>1219</v>
      </c>
      <c r="D2297" s="12"/>
      <c r="E2297" s="12">
        <v>52</v>
      </c>
      <c r="F2297" s="13" t="s">
        <v>1110</v>
      </c>
      <c r="G2297" s="12">
        <v>915</v>
      </c>
      <c r="H2297" s="12">
        <v>2020</v>
      </c>
      <c r="I2297" s="11">
        <v>7.4340000000000002</v>
      </c>
      <c r="J2297" s="11">
        <v>7.6230000000000002</v>
      </c>
      <c r="K2297" s="11">
        <v>8.6240000000000006</v>
      </c>
      <c r="L2297" s="11">
        <v>9.218</v>
      </c>
      <c r="M2297" s="11">
        <v>9.23</v>
      </c>
      <c r="N2297" s="11">
        <v>9.4019999999999992</v>
      </c>
      <c r="O2297" s="11">
        <v>9.0860000000000003</v>
      </c>
      <c r="P2297" s="11">
        <v>9.7490000000000006</v>
      </c>
      <c r="Q2297" s="11">
        <v>9.5839999999999996</v>
      </c>
      <c r="R2297" s="11">
        <v>10.515000000000001</v>
      </c>
      <c r="S2297" s="11">
        <v>10.241</v>
      </c>
      <c r="T2297" s="11">
        <v>10.848000000000001</v>
      </c>
      <c r="U2297" s="11">
        <v>10</v>
      </c>
      <c r="V2297" s="11">
        <v>8.093</v>
      </c>
      <c r="W2297" s="11">
        <v>6.407</v>
      </c>
      <c r="X2297" s="11">
        <v>4.6890000000000001</v>
      </c>
      <c r="Y2297" s="11">
        <v>3.508</v>
      </c>
      <c r="Z2297" s="11">
        <v>2.2519999999999998</v>
      </c>
      <c r="AA2297" s="11">
        <v>1.248</v>
      </c>
      <c r="AB2297" s="11">
        <v>0.42499999999999999</v>
      </c>
      <c r="AC2297" s="11">
        <v>0.111</v>
      </c>
    </row>
    <row r="2298" spans="1:29" ht="11.5" hidden="1">
      <c r="A2298" s="15">
        <v>2281</v>
      </c>
      <c r="B2298" s="13" t="s">
        <v>1059</v>
      </c>
      <c r="C2298" s="14" t="s">
        <v>1220</v>
      </c>
      <c r="D2298" s="12"/>
      <c r="E2298" s="12">
        <v>192</v>
      </c>
      <c r="F2298" s="13" t="s">
        <v>1110</v>
      </c>
      <c r="G2298" s="12">
        <v>915</v>
      </c>
      <c r="H2298" s="12">
        <v>1950</v>
      </c>
      <c r="I2298" s="11">
        <v>378.71899999999999</v>
      </c>
      <c r="J2298" s="11">
        <v>351.01499999999999</v>
      </c>
      <c r="K2298" s="11">
        <v>325.32900000000001</v>
      </c>
      <c r="L2298" s="11">
        <v>282.30900000000003</v>
      </c>
      <c r="M2298" s="11">
        <v>252.08199999999999</v>
      </c>
      <c r="N2298" s="11">
        <v>224.691</v>
      </c>
      <c r="O2298" s="11">
        <v>204.55500000000001</v>
      </c>
      <c r="P2298" s="11">
        <v>192.62</v>
      </c>
      <c r="Q2298" s="11">
        <v>166.304</v>
      </c>
      <c r="R2298" s="11">
        <v>136.33699999999999</v>
      </c>
      <c r="S2298" s="11">
        <v>93.468000000000004</v>
      </c>
      <c r="T2298" s="11">
        <v>69.2</v>
      </c>
      <c r="U2298" s="11">
        <v>66.506</v>
      </c>
      <c r="V2298" s="11">
        <v>47.661000000000001</v>
      </c>
      <c r="W2298" s="11">
        <v>32.832000000000001</v>
      </c>
      <c r="X2298" s="11">
        <v>19.846</v>
      </c>
      <c r="Y2298" s="11">
        <v>11.250999999999999</v>
      </c>
      <c r="Z2298" s="11">
        <v>5.49</v>
      </c>
      <c r="AA2298" s="11">
        <v>2.0190000000000001</v>
      </c>
      <c r="AB2298" s="11">
        <v>0.52600000000000002</v>
      </c>
      <c r="AC2298" s="11">
        <v>0.105</v>
      </c>
    </row>
    <row r="2299" spans="1:29" ht="11.5" hidden="1">
      <c r="A2299" s="15">
        <v>2282</v>
      </c>
      <c r="B2299" s="13" t="s">
        <v>1059</v>
      </c>
      <c r="C2299" s="14" t="s">
        <v>1220</v>
      </c>
      <c r="D2299" s="12"/>
      <c r="E2299" s="12">
        <v>192</v>
      </c>
      <c r="F2299" s="13" t="s">
        <v>1110</v>
      </c>
      <c r="G2299" s="12">
        <v>915</v>
      </c>
      <c r="H2299" s="12">
        <v>1955</v>
      </c>
      <c r="I2299" s="11">
        <v>438.49599999999998</v>
      </c>
      <c r="J2299" s="11">
        <v>367.858</v>
      </c>
      <c r="K2299" s="11">
        <v>347.35399999999998</v>
      </c>
      <c r="L2299" s="11">
        <v>321.26600000000002</v>
      </c>
      <c r="M2299" s="11">
        <v>277.13</v>
      </c>
      <c r="N2299" s="11">
        <v>246.541</v>
      </c>
      <c r="O2299" s="11">
        <v>219.148</v>
      </c>
      <c r="P2299" s="11">
        <v>198.809</v>
      </c>
      <c r="Q2299" s="11">
        <v>186.43600000000001</v>
      </c>
      <c r="R2299" s="11">
        <v>160.26499999999999</v>
      </c>
      <c r="S2299" s="11">
        <v>130.136</v>
      </c>
      <c r="T2299" s="11">
        <v>88.25</v>
      </c>
      <c r="U2299" s="11">
        <v>64.230999999999995</v>
      </c>
      <c r="V2299" s="11">
        <v>59.204000000000001</v>
      </c>
      <c r="W2299" s="11">
        <v>38.340000000000003</v>
      </c>
      <c r="X2299" s="11">
        <v>21.294</v>
      </c>
      <c r="Y2299" s="11">
        <v>9.7669999999999995</v>
      </c>
      <c r="Z2299" s="11">
        <v>4.6360000000000001</v>
      </c>
      <c r="AA2299" s="11">
        <v>1.696</v>
      </c>
      <c r="AB2299" s="11">
        <v>0.45400000000000001</v>
      </c>
      <c r="AC2299" s="11">
        <v>9.8000000000000004E-2</v>
      </c>
    </row>
    <row r="2300" spans="1:29" ht="11.5" hidden="1">
      <c r="A2300" s="15">
        <v>2283</v>
      </c>
      <c r="B2300" s="13" t="s">
        <v>1059</v>
      </c>
      <c r="C2300" s="14" t="s">
        <v>1220</v>
      </c>
      <c r="D2300" s="12"/>
      <c r="E2300" s="12">
        <v>192</v>
      </c>
      <c r="F2300" s="13" t="s">
        <v>1110</v>
      </c>
      <c r="G2300" s="12">
        <v>915</v>
      </c>
      <c r="H2300" s="12">
        <v>1960</v>
      </c>
      <c r="I2300" s="11">
        <v>437.214</v>
      </c>
      <c r="J2300" s="11">
        <v>428.36500000000001</v>
      </c>
      <c r="K2300" s="11">
        <v>364.03699999999998</v>
      </c>
      <c r="L2300" s="11">
        <v>342.63</v>
      </c>
      <c r="M2300" s="11">
        <v>315.06900000000002</v>
      </c>
      <c r="N2300" s="11">
        <v>270.68400000000003</v>
      </c>
      <c r="O2300" s="11">
        <v>240.15199999999999</v>
      </c>
      <c r="P2300" s="11">
        <v>212.762</v>
      </c>
      <c r="Q2300" s="11">
        <v>192.24199999999999</v>
      </c>
      <c r="R2300" s="11">
        <v>179.83099999999999</v>
      </c>
      <c r="S2300" s="11">
        <v>153.273</v>
      </c>
      <c r="T2300" s="11">
        <v>123.52</v>
      </c>
      <c r="U2300" s="11">
        <v>82.447000000000003</v>
      </c>
      <c r="V2300" s="11">
        <v>57.701999999999998</v>
      </c>
      <c r="W2300" s="11">
        <v>48.722999999999999</v>
      </c>
      <c r="X2300" s="11">
        <v>26.39</v>
      </c>
      <c r="Y2300" s="11">
        <v>11.531000000000001</v>
      </c>
      <c r="Z2300" s="11">
        <v>4.258</v>
      </c>
      <c r="AA2300" s="11">
        <v>1.494</v>
      </c>
      <c r="AB2300" s="11">
        <v>0.39200000000000002</v>
      </c>
      <c r="AC2300" s="11">
        <v>8.5000000000000006E-2</v>
      </c>
    </row>
    <row r="2301" spans="1:29" ht="11.5" hidden="1">
      <c r="A2301" s="15">
        <v>2284</v>
      </c>
      <c r="B2301" s="13" t="s">
        <v>1059</v>
      </c>
      <c r="C2301" s="14" t="s">
        <v>1220</v>
      </c>
      <c r="D2301" s="12"/>
      <c r="E2301" s="12">
        <v>192</v>
      </c>
      <c r="F2301" s="13" t="s">
        <v>1110</v>
      </c>
      <c r="G2301" s="12">
        <v>915</v>
      </c>
      <c r="H2301" s="12">
        <v>1965</v>
      </c>
      <c r="I2301" s="11">
        <v>606.255</v>
      </c>
      <c r="J2301" s="11">
        <v>422.34699999999998</v>
      </c>
      <c r="K2301" s="11">
        <v>413.423</v>
      </c>
      <c r="L2301" s="11">
        <v>360.98399999999998</v>
      </c>
      <c r="M2301" s="11">
        <v>337.34699999999998</v>
      </c>
      <c r="N2301" s="11">
        <v>297.07400000000001</v>
      </c>
      <c r="O2301" s="11">
        <v>254.233</v>
      </c>
      <c r="P2301" s="11">
        <v>224.44499999999999</v>
      </c>
      <c r="Q2301" s="11">
        <v>199.66200000000001</v>
      </c>
      <c r="R2301" s="11">
        <v>181.07499999999999</v>
      </c>
      <c r="S2301" s="11">
        <v>168.56</v>
      </c>
      <c r="T2301" s="11">
        <v>144.928</v>
      </c>
      <c r="U2301" s="11">
        <v>116.116</v>
      </c>
      <c r="V2301" s="11">
        <v>74.707999999999998</v>
      </c>
      <c r="W2301" s="11">
        <v>48.503999999999998</v>
      </c>
      <c r="X2301" s="11">
        <v>35.404000000000003</v>
      </c>
      <c r="Y2301" s="11">
        <v>15.522</v>
      </c>
      <c r="Z2301" s="11">
        <v>5.3049999999999997</v>
      </c>
      <c r="AA2301" s="11">
        <v>1.43</v>
      </c>
      <c r="AB2301" s="11">
        <v>0.35099999999999998</v>
      </c>
      <c r="AC2301" s="11">
        <v>7.2999999999999995E-2</v>
      </c>
    </row>
    <row r="2302" spans="1:29" ht="11.5" hidden="1">
      <c r="A2302" s="15">
        <v>2285</v>
      </c>
      <c r="B2302" s="13" t="s">
        <v>1059</v>
      </c>
      <c r="C2302" s="14" t="s">
        <v>1220</v>
      </c>
      <c r="D2302" s="12"/>
      <c r="E2302" s="12">
        <v>192</v>
      </c>
      <c r="F2302" s="13" t="s">
        <v>1110</v>
      </c>
      <c r="G2302" s="12">
        <v>915</v>
      </c>
      <c r="H2302" s="12">
        <v>1970</v>
      </c>
      <c r="I2302" s="11">
        <v>600.38499999999999</v>
      </c>
      <c r="J2302" s="11">
        <v>593.78</v>
      </c>
      <c r="K2302" s="11">
        <v>406.33600000000001</v>
      </c>
      <c r="L2302" s="11">
        <v>409.99200000000002</v>
      </c>
      <c r="M2302" s="11">
        <v>357.87099999999998</v>
      </c>
      <c r="N2302" s="11">
        <v>329.404</v>
      </c>
      <c r="O2302" s="11">
        <v>279.80799999999999</v>
      </c>
      <c r="P2302" s="11">
        <v>231.63200000000001</v>
      </c>
      <c r="Q2302" s="11">
        <v>210.17599999999999</v>
      </c>
      <c r="R2302" s="11">
        <v>187.071</v>
      </c>
      <c r="S2302" s="11">
        <v>168.846</v>
      </c>
      <c r="T2302" s="11">
        <v>159.90600000000001</v>
      </c>
      <c r="U2302" s="11">
        <v>137.06399999999999</v>
      </c>
      <c r="V2302" s="11">
        <v>106.102</v>
      </c>
      <c r="W2302" s="11">
        <v>64.100999999999999</v>
      </c>
      <c r="X2302" s="11">
        <v>37.093000000000004</v>
      </c>
      <c r="Y2302" s="11">
        <v>22.439</v>
      </c>
      <c r="Z2302" s="11">
        <v>7.52</v>
      </c>
      <c r="AA2302" s="11">
        <v>1.8460000000000001</v>
      </c>
      <c r="AB2302" s="11">
        <v>0.34100000000000003</v>
      </c>
      <c r="AC2302" s="11">
        <v>6.4000000000000001E-2</v>
      </c>
    </row>
    <row r="2303" spans="1:29" ht="11.5" hidden="1">
      <c r="A2303" s="15">
        <v>2286</v>
      </c>
      <c r="B2303" s="13" t="s">
        <v>1059</v>
      </c>
      <c r="C2303" s="14" t="s">
        <v>1220</v>
      </c>
      <c r="D2303" s="12"/>
      <c r="E2303" s="12">
        <v>192</v>
      </c>
      <c r="F2303" s="13" t="s">
        <v>1110</v>
      </c>
      <c r="G2303" s="12">
        <v>915</v>
      </c>
      <c r="H2303" s="12">
        <v>1975</v>
      </c>
      <c r="I2303" s="11">
        <v>560.601</v>
      </c>
      <c r="J2303" s="11">
        <v>592.15099999999995</v>
      </c>
      <c r="K2303" s="11">
        <v>587.05700000000002</v>
      </c>
      <c r="L2303" s="11">
        <v>396.80900000000003</v>
      </c>
      <c r="M2303" s="11">
        <v>397.53500000000003</v>
      </c>
      <c r="N2303" s="11">
        <v>345.02499999999998</v>
      </c>
      <c r="O2303" s="11">
        <v>316.98200000000003</v>
      </c>
      <c r="P2303" s="11">
        <v>268.14299999999997</v>
      </c>
      <c r="Q2303" s="11">
        <v>220.57499999999999</v>
      </c>
      <c r="R2303" s="11">
        <v>200.65600000000001</v>
      </c>
      <c r="S2303" s="11">
        <v>177.57</v>
      </c>
      <c r="T2303" s="11">
        <v>161.55500000000001</v>
      </c>
      <c r="U2303" s="11">
        <v>151.78800000000001</v>
      </c>
      <c r="V2303" s="11">
        <v>126.005</v>
      </c>
      <c r="W2303" s="11">
        <v>92.712000000000003</v>
      </c>
      <c r="X2303" s="11">
        <v>51.277000000000001</v>
      </c>
      <c r="Y2303" s="11">
        <v>25.216000000000001</v>
      </c>
      <c r="Z2303" s="11">
        <v>11.680999999999999</v>
      </c>
      <c r="AA2303" s="11">
        <v>2.8290000000000002</v>
      </c>
      <c r="AB2303" s="11">
        <v>0.47499999999999998</v>
      </c>
      <c r="AC2303" s="11">
        <v>6.5000000000000002E-2</v>
      </c>
    </row>
    <row r="2304" spans="1:29" ht="11.5" hidden="1">
      <c r="A2304" s="15">
        <v>2287</v>
      </c>
      <c r="B2304" s="13" t="s">
        <v>1059</v>
      </c>
      <c r="C2304" s="14" t="s">
        <v>1220</v>
      </c>
      <c r="D2304" s="12"/>
      <c r="E2304" s="12">
        <v>192</v>
      </c>
      <c r="F2304" s="13" t="s">
        <v>1110</v>
      </c>
      <c r="G2304" s="12">
        <v>915</v>
      </c>
      <c r="H2304" s="12">
        <v>1980</v>
      </c>
      <c r="I2304" s="11">
        <v>394.83600000000001</v>
      </c>
      <c r="J2304" s="11">
        <v>553.63199999999995</v>
      </c>
      <c r="K2304" s="11">
        <v>586.13800000000003</v>
      </c>
      <c r="L2304" s="11">
        <v>577.83699999999999</v>
      </c>
      <c r="M2304" s="11">
        <v>385.48200000000003</v>
      </c>
      <c r="N2304" s="11">
        <v>385.69299999999998</v>
      </c>
      <c r="O2304" s="11">
        <v>333.85500000000002</v>
      </c>
      <c r="P2304" s="11">
        <v>306.375</v>
      </c>
      <c r="Q2304" s="11">
        <v>257.92200000000003</v>
      </c>
      <c r="R2304" s="11">
        <v>211.78899999999999</v>
      </c>
      <c r="S2304" s="11">
        <v>191.64400000000001</v>
      </c>
      <c r="T2304" s="11">
        <v>170.47300000000001</v>
      </c>
      <c r="U2304" s="11">
        <v>153.60300000000001</v>
      </c>
      <c r="V2304" s="11">
        <v>140.07499999999999</v>
      </c>
      <c r="W2304" s="11">
        <v>111.682</v>
      </c>
      <c r="X2304" s="11">
        <v>76.766999999999996</v>
      </c>
      <c r="Y2304" s="11">
        <v>37.03</v>
      </c>
      <c r="Z2304" s="11">
        <v>14.32</v>
      </c>
      <c r="AA2304" s="11">
        <v>4.9359999999999999</v>
      </c>
      <c r="AB2304" s="11">
        <v>0.83799999999999997</v>
      </c>
      <c r="AC2304" s="11">
        <v>0.10100000000000001</v>
      </c>
    </row>
    <row r="2305" spans="1:29" ht="11.5" hidden="1">
      <c r="A2305" s="15">
        <v>2288</v>
      </c>
      <c r="B2305" s="13" t="s">
        <v>1059</v>
      </c>
      <c r="C2305" s="14" t="s">
        <v>1220</v>
      </c>
      <c r="D2305" s="12"/>
      <c r="E2305" s="12">
        <v>192</v>
      </c>
      <c r="F2305" s="13" t="s">
        <v>1110</v>
      </c>
      <c r="G2305" s="12">
        <v>915</v>
      </c>
      <c r="H2305" s="12">
        <v>1985</v>
      </c>
      <c r="I2305" s="11">
        <v>383.82400000000001</v>
      </c>
      <c r="J2305" s="11">
        <v>386.47199999999998</v>
      </c>
      <c r="K2305" s="11">
        <v>545.66999999999996</v>
      </c>
      <c r="L2305" s="11">
        <v>573.50199999999995</v>
      </c>
      <c r="M2305" s="11">
        <v>560.77099999999996</v>
      </c>
      <c r="N2305" s="11">
        <v>368.58300000000003</v>
      </c>
      <c r="O2305" s="11">
        <v>369.61</v>
      </c>
      <c r="P2305" s="11">
        <v>319.08800000000002</v>
      </c>
      <c r="Q2305" s="11">
        <v>292.29300000000001</v>
      </c>
      <c r="R2305" s="11">
        <v>246.19200000000001</v>
      </c>
      <c r="S2305" s="11">
        <v>200.53299999999999</v>
      </c>
      <c r="T2305" s="11">
        <v>183.667</v>
      </c>
      <c r="U2305" s="11">
        <v>162.46600000000001</v>
      </c>
      <c r="V2305" s="11">
        <v>142.40899999999999</v>
      </c>
      <c r="W2305" s="11">
        <v>124.872</v>
      </c>
      <c r="X2305" s="11">
        <v>93.191000000000003</v>
      </c>
      <c r="Y2305" s="11">
        <v>56.19</v>
      </c>
      <c r="Z2305" s="11">
        <v>21.495999999999999</v>
      </c>
      <c r="AA2305" s="11">
        <v>6.2380000000000004</v>
      </c>
      <c r="AB2305" s="11">
        <v>1.5189999999999999</v>
      </c>
      <c r="AC2305" s="11">
        <v>0.182</v>
      </c>
    </row>
    <row r="2306" spans="1:29" ht="11.5" hidden="1">
      <c r="A2306" s="15">
        <v>2289</v>
      </c>
      <c r="B2306" s="13" t="s">
        <v>1059</v>
      </c>
      <c r="C2306" s="14" t="s">
        <v>1220</v>
      </c>
      <c r="D2306" s="12"/>
      <c r="E2306" s="12">
        <v>192</v>
      </c>
      <c r="F2306" s="13" t="s">
        <v>1110</v>
      </c>
      <c r="G2306" s="12">
        <v>915</v>
      </c>
      <c r="H2306" s="12">
        <v>1990</v>
      </c>
      <c r="I2306" s="11">
        <v>437.26100000000002</v>
      </c>
      <c r="J2306" s="11">
        <v>380.47399999999999</v>
      </c>
      <c r="K2306" s="11">
        <v>383.66800000000001</v>
      </c>
      <c r="L2306" s="11">
        <v>540.64499999999998</v>
      </c>
      <c r="M2306" s="11">
        <v>566.23500000000001</v>
      </c>
      <c r="N2306" s="11">
        <v>553.21</v>
      </c>
      <c r="O2306" s="11">
        <v>362.18599999999998</v>
      </c>
      <c r="P2306" s="11">
        <v>363.29899999999998</v>
      </c>
      <c r="Q2306" s="11">
        <v>312.69799999999998</v>
      </c>
      <c r="R2306" s="11">
        <v>285.84100000000001</v>
      </c>
      <c r="S2306" s="11">
        <v>239.16300000000001</v>
      </c>
      <c r="T2306" s="11">
        <v>193.96700000000001</v>
      </c>
      <c r="U2306" s="11">
        <v>175.208</v>
      </c>
      <c r="V2306" s="11">
        <v>150.83600000000001</v>
      </c>
      <c r="W2306" s="11">
        <v>127.155</v>
      </c>
      <c r="X2306" s="11">
        <v>104.407</v>
      </c>
      <c r="Y2306" s="11">
        <v>68.558999999999997</v>
      </c>
      <c r="Z2306" s="11">
        <v>32.997999999999998</v>
      </c>
      <c r="AA2306" s="11">
        <v>9.5470000000000006</v>
      </c>
      <c r="AB2306" s="11">
        <v>1.972</v>
      </c>
      <c r="AC2306" s="11">
        <v>0.34200000000000003</v>
      </c>
    </row>
    <row r="2307" spans="1:29" ht="11.5" hidden="1">
      <c r="A2307" s="15">
        <v>2290</v>
      </c>
      <c r="B2307" s="13" t="s">
        <v>1059</v>
      </c>
      <c r="C2307" s="14" t="s">
        <v>1220</v>
      </c>
      <c r="D2307" s="12"/>
      <c r="E2307" s="12">
        <v>192</v>
      </c>
      <c r="F2307" s="13" t="s">
        <v>1110</v>
      </c>
      <c r="G2307" s="12">
        <v>915</v>
      </c>
      <c r="H2307" s="12">
        <v>1995</v>
      </c>
      <c r="I2307" s="11">
        <v>379.65600000000001</v>
      </c>
      <c r="J2307" s="11">
        <v>432.678</v>
      </c>
      <c r="K2307" s="11">
        <v>376.65100000000001</v>
      </c>
      <c r="L2307" s="11">
        <v>377.17399999999998</v>
      </c>
      <c r="M2307" s="11">
        <v>530.64</v>
      </c>
      <c r="N2307" s="11">
        <v>555.69899999999996</v>
      </c>
      <c r="O2307" s="11">
        <v>543.35400000000004</v>
      </c>
      <c r="P2307" s="11">
        <v>353.77600000000001</v>
      </c>
      <c r="Q2307" s="11">
        <v>354.69600000000003</v>
      </c>
      <c r="R2307" s="11">
        <v>304.70299999999997</v>
      </c>
      <c r="S2307" s="11">
        <v>276.96300000000002</v>
      </c>
      <c r="T2307" s="11">
        <v>231.12</v>
      </c>
      <c r="U2307" s="11">
        <v>184.917</v>
      </c>
      <c r="V2307" s="11">
        <v>162.55000000000001</v>
      </c>
      <c r="W2307" s="11">
        <v>134.571</v>
      </c>
      <c r="X2307" s="11">
        <v>106.221</v>
      </c>
      <c r="Y2307" s="11">
        <v>76.796000000000006</v>
      </c>
      <c r="Z2307" s="11">
        <v>40.375999999999998</v>
      </c>
      <c r="AA2307" s="11">
        <v>14.744999999999999</v>
      </c>
      <c r="AB2307" s="11">
        <v>3.05</v>
      </c>
      <c r="AC2307" s="11">
        <v>0.47099999999999997</v>
      </c>
    </row>
    <row r="2308" spans="1:29" ht="11.5" hidden="1">
      <c r="A2308" s="15">
        <v>2291</v>
      </c>
      <c r="B2308" s="13" t="s">
        <v>1059</v>
      </c>
      <c r="C2308" s="14" t="s">
        <v>1220</v>
      </c>
      <c r="D2308" s="12"/>
      <c r="E2308" s="12">
        <v>192</v>
      </c>
      <c r="F2308" s="13" t="s">
        <v>1110</v>
      </c>
      <c r="G2308" s="12">
        <v>915</v>
      </c>
      <c r="H2308" s="12">
        <v>2000</v>
      </c>
      <c r="I2308" s="11">
        <v>365.97500000000002</v>
      </c>
      <c r="J2308" s="11">
        <v>376.59699999999998</v>
      </c>
      <c r="K2308" s="11">
        <v>429.15699999999998</v>
      </c>
      <c r="L2308" s="11">
        <v>369.452</v>
      </c>
      <c r="M2308" s="11">
        <v>366.44799999999998</v>
      </c>
      <c r="N2308" s="11">
        <v>520.18399999999997</v>
      </c>
      <c r="O2308" s="11">
        <v>547.03399999999999</v>
      </c>
      <c r="P2308" s="11">
        <v>536.42999999999995</v>
      </c>
      <c r="Q2308" s="11">
        <v>348.322</v>
      </c>
      <c r="R2308" s="11">
        <v>348.62700000000001</v>
      </c>
      <c r="S2308" s="11">
        <v>297.875</v>
      </c>
      <c r="T2308" s="11">
        <v>268.66399999999999</v>
      </c>
      <c r="U2308" s="11">
        <v>220.983</v>
      </c>
      <c r="V2308" s="11">
        <v>172.66399999999999</v>
      </c>
      <c r="W2308" s="11">
        <v>146.279</v>
      </c>
      <c r="X2308" s="11">
        <v>113.943</v>
      </c>
      <c r="Y2308" s="11">
        <v>79.787999999999997</v>
      </c>
      <c r="Z2308" s="11">
        <v>46.539000000000001</v>
      </c>
      <c r="AA2308" s="11">
        <v>18.704999999999998</v>
      </c>
      <c r="AB2308" s="11">
        <v>4.9119999999999999</v>
      </c>
      <c r="AC2308" s="11">
        <v>0.747</v>
      </c>
    </row>
    <row r="2309" spans="1:29" ht="11.5" hidden="1">
      <c r="A2309" s="15">
        <v>2292</v>
      </c>
      <c r="B2309" s="13" t="s">
        <v>1059</v>
      </c>
      <c r="C2309" s="14" t="s">
        <v>1220</v>
      </c>
      <c r="D2309" s="12"/>
      <c r="E2309" s="12">
        <v>192</v>
      </c>
      <c r="F2309" s="13" t="s">
        <v>1110</v>
      </c>
      <c r="G2309" s="12">
        <v>915</v>
      </c>
      <c r="H2309" s="12">
        <v>2005</v>
      </c>
      <c r="I2309" s="11">
        <v>326.81400000000002</v>
      </c>
      <c r="J2309" s="11">
        <v>360.93700000000001</v>
      </c>
      <c r="K2309" s="11">
        <v>361.738</v>
      </c>
      <c r="L2309" s="11">
        <v>416.721</v>
      </c>
      <c r="M2309" s="11">
        <v>358.68299999999999</v>
      </c>
      <c r="N2309" s="11">
        <v>356.54599999999999</v>
      </c>
      <c r="O2309" s="11">
        <v>511.70100000000002</v>
      </c>
      <c r="P2309" s="11">
        <v>540.226</v>
      </c>
      <c r="Q2309" s="11">
        <v>529.774</v>
      </c>
      <c r="R2309" s="11">
        <v>342.541</v>
      </c>
      <c r="S2309" s="11">
        <v>341.33300000000003</v>
      </c>
      <c r="T2309" s="11">
        <v>289.37599999999998</v>
      </c>
      <c r="U2309" s="11">
        <v>257.63299999999998</v>
      </c>
      <c r="V2309" s="11">
        <v>207.38800000000001</v>
      </c>
      <c r="W2309" s="11">
        <v>156.376</v>
      </c>
      <c r="X2309" s="11">
        <v>124.883</v>
      </c>
      <c r="Y2309" s="11">
        <v>86.712999999999994</v>
      </c>
      <c r="Z2309" s="11">
        <v>49.262</v>
      </c>
      <c r="AA2309" s="11">
        <v>22.082000000000001</v>
      </c>
      <c r="AB2309" s="11">
        <v>6.41</v>
      </c>
      <c r="AC2309" s="11">
        <v>1.234</v>
      </c>
    </row>
    <row r="2310" spans="1:29" ht="11.5" hidden="1">
      <c r="A2310" s="15">
        <v>2293</v>
      </c>
      <c r="B2310" s="13" t="s">
        <v>1059</v>
      </c>
      <c r="C2310" s="14" t="s">
        <v>1220</v>
      </c>
      <c r="D2310" s="12"/>
      <c r="E2310" s="12">
        <v>192</v>
      </c>
      <c r="F2310" s="13" t="s">
        <v>1110</v>
      </c>
      <c r="G2310" s="12">
        <v>915</v>
      </c>
      <c r="H2310" s="12">
        <v>2010</v>
      </c>
      <c r="I2310" s="11">
        <v>295.99</v>
      </c>
      <c r="J2310" s="11">
        <v>319.81200000000001</v>
      </c>
      <c r="K2310" s="11">
        <v>352.1</v>
      </c>
      <c r="L2310" s="11">
        <v>356.82600000000002</v>
      </c>
      <c r="M2310" s="11">
        <v>415.202</v>
      </c>
      <c r="N2310" s="11">
        <v>348.75</v>
      </c>
      <c r="O2310" s="11">
        <v>322.08199999999999</v>
      </c>
      <c r="P2310" s="11">
        <v>488.31599999999997</v>
      </c>
      <c r="Q2310" s="11">
        <v>523.34199999999998</v>
      </c>
      <c r="R2310" s="11">
        <v>519.12400000000002</v>
      </c>
      <c r="S2310" s="11">
        <v>335.40199999999999</v>
      </c>
      <c r="T2310" s="11">
        <v>331.98700000000002</v>
      </c>
      <c r="U2310" s="11">
        <v>277.58600000000001</v>
      </c>
      <c r="V2310" s="11">
        <v>241.81899999999999</v>
      </c>
      <c r="W2310" s="11">
        <v>188.839</v>
      </c>
      <c r="X2310" s="11">
        <v>135.56399999999999</v>
      </c>
      <c r="Y2310" s="11">
        <v>97.47</v>
      </c>
      <c r="Z2310" s="11">
        <v>56.847000000000001</v>
      </c>
      <c r="AA2310" s="11">
        <v>25.529</v>
      </c>
      <c r="AB2310" s="11">
        <v>8.343</v>
      </c>
      <c r="AC2310" s="11">
        <v>1.2849999999999999</v>
      </c>
    </row>
    <row r="2311" spans="1:29" ht="11.5" hidden="1">
      <c r="A2311" s="15">
        <v>2294</v>
      </c>
      <c r="B2311" s="13" t="s">
        <v>1059</v>
      </c>
      <c r="C2311" s="14" t="s">
        <v>1220</v>
      </c>
      <c r="D2311" s="12"/>
      <c r="E2311" s="12">
        <v>192</v>
      </c>
      <c r="F2311" s="13" t="s">
        <v>1110</v>
      </c>
      <c r="G2311" s="12">
        <v>915</v>
      </c>
      <c r="H2311" s="12">
        <v>2015</v>
      </c>
      <c r="I2311" s="11">
        <v>306.67</v>
      </c>
      <c r="J2311" s="11">
        <v>294.41800000000001</v>
      </c>
      <c r="K2311" s="11">
        <v>316.73899999999998</v>
      </c>
      <c r="L2311" s="11">
        <v>348.96499999999997</v>
      </c>
      <c r="M2311" s="11">
        <v>354.71800000000002</v>
      </c>
      <c r="N2311" s="11">
        <v>413.58100000000002</v>
      </c>
      <c r="O2311" s="11">
        <v>344.41699999999997</v>
      </c>
      <c r="P2311" s="11">
        <v>308.67</v>
      </c>
      <c r="Q2311" s="11">
        <v>476.05</v>
      </c>
      <c r="R2311" s="11">
        <v>517.38800000000003</v>
      </c>
      <c r="S2311" s="11">
        <v>510.55399999999997</v>
      </c>
      <c r="T2311" s="11">
        <v>327.05</v>
      </c>
      <c r="U2311" s="11">
        <v>319.286</v>
      </c>
      <c r="V2311" s="11">
        <v>261.18</v>
      </c>
      <c r="W2311" s="11">
        <v>220.83199999999999</v>
      </c>
      <c r="X2311" s="11">
        <v>164.357</v>
      </c>
      <c r="Y2311" s="11">
        <v>106.482</v>
      </c>
      <c r="Z2311" s="11">
        <v>64.465000000000003</v>
      </c>
      <c r="AA2311" s="11">
        <v>29.800999999999998</v>
      </c>
      <c r="AB2311" s="11">
        <v>9.77</v>
      </c>
      <c r="AC2311" s="11">
        <v>1.6339999999999999</v>
      </c>
    </row>
    <row r="2312" spans="1:29" ht="11.5" hidden="1">
      <c r="A2312" s="15">
        <v>2295</v>
      </c>
      <c r="B2312" s="13" t="s">
        <v>1059</v>
      </c>
      <c r="C2312" s="14" t="s">
        <v>1220</v>
      </c>
      <c r="D2312" s="12"/>
      <c r="E2312" s="12">
        <v>192</v>
      </c>
      <c r="F2312" s="13" t="s">
        <v>1110</v>
      </c>
      <c r="G2312" s="12">
        <v>915</v>
      </c>
      <c r="H2312" s="12">
        <v>2020</v>
      </c>
      <c r="I2312" s="11">
        <v>277.78300000000002</v>
      </c>
      <c r="J2312" s="11">
        <v>305.43299999999999</v>
      </c>
      <c r="K2312" s="11">
        <v>293.42200000000003</v>
      </c>
      <c r="L2312" s="11">
        <v>312.22500000000002</v>
      </c>
      <c r="M2312" s="11">
        <v>341.084</v>
      </c>
      <c r="N2312" s="11">
        <v>347.27199999999999</v>
      </c>
      <c r="O2312" s="11">
        <v>407.71</v>
      </c>
      <c r="P2312" s="11">
        <v>340.04300000000001</v>
      </c>
      <c r="Q2312" s="11">
        <v>304.96300000000002</v>
      </c>
      <c r="R2312" s="11">
        <v>470.45299999999997</v>
      </c>
      <c r="S2312" s="11">
        <v>508.99</v>
      </c>
      <c r="T2312" s="11">
        <v>498.36799999999999</v>
      </c>
      <c r="U2312" s="11">
        <v>314.74900000000002</v>
      </c>
      <c r="V2312" s="11">
        <v>300.74200000000002</v>
      </c>
      <c r="W2312" s="11">
        <v>238.90100000000001</v>
      </c>
      <c r="X2312" s="11">
        <v>192.755</v>
      </c>
      <c r="Y2312" s="11">
        <v>129.71899999999999</v>
      </c>
      <c r="Z2312" s="11">
        <v>70.938999999999993</v>
      </c>
      <c r="AA2312" s="11">
        <v>34.116999999999997</v>
      </c>
      <c r="AB2312" s="11">
        <v>11.528</v>
      </c>
      <c r="AC2312" s="11">
        <v>1.952</v>
      </c>
    </row>
    <row r="2313" spans="1:29" ht="11.5" hidden="1">
      <c r="A2313" s="15">
        <v>2296</v>
      </c>
      <c r="B2313" s="13" t="s">
        <v>1059</v>
      </c>
      <c r="C2313" s="14" t="s">
        <v>1221</v>
      </c>
      <c r="D2313" s="12">
        <v>13</v>
      </c>
      <c r="E2313" s="12">
        <v>531</v>
      </c>
      <c r="F2313" s="13" t="s">
        <v>1110</v>
      </c>
      <c r="G2313" s="12">
        <v>915</v>
      </c>
      <c r="H2313" s="12">
        <v>1950</v>
      </c>
      <c r="I2313" s="11">
        <v>7.3730000000000002</v>
      </c>
      <c r="J2313" s="11">
        <v>5.7389999999999999</v>
      </c>
      <c r="K2313" s="11">
        <v>4.8310000000000004</v>
      </c>
      <c r="L2313" s="11">
        <v>4.5679999999999996</v>
      </c>
      <c r="M2313" s="11">
        <v>4.2220000000000004</v>
      </c>
      <c r="N2313" s="11">
        <v>3.6989999999999998</v>
      </c>
      <c r="O2313" s="11">
        <v>3.484</v>
      </c>
      <c r="P2313" s="11">
        <v>2.7709999999999999</v>
      </c>
      <c r="Q2313" s="11">
        <v>2.629</v>
      </c>
      <c r="R2313" s="11">
        <v>2.1379999999999999</v>
      </c>
      <c r="S2313" s="11">
        <v>1.8480000000000001</v>
      </c>
      <c r="T2313" s="11">
        <v>1.681</v>
      </c>
      <c r="U2313" s="11">
        <v>1.345</v>
      </c>
      <c r="V2313" s="11">
        <v>1.2569999999999999</v>
      </c>
      <c r="W2313" s="11">
        <v>1.234</v>
      </c>
      <c r="X2313" s="11">
        <v>0.80800000000000005</v>
      </c>
      <c r="Y2313" s="11">
        <v>0.32400000000000001</v>
      </c>
      <c r="Z2313" s="11">
        <v>0.151</v>
      </c>
      <c r="AA2313" s="11">
        <v>4.9000000000000002E-2</v>
      </c>
      <c r="AB2313" s="11">
        <v>1.2999999999999999E-2</v>
      </c>
      <c r="AC2313" s="11">
        <v>2E-3</v>
      </c>
    </row>
    <row r="2314" spans="1:29" ht="11.5" hidden="1">
      <c r="A2314" s="15">
        <v>2297</v>
      </c>
      <c r="B2314" s="13" t="s">
        <v>1059</v>
      </c>
      <c r="C2314" s="14" t="s">
        <v>1221</v>
      </c>
      <c r="D2314" s="12">
        <v>13</v>
      </c>
      <c r="E2314" s="12">
        <v>531</v>
      </c>
      <c r="F2314" s="13" t="s">
        <v>1110</v>
      </c>
      <c r="G2314" s="12">
        <v>915</v>
      </c>
      <c r="H2314" s="12">
        <v>1955</v>
      </c>
      <c r="I2314" s="11">
        <v>9.18</v>
      </c>
      <c r="J2314" s="11">
        <v>7.3609999999999998</v>
      </c>
      <c r="K2314" s="11">
        <v>5.9390000000000001</v>
      </c>
      <c r="L2314" s="11">
        <v>5.0129999999999999</v>
      </c>
      <c r="M2314" s="11">
        <v>4.6390000000000002</v>
      </c>
      <c r="N2314" s="11">
        <v>4.2290000000000001</v>
      </c>
      <c r="O2314" s="11">
        <v>3.6579999999999999</v>
      </c>
      <c r="P2314" s="11">
        <v>3.427</v>
      </c>
      <c r="Q2314" s="11">
        <v>2.7850000000000001</v>
      </c>
      <c r="R2314" s="11">
        <v>2.6110000000000002</v>
      </c>
      <c r="S2314" s="11">
        <v>2.0920000000000001</v>
      </c>
      <c r="T2314" s="11">
        <v>1.806</v>
      </c>
      <c r="U2314" s="11">
        <v>1.5609999999999999</v>
      </c>
      <c r="V2314" s="11">
        <v>1.2070000000000001</v>
      </c>
      <c r="W2314" s="11">
        <v>1.0109999999999999</v>
      </c>
      <c r="X2314" s="11">
        <v>0.88800000000000001</v>
      </c>
      <c r="Y2314" s="11">
        <v>0.53200000000000003</v>
      </c>
      <c r="Z2314" s="11">
        <v>0.156</v>
      </c>
      <c r="AA2314" s="11">
        <v>5.3999999999999999E-2</v>
      </c>
      <c r="AB2314" s="11">
        <v>1.2E-2</v>
      </c>
      <c r="AC2314" s="11">
        <v>2E-3</v>
      </c>
    </row>
    <row r="2315" spans="1:29" ht="11.5" hidden="1">
      <c r="A2315" s="15">
        <v>2298</v>
      </c>
      <c r="B2315" s="13" t="s">
        <v>1059</v>
      </c>
      <c r="C2315" s="14" t="s">
        <v>1221</v>
      </c>
      <c r="D2315" s="12">
        <v>13</v>
      </c>
      <c r="E2315" s="12">
        <v>531</v>
      </c>
      <c r="F2315" s="13" t="s">
        <v>1110</v>
      </c>
      <c r="G2315" s="12">
        <v>915</v>
      </c>
      <c r="H2315" s="12">
        <v>1960</v>
      </c>
      <c r="I2315" s="11">
        <v>9.93</v>
      </c>
      <c r="J2315" s="11">
        <v>8.67</v>
      </c>
      <c r="K2315" s="11">
        <v>7.1390000000000002</v>
      </c>
      <c r="L2315" s="11">
        <v>5.5730000000000004</v>
      </c>
      <c r="M2315" s="11">
        <v>4.5309999999999997</v>
      </c>
      <c r="N2315" s="11">
        <v>4.242</v>
      </c>
      <c r="O2315" s="11">
        <v>3.99</v>
      </c>
      <c r="P2315" s="11">
        <v>3.4940000000000002</v>
      </c>
      <c r="Q2315" s="11">
        <v>3.2730000000000001</v>
      </c>
      <c r="R2315" s="11">
        <v>2.6779999999999999</v>
      </c>
      <c r="S2315" s="11">
        <v>2.4710000000000001</v>
      </c>
      <c r="T2315" s="11">
        <v>1.9279999999999999</v>
      </c>
      <c r="U2315" s="11">
        <v>1.5780000000000001</v>
      </c>
      <c r="V2315" s="11">
        <v>1.331</v>
      </c>
      <c r="W2315" s="11">
        <v>0.93700000000000006</v>
      </c>
      <c r="X2315" s="11">
        <v>0.68400000000000005</v>
      </c>
      <c r="Y2315" s="11">
        <v>0.53300000000000003</v>
      </c>
      <c r="Z2315" s="11">
        <v>0.26200000000000001</v>
      </c>
      <c r="AA2315" s="11">
        <v>5.7000000000000002E-2</v>
      </c>
      <c r="AB2315" s="11">
        <v>1.4E-2</v>
      </c>
      <c r="AC2315" s="11">
        <v>2E-3</v>
      </c>
    </row>
    <row r="2316" spans="1:29" ht="11.5" hidden="1">
      <c r="A2316" s="15">
        <v>2299</v>
      </c>
      <c r="B2316" s="13" t="s">
        <v>1059</v>
      </c>
      <c r="C2316" s="14" t="s">
        <v>1221</v>
      </c>
      <c r="D2316" s="12">
        <v>13</v>
      </c>
      <c r="E2316" s="12">
        <v>531</v>
      </c>
      <c r="F2316" s="13" t="s">
        <v>1110</v>
      </c>
      <c r="G2316" s="12">
        <v>915</v>
      </c>
      <c r="H2316" s="12">
        <v>1965</v>
      </c>
      <c r="I2316" s="11">
        <v>9.0690000000000008</v>
      </c>
      <c r="J2316" s="11">
        <v>9.7319999999999993</v>
      </c>
      <c r="K2316" s="11">
        <v>8.3330000000000002</v>
      </c>
      <c r="L2316" s="11">
        <v>6.476</v>
      </c>
      <c r="M2316" s="11">
        <v>5.4080000000000004</v>
      </c>
      <c r="N2316" s="11">
        <v>4.3680000000000003</v>
      </c>
      <c r="O2316" s="11">
        <v>4.0999999999999996</v>
      </c>
      <c r="P2316" s="11">
        <v>3.8559999999999999</v>
      </c>
      <c r="Q2316" s="11">
        <v>3.36</v>
      </c>
      <c r="R2316" s="11">
        <v>3.11</v>
      </c>
      <c r="S2316" s="11">
        <v>2.528</v>
      </c>
      <c r="T2316" s="11">
        <v>2.0649999999999999</v>
      </c>
      <c r="U2316" s="11">
        <v>1.7290000000000001</v>
      </c>
      <c r="V2316" s="11">
        <v>1.3160000000000001</v>
      </c>
      <c r="W2316" s="11">
        <v>1.0389999999999999</v>
      </c>
      <c r="X2316" s="11">
        <v>0.64</v>
      </c>
      <c r="Y2316" s="11">
        <v>0.36399999999999999</v>
      </c>
      <c r="Z2316" s="11">
        <v>0.27200000000000002</v>
      </c>
      <c r="AA2316" s="11">
        <v>0.1</v>
      </c>
      <c r="AB2316" s="11">
        <v>1.4999999999999999E-2</v>
      </c>
      <c r="AC2316" s="11">
        <v>2E-3</v>
      </c>
    </row>
    <row r="2317" spans="1:29" ht="11.5" hidden="1">
      <c r="A2317" s="15">
        <v>2300</v>
      </c>
      <c r="B2317" s="13" t="s">
        <v>1059</v>
      </c>
      <c r="C2317" s="14" t="s">
        <v>1221</v>
      </c>
      <c r="D2317" s="12">
        <v>13</v>
      </c>
      <c r="E2317" s="12">
        <v>531</v>
      </c>
      <c r="F2317" s="13" t="s">
        <v>1110</v>
      </c>
      <c r="G2317" s="12">
        <v>915</v>
      </c>
      <c r="H2317" s="12">
        <v>1970</v>
      </c>
      <c r="I2317" s="11">
        <v>9.1229999999999993</v>
      </c>
      <c r="J2317" s="11">
        <v>9.1479999999999997</v>
      </c>
      <c r="K2317" s="11">
        <v>9.8320000000000007</v>
      </c>
      <c r="L2317" s="11">
        <v>7.7919999999999998</v>
      </c>
      <c r="M2317" s="11">
        <v>5.9720000000000004</v>
      </c>
      <c r="N2317" s="11">
        <v>5.2380000000000004</v>
      </c>
      <c r="O2317" s="11">
        <v>4.0090000000000003</v>
      </c>
      <c r="P2317" s="11">
        <v>3.927</v>
      </c>
      <c r="Q2317" s="11">
        <v>3.5840000000000001</v>
      </c>
      <c r="R2317" s="11">
        <v>3.0489999999999999</v>
      </c>
      <c r="S2317" s="11">
        <v>2.778</v>
      </c>
      <c r="T2317" s="11">
        <v>2.1160000000000001</v>
      </c>
      <c r="U2317" s="11">
        <v>2.0019999999999998</v>
      </c>
      <c r="V2317" s="11">
        <v>1.5920000000000001</v>
      </c>
      <c r="W2317" s="11">
        <v>1.1719999999999999</v>
      </c>
      <c r="X2317" s="11">
        <v>0.80800000000000005</v>
      </c>
      <c r="Y2317" s="11">
        <v>0.47</v>
      </c>
      <c r="Z2317" s="11">
        <v>0.188</v>
      </c>
      <c r="AA2317" s="11">
        <v>0.104</v>
      </c>
      <c r="AB2317" s="11">
        <v>2.5999999999999999E-2</v>
      </c>
      <c r="AC2317" s="11">
        <v>3.0000000000000001E-3</v>
      </c>
    </row>
    <row r="2318" spans="1:29" ht="11.5" hidden="1">
      <c r="A2318" s="15">
        <v>2301</v>
      </c>
      <c r="B2318" s="13" t="s">
        <v>1059</v>
      </c>
      <c r="C2318" s="14" t="s">
        <v>1221</v>
      </c>
      <c r="D2318" s="12">
        <v>13</v>
      </c>
      <c r="E2318" s="12">
        <v>531</v>
      </c>
      <c r="F2318" s="13" t="s">
        <v>1110</v>
      </c>
      <c r="G2318" s="12">
        <v>915</v>
      </c>
      <c r="H2318" s="12">
        <v>1975</v>
      </c>
      <c r="I2318" s="11">
        <v>7.92</v>
      </c>
      <c r="J2318" s="11">
        <v>9.2710000000000008</v>
      </c>
      <c r="K2318" s="11">
        <v>9.6189999999999998</v>
      </c>
      <c r="L2318" s="11">
        <v>9.218</v>
      </c>
      <c r="M2318" s="11">
        <v>6.8140000000000001</v>
      </c>
      <c r="N2318" s="11">
        <v>5.8819999999999997</v>
      </c>
      <c r="O2318" s="11">
        <v>5.0549999999999997</v>
      </c>
      <c r="P2318" s="11">
        <v>4.1369999999999996</v>
      </c>
      <c r="Q2318" s="11">
        <v>3.5950000000000002</v>
      </c>
      <c r="R2318" s="11">
        <v>3.1819999999999999</v>
      </c>
      <c r="S2318" s="11">
        <v>2.7330000000000001</v>
      </c>
      <c r="T2318" s="11">
        <v>2.4849999999999999</v>
      </c>
      <c r="U2318" s="11">
        <v>1.897</v>
      </c>
      <c r="V2318" s="11">
        <v>1.544</v>
      </c>
      <c r="W2318" s="11">
        <v>1.42</v>
      </c>
      <c r="X2318" s="11">
        <v>0.93799999999999994</v>
      </c>
      <c r="Y2318" s="11">
        <v>0.63200000000000001</v>
      </c>
      <c r="Z2318" s="11">
        <v>0.249</v>
      </c>
      <c r="AA2318" s="11">
        <v>7.3999999999999996E-2</v>
      </c>
      <c r="AB2318" s="11">
        <v>2.7E-2</v>
      </c>
      <c r="AC2318" s="11">
        <v>4.0000000000000001E-3</v>
      </c>
    </row>
    <row r="2319" spans="1:29" ht="11.5" hidden="1">
      <c r="A2319" s="15">
        <v>2302</v>
      </c>
      <c r="B2319" s="13" t="s">
        <v>1059</v>
      </c>
      <c r="C2319" s="14" t="s">
        <v>1221</v>
      </c>
      <c r="D2319" s="12">
        <v>13</v>
      </c>
      <c r="E2319" s="12">
        <v>531</v>
      </c>
      <c r="F2319" s="13" t="s">
        <v>1110</v>
      </c>
      <c r="G2319" s="12">
        <v>915</v>
      </c>
      <c r="H2319" s="12">
        <v>1980</v>
      </c>
      <c r="I2319" s="11">
        <v>6.827</v>
      </c>
      <c r="J2319" s="11">
        <v>7.5659999999999998</v>
      </c>
      <c r="K2319" s="11">
        <v>8.0269999999999992</v>
      </c>
      <c r="L2319" s="11">
        <v>8.9090000000000007</v>
      </c>
      <c r="M2319" s="11">
        <v>7.5990000000000002</v>
      </c>
      <c r="N2319" s="11">
        <v>6.133</v>
      </c>
      <c r="O2319" s="11">
        <v>5.6079999999999997</v>
      </c>
      <c r="P2319" s="11">
        <v>4.7629999999999999</v>
      </c>
      <c r="Q2319" s="11">
        <v>4.0289999999999999</v>
      </c>
      <c r="R2319" s="11">
        <v>3.472</v>
      </c>
      <c r="S2319" s="11">
        <v>3.052</v>
      </c>
      <c r="T2319" s="11">
        <v>2.5840000000000001</v>
      </c>
      <c r="U2319" s="11">
        <v>2.2229999999999999</v>
      </c>
      <c r="V2319" s="11">
        <v>1.6559999999999999</v>
      </c>
      <c r="W2319" s="11">
        <v>1.282</v>
      </c>
      <c r="X2319" s="11">
        <v>1.0529999999999999</v>
      </c>
      <c r="Y2319" s="11">
        <v>0.55900000000000005</v>
      </c>
      <c r="Z2319" s="11">
        <v>0.34699999999999998</v>
      </c>
      <c r="AA2319" s="11">
        <v>0.1</v>
      </c>
      <c r="AB2319" s="11">
        <v>0.02</v>
      </c>
      <c r="AC2319" s="11">
        <v>4.0000000000000001E-3</v>
      </c>
    </row>
    <row r="2320" spans="1:29" ht="11.5" hidden="1">
      <c r="A2320" s="15">
        <v>2303</v>
      </c>
      <c r="B2320" s="13" t="s">
        <v>1059</v>
      </c>
      <c r="C2320" s="14" t="s">
        <v>1221</v>
      </c>
      <c r="D2320" s="12">
        <v>13</v>
      </c>
      <c r="E2320" s="12">
        <v>531</v>
      </c>
      <c r="F2320" s="13" t="s">
        <v>1110</v>
      </c>
      <c r="G2320" s="12">
        <v>915</v>
      </c>
      <c r="H2320" s="12">
        <v>1985</v>
      </c>
      <c r="I2320" s="11">
        <v>6.7130000000000001</v>
      </c>
      <c r="J2320" s="11">
        <v>6.5389999999999997</v>
      </c>
      <c r="K2320" s="11">
        <v>7.2279999999999998</v>
      </c>
      <c r="L2320" s="11">
        <v>7.609</v>
      </c>
      <c r="M2320" s="11">
        <v>7.9210000000000003</v>
      </c>
      <c r="N2320" s="11">
        <v>7.1989999999999998</v>
      </c>
      <c r="O2320" s="11">
        <v>6.048</v>
      </c>
      <c r="P2320" s="11">
        <v>5.4859999999999998</v>
      </c>
      <c r="Q2320" s="11">
        <v>4.6420000000000003</v>
      </c>
      <c r="R2320" s="11">
        <v>3.9390000000000001</v>
      </c>
      <c r="S2320" s="11">
        <v>3.327</v>
      </c>
      <c r="T2320" s="11">
        <v>2.8679999999999999</v>
      </c>
      <c r="U2320" s="11">
        <v>2.4020000000000001</v>
      </c>
      <c r="V2320" s="11">
        <v>1.96</v>
      </c>
      <c r="W2320" s="11">
        <v>1.3919999999999999</v>
      </c>
      <c r="X2320" s="11">
        <v>0.98899999999999999</v>
      </c>
      <c r="Y2320" s="11">
        <v>0.68899999999999995</v>
      </c>
      <c r="Z2320" s="11">
        <v>0.32400000000000001</v>
      </c>
      <c r="AA2320" s="11">
        <v>0.14899999999999999</v>
      </c>
      <c r="AB2320" s="11">
        <v>2.8000000000000001E-2</v>
      </c>
      <c r="AC2320" s="11">
        <v>4.0000000000000001E-3</v>
      </c>
    </row>
    <row r="2321" spans="1:29" ht="11.5" hidden="1">
      <c r="A2321" s="15">
        <v>2304</v>
      </c>
      <c r="B2321" s="13" t="s">
        <v>1059</v>
      </c>
      <c r="C2321" s="14" t="s">
        <v>1221</v>
      </c>
      <c r="D2321" s="12">
        <v>13</v>
      </c>
      <c r="E2321" s="12">
        <v>531</v>
      </c>
      <c r="F2321" s="13" t="s">
        <v>1110</v>
      </c>
      <c r="G2321" s="12">
        <v>915</v>
      </c>
      <c r="H2321" s="12">
        <v>1990</v>
      </c>
      <c r="I2321" s="11">
        <v>6.9059999999999997</v>
      </c>
      <c r="J2321" s="11">
        <v>6.4260000000000002</v>
      </c>
      <c r="K2321" s="11">
        <v>6.2119999999999997</v>
      </c>
      <c r="L2321" s="11">
        <v>6.274</v>
      </c>
      <c r="M2321" s="11">
        <v>5.9450000000000003</v>
      </c>
      <c r="N2321" s="11">
        <v>6.5469999999999997</v>
      </c>
      <c r="O2321" s="11">
        <v>7.0279999999999996</v>
      </c>
      <c r="P2321" s="11">
        <v>5.8739999999999997</v>
      </c>
      <c r="Q2321" s="11">
        <v>5.2839999999999998</v>
      </c>
      <c r="R2321" s="11">
        <v>4.2880000000000003</v>
      </c>
      <c r="S2321" s="11">
        <v>3.6440000000000001</v>
      </c>
      <c r="T2321" s="11">
        <v>3.0209999999999999</v>
      </c>
      <c r="U2321" s="11">
        <v>2.548</v>
      </c>
      <c r="V2321" s="11">
        <v>2.105</v>
      </c>
      <c r="W2321" s="11">
        <v>1.7150000000000001</v>
      </c>
      <c r="X2321" s="11">
        <v>1.1279999999999999</v>
      </c>
      <c r="Y2321" s="11">
        <v>0.73699999999999999</v>
      </c>
      <c r="Z2321" s="11">
        <v>0.41699999999999998</v>
      </c>
      <c r="AA2321" s="11">
        <v>0.14699999999999999</v>
      </c>
      <c r="AB2321" s="11">
        <v>4.5999999999999999E-2</v>
      </c>
      <c r="AC2321" s="11">
        <v>5.0000000000000001E-3</v>
      </c>
    </row>
    <row r="2322" spans="1:29" ht="11.5" hidden="1">
      <c r="A2322" s="15">
        <v>2305</v>
      </c>
      <c r="B2322" s="13" t="s">
        <v>1059</v>
      </c>
      <c r="C2322" s="14" t="s">
        <v>1221</v>
      </c>
      <c r="D2322" s="12">
        <v>13</v>
      </c>
      <c r="E2322" s="12">
        <v>531</v>
      </c>
      <c r="F2322" s="13" t="s">
        <v>1110</v>
      </c>
      <c r="G2322" s="12">
        <v>915</v>
      </c>
      <c r="H2322" s="12">
        <v>1995</v>
      </c>
      <c r="I2322" s="11">
        <v>6.0910000000000002</v>
      </c>
      <c r="J2322" s="11">
        <v>6.63</v>
      </c>
      <c r="K2322" s="11">
        <v>6.0650000000000004</v>
      </c>
      <c r="L2322" s="11">
        <v>5.2880000000000003</v>
      </c>
      <c r="M2322" s="11">
        <v>4.657</v>
      </c>
      <c r="N2322" s="11">
        <v>5.1660000000000004</v>
      </c>
      <c r="O2322" s="11">
        <v>6.3739999999999997</v>
      </c>
      <c r="P2322" s="11">
        <v>6.9459999999999997</v>
      </c>
      <c r="Q2322" s="11">
        <v>5.7460000000000004</v>
      </c>
      <c r="R2322" s="11">
        <v>5.12</v>
      </c>
      <c r="S2322" s="11">
        <v>4.1230000000000002</v>
      </c>
      <c r="T2322" s="11">
        <v>3.4809999999999999</v>
      </c>
      <c r="U2322" s="11">
        <v>2.883</v>
      </c>
      <c r="V2322" s="11">
        <v>2.3690000000000002</v>
      </c>
      <c r="W2322" s="11">
        <v>1.871</v>
      </c>
      <c r="X2322" s="11">
        <v>1.4119999999999999</v>
      </c>
      <c r="Y2322" s="11">
        <v>0.84499999999999997</v>
      </c>
      <c r="Z2322" s="11">
        <v>0.439</v>
      </c>
      <c r="AA2322" s="11">
        <v>0.185</v>
      </c>
      <c r="AB2322" s="11">
        <v>4.2999999999999997E-2</v>
      </c>
      <c r="AC2322" s="11">
        <v>8.0000000000000002E-3</v>
      </c>
    </row>
    <row r="2323" spans="1:29" ht="11.5" hidden="1">
      <c r="A2323" s="15">
        <v>2306</v>
      </c>
      <c r="B2323" s="13" t="s">
        <v>1059</v>
      </c>
      <c r="C2323" s="14" t="s">
        <v>1221</v>
      </c>
      <c r="D2323" s="12">
        <v>13</v>
      </c>
      <c r="E2323" s="12">
        <v>531</v>
      </c>
      <c r="F2323" s="13" t="s">
        <v>1110</v>
      </c>
      <c r="G2323" s="12">
        <v>915</v>
      </c>
      <c r="H2323" s="12">
        <v>2000</v>
      </c>
      <c r="I2323" s="11">
        <v>4.4710000000000001</v>
      </c>
      <c r="J2323" s="11">
        <v>5.726</v>
      </c>
      <c r="K2323" s="11">
        <v>5.8650000000000002</v>
      </c>
      <c r="L2323" s="11">
        <v>5.0430000000000001</v>
      </c>
      <c r="M2323" s="11">
        <v>2.7829999999999999</v>
      </c>
      <c r="N2323" s="11">
        <v>4.0510000000000002</v>
      </c>
      <c r="O2323" s="11">
        <v>4.8940000000000001</v>
      </c>
      <c r="P2323" s="11">
        <v>6.2050000000000001</v>
      </c>
      <c r="Q2323" s="11">
        <v>6.181</v>
      </c>
      <c r="R2323" s="11">
        <v>5.4059999999999997</v>
      </c>
      <c r="S2323" s="11">
        <v>4.7869999999999999</v>
      </c>
      <c r="T2323" s="11">
        <v>3.734</v>
      </c>
      <c r="U2323" s="11">
        <v>3.0640000000000001</v>
      </c>
      <c r="V2323" s="11">
        <v>2.52</v>
      </c>
      <c r="W2323" s="11">
        <v>2.0089999999999999</v>
      </c>
      <c r="X2323" s="11">
        <v>1.4910000000000001</v>
      </c>
      <c r="Y2323" s="11">
        <v>1.079</v>
      </c>
      <c r="Z2323" s="11">
        <v>0.51900000000000002</v>
      </c>
      <c r="AA2323" s="11">
        <v>0.20599999999999999</v>
      </c>
      <c r="AB2323" s="11">
        <v>5.8000000000000003E-2</v>
      </c>
      <c r="AC2323" s="11">
        <v>8.9999999999999993E-3</v>
      </c>
    </row>
    <row r="2324" spans="1:29" ht="11.5" hidden="1">
      <c r="A2324" s="15">
        <v>2307</v>
      </c>
      <c r="B2324" s="13" t="s">
        <v>1059</v>
      </c>
      <c r="C2324" s="14" t="s">
        <v>1221</v>
      </c>
      <c r="D2324" s="12">
        <v>13</v>
      </c>
      <c r="E2324" s="12">
        <v>531</v>
      </c>
      <c r="F2324" s="13" t="s">
        <v>1110</v>
      </c>
      <c r="G2324" s="12">
        <v>915</v>
      </c>
      <c r="H2324" s="12">
        <v>2005</v>
      </c>
      <c r="I2324" s="11">
        <v>4.2350000000000003</v>
      </c>
      <c r="J2324" s="11">
        <v>4.1909999999999998</v>
      </c>
      <c r="K2324" s="11">
        <v>5.25</v>
      </c>
      <c r="L2324" s="11">
        <v>4.9859999999999998</v>
      </c>
      <c r="M2324" s="11">
        <v>3.3690000000000002</v>
      </c>
      <c r="N2324" s="11">
        <v>2.9860000000000002</v>
      </c>
      <c r="O2324" s="11">
        <v>4.5839999999999996</v>
      </c>
      <c r="P2324" s="11">
        <v>5.54</v>
      </c>
      <c r="Q2324" s="11">
        <v>5.4260000000000002</v>
      </c>
      <c r="R2324" s="11">
        <v>6.0339999999999998</v>
      </c>
      <c r="S2324" s="11">
        <v>5.1909999999999998</v>
      </c>
      <c r="T2324" s="11">
        <v>4.5590000000000002</v>
      </c>
      <c r="U2324" s="11">
        <v>3.63</v>
      </c>
      <c r="V2324" s="11">
        <v>2.92</v>
      </c>
      <c r="W2324" s="11">
        <v>2.2839999999999998</v>
      </c>
      <c r="X2324" s="11">
        <v>1.7010000000000001</v>
      </c>
      <c r="Y2324" s="11">
        <v>1.226</v>
      </c>
      <c r="Z2324" s="11">
        <v>0.68500000000000005</v>
      </c>
      <c r="AA2324" s="11">
        <v>0.25600000000000001</v>
      </c>
      <c r="AB2324" s="11">
        <v>7.0999999999999994E-2</v>
      </c>
      <c r="AC2324" s="11">
        <v>1.2999999999999999E-2</v>
      </c>
    </row>
    <row r="2325" spans="1:29" ht="11.5" hidden="1">
      <c r="A2325" s="15">
        <v>2308</v>
      </c>
      <c r="B2325" s="13" t="s">
        <v>1059</v>
      </c>
      <c r="C2325" s="14" t="s">
        <v>1221</v>
      </c>
      <c r="D2325" s="12">
        <v>13</v>
      </c>
      <c r="E2325" s="12">
        <v>531</v>
      </c>
      <c r="F2325" s="13" t="s">
        <v>1110</v>
      </c>
      <c r="G2325" s="12">
        <v>915</v>
      </c>
      <c r="H2325" s="12">
        <v>2010</v>
      </c>
      <c r="I2325" s="11">
        <v>4.7750000000000004</v>
      </c>
      <c r="J2325" s="11">
        <v>5.1509999999999998</v>
      </c>
      <c r="K2325" s="11">
        <v>5.157</v>
      </c>
      <c r="L2325" s="11">
        <v>5.6740000000000004</v>
      </c>
      <c r="M2325" s="11">
        <v>4.1989999999999998</v>
      </c>
      <c r="N2325" s="11">
        <v>4.1189999999999998</v>
      </c>
      <c r="O2325" s="11">
        <v>4.375</v>
      </c>
      <c r="P2325" s="11">
        <v>5.5830000000000002</v>
      </c>
      <c r="Q2325" s="11">
        <v>6.4630000000000001</v>
      </c>
      <c r="R2325" s="11">
        <v>6.9630000000000001</v>
      </c>
      <c r="S2325" s="11">
        <v>6.6840000000000002</v>
      </c>
      <c r="T2325" s="11">
        <v>5.5170000000000003</v>
      </c>
      <c r="U2325" s="11">
        <v>4.681</v>
      </c>
      <c r="V2325" s="11">
        <v>3.6949999999999998</v>
      </c>
      <c r="W2325" s="11">
        <v>2.85</v>
      </c>
      <c r="X2325" s="11">
        <v>2.1019999999999999</v>
      </c>
      <c r="Y2325" s="11">
        <v>1.395</v>
      </c>
      <c r="Z2325" s="11">
        <v>0.79900000000000004</v>
      </c>
      <c r="AA2325" s="11">
        <v>0.34699999999999998</v>
      </c>
      <c r="AB2325" s="11">
        <v>9.1999999999999998E-2</v>
      </c>
      <c r="AC2325" s="11">
        <v>1.7000000000000001E-2</v>
      </c>
    </row>
    <row r="2326" spans="1:29" ht="11.5" hidden="1">
      <c r="A2326" s="15">
        <v>2309</v>
      </c>
      <c r="B2326" s="13" t="s">
        <v>1059</v>
      </c>
      <c r="C2326" s="14" t="s">
        <v>1221</v>
      </c>
      <c r="D2326" s="12">
        <v>13</v>
      </c>
      <c r="E2326" s="12">
        <v>531</v>
      </c>
      <c r="F2326" s="13" t="s">
        <v>1110</v>
      </c>
      <c r="G2326" s="12">
        <v>915</v>
      </c>
      <c r="H2326" s="12">
        <v>2015</v>
      </c>
      <c r="I2326" s="11">
        <v>4.9809999999999999</v>
      </c>
      <c r="J2326" s="11">
        <v>5.0999999999999996</v>
      </c>
      <c r="K2326" s="11">
        <v>5.3630000000000004</v>
      </c>
      <c r="L2326" s="11">
        <v>5.1459999999999999</v>
      </c>
      <c r="M2326" s="11">
        <v>4.6619999999999999</v>
      </c>
      <c r="N2326" s="11">
        <v>4.7300000000000004</v>
      </c>
      <c r="O2326" s="11">
        <v>5.0739999999999998</v>
      </c>
      <c r="P2326" s="11">
        <v>5.1440000000000001</v>
      </c>
      <c r="Q2326" s="11">
        <v>6.1120000000000001</v>
      </c>
      <c r="R2326" s="11">
        <v>6.5209999999999999</v>
      </c>
      <c r="S2326" s="11">
        <v>7.3280000000000003</v>
      </c>
      <c r="T2326" s="11">
        <v>6.57</v>
      </c>
      <c r="U2326" s="11">
        <v>5.6660000000000004</v>
      </c>
      <c r="V2326" s="11">
        <v>4.7759999999999998</v>
      </c>
      <c r="W2326" s="11">
        <v>3.54</v>
      </c>
      <c r="X2326" s="11">
        <v>2.6429999999999998</v>
      </c>
      <c r="Y2326" s="11">
        <v>1.728</v>
      </c>
      <c r="Z2326" s="11">
        <v>0.94699999999999995</v>
      </c>
      <c r="AA2326" s="11">
        <v>0.42899999999999999</v>
      </c>
      <c r="AB2326" s="11">
        <v>0.13500000000000001</v>
      </c>
      <c r="AC2326" s="11">
        <v>2.4E-2</v>
      </c>
    </row>
    <row r="2327" spans="1:29" ht="11.5" hidden="1">
      <c r="A2327" s="15">
        <v>2310</v>
      </c>
      <c r="B2327" s="13" t="s">
        <v>1059</v>
      </c>
      <c r="C2327" s="14" t="s">
        <v>1221</v>
      </c>
      <c r="D2327" s="12">
        <v>13</v>
      </c>
      <c r="E2327" s="12">
        <v>531</v>
      </c>
      <c r="F2327" s="13" t="s">
        <v>1110</v>
      </c>
      <c r="G2327" s="12">
        <v>915</v>
      </c>
      <c r="H2327" s="12">
        <v>2020</v>
      </c>
      <c r="I2327" s="11">
        <v>4.3970000000000002</v>
      </c>
      <c r="J2327" s="11">
        <v>5.0419999999999998</v>
      </c>
      <c r="K2327" s="11">
        <v>5.1509999999999998</v>
      </c>
      <c r="L2327" s="11">
        <v>5.41</v>
      </c>
      <c r="M2327" s="11">
        <v>4.6390000000000002</v>
      </c>
      <c r="N2327" s="11">
        <v>5.1180000000000003</v>
      </c>
      <c r="O2327" s="11">
        <v>5.0590000000000002</v>
      </c>
      <c r="P2327" s="11">
        <v>5.2830000000000004</v>
      </c>
      <c r="Q2327" s="11">
        <v>5.2670000000000003</v>
      </c>
      <c r="R2327" s="11">
        <v>6.1619999999999999</v>
      </c>
      <c r="S2327" s="11">
        <v>6.5019999999999998</v>
      </c>
      <c r="T2327" s="11">
        <v>7.2229999999999999</v>
      </c>
      <c r="U2327" s="11">
        <v>6.3949999999999996</v>
      </c>
      <c r="V2327" s="11">
        <v>5.4119999999999999</v>
      </c>
      <c r="W2327" s="11">
        <v>4.4160000000000004</v>
      </c>
      <c r="X2327" s="11">
        <v>3.1040000000000001</v>
      </c>
      <c r="Y2327" s="11">
        <v>2.12</v>
      </c>
      <c r="Z2327" s="11">
        <v>1.2</v>
      </c>
      <c r="AA2327" s="11">
        <v>0.52500000000000002</v>
      </c>
      <c r="AB2327" s="11">
        <v>0.17100000000000001</v>
      </c>
      <c r="AC2327" s="11">
        <v>3.5000000000000003E-2</v>
      </c>
    </row>
    <row r="2328" spans="1:29" ht="11.5" hidden="1">
      <c r="A2328" s="15">
        <v>2311</v>
      </c>
      <c r="B2328" s="13" t="s">
        <v>1059</v>
      </c>
      <c r="C2328" s="14" t="s">
        <v>1222</v>
      </c>
      <c r="D2328" s="12"/>
      <c r="E2328" s="12">
        <v>214</v>
      </c>
      <c r="F2328" s="13" t="s">
        <v>1110</v>
      </c>
      <c r="G2328" s="12">
        <v>915</v>
      </c>
      <c r="H2328" s="12">
        <v>1950</v>
      </c>
      <c r="I2328" s="11">
        <v>216.77699999999999</v>
      </c>
      <c r="J2328" s="11">
        <v>163.82</v>
      </c>
      <c r="K2328" s="11">
        <v>151.464</v>
      </c>
      <c r="L2328" s="11">
        <v>132.226</v>
      </c>
      <c r="M2328" s="11">
        <v>108.673</v>
      </c>
      <c r="N2328" s="11">
        <v>87.117999999999995</v>
      </c>
      <c r="O2328" s="11">
        <v>68.516000000000005</v>
      </c>
      <c r="P2328" s="11">
        <v>54.302999999999997</v>
      </c>
      <c r="Q2328" s="11">
        <v>43.915999999999997</v>
      </c>
      <c r="R2328" s="11">
        <v>36.018000000000001</v>
      </c>
      <c r="S2328" s="11">
        <v>29.573</v>
      </c>
      <c r="T2328" s="11">
        <v>24.045999999999999</v>
      </c>
      <c r="U2328" s="11">
        <v>18.841999999999999</v>
      </c>
      <c r="V2328" s="11">
        <v>13.856999999999999</v>
      </c>
      <c r="W2328" s="11">
        <v>9.2140000000000004</v>
      </c>
      <c r="X2328" s="11">
        <v>5.2670000000000003</v>
      </c>
      <c r="Y2328" s="11">
        <v>2.5190000000000001</v>
      </c>
      <c r="Z2328" s="11">
        <v>0.90900000000000003</v>
      </c>
      <c r="AA2328" s="11">
        <v>0.23400000000000001</v>
      </c>
      <c r="AB2328" s="11">
        <v>4.2000000000000003E-2</v>
      </c>
      <c r="AC2328" s="11">
        <v>6.0000000000000001E-3</v>
      </c>
    </row>
    <row r="2329" spans="1:29" ht="11.5" hidden="1">
      <c r="A2329" s="15">
        <v>2312</v>
      </c>
      <c r="B2329" s="13" t="s">
        <v>1059</v>
      </c>
      <c r="C2329" s="14" t="s">
        <v>1222</v>
      </c>
      <c r="D2329" s="12"/>
      <c r="E2329" s="12">
        <v>214</v>
      </c>
      <c r="F2329" s="13" t="s">
        <v>1110</v>
      </c>
      <c r="G2329" s="12">
        <v>915</v>
      </c>
      <c r="H2329" s="12">
        <v>1955</v>
      </c>
      <c r="I2329" s="11">
        <v>277.32299999999998</v>
      </c>
      <c r="J2329" s="11">
        <v>199.23099999999999</v>
      </c>
      <c r="K2329" s="11">
        <v>159.34399999999999</v>
      </c>
      <c r="L2329" s="11">
        <v>146.49799999999999</v>
      </c>
      <c r="M2329" s="11">
        <v>126.23399999999999</v>
      </c>
      <c r="N2329" s="11">
        <v>103.661</v>
      </c>
      <c r="O2329" s="11">
        <v>83.191000000000003</v>
      </c>
      <c r="P2329" s="11">
        <v>65.322999999999993</v>
      </c>
      <c r="Q2329" s="11">
        <v>51.750999999999998</v>
      </c>
      <c r="R2329" s="11">
        <v>41.572000000000003</v>
      </c>
      <c r="S2329" s="11">
        <v>33.802</v>
      </c>
      <c r="T2329" s="11">
        <v>27.157</v>
      </c>
      <c r="U2329" s="11">
        <v>21.140999999999998</v>
      </c>
      <c r="V2329" s="11">
        <v>15.516</v>
      </c>
      <c r="W2329" s="11">
        <v>10.294</v>
      </c>
      <c r="X2329" s="11">
        <v>5.8239999999999998</v>
      </c>
      <c r="Y2329" s="11">
        <v>2.6669999999999998</v>
      </c>
      <c r="Z2329" s="11">
        <v>0.98499999999999999</v>
      </c>
      <c r="AA2329" s="11">
        <v>0.255</v>
      </c>
      <c r="AB2329" s="11">
        <v>4.8000000000000001E-2</v>
      </c>
      <c r="AC2329" s="11">
        <v>6.0000000000000001E-3</v>
      </c>
    </row>
    <row r="2330" spans="1:29" ht="11.5" hidden="1">
      <c r="A2330" s="15">
        <v>2313</v>
      </c>
      <c r="B2330" s="13" t="s">
        <v>1059</v>
      </c>
      <c r="C2330" s="14" t="s">
        <v>1222</v>
      </c>
      <c r="D2330" s="12"/>
      <c r="E2330" s="12">
        <v>214</v>
      </c>
      <c r="F2330" s="13" t="s">
        <v>1110</v>
      </c>
      <c r="G2330" s="12">
        <v>915</v>
      </c>
      <c r="H2330" s="12">
        <v>1960</v>
      </c>
      <c r="I2330" s="11">
        <v>331.65100000000001</v>
      </c>
      <c r="J2330" s="11">
        <v>259.35399999999998</v>
      </c>
      <c r="K2330" s="11">
        <v>194.30099999999999</v>
      </c>
      <c r="L2330" s="11">
        <v>153.964</v>
      </c>
      <c r="M2330" s="11">
        <v>140.16999999999999</v>
      </c>
      <c r="N2330" s="11">
        <v>120.64100000000001</v>
      </c>
      <c r="O2330" s="11">
        <v>99.19</v>
      </c>
      <c r="P2330" s="11">
        <v>79.683000000000007</v>
      </c>
      <c r="Q2330" s="11">
        <v>62.478000000000002</v>
      </c>
      <c r="R2330" s="11">
        <v>49.347000000000001</v>
      </c>
      <c r="S2330" s="11">
        <v>39.35</v>
      </c>
      <c r="T2330" s="11">
        <v>31.372</v>
      </c>
      <c r="U2330" s="11">
        <v>24.186</v>
      </c>
      <c r="V2330" s="11">
        <v>17.638000000000002</v>
      </c>
      <c r="W2330" s="11">
        <v>11.721</v>
      </c>
      <c r="X2330" s="11">
        <v>6.6719999999999997</v>
      </c>
      <c r="Y2330" s="11">
        <v>3.0590000000000002</v>
      </c>
      <c r="Z2330" s="11">
        <v>1.1040000000000001</v>
      </c>
      <c r="AA2330" s="11">
        <v>0.30199999999999999</v>
      </c>
      <c r="AB2330" s="11">
        <v>5.8000000000000003E-2</v>
      </c>
      <c r="AC2330" s="11">
        <v>8.0000000000000002E-3</v>
      </c>
    </row>
    <row r="2331" spans="1:29" ht="11.5" hidden="1">
      <c r="A2331" s="15">
        <v>2314</v>
      </c>
      <c r="B2331" s="13" t="s">
        <v>1059</v>
      </c>
      <c r="C2331" s="14" t="s">
        <v>1222</v>
      </c>
      <c r="D2331" s="12"/>
      <c r="E2331" s="12">
        <v>214</v>
      </c>
      <c r="F2331" s="13" t="s">
        <v>1110</v>
      </c>
      <c r="G2331" s="12">
        <v>915</v>
      </c>
      <c r="H2331" s="12">
        <v>1965</v>
      </c>
      <c r="I2331" s="11">
        <v>372.57499999999999</v>
      </c>
      <c r="J2331" s="11">
        <v>314.53199999999998</v>
      </c>
      <c r="K2331" s="11">
        <v>254.053</v>
      </c>
      <c r="L2331" s="11">
        <v>187.965</v>
      </c>
      <c r="M2331" s="11">
        <v>146.97</v>
      </c>
      <c r="N2331" s="11">
        <v>133.982</v>
      </c>
      <c r="O2331" s="11">
        <v>115.851</v>
      </c>
      <c r="P2331" s="11">
        <v>95.308000000000007</v>
      </c>
      <c r="Q2331" s="11">
        <v>76.527000000000001</v>
      </c>
      <c r="R2331" s="11">
        <v>59.823999999999998</v>
      </c>
      <c r="S2331" s="11">
        <v>47</v>
      </c>
      <c r="T2331" s="11">
        <v>36.814</v>
      </c>
      <c r="U2331" s="11">
        <v>28.244</v>
      </c>
      <c r="V2331" s="11">
        <v>20.414999999999999</v>
      </c>
      <c r="W2331" s="11">
        <v>13.587999999999999</v>
      </c>
      <c r="X2331" s="11">
        <v>7.8109999999999999</v>
      </c>
      <c r="Y2331" s="11">
        <v>3.609</v>
      </c>
      <c r="Z2331" s="11">
        <v>1.3360000000000001</v>
      </c>
      <c r="AA2331" s="11">
        <v>0.36499999999999999</v>
      </c>
      <c r="AB2331" s="11">
        <v>7.3999999999999996E-2</v>
      </c>
      <c r="AC2331" s="11">
        <v>1.0999999999999999E-2</v>
      </c>
    </row>
    <row r="2332" spans="1:29" ht="11.5" hidden="1">
      <c r="A2332" s="15">
        <v>2315</v>
      </c>
      <c r="B2332" s="13" t="s">
        <v>1059</v>
      </c>
      <c r="C2332" s="14" t="s">
        <v>1222</v>
      </c>
      <c r="D2332" s="12"/>
      <c r="E2332" s="12">
        <v>214</v>
      </c>
      <c r="F2332" s="13" t="s">
        <v>1110</v>
      </c>
      <c r="G2332" s="12">
        <v>915</v>
      </c>
      <c r="H2332" s="12">
        <v>1970</v>
      </c>
      <c r="I2332" s="11">
        <v>398.08</v>
      </c>
      <c r="J2332" s="11">
        <v>357.262</v>
      </c>
      <c r="K2332" s="11">
        <v>308.863</v>
      </c>
      <c r="L2332" s="11">
        <v>245.364</v>
      </c>
      <c r="M2332" s="11">
        <v>179.48699999999999</v>
      </c>
      <c r="N2332" s="11">
        <v>140.26599999999999</v>
      </c>
      <c r="O2332" s="11">
        <v>129.04</v>
      </c>
      <c r="P2332" s="11">
        <v>111.825</v>
      </c>
      <c r="Q2332" s="11">
        <v>91.963999999999999</v>
      </c>
      <c r="R2332" s="11">
        <v>73.558999999999997</v>
      </c>
      <c r="S2332" s="11">
        <v>56.96</v>
      </c>
      <c r="T2332" s="11">
        <v>44.161999999999999</v>
      </c>
      <c r="U2332" s="11">
        <v>33.454999999999998</v>
      </c>
      <c r="V2332" s="11">
        <v>24.103999999999999</v>
      </c>
      <c r="W2332" s="11">
        <v>15.994</v>
      </c>
      <c r="X2332" s="11">
        <v>9.3249999999999993</v>
      </c>
      <c r="Y2332" s="11">
        <v>4.4000000000000004</v>
      </c>
      <c r="Z2332" s="11">
        <v>1.661</v>
      </c>
      <c r="AA2332" s="11">
        <v>0.47399999999999998</v>
      </c>
      <c r="AB2332" s="11">
        <v>9.8000000000000004E-2</v>
      </c>
      <c r="AC2332" s="11">
        <v>1.6E-2</v>
      </c>
    </row>
    <row r="2333" spans="1:29" ht="11.5" hidden="1">
      <c r="A2333" s="15">
        <v>2316</v>
      </c>
      <c r="B2333" s="13" t="s">
        <v>1059</v>
      </c>
      <c r="C2333" s="14" t="s">
        <v>1222</v>
      </c>
      <c r="D2333" s="12"/>
      <c r="E2333" s="12">
        <v>214</v>
      </c>
      <c r="F2333" s="13" t="s">
        <v>1110</v>
      </c>
      <c r="G2333" s="12">
        <v>915</v>
      </c>
      <c r="H2333" s="12">
        <v>1975</v>
      </c>
      <c r="I2333" s="11">
        <v>417.26499999999999</v>
      </c>
      <c r="J2333" s="11">
        <v>386.71300000000002</v>
      </c>
      <c r="K2333" s="11">
        <v>351.89499999999998</v>
      </c>
      <c r="L2333" s="11">
        <v>299.30900000000003</v>
      </c>
      <c r="M2333" s="11">
        <v>233.572</v>
      </c>
      <c r="N2333" s="11">
        <v>171</v>
      </c>
      <c r="O2333" s="11">
        <v>134.90799999999999</v>
      </c>
      <c r="P2333" s="11">
        <v>125.173</v>
      </c>
      <c r="Q2333" s="11">
        <v>108.262</v>
      </c>
      <c r="R2333" s="11">
        <v>88.594999999999999</v>
      </c>
      <c r="S2333" s="11">
        <v>70.075000000000003</v>
      </c>
      <c r="T2333" s="11">
        <v>53.595999999999997</v>
      </c>
      <c r="U2333" s="11">
        <v>40.392000000000003</v>
      </c>
      <c r="V2333" s="11">
        <v>28.852</v>
      </c>
      <c r="W2333" s="11">
        <v>19.190999999999999</v>
      </c>
      <c r="X2333" s="11">
        <v>11.250999999999999</v>
      </c>
      <c r="Y2333" s="11">
        <v>5.4880000000000004</v>
      </c>
      <c r="Z2333" s="11">
        <v>2.129</v>
      </c>
      <c r="AA2333" s="11">
        <v>0.628</v>
      </c>
      <c r="AB2333" s="11">
        <v>0.13700000000000001</v>
      </c>
      <c r="AC2333" s="11">
        <v>2.3E-2</v>
      </c>
    </row>
    <row r="2334" spans="1:29" ht="11.5" hidden="1">
      <c r="A2334" s="15">
        <v>2317</v>
      </c>
      <c r="B2334" s="13" t="s">
        <v>1059</v>
      </c>
      <c r="C2334" s="14" t="s">
        <v>1222</v>
      </c>
      <c r="D2334" s="12"/>
      <c r="E2334" s="12">
        <v>214</v>
      </c>
      <c r="F2334" s="13" t="s">
        <v>1110</v>
      </c>
      <c r="G2334" s="12">
        <v>915</v>
      </c>
      <c r="H2334" s="12">
        <v>1980</v>
      </c>
      <c r="I2334" s="11">
        <v>435.19499999999999</v>
      </c>
      <c r="J2334" s="11">
        <v>409.50400000000002</v>
      </c>
      <c r="K2334" s="11">
        <v>381.767</v>
      </c>
      <c r="L2334" s="11">
        <v>341.61</v>
      </c>
      <c r="M2334" s="11">
        <v>285.11700000000002</v>
      </c>
      <c r="N2334" s="11">
        <v>221.30600000000001</v>
      </c>
      <c r="O2334" s="11">
        <v>163.833</v>
      </c>
      <c r="P2334" s="11">
        <v>130.56800000000001</v>
      </c>
      <c r="Q2334" s="11">
        <v>121.431</v>
      </c>
      <c r="R2334" s="11">
        <v>104.399</v>
      </c>
      <c r="S2334" s="11">
        <v>84.503</v>
      </c>
      <c r="T2334" s="11">
        <v>66.027000000000001</v>
      </c>
      <c r="U2334" s="11">
        <v>49.212000000000003</v>
      </c>
      <c r="V2334" s="11">
        <v>35.161000000000001</v>
      </c>
      <c r="W2334" s="11">
        <v>23.331</v>
      </c>
      <c r="X2334" s="11">
        <v>13.836</v>
      </c>
      <c r="Y2334" s="11">
        <v>6.9050000000000002</v>
      </c>
      <c r="Z2334" s="11">
        <v>2.782</v>
      </c>
      <c r="AA2334" s="11">
        <v>0.85799999999999998</v>
      </c>
      <c r="AB2334" s="11">
        <v>0.19700000000000001</v>
      </c>
      <c r="AC2334" s="11">
        <v>3.5999999999999997E-2</v>
      </c>
    </row>
    <row r="2335" spans="1:29" ht="11.5" hidden="1">
      <c r="A2335" s="15">
        <v>2318</v>
      </c>
      <c r="B2335" s="13" t="s">
        <v>1059</v>
      </c>
      <c r="C2335" s="14" t="s">
        <v>1222</v>
      </c>
      <c r="D2335" s="12"/>
      <c r="E2335" s="12">
        <v>214</v>
      </c>
      <c r="F2335" s="13" t="s">
        <v>1110</v>
      </c>
      <c r="G2335" s="12">
        <v>915</v>
      </c>
      <c r="H2335" s="12">
        <v>1985</v>
      </c>
      <c r="I2335" s="11">
        <v>456.714</v>
      </c>
      <c r="J2335" s="11">
        <v>429.50400000000002</v>
      </c>
      <c r="K2335" s="11">
        <v>405.13799999999998</v>
      </c>
      <c r="L2335" s="11">
        <v>370.95400000000001</v>
      </c>
      <c r="M2335" s="11">
        <v>324.524</v>
      </c>
      <c r="N2335" s="11">
        <v>268.27499999999998</v>
      </c>
      <c r="O2335" s="11">
        <v>207.91900000000001</v>
      </c>
      <c r="P2335" s="11">
        <v>157.071</v>
      </c>
      <c r="Q2335" s="11">
        <v>126.22499999999999</v>
      </c>
      <c r="R2335" s="11">
        <v>117.41500000000001</v>
      </c>
      <c r="S2335" s="11">
        <v>99.899000000000001</v>
      </c>
      <c r="T2335" s="11">
        <v>79.759</v>
      </c>
      <c r="U2335" s="11">
        <v>60.889000000000003</v>
      </c>
      <c r="V2335" s="11">
        <v>43.198999999999998</v>
      </c>
      <c r="W2335" s="11">
        <v>28.890999999999998</v>
      </c>
      <c r="X2335" s="11">
        <v>17.213000000000001</v>
      </c>
      <c r="Y2335" s="11">
        <v>8.8119999999999994</v>
      </c>
      <c r="Z2335" s="11">
        <v>3.66</v>
      </c>
      <c r="AA2335" s="11">
        <v>1.1890000000000001</v>
      </c>
      <c r="AB2335" s="11">
        <v>0.28999999999999998</v>
      </c>
      <c r="AC2335" s="11">
        <v>5.6000000000000001E-2</v>
      </c>
    </row>
    <row r="2336" spans="1:29" ht="11.5" hidden="1">
      <c r="A2336" s="15">
        <v>2319</v>
      </c>
      <c r="B2336" s="13" t="s">
        <v>1059</v>
      </c>
      <c r="C2336" s="14" t="s">
        <v>1222</v>
      </c>
      <c r="D2336" s="12"/>
      <c r="E2336" s="12">
        <v>214</v>
      </c>
      <c r="F2336" s="13" t="s">
        <v>1110</v>
      </c>
      <c r="G2336" s="12">
        <v>915</v>
      </c>
      <c r="H2336" s="12">
        <v>1990</v>
      </c>
      <c r="I2336" s="11">
        <v>476.19499999999999</v>
      </c>
      <c r="J2336" s="11">
        <v>451.94799999999998</v>
      </c>
      <c r="K2336" s="11">
        <v>425.70800000000003</v>
      </c>
      <c r="L2336" s="11">
        <v>394.43599999999998</v>
      </c>
      <c r="M2336" s="11">
        <v>352.76799999999997</v>
      </c>
      <c r="N2336" s="11">
        <v>306.55399999999997</v>
      </c>
      <c r="O2336" s="11">
        <v>253.2</v>
      </c>
      <c r="P2336" s="11">
        <v>197.80500000000001</v>
      </c>
      <c r="Q2336" s="11">
        <v>151.39599999999999</v>
      </c>
      <c r="R2336" s="11">
        <v>122.19199999999999</v>
      </c>
      <c r="S2336" s="11">
        <v>112.887</v>
      </c>
      <c r="T2336" s="11">
        <v>95.004000000000005</v>
      </c>
      <c r="U2336" s="11">
        <v>73.974000000000004</v>
      </c>
      <c r="V2336" s="11">
        <v>53.98</v>
      </c>
      <c r="W2336" s="11">
        <v>35.972999999999999</v>
      </c>
      <c r="X2336" s="11">
        <v>21.771000000000001</v>
      </c>
      <c r="Y2336" s="11">
        <v>11.332000000000001</v>
      </c>
      <c r="Z2336" s="11">
        <v>4.8780000000000001</v>
      </c>
      <c r="AA2336" s="11">
        <v>1.6539999999999999</v>
      </c>
      <c r="AB2336" s="11">
        <v>0.42899999999999999</v>
      </c>
      <c r="AC2336" s="11">
        <v>8.8999999999999996E-2</v>
      </c>
    </row>
    <row r="2337" spans="1:29" ht="11.5" hidden="1">
      <c r="A2337" s="15">
        <v>2320</v>
      </c>
      <c r="B2337" s="13" t="s">
        <v>1059</v>
      </c>
      <c r="C2337" s="14" t="s">
        <v>1222</v>
      </c>
      <c r="D2337" s="12"/>
      <c r="E2337" s="12">
        <v>214</v>
      </c>
      <c r="F2337" s="13" t="s">
        <v>1110</v>
      </c>
      <c r="G2337" s="12">
        <v>915</v>
      </c>
      <c r="H2337" s="12">
        <v>1995</v>
      </c>
      <c r="I2337" s="11">
        <v>498.11799999999999</v>
      </c>
      <c r="J2337" s="11">
        <v>472.27699999999999</v>
      </c>
      <c r="K2337" s="11">
        <v>447.964</v>
      </c>
      <c r="L2337" s="11">
        <v>415.48200000000003</v>
      </c>
      <c r="M2337" s="11">
        <v>376.60300000000001</v>
      </c>
      <c r="N2337" s="11">
        <v>334.31700000000001</v>
      </c>
      <c r="O2337" s="11">
        <v>290.86200000000002</v>
      </c>
      <c r="P2337" s="11">
        <v>241.31399999999999</v>
      </c>
      <c r="Q2337" s="11">
        <v>190.31700000000001</v>
      </c>
      <c r="R2337" s="11">
        <v>147.14599999999999</v>
      </c>
      <c r="S2337" s="11">
        <v>118.381</v>
      </c>
      <c r="T2337" s="11">
        <v>107.768</v>
      </c>
      <c r="U2337" s="11">
        <v>88.638000000000005</v>
      </c>
      <c r="V2337" s="11">
        <v>66.195999999999998</v>
      </c>
      <c r="W2337" s="11">
        <v>45.534999999999997</v>
      </c>
      <c r="X2337" s="11">
        <v>27.712</v>
      </c>
      <c r="Y2337" s="11">
        <v>14.776</v>
      </c>
      <c r="Z2337" s="11">
        <v>6.54</v>
      </c>
      <c r="AA2337" s="11">
        <v>2.3239999999999998</v>
      </c>
      <c r="AB2337" s="11">
        <v>0.63500000000000001</v>
      </c>
      <c r="AC2337" s="11">
        <v>0.14199999999999999</v>
      </c>
    </row>
    <row r="2338" spans="1:29" ht="11.5" hidden="1">
      <c r="A2338" s="15">
        <v>2321</v>
      </c>
      <c r="B2338" s="13" t="s">
        <v>1059</v>
      </c>
      <c r="C2338" s="14" t="s">
        <v>1222</v>
      </c>
      <c r="D2338" s="12"/>
      <c r="E2338" s="12">
        <v>214</v>
      </c>
      <c r="F2338" s="13" t="s">
        <v>1110</v>
      </c>
      <c r="G2338" s="12">
        <v>915</v>
      </c>
      <c r="H2338" s="12">
        <v>2000</v>
      </c>
      <c r="I2338" s="11">
        <v>494.47500000000002</v>
      </c>
      <c r="J2338" s="11">
        <v>494.041</v>
      </c>
      <c r="K2338" s="11">
        <v>467.44099999999997</v>
      </c>
      <c r="L2338" s="11">
        <v>438.26499999999999</v>
      </c>
      <c r="M2338" s="11">
        <v>399.108</v>
      </c>
      <c r="N2338" s="11">
        <v>358.56400000000002</v>
      </c>
      <c r="O2338" s="11">
        <v>318.25200000000001</v>
      </c>
      <c r="P2338" s="11">
        <v>277.74799999999999</v>
      </c>
      <c r="Q2338" s="11">
        <v>231.91499999999999</v>
      </c>
      <c r="R2338" s="11">
        <v>184.602</v>
      </c>
      <c r="S2338" s="11">
        <v>142.51599999999999</v>
      </c>
      <c r="T2338" s="11">
        <v>113.57599999999999</v>
      </c>
      <c r="U2338" s="11">
        <v>101.095</v>
      </c>
      <c r="V2338" s="11">
        <v>80.034000000000006</v>
      </c>
      <c r="W2338" s="11">
        <v>56.55</v>
      </c>
      <c r="X2338" s="11">
        <v>35.795999999999999</v>
      </c>
      <c r="Y2338" s="11">
        <v>19.375</v>
      </c>
      <c r="Z2338" s="11">
        <v>8.8729999999999993</v>
      </c>
      <c r="AA2338" s="11">
        <v>3.2730000000000001</v>
      </c>
      <c r="AB2338" s="11">
        <v>0.94399999999999995</v>
      </c>
      <c r="AC2338" s="11">
        <v>0.22700000000000001</v>
      </c>
    </row>
    <row r="2339" spans="1:29" ht="11.5" hidden="1">
      <c r="A2339" s="15">
        <v>2322</v>
      </c>
      <c r="B2339" s="13" t="s">
        <v>1059</v>
      </c>
      <c r="C2339" s="14" t="s">
        <v>1222</v>
      </c>
      <c r="D2339" s="12"/>
      <c r="E2339" s="12">
        <v>214</v>
      </c>
      <c r="F2339" s="13" t="s">
        <v>1110</v>
      </c>
      <c r="G2339" s="12">
        <v>915</v>
      </c>
      <c r="H2339" s="12">
        <v>2005</v>
      </c>
      <c r="I2339" s="11">
        <v>487.78800000000001</v>
      </c>
      <c r="J2339" s="11">
        <v>492.55799999999999</v>
      </c>
      <c r="K2339" s="11">
        <v>492.32799999999997</v>
      </c>
      <c r="L2339" s="11">
        <v>455.91800000000001</v>
      </c>
      <c r="M2339" s="11">
        <v>412.28699999999998</v>
      </c>
      <c r="N2339" s="11">
        <v>373.04399999999998</v>
      </c>
      <c r="O2339" s="11">
        <v>336.45600000000002</v>
      </c>
      <c r="P2339" s="11">
        <v>302.98599999999999</v>
      </c>
      <c r="Q2339" s="11">
        <v>267.56099999999998</v>
      </c>
      <c r="R2339" s="11">
        <v>225.31100000000001</v>
      </c>
      <c r="S2339" s="11">
        <v>179.78700000000001</v>
      </c>
      <c r="T2339" s="11">
        <v>137.435</v>
      </c>
      <c r="U2339" s="11">
        <v>107.15300000000001</v>
      </c>
      <c r="V2339" s="11">
        <v>92.061999999999998</v>
      </c>
      <c r="W2339" s="11">
        <v>69.296000000000006</v>
      </c>
      <c r="X2339" s="11">
        <v>45.347000000000001</v>
      </c>
      <c r="Y2339" s="11">
        <v>25.759</v>
      </c>
      <c r="Z2339" s="11">
        <v>12.09</v>
      </c>
      <c r="AA2339" s="11">
        <v>4.6589999999999998</v>
      </c>
      <c r="AB2339" s="11">
        <v>1.4079999999999999</v>
      </c>
      <c r="AC2339" s="11">
        <v>0.36199999999999999</v>
      </c>
    </row>
    <row r="2340" spans="1:29" ht="11.5" hidden="1">
      <c r="A2340" s="15">
        <v>2323</v>
      </c>
      <c r="B2340" s="13" t="s">
        <v>1059</v>
      </c>
      <c r="C2340" s="14" t="s">
        <v>1222</v>
      </c>
      <c r="D2340" s="12"/>
      <c r="E2340" s="12">
        <v>214</v>
      </c>
      <c r="F2340" s="13" t="s">
        <v>1110</v>
      </c>
      <c r="G2340" s="12">
        <v>915</v>
      </c>
      <c r="H2340" s="12">
        <v>2010</v>
      </c>
      <c r="I2340" s="11">
        <v>484.72800000000001</v>
      </c>
      <c r="J2340" s="11">
        <v>482.13299999999998</v>
      </c>
      <c r="K2340" s="11">
        <v>488.91399999999999</v>
      </c>
      <c r="L2340" s="11">
        <v>490.767</v>
      </c>
      <c r="M2340" s="11">
        <v>446.30599999999998</v>
      </c>
      <c r="N2340" s="11">
        <v>389.81200000000001</v>
      </c>
      <c r="O2340" s="11">
        <v>354.94499999999999</v>
      </c>
      <c r="P2340" s="11">
        <v>323.464</v>
      </c>
      <c r="Q2340" s="11">
        <v>292.67200000000003</v>
      </c>
      <c r="R2340" s="11">
        <v>259.19</v>
      </c>
      <c r="S2340" s="11">
        <v>217.75</v>
      </c>
      <c r="T2340" s="11">
        <v>172.85599999999999</v>
      </c>
      <c r="U2340" s="11">
        <v>130.31899999999999</v>
      </c>
      <c r="V2340" s="11">
        <v>98.381</v>
      </c>
      <c r="W2340" s="11">
        <v>80.73</v>
      </c>
      <c r="X2340" s="11">
        <v>56.662999999999997</v>
      </c>
      <c r="Y2340" s="11">
        <v>33.56</v>
      </c>
      <c r="Z2340" s="11">
        <v>16.677</v>
      </c>
      <c r="AA2340" s="11">
        <v>6.641</v>
      </c>
      <c r="AB2340" s="11">
        <v>2.109</v>
      </c>
      <c r="AC2340" s="11">
        <v>0.57599999999999996</v>
      </c>
    </row>
    <row r="2341" spans="1:29" ht="11.5" hidden="1">
      <c r="A2341" s="15">
        <v>2324</v>
      </c>
      <c r="B2341" s="13" t="s">
        <v>1059</v>
      </c>
      <c r="C2341" s="14" t="s">
        <v>1222</v>
      </c>
      <c r="D2341" s="12"/>
      <c r="E2341" s="12">
        <v>214</v>
      </c>
      <c r="F2341" s="13" t="s">
        <v>1110</v>
      </c>
      <c r="G2341" s="12">
        <v>915</v>
      </c>
      <c r="H2341" s="12">
        <v>2015</v>
      </c>
      <c r="I2341" s="11">
        <v>491.565</v>
      </c>
      <c r="J2341" s="11">
        <v>481.358</v>
      </c>
      <c r="K2341" s="11">
        <v>479.70600000000002</v>
      </c>
      <c r="L2341" s="11">
        <v>479.173</v>
      </c>
      <c r="M2341" s="11">
        <v>472.77100000000002</v>
      </c>
      <c r="N2341" s="11">
        <v>429.24900000000002</v>
      </c>
      <c r="O2341" s="11">
        <v>376.55</v>
      </c>
      <c r="P2341" s="11">
        <v>344.78</v>
      </c>
      <c r="Q2341" s="11">
        <v>315.23</v>
      </c>
      <c r="R2341" s="11">
        <v>285.11</v>
      </c>
      <c r="S2341" s="11">
        <v>251.607</v>
      </c>
      <c r="T2341" s="11">
        <v>209.851</v>
      </c>
      <c r="U2341" s="11">
        <v>163.87100000000001</v>
      </c>
      <c r="V2341" s="11">
        <v>120.182</v>
      </c>
      <c r="W2341" s="11">
        <v>87.067999999999998</v>
      </c>
      <c r="X2341" s="11">
        <v>67.102999999999994</v>
      </c>
      <c r="Y2341" s="11">
        <v>42.978999999999999</v>
      </c>
      <c r="Z2341" s="11">
        <v>22.513999999999999</v>
      </c>
      <c r="AA2341" s="11">
        <v>9.5660000000000007</v>
      </c>
      <c r="AB2341" s="11">
        <v>3.1579999999999999</v>
      </c>
      <c r="AC2341" s="11">
        <v>0.91700000000000004</v>
      </c>
    </row>
    <row r="2342" spans="1:29" ht="11.5" hidden="1">
      <c r="A2342" s="15">
        <v>2325</v>
      </c>
      <c r="B2342" s="13" t="s">
        <v>1059</v>
      </c>
      <c r="C2342" s="14" t="s">
        <v>1222</v>
      </c>
      <c r="D2342" s="12"/>
      <c r="E2342" s="12">
        <v>214</v>
      </c>
      <c r="F2342" s="13" t="s">
        <v>1110</v>
      </c>
      <c r="G2342" s="12">
        <v>915</v>
      </c>
      <c r="H2342" s="12">
        <v>2020</v>
      </c>
      <c r="I2342" s="11">
        <v>491.041</v>
      </c>
      <c r="J2342" s="11">
        <v>488.28399999999999</v>
      </c>
      <c r="K2342" s="11">
        <v>478.988</v>
      </c>
      <c r="L2342" s="11">
        <v>470.05700000000002</v>
      </c>
      <c r="M2342" s="11">
        <v>462.35</v>
      </c>
      <c r="N2342" s="11">
        <v>456.26</v>
      </c>
      <c r="O2342" s="11">
        <v>415.916</v>
      </c>
      <c r="P2342" s="11">
        <v>366.42200000000003</v>
      </c>
      <c r="Q2342" s="11">
        <v>336.56099999999998</v>
      </c>
      <c r="R2342" s="11">
        <v>307.62799999999999</v>
      </c>
      <c r="S2342" s="11">
        <v>277.33600000000001</v>
      </c>
      <c r="T2342" s="11">
        <v>243.09899999999999</v>
      </c>
      <c r="U2342" s="11">
        <v>199.91800000000001</v>
      </c>
      <c r="V2342" s="11">
        <v>152.48699999999999</v>
      </c>
      <c r="W2342" s="11">
        <v>107.76</v>
      </c>
      <c r="X2342" s="11">
        <v>73.762</v>
      </c>
      <c r="Y2342" s="11">
        <v>52.295999999999999</v>
      </c>
      <c r="Z2342" s="11">
        <v>29.841999999999999</v>
      </c>
      <c r="AA2342" s="11">
        <v>13.464</v>
      </c>
      <c r="AB2342" s="11">
        <v>4.7709999999999999</v>
      </c>
      <c r="AC2342" s="11">
        <v>1.456</v>
      </c>
    </row>
    <row r="2343" spans="1:29" ht="11.5" hidden="1">
      <c r="A2343" s="15">
        <v>2326</v>
      </c>
      <c r="B2343" s="13" t="s">
        <v>1059</v>
      </c>
      <c r="C2343" s="14" t="s">
        <v>1223</v>
      </c>
      <c r="D2343" s="12"/>
      <c r="E2343" s="12">
        <v>308</v>
      </c>
      <c r="F2343" s="13" t="s">
        <v>1110</v>
      </c>
      <c r="G2343" s="12">
        <v>915</v>
      </c>
      <c r="H2343" s="12">
        <v>1950</v>
      </c>
      <c r="I2343" s="11">
        <v>7.6680000000000001</v>
      </c>
      <c r="J2343" s="11">
        <v>6.0289999999999999</v>
      </c>
      <c r="K2343" s="11">
        <v>4.6539999999999999</v>
      </c>
      <c r="L2343" s="11">
        <v>3.508</v>
      </c>
      <c r="M2343" s="11">
        <v>3.0310000000000001</v>
      </c>
      <c r="N2343" s="11">
        <v>2.5750000000000002</v>
      </c>
      <c r="O2343" s="11">
        <v>2.0670000000000002</v>
      </c>
      <c r="P2343" s="11">
        <v>1.9159999999999999</v>
      </c>
      <c r="Q2343" s="11">
        <v>1.6850000000000001</v>
      </c>
      <c r="R2343" s="11">
        <v>1.639</v>
      </c>
      <c r="S2343" s="11">
        <v>1.647</v>
      </c>
      <c r="T2343" s="11">
        <v>1.2170000000000001</v>
      </c>
      <c r="U2343" s="11">
        <v>1.22</v>
      </c>
      <c r="V2343" s="11">
        <v>0.83799999999999997</v>
      </c>
      <c r="W2343" s="11">
        <v>0.75</v>
      </c>
      <c r="X2343" s="11">
        <v>0.48699999999999999</v>
      </c>
      <c r="Y2343" s="11">
        <v>0.32100000000000001</v>
      </c>
      <c r="Z2343" s="11">
        <v>0.20599999999999999</v>
      </c>
      <c r="AA2343" s="11">
        <v>5.7000000000000002E-2</v>
      </c>
      <c r="AB2343" s="11">
        <v>8.9999999999999993E-3</v>
      </c>
      <c r="AC2343" s="11">
        <v>1E-3</v>
      </c>
    </row>
    <row r="2344" spans="1:29" ht="11.5" hidden="1">
      <c r="A2344" s="15">
        <v>2327</v>
      </c>
      <c r="B2344" s="13" t="s">
        <v>1059</v>
      </c>
      <c r="C2344" s="14" t="s">
        <v>1223</v>
      </c>
      <c r="D2344" s="12"/>
      <c r="E2344" s="12">
        <v>308</v>
      </c>
      <c r="F2344" s="13" t="s">
        <v>1110</v>
      </c>
      <c r="G2344" s="12">
        <v>915</v>
      </c>
      <c r="H2344" s="12">
        <v>1955</v>
      </c>
      <c r="I2344" s="11">
        <v>7.1980000000000004</v>
      </c>
      <c r="J2344" s="11">
        <v>6.7229999999999999</v>
      </c>
      <c r="K2344" s="11">
        <v>4.7380000000000004</v>
      </c>
      <c r="L2344" s="11">
        <v>4.12</v>
      </c>
      <c r="M2344" s="11">
        <v>3.242</v>
      </c>
      <c r="N2344" s="11">
        <v>2.7909999999999999</v>
      </c>
      <c r="O2344" s="11">
        <v>2.3460000000000001</v>
      </c>
      <c r="P2344" s="11">
        <v>1.9930000000000001</v>
      </c>
      <c r="Q2344" s="11">
        <v>1.8779999999999999</v>
      </c>
      <c r="R2344" s="11">
        <v>1.641</v>
      </c>
      <c r="S2344" s="11">
        <v>1.583</v>
      </c>
      <c r="T2344" s="11">
        <v>1.5629999999999999</v>
      </c>
      <c r="U2344" s="11">
        <v>1.121</v>
      </c>
      <c r="V2344" s="11">
        <v>1.077</v>
      </c>
      <c r="W2344" s="11">
        <v>0.68200000000000005</v>
      </c>
      <c r="X2344" s="11">
        <v>0.54</v>
      </c>
      <c r="Y2344" s="11">
        <v>0.35299999999999998</v>
      </c>
      <c r="Z2344" s="11">
        <v>0.126</v>
      </c>
      <c r="AA2344" s="11">
        <v>5.2999999999999999E-2</v>
      </c>
      <c r="AB2344" s="11">
        <v>8.9999999999999993E-3</v>
      </c>
      <c r="AC2344" s="11">
        <v>1E-3</v>
      </c>
    </row>
    <row r="2345" spans="1:29" ht="11.5" hidden="1">
      <c r="A2345" s="15">
        <v>2328</v>
      </c>
      <c r="B2345" s="13" t="s">
        <v>1059</v>
      </c>
      <c r="C2345" s="14" t="s">
        <v>1223</v>
      </c>
      <c r="D2345" s="12"/>
      <c r="E2345" s="12">
        <v>308</v>
      </c>
      <c r="F2345" s="13" t="s">
        <v>1110</v>
      </c>
      <c r="G2345" s="12">
        <v>915</v>
      </c>
      <c r="H2345" s="12">
        <v>1960</v>
      </c>
      <c r="I2345" s="11">
        <v>9.0169999999999995</v>
      </c>
      <c r="J2345" s="11">
        <v>7.141</v>
      </c>
      <c r="K2345" s="11">
        <v>5.77</v>
      </c>
      <c r="L2345" s="11">
        <v>3.6960000000000002</v>
      </c>
      <c r="M2345" s="11">
        <v>3.762</v>
      </c>
      <c r="N2345" s="11">
        <v>2.9750000000000001</v>
      </c>
      <c r="O2345" s="11">
        <v>2.5459999999999998</v>
      </c>
      <c r="P2345" s="11">
        <v>2.1190000000000002</v>
      </c>
      <c r="Q2345" s="11">
        <v>1.915</v>
      </c>
      <c r="R2345" s="11">
        <v>1.83</v>
      </c>
      <c r="S2345" s="11">
        <v>1.583</v>
      </c>
      <c r="T2345" s="11">
        <v>1.5029999999999999</v>
      </c>
      <c r="U2345" s="11">
        <v>1.446</v>
      </c>
      <c r="V2345" s="11">
        <v>0.99099999999999999</v>
      </c>
      <c r="W2345" s="11">
        <v>0.879</v>
      </c>
      <c r="X2345" s="11">
        <v>0.49099999999999999</v>
      </c>
      <c r="Y2345" s="11">
        <v>0.36699999999999999</v>
      </c>
      <c r="Z2345" s="11">
        <v>0.14199999999999999</v>
      </c>
      <c r="AA2345" s="11">
        <v>3.3000000000000002E-2</v>
      </c>
      <c r="AB2345" s="11">
        <v>8.0000000000000002E-3</v>
      </c>
      <c r="AC2345" s="11">
        <v>1E-3</v>
      </c>
    </row>
    <row r="2346" spans="1:29" ht="11.5" hidden="1">
      <c r="A2346" s="15">
        <v>2329</v>
      </c>
      <c r="B2346" s="13" t="s">
        <v>1059</v>
      </c>
      <c r="C2346" s="14" t="s">
        <v>1223</v>
      </c>
      <c r="D2346" s="12"/>
      <c r="E2346" s="12">
        <v>308</v>
      </c>
      <c r="F2346" s="13" t="s">
        <v>1110</v>
      </c>
      <c r="G2346" s="12">
        <v>915</v>
      </c>
      <c r="H2346" s="12">
        <v>1965</v>
      </c>
      <c r="I2346" s="11">
        <v>8.6940000000000008</v>
      </c>
      <c r="J2346" s="11">
        <v>8.6259999999999994</v>
      </c>
      <c r="K2346" s="11">
        <v>6.1029999999999998</v>
      </c>
      <c r="L2346" s="11">
        <v>4.5810000000000004</v>
      </c>
      <c r="M2346" s="11">
        <v>3.04</v>
      </c>
      <c r="N2346" s="11">
        <v>3.0430000000000001</v>
      </c>
      <c r="O2346" s="11">
        <v>2.2909999999999999</v>
      </c>
      <c r="P2346" s="11">
        <v>2.3330000000000002</v>
      </c>
      <c r="Q2346" s="11">
        <v>1.9750000000000001</v>
      </c>
      <c r="R2346" s="11">
        <v>1.796</v>
      </c>
      <c r="S2346" s="11">
        <v>1.665</v>
      </c>
      <c r="T2346" s="11">
        <v>1.5469999999999999</v>
      </c>
      <c r="U2346" s="11">
        <v>1.444</v>
      </c>
      <c r="V2346" s="11">
        <v>1.163</v>
      </c>
      <c r="W2346" s="11">
        <v>0.749</v>
      </c>
      <c r="X2346" s="11">
        <v>0.63300000000000001</v>
      </c>
      <c r="Y2346" s="11">
        <v>0.33200000000000002</v>
      </c>
      <c r="Z2346" s="11">
        <v>0.151</v>
      </c>
      <c r="AA2346" s="11">
        <v>3.6999999999999998E-2</v>
      </c>
      <c r="AB2346" s="11">
        <v>5.0000000000000001E-3</v>
      </c>
      <c r="AC2346" s="11">
        <v>1E-3</v>
      </c>
    </row>
    <row r="2347" spans="1:29" ht="11.5" hidden="1">
      <c r="A2347" s="15">
        <v>2330</v>
      </c>
      <c r="B2347" s="13" t="s">
        <v>1059</v>
      </c>
      <c r="C2347" s="14" t="s">
        <v>1223</v>
      </c>
      <c r="D2347" s="12"/>
      <c r="E2347" s="12">
        <v>308</v>
      </c>
      <c r="F2347" s="13" t="s">
        <v>1110</v>
      </c>
      <c r="G2347" s="12">
        <v>915</v>
      </c>
      <c r="H2347" s="12">
        <v>1970</v>
      </c>
      <c r="I2347" s="11">
        <v>6.3140000000000001</v>
      </c>
      <c r="J2347" s="11">
        <v>8.6180000000000003</v>
      </c>
      <c r="K2347" s="11">
        <v>8.2509999999999994</v>
      </c>
      <c r="L2347" s="11">
        <v>5.0999999999999996</v>
      </c>
      <c r="M2347" s="11">
        <v>3.383</v>
      </c>
      <c r="N2347" s="11">
        <v>2.3809999999999998</v>
      </c>
      <c r="O2347" s="11">
        <v>2.327</v>
      </c>
      <c r="P2347" s="11">
        <v>1.6140000000000001</v>
      </c>
      <c r="Q2347" s="11">
        <v>2.1150000000000002</v>
      </c>
      <c r="R2347" s="11">
        <v>1.821</v>
      </c>
      <c r="S2347" s="11">
        <v>1.6659999999999999</v>
      </c>
      <c r="T2347" s="11">
        <v>1.48</v>
      </c>
      <c r="U2347" s="11">
        <v>1.476</v>
      </c>
      <c r="V2347" s="11">
        <v>1.3260000000000001</v>
      </c>
      <c r="W2347" s="11">
        <v>0.84299999999999997</v>
      </c>
      <c r="X2347" s="11">
        <v>0.48599999999999999</v>
      </c>
      <c r="Y2347" s="11">
        <v>0.40500000000000003</v>
      </c>
      <c r="Z2347" s="11">
        <v>0.13800000000000001</v>
      </c>
      <c r="AA2347" s="11">
        <v>0.04</v>
      </c>
      <c r="AB2347" s="11">
        <v>7.0000000000000001E-3</v>
      </c>
      <c r="AC2347" s="11">
        <v>1E-3</v>
      </c>
    </row>
    <row r="2348" spans="1:29" ht="11.5" hidden="1">
      <c r="A2348" s="15">
        <v>2331</v>
      </c>
      <c r="B2348" s="13" t="s">
        <v>1059</v>
      </c>
      <c r="C2348" s="14" t="s">
        <v>1223</v>
      </c>
      <c r="D2348" s="12"/>
      <c r="E2348" s="12">
        <v>308</v>
      </c>
      <c r="F2348" s="13" t="s">
        <v>1110</v>
      </c>
      <c r="G2348" s="12">
        <v>915</v>
      </c>
      <c r="H2348" s="12">
        <v>1975</v>
      </c>
      <c r="I2348" s="11">
        <v>6.2469999999999999</v>
      </c>
      <c r="J2348" s="11">
        <v>5.9569999999999999</v>
      </c>
      <c r="K2348" s="11">
        <v>7.3319999999999999</v>
      </c>
      <c r="L2348" s="11">
        <v>6.351</v>
      </c>
      <c r="M2348" s="11">
        <v>3.9460000000000002</v>
      </c>
      <c r="N2348" s="11">
        <v>2.8540000000000001</v>
      </c>
      <c r="O2348" s="11">
        <v>1.899</v>
      </c>
      <c r="P2348" s="11">
        <v>1.887</v>
      </c>
      <c r="Q2348" s="11">
        <v>1.5660000000000001</v>
      </c>
      <c r="R2348" s="11">
        <v>2.2349999999999999</v>
      </c>
      <c r="S2348" s="11">
        <v>1.6319999999999999</v>
      </c>
      <c r="T2348" s="11">
        <v>1.4790000000000001</v>
      </c>
      <c r="U2348" s="11">
        <v>1.379</v>
      </c>
      <c r="V2348" s="11">
        <v>1.3240000000000001</v>
      </c>
      <c r="W2348" s="11">
        <v>1.079</v>
      </c>
      <c r="X2348" s="11">
        <v>0.621</v>
      </c>
      <c r="Y2348" s="11">
        <v>0.33600000000000002</v>
      </c>
      <c r="Z2348" s="11">
        <v>0.17499999999999999</v>
      </c>
      <c r="AA2348" s="11">
        <v>3.9E-2</v>
      </c>
      <c r="AB2348" s="11">
        <v>7.0000000000000001E-3</v>
      </c>
      <c r="AC2348" s="11">
        <v>1E-3</v>
      </c>
    </row>
    <row r="2349" spans="1:29" ht="11.5" hidden="1">
      <c r="A2349" s="15">
        <v>2332</v>
      </c>
      <c r="B2349" s="13" t="s">
        <v>1059</v>
      </c>
      <c r="C2349" s="14" t="s">
        <v>1223</v>
      </c>
      <c r="D2349" s="12"/>
      <c r="E2349" s="12">
        <v>308</v>
      </c>
      <c r="F2349" s="13" t="s">
        <v>1110</v>
      </c>
      <c r="G2349" s="12">
        <v>915</v>
      </c>
      <c r="H2349" s="12">
        <v>1980</v>
      </c>
      <c r="I2349" s="11">
        <v>5.7679999999999998</v>
      </c>
      <c r="J2349" s="11">
        <v>5.8959999999999999</v>
      </c>
      <c r="K2349" s="11">
        <v>5.9039999999999999</v>
      </c>
      <c r="L2349" s="11">
        <v>5.8849999999999998</v>
      </c>
      <c r="M2349" s="11">
        <v>4.34</v>
      </c>
      <c r="N2349" s="11">
        <v>2.86</v>
      </c>
      <c r="O2349" s="11">
        <v>2.2130000000000001</v>
      </c>
      <c r="P2349" s="11">
        <v>1.5169999999999999</v>
      </c>
      <c r="Q2349" s="11">
        <v>1.7549999999999999</v>
      </c>
      <c r="R2349" s="11">
        <v>1.534</v>
      </c>
      <c r="S2349" s="11">
        <v>2.0179999999999998</v>
      </c>
      <c r="T2349" s="11">
        <v>1.234</v>
      </c>
      <c r="U2349" s="11">
        <v>1.304</v>
      </c>
      <c r="V2349" s="11">
        <v>1.2430000000000001</v>
      </c>
      <c r="W2349" s="11">
        <v>1.1100000000000001</v>
      </c>
      <c r="X2349" s="11">
        <v>0.77</v>
      </c>
      <c r="Y2349" s="11">
        <v>0.47599999999999998</v>
      </c>
      <c r="Z2349" s="11">
        <v>0.15</v>
      </c>
      <c r="AA2349" s="11">
        <v>5.1999999999999998E-2</v>
      </c>
      <c r="AB2349" s="11">
        <v>7.0000000000000001E-3</v>
      </c>
      <c r="AC2349" s="11">
        <v>1E-3</v>
      </c>
    </row>
    <row r="2350" spans="1:29" ht="11.5" hidden="1">
      <c r="A2350" s="15">
        <v>2333</v>
      </c>
      <c r="B2350" s="13" t="s">
        <v>1059</v>
      </c>
      <c r="C2350" s="14" t="s">
        <v>1223</v>
      </c>
      <c r="D2350" s="12"/>
      <c r="E2350" s="12">
        <v>308</v>
      </c>
      <c r="F2350" s="13" t="s">
        <v>1110</v>
      </c>
      <c r="G2350" s="12">
        <v>915</v>
      </c>
      <c r="H2350" s="12">
        <v>1985</v>
      </c>
      <c r="I2350" s="11">
        <v>7.1319999999999997</v>
      </c>
      <c r="J2350" s="11">
        <v>5.7169999999999996</v>
      </c>
      <c r="K2350" s="11">
        <v>5.8659999999999997</v>
      </c>
      <c r="L2350" s="11">
        <v>5.8780000000000001</v>
      </c>
      <c r="M2350" s="11">
        <v>5.843</v>
      </c>
      <c r="N2350" s="11">
        <v>4.2960000000000003</v>
      </c>
      <c r="O2350" s="11">
        <v>2.827</v>
      </c>
      <c r="P2350" s="11">
        <v>2.1840000000000002</v>
      </c>
      <c r="Q2350" s="11">
        <v>1.4910000000000001</v>
      </c>
      <c r="R2350" s="11">
        <v>1.716</v>
      </c>
      <c r="S2350" s="11">
        <v>1.4830000000000001</v>
      </c>
      <c r="T2350" s="11">
        <v>1.925</v>
      </c>
      <c r="U2350" s="11">
        <v>1.145</v>
      </c>
      <c r="V2350" s="11">
        <v>1.161</v>
      </c>
      <c r="W2350" s="11">
        <v>1.0249999999999999</v>
      </c>
      <c r="X2350" s="11">
        <v>0.80900000000000005</v>
      </c>
      <c r="Y2350" s="11">
        <v>0.47599999999999998</v>
      </c>
      <c r="Z2350" s="11">
        <v>0.22600000000000001</v>
      </c>
      <c r="AA2350" s="11">
        <v>4.7E-2</v>
      </c>
      <c r="AB2350" s="11">
        <v>8.9999999999999993E-3</v>
      </c>
      <c r="AC2350" s="11">
        <v>1E-3</v>
      </c>
    </row>
    <row r="2351" spans="1:29" ht="11.5" hidden="1">
      <c r="A2351" s="15">
        <v>2334</v>
      </c>
      <c r="B2351" s="13" t="s">
        <v>1059</v>
      </c>
      <c r="C2351" s="14" t="s">
        <v>1223</v>
      </c>
      <c r="D2351" s="12"/>
      <c r="E2351" s="12">
        <v>308</v>
      </c>
      <c r="F2351" s="13" t="s">
        <v>1110</v>
      </c>
      <c r="G2351" s="12">
        <v>915</v>
      </c>
      <c r="H2351" s="12">
        <v>1990</v>
      </c>
      <c r="I2351" s="11">
        <v>7.2460000000000004</v>
      </c>
      <c r="J2351" s="11">
        <v>6.3179999999999996</v>
      </c>
      <c r="K2351" s="11">
        <v>4.8680000000000003</v>
      </c>
      <c r="L2351" s="11">
        <v>4.9630000000000001</v>
      </c>
      <c r="M2351" s="11">
        <v>3.6789999999999998</v>
      </c>
      <c r="N2351" s="11">
        <v>3.5470000000000002</v>
      </c>
      <c r="O2351" s="11">
        <v>3.0870000000000002</v>
      </c>
      <c r="P2351" s="11">
        <v>2.3929999999999998</v>
      </c>
      <c r="Q2351" s="11">
        <v>1.857</v>
      </c>
      <c r="R2351" s="11">
        <v>1.419</v>
      </c>
      <c r="S2351" s="11">
        <v>1.726</v>
      </c>
      <c r="T2351" s="11">
        <v>1.3660000000000001</v>
      </c>
      <c r="U2351" s="11">
        <v>1.667</v>
      </c>
      <c r="V2351" s="11">
        <v>1.591</v>
      </c>
      <c r="W2351" s="11">
        <v>1.526</v>
      </c>
      <c r="X2351" s="11">
        <v>0.755</v>
      </c>
      <c r="Y2351" s="11">
        <v>0.498</v>
      </c>
      <c r="Z2351" s="11">
        <v>0.23100000000000001</v>
      </c>
      <c r="AA2351" s="11">
        <v>7.2999999999999995E-2</v>
      </c>
      <c r="AB2351" s="11">
        <v>8.9999999999999993E-3</v>
      </c>
      <c r="AC2351" s="11">
        <v>1E-3</v>
      </c>
    </row>
    <row r="2352" spans="1:29" ht="11.5" hidden="1">
      <c r="A2352" s="15">
        <v>2335</v>
      </c>
      <c r="B2352" s="13" t="s">
        <v>1059</v>
      </c>
      <c r="C2352" s="14" t="s">
        <v>1223</v>
      </c>
      <c r="D2352" s="12"/>
      <c r="E2352" s="12">
        <v>308</v>
      </c>
      <c r="F2352" s="13" t="s">
        <v>1110</v>
      </c>
      <c r="G2352" s="12">
        <v>915</v>
      </c>
      <c r="H2352" s="12">
        <v>1995</v>
      </c>
      <c r="I2352" s="11">
        <v>6.0049999999999999</v>
      </c>
      <c r="J2352" s="11">
        <v>6.8840000000000003</v>
      </c>
      <c r="K2352" s="11">
        <v>6.0110000000000001</v>
      </c>
      <c r="L2352" s="11">
        <v>4.2469999999999999</v>
      </c>
      <c r="M2352" s="11">
        <v>3.9649999999999999</v>
      </c>
      <c r="N2352" s="11">
        <v>3.43</v>
      </c>
      <c r="O2352" s="11">
        <v>3.5329999999999999</v>
      </c>
      <c r="P2352" s="11">
        <v>3.1459999999999999</v>
      </c>
      <c r="Q2352" s="11">
        <v>2.33</v>
      </c>
      <c r="R2352" s="11">
        <v>1.8069999999999999</v>
      </c>
      <c r="S2352" s="11">
        <v>1.399</v>
      </c>
      <c r="T2352" s="11">
        <v>1.712</v>
      </c>
      <c r="U2352" s="11">
        <v>1.5109999999999999</v>
      </c>
      <c r="V2352" s="11">
        <v>1.512</v>
      </c>
      <c r="W2352" s="11">
        <v>1.329</v>
      </c>
      <c r="X2352" s="11">
        <v>0.90200000000000002</v>
      </c>
      <c r="Y2352" s="11">
        <v>0.44800000000000001</v>
      </c>
      <c r="Z2352" s="11">
        <v>0.251</v>
      </c>
      <c r="AA2352" s="11">
        <v>7.5999999999999998E-2</v>
      </c>
      <c r="AB2352" s="11">
        <v>1.4E-2</v>
      </c>
      <c r="AC2352" s="11">
        <v>1E-3</v>
      </c>
    </row>
    <row r="2353" spans="1:29" ht="11.5" hidden="1">
      <c r="A2353" s="15">
        <v>2336</v>
      </c>
      <c r="B2353" s="13" t="s">
        <v>1059</v>
      </c>
      <c r="C2353" s="14" t="s">
        <v>1223</v>
      </c>
      <c r="D2353" s="12"/>
      <c r="E2353" s="12">
        <v>308</v>
      </c>
      <c r="F2353" s="13" t="s">
        <v>1110</v>
      </c>
      <c r="G2353" s="12">
        <v>915</v>
      </c>
      <c r="H2353" s="12">
        <v>2000</v>
      </c>
      <c r="I2353" s="11">
        <v>4.9749999999999996</v>
      </c>
      <c r="J2353" s="11">
        <v>5.5410000000000004</v>
      </c>
      <c r="K2353" s="11">
        <v>6.5380000000000003</v>
      </c>
      <c r="L2353" s="11">
        <v>5.7210000000000001</v>
      </c>
      <c r="M2353" s="11">
        <v>3.7069999999999999</v>
      </c>
      <c r="N2353" s="11">
        <v>3.1669999999999998</v>
      </c>
      <c r="O2353" s="11">
        <v>3.198</v>
      </c>
      <c r="P2353" s="11">
        <v>3.5179999999999998</v>
      </c>
      <c r="Q2353" s="11">
        <v>3.2040000000000002</v>
      </c>
      <c r="R2353" s="11">
        <v>2.2690000000000001</v>
      </c>
      <c r="S2353" s="11">
        <v>1.7569999999999999</v>
      </c>
      <c r="T2353" s="11">
        <v>1.38</v>
      </c>
      <c r="U2353" s="11">
        <v>1.698</v>
      </c>
      <c r="V2353" s="11">
        <v>1.671</v>
      </c>
      <c r="W2353" s="11">
        <v>1.37</v>
      </c>
      <c r="X2353" s="11">
        <v>1.1100000000000001</v>
      </c>
      <c r="Y2353" s="11">
        <v>0.53400000000000003</v>
      </c>
      <c r="Z2353" s="11">
        <v>0.23300000000000001</v>
      </c>
      <c r="AA2353" s="11">
        <v>8.6999999999999994E-2</v>
      </c>
      <c r="AB2353" s="11">
        <v>1.4999999999999999E-2</v>
      </c>
      <c r="AC2353" s="11">
        <v>1E-3</v>
      </c>
    </row>
    <row r="2354" spans="1:29" ht="11.5" hidden="1">
      <c r="A2354" s="15">
        <v>2337</v>
      </c>
      <c r="B2354" s="13" t="s">
        <v>1059</v>
      </c>
      <c r="C2354" s="14" t="s">
        <v>1223</v>
      </c>
      <c r="D2354" s="12"/>
      <c r="E2354" s="12">
        <v>308</v>
      </c>
      <c r="F2354" s="13" t="s">
        <v>1110</v>
      </c>
      <c r="G2354" s="12">
        <v>915</v>
      </c>
      <c r="H2354" s="12">
        <v>2005</v>
      </c>
      <c r="I2354" s="11">
        <v>4.5650000000000004</v>
      </c>
      <c r="J2354" s="11">
        <v>4.6989999999999998</v>
      </c>
      <c r="K2354" s="11">
        <v>5.23</v>
      </c>
      <c r="L2354" s="11">
        <v>5.556</v>
      </c>
      <c r="M2354" s="11">
        <v>5.1029999999999998</v>
      </c>
      <c r="N2354" s="11">
        <v>3.5329999999999999</v>
      </c>
      <c r="O2354" s="11">
        <v>3.1389999999999998</v>
      </c>
      <c r="P2354" s="11">
        <v>3.0870000000000002</v>
      </c>
      <c r="Q2354" s="11">
        <v>3.379</v>
      </c>
      <c r="R2354" s="11">
        <v>3.161</v>
      </c>
      <c r="S2354" s="11">
        <v>2.2160000000000002</v>
      </c>
      <c r="T2354" s="11">
        <v>1.7729999999999999</v>
      </c>
      <c r="U2354" s="11">
        <v>1.4950000000000001</v>
      </c>
      <c r="V2354" s="11">
        <v>1.585</v>
      </c>
      <c r="W2354" s="11">
        <v>1.423</v>
      </c>
      <c r="X2354" s="11">
        <v>1.119</v>
      </c>
      <c r="Y2354" s="11">
        <v>0.71299999999999997</v>
      </c>
      <c r="Z2354" s="11">
        <v>0.28399999999999997</v>
      </c>
      <c r="AA2354" s="11">
        <v>8.4000000000000005E-2</v>
      </c>
      <c r="AB2354" s="11">
        <v>1.9E-2</v>
      </c>
      <c r="AC2354" s="11">
        <v>2E-3</v>
      </c>
    </row>
    <row r="2355" spans="1:29" ht="11.5" hidden="1">
      <c r="A2355" s="15">
        <v>2338</v>
      </c>
      <c r="B2355" s="13" t="s">
        <v>1059</v>
      </c>
      <c r="C2355" s="14" t="s">
        <v>1223</v>
      </c>
      <c r="D2355" s="12"/>
      <c r="E2355" s="12">
        <v>308</v>
      </c>
      <c r="F2355" s="13" t="s">
        <v>1110</v>
      </c>
      <c r="G2355" s="12">
        <v>915</v>
      </c>
      <c r="H2355" s="12">
        <v>2010</v>
      </c>
      <c r="I2355" s="11">
        <v>4.2270000000000003</v>
      </c>
      <c r="J2355" s="11">
        <v>3.7629999999999999</v>
      </c>
      <c r="K2355" s="11">
        <v>4.4800000000000004</v>
      </c>
      <c r="L2355" s="11">
        <v>4.9820000000000002</v>
      </c>
      <c r="M2355" s="11">
        <v>4.766</v>
      </c>
      <c r="N2355" s="11">
        <v>4.5949999999999998</v>
      </c>
      <c r="O2355" s="11">
        <v>3.399</v>
      </c>
      <c r="P2355" s="11">
        <v>3.141</v>
      </c>
      <c r="Q2355" s="11">
        <v>3.0059999999999998</v>
      </c>
      <c r="R2355" s="11">
        <v>3.278</v>
      </c>
      <c r="S2355" s="11">
        <v>3.1480000000000001</v>
      </c>
      <c r="T2355" s="11">
        <v>2.1880000000000002</v>
      </c>
      <c r="U2355" s="11">
        <v>1.8069999999999999</v>
      </c>
      <c r="V2355" s="11">
        <v>1.635</v>
      </c>
      <c r="W2355" s="11">
        <v>1.4930000000000001</v>
      </c>
      <c r="X2355" s="11">
        <v>1.2230000000000001</v>
      </c>
      <c r="Y2355" s="11">
        <v>0.92200000000000004</v>
      </c>
      <c r="Z2355" s="11">
        <v>0.38300000000000001</v>
      </c>
      <c r="AA2355" s="11">
        <v>0.10299999999999999</v>
      </c>
      <c r="AB2355" s="11">
        <v>1.9E-2</v>
      </c>
      <c r="AC2355" s="11">
        <v>2E-3</v>
      </c>
    </row>
    <row r="2356" spans="1:29" ht="11.5" hidden="1">
      <c r="A2356" s="15">
        <v>2339</v>
      </c>
      <c r="B2356" s="13" t="s">
        <v>1059</v>
      </c>
      <c r="C2356" s="14" t="s">
        <v>1223</v>
      </c>
      <c r="D2356" s="12"/>
      <c r="E2356" s="12">
        <v>308</v>
      </c>
      <c r="F2356" s="13" t="s">
        <v>1110</v>
      </c>
      <c r="G2356" s="12">
        <v>915</v>
      </c>
      <c r="H2356" s="12">
        <v>2015</v>
      </c>
      <c r="I2356" s="11">
        <v>4.4749999999999996</v>
      </c>
      <c r="J2356" s="11">
        <v>4.2069999999999999</v>
      </c>
      <c r="K2356" s="11">
        <v>3.7450000000000001</v>
      </c>
      <c r="L2356" s="11">
        <v>4.4119999999999999</v>
      </c>
      <c r="M2356" s="11">
        <v>4.8620000000000001</v>
      </c>
      <c r="N2356" s="11">
        <v>4.6520000000000001</v>
      </c>
      <c r="O2356" s="11">
        <v>4.5010000000000003</v>
      </c>
      <c r="P2356" s="11">
        <v>3.33</v>
      </c>
      <c r="Q2356" s="11">
        <v>3.081</v>
      </c>
      <c r="R2356" s="11">
        <v>2.9420000000000002</v>
      </c>
      <c r="S2356" s="11">
        <v>3.1930000000000001</v>
      </c>
      <c r="T2356" s="11">
        <v>3.0379999999999998</v>
      </c>
      <c r="U2356" s="11">
        <v>2.0750000000000002</v>
      </c>
      <c r="V2356" s="11">
        <v>1.667</v>
      </c>
      <c r="W2356" s="11">
        <v>1.44</v>
      </c>
      <c r="X2356" s="11">
        <v>1.206</v>
      </c>
      <c r="Y2356" s="11">
        <v>0.84299999999999997</v>
      </c>
      <c r="Z2356" s="11">
        <v>0.48699999999999999</v>
      </c>
      <c r="AA2356" s="11">
        <v>0.13500000000000001</v>
      </c>
      <c r="AB2356" s="11">
        <v>2.1000000000000001E-2</v>
      </c>
      <c r="AC2356" s="11">
        <v>2E-3</v>
      </c>
    </row>
    <row r="2357" spans="1:29" ht="11.5" hidden="1">
      <c r="A2357" s="15">
        <v>2340</v>
      </c>
      <c r="B2357" s="13" t="s">
        <v>1059</v>
      </c>
      <c r="C2357" s="14" t="s">
        <v>1223</v>
      </c>
      <c r="D2357" s="12"/>
      <c r="E2357" s="12">
        <v>308</v>
      </c>
      <c r="F2357" s="13" t="s">
        <v>1110</v>
      </c>
      <c r="G2357" s="12">
        <v>915</v>
      </c>
      <c r="H2357" s="12">
        <v>2020</v>
      </c>
      <c r="I2357" s="11">
        <v>4.4020000000000001</v>
      </c>
      <c r="J2357" s="11">
        <v>4.4539999999999997</v>
      </c>
      <c r="K2357" s="11">
        <v>4.1879999999999997</v>
      </c>
      <c r="L2357" s="11">
        <v>3.6779999999999999</v>
      </c>
      <c r="M2357" s="11">
        <v>4.2930000000000001</v>
      </c>
      <c r="N2357" s="11">
        <v>4.7469999999999999</v>
      </c>
      <c r="O2357" s="11">
        <v>4.5579999999999998</v>
      </c>
      <c r="P2357" s="11">
        <v>4.423</v>
      </c>
      <c r="Q2357" s="11">
        <v>3.2650000000000001</v>
      </c>
      <c r="R2357" s="11">
        <v>3.016</v>
      </c>
      <c r="S2357" s="11">
        <v>2.8650000000000002</v>
      </c>
      <c r="T2357" s="11">
        <v>3.081</v>
      </c>
      <c r="U2357" s="11">
        <v>2.8839999999999999</v>
      </c>
      <c r="V2357" s="11">
        <v>1.915</v>
      </c>
      <c r="W2357" s="11">
        <v>1.464</v>
      </c>
      <c r="X2357" s="11">
        <v>1.155</v>
      </c>
      <c r="Y2357" s="11">
        <v>0.82199999999999995</v>
      </c>
      <c r="Z2357" s="11">
        <v>0.441</v>
      </c>
      <c r="AA2357" s="11">
        <v>0.17199999999999999</v>
      </c>
      <c r="AB2357" s="11">
        <v>2.8000000000000001E-2</v>
      </c>
      <c r="AC2357" s="11">
        <v>2E-3</v>
      </c>
    </row>
    <row r="2358" spans="1:29" ht="11.5" hidden="1">
      <c r="A2358" s="15">
        <v>2341</v>
      </c>
      <c r="B2358" s="13" t="s">
        <v>1059</v>
      </c>
      <c r="C2358" s="14" t="s">
        <v>1224</v>
      </c>
      <c r="D2358" s="12">
        <v>2</v>
      </c>
      <c r="E2358" s="12">
        <v>312</v>
      </c>
      <c r="F2358" s="13" t="s">
        <v>1110</v>
      </c>
      <c r="G2358" s="12">
        <v>915</v>
      </c>
      <c r="H2358" s="12">
        <v>1950</v>
      </c>
      <c r="I2358" s="11">
        <v>18</v>
      </c>
      <c r="J2358" s="11">
        <v>12</v>
      </c>
      <c r="K2358" s="11">
        <v>11</v>
      </c>
      <c r="L2358" s="11">
        <v>10</v>
      </c>
      <c r="M2358" s="11">
        <v>9</v>
      </c>
      <c r="N2358" s="11">
        <v>7.9989999999999997</v>
      </c>
      <c r="O2358" s="11">
        <v>7.0010000000000003</v>
      </c>
      <c r="P2358" s="11">
        <v>6.9989999999999997</v>
      </c>
      <c r="Q2358" s="11">
        <v>6.0010000000000003</v>
      </c>
      <c r="R2358" s="11">
        <v>5</v>
      </c>
      <c r="S2358" s="11">
        <v>3.9990000000000001</v>
      </c>
      <c r="T2358" s="11">
        <v>3.0009999999999999</v>
      </c>
      <c r="U2358" s="11">
        <v>3.0019999999999998</v>
      </c>
      <c r="V2358" s="11">
        <v>1.998</v>
      </c>
      <c r="W2358" s="11">
        <v>2</v>
      </c>
      <c r="X2358" s="11">
        <v>0.999</v>
      </c>
      <c r="Y2358" s="11">
        <v>0.60599999999999998</v>
      </c>
      <c r="Z2358" s="11">
        <v>0.27700000000000002</v>
      </c>
      <c r="AA2358" s="11">
        <v>9.0999999999999998E-2</v>
      </c>
      <c r="AB2358" s="11">
        <v>0.02</v>
      </c>
      <c r="AC2358" s="11">
        <v>4.0000000000000001E-3</v>
      </c>
    </row>
    <row r="2359" spans="1:29" ht="11.5" hidden="1">
      <c r="A2359" s="15">
        <v>2342</v>
      </c>
      <c r="B2359" s="13" t="s">
        <v>1059</v>
      </c>
      <c r="C2359" s="14" t="s">
        <v>1224</v>
      </c>
      <c r="D2359" s="12">
        <v>2</v>
      </c>
      <c r="E2359" s="12">
        <v>312</v>
      </c>
      <c r="F2359" s="13" t="s">
        <v>1110</v>
      </c>
      <c r="G2359" s="12">
        <v>915</v>
      </c>
      <c r="H2359" s="12">
        <v>1955</v>
      </c>
      <c r="I2359" s="11">
        <v>19.055</v>
      </c>
      <c r="J2359" s="11">
        <v>16.88</v>
      </c>
      <c r="K2359" s="11">
        <v>11.954000000000001</v>
      </c>
      <c r="L2359" s="11">
        <v>10.016999999999999</v>
      </c>
      <c r="M2359" s="11">
        <v>10.000999999999999</v>
      </c>
      <c r="N2359" s="11">
        <v>9.0009999999999994</v>
      </c>
      <c r="O2359" s="11">
        <v>7.9989999999999997</v>
      </c>
      <c r="P2359" s="11">
        <v>7</v>
      </c>
      <c r="Q2359" s="11">
        <v>6</v>
      </c>
      <c r="R2359" s="11">
        <v>4.9969999999999999</v>
      </c>
      <c r="S2359" s="11">
        <v>4.0049999999999999</v>
      </c>
      <c r="T2359" s="11">
        <v>4</v>
      </c>
      <c r="U2359" s="11">
        <v>2.996</v>
      </c>
      <c r="V2359" s="11">
        <v>3.0030000000000001</v>
      </c>
      <c r="W2359" s="11">
        <v>2.0950000000000002</v>
      </c>
      <c r="X2359" s="11">
        <v>1.194</v>
      </c>
      <c r="Y2359" s="11">
        <v>0.54800000000000004</v>
      </c>
      <c r="Z2359" s="11">
        <v>0.248</v>
      </c>
      <c r="AA2359" s="11">
        <v>7.4999999999999997E-2</v>
      </c>
      <c r="AB2359" s="11">
        <v>1.4999999999999999E-2</v>
      </c>
      <c r="AC2359" s="11">
        <v>2E-3</v>
      </c>
    </row>
    <row r="2360" spans="1:29" ht="11.5" hidden="1">
      <c r="A2360" s="15">
        <v>2343</v>
      </c>
      <c r="B2360" s="13" t="s">
        <v>1059</v>
      </c>
      <c r="C2360" s="14" t="s">
        <v>1224</v>
      </c>
      <c r="D2360" s="12">
        <v>2</v>
      </c>
      <c r="E2360" s="12">
        <v>312</v>
      </c>
      <c r="F2360" s="13" t="s">
        <v>1110</v>
      </c>
      <c r="G2360" s="12">
        <v>915</v>
      </c>
      <c r="H2360" s="12">
        <v>1960</v>
      </c>
      <c r="I2360" s="11">
        <v>22.033999999999999</v>
      </c>
      <c r="J2360" s="11">
        <v>18.978000000000002</v>
      </c>
      <c r="K2360" s="11">
        <v>16.838999999999999</v>
      </c>
      <c r="L2360" s="11">
        <v>11.965</v>
      </c>
      <c r="M2360" s="11">
        <v>10.019</v>
      </c>
      <c r="N2360" s="11">
        <v>9</v>
      </c>
      <c r="O2360" s="11">
        <v>8.9979999999999993</v>
      </c>
      <c r="P2360" s="11">
        <v>8.0990000000000002</v>
      </c>
      <c r="Q2360" s="11">
        <v>7.0019999999999998</v>
      </c>
      <c r="R2360" s="11">
        <v>5.9989999999999997</v>
      </c>
      <c r="S2360" s="11">
        <v>5</v>
      </c>
      <c r="T2360" s="11">
        <v>4.0030000000000001</v>
      </c>
      <c r="U2360" s="11">
        <v>2.9969999999999999</v>
      </c>
      <c r="V2360" s="11">
        <v>2.9980000000000002</v>
      </c>
      <c r="W2360" s="11">
        <v>2.9980000000000002</v>
      </c>
      <c r="X2360" s="11">
        <v>1.9850000000000001</v>
      </c>
      <c r="Y2360" s="11">
        <v>0.74199999999999999</v>
      </c>
      <c r="Z2360" s="11">
        <v>0.24299999999999999</v>
      </c>
      <c r="AA2360" s="11">
        <v>7.5999999999999998E-2</v>
      </c>
      <c r="AB2360" s="11">
        <v>1.4999999999999999E-2</v>
      </c>
      <c r="AC2360" s="11">
        <v>2E-3</v>
      </c>
    </row>
    <row r="2361" spans="1:29" ht="11.5" hidden="1">
      <c r="A2361" s="15">
        <v>2344</v>
      </c>
      <c r="B2361" s="13" t="s">
        <v>1059</v>
      </c>
      <c r="C2361" s="14" t="s">
        <v>1224</v>
      </c>
      <c r="D2361" s="12">
        <v>2</v>
      </c>
      <c r="E2361" s="12">
        <v>312</v>
      </c>
      <c r="F2361" s="13" t="s">
        <v>1110</v>
      </c>
      <c r="G2361" s="12">
        <v>915</v>
      </c>
      <c r="H2361" s="12">
        <v>1965</v>
      </c>
      <c r="I2361" s="11">
        <v>22.972000000000001</v>
      </c>
      <c r="J2361" s="11">
        <v>22.861000000000001</v>
      </c>
      <c r="K2361" s="11">
        <v>19.25</v>
      </c>
      <c r="L2361" s="11">
        <v>16.248999999999999</v>
      </c>
      <c r="M2361" s="11">
        <v>11.566000000000001</v>
      </c>
      <c r="N2361" s="11">
        <v>8.7170000000000005</v>
      </c>
      <c r="O2361" s="11">
        <v>7.6980000000000004</v>
      </c>
      <c r="P2361" s="11">
        <v>7.6989999999999998</v>
      </c>
      <c r="Q2361" s="11">
        <v>7.6989999999999998</v>
      </c>
      <c r="R2361" s="11">
        <v>5.8010000000000002</v>
      </c>
      <c r="S2361" s="11">
        <v>5.8019999999999996</v>
      </c>
      <c r="T2361" s="11">
        <v>4.8</v>
      </c>
      <c r="U2361" s="11">
        <v>3.9009999999999998</v>
      </c>
      <c r="V2361" s="11">
        <v>2.8980000000000001</v>
      </c>
      <c r="W2361" s="11">
        <v>1.897</v>
      </c>
      <c r="X2361" s="11">
        <v>1.88</v>
      </c>
      <c r="Y2361" s="11">
        <v>1.224</v>
      </c>
      <c r="Z2361" s="11">
        <v>0.35499999999999998</v>
      </c>
      <c r="AA2361" s="11">
        <v>8.4000000000000005E-2</v>
      </c>
      <c r="AB2361" s="11">
        <v>1.4999999999999999E-2</v>
      </c>
      <c r="AC2361" s="11">
        <v>2E-3</v>
      </c>
    </row>
    <row r="2362" spans="1:29" ht="11.5" hidden="1">
      <c r="A2362" s="15">
        <v>2345</v>
      </c>
      <c r="B2362" s="13" t="s">
        <v>1059</v>
      </c>
      <c r="C2362" s="14" t="s">
        <v>1224</v>
      </c>
      <c r="D2362" s="12">
        <v>2</v>
      </c>
      <c r="E2362" s="12">
        <v>312</v>
      </c>
      <c r="F2362" s="13" t="s">
        <v>1110</v>
      </c>
      <c r="G2362" s="12">
        <v>915</v>
      </c>
      <c r="H2362" s="12">
        <v>1970</v>
      </c>
      <c r="I2362" s="11">
        <v>22.858000000000001</v>
      </c>
      <c r="J2362" s="11">
        <v>23.678000000000001</v>
      </c>
      <c r="K2362" s="11">
        <v>21.917000000000002</v>
      </c>
      <c r="L2362" s="11">
        <v>17.132000000000001</v>
      </c>
      <c r="M2362" s="11">
        <v>13.209</v>
      </c>
      <c r="N2362" s="11">
        <v>10.188000000000001</v>
      </c>
      <c r="O2362" s="11">
        <v>8.2460000000000004</v>
      </c>
      <c r="P2362" s="11">
        <v>7.8949999999999996</v>
      </c>
      <c r="Q2362" s="11">
        <v>7.6470000000000002</v>
      </c>
      <c r="R2362" s="11">
        <v>7.5209999999999999</v>
      </c>
      <c r="S2362" s="11">
        <v>5.66</v>
      </c>
      <c r="T2362" s="11">
        <v>5.8250000000000002</v>
      </c>
      <c r="U2362" s="11">
        <v>4.1719999999999997</v>
      </c>
      <c r="V2362" s="11">
        <v>3.0950000000000002</v>
      </c>
      <c r="W2362" s="11">
        <v>2.0209999999999999</v>
      </c>
      <c r="X2362" s="11">
        <v>1.1910000000000001</v>
      </c>
      <c r="Y2362" s="11">
        <v>1.5740000000000001</v>
      </c>
      <c r="Z2362" s="11">
        <v>0.626</v>
      </c>
      <c r="AA2362" s="11">
        <v>0.13100000000000001</v>
      </c>
      <c r="AB2362" s="11">
        <v>1.9E-2</v>
      </c>
      <c r="AC2362" s="11">
        <v>2E-3</v>
      </c>
    </row>
    <row r="2363" spans="1:29" ht="11.5" hidden="1">
      <c r="A2363" s="15">
        <v>2346</v>
      </c>
      <c r="B2363" s="13" t="s">
        <v>1059</v>
      </c>
      <c r="C2363" s="14" t="s">
        <v>1224</v>
      </c>
      <c r="D2363" s="12">
        <v>2</v>
      </c>
      <c r="E2363" s="12">
        <v>312</v>
      </c>
      <c r="F2363" s="13" t="s">
        <v>1110</v>
      </c>
      <c r="G2363" s="12">
        <v>915</v>
      </c>
      <c r="H2363" s="12">
        <v>1975</v>
      </c>
      <c r="I2363" s="11">
        <v>21.251999999999999</v>
      </c>
      <c r="J2363" s="11">
        <v>21.951000000000001</v>
      </c>
      <c r="K2363" s="11">
        <v>24.161000000000001</v>
      </c>
      <c r="L2363" s="11">
        <v>19.614999999999998</v>
      </c>
      <c r="M2363" s="11">
        <v>11.135999999999999</v>
      </c>
      <c r="N2363" s="11">
        <v>9.4130000000000003</v>
      </c>
      <c r="O2363" s="11">
        <v>8.8840000000000003</v>
      </c>
      <c r="P2363" s="11">
        <v>8.5410000000000004</v>
      </c>
      <c r="Q2363" s="11">
        <v>7.7919999999999998</v>
      </c>
      <c r="R2363" s="11">
        <v>7.0519999999999996</v>
      </c>
      <c r="S2363" s="11">
        <v>7.2939999999999996</v>
      </c>
      <c r="T2363" s="11">
        <v>4.9690000000000003</v>
      </c>
      <c r="U2363" s="11">
        <v>4.93</v>
      </c>
      <c r="V2363" s="11">
        <v>4.1479999999999997</v>
      </c>
      <c r="W2363" s="11">
        <v>3.069</v>
      </c>
      <c r="X2363" s="11">
        <v>2.08</v>
      </c>
      <c r="Y2363" s="11">
        <v>0.88100000000000001</v>
      </c>
      <c r="Z2363" s="11">
        <v>0.85799999999999998</v>
      </c>
      <c r="AA2363" s="11">
        <v>0.251</v>
      </c>
      <c r="AB2363" s="11">
        <v>3.4000000000000002E-2</v>
      </c>
      <c r="AC2363" s="11">
        <v>3.0000000000000001E-3</v>
      </c>
    </row>
    <row r="2364" spans="1:29" ht="11.5" hidden="1">
      <c r="A2364" s="15">
        <v>2347</v>
      </c>
      <c r="B2364" s="13" t="s">
        <v>1059</v>
      </c>
      <c r="C2364" s="14" t="s">
        <v>1224</v>
      </c>
      <c r="D2364" s="12">
        <v>2</v>
      </c>
      <c r="E2364" s="12">
        <v>312</v>
      </c>
      <c r="F2364" s="13" t="s">
        <v>1110</v>
      </c>
      <c r="G2364" s="12">
        <v>915</v>
      </c>
      <c r="H2364" s="12">
        <v>1980</v>
      </c>
      <c r="I2364" s="11">
        <v>16.539000000000001</v>
      </c>
      <c r="J2364" s="11">
        <v>18.884</v>
      </c>
      <c r="K2364" s="11">
        <v>22.22</v>
      </c>
      <c r="L2364" s="11">
        <v>22.041</v>
      </c>
      <c r="M2364" s="11">
        <v>12.885999999999999</v>
      </c>
      <c r="N2364" s="11">
        <v>11.352</v>
      </c>
      <c r="O2364" s="11">
        <v>11.175000000000001</v>
      </c>
      <c r="P2364" s="11">
        <v>9.0860000000000003</v>
      </c>
      <c r="Q2364" s="11">
        <v>7.9</v>
      </c>
      <c r="R2364" s="11">
        <v>7.6660000000000004</v>
      </c>
      <c r="S2364" s="11">
        <v>7.0030000000000001</v>
      </c>
      <c r="T2364" s="11">
        <v>6.4610000000000003</v>
      </c>
      <c r="U2364" s="11">
        <v>5.1589999999999998</v>
      </c>
      <c r="V2364" s="11">
        <v>4.8049999999999997</v>
      </c>
      <c r="W2364" s="11">
        <v>3.5169999999999999</v>
      </c>
      <c r="X2364" s="11">
        <v>2.645</v>
      </c>
      <c r="Y2364" s="11">
        <v>1.9019999999999999</v>
      </c>
      <c r="Z2364" s="11">
        <v>0.50700000000000001</v>
      </c>
      <c r="AA2364" s="11">
        <v>0.36899999999999999</v>
      </c>
      <c r="AB2364" s="11">
        <v>7.1999999999999995E-2</v>
      </c>
      <c r="AC2364" s="11">
        <v>6.0000000000000001E-3</v>
      </c>
    </row>
    <row r="2365" spans="1:29" ht="11.5" hidden="1">
      <c r="A2365" s="15">
        <v>2348</v>
      </c>
      <c r="B2365" s="13" t="s">
        <v>1059</v>
      </c>
      <c r="C2365" s="14" t="s">
        <v>1224</v>
      </c>
      <c r="D2365" s="12">
        <v>2</v>
      </c>
      <c r="E2365" s="12">
        <v>312</v>
      </c>
      <c r="F2365" s="13" t="s">
        <v>1110</v>
      </c>
      <c r="G2365" s="12">
        <v>915</v>
      </c>
      <c r="H2365" s="12">
        <v>1985</v>
      </c>
      <c r="I2365" s="11">
        <v>14.247999999999999</v>
      </c>
      <c r="J2365" s="11">
        <v>14.683999999999999</v>
      </c>
      <c r="K2365" s="11">
        <v>19.105</v>
      </c>
      <c r="L2365" s="11">
        <v>20.524000000000001</v>
      </c>
      <c r="M2365" s="11">
        <v>16.646000000000001</v>
      </c>
      <c r="N2365" s="11">
        <v>13.047000000000001</v>
      </c>
      <c r="O2365" s="11">
        <v>12.747</v>
      </c>
      <c r="P2365" s="11">
        <v>11.31</v>
      </c>
      <c r="Q2365" s="11">
        <v>8.5630000000000006</v>
      </c>
      <c r="R2365" s="11">
        <v>7.7930000000000001</v>
      </c>
      <c r="S2365" s="11">
        <v>7.6059999999999999</v>
      </c>
      <c r="T2365" s="11">
        <v>6.3319999999999999</v>
      </c>
      <c r="U2365" s="11">
        <v>6.508</v>
      </c>
      <c r="V2365" s="11">
        <v>5</v>
      </c>
      <c r="W2365" s="11">
        <v>4.1779999999999999</v>
      </c>
      <c r="X2365" s="11">
        <v>3.036</v>
      </c>
      <c r="Y2365" s="11">
        <v>2.2770000000000001</v>
      </c>
      <c r="Z2365" s="11">
        <v>1.1499999999999999</v>
      </c>
      <c r="AA2365" s="11">
        <v>0.23300000000000001</v>
      </c>
      <c r="AB2365" s="11">
        <v>0.11600000000000001</v>
      </c>
      <c r="AC2365" s="11">
        <v>1.4E-2</v>
      </c>
    </row>
    <row r="2366" spans="1:29" ht="11.5" hidden="1">
      <c r="A2366" s="15">
        <v>2349</v>
      </c>
      <c r="B2366" s="13" t="s">
        <v>1059</v>
      </c>
      <c r="C2366" s="14" t="s">
        <v>1224</v>
      </c>
      <c r="D2366" s="12">
        <v>2</v>
      </c>
      <c r="E2366" s="12">
        <v>312</v>
      </c>
      <c r="F2366" s="13" t="s">
        <v>1110</v>
      </c>
      <c r="G2366" s="12">
        <v>915</v>
      </c>
      <c r="H2366" s="12">
        <v>1990</v>
      </c>
      <c r="I2366" s="11">
        <v>15.851000000000001</v>
      </c>
      <c r="J2366" s="11">
        <v>15.282999999999999</v>
      </c>
      <c r="K2366" s="11">
        <v>16.385000000000002</v>
      </c>
      <c r="L2366" s="11">
        <v>20.884</v>
      </c>
      <c r="M2366" s="11">
        <v>18.013000000000002</v>
      </c>
      <c r="N2366" s="11">
        <v>18.227</v>
      </c>
      <c r="O2366" s="11">
        <v>16.489000000000001</v>
      </c>
      <c r="P2366" s="11">
        <v>14.339</v>
      </c>
      <c r="Q2366" s="11">
        <v>12.464</v>
      </c>
      <c r="R2366" s="11">
        <v>9.6319999999999997</v>
      </c>
      <c r="S2366" s="11">
        <v>8.2189999999999994</v>
      </c>
      <c r="T2366" s="11">
        <v>7.5449999999999999</v>
      </c>
      <c r="U2366" s="11">
        <v>6.7830000000000004</v>
      </c>
      <c r="V2366" s="11">
        <v>6.1429999999999998</v>
      </c>
      <c r="W2366" s="11">
        <v>4.6150000000000002</v>
      </c>
      <c r="X2366" s="11">
        <v>3.7850000000000001</v>
      </c>
      <c r="Y2366" s="11">
        <v>2.1800000000000002</v>
      </c>
      <c r="Z2366" s="11">
        <v>1.4410000000000001</v>
      </c>
      <c r="AA2366" s="11">
        <v>0.56299999999999994</v>
      </c>
      <c r="AB2366" s="11">
        <v>7.9000000000000001E-2</v>
      </c>
      <c r="AC2366" s="11">
        <v>2.5000000000000001E-2</v>
      </c>
    </row>
    <row r="2367" spans="1:29" ht="11.5" hidden="1">
      <c r="A2367" s="15">
        <v>2350</v>
      </c>
      <c r="B2367" s="13" t="s">
        <v>1059</v>
      </c>
      <c r="C2367" s="14" t="s">
        <v>1224</v>
      </c>
      <c r="D2367" s="12">
        <v>2</v>
      </c>
      <c r="E2367" s="12">
        <v>312</v>
      </c>
      <c r="F2367" s="13" t="s">
        <v>1110</v>
      </c>
      <c r="G2367" s="12">
        <v>915</v>
      </c>
      <c r="H2367" s="12">
        <v>1995</v>
      </c>
      <c r="I2367" s="11">
        <v>15.707000000000001</v>
      </c>
      <c r="J2367" s="11">
        <v>16.242999999999999</v>
      </c>
      <c r="K2367" s="11">
        <v>16.385999999999999</v>
      </c>
      <c r="L2367" s="11">
        <v>18.170000000000002</v>
      </c>
      <c r="M2367" s="11">
        <v>14.391999999999999</v>
      </c>
      <c r="N2367" s="11">
        <v>18.829000000000001</v>
      </c>
      <c r="O2367" s="11">
        <v>18.919</v>
      </c>
      <c r="P2367" s="11">
        <v>15.882999999999999</v>
      </c>
      <c r="Q2367" s="11">
        <v>14.826000000000001</v>
      </c>
      <c r="R2367" s="11">
        <v>11.773</v>
      </c>
      <c r="S2367" s="11">
        <v>9.8930000000000007</v>
      </c>
      <c r="T2367" s="11">
        <v>7.8410000000000002</v>
      </c>
      <c r="U2367" s="11">
        <v>7.4160000000000004</v>
      </c>
      <c r="V2367" s="11">
        <v>6.1660000000000004</v>
      </c>
      <c r="W2367" s="11">
        <v>5.91</v>
      </c>
      <c r="X2367" s="11">
        <v>3.8220000000000001</v>
      </c>
      <c r="Y2367" s="11">
        <v>3.181</v>
      </c>
      <c r="Z2367" s="11">
        <v>1.4359999999999999</v>
      </c>
      <c r="AA2367" s="11">
        <v>0.745</v>
      </c>
      <c r="AB2367" s="11">
        <v>0.20499999999999999</v>
      </c>
      <c r="AC2367" s="11">
        <v>2.1000000000000001E-2</v>
      </c>
    </row>
    <row r="2368" spans="1:29" ht="11.5" hidden="1">
      <c r="A2368" s="15">
        <v>2351</v>
      </c>
      <c r="B2368" s="13" t="s">
        <v>1059</v>
      </c>
      <c r="C2368" s="14" t="s">
        <v>1224</v>
      </c>
      <c r="D2368" s="12">
        <v>2</v>
      </c>
      <c r="E2368" s="12">
        <v>312</v>
      </c>
      <c r="F2368" s="13" t="s">
        <v>1110</v>
      </c>
      <c r="G2368" s="12">
        <v>915</v>
      </c>
      <c r="H2368" s="12">
        <v>2000</v>
      </c>
      <c r="I2368" s="11">
        <v>15.499000000000001</v>
      </c>
      <c r="J2368" s="11">
        <v>17.195</v>
      </c>
      <c r="K2368" s="11">
        <v>18.276</v>
      </c>
      <c r="L2368" s="11">
        <v>18.003</v>
      </c>
      <c r="M2368" s="11">
        <v>12.207000000000001</v>
      </c>
      <c r="N2368" s="11">
        <v>15.198</v>
      </c>
      <c r="O2368" s="11">
        <v>19.363</v>
      </c>
      <c r="P2368" s="11">
        <v>18.332000000000001</v>
      </c>
      <c r="Q2368" s="11">
        <v>16.3</v>
      </c>
      <c r="R2368" s="11">
        <v>14.145</v>
      </c>
      <c r="S2368" s="11">
        <v>11.971</v>
      </c>
      <c r="T2368" s="11">
        <v>9.4410000000000007</v>
      </c>
      <c r="U2368" s="11">
        <v>7.6609999999999996</v>
      </c>
      <c r="V2368" s="11">
        <v>6.7969999999999997</v>
      </c>
      <c r="W2368" s="11">
        <v>5.9420000000000002</v>
      </c>
      <c r="X2368" s="11">
        <v>4.9939999999999998</v>
      </c>
      <c r="Y2368" s="11">
        <v>3.2189999999999999</v>
      </c>
      <c r="Z2368" s="11">
        <v>2.1749999999999998</v>
      </c>
      <c r="AA2368" s="11">
        <v>0.78100000000000003</v>
      </c>
      <c r="AB2368" s="11">
        <v>0.28799999999999998</v>
      </c>
      <c r="AC2368" s="11">
        <v>0.05</v>
      </c>
    </row>
    <row r="2369" spans="1:29" ht="11.5" hidden="1">
      <c r="A2369" s="15">
        <v>2352</v>
      </c>
      <c r="B2369" s="13" t="s">
        <v>1059</v>
      </c>
      <c r="C2369" s="14" t="s">
        <v>1224</v>
      </c>
      <c r="D2369" s="12">
        <v>2</v>
      </c>
      <c r="E2369" s="12">
        <v>312</v>
      </c>
      <c r="F2369" s="13" t="s">
        <v>1110</v>
      </c>
      <c r="G2369" s="12">
        <v>915</v>
      </c>
      <c r="H2369" s="12">
        <v>2005</v>
      </c>
      <c r="I2369" s="11">
        <v>13.929</v>
      </c>
      <c r="J2369" s="11">
        <v>15.577999999999999</v>
      </c>
      <c r="K2369" s="11">
        <v>16.489999999999998</v>
      </c>
      <c r="L2369" s="11">
        <v>15.677</v>
      </c>
      <c r="M2369" s="11">
        <v>10.23</v>
      </c>
      <c r="N2369" s="11">
        <v>11.548</v>
      </c>
      <c r="O2369" s="11">
        <v>16.382999999999999</v>
      </c>
      <c r="P2369" s="11">
        <v>17.933</v>
      </c>
      <c r="Q2369" s="11">
        <v>18.065000000000001</v>
      </c>
      <c r="R2369" s="11">
        <v>15.101000000000001</v>
      </c>
      <c r="S2369" s="11">
        <v>13.063000000000001</v>
      </c>
      <c r="T2369" s="11">
        <v>11.932</v>
      </c>
      <c r="U2369" s="11">
        <v>9.1379999999999999</v>
      </c>
      <c r="V2369" s="11">
        <v>7.8029999999999999</v>
      </c>
      <c r="W2369" s="11">
        <v>6.6710000000000003</v>
      </c>
      <c r="X2369" s="11">
        <v>5.3979999999999997</v>
      </c>
      <c r="Y2369" s="11">
        <v>3.9340000000000002</v>
      </c>
      <c r="Z2369" s="11">
        <v>2.278</v>
      </c>
      <c r="AA2369" s="11">
        <v>1.2390000000000001</v>
      </c>
      <c r="AB2369" s="11">
        <v>0.32300000000000001</v>
      </c>
      <c r="AC2369" s="11">
        <v>0.08</v>
      </c>
    </row>
    <row r="2370" spans="1:29" ht="11.5" hidden="1">
      <c r="A2370" s="15">
        <v>2353</v>
      </c>
      <c r="B2370" s="13" t="s">
        <v>1059</v>
      </c>
      <c r="C2370" s="14" t="s">
        <v>1224</v>
      </c>
      <c r="D2370" s="12">
        <v>2</v>
      </c>
      <c r="E2370" s="12">
        <v>312</v>
      </c>
      <c r="F2370" s="13" t="s">
        <v>1110</v>
      </c>
      <c r="G2370" s="12">
        <v>915</v>
      </c>
      <c r="H2370" s="12">
        <v>2010</v>
      </c>
      <c r="I2370" s="11">
        <v>13.696</v>
      </c>
      <c r="J2370" s="11">
        <v>15.013</v>
      </c>
      <c r="K2370" s="11">
        <v>15.763</v>
      </c>
      <c r="L2370" s="11">
        <v>15.867000000000001</v>
      </c>
      <c r="M2370" s="11">
        <v>9.6300000000000008</v>
      </c>
      <c r="N2370" s="11">
        <v>10.119</v>
      </c>
      <c r="O2370" s="11">
        <v>12.507</v>
      </c>
      <c r="P2370" s="11">
        <v>16.603000000000002</v>
      </c>
      <c r="Q2370" s="11">
        <v>17.535</v>
      </c>
      <c r="R2370" s="11">
        <v>17.940999999999999</v>
      </c>
      <c r="S2370" s="11">
        <v>15.01</v>
      </c>
      <c r="T2370" s="11">
        <v>13.935</v>
      </c>
      <c r="U2370" s="11">
        <v>11.611000000000001</v>
      </c>
      <c r="V2370" s="11">
        <v>9.3059999999999992</v>
      </c>
      <c r="W2370" s="11">
        <v>7.3289999999999997</v>
      </c>
      <c r="X2370" s="11">
        <v>6.1219999999999999</v>
      </c>
      <c r="Y2370" s="11">
        <v>4.67</v>
      </c>
      <c r="Z2370" s="11">
        <v>2.867</v>
      </c>
      <c r="AA2370" s="11">
        <v>1.353</v>
      </c>
      <c r="AB2370" s="11">
        <v>0.54</v>
      </c>
      <c r="AC2370" s="11">
        <v>0.1</v>
      </c>
    </row>
    <row r="2371" spans="1:29" ht="11.5" hidden="1">
      <c r="A2371" s="15">
        <v>2354</v>
      </c>
      <c r="B2371" s="13" t="s">
        <v>1059</v>
      </c>
      <c r="C2371" s="14" t="s">
        <v>1224</v>
      </c>
      <c r="D2371" s="12">
        <v>2</v>
      </c>
      <c r="E2371" s="12">
        <v>312</v>
      </c>
      <c r="F2371" s="13" t="s">
        <v>1110</v>
      </c>
      <c r="G2371" s="12">
        <v>915</v>
      </c>
      <c r="H2371" s="12">
        <v>2015</v>
      </c>
      <c r="I2371" s="11">
        <v>10.959</v>
      </c>
      <c r="J2371" s="11">
        <v>13.992000000000001</v>
      </c>
      <c r="K2371" s="11">
        <v>15.073</v>
      </c>
      <c r="L2371" s="11">
        <v>14.592000000000001</v>
      </c>
      <c r="M2371" s="11">
        <v>9.59</v>
      </c>
      <c r="N2371" s="11">
        <v>9.6029999999999998</v>
      </c>
      <c r="O2371" s="11">
        <v>11.028</v>
      </c>
      <c r="P2371" s="11">
        <v>13.006</v>
      </c>
      <c r="Q2371" s="11">
        <v>16.058</v>
      </c>
      <c r="R2371" s="11">
        <v>17.187000000000001</v>
      </c>
      <c r="S2371" s="11">
        <v>17.373000000000001</v>
      </c>
      <c r="T2371" s="11">
        <v>14.97</v>
      </c>
      <c r="U2371" s="11">
        <v>13.577999999999999</v>
      </c>
      <c r="V2371" s="11">
        <v>11.178000000000001</v>
      </c>
      <c r="W2371" s="11">
        <v>8.5869999999999997</v>
      </c>
      <c r="X2371" s="11">
        <v>6.6760000000000002</v>
      </c>
      <c r="Y2371" s="11">
        <v>5.37</v>
      </c>
      <c r="Z2371" s="11">
        <v>3.4820000000000002</v>
      </c>
      <c r="AA2371" s="11">
        <v>1.7609999999999999</v>
      </c>
      <c r="AB2371" s="11">
        <v>0.61799999999999999</v>
      </c>
      <c r="AC2371" s="11">
        <v>0.16800000000000001</v>
      </c>
    </row>
    <row r="2372" spans="1:29" ht="11.5" hidden="1">
      <c r="A2372" s="15">
        <v>2355</v>
      </c>
      <c r="B2372" s="13" t="s">
        <v>1059</v>
      </c>
      <c r="C2372" s="14" t="s">
        <v>1224</v>
      </c>
      <c r="D2372" s="12">
        <v>2</v>
      </c>
      <c r="E2372" s="12">
        <v>312</v>
      </c>
      <c r="F2372" s="13" t="s">
        <v>1110</v>
      </c>
      <c r="G2372" s="12">
        <v>915</v>
      </c>
      <c r="H2372" s="12">
        <v>2020</v>
      </c>
      <c r="I2372" s="11">
        <v>11.26</v>
      </c>
      <c r="J2372" s="11">
        <v>10.872</v>
      </c>
      <c r="K2372" s="11">
        <v>13.913</v>
      </c>
      <c r="L2372" s="11">
        <v>14.698</v>
      </c>
      <c r="M2372" s="11">
        <v>13.954000000000001</v>
      </c>
      <c r="N2372" s="11">
        <v>9</v>
      </c>
      <c r="O2372" s="11">
        <v>9.1639999999999997</v>
      </c>
      <c r="P2372" s="11">
        <v>10.718999999999999</v>
      </c>
      <c r="Q2372" s="11">
        <v>12.773999999999999</v>
      </c>
      <c r="R2372" s="11">
        <v>15.863</v>
      </c>
      <c r="S2372" s="11">
        <v>17.004000000000001</v>
      </c>
      <c r="T2372" s="11">
        <v>17.123999999999999</v>
      </c>
      <c r="U2372" s="11">
        <v>14.603999999999999</v>
      </c>
      <c r="V2372" s="11">
        <v>13.077</v>
      </c>
      <c r="W2372" s="11">
        <v>10.579000000000001</v>
      </c>
      <c r="X2372" s="11">
        <v>7.8449999999999998</v>
      </c>
      <c r="Y2372" s="11">
        <v>5.71</v>
      </c>
      <c r="Z2372" s="11">
        <v>4.1130000000000004</v>
      </c>
      <c r="AA2372" s="11">
        <v>2.2269999999999999</v>
      </c>
      <c r="AB2372" s="11">
        <v>0.85099999999999998</v>
      </c>
      <c r="AC2372" s="11">
        <v>0.22</v>
      </c>
    </row>
    <row r="2373" spans="1:29" ht="11.5" hidden="1">
      <c r="A2373" s="15">
        <v>2356</v>
      </c>
      <c r="B2373" s="13" t="s">
        <v>1059</v>
      </c>
      <c r="C2373" s="14" t="s">
        <v>1225</v>
      </c>
      <c r="D2373" s="12"/>
      <c r="E2373" s="12">
        <v>332</v>
      </c>
      <c r="F2373" s="13" t="s">
        <v>1110</v>
      </c>
      <c r="G2373" s="12">
        <v>915</v>
      </c>
      <c r="H2373" s="12">
        <v>1950</v>
      </c>
      <c r="I2373" s="11">
        <v>236.68899999999999</v>
      </c>
      <c r="J2373" s="11">
        <v>208.41900000000001</v>
      </c>
      <c r="K2373" s="11">
        <v>189.845</v>
      </c>
      <c r="L2373" s="11">
        <v>163.71</v>
      </c>
      <c r="M2373" s="11">
        <v>142.01400000000001</v>
      </c>
      <c r="N2373" s="11">
        <v>127.715</v>
      </c>
      <c r="O2373" s="11">
        <v>115.386</v>
      </c>
      <c r="P2373" s="11">
        <v>102.895</v>
      </c>
      <c r="Q2373" s="11">
        <v>89.581999999999994</v>
      </c>
      <c r="R2373" s="11">
        <v>74.787999999999997</v>
      </c>
      <c r="S2373" s="11">
        <v>57.036999999999999</v>
      </c>
      <c r="T2373" s="11">
        <v>40.927999999999997</v>
      </c>
      <c r="U2373" s="11">
        <v>32.874000000000002</v>
      </c>
      <c r="V2373" s="11">
        <v>24.82</v>
      </c>
      <c r="W2373" s="11">
        <v>19.722999999999999</v>
      </c>
      <c r="X2373" s="11">
        <v>13.148999999999999</v>
      </c>
      <c r="Y2373" s="11">
        <v>6.5369999999999999</v>
      </c>
      <c r="Z2373" s="11">
        <v>2.4860000000000002</v>
      </c>
      <c r="AA2373" s="11">
        <v>0.68600000000000005</v>
      </c>
      <c r="AB2373" s="11">
        <v>0.13200000000000001</v>
      </c>
      <c r="AC2373" s="11">
        <v>2.1000000000000001E-2</v>
      </c>
    </row>
    <row r="2374" spans="1:29" ht="11.5" hidden="1">
      <c r="A2374" s="15">
        <v>2357</v>
      </c>
      <c r="B2374" s="13" t="s">
        <v>1059</v>
      </c>
      <c r="C2374" s="14" t="s">
        <v>1225</v>
      </c>
      <c r="D2374" s="12"/>
      <c r="E2374" s="12">
        <v>332</v>
      </c>
      <c r="F2374" s="13" t="s">
        <v>1110</v>
      </c>
      <c r="G2374" s="12">
        <v>915</v>
      </c>
      <c r="H2374" s="12">
        <v>1955</v>
      </c>
      <c r="I2374" s="11">
        <v>280.48200000000003</v>
      </c>
      <c r="J2374" s="11">
        <v>212.23099999999999</v>
      </c>
      <c r="K2374" s="11">
        <v>202.00200000000001</v>
      </c>
      <c r="L2374" s="11">
        <v>183.35400000000001</v>
      </c>
      <c r="M2374" s="11">
        <v>155.393</v>
      </c>
      <c r="N2374" s="11">
        <v>133.471</v>
      </c>
      <c r="O2374" s="11">
        <v>118.992</v>
      </c>
      <c r="P2374" s="11">
        <v>107.923</v>
      </c>
      <c r="Q2374" s="11">
        <v>96.349000000000004</v>
      </c>
      <c r="R2374" s="11">
        <v>83.393000000000001</v>
      </c>
      <c r="S2374" s="11">
        <v>68.492000000000004</v>
      </c>
      <c r="T2374" s="11">
        <v>50.948</v>
      </c>
      <c r="U2374" s="11">
        <v>35.155999999999999</v>
      </c>
      <c r="V2374" s="11">
        <v>26.637</v>
      </c>
      <c r="W2374" s="11">
        <v>18.015000000000001</v>
      </c>
      <c r="X2374" s="11">
        <v>12.055999999999999</v>
      </c>
      <c r="Y2374" s="11">
        <v>6.3719999999999999</v>
      </c>
      <c r="Z2374" s="11">
        <v>2.3250000000000002</v>
      </c>
      <c r="AA2374" s="11">
        <v>0.60599999999999998</v>
      </c>
      <c r="AB2374" s="11">
        <v>0.108</v>
      </c>
      <c r="AC2374" s="11">
        <v>1.4E-2</v>
      </c>
    </row>
    <row r="2375" spans="1:29" ht="11.5" hidden="1">
      <c r="A2375" s="15">
        <v>2358</v>
      </c>
      <c r="B2375" s="13" t="s">
        <v>1059</v>
      </c>
      <c r="C2375" s="14" t="s">
        <v>1225</v>
      </c>
      <c r="D2375" s="12"/>
      <c r="E2375" s="12">
        <v>332</v>
      </c>
      <c r="F2375" s="13" t="s">
        <v>1110</v>
      </c>
      <c r="G2375" s="12">
        <v>915</v>
      </c>
      <c r="H2375" s="12">
        <v>1960</v>
      </c>
      <c r="I2375" s="11">
        <v>312.90800000000002</v>
      </c>
      <c r="J2375" s="11">
        <v>256.17399999999998</v>
      </c>
      <c r="K2375" s="11">
        <v>206.58699999999999</v>
      </c>
      <c r="L2375" s="11">
        <v>195.81299999999999</v>
      </c>
      <c r="M2375" s="11">
        <v>174.71700000000001</v>
      </c>
      <c r="N2375" s="11">
        <v>146.37899999999999</v>
      </c>
      <c r="O2375" s="11">
        <v>125.06100000000001</v>
      </c>
      <c r="P2375" s="11">
        <v>110.782</v>
      </c>
      <c r="Q2375" s="11">
        <v>101.005</v>
      </c>
      <c r="R2375" s="11">
        <v>89.721000000000004</v>
      </c>
      <c r="S2375" s="11">
        <v>76.384</v>
      </c>
      <c r="T2375" s="11">
        <v>61.301000000000002</v>
      </c>
      <c r="U2375" s="11">
        <v>43.847000000000001</v>
      </c>
      <c r="V2375" s="11">
        <v>28.518999999999998</v>
      </c>
      <c r="W2375" s="11">
        <v>19.449000000000002</v>
      </c>
      <c r="X2375" s="11">
        <v>11.121</v>
      </c>
      <c r="Y2375" s="11">
        <v>5.9340000000000002</v>
      </c>
      <c r="Z2375" s="11">
        <v>2.323</v>
      </c>
      <c r="AA2375" s="11">
        <v>0.58599999999999997</v>
      </c>
      <c r="AB2375" s="11">
        <v>9.9000000000000005E-2</v>
      </c>
      <c r="AC2375" s="11">
        <v>1.0999999999999999E-2</v>
      </c>
    </row>
    <row r="2376" spans="1:29" ht="11.5" hidden="1">
      <c r="A2376" s="15">
        <v>2359</v>
      </c>
      <c r="B2376" s="13" t="s">
        <v>1059</v>
      </c>
      <c r="C2376" s="14" t="s">
        <v>1225</v>
      </c>
      <c r="D2376" s="12"/>
      <c r="E2376" s="12">
        <v>332</v>
      </c>
      <c r="F2376" s="13" t="s">
        <v>1110</v>
      </c>
      <c r="G2376" s="12">
        <v>915</v>
      </c>
      <c r="H2376" s="12">
        <v>1965</v>
      </c>
      <c r="I2376" s="11">
        <v>345.96199999999999</v>
      </c>
      <c r="J2376" s="11">
        <v>288.54399999999998</v>
      </c>
      <c r="K2376" s="11">
        <v>249.49</v>
      </c>
      <c r="L2376" s="11">
        <v>200.011</v>
      </c>
      <c r="M2376" s="11">
        <v>187.08699999999999</v>
      </c>
      <c r="N2376" s="11">
        <v>165.50800000000001</v>
      </c>
      <c r="O2376" s="11">
        <v>137.46</v>
      </c>
      <c r="P2376" s="11">
        <v>115.99</v>
      </c>
      <c r="Q2376" s="11">
        <v>102.818</v>
      </c>
      <c r="R2376" s="11">
        <v>93.647000000000006</v>
      </c>
      <c r="S2376" s="11">
        <v>81.896000000000001</v>
      </c>
      <c r="T2376" s="11">
        <v>68.361999999999995</v>
      </c>
      <c r="U2376" s="11">
        <v>52.819000000000003</v>
      </c>
      <c r="V2376" s="11">
        <v>35.631999999999998</v>
      </c>
      <c r="W2376" s="11">
        <v>20.928000000000001</v>
      </c>
      <c r="X2376" s="11">
        <v>12.125</v>
      </c>
      <c r="Y2376" s="11">
        <v>5.5579999999999998</v>
      </c>
      <c r="Z2376" s="11">
        <v>2.2130000000000001</v>
      </c>
      <c r="AA2376" s="11">
        <v>0.60499999999999998</v>
      </c>
      <c r="AB2376" s="11">
        <v>0.10199999999999999</v>
      </c>
      <c r="AC2376" s="11">
        <v>1.0999999999999999E-2</v>
      </c>
    </row>
    <row r="2377" spans="1:29" ht="11.5" hidden="1">
      <c r="A2377" s="15">
        <v>2360</v>
      </c>
      <c r="B2377" s="13" t="s">
        <v>1059</v>
      </c>
      <c r="C2377" s="14" t="s">
        <v>1225</v>
      </c>
      <c r="D2377" s="12"/>
      <c r="E2377" s="12">
        <v>332</v>
      </c>
      <c r="F2377" s="13" t="s">
        <v>1110</v>
      </c>
      <c r="G2377" s="12">
        <v>915</v>
      </c>
      <c r="H2377" s="12">
        <v>1970</v>
      </c>
      <c r="I2377" s="11">
        <v>364.19400000000002</v>
      </c>
      <c r="J2377" s="11">
        <v>322.202</v>
      </c>
      <c r="K2377" s="11">
        <v>281.39</v>
      </c>
      <c r="L2377" s="11">
        <v>242.21700000000001</v>
      </c>
      <c r="M2377" s="11">
        <v>191.184</v>
      </c>
      <c r="N2377" s="11">
        <v>177.02500000000001</v>
      </c>
      <c r="O2377" s="11">
        <v>155.71799999999999</v>
      </c>
      <c r="P2377" s="11">
        <v>129.67400000000001</v>
      </c>
      <c r="Q2377" s="11">
        <v>108.694</v>
      </c>
      <c r="R2377" s="11">
        <v>95.796000000000006</v>
      </c>
      <c r="S2377" s="11">
        <v>86.331000000000003</v>
      </c>
      <c r="T2377" s="11">
        <v>73.8</v>
      </c>
      <c r="U2377" s="11">
        <v>59.198999999999998</v>
      </c>
      <c r="V2377" s="11">
        <v>43.055</v>
      </c>
      <c r="W2377" s="11">
        <v>26.298999999999999</v>
      </c>
      <c r="X2377" s="11">
        <v>13.172000000000001</v>
      </c>
      <c r="Y2377" s="11">
        <v>6.15</v>
      </c>
      <c r="Z2377" s="11">
        <v>2.1219999999999999</v>
      </c>
      <c r="AA2377" s="11">
        <v>0.59799999999999998</v>
      </c>
      <c r="AB2377" s="11">
        <v>0.109</v>
      </c>
      <c r="AC2377" s="11">
        <v>1.2E-2</v>
      </c>
    </row>
    <row r="2378" spans="1:29" ht="11.5" hidden="1">
      <c r="A2378" s="15">
        <v>2361</v>
      </c>
      <c r="B2378" s="13" t="s">
        <v>1059</v>
      </c>
      <c r="C2378" s="14" t="s">
        <v>1225</v>
      </c>
      <c r="D2378" s="12"/>
      <c r="E2378" s="12">
        <v>332</v>
      </c>
      <c r="F2378" s="13" t="s">
        <v>1110</v>
      </c>
      <c r="G2378" s="12">
        <v>915</v>
      </c>
      <c r="H2378" s="12">
        <v>1975</v>
      </c>
      <c r="I2378" s="11">
        <v>381.25900000000001</v>
      </c>
      <c r="J2378" s="11">
        <v>339.58300000000003</v>
      </c>
      <c r="K2378" s="11">
        <v>314.44099999999997</v>
      </c>
      <c r="L2378" s="11">
        <v>273.27100000000002</v>
      </c>
      <c r="M2378" s="11">
        <v>231.96899999999999</v>
      </c>
      <c r="N2378" s="11">
        <v>179.88800000000001</v>
      </c>
      <c r="O2378" s="11">
        <v>166.38</v>
      </c>
      <c r="P2378" s="11">
        <v>146.66300000000001</v>
      </c>
      <c r="Q2378" s="11">
        <v>122.562</v>
      </c>
      <c r="R2378" s="11">
        <v>101.64700000000001</v>
      </c>
      <c r="S2378" s="11">
        <v>88.185000000000002</v>
      </c>
      <c r="T2378" s="11">
        <v>77.489999999999995</v>
      </c>
      <c r="U2378" s="11">
        <v>63.585999999999999</v>
      </c>
      <c r="V2378" s="11">
        <v>48.26</v>
      </c>
      <c r="W2378" s="11">
        <v>31.97</v>
      </c>
      <c r="X2378" s="11">
        <v>16.715</v>
      </c>
      <c r="Y2378" s="11">
        <v>6.7720000000000002</v>
      </c>
      <c r="Z2378" s="11">
        <v>2.3919999999999999</v>
      </c>
      <c r="AA2378" s="11">
        <v>0.58499999999999996</v>
      </c>
      <c r="AB2378" s="11">
        <v>0.112</v>
      </c>
      <c r="AC2378" s="11">
        <v>1.2999999999999999E-2</v>
      </c>
    </row>
    <row r="2379" spans="1:29" ht="11.5" hidden="1">
      <c r="A2379" s="15">
        <v>2362</v>
      </c>
      <c r="B2379" s="13" t="s">
        <v>1059</v>
      </c>
      <c r="C2379" s="14" t="s">
        <v>1225</v>
      </c>
      <c r="D2379" s="12"/>
      <c r="E2379" s="12">
        <v>332</v>
      </c>
      <c r="F2379" s="13" t="s">
        <v>1110</v>
      </c>
      <c r="G2379" s="12">
        <v>915</v>
      </c>
      <c r="H2379" s="12">
        <v>1980</v>
      </c>
      <c r="I2379" s="11">
        <v>451.17599999999999</v>
      </c>
      <c r="J2379" s="11">
        <v>360.65100000000001</v>
      </c>
      <c r="K2379" s="11">
        <v>331.137</v>
      </c>
      <c r="L2379" s="11">
        <v>302.91800000000001</v>
      </c>
      <c r="M2379" s="11">
        <v>257.00200000000001</v>
      </c>
      <c r="N2379" s="11">
        <v>220.12799999999999</v>
      </c>
      <c r="O2379" s="11">
        <v>171.084</v>
      </c>
      <c r="P2379" s="11">
        <v>157.572</v>
      </c>
      <c r="Q2379" s="11">
        <v>138.92400000000001</v>
      </c>
      <c r="R2379" s="11">
        <v>114.97799999999999</v>
      </c>
      <c r="S2379" s="11">
        <v>94.637</v>
      </c>
      <c r="T2379" s="11">
        <v>80.415000000000006</v>
      </c>
      <c r="U2379" s="11">
        <v>68.209000000000003</v>
      </c>
      <c r="V2379" s="11">
        <v>52.878999999999998</v>
      </c>
      <c r="W2379" s="11">
        <v>36.79</v>
      </c>
      <c r="X2379" s="11">
        <v>21.058</v>
      </c>
      <c r="Y2379" s="11">
        <v>8.9819999999999993</v>
      </c>
      <c r="Z2379" s="11">
        <v>2.778</v>
      </c>
      <c r="AA2379" s="11">
        <v>0.70199999999999996</v>
      </c>
      <c r="AB2379" s="11">
        <v>0.11600000000000001</v>
      </c>
      <c r="AC2379" s="11">
        <v>1.4999999999999999E-2</v>
      </c>
    </row>
    <row r="2380" spans="1:29" ht="11.5" hidden="1">
      <c r="A2380" s="15">
        <v>2363</v>
      </c>
      <c r="B2380" s="13" t="s">
        <v>1059</v>
      </c>
      <c r="C2380" s="14" t="s">
        <v>1225</v>
      </c>
      <c r="D2380" s="12"/>
      <c r="E2380" s="12">
        <v>332</v>
      </c>
      <c r="F2380" s="13" t="s">
        <v>1110</v>
      </c>
      <c r="G2380" s="12">
        <v>915</v>
      </c>
      <c r="H2380" s="12">
        <v>1985</v>
      </c>
      <c r="I2380" s="11">
        <v>543.91800000000001</v>
      </c>
      <c r="J2380" s="11">
        <v>429.392</v>
      </c>
      <c r="K2380" s="11">
        <v>352.7</v>
      </c>
      <c r="L2380" s="11">
        <v>321.44499999999999</v>
      </c>
      <c r="M2380" s="11">
        <v>289.72899999999998</v>
      </c>
      <c r="N2380" s="11">
        <v>240.19800000000001</v>
      </c>
      <c r="O2380" s="11">
        <v>205.77699999999999</v>
      </c>
      <c r="P2380" s="11">
        <v>158.52099999999999</v>
      </c>
      <c r="Q2380" s="11">
        <v>146.60499999999999</v>
      </c>
      <c r="R2380" s="11">
        <v>130.18899999999999</v>
      </c>
      <c r="S2380" s="11">
        <v>106.974</v>
      </c>
      <c r="T2380" s="11">
        <v>86.741</v>
      </c>
      <c r="U2380" s="11">
        <v>71.441000000000003</v>
      </c>
      <c r="V2380" s="11">
        <v>57.44</v>
      </c>
      <c r="W2380" s="11">
        <v>40.948</v>
      </c>
      <c r="X2380" s="11">
        <v>24.75</v>
      </c>
      <c r="Y2380" s="11">
        <v>11.617000000000001</v>
      </c>
      <c r="Z2380" s="11">
        <v>3.8069999999999999</v>
      </c>
      <c r="AA2380" s="11">
        <v>0.84599999999999997</v>
      </c>
      <c r="AB2380" s="11">
        <v>0.14599999999999999</v>
      </c>
      <c r="AC2380" s="11">
        <v>1.6E-2</v>
      </c>
    </row>
    <row r="2381" spans="1:29" ht="11.5" hidden="1">
      <c r="A2381" s="15">
        <v>2364</v>
      </c>
      <c r="B2381" s="13" t="s">
        <v>1059</v>
      </c>
      <c r="C2381" s="14" t="s">
        <v>1225</v>
      </c>
      <c r="D2381" s="12"/>
      <c r="E2381" s="12">
        <v>332</v>
      </c>
      <c r="F2381" s="13" t="s">
        <v>1110</v>
      </c>
      <c r="G2381" s="12">
        <v>915</v>
      </c>
      <c r="H2381" s="12">
        <v>1990</v>
      </c>
      <c r="I2381" s="11">
        <v>563.41700000000003</v>
      </c>
      <c r="J2381" s="11">
        <v>520.827</v>
      </c>
      <c r="K2381" s="11">
        <v>420.44900000000001</v>
      </c>
      <c r="L2381" s="11">
        <v>342.839</v>
      </c>
      <c r="M2381" s="11">
        <v>308.29000000000002</v>
      </c>
      <c r="N2381" s="11">
        <v>271.56400000000002</v>
      </c>
      <c r="O2381" s="11">
        <v>223.59899999999999</v>
      </c>
      <c r="P2381" s="11">
        <v>191.40899999999999</v>
      </c>
      <c r="Q2381" s="11">
        <v>147.79400000000001</v>
      </c>
      <c r="R2381" s="11">
        <v>136.346</v>
      </c>
      <c r="S2381" s="11">
        <v>120.247</v>
      </c>
      <c r="T2381" s="11">
        <v>98.426000000000002</v>
      </c>
      <c r="U2381" s="11">
        <v>77.608000000000004</v>
      </c>
      <c r="V2381" s="11">
        <v>60.613</v>
      </c>
      <c r="W2381" s="11">
        <v>44.938000000000002</v>
      </c>
      <c r="X2381" s="11">
        <v>27.93</v>
      </c>
      <c r="Y2381" s="11">
        <v>13.888</v>
      </c>
      <c r="Z2381" s="11">
        <v>5.0229999999999997</v>
      </c>
      <c r="AA2381" s="11">
        <v>1.1879999999999999</v>
      </c>
      <c r="AB2381" s="11">
        <v>0.18</v>
      </c>
      <c r="AC2381" s="11">
        <v>2.1000000000000001E-2</v>
      </c>
    </row>
    <row r="2382" spans="1:29" ht="11.5" hidden="1">
      <c r="A2382" s="15">
        <v>2365</v>
      </c>
      <c r="B2382" s="13" t="s">
        <v>1059</v>
      </c>
      <c r="C2382" s="14" t="s">
        <v>1225</v>
      </c>
      <c r="D2382" s="12"/>
      <c r="E2382" s="12">
        <v>332</v>
      </c>
      <c r="F2382" s="13" t="s">
        <v>1110</v>
      </c>
      <c r="G2382" s="12">
        <v>915</v>
      </c>
      <c r="H2382" s="12">
        <v>1995</v>
      </c>
      <c r="I2382" s="11">
        <v>576.66800000000001</v>
      </c>
      <c r="J2382" s="11">
        <v>541.95299999999997</v>
      </c>
      <c r="K2382" s="11">
        <v>510.50700000000001</v>
      </c>
      <c r="L2382" s="11">
        <v>409.36900000000003</v>
      </c>
      <c r="M2382" s="11">
        <v>329.57799999999997</v>
      </c>
      <c r="N2382" s="11">
        <v>289.97000000000003</v>
      </c>
      <c r="O2382" s="11">
        <v>254.32300000000001</v>
      </c>
      <c r="P2382" s="11">
        <v>208.87100000000001</v>
      </c>
      <c r="Q2382" s="11">
        <v>178.71299999999999</v>
      </c>
      <c r="R2382" s="11">
        <v>137.78200000000001</v>
      </c>
      <c r="S2382" s="11">
        <v>127.03</v>
      </c>
      <c r="T2382" s="11">
        <v>110.545</v>
      </c>
      <c r="U2382" s="11">
        <v>88.793999999999997</v>
      </c>
      <c r="V2382" s="11">
        <v>66.441999999999993</v>
      </c>
      <c r="W2382" s="11">
        <v>47.94</v>
      </c>
      <c r="X2382" s="11">
        <v>31.100999999999999</v>
      </c>
      <c r="Y2382" s="11">
        <v>15.962999999999999</v>
      </c>
      <c r="Z2382" s="11">
        <v>6.1470000000000002</v>
      </c>
      <c r="AA2382" s="11">
        <v>1.61</v>
      </c>
      <c r="AB2382" s="11">
        <v>0.26100000000000001</v>
      </c>
      <c r="AC2382" s="11">
        <v>2.7E-2</v>
      </c>
    </row>
    <row r="2383" spans="1:29" ht="11.5" hidden="1">
      <c r="A2383" s="15">
        <v>2366</v>
      </c>
      <c r="B2383" s="13" t="s">
        <v>1059</v>
      </c>
      <c r="C2383" s="14" t="s">
        <v>1225</v>
      </c>
      <c r="D2383" s="12"/>
      <c r="E2383" s="12">
        <v>332</v>
      </c>
      <c r="F2383" s="13" t="s">
        <v>1110</v>
      </c>
      <c r="G2383" s="12">
        <v>915</v>
      </c>
      <c r="H2383" s="12">
        <v>2000</v>
      </c>
      <c r="I2383" s="11">
        <v>593.32399999999996</v>
      </c>
      <c r="J2383" s="11">
        <v>556.66099999999994</v>
      </c>
      <c r="K2383" s="11">
        <v>530.74199999999996</v>
      </c>
      <c r="L2383" s="11">
        <v>497.42500000000001</v>
      </c>
      <c r="M2383" s="11">
        <v>394.62599999999998</v>
      </c>
      <c r="N2383" s="11">
        <v>310.98399999999998</v>
      </c>
      <c r="O2383" s="11">
        <v>272.363</v>
      </c>
      <c r="P2383" s="11">
        <v>238.821</v>
      </c>
      <c r="Q2383" s="11">
        <v>195.74600000000001</v>
      </c>
      <c r="R2383" s="11">
        <v>167.76300000000001</v>
      </c>
      <c r="S2383" s="11">
        <v>128.786</v>
      </c>
      <c r="T2383" s="11">
        <v>117.65600000000001</v>
      </c>
      <c r="U2383" s="11">
        <v>100.108</v>
      </c>
      <c r="V2383" s="11">
        <v>76.733999999999995</v>
      </c>
      <c r="W2383" s="11">
        <v>53.084000000000003</v>
      </c>
      <c r="X2383" s="11">
        <v>33.628999999999998</v>
      </c>
      <c r="Y2383" s="11">
        <v>18.102</v>
      </c>
      <c r="Z2383" s="11">
        <v>7.2560000000000002</v>
      </c>
      <c r="AA2383" s="11">
        <v>2.0449999999999999</v>
      </c>
      <c r="AB2383" s="11">
        <v>0.372</v>
      </c>
      <c r="AC2383" s="11">
        <v>0.04</v>
      </c>
    </row>
    <row r="2384" spans="1:29" ht="11.5" hidden="1">
      <c r="A2384" s="15">
        <v>2367</v>
      </c>
      <c r="B2384" s="13" t="s">
        <v>1059</v>
      </c>
      <c r="C2384" s="14" t="s">
        <v>1225</v>
      </c>
      <c r="D2384" s="12"/>
      <c r="E2384" s="12">
        <v>332</v>
      </c>
      <c r="F2384" s="13" t="s">
        <v>1110</v>
      </c>
      <c r="G2384" s="12">
        <v>915</v>
      </c>
      <c r="H2384" s="12">
        <v>2005</v>
      </c>
      <c r="I2384" s="11">
        <v>609.20399999999995</v>
      </c>
      <c r="J2384" s="11">
        <v>574.89400000000001</v>
      </c>
      <c r="K2384" s="11">
        <v>545.40700000000004</v>
      </c>
      <c r="L2384" s="11">
        <v>517.66600000000005</v>
      </c>
      <c r="M2384" s="11">
        <v>481.512</v>
      </c>
      <c r="N2384" s="11">
        <v>375.18200000000002</v>
      </c>
      <c r="O2384" s="11">
        <v>293.339</v>
      </c>
      <c r="P2384" s="11">
        <v>256.75400000000002</v>
      </c>
      <c r="Q2384" s="11">
        <v>225.04900000000001</v>
      </c>
      <c r="R2384" s="11">
        <v>184.42699999999999</v>
      </c>
      <c r="S2384" s="11">
        <v>157.619</v>
      </c>
      <c r="T2384" s="11">
        <v>119.51</v>
      </c>
      <c r="U2384" s="11">
        <v>106.821</v>
      </c>
      <c r="V2384" s="11">
        <v>86.793999999999997</v>
      </c>
      <c r="W2384" s="11">
        <v>61.534999999999997</v>
      </c>
      <c r="X2384" s="11">
        <v>37.439</v>
      </c>
      <c r="Y2384" s="11">
        <v>19.73</v>
      </c>
      <c r="Z2384" s="11">
        <v>8.3249999999999993</v>
      </c>
      <c r="AA2384" s="11">
        <v>2.4529999999999998</v>
      </c>
      <c r="AB2384" s="11">
        <v>0.48299999999999998</v>
      </c>
      <c r="AC2384" s="11">
        <v>5.8999999999999997E-2</v>
      </c>
    </row>
    <row r="2385" spans="1:29" ht="11.5" hidden="1">
      <c r="A2385" s="15">
        <v>2368</v>
      </c>
      <c r="B2385" s="13" t="s">
        <v>1059</v>
      </c>
      <c r="C2385" s="14" t="s">
        <v>1225</v>
      </c>
      <c r="D2385" s="12"/>
      <c r="E2385" s="12">
        <v>332</v>
      </c>
      <c r="F2385" s="13" t="s">
        <v>1110</v>
      </c>
      <c r="G2385" s="12">
        <v>915</v>
      </c>
      <c r="H2385" s="12">
        <v>2010</v>
      </c>
      <c r="I2385" s="11">
        <v>618.93600000000004</v>
      </c>
      <c r="J2385" s="11">
        <v>591.55799999999999</v>
      </c>
      <c r="K2385" s="11">
        <v>564.35400000000004</v>
      </c>
      <c r="L2385" s="11">
        <v>533.01099999999997</v>
      </c>
      <c r="M2385" s="11">
        <v>502.55700000000002</v>
      </c>
      <c r="N2385" s="11">
        <v>461.28</v>
      </c>
      <c r="O2385" s="11">
        <v>356.80900000000003</v>
      </c>
      <c r="P2385" s="11">
        <v>277.93</v>
      </c>
      <c r="Q2385" s="11">
        <v>243.42599999999999</v>
      </c>
      <c r="R2385" s="11">
        <v>213.584</v>
      </c>
      <c r="S2385" s="11">
        <v>174.41800000000001</v>
      </c>
      <c r="T2385" s="11">
        <v>147.654</v>
      </c>
      <c r="U2385" s="11">
        <v>109.619</v>
      </c>
      <c r="V2385" s="11">
        <v>94.25</v>
      </c>
      <c r="W2385" s="11">
        <v>71.486000000000004</v>
      </c>
      <c r="X2385" s="11">
        <v>44.790999999999997</v>
      </c>
      <c r="Y2385" s="11">
        <v>22.795000000000002</v>
      </c>
      <c r="Z2385" s="11">
        <v>9.5909999999999993</v>
      </c>
      <c r="AA2385" s="11">
        <v>3.0430000000000001</v>
      </c>
      <c r="AB2385" s="11">
        <v>0.64200000000000002</v>
      </c>
      <c r="AC2385" s="11">
        <v>8.8999999999999996E-2</v>
      </c>
    </row>
    <row r="2386" spans="1:29" ht="11.5" hidden="1">
      <c r="A2386" s="15">
        <v>2369</v>
      </c>
      <c r="B2386" s="13" t="s">
        <v>1059</v>
      </c>
      <c r="C2386" s="14" t="s">
        <v>1225</v>
      </c>
      <c r="D2386" s="12"/>
      <c r="E2386" s="12">
        <v>332</v>
      </c>
      <c r="F2386" s="13" t="s">
        <v>1110</v>
      </c>
      <c r="G2386" s="12">
        <v>915</v>
      </c>
      <c r="H2386" s="12">
        <v>2015</v>
      </c>
      <c r="I2386" s="11">
        <v>623.84</v>
      </c>
      <c r="J2386" s="11">
        <v>602.04899999999998</v>
      </c>
      <c r="K2386" s="11">
        <v>581.29600000000005</v>
      </c>
      <c r="L2386" s="11">
        <v>551.85799999999995</v>
      </c>
      <c r="M2386" s="11">
        <v>517.75800000000004</v>
      </c>
      <c r="N2386" s="11">
        <v>481.68799999999999</v>
      </c>
      <c r="O2386" s="11">
        <v>440.971</v>
      </c>
      <c r="P2386" s="11">
        <v>339.863</v>
      </c>
      <c r="Q2386" s="11">
        <v>264.15899999999999</v>
      </c>
      <c r="R2386" s="11">
        <v>231.75700000000001</v>
      </c>
      <c r="S2386" s="11">
        <v>203.02699999999999</v>
      </c>
      <c r="T2386" s="11">
        <v>164.36600000000001</v>
      </c>
      <c r="U2386" s="11">
        <v>136.69399999999999</v>
      </c>
      <c r="V2386" s="11">
        <v>97.942999999999998</v>
      </c>
      <c r="W2386" s="11">
        <v>79.236999999999995</v>
      </c>
      <c r="X2386" s="11">
        <v>53.808</v>
      </c>
      <c r="Y2386" s="11">
        <v>28.738</v>
      </c>
      <c r="Z2386" s="11">
        <v>11.959</v>
      </c>
      <c r="AA2386" s="11">
        <v>3.899</v>
      </c>
      <c r="AB2386" s="11">
        <v>0.91700000000000004</v>
      </c>
      <c r="AC2386" s="11">
        <v>0.14299999999999999</v>
      </c>
    </row>
    <row r="2387" spans="1:29" ht="11.5" hidden="1">
      <c r="A2387" s="15">
        <v>2370</v>
      </c>
      <c r="B2387" s="13" t="s">
        <v>1059</v>
      </c>
      <c r="C2387" s="14" t="s">
        <v>1225</v>
      </c>
      <c r="D2387" s="12"/>
      <c r="E2387" s="12">
        <v>332</v>
      </c>
      <c r="F2387" s="13" t="s">
        <v>1110</v>
      </c>
      <c r="G2387" s="12">
        <v>915</v>
      </c>
      <c r="H2387" s="12">
        <v>2020</v>
      </c>
      <c r="I2387" s="11">
        <v>619.17600000000004</v>
      </c>
      <c r="J2387" s="11">
        <v>608.27</v>
      </c>
      <c r="K2387" s="11">
        <v>592.09199999999998</v>
      </c>
      <c r="L2387" s="11">
        <v>568.68600000000004</v>
      </c>
      <c r="M2387" s="11">
        <v>536.37300000000005</v>
      </c>
      <c r="N2387" s="11">
        <v>496.32400000000001</v>
      </c>
      <c r="O2387" s="11">
        <v>460.863</v>
      </c>
      <c r="P2387" s="11">
        <v>422.31099999999998</v>
      </c>
      <c r="Q2387" s="11">
        <v>324.77800000000002</v>
      </c>
      <c r="R2387" s="11">
        <v>252.256</v>
      </c>
      <c r="S2387" s="11">
        <v>221.15299999999999</v>
      </c>
      <c r="T2387" s="11">
        <v>192.453</v>
      </c>
      <c r="U2387" s="11">
        <v>153.33199999999999</v>
      </c>
      <c r="V2387" s="11">
        <v>123.61499999999999</v>
      </c>
      <c r="W2387" s="11">
        <v>83.849000000000004</v>
      </c>
      <c r="X2387" s="11">
        <v>61.432000000000002</v>
      </c>
      <c r="Y2387" s="11">
        <v>36.14</v>
      </c>
      <c r="Z2387" s="11">
        <v>16.100000000000001</v>
      </c>
      <c r="AA2387" s="11">
        <v>5.3230000000000004</v>
      </c>
      <c r="AB2387" s="11">
        <v>1.323</v>
      </c>
      <c r="AC2387" s="11">
        <v>0.23899999999999999</v>
      </c>
    </row>
    <row r="2388" spans="1:29" ht="11.5" hidden="1">
      <c r="A2388" s="15">
        <v>2371</v>
      </c>
      <c r="B2388" s="13" t="s">
        <v>1059</v>
      </c>
      <c r="C2388" s="14" t="s">
        <v>1226</v>
      </c>
      <c r="D2388" s="12"/>
      <c r="E2388" s="12">
        <v>388</v>
      </c>
      <c r="F2388" s="13" t="s">
        <v>1110</v>
      </c>
      <c r="G2388" s="12">
        <v>915</v>
      </c>
      <c r="H2388" s="12">
        <v>1950</v>
      </c>
      <c r="I2388" s="11">
        <v>93.900999999999996</v>
      </c>
      <c r="J2388" s="11">
        <v>83.301000000000002</v>
      </c>
      <c r="K2388" s="11">
        <v>75.001000000000005</v>
      </c>
      <c r="L2388" s="11">
        <v>70.900000000000006</v>
      </c>
      <c r="M2388" s="11">
        <v>60.9</v>
      </c>
      <c r="N2388" s="11">
        <v>58.201000000000001</v>
      </c>
      <c r="O2388" s="11">
        <v>55.798999999999999</v>
      </c>
      <c r="P2388" s="11">
        <v>51.198999999999998</v>
      </c>
      <c r="Q2388" s="11">
        <v>40.6</v>
      </c>
      <c r="R2388" s="11">
        <v>36.4</v>
      </c>
      <c r="S2388" s="11">
        <v>25.6</v>
      </c>
      <c r="T2388" s="11">
        <v>21.3</v>
      </c>
      <c r="U2388" s="11">
        <v>15.3</v>
      </c>
      <c r="V2388" s="11">
        <v>13.701000000000001</v>
      </c>
      <c r="W2388" s="11">
        <v>10.6</v>
      </c>
      <c r="X2388" s="11">
        <v>5.399</v>
      </c>
      <c r="Y2388" s="11">
        <v>1.4370000000000001</v>
      </c>
      <c r="Z2388" s="11">
        <v>0.63300000000000001</v>
      </c>
      <c r="AA2388" s="11">
        <v>0.19</v>
      </c>
      <c r="AB2388" s="11">
        <v>3.5000000000000003E-2</v>
      </c>
      <c r="AC2388" s="11">
        <v>4.0000000000000001E-3</v>
      </c>
    </row>
    <row r="2389" spans="1:29" ht="11.5" hidden="1">
      <c r="A2389" s="15">
        <v>2372</v>
      </c>
      <c r="B2389" s="13" t="s">
        <v>1059</v>
      </c>
      <c r="C2389" s="14" t="s">
        <v>1226</v>
      </c>
      <c r="D2389" s="12"/>
      <c r="E2389" s="12">
        <v>388</v>
      </c>
      <c r="F2389" s="13" t="s">
        <v>1110</v>
      </c>
      <c r="G2389" s="12">
        <v>915</v>
      </c>
      <c r="H2389" s="12">
        <v>1955</v>
      </c>
      <c r="I2389" s="11">
        <v>111.41</v>
      </c>
      <c r="J2389" s="11">
        <v>91.183999999999997</v>
      </c>
      <c r="K2389" s="11">
        <v>80.695999999999998</v>
      </c>
      <c r="L2389" s="11">
        <v>73.55</v>
      </c>
      <c r="M2389" s="11">
        <v>66.3</v>
      </c>
      <c r="N2389" s="11">
        <v>58.430999999999997</v>
      </c>
      <c r="O2389" s="11">
        <v>55.235999999999997</v>
      </c>
      <c r="P2389" s="11">
        <v>54.695</v>
      </c>
      <c r="Q2389" s="11">
        <v>45.588999999999999</v>
      </c>
      <c r="R2389" s="11">
        <v>40.380000000000003</v>
      </c>
      <c r="S2389" s="11">
        <v>32.843000000000004</v>
      </c>
      <c r="T2389" s="11">
        <v>24.986000000000001</v>
      </c>
      <c r="U2389" s="11">
        <v>18.024000000000001</v>
      </c>
      <c r="V2389" s="11">
        <v>14.964</v>
      </c>
      <c r="W2389" s="11">
        <v>11.694000000000001</v>
      </c>
      <c r="X2389" s="11">
        <v>6.1369999999999996</v>
      </c>
      <c r="Y2389" s="11">
        <v>3.83</v>
      </c>
      <c r="Z2389" s="11">
        <v>0.72799999999999998</v>
      </c>
      <c r="AA2389" s="11">
        <v>0.23499999999999999</v>
      </c>
      <c r="AB2389" s="11">
        <v>4.8000000000000001E-2</v>
      </c>
      <c r="AC2389" s="11">
        <v>6.0000000000000001E-3</v>
      </c>
    </row>
    <row r="2390" spans="1:29" ht="11.5" hidden="1">
      <c r="A2390" s="15">
        <v>2373</v>
      </c>
      <c r="B2390" s="13" t="s">
        <v>1059</v>
      </c>
      <c r="C2390" s="14" t="s">
        <v>1226</v>
      </c>
      <c r="D2390" s="12"/>
      <c r="E2390" s="12">
        <v>388</v>
      </c>
      <c r="F2390" s="13" t="s">
        <v>1110</v>
      </c>
      <c r="G2390" s="12">
        <v>915</v>
      </c>
      <c r="H2390" s="12">
        <v>1960</v>
      </c>
      <c r="I2390" s="11">
        <v>138.11099999999999</v>
      </c>
      <c r="J2390" s="11">
        <v>108.97</v>
      </c>
      <c r="K2390" s="11">
        <v>87.164000000000001</v>
      </c>
      <c r="L2390" s="11">
        <v>76.832999999999998</v>
      </c>
      <c r="M2390" s="11">
        <v>68.066999999999993</v>
      </c>
      <c r="N2390" s="11">
        <v>62.167999999999999</v>
      </c>
      <c r="O2390" s="11">
        <v>51.161000000000001</v>
      </c>
      <c r="P2390" s="11">
        <v>49.136000000000003</v>
      </c>
      <c r="Q2390" s="11">
        <v>42.23</v>
      </c>
      <c r="R2390" s="11">
        <v>39.198</v>
      </c>
      <c r="S2390" s="11">
        <v>34.084000000000003</v>
      </c>
      <c r="T2390" s="11">
        <v>25.169</v>
      </c>
      <c r="U2390" s="11">
        <v>20.045999999999999</v>
      </c>
      <c r="V2390" s="11">
        <v>14.55</v>
      </c>
      <c r="W2390" s="11">
        <v>12.962999999999999</v>
      </c>
      <c r="X2390" s="11">
        <v>8.702</v>
      </c>
      <c r="Y2390" s="11">
        <v>3.9409999999999998</v>
      </c>
      <c r="Z2390" s="11">
        <v>1.859</v>
      </c>
      <c r="AA2390" s="11">
        <v>0.252</v>
      </c>
      <c r="AB2390" s="11">
        <v>5.2999999999999999E-2</v>
      </c>
      <c r="AC2390" s="11">
        <v>7.0000000000000001E-3</v>
      </c>
    </row>
    <row r="2391" spans="1:29" ht="11.5" hidden="1">
      <c r="A2391" s="15">
        <v>2374</v>
      </c>
      <c r="B2391" s="13" t="s">
        <v>1059</v>
      </c>
      <c r="C2391" s="14" t="s">
        <v>1226</v>
      </c>
      <c r="D2391" s="12"/>
      <c r="E2391" s="12">
        <v>388</v>
      </c>
      <c r="F2391" s="13" t="s">
        <v>1110</v>
      </c>
      <c r="G2391" s="12">
        <v>915</v>
      </c>
      <c r="H2391" s="12">
        <v>1965</v>
      </c>
      <c r="I2391" s="11">
        <v>155.779</v>
      </c>
      <c r="J2391" s="11">
        <v>126.95399999999999</v>
      </c>
      <c r="K2391" s="11">
        <v>100.101</v>
      </c>
      <c r="L2391" s="11">
        <v>90.984999999999999</v>
      </c>
      <c r="M2391" s="11">
        <v>69.236999999999995</v>
      </c>
      <c r="N2391" s="11">
        <v>53.893000000000001</v>
      </c>
      <c r="O2391" s="11">
        <v>50.524000000000001</v>
      </c>
      <c r="P2391" s="11">
        <v>46.457999999999998</v>
      </c>
      <c r="Q2391" s="11">
        <v>40.298999999999999</v>
      </c>
      <c r="R2391" s="11">
        <v>38.390999999999998</v>
      </c>
      <c r="S2391" s="11">
        <v>32.36</v>
      </c>
      <c r="T2391" s="11">
        <v>31.053999999999998</v>
      </c>
      <c r="U2391" s="11">
        <v>24.364000000000001</v>
      </c>
      <c r="V2391" s="11">
        <v>18.518000000000001</v>
      </c>
      <c r="W2391" s="11">
        <v>16.209</v>
      </c>
      <c r="X2391" s="11">
        <v>11.362</v>
      </c>
      <c r="Y2391" s="11">
        <v>6.476</v>
      </c>
      <c r="Z2391" s="11">
        <v>1.9239999999999999</v>
      </c>
      <c r="AA2391" s="11">
        <v>0.64100000000000001</v>
      </c>
      <c r="AB2391" s="11">
        <v>5.6000000000000001E-2</v>
      </c>
      <c r="AC2391" s="11">
        <v>7.0000000000000001E-3</v>
      </c>
    </row>
    <row r="2392" spans="1:29" ht="11.5" hidden="1">
      <c r="A2392" s="15">
        <v>2375</v>
      </c>
      <c r="B2392" s="13" t="s">
        <v>1059</v>
      </c>
      <c r="C2392" s="14" t="s">
        <v>1226</v>
      </c>
      <c r="D2392" s="12"/>
      <c r="E2392" s="12">
        <v>388</v>
      </c>
      <c r="F2392" s="13" t="s">
        <v>1110</v>
      </c>
      <c r="G2392" s="12">
        <v>915</v>
      </c>
      <c r="H2392" s="12">
        <v>1970</v>
      </c>
      <c r="I2392" s="11">
        <v>156.48099999999999</v>
      </c>
      <c r="J2392" s="11">
        <v>149.935</v>
      </c>
      <c r="K2392" s="11">
        <v>122.767</v>
      </c>
      <c r="L2392" s="11">
        <v>85.537999999999997</v>
      </c>
      <c r="M2392" s="11">
        <v>69.397000000000006</v>
      </c>
      <c r="N2392" s="11">
        <v>53.655999999999999</v>
      </c>
      <c r="O2392" s="11">
        <v>44.337000000000003</v>
      </c>
      <c r="P2392" s="11">
        <v>44.034999999999997</v>
      </c>
      <c r="Q2392" s="11">
        <v>41.691000000000003</v>
      </c>
      <c r="R2392" s="11">
        <v>37.520000000000003</v>
      </c>
      <c r="S2392" s="11">
        <v>36.393000000000001</v>
      </c>
      <c r="T2392" s="11">
        <v>30.396000000000001</v>
      </c>
      <c r="U2392" s="11">
        <v>28.231000000000002</v>
      </c>
      <c r="V2392" s="11">
        <v>21.234000000000002</v>
      </c>
      <c r="W2392" s="11">
        <v>15.116</v>
      </c>
      <c r="X2392" s="11">
        <v>12.026999999999999</v>
      </c>
      <c r="Y2392" s="11">
        <v>6.4939999999999998</v>
      </c>
      <c r="Z2392" s="11">
        <v>3.1379999999999999</v>
      </c>
      <c r="AA2392" s="11">
        <v>0.65</v>
      </c>
      <c r="AB2392" s="11">
        <v>0.13700000000000001</v>
      </c>
      <c r="AC2392" s="11">
        <v>7.0000000000000001E-3</v>
      </c>
    </row>
    <row r="2393" spans="1:29" ht="11.5" hidden="1">
      <c r="A2393" s="15">
        <v>2376</v>
      </c>
      <c r="B2393" s="13" t="s">
        <v>1059</v>
      </c>
      <c r="C2393" s="14" t="s">
        <v>1226</v>
      </c>
      <c r="D2393" s="12"/>
      <c r="E2393" s="12">
        <v>388</v>
      </c>
      <c r="F2393" s="13" t="s">
        <v>1110</v>
      </c>
      <c r="G2393" s="12">
        <v>915</v>
      </c>
      <c r="H2393" s="12">
        <v>1975</v>
      </c>
      <c r="I2393" s="11">
        <v>145.81700000000001</v>
      </c>
      <c r="J2393" s="11">
        <v>152.37100000000001</v>
      </c>
      <c r="K2393" s="11">
        <v>146.49299999999999</v>
      </c>
      <c r="L2393" s="11">
        <v>116.833</v>
      </c>
      <c r="M2393" s="11">
        <v>75.093999999999994</v>
      </c>
      <c r="N2393" s="11">
        <v>59.018000000000001</v>
      </c>
      <c r="O2393" s="11">
        <v>47.34</v>
      </c>
      <c r="P2393" s="11">
        <v>43.161999999999999</v>
      </c>
      <c r="Q2393" s="11">
        <v>43.223999999999997</v>
      </c>
      <c r="R2393" s="11">
        <v>40.999000000000002</v>
      </c>
      <c r="S2393" s="11">
        <v>35.880000000000003</v>
      </c>
      <c r="T2393" s="11">
        <v>34.412999999999997</v>
      </c>
      <c r="U2393" s="11">
        <v>28.21</v>
      </c>
      <c r="V2393" s="11">
        <v>25.175000000000001</v>
      </c>
      <c r="W2393" s="11">
        <v>17.838000000000001</v>
      </c>
      <c r="X2393" s="11">
        <v>11.23</v>
      </c>
      <c r="Y2393" s="11">
        <v>6.74</v>
      </c>
      <c r="Z2393" s="11">
        <v>3.129</v>
      </c>
      <c r="AA2393" s="11">
        <v>1.04</v>
      </c>
      <c r="AB2393" s="11">
        <v>0.13300000000000001</v>
      </c>
      <c r="AC2393" s="11">
        <v>1.6E-2</v>
      </c>
    </row>
    <row r="2394" spans="1:29" ht="11.5" hidden="1">
      <c r="A2394" s="15">
        <v>2377</v>
      </c>
      <c r="B2394" s="13" t="s">
        <v>1059</v>
      </c>
      <c r="C2394" s="14" t="s">
        <v>1226</v>
      </c>
      <c r="D2394" s="12"/>
      <c r="E2394" s="12">
        <v>388</v>
      </c>
      <c r="F2394" s="13" t="s">
        <v>1110</v>
      </c>
      <c r="G2394" s="12">
        <v>915</v>
      </c>
      <c r="H2394" s="12">
        <v>1980</v>
      </c>
      <c r="I2394" s="11">
        <v>140.40299999999999</v>
      </c>
      <c r="J2394" s="11">
        <v>142.261</v>
      </c>
      <c r="K2394" s="11">
        <v>139.488</v>
      </c>
      <c r="L2394" s="11">
        <v>124.64</v>
      </c>
      <c r="M2394" s="11">
        <v>101.627</v>
      </c>
      <c r="N2394" s="11">
        <v>76.367000000000004</v>
      </c>
      <c r="O2394" s="11">
        <v>60.363</v>
      </c>
      <c r="P2394" s="11">
        <v>49.042000000000002</v>
      </c>
      <c r="Q2394" s="11">
        <v>42.697000000000003</v>
      </c>
      <c r="R2394" s="11">
        <v>39.683</v>
      </c>
      <c r="S2394" s="11">
        <v>36.331000000000003</v>
      </c>
      <c r="T2394" s="11">
        <v>32.671999999999997</v>
      </c>
      <c r="U2394" s="11">
        <v>29.483000000000001</v>
      </c>
      <c r="V2394" s="11">
        <v>26.187000000000001</v>
      </c>
      <c r="W2394" s="11">
        <v>21.28</v>
      </c>
      <c r="X2394" s="11">
        <v>11.114000000000001</v>
      </c>
      <c r="Y2394" s="11">
        <v>15.762</v>
      </c>
      <c r="Z2394" s="11">
        <v>3.2160000000000002</v>
      </c>
      <c r="AA2394" s="11">
        <v>1.0109999999999999</v>
      </c>
      <c r="AB2394" s="11">
        <v>0.20200000000000001</v>
      </c>
      <c r="AC2394" s="11">
        <v>1.4999999999999999E-2</v>
      </c>
    </row>
    <row r="2395" spans="1:29" ht="11.5" hidden="1">
      <c r="A2395" s="15">
        <v>2378</v>
      </c>
      <c r="B2395" s="13" t="s">
        <v>1059</v>
      </c>
      <c r="C2395" s="14" t="s">
        <v>1226</v>
      </c>
      <c r="D2395" s="12"/>
      <c r="E2395" s="12">
        <v>388</v>
      </c>
      <c r="F2395" s="13" t="s">
        <v>1110</v>
      </c>
      <c r="G2395" s="12">
        <v>915</v>
      </c>
      <c r="H2395" s="12">
        <v>1985</v>
      </c>
      <c r="I2395" s="11">
        <v>147.80199999999999</v>
      </c>
      <c r="J2395" s="11">
        <v>134.78700000000001</v>
      </c>
      <c r="K2395" s="11">
        <v>140.72399999999999</v>
      </c>
      <c r="L2395" s="11">
        <v>136.5</v>
      </c>
      <c r="M2395" s="11">
        <v>118.84</v>
      </c>
      <c r="N2395" s="11">
        <v>94.254999999999995</v>
      </c>
      <c r="O2395" s="11">
        <v>69.831000000000003</v>
      </c>
      <c r="P2395" s="11">
        <v>55.991999999999997</v>
      </c>
      <c r="Q2395" s="11">
        <v>46.494</v>
      </c>
      <c r="R2395" s="11">
        <v>40.918999999999997</v>
      </c>
      <c r="S2395" s="11">
        <v>37.811999999999998</v>
      </c>
      <c r="T2395" s="11">
        <v>34.015999999999998</v>
      </c>
      <c r="U2395" s="11">
        <v>29.803000000000001</v>
      </c>
      <c r="V2395" s="11">
        <v>26.521000000000001</v>
      </c>
      <c r="W2395" s="11">
        <v>23.007999999999999</v>
      </c>
      <c r="X2395" s="11">
        <v>17.832999999999998</v>
      </c>
      <c r="Y2395" s="11">
        <v>10.756</v>
      </c>
      <c r="Z2395" s="11">
        <v>7.3929999999999998</v>
      </c>
      <c r="AA2395" s="11">
        <v>1.0029999999999999</v>
      </c>
      <c r="AB2395" s="11">
        <v>0.184</v>
      </c>
      <c r="AC2395" s="11">
        <v>0.02</v>
      </c>
    </row>
    <row r="2396" spans="1:29" ht="11.5" hidden="1">
      <c r="A2396" s="15">
        <v>2379</v>
      </c>
      <c r="B2396" s="13" t="s">
        <v>1059</v>
      </c>
      <c r="C2396" s="14" t="s">
        <v>1226</v>
      </c>
      <c r="D2396" s="12"/>
      <c r="E2396" s="12">
        <v>388</v>
      </c>
      <c r="F2396" s="13" t="s">
        <v>1110</v>
      </c>
      <c r="G2396" s="12">
        <v>915</v>
      </c>
      <c r="H2396" s="12">
        <v>1990</v>
      </c>
      <c r="I2396" s="11">
        <v>144.14400000000001</v>
      </c>
      <c r="J2396" s="11">
        <v>141.90100000000001</v>
      </c>
      <c r="K2396" s="11">
        <v>130.715</v>
      </c>
      <c r="L2396" s="11">
        <v>130.047</v>
      </c>
      <c r="M2396" s="11">
        <v>120.94799999999999</v>
      </c>
      <c r="N2396" s="11">
        <v>106.357</v>
      </c>
      <c r="O2396" s="11">
        <v>86.908000000000001</v>
      </c>
      <c r="P2396" s="11">
        <v>65.56</v>
      </c>
      <c r="Q2396" s="11">
        <v>53.081000000000003</v>
      </c>
      <c r="R2396" s="11">
        <v>43.798999999999999</v>
      </c>
      <c r="S2396" s="11">
        <v>37.880000000000003</v>
      </c>
      <c r="T2396" s="11">
        <v>35.338999999999999</v>
      </c>
      <c r="U2396" s="11">
        <v>33.069000000000003</v>
      </c>
      <c r="V2396" s="11">
        <v>29.247</v>
      </c>
      <c r="W2396" s="11">
        <v>24.699000000000002</v>
      </c>
      <c r="X2396" s="11">
        <v>19.524000000000001</v>
      </c>
      <c r="Y2396" s="11">
        <v>14.973000000000001</v>
      </c>
      <c r="Z2396" s="11">
        <v>5.1159999999999997</v>
      </c>
      <c r="AA2396" s="11">
        <v>2.3330000000000002</v>
      </c>
      <c r="AB2396" s="11">
        <v>0.184</v>
      </c>
      <c r="AC2396" s="11">
        <v>1.9E-2</v>
      </c>
    </row>
    <row r="2397" spans="1:29" ht="11.5" hidden="1">
      <c r="A2397" s="15">
        <v>2380</v>
      </c>
      <c r="B2397" s="13" t="s">
        <v>1059</v>
      </c>
      <c r="C2397" s="14" t="s">
        <v>1226</v>
      </c>
      <c r="D2397" s="12"/>
      <c r="E2397" s="12">
        <v>388</v>
      </c>
      <c r="F2397" s="13" t="s">
        <v>1110</v>
      </c>
      <c r="G2397" s="12">
        <v>915</v>
      </c>
      <c r="H2397" s="12">
        <v>1995</v>
      </c>
      <c r="I2397" s="11">
        <v>142.797</v>
      </c>
      <c r="J2397" s="11">
        <v>139.84200000000001</v>
      </c>
      <c r="K2397" s="11">
        <v>136.73500000000001</v>
      </c>
      <c r="L2397" s="11">
        <v>124.294</v>
      </c>
      <c r="M2397" s="11">
        <v>120.86499999999999</v>
      </c>
      <c r="N2397" s="11">
        <v>111.443</v>
      </c>
      <c r="O2397" s="11">
        <v>99.652000000000001</v>
      </c>
      <c r="P2397" s="11">
        <v>82.143000000000001</v>
      </c>
      <c r="Q2397" s="11">
        <v>61.756999999999998</v>
      </c>
      <c r="R2397" s="11">
        <v>50.470999999999997</v>
      </c>
      <c r="S2397" s="11">
        <v>41.866999999999997</v>
      </c>
      <c r="T2397" s="11">
        <v>35.677</v>
      </c>
      <c r="U2397" s="11">
        <v>32.225000000000001</v>
      </c>
      <c r="V2397" s="11">
        <v>29.263999999999999</v>
      </c>
      <c r="W2397" s="11">
        <v>25.161999999999999</v>
      </c>
      <c r="X2397" s="11">
        <v>20.082000000000001</v>
      </c>
      <c r="Y2397" s="11">
        <v>15.523</v>
      </c>
      <c r="Z2397" s="11">
        <v>7.7690000000000001</v>
      </c>
      <c r="AA2397" s="11">
        <v>1.8260000000000001</v>
      </c>
      <c r="AB2397" s="11">
        <v>0.50800000000000001</v>
      </c>
      <c r="AC2397" s="11">
        <v>2.3E-2</v>
      </c>
    </row>
    <row r="2398" spans="1:29" ht="11.5" hidden="1">
      <c r="A2398" s="15">
        <v>2381</v>
      </c>
      <c r="B2398" s="13" t="s">
        <v>1059</v>
      </c>
      <c r="C2398" s="14" t="s">
        <v>1226</v>
      </c>
      <c r="D2398" s="12"/>
      <c r="E2398" s="12">
        <v>388</v>
      </c>
      <c r="F2398" s="13" t="s">
        <v>1110</v>
      </c>
      <c r="G2398" s="12">
        <v>915</v>
      </c>
      <c r="H2398" s="12">
        <v>2000</v>
      </c>
      <c r="I2398" s="11">
        <v>141.185</v>
      </c>
      <c r="J2398" s="11">
        <v>140.99</v>
      </c>
      <c r="K2398" s="11">
        <v>137.227</v>
      </c>
      <c r="L2398" s="11">
        <v>127.884</v>
      </c>
      <c r="M2398" s="11">
        <v>112.52500000000001</v>
      </c>
      <c r="N2398" s="11">
        <v>110.786</v>
      </c>
      <c r="O2398" s="11">
        <v>105.28400000000001</v>
      </c>
      <c r="P2398" s="11">
        <v>94.679000000000002</v>
      </c>
      <c r="Q2398" s="11">
        <v>76.480999999999995</v>
      </c>
      <c r="R2398" s="11">
        <v>56.262999999999998</v>
      </c>
      <c r="S2398" s="11">
        <v>46.814</v>
      </c>
      <c r="T2398" s="11">
        <v>39.433999999999997</v>
      </c>
      <c r="U2398" s="11">
        <v>34.755000000000003</v>
      </c>
      <c r="V2398" s="11">
        <v>32.99</v>
      </c>
      <c r="W2398" s="11">
        <v>27.93</v>
      </c>
      <c r="X2398" s="11">
        <v>20.704999999999998</v>
      </c>
      <c r="Y2398" s="11">
        <v>16.059000000000001</v>
      </c>
      <c r="Z2398" s="11">
        <v>8.6989999999999998</v>
      </c>
      <c r="AA2398" s="11">
        <v>3.1019999999999999</v>
      </c>
      <c r="AB2398" s="11">
        <v>0.46400000000000002</v>
      </c>
      <c r="AC2398" s="11">
        <v>7.1999999999999995E-2</v>
      </c>
    </row>
    <row r="2399" spans="1:29" ht="11.5" hidden="1">
      <c r="A2399" s="15">
        <v>2382</v>
      </c>
      <c r="B2399" s="13" t="s">
        <v>1059</v>
      </c>
      <c r="C2399" s="14" t="s">
        <v>1226</v>
      </c>
      <c r="D2399" s="12"/>
      <c r="E2399" s="12">
        <v>388</v>
      </c>
      <c r="F2399" s="13" t="s">
        <v>1110</v>
      </c>
      <c r="G2399" s="12">
        <v>915</v>
      </c>
      <c r="H2399" s="12">
        <v>2005</v>
      </c>
      <c r="I2399" s="11">
        <v>125.879</v>
      </c>
      <c r="J2399" s="11">
        <v>139.62200000000001</v>
      </c>
      <c r="K2399" s="11">
        <v>137.678</v>
      </c>
      <c r="L2399" s="11">
        <v>127.544</v>
      </c>
      <c r="M2399" s="11">
        <v>116.982</v>
      </c>
      <c r="N2399" s="11">
        <v>103.967</v>
      </c>
      <c r="O2399" s="11">
        <v>100.429</v>
      </c>
      <c r="P2399" s="11">
        <v>102.259</v>
      </c>
      <c r="Q2399" s="11">
        <v>92.408000000000001</v>
      </c>
      <c r="R2399" s="11">
        <v>76.301000000000002</v>
      </c>
      <c r="S2399" s="11">
        <v>60.683999999999997</v>
      </c>
      <c r="T2399" s="11">
        <v>44.430999999999997</v>
      </c>
      <c r="U2399" s="11">
        <v>38.304000000000002</v>
      </c>
      <c r="V2399" s="11">
        <v>33.186999999999998</v>
      </c>
      <c r="W2399" s="11">
        <v>29.875</v>
      </c>
      <c r="X2399" s="11">
        <v>24.187999999999999</v>
      </c>
      <c r="Y2399" s="11">
        <v>16.190000000000001</v>
      </c>
      <c r="Z2399" s="11">
        <v>8.5790000000000006</v>
      </c>
      <c r="AA2399" s="11">
        <v>3.2010000000000001</v>
      </c>
      <c r="AB2399" s="11">
        <v>0.68899999999999995</v>
      </c>
      <c r="AC2399" s="11">
        <v>6.0999999999999999E-2</v>
      </c>
    </row>
    <row r="2400" spans="1:29" ht="11.5" hidden="1">
      <c r="A2400" s="15">
        <v>2383</v>
      </c>
      <c r="B2400" s="13" t="s">
        <v>1059</v>
      </c>
      <c r="C2400" s="14" t="s">
        <v>1226</v>
      </c>
      <c r="D2400" s="12"/>
      <c r="E2400" s="12">
        <v>388</v>
      </c>
      <c r="F2400" s="13" t="s">
        <v>1110</v>
      </c>
      <c r="G2400" s="12">
        <v>915</v>
      </c>
      <c r="H2400" s="12">
        <v>2010</v>
      </c>
      <c r="I2400" s="11">
        <v>113.386</v>
      </c>
      <c r="J2400" s="11">
        <v>121.32299999999999</v>
      </c>
      <c r="K2400" s="11">
        <v>136.93</v>
      </c>
      <c r="L2400" s="11">
        <v>136.08099999999999</v>
      </c>
      <c r="M2400" s="11">
        <v>124.271</v>
      </c>
      <c r="N2400" s="11">
        <v>115.31100000000001</v>
      </c>
      <c r="O2400" s="11">
        <v>99.850999999999999</v>
      </c>
      <c r="P2400" s="11">
        <v>98.168000000000006</v>
      </c>
      <c r="Q2400" s="11">
        <v>93.831000000000003</v>
      </c>
      <c r="R2400" s="11">
        <v>81.123999999999995</v>
      </c>
      <c r="S2400" s="11">
        <v>72.506</v>
      </c>
      <c r="T2400" s="11">
        <v>52.622</v>
      </c>
      <c r="U2400" s="11">
        <v>44.316000000000003</v>
      </c>
      <c r="V2400" s="11">
        <v>35.636000000000003</v>
      </c>
      <c r="W2400" s="11">
        <v>30.481000000000002</v>
      </c>
      <c r="X2400" s="11">
        <v>25.91</v>
      </c>
      <c r="Y2400" s="11">
        <v>19.074000000000002</v>
      </c>
      <c r="Z2400" s="11">
        <v>8.4009999999999998</v>
      </c>
      <c r="AA2400" s="11">
        <v>2.9990000000000001</v>
      </c>
      <c r="AB2400" s="11">
        <v>0.65500000000000003</v>
      </c>
      <c r="AC2400" s="11">
        <v>7.5999999999999998E-2</v>
      </c>
    </row>
    <row r="2401" spans="1:29" ht="11.5" hidden="1">
      <c r="A2401" s="15">
        <v>2384</v>
      </c>
      <c r="B2401" s="13" t="s">
        <v>1059</v>
      </c>
      <c r="C2401" s="14" t="s">
        <v>1226</v>
      </c>
      <c r="D2401" s="12"/>
      <c r="E2401" s="12">
        <v>388</v>
      </c>
      <c r="F2401" s="13" t="s">
        <v>1110</v>
      </c>
      <c r="G2401" s="12">
        <v>915</v>
      </c>
      <c r="H2401" s="12">
        <v>2015</v>
      </c>
      <c r="I2401" s="11">
        <v>115.54600000000001</v>
      </c>
      <c r="J2401" s="11">
        <v>112.458</v>
      </c>
      <c r="K2401" s="11">
        <v>120.575</v>
      </c>
      <c r="L2401" s="11">
        <v>133.69399999999999</v>
      </c>
      <c r="M2401" s="11">
        <v>130.50700000000001</v>
      </c>
      <c r="N2401" s="11">
        <v>119.04600000000001</v>
      </c>
      <c r="O2401" s="11">
        <v>111.30800000000001</v>
      </c>
      <c r="P2401" s="11">
        <v>96.91</v>
      </c>
      <c r="Q2401" s="11">
        <v>95.78</v>
      </c>
      <c r="R2401" s="11">
        <v>91.596000000000004</v>
      </c>
      <c r="S2401" s="11">
        <v>78.847999999999999</v>
      </c>
      <c r="T2401" s="11">
        <v>69.903000000000006</v>
      </c>
      <c r="U2401" s="11">
        <v>49.908000000000001</v>
      </c>
      <c r="V2401" s="11">
        <v>40.917999999999999</v>
      </c>
      <c r="W2401" s="11">
        <v>31.367000000000001</v>
      </c>
      <c r="X2401" s="11">
        <v>24.507000000000001</v>
      </c>
      <c r="Y2401" s="11">
        <v>17.734000000000002</v>
      </c>
      <c r="Z2401" s="11">
        <v>10.036</v>
      </c>
      <c r="AA2401" s="11">
        <v>2.984</v>
      </c>
      <c r="AB2401" s="11">
        <v>0.625</v>
      </c>
      <c r="AC2401" s="11">
        <v>7.3999999999999996E-2</v>
      </c>
    </row>
    <row r="2402" spans="1:29" ht="11.5" hidden="1">
      <c r="A2402" s="15">
        <v>2385</v>
      </c>
      <c r="B2402" s="13" t="s">
        <v>1059</v>
      </c>
      <c r="C2402" s="14" t="s">
        <v>1226</v>
      </c>
      <c r="D2402" s="12"/>
      <c r="E2402" s="12">
        <v>388</v>
      </c>
      <c r="F2402" s="13" t="s">
        <v>1110</v>
      </c>
      <c r="G2402" s="12">
        <v>915</v>
      </c>
      <c r="H2402" s="12">
        <v>2020</v>
      </c>
      <c r="I2402" s="11">
        <v>112.917</v>
      </c>
      <c r="J2402" s="11">
        <v>114.58499999999999</v>
      </c>
      <c r="K2402" s="11">
        <v>111.73</v>
      </c>
      <c r="L2402" s="11">
        <v>117.374</v>
      </c>
      <c r="M2402" s="11">
        <v>128.126</v>
      </c>
      <c r="N2402" s="11">
        <v>125.259</v>
      </c>
      <c r="O2402" s="11">
        <v>115.03400000000001</v>
      </c>
      <c r="P2402" s="11">
        <v>108.307</v>
      </c>
      <c r="Q2402" s="11">
        <v>94.551000000000002</v>
      </c>
      <c r="R2402" s="11">
        <v>93.546999999999997</v>
      </c>
      <c r="S2402" s="11">
        <v>89.15</v>
      </c>
      <c r="T2402" s="11">
        <v>76.113</v>
      </c>
      <c r="U2402" s="11">
        <v>66.462999999999994</v>
      </c>
      <c r="V2402" s="11">
        <v>46.183</v>
      </c>
      <c r="W2402" s="11">
        <v>36.142000000000003</v>
      </c>
      <c r="X2402" s="11">
        <v>25.375</v>
      </c>
      <c r="Y2402" s="11">
        <v>16.936</v>
      </c>
      <c r="Z2402" s="11">
        <v>9.44</v>
      </c>
      <c r="AA2402" s="11">
        <v>3.597</v>
      </c>
      <c r="AB2402" s="11">
        <v>0.621</v>
      </c>
      <c r="AC2402" s="11">
        <v>7.0000000000000007E-2</v>
      </c>
    </row>
    <row r="2403" spans="1:29" ht="11.5" hidden="1">
      <c r="A2403" s="15">
        <v>2386</v>
      </c>
      <c r="B2403" s="13" t="s">
        <v>1059</v>
      </c>
      <c r="C2403" s="14" t="s">
        <v>1227</v>
      </c>
      <c r="D2403" s="12">
        <v>2</v>
      </c>
      <c r="E2403" s="12">
        <v>474</v>
      </c>
      <c r="F2403" s="13" t="s">
        <v>1110</v>
      </c>
      <c r="G2403" s="12">
        <v>915</v>
      </c>
      <c r="H2403" s="12">
        <v>1950</v>
      </c>
      <c r="I2403" s="11">
        <v>17</v>
      </c>
      <c r="J2403" s="11">
        <v>13</v>
      </c>
      <c r="K2403" s="11">
        <v>12</v>
      </c>
      <c r="L2403" s="11">
        <v>11</v>
      </c>
      <c r="M2403" s="11">
        <v>10</v>
      </c>
      <c r="N2403" s="11">
        <v>9</v>
      </c>
      <c r="O2403" s="11">
        <v>8</v>
      </c>
      <c r="P2403" s="11">
        <v>7</v>
      </c>
      <c r="Q2403" s="11">
        <v>6</v>
      </c>
      <c r="R2403" s="11">
        <v>4.9989999999999997</v>
      </c>
      <c r="S2403" s="11">
        <v>4.0010000000000003</v>
      </c>
      <c r="T2403" s="11">
        <v>4.0019999999999998</v>
      </c>
      <c r="U2403" s="11">
        <v>3</v>
      </c>
      <c r="V2403" s="11">
        <v>2.9990000000000001</v>
      </c>
      <c r="W2403" s="11">
        <v>2.1</v>
      </c>
      <c r="X2403" s="11">
        <v>1.2</v>
      </c>
      <c r="Y2403" s="11">
        <v>0.437</v>
      </c>
      <c r="Z2403" s="11">
        <v>0.189</v>
      </c>
      <c r="AA2403" s="11">
        <v>0.06</v>
      </c>
      <c r="AB2403" s="11">
        <v>1.4E-2</v>
      </c>
      <c r="AC2403" s="11">
        <v>3.0000000000000001E-3</v>
      </c>
    </row>
    <row r="2404" spans="1:29" ht="11.5" hidden="1">
      <c r="A2404" s="15">
        <v>2387</v>
      </c>
      <c r="B2404" s="13" t="s">
        <v>1059</v>
      </c>
      <c r="C2404" s="14" t="s">
        <v>1227</v>
      </c>
      <c r="D2404" s="12">
        <v>2</v>
      </c>
      <c r="E2404" s="12">
        <v>474</v>
      </c>
      <c r="F2404" s="13" t="s">
        <v>1110</v>
      </c>
      <c r="G2404" s="12">
        <v>915</v>
      </c>
      <c r="H2404" s="12">
        <v>1955</v>
      </c>
      <c r="I2404" s="11">
        <v>21.125</v>
      </c>
      <c r="J2404" s="11">
        <v>16.045000000000002</v>
      </c>
      <c r="K2404" s="11">
        <v>12.074</v>
      </c>
      <c r="L2404" s="11">
        <v>12.109</v>
      </c>
      <c r="M2404" s="11">
        <v>10</v>
      </c>
      <c r="N2404" s="11">
        <v>9.0030000000000001</v>
      </c>
      <c r="O2404" s="11">
        <v>7.9980000000000002</v>
      </c>
      <c r="P2404" s="11">
        <v>6.9980000000000002</v>
      </c>
      <c r="Q2404" s="11">
        <v>7.0030000000000001</v>
      </c>
      <c r="R2404" s="11">
        <v>5.9989999999999997</v>
      </c>
      <c r="S2404" s="11">
        <v>5.0019999999999998</v>
      </c>
      <c r="T2404" s="11">
        <v>4.0999999999999996</v>
      </c>
      <c r="U2404" s="11">
        <v>3.1019999999999999</v>
      </c>
      <c r="V2404" s="11">
        <v>3.1</v>
      </c>
      <c r="W2404" s="11">
        <v>2.1080000000000001</v>
      </c>
      <c r="X2404" s="11">
        <v>0.93600000000000005</v>
      </c>
      <c r="Y2404" s="11">
        <v>0.83</v>
      </c>
      <c r="Z2404" s="11">
        <v>0.154</v>
      </c>
      <c r="AA2404" s="11">
        <v>4.2000000000000003E-2</v>
      </c>
      <c r="AB2404" s="11">
        <v>8.0000000000000002E-3</v>
      </c>
      <c r="AC2404" s="11">
        <v>1E-3</v>
      </c>
    </row>
    <row r="2405" spans="1:29" ht="11.5" hidden="1">
      <c r="A2405" s="15">
        <v>2388</v>
      </c>
      <c r="B2405" s="13" t="s">
        <v>1059</v>
      </c>
      <c r="C2405" s="14" t="s">
        <v>1227</v>
      </c>
      <c r="D2405" s="12">
        <v>2</v>
      </c>
      <c r="E2405" s="12">
        <v>474</v>
      </c>
      <c r="F2405" s="13" t="s">
        <v>1110</v>
      </c>
      <c r="G2405" s="12">
        <v>915</v>
      </c>
      <c r="H2405" s="12">
        <v>1960</v>
      </c>
      <c r="I2405" s="11">
        <v>22.716999999999999</v>
      </c>
      <c r="J2405" s="11">
        <v>20.777999999999999</v>
      </c>
      <c r="K2405" s="11">
        <v>15.522</v>
      </c>
      <c r="L2405" s="11">
        <v>11.680999999999999</v>
      </c>
      <c r="M2405" s="11">
        <v>11.71</v>
      </c>
      <c r="N2405" s="11">
        <v>9.8019999999999996</v>
      </c>
      <c r="O2405" s="11">
        <v>8.8030000000000008</v>
      </c>
      <c r="P2405" s="11">
        <v>7.8949999999999996</v>
      </c>
      <c r="Q2405" s="11">
        <v>6.7990000000000004</v>
      </c>
      <c r="R2405" s="11">
        <v>6.8019999999999996</v>
      </c>
      <c r="S2405" s="11">
        <v>5.899</v>
      </c>
      <c r="T2405" s="11">
        <v>3.8010000000000002</v>
      </c>
      <c r="U2405" s="11">
        <v>3.8</v>
      </c>
      <c r="V2405" s="11">
        <v>2.802</v>
      </c>
      <c r="W2405" s="11">
        <v>1.909</v>
      </c>
      <c r="X2405" s="11">
        <v>1.85</v>
      </c>
      <c r="Y2405" s="11">
        <v>0.66600000000000004</v>
      </c>
      <c r="Z2405" s="11">
        <v>0.318</v>
      </c>
      <c r="AA2405" s="11">
        <v>3.5999999999999997E-2</v>
      </c>
      <c r="AB2405" s="11">
        <v>7.0000000000000001E-3</v>
      </c>
      <c r="AC2405" s="11">
        <v>1E-3</v>
      </c>
    </row>
    <row r="2406" spans="1:29" ht="11.5" hidden="1">
      <c r="A2406" s="15">
        <v>2389</v>
      </c>
      <c r="B2406" s="13" t="s">
        <v>1059</v>
      </c>
      <c r="C2406" s="14" t="s">
        <v>1227</v>
      </c>
      <c r="D2406" s="12">
        <v>2</v>
      </c>
      <c r="E2406" s="12">
        <v>474</v>
      </c>
      <c r="F2406" s="13" t="s">
        <v>1110</v>
      </c>
      <c r="G2406" s="12">
        <v>915</v>
      </c>
      <c r="H2406" s="12">
        <v>1965</v>
      </c>
      <c r="I2406" s="11">
        <v>25.405000000000001</v>
      </c>
      <c r="J2406" s="11">
        <v>23.28</v>
      </c>
      <c r="K2406" s="11">
        <v>20.257999999999999</v>
      </c>
      <c r="L2406" s="11">
        <v>15.128</v>
      </c>
      <c r="M2406" s="11">
        <v>10.180999999999999</v>
      </c>
      <c r="N2406" s="11">
        <v>10.111000000000001</v>
      </c>
      <c r="O2406" s="11">
        <v>9.2010000000000005</v>
      </c>
      <c r="P2406" s="11">
        <v>9.1</v>
      </c>
      <c r="Q2406" s="11">
        <v>8.0960000000000001</v>
      </c>
      <c r="R2406" s="11">
        <v>6.0990000000000002</v>
      </c>
      <c r="S2406" s="11">
        <v>6.101</v>
      </c>
      <c r="T2406" s="11">
        <v>5.0999999999999996</v>
      </c>
      <c r="U2406" s="11">
        <v>4.0999999999999996</v>
      </c>
      <c r="V2406" s="11">
        <v>3.0030000000000001</v>
      </c>
      <c r="W2406" s="11">
        <v>3.0129999999999999</v>
      </c>
      <c r="X2406" s="11">
        <v>1.964</v>
      </c>
      <c r="Y2406" s="11">
        <v>0.64400000000000002</v>
      </c>
      <c r="Z2406" s="11">
        <v>0.27400000000000002</v>
      </c>
      <c r="AA2406" s="11">
        <v>8.2000000000000003E-2</v>
      </c>
      <c r="AB2406" s="11">
        <v>6.0000000000000001E-3</v>
      </c>
      <c r="AC2406" s="11">
        <v>1E-3</v>
      </c>
    </row>
    <row r="2407" spans="1:29" ht="11.5" hidden="1">
      <c r="A2407" s="15">
        <v>2390</v>
      </c>
      <c r="B2407" s="13" t="s">
        <v>1059</v>
      </c>
      <c r="C2407" s="14" t="s">
        <v>1227</v>
      </c>
      <c r="D2407" s="12">
        <v>2</v>
      </c>
      <c r="E2407" s="12">
        <v>474</v>
      </c>
      <c r="F2407" s="13" t="s">
        <v>1110</v>
      </c>
      <c r="G2407" s="12">
        <v>915</v>
      </c>
      <c r="H2407" s="12">
        <v>1970</v>
      </c>
      <c r="I2407" s="11">
        <v>23.376999999999999</v>
      </c>
      <c r="J2407" s="11">
        <v>22.378</v>
      </c>
      <c r="K2407" s="11">
        <v>20.465</v>
      </c>
      <c r="L2407" s="11">
        <v>17.462</v>
      </c>
      <c r="M2407" s="11">
        <v>13.529</v>
      </c>
      <c r="N2407" s="11">
        <v>9.6829999999999998</v>
      </c>
      <c r="O2407" s="11">
        <v>8.81</v>
      </c>
      <c r="P2407" s="11">
        <v>8.7989999999999995</v>
      </c>
      <c r="Q2407" s="11">
        <v>7.702</v>
      </c>
      <c r="R2407" s="11">
        <v>7.6970000000000001</v>
      </c>
      <c r="S2407" s="11">
        <v>5.6989999999999998</v>
      </c>
      <c r="T2407" s="11">
        <v>5.7030000000000003</v>
      </c>
      <c r="U2407" s="11">
        <v>4.7969999999999997</v>
      </c>
      <c r="V2407" s="11">
        <v>3.8039999999999998</v>
      </c>
      <c r="W2407" s="11">
        <v>2.915</v>
      </c>
      <c r="X2407" s="11">
        <v>1.9510000000000001</v>
      </c>
      <c r="Y2407" s="11">
        <v>0.58199999999999996</v>
      </c>
      <c r="Z2407" s="11">
        <v>0.28399999999999997</v>
      </c>
      <c r="AA2407" s="11">
        <v>7.8E-2</v>
      </c>
      <c r="AB2407" s="11">
        <v>1.4E-2</v>
      </c>
      <c r="AC2407" s="11">
        <v>1E-3</v>
      </c>
    </row>
    <row r="2408" spans="1:29" ht="11.5" hidden="1">
      <c r="A2408" s="15">
        <v>2391</v>
      </c>
      <c r="B2408" s="13" t="s">
        <v>1059</v>
      </c>
      <c r="C2408" s="14" t="s">
        <v>1227</v>
      </c>
      <c r="D2408" s="12">
        <v>2</v>
      </c>
      <c r="E2408" s="12">
        <v>474</v>
      </c>
      <c r="F2408" s="13" t="s">
        <v>1110</v>
      </c>
      <c r="G2408" s="12">
        <v>915</v>
      </c>
      <c r="H2408" s="12">
        <v>1975</v>
      </c>
      <c r="I2408" s="11">
        <v>19.95</v>
      </c>
      <c r="J2408" s="11">
        <v>22.460999999999999</v>
      </c>
      <c r="K2408" s="11">
        <v>23.469000000000001</v>
      </c>
      <c r="L2408" s="11">
        <v>19.968</v>
      </c>
      <c r="M2408" s="11">
        <v>11.961</v>
      </c>
      <c r="N2408" s="11">
        <v>9.3309999999999995</v>
      </c>
      <c r="O2408" s="11">
        <v>7.9820000000000002</v>
      </c>
      <c r="P2408" s="11">
        <v>8.51</v>
      </c>
      <c r="Q2408" s="11">
        <v>8</v>
      </c>
      <c r="R2408" s="11">
        <v>7.7009999999999996</v>
      </c>
      <c r="S2408" s="11">
        <v>6.8970000000000002</v>
      </c>
      <c r="T2408" s="11">
        <v>5.399</v>
      </c>
      <c r="U2408" s="11">
        <v>5.4009999999999998</v>
      </c>
      <c r="V2408" s="11">
        <v>4.202</v>
      </c>
      <c r="W2408" s="11">
        <v>3.2170000000000001</v>
      </c>
      <c r="X2408" s="11">
        <v>2.1669999999999998</v>
      </c>
      <c r="Y2408" s="11">
        <v>2.0219999999999998</v>
      </c>
      <c r="Z2408" s="11">
        <v>0.28699999999999998</v>
      </c>
      <c r="AA2408" s="11">
        <v>0.09</v>
      </c>
      <c r="AB2408" s="11">
        <v>1.4999999999999999E-2</v>
      </c>
      <c r="AC2408" s="11">
        <v>1E-3</v>
      </c>
    </row>
    <row r="2409" spans="1:29" ht="11.5" hidden="1">
      <c r="A2409" s="15">
        <v>2392</v>
      </c>
      <c r="B2409" s="13" t="s">
        <v>1059</v>
      </c>
      <c r="C2409" s="14" t="s">
        <v>1227</v>
      </c>
      <c r="D2409" s="12">
        <v>2</v>
      </c>
      <c r="E2409" s="12">
        <v>474</v>
      </c>
      <c r="F2409" s="13" t="s">
        <v>1110</v>
      </c>
      <c r="G2409" s="12">
        <v>915</v>
      </c>
      <c r="H2409" s="12">
        <v>1980</v>
      </c>
      <c r="I2409" s="11">
        <v>12.888</v>
      </c>
      <c r="J2409" s="11">
        <v>15.941000000000001</v>
      </c>
      <c r="K2409" s="11">
        <v>20.28</v>
      </c>
      <c r="L2409" s="11">
        <v>20.65</v>
      </c>
      <c r="M2409" s="11">
        <v>14.943</v>
      </c>
      <c r="N2409" s="11">
        <v>11.54</v>
      </c>
      <c r="O2409" s="11">
        <v>10.529</v>
      </c>
      <c r="P2409" s="11">
        <v>9.1519999999999992</v>
      </c>
      <c r="Q2409" s="11">
        <v>8.3260000000000005</v>
      </c>
      <c r="R2409" s="11">
        <v>8.2430000000000003</v>
      </c>
      <c r="S2409" s="11">
        <v>7.4210000000000003</v>
      </c>
      <c r="T2409" s="11">
        <v>6.7549999999999999</v>
      </c>
      <c r="U2409" s="11">
        <v>5.8140000000000001</v>
      </c>
      <c r="V2409" s="11">
        <v>4.8639999999999999</v>
      </c>
      <c r="W2409" s="11">
        <v>4.0609999999999999</v>
      </c>
      <c r="X2409" s="11">
        <v>2.8180000000000001</v>
      </c>
      <c r="Y2409" s="11">
        <v>2.27</v>
      </c>
      <c r="Z2409" s="11">
        <v>1.052</v>
      </c>
      <c r="AA2409" s="11">
        <v>9.9000000000000005E-2</v>
      </c>
      <c r="AB2409" s="11">
        <v>1.9E-2</v>
      </c>
      <c r="AC2409" s="11">
        <v>2E-3</v>
      </c>
    </row>
    <row r="2410" spans="1:29" ht="11.5" hidden="1">
      <c r="A2410" s="15">
        <v>2393</v>
      </c>
      <c r="B2410" s="13" t="s">
        <v>1059</v>
      </c>
      <c r="C2410" s="14" t="s">
        <v>1227</v>
      </c>
      <c r="D2410" s="12">
        <v>2</v>
      </c>
      <c r="E2410" s="12">
        <v>474</v>
      </c>
      <c r="F2410" s="13" t="s">
        <v>1110</v>
      </c>
      <c r="G2410" s="12">
        <v>915</v>
      </c>
      <c r="H2410" s="12">
        <v>1985</v>
      </c>
      <c r="I2410" s="11">
        <v>13.987</v>
      </c>
      <c r="J2410" s="11">
        <v>14.999000000000001</v>
      </c>
      <c r="K2410" s="11">
        <v>17.071000000000002</v>
      </c>
      <c r="L2410" s="11">
        <v>18.928000000000001</v>
      </c>
      <c r="M2410" s="11">
        <v>16.050999999999998</v>
      </c>
      <c r="N2410" s="11">
        <v>13.978</v>
      </c>
      <c r="O2410" s="11">
        <v>12.305</v>
      </c>
      <c r="P2410" s="11">
        <v>10.712999999999999</v>
      </c>
      <c r="Q2410" s="11">
        <v>9.4420000000000002</v>
      </c>
      <c r="R2410" s="11">
        <v>8.6590000000000007</v>
      </c>
      <c r="S2410" s="11">
        <v>7.9690000000000003</v>
      </c>
      <c r="T2410" s="11">
        <v>7.3120000000000003</v>
      </c>
      <c r="U2410" s="11">
        <v>6.53</v>
      </c>
      <c r="V2410" s="11">
        <v>5.5309999999999997</v>
      </c>
      <c r="W2410" s="11">
        <v>4.4020000000000001</v>
      </c>
      <c r="X2410" s="11">
        <v>3.3439999999999999</v>
      </c>
      <c r="Y2410" s="11">
        <v>2.512</v>
      </c>
      <c r="Z2410" s="11">
        <v>1.2709999999999999</v>
      </c>
      <c r="AA2410" s="11">
        <v>0.41499999999999998</v>
      </c>
      <c r="AB2410" s="11">
        <v>2.4E-2</v>
      </c>
      <c r="AC2410" s="11">
        <v>3.0000000000000001E-3</v>
      </c>
    </row>
    <row r="2411" spans="1:29" ht="11.5" hidden="1">
      <c r="A2411" s="15">
        <v>2394</v>
      </c>
      <c r="B2411" s="13" t="s">
        <v>1059</v>
      </c>
      <c r="C2411" s="14" t="s">
        <v>1227</v>
      </c>
      <c r="D2411" s="12">
        <v>2</v>
      </c>
      <c r="E2411" s="12">
        <v>474</v>
      </c>
      <c r="F2411" s="13" t="s">
        <v>1110</v>
      </c>
      <c r="G2411" s="12">
        <v>915</v>
      </c>
      <c r="H2411" s="12">
        <v>1990</v>
      </c>
      <c r="I2411" s="11">
        <v>14.975</v>
      </c>
      <c r="J2411" s="11">
        <v>14.109</v>
      </c>
      <c r="K2411" s="11">
        <v>14.131</v>
      </c>
      <c r="L2411" s="11">
        <v>17.675000000000001</v>
      </c>
      <c r="M2411" s="11">
        <v>16.946000000000002</v>
      </c>
      <c r="N2411" s="11">
        <v>16.678999999999998</v>
      </c>
      <c r="O2411" s="11">
        <v>14.173999999999999</v>
      </c>
      <c r="P2411" s="11">
        <v>12.869</v>
      </c>
      <c r="Q2411" s="11">
        <v>10.891</v>
      </c>
      <c r="R2411" s="11">
        <v>8.8409999999999993</v>
      </c>
      <c r="S2411" s="11">
        <v>8.8040000000000003</v>
      </c>
      <c r="T2411" s="11">
        <v>7.8310000000000004</v>
      </c>
      <c r="U2411" s="11">
        <v>7.4240000000000004</v>
      </c>
      <c r="V2411" s="11">
        <v>6.37</v>
      </c>
      <c r="W2411" s="11">
        <v>4.7069999999999999</v>
      </c>
      <c r="X2411" s="11">
        <v>3.9910000000000001</v>
      </c>
      <c r="Y2411" s="11">
        <v>2.84</v>
      </c>
      <c r="Z2411" s="11">
        <v>1.5</v>
      </c>
      <c r="AA2411" s="11">
        <v>0.55000000000000004</v>
      </c>
      <c r="AB2411" s="11">
        <v>0.114</v>
      </c>
      <c r="AC2411" s="11">
        <v>4.0000000000000001E-3</v>
      </c>
    </row>
    <row r="2412" spans="1:29" ht="11.5" hidden="1">
      <c r="A2412" s="15">
        <v>2395</v>
      </c>
      <c r="B2412" s="13" t="s">
        <v>1059</v>
      </c>
      <c r="C2412" s="14" t="s">
        <v>1227</v>
      </c>
      <c r="D2412" s="12">
        <v>2</v>
      </c>
      <c r="E2412" s="12">
        <v>474</v>
      </c>
      <c r="F2412" s="13" t="s">
        <v>1110</v>
      </c>
      <c r="G2412" s="12">
        <v>915</v>
      </c>
      <c r="H2412" s="12">
        <v>1995</v>
      </c>
      <c r="I2412" s="11">
        <v>13.872</v>
      </c>
      <c r="J2412" s="11">
        <v>14.807</v>
      </c>
      <c r="K2412" s="11">
        <v>14.911</v>
      </c>
      <c r="L2412" s="11">
        <v>15.128</v>
      </c>
      <c r="M2412" s="11">
        <v>13.535</v>
      </c>
      <c r="N2412" s="11">
        <v>15.871</v>
      </c>
      <c r="O2412" s="11">
        <v>16.058</v>
      </c>
      <c r="P2412" s="11">
        <v>15.253</v>
      </c>
      <c r="Q2412" s="11">
        <v>12.827</v>
      </c>
      <c r="R2412" s="11">
        <v>10.863</v>
      </c>
      <c r="S2412" s="11">
        <v>9.7970000000000006</v>
      </c>
      <c r="T2412" s="11">
        <v>8.2420000000000009</v>
      </c>
      <c r="U2412" s="11">
        <v>8.1010000000000009</v>
      </c>
      <c r="V2412" s="11">
        <v>6.9740000000000002</v>
      </c>
      <c r="W2412" s="11">
        <v>5.7370000000000001</v>
      </c>
      <c r="X2412" s="11">
        <v>4.58</v>
      </c>
      <c r="Y2412" s="11">
        <v>3.415</v>
      </c>
      <c r="Z2412" s="11">
        <v>1.8</v>
      </c>
      <c r="AA2412" s="11">
        <v>0.70699999999999996</v>
      </c>
      <c r="AB2412" s="11">
        <v>0.16800000000000001</v>
      </c>
      <c r="AC2412" s="11">
        <v>1.9E-2</v>
      </c>
    </row>
    <row r="2413" spans="1:29" ht="11.5" hidden="1">
      <c r="A2413" s="15">
        <v>2396</v>
      </c>
      <c r="B2413" s="13" t="s">
        <v>1059</v>
      </c>
      <c r="C2413" s="14" t="s">
        <v>1227</v>
      </c>
      <c r="D2413" s="12">
        <v>2</v>
      </c>
      <c r="E2413" s="12">
        <v>474</v>
      </c>
      <c r="F2413" s="13" t="s">
        <v>1110</v>
      </c>
      <c r="G2413" s="12">
        <v>915</v>
      </c>
      <c r="H2413" s="12">
        <v>2000</v>
      </c>
      <c r="I2413" s="11">
        <v>13.569000000000001</v>
      </c>
      <c r="J2413" s="11">
        <v>14.696999999999999</v>
      </c>
      <c r="K2413" s="11">
        <v>15.901999999999999</v>
      </c>
      <c r="L2413" s="11">
        <v>11.913</v>
      </c>
      <c r="M2413" s="11">
        <v>14.843999999999999</v>
      </c>
      <c r="N2413" s="11">
        <v>14.612</v>
      </c>
      <c r="O2413" s="11">
        <v>16.914000000000001</v>
      </c>
      <c r="P2413" s="11">
        <v>17.913</v>
      </c>
      <c r="Q2413" s="11">
        <v>15.321</v>
      </c>
      <c r="R2413" s="11">
        <v>13.362</v>
      </c>
      <c r="S2413" s="11">
        <v>11.175000000000001</v>
      </c>
      <c r="T2413" s="11">
        <v>9.1039999999999992</v>
      </c>
      <c r="U2413" s="11">
        <v>8.6809999999999992</v>
      </c>
      <c r="V2413" s="11">
        <v>7.72</v>
      </c>
      <c r="W2413" s="11">
        <v>6.734</v>
      </c>
      <c r="X2413" s="11">
        <v>5.3360000000000003</v>
      </c>
      <c r="Y2413" s="11">
        <v>3.9670000000000001</v>
      </c>
      <c r="Z2413" s="11">
        <v>2.2789999999999999</v>
      </c>
      <c r="AA2413" s="11">
        <v>0.91400000000000003</v>
      </c>
      <c r="AB2413" s="11">
        <v>0.24</v>
      </c>
      <c r="AC2413" s="11">
        <v>3.3000000000000002E-2</v>
      </c>
    </row>
    <row r="2414" spans="1:29" ht="11.5" hidden="1">
      <c r="A2414" s="15">
        <v>2397</v>
      </c>
      <c r="B2414" s="13" t="s">
        <v>1059</v>
      </c>
      <c r="C2414" s="14" t="s">
        <v>1227</v>
      </c>
      <c r="D2414" s="12">
        <v>2</v>
      </c>
      <c r="E2414" s="12">
        <v>474</v>
      </c>
      <c r="F2414" s="13" t="s">
        <v>1110</v>
      </c>
      <c r="G2414" s="12">
        <v>915</v>
      </c>
      <c r="H2414" s="12">
        <v>2005</v>
      </c>
      <c r="I2414" s="11">
        <v>12.403</v>
      </c>
      <c r="J2414" s="11">
        <v>13.677</v>
      </c>
      <c r="K2414" s="11">
        <v>15.201000000000001</v>
      </c>
      <c r="L2414" s="11">
        <v>16.172000000000001</v>
      </c>
      <c r="M2414" s="11">
        <v>10.458</v>
      </c>
      <c r="N2414" s="11">
        <v>10.82</v>
      </c>
      <c r="O2414" s="11">
        <v>15.034000000000001</v>
      </c>
      <c r="P2414" s="11">
        <v>17.738</v>
      </c>
      <c r="Q2414" s="11">
        <v>18.600999999999999</v>
      </c>
      <c r="R2414" s="11">
        <v>16.007999999999999</v>
      </c>
      <c r="S2414" s="11">
        <v>13.585000000000001</v>
      </c>
      <c r="T2414" s="11">
        <v>11.689</v>
      </c>
      <c r="U2414" s="11">
        <v>9.3810000000000002</v>
      </c>
      <c r="V2414" s="11">
        <v>8.6890000000000001</v>
      </c>
      <c r="W2414" s="11">
        <v>7.5780000000000003</v>
      </c>
      <c r="X2414" s="11">
        <v>6.0439999999999996</v>
      </c>
      <c r="Y2414" s="11">
        <v>4.5620000000000003</v>
      </c>
      <c r="Z2414" s="11">
        <v>2.7719999999999998</v>
      </c>
      <c r="AA2414" s="11">
        <v>1.2430000000000001</v>
      </c>
      <c r="AB2414" s="11">
        <v>0.34100000000000003</v>
      </c>
      <c r="AC2414" s="11">
        <v>5.3999999999999999E-2</v>
      </c>
    </row>
    <row r="2415" spans="1:29" ht="11.5" hidden="1">
      <c r="A2415" s="15">
        <v>2398</v>
      </c>
      <c r="B2415" s="13" t="s">
        <v>1059</v>
      </c>
      <c r="C2415" s="14" t="s">
        <v>1227</v>
      </c>
      <c r="D2415" s="12">
        <v>2</v>
      </c>
      <c r="E2415" s="12">
        <v>474</v>
      </c>
      <c r="F2415" s="13" t="s">
        <v>1110</v>
      </c>
      <c r="G2415" s="12">
        <v>915</v>
      </c>
      <c r="H2415" s="12">
        <v>2010</v>
      </c>
      <c r="I2415" s="11">
        <v>11.413</v>
      </c>
      <c r="J2415" s="11">
        <v>13.29</v>
      </c>
      <c r="K2415" s="11">
        <v>13.185</v>
      </c>
      <c r="L2415" s="11">
        <v>13.875999999999999</v>
      </c>
      <c r="M2415" s="11">
        <v>12.38</v>
      </c>
      <c r="N2415" s="11">
        <v>10.32</v>
      </c>
      <c r="O2415" s="11">
        <v>11.241</v>
      </c>
      <c r="P2415" s="11">
        <v>15.975</v>
      </c>
      <c r="Q2415" s="11">
        <v>18.045000000000002</v>
      </c>
      <c r="R2415" s="11">
        <v>18.181999999999999</v>
      </c>
      <c r="S2415" s="11">
        <v>15.379</v>
      </c>
      <c r="T2415" s="11">
        <v>13.488</v>
      </c>
      <c r="U2415" s="11">
        <v>11.573</v>
      </c>
      <c r="V2415" s="11">
        <v>8.7460000000000004</v>
      </c>
      <c r="W2415" s="11">
        <v>8.343</v>
      </c>
      <c r="X2415" s="11">
        <v>6.6219999999999999</v>
      </c>
      <c r="Y2415" s="11">
        <v>4.9470000000000001</v>
      </c>
      <c r="Z2415" s="11">
        <v>3.2770000000000001</v>
      </c>
      <c r="AA2415" s="11">
        <v>1.5740000000000001</v>
      </c>
      <c r="AB2415" s="11">
        <v>0.49299999999999999</v>
      </c>
      <c r="AC2415" s="11">
        <v>8.4000000000000005E-2</v>
      </c>
    </row>
    <row r="2416" spans="1:29" ht="11.5" hidden="1">
      <c r="A2416" s="15">
        <v>2399</v>
      </c>
      <c r="B2416" s="13" t="s">
        <v>1059</v>
      </c>
      <c r="C2416" s="14" t="s">
        <v>1227</v>
      </c>
      <c r="D2416" s="12">
        <v>2</v>
      </c>
      <c r="E2416" s="12">
        <v>474</v>
      </c>
      <c r="F2416" s="13" t="s">
        <v>1110</v>
      </c>
      <c r="G2416" s="12">
        <v>915</v>
      </c>
      <c r="H2416" s="12">
        <v>2015</v>
      </c>
      <c r="I2416" s="11">
        <v>8.5730000000000004</v>
      </c>
      <c r="J2416" s="11">
        <v>11.092000000000001</v>
      </c>
      <c r="K2416" s="11">
        <v>12.189</v>
      </c>
      <c r="L2416" s="11">
        <v>12.329000000000001</v>
      </c>
      <c r="M2416" s="11">
        <v>8.5380000000000003</v>
      </c>
      <c r="N2416" s="11">
        <v>9.8580000000000005</v>
      </c>
      <c r="O2416" s="11">
        <v>10.111000000000001</v>
      </c>
      <c r="P2416" s="11">
        <v>11.055999999999999</v>
      </c>
      <c r="Q2416" s="11">
        <v>14.879</v>
      </c>
      <c r="R2416" s="11">
        <v>17.161999999999999</v>
      </c>
      <c r="S2416" s="11">
        <v>18.041</v>
      </c>
      <c r="T2416" s="11">
        <v>15.215</v>
      </c>
      <c r="U2416" s="11">
        <v>13.803000000000001</v>
      </c>
      <c r="V2416" s="11">
        <v>11.292</v>
      </c>
      <c r="W2416" s="11">
        <v>8.7319999999999993</v>
      </c>
      <c r="X2416" s="11">
        <v>7.6890000000000001</v>
      </c>
      <c r="Y2416" s="11">
        <v>6.383</v>
      </c>
      <c r="Z2416" s="11">
        <v>3.653</v>
      </c>
      <c r="AA2416" s="11">
        <v>1.9430000000000001</v>
      </c>
      <c r="AB2416" s="11">
        <v>0.66500000000000004</v>
      </c>
      <c r="AC2416" s="11">
        <v>0.13100000000000001</v>
      </c>
    </row>
    <row r="2417" spans="1:29" ht="11.5" hidden="1">
      <c r="A2417" s="15">
        <v>2400</v>
      </c>
      <c r="B2417" s="13" t="s">
        <v>1059</v>
      </c>
      <c r="C2417" s="14" t="s">
        <v>1227</v>
      </c>
      <c r="D2417" s="12">
        <v>2</v>
      </c>
      <c r="E2417" s="12">
        <v>474</v>
      </c>
      <c r="F2417" s="13" t="s">
        <v>1110</v>
      </c>
      <c r="G2417" s="12">
        <v>915</v>
      </c>
      <c r="H2417" s="12">
        <v>2020</v>
      </c>
      <c r="I2417" s="11">
        <v>9.0039999999999996</v>
      </c>
      <c r="J2417" s="11">
        <v>8.5239999999999991</v>
      </c>
      <c r="K2417" s="11">
        <v>11.048999999999999</v>
      </c>
      <c r="L2417" s="11">
        <v>11.986000000000001</v>
      </c>
      <c r="M2417" s="11">
        <v>11.978999999999999</v>
      </c>
      <c r="N2417" s="11">
        <v>8.2129999999999992</v>
      </c>
      <c r="O2417" s="11">
        <v>9.609</v>
      </c>
      <c r="P2417" s="11">
        <v>9.9309999999999992</v>
      </c>
      <c r="Q2417" s="11">
        <v>10.914999999999999</v>
      </c>
      <c r="R2417" s="11">
        <v>14.742000000000001</v>
      </c>
      <c r="S2417" s="11">
        <v>17.007999999999999</v>
      </c>
      <c r="T2417" s="11">
        <v>17.843</v>
      </c>
      <c r="U2417" s="11">
        <v>14.958</v>
      </c>
      <c r="V2417" s="11">
        <v>13.420999999999999</v>
      </c>
      <c r="W2417" s="11">
        <v>10.76</v>
      </c>
      <c r="X2417" s="11">
        <v>8.0069999999999997</v>
      </c>
      <c r="Y2417" s="11">
        <v>6.5750000000000002</v>
      </c>
      <c r="Z2417" s="11">
        <v>4.83</v>
      </c>
      <c r="AA2417" s="11">
        <v>2.2480000000000002</v>
      </c>
      <c r="AB2417" s="11">
        <v>0.86199999999999999</v>
      </c>
      <c r="AC2417" s="11">
        <v>0.19400000000000001</v>
      </c>
    </row>
    <row r="2418" spans="1:29" ht="11.5" hidden="1">
      <c r="A2418" s="15">
        <v>2401</v>
      </c>
      <c r="B2418" s="13" t="s">
        <v>1059</v>
      </c>
      <c r="C2418" s="14" t="s">
        <v>1228</v>
      </c>
      <c r="D2418" s="12">
        <v>14</v>
      </c>
      <c r="E2418" s="12">
        <v>630</v>
      </c>
      <c r="F2418" s="13" t="s">
        <v>1110</v>
      </c>
      <c r="G2418" s="12">
        <v>915</v>
      </c>
      <c r="H2418" s="12">
        <v>1950</v>
      </c>
      <c r="I2418" s="11">
        <v>181.4</v>
      </c>
      <c r="J2418" s="11">
        <v>157.4</v>
      </c>
      <c r="K2418" s="11">
        <v>133</v>
      </c>
      <c r="L2418" s="11">
        <v>111.9</v>
      </c>
      <c r="M2418" s="11">
        <v>101.8</v>
      </c>
      <c r="N2418" s="11">
        <v>81.600999999999999</v>
      </c>
      <c r="O2418" s="11">
        <v>65.3</v>
      </c>
      <c r="P2418" s="11">
        <v>66.198999999999998</v>
      </c>
      <c r="Q2418" s="11">
        <v>43.8</v>
      </c>
      <c r="R2418" s="11">
        <v>36.299999999999997</v>
      </c>
      <c r="S2418" s="11">
        <v>34.799999999999997</v>
      </c>
      <c r="T2418" s="11">
        <v>22</v>
      </c>
      <c r="U2418" s="11">
        <v>23.501000000000001</v>
      </c>
      <c r="V2418" s="11">
        <v>16.7</v>
      </c>
      <c r="W2418" s="11">
        <v>10.901</v>
      </c>
      <c r="X2418" s="11">
        <v>12</v>
      </c>
      <c r="Y2418" s="11">
        <v>3.0459999999999998</v>
      </c>
      <c r="Z2418" s="11">
        <v>1.466</v>
      </c>
      <c r="AA2418" s="11">
        <v>0.52100000000000002</v>
      </c>
      <c r="AB2418" s="11">
        <v>0.13800000000000001</v>
      </c>
      <c r="AC2418" s="11">
        <v>3.1E-2</v>
      </c>
    </row>
    <row r="2419" spans="1:29" ht="11.5" hidden="1">
      <c r="A2419" s="15">
        <v>2402</v>
      </c>
      <c r="B2419" s="13" t="s">
        <v>1059</v>
      </c>
      <c r="C2419" s="14" t="s">
        <v>1228</v>
      </c>
      <c r="D2419" s="12">
        <v>14</v>
      </c>
      <c r="E2419" s="12">
        <v>630</v>
      </c>
      <c r="F2419" s="13" t="s">
        <v>1110</v>
      </c>
      <c r="G2419" s="12">
        <v>915</v>
      </c>
      <c r="H2419" s="12">
        <v>1955</v>
      </c>
      <c r="I2419" s="11">
        <v>169.24199999999999</v>
      </c>
      <c r="J2419" s="11">
        <v>152.989</v>
      </c>
      <c r="K2419" s="11">
        <v>141.97499999999999</v>
      </c>
      <c r="L2419" s="11">
        <v>113.396</v>
      </c>
      <c r="M2419" s="11">
        <v>92.486999999999995</v>
      </c>
      <c r="N2419" s="11">
        <v>73.236000000000004</v>
      </c>
      <c r="O2419" s="11">
        <v>63.701000000000001</v>
      </c>
      <c r="P2419" s="11">
        <v>67.456000000000003</v>
      </c>
      <c r="Q2419" s="11">
        <v>45.322000000000003</v>
      </c>
      <c r="R2419" s="11">
        <v>44.219000000000001</v>
      </c>
      <c r="S2419" s="11">
        <v>33.843000000000004</v>
      </c>
      <c r="T2419" s="11">
        <v>26.033999999999999</v>
      </c>
      <c r="U2419" s="11">
        <v>26.893000000000001</v>
      </c>
      <c r="V2419" s="11">
        <v>19.852</v>
      </c>
      <c r="W2419" s="11">
        <v>12.724</v>
      </c>
      <c r="X2419" s="11">
        <v>8.548</v>
      </c>
      <c r="Y2419" s="11">
        <v>9.7910000000000004</v>
      </c>
      <c r="Z2419" s="11">
        <v>1.5249999999999999</v>
      </c>
      <c r="AA2419" s="11">
        <v>0.52300000000000002</v>
      </c>
      <c r="AB2419" s="11">
        <v>0.12</v>
      </c>
      <c r="AC2419" s="11">
        <v>2.1999999999999999E-2</v>
      </c>
    </row>
    <row r="2420" spans="1:29" ht="11.5" hidden="1">
      <c r="A2420" s="15">
        <v>2403</v>
      </c>
      <c r="B2420" s="13" t="s">
        <v>1059</v>
      </c>
      <c r="C2420" s="14" t="s">
        <v>1228</v>
      </c>
      <c r="D2420" s="12">
        <v>14</v>
      </c>
      <c r="E2420" s="12">
        <v>630</v>
      </c>
      <c r="F2420" s="13" t="s">
        <v>1110</v>
      </c>
      <c r="G2420" s="12">
        <v>915</v>
      </c>
      <c r="H2420" s="12">
        <v>1960</v>
      </c>
      <c r="I2420" s="11">
        <v>169.85</v>
      </c>
      <c r="J2420" s="11">
        <v>156.23699999999999</v>
      </c>
      <c r="K2420" s="11">
        <v>154.82599999999999</v>
      </c>
      <c r="L2420" s="11">
        <v>124.247</v>
      </c>
      <c r="M2420" s="11">
        <v>89.518000000000001</v>
      </c>
      <c r="N2420" s="11">
        <v>71.484999999999999</v>
      </c>
      <c r="O2420" s="11">
        <v>64.739999999999995</v>
      </c>
      <c r="P2420" s="11">
        <v>66.793999999999997</v>
      </c>
      <c r="Q2420" s="11">
        <v>55.247999999999998</v>
      </c>
      <c r="R2420" s="11">
        <v>49.328000000000003</v>
      </c>
      <c r="S2420" s="11">
        <v>36.470999999999997</v>
      </c>
      <c r="T2420" s="11">
        <v>31.754999999999999</v>
      </c>
      <c r="U2420" s="11">
        <v>28.152999999999999</v>
      </c>
      <c r="V2420" s="11">
        <v>24.503</v>
      </c>
      <c r="W2420" s="11">
        <v>15.063000000000001</v>
      </c>
      <c r="X2420" s="11">
        <v>10.842000000000001</v>
      </c>
      <c r="Y2420" s="11">
        <v>7.1849999999999996</v>
      </c>
      <c r="Z2420" s="11">
        <v>5.4169999999999998</v>
      </c>
      <c r="AA2420" s="11">
        <v>0.61899999999999999</v>
      </c>
      <c r="AB2420" s="11">
        <v>0.14099999999999999</v>
      </c>
      <c r="AC2420" s="11">
        <v>2.1999999999999999E-2</v>
      </c>
    </row>
    <row r="2421" spans="1:29" ht="11.5" hidden="1">
      <c r="A2421" s="15">
        <v>2404</v>
      </c>
      <c r="B2421" s="13" t="s">
        <v>1059</v>
      </c>
      <c r="C2421" s="14" t="s">
        <v>1228</v>
      </c>
      <c r="D2421" s="12">
        <v>14</v>
      </c>
      <c r="E2421" s="12">
        <v>630</v>
      </c>
      <c r="F2421" s="13" t="s">
        <v>1110</v>
      </c>
      <c r="G2421" s="12">
        <v>915</v>
      </c>
      <c r="H2421" s="12">
        <v>1965</v>
      </c>
      <c r="I2421" s="11">
        <v>172.11799999999999</v>
      </c>
      <c r="J2421" s="11">
        <v>156.48699999999999</v>
      </c>
      <c r="K2421" s="11">
        <v>148.39599999999999</v>
      </c>
      <c r="L2421" s="11">
        <v>123.45399999999999</v>
      </c>
      <c r="M2421" s="11">
        <v>106.65600000000001</v>
      </c>
      <c r="N2421" s="11">
        <v>95.132000000000005</v>
      </c>
      <c r="O2421" s="11">
        <v>85.302000000000007</v>
      </c>
      <c r="P2421" s="11">
        <v>73.076999999999998</v>
      </c>
      <c r="Q2421" s="11">
        <v>67.421999999999997</v>
      </c>
      <c r="R2421" s="11">
        <v>60.338000000000001</v>
      </c>
      <c r="S2421" s="11">
        <v>48.093000000000004</v>
      </c>
      <c r="T2421" s="11">
        <v>39.161000000000001</v>
      </c>
      <c r="U2421" s="11">
        <v>32.658000000000001</v>
      </c>
      <c r="V2421" s="11">
        <v>25.018000000000001</v>
      </c>
      <c r="W2421" s="11">
        <v>20.565999999999999</v>
      </c>
      <c r="X2421" s="11">
        <v>11.874000000000001</v>
      </c>
      <c r="Y2421" s="11">
        <v>9.7149999999999999</v>
      </c>
      <c r="Z2421" s="11">
        <v>4.0709999999999997</v>
      </c>
      <c r="AA2421" s="11">
        <v>2.2719999999999998</v>
      </c>
      <c r="AB2421" s="11">
        <v>0.17299999999999999</v>
      </c>
      <c r="AC2421" s="11">
        <v>2.5000000000000001E-2</v>
      </c>
    </row>
    <row r="2422" spans="1:29" ht="11.5" hidden="1">
      <c r="A2422" s="15">
        <v>2405</v>
      </c>
      <c r="B2422" s="13" t="s">
        <v>1059</v>
      </c>
      <c r="C2422" s="14" t="s">
        <v>1228</v>
      </c>
      <c r="D2422" s="12">
        <v>14</v>
      </c>
      <c r="E2422" s="12">
        <v>630</v>
      </c>
      <c r="F2422" s="13" t="s">
        <v>1110</v>
      </c>
      <c r="G2422" s="12">
        <v>915</v>
      </c>
      <c r="H2422" s="12">
        <v>1970</v>
      </c>
      <c r="I2422" s="11">
        <v>152.35</v>
      </c>
      <c r="J2422" s="11">
        <v>162.14699999999999</v>
      </c>
      <c r="K2422" s="11">
        <v>159.16</v>
      </c>
      <c r="L2422" s="11">
        <v>141.821</v>
      </c>
      <c r="M2422" s="11">
        <v>121.968</v>
      </c>
      <c r="N2422" s="11">
        <v>96.165000000000006</v>
      </c>
      <c r="O2422" s="11">
        <v>80.947000000000003</v>
      </c>
      <c r="P2422" s="11">
        <v>74.823999999999998</v>
      </c>
      <c r="Q2422" s="11">
        <v>63.816000000000003</v>
      </c>
      <c r="R2422" s="11">
        <v>60.353999999999999</v>
      </c>
      <c r="S2422" s="11">
        <v>53.125</v>
      </c>
      <c r="T2422" s="11">
        <v>44.875</v>
      </c>
      <c r="U2422" s="11">
        <v>41.244</v>
      </c>
      <c r="V2422" s="11">
        <v>33.357999999999997</v>
      </c>
      <c r="W2422" s="11">
        <v>20.788</v>
      </c>
      <c r="X2422" s="11">
        <v>15.006</v>
      </c>
      <c r="Y2422" s="11">
        <v>14.372</v>
      </c>
      <c r="Z2422" s="11">
        <v>5.5359999999999996</v>
      </c>
      <c r="AA2422" s="11">
        <v>1.712</v>
      </c>
      <c r="AB2422" s="11">
        <v>0.63600000000000001</v>
      </c>
      <c r="AC2422" s="11">
        <v>3.1E-2</v>
      </c>
    </row>
    <row r="2423" spans="1:29" ht="11.5" hidden="1">
      <c r="A2423" s="15">
        <v>2406</v>
      </c>
      <c r="B2423" s="13" t="s">
        <v>1059</v>
      </c>
      <c r="C2423" s="14" t="s">
        <v>1228</v>
      </c>
      <c r="D2423" s="12">
        <v>14</v>
      </c>
      <c r="E2423" s="12">
        <v>630</v>
      </c>
      <c r="F2423" s="13" t="s">
        <v>1110</v>
      </c>
      <c r="G2423" s="12">
        <v>915</v>
      </c>
      <c r="H2423" s="12">
        <v>1975</v>
      </c>
      <c r="I2423" s="11">
        <v>157.50899999999999</v>
      </c>
      <c r="J2423" s="11">
        <v>157.05099999999999</v>
      </c>
      <c r="K2423" s="11">
        <v>157.52699999999999</v>
      </c>
      <c r="L2423" s="11">
        <v>156.18</v>
      </c>
      <c r="M2423" s="11">
        <v>143.63300000000001</v>
      </c>
      <c r="N2423" s="11">
        <v>125.78400000000001</v>
      </c>
      <c r="O2423" s="11">
        <v>96.677000000000007</v>
      </c>
      <c r="P2423" s="11">
        <v>79.965000000000003</v>
      </c>
      <c r="Q2423" s="11">
        <v>72.546000000000006</v>
      </c>
      <c r="R2423" s="11">
        <v>61.863999999999997</v>
      </c>
      <c r="S2423" s="11">
        <v>57.497999999999998</v>
      </c>
      <c r="T2423" s="11">
        <v>50.710999999999999</v>
      </c>
      <c r="U2423" s="11">
        <v>41.18</v>
      </c>
      <c r="V2423" s="11">
        <v>36.22</v>
      </c>
      <c r="W2423" s="11">
        <v>27.338999999999999</v>
      </c>
      <c r="X2423" s="11">
        <v>15.494999999999999</v>
      </c>
      <c r="Y2423" s="11">
        <v>7.55</v>
      </c>
      <c r="Z2423" s="11">
        <v>8.6460000000000008</v>
      </c>
      <c r="AA2423" s="11">
        <v>2.5</v>
      </c>
      <c r="AB2423" s="11">
        <v>0.51700000000000002</v>
      </c>
      <c r="AC2423" s="11">
        <v>0.111</v>
      </c>
    </row>
    <row r="2424" spans="1:29" ht="11.5" hidden="1">
      <c r="A2424" s="15">
        <v>2407</v>
      </c>
      <c r="B2424" s="13" t="s">
        <v>1059</v>
      </c>
      <c r="C2424" s="14" t="s">
        <v>1228</v>
      </c>
      <c r="D2424" s="12">
        <v>14</v>
      </c>
      <c r="E2424" s="12">
        <v>630</v>
      </c>
      <c r="F2424" s="13" t="s">
        <v>1110</v>
      </c>
      <c r="G2424" s="12">
        <v>915</v>
      </c>
      <c r="H2424" s="12">
        <v>1980</v>
      </c>
      <c r="I2424" s="11">
        <v>161.16999999999999</v>
      </c>
      <c r="J2424" s="11">
        <v>156.71299999999999</v>
      </c>
      <c r="K2424" s="11">
        <v>160.93600000000001</v>
      </c>
      <c r="L2424" s="11">
        <v>163.37700000000001</v>
      </c>
      <c r="M2424" s="11">
        <v>137.38</v>
      </c>
      <c r="N2424" s="11">
        <v>119.375</v>
      </c>
      <c r="O2424" s="11">
        <v>118.351</v>
      </c>
      <c r="P2424" s="11">
        <v>101.01900000000001</v>
      </c>
      <c r="Q2424" s="11">
        <v>85.278000000000006</v>
      </c>
      <c r="R2424" s="11">
        <v>74.465000000000003</v>
      </c>
      <c r="S2424" s="11">
        <v>65.138000000000005</v>
      </c>
      <c r="T2424" s="11">
        <v>60.234000000000002</v>
      </c>
      <c r="U2424" s="11">
        <v>54.781999999999996</v>
      </c>
      <c r="V2424" s="11">
        <v>46.286000000000001</v>
      </c>
      <c r="W2424" s="11">
        <v>33.86</v>
      </c>
      <c r="X2424" s="11">
        <v>23.53</v>
      </c>
      <c r="Y2424" s="11">
        <v>16.867000000000001</v>
      </c>
      <c r="Z2424" s="11">
        <v>4.6870000000000003</v>
      </c>
      <c r="AA2424" s="11">
        <v>4.085</v>
      </c>
      <c r="AB2424" s="11">
        <v>0.80600000000000005</v>
      </c>
      <c r="AC2424" s="11">
        <v>0.112</v>
      </c>
    </row>
    <row r="2425" spans="1:29" ht="11.5" hidden="1">
      <c r="A2425" s="15">
        <v>2408</v>
      </c>
      <c r="B2425" s="13" t="s">
        <v>1059</v>
      </c>
      <c r="C2425" s="14" t="s">
        <v>1228</v>
      </c>
      <c r="D2425" s="12">
        <v>14</v>
      </c>
      <c r="E2425" s="12">
        <v>630</v>
      </c>
      <c r="F2425" s="13" t="s">
        <v>1110</v>
      </c>
      <c r="G2425" s="12">
        <v>915</v>
      </c>
      <c r="H2425" s="12">
        <v>1985</v>
      </c>
      <c r="I2425" s="11">
        <v>154.88499999999999</v>
      </c>
      <c r="J2425" s="11">
        <v>155.91300000000001</v>
      </c>
      <c r="K2425" s="11">
        <v>163.036</v>
      </c>
      <c r="L2425" s="11">
        <v>164.13</v>
      </c>
      <c r="M2425" s="11">
        <v>142.35499999999999</v>
      </c>
      <c r="N2425" s="11">
        <v>127.14700000000001</v>
      </c>
      <c r="O2425" s="11">
        <v>122.312</v>
      </c>
      <c r="P2425" s="11">
        <v>109.22199999999999</v>
      </c>
      <c r="Q2425" s="11">
        <v>98.111999999999995</v>
      </c>
      <c r="R2425" s="11">
        <v>85.064999999999998</v>
      </c>
      <c r="S2425" s="11">
        <v>72.555999999999997</v>
      </c>
      <c r="T2425" s="11">
        <v>65.429000000000002</v>
      </c>
      <c r="U2425" s="11">
        <v>57.906999999999996</v>
      </c>
      <c r="V2425" s="11">
        <v>53.664000000000001</v>
      </c>
      <c r="W2425" s="11">
        <v>37.616999999999997</v>
      </c>
      <c r="X2425" s="11">
        <v>29.928999999999998</v>
      </c>
      <c r="Y2425" s="11">
        <v>17.452999999999999</v>
      </c>
      <c r="Z2425" s="11">
        <v>10.6</v>
      </c>
      <c r="AA2425" s="11">
        <v>2.2559999999999998</v>
      </c>
      <c r="AB2425" s="11">
        <v>1.3460000000000001</v>
      </c>
      <c r="AC2425" s="11">
        <v>0.16800000000000001</v>
      </c>
    </row>
    <row r="2426" spans="1:29" ht="11.5" hidden="1">
      <c r="A2426" s="15">
        <v>2409</v>
      </c>
      <c r="B2426" s="13" t="s">
        <v>1059</v>
      </c>
      <c r="C2426" s="14" t="s">
        <v>1228</v>
      </c>
      <c r="D2426" s="12">
        <v>14</v>
      </c>
      <c r="E2426" s="12">
        <v>630</v>
      </c>
      <c r="F2426" s="13" t="s">
        <v>1110</v>
      </c>
      <c r="G2426" s="12">
        <v>915</v>
      </c>
      <c r="H2426" s="12">
        <v>1990</v>
      </c>
      <c r="I2426" s="11">
        <v>142.87</v>
      </c>
      <c r="J2426" s="11">
        <v>149.16499999999999</v>
      </c>
      <c r="K2426" s="11">
        <v>160.834</v>
      </c>
      <c r="L2426" s="11">
        <v>155.893</v>
      </c>
      <c r="M2426" s="11">
        <v>141.62700000000001</v>
      </c>
      <c r="N2426" s="11">
        <v>136.453</v>
      </c>
      <c r="O2426" s="11">
        <v>129.52699999999999</v>
      </c>
      <c r="P2426" s="11">
        <v>120.41</v>
      </c>
      <c r="Q2426" s="11">
        <v>116.88800000000001</v>
      </c>
      <c r="R2426" s="11">
        <v>100.982</v>
      </c>
      <c r="S2426" s="11">
        <v>83.778000000000006</v>
      </c>
      <c r="T2426" s="11">
        <v>73.233999999999995</v>
      </c>
      <c r="U2426" s="11">
        <v>63.82</v>
      </c>
      <c r="V2426" s="11">
        <v>58.52</v>
      </c>
      <c r="W2426" s="11">
        <v>46.841000000000001</v>
      </c>
      <c r="X2426" s="11">
        <v>34.53</v>
      </c>
      <c r="Y2426" s="11">
        <v>24.349</v>
      </c>
      <c r="Z2426" s="11">
        <v>11.382</v>
      </c>
      <c r="AA2426" s="11">
        <v>5.375</v>
      </c>
      <c r="AB2426" s="11">
        <v>0.79600000000000004</v>
      </c>
      <c r="AC2426" s="11">
        <v>0.3</v>
      </c>
    </row>
    <row r="2427" spans="1:29" ht="11.5" hidden="1">
      <c r="A2427" s="15">
        <v>2410</v>
      </c>
      <c r="B2427" s="13" t="s">
        <v>1059</v>
      </c>
      <c r="C2427" s="14" t="s">
        <v>1228</v>
      </c>
      <c r="D2427" s="12">
        <v>14</v>
      </c>
      <c r="E2427" s="12">
        <v>630</v>
      </c>
      <c r="F2427" s="13" t="s">
        <v>1110</v>
      </c>
      <c r="G2427" s="12">
        <v>915</v>
      </c>
      <c r="H2427" s="12">
        <v>1995</v>
      </c>
      <c r="I2427" s="11">
        <v>148.476</v>
      </c>
      <c r="J2427" s="11">
        <v>142.25299999999999</v>
      </c>
      <c r="K2427" s="11">
        <v>150.733</v>
      </c>
      <c r="L2427" s="11">
        <v>160.066</v>
      </c>
      <c r="M2427" s="11">
        <v>144.08099999999999</v>
      </c>
      <c r="N2427" s="11">
        <v>130.226</v>
      </c>
      <c r="O2427" s="11">
        <v>133.245</v>
      </c>
      <c r="P2427" s="11">
        <v>130.84</v>
      </c>
      <c r="Q2427" s="11">
        <v>120.827</v>
      </c>
      <c r="R2427" s="11">
        <v>117.59099999999999</v>
      </c>
      <c r="S2427" s="11">
        <v>103.31</v>
      </c>
      <c r="T2427" s="11">
        <v>85.751999999999995</v>
      </c>
      <c r="U2427" s="11">
        <v>73.266000000000005</v>
      </c>
      <c r="V2427" s="11">
        <v>62.505000000000003</v>
      </c>
      <c r="W2427" s="11">
        <v>53.960999999999999</v>
      </c>
      <c r="X2427" s="11">
        <v>40.088999999999999</v>
      </c>
      <c r="Y2427" s="11">
        <v>29.497</v>
      </c>
      <c r="Z2427" s="11">
        <v>15.019</v>
      </c>
      <c r="AA2427" s="11">
        <v>5.1909999999999998</v>
      </c>
      <c r="AB2427" s="11">
        <v>1.589</v>
      </c>
      <c r="AC2427" s="11">
        <v>0.17</v>
      </c>
    </row>
    <row r="2428" spans="1:29" ht="11.5" hidden="1">
      <c r="A2428" s="15">
        <v>2411</v>
      </c>
      <c r="B2428" s="13" t="s">
        <v>1059</v>
      </c>
      <c r="C2428" s="14" t="s">
        <v>1228</v>
      </c>
      <c r="D2428" s="12">
        <v>14</v>
      </c>
      <c r="E2428" s="12">
        <v>630</v>
      </c>
      <c r="F2428" s="13" t="s">
        <v>1110</v>
      </c>
      <c r="G2428" s="12">
        <v>915</v>
      </c>
      <c r="H2428" s="12">
        <v>2000</v>
      </c>
      <c r="I2428" s="11">
        <v>134.34899999999999</v>
      </c>
      <c r="J2428" s="11">
        <v>143.61600000000001</v>
      </c>
      <c r="K2428" s="11">
        <v>144.31800000000001</v>
      </c>
      <c r="L2428" s="11">
        <v>148.21199999999999</v>
      </c>
      <c r="M2428" s="11">
        <v>145.80099999999999</v>
      </c>
      <c r="N2428" s="11">
        <v>133.352</v>
      </c>
      <c r="O2428" s="11">
        <v>132.15</v>
      </c>
      <c r="P2428" s="11">
        <v>135.423</v>
      </c>
      <c r="Q2428" s="11">
        <v>129.16399999999999</v>
      </c>
      <c r="R2428" s="11">
        <v>119.864</v>
      </c>
      <c r="S2428" s="11">
        <v>120.277</v>
      </c>
      <c r="T2428" s="11">
        <v>100.196</v>
      </c>
      <c r="U2428" s="11">
        <v>84.447999999999993</v>
      </c>
      <c r="V2428" s="11">
        <v>71.322000000000003</v>
      </c>
      <c r="W2428" s="11">
        <v>56.697000000000003</v>
      </c>
      <c r="X2428" s="11">
        <v>45.255000000000003</v>
      </c>
      <c r="Y2428" s="11">
        <v>31.573</v>
      </c>
      <c r="Z2428" s="11">
        <v>19.457000000000001</v>
      </c>
      <c r="AA2428" s="11">
        <v>7.7169999999999996</v>
      </c>
      <c r="AB2428" s="11">
        <v>1.859</v>
      </c>
      <c r="AC2428" s="11">
        <v>0.35199999999999998</v>
      </c>
    </row>
    <row r="2429" spans="1:29" ht="11.5" hidden="1">
      <c r="A2429" s="15">
        <v>2412</v>
      </c>
      <c r="B2429" s="13" t="s">
        <v>1059</v>
      </c>
      <c r="C2429" s="14" t="s">
        <v>1228</v>
      </c>
      <c r="D2429" s="12">
        <v>14</v>
      </c>
      <c r="E2429" s="12">
        <v>630</v>
      </c>
      <c r="F2429" s="13" t="s">
        <v>1110</v>
      </c>
      <c r="G2429" s="12">
        <v>915</v>
      </c>
      <c r="H2429" s="12">
        <v>2005</v>
      </c>
      <c r="I2429" s="11">
        <v>122.468</v>
      </c>
      <c r="J2429" s="11">
        <v>130.93799999999999</v>
      </c>
      <c r="K2429" s="11">
        <v>141.49799999999999</v>
      </c>
      <c r="L2429" s="11">
        <v>143.59200000000001</v>
      </c>
      <c r="M2429" s="11">
        <v>141.12</v>
      </c>
      <c r="N2429" s="11">
        <v>133.10900000000001</v>
      </c>
      <c r="O2429" s="11">
        <v>128.48699999999999</v>
      </c>
      <c r="P2429" s="11">
        <v>131.416</v>
      </c>
      <c r="Q2429" s="11">
        <v>128.63</v>
      </c>
      <c r="R2429" s="11">
        <v>120.64400000000001</v>
      </c>
      <c r="S2429" s="11">
        <v>118.2</v>
      </c>
      <c r="T2429" s="11">
        <v>106.20099999999999</v>
      </c>
      <c r="U2429" s="11">
        <v>91.71</v>
      </c>
      <c r="V2429" s="11">
        <v>75.308000000000007</v>
      </c>
      <c r="W2429" s="11">
        <v>60.703000000000003</v>
      </c>
      <c r="X2429" s="11">
        <v>46.393999999999998</v>
      </c>
      <c r="Y2429" s="11">
        <v>34.698999999999998</v>
      </c>
      <c r="Z2429" s="11">
        <v>21.535</v>
      </c>
      <c r="AA2429" s="11">
        <v>10.475</v>
      </c>
      <c r="AB2429" s="11">
        <v>2.9359999999999999</v>
      </c>
      <c r="AC2429" s="11">
        <v>0.47199999999999998</v>
      </c>
    </row>
    <row r="2430" spans="1:29" ht="11.5" hidden="1">
      <c r="A2430" s="15">
        <v>2413</v>
      </c>
      <c r="B2430" s="13" t="s">
        <v>1059</v>
      </c>
      <c r="C2430" s="14" t="s">
        <v>1228</v>
      </c>
      <c r="D2430" s="12">
        <v>14</v>
      </c>
      <c r="E2430" s="12">
        <v>630</v>
      </c>
      <c r="F2430" s="13" t="s">
        <v>1110</v>
      </c>
      <c r="G2430" s="12">
        <v>915</v>
      </c>
      <c r="H2430" s="12">
        <v>2010</v>
      </c>
      <c r="I2430" s="11">
        <v>110.833</v>
      </c>
      <c r="J2430" s="11">
        <v>116.85</v>
      </c>
      <c r="K2430" s="11">
        <v>128.14599999999999</v>
      </c>
      <c r="L2430" s="11">
        <v>141.24100000000001</v>
      </c>
      <c r="M2430" s="11">
        <v>134.82</v>
      </c>
      <c r="N2430" s="11">
        <v>130.042</v>
      </c>
      <c r="O2430" s="11">
        <v>128.84899999999999</v>
      </c>
      <c r="P2430" s="11">
        <v>126.57299999999999</v>
      </c>
      <c r="Q2430" s="11">
        <v>128.43100000000001</v>
      </c>
      <c r="R2430" s="11">
        <v>121.917</v>
      </c>
      <c r="S2430" s="11">
        <v>118.32599999999999</v>
      </c>
      <c r="T2430" s="11">
        <v>104.426</v>
      </c>
      <c r="U2430" s="11">
        <v>101.59699999999999</v>
      </c>
      <c r="V2430" s="11">
        <v>79.569000000000003</v>
      </c>
      <c r="W2430" s="11">
        <v>63.835999999999999</v>
      </c>
      <c r="X2430" s="11">
        <v>49.402999999999999</v>
      </c>
      <c r="Y2430" s="11">
        <v>34.737000000000002</v>
      </c>
      <c r="Z2430" s="11">
        <v>24.341000000000001</v>
      </c>
      <c r="AA2430" s="11">
        <v>11.962</v>
      </c>
      <c r="AB2430" s="11">
        <v>4.0739999999999998</v>
      </c>
      <c r="AC2430" s="11">
        <v>0.73099999999999998</v>
      </c>
    </row>
    <row r="2431" spans="1:29" ht="11.5" hidden="1">
      <c r="A2431" s="15">
        <v>2414</v>
      </c>
      <c r="B2431" s="13" t="s">
        <v>1059</v>
      </c>
      <c r="C2431" s="14" t="s">
        <v>1228</v>
      </c>
      <c r="D2431" s="12">
        <v>14</v>
      </c>
      <c r="E2431" s="12">
        <v>630</v>
      </c>
      <c r="F2431" s="13" t="s">
        <v>1110</v>
      </c>
      <c r="G2431" s="12">
        <v>915</v>
      </c>
      <c r="H2431" s="12">
        <v>2015</v>
      </c>
      <c r="I2431" s="11">
        <v>82.367999999999995</v>
      </c>
      <c r="J2431" s="11">
        <v>107.533</v>
      </c>
      <c r="K2431" s="11">
        <v>114.152</v>
      </c>
      <c r="L2431" s="11">
        <v>114.008</v>
      </c>
      <c r="M2431" s="11">
        <v>116.55</v>
      </c>
      <c r="N2431" s="11">
        <v>111.84099999999999</v>
      </c>
      <c r="O2431" s="11">
        <v>113.12</v>
      </c>
      <c r="P2431" s="11">
        <v>117.282</v>
      </c>
      <c r="Q2431" s="11">
        <v>118.74</v>
      </c>
      <c r="R2431" s="11">
        <v>122.858</v>
      </c>
      <c r="S2431" s="11">
        <v>117.524</v>
      </c>
      <c r="T2431" s="11">
        <v>114.268</v>
      </c>
      <c r="U2431" s="11">
        <v>100.32299999999999</v>
      </c>
      <c r="V2431" s="11">
        <v>96.664000000000001</v>
      </c>
      <c r="W2431" s="11">
        <v>74.123999999999995</v>
      </c>
      <c r="X2431" s="11">
        <v>57.03</v>
      </c>
      <c r="Y2431" s="11">
        <v>40.777999999999999</v>
      </c>
      <c r="Z2431" s="11">
        <v>25.068000000000001</v>
      </c>
      <c r="AA2431" s="11">
        <v>13.955</v>
      </c>
      <c r="AB2431" s="11">
        <v>4.7489999999999997</v>
      </c>
      <c r="AC2431" s="11">
        <v>0.98399999999999999</v>
      </c>
    </row>
    <row r="2432" spans="1:29" ht="11.5" hidden="1">
      <c r="A2432" s="15">
        <v>2415</v>
      </c>
      <c r="B2432" s="13" t="s">
        <v>1059</v>
      </c>
      <c r="C2432" s="14" t="s">
        <v>1228</v>
      </c>
      <c r="D2432" s="12">
        <v>14</v>
      </c>
      <c r="E2432" s="12">
        <v>630</v>
      </c>
      <c r="F2432" s="13" t="s">
        <v>1110</v>
      </c>
      <c r="G2432" s="12">
        <v>915</v>
      </c>
      <c r="H2432" s="12">
        <v>2020</v>
      </c>
      <c r="I2432" s="11">
        <v>40.738</v>
      </c>
      <c r="J2432" s="11">
        <v>75.777000000000001</v>
      </c>
      <c r="K2432" s="11">
        <v>102.13800000000001</v>
      </c>
      <c r="L2432" s="11">
        <v>85.716999999999999</v>
      </c>
      <c r="M2432" s="11">
        <v>64.465000000000003</v>
      </c>
      <c r="N2432" s="11">
        <v>70.566999999999993</v>
      </c>
      <c r="O2432" s="11">
        <v>78.173000000000002</v>
      </c>
      <c r="P2432" s="11">
        <v>90.412000000000006</v>
      </c>
      <c r="Q2432" s="11">
        <v>102.277</v>
      </c>
      <c r="R2432" s="11">
        <v>108.652</v>
      </c>
      <c r="S2432" s="11">
        <v>115.572</v>
      </c>
      <c r="T2432" s="11">
        <v>111.703</v>
      </c>
      <c r="U2432" s="11">
        <v>108.855</v>
      </c>
      <c r="V2432" s="11">
        <v>94.917000000000002</v>
      </c>
      <c r="W2432" s="11">
        <v>90.043000000000006</v>
      </c>
      <c r="X2432" s="11">
        <v>66.375</v>
      </c>
      <c r="Y2432" s="11">
        <v>47.347000000000001</v>
      </c>
      <c r="Z2432" s="11">
        <v>29.890999999999998</v>
      </c>
      <c r="AA2432" s="11">
        <v>14.731999999999999</v>
      </c>
      <c r="AB2432" s="11">
        <v>5.7430000000000003</v>
      </c>
      <c r="AC2432" s="11">
        <v>1.228</v>
      </c>
    </row>
    <row r="2433" spans="1:29" ht="11.5" hidden="1">
      <c r="A2433" s="15">
        <v>2416</v>
      </c>
      <c r="B2433" s="13" t="s">
        <v>1059</v>
      </c>
      <c r="C2433" s="14" t="s">
        <v>1229</v>
      </c>
      <c r="D2433" s="12"/>
      <c r="E2433" s="12">
        <v>662</v>
      </c>
      <c r="F2433" s="13" t="s">
        <v>1110</v>
      </c>
      <c r="G2433" s="12">
        <v>915</v>
      </c>
      <c r="H2433" s="12">
        <v>1950</v>
      </c>
      <c r="I2433" s="11">
        <v>5.7249999999999996</v>
      </c>
      <c r="J2433" s="11">
        <v>5.2750000000000004</v>
      </c>
      <c r="K2433" s="11">
        <v>4.6769999999999996</v>
      </c>
      <c r="L2433" s="11">
        <v>3.8780000000000001</v>
      </c>
      <c r="M2433" s="11">
        <v>4.0880000000000001</v>
      </c>
      <c r="N2433" s="11">
        <v>3.3460000000000001</v>
      </c>
      <c r="O2433" s="11">
        <v>2.665</v>
      </c>
      <c r="P2433" s="11">
        <v>2.68</v>
      </c>
      <c r="Q2433" s="11">
        <v>2.1030000000000002</v>
      </c>
      <c r="R2433" s="11">
        <v>1.843</v>
      </c>
      <c r="S2433" s="11">
        <v>1.534</v>
      </c>
      <c r="T2433" s="11">
        <v>1.1160000000000001</v>
      </c>
      <c r="U2433" s="11">
        <v>1.02</v>
      </c>
      <c r="V2433" s="11">
        <v>0.67800000000000005</v>
      </c>
      <c r="W2433" s="11">
        <v>0.57699999999999996</v>
      </c>
      <c r="X2433" s="11">
        <v>0.33300000000000002</v>
      </c>
      <c r="Y2433" s="11">
        <v>0.25800000000000001</v>
      </c>
      <c r="Z2433" s="11">
        <v>0.127</v>
      </c>
      <c r="AA2433" s="11">
        <v>4.8000000000000001E-2</v>
      </c>
      <c r="AB2433" s="11">
        <v>1.2999999999999999E-2</v>
      </c>
      <c r="AC2433" s="11">
        <v>3.0000000000000001E-3</v>
      </c>
    </row>
    <row r="2434" spans="1:29" ht="11.5" hidden="1">
      <c r="A2434" s="15">
        <v>2417</v>
      </c>
      <c r="B2434" s="13" t="s">
        <v>1059</v>
      </c>
      <c r="C2434" s="14" t="s">
        <v>1229</v>
      </c>
      <c r="D2434" s="12"/>
      <c r="E2434" s="12">
        <v>662</v>
      </c>
      <c r="F2434" s="13" t="s">
        <v>1110</v>
      </c>
      <c r="G2434" s="12">
        <v>915</v>
      </c>
      <c r="H2434" s="12">
        <v>1955</v>
      </c>
      <c r="I2434" s="11">
        <v>6.2610000000000001</v>
      </c>
      <c r="J2434" s="11">
        <v>6.1</v>
      </c>
      <c r="K2434" s="11">
        <v>4.7939999999999996</v>
      </c>
      <c r="L2434" s="11">
        <v>4.0330000000000004</v>
      </c>
      <c r="M2434" s="11">
        <v>3.9969999999999999</v>
      </c>
      <c r="N2434" s="11">
        <v>3.2890000000000001</v>
      </c>
      <c r="O2434" s="11">
        <v>2.6040000000000001</v>
      </c>
      <c r="P2434" s="11">
        <v>2.617</v>
      </c>
      <c r="Q2434" s="11">
        <v>2.278</v>
      </c>
      <c r="R2434" s="11">
        <v>1.998</v>
      </c>
      <c r="S2434" s="11">
        <v>1.7050000000000001</v>
      </c>
      <c r="T2434" s="11">
        <v>1.2370000000000001</v>
      </c>
      <c r="U2434" s="11">
        <v>0.60099999999999998</v>
      </c>
      <c r="V2434" s="11">
        <v>0.39900000000000002</v>
      </c>
      <c r="W2434" s="11">
        <v>0.61399999999999999</v>
      </c>
      <c r="X2434" s="11">
        <v>0.35599999999999998</v>
      </c>
      <c r="Y2434" s="11">
        <v>0.19400000000000001</v>
      </c>
      <c r="Z2434" s="11">
        <v>7.4999999999999997E-2</v>
      </c>
      <c r="AA2434" s="11">
        <v>2.1000000000000001E-2</v>
      </c>
      <c r="AB2434" s="11">
        <v>5.0000000000000001E-3</v>
      </c>
      <c r="AC2434" s="11">
        <v>1E-3</v>
      </c>
    </row>
    <row r="2435" spans="1:29" ht="11.5" hidden="1">
      <c r="A2435" s="15">
        <v>2418</v>
      </c>
      <c r="B2435" s="13" t="s">
        <v>1059</v>
      </c>
      <c r="C2435" s="14" t="s">
        <v>1229</v>
      </c>
      <c r="D2435" s="12"/>
      <c r="E2435" s="12">
        <v>662</v>
      </c>
      <c r="F2435" s="13" t="s">
        <v>1110</v>
      </c>
      <c r="G2435" s="12">
        <v>915</v>
      </c>
      <c r="H2435" s="12">
        <v>1960</v>
      </c>
      <c r="I2435" s="11">
        <v>7.8620000000000001</v>
      </c>
      <c r="J2435" s="11">
        <v>6.31</v>
      </c>
      <c r="K2435" s="11">
        <v>5.3819999999999997</v>
      </c>
      <c r="L2435" s="11">
        <v>4.4409999999999998</v>
      </c>
      <c r="M2435" s="11">
        <v>3.7290000000000001</v>
      </c>
      <c r="N2435" s="11">
        <v>3.0470000000000002</v>
      </c>
      <c r="O2435" s="11">
        <v>2.5830000000000002</v>
      </c>
      <c r="P2435" s="11">
        <v>2.6</v>
      </c>
      <c r="Q2435" s="11">
        <v>2.1459999999999999</v>
      </c>
      <c r="R2435" s="11">
        <v>1.881</v>
      </c>
      <c r="S2435" s="11">
        <v>1.7</v>
      </c>
      <c r="T2435" s="11">
        <v>1.2390000000000001</v>
      </c>
      <c r="U2435" s="11">
        <v>1.3320000000000001</v>
      </c>
      <c r="V2435" s="11">
        <v>0.88700000000000001</v>
      </c>
      <c r="W2435" s="11">
        <v>0.75700000000000001</v>
      </c>
      <c r="X2435" s="11">
        <v>0.437</v>
      </c>
      <c r="Y2435" s="11">
        <v>0.124</v>
      </c>
      <c r="Z2435" s="11">
        <v>0.06</v>
      </c>
      <c r="AA2435" s="11">
        <v>1.4E-2</v>
      </c>
      <c r="AB2435" s="11">
        <v>2E-3</v>
      </c>
      <c r="AC2435" s="11">
        <v>0</v>
      </c>
    </row>
    <row r="2436" spans="1:29" ht="11.5" hidden="1">
      <c r="A2436" s="15">
        <v>2419</v>
      </c>
      <c r="B2436" s="13" t="s">
        <v>1059</v>
      </c>
      <c r="C2436" s="14" t="s">
        <v>1229</v>
      </c>
      <c r="D2436" s="12"/>
      <c r="E2436" s="12">
        <v>662</v>
      </c>
      <c r="F2436" s="13" t="s">
        <v>1110</v>
      </c>
      <c r="G2436" s="12">
        <v>915</v>
      </c>
      <c r="H2436" s="12">
        <v>1965</v>
      </c>
      <c r="I2436" s="11">
        <v>8.5489999999999995</v>
      </c>
      <c r="J2436" s="11">
        <v>7.4669999999999996</v>
      </c>
      <c r="K2436" s="11">
        <v>6.165</v>
      </c>
      <c r="L2436" s="11">
        <v>4.8419999999999996</v>
      </c>
      <c r="M2436" s="11">
        <v>3.81</v>
      </c>
      <c r="N2436" s="11">
        <v>2.9430000000000001</v>
      </c>
      <c r="O2436" s="11">
        <v>2.419</v>
      </c>
      <c r="P2436" s="11">
        <v>2.4750000000000001</v>
      </c>
      <c r="Q2436" s="11">
        <v>2.21</v>
      </c>
      <c r="R2436" s="11">
        <v>2.004</v>
      </c>
      <c r="S2436" s="11">
        <v>1.7270000000000001</v>
      </c>
      <c r="T2436" s="11">
        <v>1.3839999999999999</v>
      </c>
      <c r="U2436" s="11">
        <v>1.3660000000000001</v>
      </c>
      <c r="V2436" s="11">
        <v>0.96799999999999997</v>
      </c>
      <c r="W2436" s="11">
        <v>0.80200000000000005</v>
      </c>
      <c r="X2436" s="11">
        <v>0.51900000000000002</v>
      </c>
      <c r="Y2436" s="11">
        <v>0.19600000000000001</v>
      </c>
      <c r="Z2436" s="11">
        <v>4.1000000000000002E-2</v>
      </c>
      <c r="AA2436" s="11">
        <v>1.2E-2</v>
      </c>
      <c r="AB2436" s="11">
        <v>2E-3</v>
      </c>
      <c r="AC2436" s="11">
        <v>0</v>
      </c>
    </row>
    <row r="2437" spans="1:29" ht="11.5" hidden="1">
      <c r="A2437" s="15">
        <v>2420</v>
      </c>
      <c r="B2437" s="13" t="s">
        <v>1059</v>
      </c>
      <c r="C2437" s="14" t="s">
        <v>1229</v>
      </c>
      <c r="D2437" s="12"/>
      <c r="E2437" s="12">
        <v>662</v>
      </c>
      <c r="F2437" s="13" t="s">
        <v>1110</v>
      </c>
      <c r="G2437" s="12">
        <v>915</v>
      </c>
      <c r="H2437" s="12">
        <v>1970</v>
      </c>
      <c r="I2437" s="11">
        <v>9.4209999999999994</v>
      </c>
      <c r="J2437" s="11">
        <v>8.9469999999999992</v>
      </c>
      <c r="K2437" s="11">
        <v>7.1029999999999998</v>
      </c>
      <c r="L2437" s="11">
        <v>5.1260000000000003</v>
      </c>
      <c r="M2437" s="11">
        <v>4.0179999999999998</v>
      </c>
      <c r="N2437" s="11">
        <v>2.786</v>
      </c>
      <c r="O2437" s="11">
        <v>2.274</v>
      </c>
      <c r="P2437" s="11">
        <v>2.3580000000000001</v>
      </c>
      <c r="Q2437" s="11">
        <v>2.2749999999999999</v>
      </c>
      <c r="R2437" s="11">
        <v>2.1269999999999998</v>
      </c>
      <c r="S2437" s="11">
        <v>1.7609999999999999</v>
      </c>
      <c r="T2437" s="11">
        <v>1.5469999999999999</v>
      </c>
      <c r="U2437" s="11">
        <v>1.3939999999999999</v>
      </c>
      <c r="V2437" s="11">
        <v>1.056</v>
      </c>
      <c r="W2437" s="11">
        <v>0.84799999999999998</v>
      </c>
      <c r="X2437" s="11">
        <v>0.61099999999999999</v>
      </c>
      <c r="Y2437" s="11">
        <v>0.224</v>
      </c>
      <c r="Z2437" s="11">
        <v>6.9000000000000006E-2</v>
      </c>
      <c r="AA2437" s="11">
        <v>0.01</v>
      </c>
      <c r="AB2437" s="11">
        <v>0</v>
      </c>
      <c r="AC2437" s="11">
        <v>0</v>
      </c>
    </row>
    <row r="2438" spans="1:29" ht="11.5" hidden="1">
      <c r="A2438" s="15">
        <v>2421</v>
      </c>
      <c r="B2438" s="13" t="s">
        <v>1059</v>
      </c>
      <c r="C2438" s="14" t="s">
        <v>1229</v>
      </c>
      <c r="D2438" s="12"/>
      <c r="E2438" s="12">
        <v>662</v>
      </c>
      <c r="F2438" s="13" t="s">
        <v>1110</v>
      </c>
      <c r="G2438" s="12">
        <v>915</v>
      </c>
      <c r="H2438" s="12">
        <v>1975</v>
      </c>
      <c r="I2438" s="11">
        <v>8.51</v>
      </c>
      <c r="J2438" s="11">
        <v>8.7840000000000007</v>
      </c>
      <c r="K2438" s="11">
        <v>7.7830000000000004</v>
      </c>
      <c r="L2438" s="11">
        <v>6.0819999999999999</v>
      </c>
      <c r="M2438" s="11">
        <v>4.66</v>
      </c>
      <c r="N2438" s="11">
        <v>3.3530000000000002</v>
      </c>
      <c r="O2438" s="11">
        <v>2.6379999999999999</v>
      </c>
      <c r="P2438" s="11">
        <v>2.4220000000000002</v>
      </c>
      <c r="Q2438" s="11">
        <v>2.202</v>
      </c>
      <c r="R2438" s="11">
        <v>2.044</v>
      </c>
      <c r="S2438" s="11">
        <v>1.865</v>
      </c>
      <c r="T2438" s="11">
        <v>1.593</v>
      </c>
      <c r="U2438" s="11">
        <v>1.52</v>
      </c>
      <c r="V2438" s="11">
        <v>1.153</v>
      </c>
      <c r="W2438" s="11">
        <v>0.91400000000000003</v>
      </c>
      <c r="X2438" s="11">
        <v>0.65600000000000003</v>
      </c>
      <c r="Y2438" s="11">
        <v>0.215</v>
      </c>
      <c r="Z2438" s="11">
        <v>8.8999999999999996E-2</v>
      </c>
      <c r="AA2438" s="11">
        <v>1.7000000000000001E-2</v>
      </c>
      <c r="AB2438" s="11">
        <v>0</v>
      </c>
      <c r="AC2438" s="11">
        <v>0</v>
      </c>
    </row>
    <row r="2439" spans="1:29" ht="11.5" hidden="1">
      <c r="A2439" s="15">
        <v>2422</v>
      </c>
      <c r="B2439" s="13" t="s">
        <v>1059</v>
      </c>
      <c r="C2439" s="14" t="s">
        <v>1229</v>
      </c>
      <c r="D2439" s="12"/>
      <c r="E2439" s="12">
        <v>662</v>
      </c>
      <c r="F2439" s="13" t="s">
        <v>1110</v>
      </c>
      <c r="G2439" s="12">
        <v>915</v>
      </c>
      <c r="H2439" s="12">
        <v>1980</v>
      </c>
      <c r="I2439" s="11">
        <v>8.2029999999999994</v>
      </c>
      <c r="J2439" s="11">
        <v>8.68</v>
      </c>
      <c r="K2439" s="11">
        <v>8.4990000000000006</v>
      </c>
      <c r="L2439" s="11">
        <v>7.2779999999999996</v>
      </c>
      <c r="M2439" s="11">
        <v>5.42</v>
      </c>
      <c r="N2439" s="11">
        <v>3.8370000000000002</v>
      </c>
      <c r="O2439" s="11">
        <v>3.153</v>
      </c>
      <c r="P2439" s="11">
        <v>2.42</v>
      </c>
      <c r="Q2439" s="11">
        <v>2.145</v>
      </c>
      <c r="R2439" s="11">
        <v>1.9790000000000001</v>
      </c>
      <c r="S2439" s="11">
        <v>1.9710000000000001</v>
      </c>
      <c r="T2439" s="11">
        <v>1.643</v>
      </c>
      <c r="U2439" s="11">
        <v>1.6519999999999999</v>
      </c>
      <c r="V2439" s="11">
        <v>1.254</v>
      </c>
      <c r="W2439" s="11">
        <v>0.98499999999999999</v>
      </c>
      <c r="X2439" s="11">
        <v>0.70299999999999996</v>
      </c>
      <c r="Y2439" s="11">
        <v>0.222</v>
      </c>
      <c r="Z2439" s="11">
        <v>9.4E-2</v>
      </c>
      <c r="AA2439" s="11">
        <v>2.4E-2</v>
      </c>
      <c r="AB2439" s="11">
        <v>3.0000000000000001E-3</v>
      </c>
      <c r="AC2439" s="11">
        <v>0</v>
      </c>
    </row>
    <row r="2440" spans="1:29" ht="11.5" hidden="1">
      <c r="A2440" s="15">
        <v>2423</v>
      </c>
      <c r="B2440" s="13" t="s">
        <v>1059</v>
      </c>
      <c r="C2440" s="14" t="s">
        <v>1229</v>
      </c>
      <c r="D2440" s="12"/>
      <c r="E2440" s="12">
        <v>662</v>
      </c>
      <c r="F2440" s="13" t="s">
        <v>1110</v>
      </c>
      <c r="G2440" s="12">
        <v>915</v>
      </c>
      <c r="H2440" s="12">
        <v>1985</v>
      </c>
      <c r="I2440" s="11">
        <v>8.1739999999999995</v>
      </c>
      <c r="J2440" s="11">
        <v>8.7919999999999998</v>
      </c>
      <c r="K2440" s="11">
        <v>8.3569999999999993</v>
      </c>
      <c r="L2440" s="11">
        <v>7.4729999999999999</v>
      </c>
      <c r="M2440" s="11">
        <v>6.0410000000000004</v>
      </c>
      <c r="N2440" s="11">
        <v>4.7220000000000004</v>
      </c>
      <c r="O2440" s="11">
        <v>3.8370000000000002</v>
      </c>
      <c r="P2440" s="11">
        <v>3.036</v>
      </c>
      <c r="Q2440" s="11">
        <v>2.4740000000000002</v>
      </c>
      <c r="R2440" s="11">
        <v>2.1989999999999998</v>
      </c>
      <c r="S2440" s="11">
        <v>2.0219999999999998</v>
      </c>
      <c r="T2440" s="11">
        <v>1.7370000000000001</v>
      </c>
      <c r="U2440" s="11">
        <v>1.6890000000000001</v>
      </c>
      <c r="V2440" s="11">
        <v>1.4750000000000001</v>
      </c>
      <c r="W2440" s="11">
        <v>1.1220000000000001</v>
      </c>
      <c r="X2440" s="11">
        <v>0.78400000000000003</v>
      </c>
      <c r="Y2440" s="11">
        <v>0.23300000000000001</v>
      </c>
      <c r="Z2440" s="11">
        <v>0.1</v>
      </c>
      <c r="AA2440" s="11">
        <v>2.8000000000000001E-2</v>
      </c>
      <c r="AB2440" s="11">
        <v>4.0000000000000001E-3</v>
      </c>
      <c r="AC2440" s="11">
        <v>0</v>
      </c>
    </row>
    <row r="2441" spans="1:29" ht="11.5" hidden="1">
      <c r="A2441" s="15">
        <v>2424</v>
      </c>
      <c r="B2441" s="13" t="s">
        <v>1059</v>
      </c>
      <c r="C2441" s="14" t="s">
        <v>1229</v>
      </c>
      <c r="D2441" s="12"/>
      <c r="E2441" s="12">
        <v>662</v>
      </c>
      <c r="F2441" s="13" t="s">
        <v>1110</v>
      </c>
      <c r="G2441" s="12">
        <v>915</v>
      </c>
      <c r="H2441" s="12">
        <v>1990</v>
      </c>
      <c r="I2441" s="11">
        <v>8.9139999999999997</v>
      </c>
      <c r="J2441" s="11">
        <v>8.5739999999999998</v>
      </c>
      <c r="K2441" s="11">
        <v>7.8310000000000004</v>
      </c>
      <c r="L2441" s="11">
        <v>7.5529999999999999</v>
      </c>
      <c r="M2441" s="11">
        <v>6.5579999999999998</v>
      </c>
      <c r="N2441" s="11">
        <v>5.9039999999999999</v>
      </c>
      <c r="O2441" s="11">
        <v>4.5830000000000002</v>
      </c>
      <c r="P2441" s="11">
        <v>3.3260000000000001</v>
      </c>
      <c r="Q2441" s="11">
        <v>2.8820000000000001</v>
      </c>
      <c r="R2441" s="11">
        <v>2.391</v>
      </c>
      <c r="S2441" s="11">
        <v>2.2109999999999999</v>
      </c>
      <c r="T2441" s="11">
        <v>2.1659999999999999</v>
      </c>
      <c r="U2441" s="11">
        <v>1.772</v>
      </c>
      <c r="V2441" s="11">
        <v>1.786</v>
      </c>
      <c r="W2441" s="11">
        <v>1.71</v>
      </c>
      <c r="X2441" s="11">
        <v>1.2050000000000001</v>
      </c>
      <c r="Y2441" s="11">
        <v>0.70099999999999996</v>
      </c>
      <c r="Z2441" s="11">
        <v>0.115</v>
      </c>
      <c r="AA2441" s="11">
        <v>3.3000000000000002E-2</v>
      </c>
      <c r="AB2441" s="11">
        <v>5.0000000000000001E-3</v>
      </c>
      <c r="AC2441" s="11">
        <v>0</v>
      </c>
    </row>
    <row r="2442" spans="1:29" ht="11.5" hidden="1">
      <c r="A2442" s="15">
        <v>2425</v>
      </c>
      <c r="B2442" s="13" t="s">
        <v>1059</v>
      </c>
      <c r="C2442" s="14" t="s">
        <v>1229</v>
      </c>
      <c r="D2442" s="12"/>
      <c r="E2442" s="12">
        <v>662</v>
      </c>
      <c r="F2442" s="13" t="s">
        <v>1110</v>
      </c>
      <c r="G2442" s="12">
        <v>915</v>
      </c>
      <c r="H2442" s="12">
        <v>1995</v>
      </c>
      <c r="I2442" s="11">
        <v>8.69</v>
      </c>
      <c r="J2442" s="11">
        <v>8.8620000000000001</v>
      </c>
      <c r="K2442" s="11">
        <v>8.2729999999999997</v>
      </c>
      <c r="L2442" s="11">
        <v>7.0519999999999996</v>
      </c>
      <c r="M2442" s="11">
        <v>6.7539999999999996</v>
      </c>
      <c r="N2442" s="11">
        <v>6.226</v>
      </c>
      <c r="O2442" s="11">
        <v>5.8310000000000004</v>
      </c>
      <c r="P2442" s="11">
        <v>4.5330000000000004</v>
      </c>
      <c r="Q2442" s="11">
        <v>3.2850000000000001</v>
      </c>
      <c r="R2442" s="11">
        <v>2.8250000000000002</v>
      </c>
      <c r="S2442" s="11">
        <v>2.3359999999999999</v>
      </c>
      <c r="T2442" s="11">
        <v>2.16</v>
      </c>
      <c r="U2442" s="11">
        <v>2.044</v>
      </c>
      <c r="V2442" s="11">
        <v>1.607</v>
      </c>
      <c r="W2442" s="11">
        <v>1.6160000000000001</v>
      </c>
      <c r="X2442" s="11">
        <v>1.4470000000000001</v>
      </c>
      <c r="Y2442" s="11">
        <v>0.873</v>
      </c>
      <c r="Z2442" s="11">
        <v>0.35899999999999999</v>
      </c>
      <c r="AA2442" s="11">
        <v>0.04</v>
      </c>
      <c r="AB2442" s="11">
        <v>7.0000000000000001E-3</v>
      </c>
      <c r="AC2442" s="11">
        <v>1E-3</v>
      </c>
    </row>
    <row r="2443" spans="1:29" ht="11.5" hidden="1">
      <c r="A2443" s="15">
        <v>2426</v>
      </c>
      <c r="B2443" s="13" t="s">
        <v>1059</v>
      </c>
      <c r="C2443" s="14" t="s">
        <v>1229</v>
      </c>
      <c r="D2443" s="12"/>
      <c r="E2443" s="12">
        <v>662</v>
      </c>
      <c r="F2443" s="13" t="s">
        <v>1110</v>
      </c>
      <c r="G2443" s="12">
        <v>915</v>
      </c>
      <c r="H2443" s="12">
        <v>2000</v>
      </c>
      <c r="I2443" s="11">
        <v>7.86</v>
      </c>
      <c r="J2443" s="11">
        <v>8.5950000000000006</v>
      </c>
      <c r="K2443" s="11">
        <v>8.8469999999999995</v>
      </c>
      <c r="L2443" s="11">
        <v>8.2260000000000009</v>
      </c>
      <c r="M2443" s="11">
        <v>6.9009999999999998</v>
      </c>
      <c r="N2443" s="11">
        <v>6.585</v>
      </c>
      <c r="O2443" s="11">
        <v>6.1</v>
      </c>
      <c r="P2443" s="11">
        <v>5.7729999999999997</v>
      </c>
      <c r="Q2443" s="11">
        <v>4.5069999999999997</v>
      </c>
      <c r="R2443" s="11">
        <v>3.198</v>
      </c>
      <c r="S2443" s="11">
        <v>2.734</v>
      </c>
      <c r="T2443" s="11">
        <v>2.2610000000000001</v>
      </c>
      <c r="U2443" s="11">
        <v>2.0430000000000001</v>
      </c>
      <c r="V2443" s="11">
        <v>1.855</v>
      </c>
      <c r="W2443" s="11">
        <v>1.38</v>
      </c>
      <c r="X2443" s="11">
        <v>1.306</v>
      </c>
      <c r="Y2443" s="11">
        <v>1.107</v>
      </c>
      <c r="Z2443" s="11">
        <v>0.44700000000000001</v>
      </c>
      <c r="AA2443" s="11">
        <v>0.122</v>
      </c>
      <c r="AB2443" s="11">
        <v>8.9999999999999993E-3</v>
      </c>
      <c r="AC2443" s="11">
        <v>1E-3</v>
      </c>
    </row>
    <row r="2444" spans="1:29" ht="11.5" hidden="1">
      <c r="A2444" s="15">
        <v>2427</v>
      </c>
      <c r="B2444" s="13" t="s">
        <v>1059</v>
      </c>
      <c r="C2444" s="14" t="s">
        <v>1229</v>
      </c>
      <c r="D2444" s="12"/>
      <c r="E2444" s="12">
        <v>662</v>
      </c>
      <c r="F2444" s="13" t="s">
        <v>1110</v>
      </c>
      <c r="G2444" s="12">
        <v>915</v>
      </c>
      <c r="H2444" s="12">
        <v>2005</v>
      </c>
      <c r="I2444" s="11">
        <v>6.226</v>
      </c>
      <c r="J2444" s="11">
        <v>7.8140000000000001</v>
      </c>
      <c r="K2444" s="11">
        <v>8.5399999999999991</v>
      </c>
      <c r="L2444" s="11">
        <v>8.8030000000000008</v>
      </c>
      <c r="M2444" s="11">
        <v>8.141</v>
      </c>
      <c r="N2444" s="11">
        <v>6.835</v>
      </c>
      <c r="O2444" s="11">
        <v>6.5279999999999996</v>
      </c>
      <c r="P2444" s="11">
        <v>6.0529999999999999</v>
      </c>
      <c r="Q2444" s="11">
        <v>5.7050000000000001</v>
      </c>
      <c r="R2444" s="11">
        <v>4.4050000000000002</v>
      </c>
      <c r="S2444" s="11">
        <v>3.1280000000000001</v>
      </c>
      <c r="T2444" s="11">
        <v>2.673</v>
      </c>
      <c r="U2444" s="11">
        <v>2.17</v>
      </c>
      <c r="V2444" s="11">
        <v>1.891</v>
      </c>
      <c r="W2444" s="11">
        <v>1.6120000000000001</v>
      </c>
      <c r="X2444" s="11">
        <v>1.006</v>
      </c>
      <c r="Y2444" s="11">
        <v>1</v>
      </c>
      <c r="Z2444" s="11">
        <v>0.56499999999999995</v>
      </c>
      <c r="AA2444" s="11">
        <v>0.152</v>
      </c>
      <c r="AB2444" s="11">
        <v>2.3E-2</v>
      </c>
      <c r="AC2444" s="11">
        <v>1E-3</v>
      </c>
    </row>
    <row r="2445" spans="1:29" ht="11.5" hidden="1">
      <c r="A2445" s="15">
        <v>2428</v>
      </c>
      <c r="B2445" s="13" t="s">
        <v>1059</v>
      </c>
      <c r="C2445" s="14" t="s">
        <v>1229</v>
      </c>
      <c r="D2445" s="12"/>
      <c r="E2445" s="12">
        <v>662</v>
      </c>
      <c r="F2445" s="13" t="s">
        <v>1110</v>
      </c>
      <c r="G2445" s="12">
        <v>915</v>
      </c>
      <c r="H2445" s="12">
        <v>2010</v>
      </c>
      <c r="I2445" s="11">
        <v>5.524</v>
      </c>
      <c r="J2445" s="11">
        <v>6.58</v>
      </c>
      <c r="K2445" s="11">
        <v>7.9850000000000003</v>
      </c>
      <c r="L2445" s="11">
        <v>8.5069999999999997</v>
      </c>
      <c r="M2445" s="11">
        <v>7.343</v>
      </c>
      <c r="N2445" s="11">
        <v>7.3760000000000003</v>
      </c>
      <c r="O2445" s="11">
        <v>6.665</v>
      </c>
      <c r="P2445" s="11">
        <v>6.7489999999999997</v>
      </c>
      <c r="Q2445" s="11">
        <v>6.5579999999999998</v>
      </c>
      <c r="R2445" s="11">
        <v>5.9779999999999998</v>
      </c>
      <c r="S2445" s="11">
        <v>4.7590000000000003</v>
      </c>
      <c r="T2445" s="11">
        <v>3.47</v>
      </c>
      <c r="U2445" s="11">
        <v>3.0310000000000001</v>
      </c>
      <c r="V2445" s="11">
        <v>2.4340000000000002</v>
      </c>
      <c r="W2445" s="11">
        <v>1.996</v>
      </c>
      <c r="X2445" s="11">
        <v>1.5089999999999999</v>
      </c>
      <c r="Y2445" s="11">
        <v>1.1759999999999999</v>
      </c>
      <c r="Z2445" s="11">
        <v>0.53300000000000003</v>
      </c>
      <c r="AA2445" s="11">
        <v>0.20399999999999999</v>
      </c>
      <c r="AB2445" s="11">
        <v>3.4000000000000002E-2</v>
      </c>
      <c r="AC2445" s="11">
        <v>3.0000000000000001E-3</v>
      </c>
    </row>
    <row r="2446" spans="1:29" ht="11.5" hidden="1">
      <c r="A2446" s="15">
        <v>2429</v>
      </c>
      <c r="B2446" s="13" t="s">
        <v>1059</v>
      </c>
      <c r="C2446" s="14" t="s">
        <v>1229</v>
      </c>
      <c r="D2446" s="12"/>
      <c r="E2446" s="12">
        <v>662</v>
      </c>
      <c r="F2446" s="13" t="s">
        <v>1110</v>
      </c>
      <c r="G2446" s="12">
        <v>915</v>
      </c>
      <c r="H2446" s="12">
        <v>2015</v>
      </c>
      <c r="I2446" s="11">
        <v>5.4379999999999997</v>
      </c>
      <c r="J2446" s="11">
        <v>5.5140000000000002</v>
      </c>
      <c r="K2446" s="11">
        <v>6.5720000000000001</v>
      </c>
      <c r="L2446" s="11">
        <v>7.9720000000000004</v>
      </c>
      <c r="M2446" s="11">
        <v>8.4849999999999994</v>
      </c>
      <c r="N2446" s="11">
        <v>7.32</v>
      </c>
      <c r="O2446" s="11">
        <v>7.3479999999999999</v>
      </c>
      <c r="P2446" s="11">
        <v>6.6289999999999996</v>
      </c>
      <c r="Q2446" s="11">
        <v>6.6950000000000003</v>
      </c>
      <c r="R2446" s="11">
        <v>6.476</v>
      </c>
      <c r="S2446" s="11">
        <v>5.8639999999999999</v>
      </c>
      <c r="T2446" s="11">
        <v>4.62</v>
      </c>
      <c r="U2446" s="11">
        <v>3.3180000000000001</v>
      </c>
      <c r="V2446" s="11">
        <v>2.831</v>
      </c>
      <c r="W2446" s="11">
        <v>2.1829999999999998</v>
      </c>
      <c r="X2446" s="11">
        <v>1.65</v>
      </c>
      <c r="Y2446" s="11">
        <v>1.077</v>
      </c>
      <c r="Z2446" s="11">
        <v>0.66300000000000003</v>
      </c>
      <c r="AA2446" s="11">
        <v>0.21099999999999999</v>
      </c>
      <c r="AB2446" s="11">
        <v>4.9000000000000002E-2</v>
      </c>
      <c r="AC2446" s="11">
        <v>5.0000000000000001E-3</v>
      </c>
    </row>
    <row r="2447" spans="1:29" ht="11.5" hidden="1">
      <c r="A2447" s="15">
        <v>2430</v>
      </c>
      <c r="B2447" s="13" t="s">
        <v>1059</v>
      </c>
      <c r="C2447" s="14" t="s">
        <v>1229</v>
      </c>
      <c r="D2447" s="12"/>
      <c r="E2447" s="12">
        <v>662</v>
      </c>
      <c r="F2447" s="13" t="s">
        <v>1110</v>
      </c>
      <c r="G2447" s="12">
        <v>915</v>
      </c>
      <c r="H2447" s="12">
        <v>2020</v>
      </c>
      <c r="I2447" s="11">
        <v>5.3410000000000002</v>
      </c>
      <c r="J2447" s="11">
        <v>5.423</v>
      </c>
      <c r="K2447" s="11">
        <v>5.5060000000000002</v>
      </c>
      <c r="L2447" s="11">
        <v>6.5609999999999999</v>
      </c>
      <c r="M2447" s="11">
        <v>7.9509999999999996</v>
      </c>
      <c r="N2447" s="11">
        <v>8.4600000000000009</v>
      </c>
      <c r="O2447" s="11">
        <v>7.2910000000000004</v>
      </c>
      <c r="P2447" s="11">
        <v>7.3090000000000002</v>
      </c>
      <c r="Q2447" s="11">
        <v>6.577</v>
      </c>
      <c r="R2447" s="11">
        <v>6.6120000000000001</v>
      </c>
      <c r="S2447" s="11">
        <v>6.3540000000000001</v>
      </c>
      <c r="T2447" s="11">
        <v>5.6950000000000003</v>
      </c>
      <c r="U2447" s="11">
        <v>4.4240000000000004</v>
      </c>
      <c r="V2447" s="11">
        <v>3.1139999999999999</v>
      </c>
      <c r="W2447" s="11">
        <v>2.5630000000000002</v>
      </c>
      <c r="X2447" s="11">
        <v>1.835</v>
      </c>
      <c r="Y2447" s="11">
        <v>1.2110000000000001</v>
      </c>
      <c r="Z2447" s="11">
        <v>0.63300000000000001</v>
      </c>
      <c r="AA2447" s="11">
        <v>0.28100000000000003</v>
      </c>
      <c r="AB2447" s="11">
        <v>5.8000000000000003E-2</v>
      </c>
      <c r="AC2447" s="11">
        <v>8.0000000000000002E-3</v>
      </c>
    </row>
    <row r="2448" spans="1:29" ht="11.5" hidden="1">
      <c r="A2448" s="15">
        <v>2431</v>
      </c>
      <c r="B2448" s="13" t="s">
        <v>1059</v>
      </c>
      <c r="C2448" s="14" t="s">
        <v>1230</v>
      </c>
      <c r="D2448" s="12"/>
      <c r="E2448" s="12">
        <v>670</v>
      </c>
      <c r="F2448" s="13" t="s">
        <v>1110</v>
      </c>
      <c r="G2448" s="12">
        <v>915</v>
      </c>
      <c r="H2448" s="12">
        <v>1950</v>
      </c>
      <c r="I2448" s="11">
        <v>6.7380000000000004</v>
      </c>
      <c r="J2448" s="11">
        <v>5.3330000000000002</v>
      </c>
      <c r="K2448" s="11">
        <v>4.2119999999999997</v>
      </c>
      <c r="L2448" s="11">
        <v>3.1040000000000001</v>
      </c>
      <c r="M2448" s="11">
        <v>2.8</v>
      </c>
      <c r="N2448" s="11">
        <v>2.149</v>
      </c>
      <c r="O2448" s="11">
        <v>1.821</v>
      </c>
      <c r="P2448" s="11">
        <v>1.657</v>
      </c>
      <c r="Q2448" s="11">
        <v>1.516</v>
      </c>
      <c r="R2448" s="11">
        <v>1.3480000000000001</v>
      </c>
      <c r="S2448" s="11">
        <v>1.1779999999999999</v>
      </c>
      <c r="T2448" s="11">
        <v>0.95099999999999996</v>
      </c>
      <c r="U2448" s="11">
        <v>0.94</v>
      </c>
      <c r="V2448" s="11">
        <v>0.60599999999999998</v>
      </c>
      <c r="W2448" s="11">
        <v>0.53800000000000003</v>
      </c>
      <c r="X2448" s="11">
        <v>0.35099999999999998</v>
      </c>
      <c r="Y2448" s="11">
        <v>0.158</v>
      </c>
      <c r="Z2448" s="11">
        <v>5.8000000000000003E-2</v>
      </c>
      <c r="AA2448" s="11">
        <v>1.4999999999999999E-2</v>
      </c>
      <c r="AB2448" s="11">
        <v>2E-3</v>
      </c>
      <c r="AC2448" s="11">
        <v>0</v>
      </c>
    </row>
    <row r="2449" spans="1:29" ht="11.5" hidden="1">
      <c r="A2449" s="15">
        <v>2432</v>
      </c>
      <c r="B2449" s="13" t="s">
        <v>1059</v>
      </c>
      <c r="C2449" s="14" t="s">
        <v>1230</v>
      </c>
      <c r="D2449" s="12"/>
      <c r="E2449" s="12">
        <v>670</v>
      </c>
      <c r="F2449" s="13" t="s">
        <v>1110</v>
      </c>
      <c r="G2449" s="12">
        <v>915</v>
      </c>
      <c r="H2449" s="12">
        <v>1955</v>
      </c>
      <c r="I2449" s="11">
        <v>7.3559999999999999</v>
      </c>
      <c r="J2449" s="11">
        <v>6.1840000000000002</v>
      </c>
      <c r="K2449" s="11">
        <v>4.8970000000000002</v>
      </c>
      <c r="L2449" s="11">
        <v>3.823</v>
      </c>
      <c r="M2449" s="11">
        <v>2.7530000000000001</v>
      </c>
      <c r="N2449" s="11">
        <v>2.4740000000000002</v>
      </c>
      <c r="O2449" s="11">
        <v>1.8919999999999999</v>
      </c>
      <c r="P2449" s="11">
        <v>1.587</v>
      </c>
      <c r="Q2449" s="11">
        <v>1.4390000000000001</v>
      </c>
      <c r="R2449" s="11">
        <v>1.3740000000000001</v>
      </c>
      <c r="S2449" s="11">
        <v>1.2929999999999999</v>
      </c>
      <c r="T2449" s="11">
        <v>1.125</v>
      </c>
      <c r="U2449" s="11">
        <v>0.88400000000000001</v>
      </c>
      <c r="V2449" s="11">
        <v>0.81899999999999995</v>
      </c>
      <c r="W2449" s="11">
        <v>0.47399999999999998</v>
      </c>
      <c r="X2449" s="11">
        <v>0.35499999999999998</v>
      </c>
      <c r="Y2449" s="11">
        <v>0.186</v>
      </c>
      <c r="Z2449" s="11">
        <v>6.5000000000000002E-2</v>
      </c>
      <c r="AA2449" s="11">
        <v>1.6E-2</v>
      </c>
      <c r="AB2449" s="11">
        <v>3.0000000000000001E-3</v>
      </c>
      <c r="AC2449" s="11">
        <v>0</v>
      </c>
    </row>
    <row r="2450" spans="1:29" ht="11.5" hidden="1">
      <c r="A2450" s="15">
        <v>2433</v>
      </c>
      <c r="B2450" s="13" t="s">
        <v>1059</v>
      </c>
      <c r="C2450" s="14" t="s">
        <v>1230</v>
      </c>
      <c r="D2450" s="12"/>
      <c r="E2450" s="12">
        <v>670</v>
      </c>
      <c r="F2450" s="13" t="s">
        <v>1110</v>
      </c>
      <c r="G2450" s="12">
        <v>915</v>
      </c>
      <c r="H2450" s="12">
        <v>1960</v>
      </c>
      <c r="I2450" s="11">
        <v>7.9859999999999998</v>
      </c>
      <c r="J2450" s="11">
        <v>6.718</v>
      </c>
      <c r="K2450" s="11">
        <v>5.1760000000000002</v>
      </c>
      <c r="L2450" s="11">
        <v>3.7919999999999998</v>
      </c>
      <c r="M2450" s="11">
        <v>3.2440000000000002</v>
      </c>
      <c r="N2450" s="11">
        <v>2.4540000000000002</v>
      </c>
      <c r="O2450" s="11">
        <v>2.2799999999999998</v>
      </c>
      <c r="P2450" s="11">
        <v>1.905</v>
      </c>
      <c r="Q2450" s="11">
        <v>1.7430000000000001</v>
      </c>
      <c r="R2450" s="11">
        <v>1.6639999999999999</v>
      </c>
      <c r="S2450" s="11">
        <v>1.5109999999999999</v>
      </c>
      <c r="T2450" s="11">
        <v>1.23</v>
      </c>
      <c r="U2450" s="11">
        <v>1.0489999999999999</v>
      </c>
      <c r="V2450" s="11">
        <v>0.78700000000000003</v>
      </c>
      <c r="W2450" s="11">
        <v>0.626</v>
      </c>
      <c r="X2450" s="11">
        <v>0.372</v>
      </c>
      <c r="Y2450" s="11">
        <v>0.38200000000000001</v>
      </c>
      <c r="Z2450" s="11">
        <v>7.3999999999999996E-2</v>
      </c>
      <c r="AA2450" s="11">
        <v>1.9E-2</v>
      </c>
      <c r="AB2450" s="11">
        <v>3.0000000000000001E-3</v>
      </c>
      <c r="AC2450" s="11">
        <v>0</v>
      </c>
    </row>
    <row r="2451" spans="1:29" ht="11.5" hidden="1">
      <c r="A2451" s="15">
        <v>2434</v>
      </c>
      <c r="B2451" s="13" t="s">
        <v>1059</v>
      </c>
      <c r="C2451" s="14" t="s">
        <v>1230</v>
      </c>
      <c r="D2451" s="12"/>
      <c r="E2451" s="12">
        <v>670</v>
      </c>
      <c r="F2451" s="13" t="s">
        <v>1110</v>
      </c>
      <c r="G2451" s="12">
        <v>915</v>
      </c>
      <c r="H2451" s="12">
        <v>1965</v>
      </c>
      <c r="I2451" s="11">
        <v>8.3490000000000002</v>
      </c>
      <c r="J2451" s="11">
        <v>7.2949999999999999</v>
      </c>
      <c r="K2451" s="11">
        <v>5.9829999999999997</v>
      </c>
      <c r="L2451" s="11">
        <v>4.5019999999999998</v>
      </c>
      <c r="M2451" s="11">
        <v>3.1819999999999999</v>
      </c>
      <c r="N2451" s="11">
        <v>2.7029999999999998</v>
      </c>
      <c r="O2451" s="11">
        <v>2.0369999999999999</v>
      </c>
      <c r="P2451" s="11">
        <v>1.8939999999999999</v>
      </c>
      <c r="Q2451" s="11">
        <v>1.5529999999999999</v>
      </c>
      <c r="R2451" s="11">
        <v>1.5389999999999999</v>
      </c>
      <c r="S2451" s="11">
        <v>1.6220000000000001</v>
      </c>
      <c r="T2451" s="11">
        <v>1.4830000000000001</v>
      </c>
      <c r="U2451" s="11">
        <v>1.1870000000000001</v>
      </c>
      <c r="V2451" s="11">
        <v>0.95099999999999996</v>
      </c>
      <c r="W2451" s="11">
        <v>0.629</v>
      </c>
      <c r="X2451" s="11">
        <v>0.42799999999999999</v>
      </c>
      <c r="Y2451" s="11">
        <v>0.23300000000000001</v>
      </c>
      <c r="Z2451" s="11">
        <v>0.151</v>
      </c>
      <c r="AA2451" s="11">
        <v>0.02</v>
      </c>
      <c r="AB2451" s="11">
        <v>3.0000000000000001E-3</v>
      </c>
      <c r="AC2451" s="11">
        <v>0</v>
      </c>
    </row>
    <row r="2452" spans="1:29" ht="11.5" hidden="1">
      <c r="A2452" s="15">
        <v>2435</v>
      </c>
      <c r="B2452" s="13" t="s">
        <v>1059</v>
      </c>
      <c r="C2452" s="14" t="s">
        <v>1230</v>
      </c>
      <c r="D2452" s="12"/>
      <c r="E2452" s="12">
        <v>670</v>
      </c>
      <c r="F2452" s="13" t="s">
        <v>1110</v>
      </c>
      <c r="G2452" s="12">
        <v>915</v>
      </c>
      <c r="H2452" s="12">
        <v>1970</v>
      </c>
      <c r="I2452" s="11">
        <v>8.2029999999999994</v>
      </c>
      <c r="J2452" s="11">
        <v>7.5940000000000003</v>
      </c>
      <c r="K2452" s="11">
        <v>6.452</v>
      </c>
      <c r="L2452" s="11">
        <v>5.1829999999999998</v>
      </c>
      <c r="M2452" s="11">
        <v>3.7839999999999998</v>
      </c>
      <c r="N2452" s="11">
        <v>2.5539999999999998</v>
      </c>
      <c r="O2452" s="11">
        <v>2.2170000000000001</v>
      </c>
      <c r="P2452" s="11">
        <v>1.603</v>
      </c>
      <c r="Q2452" s="11">
        <v>1.49</v>
      </c>
      <c r="R2452" s="11">
        <v>1.335</v>
      </c>
      <c r="S2452" s="11">
        <v>1.5189999999999999</v>
      </c>
      <c r="T2452" s="11">
        <v>1.6120000000000001</v>
      </c>
      <c r="U2452" s="11">
        <v>1.444</v>
      </c>
      <c r="V2452" s="11">
        <v>1.0940000000000001</v>
      </c>
      <c r="W2452" s="11">
        <v>0.77</v>
      </c>
      <c r="X2452" s="11">
        <v>0.443</v>
      </c>
      <c r="Y2452" s="11">
        <v>0.27</v>
      </c>
      <c r="Z2452" s="11">
        <v>9.6000000000000002E-2</v>
      </c>
      <c r="AA2452" s="11">
        <v>3.9E-2</v>
      </c>
      <c r="AB2452" s="11">
        <v>3.0000000000000001E-3</v>
      </c>
      <c r="AC2452" s="11">
        <v>0</v>
      </c>
    </row>
    <row r="2453" spans="1:29" ht="11.5" hidden="1">
      <c r="A2453" s="15">
        <v>2436</v>
      </c>
      <c r="B2453" s="13" t="s">
        <v>1059</v>
      </c>
      <c r="C2453" s="14" t="s">
        <v>1230</v>
      </c>
      <c r="D2453" s="12"/>
      <c r="E2453" s="12">
        <v>670</v>
      </c>
      <c r="F2453" s="13" t="s">
        <v>1110</v>
      </c>
      <c r="G2453" s="12">
        <v>915</v>
      </c>
      <c r="H2453" s="12">
        <v>1975</v>
      </c>
      <c r="I2453" s="11">
        <v>7.9189999999999996</v>
      </c>
      <c r="J2453" s="11">
        <v>7.5259999999999998</v>
      </c>
      <c r="K2453" s="11">
        <v>6.9820000000000002</v>
      </c>
      <c r="L2453" s="11">
        <v>5.827</v>
      </c>
      <c r="M2453" s="11">
        <v>4.45</v>
      </c>
      <c r="N2453" s="11">
        <v>2.91</v>
      </c>
      <c r="O2453" s="11">
        <v>1.9690000000000001</v>
      </c>
      <c r="P2453" s="11">
        <v>2.0009999999999999</v>
      </c>
      <c r="Q2453" s="11">
        <v>1.492</v>
      </c>
      <c r="R2453" s="11">
        <v>1.4730000000000001</v>
      </c>
      <c r="S2453" s="11">
        <v>1.33</v>
      </c>
      <c r="T2453" s="11">
        <v>1.482</v>
      </c>
      <c r="U2453" s="11">
        <v>1.5329999999999999</v>
      </c>
      <c r="V2453" s="11">
        <v>1.2849999999999999</v>
      </c>
      <c r="W2453" s="11">
        <v>0.873</v>
      </c>
      <c r="X2453" s="11">
        <v>0.55900000000000005</v>
      </c>
      <c r="Y2453" s="11">
        <v>0.28299999999999997</v>
      </c>
      <c r="Z2453" s="11">
        <v>0.112</v>
      </c>
      <c r="AA2453" s="11">
        <v>2.5999999999999999E-2</v>
      </c>
      <c r="AB2453" s="11">
        <v>6.0000000000000001E-3</v>
      </c>
      <c r="AC2453" s="11">
        <v>0</v>
      </c>
    </row>
    <row r="2454" spans="1:29" ht="11.5" hidden="1">
      <c r="A2454" s="15">
        <v>2437</v>
      </c>
      <c r="B2454" s="13" t="s">
        <v>1059</v>
      </c>
      <c r="C2454" s="14" t="s">
        <v>1230</v>
      </c>
      <c r="D2454" s="12"/>
      <c r="E2454" s="12">
        <v>670</v>
      </c>
      <c r="F2454" s="13" t="s">
        <v>1110</v>
      </c>
      <c r="G2454" s="12">
        <v>915</v>
      </c>
      <c r="H2454" s="12">
        <v>1980</v>
      </c>
      <c r="I2454" s="11">
        <v>7.2990000000000004</v>
      </c>
      <c r="J2454" s="11">
        <v>7.4160000000000004</v>
      </c>
      <c r="K2454" s="11">
        <v>7.0119999999999996</v>
      </c>
      <c r="L2454" s="11">
        <v>6.4189999999999996</v>
      </c>
      <c r="M2454" s="11">
        <v>5.056</v>
      </c>
      <c r="N2454" s="11">
        <v>3.5089999999999999</v>
      </c>
      <c r="O2454" s="11">
        <v>2.4020000000000001</v>
      </c>
      <c r="P2454" s="11">
        <v>1.6919999999999999</v>
      </c>
      <c r="Q2454" s="11">
        <v>1.8660000000000001</v>
      </c>
      <c r="R2454" s="11">
        <v>1.6259999999999999</v>
      </c>
      <c r="S2454" s="11">
        <v>1.5169999999999999</v>
      </c>
      <c r="T2454" s="11">
        <v>1.3109999999999999</v>
      </c>
      <c r="U2454" s="11">
        <v>1.349</v>
      </c>
      <c r="V2454" s="11">
        <v>1.1839999999999999</v>
      </c>
      <c r="W2454" s="11">
        <v>0.93600000000000005</v>
      </c>
      <c r="X2454" s="11">
        <v>0.69799999999999995</v>
      </c>
      <c r="Y2454" s="11">
        <v>0.42899999999999999</v>
      </c>
      <c r="Z2454" s="11">
        <v>0.11700000000000001</v>
      </c>
      <c r="AA2454" s="11">
        <v>2.9000000000000001E-2</v>
      </c>
      <c r="AB2454" s="11">
        <v>4.0000000000000001E-3</v>
      </c>
      <c r="AC2454" s="11">
        <v>0</v>
      </c>
    </row>
    <row r="2455" spans="1:29" ht="11.5" hidden="1">
      <c r="A2455" s="15">
        <v>2438</v>
      </c>
      <c r="B2455" s="13" t="s">
        <v>1059</v>
      </c>
      <c r="C2455" s="14" t="s">
        <v>1230</v>
      </c>
      <c r="D2455" s="12"/>
      <c r="E2455" s="12">
        <v>670</v>
      </c>
      <c r="F2455" s="13" t="s">
        <v>1110</v>
      </c>
      <c r="G2455" s="12">
        <v>915</v>
      </c>
      <c r="H2455" s="12">
        <v>1985</v>
      </c>
      <c r="I2455" s="11">
        <v>6.88</v>
      </c>
      <c r="J2455" s="11">
        <v>6.8390000000000004</v>
      </c>
      <c r="K2455" s="11">
        <v>6.9130000000000003</v>
      </c>
      <c r="L2455" s="11">
        <v>6.4580000000000002</v>
      </c>
      <c r="M2455" s="11">
        <v>5.6539999999999999</v>
      </c>
      <c r="N2455" s="11">
        <v>4.1150000000000002</v>
      </c>
      <c r="O2455" s="11">
        <v>3.004</v>
      </c>
      <c r="P2455" s="11">
        <v>2.1240000000000001</v>
      </c>
      <c r="Q2455" s="11">
        <v>1.5680000000000001</v>
      </c>
      <c r="R2455" s="11">
        <v>2.0009999999999999</v>
      </c>
      <c r="S2455" s="11">
        <v>1.6739999999999999</v>
      </c>
      <c r="T2455" s="11">
        <v>1.4990000000000001</v>
      </c>
      <c r="U2455" s="11">
        <v>1.2</v>
      </c>
      <c r="V2455" s="11">
        <v>1.034</v>
      </c>
      <c r="W2455" s="11">
        <v>0.874</v>
      </c>
      <c r="X2455" s="11">
        <v>0.751</v>
      </c>
      <c r="Y2455" s="11">
        <v>0.498</v>
      </c>
      <c r="Z2455" s="11">
        <v>0.182</v>
      </c>
      <c r="AA2455" s="11">
        <v>3.1E-2</v>
      </c>
      <c r="AB2455" s="11">
        <v>5.0000000000000001E-3</v>
      </c>
      <c r="AC2455" s="11">
        <v>0</v>
      </c>
    </row>
    <row r="2456" spans="1:29" ht="11.5" hidden="1">
      <c r="A2456" s="15">
        <v>2439</v>
      </c>
      <c r="B2456" s="13" t="s">
        <v>1059</v>
      </c>
      <c r="C2456" s="14" t="s">
        <v>1230</v>
      </c>
      <c r="D2456" s="12"/>
      <c r="E2456" s="12">
        <v>670</v>
      </c>
      <c r="F2456" s="13" t="s">
        <v>1110</v>
      </c>
      <c r="G2456" s="12">
        <v>915</v>
      </c>
      <c r="H2456" s="12">
        <v>1990</v>
      </c>
      <c r="I2456" s="11">
        <v>6.641</v>
      </c>
      <c r="J2456" s="11">
        <v>6.9240000000000004</v>
      </c>
      <c r="K2456" s="11">
        <v>6.6559999999999997</v>
      </c>
      <c r="L2456" s="11">
        <v>5.9820000000000002</v>
      </c>
      <c r="M2456" s="11">
        <v>5.1150000000000002</v>
      </c>
      <c r="N2456" s="11">
        <v>4.7430000000000003</v>
      </c>
      <c r="O2456" s="11">
        <v>3.577</v>
      </c>
      <c r="P2456" s="11">
        <v>2.6709999999999998</v>
      </c>
      <c r="Q2456" s="11">
        <v>1.9359999999999999</v>
      </c>
      <c r="R2456" s="11">
        <v>1.41</v>
      </c>
      <c r="S2456" s="11">
        <v>1.7450000000000001</v>
      </c>
      <c r="T2456" s="11">
        <v>1.4330000000000001</v>
      </c>
      <c r="U2456" s="11">
        <v>1.407</v>
      </c>
      <c r="V2456" s="11">
        <v>1.262</v>
      </c>
      <c r="W2456" s="11">
        <v>1.0249999999999999</v>
      </c>
      <c r="X2456" s="11">
        <v>0.72399999999999998</v>
      </c>
      <c r="Y2456" s="11">
        <v>0.496</v>
      </c>
      <c r="Z2456" s="11">
        <v>0.23100000000000001</v>
      </c>
      <c r="AA2456" s="11">
        <v>5.6000000000000001E-2</v>
      </c>
      <c r="AB2456" s="11">
        <v>6.0000000000000001E-3</v>
      </c>
      <c r="AC2456" s="11">
        <v>0</v>
      </c>
    </row>
    <row r="2457" spans="1:29" ht="11.5" hidden="1">
      <c r="A2457" s="15">
        <v>2440</v>
      </c>
      <c r="B2457" s="13" t="s">
        <v>1059</v>
      </c>
      <c r="C2457" s="14" t="s">
        <v>1230</v>
      </c>
      <c r="D2457" s="12"/>
      <c r="E2457" s="12">
        <v>670</v>
      </c>
      <c r="F2457" s="13" t="s">
        <v>1110</v>
      </c>
      <c r="G2457" s="12">
        <v>915</v>
      </c>
      <c r="H2457" s="12">
        <v>1995</v>
      </c>
      <c r="I2457" s="11">
        <v>6.0289999999999999</v>
      </c>
      <c r="J2457" s="11">
        <v>6.1589999999999998</v>
      </c>
      <c r="K2457" s="11">
        <v>6.2910000000000004</v>
      </c>
      <c r="L2457" s="11">
        <v>5.9</v>
      </c>
      <c r="M2457" s="11">
        <v>5.1619999999999999</v>
      </c>
      <c r="N2457" s="11">
        <v>4.3739999999999997</v>
      </c>
      <c r="O2457" s="11">
        <v>4.1989999999999998</v>
      </c>
      <c r="P2457" s="11">
        <v>3.23</v>
      </c>
      <c r="Q2457" s="11">
        <v>2.4510000000000001</v>
      </c>
      <c r="R2457" s="11">
        <v>1.79</v>
      </c>
      <c r="S2457" s="11">
        <v>1.319</v>
      </c>
      <c r="T2457" s="11">
        <v>1.657</v>
      </c>
      <c r="U2457" s="11">
        <v>1.347</v>
      </c>
      <c r="V2457" s="11">
        <v>1.2889999999999999</v>
      </c>
      <c r="W2457" s="11">
        <v>1.1040000000000001</v>
      </c>
      <c r="X2457" s="11">
        <v>0.85</v>
      </c>
      <c r="Y2457" s="11">
        <v>0.44500000000000001</v>
      </c>
      <c r="Z2457" s="11">
        <v>0.24299999999999999</v>
      </c>
      <c r="AA2457" s="11">
        <v>7.4999999999999997E-2</v>
      </c>
      <c r="AB2457" s="11">
        <v>0.01</v>
      </c>
      <c r="AC2457" s="11">
        <v>1E-3</v>
      </c>
    </row>
    <row r="2458" spans="1:29" ht="11.5" hidden="1">
      <c r="A2458" s="15">
        <v>2441</v>
      </c>
      <c r="B2458" s="13" t="s">
        <v>1059</v>
      </c>
      <c r="C2458" s="14" t="s">
        <v>1230</v>
      </c>
      <c r="D2458" s="12"/>
      <c r="E2458" s="12">
        <v>670</v>
      </c>
      <c r="F2458" s="13" t="s">
        <v>1110</v>
      </c>
      <c r="G2458" s="12">
        <v>915</v>
      </c>
      <c r="H2458" s="12">
        <v>2000</v>
      </c>
      <c r="I2458" s="11">
        <v>5.4210000000000003</v>
      </c>
      <c r="J2458" s="11">
        <v>5.68</v>
      </c>
      <c r="K2458" s="11">
        <v>5.7169999999999996</v>
      </c>
      <c r="L2458" s="11">
        <v>5.64</v>
      </c>
      <c r="M2458" s="11">
        <v>5.0419999999999998</v>
      </c>
      <c r="N2458" s="11">
        <v>4.3129999999999997</v>
      </c>
      <c r="O2458" s="11">
        <v>3.7629999999999999</v>
      </c>
      <c r="P2458" s="11">
        <v>3.8730000000000002</v>
      </c>
      <c r="Q2458" s="11">
        <v>3.0609999999999999</v>
      </c>
      <c r="R2458" s="11">
        <v>2.3140000000000001</v>
      </c>
      <c r="S2458" s="11">
        <v>1.7090000000000001</v>
      </c>
      <c r="T2458" s="11">
        <v>1.266</v>
      </c>
      <c r="U2458" s="11">
        <v>1.5640000000000001</v>
      </c>
      <c r="V2458" s="11">
        <v>1.238</v>
      </c>
      <c r="W2458" s="11">
        <v>1.107</v>
      </c>
      <c r="X2458" s="11">
        <v>0.86699999999999999</v>
      </c>
      <c r="Y2458" s="11">
        <v>0.59399999999999997</v>
      </c>
      <c r="Z2458" s="11">
        <v>0.221</v>
      </c>
      <c r="AA2458" s="11">
        <v>8.1000000000000003E-2</v>
      </c>
      <c r="AB2458" s="11">
        <v>1.4999999999999999E-2</v>
      </c>
      <c r="AC2458" s="11">
        <v>1E-3</v>
      </c>
    </row>
    <row r="2459" spans="1:29" ht="11.5" hidden="1">
      <c r="A2459" s="15">
        <v>2442</v>
      </c>
      <c r="B2459" s="13" t="s">
        <v>1059</v>
      </c>
      <c r="C2459" s="14" t="s">
        <v>1230</v>
      </c>
      <c r="D2459" s="12"/>
      <c r="E2459" s="12">
        <v>670</v>
      </c>
      <c r="F2459" s="13" t="s">
        <v>1110</v>
      </c>
      <c r="G2459" s="12">
        <v>915</v>
      </c>
      <c r="H2459" s="12">
        <v>2005</v>
      </c>
      <c r="I2459" s="11">
        <v>4.7640000000000002</v>
      </c>
      <c r="J2459" s="11">
        <v>5.1909999999999998</v>
      </c>
      <c r="K2459" s="11">
        <v>5.3959999999999999</v>
      </c>
      <c r="L2459" s="11">
        <v>5.3</v>
      </c>
      <c r="M2459" s="11">
        <v>5.09</v>
      </c>
      <c r="N2459" s="11">
        <v>4.4969999999999999</v>
      </c>
      <c r="O2459" s="11">
        <v>3.9169999999999998</v>
      </c>
      <c r="P2459" s="11">
        <v>3.548</v>
      </c>
      <c r="Q2459" s="11">
        <v>3.746</v>
      </c>
      <c r="R2459" s="11">
        <v>2.9510000000000001</v>
      </c>
      <c r="S2459" s="11">
        <v>2.2370000000000001</v>
      </c>
      <c r="T2459" s="11">
        <v>1.6439999999999999</v>
      </c>
      <c r="U2459" s="11">
        <v>1.1910000000000001</v>
      </c>
      <c r="V2459" s="11">
        <v>1.431</v>
      </c>
      <c r="W2459" s="11">
        <v>1.0609999999999999</v>
      </c>
      <c r="X2459" s="11">
        <v>0.86</v>
      </c>
      <c r="Y2459" s="11">
        <v>0.52200000000000002</v>
      </c>
      <c r="Z2459" s="11">
        <v>0.30399999999999999</v>
      </c>
      <c r="AA2459" s="11">
        <v>7.6999999999999999E-2</v>
      </c>
      <c r="AB2459" s="11">
        <v>1.6E-2</v>
      </c>
      <c r="AC2459" s="11">
        <v>2E-3</v>
      </c>
    </row>
    <row r="2460" spans="1:29" ht="11.5" hidden="1">
      <c r="A2460" s="15">
        <v>2443</v>
      </c>
      <c r="B2460" s="13" t="s">
        <v>1059</v>
      </c>
      <c r="C2460" s="14" t="s">
        <v>1230</v>
      </c>
      <c r="D2460" s="12"/>
      <c r="E2460" s="12">
        <v>670</v>
      </c>
      <c r="F2460" s="13" t="s">
        <v>1110</v>
      </c>
      <c r="G2460" s="12">
        <v>915</v>
      </c>
      <c r="H2460" s="12">
        <v>2010</v>
      </c>
      <c r="I2460" s="11">
        <v>4.516</v>
      </c>
      <c r="J2460" s="11">
        <v>4.2729999999999997</v>
      </c>
      <c r="K2460" s="11">
        <v>4.9859999999999998</v>
      </c>
      <c r="L2460" s="11">
        <v>5.0490000000000004</v>
      </c>
      <c r="M2460" s="11">
        <v>4.3390000000000004</v>
      </c>
      <c r="N2460" s="11">
        <v>4.1719999999999997</v>
      </c>
      <c r="O2460" s="11">
        <v>3.9039999999999999</v>
      </c>
      <c r="P2460" s="11">
        <v>3.6139999999999999</v>
      </c>
      <c r="Q2460" s="11">
        <v>3.3439999999999999</v>
      </c>
      <c r="R2460" s="11">
        <v>3.8210000000000002</v>
      </c>
      <c r="S2460" s="11">
        <v>2.8079999999999998</v>
      </c>
      <c r="T2460" s="11">
        <v>2.1080000000000001</v>
      </c>
      <c r="U2460" s="11">
        <v>1.6160000000000001</v>
      </c>
      <c r="V2460" s="11">
        <v>1.2070000000000001</v>
      </c>
      <c r="W2460" s="11">
        <v>1.417</v>
      </c>
      <c r="X2460" s="11">
        <v>0.92300000000000004</v>
      </c>
      <c r="Y2460" s="11">
        <v>0.66800000000000004</v>
      </c>
      <c r="Z2460" s="11">
        <v>0.26900000000000002</v>
      </c>
      <c r="AA2460" s="11">
        <v>0.107</v>
      </c>
      <c r="AB2460" s="11">
        <v>1.4999999999999999E-2</v>
      </c>
      <c r="AC2460" s="11">
        <v>2E-3</v>
      </c>
    </row>
    <row r="2461" spans="1:29" ht="11.5" hidden="1">
      <c r="A2461" s="15">
        <v>2444</v>
      </c>
      <c r="B2461" s="13" t="s">
        <v>1059</v>
      </c>
      <c r="C2461" s="14" t="s">
        <v>1230</v>
      </c>
      <c r="D2461" s="12"/>
      <c r="E2461" s="12">
        <v>670</v>
      </c>
      <c r="F2461" s="13" t="s">
        <v>1110</v>
      </c>
      <c r="G2461" s="12">
        <v>915</v>
      </c>
      <c r="H2461" s="12">
        <v>2015</v>
      </c>
      <c r="I2461" s="11">
        <v>4.1479999999999997</v>
      </c>
      <c r="J2461" s="11">
        <v>4.1509999999999998</v>
      </c>
      <c r="K2461" s="11">
        <v>4.45</v>
      </c>
      <c r="L2461" s="11">
        <v>4.67</v>
      </c>
      <c r="M2461" s="11">
        <v>4.1669999999999998</v>
      </c>
      <c r="N2461" s="11">
        <v>4.0060000000000002</v>
      </c>
      <c r="O2461" s="11">
        <v>4.0469999999999997</v>
      </c>
      <c r="P2461" s="11">
        <v>3.8130000000000002</v>
      </c>
      <c r="Q2461" s="11">
        <v>3.4239999999999999</v>
      </c>
      <c r="R2461" s="11">
        <v>3.3879999999999999</v>
      </c>
      <c r="S2461" s="11">
        <v>3.4129999999999998</v>
      </c>
      <c r="T2461" s="11">
        <v>2.6720000000000002</v>
      </c>
      <c r="U2461" s="11">
        <v>2.093</v>
      </c>
      <c r="V2461" s="11">
        <v>1.5569999999999999</v>
      </c>
      <c r="W2461" s="11">
        <v>1.083</v>
      </c>
      <c r="X2461" s="11">
        <v>1.105</v>
      </c>
      <c r="Y2461" s="11">
        <v>0.89100000000000001</v>
      </c>
      <c r="Z2461" s="11">
        <v>0.35399999999999998</v>
      </c>
      <c r="AA2461" s="11">
        <v>9.7000000000000003E-2</v>
      </c>
      <c r="AB2461" s="11">
        <v>2.3E-2</v>
      </c>
      <c r="AC2461" s="11">
        <v>2E-3</v>
      </c>
    </row>
    <row r="2462" spans="1:29" ht="11.5" hidden="1">
      <c r="A2462" s="15">
        <v>2445</v>
      </c>
      <c r="B2462" s="13" t="s">
        <v>1059</v>
      </c>
      <c r="C2462" s="14" t="s">
        <v>1230</v>
      </c>
      <c r="D2462" s="12"/>
      <c r="E2462" s="12">
        <v>670</v>
      </c>
      <c r="F2462" s="13" t="s">
        <v>1110</v>
      </c>
      <c r="G2462" s="12">
        <v>915</v>
      </c>
      <c r="H2462" s="12">
        <v>2020</v>
      </c>
      <c r="I2462" s="11">
        <v>3.802</v>
      </c>
      <c r="J2462" s="11">
        <v>4.1280000000000001</v>
      </c>
      <c r="K2462" s="11">
        <v>4.1319999999999997</v>
      </c>
      <c r="L2462" s="11">
        <v>4.38</v>
      </c>
      <c r="M2462" s="11">
        <v>4.5469999999999997</v>
      </c>
      <c r="N2462" s="11">
        <v>4.0519999999999996</v>
      </c>
      <c r="O2462" s="11">
        <v>3.9129999999999998</v>
      </c>
      <c r="P2462" s="11">
        <v>3.968</v>
      </c>
      <c r="Q2462" s="11">
        <v>3.7410000000000001</v>
      </c>
      <c r="R2462" s="11">
        <v>3.3490000000000002</v>
      </c>
      <c r="S2462" s="11">
        <v>3.2970000000000002</v>
      </c>
      <c r="T2462" s="11">
        <v>3.29</v>
      </c>
      <c r="U2462" s="11">
        <v>2.532</v>
      </c>
      <c r="V2462" s="11">
        <v>1.9330000000000001</v>
      </c>
      <c r="W2462" s="11">
        <v>1.3759999999999999</v>
      </c>
      <c r="X2462" s="11">
        <v>0.88</v>
      </c>
      <c r="Y2462" s="11">
        <v>0.77100000000000002</v>
      </c>
      <c r="Z2462" s="11">
        <v>0.48199999999999998</v>
      </c>
      <c r="AA2462" s="11">
        <v>0.13200000000000001</v>
      </c>
      <c r="AB2462" s="11">
        <v>2.1000000000000001E-2</v>
      </c>
      <c r="AC2462" s="11">
        <v>3.0000000000000001E-3</v>
      </c>
    </row>
    <row r="2463" spans="1:29" ht="11.5" hidden="1">
      <c r="A2463" s="15">
        <v>2446</v>
      </c>
      <c r="B2463" s="13" t="s">
        <v>1059</v>
      </c>
      <c r="C2463" s="14" t="s">
        <v>1231</v>
      </c>
      <c r="D2463" s="12"/>
      <c r="E2463" s="12">
        <v>780</v>
      </c>
      <c r="F2463" s="13" t="s">
        <v>1110</v>
      </c>
      <c r="G2463" s="12">
        <v>915</v>
      </c>
      <c r="H2463" s="12">
        <v>1950</v>
      </c>
      <c r="I2463" s="11">
        <v>53.441000000000003</v>
      </c>
      <c r="J2463" s="11">
        <v>42.210999999999999</v>
      </c>
      <c r="K2463" s="11">
        <v>32.908000000000001</v>
      </c>
      <c r="L2463" s="11">
        <v>28.388000000000002</v>
      </c>
      <c r="M2463" s="11">
        <v>27.591999999999999</v>
      </c>
      <c r="N2463" s="11">
        <v>25.071999999999999</v>
      </c>
      <c r="O2463" s="11">
        <v>22.305</v>
      </c>
      <c r="P2463" s="11">
        <v>19.992999999999999</v>
      </c>
      <c r="Q2463" s="11">
        <v>16.940999999999999</v>
      </c>
      <c r="R2463" s="11">
        <v>13.789</v>
      </c>
      <c r="S2463" s="11">
        <v>10.648999999999999</v>
      </c>
      <c r="T2463" s="11">
        <v>8.1519999999999992</v>
      </c>
      <c r="U2463" s="11">
        <v>5.7990000000000004</v>
      </c>
      <c r="V2463" s="11">
        <v>5.7939999999999996</v>
      </c>
      <c r="W2463" s="11">
        <v>4.3879999999999999</v>
      </c>
      <c r="X2463" s="11">
        <v>2.492</v>
      </c>
      <c r="Y2463" s="11">
        <v>1.1100000000000001</v>
      </c>
      <c r="Z2463" s="11">
        <v>0.46899999999999997</v>
      </c>
      <c r="AA2463" s="11">
        <v>0.14899999999999999</v>
      </c>
      <c r="AB2463" s="11">
        <v>0.03</v>
      </c>
      <c r="AC2463" s="11">
        <v>3.0000000000000001E-3</v>
      </c>
    </row>
    <row r="2464" spans="1:29" ht="11.5" hidden="1">
      <c r="A2464" s="15">
        <v>2447</v>
      </c>
      <c r="B2464" s="13" t="s">
        <v>1059</v>
      </c>
      <c r="C2464" s="14" t="s">
        <v>1231</v>
      </c>
      <c r="D2464" s="12"/>
      <c r="E2464" s="12">
        <v>780</v>
      </c>
      <c r="F2464" s="13" t="s">
        <v>1110</v>
      </c>
      <c r="G2464" s="12">
        <v>915</v>
      </c>
      <c r="H2464" s="12">
        <v>1955</v>
      </c>
      <c r="I2464" s="11">
        <v>61.267000000000003</v>
      </c>
      <c r="J2464" s="11">
        <v>51.892000000000003</v>
      </c>
      <c r="K2464" s="11">
        <v>41.692</v>
      </c>
      <c r="L2464" s="11">
        <v>32.548000000000002</v>
      </c>
      <c r="M2464" s="11">
        <v>27.902999999999999</v>
      </c>
      <c r="N2464" s="11">
        <v>27.021000000000001</v>
      </c>
      <c r="O2464" s="11">
        <v>24.564</v>
      </c>
      <c r="P2464" s="11">
        <v>21.757999999999999</v>
      </c>
      <c r="Q2464" s="11">
        <v>19.373999999999999</v>
      </c>
      <c r="R2464" s="11">
        <v>16.213000000000001</v>
      </c>
      <c r="S2464" s="11">
        <v>12.938000000000001</v>
      </c>
      <c r="T2464" s="11">
        <v>9.7170000000000005</v>
      </c>
      <c r="U2464" s="11">
        <v>7.1749999999999998</v>
      </c>
      <c r="V2464" s="11">
        <v>4.867</v>
      </c>
      <c r="W2464" s="11">
        <v>4.3499999999999996</v>
      </c>
      <c r="X2464" s="11">
        <v>2.927</v>
      </c>
      <c r="Y2464" s="11">
        <v>1.468</v>
      </c>
      <c r="Z2464" s="11">
        <v>0.39500000000000002</v>
      </c>
      <c r="AA2464" s="11">
        <v>0.10299999999999999</v>
      </c>
      <c r="AB2464" s="11">
        <v>1.9E-2</v>
      </c>
      <c r="AC2464" s="11">
        <v>2E-3</v>
      </c>
    </row>
    <row r="2465" spans="1:29" ht="11.5" hidden="1">
      <c r="A2465" s="15">
        <v>2448</v>
      </c>
      <c r="B2465" s="13" t="s">
        <v>1059</v>
      </c>
      <c r="C2465" s="14" t="s">
        <v>1231</v>
      </c>
      <c r="D2465" s="12"/>
      <c r="E2465" s="12">
        <v>780</v>
      </c>
      <c r="F2465" s="13" t="s">
        <v>1110</v>
      </c>
      <c r="G2465" s="12">
        <v>915</v>
      </c>
      <c r="H2465" s="12">
        <v>1960</v>
      </c>
      <c r="I2465" s="11">
        <v>68.257999999999996</v>
      </c>
      <c r="J2465" s="11">
        <v>59.969000000000001</v>
      </c>
      <c r="K2465" s="11">
        <v>51.414000000000001</v>
      </c>
      <c r="L2465" s="11">
        <v>41.345999999999997</v>
      </c>
      <c r="M2465" s="11">
        <v>32.094999999999999</v>
      </c>
      <c r="N2465" s="11">
        <v>27.402999999999999</v>
      </c>
      <c r="O2465" s="11">
        <v>26.552</v>
      </c>
      <c r="P2465" s="11">
        <v>24.045000000000002</v>
      </c>
      <c r="Q2465" s="11">
        <v>21.193999999999999</v>
      </c>
      <c r="R2465" s="11">
        <v>18.693999999999999</v>
      </c>
      <c r="S2465" s="11">
        <v>15.403</v>
      </c>
      <c r="T2465" s="11">
        <v>12.066000000000001</v>
      </c>
      <c r="U2465" s="11">
        <v>8.7959999999999994</v>
      </c>
      <c r="V2465" s="11">
        <v>6.1180000000000003</v>
      </c>
      <c r="W2465" s="11">
        <v>3.72</v>
      </c>
      <c r="X2465" s="11">
        <v>2.968</v>
      </c>
      <c r="Y2465" s="11">
        <v>1.7669999999999999</v>
      </c>
      <c r="Z2465" s="11">
        <v>0.53500000000000003</v>
      </c>
      <c r="AA2465" s="11">
        <v>0.09</v>
      </c>
      <c r="AB2465" s="11">
        <v>1.2999999999999999E-2</v>
      </c>
      <c r="AC2465" s="11">
        <v>1E-3</v>
      </c>
    </row>
    <row r="2466" spans="1:29" ht="11.5" hidden="1">
      <c r="A2466" s="15">
        <v>2449</v>
      </c>
      <c r="B2466" s="13" t="s">
        <v>1059</v>
      </c>
      <c r="C2466" s="14" t="s">
        <v>1231</v>
      </c>
      <c r="D2466" s="12"/>
      <c r="E2466" s="12">
        <v>780</v>
      </c>
      <c r="F2466" s="13" t="s">
        <v>1110</v>
      </c>
      <c r="G2466" s="12">
        <v>915</v>
      </c>
      <c r="H2466" s="12">
        <v>1965</v>
      </c>
      <c r="I2466" s="11">
        <v>72.224999999999994</v>
      </c>
      <c r="J2466" s="11">
        <v>66.385000000000005</v>
      </c>
      <c r="K2466" s="11">
        <v>57.127000000000002</v>
      </c>
      <c r="L2466" s="11">
        <v>46.588000000000001</v>
      </c>
      <c r="M2466" s="11">
        <v>38.481999999999999</v>
      </c>
      <c r="N2466" s="11">
        <v>29.337</v>
      </c>
      <c r="O2466" s="11">
        <v>25.689</v>
      </c>
      <c r="P2466" s="11">
        <v>24.414999999999999</v>
      </c>
      <c r="Q2466" s="11">
        <v>21.861999999999998</v>
      </c>
      <c r="R2466" s="11">
        <v>18.701000000000001</v>
      </c>
      <c r="S2466" s="11">
        <v>16.460999999999999</v>
      </c>
      <c r="T2466" s="11">
        <v>13.347</v>
      </c>
      <c r="U2466" s="11">
        <v>10.349</v>
      </c>
      <c r="V2466" s="11">
        <v>7.2510000000000003</v>
      </c>
      <c r="W2466" s="11">
        <v>4.4370000000000003</v>
      </c>
      <c r="X2466" s="11">
        <v>2.0720000000000001</v>
      </c>
      <c r="Y2466" s="11">
        <v>1.3939999999999999</v>
      </c>
      <c r="Z2466" s="11">
        <v>0.66300000000000003</v>
      </c>
      <c r="AA2466" s="11">
        <v>0.126</v>
      </c>
      <c r="AB2466" s="11">
        <v>1.0999999999999999E-2</v>
      </c>
      <c r="AC2466" s="11">
        <v>1E-3</v>
      </c>
    </row>
    <row r="2467" spans="1:29" ht="11.5" hidden="1">
      <c r="A2467" s="15">
        <v>2450</v>
      </c>
      <c r="B2467" s="13" t="s">
        <v>1059</v>
      </c>
      <c r="C2467" s="14" t="s">
        <v>1231</v>
      </c>
      <c r="D2467" s="12"/>
      <c r="E2467" s="12">
        <v>780</v>
      </c>
      <c r="F2467" s="13" t="s">
        <v>1110</v>
      </c>
      <c r="G2467" s="12">
        <v>915</v>
      </c>
      <c r="H2467" s="12">
        <v>1970</v>
      </c>
      <c r="I2467" s="11">
        <v>59.77</v>
      </c>
      <c r="J2467" s="11">
        <v>70.894999999999996</v>
      </c>
      <c r="K2467" s="11">
        <v>63.780999999999999</v>
      </c>
      <c r="L2467" s="11">
        <v>53.051000000000002</v>
      </c>
      <c r="M2467" s="11">
        <v>41.844999999999999</v>
      </c>
      <c r="N2467" s="11">
        <v>32.049999999999997</v>
      </c>
      <c r="O2467" s="11">
        <v>25.931999999999999</v>
      </c>
      <c r="P2467" s="11">
        <v>23.013000000000002</v>
      </c>
      <c r="Q2467" s="11">
        <v>21.698</v>
      </c>
      <c r="R2467" s="11">
        <v>19.751999999999999</v>
      </c>
      <c r="S2467" s="11">
        <v>17.033000000000001</v>
      </c>
      <c r="T2467" s="11">
        <v>14.693</v>
      </c>
      <c r="U2467" s="11">
        <v>11.893000000000001</v>
      </c>
      <c r="V2467" s="11">
        <v>9.1280000000000001</v>
      </c>
      <c r="W2467" s="11">
        <v>5.9859999999999998</v>
      </c>
      <c r="X2467" s="11">
        <v>3.3420000000000001</v>
      </c>
      <c r="Y2467" s="11">
        <v>1.4319999999999999</v>
      </c>
      <c r="Z2467" s="11">
        <v>0.55500000000000005</v>
      </c>
      <c r="AA2467" s="11">
        <v>0.16800000000000001</v>
      </c>
      <c r="AB2467" s="11">
        <v>1.7000000000000001E-2</v>
      </c>
      <c r="AC2467" s="11">
        <v>1E-3</v>
      </c>
    </row>
    <row r="2468" spans="1:29" ht="11.5" hidden="1">
      <c r="A2468" s="15">
        <v>2451</v>
      </c>
      <c r="B2468" s="13" t="s">
        <v>1059</v>
      </c>
      <c r="C2468" s="14" t="s">
        <v>1231</v>
      </c>
      <c r="D2468" s="12"/>
      <c r="E2468" s="12">
        <v>780</v>
      </c>
      <c r="F2468" s="13" t="s">
        <v>1110</v>
      </c>
      <c r="G2468" s="12">
        <v>915</v>
      </c>
      <c r="H2468" s="12">
        <v>1975</v>
      </c>
      <c r="I2468" s="11">
        <v>59.851999999999997</v>
      </c>
      <c r="J2468" s="11">
        <v>58.697000000000003</v>
      </c>
      <c r="K2468" s="11">
        <v>70.033000000000001</v>
      </c>
      <c r="L2468" s="11">
        <v>61.131</v>
      </c>
      <c r="M2468" s="11">
        <v>49.97</v>
      </c>
      <c r="N2468" s="11">
        <v>37.337000000000003</v>
      </c>
      <c r="O2468" s="11">
        <v>30.838000000000001</v>
      </c>
      <c r="P2468" s="11">
        <v>24.867000000000001</v>
      </c>
      <c r="Q2468" s="11">
        <v>21.943000000000001</v>
      </c>
      <c r="R2468" s="11">
        <v>20.670999999999999</v>
      </c>
      <c r="S2468" s="11">
        <v>18.629000000000001</v>
      </c>
      <c r="T2468" s="11">
        <v>15.863</v>
      </c>
      <c r="U2468" s="11">
        <v>13.750999999999999</v>
      </c>
      <c r="V2468" s="11">
        <v>10.678000000000001</v>
      </c>
      <c r="W2468" s="11">
        <v>7.5289999999999999</v>
      </c>
      <c r="X2468" s="11">
        <v>4.5279999999999996</v>
      </c>
      <c r="Y2468" s="11">
        <v>2.2759999999999998</v>
      </c>
      <c r="Z2468" s="11">
        <v>0.59199999999999997</v>
      </c>
      <c r="AA2468" s="11">
        <v>0.14599999999999999</v>
      </c>
      <c r="AB2468" s="11">
        <v>2.4E-2</v>
      </c>
      <c r="AC2468" s="11">
        <v>1E-3</v>
      </c>
    </row>
    <row r="2469" spans="1:29" ht="11.5" hidden="1">
      <c r="A2469" s="15">
        <v>2452</v>
      </c>
      <c r="B2469" s="13" t="s">
        <v>1059</v>
      </c>
      <c r="C2469" s="14" t="s">
        <v>1231</v>
      </c>
      <c r="D2469" s="12"/>
      <c r="E2469" s="12">
        <v>780</v>
      </c>
      <c r="F2469" s="13" t="s">
        <v>1110</v>
      </c>
      <c r="G2469" s="12">
        <v>915</v>
      </c>
      <c r="H2469" s="12">
        <v>1980</v>
      </c>
      <c r="I2469" s="11">
        <v>65.126999999999995</v>
      </c>
      <c r="J2469" s="11">
        <v>59.002000000000002</v>
      </c>
      <c r="K2469" s="11">
        <v>58.064999999999998</v>
      </c>
      <c r="L2469" s="11">
        <v>67.710999999999999</v>
      </c>
      <c r="M2469" s="11">
        <v>57.801000000000002</v>
      </c>
      <c r="N2469" s="11">
        <v>45.558999999999997</v>
      </c>
      <c r="O2469" s="11">
        <v>35.542000000000002</v>
      </c>
      <c r="P2469" s="11">
        <v>29.834</v>
      </c>
      <c r="Q2469" s="11">
        <v>24.291</v>
      </c>
      <c r="R2469" s="11">
        <v>20.832999999999998</v>
      </c>
      <c r="S2469" s="11">
        <v>19.347000000000001</v>
      </c>
      <c r="T2469" s="11">
        <v>16.783999999999999</v>
      </c>
      <c r="U2469" s="11">
        <v>14.196999999999999</v>
      </c>
      <c r="V2469" s="11">
        <v>12.375</v>
      </c>
      <c r="W2469" s="11">
        <v>9.1059999999999999</v>
      </c>
      <c r="X2469" s="11">
        <v>5.742</v>
      </c>
      <c r="Y2469" s="11">
        <v>3.1419999999999999</v>
      </c>
      <c r="Z2469" s="11">
        <v>0.96899999999999997</v>
      </c>
      <c r="AA2469" s="11">
        <v>0.161</v>
      </c>
      <c r="AB2469" s="11">
        <v>2.1999999999999999E-2</v>
      </c>
      <c r="AC2469" s="11">
        <v>2E-3</v>
      </c>
    </row>
    <row r="2470" spans="1:29" ht="11.5" hidden="1">
      <c r="A2470" s="15">
        <v>2453</v>
      </c>
      <c r="B2470" s="13" t="s">
        <v>1059</v>
      </c>
      <c r="C2470" s="14" t="s">
        <v>1231</v>
      </c>
      <c r="D2470" s="12"/>
      <c r="E2470" s="12">
        <v>780</v>
      </c>
      <c r="F2470" s="13" t="s">
        <v>1110</v>
      </c>
      <c r="G2470" s="12">
        <v>915</v>
      </c>
      <c r="H2470" s="12">
        <v>1985</v>
      </c>
      <c r="I2470" s="11">
        <v>75.632999999999996</v>
      </c>
      <c r="J2470" s="11">
        <v>63.494999999999997</v>
      </c>
      <c r="K2470" s="11">
        <v>58.612000000000002</v>
      </c>
      <c r="L2470" s="11">
        <v>56.965000000000003</v>
      </c>
      <c r="M2470" s="11">
        <v>64.600999999999999</v>
      </c>
      <c r="N2470" s="11">
        <v>51.378</v>
      </c>
      <c r="O2470" s="11">
        <v>42.37</v>
      </c>
      <c r="P2470" s="11">
        <v>34.210999999999999</v>
      </c>
      <c r="Q2470" s="11">
        <v>28.803000000000001</v>
      </c>
      <c r="R2470" s="11">
        <v>23.4</v>
      </c>
      <c r="S2470" s="11">
        <v>19.835000000000001</v>
      </c>
      <c r="T2470" s="11">
        <v>18.085999999999999</v>
      </c>
      <c r="U2470" s="11">
        <v>15.48</v>
      </c>
      <c r="V2470" s="11">
        <v>12.615</v>
      </c>
      <c r="W2470" s="11">
        <v>10.36</v>
      </c>
      <c r="X2470" s="11">
        <v>6.92</v>
      </c>
      <c r="Y2470" s="11">
        <v>3.835</v>
      </c>
      <c r="Z2470" s="11">
        <v>1.35</v>
      </c>
      <c r="AA2470" s="11">
        <v>0.26600000000000001</v>
      </c>
      <c r="AB2470" s="11">
        <v>2.5000000000000001E-2</v>
      </c>
      <c r="AC2470" s="11">
        <v>2E-3</v>
      </c>
    </row>
    <row r="2471" spans="1:29" ht="11.5" hidden="1">
      <c r="A2471" s="15">
        <v>2454</v>
      </c>
      <c r="B2471" s="13" t="s">
        <v>1059</v>
      </c>
      <c r="C2471" s="14" t="s">
        <v>1231</v>
      </c>
      <c r="D2471" s="12"/>
      <c r="E2471" s="12">
        <v>780</v>
      </c>
      <c r="F2471" s="13" t="s">
        <v>1110</v>
      </c>
      <c r="G2471" s="12">
        <v>915</v>
      </c>
      <c r="H2471" s="12">
        <v>1990</v>
      </c>
      <c r="I2471" s="11">
        <v>65.534000000000006</v>
      </c>
      <c r="J2471" s="11">
        <v>73.948999999999998</v>
      </c>
      <c r="K2471" s="11">
        <v>62.697000000000003</v>
      </c>
      <c r="L2471" s="11">
        <v>57.12</v>
      </c>
      <c r="M2471" s="11">
        <v>51.884</v>
      </c>
      <c r="N2471" s="11">
        <v>56.777000000000001</v>
      </c>
      <c r="O2471" s="11">
        <v>47.47</v>
      </c>
      <c r="P2471" s="11">
        <v>40.451999999999998</v>
      </c>
      <c r="Q2471" s="11">
        <v>32.758000000000003</v>
      </c>
      <c r="R2471" s="11">
        <v>27.585999999999999</v>
      </c>
      <c r="S2471" s="11">
        <v>22.266999999999999</v>
      </c>
      <c r="T2471" s="11">
        <v>18.635999999999999</v>
      </c>
      <c r="U2471" s="11">
        <v>16.527999999999999</v>
      </c>
      <c r="V2471" s="11">
        <v>13.746</v>
      </c>
      <c r="W2471" s="11">
        <v>10.548999999999999</v>
      </c>
      <c r="X2471" s="11">
        <v>7.8730000000000002</v>
      </c>
      <c r="Y2471" s="11">
        <v>4.6470000000000002</v>
      </c>
      <c r="Z2471" s="11">
        <v>1.663</v>
      </c>
      <c r="AA2471" s="11">
        <v>0.372</v>
      </c>
      <c r="AB2471" s="11">
        <v>4.1000000000000002E-2</v>
      </c>
      <c r="AC2471" s="11">
        <v>2E-3</v>
      </c>
    </row>
    <row r="2472" spans="1:29" ht="11.5" hidden="1">
      <c r="A2472" s="15">
        <v>2455</v>
      </c>
      <c r="B2472" s="13" t="s">
        <v>1059</v>
      </c>
      <c r="C2472" s="14" t="s">
        <v>1231</v>
      </c>
      <c r="D2472" s="12"/>
      <c r="E2472" s="12">
        <v>780</v>
      </c>
      <c r="F2472" s="13" t="s">
        <v>1110</v>
      </c>
      <c r="G2472" s="12">
        <v>915</v>
      </c>
      <c r="H2472" s="12">
        <v>1995</v>
      </c>
      <c r="I2472" s="11">
        <v>52.122999999999998</v>
      </c>
      <c r="J2472" s="11">
        <v>64.805999999999997</v>
      </c>
      <c r="K2472" s="11">
        <v>73.400999999999996</v>
      </c>
      <c r="L2472" s="11">
        <v>60.250999999999998</v>
      </c>
      <c r="M2472" s="11">
        <v>52.982999999999997</v>
      </c>
      <c r="N2472" s="11">
        <v>47.637999999999998</v>
      </c>
      <c r="O2472" s="11">
        <v>54.133000000000003</v>
      </c>
      <c r="P2472" s="11">
        <v>45.42</v>
      </c>
      <c r="Q2472" s="11">
        <v>38.692</v>
      </c>
      <c r="R2472" s="11">
        <v>31.733000000000001</v>
      </c>
      <c r="S2472" s="11">
        <v>26.571999999999999</v>
      </c>
      <c r="T2472" s="11">
        <v>21.291</v>
      </c>
      <c r="U2472" s="11">
        <v>17.381</v>
      </c>
      <c r="V2472" s="11">
        <v>14.914</v>
      </c>
      <c r="W2472" s="11">
        <v>11.701000000000001</v>
      </c>
      <c r="X2472" s="11">
        <v>8.2249999999999996</v>
      </c>
      <c r="Y2472" s="11">
        <v>5.3949999999999996</v>
      </c>
      <c r="Z2472" s="11">
        <v>2.0819999999999999</v>
      </c>
      <c r="AA2472" s="11">
        <v>0.47899999999999998</v>
      </c>
      <c r="AB2472" s="11">
        <v>0.06</v>
      </c>
      <c r="AC2472" s="11">
        <v>3.0000000000000001E-3</v>
      </c>
    </row>
    <row r="2473" spans="1:29" ht="11.5" hidden="1">
      <c r="A2473" s="15">
        <v>2456</v>
      </c>
      <c r="B2473" s="13" t="s">
        <v>1059</v>
      </c>
      <c r="C2473" s="14" t="s">
        <v>1231</v>
      </c>
      <c r="D2473" s="12"/>
      <c r="E2473" s="12">
        <v>780</v>
      </c>
      <c r="F2473" s="13" t="s">
        <v>1110</v>
      </c>
      <c r="G2473" s="12">
        <v>915</v>
      </c>
      <c r="H2473" s="12">
        <v>2000</v>
      </c>
      <c r="I2473" s="11">
        <v>44.14</v>
      </c>
      <c r="J2473" s="11">
        <v>51.597999999999999</v>
      </c>
      <c r="K2473" s="11">
        <v>64.198999999999998</v>
      </c>
      <c r="L2473" s="11">
        <v>71.072999999999993</v>
      </c>
      <c r="M2473" s="11">
        <v>55.720999999999997</v>
      </c>
      <c r="N2473" s="11">
        <v>48.384</v>
      </c>
      <c r="O2473" s="11">
        <v>45.18</v>
      </c>
      <c r="P2473" s="11">
        <v>51.805999999999997</v>
      </c>
      <c r="Q2473" s="11">
        <v>43.758000000000003</v>
      </c>
      <c r="R2473" s="11">
        <v>37.362000000000002</v>
      </c>
      <c r="S2473" s="11">
        <v>30.585000000000001</v>
      </c>
      <c r="T2473" s="11">
        <v>25.524000000000001</v>
      </c>
      <c r="U2473" s="11">
        <v>20.003</v>
      </c>
      <c r="V2473" s="11">
        <v>15.717000000000001</v>
      </c>
      <c r="W2473" s="11">
        <v>12.888999999999999</v>
      </c>
      <c r="X2473" s="11">
        <v>9.2810000000000006</v>
      </c>
      <c r="Y2473" s="11">
        <v>5.8230000000000004</v>
      </c>
      <c r="Z2473" s="11">
        <v>2.601</v>
      </c>
      <c r="AA2473" s="11">
        <v>0.67300000000000004</v>
      </c>
      <c r="AB2473" s="11">
        <v>9.2999999999999999E-2</v>
      </c>
      <c r="AC2473" s="11">
        <v>6.0000000000000001E-3</v>
      </c>
    </row>
    <row r="2474" spans="1:29" ht="11.5" hidden="1">
      <c r="A2474" s="15">
        <v>2457</v>
      </c>
      <c r="B2474" s="13" t="s">
        <v>1059</v>
      </c>
      <c r="C2474" s="14" t="s">
        <v>1231</v>
      </c>
      <c r="D2474" s="12"/>
      <c r="E2474" s="12">
        <v>780</v>
      </c>
      <c r="F2474" s="13" t="s">
        <v>1110</v>
      </c>
      <c r="G2474" s="12">
        <v>915</v>
      </c>
      <c r="H2474" s="12">
        <v>2005</v>
      </c>
      <c r="I2474" s="11">
        <v>45.046999999999997</v>
      </c>
      <c r="J2474" s="11">
        <v>43.569000000000003</v>
      </c>
      <c r="K2474" s="11">
        <v>51.116</v>
      </c>
      <c r="L2474" s="11">
        <v>62.436999999999998</v>
      </c>
      <c r="M2474" s="11">
        <v>67.531999999999996</v>
      </c>
      <c r="N2474" s="11">
        <v>52.664000000000001</v>
      </c>
      <c r="O2474" s="11">
        <v>47.558</v>
      </c>
      <c r="P2474" s="11">
        <v>44.537999999999997</v>
      </c>
      <c r="Q2474" s="11">
        <v>51.387999999999998</v>
      </c>
      <c r="R2474" s="11">
        <v>43.194000000000003</v>
      </c>
      <c r="S2474" s="11">
        <v>36.671999999999997</v>
      </c>
      <c r="T2474" s="11">
        <v>29.646999999999998</v>
      </c>
      <c r="U2474" s="11">
        <v>24.311</v>
      </c>
      <c r="V2474" s="11">
        <v>18.577999999999999</v>
      </c>
      <c r="W2474" s="11">
        <v>13.759</v>
      </c>
      <c r="X2474" s="11">
        <v>10.356</v>
      </c>
      <c r="Y2474" s="11">
        <v>6.7539999999999996</v>
      </c>
      <c r="Z2474" s="11">
        <v>3.028</v>
      </c>
      <c r="AA2474" s="11">
        <v>0.94199999999999995</v>
      </c>
      <c r="AB2474" s="11">
        <v>0.151</v>
      </c>
      <c r="AC2474" s="11">
        <v>1.2E-2</v>
      </c>
    </row>
    <row r="2475" spans="1:29" ht="11.5" hidden="1">
      <c r="A2475" s="15">
        <v>2458</v>
      </c>
      <c r="B2475" s="13" t="s">
        <v>1059</v>
      </c>
      <c r="C2475" s="14" t="s">
        <v>1231</v>
      </c>
      <c r="D2475" s="12"/>
      <c r="E2475" s="12">
        <v>780</v>
      </c>
      <c r="F2475" s="13" t="s">
        <v>1110</v>
      </c>
      <c r="G2475" s="12">
        <v>915</v>
      </c>
      <c r="H2475" s="12">
        <v>2010</v>
      </c>
      <c r="I2475" s="11">
        <v>47.82</v>
      </c>
      <c r="J2475" s="11">
        <v>44.631999999999998</v>
      </c>
      <c r="K2475" s="11">
        <v>43.265000000000001</v>
      </c>
      <c r="L2475" s="11">
        <v>49.423999999999999</v>
      </c>
      <c r="M2475" s="11">
        <v>59.173000000000002</v>
      </c>
      <c r="N2475" s="11">
        <v>64.366</v>
      </c>
      <c r="O2475" s="11">
        <v>51.847000000000001</v>
      </c>
      <c r="P2475" s="11">
        <v>46.881999999999998</v>
      </c>
      <c r="Q2475" s="11">
        <v>43.924999999999997</v>
      </c>
      <c r="R2475" s="11">
        <v>50.460999999999999</v>
      </c>
      <c r="S2475" s="11">
        <v>42.366999999999997</v>
      </c>
      <c r="T2475" s="11">
        <v>35.506999999999998</v>
      </c>
      <c r="U2475" s="11">
        <v>28.193000000000001</v>
      </c>
      <c r="V2475" s="11">
        <v>22.492999999999999</v>
      </c>
      <c r="W2475" s="11">
        <v>16.239999999999998</v>
      </c>
      <c r="X2475" s="11">
        <v>11.071999999999999</v>
      </c>
      <c r="Y2475" s="11">
        <v>7.5090000000000003</v>
      </c>
      <c r="Z2475" s="11">
        <v>3.738</v>
      </c>
      <c r="AA2475" s="11">
        <v>1.204</v>
      </c>
      <c r="AB2475" s="11">
        <v>0.24399999999999999</v>
      </c>
      <c r="AC2475" s="11">
        <v>2.4E-2</v>
      </c>
    </row>
    <row r="2476" spans="1:29" ht="11.5" hidden="1">
      <c r="A2476" s="15">
        <v>2459</v>
      </c>
      <c r="B2476" s="13" t="s">
        <v>1059</v>
      </c>
      <c r="C2476" s="14" t="s">
        <v>1231</v>
      </c>
      <c r="D2476" s="12"/>
      <c r="E2476" s="12">
        <v>780</v>
      </c>
      <c r="F2476" s="13" t="s">
        <v>1110</v>
      </c>
      <c r="G2476" s="12">
        <v>915</v>
      </c>
      <c r="H2476" s="12">
        <v>2015</v>
      </c>
      <c r="I2476" s="11">
        <v>47.500999999999998</v>
      </c>
      <c r="J2476" s="11">
        <v>47.610999999999997</v>
      </c>
      <c r="K2476" s="11">
        <v>44.506</v>
      </c>
      <c r="L2476" s="11">
        <v>42.942999999999998</v>
      </c>
      <c r="M2476" s="11">
        <v>48.875</v>
      </c>
      <c r="N2476" s="11">
        <v>58.588000000000001</v>
      </c>
      <c r="O2476" s="11">
        <v>63.801000000000002</v>
      </c>
      <c r="P2476" s="11">
        <v>51.332999999999998</v>
      </c>
      <c r="Q2476" s="11">
        <v>46.323999999999998</v>
      </c>
      <c r="R2476" s="11">
        <v>43.222999999999999</v>
      </c>
      <c r="S2476" s="11">
        <v>49.314999999999998</v>
      </c>
      <c r="T2476" s="11">
        <v>40.942999999999998</v>
      </c>
      <c r="U2476" s="11">
        <v>33.773000000000003</v>
      </c>
      <c r="V2476" s="11">
        <v>26.247</v>
      </c>
      <c r="W2476" s="11">
        <v>20.137</v>
      </c>
      <c r="X2476" s="11">
        <v>13.391</v>
      </c>
      <c r="Y2476" s="11">
        <v>7.8970000000000002</v>
      </c>
      <c r="Z2476" s="11">
        <v>4.2850000000000001</v>
      </c>
      <c r="AA2476" s="11">
        <v>1.552</v>
      </c>
      <c r="AB2476" s="11">
        <v>0.32900000000000001</v>
      </c>
      <c r="AC2476" s="11">
        <v>4.1000000000000002E-2</v>
      </c>
    </row>
    <row r="2477" spans="1:29" ht="11.5" hidden="1">
      <c r="A2477" s="15">
        <v>2460</v>
      </c>
      <c r="B2477" s="13" t="s">
        <v>1059</v>
      </c>
      <c r="C2477" s="14" t="s">
        <v>1231</v>
      </c>
      <c r="D2477" s="12"/>
      <c r="E2477" s="12">
        <v>780</v>
      </c>
      <c r="F2477" s="13" t="s">
        <v>1110</v>
      </c>
      <c r="G2477" s="12">
        <v>915</v>
      </c>
      <c r="H2477" s="12">
        <v>2020</v>
      </c>
      <c r="I2477" s="11">
        <v>43.460999999999999</v>
      </c>
      <c r="J2477" s="11">
        <v>47.29</v>
      </c>
      <c r="K2477" s="11">
        <v>47.485999999999997</v>
      </c>
      <c r="L2477" s="11">
        <v>44.186999999999998</v>
      </c>
      <c r="M2477" s="11">
        <v>42.418999999999997</v>
      </c>
      <c r="N2477" s="11">
        <v>48.332000000000001</v>
      </c>
      <c r="O2477" s="11">
        <v>58.058</v>
      </c>
      <c r="P2477" s="11">
        <v>63.226999999999997</v>
      </c>
      <c r="Q2477" s="11">
        <v>50.753</v>
      </c>
      <c r="R2477" s="11">
        <v>45.61</v>
      </c>
      <c r="S2477" s="11">
        <v>42.262999999999998</v>
      </c>
      <c r="T2477" s="11">
        <v>47.71</v>
      </c>
      <c r="U2477" s="11">
        <v>39.015999999999998</v>
      </c>
      <c r="V2477" s="11">
        <v>31.556999999999999</v>
      </c>
      <c r="W2477" s="11">
        <v>23.658999999999999</v>
      </c>
      <c r="X2477" s="11">
        <v>16.809000000000001</v>
      </c>
      <c r="Y2477" s="11">
        <v>9.7330000000000005</v>
      </c>
      <c r="Z2477" s="11">
        <v>4.6280000000000001</v>
      </c>
      <c r="AA2477" s="11">
        <v>1.843</v>
      </c>
      <c r="AB2477" s="11">
        <v>0.44400000000000001</v>
      </c>
      <c r="AC2477" s="11">
        <v>5.8999999999999997E-2</v>
      </c>
    </row>
    <row r="2478" spans="1:29" ht="11.5" hidden="1">
      <c r="A2478" s="15">
        <v>2461</v>
      </c>
      <c r="B2478" s="13" t="s">
        <v>1059</v>
      </c>
      <c r="C2478" s="14" t="s">
        <v>1232</v>
      </c>
      <c r="D2478" s="12">
        <v>14</v>
      </c>
      <c r="E2478" s="12">
        <v>850</v>
      </c>
      <c r="F2478" s="13" t="s">
        <v>1110</v>
      </c>
      <c r="G2478" s="12">
        <v>915</v>
      </c>
      <c r="H2478" s="12">
        <v>1950</v>
      </c>
      <c r="I2478" s="11">
        <v>1.925</v>
      </c>
      <c r="J2478" s="11">
        <v>1.88</v>
      </c>
      <c r="K2478" s="11">
        <v>1.4079999999999999</v>
      </c>
      <c r="L2478" s="11">
        <v>1.08</v>
      </c>
      <c r="M2478" s="11">
        <v>0.879</v>
      </c>
      <c r="N2478" s="11">
        <v>0.92600000000000005</v>
      </c>
      <c r="O2478" s="11">
        <v>0.80100000000000005</v>
      </c>
      <c r="P2478" s="11">
        <v>0.73599999999999999</v>
      </c>
      <c r="Q2478" s="11">
        <v>0.66100000000000003</v>
      </c>
      <c r="R2478" s="11">
        <v>0.56699999999999995</v>
      </c>
      <c r="S2478" s="11">
        <v>0.59</v>
      </c>
      <c r="T2478" s="11">
        <v>0.496</v>
      </c>
      <c r="U2478" s="11">
        <v>0.499</v>
      </c>
      <c r="V2478" s="11">
        <v>0.46100000000000002</v>
      </c>
      <c r="W2478" s="11">
        <v>0.35</v>
      </c>
      <c r="X2478" s="11">
        <v>0.22</v>
      </c>
      <c r="Y2478" s="11">
        <v>0.109</v>
      </c>
      <c r="Z2478" s="11">
        <v>4.7E-2</v>
      </c>
      <c r="AA2478" s="11">
        <v>1.4999999999999999E-2</v>
      </c>
      <c r="AB2478" s="11">
        <v>3.0000000000000001E-3</v>
      </c>
      <c r="AC2478" s="11">
        <v>0</v>
      </c>
    </row>
    <row r="2479" spans="1:29" ht="11.5" hidden="1">
      <c r="A2479" s="15">
        <v>2462</v>
      </c>
      <c r="B2479" s="13" t="s">
        <v>1059</v>
      </c>
      <c r="C2479" s="14" t="s">
        <v>1232</v>
      </c>
      <c r="D2479" s="12">
        <v>14</v>
      </c>
      <c r="E2479" s="12">
        <v>850</v>
      </c>
      <c r="F2479" s="13" t="s">
        <v>1110</v>
      </c>
      <c r="G2479" s="12">
        <v>915</v>
      </c>
      <c r="H2479" s="12">
        <v>1955</v>
      </c>
      <c r="I2479" s="11">
        <v>2.3250000000000002</v>
      </c>
      <c r="J2479" s="11">
        <v>1.855</v>
      </c>
      <c r="K2479" s="11">
        <v>1.726</v>
      </c>
      <c r="L2479" s="11">
        <v>1.1299999999999999</v>
      </c>
      <c r="M2479" s="11">
        <v>0.96599999999999997</v>
      </c>
      <c r="N2479" s="11">
        <v>0.92800000000000005</v>
      </c>
      <c r="O2479" s="11">
        <v>0.97799999999999998</v>
      </c>
      <c r="P2479" s="11">
        <v>0.81299999999999994</v>
      </c>
      <c r="Q2479" s="11">
        <v>0.73799999999999999</v>
      </c>
      <c r="R2479" s="11">
        <v>0.66700000000000004</v>
      </c>
      <c r="S2479" s="11">
        <v>0.55600000000000005</v>
      </c>
      <c r="T2479" s="11">
        <v>0.54400000000000004</v>
      </c>
      <c r="U2479" s="11">
        <v>0.47199999999999998</v>
      </c>
      <c r="V2479" s="11">
        <v>0.45900000000000002</v>
      </c>
      <c r="W2479" s="11">
        <v>0.377</v>
      </c>
      <c r="X2479" s="11">
        <v>0.23899999999999999</v>
      </c>
      <c r="Y2479" s="11">
        <v>0.125</v>
      </c>
      <c r="Z2479" s="11">
        <v>4.3999999999999997E-2</v>
      </c>
      <c r="AA2479" s="11">
        <v>1.2999999999999999E-2</v>
      </c>
      <c r="AB2479" s="11">
        <v>2E-3</v>
      </c>
      <c r="AC2479" s="11">
        <v>0</v>
      </c>
    </row>
    <row r="2480" spans="1:29" ht="11.5" hidden="1">
      <c r="A2480" s="15">
        <v>2463</v>
      </c>
      <c r="B2480" s="13" t="s">
        <v>1059</v>
      </c>
      <c r="C2480" s="14" t="s">
        <v>1232</v>
      </c>
      <c r="D2480" s="12">
        <v>14</v>
      </c>
      <c r="E2480" s="12">
        <v>850</v>
      </c>
      <c r="F2480" s="13" t="s">
        <v>1110</v>
      </c>
      <c r="G2480" s="12">
        <v>915</v>
      </c>
      <c r="H2480" s="12">
        <v>1960</v>
      </c>
      <c r="I2480" s="11">
        <v>2.593</v>
      </c>
      <c r="J2480" s="11">
        <v>2.1440000000000001</v>
      </c>
      <c r="K2480" s="11">
        <v>1.81</v>
      </c>
      <c r="L2480" s="11">
        <v>1.526</v>
      </c>
      <c r="M2480" s="11">
        <v>0.98199999999999998</v>
      </c>
      <c r="N2480" s="11">
        <v>1.0589999999999999</v>
      </c>
      <c r="O2480" s="11">
        <v>1.0009999999999999</v>
      </c>
      <c r="P2480" s="11">
        <v>1.03</v>
      </c>
      <c r="Q2480" s="11">
        <v>0.82499999999999996</v>
      </c>
      <c r="R2480" s="11">
        <v>0.74</v>
      </c>
      <c r="S2480" s="11">
        <v>0.67300000000000004</v>
      </c>
      <c r="T2480" s="11">
        <v>0.53800000000000003</v>
      </c>
      <c r="U2480" s="11">
        <v>0.49099999999999999</v>
      </c>
      <c r="V2480" s="11">
        <v>0.434</v>
      </c>
      <c r="W2480" s="11">
        <v>0.39700000000000002</v>
      </c>
      <c r="X2480" s="11">
        <v>0.27300000000000002</v>
      </c>
      <c r="Y2480" s="11">
        <v>0.124</v>
      </c>
      <c r="Z2480" s="11">
        <v>5.5E-2</v>
      </c>
      <c r="AA2480" s="11">
        <v>1.2E-2</v>
      </c>
      <c r="AB2480" s="11">
        <v>2E-3</v>
      </c>
      <c r="AC2480" s="11">
        <v>0</v>
      </c>
    </row>
    <row r="2481" spans="1:29" ht="11.5" hidden="1">
      <c r="A2481" s="15">
        <v>2464</v>
      </c>
      <c r="B2481" s="13" t="s">
        <v>1059</v>
      </c>
      <c r="C2481" s="14" t="s">
        <v>1232</v>
      </c>
      <c r="D2481" s="12">
        <v>14</v>
      </c>
      <c r="E2481" s="12">
        <v>850</v>
      </c>
      <c r="F2481" s="13" t="s">
        <v>1110</v>
      </c>
      <c r="G2481" s="12">
        <v>915</v>
      </c>
      <c r="H2481" s="12">
        <v>1965</v>
      </c>
      <c r="I2481" s="11">
        <v>4.3470000000000004</v>
      </c>
      <c r="J2481" s="11">
        <v>3.2330000000000001</v>
      </c>
      <c r="K2481" s="11">
        <v>2.5379999999999998</v>
      </c>
      <c r="L2481" s="11">
        <v>2.31</v>
      </c>
      <c r="M2481" s="11">
        <v>2.4279999999999999</v>
      </c>
      <c r="N2481" s="11">
        <v>1.829</v>
      </c>
      <c r="O2481" s="11">
        <v>1.5680000000000001</v>
      </c>
      <c r="P2481" s="11">
        <v>1.27</v>
      </c>
      <c r="Q2481" s="11">
        <v>1.206</v>
      </c>
      <c r="R2481" s="11">
        <v>0.96699999999999997</v>
      </c>
      <c r="S2481" s="11">
        <v>0.83399999999999996</v>
      </c>
      <c r="T2481" s="11">
        <v>0.69899999999999995</v>
      </c>
      <c r="U2481" s="11">
        <v>0.53100000000000003</v>
      </c>
      <c r="V2481" s="11">
        <v>0.45</v>
      </c>
      <c r="W2481" s="11">
        <v>0.36199999999999999</v>
      </c>
      <c r="X2481" s="11">
        <v>0.29099999999999998</v>
      </c>
      <c r="Y2481" s="11">
        <v>0.17299999999999999</v>
      </c>
      <c r="Z2481" s="11">
        <v>5.3999999999999999E-2</v>
      </c>
      <c r="AA2481" s="11">
        <v>1.4E-2</v>
      </c>
      <c r="AB2481" s="11">
        <v>2E-3</v>
      </c>
      <c r="AC2481" s="11">
        <v>0</v>
      </c>
    </row>
    <row r="2482" spans="1:29" ht="11.5" hidden="1">
      <c r="A2482" s="15">
        <v>2465</v>
      </c>
      <c r="B2482" s="13" t="s">
        <v>1059</v>
      </c>
      <c r="C2482" s="14" t="s">
        <v>1232</v>
      </c>
      <c r="D2482" s="12">
        <v>14</v>
      </c>
      <c r="E2482" s="12">
        <v>850</v>
      </c>
      <c r="F2482" s="13" t="s">
        <v>1110</v>
      </c>
      <c r="G2482" s="12">
        <v>915</v>
      </c>
      <c r="H2482" s="12">
        <v>1970</v>
      </c>
      <c r="I2482" s="11">
        <v>4.3250000000000002</v>
      </c>
      <c r="J2482" s="11">
        <v>3.7759999999999998</v>
      </c>
      <c r="K2482" s="11">
        <v>3.4710000000000001</v>
      </c>
      <c r="L2482" s="11">
        <v>2.6360000000000001</v>
      </c>
      <c r="M2482" s="11">
        <v>3.194</v>
      </c>
      <c r="N2482" s="11">
        <v>3.222</v>
      </c>
      <c r="O2482" s="11">
        <v>2.8639999999999999</v>
      </c>
      <c r="P2482" s="11">
        <v>1.8260000000000001</v>
      </c>
      <c r="Q2482" s="11">
        <v>1.5349999999999999</v>
      </c>
      <c r="R2482" s="11">
        <v>1.373</v>
      </c>
      <c r="S2482" s="11">
        <v>1.0980000000000001</v>
      </c>
      <c r="T2482" s="11">
        <v>0.91200000000000003</v>
      </c>
      <c r="U2482" s="11">
        <v>0.71199999999999997</v>
      </c>
      <c r="V2482" s="11">
        <v>0.50700000000000001</v>
      </c>
      <c r="W2482" s="11">
        <v>0.38700000000000001</v>
      </c>
      <c r="X2482" s="11">
        <v>0.27100000000000002</v>
      </c>
      <c r="Y2482" s="11">
        <v>0.17299999999999999</v>
      </c>
      <c r="Z2482" s="11">
        <v>7.3999999999999996E-2</v>
      </c>
      <c r="AA2482" s="11">
        <v>1.4999999999999999E-2</v>
      </c>
      <c r="AB2482" s="11">
        <v>2E-3</v>
      </c>
      <c r="AC2482" s="11">
        <v>0</v>
      </c>
    </row>
    <row r="2483" spans="1:29" ht="11.5" hidden="1">
      <c r="A2483" s="15">
        <v>2466</v>
      </c>
      <c r="B2483" s="13" t="s">
        <v>1059</v>
      </c>
      <c r="C2483" s="14" t="s">
        <v>1232</v>
      </c>
      <c r="D2483" s="12">
        <v>14</v>
      </c>
      <c r="E2483" s="12">
        <v>850</v>
      </c>
      <c r="F2483" s="13" t="s">
        <v>1110</v>
      </c>
      <c r="G2483" s="12">
        <v>915</v>
      </c>
      <c r="H2483" s="12">
        <v>1975</v>
      </c>
      <c r="I2483" s="11">
        <v>7.6109999999999998</v>
      </c>
      <c r="J2483" s="11">
        <v>5.3570000000000002</v>
      </c>
      <c r="K2483" s="11">
        <v>4.8460000000000001</v>
      </c>
      <c r="L2483" s="11">
        <v>3.7080000000000002</v>
      </c>
      <c r="M2483" s="11">
        <v>2.9180000000000001</v>
      </c>
      <c r="N2483" s="11">
        <v>3.8860000000000001</v>
      </c>
      <c r="O2483" s="11">
        <v>3.6219999999999999</v>
      </c>
      <c r="P2483" s="11">
        <v>2.8690000000000002</v>
      </c>
      <c r="Q2483" s="11">
        <v>1.9319999999999999</v>
      </c>
      <c r="R2483" s="11">
        <v>1.7609999999999999</v>
      </c>
      <c r="S2483" s="11">
        <v>1.524</v>
      </c>
      <c r="T2483" s="11">
        <v>1.2150000000000001</v>
      </c>
      <c r="U2483" s="11">
        <v>0.98</v>
      </c>
      <c r="V2483" s="11">
        <v>0.74399999999999999</v>
      </c>
      <c r="W2483" s="11">
        <v>0.48599999999999999</v>
      </c>
      <c r="X2483" s="11">
        <v>0.318</v>
      </c>
      <c r="Y2483" s="11">
        <v>0.191</v>
      </c>
      <c r="Z2483" s="11">
        <v>7.8E-2</v>
      </c>
      <c r="AA2483" s="11">
        <v>2.3E-2</v>
      </c>
      <c r="AB2483" s="11">
        <v>2E-3</v>
      </c>
      <c r="AC2483" s="11">
        <v>0</v>
      </c>
    </row>
    <row r="2484" spans="1:29" ht="11.5" hidden="1">
      <c r="A2484" s="15">
        <v>2467</v>
      </c>
      <c r="B2484" s="13" t="s">
        <v>1059</v>
      </c>
      <c r="C2484" s="14" t="s">
        <v>1232</v>
      </c>
      <c r="D2484" s="12">
        <v>14</v>
      </c>
      <c r="E2484" s="12">
        <v>850</v>
      </c>
      <c r="F2484" s="13" t="s">
        <v>1110</v>
      </c>
      <c r="G2484" s="12">
        <v>915</v>
      </c>
      <c r="H2484" s="12">
        <v>1980</v>
      </c>
      <c r="I2484" s="11">
        <v>5.3390000000000004</v>
      </c>
      <c r="J2484" s="11">
        <v>5.617</v>
      </c>
      <c r="K2484" s="11">
        <v>6.6020000000000003</v>
      </c>
      <c r="L2484" s="11">
        <v>5.6630000000000003</v>
      </c>
      <c r="M2484" s="11">
        <v>3.6920000000000002</v>
      </c>
      <c r="N2484" s="11">
        <v>3.6469999999999998</v>
      </c>
      <c r="O2484" s="11">
        <v>4.6790000000000003</v>
      </c>
      <c r="P2484" s="11">
        <v>3.6739999999999999</v>
      </c>
      <c r="Q2484" s="11">
        <v>2.8719999999999999</v>
      </c>
      <c r="R2484" s="11">
        <v>2.0299999999999998</v>
      </c>
      <c r="S2484" s="11">
        <v>1.97</v>
      </c>
      <c r="T2484" s="11">
        <v>1.6559999999999999</v>
      </c>
      <c r="U2484" s="11">
        <v>1.306</v>
      </c>
      <c r="V2484" s="11">
        <v>1.014</v>
      </c>
      <c r="W2484" s="11">
        <v>0.73199999999999998</v>
      </c>
      <c r="X2484" s="11">
        <v>0.42899999999999999</v>
      </c>
      <c r="Y2484" s="11">
        <v>0.22700000000000001</v>
      </c>
      <c r="Z2484" s="11">
        <v>8.6999999999999994E-2</v>
      </c>
      <c r="AA2484" s="11">
        <v>2.4E-2</v>
      </c>
      <c r="AB2484" s="11">
        <v>4.0000000000000001E-3</v>
      </c>
      <c r="AC2484" s="11">
        <v>0</v>
      </c>
    </row>
    <row r="2485" spans="1:29" ht="11.5" hidden="1">
      <c r="A2485" s="15">
        <v>2468</v>
      </c>
      <c r="B2485" s="13" t="s">
        <v>1059</v>
      </c>
      <c r="C2485" s="14" t="s">
        <v>1232</v>
      </c>
      <c r="D2485" s="12">
        <v>14</v>
      </c>
      <c r="E2485" s="12">
        <v>850</v>
      </c>
      <c r="F2485" s="13" t="s">
        <v>1110</v>
      </c>
      <c r="G2485" s="12">
        <v>915</v>
      </c>
      <c r="H2485" s="12">
        <v>1985</v>
      </c>
      <c r="I2485" s="11">
        <v>6.9779999999999998</v>
      </c>
      <c r="J2485" s="11">
        <v>4.9829999999999997</v>
      </c>
      <c r="K2485" s="11">
        <v>5.4489999999999998</v>
      </c>
      <c r="L2485" s="11">
        <v>5.3230000000000004</v>
      </c>
      <c r="M2485" s="11">
        <v>4.38</v>
      </c>
      <c r="N2485" s="11">
        <v>3.6720000000000002</v>
      </c>
      <c r="O2485" s="11">
        <v>4</v>
      </c>
      <c r="P2485" s="11">
        <v>4.5339999999999998</v>
      </c>
      <c r="Q2485" s="11">
        <v>3.5019999999999998</v>
      </c>
      <c r="R2485" s="11">
        <v>2.8919999999999999</v>
      </c>
      <c r="S2485" s="11">
        <v>2.02</v>
      </c>
      <c r="T2485" s="11">
        <v>1.8660000000000001</v>
      </c>
      <c r="U2485" s="11">
        <v>1.49</v>
      </c>
      <c r="V2485" s="11">
        <v>1.17</v>
      </c>
      <c r="W2485" s="11">
        <v>0.85</v>
      </c>
      <c r="X2485" s="11">
        <v>0.48099999999999998</v>
      </c>
      <c r="Y2485" s="11">
        <v>0.23699999999999999</v>
      </c>
      <c r="Z2485" s="11">
        <v>0.11</v>
      </c>
      <c r="AA2485" s="11">
        <v>2.5999999999999999E-2</v>
      </c>
      <c r="AB2485" s="11">
        <v>4.0000000000000001E-3</v>
      </c>
      <c r="AC2485" s="11">
        <v>0</v>
      </c>
    </row>
    <row r="2486" spans="1:29" ht="11.5" hidden="1">
      <c r="A2486" s="15">
        <v>2469</v>
      </c>
      <c r="B2486" s="13" t="s">
        <v>1059</v>
      </c>
      <c r="C2486" s="14" t="s">
        <v>1232</v>
      </c>
      <c r="D2486" s="12">
        <v>14</v>
      </c>
      <c r="E2486" s="12">
        <v>850</v>
      </c>
      <c r="F2486" s="13" t="s">
        <v>1110</v>
      </c>
      <c r="G2486" s="12">
        <v>915</v>
      </c>
      <c r="H2486" s="12">
        <v>1990</v>
      </c>
      <c r="I2486" s="11">
        <v>4.6719999999999997</v>
      </c>
      <c r="J2486" s="11">
        <v>5.0640000000000001</v>
      </c>
      <c r="K2486" s="11">
        <v>5.0369999999999999</v>
      </c>
      <c r="L2486" s="11">
        <v>4.9489999999999998</v>
      </c>
      <c r="M2486" s="11">
        <v>3.76</v>
      </c>
      <c r="N2486" s="11">
        <v>3.8650000000000002</v>
      </c>
      <c r="O2486" s="11">
        <v>3.9369999999999998</v>
      </c>
      <c r="P2486" s="11">
        <v>4.0149999999999997</v>
      </c>
      <c r="Q2486" s="11">
        <v>4.1529999999999996</v>
      </c>
      <c r="R2486" s="11">
        <v>3.573</v>
      </c>
      <c r="S2486" s="11">
        <v>3.0449999999999999</v>
      </c>
      <c r="T2486" s="11">
        <v>1.998</v>
      </c>
      <c r="U2486" s="11">
        <v>1.7430000000000001</v>
      </c>
      <c r="V2486" s="11">
        <v>1.2969999999999999</v>
      </c>
      <c r="W2486" s="11">
        <v>0.995</v>
      </c>
      <c r="X2486" s="11">
        <v>0.65</v>
      </c>
      <c r="Y2486" s="11">
        <v>0.18</v>
      </c>
      <c r="Z2486" s="11">
        <v>0.12</v>
      </c>
      <c r="AA2486" s="11">
        <v>3.5999999999999997E-2</v>
      </c>
      <c r="AB2486" s="11">
        <v>5.0000000000000001E-3</v>
      </c>
      <c r="AC2486" s="11">
        <v>0</v>
      </c>
    </row>
    <row r="2487" spans="1:29" ht="11.5" hidden="1">
      <c r="A2487" s="15">
        <v>2470</v>
      </c>
      <c r="B2487" s="13" t="s">
        <v>1059</v>
      </c>
      <c r="C2487" s="14" t="s">
        <v>1232</v>
      </c>
      <c r="D2487" s="12">
        <v>14</v>
      </c>
      <c r="E2487" s="12">
        <v>850</v>
      </c>
      <c r="F2487" s="13" t="s">
        <v>1110</v>
      </c>
      <c r="G2487" s="12">
        <v>915</v>
      </c>
      <c r="H2487" s="12">
        <v>1995</v>
      </c>
      <c r="I2487" s="11">
        <v>5.593</v>
      </c>
      <c r="J2487" s="11">
        <v>4.4400000000000004</v>
      </c>
      <c r="K2487" s="11">
        <v>4.87</v>
      </c>
      <c r="L2487" s="11">
        <v>4.1230000000000002</v>
      </c>
      <c r="M2487" s="11">
        <v>4.0190000000000001</v>
      </c>
      <c r="N2487" s="11">
        <v>3.6619999999999999</v>
      </c>
      <c r="O2487" s="11">
        <v>4.181</v>
      </c>
      <c r="P2487" s="11">
        <v>4.0999999999999996</v>
      </c>
      <c r="Q2487" s="11">
        <v>4.0270000000000001</v>
      </c>
      <c r="R2487" s="11">
        <v>4.141</v>
      </c>
      <c r="S2487" s="11">
        <v>3.516</v>
      </c>
      <c r="T2487" s="11">
        <v>2.7949999999999999</v>
      </c>
      <c r="U2487" s="11">
        <v>1.84</v>
      </c>
      <c r="V2487" s="11">
        <v>1.6120000000000001</v>
      </c>
      <c r="W2487" s="11">
        <v>1.0840000000000001</v>
      </c>
      <c r="X2487" s="11">
        <v>0.76500000000000001</v>
      </c>
      <c r="Y2487" s="11">
        <v>0.45900000000000002</v>
      </c>
      <c r="Z2487" s="11">
        <v>9.5000000000000001E-2</v>
      </c>
      <c r="AA2487" s="11">
        <v>4.2999999999999997E-2</v>
      </c>
      <c r="AB2487" s="11">
        <v>8.9999999999999993E-3</v>
      </c>
      <c r="AC2487" s="11">
        <v>1E-3</v>
      </c>
    </row>
    <row r="2488" spans="1:29" ht="11.5" hidden="1">
      <c r="A2488" s="15">
        <v>2471</v>
      </c>
      <c r="B2488" s="13" t="s">
        <v>1059</v>
      </c>
      <c r="C2488" s="14" t="s">
        <v>1232</v>
      </c>
      <c r="D2488" s="12">
        <v>14</v>
      </c>
      <c r="E2488" s="12">
        <v>850</v>
      </c>
      <c r="F2488" s="13" t="s">
        <v>1110</v>
      </c>
      <c r="G2488" s="12">
        <v>915</v>
      </c>
      <c r="H2488" s="12">
        <v>2000</v>
      </c>
      <c r="I2488" s="11">
        <v>4.1210000000000004</v>
      </c>
      <c r="J2488" s="11">
        <v>4.9729999999999999</v>
      </c>
      <c r="K2488" s="11">
        <v>4.8719999999999999</v>
      </c>
      <c r="L2488" s="11">
        <v>4.4589999999999996</v>
      </c>
      <c r="M2488" s="11">
        <v>3.1070000000000002</v>
      </c>
      <c r="N2488" s="11">
        <v>3.524</v>
      </c>
      <c r="O2488" s="11">
        <v>3.84</v>
      </c>
      <c r="P2488" s="11">
        <v>4.2539999999999996</v>
      </c>
      <c r="Q2488" s="11">
        <v>4.1340000000000003</v>
      </c>
      <c r="R2488" s="11">
        <v>4.0910000000000002</v>
      </c>
      <c r="S2488" s="11">
        <v>4.1230000000000002</v>
      </c>
      <c r="T2488" s="11">
        <v>3.4209999999999998</v>
      </c>
      <c r="U2488" s="11">
        <v>2.4260000000000002</v>
      </c>
      <c r="V2488" s="11">
        <v>1.885</v>
      </c>
      <c r="W2488" s="11">
        <v>1.274</v>
      </c>
      <c r="X2488" s="11">
        <v>0.91200000000000003</v>
      </c>
      <c r="Y2488" s="11">
        <v>0.504</v>
      </c>
      <c r="Z2488" s="11">
        <v>0.26</v>
      </c>
      <c r="AA2488" s="11">
        <v>3.6999999999999998E-2</v>
      </c>
      <c r="AB2488" s="11">
        <v>1.0999999999999999E-2</v>
      </c>
      <c r="AC2488" s="11">
        <v>1E-3</v>
      </c>
    </row>
    <row r="2489" spans="1:29" ht="11.5" hidden="1">
      <c r="A2489" s="15">
        <v>2472</v>
      </c>
      <c r="B2489" s="13" t="s">
        <v>1059</v>
      </c>
      <c r="C2489" s="14" t="s">
        <v>1232</v>
      </c>
      <c r="D2489" s="12">
        <v>14</v>
      </c>
      <c r="E2489" s="12">
        <v>850</v>
      </c>
      <c r="F2489" s="13" t="s">
        <v>1110</v>
      </c>
      <c r="G2489" s="12">
        <v>915</v>
      </c>
      <c r="H2489" s="12">
        <v>2005</v>
      </c>
      <c r="I2489" s="11">
        <v>3.6269999999999998</v>
      </c>
      <c r="J2489" s="11">
        <v>3.8290000000000002</v>
      </c>
      <c r="K2489" s="11">
        <v>4.4039999999999999</v>
      </c>
      <c r="L2489" s="11">
        <v>3.9990000000000001</v>
      </c>
      <c r="M2489" s="11">
        <v>3.8759999999999999</v>
      </c>
      <c r="N2489" s="11">
        <v>3.2069999999999999</v>
      </c>
      <c r="O2489" s="11">
        <v>3.5129999999999999</v>
      </c>
      <c r="P2489" s="11">
        <v>3.8969999999999998</v>
      </c>
      <c r="Q2489" s="11">
        <v>4.1459999999999999</v>
      </c>
      <c r="R2489" s="11">
        <v>4.1310000000000002</v>
      </c>
      <c r="S2489" s="11">
        <v>3.968</v>
      </c>
      <c r="T2489" s="11">
        <v>4.0140000000000002</v>
      </c>
      <c r="U2489" s="11">
        <v>3.2330000000000001</v>
      </c>
      <c r="V2489" s="11">
        <v>2.2290000000000001</v>
      </c>
      <c r="W2489" s="11">
        <v>1.595</v>
      </c>
      <c r="X2489" s="11">
        <v>0.94099999999999995</v>
      </c>
      <c r="Y2489" s="11">
        <v>0.68100000000000005</v>
      </c>
      <c r="Z2489" s="11">
        <v>0.30099999999999999</v>
      </c>
      <c r="AA2489" s="11">
        <v>0.112</v>
      </c>
      <c r="AB2489" s="11">
        <v>0.01</v>
      </c>
      <c r="AC2489" s="11">
        <v>2E-3</v>
      </c>
    </row>
    <row r="2490" spans="1:29" ht="11.5" hidden="1">
      <c r="A2490" s="15">
        <v>2473</v>
      </c>
      <c r="B2490" s="13" t="s">
        <v>1059</v>
      </c>
      <c r="C2490" s="14" t="s">
        <v>1232</v>
      </c>
      <c r="D2490" s="12">
        <v>14</v>
      </c>
      <c r="E2490" s="12">
        <v>850</v>
      </c>
      <c r="F2490" s="13" t="s">
        <v>1110</v>
      </c>
      <c r="G2490" s="12">
        <v>915</v>
      </c>
      <c r="H2490" s="12">
        <v>2010</v>
      </c>
      <c r="I2490" s="11">
        <v>3.7349999999999999</v>
      </c>
      <c r="J2490" s="11">
        <v>3.452</v>
      </c>
      <c r="K2490" s="11">
        <v>3.61</v>
      </c>
      <c r="L2490" s="11">
        <v>3.7869999999999999</v>
      </c>
      <c r="M2490" s="11">
        <v>3.1589999999999998</v>
      </c>
      <c r="N2490" s="11">
        <v>3.24</v>
      </c>
      <c r="O2490" s="11">
        <v>3.3130000000000002</v>
      </c>
      <c r="P2490" s="11">
        <v>3.5259999999999998</v>
      </c>
      <c r="Q2490" s="11">
        <v>3.9369999999999998</v>
      </c>
      <c r="R2490" s="11">
        <v>4.0579999999999998</v>
      </c>
      <c r="S2490" s="11">
        <v>4.1109999999999998</v>
      </c>
      <c r="T2490" s="11">
        <v>3.8490000000000002</v>
      </c>
      <c r="U2490" s="11">
        <v>3.8759999999999999</v>
      </c>
      <c r="V2490" s="11">
        <v>3.01</v>
      </c>
      <c r="W2490" s="11">
        <v>2.0049999999999999</v>
      </c>
      <c r="X2490" s="11">
        <v>1.3009999999999999</v>
      </c>
      <c r="Y2490" s="11">
        <v>0.76100000000000001</v>
      </c>
      <c r="Z2490" s="11">
        <v>0.42</v>
      </c>
      <c r="AA2490" s="11">
        <v>0.13400000000000001</v>
      </c>
      <c r="AB2490" s="11">
        <v>3.3000000000000002E-2</v>
      </c>
      <c r="AC2490" s="11">
        <v>2E-3</v>
      </c>
    </row>
    <row r="2491" spans="1:29" ht="11.5" hidden="1">
      <c r="A2491" s="15">
        <v>2474</v>
      </c>
      <c r="B2491" s="13" t="s">
        <v>1059</v>
      </c>
      <c r="C2491" s="14" t="s">
        <v>1232</v>
      </c>
      <c r="D2491" s="12">
        <v>14</v>
      </c>
      <c r="E2491" s="12">
        <v>850</v>
      </c>
      <c r="F2491" s="13" t="s">
        <v>1110</v>
      </c>
      <c r="G2491" s="12">
        <v>915</v>
      </c>
      <c r="H2491" s="12">
        <v>2015</v>
      </c>
      <c r="I2491" s="11">
        <v>3.38</v>
      </c>
      <c r="J2491" s="11">
        <v>3.669</v>
      </c>
      <c r="K2491" s="11">
        <v>3.399</v>
      </c>
      <c r="L2491" s="11">
        <v>3.3460000000000001</v>
      </c>
      <c r="M2491" s="11">
        <v>3.3290000000000002</v>
      </c>
      <c r="N2491" s="11">
        <v>2.734</v>
      </c>
      <c r="O2491" s="11">
        <v>2.9289999999999998</v>
      </c>
      <c r="P2491" s="11">
        <v>3.101</v>
      </c>
      <c r="Q2491" s="11">
        <v>3.383</v>
      </c>
      <c r="R2491" s="11">
        <v>3.8319999999999999</v>
      </c>
      <c r="S2491" s="11">
        <v>3.97</v>
      </c>
      <c r="T2491" s="11">
        <v>4.0229999999999997</v>
      </c>
      <c r="U2491" s="11">
        <v>3.75</v>
      </c>
      <c r="V2491" s="11">
        <v>3.726</v>
      </c>
      <c r="W2491" s="11">
        <v>2.806</v>
      </c>
      <c r="X2491" s="11">
        <v>1.7649999999999999</v>
      </c>
      <c r="Y2491" s="11">
        <v>1.0309999999999999</v>
      </c>
      <c r="Z2491" s="11">
        <v>0.504</v>
      </c>
      <c r="AA2491" s="11">
        <v>0.20899999999999999</v>
      </c>
      <c r="AB2491" s="11">
        <v>4.5999999999999999E-2</v>
      </c>
      <c r="AC2491" s="11">
        <v>6.0000000000000001E-3</v>
      </c>
    </row>
    <row r="2492" spans="1:29" ht="11.5" hidden="1">
      <c r="A2492" s="15">
        <v>2475</v>
      </c>
      <c r="B2492" s="13" t="s">
        <v>1059</v>
      </c>
      <c r="C2492" s="14" t="s">
        <v>1232</v>
      </c>
      <c r="D2492" s="12">
        <v>14</v>
      </c>
      <c r="E2492" s="12">
        <v>850</v>
      </c>
      <c r="F2492" s="13" t="s">
        <v>1110</v>
      </c>
      <c r="G2492" s="12">
        <v>915</v>
      </c>
      <c r="H2492" s="12">
        <v>2020</v>
      </c>
      <c r="I2492" s="11">
        <v>2.8969999999999998</v>
      </c>
      <c r="J2492" s="11">
        <v>3.3460000000000001</v>
      </c>
      <c r="K2492" s="11">
        <v>3.6419999999999999</v>
      </c>
      <c r="L2492" s="11">
        <v>3.2650000000000001</v>
      </c>
      <c r="M2492" s="11">
        <v>3.1150000000000002</v>
      </c>
      <c r="N2492" s="11">
        <v>3.113</v>
      </c>
      <c r="O2492" s="11">
        <v>2.5760000000000001</v>
      </c>
      <c r="P2492" s="11">
        <v>2.8180000000000001</v>
      </c>
      <c r="Q2492" s="11">
        <v>3.0249999999999999</v>
      </c>
      <c r="R2492" s="11">
        <v>3.323</v>
      </c>
      <c r="S2492" s="11">
        <v>3.7770000000000001</v>
      </c>
      <c r="T2492" s="11">
        <v>3.9060000000000001</v>
      </c>
      <c r="U2492" s="11">
        <v>3.9380000000000002</v>
      </c>
      <c r="V2492" s="11">
        <v>3.6219999999999999</v>
      </c>
      <c r="W2492" s="11">
        <v>3.4980000000000002</v>
      </c>
      <c r="X2492" s="11">
        <v>2.4990000000000001</v>
      </c>
      <c r="Y2492" s="11">
        <v>1.421</v>
      </c>
      <c r="Z2492" s="11">
        <v>0.69799999999999995</v>
      </c>
      <c r="AA2492" s="11">
        <v>0.26100000000000001</v>
      </c>
      <c r="AB2492" s="11">
        <v>7.2999999999999995E-2</v>
      </c>
      <c r="AC2492" s="11">
        <v>8.9999999999999993E-3</v>
      </c>
    </row>
    <row r="2493" spans="1:29" ht="11.5" hidden="1">
      <c r="A2493" s="26">
        <v>2476</v>
      </c>
      <c r="B2493" s="24" t="s">
        <v>1059</v>
      </c>
      <c r="C2493" s="32" t="s">
        <v>1233</v>
      </c>
      <c r="D2493" s="23"/>
      <c r="E2493" s="23">
        <v>916</v>
      </c>
      <c r="F2493" s="24" t="s">
        <v>1109</v>
      </c>
      <c r="G2493" s="23">
        <v>1830</v>
      </c>
      <c r="H2493" s="23">
        <v>1950</v>
      </c>
      <c r="I2493" s="22">
        <v>3242.6579999999999</v>
      </c>
      <c r="J2493" s="22">
        <v>2582.5369999999998</v>
      </c>
      <c r="K2493" s="22">
        <v>2162.5970000000002</v>
      </c>
      <c r="L2493" s="22">
        <v>1937.95</v>
      </c>
      <c r="M2493" s="22">
        <v>1708.806</v>
      </c>
      <c r="N2493" s="22">
        <v>1431.595</v>
      </c>
      <c r="O2493" s="22">
        <v>1136.9939999999999</v>
      </c>
      <c r="P2493" s="22">
        <v>1031.5830000000001</v>
      </c>
      <c r="Q2493" s="22">
        <v>864.00300000000004</v>
      </c>
      <c r="R2493" s="22">
        <v>761.45100000000002</v>
      </c>
      <c r="S2493" s="22">
        <v>617.67999999999995</v>
      </c>
      <c r="T2493" s="22">
        <v>474.613</v>
      </c>
      <c r="U2493" s="22">
        <v>371.15699999999998</v>
      </c>
      <c r="V2493" s="22">
        <v>272.23399999999998</v>
      </c>
      <c r="W2493" s="22">
        <v>190.23</v>
      </c>
      <c r="X2493" s="22">
        <v>99.730999999999995</v>
      </c>
      <c r="Y2493" s="22">
        <v>69.962000000000003</v>
      </c>
      <c r="Z2493" s="22">
        <v>34.781999999999996</v>
      </c>
      <c r="AA2493" s="22">
        <v>13.308</v>
      </c>
      <c r="AB2493" s="22">
        <v>4.0620000000000003</v>
      </c>
      <c r="AC2493" s="22">
        <v>1.083</v>
      </c>
    </row>
    <row r="2494" spans="1:29" ht="11.5" hidden="1">
      <c r="A2494" s="26">
        <v>2477</v>
      </c>
      <c r="B2494" s="24" t="s">
        <v>1059</v>
      </c>
      <c r="C2494" s="32" t="s">
        <v>1233</v>
      </c>
      <c r="D2494" s="23"/>
      <c r="E2494" s="23">
        <v>916</v>
      </c>
      <c r="F2494" s="24" t="s">
        <v>1109</v>
      </c>
      <c r="G2494" s="23">
        <v>1830</v>
      </c>
      <c r="H2494" s="23">
        <v>1955</v>
      </c>
      <c r="I2494" s="22">
        <v>4065.172</v>
      </c>
      <c r="J2494" s="22">
        <v>3024.7779999999998</v>
      </c>
      <c r="K2494" s="22">
        <v>2520.027</v>
      </c>
      <c r="L2494" s="22">
        <v>2105.83</v>
      </c>
      <c r="M2494" s="22">
        <v>1868.2660000000001</v>
      </c>
      <c r="N2494" s="22">
        <v>1637.1479999999999</v>
      </c>
      <c r="O2494" s="22">
        <v>1369.078</v>
      </c>
      <c r="P2494" s="22">
        <v>1088.049</v>
      </c>
      <c r="Q2494" s="22">
        <v>985.92100000000005</v>
      </c>
      <c r="R2494" s="22">
        <v>821.73599999999999</v>
      </c>
      <c r="S2494" s="22">
        <v>716.70600000000002</v>
      </c>
      <c r="T2494" s="22">
        <v>569.99199999999996</v>
      </c>
      <c r="U2494" s="22">
        <v>423.49200000000002</v>
      </c>
      <c r="V2494" s="22">
        <v>314.07900000000001</v>
      </c>
      <c r="W2494" s="22">
        <v>213.381</v>
      </c>
      <c r="X2494" s="22">
        <v>133.22399999999999</v>
      </c>
      <c r="Y2494" s="22">
        <v>54.94</v>
      </c>
      <c r="Z2494" s="22">
        <v>25.93</v>
      </c>
      <c r="AA2494" s="22">
        <v>8.4939999999999998</v>
      </c>
      <c r="AB2494" s="22">
        <v>2.0680000000000001</v>
      </c>
      <c r="AC2494" s="22">
        <v>0.48499999999999999</v>
      </c>
    </row>
    <row r="2495" spans="1:29" ht="11.5" hidden="1">
      <c r="A2495" s="26">
        <v>2478</v>
      </c>
      <c r="B2495" s="24" t="s">
        <v>1059</v>
      </c>
      <c r="C2495" s="32" t="s">
        <v>1233</v>
      </c>
      <c r="D2495" s="23"/>
      <c r="E2495" s="23">
        <v>916</v>
      </c>
      <c r="F2495" s="24" t="s">
        <v>1109</v>
      </c>
      <c r="G2495" s="23">
        <v>1830</v>
      </c>
      <c r="H2495" s="23">
        <v>1960</v>
      </c>
      <c r="I2495" s="22">
        <v>4725.0460000000003</v>
      </c>
      <c r="J2495" s="22">
        <v>3844.2080000000001</v>
      </c>
      <c r="K2495" s="22">
        <v>2965.8049999999998</v>
      </c>
      <c r="L2495" s="22">
        <v>2464.252</v>
      </c>
      <c r="M2495" s="22">
        <v>2036.76</v>
      </c>
      <c r="N2495" s="22">
        <v>1796.28</v>
      </c>
      <c r="O2495" s="22">
        <v>1573.6289999999999</v>
      </c>
      <c r="P2495" s="22">
        <v>1319.106</v>
      </c>
      <c r="Q2495" s="22">
        <v>1046.6780000000001</v>
      </c>
      <c r="R2495" s="22">
        <v>944.20699999999999</v>
      </c>
      <c r="S2495" s="22">
        <v>779.16700000000003</v>
      </c>
      <c r="T2495" s="22">
        <v>667.73400000000004</v>
      </c>
      <c r="U2495" s="22">
        <v>515.41800000000001</v>
      </c>
      <c r="V2495" s="22">
        <v>365.47899999999998</v>
      </c>
      <c r="W2495" s="22">
        <v>253.10499999999999</v>
      </c>
      <c r="X2495" s="22">
        <v>155.578</v>
      </c>
      <c r="Y2495" s="22">
        <v>80.671000000000006</v>
      </c>
      <c r="Z2495" s="22">
        <v>24.713999999999999</v>
      </c>
      <c r="AA2495" s="22">
        <v>8.4610000000000003</v>
      </c>
      <c r="AB2495" s="22">
        <v>1.9350000000000001</v>
      </c>
      <c r="AC2495" s="22">
        <v>0.37</v>
      </c>
    </row>
    <row r="2496" spans="1:29" ht="11.5" hidden="1">
      <c r="A2496" s="26">
        <v>2479</v>
      </c>
      <c r="B2496" s="24" t="s">
        <v>1059</v>
      </c>
      <c r="C2496" s="32" t="s">
        <v>1233</v>
      </c>
      <c r="D2496" s="23"/>
      <c r="E2496" s="23">
        <v>916</v>
      </c>
      <c r="F2496" s="24" t="s">
        <v>1109</v>
      </c>
      <c r="G2496" s="23">
        <v>1830</v>
      </c>
      <c r="H2496" s="23">
        <v>1965</v>
      </c>
      <c r="I2496" s="22">
        <v>5416.4269999999997</v>
      </c>
      <c r="J2496" s="22">
        <v>4512.41</v>
      </c>
      <c r="K2496" s="22">
        <v>3777.9050000000002</v>
      </c>
      <c r="L2496" s="22">
        <v>2902.23</v>
      </c>
      <c r="M2496" s="22">
        <v>2383.83</v>
      </c>
      <c r="N2496" s="22">
        <v>1956.181</v>
      </c>
      <c r="O2496" s="22">
        <v>1728.2380000000001</v>
      </c>
      <c r="P2496" s="22">
        <v>1522.2270000000001</v>
      </c>
      <c r="Q2496" s="22">
        <v>1275.5609999999999</v>
      </c>
      <c r="R2496" s="22">
        <v>1007.188</v>
      </c>
      <c r="S2496" s="22">
        <v>900.03899999999999</v>
      </c>
      <c r="T2496" s="22">
        <v>730.37900000000002</v>
      </c>
      <c r="U2496" s="22">
        <v>609.11900000000003</v>
      </c>
      <c r="V2496" s="22">
        <v>450.56900000000002</v>
      </c>
      <c r="W2496" s="22">
        <v>300.07499999999999</v>
      </c>
      <c r="X2496" s="22">
        <v>189.15799999999999</v>
      </c>
      <c r="Y2496" s="22">
        <v>98.546999999999997</v>
      </c>
      <c r="Z2496" s="22">
        <v>39.481000000000002</v>
      </c>
      <c r="AA2496" s="22">
        <v>8.8840000000000003</v>
      </c>
      <c r="AB2496" s="22">
        <v>2.2210000000000001</v>
      </c>
      <c r="AC2496" s="22">
        <v>0.41</v>
      </c>
    </row>
    <row r="2497" spans="1:29" ht="11.5" hidden="1">
      <c r="A2497" s="26">
        <v>2480</v>
      </c>
      <c r="B2497" s="24" t="s">
        <v>1059</v>
      </c>
      <c r="C2497" s="32" t="s">
        <v>1233</v>
      </c>
      <c r="D2497" s="23"/>
      <c r="E2497" s="23">
        <v>916</v>
      </c>
      <c r="F2497" s="24" t="s">
        <v>1109</v>
      </c>
      <c r="G2497" s="23">
        <v>1830</v>
      </c>
      <c r="H2497" s="23">
        <v>1970</v>
      </c>
      <c r="I2497" s="22">
        <v>6235.1760000000004</v>
      </c>
      <c r="J2497" s="22">
        <v>5204.1180000000004</v>
      </c>
      <c r="K2497" s="22">
        <v>4434.9189999999999</v>
      </c>
      <c r="L2497" s="22">
        <v>3693.201</v>
      </c>
      <c r="M2497" s="22">
        <v>2796.9859999999999</v>
      </c>
      <c r="N2497" s="22">
        <v>2280.6709999999998</v>
      </c>
      <c r="O2497" s="22">
        <v>1874.6120000000001</v>
      </c>
      <c r="P2497" s="22">
        <v>1669.91</v>
      </c>
      <c r="Q2497" s="22">
        <v>1472.5219999999999</v>
      </c>
      <c r="R2497" s="22">
        <v>1228.614</v>
      </c>
      <c r="S2497" s="22">
        <v>961.45500000000004</v>
      </c>
      <c r="T2497" s="22">
        <v>846.15200000000004</v>
      </c>
      <c r="U2497" s="22">
        <v>669.26499999999999</v>
      </c>
      <c r="V2497" s="22">
        <v>536.18899999999996</v>
      </c>
      <c r="W2497" s="22">
        <v>373.44499999999999</v>
      </c>
      <c r="X2497" s="22">
        <v>227.34299999999999</v>
      </c>
      <c r="Y2497" s="22">
        <v>122.241</v>
      </c>
      <c r="Z2497" s="22">
        <v>49.737000000000002</v>
      </c>
      <c r="AA2497" s="22">
        <v>14.981</v>
      </c>
      <c r="AB2497" s="22">
        <v>2.403</v>
      </c>
      <c r="AC2497" s="22">
        <v>0.48799999999999999</v>
      </c>
    </row>
    <row r="2498" spans="1:29" ht="11.5" hidden="1">
      <c r="A2498" s="26">
        <v>2481</v>
      </c>
      <c r="B2498" s="24" t="s">
        <v>1059</v>
      </c>
      <c r="C2498" s="32" t="s">
        <v>1233</v>
      </c>
      <c r="D2498" s="23"/>
      <c r="E2498" s="23">
        <v>916</v>
      </c>
      <c r="F2498" s="24" t="s">
        <v>1109</v>
      </c>
      <c r="G2498" s="23">
        <v>1830</v>
      </c>
      <c r="H2498" s="23">
        <v>1975</v>
      </c>
      <c r="I2498" s="22">
        <v>6980.4409999999998</v>
      </c>
      <c r="J2498" s="22">
        <v>6028.241</v>
      </c>
      <c r="K2498" s="22">
        <v>5105.4759999999997</v>
      </c>
      <c r="L2498" s="22">
        <v>4313.0110000000004</v>
      </c>
      <c r="M2498" s="22">
        <v>3537.6509999999998</v>
      </c>
      <c r="N2498" s="22">
        <v>2653.9270000000001</v>
      </c>
      <c r="O2498" s="22">
        <v>2176.1239999999998</v>
      </c>
      <c r="P2498" s="22">
        <v>1809.9549999999999</v>
      </c>
      <c r="Q2498" s="22">
        <v>1619.0509999999999</v>
      </c>
      <c r="R2498" s="22">
        <v>1423.3920000000001</v>
      </c>
      <c r="S2498" s="22">
        <v>1178.075</v>
      </c>
      <c r="T2498" s="22">
        <v>908.34100000000001</v>
      </c>
      <c r="U2498" s="22">
        <v>780.69500000000005</v>
      </c>
      <c r="V2498" s="22">
        <v>594.42700000000002</v>
      </c>
      <c r="W2498" s="22">
        <v>450.06799999999998</v>
      </c>
      <c r="X2498" s="22">
        <v>287.81099999999998</v>
      </c>
      <c r="Y2498" s="22">
        <v>150.80600000000001</v>
      </c>
      <c r="Z2498" s="22">
        <v>63.734000000000002</v>
      </c>
      <c r="AA2498" s="22">
        <v>19.66</v>
      </c>
      <c r="AB2498" s="22">
        <v>4.3120000000000003</v>
      </c>
      <c r="AC2498" s="22">
        <v>0.55300000000000005</v>
      </c>
    </row>
    <row r="2499" spans="1:29" ht="11.5" hidden="1">
      <c r="A2499" s="26">
        <v>2482</v>
      </c>
      <c r="B2499" s="24" t="s">
        <v>1059</v>
      </c>
      <c r="C2499" s="32" t="s">
        <v>1233</v>
      </c>
      <c r="D2499" s="23"/>
      <c r="E2499" s="23">
        <v>916</v>
      </c>
      <c r="F2499" s="24" t="s">
        <v>1109</v>
      </c>
      <c r="G2499" s="23">
        <v>1830</v>
      </c>
      <c r="H2499" s="23">
        <v>1980</v>
      </c>
      <c r="I2499" s="22">
        <v>7404.0609999999997</v>
      </c>
      <c r="J2499" s="22">
        <v>6791.2669999999998</v>
      </c>
      <c r="K2499" s="22">
        <v>5901.0870000000004</v>
      </c>
      <c r="L2499" s="22">
        <v>4935.49</v>
      </c>
      <c r="M2499" s="22">
        <v>4095.393</v>
      </c>
      <c r="N2499" s="22">
        <v>3339.165</v>
      </c>
      <c r="O2499" s="22">
        <v>2518.8000000000002</v>
      </c>
      <c r="P2499" s="22">
        <v>2099.9299999999998</v>
      </c>
      <c r="Q2499" s="22">
        <v>1757.317</v>
      </c>
      <c r="R2499" s="22">
        <v>1569.1420000000001</v>
      </c>
      <c r="S2499" s="22">
        <v>1369.8920000000001</v>
      </c>
      <c r="T2499" s="22">
        <v>1118.1980000000001</v>
      </c>
      <c r="U2499" s="22">
        <v>843.423</v>
      </c>
      <c r="V2499" s="22">
        <v>700.14599999999996</v>
      </c>
      <c r="W2499" s="22">
        <v>506.423</v>
      </c>
      <c r="X2499" s="22">
        <v>354.077</v>
      </c>
      <c r="Y2499" s="22">
        <v>196.76599999999999</v>
      </c>
      <c r="Z2499" s="22">
        <v>81.796999999999997</v>
      </c>
      <c r="AA2499" s="22">
        <v>26.302</v>
      </c>
      <c r="AB2499" s="22">
        <v>5.923</v>
      </c>
      <c r="AC2499" s="22">
        <v>0.97199999999999998</v>
      </c>
    </row>
    <row r="2500" spans="1:29" ht="11.5" hidden="1">
      <c r="A2500" s="26">
        <v>2483</v>
      </c>
      <c r="B2500" s="24" t="s">
        <v>1059</v>
      </c>
      <c r="C2500" s="32" t="s">
        <v>1233</v>
      </c>
      <c r="D2500" s="23"/>
      <c r="E2500" s="23">
        <v>916</v>
      </c>
      <c r="F2500" s="24" t="s">
        <v>1109</v>
      </c>
      <c r="G2500" s="23">
        <v>1830</v>
      </c>
      <c r="H2500" s="23">
        <v>1985</v>
      </c>
      <c r="I2500" s="22">
        <v>7610.87</v>
      </c>
      <c r="J2500" s="22">
        <v>7211.9129999999996</v>
      </c>
      <c r="K2500" s="22">
        <v>6706.7160000000003</v>
      </c>
      <c r="L2500" s="22">
        <v>5728.8689999999997</v>
      </c>
      <c r="M2500" s="22">
        <v>4792.8999999999996</v>
      </c>
      <c r="N2500" s="22">
        <v>3983.8029999999999</v>
      </c>
      <c r="O2500" s="22">
        <v>3248.57</v>
      </c>
      <c r="P2500" s="22">
        <v>2463.9879999999998</v>
      </c>
      <c r="Q2500" s="22">
        <v>2053.7190000000001</v>
      </c>
      <c r="R2500" s="22">
        <v>1710.07</v>
      </c>
      <c r="S2500" s="22">
        <v>1515.951</v>
      </c>
      <c r="T2500" s="22">
        <v>1306.606</v>
      </c>
      <c r="U2500" s="22">
        <v>1045.076</v>
      </c>
      <c r="V2500" s="22">
        <v>763.47400000000005</v>
      </c>
      <c r="W2500" s="22">
        <v>604.17499999999995</v>
      </c>
      <c r="X2500" s="22">
        <v>405.57400000000001</v>
      </c>
      <c r="Y2500" s="22">
        <v>248.25200000000001</v>
      </c>
      <c r="Z2500" s="22">
        <v>110.54300000000001</v>
      </c>
      <c r="AA2500" s="22">
        <v>35.250999999999998</v>
      </c>
      <c r="AB2500" s="22">
        <v>8.2870000000000008</v>
      </c>
      <c r="AC2500" s="22">
        <v>1.4410000000000001</v>
      </c>
    </row>
    <row r="2501" spans="1:29" ht="11.5" hidden="1">
      <c r="A2501" s="26">
        <v>2484</v>
      </c>
      <c r="B2501" s="24" t="s">
        <v>1059</v>
      </c>
      <c r="C2501" s="32" t="s">
        <v>1233</v>
      </c>
      <c r="D2501" s="23"/>
      <c r="E2501" s="23">
        <v>916</v>
      </c>
      <c r="F2501" s="24" t="s">
        <v>1109</v>
      </c>
      <c r="G2501" s="23">
        <v>1830</v>
      </c>
      <c r="H2501" s="23">
        <v>1990</v>
      </c>
      <c r="I2501" s="22">
        <v>7919.4089999999997</v>
      </c>
      <c r="J2501" s="22">
        <v>7442.5</v>
      </c>
      <c r="K2501" s="22">
        <v>7049.7079999999996</v>
      </c>
      <c r="L2501" s="22">
        <v>6485.3370000000004</v>
      </c>
      <c r="M2501" s="22">
        <v>5453.2749999999996</v>
      </c>
      <c r="N2501" s="22">
        <v>4544.8519999999999</v>
      </c>
      <c r="O2501" s="22">
        <v>3812.5520000000001</v>
      </c>
      <c r="P2501" s="22">
        <v>3155.5309999999999</v>
      </c>
      <c r="Q2501" s="22">
        <v>2406.0430000000001</v>
      </c>
      <c r="R2501" s="22">
        <v>2002.9349999999999</v>
      </c>
      <c r="S2501" s="22">
        <v>1658.866</v>
      </c>
      <c r="T2501" s="22">
        <v>1453.6759999999999</v>
      </c>
      <c r="U2501" s="22">
        <v>1229.1579999999999</v>
      </c>
      <c r="V2501" s="22">
        <v>954.19799999999998</v>
      </c>
      <c r="W2501" s="22">
        <v>665.98099999999999</v>
      </c>
      <c r="X2501" s="22">
        <v>490.96499999999997</v>
      </c>
      <c r="Y2501" s="22">
        <v>290.52</v>
      </c>
      <c r="Z2501" s="22">
        <v>143.85499999999999</v>
      </c>
      <c r="AA2501" s="22">
        <v>49.548999999999999</v>
      </c>
      <c r="AB2501" s="22">
        <v>11.632</v>
      </c>
      <c r="AC2501" s="22">
        <v>2.121</v>
      </c>
    </row>
    <row r="2502" spans="1:29" ht="11.5" hidden="1">
      <c r="A2502" s="26">
        <v>2485</v>
      </c>
      <c r="B2502" s="24" t="s">
        <v>1059</v>
      </c>
      <c r="C2502" s="32" t="s">
        <v>1233</v>
      </c>
      <c r="D2502" s="23"/>
      <c r="E2502" s="23">
        <v>916</v>
      </c>
      <c r="F2502" s="24" t="s">
        <v>1109</v>
      </c>
      <c r="G2502" s="23">
        <v>1830</v>
      </c>
      <c r="H2502" s="23">
        <v>1995</v>
      </c>
      <c r="I2502" s="22">
        <v>8101.4639999999999</v>
      </c>
      <c r="J2502" s="22">
        <v>7813.1350000000002</v>
      </c>
      <c r="K2502" s="22">
        <v>7350.0540000000001</v>
      </c>
      <c r="L2502" s="22">
        <v>6844.0519999999997</v>
      </c>
      <c r="M2502" s="22">
        <v>6033.848</v>
      </c>
      <c r="N2502" s="22">
        <v>5267.0039999999999</v>
      </c>
      <c r="O2502" s="22">
        <v>4491.4229999999998</v>
      </c>
      <c r="P2502" s="22">
        <v>3764.1179999999999</v>
      </c>
      <c r="Q2502" s="22">
        <v>3113.5639999999999</v>
      </c>
      <c r="R2502" s="22">
        <v>2363.942</v>
      </c>
      <c r="S2502" s="22">
        <v>1953.8789999999999</v>
      </c>
      <c r="T2502" s="22">
        <v>1598.8810000000001</v>
      </c>
      <c r="U2502" s="22">
        <v>1375.856</v>
      </c>
      <c r="V2502" s="22">
        <v>1131.098</v>
      </c>
      <c r="W2502" s="22">
        <v>840.71299999999997</v>
      </c>
      <c r="X2502" s="22">
        <v>547.93899999999996</v>
      </c>
      <c r="Y2502" s="22">
        <v>357.60399999999998</v>
      </c>
      <c r="Z2502" s="22">
        <v>171.404</v>
      </c>
      <c r="AA2502" s="22">
        <v>65.611999999999995</v>
      </c>
      <c r="AB2502" s="22">
        <v>16.553999999999998</v>
      </c>
      <c r="AC2502" s="22">
        <v>3.0070000000000001</v>
      </c>
    </row>
    <row r="2503" spans="1:29" ht="11.5" hidden="1">
      <c r="A2503" s="26">
        <v>2486</v>
      </c>
      <c r="B2503" s="24" t="s">
        <v>1059</v>
      </c>
      <c r="C2503" s="32" t="s">
        <v>1233</v>
      </c>
      <c r="D2503" s="23"/>
      <c r="E2503" s="23">
        <v>916</v>
      </c>
      <c r="F2503" s="24" t="s">
        <v>1109</v>
      </c>
      <c r="G2503" s="23">
        <v>1830</v>
      </c>
      <c r="H2503" s="23">
        <v>2000</v>
      </c>
      <c r="I2503" s="22">
        <v>8134.3050000000003</v>
      </c>
      <c r="J2503" s="22">
        <v>7983.92</v>
      </c>
      <c r="K2503" s="22">
        <v>7608.0410000000002</v>
      </c>
      <c r="L2503" s="22">
        <v>7084.1210000000001</v>
      </c>
      <c r="M2503" s="22">
        <v>6491.48</v>
      </c>
      <c r="N2503" s="22">
        <v>5841.393</v>
      </c>
      <c r="O2503" s="22">
        <v>5118.9489999999996</v>
      </c>
      <c r="P2503" s="22">
        <v>4388.9040000000005</v>
      </c>
      <c r="Q2503" s="22">
        <v>3692.3090000000002</v>
      </c>
      <c r="R2503" s="22">
        <v>3043.1329999999998</v>
      </c>
      <c r="S2503" s="22">
        <v>2302.6709999999998</v>
      </c>
      <c r="T2503" s="22">
        <v>1882.87</v>
      </c>
      <c r="U2503" s="22">
        <v>1514.529</v>
      </c>
      <c r="V2503" s="22">
        <v>1268.761</v>
      </c>
      <c r="W2503" s="22">
        <v>1000.04</v>
      </c>
      <c r="X2503" s="22">
        <v>694.98500000000001</v>
      </c>
      <c r="Y2503" s="22">
        <v>407.13900000000001</v>
      </c>
      <c r="Z2503" s="22">
        <v>225.92099999999999</v>
      </c>
      <c r="AA2503" s="22">
        <v>85.037000000000006</v>
      </c>
      <c r="AB2503" s="22">
        <v>22.509</v>
      </c>
      <c r="AC2503" s="22">
        <v>3.3650000000000002</v>
      </c>
    </row>
    <row r="2504" spans="1:29" ht="11.5" hidden="1">
      <c r="A2504" s="26">
        <v>2487</v>
      </c>
      <c r="B2504" s="24" t="s">
        <v>1059</v>
      </c>
      <c r="C2504" s="32" t="s">
        <v>1233</v>
      </c>
      <c r="D2504" s="23"/>
      <c r="E2504" s="23">
        <v>916</v>
      </c>
      <c r="F2504" s="24" t="s">
        <v>1109</v>
      </c>
      <c r="G2504" s="23">
        <v>1830</v>
      </c>
      <c r="H2504" s="23">
        <v>2005</v>
      </c>
      <c r="I2504" s="22">
        <v>8080.9589999999998</v>
      </c>
      <c r="J2504" s="22">
        <v>8009.3490000000002</v>
      </c>
      <c r="K2504" s="22">
        <v>7852.2439999999997</v>
      </c>
      <c r="L2504" s="22">
        <v>7345.375</v>
      </c>
      <c r="M2504" s="22">
        <v>6812.0730000000003</v>
      </c>
      <c r="N2504" s="22">
        <v>6258.2039999999997</v>
      </c>
      <c r="O2504" s="22">
        <v>5756.098</v>
      </c>
      <c r="P2504" s="22">
        <v>5046.6760000000004</v>
      </c>
      <c r="Q2504" s="22">
        <v>4324.3100000000004</v>
      </c>
      <c r="R2504" s="22">
        <v>3625.6779999999999</v>
      </c>
      <c r="S2504" s="22">
        <v>2971.819</v>
      </c>
      <c r="T2504" s="22">
        <v>2226.8739999999998</v>
      </c>
      <c r="U2504" s="22">
        <v>1792.9949999999999</v>
      </c>
      <c r="V2504" s="22">
        <v>1407.3330000000001</v>
      </c>
      <c r="W2504" s="22">
        <v>1135.5070000000001</v>
      </c>
      <c r="X2504" s="22">
        <v>842.06</v>
      </c>
      <c r="Y2504" s="22">
        <v>529.66200000000003</v>
      </c>
      <c r="Z2504" s="22">
        <v>266.05799999999999</v>
      </c>
      <c r="AA2504" s="22">
        <v>117.43899999999999</v>
      </c>
      <c r="AB2504" s="22">
        <v>30.870999999999999</v>
      </c>
      <c r="AC2504" s="22">
        <v>4.7009999999999996</v>
      </c>
    </row>
    <row r="2505" spans="1:29" ht="11.5" hidden="1">
      <c r="A2505" s="26">
        <v>2488</v>
      </c>
      <c r="B2505" s="24" t="s">
        <v>1059</v>
      </c>
      <c r="C2505" s="32" t="s">
        <v>1233</v>
      </c>
      <c r="D2505" s="23"/>
      <c r="E2505" s="23">
        <v>916</v>
      </c>
      <c r="F2505" s="24" t="s">
        <v>1109</v>
      </c>
      <c r="G2505" s="23">
        <v>1830</v>
      </c>
      <c r="H2505" s="23">
        <v>2010</v>
      </c>
      <c r="I2505" s="22">
        <v>7930.06</v>
      </c>
      <c r="J2505" s="22">
        <v>8021.9380000000001</v>
      </c>
      <c r="K2505" s="22">
        <v>7957.1149999999998</v>
      </c>
      <c r="L2505" s="22">
        <v>7798.049</v>
      </c>
      <c r="M2505" s="22">
        <v>7193.2889999999998</v>
      </c>
      <c r="N2505" s="22">
        <v>6689.1030000000001</v>
      </c>
      <c r="O2505" s="22">
        <v>6190.1570000000002</v>
      </c>
      <c r="P2505" s="22">
        <v>5695.951</v>
      </c>
      <c r="Q2505" s="22">
        <v>4983.8969999999999</v>
      </c>
      <c r="R2505" s="22">
        <v>4256.9089999999997</v>
      </c>
      <c r="S2505" s="22">
        <v>3550.6909999999998</v>
      </c>
      <c r="T2505" s="22">
        <v>2882.0830000000001</v>
      </c>
      <c r="U2505" s="22">
        <v>2126.174</v>
      </c>
      <c r="V2505" s="22">
        <v>1670.58</v>
      </c>
      <c r="W2505" s="22">
        <v>1263.335</v>
      </c>
      <c r="X2505" s="22">
        <v>959.78</v>
      </c>
      <c r="Y2505" s="22">
        <v>645.41099999999994</v>
      </c>
      <c r="Z2505" s="22">
        <v>348.45</v>
      </c>
      <c r="AA2505" s="22">
        <v>138.70400000000001</v>
      </c>
      <c r="AB2505" s="22">
        <v>42.649000000000001</v>
      </c>
      <c r="AC2505" s="22">
        <v>6.423</v>
      </c>
    </row>
    <row r="2506" spans="1:29" ht="11.5" hidden="1">
      <c r="A2506" s="26">
        <v>2489</v>
      </c>
      <c r="B2506" s="24" t="s">
        <v>1059</v>
      </c>
      <c r="C2506" s="32" t="s">
        <v>1233</v>
      </c>
      <c r="D2506" s="23"/>
      <c r="E2506" s="23">
        <v>916</v>
      </c>
      <c r="F2506" s="24" t="s">
        <v>1109</v>
      </c>
      <c r="G2506" s="23">
        <v>1830</v>
      </c>
      <c r="H2506" s="23">
        <v>2015</v>
      </c>
      <c r="I2506" s="22">
        <v>7945.8850000000002</v>
      </c>
      <c r="J2506" s="22">
        <v>7886.4219999999996</v>
      </c>
      <c r="K2506" s="22">
        <v>7990.5330000000004</v>
      </c>
      <c r="L2506" s="22">
        <v>7889.5020000000004</v>
      </c>
      <c r="M2506" s="22">
        <v>7711.7579999999998</v>
      </c>
      <c r="N2506" s="22">
        <v>7103.1940000000004</v>
      </c>
      <c r="O2506" s="22">
        <v>6609.9030000000002</v>
      </c>
      <c r="P2506" s="22">
        <v>6138.7619999999997</v>
      </c>
      <c r="Q2506" s="22">
        <v>5639.366</v>
      </c>
      <c r="R2506" s="22">
        <v>4916.5529999999999</v>
      </c>
      <c r="S2506" s="22">
        <v>4174.5230000000001</v>
      </c>
      <c r="T2506" s="22">
        <v>3448.69</v>
      </c>
      <c r="U2506" s="22">
        <v>2756.4470000000001</v>
      </c>
      <c r="V2506" s="22">
        <v>1985.412</v>
      </c>
      <c r="W2506" s="22">
        <v>1503.193</v>
      </c>
      <c r="X2506" s="22">
        <v>1070.578</v>
      </c>
      <c r="Y2506" s="22">
        <v>737.25800000000004</v>
      </c>
      <c r="Z2506" s="22">
        <v>424.94600000000003</v>
      </c>
      <c r="AA2506" s="22">
        <v>181.226</v>
      </c>
      <c r="AB2506" s="22">
        <v>49.963000000000001</v>
      </c>
      <c r="AC2506" s="22">
        <v>8.7789999999999999</v>
      </c>
    </row>
    <row r="2507" spans="1:29" ht="11.5" hidden="1">
      <c r="A2507" s="26">
        <v>2490</v>
      </c>
      <c r="B2507" s="24" t="s">
        <v>1059</v>
      </c>
      <c r="C2507" s="32" t="s">
        <v>1233</v>
      </c>
      <c r="D2507" s="23"/>
      <c r="E2507" s="23">
        <v>916</v>
      </c>
      <c r="F2507" s="24" t="s">
        <v>1109</v>
      </c>
      <c r="G2507" s="23">
        <v>1830</v>
      </c>
      <c r="H2507" s="23">
        <v>2020</v>
      </c>
      <c r="I2507" s="22">
        <v>7843.0410000000002</v>
      </c>
      <c r="J2507" s="22">
        <v>7913.9340000000002</v>
      </c>
      <c r="K2507" s="22">
        <v>7856.6019999999999</v>
      </c>
      <c r="L2507" s="22">
        <v>7934.71</v>
      </c>
      <c r="M2507" s="22">
        <v>7817.2219999999998</v>
      </c>
      <c r="N2507" s="22">
        <v>7639.4889999999996</v>
      </c>
      <c r="O2507" s="22">
        <v>7040.8059999999996</v>
      </c>
      <c r="P2507" s="22">
        <v>6551.9679999999998</v>
      </c>
      <c r="Q2507" s="22">
        <v>6074.8450000000003</v>
      </c>
      <c r="R2507" s="22">
        <v>5560.3869999999997</v>
      </c>
      <c r="S2507" s="22">
        <v>4817.8159999999998</v>
      </c>
      <c r="T2507" s="22">
        <v>4050.857</v>
      </c>
      <c r="U2507" s="22">
        <v>3294.7240000000002</v>
      </c>
      <c r="V2507" s="22">
        <v>2569.7559999999999</v>
      </c>
      <c r="W2507" s="22">
        <v>1782.2829999999999</v>
      </c>
      <c r="X2507" s="22">
        <v>1270.5</v>
      </c>
      <c r="Y2507" s="22">
        <v>820.91200000000003</v>
      </c>
      <c r="Z2507" s="22">
        <v>484.279</v>
      </c>
      <c r="AA2507" s="22">
        <v>219.625</v>
      </c>
      <c r="AB2507" s="22">
        <v>64.507000000000005</v>
      </c>
      <c r="AC2507" s="22">
        <v>10.458</v>
      </c>
    </row>
    <row r="2508" spans="1:29" ht="11.5" hidden="1">
      <c r="A2508" s="15">
        <v>2491</v>
      </c>
      <c r="B2508" s="13" t="s">
        <v>1059</v>
      </c>
      <c r="C2508" s="14" t="s">
        <v>1234</v>
      </c>
      <c r="D2508" s="12"/>
      <c r="E2508" s="12">
        <v>84</v>
      </c>
      <c r="F2508" s="13" t="s">
        <v>1110</v>
      </c>
      <c r="G2508" s="12">
        <v>916</v>
      </c>
      <c r="H2508" s="12">
        <v>1950</v>
      </c>
      <c r="I2508" s="11">
        <v>5.4020000000000001</v>
      </c>
      <c r="J2508" s="11">
        <v>4.1740000000000004</v>
      </c>
      <c r="K2508" s="11">
        <v>3.9049999999999998</v>
      </c>
      <c r="L2508" s="11">
        <v>3.6070000000000002</v>
      </c>
      <c r="M2508" s="11">
        <v>3.2429999999999999</v>
      </c>
      <c r="N2508" s="11">
        <v>2.657</v>
      </c>
      <c r="O2508" s="11">
        <v>2.2429999999999999</v>
      </c>
      <c r="P2508" s="11">
        <v>2.2440000000000002</v>
      </c>
      <c r="Q2508" s="11">
        <v>1.79</v>
      </c>
      <c r="R2508" s="11">
        <v>1.4410000000000001</v>
      </c>
      <c r="S2508" s="11">
        <v>1.266</v>
      </c>
      <c r="T2508" s="11">
        <v>1.0660000000000001</v>
      </c>
      <c r="U2508" s="11">
        <v>0.82899999999999996</v>
      </c>
      <c r="V2508" s="11">
        <v>0.60499999999999998</v>
      </c>
      <c r="W2508" s="11">
        <v>0.36299999999999999</v>
      </c>
      <c r="X2508" s="11">
        <v>0.21199999999999999</v>
      </c>
      <c r="Y2508" s="11">
        <v>8.2000000000000003E-2</v>
      </c>
      <c r="Z2508" s="11">
        <v>3.5000000000000003E-2</v>
      </c>
      <c r="AA2508" s="11">
        <v>1.0999999999999999E-2</v>
      </c>
      <c r="AB2508" s="11">
        <v>2E-3</v>
      </c>
      <c r="AC2508" s="11">
        <v>0</v>
      </c>
    </row>
    <row r="2509" spans="1:29" ht="11.5" hidden="1">
      <c r="A2509" s="15">
        <v>2492</v>
      </c>
      <c r="B2509" s="13" t="s">
        <v>1059</v>
      </c>
      <c r="C2509" s="14" t="s">
        <v>1234</v>
      </c>
      <c r="D2509" s="12"/>
      <c r="E2509" s="12">
        <v>84</v>
      </c>
      <c r="F2509" s="13" t="s">
        <v>1110</v>
      </c>
      <c r="G2509" s="12">
        <v>916</v>
      </c>
      <c r="H2509" s="12">
        <v>1955</v>
      </c>
      <c r="I2509" s="11">
        <v>8.1609999999999996</v>
      </c>
      <c r="J2509" s="11">
        <v>5.101</v>
      </c>
      <c r="K2509" s="11">
        <v>4.0869999999999997</v>
      </c>
      <c r="L2509" s="11">
        <v>3.778</v>
      </c>
      <c r="M2509" s="11">
        <v>3.339</v>
      </c>
      <c r="N2509" s="11">
        <v>2.9209999999999998</v>
      </c>
      <c r="O2509" s="11">
        <v>2.3820000000000001</v>
      </c>
      <c r="P2509" s="11">
        <v>2.0329999999999999</v>
      </c>
      <c r="Q2509" s="11">
        <v>2.077</v>
      </c>
      <c r="R2509" s="11">
        <v>1.663</v>
      </c>
      <c r="S2509" s="11">
        <v>1.3340000000000001</v>
      </c>
      <c r="T2509" s="11">
        <v>1.1599999999999999</v>
      </c>
      <c r="U2509" s="11">
        <v>0.95199999999999996</v>
      </c>
      <c r="V2509" s="11">
        <v>0.71</v>
      </c>
      <c r="W2509" s="11">
        <v>0.47899999999999998</v>
      </c>
      <c r="X2509" s="11">
        <v>0.25600000000000001</v>
      </c>
      <c r="Y2509" s="11">
        <v>0.123</v>
      </c>
      <c r="Z2509" s="11">
        <v>3.5999999999999997E-2</v>
      </c>
      <c r="AA2509" s="11">
        <v>1.0999999999999999E-2</v>
      </c>
      <c r="AB2509" s="11">
        <v>2E-3</v>
      </c>
      <c r="AC2509" s="11">
        <v>0</v>
      </c>
    </row>
    <row r="2510" spans="1:29" ht="11.5" hidden="1">
      <c r="A2510" s="15">
        <v>2493</v>
      </c>
      <c r="B2510" s="13" t="s">
        <v>1059</v>
      </c>
      <c r="C2510" s="14" t="s">
        <v>1234</v>
      </c>
      <c r="D2510" s="12"/>
      <c r="E2510" s="12">
        <v>84</v>
      </c>
      <c r="F2510" s="13" t="s">
        <v>1110</v>
      </c>
      <c r="G2510" s="12">
        <v>916</v>
      </c>
      <c r="H2510" s="12">
        <v>1960</v>
      </c>
      <c r="I2510" s="11">
        <v>8.8350000000000009</v>
      </c>
      <c r="J2510" s="11">
        <v>6.7869999999999999</v>
      </c>
      <c r="K2510" s="11">
        <v>5.0819999999999999</v>
      </c>
      <c r="L2510" s="11">
        <v>3.99</v>
      </c>
      <c r="M2510" s="11">
        <v>3.581</v>
      </c>
      <c r="N2510" s="11">
        <v>3.1789999999999998</v>
      </c>
      <c r="O2510" s="11">
        <v>2.843</v>
      </c>
      <c r="P2510" s="11">
        <v>2.3380000000000001</v>
      </c>
      <c r="Q2510" s="11">
        <v>1.9970000000000001</v>
      </c>
      <c r="R2510" s="11">
        <v>2.024</v>
      </c>
      <c r="S2510" s="11">
        <v>1.6060000000000001</v>
      </c>
      <c r="T2510" s="11">
        <v>1.2669999999999999</v>
      </c>
      <c r="U2510" s="11">
        <v>1.075</v>
      </c>
      <c r="V2510" s="11">
        <v>0.84199999999999997</v>
      </c>
      <c r="W2510" s="11">
        <v>0.58199999999999996</v>
      </c>
      <c r="X2510" s="11">
        <v>0.35399999999999998</v>
      </c>
      <c r="Y2510" s="11">
        <v>0.153</v>
      </c>
      <c r="Z2510" s="11">
        <v>5.6000000000000001E-2</v>
      </c>
      <c r="AA2510" s="11">
        <v>1.2E-2</v>
      </c>
      <c r="AB2510" s="11">
        <v>2E-3</v>
      </c>
      <c r="AC2510" s="11">
        <v>0</v>
      </c>
    </row>
    <row r="2511" spans="1:29" ht="11.5" hidden="1">
      <c r="A2511" s="15">
        <v>2494</v>
      </c>
      <c r="B2511" s="13" t="s">
        <v>1059</v>
      </c>
      <c r="C2511" s="14" t="s">
        <v>1234</v>
      </c>
      <c r="D2511" s="12"/>
      <c r="E2511" s="12">
        <v>84</v>
      </c>
      <c r="F2511" s="13" t="s">
        <v>1110</v>
      </c>
      <c r="G2511" s="12">
        <v>916</v>
      </c>
      <c r="H2511" s="12">
        <v>1965</v>
      </c>
      <c r="I2511" s="11">
        <v>9.5730000000000004</v>
      </c>
      <c r="J2511" s="11">
        <v>8.5259999999999998</v>
      </c>
      <c r="K2511" s="11">
        <v>6.702</v>
      </c>
      <c r="L2511" s="11">
        <v>4.9740000000000002</v>
      </c>
      <c r="M2511" s="11">
        <v>3.7810000000000001</v>
      </c>
      <c r="N2511" s="11">
        <v>3.3239999999999998</v>
      </c>
      <c r="O2511" s="11">
        <v>2.9580000000000002</v>
      </c>
      <c r="P2511" s="11">
        <v>2.67</v>
      </c>
      <c r="Q2511" s="11">
        <v>2.2069999999999999</v>
      </c>
      <c r="R2511" s="11">
        <v>1.891</v>
      </c>
      <c r="S2511" s="11">
        <v>1.917</v>
      </c>
      <c r="T2511" s="11">
        <v>1.5029999999999999</v>
      </c>
      <c r="U2511" s="11">
        <v>1.1559999999999999</v>
      </c>
      <c r="V2511" s="11">
        <v>0.94199999999999995</v>
      </c>
      <c r="W2511" s="11">
        <v>0.68799999999999994</v>
      </c>
      <c r="X2511" s="11">
        <v>0.43099999999999999</v>
      </c>
      <c r="Y2511" s="11">
        <v>0.21</v>
      </c>
      <c r="Z2511" s="11">
        <v>7.3999999999999996E-2</v>
      </c>
      <c r="AA2511" s="11">
        <v>0.02</v>
      </c>
      <c r="AB2511" s="11">
        <v>3.0000000000000001E-3</v>
      </c>
      <c r="AC2511" s="11">
        <v>0</v>
      </c>
    </row>
    <row r="2512" spans="1:29" ht="11.5" hidden="1">
      <c r="A2512" s="15">
        <v>2495</v>
      </c>
      <c r="B2512" s="13" t="s">
        <v>1059</v>
      </c>
      <c r="C2512" s="14" t="s">
        <v>1234</v>
      </c>
      <c r="D2512" s="12"/>
      <c r="E2512" s="12">
        <v>84</v>
      </c>
      <c r="F2512" s="13" t="s">
        <v>1110</v>
      </c>
      <c r="G2512" s="12">
        <v>916</v>
      </c>
      <c r="H2512" s="12">
        <v>1970</v>
      </c>
      <c r="I2512" s="11">
        <v>10.743</v>
      </c>
      <c r="J2512" s="11">
        <v>9.4390000000000001</v>
      </c>
      <c r="K2512" s="11">
        <v>8.3670000000000009</v>
      </c>
      <c r="L2512" s="11">
        <v>6.5759999999999996</v>
      </c>
      <c r="M2512" s="11">
        <v>4.7320000000000002</v>
      </c>
      <c r="N2512" s="11">
        <v>3.4860000000000002</v>
      </c>
      <c r="O2512" s="11">
        <v>3.073</v>
      </c>
      <c r="P2512" s="11">
        <v>2.7650000000000001</v>
      </c>
      <c r="Q2512" s="11">
        <v>2.5230000000000001</v>
      </c>
      <c r="R2512" s="11">
        <v>2.0870000000000002</v>
      </c>
      <c r="S2512" s="11">
        <v>1.792</v>
      </c>
      <c r="T2512" s="11">
        <v>1.804</v>
      </c>
      <c r="U2512" s="11">
        <v>1.385</v>
      </c>
      <c r="V2512" s="11">
        <v>1.0269999999999999</v>
      </c>
      <c r="W2512" s="11">
        <v>0.78100000000000003</v>
      </c>
      <c r="X2512" s="11">
        <v>0.52300000000000002</v>
      </c>
      <c r="Y2512" s="11">
        <v>0.26200000000000001</v>
      </c>
      <c r="Z2512" s="11">
        <v>0.105</v>
      </c>
      <c r="AA2512" s="11">
        <v>2.5999999999999999E-2</v>
      </c>
      <c r="AB2512" s="11">
        <v>4.0000000000000001E-3</v>
      </c>
      <c r="AC2512" s="11">
        <v>0</v>
      </c>
    </row>
    <row r="2513" spans="1:29" ht="11.5" hidden="1">
      <c r="A2513" s="15">
        <v>2496</v>
      </c>
      <c r="B2513" s="13" t="s">
        <v>1059</v>
      </c>
      <c r="C2513" s="14" t="s">
        <v>1234</v>
      </c>
      <c r="D2513" s="12"/>
      <c r="E2513" s="12">
        <v>84</v>
      </c>
      <c r="F2513" s="13" t="s">
        <v>1110</v>
      </c>
      <c r="G2513" s="12">
        <v>916</v>
      </c>
      <c r="H2513" s="12">
        <v>1975</v>
      </c>
      <c r="I2513" s="11">
        <v>11.871</v>
      </c>
      <c r="J2513" s="11">
        <v>10.327999999999999</v>
      </c>
      <c r="K2513" s="11">
        <v>9.2609999999999992</v>
      </c>
      <c r="L2513" s="11">
        <v>7.9889999999999999</v>
      </c>
      <c r="M2513" s="11">
        <v>5.72</v>
      </c>
      <c r="N2513" s="11">
        <v>3.6909999999999998</v>
      </c>
      <c r="O2513" s="11">
        <v>2.6240000000000001</v>
      </c>
      <c r="P2513" s="11">
        <v>2.452</v>
      </c>
      <c r="Q2513" s="11">
        <v>2.3359999999999999</v>
      </c>
      <c r="R2513" s="11">
        <v>2.222</v>
      </c>
      <c r="S2513" s="11">
        <v>1.875</v>
      </c>
      <c r="T2513" s="11">
        <v>1.623</v>
      </c>
      <c r="U2513" s="11">
        <v>1.635</v>
      </c>
      <c r="V2513" s="11">
        <v>1.2150000000000001</v>
      </c>
      <c r="W2513" s="11">
        <v>0.84699999999999998</v>
      </c>
      <c r="X2513" s="11">
        <v>0.59399999999999997</v>
      </c>
      <c r="Y2513" s="11">
        <v>0.33</v>
      </c>
      <c r="Z2513" s="11">
        <v>0.13700000000000001</v>
      </c>
      <c r="AA2513" s="11">
        <v>4.1000000000000002E-2</v>
      </c>
      <c r="AB2513" s="11">
        <v>7.0000000000000001E-3</v>
      </c>
      <c r="AC2513" s="11">
        <v>1E-3</v>
      </c>
    </row>
    <row r="2514" spans="1:29" ht="11.5" hidden="1">
      <c r="A2514" s="15">
        <v>2497</v>
      </c>
      <c r="B2514" s="13" t="s">
        <v>1059</v>
      </c>
      <c r="C2514" s="14" t="s">
        <v>1234</v>
      </c>
      <c r="D2514" s="12"/>
      <c r="E2514" s="12">
        <v>84</v>
      </c>
      <c r="F2514" s="13" t="s">
        <v>1110</v>
      </c>
      <c r="G2514" s="12">
        <v>916</v>
      </c>
      <c r="H2514" s="12">
        <v>1980</v>
      </c>
      <c r="I2514" s="11">
        <v>12.081</v>
      </c>
      <c r="J2514" s="11">
        <v>11.226000000000001</v>
      </c>
      <c r="K2514" s="11">
        <v>9.9860000000000007</v>
      </c>
      <c r="L2514" s="11">
        <v>8.8689999999999998</v>
      </c>
      <c r="M2514" s="11">
        <v>5.9989999999999997</v>
      </c>
      <c r="N2514" s="11">
        <v>4.42</v>
      </c>
      <c r="O2514" s="11">
        <v>3.2389999999999999</v>
      </c>
      <c r="P2514" s="11">
        <v>2.5150000000000001</v>
      </c>
      <c r="Q2514" s="11">
        <v>2.4470000000000001</v>
      </c>
      <c r="R2514" s="11">
        <v>2.2919999999999998</v>
      </c>
      <c r="S2514" s="11">
        <v>2.0609999999999999</v>
      </c>
      <c r="T2514" s="11">
        <v>1.5369999999999999</v>
      </c>
      <c r="U2514" s="11">
        <v>1.35</v>
      </c>
      <c r="V2514" s="11">
        <v>1.264</v>
      </c>
      <c r="W2514" s="11">
        <v>0.83299999999999996</v>
      </c>
      <c r="X2514" s="11">
        <v>0.60499999999999998</v>
      </c>
      <c r="Y2514" s="11">
        <v>0.45300000000000001</v>
      </c>
      <c r="Z2514" s="11">
        <v>0.17699999999999999</v>
      </c>
      <c r="AA2514" s="11">
        <v>5.3999999999999999E-2</v>
      </c>
      <c r="AB2514" s="11">
        <v>0.01</v>
      </c>
      <c r="AC2514" s="11">
        <v>1E-3</v>
      </c>
    </row>
    <row r="2515" spans="1:29" ht="11.5" hidden="1">
      <c r="A2515" s="15">
        <v>2498</v>
      </c>
      <c r="B2515" s="13" t="s">
        <v>1059</v>
      </c>
      <c r="C2515" s="14" t="s">
        <v>1234</v>
      </c>
      <c r="D2515" s="12"/>
      <c r="E2515" s="12">
        <v>84</v>
      </c>
      <c r="F2515" s="13" t="s">
        <v>1110</v>
      </c>
      <c r="G2515" s="12">
        <v>916</v>
      </c>
      <c r="H2515" s="12">
        <v>1985</v>
      </c>
      <c r="I2515" s="11">
        <v>14.151999999999999</v>
      </c>
      <c r="J2515" s="11">
        <v>11.59</v>
      </c>
      <c r="K2515" s="11">
        <v>10.847</v>
      </c>
      <c r="L2515" s="11">
        <v>9.6539999999999999</v>
      </c>
      <c r="M2515" s="11">
        <v>8.5790000000000006</v>
      </c>
      <c r="N2515" s="11">
        <v>5.7729999999999997</v>
      </c>
      <c r="O2515" s="11">
        <v>4.2539999999999996</v>
      </c>
      <c r="P2515" s="11">
        <v>3.11</v>
      </c>
      <c r="Q2515" s="11">
        <v>2.4060000000000001</v>
      </c>
      <c r="R2515" s="11">
        <v>2.3370000000000002</v>
      </c>
      <c r="S2515" s="11">
        <v>2.173</v>
      </c>
      <c r="T2515" s="11">
        <v>1.931</v>
      </c>
      <c r="U2515" s="11">
        <v>1.409</v>
      </c>
      <c r="V2515" s="11">
        <v>1.1950000000000001</v>
      </c>
      <c r="W2515" s="11">
        <v>1.0589999999999999</v>
      </c>
      <c r="X2515" s="11">
        <v>0.63700000000000001</v>
      </c>
      <c r="Y2515" s="11">
        <v>0.40100000000000002</v>
      </c>
      <c r="Z2515" s="11">
        <v>0.25</v>
      </c>
      <c r="AA2515" s="11">
        <v>7.0999999999999994E-2</v>
      </c>
      <c r="AB2515" s="11">
        <v>1.4E-2</v>
      </c>
      <c r="AC2515" s="11">
        <v>2E-3</v>
      </c>
    </row>
    <row r="2516" spans="1:29" ht="11.5" hidden="1">
      <c r="A2516" s="15">
        <v>2499</v>
      </c>
      <c r="B2516" s="13" t="s">
        <v>1059</v>
      </c>
      <c r="C2516" s="14" t="s">
        <v>1234</v>
      </c>
      <c r="D2516" s="12"/>
      <c r="E2516" s="12">
        <v>84</v>
      </c>
      <c r="F2516" s="13" t="s">
        <v>1110</v>
      </c>
      <c r="G2516" s="12">
        <v>916</v>
      </c>
      <c r="H2516" s="12">
        <v>1990</v>
      </c>
      <c r="I2516" s="11">
        <v>15.007</v>
      </c>
      <c r="J2516" s="11">
        <v>13.63</v>
      </c>
      <c r="K2516" s="11">
        <v>11.656000000000001</v>
      </c>
      <c r="L2516" s="11">
        <v>10.47</v>
      </c>
      <c r="M2516" s="11">
        <v>9.0259999999999998</v>
      </c>
      <c r="N2516" s="11">
        <v>7.9160000000000004</v>
      </c>
      <c r="O2516" s="11">
        <v>5.4470000000000001</v>
      </c>
      <c r="P2516" s="11">
        <v>4.3040000000000003</v>
      </c>
      <c r="Q2516" s="11">
        <v>3.1059999999999999</v>
      </c>
      <c r="R2516" s="11">
        <v>2.34</v>
      </c>
      <c r="S2516" s="11">
        <v>2.2400000000000002</v>
      </c>
      <c r="T2516" s="11">
        <v>2.0190000000000001</v>
      </c>
      <c r="U2516" s="11">
        <v>1.746</v>
      </c>
      <c r="V2516" s="11">
        <v>1.325</v>
      </c>
      <c r="W2516" s="11">
        <v>1.0509999999999999</v>
      </c>
      <c r="X2516" s="11">
        <v>0.78400000000000003</v>
      </c>
      <c r="Y2516" s="11">
        <v>0.56699999999999995</v>
      </c>
      <c r="Z2516" s="11">
        <v>0.22500000000000001</v>
      </c>
      <c r="AA2516" s="11">
        <v>0.10199999999999999</v>
      </c>
      <c r="AB2516" s="11">
        <v>1.9E-2</v>
      </c>
      <c r="AC2516" s="11">
        <v>2E-3</v>
      </c>
    </row>
    <row r="2517" spans="1:29" ht="11.5" hidden="1">
      <c r="A2517" s="15">
        <v>2500</v>
      </c>
      <c r="B2517" s="13" t="s">
        <v>1059</v>
      </c>
      <c r="C2517" s="14" t="s">
        <v>1234</v>
      </c>
      <c r="D2517" s="12"/>
      <c r="E2517" s="12">
        <v>84</v>
      </c>
      <c r="F2517" s="13" t="s">
        <v>1110</v>
      </c>
      <c r="G2517" s="12">
        <v>916</v>
      </c>
      <c r="H2517" s="12">
        <v>1995</v>
      </c>
      <c r="I2517" s="11">
        <v>15.542</v>
      </c>
      <c r="J2517" s="11">
        <v>14.334</v>
      </c>
      <c r="K2517" s="11">
        <v>13.731</v>
      </c>
      <c r="L2517" s="11">
        <v>11.004</v>
      </c>
      <c r="M2517" s="11">
        <v>8.9700000000000006</v>
      </c>
      <c r="N2517" s="11">
        <v>7.4290000000000003</v>
      </c>
      <c r="O2517" s="11">
        <v>7.6749999999999998</v>
      </c>
      <c r="P2517" s="11">
        <v>5.4349999999999996</v>
      </c>
      <c r="Q2517" s="11">
        <v>4.29</v>
      </c>
      <c r="R2517" s="11">
        <v>3.1880000000000002</v>
      </c>
      <c r="S2517" s="11">
        <v>2.3559999999999999</v>
      </c>
      <c r="T2517" s="11">
        <v>2.145</v>
      </c>
      <c r="U2517" s="11">
        <v>1.754</v>
      </c>
      <c r="V2517" s="11">
        <v>1.7070000000000001</v>
      </c>
      <c r="W2517" s="11">
        <v>1.2030000000000001</v>
      </c>
      <c r="X2517" s="11">
        <v>0.79600000000000004</v>
      </c>
      <c r="Y2517" s="11">
        <v>0.71599999999999997</v>
      </c>
      <c r="Z2517" s="11">
        <v>0.32200000000000001</v>
      </c>
      <c r="AA2517" s="11">
        <v>9.4E-2</v>
      </c>
      <c r="AB2517" s="11">
        <v>2.7E-2</v>
      </c>
      <c r="AC2517" s="11">
        <v>3.0000000000000001E-3</v>
      </c>
    </row>
    <row r="2518" spans="1:29" ht="11.5" hidden="1">
      <c r="A2518" s="15">
        <v>2501</v>
      </c>
      <c r="B2518" s="13" t="s">
        <v>1059</v>
      </c>
      <c r="C2518" s="14" t="s">
        <v>1234</v>
      </c>
      <c r="D2518" s="12"/>
      <c r="E2518" s="12">
        <v>84</v>
      </c>
      <c r="F2518" s="13" t="s">
        <v>1110</v>
      </c>
      <c r="G2518" s="12">
        <v>916</v>
      </c>
      <c r="H2518" s="12">
        <v>2000</v>
      </c>
      <c r="I2518" s="11">
        <v>18.387</v>
      </c>
      <c r="J2518" s="11">
        <v>16.844000000000001</v>
      </c>
      <c r="K2518" s="11">
        <v>14.648</v>
      </c>
      <c r="L2518" s="11">
        <v>13.513999999999999</v>
      </c>
      <c r="M2518" s="11">
        <v>11.493</v>
      </c>
      <c r="N2518" s="11">
        <v>10.561</v>
      </c>
      <c r="O2518" s="11">
        <v>8.6790000000000003</v>
      </c>
      <c r="P2518" s="11">
        <v>7.1970000000000001</v>
      </c>
      <c r="Q2518" s="11">
        <v>5.1749999999999998</v>
      </c>
      <c r="R2518" s="11">
        <v>4.0540000000000003</v>
      </c>
      <c r="S2518" s="11">
        <v>2.996</v>
      </c>
      <c r="T2518" s="11">
        <v>2.2240000000000002</v>
      </c>
      <c r="U2518" s="11">
        <v>2.0329999999999999</v>
      </c>
      <c r="V2518" s="11">
        <v>1.75</v>
      </c>
      <c r="W2518" s="11">
        <v>1.389</v>
      </c>
      <c r="X2518" s="11">
        <v>0.874</v>
      </c>
      <c r="Y2518" s="11">
        <v>0.55000000000000004</v>
      </c>
      <c r="Z2518" s="11">
        <v>0.316</v>
      </c>
      <c r="AA2518" s="11">
        <v>9.1999999999999998E-2</v>
      </c>
      <c r="AB2518" s="11">
        <v>1.4999999999999999E-2</v>
      </c>
      <c r="AC2518" s="11">
        <v>3.0000000000000001E-3</v>
      </c>
    </row>
    <row r="2519" spans="1:29" ht="11.5" hidden="1">
      <c r="A2519" s="15">
        <v>2502</v>
      </c>
      <c r="B2519" s="13" t="s">
        <v>1059</v>
      </c>
      <c r="C2519" s="14" t="s">
        <v>1234</v>
      </c>
      <c r="D2519" s="12"/>
      <c r="E2519" s="12">
        <v>84</v>
      </c>
      <c r="F2519" s="13" t="s">
        <v>1110</v>
      </c>
      <c r="G2519" s="12">
        <v>916</v>
      </c>
      <c r="H2519" s="12">
        <v>2005</v>
      </c>
      <c r="I2519" s="11">
        <v>18.902999999999999</v>
      </c>
      <c r="J2519" s="11">
        <v>18.863</v>
      </c>
      <c r="K2519" s="11">
        <v>16.882000000000001</v>
      </c>
      <c r="L2519" s="11">
        <v>14.856999999999999</v>
      </c>
      <c r="M2519" s="11">
        <v>13.659000000000001</v>
      </c>
      <c r="N2519" s="11">
        <v>11.551</v>
      </c>
      <c r="O2519" s="11">
        <v>11.364000000000001</v>
      </c>
      <c r="P2519" s="11">
        <v>9.69</v>
      </c>
      <c r="Q2519" s="11">
        <v>7.37</v>
      </c>
      <c r="R2519" s="11">
        <v>4.76</v>
      </c>
      <c r="S2519" s="11">
        <v>3.5750000000000002</v>
      </c>
      <c r="T2519" s="11">
        <v>2.5459999999999998</v>
      </c>
      <c r="U2519" s="11">
        <v>1.9850000000000001</v>
      </c>
      <c r="V2519" s="11">
        <v>1.7829999999999999</v>
      </c>
      <c r="W2519" s="11">
        <v>1.4390000000000001</v>
      </c>
      <c r="X2519" s="11">
        <v>1.04</v>
      </c>
      <c r="Y2519" s="11">
        <v>0.48799999999999999</v>
      </c>
      <c r="Z2519" s="11">
        <v>0.26300000000000001</v>
      </c>
      <c r="AA2519" s="11">
        <v>0.10100000000000001</v>
      </c>
      <c r="AB2519" s="11">
        <v>1.4999999999999999E-2</v>
      </c>
      <c r="AC2519" s="11">
        <v>2E-3</v>
      </c>
    </row>
    <row r="2520" spans="1:29" ht="11.5" hidden="1">
      <c r="A2520" s="15">
        <v>2503</v>
      </c>
      <c r="B2520" s="13" t="s">
        <v>1059</v>
      </c>
      <c r="C2520" s="14" t="s">
        <v>1234</v>
      </c>
      <c r="D2520" s="12"/>
      <c r="E2520" s="12">
        <v>84</v>
      </c>
      <c r="F2520" s="13" t="s">
        <v>1110</v>
      </c>
      <c r="G2520" s="12">
        <v>916</v>
      </c>
      <c r="H2520" s="12">
        <v>2010</v>
      </c>
      <c r="I2520" s="11">
        <v>18.550999999999998</v>
      </c>
      <c r="J2520" s="11">
        <v>19.475999999999999</v>
      </c>
      <c r="K2520" s="11">
        <v>18.831</v>
      </c>
      <c r="L2520" s="11">
        <v>17.228000000000002</v>
      </c>
      <c r="M2520" s="11">
        <v>15.523999999999999</v>
      </c>
      <c r="N2520" s="11">
        <v>13.763</v>
      </c>
      <c r="O2520" s="11">
        <v>11.663</v>
      </c>
      <c r="P2520" s="11">
        <v>10.737</v>
      </c>
      <c r="Q2520" s="11">
        <v>9.0210000000000008</v>
      </c>
      <c r="R2520" s="11">
        <v>7.4509999999999996</v>
      </c>
      <c r="S2520" s="11">
        <v>5.6379999999999999</v>
      </c>
      <c r="T2520" s="11">
        <v>4.0419999999999998</v>
      </c>
      <c r="U2520" s="11">
        <v>2.8519999999999999</v>
      </c>
      <c r="V2520" s="11">
        <v>2.0449999999999999</v>
      </c>
      <c r="W2520" s="11">
        <v>1.6859999999999999</v>
      </c>
      <c r="X2520" s="11">
        <v>1.3180000000000001</v>
      </c>
      <c r="Y2520" s="11">
        <v>0.93700000000000006</v>
      </c>
      <c r="Z2520" s="11">
        <v>0.255</v>
      </c>
      <c r="AA2520" s="11">
        <v>9.4E-2</v>
      </c>
      <c r="AB2520" s="11">
        <v>2.3E-2</v>
      </c>
      <c r="AC2520" s="11">
        <v>2E-3</v>
      </c>
    </row>
    <row r="2521" spans="1:29" ht="11.5" hidden="1">
      <c r="A2521" s="15">
        <v>2504</v>
      </c>
      <c r="B2521" s="13" t="s">
        <v>1059</v>
      </c>
      <c r="C2521" s="14" t="s">
        <v>1234</v>
      </c>
      <c r="D2521" s="12"/>
      <c r="E2521" s="12">
        <v>84</v>
      </c>
      <c r="F2521" s="13" t="s">
        <v>1110</v>
      </c>
      <c r="G2521" s="12">
        <v>916</v>
      </c>
      <c r="H2521" s="12">
        <v>2015</v>
      </c>
      <c r="I2521" s="11">
        <v>19.039000000000001</v>
      </c>
      <c r="J2521" s="11">
        <v>18.609000000000002</v>
      </c>
      <c r="K2521" s="11">
        <v>19.529</v>
      </c>
      <c r="L2521" s="11">
        <v>19.228999999999999</v>
      </c>
      <c r="M2521" s="11">
        <v>17.923999999999999</v>
      </c>
      <c r="N2521" s="11">
        <v>16.152000000000001</v>
      </c>
      <c r="O2521" s="11">
        <v>14.188000000000001</v>
      </c>
      <c r="P2521" s="11">
        <v>11.898</v>
      </c>
      <c r="Q2521" s="11">
        <v>10.833</v>
      </c>
      <c r="R2521" s="11">
        <v>9.0129999999999999</v>
      </c>
      <c r="S2521" s="11">
        <v>7.3470000000000004</v>
      </c>
      <c r="T2521" s="11">
        <v>5.4939999999999998</v>
      </c>
      <c r="U2521" s="11">
        <v>3.8660000000000001</v>
      </c>
      <c r="V2521" s="11">
        <v>2.6749999999999998</v>
      </c>
      <c r="W2521" s="11">
        <v>1.8720000000000001</v>
      </c>
      <c r="X2521" s="11">
        <v>1.44</v>
      </c>
      <c r="Y2521" s="11">
        <v>0.98499999999999999</v>
      </c>
      <c r="Z2521" s="11">
        <v>0.56100000000000005</v>
      </c>
      <c r="AA2521" s="11">
        <v>0.108</v>
      </c>
      <c r="AB2521" s="11">
        <v>2.5999999999999999E-2</v>
      </c>
      <c r="AC2521" s="11">
        <v>3.0000000000000001E-3</v>
      </c>
    </row>
    <row r="2522" spans="1:29" ht="11.5" hidden="1">
      <c r="A2522" s="15">
        <v>2505</v>
      </c>
      <c r="B2522" s="13" t="s">
        <v>1059</v>
      </c>
      <c r="C2522" s="14" t="s">
        <v>1234</v>
      </c>
      <c r="D2522" s="12"/>
      <c r="E2522" s="12">
        <v>84</v>
      </c>
      <c r="F2522" s="13" t="s">
        <v>1110</v>
      </c>
      <c r="G2522" s="12">
        <v>916</v>
      </c>
      <c r="H2522" s="12">
        <v>2020</v>
      </c>
      <c r="I2522" s="11">
        <v>19.460999999999999</v>
      </c>
      <c r="J2522" s="11">
        <v>19.082000000000001</v>
      </c>
      <c r="K2522" s="11">
        <v>18.646999999999998</v>
      </c>
      <c r="L2522" s="11">
        <v>19.806000000000001</v>
      </c>
      <c r="M2522" s="11">
        <v>19.731000000000002</v>
      </c>
      <c r="N2522" s="11">
        <v>18.381</v>
      </c>
      <c r="O2522" s="11">
        <v>16.454999999999998</v>
      </c>
      <c r="P2522" s="11">
        <v>14.369</v>
      </c>
      <c r="Q2522" s="11">
        <v>11.978</v>
      </c>
      <c r="R2522" s="11">
        <v>10.805</v>
      </c>
      <c r="S2522" s="11">
        <v>8.8989999999999991</v>
      </c>
      <c r="T2522" s="11">
        <v>7.1529999999999996</v>
      </c>
      <c r="U2522" s="11">
        <v>5.27</v>
      </c>
      <c r="V2522" s="11">
        <v>3.6320000000000001</v>
      </c>
      <c r="W2522" s="11">
        <v>2.427</v>
      </c>
      <c r="X2522" s="11">
        <v>1.611</v>
      </c>
      <c r="Y2522" s="11">
        <v>1.1359999999999999</v>
      </c>
      <c r="Z2522" s="11">
        <v>0.67300000000000004</v>
      </c>
      <c r="AA2522" s="11">
        <v>0.30199999999999999</v>
      </c>
      <c r="AB2522" s="11">
        <v>3.7999999999999999E-2</v>
      </c>
      <c r="AC2522" s="11">
        <v>4.0000000000000001E-3</v>
      </c>
    </row>
    <row r="2523" spans="1:29" ht="11.5" hidden="1">
      <c r="A2523" s="15">
        <v>2506</v>
      </c>
      <c r="B2523" s="13" t="s">
        <v>1059</v>
      </c>
      <c r="C2523" s="14" t="s">
        <v>1235</v>
      </c>
      <c r="D2523" s="12"/>
      <c r="E2523" s="12">
        <v>188</v>
      </c>
      <c r="F2523" s="13" t="s">
        <v>1110</v>
      </c>
      <c r="G2523" s="12">
        <v>916</v>
      </c>
      <c r="H2523" s="12">
        <v>1950</v>
      </c>
      <c r="I2523" s="11">
        <v>83.867000000000004</v>
      </c>
      <c r="J2523" s="11">
        <v>63.43</v>
      </c>
      <c r="K2523" s="11">
        <v>54.009</v>
      </c>
      <c r="L2523" s="11">
        <v>46.973999999999997</v>
      </c>
      <c r="M2523" s="11">
        <v>41.417999999999999</v>
      </c>
      <c r="N2523" s="11">
        <v>34.237000000000002</v>
      </c>
      <c r="O2523" s="11">
        <v>28.248999999999999</v>
      </c>
      <c r="P2523" s="11">
        <v>25.390999999999998</v>
      </c>
      <c r="Q2523" s="11">
        <v>21.29</v>
      </c>
      <c r="R2523" s="11">
        <v>17.326000000000001</v>
      </c>
      <c r="S2523" s="11">
        <v>13.680999999999999</v>
      </c>
      <c r="T2523" s="11">
        <v>10.815</v>
      </c>
      <c r="U2523" s="11">
        <v>8.7360000000000007</v>
      </c>
      <c r="V2523" s="11">
        <v>6.3570000000000002</v>
      </c>
      <c r="W2523" s="11">
        <v>4.13</v>
      </c>
      <c r="X2523" s="11">
        <v>2.4239999999999999</v>
      </c>
      <c r="Y2523" s="11">
        <v>1.022</v>
      </c>
      <c r="Z2523" s="11">
        <v>0.26400000000000001</v>
      </c>
      <c r="AA2523" s="11">
        <v>9.8000000000000004E-2</v>
      </c>
      <c r="AB2523" s="11">
        <v>0.04</v>
      </c>
      <c r="AC2523" s="11">
        <v>6.0000000000000001E-3</v>
      </c>
    </row>
    <row r="2524" spans="1:29" ht="11.5" hidden="1">
      <c r="A2524" s="15">
        <v>2507</v>
      </c>
      <c r="B2524" s="13" t="s">
        <v>1059</v>
      </c>
      <c r="C2524" s="14" t="s">
        <v>1235</v>
      </c>
      <c r="D2524" s="12"/>
      <c r="E2524" s="12">
        <v>188</v>
      </c>
      <c r="F2524" s="13" t="s">
        <v>1110</v>
      </c>
      <c r="G2524" s="12">
        <v>916</v>
      </c>
      <c r="H2524" s="12">
        <v>1955</v>
      </c>
      <c r="I2524" s="11">
        <v>96.191999999999993</v>
      </c>
      <c r="J2524" s="11">
        <v>80.44</v>
      </c>
      <c r="K2524" s="11">
        <v>63.069000000000003</v>
      </c>
      <c r="L2524" s="11">
        <v>53.927</v>
      </c>
      <c r="M2524" s="11">
        <v>46.865000000000002</v>
      </c>
      <c r="N2524" s="11">
        <v>41.195</v>
      </c>
      <c r="O2524" s="11">
        <v>33.917000000000002</v>
      </c>
      <c r="P2524" s="11">
        <v>27.876999999999999</v>
      </c>
      <c r="Q2524" s="11">
        <v>24.875</v>
      </c>
      <c r="R2524" s="11">
        <v>20.678000000000001</v>
      </c>
      <c r="S2524" s="11">
        <v>16.553000000000001</v>
      </c>
      <c r="T2524" s="11">
        <v>12.792</v>
      </c>
      <c r="U2524" s="11">
        <v>9.7810000000000006</v>
      </c>
      <c r="V2524" s="11">
        <v>7.4809999999999999</v>
      </c>
      <c r="W2524" s="11">
        <v>4.9870000000000001</v>
      </c>
      <c r="X2524" s="11">
        <v>2.8220000000000001</v>
      </c>
      <c r="Y2524" s="11">
        <v>1.337</v>
      </c>
      <c r="Z2524" s="11">
        <v>0.40799999999999997</v>
      </c>
      <c r="AA2524" s="11">
        <v>6.7000000000000004E-2</v>
      </c>
      <c r="AB2524" s="11">
        <v>1.4E-2</v>
      </c>
      <c r="AC2524" s="11">
        <v>4.0000000000000001E-3</v>
      </c>
    </row>
    <row r="2525" spans="1:29" ht="11.5" hidden="1">
      <c r="A2525" s="15">
        <v>2508</v>
      </c>
      <c r="B2525" s="13" t="s">
        <v>1059</v>
      </c>
      <c r="C2525" s="14" t="s">
        <v>1235</v>
      </c>
      <c r="D2525" s="12"/>
      <c r="E2525" s="12">
        <v>188</v>
      </c>
      <c r="F2525" s="13" t="s">
        <v>1110</v>
      </c>
      <c r="G2525" s="12">
        <v>916</v>
      </c>
      <c r="H2525" s="12">
        <v>1960</v>
      </c>
      <c r="I2525" s="11">
        <v>123.309</v>
      </c>
      <c r="J2525" s="11">
        <v>93.072999999999993</v>
      </c>
      <c r="K2525" s="11">
        <v>80.113</v>
      </c>
      <c r="L2525" s="11">
        <v>63.118000000000002</v>
      </c>
      <c r="M2525" s="11">
        <v>54.017000000000003</v>
      </c>
      <c r="N2525" s="11">
        <v>46.875999999999998</v>
      </c>
      <c r="O2525" s="11">
        <v>41.04</v>
      </c>
      <c r="P2525" s="11">
        <v>33.667999999999999</v>
      </c>
      <c r="Q2525" s="11">
        <v>27.498000000000001</v>
      </c>
      <c r="R2525" s="11">
        <v>24.315000000000001</v>
      </c>
      <c r="S2525" s="11">
        <v>19.887</v>
      </c>
      <c r="T2525" s="11">
        <v>15.603</v>
      </c>
      <c r="U2525" s="11">
        <v>11.693</v>
      </c>
      <c r="V2525" s="11">
        <v>8.5030000000000001</v>
      </c>
      <c r="W2525" s="11">
        <v>6.0010000000000003</v>
      </c>
      <c r="X2525" s="11">
        <v>3.5179999999999998</v>
      </c>
      <c r="Y2525" s="11">
        <v>1.6279999999999999</v>
      </c>
      <c r="Z2525" s="11">
        <v>0.56899999999999995</v>
      </c>
      <c r="AA2525" s="11">
        <v>0.11</v>
      </c>
      <c r="AB2525" s="11">
        <v>0.01</v>
      </c>
      <c r="AC2525" s="11">
        <v>1E-3</v>
      </c>
    </row>
    <row r="2526" spans="1:29" ht="11.5" hidden="1">
      <c r="A2526" s="15">
        <v>2509</v>
      </c>
      <c r="B2526" s="13" t="s">
        <v>1059</v>
      </c>
      <c r="C2526" s="14" t="s">
        <v>1235</v>
      </c>
      <c r="D2526" s="12"/>
      <c r="E2526" s="12">
        <v>188</v>
      </c>
      <c r="F2526" s="13" t="s">
        <v>1110</v>
      </c>
      <c r="G2526" s="12">
        <v>916</v>
      </c>
      <c r="H2526" s="12">
        <v>1965</v>
      </c>
      <c r="I2526" s="11">
        <v>143.51900000000001</v>
      </c>
      <c r="J2526" s="11">
        <v>120.285</v>
      </c>
      <c r="K2526" s="11">
        <v>92.822999999999993</v>
      </c>
      <c r="L2526" s="11">
        <v>80.224000000000004</v>
      </c>
      <c r="M2526" s="11">
        <v>63.341999999999999</v>
      </c>
      <c r="N2526" s="11">
        <v>54.192</v>
      </c>
      <c r="O2526" s="11">
        <v>46.892000000000003</v>
      </c>
      <c r="P2526" s="11">
        <v>40.904000000000003</v>
      </c>
      <c r="Q2526" s="11">
        <v>33.365000000000002</v>
      </c>
      <c r="R2526" s="11">
        <v>27.045999999999999</v>
      </c>
      <c r="S2526" s="11">
        <v>23.57</v>
      </c>
      <c r="T2526" s="11">
        <v>18.956</v>
      </c>
      <c r="U2526" s="11">
        <v>14.468</v>
      </c>
      <c r="V2526" s="11">
        <v>10.375</v>
      </c>
      <c r="W2526" s="11">
        <v>7.0259999999999998</v>
      </c>
      <c r="X2526" s="11">
        <v>4.4160000000000004</v>
      </c>
      <c r="Y2526" s="11">
        <v>2.1560000000000001</v>
      </c>
      <c r="Z2526" s="11">
        <v>0.751</v>
      </c>
      <c r="AA2526" s="11">
        <v>0.17100000000000001</v>
      </c>
      <c r="AB2526" s="11">
        <v>1.7999999999999999E-2</v>
      </c>
      <c r="AC2526" s="11">
        <v>1E-3</v>
      </c>
    </row>
    <row r="2527" spans="1:29" ht="11.5" hidden="1">
      <c r="A2527" s="15">
        <v>2510</v>
      </c>
      <c r="B2527" s="13" t="s">
        <v>1059</v>
      </c>
      <c r="C2527" s="14" t="s">
        <v>1235</v>
      </c>
      <c r="D2527" s="12"/>
      <c r="E2527" s="12">
        <v>188</v>
      </c>
      <c r="F2527" s="13" t="s">
        <v>1110</v>
      </c>
      <c r="G2527" s="12">
        <v>916</v>
      </c>
      <c r="H2527" s="12">
        <v>1970</v>
      </c>
      <c r="I2527" s="11">
        <v>141.303</v>
      </c>
      <c r="J2527" s="11">
        <v>141.09</v>
      </c>
      <c r="K2527" s="11">
        <v>120.03400000000001</v>
      </c>
      <c r="L2527" s="11">
        <v>92.936999999999998</v>
      </c>
      <c r="M2527" s="11">
        <v>80.426000000000002</v>
      </c>
      <c r="N2527" s="11">
        <v>63.537999999999997</v>
      </c>
      <c r="O2527" s="11">
        <v>54.247999999999998</v>
      </c>
      <c r="P2527" s="11">
        <v>46.798999999999999</v>
      </c>
      <c r="Q2527" s="11">
        <v>40.597999999999999</v>
      </c>
      <c r="R2527" s="11">
        <v>32.901000000000003</v>
      </c>
      <c r="S2527" s="11">
        <v>26.34</v>
      </c>
      <c r="T2527" s="11">
        <v>22.599</v>
      </c>
      <c r="U2527" s="11">
        <v>17.734999999999999</v>
      </c>
      <c r="V2527" s="11">
        <v>12.988</v>
      </c>
      <c r="W2527" s="11">
        <v>8.7080000000000002</v>
      </c>
      <c r="X2527" s="11">
        <v>5.28</v>
      </c>
      <c r="Y2527" s="11">
        <v>2.778</v>
      </c>
      <c r="Z2527" s="11">
        <v>1.0229999999999999</v>
      </c>
      <c r="AA2527" s="11">
        <v>0.23100000000000001</v>
      </c>
      <c r="AB2527" s="11">
        <v>2.9000000000000001E-2</v>
      </c>
      <c r="AC2527" s="11">
        <v>1E-3</v>
      </c>
    </row>
    <row r="2528" spans="1:29" ht="11.5" hidden="1">
      <c r="A2528" s="15">
        <v>2511</v>
      </c>
      <c r="B2528" s="13" t="s">
        <v>1059</v>
      </c>
      <c r="C2528" s="14" t="s">
        <v>1235</v>
      </c>
      <c r="D2528" s="12"/>
      <c r="E2528" s="12">
        <v>188</v>
      </c>
      <c r="F2528" s="13" t="s">
        <v>1110</v>
      </c>
      <c r="G2528" s="12">
        <v>916</v>
      </c>
      <c r="H2528" s="12">
        <v>1975</v>
      </c>
      <c r="I2528" s="11">
        <v>136.197</v>
      </c>
      <c r="J2528" s="11">
        <v>139.85400000000001</v>
      </c>
      <c r="K2528" s="11">
        <v>141.05000000000001</v>
      </c>
      <c r="L2528" s="11">
        <v>120.377</v>
      </c>
      <c r="M2528" s="11">
        <v>93.494</v>
      </c>
      <c r="N2528" s="11">
        <v>80.986999999999995</v>
      </c>
      <c r="O2528" s="11">
        <v>63.957999999999998</v>
      </c>
      <c r="P2528" s="11">
        <v>54.465000000000003</v>
      </c>
      <c r="Q2528" s="11">
        <v>46.732999999999997</v>
      </c>
      <c r="R2528" s="11">
        <v>40.256999999999998</v>
      </c>
      <c r="S2528" s="11">
        <v>32.218000000000004</v>
      </c>
      <c r="T2528" s="11">
        <v>25.420999999999999</v>
      </c>
      <c r="U2528" s="11">
        <v>21.321999999999999</v>
      </c>
      <c r="V2528" s="11">
        <v>16.111999999999998</v>
      </c>
      <c r="W2528" s="11">
        <v>11.069000000000001</v>
      </c>
      <c r="X2528" s="11">
        <v>6.68</v>
      </c>
      <c r="Y2528" s="11">
        <v>3.4060000000000001</v>
      </c>
      <c r="Z2528" s="11">
        <v>1.357</v>
      </c>
      <c r="AA2528" s="11">
        <v>0.32400000000000001</v>
      </c>
      <c r="AB2528" s="11">
        <v>3.9E-2</v>
      </c>
      <c r="AC2528" s="11">
        <v>2E-3</v>
      </c>
    </row>
    <row r="2529" spans="1:29" ht="11.5" hidden="1">
      <c r="A2529" s="15">
        <v>2512</v>
      </c>
      <c r="B2529" s="13" t="s">
        <v>1059</v>
      </c>
      <c r="C2529" s="14" t="s">
        <v>1235</v>
      </c>
      <c r="D2529" s="12"/>
      <c r="E2529" s="12">
        <v>188</v>
      </c>
      <c r="F2529" s="13" t="s">
        <v>1110</v>
      </c>
      <c r="G2529" s="12">
        <v>916</v>
      </c>
      <c r="H2529" s="12">
        <v>1980</v>
      </c>
      <c r="I2529" s="11">
        <v>157.84299999999999</v>
      </c>
      <c r="J2529" s="11">
        <v>135.501</v>
      </c>
      <c r="K2529" s="11">
        <v>140.1</v>
      </c>
      <c r="L2529" s="11">
        <v>141.70699999999999</v>
      </c>
      <c r="M2529" s="11">
        <v>121.309</v>
      </c>
      <c r="N2529" s="11">
        <v>94.516999999999996</v>
      </c>
      <c r="O2529" s="11">
        <v>81.790999999999997</v>
      </c>
      <c r="P2529" s="11">
        <v>64.522999999999996</v>
      </c>
      <c r="Q2529" s="11">
        <v>54.652999999999999</v>
      </c>
      <c r="R2529" s="11">
        <v>46.57</v>
      </c>
      <c r="S2529" s="11">
        <v>39.603000000000002</v>
      </c>
      <c r="T2529" s="11">
        <v>31.265999999999998</v>
      </c>
      <c r="U2529" s="11">
        <v>24.170999999999999</v>
      </c>
      <c r="V2529" s="11">
        <v>19.597000000000001</v>
      </c>
      <c r="W2529" s="11">
        <v>14.000999999999999</v>
      </c>
      <c r="X2529" s="11">
        <v>8.7729999999999997</v>
      </c>
      <c r="Y2529" s="11">
        <v>4.5579999999999998</v>
      </c>
      <c r="Z2529" s="11">
        <v>1.8280000000000001</v>
      </c>
      <c r="AA2529" s="11">
        <v>0.503</v>
      </c>
      <c r="AB2529" s="11">
        <v>6.8000000000000005E-2</v>
      </c>
      <c r="AC2529" s="11">
        <v>4.0000000000000001E-3</v>
      </c>
    </row>
    <row r="2530" spans="1:29" ht="11.5" hidden="1">
      <c r="A2530" s="15">
        <v>2513</v>
      </c>
      <c r="B2530" s="13" t="s">
        <v>1059</v>
      </c>
      <c r="C2530" s="14" t="s">
        <v>1235</v>
      </c>
      <c r="D2530" s="12"/>
      <c r="E2530" s="12">
        <v>188</v>
      </c>
      <c r="F2530" s="13" t="s">
        <v>1110</v>
      </c>
      <c r="G2530" s="12">
        <v>916</v>
      </c>
      <c r="H2530" s="12">
        <v>1985</v>
      </c>
      <c r="I2530" s="11">
        <v>182.76499999999999</v>
      </c>
      <c r="J2530" s="11">
        <v>157.51499999999999</v>
      </c>
      <c r="K2530" s="11">
        <v>135.94800000000001</v>
      </c>
      <c r="L2530" s="11">
        <v>140.995</v>
      </c>
      <c r="M2530" s="11">
        <v>142.887</v>
      </c>
      <c r="N2530" s="11">
        <v>122.57899999999999</v>
      </c>
      <c r="O2530" s="11">
        <v>95.596000000000004</v>
      </c>
      <c r="P2530" s="11">
        <v>82.555999999999997</v>
      </c>
      <c r="Q2530" s="11">
        <v>64.891999999999996</v>
      </c>
      <c r="R2530" s="11">
        <v>54.612000000000002</v>
      </c>
      <c r="S2530" s="11">
        <v>45.994999999999997</v>
      </c>
      <c r="T2530" s="11">
        <v>38.624000000000002</v>
      </c>
      <c r="U2530" s="11">
        <v>29.949000000000002</v>
      </c>
      <c r="V2530" s="11">
        <v>22.494</v>
      </c>
      <c r="W2530" s="11">
        <v>17.414999999999999</v>
      </c>
      <c r="X2530" s="11">
        <v>11.544</v>
      </c>
      <c r="Y2530" s="11">
        <v>6.423</v>
      </c>
      <c r="Z2530" s="11">
        <v>2.7650000000000001</v>
      </c>
      <c r="AA2530" s="11">
        <v>0.83</v>
      </c>
      <c r="AB2530" s="11">
        <v>0.14799999999999999</v>
      </c>
      <c r="AC2530" s="11">
        <v>1.0999999999999999E-2</v>
      </c>
    </row>
    <row r="2531" spans="1:29" ht="11.5" hidden="1">
      <c r="A2531" s="15">
        <v>2514</v>
      </c>
      <c r="B2531" s="13" t="s">
        <v>1059</v>
      </c>
      <c r="C2531" s="14" t="s">
        <v>1235</v>
      </c>
      <c r="D2531" s="12"/>
      <c r="E2531" s="12">
        <v>188</v>
      </c>
      <c r="F2531" s="13" t="s">
        <v>1110</v>
      </c>
      <c r="G2531" s="12">
        <v>916</v>
      </c>
      <c r="H2531" s="12">
        <v>1990</v>
      </c>
      <c r="I2531" s="11">
        <v>203.47800000000001</v>
      </c>
      <c r="J2531" s="11">
        <v>182.517</v>
      </c>
      <c r="K2531" s="11">
        <v>157.94800000000001</v>
      </c>
      <c r="L2531" s="11">
        <v>136.821</v>
      </c>
      <c r="M2531" s="11">
        <v>142.12200000000001</v>
      </c>
      <c r="N2531" s="11">
        <v>144.06100000000001</v>
      </c>
      <c r="O2531" s="11">
        <v>123.55</v>
      </c>
      <c r="P2531" s="11">
        <v>96.302999999999997</v>
      </c>
      <c r="Q2531" s="11">
        <v>82.837000000000003</v>
      </c>
      <c r="R2531" s="11">
        <v>64.805999999999997</v>
      </c>
      <c r="S2531" s="11">
        <v>54.008000000000003</v>
      </c>
      <c r="T2531" s="11">
        <v>44.972999999999999</v>
      </c>
      <c r="U2531" s="11">
        <v>37.146999999999998</v>
      </c>
      <c r="V2531" s="11">
        <v>28.065999999999999</v>
      </c>
      <c r="W2531" s="11">
        <v>20.227</v>
      </c>
      <c r="X2531" s="11">
        <v>14.638999999999999</v>
      </c>
      <c r="Y2531" s="11">
        <v>8.7189999999999994</v>
      </c>
      <c r="Z2531" s="11">
        <v>4.0919999999999996</v>
      </c>
      <c r="AA2531" s="11">
        <v>1.3540000000000001</v>
      </c>
      <c r="AB2531" s="11">
        <v>0.27200000000000002</v>
      </c>
      <c r="AC2531" s="11">
        <v>2.7E-2</v>
      </c>
    </row>
    <row r="2532" spans="1:29" ht="11.5" hidden="1">
      <c r="A2532" s="15">
        <v>2515</v>
      </c>
      <c r="B2532" s="13" t="s">
        <v>1059</v>
      </c>
      <c r="C2532" s="14" t="s">
        <v>1235</v>
      </c>
      <c r="D2532" s="12"/>
      <c r="E2532" s="12">
        <v>188</v>
      </c>
      <c r="F2532" s="13" t="s">
        <v>1110</v>
      </c>
      <c r="G2532" s="12">
        <v>916</v>
      </c>
      <c r="H2532" s="12">
        <v>1995</v>
      </c>
      <c r="I2532" s="11">
        <v>203.28299999999999</v>
      </c>
      <c r="J2532" s="11">
        <v>203.77799999999999</v>
      </c>
      <c r="K2532" s="11">
        <v>184.78700000000001</v>
      </c>
      <c r="L2532" s="11">
        <v>161.91</v>
      </c>
      <c r="M2532" s="11">
        <v>141.971</v>
      </c>
      <c r="N2532" s="11">
        <v>147.70699999999999</v>
      </c>
      <c r="O2532" s="11">
        <v>149.006</v>
      </c>
      <c r="P2532" s="11">
        <v>127.55200000000001</v>
      </c>
      <c r="Q2532" s="11">
        <v>99.064999999999998</v>
      </c>
      <c r="R2532" s="11">
        <v>84.403999999999996</v>
      </c>
      <c r="S2532" s="11">
        <v>65.033000000000001</v>
      </c>
      <c r="T2532" s="11">
        <v>53.401000000000003</v>
      </c>
      <c r="U2532" s="11">
        <v>43.661999999999999</v>
      </c>
      <c r="V2532" s="11">
        <v>35.1</v>
      </c>
      <c r="W2532" s="11">
        <v>25.462</v>
      </c>
      <c r="X2532" s="11">
        <v>17.196999999999999</v>
      </c>
      <c r="Y2532" s="11">
        <v>11.194000000000001</v>
      </c>
      <c r="Z2532" s="11">
        <v>5.633</v>
      </c>
      <c r="AA2532" s="11">
        <v>2.028</v>
      </c>
      <c r="AB2532" s="11">
        <v>0.44600000000000001</v>
      </c>
      <c r="AC2532" s="11">
        <v>0.05</v>
      </c>
    </row>
    <row r="2533" spans="1:29" ht="11.5" hidden="1">
      <c r="A2533" s="15">
        <v>2516</v>
      </c>
      <c r="B2533" s="13" t="s">
        <v>1059</v>
      </c>
      <c r="C2533" s="14" t="s">
        <v>1235</v>
      </c>
      <c r="D2533" s="12"/>
      <c r="E2533" s="12">
        <v>188</v>
      </c>
      <c r="F2533" s="13" t="s">
        <v>1110</v>
      </c>
      <c r="G2533" s="12">
        <v>916</v>
      </c>
      <c r="H2533" s="12">
        <v>2000</v>
      </c>
      <c r="I2533" s="11">
        <v>193.297</v>
      </c>
      <c r="J2533" s="11">
        <v>203.874</v>
      </c>
      <c r="K2533" s="11">
        <v>206.78399999999999</v>
      </c>
      <c r="L2533" s="11">
        <v>189.887</v>
      </c>
      <c r="M2533" s="11">
        <v>168.464</v>
      </c>
      <c r="N2533" s="11">
        <v>149.179</v>
      </c>
      <c r="O2533" s="11">
        <v>154.202</v>
      </c>
      <c r="P2533" s="11">
        <v>154.26</v>
      </c>
      <c r="Q2533" s="11">
        <v>131.208</v>
      </c>
      <c r="R2533" s="11">
        <v>101.29300000000001</v>
      </c>
      <c r="S2533" s="11">
        <v>84.909000000000006</v>
      </c>
      <c r="T2533" s="11">
        <v>64.575000000000003</v>
      </c>
      <c r="U2533" s="11">
        <v>52.088999999999999</v>
      </c>
      <c r="V2533" s="11">
        <v>41.494999999999997</v>
      </c>
      <c r="W2533" s="11">
        <v>32.084000000000003</v>
      </c>
      <c r="X2533" s="11">
        <v>21.87</v>
      </c>
      <c r="Y2533" s="11">
        <v>13.321</v>
      </c>
      <c r="Z2533" s="11">
        <v>7.3410000000000002</v>
      </c>
      <c r="AA2533" s="11">
        <v>2.8340000000000001</v>
      </c>
      <c r="AB2533" s="11">
        <v>0.67400000000000004</v>
      </c>
      <c r="AC2533" s="11">
        <v>8.2000000000000003E-2</v>
      </c>
    </row>
    <row r="2534" spans="1:29" ht="11.5" hidden="1">
      <c r="A2534" s="15">
        <v>2517</v>
      </c>
      <c r="B2534" s="13" t="s">
        <v>1059</v>
      </c>
      <c r="C2534" s="14" t="s">
        <v>1235</v>
      </c>
      <c r="D2534" s="12"/>
      <c r="E2534" s="12">
        <v>188</v>
      </c>
      <c r="F2534" s="13" t="s">
        <v>1110</v>
      </c>
      <c r="G2534" s="12">
        <v>916</v>
      </c>
      <c r="H2534" s="12">
        <v>2005</v>
      </c>
      <c r="I2534" s="11">
        <v>176.24199999999999</v>
      </c>
      <c r="J2534" s="11">
        <v>193.42699999999999</v>
      </c>
      <c r="K2534" s="11">
        <v>205.16399999999999</v>
      </c>
      <c r="L2534" s="11">
        <v>208.941</v>
      </c>
      <c r="M2534" s="11">
        <v>192.62700000000001</v>
      </c>
      <c r="N2534" s="11">
        <v>171.511</v>
      </c>
      <c r="O2534" s="11">
        <v>151.93700000000001</v>
      </c>
      <c r="P2534" s="11">
        <v>156.31</v>
      </c>
      <c r="Q2534" s="11">
        <v>155.47499999999999</v>
      </c>
      <c r="R2534" s="11">
        <v>131.58600000000001</v>
      </c>
      <c r="S2534" s="11">
        <v>100.83499999999999</v>
      </c>
      <c r="T2534" s="11">
        <v>83.691000000000003</v>
      </c>
      <c r="U2534" s="11">
        <v>62.771999999999998</v>
      </c>
      <c r="V2534" s="11">
        <v>49.529000000000003</v>
      </c>
      <c r="W2534" s="11">
        <v>38.106999999999999</v>
      </c>
      <c r="X2534" s="11">
        <v>27.808</v>
      </c>
      <c r="Y2534" s="11">
        <v>17.181999999999999</v>
      </c>
      <c r="Z2534" s="11">
        <v>8.8960000000000008</v>
      </c>
      <c r="AA2534" s="11">
        <v>3.7829999999999999</v>
      </c>
      <c r="AB2534" s="11">
        <v>0.96799999999999997</v>
      </c>
      <c r="AC2534" s="11">
        <v>0.127</v>
      </c>
    </row>
    <row r="2535" spans="1:29" ht="11.5" hidden="1">
      <c r="A2535" s="15">
        <v>2518</v>
      </c>
      <c r="B2535" s="13" t="s">
        <v>1059</v>
      </c>
      <c r="C2535" s="14" t="s">
        <v>1235</v>
      </c>
      <c r="D2535" s="12"/>
      <c r="E2535" s="12">
        <v>188</v>
      </c>
      <c r="F2535" s="13" t="s">
        <v>1110</v>
      </c>
      <c r="G2535" s="12">
        <v>916</v>
      </c>
      <c r="H2535" s="12">
        <v>2010</v>
      </c>
      <c r="I2535" s="11">
        <v>173.09299999999999</v>
      </c>
      <c r="J2535" s="11">
        <v>176.30500000000001</v>
      </c>
      <c r="K2535" s="11">
        <v>194.286</v>
      </c>
      <c r="L2535" s="11">
        <v>206.57599999999999</v>
      </c>
      <c r="M2535" s="11">
        <v>210.673</v>
      </c>
      <c r="N2535" s="11">
        <v>194.566</v>
      </c>
      <c r="O2535" s="11">
        <v>173.25200000000001</v>
      </c>
      <c r="P2535" s="11">
        <v>153.25299999999999</v>
      </c>
      <c r="Q2535" s="11">
        <v>156.94499999999999</v>
      </c>
      <c r="R2535" s="11">
        <v>155.29599999999999</v>
      </c>
      <c r="S2535" s="11">
        <v>130.62700000000001</v>
      </c>
      <c r="T2535" s="11">
        <v>99.292000000000002</v>
      </c>
      <c r="U2535" s="11">
        <v>81.353999999999999</v>
      </c>
      <c r="V2535" s="11">
        <v>59.82</v>
      </c>
      <c r="W2535" s="11">
        <v>45.715000000000003</v>
      </c>
      <c r="X2535" s="11">
        <v>33.357999999999997</v>
      </c>
      <c r="Y2535" s="11">
        <v>22.175999999999998</v>
      </c>
      <c r="Z2535" s="11">
        <v>11.722</v>
      </c>
      <c r="AA2535" s="11">
        <v>4.7350000000000003</v>
      </c>
      <c r="AB2535" s="11">
        <v>1.3580000000000001</v>
      </c>
      <c r="AC2535" s="11">
        <v>0.19400000000000001</v>
      </c>
    </row>
    <row r="2536" spans="1:29" ht="11.5" hidden="1">
      <c r="A2536" s="15">
        <v>2519</v>
      </c>
      <c r="B2536" s="13" t="s">
        <v>1059</v>
      </c>
      <c r="C2536" s="14" t="s">
        <v>1235</v>
      </c>
      <c r="D2536" s="12"/>
      <c r="E2536" s="12">
        <v>188</v>
      </c>
      <c r="F2536" s="13" t="s">
        <v>1110</v>
      </c>
      <c r="G2536" s="12">
        <v>916</v>
      </c>
      <c r="H2536" s="12">
        <v>2015</v>
      </c>
      <c r="I2536" s="11">
        <v>174.61600000000001</v>
      </c>
      <c r="J2536" s="11">
        <v>173.06100000000001</v>
      </c>
      <c r="K2536" s="11">
        <v>176.80199999999999</v>
      </c>
      <c r="L2536" s="11">
        <v>195.09</v>
      </c>
      <c r="M2536" s="11">
        <v>207.51900000000001</v>
      </c>
      <c r="N2536" s="11">
        <v>211.702</v>
      </c>
      <c r="O2536" s="11">
        <v>195.44900000000001</v>
      </c>
      <c r="P2536" s="11">
        <v>173.82599999999999</v>
      </c>
      <c r="Q2536" s="11">
        <v>153.42400000000001</v>
      </c>
      <c r="R2536" s="11">
        <v>156.46799999999999</v>
      </c>
      <c r="S2536" s="11">
        <v>153.988</v>
      </c>
      <c r="T2536" s="11">
        <v>128.58699999999999</v>
      </c>
      <c r="U2536" s="11">
        <v>96.643000000000001</v>
      </c>
      <c r="V2536" s="11">
        <v>77.78</v>
      </c>
      <c r="W2536" s="11">
        <v>55.567</v>
      </c>
      <c r="X2536" s="11">
        <v>40.475000000000001</v>
      </c>
      <c r="Y2536" s="11">
        <v>27.085000000000001</v>
      </c>
      <c r="Z2536" s="11">
        <v>15.555</v>
      </c>
      <c r="AA2536" s="11">
        <v>6.5170000000000003</v>
      </c>
      <c r="AB2536" s="11">
        <v>1.821</v>
      </c>
      <c r="AC2536" s="11">
        <v>0.3</v>
      </c>
    </row>
    <row r="2537" spans="1:29" ht="11.5" hidden="1">
      <c r="A2537" s="15">
        <v>2520</v>
      </c>
      <c r="B2537" s="13" t="s">
        <v>1059</v>
      </c>
      <c r="C2537" s="14" t="s">
        <v>1235</v>
      </c>
      <c r="D2537" s="12"/>
      <c r="E2537" s="12">
        <v>188</v>
      </c>
      <c r="F2537" s="13" t="s">
        <v>1110</v>
      </c>
      <c r="G2537" s="12">
        <v>916</v>
      </c>
      <c r="H2537" s="12">
        <v>2020</v>
      </c>
      <c r="I2537" s="11">
        <v>169.90299999999999</v>
      </c>
      <c r="J2537" s="11">
        <v>174.63200000000001</v>
      </c>
      <c r="K2537" s="11">
        <v>173.61699999999999</v>
      </c>
      <c r="L2537" s="11">
        <v>177.679</v>
      </c>
      <c r="M2537" s="11">
        <v>196.16800000000001</v>
      </c>
      <c r="N2537" s="11">
        <v>208.62299999999999</v>
      </c>
      <c r="O2537" s="11">
        <v>212.67099999999999</v>
      </c>
      <c r="P2537" s="11">
        <v>196.071</v>
      </c>
      <c r="Q2537" s="11">
        <v>174.005</v>
      </c>
      <c r="R2537" s="11">
        <v>153.1</v>
      </c>
      <c r="S2537" s="11">
        <v>155.30600000000001</v>
      </c>
      <c r="T2537" s="11">
        <v>151.756</v>
      </c>
      <c r="U2537" s="11">
        <v>125.401</v>
      </c>
      <c r="V2537" s="11">
        <v>92.721999999999994</v>
      </c>
      <c r="W2537" s="11">
        <v>72.695999999999998</v>
      </c>
      <c r="X2537" s="11">
        <v>49.691000000000003</v>
      </c>
      <c r="Y2537" s="11">
        <v>33.405000000000001</v>
      </c>
      <c r="Z2537" s="11">
        <v>19.497</v>
      </c>
      <c r="AA2537" s="11">
        <v>9.0039999999999996</v>
      </c>
      <c r="AB2537" s="11">
        <v>2.6629999999999998</v>
      </c>
      <c r="AC2537" s="11">
        <v>0.42799999999999999</v>
      </c>
    </row>
    <row r="2538" spans="1:29" ht="11.5" hidden="1">
      <c r="A2538" s="15">
        <v>2521</v>
      </c>
      <c r="B2538" s="13" t="s">
        <v>1059</v>
      </c>
      <c r="C2538" s="14" t="s">
        <v>1236</v>
      </c>
      <c r="D2538" s="12"/>
      <c r="E2538" s="12">
        <v>222</v>
      </c>
      <c r="F2538" s="13" t="s">
        <v>1110</v>
      </c>
      <c r="G2538" s="12">
        <v>916</v>
      </c>
      <c r="H2538" s="12">
        <v>1950</v>
      </c>
      <c r="I2538" s="11">
        <v>180.79</v>
      </c>
      <c r="J2538" s="11">
        <v>151.51300000000001</v>
      </c>
      <c r="K2538" s="11">
        <v>134.315</v>
      </c>
      <c r="L2538" s="11">
        <v>116.444</v>
      </c>
      <c r="M2538" s="11">
        <v>96.555000000000007</v>
      </c>
      <c r="N2538" s="11">
        <v>84.891000000000005</v>
      </c>
      <c r="O2538" s="11">
        <v>70.611999999999995</v>
      </c>
      <c r="P2538" s="11">
        <v>58.290999999999997</v>
      </c>
      <c r="Q2538" s="11">
        <v>48.667000000000002</v>
      </c>
      <c r="R2538" s="11">
        <v>40.497999999999998</v>
      </c>
      <c r="S2538" s="11">
        <v>33.853999999999999</v>
      </c>
      <c r="T2538" s="11">
        <v>27.984999999999999</v>
      </c>
      <c r="U2538" s="11">
        <v>23.518999999999998</v>
      </c>
      <c r="V2538" s="11">
        <v>18.748999999999999</v>
      </c>
      <c r="W2538" s="11">
        <v>13.792999999999999</v>
      </c>
      <c r="X2538" s="11">
        <v>8.48</v>
      </c>
      <c r="Y2538" s="11">
        <v>3.839</v>
      </c>
      <c r="Z2538" s="11">
        <v>1.2729999999999999</v>
      </c>
      <c r="AA2538" s="11">
        <v>0.314</v>
      </c>
      <c r="AB2538" s="11">
        <v>5.8999999999999997E-2</v>
      </c>
      <c r="AC2538" s="11">
        <v>8.9999999999999993E-3</v>
      </c>
    </row>
    <row r="2539" spans="1:29" ht="11.5" hidden="1">
      <c r="A2539" s="15">
        <v>2522</v>
      </c>
      <c r="B2539" s="13" t="s">
        <v>1059</v>
      </c>
      <c r="C2539" s="14" t="s">
        <v>1236</v>
      </c>
      <c r="D2539" s="12"/>
      <c r="E2539" s="12">
        <v>222</v>
      </c>
      <c r="F2539" s="13" t="s">
        <v>1110</v>
      </c>
      <c r="G2539" s="12">
        <v>916</v>
      </c>
      <c r="H2539" s="12">
        <v>1955</v>
      </c>
      <c r="I2539" s="11">
        <v>220.37299999999999</v>
      </c>
      <c r="J2539" s="11">
        <v>165.82599999999999</v>
      </c>
      <c r="K2539" s="11">
        <v>142.88499999999999</v>
      </c>
      <c r="L2539" s="11">
        <v>126.05500000000001</v>
      </c>
      <c r="M2539" s="11">
        <v>108.718</v>
      </c>
      <c r="N2539" s="11">
        <v>89.694999999999993</v>
      </c>
      <c r="O2539" s="11">
        <v>78.72</v>
      </c>
      <c r="P2539" s="11">
        <v>65.299000000000007</v>
      </c>
      <c r="Q2539" s="11">
        <v>53.984999999999999</v>
      </c>
      <c r="R2539" s="11">
        <v>45.31</v>
      </c>
      <c r="S2539" s="11">
        <v>37.545999999999999</v>
      </c>
      <c r="T2539" s="11">
        <v>30.875</v>
      </c>
      <c r="U2539" s="11">
        <v>24.687999999999999</v>
      </c>
      <c r="V2539" s="11">
        <v>19.548999999999999</v>
      </c>
      <c r="W2539" s="11">
        <v>14.117000000000001</v>
      </c>
      <c r="X2539" s="11">
        <v>8.85</v>
      </c>
      <c r="Y2539" s="11">
        <v>4.2869999999999999</v>
      </c>
      <c r="Z2539" s="11">
        <v>1.3879999999999999</v>
      </c>
      <c r="AA2539" s="11">
        <v>0.29899999999999999</v>
      </c>
      <c r="AB2539" s="11">
        <v>4.3999999999999997E-2</v>
      </c>
      <c r="AC2539" s="11">
        <v>5.0000000000000001E-3</v>
      </c>
    </row>
    <row r="2540" spans="1:29" ht="11.5" hidden="1">
      <c r="A2540" s="15">
        <v>2523</v>
      </c>
      <c r="B2540" s="13" t="s">
        <v>1059</v>
      </c>
      <c r="C2540" s="14" t="s">
        <v>1236</v>
      </c>
      <c r="D2540" s="12"/>
      <c r="E2540" s="12">
        <v>222</v>
      </c>
      <c r="F2540" s="13" t="s">
        <v>1110</v>
      </c>
      <c r="G2540" s="12">
        <v>916</v>
      </c>
      <c r="H2540" s="12">
        <v>1960</v>
      </c>
      <c r="I2540" s="11">
        <v>252.90600000000001</v>
      </c>
      <c r="J2540" s="11">
        <v>204.79</v>
      </c>
      <c r="K2540" s="11">
        <v>160.685</v>
      </c>
      <c r="L2540" s="11">
        <v>137.81899999999999</v>
      </c>
      <c r="M2540" s="11">
        <v>120.29900000000001</v>
      </c>
      <c r="N2540" s="11">
        <v>102.694</v>
      </c>
      <c r="O2540" s="11">
        <v>84.043000000000006</v>
      </c>
      <c r="P2540" s="11">
        <v>73.603999999999999</v>
      </c>
      <c r="Q2540" s="11">
        <v>60.975000000000001</v>
      </c>
      <c r="R2540" s="11">
        <v>50.368000000000002</v>
      </c>
      <c r="S2540" s="11">
        <v>42.085000000000001</v>
      </c>
      <c r="T2540" s="11">
        <v>34.517000000000003</v>
      </c>
      <c r="U2540" s="11">
        <v>27.594000000000001</v>
      </c>
      <c r="V2540" s="11">
        <v>20.902999999999999</v>
      </c>
      <c r="W2540" s="11">
        <v>15.098000000000001</v>
      </c>
      <c r="X2540" s="11">
        <v>9.4090000000000007</v>
      </c>
      <c r="Y2540" s="11">
        <v>4.6909999999999998</v>
      </c>
      <c r="Z2540" s="11">
        <v>1.64</v>
      </c>
      <c r="AA2540" s="11">
        <v>0.34699999999999998</v>
      </c>
      <c r="AB2540" s="11">
        <v>4.3999999999999997E-2</v>
      </c>
      <c r="AC2540" s="11">
        <v>4.0000000000000001E-3</v>
      </c>
    </row>
    <row r="2541" spans="1:29" ht="11.5" hidden="1">
      <c r="A2541" s="15">
        <v>2524</v>
      </c>
      <c r="B2541" s="13" t="s">
        <v>1059</v>
      </c>
      <c r="C2541" s="14" t="s">
        <v>1236</v>
      </c>
      <c r="D2541" s="12"/>
      <c r="E2541" s="12">
        <v>222</v>
      </c>
      <c r="F2541" s="13" t="s">
        <v>1110</v>
      </c>
      <c r="G2541" s="12">
        <v>916</v>
      </c>
      <c r="H2541" s="12">
        <v>1965</v>
      </c>
      <c r="I2541" s="11">
        <v>290.54199999999997</v>
      </c>
      <c r="J2541" s="11">
        <v>237.37</v>
      </c>
      <c r="K2541" s="11">
        <v>201.06700000000001</v>
      </c>
      <c r="L2541" s="11">
        <v>157.13900000000001</v>
      </c>
      <c r="M2541" s="11">
        <v>133.215</v>
      </c>
      <c r="N2541" s="11">
        <v>115.209</v>
      </c>
      <c r="O2541" s="11">
        <v>98.03</v>
      </c>
      <c r="P2541" s="11">
        <v>80.191999999999993</v>
      </c>
      <c r="Q2541" s="11">
        <v>70.227999999999994</v>
      </c>
      <c r="R2541" s="11">
        <v>57.835999999999999</v>
      </c>
      <c r="S2541" s="11">
        <v>47.216999999999999</v>
      </c>
      <c r="T2541" s="11">
        <v>38.850999999999999</v>
      </c>
      <c r="U2541" s="11">
        <v>31.065000000000001</v>
      </c>
      <c r="V2541" s="11">
        <v>23.658999999999999</v>
      </c>
      <c r="W2541" s="11">
        <v>16.466999999999999</v>
      </c>
      <c r="X2541" s="11">
        <v>10.324999999999999</v>
      </c>
      <c r="Y2541" s="11">
        <v>5.1580000000000004</v>
      </c>
      <c r="Z2541" s="11">
        <v>1.8560000000000001</v>
      </c>
      <c r="AA2541" s="11">
        <v>0.42299999999999999</v>
      </c>
      <c r="AB2541" s="11">
        <v>5.1999999999999998E-2</v>
      </c>
      <c r="AC2541" s="11">
        <v>4.0000000000000001E-3</v>
      </c>
    </row>
    <row r="2542" spans="1:29" ht="11.5" hidden="1">
      <c r="A2542" s="15">
        <v>2525</v>
      </c>
      <c r="B2542" s="13" t="s">
        <v>1059</v>
      </c>
      <c r="C2542" s="14" t="s">
        <v>1236</v>
      </c>
      <c r="D2542" s="12"/>
      <c r="E2542" s="12">
        <v>222</v>
      </c>
      <c r="F2542" s="13" t="s">
        <v>1110</v>
      </c>
      <c r="G2542" s="12">
        <v>916</v>
      </c>
      <c r="H2542" s="12">
        <v>1970</v>
      </c>
      <c r="I2542" s="11">
        <v>321.02499999999998</v>
      </c>
      <c r="J2542" s="11">
        <v>275.21499999999997</v>
      </c>
      <c r="K2542" s="11">
        <v>233.64400000000001</v>
      </c>
      <c r="L2542" s="11">
        <v>197.21299999999999</v>
      </c>
      <c r="M2542" s="11">
        <v>152.404</v>
      </c>
      <c r="N2542" s="11">
        <v>127.958</v>
      </c>
      <c r="O2542" s="11">
        <v>109.75</v>
      </c>
      <c r="P2542" s="11">
        <v>92.629000000000005</v>
      </c>
      <c r="Q2542" s="11">
        <v>75.188000000000002</v>
      </c>
      <c r="R2542" s="11">
        <v>65.572000000000003</v>
      </c>
      <c r="S2542" s="11">
        <v>53.564999999999998</v>
      </c>
      <c r="T2542" s="11">
        <v>43.23</v>
      </c>
      <c r="U2542" s="11">
        <v>34.796999999999997</v>
      </c>
      <c r="V2542" s="11">
        <v>26.66</v>
      </c>
      <c r="W2542" s="11">
        <v>18.811</v>
      </c>
      <c r="X2542" s="11">
        <v>11.452999999999999</v>
      </c>
      <c r="Y2542" s="11">
        <v>5.7590000000000003</v>
      </c>
      <c r="Z2542" s="11">
        <v>2.0790000000000002</v>
      </c>
      <c r="AA2542" s="11">
        <v>0.48499999999999999</v>
      </c>
      <c r="AB2542" s="11">
        <v>6.4000000000000001E-2</v>
      </c>
      <c r="AC2542" s="11">
        <v>5.0000000000000001E-3</v>
      </c>
    </row>
    <row r="2543" spans="1:29" ht="11.5" hidden="1">
      <c r="A2543" s="15">
        <v>2526</v>
      </c>
      <c r="B2543" s="13" t="s">
        <v>1059</v>
      </c>
      <c r="C2543" s="14" t="s">
        <v>1236</v>
      </c>
      <c r="D2543" s="12"/>
      <c r="E2543" s="12">
        <v>222</v>
      </c>
      <c r="F2543" s="13" t="s">
        <v>1110</v>
      </c>
      <c r="G2543" s="12">
        <v>916</v>
      </c>
      <c r="H2543" s="12">
        <v>1975</v>
      </c>
      <c r="I2543" s="11">
        <v>352.10399999999998</v>
      </c>
      <c r="J2543" s="11">
        <v>304.93599999999998</v>
      </c>
      <c r="K2543" s="11">
        <v>266.55200000000002</v>
      </c>
      <c r="L2543" s="11">
        <v>222.64500000000001</v>
      </c>
      <c r="M2543" s="11">
        <v>186.15299999999999</v>
      </c>
      <c r="N2543" s="11">
        <v>144.26900000000001</v>
      </c>
      <c r="O2543" s="11">
        <v>122.962</v>
      </c>
      <c r="P2543" s="11">
        <v>106.179</v>
      </c>
      <c r="Q2543" s="11">
        <v>89.522999999999996</v>
      </c>
      <c r="R2543" s="11">
        <v>72.358999999999995</v>
      </c>
      <c r="S2543" s="11">
        <v>62.521000000000001</v>
      </c>
      <c r="T2543" s="11">
        <v>50.274000000000001</v>
      </c>
      <c r="U2543" s="11">
        <v>39.58</v>
      </c>
      <c r="V2543" s="11">
        <v>30.507999999999999</v>
      </c>
      <c r="W2543" s="11">
        <v>21.664999999999999</v>
      </c>
      <c r="X2543" s="11">
        <v>13.436999999999999</v>
      </c>
      <c r="Y2543" s="11">
        <v>6.609</v>
      </c>
      <c r="Z2543" s="11">
        <v>2.4220000000000002</v>
      </c>
      <c r="AA2543" s="11">
        <v>0.56799999999999995</v>
      </c>
      <c r="AB2543" s="11">
        <v>7.8E-2</v>
      </c>
      <c r="AC2543" s="11">
        <v>6.0000000000000001E-3</v>
      </c>
    </row>
    <row r="2544" spans="1:29" ht="11.5" hidden="1">
      <c r="A2544" s="15">
        <v>2527</v>
      </c>
      <c r="B2544" s="13" t="s">
        <v>1059</v>
      </c>
      <c r="C2544" s="14" t="s">
        <v>1236</v>
      </c>
      <c r="D2544" s="12"/>
      <c r="E2544" s="12">
        <v>222</v>
      </c>
      <c r="F2544" s="13" t="s">
        <v>1110</v>
      </c>
      <c r="G2544" s="12">
        <v>916</v>
      </c>
      <c r="H2544" s="12">
        <v>1980</v>
      </c>
      <c r="I2544" s="11">
        <v>375.44799999999998</v>
      </c>
      <c r="J2544" s="11">
        <v>333.84500000000003</v>
      </c>
      <c r="K2544" s="11">
        <v>289.21100000000001</v>
      </c>
      <c r="L2544" s="11">
        <v>246.28</v>
      </c>
      <c r="M2544" s="11">
        <v>203.94499999999999</v>
      </c>
      <c r="N2544" s="11">
        <v>172.774</v>
      </c>
      <c r="O2544" s="11">
        <v>136.92099999999999</v>
      </c>
      <c r="P2544" s="11">
        <v>118.66</v>
      </c>
      <c r="Q2544" s="11">
        <v>102.673</v>
      </c>
      <c r="R2544" s="11">
        <v>86.153999999999996</v>
      </c>
      <c r="S2544" s="11">
        <v>68.879000000000005</v>
      </c>
      <c r="T2544" s="11">
        <v>58.645000000000003</v>
      </c>
      <c r="U2544" s="11">
        <v>46.186999999999998</v>
      </c>
      <c r="V2544" s="11">
        <v>35.164999999999999</v>
      </c>
      <c r="W2544" s="11">
        <v>25.481000000000002</v>
      </c>
      <c r="X2544" s="11">
        <v>16.134</v>
      </c>
      <c r="Y2544" s="11">
        <v>8.2409999999999997</v>
      </c>
      <c r="Z2544" s="11">
        <v>3.0049999999999999</v>
      </c>
      <c r="AA2544" s="11">
        <v>0.73099999999999998</v>
      </c>
      <c r="AB2544" s="11">
        <v>0.10199999999999999</v>
      </c>
      <c r="AC2544" s="11">
        <v>7.0000000000000001E-3</v>
      </c>
    </row>
    <row r="2545" spans="1:29" ht="11.5" hidden="1">
      <c r="A2545" s="15">
        <v>2528</v>
      </c>
      <c r="B2545" s="13" t="s">
        <v>1059</v>
      </c>
      <c r="C2545" s="14" t="s">
        <v>1236</v>
      </c>
      <c r="D2545" s="12"/>
      <c r="E2545" s="12">
        <v>222</v>
      </c>
      <c r="F2545" s="13" t="s">
        <v>1110</v>
      </c>
      <c r="G2545" s="12">
        <v>916</v>
      </c>
      <c r="H2545" s="12">
        <v>1985</v>
      </c>
      <c r="I2545" s="11">
        <v>371.084</v>
      </c>
      <c r="J2545" s="11">
        <v>353.58</v>
      </c>
      <c r="K2545" s="11">
        <v>314.05799999999999</v>
      </c>
      <c r="L2545" s="11">
        <v>265.71100000000001</v>
      </c>
      <c r="M2545" s="11">
        <v>223.01599999999999</v>
      </c>
      <c r="N2545" s="11">
        <v>185.39</v>
      </c>
      <c r="O2545" s="11">
        <v>160.41399999999999</v>
      </c>
      <c r="P2545" s="11">
        <v>129.01499999999999</v>
      </c>
      <c r="Q2545" s="11">
        <v>112.72</v>
      </c>
      <c r="R2545" s="11">
        <v>97.82</v>
      </c>
      <c r="S2545" s="11">
        <v>81.686000000000007</v>
      </c>
      <c r="T2545" s="11">
        <v>64.382999999999996</v>
      </c>
      <c r="U2545" s="11">
        <v>53.689</v>
      </c>
      <c r="V2545" s="11">
        <v>41.09</v>
      </c>
      <c r="W2545" s="11">
        <v>29.739000000000001</v>
      </c>
      <c r="X2545" s="11">
        <v>19.501999999999999</v>
      </c>
      <c r="Y2545" s="11">
        <v>10.271000000000001</v>
      </c>
      <c r="Z2545" s="11">
        <v>3.9159999999999999</v>
      </c>
      <c r="AA2545" s="11">
        <v>0.94699999999999995</v>
      </c>
      <c r="AB2545" s="11">
        <v>0.13700000000000001</v>
      </c>
      <c r="AC2545" s="11">
        <v>0.01</v>
      </c>
    </row>
    <row r="2546" spans="1:29" ht="11.5" hidden="1">
      <c r="A2546" s="15">
        <v>2529</v>
      </c>
      <c r="B2546" s="13" t="s">
        <v>1059</v>
      </c>
      <c r="C2546" s="14" t="s">
        <v>1236</v>
      </c>
      <c r="D2546" s="12"/>
      <c r="E2546" s="12">
        <v>222</v>
      </c>
      <c r="F2546" s="13" t="s">
        <v>1110</v>
      </c>
      <c r="G2546" s="12">
        <v>916</v>
      </c>
      <c r="H2546" s="12">
        <v>1990</v>
      </c>
      <c r="I2546" s="11">
        <v>367.37799999999999</v>
      </c>
      <c r="J2546" s="11">
        <v>346.99599999999998</v>
      </c>
      <c r="K2546" s="11">
        <v>327.459</v>
      </c>
      <c r="L2546" s="11">
        <v>287.34300000000002</v>
      </c>
      <c r="M2546" s="11">
        <v>242.92500000000001</v>
      </c>
      <c r="N2546" s="11">
        <v>207.529</v>
      </c>
      <c r="O2546" s="11">
        <v>175.32599999999999</v>
      </c>
      <c r="P2546" s="11">
        <v>153.27099999999999</v>
      </c>
      <c r="Q2546" s="11">
        <v>123.867</v>
      </c>
      <c r="R2546" s="11">
        <v>108.71599999999999</v>
      </c>
      <c r="S2546" s="11">
        <v>94.09</v>
      </c>
      <c r="T2546" s="11">
        <v>77.655000000000001</v>
      </c>
      <c r="U2546" s="11">
        <v>60.048999999999999</v>
      </c>
      <c r="V2546" s="11">
        <v>48.704999999999998</v>
      </c>
      <c r="W2546" s="11">
        <v>35.433</v>
      </c>
      <c r="X2546" s="11">
        <v>23.192</v>
      </c>
      <c r="Y2546" s="11">
        <v>12.689</v>
      </c>
      <c r="Z2546" s="11">
        <v>5.0129999999999999</v>
      </c>
      <c r="AA2546" s="11">
        <v>1.2709999999999999</v>
      </c>
      <c r="AB2546" s="11">
        <v>0.18</v>
      </c>
      <c r="AC2546" s="11">
        <v>1.2999999999999999E-2</v>
      </c>
    </row>
    <row r="2547" spans="1:29" ht="11.5" hidden="1">
      <c r="A2547" s="15">
        <v>2530</v>
      </c>
      <c r="B2547" s="13" t="s">
        <v>1059</v>
      </c>
      <c r="C2547" s="14" t="s">
        <v>1236</v>
      </c>
      <c r="D2547" s="12"/>
      <c r="E2547" s="12">
        <v>222</v>
      </c>
      <c r="F2547" s="13" t="s">
        <v>1110</v>
      </c>
      <c r="G2547" s="12">
        <v>916</v>
      </c>
      <c r="H2547" s="12">
        <v>1995</v>
      </c>
      <c r="I2547" s="11">
        <v>380.68299999999999</v>
      </c>
      <c r="J2547" s="11">
        <v>347.63299999999998</v>
      </c>
      <c r="K2547" s="11">
        <v>320.00700000000001</v>
      </c>
      <c r="L2547" s="11">
        <v>297.387</v>
      </c>
      <c r="M2547" s="11">
        <v>261.59199999999998</v>
      </c>
      <c r="N2547" s="11">
        <v>228.22499999999999</v>
      </c>
      <c r="O2547" s="11">
        <v>200.13200000000001</v>
      </c>
      <c r="P2547" s="11">
        <v>171.10900000000001</v>
      </c>
      <c r="Q2547" s="11">
        <v>150.465</v>
      </c>
      <c r="R2547" s="11">
        <v>121.52500000000001</v>
      </c>
      <c r="S2547" s="11">
        <v>105.84399999999999</v>
      </c>
      <c r="T2547" s="11">
        <v>90.322000000000003</v>
      </c>
      <c r="U2547" s="11">
        <v>73.096000000000004</v>
      </c>
      <c r="V2547" s="11">
        <v>54.945999999999998</v>
      </c>
      <c r="W2547" s="11">
        <v>42.371000000000002</v>
      </c>
      <c r="X2547" s="11">
        <v>27.911000000000001</v>
      </c>
      <c r="Y2547" s="11">
        <v>15.260999999999999</v>
      </c>
      <c r="Z2547" s="11">
        <v>6.2549999999999999</v>
      </c>
      <c r="AA2547" s="11">
        <v>1.629</v>
      </c>
      <c r="AB2547" s="11">
        <v>0.23799999999999999</v>
      </c>
      <c r="AC2547" s="11">
        <v>1.7999999999999999E-2</v>
      </c>
    </row>
    <row r="2548" spans="1:29" ht="11.5" hidden="1">
      <c r="A2548" s="15">
        <v>2531</v>
      </c>
      <c r="B2548" s="13" t="s">
        <v>1059</v>
      </c>
      <c r="C2548" s="14" t="s">
        <v>1236</v>
      </c>
      <c r="D2548" s="12"/>
      <c r="E2548" s="12">
        <v>222</v>
      </c>
      <c r="F2548" s="13" t="s">
        <v>1110</v>
      </c>
      <c r="G2548" s="12">
        <v>916</v>
      </c>
      <c r="H2548" s="12">
        <v>2000</v>
      </c>
      <c r="I2548" s="11">
        <v>368.07100000000003</v>
      </c>
      <c r="J2548" s="11">
        <v>365.358</v>
      </c>
      <c r="K2548" s="11">
        <v>325.77800000000002</v>
      </c>
      <c r="L2548" s="11">
        <v>293.42200000000003</v>
      </c>
      <c r="M2548" s="11">
        <v>271.84800000000001</v>
      </c>
      <c r="N2548" s="11">
        <v>242.37299999999999</v>
      </c>
      <c r="O2548" s="11">
        <v>214.09200000000001</v>
      </c>
      <c r="P2548" s="11">
        <v>189.20500000000001</v>
      </c>
      <c r="Q2548" s="11">
        <v>162.142</v>
      </c>
      <c r="R2548" s="11">
        <v>143.03399999999999</v>
      </c>
      <c r="S2548" s="11">
        <v>115.307</v>
      </c>
      <c r="T2548" s="11">
        <v>99.850999999999999</v>
      </c>
      <c r="U2548" s="11">
        <v>84.084999999999994</v>
      </c>
      <c r="V2548" s="11">
        <v>66.459999999999994</v>
      </c>
      <c r="W2548" s="11">
        <v>47.804000000000002</v>
      </c>
      <c r="X2548" s="11">
        <v>33.767000000000003</v>
      </c>
      <c r="Y2548" s="11">
        <v>18.838000000000001</v>
      </c>
      <c r="Z2548" s="11">
        <v>7.81</v>
      </c>
      <c r="AA2548" s="11">
        <v>2.1429999999999998</v>
      </c>
      <c r="AB2548" s="11">
        <v>0.32400000000000001</v>
      </c>
      <c r="AC2548" s="11">
        <v>2.5999999999999999E-2</v>
      </c>
    </row>
    <row r="2549" spans="1:29" ht="11.5" hidden="1">
      <c r="A2549" s="15">
        <v>2532</v>
      </c>
      <c r="B2549" s="13" t="s">
        <v>1059</v>
      </c>
      <c r="C2549" s="14" t="s">
        <v>1236</v>
      </c>
      <c r="D2549" s="12"/>
      <c r="E2549" s="12">
        <v>222</v>
      </c>
      <c r="F2549" s="13" t="s">
        <v>1110</v>
      </c>
      <c r="G2549" s="12">
        <v>916</v>
      </c>
      <c r="H2549" s="12">
        <v>2005</v>
      </c>
      <c r="I2549" s="11">
        <v>319.483</v>
      </c>
      <c r="J2549" s="11">
        <v>358.97</v>
      </c>
      <c r="K2549" s="11">
        <v>353.57299999999998</v>
      </c>
      <c r="L2549" s="11">
        <v>307.35399999999998</v>
      </c>
      <c r="M2549" s="11">
        <v>271.62900000000002</v>
      </c>
      <c r="N2549" s="11">
        <v>251.804</v>
      </c>
      <c r="O2549" s="11">
        <v>226.13800000000001</v>
      </c>
      <c r="P2549" s="11">
        <v>201.21199999999999</v>
      </c>
      <c r="Q2549" s="11">
        <v>177.93100000000001</v>
      </c>
      <c r="R2549" s="11">
        <v>152.297</v>
      </c>
      <c r="S2549" s="11">
        <v>134.352</v>
      </c>
      <c r="T2549" s="11">
        <v>107.352</v>
      </c>
      <c r="U2549" s="11">
        <v>91.742000000000004</v>
      </c>
      <c r="V2549" s="11">
        <v>75.566999999999993</v>
      </c>
      <c r="W2549" s="11">
        <v>57.746000000000002</v>
      </c>
      <c r="X2549" s="11">
        <v>38.811999999999998</v>
      </c>
      <c r="Y2549" s="11">
        <v>23.763999999999999</v>
      </c>
      <c r="Z2549" s="11">
        <v>10.347</v>
      </c>
      <c r="AA2549" s="11">
        <v>2.9649999999999999</v>
      </c>
      <c r="AB2549" s="11">
        <v>0.496</v>
      </c>
      <c r="AC2549" s="11">
        <v>3.9E-2</v>
      </c>
    </row>
    <row r="2550" spans="1:29" ht="11.5" hidden="1">
      <c r="A2550" s="15">
        <v>2533</v>
      </c>
      <c r="B2550" s="13" t="s">
        <v>1059</v>
      </c>
      <c r="C2550" s="14" t="s">
        <v>1236</v>
      </c>
      <c r="D2550" s="12"/>
      <c r="E2550" s="12">
        <v>222</v>
      </c>
      <c r="F2550" s="13" t="s">
        <v>1110</v>
      </c>
      <c r="G2550" s="12">
        <v>916</v>
      </c>
      <c r="H2550" s="12">
        <v>2010</v>
      </c>
      <c r="I2550" s="11">
        <v>296.65699999999998</v>
      </c>
      <c r="J2550" s="11">
        <v>311.55500000000001</v>
      </c>
      <c r="K2550" s="11">
        <v>350.12099999999998</v>
      </c>
      <c r="L2550" s="11">
        <v>336.84899999999999</v>
      </c>
      <c r="M2550" s="11">
        <v>286.89600000000002</v>
      </c>
      <c r="N2550" s="11">
        <v>252.69200000000001</v>
      </c>
      <c r="O2550" s="11">
        <v>236.43700000000001</v>
      </c>
      <c r="P2550" s="11">
        <v>214.16200000000001</v>
      </c>
      <c r="Q2550" s="11">
        <v>190.36699999999999</v>
      </c>
      <c r="R2550" s="11">
        <v>168.29599999999999</v>
      </c>
      <c r="S2550" s="11">
        <v>143.88200000000001</v>
      </c>
      <c r="T2550" s="11">
        <v>126.145</v>
      </c>
      <c r="U2550" s="11">
        <v>99.248999999999995</v>
      </c>
      <c r="V2550" s="11">
        <v>82.966999999999999</v>
      </c>
      <c r="W2550" s="11">
        <v>66.444999999999993</v>
      </c>
      <c r="X2550" s="11">
        <v>47.829000000000001</v>
      </c>
      <c r="Y2550" s="11">
        <v>28.146000000000001</v>
      </c>
      <c r="Z2550" s="11">
        <v>13.675000000000001</v>
      </c>
      <c r="AA2550" s="11">
        <v>4.2119999999999997</v>
      </c>
      <c r="AB2550" s="11">
        <v>0.751</v>
      </c>
      <c r="AC2550" s="11">
        <v>6.5000000000000002E-2</v>
      </c>
    </row>
    <row r="2551" spans="1:29" ht="11.5" hidden="1">
      <c r="A2551" s="15">
        <v>2534</v>
      </c>
      <c r="B2551" s="13" t="s">
        <v>1059</v>
      </c>
      <c r="C2551" s="14" t="s">
        <v>1236</v>
      </c>
      <c r="D2551" s="12"/>
      <c r="E2551" s="12">
        <v>222</v>
      </c>
      <c r="F2551" s="13" t="s">
        <v>1110</v>
      </c>
      <c r="G2551" s="12">
        <v>916</v>
      </c>
      <c r="H2551" s="12">
        <v>2015</v>
      </c>
      <c r="I2551" s="11">
        <v>284.5</v>
      </c>
      <c r="J2551" s="11">
        <v>289.67899999999997</v>
      </c>
      <c r="K2551" s="11">
        <v>303.83600000000001</v>
      </c>
      <c r="L2551" s="11">
        <v>336.56799999999998</v>
      </c>
      <c r="M2551" s="11">
        <v>320.47000000000003</v>
      </c>
      <c r="N2551" s="11">
        <v>271.40300000000002</v>
      </c>
      <c r="O2551" s="11">
        <v>239.453</v>
      </c>
      <c r="P2551" s="11">
        <v>225.53100000000001</v>
      </c>
      <c r="Q2551" s="11">
        <v>204.114</v>
      </c>
      <c r="R2551" s="11">
        <v>181.34</v>
      </c>
      <c r="S2551" s="11">
        <v>160.15899999999999</v>
      </c>
      <c r="T2551" s="11">
        <v>135.96299999999999</v>
      </c>
      <c r="U2551" s="11">
        <v>117.771</v>
      </c>
      <c r="V2551" s="11">
        <v>90.602999999999994</v>
      </c>
      <c r="W2551" s="11">
        <v>73.766999999999996</v>
      </c>
      <c r="X2551" s="11">
        <v>55.933</v>
      </c>
      <c r="Y2551" s="11">
        <v>35.658000000000001</v>
      </c>
      <c r="Z2551" s="11">
        <v>16.936</v>
      </c>
      <c r="AA2551" s="11">
        <v>5.9420000000000002</v>
      </c>
      <c r="AB2551" s="11">
        <v>1.157</v>
      </c>
      <c r="AC2551" s="11">
        <v>0.109</v>
      </c>
    </row>
    <row r="2552" spans="1:29" ht="11.5" hidden="1">
      <c r="A2552" s="15">
        <v>2535</v>
      </c>
      <c r="B2552" s="13" t="s">
        <v>1059</v>
      </c>
      <c r="C2552" s="14" t="s">
        <v>1236</v>
      </c>
      <c r="D2552" s="12"/>
      <c r="E2552" s="12">
        <v>222</v>
      </c>
      <c r="F2552" s="13" t="s">
        <v>1110</v>
      </c>
      <c r="G2552" s="12">
        <v>916</v>
      </c>
      <c r="H2552" s="12">
        <v>2020</v>
      </c>
      <c r="I2552" s="11">
        <v>281.36</v>
      </c>
      <c r="J2552" s="11">
        <v>278.57100000000003</v>
      </c>
      <c r="K2552" s="11">
        <v>282.959</v>
      </c>
      <c r="L2552" s="11">
        <v>292.08300000000003</v>
      </c>
      <c r="M2552" s="11">
        <v>322.23599999999999</v>
      </c>
      <c r="N2552" s="11">
        <v>306.82600000000002</v>
      </c>
      <c r="O2552" s="11">
        <v>259.84500000000003</v>
      </c>
      <c r="P2552" s="11">
        <v>230.00899999999999</v>
      </c>
      <c r="Q2552" s="11">
        <v>216.71100000000001</v>
      </c>
      <c r="R2552" s="11">
        <v>196.05</v>
      </c>
      <c r="S2552" s="11">
        <v>173.922</v>
      </c>
      <c r="T2552" s="11">
        <v>152.68700000000001</v>
      </c>
      <c r="U2552" s="11">
        <v>128.07400000000001</v>
      </c>
      <c r="V2552" s="11">
        <v>108.836</v>
      </c>
      <c r="W2552" s="11">
        <v>81.497</v>
      </c>
      <c r="X2552" s="11">
        <v>63.097000000000001</v>
      </c>
      <c r="Y2552" s="11">
        <v>42.857999999999997</v>
      </c>
      <c r="Z2552" s="11">
        <v>22.372</v>
      </c>
      <c r="AA2552" s="11">
        <v>7.8390000000000004</v>
      </c>
      <c r="AB2552" s="11">
        <v>1.762</v>
      </c>
      <c r="AC2552" s="11">
        <v>0.183</v>
      </c>
    </row>
    <row r="2553" spans="1:29" ht="11.5" hidden="1">
      <c r="A2553" s="15">
        <v>2536</v>
      </c>
      <c r="B2553" s="13" t="s">
        <v>1059</v>
      </c>
      <c r="C2553" s="14" t="s">
        <v>1237</v>
      </c>
      <c r="D2553" s="12"/>
      <c r="E2553" s="12">
        <v>320</v>
      </c>
      <c r="F2553" s="13" t="s">
        <v>1110</v>
      </c>
      <c r="G2553" s="12">
        <v>916</v>
      </c>
      <c r="H2553" s="12">
        <v>1950</v>
      </c>
      <c r="I2553" s="11">
        <v>268.66199999999998</v>
      </c>
      <c r="J2553" s="11">
        <v>207.12100000000001</v>
      </c>
      <c r="K2553" s="11">
        <v>181.797</v>
      </c>
      <c r="L2553" s="11">
        <v>167.227</v>
      </c>
      <c r="M2553" s="11">
        <v>149.69399999999999</v>
      </c>
      <c r="N2553" s="11">
        <v>121.67100000000001</v>
      </c>
      <c r="O2553" s="11">
        <v>94.956999999999994</v>
      </c>
      <c r="P2553" s="11">
        <v>79.364999999999995</v>
      </c>
      <c r="Q2553" s="11">
        <v>64.335999999999999</v>
      </c>
      <c r="R2553" s="11">
        <v>57.854999999999997</v>
      </c>
      <c r="S2553" s="11">
        <v>46.491999999999997</v>
      </c>
      <c r="T2553" s="11">
        <v>35.073</v>
      </c>
      <c r="U2553" s="11">
        <v>27.009</v>
      </c>
      <c r="V2553" s="11">
        <v>18.234999999999999</v>
      </c>
      <c r="W2553" s="11">
        <v>11.74</v>
      </c>
      <c r="X2553" s="11">
        <v>6.1550000000000002</v>
      </c>
      <c r="Y2553" s="11">
        <v>2.5209999999999999</v>
      </c>
      <c r="Z2553" s="11">
        <v>0.98299999999999998</v>
      </c>
      <c r="AA2553" s="11">
        <v>0.51900000000000002</v>
      </c>
      <c r="AB2553" s="11">
        <v>0.48399999999999999</v>
      </c>
      <c r="AC2553" s="11">
        <v>0.25600000000000001</v>
      </c>
    </row>
    <row r="2554" spans="1:29" ht="11.5" hidden="1">
      <c r="A2554" s="15">
        <v>2537</v>
      </c>
      <c r="B2554" s="13" t="s">
        <v>1059</v>
      </c>
      <c r="C2554" s="14" t="s">
        <v>1237</v>
      </c>
      <c r="D2554" s="12"/>
      <c r="E2554" s="12">
        <v>320</v>
      </c>
      <c r="F2554" s="13" t="s">
        <v>1110</v>
      </c>
      <c r="G2554" s="12">
        <v>916</v>
      </c>
      <c r="H2554" s="12">
        <v>1955</v>
      </c>
      <c r="I2554" s="11">
        <v>350.02300000000002</v>
      </c>
      <c r="J2554" s="11">
        <v>243.62299999999999</v>
      </c>
      <c r="K2554" s="11">
        <v>200.904</v>
      </c>
      <c r="L2554" s="11">
        <v>177.22</v>
      </c>
      <c r="M2554" s="11">
        <v>161.56200000000001</v>
      </c>
      <c r="N2554" s="11">
        <v>143.381</v>
      </c>
      <c r="O2554" s="11">
        <v>115.908</v>
      </c>
      <c r="P2554" s="11">
        <v>90.09</v>
      </c>
      <c r="Q2554" s="11">
        <v>74.941000000000003</v>
      </c>
      <c r="R2554" s="11">
        <v>60.222999999999999</v>
      </c>
      <c r="S2554" s="11">
        <v>53.37</v>
      </c>
      <c r="T2554" s="11">
        <v>41.872</v>
      </c>
      <c r="U2554" s="11">
        <v>30.327999999999999</v>
      </c>
      <c r="V2554" s="11">
        <v>21.942</v>
      </c>
      <c r="W2554" s="11">
        <v>13.760999999999999</v>
      </c>
      <c r="X2554" s="11">
        <v>7.71</v>
      </c>
      <c r="Y2554" s="11">
        <v>3.2229999999999999</v>
      </c>
      <c r="Z2554" s="11">
        <v>0.96199999999999997</v>
      </c>
      <c r="AA2554" s="11">
        <v>0.25</v>
      </c>
      <c r="AB2554" s="11">
        <v>8.2000000000000003E-2</v>
      </c>
      <c r="AC2554" s="11">
        <v>6.3E-2</v>
      </c>
    </row>
    <row r="2555" spans="1:29" ht="11.5" hidden="1">
      <c r="A2555" s="15">
        <v>2538</v>
      </c>
      <c r="B2555" s="13" t="s">
        <v>1059</v>
      </c>
      <c r="C2555" s="14" t="s">
        <v>1237</v>
      </c>
      <c r="D2555" s="12"/>
      <c r="E2555" s="12">
        <v>320</v>
      </c>
      <c r="F2555" s="13" t="s">
        <v>1110</v>
      </c>
      <c r="G2555" s="12">
        <v>916</v>
      </c>
      <c r="H2555" s="12">
        <v>1960</v>
      </c>
      <c r="I2555" s="11">
        <v>394.25200000000001</v>
      </c>
      <c r="J2555" s="11">
        <v>319.03100000000001</v>
      </c>
      <c r="K2555" s="11">
        <v>236.98500000000001</v>
      </c>
      <c r="L2555" s="11">
        <v>196.64699999999999</v>
      </c>
      <c r="M2555" s="11">
        <v>172.149</v>
      </c>
      <c r="N2555" s="11">
        <v>155.762</v>
      </c>
      <c r="O2555" s="11">
        <v>137.63800000000001</v>
      </c>
      <c r="P2555" s="11">
        <v>110.90300000000001</v>
      </c>
      <c r="Q2555" s="11">
        <v>85.841999999999999</v>
      </c>
      <c r="R2555" s="11">
        <v>70.825999999999993</v>
      </c>
      <c r="S2555" s="11">
        <v>56.119</v>
      </c>
      <c r="T2555" s="11">
        <v>48.615000000000002</v>
      </c>
      <c r="U2555" s="11">
        <v>36.726999999999997</v>
      </c>
      <c r="V2555" s="11">
        <v>25.120999999999999</v>
      </c>
      <c r="W2555" s="11">
        <v>16.981999999999999</v>
      </c>
      <c r="X2555" s="11">
        <v>9.3580000000000005</v>
      </c>
      <c r="Y2555" s="11">
        <v>4.2380000000000004</v>
      </c>
      <c r="Z2555" s="11">
        <v>1.3129999999999999</v>
      </c>
      <c r="AA2555" s="11">
        <v>0.26600000000000001</v>
      </c>
      <c r="AB2555" s="11">
        <v>4.2999999999999997E-2</v>
      </c>
      <c r="AC2555" s="11">
        <v>1.2999999999999999E-2</v>
      </c>
    </row>
    <row r="2556" spans="1:29" ht="11.5" hidden="1">
      <c r="A2556" s="15">
        <v>2539</v>
      </c>
      <c r="B2556" s="13" t="s">
        <v>1059</v>
      </c>
      <c r="C2556" s="14" t="s">
        <v>1237</v>
      </c>
      <c r="D2556" s="12"/>
      <c r="E2556" s="12">
        <v>320</v>
      </c>
      <c r="F2556" s="13" t="s">
        <v>1110</v>
      </c>
      <c r="G2556" s="12">
        <v>916</v>
      </c>
      <c r="H2556" s="12">
        <v>1965</v>
      </c>
      <c r="I2556" s="11">
        <v>438.60500000000002</v>
      </c>
      <c r="J2556" s="11">
        <v>362.42500000000001</v>
      </c>
      <c r="K2556" s="11">
        <v>311.077</v>
      </c>
      <c r="L2556" s="11">
        <v>232.53399999999999</v>
      </c>
      <c r="M2556" s="11">
        <v>191.52</v>
      </c>
      <c r="N2556" s="11">
        <v>166.37100000000001</v>
      </c>
      <c r="O2556" s="11">
        <v>150.22999999999999</v>
      </c>
      <c r="P2556" s="11">
        <v>132.446</v>
      </c>
      <c r="Q2556" s="11">
        <v>106.36499999999999</v>
      </c>
      <c r="R2556" s="11">
        <v>81.661000000000001</v>
      </c>
      <c r="S2556" s="11">
        <v>66.450999999999993</v>
      </c>
      <c r="T2556" s="11">
        <v>51.478000000000002</v>
      </c>
      <c r="U2556" s="11">
        <v>42.997999999999998</v>
      </c>
      <c r="V2556" s="11">
        <v>30.751000000000001</v>
      </c>
      <c r="W2556" s="11">
        <v>19.718</v>
      </c>
      <c r="X2556" s="11">
        <v>11.754</v>
      </c>
      <c r="Y2556" s="11">
        <v>5.2619999999999996</v>
      </c>
      <c r="Z2556" s="11">
        <v>1.768</v>
      </c>
      <c r="AA2556" s="11">
        <v>0.371</v>
      </c>
      <c r="AB2556" s="11">
        <v>4.4999999999999998E-2</v>
      </c>
      <c r="AC2556" s="11">
        <v>5.0000000000000001E-3</v>
      </c>
    </row>
    <row r="2557" spans="1:29" ht="11.5" hidden="1">
      <c r="A2557" s="15">
        <v>2540</v>
      </c>
      <c r="B2557" s="13" t="s">
        <v>1059</v>
      </c>
      <c r="C2557" s="14" t="s">
        <v>1237</v>
      </c>
      <c r="D2557" s="12"/>
      <c r="E2557" s="12">
        <v>320</v>
      </c>
      <c r="F2557" s="13" t="s">
        <v>1110</v>
      </c>
      <c r="G2557" s="12">
        <v>916</v>
      </c>
      <c r="H2557" s="12">
        <v>1970</v>
      </c>
      <c r="I2557" s="11">
        <v>500.86200000000002</v>
      </c>
      <c r="J2557" s="11">
        <v>406.678</v>
      </c>
      <c r="K2557" s="11">
        <v>353.70699999999999</v>
      </c>
      <c r="L2557" s="11">
        <v>304.77699999999999</v>
      </c>
      <c r="M2557" s="11">
        <v>224.91</v>
      </c>
      <c r="N2557" s="11">
        <v>183.96799999999999</v>
      </c>
      <c r="O2557" s="11">
        <v>160.01499999999999</v>
      </c>
      <c r="P2557" s="11">
        <v>144.44</v>
      </c>
      <c r="Q2557" s="11">
        <v>127.348</v>
      </c>
      <c r="R2557" s="11">
        <v>101.47799999999999</v>
      </c>
      <c r="S2557" s="11">
        <v>76.933000000000007</v>
      </c>
      <c r="T2557" s="11">
        <v>61.308</v>
      </c>
      <c r="U2557" s="11">
        <v>45.929000000000002</v>
      </c>
      <c r="V2557" s="11">
        <v>36.35</v>
      </c>
      <c r="W2557" s="11">
        <v>24.483000000000001</v>
      </c>
      <c r="X2557" s="11">
        <v>13.888</v>
      </c>
      <c r="Y2557" s="11">
        <v>6.7969999999999997</v>
      </c>
      <c r="Z2557" s="11">
        <v>2.2730000000000001</v>
      </c>
      <c r="AA2557" s="11">
        <v>0.52100000000000002</v>
      </c>
      <c r="AB2557" s="11">
        <v>6.7000000000000004E-2</v>
      </c>
      <c r="AC2557" s="11">
        <v>5.0000000000000001E-3</v>
      </c>
    </row>
    <row r="2558" spans="1:29" ht="11.5" hidden="1">
      <c r="A2558" s="15">
        <v>2541</v>
      </c>
      <c r="B2558" s="13" t="s">
        <v>1059</v>
      </c>
      <c r="C2558" s="14" t="s">
        <v>1237</v>
      </c>
      <c r="D2558" s="12"/>
      <c r="E2558" s="12">
        <v>320</v>
      </c>
      <c r="F2558" s="13" t="s">
        <v>1110</v>
      </c>
      <c r="G2558" s="12">
        <v>916</v>
      </c>
      <c r="H2558" s="12">
        <v>1975</v>
      </c>
      <c r="I2558" s="11">
        <v>577.13900000000001</v>
      </c>
      <c r="J2558" s="11">
        <v>467.37</v>
      </c>
      <c r="K2558" s="11">
        <v>395.41699999999997</v>
      </c>
      <c r="L2558" s="11">
        <v>342.97800000000001</v>
      </c>
      <c r="M2558" s="11">
        <v>288.91399999999999</v>
      </c>
      <c r="N2558" s="11">
        <v>210.548</v>
      </c>
      <c r="O2558" s="11">
        <v>173.78399999999999</v>
      </c>
      <c r="P2558" s="11">
        <v>151.60599999999999</v>
      </c>
      <c r="Q2558" s="11">
        <v>138.07</v>
      </c>
      <c r="R2558" s="11">
        <v>120.953</v>
      </c>
      <c r="S2558" s="11">
        <v>95.415999999999997</v>
      </c>
      <c r="T2558" s="11">
        <v>70.911000000000001</v>
      </c>
      <c r="U2558" s="11">
        <v>54.896000000000001</v>
      </c>
      <c r="V2558" s="11">
        <v>38.82</v>
      </c>
      <c r="W2558" s="11">
        <v>29.155999999999999</v>
      </c>
      <c r="X2558" s="11">
        <v>17.372</v>
      </c>
      <c r="Y2558" s="11">
        <v>8.2100000000000009</v>
      </c>
      <c r="Z2558" s="11">
        <v>3.0070000000000001</v>
      </c>
      <c r="AA2558" s="11">
        <v>0.68700000000000006</v>
      </c>
      <c r="AB2558" s="11">
        <v>9.8000000000000004E-2</v>
      </c>
      <c r="AC2558" s="11">
        <v>7.0000000000000001E-3</v>
      </c>
    </row>
    <row r="2559" spans="1:29" ht="11.5" hidden="1">
      <c r="A2559" s="15">
        <v>2542</v>
      </c>
      <c r="B2559" s="13" t="s">
        <v>1059</v>
      </c>
      <c r="C2559" s="14" t="s">
        <v>1237</v>
      </c>
      <c r="D2559" s="12"/>
      <c r="E2559" s="12">
        <v>320</v>
      </c>
      <c r="F2559" s="13" t="s">
        <v>1110</v>
      </c>
      <c r="G2559" s="12">
        <v>916</v>
      </c>
      <c r="H2559" s="12">
        <v>1980</v>
      </c>
      <c r="I2559" s="11">
        <v>659.75199999999995</v>
      </c>
      <c r="J2559" s="11">
        <v>541.67499999999995</v>
      </c>
      <c r="K2559" s="11">
        <v>452.32400000000001</v>
      </c>
      <c r="L2559" s="11">
        <v>378.98500000000001</v>
      </c>
      <c r="M2559" s="11">
        <v>317.55399999999997</v>
      </c>
      <c r="N2559" s="11">
        <v>265.57600000000002</v>
      </c>
      <c r="O2559" s="11">
        <v>195.262</v>
      </c>
      <c r="P2559" s="11">
        <v>161.80600000000001</v>
      </c>
      <c r="Q2559" s="11">
        <v>143.57</v>
      </c>
      <c r="R2559" s="11">
        <v>130.07300000000001</v>
      </c>
      <c r="S2559" s="11">
        <v>113.248</v>
      </c>
      <c r="T2559" s="11">
        <v>87.712000000000003</v>
      </c>
      <c r="U2559" s="11">
        <v>63.427</v>
      </c>
      <c r="V2559" s="11">
        <v>46.24</v>
      </c>
      <c r="W2559" s="11">
        <v>31.131</v>
      </c>
      <c r="X2559" s="11">
        <v>20.655000000000001</v>
      </c>
      <c r="Y2559" s="11">
        <v>10.321</v>
      </c>
      <c r="Z2559" s="11">
        <v>3.6339999999999999</v>
      </c>
      <c r="AA2559" s="11">
        <v>0.90100000000000002</v>
      </c>
      <c r="AB2559" s="11">
        <v>0.127</v>
      </c>
      <c r="AC2559" s="11">
        <v>0.01</v>
      </c>
    </row>
    <row r="2560" spans="1:29" ht="11.5" hidden="1">
      <c r="A2560" s="15">
        <v>2543</v>
      </c>
      <c r="B2560" s="13" t="s">
        <v>1059</v>
      </c>
      <c r="C2560" s="14" t="s">
        <v>1237</v>
      </c>
      <c r="D2560" s="12"/>
      <c r="E2560" s="12">
        <v>320</v>
      </c>
      <c r="F2560" s="13" t="s">
        <v>1110</v>
      </c>
      <c r="G2560" s="12">
        <v>916</v>
      </c>
      <c r="H2560" s="12">
        <v>1985</v>
      </c>
      <c r="I2560" s="11">
        <v>729.89800000000002</v>
      </c>
      <c r="J2560" s="11">
        <v>626.40200000000004</v>
      </c>
      <c r="K2560" s="11">
        <v>526.14300000000003</v>
      </c>
      <c r="L2560" s="11">
        <v>434.28800000000001</v>
      </c>
      <c r="M2560" s="11">
        <v>351.83</v>
      </c>
      <c r="N2560" s="11">
        <v>292.75200000000001</v>
      </c>
      <c r="O2560" s="11">
        <v>248.548</v>
      </c>
      <c r="P2560" s="11">
        <v>182.74799999999999</v>
      </c>
      <c r="Q2560" s="11">
        <v>153.97900000000001</v>
      </c>
      <c r="R2560" s="11">
        <v>135.441</v>
      </c>
      <c r="S2560" s="11">
        <v>122.402</v>
      </c>
      <c r="T2560" s="11">
        <v>104.8</v>
      </c>
      <c r="U2560" s="11">
        <v>79.147000000000006</v>
      </c>
      <c r="V2560" s="11">
        <v>54.198999999999998</v>
      </c>
      <c r="W2560" s="11">
        <v>37.28</v>
      </c>
      <c r="X2560" s="11">
        <v>22.346</v>
      </c>
      <c r="Y2560" s="11">
        <v>12.45</v>
      </c>
      <c r="Z2560" s="11">
        <v>4.6369999999999996</v>
      </c>
      <c r="AA2560" s="11">
        <v>1.101</v>
      </c>
      <c r="AB2560" s="11">
        <v>0.16700000000000001</v>
      </c>
      <c r="AC2560" s="11">
        <v>1.2999999999999999E-2</v>
      </c>
    </row>
    <row r="2561" spans="1:29" ht="11.5" hidden="1">
      <c r="A2561" s="15">
        <v>2544</v>
      </c>
      <c r="B2561" s="13" t="s">
        <v>1059</v>
      </c>
      <c r="C2561" s="14" t="s">
        <v>1237</v>
      </c>
      <c r="D2561" s="12"/>
      <c r="E2561" s="12">
        <v>320</v>
      </c>
      <c r="F2561" s="13" t="s">
        <v>1110</v>
      </c>
      <c r="G2561" s="12">
        <v>916</v>
      </c>
      <c r="H2561" s="12">
        <v>1990</v>
      </c>
      <c r="I2561" s="11">
        <v>773.98099999999999</v>
      </c>
      <c r="J2561" s="11">
        <v>701.50199999999995</v>
      </c>
      <c r="K2561" s="11">
        <v>611.45100000000002</v>
      </c>
      <c r="L2561" s="11">
        <v>508.29399999999998</v>
      </c>
      <c r="M2561" s="11">
        <v>406.96199999999999</v>
      </c>
      <c r="N2561" s="11">
        <v>327.05599999999998</v>
      </c>
      <c r="O2561" s="11">
        <v>275.95400000000001</v>
      </c>
      <c r="P2561" s="11">
        <v>235.351</v>
      </c>
      <c r="Q2561" s="11">
        <v>174.857</v>
      </c>
      <c r="R2561" s="11">
        <v>145.92400000000001</v>
      </c>
      <c r="S2561" s="11">
        <v>127.967</v>
      </c>
      <c r="T2561" s="11">
        <v>113.938</v>
      </c>
      <c r="U2561" s="11">
        <v>95.242999999999995</v>
      </c>
      <c r="V2561" s="11">
        <v>68.751999999999995</v>
      </c>
      <c r="W2561" s="11">
        <v>44.496000000000002</v>
      </c>
      <c r="X2561" s="11">
        <v>27.527000000000001</v>
      </c>
      <c r="Y2561" s="11">
        <v>13.896000000000001</v>
      </c>
      <c r="Z2561" s="11">
        <v>5.8010000000000002</v>
      </c>
      <c r="AA2561" s="11">
        <v>1.458</v>
      </c>
      <c r="AB2561" s="11">
        <v>0.21</v>
      </c>
      <c r="AC2561" s="11">
        <v>1.7000000000000001E-2</v>
      </c>
    </row>
    <row r="2562" spans="1:29" ht="11.5" hidden="1">
      <c r="A2562" s="15">
        <v>2545</v>
      </c>
      <c r="B2562" s="13" t="s">
        <v>1059</v>
      </c>
      <c r="C2562" s="14" t="s">
        <v>1237</v>
      </c>
      <c r="D2562" s="12"/>
      <c r="E2562" s="12">
        <v>320</v>
      </c>
      <c r="F2562" s="13" t="s">
        <v>1110</v>
      </c>
      <c r="G2562" s="12">
        <v>916</v>
      </c>
      <c r="H2562" s="12">
        <v>1995</v>
      </c>
      <c r="I2562" s="11">
        <v>866.15099999999995</v>
      </c>
      <c r="J2562" s="11">
        <v>749.41600000000005</v>
      </c>
      <c r="K2562" s="11">
        <v>686.45799999999997</v>
      </c>
      <c r="L2562" s="11">
        <v>593.02300000000002</v>
      </c>
      <c r="M2562" s="11">
        <v>476.661</v>
      </c>
      <c r="N2562" s="11">
        <v>377.52300000000002</v>
      </c>
      <c r="O2562" s="11">
        <v>308.30399999999997</v>
      </c>
      <c r="P2562" s="11">
        <v>259.74599999999998</v>
      </c>
      <c r="Q2562" s="11">
        <v>225.816</v>
      </c>
      <c r="R2562" s="11">
        <v>166.23</v>
      </c>
      <c r="S2562" s="11">
        <v>137.98099999999999</v>
      </c>
      <c r="T2562" s="11">
        <v>119.254</v>
      </c>
      <c r="U2562" s="11">
        <v>104.24</v>
      </c>
      <c r="V2562" s="11">
        <v>83.971000000000004</v>
      </c>
      <c r="W2562" s="11">
        <v>57.597000000000001</v>
      </c>
      <c r="X2562" s="11">
        <v>33.683</v>
      </c>
      <c r="Y2562" s="11">
        <v>17.721</v>
      </c>
      <c r="Z2562" s="11">
        <v>6.7370000000000001</v>
      </c>
      <c r="AA2562" s="11">
        <v>1.897</v>
      </c>
      <c r="AB2562" s="11">
        <v>0.28799999999999998</v>
      </c>
      <c r="AC2562" s="11">
        <v>2.1999999999999999E-2</v>
      </c>
    </row>
    <row r="2563" spans="1:29" ht="11.5" hidden="1">
      <c r="A2563" s="15">
        <v>2546</v>
      </c>
      <c r="B2563" s="13" t="s">
        <v>1059</v>
      </c>
      <c r="C2563" s="14" t="s">
        <v>1237</v>
      </c>
      <c r="D2563" s="12"/>
      <c r="E2563" s="12">
        <v>320</v>
      </c>
      <c r="F2563" s="13" t="s">
        <v>1110</v>
      </c>
      <c r="G2563" s="12">
        <v>916</v>
      </c>
      <c r="H2563" s="12">
        <v>2000</v>
      </c>
      <c r="I2563" s="11">
        <v>928.42700000000002</v>
      </c>
      <c r="J2563" s="11">
        <v>843.88199999999995</v>
      </c>
      <c r="K2563" s="11">
        <v>734.03800000000001</v>
      </c>
      <c r="L2563" s="11">
        <v>667.10500000000002</v>
      </c>
      <c r="M2563" s="11">
        <v>558.20899999999995</v>
      </c>
      <c r="N2563" s="11">
        <v>444.75200000000001</v>
      </c>
      <c r="O2563" s="11">
        <v>357.08199999999999</v>
      </c>
      <c r="P2563" s="11">
        <v>291.02999999999997</v>
      </c>
      <c r="Q2563" s="11">
        <v>249.904</v>
      </c>
      <c r="R2563" s="11">
        <v>215.95500000000001</v>
      </c>
      <c r="S2563" s="11">
        <v>157.96899999999999</v>
      </c>
      <c r="T2563" s="11">
        <v>129.24799999999999</v>
      </c>
      <c r="U2563" s="11">
        <v>110.01600000000001</v>
      </c>
      <c r="V2563" s="11">
        <v>93.471000000000004</v>
      </c>
      <c r="W2563" s="11">
        <v>72.378</v>
      </c>
      <c r="X2563" s="11">
        <v>45.476999999999997</v>
      </c>
      <c r="Y2563" s="11">
        <v>22.891999999999999</v>
      </c>
      <c r="Z2563" s="11">
        <v>9.2789999999999999</v>
      </c>
      <c r="AA2563" s="11">
        <v>2.4390000000000001</v>
      </c>
      <c r="AB2563" s="11">
        <v>0.42199999999999999</v>
      </c>
      <c r="AC2563" s="11">
        <v>3.2000000000000001E-2</v>
      </c>
    </row>
    <row r="2564" spans="1:29" ht="11.5" hidden="1">
      <c r="A2564" s="15">
        <v>2547</v>
      </c>
      <c r="B2564" s="13" t="s">
        <v>1059</v>
      </c>
      <c r="C2564" s="14" t="s">
        <v>1237</v>
      </c>
      <c r="D2564" s="12"/>
      <c r="E2564" s="12">
        <v>320</v>
      </c>
      <c r="F2564" s="13" t="s">
        <v>1110</v>
      </c>
      <c r="G2564" s="12">
        <v>916</v>
      </c>
      <c r="H2564" s="12">
        <v>2005</v>
      </c>
      <c r="I2564" s="11">
        <v>974.32299999999998</v>
      </c>
      <c r="J2564" s="11">
        <v>911.26300000000003</v>
      </c>
      <c r="K2564" s="11">
        <v>831.90099999999995</v>
      </c>
      <c r="L2564" s="11">
        <v>718.81399999999996</v>
      </c>
      <c r="M2564" s="11">
        <v>639.63400000000001</v>
      </c>
      <c r="N2564" s="11">
        <v>532.72400000000005</v>
      </c>
      <c r="O2564" s="11">
        <v>428.14699999999999</v>
      </c>
      <c r="P2564" s="11">
        <v>343.02199999999999</v>
      </c>
      <c r="Q2564" s="11">
        <v>282.67099999999999</v>
      </c>
      <c r="R2564" s="11">
        <v>241.47900000000001</v>
      </c>
      <c r="S2564" s="11">
        <v>207.74</v>
      </c>
      <c r="T2564" s="11">
        <v>149.71899999999999</v>
      </c>
      <c r="U2564" s="11">
        <v>120.58799999999999</v>
      </c>
      <c r="V2564" s="11">
        <v>100.265</v>
      </c>
      <c r="W2564" s="11">
        <v>82.573999999999998</v>
      </c>
      <c r="X2564" s="11">
        <v>59.286999999999999</v>
      </c>
      <c r="Y2564" s="11">
        <v>32.305999999999997</v>
      </c>
      <c r="Z2564" s="11">
        <v>12.775</v>
      </c>
      <c r="AA2564" s="11">
        <v>3.6389999999999998</v>
      </c>
      <c r="AB2564" s="11">
        <v>0.59</v>
      </c>
      <c r="AC2564" s="11">
        <v>0.05</v>
      </c>
    </row>
    <row r="2565" spans="1:29" ht="11.5" hidden="1">
      <c r="A2565" s="15">
        <v>2548</v>
      </c>
      <c r="B2565" s="13" t="s">
        <v>1059</v>
      </c>
      <c r="C2565" s="14" t="s">
        <v>1237</v>
      </c>
      <c r="D2565" s="12"/>
      <c r="E2565" s="12">
        <v>320</v>
      </c>
      <c r="F2565" s="13" t="s">
        <v>1110</v>
      </c>
      <c r="G2565" s="12">
        <v>916</v>
      </c>
      <c r="H2565" s="12">
        <v>2010</v>
      </c>
      <c r="I2565" s="11">
        <v>952.70399999999995</v>
      </c>
      <c r="J2565" s="11">
        <v>964.18700000000001</v>
      </c>
      <c r="K2565" s="11">
        <v>904.23500000000001</v>
      </c>
      <c r="L2565" s="11">
        <v>822.452</v>
      </c>
      <c r="M2565" s="11">
        <v>704.49</v>
      </c>
      <c r="N2565" s="11">
        <v>625.28200000000004</v>
      </c>
      <c r="O2565" s="11">
        <v>522.88800000000003</v>
      </c>
      <c r="P2565" s="11">
        <v>419.81700000000001</v>
      </c>
      <c r="Q2565" s="11">
        <v>336.654</v>
      </c>
      <c r="R2565" s="11">
        <v>276.16399999999999</v>
      </c>
      <c r="S2565" s="11">
        <v>234.352</v>
      </c>
      <c r="T2565" s="11">
        <v>199.572</v>
      </c>
      <c r="U2565" s="11">
        <v>141.57499999999999</v>
      </c>
      <c r="V2565" s="11">
        <v>111.622</v>
      </c>
      <c r="W2565" s="11">
        <v>90.320999999999998</v>
      </c>
      <c r="X2565" s="11">
        <v>69.335999999999999</v>
      </c>
      <c r="Y2565" s="11">
        <v>43.429000000000002</v>
      </c>
      <c r="Z2565" s="11">
        <v>18.779</v>
      </c>
      <c r="AA2565" s="11">
        <v>5.3049999999999997</v>
      </c>
      <c r="AB2565" s="11">
        <v>0.94699999999999995</v>
      </c>
      <c r="AC2565" s="11">
        <v>7.2999999999999995E-2</v>
      </c>
    </row>
    <row r="2566" spans="1:29" ht="11.5" hidden="1">
      <c r="A2566" s="15">
        <v>2549</v>
      </c>
      <c r="B2566" s="13" t="s">
        <v>1059</v>
      </c>
      <c r="C2566" s="14" t="s">
        <v>1237</v>
      </c>
      <c r="D2566" s="12"/>
      <c r="E2566" s="12">
        <v>320</v>
      </c>
      <c r="F2566" s="13" t="s">
        <v>1110</v>
      </c>
      <c r="G2566" s="12">
        <v>916</v>
      </c>
      <c r="H2566" s="12">
        <v>2015</v>
      </c>
      <c r="I2566" s="11">
        <v>975.06100000000004</v>
      </c>
      <c r="J2566" s="11">
        <v>946.20899999999995</v>
      </c>
      <c r="K2566" s="11">
        <v>959.94100000000003</v>
      </c>
      <c r="L2566" s="11">
        <v>898.23699999999997</v>
      </c>
      <c r="M2566" s="11">
        <v>813.55</v>
      </c>
      <c r="N2566" s="11">
        <v>695.31100000000004</v>
      </c>
      <c r="O2566" s="11">
        <v>617.75699999999995</v>
      </c>
      <c r="P2566" s="11">
        <v>516.12599999999998</v>
      </c>
      <c r="Q2566" s="11">
        <v>413.923</v>
      </c>
      <c r="R2566" s="11">
        <v>330.65800000000002</v>
      </c>
      <c r="S2566" s="11">
        <v>269.71199999999999</v>
      </c>
      <c r="T2566" s="11">
        <v>226.98500000000001</v>
      </c>
      <c r="U2566" s="11">
        <v>190.785</v>
      </c>
      <c r="V2566" s="11">
        <v>132.97</v>
      </c>
      <c r="W2566" s="11">
        <v>102.339</v>
      </c>
      <c r="X2566" s="11">
        <v>77.739999999999995</v>
      </c>
      <c r="Y2566" s="11">
        <v>52.845999999999997</v>
      </c>
      <c r="Z2566" s="11">
        <v>26.89</v>
      </c>
      <c r="AA2566" s="11">
        <v>8.6370000000000005</v>
      </c>
      <c r="AB2566" s="11">
        <v>1.6160000000000001</v>
      </c>
      <c r="AC2566" s="11">
        <v>0.13200000000000001</v>
      </c>
    </row>
    <row r="2567" spans="1:29" ht="11.5" hidden="1">
      <c r="A2567" s="15">
        <v>2550</v>
      </c>
      <c r="B2567" s="13" t="s">
        <v>1059</v>
      </c>
      <c r="C2567" s="14" t="s">
        <v>1237</v>
      </c>
      <c r="D2567" s="12"/>
      <c r="E2567" s="12">
        <v>320</v>
      </c>
      <c r="F2567" s="13" t="s">
        <v>1110</v>
      </c>
      <c r="G2567" s="12">
        <v>916</v>
      </c>
      <c r="H2567" s="12">
        <v>2020</v>
      </c>
      <c r="I2567" s="11">
        <v>1010.072</v>
      </c>
      <c r="J2567" s="11">
        <v>969.48</v>
      </c>
      <c r="K2567" s="11">
        <v>942.38</v>
      </c>
      <c r="L2567" s="11">
        <v>953.92</v>
      </c>
      <c r="M2567" s="11">
        <v>889.32600000000002</v>
      </c>
      <c r="N2567" s="11">
        <v>804.02700000000004</v>
      </c>
      <c r="O2567" s="11">
        <v>687.36500000000001</v>
      </c>
      <c r="P2567" s="11">
        <v>610.35400000000004</v>
      </c>
      <c r="Q2567" s="11">
        <v>509.30700000000002</v>
      </c>
      <c r="R2567" s="11">
        <v>407.01799999999997</v>
      </c>
      <c r="S2567" s="11">
        <v>323.47300000000001</v>
      </c>
      <c r="T2567" s="11">
        <v>261.94499999999999</v>
      </c>
      <c r="U2567" s="11">
        <v>217.91</v>
      </c>
      <c r="V2567" s="11">
        <v>180.15</v>
      </c>
      <c r="W2567" s="11">
        <v>122.83</v>
      </c>
      <c r="X2567" s="11">
        <v>89.037000000000006</v>
      </c>
      <c r="Y2567" s="11">
        <v>60.319000000000003</v>
      </c>
      <c r="Z2567" s="11">
        <v>33.558999999999997</v>
      </c>
      <c r="AA2567" s="11">
        <v>12.874000000000001</v>
      </c>
      <c r="AB2567" s="11">
        <v>2.7930000000000001</v>
      </c>
      <c r="AC2567" s="11">
        <v>0.31900000000000001</v>
      </c>
    </row>
    <row r="2568" spans="1:29" ht="11.5" hidden="1">
      <c r="A2568" s="15">
        <v>2551</v>
      </c>
      <c r="B2568" s="13" t="s">
        <v>1059</v>
      </c>
      <c r="C2568" s="14" t="s">
        <v>1238</v>
      </c>
      <c r="D2568" s="12"/>
      <c r="E2568" s="12">
        <v>340</v>
      </c>
      <c r="F2568" s="13" t="s">
        <v>1110</v>
      </c>
      <c r="G2568" s="12">
        <v>916</v>
      </c>
      <c r="H2568" s="12">
        <v>1950</v>
      </c>
      <c r="I2568" s="11">
        <v>133.84800000000001</v>
      </c>
      <c r="J2568" s="11">
        <v>99.111999999999995</v>
      </c>
      <c r="K2568" s="11">
        <v>86.423000000000002</v>
      </c>
      <c r="L2568" s="11">
        <v>77.292000000000002</v>
      </c>
      <c r="M2568" s="11">
        <v>66.144000000000005</v>
      </c>
      <c r="N2568" s="11">
        <v>57.823999999999998</v>
      </c>
      <c r="O2568" s="11">
        <v>43.991999999999997</v>
      </c>
      <c r="P2568" s="11">
        <v>41.6</v>
      </c>
      <c r="Q2568" s="11">
        <v>34.838999999999999</v>
      </c>
      <c r="R2568" s="11">
        <v>29.952000000000002</v>
      </c>
      <c r="S2568" s="11">
        <v>27.143999999999998</v>
      </c>
      <c r="T2568" s="11">
        <v>20.8</v>
      </c>
      <c r="U2568" s="11">
        <v>17.367999999999999</v>
      </c>
      <c r="V2568" s="11">
        <v>11.023</v>
      </c>
      <c r="W2568" s="11">
        <v>8.32</v>
      </c>
      <c r="X2568" s="11">
        <v>6.24</v>
      </c>
      <c r="Y2568" s="11">
        <v>4.9640000000000004</v>
      </c>
      <c r="Z2568" s="11">
        <v>1.607</v>
      </c>
      <c r="AA2568" s="11">
        <v>0.34799999999999998</v>
      </c>
      <c r="AB2568" s="11">
        <v>4.4999999999999998E-2</v>
      </c>
      <c r="AC2568" s="11">
        <v>4.0000000000000001E-3</v>
      </c>
    </row>
    <row r="2569" spans="1:29" ht="11.5" hidden="1">
      <c r="A2569" s="15">
        <v>2552</v>
      </c>
      <c r="B2569" s="13" t="s">
        <v>1059</v>
      </c>
      <c r="C2569" s="14" t="s">
        <v>1238</v>
      </c>
      <c r="D2569" s="12"/>
      <c r="E2569" s="12">
        <v>340</v>
      </c>
      <c r="F2569" s="13" t="s">
        <v>1110</v>
      </c>
      <c r="G2569" s="12">
        <v>916</v>
      </c>
      <c r="H2569" s="12">
        <v>1955</v>
      </c>
      <c r="I2569" s="11">
        <v>168.98599999999999</v>
      </c>
      <c r="J2569" s="11">
        <v>120.16200000000001</v>
      </c>
      <c r="K2569" s="11">
        <v>96.671999999999997</v>
      </c>
      <c r="L2569" s="11">
        <v>84.727000000000004</v>
      </c>
      <c r="M2569" s="11">
        <v>75.251999999999995</v>
      </c>
      <c r="N2569" s="11">
        <v>63.838000000000001</v>
      </c>
      <c r="O2569" s="11">
        <v>55.335999999999999</v>
      </c>
      <c r="P2569" s="11">
        <v>41.838000000000001</v>
      </c>
      <c r="Q2569" s="11">
        <v>39.347000000000001</v>
      </c>
      <c r="R2569" s="11">
        <v>32.628999999999998</v>
      </c>
      <c r="S2569" s="11">
        <v>27.655999999999999</v>
      </c>
      <c r="T2569" s="11">
        <v>24.373000000000001</v>
      </c>
      <c r="U2569" s="11">
        <v>17.815000000000001</v>
      </c>
      <c r="V2569" s="11">
        <v>13.964</v>
      </c>
      <c r="W2569" s="11">
        <v>8.1739999999999995</v>
      </c>
      <c r="X2569" s="11">
        <v>5.5780000000000003</v>
      </c>
      <c r="Y2569" s="11">
        <v>2.911</v>
      </c>
      <c r="Z2569" s="11">
        <v>1.1000000000000001</v>
      </c>
      <c r="AA2569" s="11">
        <v>0.18</v>
      </c>
      <c r="AB2569" s="11">
        <v>2.1000000000000001E-2</v>
      </c>
      <c r="AC2569" s="11">
        <v>2E-3</v>
      </c>
    </row>
    <row r="2570" spans="1:29" ht="11.5" hidden="1">
      <c r="A2570" s="15">
        <v>2553</v>
      </c>
      <c r="B2570" s="13" t="s">
        <v>1059</v>
      </c>
      <c r="C2570" s="14" t="s">
        <v>1238</v>
      </c>
      <c r="D2570" s="12"/>
      <c r="E2570" s="12">
        <v>340</v>
      </c>
      <c r="F2570" s="13" t="s">
        <v>1110</v>
      </c>
      <c r="G2570" s="12">
        <v>916</v>
      </c>
      <c r="H2570" s="12">
        <v>1960</v>
      </c>
      <c r="I2570" s="11">
        <v>194.55799999999999</v>
      </c>
      <c r="J2570" s="11">
        <v>153.58099999999999</v>
      </c>
      <c r="K2570" s="11">
        <v>117.084</v>
      </c>
      <c r="L2570" s="11">
        <v>94.433000000000007</v>
      </c>
      <c r="M2570" s="11">
        <v>82.141999999999996</v>
      </c>
      <c r="N2570" s="11">
        <v>72.322000000000003</v>
      </c>
      <c r="O2570" s="11">
        <v>60.841000000000001</v>
      </c>
      <c r="P2570" s="11">
        <v>52.527999999999999</v>
      </c>
      <c r="Q2570" s="11">
        <v>39.582999999999998</v>
      </c>
      <c r="R2570" s="11">
        <v>37.015000000000001</v>
      </c>
      <c r="S2570" s="11">
        <v>30.363</v>
      </c>
      <c r="T2570" s="11">
        <v>25.087</v>
      </c>
      <c r="U2570" s="11">
        <v>21.172000000000001</v>
      </c>
      <c r="V2570" s="11">
        <v>14.59</v>
      </c>
      <c r="W2570" s="11">
        <v>10.583</v>
      </c>
      <c r="X2570" s="11">
        <v>5.6150000000000002</v>
      </c>
      <c r="Y2570" s="11">
        <v>3.069</v>
      </c>
      <c r="Z2570" s="11">
        <v>1.0980000000000001</v>
      </c>
      <c r="AA2570" s="11">
        <v>0.27800000000000002</v>
      </c>
      <c r="AB2570" s="11">
        <v>0.03</v>
      </c>
      <c r="AC2570" s="11">
        <v>2E-3</v>
      </c>
    </row>
    <row r="2571" spans="1:29" ht="11.5" hidden="1">
      <c r="A2571" s="15">
        <v>2554</v>
      </c>
      <c r="B2571" s="13" t="s">
        <v>1059</v>
      </c>
      <c r="C2571" s="14" t="s">
        <v>1238</v>
      </c>
      <c r="D2571" s="12"/>
      <c r="E2571" s="12">
        <v>340</v>
      </c>
      <c r="F2571" s="13" t="s">
        <v>1110</v>
      </c>
      <c r="G2571" s="12">
        <v>916</v>
      </c>
      <c r="H2571" s="12">
        <v>1965</v>
      </c>
      <c r="I2571" s="11">
        <v>221.8</v>
      </c>
      <c r="J2571" s="11">
        <v>179.31700000000001</v>
      </c>
      <c r="K2571" s="11">
        <v>149.535</v>
      </c>
      <c r="L2571" s="11">
        <v>113.90600000000001</v>
      </c>
      <c r="M2571" s="11">
        <v>90.977999999999994</v>
      </c>
      <c r="N2571" s="11">
        <v>78.396000000000001</v>
      </c>
      <c r="O2571" s="11">
        <v>68.501999999999995</v>
      </c>
      <c r="P2571" s="11">
        <v>57.497999999999998</v>
      </c>
      <c r="Q2571" s="11">
        <v>49.726999999999997</v>
      </c>
      <c r="R2571" s="11">
        <v>37.353000000000002</v>
      </c>
      <c r="S2571" s="11">
        <v>34.722999999999999</v>
      </c>
      <c r="T2571" s="11">
        <v>27.844000000000001</v>
      </c>
      <c r="U2571" s="11">
        <v>22.128</v>
      </c>
      <c r="V2571" s="11">
        <v>17.702999999999999</v>
      </c>
      <c r="W2571" s="11">
        <v>11.343</v>
      </c>
      <c r="X2571" s="11">
        <v>7.4889999999999999</v>
      </c>
      <c r="Y2571" s="11">
        <v>3.0870000000000002</v>
      </c>
      <c r="Z2571" s="11">
        <v>1.0489999999999999</v>
      </c>
      <c r="AA2571" s="11">
        <v>0.23100000000000001</v>
      </c>
      <c r="AB2571" s="11">
        <v>3.4000000000000002E-2</v>
      </c>
      <c r="AC2571" s="11">
        <v>2E-3</v>
      </c>
    </row>
    <row r="2572" spans="1:29" ht="11.5" hidden="1">
      <c r="A2572" s="15">
        <v>2555</v>
      </c>
      <c r="B2572" s="13" t="s">
        <v>1059</v>
      </c>
      <c r="C2572" s="14" t="s">
        <v>1238</v>
      </c>
      <c r="D2572" s="12"/>
      <c r="E2572" s="12">
        <v>340</v>
      </c>
      <c r="F2572" s="13" t="s">
        <v>1110</v>
      </c>
      <c r="G2572" s="12">
        <v>916</v>
      </c>
      <c r="H2572" s="12">
        <v>1970</v>
      </c>
      <c r="I2572" s="11">
        <v>258.608</v>
      </c>
      <c r="J2572" s="11">
        <v>207.51499999999999</v>
      </c>
      <c r="K2572" s="11">
        <v>175.19300000000001</v>
      </c>
      <c r="L2572" s="11">
        <v>145.97499999999999</v>
      </c>
      <c r="M2572" s="11">
        <v>110.009</v>
      </c>
      <c r="N2572" s="11">
        <v>86.78</v>
      </c>
      <c r="O2572" s="11">
        <v>73.95</v>
      </c>
      <c r="P2572" s="11">
        <v>64.341999999999999</v>
      </c>
      <c r="Q2572" s="11">
        <v>54.067999999999998</v>
      </c>
      <c r="R2572" s="11">
        <v>46.767000000000003</v>
      </c>
      <c r="S2572" s="11">
        <v>35.054000000000002</v>
      </c>
      <c r="T2572" s="11">
        <v>32.067</v>
      </c>
      <c r="U2572" s="11">
        <v>24.875</v>
      </c>
      <c r="V2572" s="11">
        <v>18.850999999999999</v>
      </c>
      <c r="W2572" s="11">
        <v>14.108000000000001</v>
      </c>
      <c r="X2572" s="11">
        <v>8.2739999999999991</v>
      </c>
      <c r="Y2572" s="11">
        <v>4.3929999999999998</v>
      </c>
      <c r="Z2572" s="11">
        <v>1.214</v>
      </c>
      <c r="AA2572" s="11">
        <v>0.26900000000000002</v>
      </c>
      <c r="AB2572" s="11">
        <v>3.6999999999999998E-2</v>
      </c>
      <c r="AC2572" s="11">
        <v>4.0000000000000001E-3</v>
      </c>
    </row>
    <row r="2573" spans="1:29" ht="11.5" hidden="1">
      <c r="A2573" s="15">
        <v>2556</v>
      </c>
      <c r="B2573" s="13" t="s">
        <v>1059</v>
      </c>
      <c r="C2573" s="14" t="s">
        <v>1238</v>
      </c>
      <c r="D2573" s="12"/>
      <c r="E2573" s="12">
        <v>340</v>
      </c>
      <c r="F2573" s="13" t="s">
        <v>1110</v>
      </c>
      <c r="G2573" s="12">
        <v>916</v>
      </c>
      <c r="H2573" s="12">
        <v>1975</v>
      </c>
      <c r="I2573" s="11">
        <v>294.20999999999998</v>
      </c>
      <c r="J2573" s="11">
        <v>245.15899999999999</v>
      </c>
      <c r="K2573" s="11">
        <v>203.22800000000001</v>
      </c>
      <c r="L2573" s="11">
        <v>171.32300000000001</v>
      </c>
      <c r="M2573" s="11">
        <v>141.54</v>
      </c>
      <c r="N2573" s="11">
        <v>105.366</v>
      </c>
      <c r="O2573" s="11">
        <v>82.064999999999998</v>
      </c>
      <c r="P2573" s="11">
        <v>69.602000000000004</v>
      </c>
      <c r="Q2573" s="11">
        <v>60.719000000000001</v>
      </c>
      <c r="R2573" s="11">
        <v>51.052</v>
      </c>
      <c r="S2573" s="11">
        <v>44.171999999999997</v>
      </c>
      <c r="T2573" s="11">
        <v>32.625</v>
      </c>
      <c r="U2573" s="11">
        <v>28.998000000000001</v>
      </c>
      <c r="V2573" s="11">
        <v>21.552</v>
      </c>
      <c r="W2573" s="11">
        <v>15.36</v>
      </c>
      <c r="X2573" s="11">
        <v>10.577999999999999</v>
      </c>
      <c r="Y2573" s="11">
        <v>5.13</v>
      </c>
      <c r="Z2573" s="11">
        <v>1.9350000000000001</v>
      </c>
      <c r="AA2573" s="11">
        <v>0.36699999999999999</v>
      </c>
      <c r="AB2573" s="11">
        <v>5.2999999999999999E-2</v>
      </c>
      <c r="AC2573" s="11">
        <v>5.0000000000000001E-3</v>
      </c>
    </row>
    <row r="2574" spans="1:29" ht="11.5" hidden="1">
      <c r="A2574" s="15">
        <v>2557</v>
      </c>
      <c r="B2574" s="13" t="s">
        <v>1059</v>
      </c>
      <c r="C2574" s="14" t="s">
        <v>1238</v>
      </c>
      <c r="D2574" s="12"/>
      <c r="E2574" s="12">
        <v>340</v>
      </c>
      <c r="F2574" s="13" t="s">
        <v>1110</v>
      </c>
      <c r="G2574" s="12">
        <v>916</v>
      </c>
      <c r="H2574" s="12">
        <v>1980</v>
      </c>
      <c r="I2574" s="11">
        <v>340.46300000000002</v>
      </c>
      <c r="J2574" s="11">
        <v>282.03500000000003</v>
      </c>
      <c r="K2574" s="11">
        <v>240.64500000000001</v>
      </c>
      <c r="L2574" s="11">
        <v>199.01599999999999</v>
      </c>
      <c r="M2574" s="11">
        <v>166.46199999999999</v>
      </c>
      <c r="N2574" s="11">
        <v>136.24600000000001</v>
      </c>
      <c r="O2574" s="11">
        <v>100.116</v>
      </c>
      <c r="P2574" s="11">
        <v>77.403999999999996</v>
      </c>
      <c r="Q2574" s="11">
        <v>65.814999999999998</v>
      </c>
      <c r="R2574" s="11">
        <v>57.554000000000002</v>
      </c>
      <c r="S2574" s="11">
        <v>48.456000000000003</v>
      </c>
      <c r="T2574" s="11">
        <v>41.424999999999997</v>
      </c>
      <c r="U2574" s="11">
        <v>29.826000000000001</v>
      </c>
      <c r="V2574" s="11">
        <v>25.518000000000001</v>
      </c>
      <c r="W2574" s="11">
        <v>17.920999999999999</v>
      </c>
      <c r="X2574" s="11">
        <v>11.805999999999999</v>
      </c>
      <c r="Y2574" s="11">
        <v>6.8369999999999997</v>
      </c>
      <c r="Z2574" s="11">
        <v>2.431</v>
      </c>
      <c r="AA2574" s="11">
        <v>0.64900000000000002</v>
      </c>
      <c r="AB2574" s="11">
        <v>8.3000000000000004E-2</v>
      </c>
      <c r="AC2574" s="11">
        <v>8.0000000000000002E-3</v>
      </c>
    </row>
    <row r="2575" spans="1:29" ht="11.5" hidden="1">
      <c r="A2575" s="15">
        <v>2558</v>
      </c>
      <c r="B2575" s="13" t="s">
        <v>1059</v>
      </c>
      <c r="C2575" s="14" t="s">
        <v>1238</v>
      </c>
      <c r="D2575" s="12"/>
      <c r="E2575" s="12">
        <v>340</v>
      </c>
      <c r="F2575" s="13" t="s">
        <v>1110</v>
      </c>
      <c r="G2575" s="12">
        <v>916</v>
      </c>
      <c r="H2575" s="12">
        <v>1985</v>
      </c>
      <c r="I2575" s="11">
        <v>382.87799999999999</v>
      </c>
      <c r="J2575" s="11">
        <v>329.92399999999998</v>
      </c>
      <c r="K2575" s="11">
        <v>277.32600000000002</v>
      </c>
      <c r="L2575" s="11">
        <v>235.87</v>
      </c>
      <c r="M2575" s="11">
        <v>193.54</v>
      </c>
      <c r="N2575" s="11">
        <v>160.489</v>
      </c>
      <c r="O2575" s="11">
        <v>130.066</v>
      </c>
      <c r="P2575" s="11">
        <v>94.733000000000004</v>
      </c>
      <c r="Q2575" s="11">
        <v>73.266000000000005</v>
      </c>
      <c r="R2575" s="11">
        <v>62.530999999999999</v>
      </c>
      <c r="S2575" s="11">
        <v>54.921999999999997</v>
      </c>
      <c r="T2575" s="11">
        <v>45.808</v>
      </c>
      <c r="U2575" s="11">
        <v>38.347000000000001</v>
      </c>
      <c r="V2575" s="11">
        <v>26.706</v>
      </c>
      <c r="W2575" s="11">
        <v>21.704999999999998</v>
      </c>
      <c r="X2575" s="11">
        <v>14.16</v>
      </c>
      <c r="Y2575" s="11">
        <v>7.9379999999999997</v>
      </c>
      <c r="Z2575" s="11">
        <v>3.4279999999999999</v>
      </c>
      <c r="AA2575" s="11">
        <v>0.87</v>
      </c>
      <c r="AB2575" s="11">
        <v>0.157</v>
      </c>
      <c r="AC2575" s="11">
        <v>1.4E-2</v>
      </c>
    </row>
    <row r="2576" spans="1:29" ht="11.5" hidden="1">
      <c r="A2576" s="15">
        <v>2559</v>
      </c>
      <c r="B2576" s="13" t="s">
        <v>1059</v>
      </c>
      <c r="C2576" s="14" t="s">
        <v>1238</v>
      </c>
      <c r="D2576" s="12"/>
      <c r="E2576" s="12">
        <v>340</v>
      </c>
      <c r="F2576" s="13" t="s">
        <v>1110</v>
      </c>
      <c r="G2576" s="12">
        <v>916</v>
      </c>
      <c r="H2576" s="12">
        <v>1990</v>
      </c>
      <c r="I2576" s="11">
        <v>421.20800000000003</v>
      </c>
      <c r="J2576" s="11">
        <v>374.80399999999997</v>
      </c>
      <c r="K2576" s="11">
        <v>325.108</v>
      </c>
      <c r="L2576" s="11">
        <v>272.10300000000001</v>
      </c>
      <c r="M2576" s="11">
        <v>229.79300000000001</v>
      </c>
      <c r="N2576" s="11">
        <v>186.989</v>
      </c>
      <c r="O2576" s="11">
        <v>153.67099999999999</v>
      </c>
      <c r="P2576" s="11">
        <v>123.873</v>
      </c>
      <c r="Q2576" s="11">
        <v>90.09</v>
      </c>
      <c r="R2576" s="11">
        <v>69.837999999999994</v>
      </c>
      <c r="S2576" s="11">
        <v>59.981000000000002</v>
      </c>
      <c r="T2576" s="11">
        <v>52.334000000000003</v>
      </c>
      <c r="U2576" s="11">
        <v>42.917000000000002</v>
      </c>
      <c r="V2576" s="11">
        <v>34.923999999999999</v>
      </c>
      <c r="W2576" s="11">
        <v>23.216999999999999</v>
      </c>
      <c r="X2576" s="11">
        <v>17.608000000000001</v>
      </c>
      <c r="Y2576" s="11">
        <v>9.8810000000000002</v>
      </c>
      <c r="Z2576" s="11">
        <v>4.1870000000000003</v>
      </c>
      <c r="AA2576" s="11">
        <v>1.3</v>
      </c>
      <c r="AB2576" s="11">
        <v>0.22500000000000001</v>
      </c>
      <c r="AC2576" s="11">
        <v>2.7E-2</v>
      </c>
    </row>
    <row r="2577" spans="1:29" ht="11.5" hidden="1">
      <c r="A2577" s="15">
        <v>2560</v>
      </c>
      <c r="B2577" s="13" t="s">
        <v>1059</v>
      </c>
      <c r="C2577" s="14" t="s">
        <v>1238</v>
      </c>
      <c r="D2577" s="12"/>
      <c r="E2577" s="12">
        <v>340</v>
      </c>
      <c r="F2577" s="13" t="s">
        <v>1110</v>
      </c>
      <c r="G2577" s="12">
        <v>916</v>
      </c>
      <c r="H2577" s="12">
        <v>1995</v>
      </c>
      <c r="I2577" s="11">
        <v>464.96499999999997</v>
      </c>
      <c r="J2577" s="11">
        <v>413.68200000000002</v>
      </c>
      <c r="K2577" s="11">
        <v>369.86</v>
      </c>
      <c r="L2577" s="11">
        <v>319.60000000000002</v>
      </c>
      <c r="M2577" s="11">
        <v>265.73399999999998</v>
      </c>
      <c r="N2577" s="11">
        <v>222.852</v>
      </c>
      <c r="O2577" s="11">
        <v>179.81700000000001</v>
      </c>
      <c r="P2577" s="11">
        <v>147.119</v>
      </c>
      <c r="Q2577" s="11">
        <v>118.723</v>
      </c>
      <c r="R2577" s="11">
        <v>86.376999999999995</v>
      </c>
      <c r="S2577" s="11">
        <v>67.254999999999995</v>
      </c>
      <c r="T2577" s="11">
        <v>57.427999999999997</v>
      </c>
      <c r="U2577" s="11">
        <v>49.36</v>
      </c>
      <c r="V2577" s="11">
        <v>39.451999999999998</v>
      </c>
      <c r="W2577" s="11">
        <v>30.768000000000001</v>
      </c>
      <c r="X2577" s="11">
        <v>19.189</v>
      </c>
      <c r="Y2577" s="11">
        <v>12.702999999999999</v>
      </c>
      <c r="Z2577" s="11">
        <v>5.5330000000000004</v>
      </c>
      <c r="AA2577" s="11">
        <v>1.73</v>
      </c>
      <c r="AB2577" s="11">
        <v>0.373</v>
      </c>
      <c r="AC2577" s="11">
        <v>4.4999999999999998E-2</v>
      </c>
    </row>
    <row r="2578" spans="1:29" ht="11.5" hidden="1">
      <c r="A2578" s="15">
        <v>2561</v>
      </c>
      <c r="B2578" s="13" t="s">
        <v>1059</v>
      </c>
      <c r="C2578" s="14" t="s">
        <v>1238</v>
      </c>
      <c r="D2578" s="12"/>
      <c r="E2578" s="12">
        <v>340</v>
      </c>
      <c r="F2578" s="13" t="s">
        <v>1110</v>
      </c>
      <c r="G2578" s="12">
        <v>916</v>
      </c>
      <c r="H2578" s="12">
        <v>2000</v>
      </c>
      <c r="I2578" s="11">
        <v>516.70000000000005</v>
      </c>
      <c r="J2578" s="11">
        <v>458.09300000000002</v>
      </c>
      <c r="K2578" s="11">
        <v>409.31299999999999</v>
      </c>
      <c r="L2578" s="11">
        <v>364.98</v>
      </c>
      <c r="M2578" s="11">
        <v>313.89100000000002</v>
      </c>
      <c r="N2578" s="11">
        <v>259.548</v>
      </c>
      <c r="O2578" s="11">
        <v>216.38399999999999</v>
      </c>
      <c r="P2578" s="11">
        <v>173.893</v>
      </c>
      <c r="Q2578" s="11">
        <v>142.32900000000001</v>
      </c>
      <c r="R2578" s="11">
        <v>114.94499999999999</v>
      </c>
      <c r="S2578" s="11">
        <v>83.695999999999998</v>
      </c>
      <c r="T2578" s="11">
        <v>64.745000000000005</v>
      </c>
      <c r="U2578" s="11">
        <v>54.531999999999996</v>
      </c>
      <c r="V2578" s="11">
        <v>45.796999999999997</v>
      </c>
      <c r="W2578" s="11">
        <v>35.238</v>
      </c>
      <c r="X2578" s="11">
        <v>25.943000000000001</v>
      </c>
      <c r="Y2578" s="11">
        <v>14.324999999999999</v>
      </c>
      <c r="Z2578" s="11">
        <v>7.54</v>
      </c>
      <c r="AA2578" s="11">
        <v>2.4830000000000001</v>
      </c>
      <c r="AB2578" s="11">
        <v>0.55100000000000005</v>
      </c>
      <c r="AC2578" s="11">
        <v>8.4000000000000005E-2</v>
      </c>
    </row>
    <row r="2579" spans="1:29" ht="11.5" hidden="1">
      <c r="A2579" s="15">
        <v>2562</v>
      </c>
      <c r="B2579" s="13" t="s">
        <v>1059</v>
      </c>
      <c r="C2579" s="14" t="s">
        <v>1238</v>
      </c>
      <c r="D2579" s="12"/>
      <c r="E2579" s="12">
        <v>340</v>
      </c>
      <c r="F2579" s="13" t="s">
        <v>1110</v>
      </c>
      <c r="G2579" s="12">
        <v>916</v>
      </c>
      <c r="H2579" s="12">
        <v>2005</v>
      </c>
      <c r="I2579" s="11">
        <v>520.44200000000001</v>
      </c>
      <c r="J2579" s="11">
        <v>510.73500000000001</v>
      </c>
      <c r="K2579" s="11">
        <v>454.55099999999999</v>
      </c>
      <c r="L2579" s="11">
        <v>405.52100000000002</v>
      </c>
      <c r="M2579" s="11">
        <v>360.38</v>
      </c>
      <c r="N2579" s="11">
        <v>308.846</v>
      </c>
      <c r="O2579" s="11">
        <v>254.29900000000001</v>
      </c>
      <c r="P2579" s="11">
        <v>211.38399999999999</v>
      </c>
      <c r="Q2579" s="11">
        <v>169.66399999999999</v>
      </c>
      <c r="R2579" s="11">
        <v>138.74600000000001</v>
      </c>
      <c r="S2579" s="11">
        <v>111.91200000000001</v>
      </c>
      <c r="T2579" s="11">
        <v>80.885000000000005</v>
      </c>
      <c r="U2579" s="11">
        <v>61.734999999999999</v>
      </c>
      <c r="V2579" s="11">
        <v>50.866</v>
      </c>
      <c r="W2579" s="11">
        <v>41.21</v>
      </c>
      <c r="X2579" s="11">
        <v>30.076000000000001</v>
      </c>
      <c r="Y2579" s="11">
        <v>19.606999999999999</v>
      </c>
      <c r="Z2579" s="11">
        <v>8.7170000000000005</v>
      </c>
      <c r="AA2579" s="11">
        <v>3.508</v>
      </c>
      <c r="AB2579" s="11">
        <v>0.83399999999999996</v>
      </c>
      <c r="AC2579" s="11">
        <v>0.13200000000000001</v>
      </c>
    </row>
    <row r="2580" spans="1:29" ht="11.5" hidden="1">
      <c r="A2580" s="15">
        <v>2563</v>
      </c>
      <c r="B2580" s="13" t="s">
        <v>1059</v>
      </c>
      <c r="C2580" s="14" t="s">
        <v>1238</v>
      </c>
      <c r="D2580" s="12"/>
      <c r="E2580" s="12">
        <v>340</v>
      </c>
      <c r="F2580" s="13" t="s">
        <v>1110</v>
      </c>
      <c r="G2580" s="12">
        <v>916</v>
      </c>
      <c r="H2580" s="12">
        <v>2010</v>
      </c>
      <c r="I2580" s="11">
        <v>507.00900000000001</v>
      </c>
      <c r="J2580" s="11">
        <v>516.10599999999999</v>
      </c>
      <c r="K2580" s="11">
        <v>508.47</v>
      </c>
      <c r="L2580" s="11">
        <v>451.29500000000002</v>
      </c>
      <c r="M2580" s="11">
        <v>400.74400000000003</v>
      </c>
      <c r="N2580" s="11">
        <v>355.34399999999999</v>
      </c>
      <c r="O2580" s="11">
        <v>304.19200000000001</v>
      </c>
      <c r="P2580" s="11">
        <v>250.16399999999999</v>
      </c>
      <c r="Q2580" s="11">
        <v>207.61</v>
      </c>
      <c r="R2580" s="11">
        <v>166.18799999999999</v>
      </c>
      <c r="S2580" s="11">
        <v>135.31700000000001</v>
      </c>
      <c r="T2580" s="11">
        <v>108.357</v>
      </c>
      <c r="U2580" s="11">
        <v>77.346999999999994</v>
      </c>
      <c r="V2580" s="11">
        <v>57.814999999999998</v>
      </c>
      <c r="W2580" s="11">
        <v>45.984000000000002</v>
      </c>
      <c r="X2580" s="11">
        <v>35.101999999999997</v>
      </c>
      <c r="Y2580" s="11">
        <v>23.189</v>
      </c>
      <c r="Z2580" s="11">
        <v>12.849</v>
      </c>
      <c r="AA2580" s="11">
        <v>4.399</v>
      </c>
      <c r="AB2580" s="11">
        <v>1.179</v>
      </c>
      <c r="AC2580" s="11">
        <v>0.16300000000000001</v>
      </c>
    </row>
    <row r="2581" spans="1:29" ht="11.5" hidden="1">
      <c r="A2581" s="15">
        <v>2564</v>
      </c>
      <c r="B2581" s="13" t="s">
        <v>1059</v>
      </c>
      <c r="C2581" s="14" t="s">
        <v>1238</v>
      </c>
      <c r="D2581" s="12"/>
      <c r="E2581" s="12">
        <v>340</v>
      </c>
      <c r="F2581" s="13" t="s">
        <v>1110</v>
      </c>
      <c r="G2581" s="12">
        <v>916</v>
      </c>
      <c r="H2581" s="12">
        <v>2015</v>
      </c>
      <c r="I2581" s="11">
        <v>486.83</v>
      </c>
      <c r="J2581" s="11">
        <v>503.67099999999999</v>
      </c>
      <c r="K2581" s="11">
        <v>513.89300000000003</v>
      </c>
      <c r="L2581" s="11">
        <v>504.84</v>
      </c>
      <c r="M2581" s="11">
        <v>445.92200000000003</v>
      </c>
      <c r="N2581" s="11">
        <v>395.13900000000001</v>
      </c>
      <c r="O2581" s="11">
        <v>350.12400000000002</v>
      </c>
      <c r="P2581" s="11">
        <v>299.47000000000003</v>
      </c>
      <c r="Q2581" s="11">
        <v>245.91399999999999</v>
      </c>
      <c r="R2581" s="11">
        <v>203.601</v>
      </c>
      <c r="S2581" s="11">
        <v>162.315</v>
      </c>
      <c r="T2581" s="11">
        <v>131.27000000000001</v>
      </c>
      <c r="U2581" s="11">
        <v>103.908</v>
      </c>
      <c r="V2581" s="11">
        <v>72.718999999999994</v>
      </c>
      <c r="W2581" s="11">
        <v>52.572000000000003</v>
      </c>
      <c r="X2581" s="11">
        <v>39.526000000000003</v>
      </c>
      <c r="Y2581" s="11">
        <v>27.454000000000001</v>
      </c>
      <c r="Z2581" s="11">
        <v>15.54</v>
      </c>
      <c r="AA2581" s="11">
        <v>6.7140000000000004</v>
      </c>
      <c r="AB2581" s="11">
        <v>1.5529999999999999</v>
      </c>
      <c r="AC2581" s="11">
        <v>0.24299999999999999</v>
      </c>
    </row>
    <row r="2582" spans="1:29" ht="11.5" hidden="1">
      <c r="A2582" s="15">
        <v>2565</v>
      </c>
      <c r="B2582" s="13" t="s">
        <v>1059</v>
      </c>
      <c r="C2582" s="14" t="s">
        <v>1238</v>
      </c>
      <c r="D2582" s="12"/>
      <c r="E2582" s="12">
        <v>340</v>
      </c>
      <c r="F2582" s="13" t="s">
        <v>1110</v>
      </c>
      <c r="G2582" s="12">
        <v>916</v>
      </c>
      <c r="H2582" s="12">
        <v>2020</v>
      </c>
      <c r="I2582" s="11">
        <v>496.59</v>
      </c>
      <c r="J2582" s="11">
        <v>483.85399999999998</v>
      </c>
      <c r="K2582" s="11">
        <v>501.57100000000003</v>
      </c>
      <c r="L2582" s="11">
        <v>510.08</v>
      </c>
      <c r="M2582" s="11">
        <v>498.85599999999999</v>
      </c>
      <c r="N2582" s="11">
        <v>439.733</v>
      </c>
      <c r="O2582" s="11">
        <v>389.45</v>
      </c>
      <c r="P2582" s="11">
        <v>344.91800000000001</v>
      </c>
      <c r="Q2582" s="11">
        <v>294.67099999999999</v>
      </c>
      <c r="R2582" s="11">
        <v>241.434</v>
      </c>
      <c r="S2582" s="11">
        <v>199.148</v>
      </c>
      <c r="T2582" s="11">
        <v>157.751</v>
      </c>
      <c r="U2582" s="11">
        <v>126.20099999999999</v>
      </c>
      <c r="V2582" s="11">
        <v>98.064999999999998</v>
      </c>
      <c r="W2582" s="11">
        <v>66.497</v>
      </c>
      <c r="X2582" s="11">
        <v>45.576000000000001</v>
      </c>
      <c r="Y2582" s="11">
        <v>31.332999999999998</v>
      </c>
      <c r="Z2582" s="11">
        <v>18.789000000000001</v>
      </c>
      <c r="AA2582" s="11">
        <v>8.39</v>
      </c>
      <c r="AB2582" s="11">
        <v>2.4809999999999999</v>
      </c>
      <c r="AC2582" s="11">
        <v>0.34</v>
      </c>
    </row>
    <row r="2583" spans="1:29" ht="11.5" hidden="1">
      <c r="A2583" s="15">
        <v>2566</v>
      </c>
      <c r="B2583" s="13" t="s">
        <v>1059</v>
      </c>
      <c r="C2583" s="14" t="s">
        <v>1239</v>
      </c>
      <c r="D2583" s="12"/>
      <c r="E2583" s="12">
        <v>484</v>
      </c>
      <c r="F2583" s="13" t="s">
        <v>1110</v>
      </c>
      <c r="G2583" s="12">
        <v>916</v>
      </c>
      <c r="H2583" s="12">
        <v>1950</v>
      </c>
      <c r="I2583" s="11">
        <v>2397.3620000000001</v>
      </c>
      <c r="J2583" s="11">
        <v>1908.5219999999999</v>
      </c>
      <c r="K2583" s="11">
        <v>1573.635</v>
      </c>
      <c r="L2583" s="11">
        <v>1414.21</v>
      </c>
      <c r="M2583" s="11">
        <v>1252.5440000000001</v>
      </c>
      <c r="N2583" s="11">
        <v>1045.585</v>
      </c>
      <c r="O2583" s="11">
        <v>828.03599999999994</v>
      </c>
      <c r="P2583" s="11">
        <v>767.44799999999998</v>
      </c>
      <c r="Q2583" s="11">
        <v>645.779</v>
      </c>
      <c r="R2583" s="11">
        <v>575.58600000000001</v>
      </c>
      <c r="S2583" s="11">
        <v>464.50799999999998</v>
      </c>
      <c r="T2583" s="11">
        <v>353.43</v>
      </c>
      <c r="U2583" s="11">
        <v>272.64600000000002</v>
      </c>
      <c r="V2583" s="11">
        <v>201.959</v>
      </c>
      <c r="W2583" s="11">
        <v>141.37100000000001</v>
      </c>
      <c r="X2583" s="11">
        <v>70.686999999999998</v>
      </c>
      <c r="Y2583" s="11">
        <v>55.064</v>
      </c>
      <c r="Z2583" s="11">
        <v>29.85</v>
      </c>
      <c r="AA2583" s="11">
        <v>11.852</v>
      </c>
      <c r="AB2583" s="11">
        <v>3.411</v>
      </c>
      <c r="AC2583" s="11">
        <v>0.80600000000000005</v>
      </c>
    </row>
    <row r="2584" spans="1:29" ht="11.5" hidden="1">
      <c r="A2584" s="15">
        <v>2567</v>
      </c>
      <c r="B2584" s="13" t="s">
        <v>1059</v>
      </c>
      <c r="C2584" s="14" t="s">
        <v>1239</v>
      </c>
      <c r="D2584" s="12"/>
      <c r="E2584" s="12">
        <v>484</v>
      </c>
      <c r="F2584" s="13" t="s">
        <v>1110</v>
      </c>
      <c r="G2584" s="12">
        <v>916</v>
      </c>
      <c r="H2584" s="12">
        <v>1955</v>
      </c>
      <c r="I2584" s="11">
        <v>2987.3919999999998</v>
      </c>
      <c r="J2584" s="11">
        <v>2247.549</v>
      </c>
      <c r="K2584" s="11">
        <v>1867.4369999999999</v>
      </c>
      <c r="L2584" s="11">
        <v>1535.2460000000001</v>
      </c>
      <c r="M2584" s="11">
        <v>1364.759</v>
      </c>
      <c r="N2584" s="11">
        <v>1201.7260000000001</v>
      </c>
      <c r="O2584" s="11">
        <v>1002.703</v>
      </c>
      <c r="P2584" s="11">
        <v>796.06399999999996</v>
      </c>
      <c r="Q2584" s="11">
        <v>737.00900000000001</v>
      </c>
      <c r="R2584" s="11">
        <v>617.03700000000003</v>
      </c>
      <c r="S2584" s="11">
        <v>544.34299999999996</v>
      </c>
      <c r="T2584" s="11">
        <v>431.01799999999997</v>
      </c>
      <c r="U2584" s="11">
        <v>317.62799999999999</v>
      </c>
      <c r="V2584" s="11">
        <v>233.029</v>
      </c>
      <c r="W2584" s="11">
        <v>160.30699999999999</v>
      </c>
      <c r="X2584" s="11">
        <v>101.125</v>
      </c>
      <c r="Y2584" s="11">
        <v>40.188000000000002</v>
      </c>
      <c r="Z2584" s="11">
        <v>21.123000000000001</v>
      </c>
      <c r="AA2584" s="11">
        <v>7.4889999999999999</v>
      </c>
      <c r="AB2584" s="11">
        <v>1.8779999999999999</v>
      </c>
      <c r="AC2584" s="11">
        <v>0.40899999999999997</v>
      </c>
    </row>
    <row r="2585" spans="1:29" ht="11.5" hidden="1">
      <c r="A2585" s="15">
        <v>2568</v>
      </c>
      <c r="B2585" s="13" t="s">
        <v>1059</v>
      </c>
      <c r="C2585" s="14" t="s">
        <v>1239</v>
      </c>
      <c r="D2585" s="12"/>
      <c r="E2585" s="12">
        <v>484</v>
      </c>
      <c r="F2585" s="13" t="s">
        <v>1110</v>
      </c>
      <c r="G2585" s="12">
        <v>916</v>
      </c>
      <c r="H2585" s="12">
        <v>1960</v>
      </c>
      <c r="I2585" s="11">
        <v>3474.4650000000001</v>
      </c>
      <c r="J2585" s="11">
        <v>2846.018</v>
      </c>
      <c r="K2585" s="11">
        <v>2207.299</v>
      </c>
      <c r="L2585" s="11">
        <v>1826.8789999999999</v>
      </c>
      <c r="M2585" s="11">
        <v>1484.047</v>
      </c>
      <c r="N2585" s="11">
        <v>1312.3230000000001</v>
      </c>
      <c r="O2585" s="11">
        <v>1157.374</v>
      </c>
      <c r="P2585" s="11">
        <v>970.10799999999995</v>
      </c>
      <c r="Q2585" s="11">
        <v>769.51599999999996</v>
      </c>
      <c r="R2585" s="11">
        <v>709.11800000000005</v>
      </c>
      <c r="S2585" s="11">
        <v>587.87800000000004</v>
      </c>
      <c r="T2585" s="11">
        <v>509.733</v>
      </c>
      <c r="U2585" s="11">
        <v>392.38400000000001</v>
      </c>
      <c r="V2585" s="11">
        <v>276.74099999999999</v>
      </c>
      <c r="W2585" s="11">
        <v>190.42699999999999</v>
      </c>
      <c r="X2585" s="11">
        <v>119.515</v>
      </c>
      <c r="Y2585" s="11">
        <v>63.173999999999999</v>
      </c>
      <c r="Z2585" s="11">
        <v>18.891999999999999</v>
      </c>
      <c r="AA2585" s="11">
        <v>7.194</v>
      </c>
      <c r="AB2585" s="11">
        <v>1.77</v>
      </c>
      <c r="AC2585" s="11">
        <v>0.34799999999999998</v>
      </c>
    </row>
    <row r="2586" spans="1:29" ht="11.5" hidden="1">
      <c r="A2586" s="15">
        <v>2569</v>
      </c>
      <c r="B2586" s="13" t="s">
        <v>1059</v>
      </c>
      <c r="C2586" s="14" t="s">
        <v>1239</v>
      </c>
      <c r="D2586" s="12"/>
      <c r="E2586" s="12">
        <v>484</v>
      </c>
      <c r="F2586" s="13" t="s">
        <v>1110</v>
      </c>
      <c r="G2586" s="12">
        <v>916</v>
      </c>
      <c r="H2586" s="12">
        <v>1965</v>
      </c>
      <c r="I2586" s="11">
        <v>4003.2350000000001</v>
      </c>
      <c r="J2586" s="11">
        <v>3341.279</v>
      </c>
      <c r="K2586" s="11">
        <v>2799.9160000000002</v>
      </c>
      <c r="L2586" s="11">
        <v>2158.3850000000002</v>
      </c>
      <c r="M2586" s="11">
        <v>1763.953</v>
      </c>
      <c r="N2586" s="11">
        <v>1422.7049999999999</v>
      </c>
      <c r="O2586" s="11">
        <v>1262.835</v>
      </c>
      <c r="P2586" s="11">
        <v>1122.731</v>
      </c>
      <c r="Q2586" s="11">
        <v>941.37400000000002</v>
      </c>
      <c r="R2586" s="11">
        <v>743.30899999999997</v>
      </c>
      <c r="S2586" s="11">
        <v>678.63400000000001</v>
      </c>
      <c r="T2586" s="11">
        <v>553.56399999999996</v>
      </c>
      <c r="U2586" s="11">
        <v>467.678</v>
      </c>
      <c r="V2586" s="11">
        <v>345.846</v>
      </c>
      <c r="W2586" s="11">
        <v>229.941</v>
      </c>
      <c r="X2586" s="11">
        <v>145.358</v>
      </c>
      <c r="Y2586" s="11">
        <v>78.218999999999994</v>
      </c>
      <c r="Z2586" s="11">
        <v>32.438000000000002</v>
      </c>
      <c r="AA2586" s="11">
        <v>7.33</v>
      </c>
      <c r="AB2586" s="11">
        <v>2.0209999999999999</v>
      </c>
      <c r="AC2586" s="11">
        <v>0.39400000000000002</v>
      </c>
    </row>
    <row r="2587" spans="1:29" ht="11.5" hidden="1">
      <c r="A2587" s="15">
        <v>2570</v>
      </c>
      <c r="B2587" s="13" t="s">
        <v>1059</v>
      </c>
      <c r="C2587" s="14" t="s">
        <v>1239</v>
      </c>
      <c r="D2587" s="12"/>
      <c r="E2587" s="12">
        <v>484</v>
      </c>
      <c r="F2587" s="13" t="s">
        <v>1110</v>
      </c>
      <c r="G2587" s="12">
        <v>916</v>
      </c>
      <c r="H2587" s="12">
        <v>1970</v>
      </c>
      <c r="I2587" s="11">
        <v>4656.9350000000004</v>
      </c>
      <c r="J2587" s="11">
        <v>3868.027</v>
      </c>
      <c r="K2587" s="11">
        <v>3285.058</v>
      </c>
      <c r="L2587" s="11">
        <v>2733.1019999999999</v>
      </c>
      <c r="M2587" s="11">
        <v>2073.788</v>
      </c>
      <c r="N2587" s="11">
        <v>1682.5830000000001</v>
      </c>
      <c r="O2587" s="11">
        <v>1362.0239999999999</v>
      </c>
      <c r="P2587" s="11">
        <v>1224.223</v>
      </c>
      <c r="Q2587" s="11">
        <v>1090.798</v>
      </c>
      <c r="R2587" s="11">
        <v>910.93799999999999</v>
      </c>
      <c r="S2587" s="11">
        <v>712.82100000000003</v>
      </c>
      <c r="T2587" s="11">
        <v>640.76800000000003</v>
      </c>
      <c r="U2587" s="11">
        <v>509.77</v>
      </c>
      <c r="V2587" s="11">
        <v>414.43799999999999</v>
      </c>
      <c r="W2587" s="11">
        <v>289.31799999999998</v>
      </c>
      <c r="X2587" s="11">
        <v>177.24299999999999</v>
      </c>
      <c r="Y2587" s="11">
        <v>96.718999999999994</v>
      </c>
      <c r="Z2587" s="11">
        <v>41.104999999999997</v>
      </c>
      <c r="AA2587" s="11">
        <v>12.983000000000001</v>
      </c>
      <c r="AB2587" s="11">
        <v>2.1389999999999998</v>
      </c>
      <c r="AC2587" s="11">
        <v>0.46800000000000003</v>
      </c>
    </row>
    <row r="2588" spans="1:29" ht="11.5" hidden="1">
      <c r="A2588" s="15">
        <v>2571</v>
      </c>
      <c r="B2588" s="13" t="s">
        <v>1059</v>
      </c>
      <c r="C2588" s="14" t="s">
        <v>1239</v>
      </c>
      <c r="D2588" s="12"/>
      <c r="E2588" s="12">
        <v>484</v>
      </c>
      <c r="F2588" s="13" t="s">
        <v>1110</v>
      </c>
      <c r="G2588" s="12">
        <v>916</v>
      </c>
      <c r="H2588" s="12">
        <v>1975</v>
      </c>
      <c r="I2588" s="11">
        <v>5211.9250000000002</v>
      </c>
      <c r="J2588" s="11">
        <v>4527.9269999999997</v>
      </c>
      <c r="K2588" s="11">
        <v>3799.0169999999998</v>
      </c>
      <c r="L2588" s="11">
        <v>3194.63</v>
      </c>
      <c r="M2588" s="11">
        <v>2615.924</v>
      </c>
      <c r="N2588" s="11">
        <v>1964.431</v>
      </c>
      <c r="O2588" s="11">
        <v>1603.962</v>
      </c>
      <c r="P2588" s="11">
        <v>1318.9280000000001</v>
      </c>
      <c r="Q2588" s="11">
        <v>1191.2629999999999</v>
      </c>
      <c r="R2588" s="11">
        <v>1058.4059999999999</v>
      </c>
      <c r="S2588" s="11">
        <v>876.6</v>
      </c>
      <c r="T2588" s="11">
        <v>675.91499999999996</v>
      </c>
      <c r="U2588" s="11">
        <v>593.476</v>
      </c>
      <c r="V2588" s="11">
        <v>455.41500000000002</v>
      </c>
      <c r="W2588" s="11">
        <v>350.649</v>
      </c>
      <c r="X2588" s="11">
        <v>226.45699999999999</v>
      </c>
      <c r="Y2588" s="11">
        <v>120.55</v>
      </c>
      <c r="Z2588" s="11">
        <v>52.289000000000001</v>
      </c>
      <c r="AA2588" s="11">
        <v>17.023</v>
      </c>
      <c r="AB2588" s="11">
        <v>3.9359999999999999</v>
      </c>
      <c r="AC2588" s="11">
        <v>0.52400000000000002</v>
      </c>
    </row>
    <row r="2589" spans="1:29" ht="11.5" hidden="1">
      <c r="A2589" s="15">
        <v>2572</v>
      </c>
      <c r="B2589" s="13" t="s">
        <v>1059</v>
      </c>
      <c r="C2589" s="14" t="s">
        <v>1239</v>
      </c>
      <c r="D2589" s="12"/>
      <c r="E2589" s="12">
        <v>484</v>
      </c>
      <c r="F2589" s="13" t="s">
        <v>1110</v>
      </c>
      <c r="G2589" s="12">
        <v>916</v>
      </c>
      <c r="H2589" s="12">
        <v>1980</v>
      </c>
      <c r="I2589" s="11">
        <v>5415.3879999999999</v>
      </c>
      <c r="J2589" s="11">
        <v>5103.2700000000004</v>
      </c>
      <c r="K2589" s="11">
        <v>4442.183</v>
      </c>
      <c r="L2589" s="11">
        <v>3676.4760000000001</v>
      </c>
      <c r="M2589" s="11">
        <v>3034.8780000000002</v>
      </c>
      <c r="N2589" s="11">
        <v>2467.1370000000002</v>
      </c>
      <c r="O2589" s="11">
        <v>1862.635</v>
      </c>
      <c r="P2589" s="11">
        <v>1553.308</v>
      </c>
      <c r="Q2589" s="11">
        <v>1285.7750000000001</v>
      </c>
      <c r="R2589" s="11">
        <v>1159.797</v>
      </c>
      <c r="S2589" s="11">
        <v>1023.087</v>
      </c>
      <c r="T2589" s="11">
        <v>835.92100000000005</v>
      </c>
      <c r="U2589" s="11">
        <v>630.62400000000002</v>
      </c>
      <c r="V2589" s="11">
        <v>535.71600000000001</v>
      </c>
      <c r="W2589" s="11">
        <v>391.18400000000003</v>
      </c>
      <c r="X2589" s="11">
        <v>279.964</v>
      </c>
      <c r="Y2589" s="11">
        <v>158.136</v>
      </c>
      <c r="Z2589" s="11">
        <v>67.331999999999994</v>
      </c>
      <c r="AA2589" s="11">
        <v>22.456</v>
      </c>
      <c r="AB2589" s="11">
        <v>5.3570000000000002</v>
      </c>
      <c r="AC2589" s="11">
        <v>0.92600000000000005</v>
      </c>
    </row>
    <row r="2590" spans="1:29" ht="11.5" hidden="1">
      <c r="A2590" s="15">
        <v>2573</v>
      </c>
      <c r="B2590" s="13" t="s">
        <v>1059</v>
      </c>
      <c r="C2590" s="14" t="s">
        <v>1239</v>
      </c>
      <c r="D2590" s="12"/>
      <c r="E2590" s="12">
        <v>484</v>
      </c>
      <c r="F2590" s="13" t="s">
        <v>1110</v>
      </c>
      <c r="G2590" s="12">
        <v>916</v>
      </c>
      <c r="H2590" s="12">
        <v>1985</v>
      </c>
      <c r="I2590" s="11">
        <v>5448.6679999999997</v>
      </c>
      <c r="J2590" s="11">
        <v>5304.5249999999996</v>
      </c>
      <c r="K2590" s="11">
        <v>5068.3980000000001</v>
      </c>
      <c r="L2590" s="11">
        <v>4325.9859999999999</v>
      </c>
      <c r="M2590" s="11">
        <v>3599.72</v>
      </c>
      <c r="N2590" s="11">
        <v>2981.58</v>
      </c>
      <c r="O2590" s="11">
        <v>2419.44</v>
      </c>
      <c r="P2590" s="11">
        <v>1839.3969999999999</v>
      </c>
      <c r="Q2590" s="11">
        <v>1530.17</v>
      </c>
      <c r="R2590" s="11">
        <v>1259.5540000000001</v>
      </c>
      <c r="S2590" s="11">
        <v>1126.347</v>
      </c>
      <c r="T2590" s="11">
        <v>980.69100000000003</v>
      </c>
      <c r="U2590" s="11">
        <v>785.15800000000002</v>
      </c>
      <c r="V2590" s="11">
        <v>574.47400000000005</v>
      </c>
      <c r="W2590" s="11">
        <v>465.76299999999998</v>
      </c>
      <c r="X2590" s="11">
        <v>317.28500000000003</v>
      </c>
      <c r="Y2590" s="11">
        <v>199.89500000000001</v>
      </c>
      <c r="Z2590" s="11">
        <v>91.055999999999997</v>
      </c>
      <c r="AA2590" s="11">
        <v>30.004999999999999</v>
      </c>
      <c r="AB2590" s="11">
        <v>7.3680000000000003</v>
      </c>
      <c r="AC2590" s="11">
        <v>1.359</v>
      </c>
    </row>
    <row r="2591" spans="1:29" ht="11.5" hidden="1">
      <c r="A2591" s="15">
        <v>2574</v>
      </c>
      <c r="B2591" s="13" t="s">
        <v>1059</v>
      </c>
      <c r="C2591" s="14" t="s">
        <v>1239</v>
      </c>
      <c r="D2591" s="12"/>
      <c r="E2591" s="12">
        <v>484</v>
      </c>
      <c r="F2591" s="13" t="s">
        <v>1110</v>
      </c>
      <c r="G2591" s="12">
        <v>916</v>
      </c>
      <c r="H2591" s="12">
        <v>1990</v>
      </c>
      <c r="I2591" s="11">
        <v>5644.5590000000002</v>
      </c>
      <c r="J2591" s="11">
        <v>5357.2610000000004</v>
      </c>
      <c r="K2591" s="11">
        <v>5201.0150000000003</v>
      </c>
      <c r="L2591" s="11">
        <v>4909.473</v>
      </c>
      <c r="M2591" s="11">
        <v>4118.2839999999997</v>
      </c>
      <c r="N2591" s="11">
        <v>3408.7339999999999</v>
      </c>
      <c r="O2591" s="11">
        <v>2852.5949999999998</v>
      </c>
      <c r="P2591" s="11">
        <v>2359.761</v>
      </c>
      <c r="Q2591" s="11">
        <v>1804.146</v>
      </c>
      <c r="R2591" s="11">
        <v>1499.327</v>
      </c>
      <c r="S2591" s="11">
        <v>1226.6980000000001</v>
      </c>
      <c r="T2591" s="11">
        <v>1084.213</v>
      </c>
      <c r="U2591" s="11">
        <v>926.125</v>
      </c>
      <c r="V2591" s="11">
        <v>720.19500000000005</v>
      </c>
      <c r="W2591" s="11">
        <v>504.22</v>
      </c>
      <c r="X2591" s="11">
        <v>382.45299999999997</v>
      </c>
      <c r="Y2591" s="11">
        <v>230.84399999999999</v>
      </c>
      <c r="Z2591" s="11">
        <v>118.42700000000001</v>
      </c>
      <c r="AA2591" s="11">
        <v>42.128999999999998</v>
      </c>
      <c r="AB2591" s="11">
        <v>10.305</v>
      </c>
      <c r="AC2591" s="11">
        <v>1.9810000000000001</v>
      </c>
    </row>
    <row r="2592" spans="1:29" ht="11.5" hidden="1">
      <c r="A2592" s="15">
        <v>2575</v>
      </c>
      <c r="B2592" s="13" t="s">
        <v>1059</v>
      </c>
      <c r="C2592" s="14" t="s">
        <v>1239</v>
      </c>
      <c r="D2592" s="12"/>
      <c r="E2592" s="12">
        <v>484</v>
      </c>
      <c r="F2592" s="13" t="s">
        <v>1110</v>
      </c>
      <c r="G2592" s="12">
        <v>916</v>
      </c>
      <c r="H2592" s="12">
        <v>1995</v>
      </c>
      <c r="I2592" s="11">
        <v>5669.7489999999998</v>
      </c>
      <c r="J2592" s="11">
        <v>5601.5309999999999</v>
      </c>
      <c r="K2592" s="11">
        <v>5320.2420000000002</v>
      </c>
      <c r="L2592" s="11">
        <v>5057.1440000000002</v>
      </c>
      <c r="M2592" s="11">
        <v>4527.8630000000003</v>
      </c>
      <c r="N2592" s="11">
        <v>3987.1379999999999</v>
      </c>
      <c r="O2592" s="11">
        <v>3390.5189999999998</v>
      </c>
      <c r="P2592" s="11">
        <v>2832.991</v>
      </c>
      <c r="Q2592" s="11">
        <v>2336.9989999999998</v>
      </c>
      <c r="R2592" s="11">
        <v>1778.4459999999999</v>
      </c>
      <c r="S2592" s="11">
        <v>1466.9380000000001</v>
      </c>
      <c r="T2592" s="11">
        <v>1186.306</v>
      </c>
      <c r="U2592" s="11">
        <v>1029.81</v>
      </c>
      <c r="V2592" s="11">
        <v>855.673</v>
      </c>
      <c r="W2592" s="11">
        <v>637.91</v>
      </c>
      <c r="X2592" s="11">
        <v>419.03300000000002</v>
      </c>
      <c r="Y2592" s="11">
        <v>282.44600000000003</v>
      </c>
      <c r="Z2592" s="11">
        <v>138.81800000000001</v>
      </c>
      <c r="AA2592" s="11">
        <v>55.488999999999997</v>
      </c>
      <c r="AB2592" s="11">
        <v>14.58</v>
      </c>
      <c r="AC2592" s="11">
        <v>2.7869999999999999</v>
      </c>
    </row>
    <row r="2593" spans="1:29" ht="11.5" hidden="1">
      <c r="A2593" s="15">
        <v>2576</v>
      </c>
      <c r="B2593" s="13" t="s">
        <v>1059</v>
      </c>
      <c r="C2593" s="14" t="s">
        <v>1239</v>
      </c>
      <c r="D2593" s="12"/>
      <c r="E2593" s="12">
        <v>484</v>
      </c>
      <c r="F2593" s="13" t="s">
        <v>1110</v>
      </c>
      <c r="G2593" s="12">
        <v>916</v>
      </c>
      <c r="H2593" s="12">
        <v>2000</v>
      </c>
      <c r="I2593" s="11">
        <v>5613.451</v>
      </c>
      <c r="J2593" s="11">
        <v>5604.9129999999996</v>
      </c>
      <c r="K2593" s="11">
        <v>5445.817</v>
      </c>
      <c r="L2593" s="11">
        <v>5113.0739999999996</v>
      </c>
      <c r="M2593" s="11">
        <v>4776.0060000000003</v>
      </c>
      <c r="N2593" s="11">
        <v>4394.0709999999999</v>
      </c>
      <c r="O2593" s="11">
        <v>3879.8040000000001</v>
      </c>
      <c r="P2593" s="11">
        <v>3323.0920000000001</v>
      </c>
      <c r="Q2593" s="11">
        <v>2786.6680000000001</v>
      </c>
      <c r="R2593" s="11">
        <v>2290.462</v>
      </c>
      <c r="S2593" s="11">
        <v>1738.0840000000001</v>
      </c>
      <c r="T2593" s="11">
        <v>1417.712</v>
      </c>
      <c r="U2593" s="11">
        <v>1126.518</v>
      </c>
      <c r="V2593" s="11">
        <v>951.79600000000005</v>
      </c>
      <c r="W2593" s="11">
        <v>758.23099999999999</v>
      </c>
      <c r="X2593" s="11">
        <v>529.85500000000002</v>
      </c>
      <c r="Y2593" s="11">
        <v>315.339</v>
      </c>
      <c r="Z2593" s="11">
        <v>183.04900000000001</v>
      </c>
      <c r="AA2593" s="11">
        <v>71.241</v>
      </c>
      <c r="AB2593" s="11">
        <v>19.617999999999999</v>
      </c>
      <c r="AC2593" s="11">
        <v>3.01</v>
      </c>
    </row>
    <row r="2594" spans="1:29" ht="11.5" hidden="1">
      <c r="A2594" s="15">
        <v>2577</v>
      </c>
      <c r="B2594" s="13" t="s">
        <v>1059</v>
      </c>
      <c r="C2594" s="14" t="s">
        <v>1239</v>
      </c>
      <c r="D2594" s="12"/>
      <c r="E2594" s="12">
        <v>484</v>
      </c>
      <c r="F2594" s="13" t="s">
        <v>1110</v>
      </c>
      <c r="G2594" s="12">
        <v>916</v>
      </c>
      <c r="H2594" s="12">
        <v>2005</v>
      </c>
      <c r="I2594" s="11">
        <v>5577.35</v>
      </c>
      <c r="J2594" s="11">
        <v>5530.05</v>
      </c>
      <c r="K2594" s="11">
        <v>5511.1310000000003</v>
      </c>
      <c r="L2594" s="11">
        <v>5232.3440000000001</v>
      </c>
      <c r="M2594" s="11">
        <v>4906.3680000000004</v>
      </c>
      <c r="N2594" s="11">
        <v>4601.9120000000003</v>
      </c>
      <c r="O2594" s="11">
        <v>4352.1239999999998</v>
      </c>
      <c r="P2594" s="11">
        <v>3842.9630000000002</v>
      </c>
      <c r="Q2594" s="11">
        <v>3286.9569999999999</v>
      </c>
      <c r="R2594" s="11">
        <v>2747.3809999999999</v>
      </c>
      <c r="S2594" s="11">
        <v>2244.9090000000001</v>
      </c>
      <c r="T2594" s="11">
        <v>1686.827</v>
      </c>
      <c r="U2594" s="11">
        <v>1354.6590000000001</v>
      </c>
      <c r="V2594" s="11">
        <v>1050.24</v>
      </c>
      <c r="W2594" s="11">
        <v>853.875</v>
      </c>
      <c r="X2594" s="11">
        <v>640.75800000000004</v>
      </c>
      <c r="Y2594" s="11">
        <v>408.39100000000002</v>
      </c>
      <c r="Z2594" s="11">
        <v>211.25899999999999</v>
      </c>
      <c r="AA2594" s="11">
        <v>98.123999999999995</v>
      </c>
      <c r="AB2594" s="11">
        <v>26.593</v>
      </c>
      <c r="AC2594" s="11">
        <v>4.1369999999999996</v>
      </c>
    </row>
    <row r="2595" spans="1:29" ht="11.5" hidden="1">
      <c r="A2595" s="15">
        <v>2578</v>
      </c>
      <c r="B2595" s="13" t="s">
        <v>1059</v>
      </c>
      <c r="C2595" s="14" t="s">
        <v>1239</v>
      </c>
      <c r="D2595" s="12"/>
      <c r="E2595" s="12">
        <v>484</v>
      </c>
      <c r="F2595" s="13" t="s">
        <v>1110</v>
      </c>
      <c r="G2595" s="12">
        <v>916</v>
      </c>
      <c r="H2595" s="12">
        <v>2010</v>
      </c>
      <c r="I2595" s="11">
        <v>5476.0870000000004</v>
      </c>
      <c r="J2595" s="11">
        <v>5549.2510000000002</v>
      </c>
      <c r="K2595" s="11">
        <v>5505.7849999999999</v>
      </c>
      <c r="L2595" s="11">
        <v>5497.0770000000002</v>
      </c>
      <c r="M2595" s="11">
        <v>5129.915</v>
      </c>
      <c r="N2595" s="11">
        <v>4829.6930000000002</v>
      </c>
      <c r="O2595" s="11">
        <v>4569.326</v>
      </c>
      <c r="P2595" s="11">
        <v>4321.5389999999998</v>
      </c>
      <c r="Q2595" s="11">
        <v>3806.3890000000001</v>
      </c>
      <c r="R2595" s="11">
        <v>3244.08</v>
      </c>
      <c r="S2595" s="11">
        <v>2696.3310000000001</v>
      </c>
      <c r="T2595" s="11">
        <v>2181.1930000000002</v>
      </c>
      <c r="U2595" s="11">
        <v>1612.991</v>
      </c>
      <c r="V2595" s="11">
        <v>1263.425</v>
      </c>
      <c r="W2595" s="11">
        <v>942.01099999999997</v>
      </c>
      <c r="X2595" s="11">
        <v>721.29200000000003</v>
      </c>
      <c r="Y2595" s="11">
        <v>493.43200000000002</v>
      </c>
      <c r="Z2595" s="11">
        <v>272.89499999999998</v>
      </c>
      <c r="AA2595" s="11">
        <v>112.62</v>
      </c>
      <c r="AB2595" s="11">
        <v>36.290999999999997</v>
      </c>
      <c r="AC2595" s="11">
        <v>5.5540000000000003</v>
      </c>
    </row>
    <row r="2596" spans="1:29" ht="11.5" hidden="1">
      <c r="A2596" s="15">
        <v>2579</v>
      </c>
      <c r="B2596" s="13" t="s">
        <v>1059</v>
      </c>
      <c r="C2596" s="14" t="s">
        <v>1239</v>
      </c>
      <c r="D2596" s="12"/>
      <c r="E2596" s="12">
        <v>484</v>
      </c>
      <c r="F2596" s="13" t="s">
        <v>1110</v>
      </c>
      <c r="G2596" s="12">
        <v>916</v>
      </c>
      <c r="H2596" s="12">
        <v>2015</v>
      </c>
      <c r="I2596" s="11">
        <v>5489.183</v>
      </c>
      <c r="J2596" s="11">
        <v>5458.1610000000001</v>
      </c>
      <c r="K2596" s="11">
        <v>5542.16</v>
      </c>
      <c r="L2596" s="11">
        <v>5472.3810000000003</v>
      </c>
      <c r="M2596" s="11">
        <v>5451.55</v>
      </c>
      <c r="N2596" s="11">
        <v>5077.4189999999999</v>
      </c>
      <c r="O2596" s="11">
        <v>4781.4440000000004</v>
      </c>
      <c r="P2596" s="11">
        <v>4544.0959999999995</v>
      </c>
      <c r="Q2596" s="11">
        <v>4289.1170000000002</v>
      </c>
      <c r="R2596" s="11">
        <v>3762.7539999999999</v>
      </c>
      <c r="S2596" s="11">
        <v>3186.31</v>
      </c>
      <c r="T2596" s="11">
        <v>2621.3629999999998</v>
      </c>
      <c r="U2596" s="11">
        <v>2086.6379999999999</v>
      </c>
      <c r="V2596" s="11">
        <v>1504.4870000000001</v>
      </c>
      <c r="W2596" s="11">
        <v>1132.626</v>
      </c>
      <c r="X2596" s="11">
        <v>793.94100000000003</v>
      </c>
      <c r="Y2596" s="11">
        <v>552.60900000000004</v>
      </c>
      <c r="Z2596" s="11">
        <v>326.45499999999998</v>
      </c>
      <c r="AA2596" s="11">
        <v>143.251</v>
      </c>
      <c r="AB2596" s="11">
        <v>40.753</v>
      </c>
      <c r="AC2596" s="11">
        <v>7.3819999999999997</v>
      </c>
    </row>
    <row r="2597" spans="1:29" ht="11.5" hidden="1">
      <c r="A2597" s="15">
        <v>2580</v>
      </c>
      <c r="B2597" s="13" t="s">
        <v>1059</v>
      </c>
      <c r="C2597" s="14" t="s">
        <v>1239</v>
      </c>
      <c r="D2597" s="12"/>
      <c r="E2597" s="12">
        <v>484</v>
      </c>
      <c r="F2597" s="13" t="s">
        <v>1110</v>
      </c>
      <c r="G2597" s="12">
        <v>916</v>
      </c>
      <c r="H2597" s="12">
        <v>2020</v>
      </c>
      <c r="I2597" s="11">
        <v>5353.9610000000002</v>
      </c>
      <c r="J2597" s="11">
        <v>5478.8050000000003</v>
      </c>
      <c r="K2597" s="11">
        <v>5448.0479999999998</v>
      </c>
      <c r="L2597" s="11">
        <v>5514.58</v>
      </c>
      <c r="M2597" s="11">
        <v>5434.6580000000004</v>
      </c>
      <c r="N2597" s="11">
        <v>5411.6440000000002</v>
      </c>
      <c r="O2597" s="11">
        <v>5041.4679999999998</v>
      </c>
      <c r="P2597" s="11">
        <v>4746.3609999999999</v>
      </c>
      <c r="Q2597" s="11">
        <v>4502.2259999999997</v>
      </c>
      <c r="R2597" s="11">
        <v>4233.0249999999996</v>
      </c>
      <c r="S2597" s="11">
        <v>3688.873</v>
      </c>
      <c r="T2597" s="11">
        <v>3090.5630000000001</v>
      </c>
      <c r="U2597" s="11">
        <v>2500.183</v>
      </c>
      <c r="V2597" s="11">
        <v>1938.297</v>
      </c>
      <c r="W2597" s="11">
        <v>1340.7159999999999</v>
      </c>
      <c r="X2597" s="11">
        <v>947.52800000000002</v>
      </c>
      <c r="Y2597" s="11">
        <v>602.43799999999999</v>
      </c>
      <c r="Z2597" s="11">
        <v>361.11799999999999</v>
      </c>
      <c r="AA2597" s="11">
        <v>168.09800000000001</v>
      </c>
      <c r="AB2597" s="11">
        <v>50.439</v>
      </c>
      <c r="AC2597" s="11">
        <v>8.2379999999999995</v>
      </c>
    </row>
    <row r="2598" spans="1:29" ht="11.5" hidden="1">
      <c r="A2598" s="15">
        <v>2581</v>
      </c>
      <c r="B2598" s="13" t="s">
        <v>1059</v>
      </c>
      <c r="C2598" s="14" t="s">
        <v>1240</v>
      </c>
      <c r="D2598" s="12"/>
      <c r="E2598" s="12">
        <v>558</v>
      </c>
      <c r="F2598" s="13" t="s">
        <v>1110</v>
      </c>
      <c r="G2598" s="12">
        <v>916</v>
      </c>
      <c r="H2598" s="12">
        <v>1950</v>
      </c>
      <c r="I2598" s="11">
        <v>102.24</v>
      </c>
      <c r="J2598" s="11">
        <v>90.1</v>
      </c>
      <c r="K2598" s="11">
        <v>78.483000000000004</v>
      </c>
      <c r="L2598" s="11">
        <v>69.515000000000001</v>
      </c>
      <c r="M2598" s="11">
        <v>62.793999999999997</v>
      </c>
      <c r="N2598" s="11">
        <v>53.572000000000003</v>
      </c>
      <c r="O2598" s="11">
        <v>42.156999999999996</v>
      </c>
      <c r="P2598" s="11">
        <v>34.703000000000003</v>
      </c>
      <c r="Q2598" s="11">
        <v>28.623999999999999</v>
      </c>
      <c r="R2598" s="11">
        <v>23.259</v>
      </c>
      <c r="S2598" s="11">
        <v>17.986999999999998</v>
      </c>
      <c r="T2598" s="11">
        <v>15.012</v>
      </c>
      <c r="U2598" s="11">
        <v>12.708</v>
      </c>
      <c r="V2598" s="11">
        <v>9.0429999999999993</v>
      </c>
      <c r="W2598" s="11">
        <v>6.2539999999999996</v>
      </c>
      <c r="X2598" s="11">
        <v>3.016</v>
      </c>
      <c r="Y2598" s="11">
        <v>1.2490000000000001</v>
      </c>
      <c r="Z2598" s="11">
        <v>0.31900000000000001</v>
      </c>
      <c r="AA2598" s="11">
        <v>5.1999999999999998E-2</v>
      </c>
      <c r="AB2598" s="11">
        <v>6.0000000000000001E-3</v>
      </c>
      <c r="AC2598" s="11">
        <v>0</v>
      </c>
    </row>
    <row r="2599" spans="1:29" ht="11.5" hidden="1">
      <c r="A2599" s="15">
        <v>2582</v>
      </c>
      <c r="B2599" s="13" t="s">
        <v>1059</v>
      </c>
      <c r="C2599" s="14" t="s">
        <v>1240</v>
      </c>
      <c r="D2599" s="12"/>
      <c r="E2599" s="12">
        <v>558</v>
      </c>
      <c r="F2599" s="13" t="s">
        <v>1110</v>
      </c>
      <c r="G2599" s="12">
        <v>916</v>
      </c>
      <c r="H2599" s="12">
        <v>1955</v>
      </c>
      <c r="I2599" s="11">
        <v>151.07900000000001</v>
      </c>
      <c r="J2599" s="11">
        <v>94.319000000000003</v>
      </c>
      <c r="K2599" s="11">
        <v>87.349000000000004</v>
      </c>
      <c r="L2599" s="11">
        <v>75.843000000000004</v>
      </c>
      <c r="M2599" s="11">
        <v>66.472999999999999</v>
      </c>
      <c r="N2599" s="11">
        <v>59.634</v>
      </c>
      <c r="O2599" s="11">
        <v>50.646999999999998</v>
      </c>
      <c r="P2599" s="11">
        <v>39.65</v>
      </c>
      <c r="Q2599" s="11">
        <v>32.485999999999997</v>
      </c>
      <c r="R2599" s="11">
        <v>26.631</v>
      </c>
      <c r="S2599" s="11">
        <v>21.347999999999999</v>
      </c>
      <c r="T2599" s="11">
        <v>16.132000000000001</v>
      </c>
      <c r="U2599" s="11">
        <v>12.955</v>
      </c>
      <c r="V2599" s="11">
        <v>10.311999999999999</v>
      </c>
      <c r="W2599" s="11">
        <v>6.6420000000000003</v>
      </c>
      <c r="X2599" s="11">
        <v>3.915</v>
      </c>
      <c r="Y2599" s="11">
        <v>1.3939999999999999</v>
      </c>
      <c r="Z2599" s="11">
        <v>0.36099999999999999</v>
      </c>
      <c r="AA2599" s="11">
        <v>5.7000000000000002E-2</v>
      </c>
      <c r="AB2599" s="11">
        <v>6.0000000000000001E-3</v>
      </c>
      <c r="AC2599" s="11">
        <v>0</v>
      </c>
    </row>
    <row r="2600" spans="1:29" ht="11.5" hidden="1">
      <c r="A2600" s="15">
        <v>2583</v>
      </c>
      <c r="B2600" s="13" t="s">
        <v>1059</v>
      </c>
      <c r="C2600" s="14" t="s">
        <v>1240</v>
      </c>
      <c r="D2600" s="12"/>
      <c r="E2600" s="12">
        <v>558</v>
      </c>
      <c r="F2600" s="13" t="s">
        <v>1110</v>
      </c>
      <c r="G2600" s="12">
        <v>916</v>
      </c>
      <c r="H2600" s="12">
        <v>1960</v>
      </c>
      <c r="I2600" s="11">
        <v>178.95699999999999</v>
      </c>
      <c r="J2600" s="11">
        <v>140.76300000000001</v>
      </c>
      <c r="K2600" s="11">
        <v>91.736999999999995</v>
      </c>
      <c r="L2600" s="11">
        <v>84.712000000000003</v>
      </c>
      <c r="M2600" s="11">
        <v>72.817999999999998</v>
      </c>
      <c r="N2600" s="11">
        <v>63.41</v>
      </c>
      <c r="O2600" s="11">
        <v>56.713999999999999</v>
      </c>
      <c r="P2600" s="11">
        <v>47.984000000000002</v>
      </c>
      <c r="Q2600" s="11">
        <v>37.380000000000003</v>
      </c>
      <c r="R2600" s="11">
        <v>30.443999999999999</v>
      </c>
      <c r="S2600" s="11">
        <v>24.64</v>
      </c>
      <c r="T2600" s="11">
        <v>19.349</v>
      </c>
      <c r="U2600" s="11">
        <v>14.106999999999999</v>
      </c>
      <c r="V2600" s="11">
        <v>10.707000000000001</v>
      </c>
      <c r="W2600" s="11">
        <v>7.7439999999999998</v>
      </c>
      <c r="X2600" s="11">
        <v>4.2839999999999998</v>
      </c>
      <c r="Y2600" s="11">
        <v>1.913</v>
      </c>
      <c r="Z2600" s="11">
        <v>0.44600000000000001</v>
      </c>
      <c r="AA2600" s="11">
        <v>7.1999999999999995E-2</v>
      </c>
      <c r="AB2600" s="11">
        <v>8.0000000000000002E-3</v>
      </c>
      <c r="AC2600" s="11">
        <v>0</v>
      </c>
    </row>
    <row r="2601" spans="1:29" ht="11.5" hidden="1">
      <c r="A2601" s="15">
        <v>2584</v>
      </c>
      <c r="B2601" s="13" t="s">
        <v>1059</v>
      </c>
      <c r="C2601" s="14" t="s">
        <v>1240</v>
      </c>
      <c r="D2601" s="12"/>
      <c r="E2601" s="12">
        <v>558</v>
      </c>
      <c r="F2601" s="13" t="s">
        <v>1110</v>
      </c>
      <c r="G2601" s="12">
        <v>916</v>
      </c>
      <c r="H2601" s="12">
        <v>1965</v>
      </c>
      <c r="I2601" s="11">
        <v>196.45400000000001</v>
      </c>
      <c r="J2601" s="11">
        <v>168.24799999999999</v>
      </c>
      <c r="K2601" s="11">
        <v>137.53</v>
      </c>
      <c r="L2601" s="11">
        <v>89.141000000000005</v>
      </c>
      <c r="M2601" s="11">
        <v>81.578999999999994</v>
      </c>
      <c r="N2601" s="11">
        <v>69.706000000000003</v>
      </c>
      <c r="O2601" s="11">
        <v>60.558</v>
      </c>
      <c r="P2601" s="11">
        <v>54.027999999999999</v>
      </c>
      <c r="Q2601" s="11">
        <v>45.546999999999997</v>
      </c>
      <c r="R2601" s="11">
        <v>35.253999999999998</v>
      </c>
      <c r="S2601" s="11">
        <v>28.372</v>
      </c>
      <c r="T2601" s="11">
        <v>22.55</v>
      </c>
      <c r="U2601" s="11">
        <v>17.146000000000001</v>
      </c>
      <c r="V2601" s="11">
        <v>11.88</v>
      </c>
      <c r="W2601" s="11">
        <v>8.2230000000000008</v>
      </c>
      <c r="X2601" s="11">
        <v>5.14</v>
      </c>
      <c r="Y2601" s="11">
        <v>2.2029999999999998</v>
      </c>
      <c r="Z2601" s="11">
        <v>0.66800000000000004</v>
      </c>
      <c r="AA2601" s="11">
        <v>0.104</v>
      </c>
      <c r="AB2601" s="11">
        <v>1.2E-2</v>
      </c>
      <c r="AC2601" s="11">
        <v>1E-3</v>
      </c>
    </row>
    <row r="2602" spans="1:29" ht="11.5" hidden="1">
      <c r="A2602" s="15">
        <v>2585</v>
      </c>
      <c r="B2602" s="13" t="s">
        <v>1059</v>
      </c>
      <c r="C2602" s="14" t="s">
        <v>1240</v>
      </c>
      <c r="D2602" s="12"/>
      <c r="E2602" s="12">
        <v>558</v>
      </c>
      <c r="F2602" s="13" t="s">
        <v>1110</v>
      </c>
      <c r="G2602" s="12">
        <v>916</v>
      </c>
      <c r="H2602" s="12">
        <v>1970</v>
      </c>
      <c r="I2602" s="11">
        <v>220.32499999999999</v>
      </c>
      <c r="J2602" s="11">
        <v>186.26400000000001</v>
      </c>
      <c r="K2602" s="11">
        <v>164.922</v>
      </c>
      <c r="L2602" s="11">
        <v>134.32300000000001</v>
      </c>
      <c r="M2602" s="11">
        <v>86.022999999999996</v>
      </c>
      <c r="N2602" s="11">
        <v>78.38</v>
      </c>
      <c r="O2602" s="11">
        <v>66.86</v>
      </c>
      <c r="P2602" s="11">
        <v>57.984999999999999</v>
      </c>
      <c r="Q2602" s="11">
        <v>51.582000000000001</v>
      </c>
      <c r="R2602" s="11">
        <v>43.246000000000002</v>
      </c>
      <c r="S2602" s="11">
        <v>33.094000000000001</v>
      </c>
      <c r="T2602" s="11">
        <v>26.207000000000001</v>
      </c>
      <c r="U2602" s="11">
        <v>20.245999999999999</v>
      </c>
      <c r="V2602" s="11">
        <v>14.709</v>
      </c>
      <c r="W2602" s="11">
        <v>9.327</v>
      </c>
      <c r="X2602" s="11">
        <v>5.6120000000000001</v>
      </c>
      <c r="Y2602" s="11">
        <v>2.778</v>
      </c>
      <c r="Z2602" s="11">
        <v>0.83699999999999997</v>
      </c>
      <c r="AA2602" s="11">
        <v>0.17799999999999999</v>
      </c>
      <c r="AB2602" s="11">
        <v>1.9E-2</v>
      </c>
      <c r="AC2602" s="11">
        <v>2E-3</v>
      </c>
    </row>
    <row r="2603" spans="1:29" ht="11.5" hidden="1">
      <c r="A2603" s="15">
        <v>2586</v>
      </c>
      <c r="B2603" s="13" t="s">
        <v>1059</v>
      </c>
      <c r="C2603" s="14" t="s">
        <v>1240</v>
      </c>
      <c r="D2603" s="12"/>
      <c r="E2603" s="12">
        <v>558</v>
      </c>
      <c r="F2603" s="13" t="s">
        <v>1110</v>
      </c>
      <c r="G2603" s="12">
        <v>916</v>
      </c>
      <c r="H2603" s="12">
        <v>1975</v>
      </c>
      <c r="I2603" s="11">
        <v>260.56400000000002</v>
      </c>
      <c r="J2603" s="11">
        <v>209.74</v>
      </c>
      <c r="K2603" s="11">
        <v>181.982</v>
      </c>
      <c r="L2603" s="11">
        <v>160.01599999999999</v>
      </c>
      <c r="M2603" s="11">
        <v>128.78800000000001</v>
      </c>
      <c r="N2603" s="11">
        <v>81.347999999999999</v>
      </c>
      <c r="O2603" s="11">
        <v>74.316999999999993</v>
      </c>
      <c r="P2603" s="11">
        <v>63.506999999999998</v>
      </c>
      <c r="Q2603" s="11">
        <v>55.008000000000003</v>
      </c>
      <c r="R2603" s="11">
        <v>48.837000000000003</v>
      </c>
      <c r="S2603" s="11">
        <v>40.616</v>
      </c>
      <c r="T2603" s="11">
        <v>30.709</v>
      </c>
      <c r="U2603" s="11">
        <v>23.763999999999999</v>
      </c>
      <c r="V2603" s="11">
        <v>17.661999999999999</v>
      </c>
      <c r="W2603" s="11">
        <v>11.788</v>
      </c>
      <c r="X2603" s="11">
        <v>6.5430000000000001</v>
      </c>
      <c r="Y2603" s="11">
        <v>3.177</v>
      </c>
      <c r="Z2603" s="11">
        <v>1.1399999999999999</v>
      </c>
      <c r="AA2603" s="11">
        <v>0.249</v>
      </c>
      <c r="AB2603" s="11">
        <v>3.7999999999999999E-2</v>
      </c>
      <c r="AC2603" s="11">
        <v>3.0000000000000001E-3</v>
      </c>
    </row>
    <row r="2604" spans="1:29" ht="11.5" hidden="1">
      <c r="A2604" s="15">
        <v>2587</v>
      </c>
      <c r="B2604" s="13" t="s">
        <v>1059</v>
      </c>
      <c r="C2604" s="14" t="s">
        <v>1240</v>
      </c>
      <c r="D2604" s="12"/>
      <c r="E2604" s="12">
        <v>558</v>
      </c>
      <c r="F2604" s="13" t="s">
        <v>1110</v>
      </c>
      <c r="G2604" s="12">
        <v>916</v>
      </c>
      <c r="H2604" s="12">
        <v>1980</v>
      </c>
      <c r="I2604" s="11">
        <v>301.92200000000003</v>
      </c>
      <c r="J2604" s="11">
        <v>249.459</v>
      </c>
      <c r="K2604" s="11">
        <v>204.87</v>
      </c>
      <c r="L2604" s="11">
        <v>176.36</v>
      </c>
      <c r="M2604" s="11">
        <v>153.49</v>
      </c>
      <c r="N2604" s="11">
        <v>122.733</v>
      </c>
      <c r="O2604" s="11">
        <v>76.861000000000004</v>
      </c>
      <c r="P2604" s="11">
        <v>70.510000000000005</v>
      </c>
      <c r="Q2604" s="11">
        <v>60.22</v>
      </c>
      <c r="R2604" s="11">
        <v>52.087000000000003</v>
      </c>
      <c r="S2604" s="11">
        <v>46.009</v>
      </c>
      <c r="T2604" s="11">
        <v>37.956000000000003</v>
      </c>
      <c r="U2604" s="11">
        <v>28.143000000000001</v>
      </c>
      <c r="V2604" s="11">
        <v>21.079000000000001</v>
      </c>
      <c r="W2604" s="11">
        <v>14.445</v>
      </c>
      <c r="X2604" s="11">
        <v>8.4930000000000003</v>
      </c>
      <c r="Y2604" s="11">
        <v>3.8740000000000001</v>
      </c>
      <c r="Z2604" s="11">
        <v>1.401</v>
      </c>
      <c r="AA2604" s="11">
        <v>0.371</v>
      </c>
      <c r="AB2604" s="11">
        <v>5.8999999999999997E-2</v>
      </c>
      <c r="AC2604" s="11">
        <v>6.0000000000000001E-3</v>
      </c>
    </row>
    <row r="2605" spans="1:29" ht="11.5" hidden="1">
      <c r="A2605" s="15">
        <v>2588</v>
      </c>
      <c r="B2605" s="13" t="s">
        <v>1059</v>
      </c>
      <c r="C2605" s="14" t="s">
        <v>1240</v>
      </c>
      <c r="D2605" s="12"/>
      <c r="E2605" s="12">
        <v>558</v>
      </c>
      <c r="F2605" s="13" t="s">
        <v>1110</v>
      </c>
      <c r="G2605" s="12">
        <v>916</v>
      </c>
      <c r="H2605" s="12">
        <v>1985</v>
      </c>
      <c r="I2605" s="11">
        <v>336.78300000000002</v>
      </c>
      <c r="J2605" s="11">
        <v>288.77699999999999</v>
      </c>
      <c r="K2605" s="11">
        <v>240.96799999999999</v>
      </c>
      <c r="L2605" s="11">
        <v>195.988</v>
      </c>
      <c r="M2605" s="11">
        <v>167.08699999999999</v>
      </c>
      <c r="N2605" s="11">
        <v>145.102</v>
      </c>
      <c r="O2605" s="11">
        <v>116.041</v>
      </c>
      <c r="P2605" s="11">
        <v>71.903999999999996</v>
      </c>
      <c r="Q2605" s="11">
        <v>66.262</v>
      </c>
      <c r="R2605" s="11">
        <v>56.415999999999997</v>
      </c>
      <c r="S2605" s="11">
        <v>48.555999999999997</v>
      </c>
      <c r="T2605" s="11">
        <v>42.728999999999999</v>
      </c>
      <c r="U2605" s="11">
        <v>34.795000000000002</v>
      </c>
      <c r="V2605" s="11">
        <v>25.093</v>
      </c>
      <c r="W2605" s="11">
        <v>17.445</v>
      </c>
      <c r="X2605" s="11">
        <v>10.691000000000001</v>
      </c>
      <c r="Y2605" s="11">
        <v>5.2510000000000003</v>
      </c>
      <c r="Z2605" s="11">
        <v>1.8280000000000001</v>
      </c>
      <c r="AA2605" s="11">
        <v>0.5</v>
      </c>
      <c r="AB2605" s="11">
        <v>9.8000000000000004E-2</v>
      </c>
      <c r="AC2605" s="11">
        <v>1.0999999999999999E-2</v>
      </c>
    </row>
    <row r="2606" spans="1:29" ht="11.5" hidden="1">
      <c r="A2606" s="15">
        <v>2589</v>
      </c>
      <c r="B2606" s="13" t="s">
        <v>1059</v>
      </c>
      <c r="C2606" s="14" t="s">
        <v>1240</v>
      </c>
      <c r="D2606" s="12"/>
      <c r="E2606" s="12">
        <v>558</v>
      </c>
      <c r="F2606" s="13" t="s">
        <v>1110</v>
      </c>
      <c r="G2606" s="12">
        <v>916</v>
      </c>
      <c r="H2606" s="12">
        <v>1990</v>
      </c>
      <c r="I2606" s="11">
        <v>342.303</v>
      </c>
      <c r="J2606" s="11">
        <v>322.29599999999999</v>
      </c>
      <c r="K2606" s="11">
        <v>276.32</v>
      </c>
      <c r="L2606" s="11">
        <v>228.768</v>
      </c>
      <c r="M2606" s="11">
        <v>184.87799999999999</v>
      </c>
      <c r="N2606" s="11">
        <v>157.49299999999999</v>
      </c>
      <c r="O2606" s="11">
        <v>137.023</v>
      </c>
      <c r="P2606" s="11">
        <v>109.569</v>
      </c>
      <c r="Q2606" s="11">
        <v>67.576999999999998</v>
      </c>
      <c r="R2606" s="11">
        <v>62.725999999999999</v>
      </c>
      <c r="S2606" s="11">
        <v>53.3</v>
      </c>
      <c r="T2606" s="11">
        <v>45.616999999999997</v>
      </c>
      <c r="U2606" s="11">
        <v>39.472999999999999</v>
      </c>
      <c r="V2606" s="11">
        <v>31.158999999999999</v>
      </c>
      <c r="W2606" s="11">
        <v>21.027999999999999</v>
      </c>
      <c r="X2606" s="11">
        <v>13.257</v>
      </c>
      <c r="Y2606" s="11">
        <v>6.8879999999999999</v>
      </c>
      <c r="Z2606" s="11">
        <v>2.6379999999999999</v>
      </c>
      <c r="AA2606" s="11">
        <v>0.70499999999999996</v>
      </c>
      <c r="AB2606" s="11">
        <v>0.14299999999999999</v>
      </c>
      <c r="AC2606" s="11">
        <v>2.1000000000000001E-2</v>
      </c>
    </row>
    <row r="2607" spans="1:29" ht="11.5" hidden="1">
      <c r="A2607" s="15">
        <v>2590</v>
      </c>
      <c r="B2607" s="13" t="s">
        <v>1059</v>
      </c>
      <c r="C2607" s="14" t="s">
        <v>1240</v>
      </c>
      <c r="D2607" s="12"/>
      <c r="E2607" s="12">
        <v>558</v>
      </c>
      <c r="F2607" s="13" t="s">
        <v>1110</v>
      </c>
      <c r="G2607" s="12">
        <v>916</v>
      </c>
      <c r="H2607" s="12">
        <v>1995</v>
      </c>
      <c r="I2607" s="11">
        <v>343.96600000000001</v>
      </c>
      <c r="J2607" s="11">
        <v>332.01299999999998</v>
      </c>
      <c r="K2607" s="11">
        <v>311.70999999999998</v>
      </c>
      <c r="L2607" s="11">
        <v>265.41300000000001</v>
      </c>
      <c r="M2607" s="11">
        <v>219.24</v>
      </c>
      <c r="N2607" s="11">
        <v>177.17</v>
      </c>
      <c r="O2607" s="11">
        <v>151.29599999999999</v>
      </c>
      <c r="P2607" s="11">
        <v>131.643</v>
      </c>
      <c r="Q2607" s="11">
        <v>105.65300000000001</v>
      </c>
      <c r="R2607" s="11">
        <v>64.885000000000005</v>
      </c>
      <c r="S2607" s="11">
        <v>60.042000000000002</v>
      </c>
      <c r="T2607" s="11">
        <v>50.466000000000001</v>
      </c>
      <c r="U2607" s="11">
        <v>42.295000000000002</v>
      </c>
      <c r="V2607" s="11">
        <v>35.433999999999997</v>
      </c>
      <c r="W2607" s="11">
        <v>26.422000000000001</v>
      </c>
      <c r="X2607" s="11">
        <v>16.393000000000001</v>
      </c>
      <c r="Y2607" s="11">
        <v>8.8870000000000005</v>
      </c>
      <c r="Z2607" s="11">
        <v>3.6720000000000002</v>
      </c>
      <c r="AA2607" s="11">
        <v>1.0960000000000001</v>
      </c>
      <c r="AB2607" s="11">
        <v>0.221</v>
      </c>
      <c r="AC2607" s="11">
        <v>3.4000000000000002E-2</v>
      </c>
    </row>
    <row r="2608" spans="1:29" ht="11.5" hidden="1">
      <c r="A2608" s="15">
        <v>2591</v>
      </c>
      <c r="B2608" s="13" t="s">
        <v>1059</v>
      </c>
      <c r="C2608" s="14" t="s">
        <v>1240</v>
      </c>
      <c r="D2608" s="12"/>
      <c r="E2608" s="12">
        <v>558</v>
      </c>
      <c r="F2608" s="13" t="s">
        <v>1110</v>
      </c>
      <c r="G2608" s="12">
        <v>916</v>
      </c>
      <c r="H2608" s="12">
        <v>2000</v>
      </c>
      <c r="I2608" s="11">
        <v>328.45100000000002</v>
      </c>
      <c r="J2608" s="11">
        <v>334.28100000000001</v>
      </c>
      <c r="K2608" s="11">
        <v>320.83499999999998</v>
      </c>
      <c r="L2608" s="11">
        <v>298.64</v>
      </c>
      <c r="M2608" s="11">
        <v>252.76599999999999</v>
      </c>
      <c r="N2608" s="11">
        <v>208.93</v>
      </c>
      <c r="O2608" s="11">
        <v>169.71199999999999</v>
      </c>
      <c r="P2608" s="11">
        <v>145.65100000000001</v>
      </c>
      <c r="Q2608" s="11">
        <v>126.681</v>
      </c>
      <c r="R2608" s="11">
        <v>101.508</v>
      </c>
      <c r="S2608" s="11">
        <v>61.771999999999998</v>
      </c>
      <c r="T2608" s="11">
        <v>57.261000000000003</v>
      </c>
      <c r="U2608" s="11">
        <v>47.185000000000002</v>
      </c>
      <c r="V2608" s="11">
        <v>38.238999999999997</v>
      </c>
      <c r="W2608" s="11">
        <v>30.472999999999999</v>
      </c>
      <c r="X2608" s="11">
        <v>21.117000000000001</v>
      </c>
      <c r="Y2608" s="11">
        <v>11.417999999999999</v>
      </c>
      <c r="Z2608" s="11">
        <v>5.0129999999999999</v>
      </c>
      <c r="AA2608" s="11">
        <v>1.6359999999999999</v>
      </c>
      <c r="AB2608" s="11">
        <v>0.371</v>
      </c>
      <c r="AC2608" s="11">
        <v>5.7000000000000002E-2</v>
      </c>
    </row>
    <row r="2609" spans="1:29" ht="11.5" hidden="1">
      <c r="A2609" s="15">
        <v>2592</v>
      </c>
      <c r="B2609" s="13" t="s">
        <v>1059</v>
      </c>
      <c r="C2609" s="14" t="s">
        <v>1240</v>
      </c>
      <c r="D2609" s="12"/>
      <c r="E2609" s="12">
        <v>558</v>
      </c>
      <c r="F2609" s="13" t="s">
        <v>1110</v>
      </c>
      <c r="G2609" s="12">
        <v>916</v>
      </c>
      <c r="H2609" s="12">
        <v>2005</v>
      </c>
      <c r="I2609" s="11">
        <v>321.55900000000003</v>
      </c>
      <c r="J2609" s="11">
        <v>318.84399999999999</v>
      </c>
      <c r="K2609" s="11">
        <v>321.95400000000001</v>
      </c>
      <c r="L2609" s="11">
        <v>306.05200000000002</v>
      </c>
      <c r="M2609" s="11">
        <v>283.61</v>
      </c>
      <c r="N2609" s="11">
        <v>240.48099999999999</v>
      </c>
      <c r="O2609" s="11">
        <v>199.72300000000001</v>
      </c>
      <c r="P2609" s="11">
        <v>162.89099999999999</v>
      </c>
      <c r="Q2609" s="11">
        <v>139.82</v>
      </c>
      <c r="R2609" s="11">
        <v>121.961</v>
      </c>
      <c r="S2609" s="11">
        <v>97.739000000000004</v>
      </c>
      <c r="T2609" s="11">
        <v>59.283000000000001</v>
      </c>
      <c r="U2609" s="11">
        <v>53.972000000000001</v>
      </c>
      <c r="V2609" s="11">
        <v>43.161999999999999</v>
      </c>
      <c r="W2609" s="11">
        <v>33.444000000000003</v>
      </c>
      <c r="X2609" s="11">
        <v>24.943999999999999</v>
      </c>
      <c r="Y2609" s="11">
        <v>15.259</v>
      </c>
      <c r="Z2609" s="11">
        <v>6.7919999999999998</v>
      </c>
      <c r="AA2609" s="11">
        <v>2.3860000000000001</v>
      </c>
      <c r="AB2609" s="11">
        <v>0.58199999999999996</v>
      </c>
      <c r="AC2609" s="11">
        <v>9.5000000000000001E-2</v>
      </c>
    </row>
    <row r="2610" spans="1:29" ht="11.5" hidden="1">
      <c r="A2610" s="15">
        <v>2593</v>
      </c>
      <c r="B2610" s="13" t="s">
        <v>1059</v>
      </c>
      <c r="C2610" s="14" t="s">
        <v>1240</v>
      </c>
      <c r="D2610" s="12"/>
      <c r="E2610" s="12">
        <v>558</v>
      </c>
      <c r="F2610" s="13" t="s">
        <v>1110</v>
      </c>
      <c r="G2610" s="12">
        <v>916</v>
      </c>
      <c r="H2610" s="12">
        <v>2010</v>
      </c>
      <c r="I2610" s="11">
        <v>325.82</v>
      </c>
      <c r="J2610" s="11">
        <v>312.95</v>
      </c>
      <c r="K2610" s="11">
        <v>307.68700000000001</v>
      </c>
      <c r="L2610" s="11">
        <v>308.49099999999999</v>
      </c>
      <c r="M2610" s="11">
        <v>292.46499999999997</v>
      </c>
      <c r="N2610" s="11">
        <v>272.51499999999999</v>
      </c>
      <c r="O2610" s="11">
        <v>232.136</v>
      </c>
      <c r="P2610" s="11">
        <v>193.25800000000001</v>
      </c>
      <c r="Q2610" s="11">
        <v>157.43700000000001</v>
      </c>
      <c r="R2610" s="11">
        <v>135.52600000000001</v>
      </c>
      <c r="S2610" s="11">
        <v>118.324</v>
      </c>
      <c r="T2610" s="11">
        <v>94.311000000000007</v>
      </c>
      <c r="U2610" s="11">
        <v>56.161000000000001</v>
      </c>
      <c r="V2610" s="11">
        <v>49.737000000000002</v>
      </c>
      <c r="W2610" s="11">
        <v>38.183999999999997</v>
      </c>
      <c r="X2610" s="11">
        <v>27.847999999999999</v>
      </c>
      <c r="Y2610" s="11">
        <v>18.468</v>
      </c>
      <c r="Z2610" s="11">
        <v>9.3460000000000001</v>
      </c>
      <c r="AA2610" s="11">
        <v>3.3069999999999999</v>
      </c>
      <c r="AB2610" s="11">
        <v>0.85799999999999998</v>
      </c>
      <c r="AC2610" s="11">
        <v>0.14899999999999999</v>
      </c>
    </row>
    <row r="2611" spans="1:29" ht="11.5" hidden="1">
      <c r="A2611" s="15">
        <v>2594</v>
      </c>
      <c r="B2611" s="13" t="s">
        <v>1059</v>
      </c>
      <c r="C2611" s="14" t="s">
        <v>1240</v>
      </c>
      <c r="D2611" s="12"/>
      <c r="E2611" s="12">
        <v>558</v>
      </c>
      <c r="F2611" s="13" t="s">
        <v>1110</v>
      </c>
      <c r="G2611" s="12">
        <v>916</v>
      </c>
      <c r="H2611" s="12">
        <v>2015</v>
      </c>
      <c r="I2611" s="11">
        <v>328.14800000000002</v>
      </c>
      <c r="J2611" s="11">
        <v>317.41699999999997</v>
      </c>
      <c r="K2611" s="11">
        <v>301.76799999999997</v>
      </c>
      <c r="L2611" s="11">
        <v>294.23099999999999</v>
      </c>
      <c r="M2611" s="11">
        <v>295.267</v>
      </c>
      <c r="N2611" s="11">
        <v>281.95</v>
      </c>
      <c r="O2611" s="11">
        <v>264.83600000000001</v>
      </c>
      <c r="P2611" s="11">
        <v>226.435</v>
      </c>
      <c r="Q2611" s="11">
        <v>188.33699999999999</v>
      </c>
      <c r="R2611" s="11">
        <v>153.44800000000001</v>
      </c>
      <c r="S2611" s="11">
        <v>132.04499999999999</v>
      </c>
      <c r="T2611" s="11">
        <v>114.571</v>
      </c>
      <c r="U2611" s="11">
        <v>89.802000000000007</v>
      </c>
      <c r="V2611" s="11">
        <v>52.14</v>
      </c>
      <c r="W2611" s="11">
        <v>44.502000000000002</v>
      </c>
      <c r="X2611" s="11">
        <v>32.334000000000003</v>
      </c>
      <c r="Y2611" s="11">
        <v>21.111999999999998</v>
      </c>
      <c r="Z2611" s="11">
        <v>11.634</v>
      </c>
      <c r="AA2611" s="11">
        <v>4.6539999999999999</v>
      </c>
      <c r="AB2611" s="11">
        <v>1.2030000000000001</v>
      </c>
      <c r="AC2611" s="11">
        <v>0.22</v>
      </c>
    </row>
    <row r="2612" spans="1:29" ht="11.5" hidden="1">
      <c r="A2612" s="15">
        <v>2595</v>
      </c>
      <c r="B2612" s="13" t="s">
        <v>1059</v>
      </c>
      <c r="C2612" s="14" t="s">
        <v>1240</v>
      </c>
      <c r="D2612" s="12"/>
      <c r="E2612" s="12">
        <v>558</v>
      </c>
      <c r="F2612" s="13" t="s">
        <v>1110</v>
      </c>
      <c r="G2612" s="12">
        <v>916</v>
      </c>
      <c r="H2612" s="12">
        <v>2020</v>
      </c>
      <c r="I2612" s="11">
        <v>321.43099999999998</v>
      </c>
      <c r="J2612" s="11">
        <v>321.43599999999998</v>
      </c>
      <c r="K2612" s="11">
        <v>308.55799999999999</v>
      </c>
      <c r="L2612" s="11">
        <v>291.125</v>
      </c>
      <c r="M2612" s="11">
        <v>283.77300000000002</v>
      </c>
      <c r="N2612" s="11">
        <v>286.86500000000001</v>
      </c>
      <c r="O2612" s="11">
        <v>275.73399999999998</v>
      </c>
      <c r="P2612" s="11">
        <v>259.98200000000003</v>
      </c>
      <c r="Q2612" s="11">
        <v>222.05500000000001</v>
      </c>
      <c r="R2612" s="11">
        <v>184.56800000000001</v>
      </c>
      <c r="S2612" s="11">
        <v>150.066</v>
      </c>
      <c r="T2612" s="11">
        <v>128.29599999999999</v>
      </c>
      <c r="U2612" s="11">
        <v>109.643</v>
      </c>
      <c r="V2612" s="11">
        <v>83.986000000000004</v>
      </c>
      <c r="W2612" s="11">
        <v>47.176000000000002</v>
      </c>
      <c r="X2612" s="11">
        <v>38.314</v>
      </c>
      <c r="Y2612" s="11">
        <v>25.087</v>
      </c>
      <c r="Z2612" s="11">
        <v>13.669</v>
      </c>
      <c r="AA2612" s="11">
        <v>5.9210000000000003</v>
      </c>
      <c r="AB2612" s="11">
        <v>1.7110000000000001</v>
      </c>
      <c r="AC2612" s="11">
        <v>0.309</v>
      </c>
    </row>
    <row r="2613" spans="1:29" ht="11.5" hidden="1">
      <c r="A2613" s="15">
        <v>2596</v>
      </c>
      <c r="B2613" s="13" t="s">
        <v>1059</v>
      </c>
      <c r="C2613" s="14" t="s">
        <v>1241</v>
      </c>
      <c r="D2613" s="12"/>
      <c r="E2613" s="12">
        <v>591</v>
      </c>
      <c r="F2613" s="13" t="s">
        <v>1110</v>
      </c>
      <c r="G2613" s="12">
        <v>916</v>
      </c>
      <c r="H2613" s="12">
        <v>1950</v>
      </c>
      <c r="I2613" s="11">
        <v>70.486999999999995</v>
      </c>
      <c r="J2613" s="11">
        <v>58.564999999999998</v>
      </c>
      <c r="K2613" s="11">
        <v>50.03</v>
      </c>
      <c r="L2613" s="11">
        <v>42.680999999999997</v>
      </c>
      <c r="M2613" s="11">
        <v>36.414000000000001</v>
      </c>
      <c r="N2613" s="11">
        <v>31.158000000000001</v>
      </c>
      <c r="O2613" s="11">
        <v>26.748000000000001</v>
      </c>
      <c r="P2613" s="11">
        <v>22.541</v>
      </c>
      <c r="Q2613" s="11">
        <v>18.678000000000001</v>
      </c>
      <c r="R2613" s="11">
        <v>15.534000000000001</v>
      </c>
      <c r="S2613" s="11">
        <v>12.747999999999999</v>
      </c>
      <c r="T2613" s="11">
        <v>10.432</v>
      </c>
      <c r="U2613" s="11">
        <v>8.3420000000000005</v>
      </c>
      <c r="V2613" s="11">
        <v>6.2629999999999999</v>
      </c>
      <c r="W2613" s="11">
        <v>4.2590000000000003</v>
      </c>
      <c r="X2613" s="11">
        <v>2.5169999999999999</v>
      </c>
      <c r="Y2613" s="11">
        <v>1.2210000000000001</v>
      </c>
      <c r="Z2613" s="11">
        <v>0.45100000000000001</v>
      </c>
      <c r="AA2613" s="11">
        <v>0.114</v>
      </c>
      <c r="AB2613" s="11">
        <v>1.4999999999999999E-2</v>
      </c>
      <c r="AC2613" s="11">
        <v>2E-3</v>
      </c>
    </row>
    <row r="2614" spans="1:29" ht="11.5" hidden="1">
      <c r="A2614" s="15">
        <v>2597</v>
      </c>
      <c r="B2614" s="13" t="s">
        <v>1059</v>
      </c>
      <c r="C2614" s="14" t="s">
        <v>1241</v>
      </c>
      <c r="D2614" s="12"/>
      <c r="E2614" s="12">
        <v>591</v>
      </c>
      <c r="F2614" s="13" t="s">
        <v>1110</v>
      </c>
      <c r="G2614" s="12">
        <v>916</v>
      </c>
      <c r="H2614" s="12">
        <v>1955</v>
      </c>
      <c r="I2614" s="11">
        <v>82.965999999999994</v>
      </c>
      <c r="J2614" s="11">
        <v>67.757999999999996</v>
      </c>
      <c r="K2614" s="11">
        <v>57.624000000000002</v>
      </c>
      <c r="L2614" s="11">
        <v>49.033999999999999</v>
      </c>
      <c r="M2614" s="11">
        <v>41.298000000000002</v>
      </c>
      <c r="N2614" s="11">
        <v>34.758000000000003</v>
      </c>
      <c r="O2614" s="11">
        <v>29.465</v>
      </c>
      <c r="P2614" s="11">
        <v>25.198</v>
      </c>
      <c r="Q2614" s="11">
        <v>21.201000000000001</v>
      </c>
      <c r="R2614" s="11">
        <v>17.565000000000001</v>
      </c>
      <c r="S2614" s="11">
        <v>14.555999999999999</v>
      </c>
      <c r="T2614" s="11">
        <v>11.77</v>
      </c>
      <c r="U2614" s="11">
        <v>9.3450000000000006</v>
      </c>
      <c r="V2614" s="11">
        <v>7.0919999999999996</v>
      </c>
      <c r="W2614" s="11">
        <v>4.9139999999999997</v>
      </c>
      <c r="X2614" s="11">
        <v>2.968</v>
      </c>
      <c r="Y2614" s="11">
        <v>1.4770000000000001</v>
      </c>
      <c r="Z2614" s="11">
        <v>0.55200000000000005</v>
      </c>
      <c r="AA2614" s="11">
        <v>0.14099999999999999</v>
      </c>
      <c r="AB2614" s="11">
        <v>2.1000000000000001E-2</v>
      </c>
      <c r="AC2614" s="11">
        <v>2E-3</v>
      </c>
    </row>
    <row r="2615" spans="1:29" ht="11.5" hidden="1">
      <c r="A2615" s="15">
        <v>2598</v>
      </c>
      <c r="B2615" s="13" t="s">
        <v>1059</v>
      </c>
      <c r="C2615" s="14" t="s">
        <v>1241</v>
      </c>
      <c r="D2615" s="12"/>
      <c r="E2615" s="12">
        <v>591</v>
      </c>
      <c r="F2615" s="13" t="s">
        <v>1110</v>
      </c>
      <c r="G2615" s="12">
        <v>916</v>
      </c>
      <c r="H2615" s="12">
        <v>1960</v>
      </c>
      <c r="I2615" s="11">
        <v>97.763999999999996</v>
      </c>
      <c r="J2615" s="11">
        <v>80.165000000000006</v>
      </c>
      <c r="K2615" s="11">
        <v>66.819999999999993</v>
      </c>
      <c r="L2615" s="11">
        <v>56.654000000000003</v>
      </c>
      <c r="M2615" s="11">
        <v>47.707000000000001</v>
      </c>
      <c r="N2615" s="11">
        <v>39.713999999999999</v>
      </c>
      <c r="O2615" s="11">
        <v>33.136000000000003</v>
      </c>
      <c r="P2615" s="11">
        <v>27.972999999999999</v>
      </c>
      <c r="Q2615" s="11">
        <v>23.887</v>
      </c>
      <c r="R2615" s="11">
        <v>20.097000000000001</v>
      </c>
      <c r="S2615" s="11">
        <v>16.588999999999999</v>
      </c>
      <c r="T2615" s="11">
        <v>13.563000000000001</v>
      </c>
      <c r="U2615" s="11">
        <v>10.666</v>
      </c>
      <c r="V2615" s="11">
        <v>8.0719999999999992</v>
      </c>
      <c r="W2615" s="11">
        <v>5.6879999999999997</v>
      </c>
      <c r="X2615" s="11">
        <v>3.5249999999999999</v>
      </c>
      <c r="Y2615" s="11">
        <v>1.8049999999999999</v>
      </c>
      <c r="Z2615" s="11">
        <v>0.7</v>
      </c>
      <c r="AA2615" s="11">
        <v>0.182</v>
      </c>
      <c r="AB2615" s="11">
        <v>2.8000000000000001E-2</v>
      </c>
      <c r="AC2615" s="11">
        <v>2E-3</v>
      </c>
    </row>
    <row r="2616" spans="1:29" ht="11.5" hidden="1">
      <c r="A2616" s="15">
        <v>2599</v>
      </c>
      <c r="B2616" s="13" t="s">
        <v>1059</v>
      </c>
      <c r="C2616" s="14" t="s">
        <v>1241</v>
      </c>
      <c r="D2616" s="12"/>
      <c r="E2616" s="12">
        <v>591</v>
      </c>
      <c r="F2616" s="13" t="s">
        <v>1110</v>
      </c>
      <c r="G2616" s="12">
        <v>916</v>
      </c>
      <c r="H2616" s="12">
        <v>1965</v>
      </c>
      <c r="I2616" s="11">
        <v>112.699</v>
      </c>
      <c r="J2616" s="11">
        <v>94.96</v>
      </c>
      <c r="K2616" s="11">
        <v>79.254999999999995</v>
      </c>
      <c r="L2616" s="11">
        <v>65.927000000000007</v>
      </c>
      <c r="M2616" s="11">
        <v>55.462000000000003</v>
      </c>
      <c r="N2616" s="11">
        <v>46.277999999999999</v>
      </c>
      <c r="O2616" s="11">
        <v>38.232999999999997</v>
      </c>
      <c r="P2616" s="11">
        <v>31.757999999999999</v>
      </c>
      <c r="Q2616" s="11">
        <v>26.748000000000001</v>
      </c>
      <c r="R2616" s="11">
        <v>22.838000000000001</v>
      </c>
      <c r="S2616" s="11">
        <v>19.155000000000001</v>
      </c>
      <c r="T2616" s="11">
        <v>15.632999999999999</v>
      </c>
      <c r="U2616" s="11">
        <v>12.48</v>
      </c>
      <c r="V2616" s="11">
        <v>9.4130000000000003</v>
      </c>
      <c r="W2616" s="11">
        <v>6.6689999999999996</v>
      </c>
      <c r="X2616" s="11">
        <v>4.2450000000000001</v>
      </c>
      <c r="Y2616" s="11">
        <v>2.2519999999999998</v>
      </c>
      <c r="Z2616" s="11">
        <v>0.877</v>
      </c>
      <c r="AA2616" s="11">
        <v>0.23400000000000001</v>
      </c>
      <c r="AB2616" s="11">
        <v>3.5999999999999997E-2</v>
      </c>
      <c r="AC2616" s="11">
        <v>3.0000000000000001E-3</v>
      </c>
    </row>
    <row r="2617" spans="1:29" ht="11.5" hidden="1">
      <c r="A2617" s="15">
        <v>2600</v>
      </c>
      <c r="B2617" s="13" t="s">
        <v>1059</v>
      </c>
      <c r="C2617" s="14" t="s">
        <v>1241</v>
      </c>
      <c r="D2617" s="12"/>
      <c r="E2617" s="12">
        <v>591</v>
      </c>
      <c r="F2617" s="13" t="s">
        <v>1110</v>
      </c>
      <c r="G2617" s="12">
        <v>916</v>
      </c>
      <c r="H2617" s="12">
        <v>1970</v>
      </c>
      <c r="I2617" s="11">
        <v>125.375</v>
      </c>
      <c r="J2617" s="11">
        <v>109.89</v>
      </c>
      <c r="K2617" s="11">
        <v>93.994</v>
      </c>
      <c r="L2617" s="11">
        <v>78.298000000000002</v>
      </c>
      <c r="M2617" s="11">
        <v>64.694000000000003</v>
      </c>
      <c r="N2617" s="11">
        <v>53.978000000000002</v>
      </c>
      <c r="O2617" s="11">
        <v>44.692</v>
      </c>
      <c r="P2617" s="11">
        <v>36.726999999999997</v>
      </c>
      <c r="Q2617" s="11">
        <v>30.417000000000002</v>
      </c>
      <c r="R2617" s="11">
        <v>25.625</v>
      </c>
      <c r="S2617" s="11">
        <v>21.856000000000002</v>
      </c>
      <c r="T2617" s="11">
        <v>18.169</v>
      </c>
      <c r="U2617" s="11">
        <v>14.528</v>
      </c>
      <c r="V2617" s="11">
        <v>11.166</v>
      </c>
      <c r="W2617" s="11">
        <v>7.9089999999999998</v>
      </c>
      <c r="X2617" s="11">
        <v>5.07</v>
      </c>
      <c r="Y2617" s="11">
        <v>2.7549999999999999</v>
      </c>
      <c r="Z2617" s="11">
        <v>1.101</v>
      </c>
      <c r="AA2617" s="11">
        <v>0.28799999999999998</v>
      </c>
      <c r="AB2617" s="11">
        <v>4.3999999999999997E-2</v>
      </c>
      <c r="AC2617" s="11">
        <v>3.0000000000000001E-3</v>
      </c>
    </row>
    <row r="2618" spans="1:29" ht="11.5" hidden="1">
      <c r="A2618" s="15">
        <v>2601</v>
      </c>
      <c r="B2618" s="13" t="s">
        <v>1059</v>
      </c>
      <c r="C2618" s="14" t="s">
        <v>1241</v>
      </c>
      <c r="D2618" s="12"/>
      <c r="E2618" s="12">
        <v>591</v>
      </c>
      <c r="F2618" s="13" t="s">
        <v>1110</v>
      </c>
      <c r="G2618" s="12">
        <v>916</v>
      </c>
      <c r="H2618" s="12">
        <v>1975</v>
      </c>
      <c r="I2618" s="11">
        <v>136.43100000000001</v>
      </c>
      <c r="J2618" s="11">
        <v>122.92700000000001</v>
      </c>
      <c r="K2618" s="11">
        <v>108.96899999999999</v>
      </c>
      <c r="L2618" s="11">
        <v>93.052999999999997</v>
      </c>
      <c r="M2618" s="11">
        <v>77.117999999999995</v>
      </c>
      <c r="N2618" s="11">
        <v>63.286999999999999</v>
      </c>
      <c r="O2618" s="11">
        <v>52.451999999999998</v>
      </c>
      <c r="P2618" s="11">
        <v>43.216000000000001</v>
      </c>
      <c r="Q2618" s="11">
        <v>35.399000000000001</v>
      </c>
      <c r="R2618" s="11">
        <v>29.306000000000001</v>
      </c>
      <c r="S2618" s="11">
        <v>24.657</v>
      </c>
      <c r="T2618" s="11">
        <v>20.863</v>
      </c>
      <c r="U2618" s="11">
        <v>17.024000000000001</v>
      </c>
      <c r="V2618" s="11">
        <v>13.143000000000001</v>
      </c>
      <c r="W2618" s="11">
        <v>9.5340000000000007</v>
      </c>
      <c r="X2618" s="11">
        <v>6.15</v>
      </c>
      <c r="Y2618" s="11">
        <v>3.3940000000000001</v>
      </c>
      <c r="Z2618" s="11">
        <v>1.4470000000000001</v>
      </c>
      <c r="AA2618" s="11">
        <v>0.40100000000000002</v>
      </c>
      <c r="AB2618" s="11">
        <v>6.3E-2</v>
      </c>
      <c r="AC2618" s="11">
        <v>5.0000000000000001E-3</v>
      </c>
    </row>
    <row r="2619" spans="1:29" ht="11.5" hidden="1">
      <c r="A2619" s="15">
        <v>2602</v>
      </c>
      <c r="B2619" s="13" t="s">
        <v>1059</v>
      </c>
      <c r="C2619" s="14" t="s">
        <v>1241</v>
      </c>
      <c r="D2619" s="12"/>
      <c r="E2619" s="12">
        <v>591</v>
      </c>
      <c r="F2619" s="13" t="s">
        <v>1110</v>
      </c>
      <c r="G2619" s="12">
        <v>916</v>
      </c>
      <c r="H2619" s="12">
        <v>1980</v>
      </c>
      <c r="I2619" s="11">
        <v>141.16399999999999</v>
      </c>
      <c r="J2619" s="11">
        <v>134.256</v>
      </c>
      <c r="K2619" s="11">
        <v>121.768</v>
      </c>
      <c r="L2619" s="11">
        <v>107.797</v>
      </c>
      <c r="M2619" s="11">
        <v>91.756</v>
      </c>
      <c r="N2619" s="11">
        <v>75.762</v>
      </c>
      <c r="O2619" s="11">
        <v>61.975000000000001</v>
      </c>
      <c r="P2619" s="11">
        <v>51.204000000000001</v>
      </c>
      <c r="Q2619" s="11">
        <v>42.164000000000001</v>
      </c>
      <c r="R2619" s="11">
        <v>34.615000000000002</v>
      </c>
      <c r="S2619" s="11">
        <v>28.548999999999999</v>
      </c>
      <c r="T2619" s="11">
        <v>23.736000000000001</v>
      </c>
      <c r="U2619" s="11">
        <v>19.695</v>
      </c>
      <c r="V2619" s="11">
        <v>15.567</v>
      </c>
      <c r="W2619" s="11">
        <v>11.427</v>
      </c>
      <c r="X2619" s="11">
        <v>7.6470000000000002</v>
      </c>
      <c r="Y2619" s="11">
        <v>4.3460000000000001</v>
      </c>
      <c r="Z2619" s="11">
        <v>1.9890000000000001</v>
      </c>
      <c r="AA2619" s="11">
        <v>0.63700000000000001</v>
      </c>
      <c r="AB2619" s="11">
        <v>0.11700000000000001</v>
      </c>
      <c r="AC2619" s="11">
        <v>0.01</v>
      </c>
    </row>
    <row r="2620" spans="1:29" ht="11.5" hidden="1">
      <c r="A2620" s="15">
        <v>2603</v>
      </c>
      <c r="B2620" s="13" t="s">
        <v>1059</v>
      </c>
      <c r="C2620" s="14" t="s">
        <v>1241</v>
      </c>
      <c r="D2620" s="12"/>
      <c r="E2620" s="12">
        <v>591</v>
      </c>
      <c r="F2620" s="13" t="s">
        <v>1110</v>
      </c>
      <c r="G2620" s="12">
        <v>916</v>
      </c>
      <c r="H2620" s="12">
        <v>1985</v>
      </c>
      <c r="I2620" s="11">
        <v>144.642</v>
      </c>
      <c r="J2620" s="11">
        <v>139.6</v>
      </c>
      <c r="K2620" s="11">
        <v>133.02799999999999</v>
      </c>
      <c r="L2620" s="11">
        <v>120.377</v>
      </c>
      <c r="M2620" s="11">
        <v>106.241</v>
      </c>
      <c r="N2620" s="11">
        <v>90.138000000000005</v>
      </c>
      <c r="O2620" s="11">
        <v>74.210999999999999</v>
      </c>
      <c r="P2620" s="11">
        <v>60.524999999999999</v>
      </c>
      <c r="Q2620" s="11">
        <v>50.024000000000001</v>
      </c>
      <c r="R2620" s="11">
        <v>41.359000000000002</v>
      </c>
      <c r="S2620" s="11">
        <v>33.869999999999997</v>
      </c>
      <c r="T2620" s="11">
        <v>27.64</v>
      </c>
      <c r="U2620" s="11">
        <v>22.582000000000001</v>
      </c>
      <c r="V2620" s="11">
        <v>18.222999999999999</v>
      </c>
      <c r="W2620" s="11">
        <v>13.769</v>
      </c>
      <c r="X2620" s="11">
        <v>9.4090000000000007</v>
      </c>
      <c r="Y2620" s="11">
        <v>5.6230000000000002</v>
      </c>
      <c r="Z2620" s="11">
        <v>2.6629999999999998</v>
      </c>
      <c r="AA2620" s="11">
        <v>0.92700000000000005</v>
      </c>
      <c r="AB2620" s="11">
        <v>0.19800000000000001</v>
      </c>
      <c r="AC2620" s="11">
        <v>2.1000000000000001E-2</v>
      </c>
    </row>
    <row r="2621" spans="1:29" ht="11.5" hidden="1">
      <c r="A2621" s="15">
        <v>2604</v>
      </c>
      <c r="B2621" s="13" t="s">
        <v>1059</v>
      </c>
      <c r="C2621" s="14" t="s">
        <v>1241</v>
      </c>
      <c r="D2621" s="12"/>
      <c r="E2621" s="12">
        <v>591</v>
      </c>
      <c r="F2621" s="13" t="s">
        <v>1110</v>
      </c>
      <c r="G2621" s="12">
        <v>916</v>
      </c>
      <c r="H2621" s="12">
        <v>1990</v>
      </c>
      <c r="I2621" s="11">
        <v>151.495</v>
      </c>
      <c r="J2621" s="11">
        <v>143.494</v>
      </c>
      <c r="K2621" s="11">
        <v>138.751</v>
      </c>
      <c r="L2621" s="11">
        <v>132.065</v>
      </c>
      <c r="M2621" s="11">
        <v>119.285</v>
      </c>
      <c r="N2621" s="11">
        <v>105.074</v>
      </c>
      <c r="O2621" s="11">
        <v>88.986000000000004</v>
      </c>
      <c r="P2621" s="11">
        <v>73.099000000000004</v>
      </c>
      <c r="Q2621" s="11">
        <v>59.563000000000002</v>
      </c>
      <c r="R2621" s="11">
        <v>49.258000000000003</v>
      </c>
      <c r="S2621" s="11">
        <v>40.582000000000001</v>
      </c>
      <c r="T2621" s="11">
        <v>32.927</v>
      </c>
      <c r="U2621" s="11">
        <v>26.457999999999998</v>
      </c>
      <c r="V2621" s="11">
        <v>21.071999999999999</v>
      </c>
      <c r="W2621" s="11">
        <v>16.309000000000001</v>
      </c>
      <c r="X2621" s="11">
        <v>11.505000000000001</v>
      </c>
      <c r="Y2621" s="11">
        <v>7.0359999999999996</v>
      </c>
      <c r="Z2621" s="11">
        <v>3.472</v>
      </c>
      <c r="AA2621" s="11">
        <v>1.23</v>
      </c>
      <c r="AB2621" s="11">
        <v>0.27800000000000002</v>
      </c>
      <c r="AC2621" s="11">
        <v>3.3000000000000002E-2</v>
      </c>
    </row>
    <row r="2622" spans="1:29" ht="11.5" hidden="1">
      <c r="A2622" s="15">
        <v>2605</v>
      </c>
      <c r="B2622" s="13" t="s">
        <v>1059</v>
      </c>
      <c r="C2622" s="14" t="s">
        <v>1241</v>
      </c>
      <c r="D2622" s="12"/>
      <c r="E2622" s="12">
        <v>591</v>
      </c>
      <c r="F2622" s="13" t="s">
        <v>1110</v>
      </c>
      <c r="G2622" s="12">
        <v>916</v>
      </c>
      <c r="H2622" s="12">
        <v>1995</v>
      </c>
      <c r="I2622" s="11">
        <v>157.125</v>
      </c>
      <c r="J2622" s="11">
        <v>150.74799999999999</v>
      </c>
      <c r="K2622" s="11">
        <v>143.25899999999999</v>
      </c>
      <c r="L2622" s="11">
        <v>138.571</v>
      </c>
      <c r="M2622" s="11">
        <v>131.81700000000001</v>
      </c>
      <c r="N2622" s="11">
        <v>118.96</v>
      </c>
      <c r="O2622" s="11">
        <v>104.67400000000001</v>
      </c>
      <c r="P2622" s="11">
        <v>88.522999999999996</v>
      </c>
      <c r="Q2622" s="11">
        <v>72.552999999999997</v>
      </c>
      <c r="R2622" s="11">
        <v>58.887</v>
      </c>
      <c r="S2622" s="11">
        <v>48.43</v>
      </c>
      <c r="T2622" s="11">
        <v>39.558999999999997</v>
      </c>
      <c r="U2622" s="11">
        <v>31.638999999999999</v>
      </c>
      <c r="V2622" s="11">
        <v>24.815000000000001</v>
      </c>
      <c r="W2622" s="11">
        <v>18.98</v>
      </c>
      <c r="X2622" s="11">
        <v>13.737</v>
      </c>
      <c r="Y2622" s="11">
        <v>8.6760000000000002</v>
      </c>
      <c r="Z2622" s="11">
        <v>4.4340000000000002</v>
      </c>
      <c r="AA2622" s="11">
        <v>1.649</v>
      </c>
      <c r="AB2622" s="11">
        <v>0.38100000000000001</v>
      </c>
      <c r="AC2622" s="11">
        <v>4.8000000000000001E-2</v>
      </c>
    </row>
    <row r="2623" spans="1:29" ht="11.5" hidden="1">
      <c r="A2623" s="15">
        <v>2606</v>
      </c>
      <c r="B2623" s="13" t="s">
        <v>1059</v>
      </c>
      <c r="C2623" s="14" t="s">
        <v>1241</v>
      </c>
      <c r="D2623" s="12"/>
      <c r="E2623" s="12">
        <v>591</v>
      </c>
      <c r="F2623" s="13" t="s">
        <v>1110</v>
      </c>
      <c r="G2623" s="12">
        <v>916</v>
      </c>
      <c r="H2623" s="12">
        <v>2000</v>
      </c>
      <c r="I2623" s="11">
        <v>167.52099999999999</v>
      </c>
      <c r="J2623" s="11">
        <v>156.67500000000001</v>
      </c>
      <c r="K2623" s="11">
        <v>150.828</v>
      </c>
      <c r="L2623" s="11">
        <v>143.499</v>
      </c>
      <c r="M2623" s="11">
        <v>138.803</v>
      </c>
      <c r="N2623" s="11">
        <v>131.97900000000001</v>
      </c>
      <c r="O2623" s="11">
        <v>118.994</v>
      </c>
      <c r="P2623" s="11">
        <v>104.57599999999999</v>
      </c>
      <c r="Q2623" s="11">
        <v>88.201999999999998</v>
      </c>
      <c r="R2623" s="11">
        <v>71.882000000000005</v>
      </c>
      <c r="S2623" s="11">
        <v>57.938000000000002</v>
      </c>
      <c r="T2623" s="11">
        <v>47.253999999999998</v>
      </c>
      <c r="U2623" s="11">
        <v>38.070999999999998</v>
      </c>
      <c r="V2623" s="11">
        <v>29.753</v>
      </c>
      <c r="W2623" s="11">
        <v>22.443000000000001</v>
      </c>
      <c r="X2623" s="11">
        <v>16.082000000000001</v>
      </c>
      <c r="Y2623" s="11">
        <v>10.456</v>
      </c>
      <c r="Z2623" s="11">
        <v>5.5730000000000004</v>
      </c>
      <c r="AA2623" s="11">
        <v>2.169</v>
      </c>
      <c r="AB2623" s="11">
        <v>0.53400000000000003</v>
      </c>
      <c r="AC2623" s="11">
        <v>7.0999999999999994E-2</v>
      </c>
    </row>
    <row r="2624" spans="1:29" ht="11.5" hidden="1">
      <c r="A2624" s="15">
        <v>2607</v>
      </c>
      <c r="B2624" s="13" t="s">
        <v>1059</v>
      </c>
      <c r="C2624" s="14" t="s">
        <v>1241</v>
      </c>
      <c r="D2624" s="12"/>
      <c r="E2624" s="12">
        <v>591</v>
      </c>
      <c r="F2624" s="13" t="s">
        <v>1110</v>
      </c>
      <c r="G2624" s="12">
        <v>916</v>
      </c>
      <c r="H2624" s="12">
        <v>2005</v>
      </c>
      <c r="I2624" s="11">
        <v>172.65700000000001</v>
      </c>
      <c r="J2624" s="11">
        <v>167.197</v>
      </c>
      <c r="K2624" s="11">
        <v>157.08799999999999</v>
      </c>
      <c r="L2624" s="11">
        <v>151.49199999999999</v>
      </c>
      <c r="M2624" s="11">
        <v>144.166</v>
      </c>
      <c r="N2624" s="11">
        <v>139.375</v>
      </c>
      <c r="O2624" s="11">
        <v>132.36600000000001</v>
      </c>
      <c r="P2624" s="11">
        <v>119.20399999999999</v>
      </c>
      <c r="Q2624" s="11">
        <v>104.422</v>
      </c>
      <c r="R2624" s="11">
        <v>87.468000000000004</v>
      </c>
      <c r="S2624" s="11">
        <v>70.757000000000005</v>
      </c>
      <c r="T2624" s="11">
        <v>56.570999999999998</v>
      </c>
      <c r="U2624" s="11">
        <v>45.542000000000002</v>
      </c>
      <c r="V2624" s="11">
        <v>35.920999999999999</v>
      </c>
      <c r="W2624" s="11">
        <v>27.111999999999998</v>
      </c>
      <c r="X2624" s="11">
        <v>19.335000000000001</v>
      </c>
      <c r="Y2624" s="11">
        <v>12.664999999999999</v>
      </c>
      <c r="Z2624" s="11">
        <v>7.0090000000000003</v>
      </c>
      <c r="AA2624" s="11">
        <v>2.9329999999999998</v>
      </c>
      <c r="AB2624" s="11">
        <v>0.79300000000000004</v>
      </c>
      <c r="AC2624" s="11">
        <v>0.11899999999999999</v>
      </c>
    </row>
    <row r="2625" spans="1:29" ht="11.5" hidden="1">
      <c r="A2625" s="15">
        <v>2608</v>
      </c>
      <c r="B2625" s="13" t="s">
        <v>1059</v>
      </c>
      <c r="C2625" s="14" t="s">
        <v>1241</v>
      </c>
      <c r="D2625" s="12"/>
      <c r="E2625" s="12">
        <v>591</v>
      </c>
      <c r="F2625" s="13" t="s">
        <v>1110</v>
      </c>
      <c r="G2625" s="12">
        <v>916</v>
      </c>
      <c r="H2625" s="12">
        <v>2010</v>
      </c>
      <c r="I2625" s="11">
        <v>180.13900000000001</v>
      </c>
      <c r="J2625" s="11">
        <v>172.108</v>
      </c>
      <c r="K2625" s="11">
        <v>167.7</v>
      </c>
      <c r="L2625" s="11">
        <v>158.08099999999999</v>
      </c>
      <c r="M2625" s="11">
        <v>152.58199999999999</v>
      </c>
      <c r="N2625" s="11">
        <v>145.24799999999999</v>
      </c>
      <c r="O2625" s="11">
        <v>140.26300000000001</v>
      </c>
      <c r="P2625" s="11">
        <v>133.02099999999999</v>
      </c>
      <c r="Q2625" s="11">
        <v>119.474</v>
      </c>
      <c r="R2625" s="11">
        <v>103.908</v>
      </c>
      <c r="S2625" s="11">
        <v>86.22</v>
      </c>
      <c r="T2625" s="11">
        <v>69.171000000000006</v>
      </c>
      <c r="U2625" s="11">
        <v>54.645000000000003</v>
      </c>
      <c r="V2625" s="11">
        <v>43.149000000000001</v>
      </c>
      <c r="W2625" s="11">
        <v>32.988999999999997</v>
      </c>
      <c r="X2625" s="11">
        <v>23.696999999999999</v>
      </c>
      <c r="Y2625" s="11">
        <v>15.634</v>
      </c>
      <c r="Z2625" s="11">
        <v>8.9290000000000003</v>
      </c>
      <c r="AA2625" s="11">
        <v>4.032</v>
      </c>
      <c r="AB2625" s="11">
        <v>1.242</v>
      </c>
      <c r="AC2625" s="11">
        <v>0.223</v>
      </c>
    </row>
    <row r="2626" spans="1:29" ht="11.5" hidden="1">
      <c r="A2626" s="15">
        <v>2609</v>
      </c>
      <c r="B2626" s="13" t="s">
        <v>1059</v>
      </c>
      <c r="C2626" s="14" t="s">
        <v>1241</v>
      </c>
      <c r="D2626" s="12"/>
      <c r="E2626" s="12">
        <v>591</v>
      </c>
      <c r="F2626" s="13" t="s">
        <v>1110</v>
      </c>
      <c r="G2626" s="12">
        <v>916</v>
      </c>
      <c r="H2626" s="12">
        <v>2015</v>
      </c>
      <c r="I2626" s="11">
        <v>188.50800000000001</v>
      </c>
      <c r="J2626" s="11">
        <v>179.61500000000001</v>
      </c>
      <c r="K2626" s="11">
        <v>172.60400000000001</v>
      </c>
      <c r="L2626" s="11">
        <v>168.92599999999999</v>
      </c>
      <c r="M2626" s="11">
        <v>159.55600000000001</v>
      </c>
      <c r="N2626" s="11">
        <v>154.11799999999999</v>
      </c>
      <c r="O2626" s="11">
        <v>146.65199999999999</v>
      </c>
      <c r="P2626" s="11">
        <v>141.38</v>
      </c>
      <c r="Q2626" s="11">
        <v>133.70400000000001</v>
      </c>
      <c r="R2626" s="11">
        <v>119.271</v>
      </c>
      <c r="S2626" s="11">
        <v>102.64700000000001</v>
      </c>
      <c r="T2626" s="11">
        <v>84.456999999999994</v>
      </c>
      <c r="U2626" s="11">
        <v>67.034000000000006</v>
      </c>
      <c r="V2626" s="11">
        <v>52.037999999999997</v>
      </c>
      <c r="W2626" s="11">
        <v>39.948</v>
      </c>
      <c r="X2626" s="11">
        <v>29.189</v>
      </c>
      <c r="Y2626" s="11">
        <v>19.509</v>
      </c>
      <c r="Z2626" s="11">
        <v>11.375</v>
      </c>
      <c r="AA2626" s="11">
        <v>5.4029999999999996</v>
      </c>
      <c r="AB2626" s="11">
        <v>1.8340000000000001</v>
      </c>
      <c r="AC2626" s="11">
        <v>0.39</v>
      </c>
    </row>
    <row r="2627" spans="1:29" ht="11.5" hidden="1">
      <c r="A2627" s="15">
        <v>2610</v>
      </c>
      <c r="B2627" s="13" t="s">
        <v>1059</v>
      </c>
      <c r="C2627" s="14" t="s">
        <v>1241</v>
      </c>
      <c r="D2627" s="12"/>
      <c r="E2627" s="12">
        <v>591</v>
      </c>
      <c r="F2627" s="13" t="s">
        <v>1110</v>
      </c>
      <c r="G2627" s="12">
        <v>916</v>
      </c>
      <c r="H2627" s="12">
        <v>2020</v>
      </c>
      <c r="I2627" s="11">
        <v>190.26300000000001</v>
      </c>
      <c r="J2627" s="11">
        <v>188.07400000000001</v>
      </c>
      <c r="K2627" s="11">
        <v>180.822</v>
      </c>
      <c r="L2627" s="11">
        <v>175.43700000000001</v>
      </c>
      <c r="M2627" s="11">
        <v>172.47399999999999</v>
      </c>
      <c r="N2627" s="11">
        <v>163.38999999999999</v>
      </c>
      <c r="O2627" s="11">
        <v>157.81800000000001</v>
      </c>
      <c r="P2627" s="11">
        <v>149.904</v>
      </c>
      <c r="Q2627" s="11">
        <v>143.892</v>
      </c>
      <c r="R2627" s="11">
        <v>134.387</v>
      </c>
      <c r="S2627" s="11">
        <v>118.129</v>
      </c>
      <c r="T2627" s="11">
        <v>100.706</v>
      </c>
      <c r="U2627" s="11">
        <v>82.042000000000002</v>
      </c>
      <c r="V2627" s="11">
        <v>64.067999999999998</v>
      </c>
      <c r="W2627" s="11">
        <v>48.444000000000003</v>
      </c>
      <c r="X2627" s="11">
        <v>35.646000000000001</v>
      </c>
      <c r="Y2627" s="11">
        <v>24.335999999999999</v>
      </c>
      <c r="Z2627" s="11">
        <v>14.602</v>
      </c>
      <c r="AA2627" s="11">
        <v>7.1970000000000001</v>
      </c>
      <c r="AB2627" s="11">
        <v>2.62</v>
      </c>
      <c r="AC2627" s="11">
        <v>0.63700000000000001</v>
      </c>
    </row>
    <row r="2628" spans="1:29" ht="11.5" hidden="1">
      <c r="A2628" s="26">
        <v>2611</v>
      </c>
      <c r="B2628" s="24" t="s">
        <v>1059</v>
      </c>
      <c r="C2628" s="32" t="s">
        <v>1242</v>
      </c>
      <c r="D2628" s="23"/>
      <c r="E2628" s="23">
        <v>931</v>
      </c>
      <c r="F2628" s="24" t="s">
        <v>1109</v>
      </c>
      <c r="G2628" s="23">
        <v>1830</v>
      </c>
      <c r="H2628" s="23">
        <v>1950</v>
      </c>
      <c r="I2628" s="22">
        <v>8910.1650000000009</v>
      </c>
      <c r="J2628" s="22">
        <v>7162.375</v>
      </c>
      <c r="K2628" s="22">
        <v>6414.7489999999998</v>
      </c>
      <c r="L2628" s="22">
        <v>5621.125</v>
      </c>
      <c r="M2628" s="22">
        <v>5183.9830000000002</v>
      </c>
      <c r="N2628" s="22">
        <v>4363.24</v>
      </c>
      <c r="O2628" s="22">
        <v>3697.3939999999998</v>
      </c>
      <c r="P2628" s="22">
        <v>3329.277</v>
      </c>
      <c r="Q2628" s="22">
        <v>2827.1439999999998</v>
      </c>
      <c r="R2628" s="22">
        <v>2348.9969999999998</v>
      </c>
      <c r="S2628" s="22">
        <v>2031.4349999999999</v>
      </c>
      <c r="T2628" s="22">
        <v>1600.402</v>
      </c>
      <c r="U2628" s="22">
        <v>1259.0650000000001</v>
      </c>
      <c r="V2628" s="22">
        <v>902.12099999999998</v>
      </c>
      <c r="W2628" s="22">
        <v>606.55100000000004</v>
      </c>
      <c r="X2628" s="22">
        <v>367.34800000000001</v>
      </c>
      <c r="Y2628" s="22">
        <v>146.92400000000001</v>
      </c>
      <c r="Z2628" s="22">
        <v>70.543000000000006</v>
      </c>
      <c r="AA2628" s="22">
        <v>32.29</v>
      </c>
      <c r="AB2628" s="22">
        <v>15.106</v>
      </c>
      <c r="AC2628" s="22">
        <v>6.931</v>
      </c>
    </row>
    <row r="2629" spans="1:29" ht="11.5" hidden="1">
      <c r="A2629" s="26">
        <v>2612</v>
      </c>
      <c r="B2629" s="24" t="s">
        <v>1059</v>
      </c>
      <c r="C2629" s="32" t="s">
        <v>1242</v>
      </c>
      <c r="D2629" s="23"/>
      <c r="E2629" s="23">
        <v>931</v>
      </c>
      <c r="F2629" s="24" t="s">
        <v>1109</v>
      </c>
      <c r="G2629" s="23">
        <v>1830</v>
      </c>
      <c r="H2629" s="23">
        <v>1955</v>
      </c>
      <c r="I2629" s="22">
        <v>10589.272000000001</v>
      </c>
      <c r="J2629" s="22">
        <v>8532.9140000000007</v>
      </c>
      <c r="K2629" s="22">
        <v>7089.7960000000003</v>
      </c>
      <c r="L2629" s="22">
        <v>6357.9229999999998</v>
      </c>
      <c r="M2629" s="22">
        <v>5553.1779999999999</v>
      </c>
      <c r="N2629" s="22">
        <v>5096.46</v>
      </c>
      <c r="O2629" s="22">
        <v>4272.7299999999996</v>
      </c>
      <c r="P2629" s="22">
        <v>3607.2950000000001</v>
      </c>
      <c r="Q2629" s="22">
        <v>3228.1419999999998</v>
      </c>
      <c r="R2629" s="22">
        <v>2719.8029999999999</v>
      </c>
      <c r="S2629" s="22">
        <v>2229.7779999999998</v>
      </c>
      <c r="T2629" s="22">
        <v>1887.7809999999999</v>
      </c>
      <c r="U2629" s="22">
        <v>1441.5550000000001</v>
      </c>
      <c r="V2629" s="22">
        <v>1077.7950000000001</v>
      </c>
      <c r="W2629" s="22">
        <v>711.47699999999998</v>
      </c>
      <c r="X2629" s="22">
        <v>418.97300000000001</v>
      </c>
      <c r="Y2629" s="22">
        <v>203.54400000000001</v>
      </c>
      <c r="Z2629" s="22">
        <v>59.511000000000003</v>
      </c>
      <c r="AA2629" s="22">
        <v>19.582999999999998</v>
      </c>
      <c r="AB2629" s="22">
        <v>5.4580000000000002</v>
      </c>
      <c r="AC2629" s="22">
        <v>1.9530000000000001</v>
      </c>
    </row>
    <row r="2630" spans="1:29" ht="11.5" hidden="1">
      <c r="A2630" s="26">
        <v>2613</v>
      </c>
      <c r="B2630" s="24" t="s">
        <v>1059</v>
      </c>
      <c r="C2630" s="32" t="s">
        <v>1242</v>
      </c>
      <c r="D2630" s="23"/>
      <c r="E2630" s="23">
        <v>931</v>
      </c>
      <c r="F2630" s="24" t="s">
        <v>1109</v>
      </c>
      <c r="G2630" s="23">
        <v>1830</v>
      </c>
      <c r="H2630" s="23">
        <v>1960</v>
      </c>
      <c r="I2630" s="22">
        <v>12068.647000000001</v>
      </c>
      <c r="J2630" s="22">
        <v>10175.582</v>
      </c>
      <c r="K2630" s="22">
        <v>8434.1949999999997</v>
      </c>
      <c r="L2630" s="22">
        <v>7008.7749999999996</v>
      </c>
      <c r="M2630" s="22">
        <v>6250.8860000000004</v>
      </c>
      <c r="N2630" s="22">
        <v>5433.1149999999998</v>
      </c>
      <c r="O2630" s="22">
        <v>4968.8860000000004</v>
      </c>
      <c r="P2630" s="22">
        <v>4151.3119999999999</v>
      </c>
      <c r="Q2630" s="22">
        <v>3488.8670000000002</v>
      </c>
      <c r="R2630" s="22">
        <v>3102.047</v>
      </c>
      <c r="S2630" s="22">
        <v>2582.2130000000002</v>
      </c>
      <c r="T2630" s="22">
        <v>2080.884</v>
      </c>
      <c r="U2630" s="22">
        <v>1709.9839999999999</v>
      </c>
      <c r="V2630" s="22">
        <v>1244.6479999999999</v>
      </c>
      <c r="W2630" s="22">
        <v>863.35299999999995</v>
      </c>
      <c r="X2630" s="22">
        <v>503.60599999999999</v>
      </c>
      <c r="Y2630" s="22">
        <v>240.90700000000001</v>
      </c>
      <c r="Z2630" s="22">
        <v>86.581999999999994</v>
      </c>
      <c r="AA2630" s="22">
        <v>18.675999999999998</v>
      </c>
      <c r="AB2630" s="22">
        <v>3.9809999999999999</v>
      </c>
      <c r="AC2630" s="22">
        <v>0.79800000000000004</v>
      </c>
    </row>
    <row r="2631" spans="1:29" ht="11.5" hidden="1">
      <c r="A2631" s="26">
        <v>2614</v>
      </c>
      <c r="B2631" s="24" t="s">
        <v>1059</v>
      </c>
      <c r="C2631" s="32" t="s">
        <v>1242</v>
      </c>
      <c r="D2631" s="23"/>
      <c r="E2631" s="23">
        <v>931</v>
      </c>
      <c r="F2631" s="24" t="s">
        <v>1109</v>
      </c>
      <c r="G2631" s="23">
        <v>1830</v>
      </c>
      <c r="H2631" s="23">
        <v>1965</v>
      </c>
      <c r="I2631" s="22">
        <v>13578.107</v>
      </c>
      <c r="J2631" s="22">
        <v>11662.832</v>
      </c>
      <c r="K2631" s="22">
        <v>10068.352000000001</v>
      </c>
      <c r="L2631" s="22">
        <v>8339.5949999999993</v>
      </c>
      <c r="M2631" s="22">
        <v>6898.9849999999997</v>
      </c>
      <c r="N2631" s="22">
        <v>6125.1610000000001</v>
      </c>
      <c r="O2631" s="22">
        <v>5304.3969999999999</v>
      </c>
      <c r="P2631" s="22">
        <v>4840.3109999999997</v>
      </c>
      <c r="Q2631" s="22">
        <v>4028.335</v>
      </c>
      <c r="R2631" s="22">
        <v>3363.7959999999998</v>
      </c>
      <c r="S2631" s="22">
        <v>2959.3789999999999</v>
      </c>
      <c r="T2631" s="22">
        <v>2423.1010000000001</v>
      </c>
      <c r="U2631" s="22">
        <v>1898.4390000000001</v>
      </c>
      <c r="V2631" s="22">
        <v>1493.2760000000001</v>
      </c>
      <c r="W2631" s="22">
        <v>1011.696</v>
      </c>
      <c r="X2631" s="22">
        <v>622.68700000000001</v>
      </c>
      <c r="Y2631" s="22">
        <v>296.36500000000001</v>
      </c>
      <c r="Z2631" s="22">
        <v>103.285</v>
      </c>
      <c r="AA2631" s="22">
        <v>25.745999999999999</v>
      </c>
      <c r="AB2631" s="22">
        <v>3.78</v>
      </c>
      <c r="AC2631" s="22">
        <v>0.54100000000000004</v>
      </c>
    </row>
    <row r="2632" spans="1:29" ht="11.5" hidden="1">
      <c r="A2632" s="26">
        <v>2615</v>
      </c>
      <c r="B2632" s="24" t="s">
        <v>1059</v>
      </c>
      <c r="C2632" s="32" t="s">
        <v>1242</v>
      </c>
      <c r="D2632" s="23"/>
      <c r="E2632" s="23">
        <v>931</v>
      </c>
      <c r="F2632" s="24" t="s">
        <v>1109</v>
      </c>
      <c r="G2632" s="23">
        <v>1830</v>
      </c>
      <c r="H2632" s="23">
        <v>1970</v>
      </c>
      <c r="I2632" s="22">
        <v>14363.929</v>
      </c>
      <c r="J2632" s="22">
        <v>13203.727000000001</v>
      </c>
      <c r="K2632" s="22">
        <v>11552.468000000001</v>
      </c>
      <c r="L2632" s="22">
        <v>9959.0220000000008</v>
      </c>
      <c r="M2632" s="22">
        <v>8206.5220000000008</v>
      </c>
      <c r="N2632" s="22">
        <v>6764.3810000000003</v>
      </c>
      <c r="O2632" s="22">
        <v>6002.1989999999996</v>
      </c>
      <c r="P2632" s="22">
        <v>5188.43</v>
      </c>
      <c r="Q2632" s="22">
        <v>4714.8059999999996</v>
      </c>
      <c r="R2632" s="22">
        <v>3899.6869999999999</v>
      </c>
      <c r="S2632" s="22">
        <v>3222.3229999999999</v>
      </c>
      <c r="T2632" s="22">
        <v>2789.848</v>
      </c>
      <c r="U2632" s="22">
        <v>2224.7820000000002</v>
      </c>
      <c r="V2632" s="22">
        <v>1674.1030000000001</v>
      </c>
      <c r="W2632" s="22">
        <v>1226.7360000000001</v>
      </c>
      <c r="X2632" s="22">
        <v>740.04700000000003</v>
      </c>
      <c r="Y2632" s="22">
        <v>372.238</v>
      </c>
      <c r="Z2632" s="22">
        <v>129.79499999999999</v>
      </c>
      <c r="AA2632" s="22">
        <v>31.658000000000001</v>
      </c>
      <c r="AB2632" s="22">
        <v>5.1710000000000003</v>
      </c>
      <c r="AC2632" s="22">
        <v>0.52700000000000002</v>
      </c>
    </row>
    <row r="2633" spans="1:29" ht="11.5" hidden="1">
      <c r="A2633" s="26">
        <v>2616</v>
      </c>
      <c r="B2633" s="24" t="s">
        <v>1059</v>
      </c>
      <c r="C2633" s="32" t="s">
        <v>1242</v>
      </c>
      <c r="D2633" s="23"/>
      <c r="E2633" s="23">
        <v>931</v>
      </c>
      <c r="F2633" s="24" t="s">
        <v>1109</v>
      </c>
      <c r="G2633" s="23">
        <v>1830</v>
      </c>
      <c r="H2633" s="23">
        <v>1975</v>
      </c>
      <c r="I2633" s="22">
        <v>14984.538</v>
      </c>
      <c r="J2633" s="22">
        <v>14041.575999999999</v>
      </c>
      <c r="K2633" s="22">
        <v>13124.342000000001</v>
      </c>
      <c r="L2633" s="22">
        <v>11488.01</v>
      </c>
      <c r="M2633" s="22">
        <v>9834.7469999999994</v>
      </c>
      <c r="N2633" s="22">
        <v>8053.5479999999998</v>
      </c>
      <c r="O2633" s="22">
        <v>6621.82</v>
      </c>
      <c r="P2633" s="22">
        <v>5882.6779999999999</v>
      </c>
      <c r="Q2633" s="22">
        <v>5063.2169999999996</v>
      </c>
      <c r="R2633" s="22">
        <v>4571.5330000000004</v>
      </c>
      <c r="S2633" s="22">
        <v>3745.0340000000001</v>
      </c>
      <c r="T2633" s="22">
        <v>3049.9780000000001</v>
      </c>
      <c r="U2633" s="22">
        <v>2578.2289999999998</v>
      </c>
      <c r="V2633" s="22">
        <v>1979.077</v>
      </c>
      <c r="W2633" s="22">
        <v>1391.8579999999999</v>
      </c>
      <c r="X2633" s="22">
        <v>911.06299999999999</v>
      </c>
      <c r="Y2633" s="22">
        <v>451.08800000000002</v>
      </c>
      <c r="Z2633" s="22">
        <v>167.41200000000001</v>
      </c>
      <c r="AA2633" s="22">
        <v>41.493000000000002</v>
      </c>
      <c r="AB2633" s="22">
        <v>6.6749999999999998</v>
      </c>
      <c r="AC2633" s="22">
        <v>0.69699999999999995</v>
      </c>
    </row>
    <row r="2634" spans="1:29" ht="11.5" hidden="1">
      <c r="A2634" s="26">
        <v>2617</v>
      </c>
      <c r="B2634" s="24" t="s">
        <v>1059</v>
      </c>
      <c r="C2634" s="32" t="s">
        <v>1242</v>
      </c>
      <c r="D2634" s="23"/>
      <c r="E2634" s="23">
        <v>931</v>
      </c>
      <c r="F2634" s="24" t="s">
        <v>1109</v>
      </c>
      <c r="G2634" s="23">
        <v>1830</v>
      </c>
      <c r="H2634" s="23">
        <v>1980</v>
      </c>
      <c r="I2634" s="22">
        <v>16427.107</v>
      </c>
      <c r="J2634" s="22">
        <v>14694.82</v>
      </c>
      <c r="K2634" s="22">
        <v>13905.9</v>
      </c>
      <c r="L2634" s="22">
        <v>12984.031000000001</v>
      </c>
      <c r="M2634" s="22">
        <v>11322.162</v>
      </c>
      <c r="N2634" s="22">
        <v>9692.4879999999994</v>
      </c>
      <c r="O2634" s="22">
        <v>7938.8639999999996</v>
      </c>
      <c r="P2634" s="22">
        <v>6503.1289999999999</v>
      </c>
      <c r="Q2634" s="22">
        <v>5753.4049999999997</v>
      </c>
      <c r="R2634" s="22">
        <v>4929.1480000000001</v>
      </c>
      <c r="S2634" s="22">
        <v>4411.9790000000003</v>
      </c>
      <c r="T2634" s="22">
        <v>3563.819</v>
      </c>
      <c r="U2634" s="22">
        <v>2838.8319999999999</v>
      </c>
      <c r="V2634" s="22">
        <v>2312.5300000000002</v>
      </c>
      <c r="W2634" s="22">
        <v>1660.731</v>
      </c>
      <c r="X2634" s="22">
        <v>1051.713</v>
      </c>
      <c r="Y2634" s="22">
        <v>567.16200000000003</v>
      </c>
      <c r="Z2634" s="22">
        <v>208.768</v>
      </c>
      <c r="AA2634" s="22">
        <v>56.201999999999998</v>
      </c>
      <c r="AB2634" s="22">
        <v>9.1479999999999997</v>
      </c>
      <c r="AC2634" s="22">
        <v>0.91</v>
      </c>
    </row>
    <row r="2635" spans="1:29" ht="11.5" hidden="1">
      <c r="A2635" s="26">
        <v>2618</v>
      </c>
      <c r="B2635" s="24" t="s">
        <v>1059</v>
      </c>
      <c r="C2635" s="32" t="s">
        <v>1242</v>
      </c>
      <c r="D2635" s="23"/>
      <c r="E2635" s="23">
        <v>931</v>
      </c>
      <c r="F2635" s="24" t="s">
        <v>1109</v>
      </c>
      <c r="G2635" s="23">
        <v>1830</v>
      </c>
      <c r="H2635" s="23">
        <v>1985</v>
      </c>
      <c r="I2635" s="22">
        <v>17508.379000000001</v>
      </c>
      <c r="J2635" s="22">
        <v>16203.029</v>
      </c>
      <c r="K2635" s="22">
        <v>14635.047</v>
      </c>
      <c r="L2635" s="22">
        <v>13829.002</v>
      </c>
      <c r="M2635" s="22">
        <v>12854.659</v>
      </c>
      <c r="N2635" s="22">
        <v>11174.462</v>
      </c>
      <c r="O2635" s="22">
        <v>9582.0609999999997</v>
      </c>
      <c r="P2635" s="22">
        <v>7823.6909999999998</v>
      </c>
      <c r="Q2635" s="22">
        <v>6384.3609999999999</v>
      </c>
      <c r="R2635" s="22">
        <v>5617.7979999999998</v>
      </c>
      <c r="S2635" s="22">
        <v>4772.38</v>
      </c>
      <c r="T2635" s="22">
        <v>4215.7749999999996</v>
      </c>
      <c r="U2635" s="22">
        <v>3332.7310000000002</v>
      </c>
      <c r="V2635" s="22">
        <v>2565.547</v>
      </c>
      <c r="W2635" s="22">
        <v>1961.046</v>
      </c>
      <c r="X2635" s="22">
        <v>1278.711</v>
      </c>
      <c r="Y2635" s="22">
        <v>684.32399999999996</v>
      </c>
      <c r="Z2635" s="22">
        <v>278.20999999999998</v>
      </c>
      <c r="AA2635" s="22">
        <v>74.350999999999999</v>
      </c>
      <c r="AB2635" s="22">
        <v>13.302</v>
      </c>
      <c r="AC2635" s="22">
        <v>1.321</v>
      </c>
    </row>
    <row r="2636" spans="1:29" ht="11.5" hidden="1">
      <c r="A2636" s="26">
        <v>2619</v>
      </c>
      <c r="B2636" s="24" t="s">
        <v>1059</v>
      </c>
      <c r="C2636" s="32" t="s">
        <v>1242</v>
      </c>
      <c r="D2636" s="23"/>
      <c r="E2636" s="23">
        <v>931</v>
      </c>
      <c r="F2636" s="24" t="s">
        <v>1109</v>
      </c>
      <c r="G2636" s="23">
        <v>1830</v>
      </c>
      <c r="H2636" s="23">
        <v>1990</v>
      </c>
      <c r="I2636" s="22">
        <v>17778.822</v>
      </c>
      <c r="J2636" s="22">
        <v>17334.026999999998</v>
      </c>
      <c r="K2636" s="22">
        <v>16147.550999999999</v>
      </c>
      <c r="L2636" s="22">
        <v>14576.674000000001</v>
      </c>
      <c r="M2636" s="22">
        <v>13732.337</v>
      </c>
      <c r="N2636" s="22">
        <v>12737.591</v>
      </c>
      <c r="O2636" s="22">
        <v>11034.547</v>
      </c>
      <c r="P2636" s="22">
        <v>9468.5079999999998</v>
      </c>
      <c r="Q2636" s="22">
        <v>7706.9570000000003</v>
      </c>
      <c r="R2636" s="22">
        <v>6254.0630000000001</v>
      </c>
      <c r="S2636" s="22">
        <v>5452.8609999999999</v>
      </c>
      <c r="T2636" s="22">
        <v>4572.4650000000001</v>
      </c>
      <c r="U2636" s="22">
        <v>3956.6120000000001</v>
      </c>
      <c r="V2636" s="22">
        <v>3025.4209999999998</v>
      </c>
      <c r="W2636" s="22">
        <v>2199.067</v>
      </c>
      <c r="X2636" s="22">
        <v>1537.7449999999999</v>
      </c>
      <c r="Y2636" s="22">
        <v>857.54200000000003</v>
      </c>
      <c r="Z2636" s="22">
        <v>356.678</v>
      </c>
      <c r="AA2636" s="22">
        <v>105.782</v>
      </c>
      <c r="AB2636" s="22">
        <v>18.901</v>
      </c>
      <c r="AC2636" s="22">
        <v>2.0259999999999998</v>
      </c>
    </row>
    <row r="2637" spans="1:29" ht="11.5" hidden="1">
      <c r="A2637" s="26">
        <v>2620</v>
      </c>
      <c r="B2637" s="24" t="s">
        <v>1059</v>
      </c>
      <c r="C2637" s="32" t="s">
        <v>1242</v>
      </c>
      <c r="D2637" s="23"/>
      <c r="E2637" s="23">
        <v>931</v>
      </c>
      <c r="F2637" s="24" t="s">
        <v>1109</v>
      </c>
      <c r="G2637" s="23">
        <v>1830</v>
      </c>
      <c r="H2637" s="23">
        <v>1995</v>
      </c>
      <c r="I2637" s="22">
        <v>17880.195</v>
      </c>
      <c r="J2637" s="22">
        <v>17637.609</v>
      </c>
      <c r="K2637" s="22">
        <v>17258.690999999999</v>
      </c>
      <c r="L2637" s="22">
        <v>16049.165999999999</v>
      </c>
      <c r="M2637" s="22">
        <v>14463.983</v>
      </c>
      <c r="N2637" s="22">
        <v>13595.950999999999</v>
      </c>
      <c r="O2637" s="22">
        <v>12601.089</v>
      </c>
      <c r="P2637" s="22">
        <v>10894.566000000001</v>
      </c>
      <c r="Q2637" s="22">
        <v>9322.9490000000005</v>
      </c>
      <c r="R2637" s="22">
        <v>7552.3980000000001</v>
      </c>
      <c r="S2637" s="22">
        <v>6082.7510000000002</v>
      </c>
      <c r="T2637" s="22">
        <v>5238.4979999999996</v>
      </c>
      <c r="U2637" s="22">
        <v>4307.9849999999997</v>
      </c>
      <c r="V2637" s="22">
        <v>3610.0549999999998</v>
      </c>
      <c r="W2637" s="22">
        <v>2627.52</v>
      </c>
      <c r="X2637" s="22">
        <v>1758.723</v>
      </c>
      <c r="Y2637" s="22">
        <v>1068.46</v>
      </c>
      <c r="Z2637" s="22">
        <v>474.34300000000002</v>
      </c>
      <c r="AA2637" s="22">
        <v>143.06899999999999</v>
      </c>
      <c r="AB2637" s="22">
        <v>27.233000000000001</v>
      </c>
      <c r="AC2637" s="22">
        <v>2.8029999999999999</v>
      </c>
    </row>
    <row r="2638" spans="1:29" ht="11.5" hidden="1">
      <c r="A2638" s="26">
        <v>2621</v>
      </c>
      <c r="B2638" s="24" t="s">
        <v>1059</v>
      </c>
      <c r="C2638" s="32" t="s">
        <v>1242</v>
      </c>
      <c r="D2638" s="23"/>
      <c r="E2638" s="23">
        <v>931</v>
      </c>
      <c r="F2638" s="24" t="s">
        <v>1109</v>
      </c>
      <c r="G2638" s="23">
        <v>1830</v>
      </c>
      <c r="H2638" s="23">
        <v>2000</v>
      </c>
      <c r="I2638" s="22">
        <v>17767.460999999999</v>
      </c>
      <c r="J2638" s="22">
        <v>17770.654999999999</v>
      </c>
      <c r="K2638" s="22">
        <v>17567.245999999999</v>
      </c>
      <c r="L2638" s="22">
        <v>17163.864000000001</v>
      </c>
      <c r="M2638" s="22">
        <v>15936.532999999999</v>
      </c>
      <c r="N2638" s="22">
        <v>14344.842000000001</v>
      </c>
      <c r="O2638" s="22">
        <v>13465.812</v>
      </c>
      <c r="P2638" s="22">
        <v>12462.683000000001</v>
      </c>
      <c r="Q2638" s="22">
        <v>10746.275</v>
      </c>
      <c r="R2638" s="22">
        <v>9156.1260000000002</v>
      </c>
      <c r="S2638" s="22">
        <v>7364.4960000000001</v>
      </c>
      <c r="T2638" s="22">
        <v>5865.3410000000003</v>
      </c>
      <c r="U2638" s="22">
        <v>4967.0649999999996</v>
      </c>
      <c r="V2638" s="22">
        <v>3976.1509999999998</v>
      </c>
      <c r="W2638" s="22">
        <v>3191.3850000000002</v>
      </c>
      <c r="X2638" s="22">
        <v>2154.2930000000001</v>
      </c>
      <c r="Y2638" s="22">
        <v>1261.317</v>
      </c>
      <c r="Z2638" s="22">
        <v>618.45299999999997</v>
      </c>
      <c r="AA2638" s="22">
        <v>202.482</v>
      </c>
      <c r="AB2638" s="22">
        <v>39.576999999999998</v>
      </c>
      <c r="AC2638" s="22">
        <v>4.359</v>
      </c>
    </row>
    <row r="2639" spans="1:29" ht="11.5" hidden="1">
      <c r="A2639" s="26">
        <v>2622</v>
      </c>
      <c r="B2639" s="24" t="s">
        <v>1059</v>
      </c>
      <c r="C2639" s="32" t="s">
        <v>1242</v>
      </c>
      <c r="D2639" s="23"/>
      <c r="E2639" s="23">
        <v>931</v>
      </c>
      <c r="F2639" s="24" t="s">
        <v>1109</v>
      </c>
      <c r="G2639" s="23">
        <v>1830</v>
      </c>
      <c r="H2639" s="23">
        <v>2005</v>
      </c>
      <c r="I2639" s="22">
        <v>17119.852999999999</v>
      </c>
      <c r="J2639" s="22">
        <v>17666.208999999999</v>
      </c>
      <c r="K2639" s="22">
        <v>17702.481</v>
      </c>
      <c r="L2639" s="22">
        <v>17411.324000000001</v>
      </c>
      <c r="M2639" s="22">
        <v>16980.895</v>
      </c>
      <c r="N2639" s="22">
        <v>15745.578</v>
      </c>
      <c r="O2639" s="22">
        <v>14169.162</v>
      </c>
      <c r="P2639" s="22">
        <v>13299.887000000001</v>
      </c>
      <c r="Q2639" s="22">
        <v>12278.772999999999</v>
      </c>
      <c r="R2639" s="22">
        <v>10543.74</v>
      </c>
      <c r="S2639" s="22">
        <v>8932.9369999999999</v>
      </c>
      <c r="T2639" s="22">
        <v>7104.8559999999998</v>
      </c>
      <c r="U2639" s="22">
        <v>5578.3469999999998</v>
      </c>
      <c r="V2639" s="22">
        <v>4606.7299999999996</v>
      </c>
      <c r="W2639" s="22">
        <v>3540.335</v>
      </c>
      <c r="X2639" s="22">
        <v>2661.5790000000002</v>
      </c>
      <c r="Y2639" s="22">
        <v>1595.066</v>
      </c>
      <c r="Z2639" s="22">
        <v>763.15700000000004</v>
      </c>
      <c r="AA2639" s="22">
        <v>280.61900000000003</v>
      </c>
      <c r="AB2639" s="22">
        <v>60.89</v>
      </c>
      <c r="AC2639" s="22">
        <v>7.1109999999999998</v>
      </c>
    </row>
    <row r="2640" spans="1:29" ht="11.5" hidden="1">
      <c r="A2640" s="26">
        <v>2623</v>
      </c>
      <c r="B2640" s="24" t="s">
        <v>1059</v>
      </c>
      <c r="C2640" s="32" t="s">
        <v>1242</v>
      </c>
      <c r="D2640" s="23"/>
      <c r="E2640" s="23">
        <v>931</v>
      </c>
      <c r="F2640" s="24" t="s">
        <v>1109</v>
      </c>
      <c r="G2640" s="23">
        <v>1830</v>
      </c>
      <c r="H2640" s="23">
        <v>2010</v>
      </c>
      <c r="I2640" s="22">
        <v>16353.852000000001</v>
      </c>
      <c r="J2640" s="22">
        <v>17020.001</v>
      </c>
      <c r="K2640" s="22">
        <v>17574.012999999999</v>
      </c>
      <c r="L2640" s="22">
        <v>17508.482</v>
      </c>
      <c r="M2640" s="22">
        <v>17187.775000000001</v>
      </c>
      <c r="N2640" s="22">
        <v>16779.859</v>
      </c>
      <c r="O2640" s="22">
        <v>15555.066999999999</v>
      </c>
      <c r="P2640" s="22">
        <v>13988.349</v>
      </c>
      <c r="Q2640" s="22">
        <v>13115.588</v>
      </c>
      <c r="R2640" s="22">
        <v>12071.143</v>
      </c>
      <c r="S2640" s="22">
        <v>10311.643</v>
      </c>
      <c r="T2640" s="22">
        <v>8662.8549999999996</v>
      </c>
      <c r="U2640" s="22">
        <v>6787.6009999999997</v>
      </c>
      <c r="V2640" s="22">
        <v>5209.1570000000002</v>
      </c>
      <c r="W2640" s="22">
        <v>4149.1210000000001</v>
      </c>
      <c r="X2640" s="22">
        <v>2993.2449999999999</v>
      </c>
      <c r="Y2640" s="22">
        <v>2016.5889999999999</v>
      </c>
      <c r="Z2640" s="22">
        <v>1004.726</v>
      </c>
      <c r="AA2640" s="22">
        <v>366.24900000000002</v>
      </c>
      <c r="AB2640" s="22">
        <v>91.316999999999993</v>
      </c>
      <c r="AC2640" s="22">
        <v>11.999000000000001</v>
      </c>
    </row>
    <row r="2641" spans="1:29" ht="11.5" hidden="1">
      <c r="A2641" s="26">
        <v>2624</v>
      </c>
      <c r="B2641" s="24" t="s">
        <v>1059</v>
      </c>
      <c r="C2641" s="32" t="s">
        <v>1242</v>
      </c>
      <c r="D2641" s="23"/>
      <c r="E2641" s="23">
        <v>931</v>
      </c>
      <c r="F2641" s="24" t="s">
        <v>1109</v>
      </c>
      <c r="G2641" s="23">
        <v>1830</v>
      </c>
      <c r="H2641" s="23">
        <v>2015</v>
      </c>
      <c r="I2641" s="22">
        <v>16047.761</v>
      </c>
      <c r="J2641" s="22">
        <v>16274.673000000001</v>
      </c>
      <c r="K2641" s="22">
        <v>16929.876</v>
      </c>
      <c r="L2641" s="22">
        <v>17436.781999999999</v>
      </c>
      <c r="M2641" s="22">
        <v>17364.356</v>
      </c>
      <c r="N2641" s="22">
        <v>17027.405999999999</v>
      </c>
      <c r="O2641" s="22">
        <v>16617.831999999999</v>
      </c>
      <c r="P2641" s="22">
        <v>15407.946</v>
      </c>
      <c r="Q2641" s="22">
        <v>13841.383</v>
      </c>
      <c r="R2641" s="22">
        <v>12927.513000000001</v>
      </c>
      <c r="S2641" s="22">
        <v>11838.163</v>
      </c>
      <c r="T2641" s="22">
        <v>10034.405000000001</v>
      </c>
      <c r="U2641" s="22">
        <v>8320.6759999999995</v>
      </c>
      <c r="V2641" s="22">
        <v>6381.299</v>
      </c>
      <c r="W2641" s="22">
        <v>4736.1540000000005</v>
      </c>
      <c r="X2641" s="22">
        <v>3558.3539999999998</v>
      </c>
      <c r="Y2641" s="22">
        <v>2338.7089999999998</v>
      </c>
      <c r="Z2641" s="22">
        <v>1325.0550000000001</v>
      </c>
      <c r="AA2641" s="22">
        <v>513.46900000000005</v>
      </c>
      <c r="AB2641" s="22">
        <v>130.566</v>
      </c>
      <c r="AC2641" s="22">
        <v>20.478000000000002</v>
      </c>
    </row>
    <row r="2642" spans="1:29" ht="11.5" hidden="1">
      <c r="A2642" s="26">
        <v>2625</v>
      </c>
      <c r="B2642" s="24" t="s">
        <v>1059</v>
      </c>
      <c r="C2642" s="32" t="s">
        <v>1242</v>
      </c>
      <c r="D2642" s="23"/>
      <c r="E2642" s="23">
        <v>931</v>
      </c>
      <c r="F2642" s="24" t="s">
        <v>1109</v>
      </c>
      <c r="G2642" s="23">
        <v>1830</v>
      </c>
      <c r="H2642" s="23">
        <v>2020</v>
      </c>
      <c r="I2642" s="22">
        <v>15760.579</v>
      </c>
      <c r="J2642" s="22">
        <v>15918.437</v>
      </c>
      <c r="K2642" s="22">
        <v>16110.463</v>
      </c>
      <c r="L2642" s="22">
        <v>16719.246999999999</v>
      </c>
      <c r="M2642" s="22">
        <v>17317.163</v>
      </c>
      <c r="N2642" s="22">
        <v>17287.473999999998</v>
      </c>
      <c r="O2642" s="22">
        <v>16973.037</v>
      </c>
      <c r="P2642" s="22">
        <v>16558.731</v>
      </c>
      <c r="Q2642" s="22">
        <v>15302.537</v>
      </c>
      <c r="R2642" s="22">
        <v>13660.584999999999</v>
      </c>
      <c r="S2642" s="22">
        <v>12699.933999999999</v>
      </c>
      <c r="T2642" s="22">
        <v>11541.944</v>
      </c>
      <c r="U2642" s="22">
        <v>9665.6049999999996</v>
      </c>
      <c r="V2642" s="22">
        <v>7862.3410000000003</v>
      </c>
      <c r="W2642" s="22">
        <v>5836.7460000000001</v>
      </c>
      <c r="X2642" s="22">
        <v>4102.174</v>
      </c>
      <c r="Y2642" s="22">
        <v>2814.0929999999998</v>
      </c>
      <c r="Z2642" s="22">
        <v>1587.549</v>
      </c>
      <c r="AA2642" s="22">
        <v>723.17499999999995</v>
      </c>
      <c r="AB2642" s="22">
        <v>201.76900000000001</v>
      </c>
      <c r="AC2642" s="22">
        <v>33.116</v>
      </c>
    </row>
    <row r="2643" spans="1:29" ht="11.5" hidden="1">
      <c r="A2643" s="15">
        <v>2626</v>
      </c>
      <c r="B2643" s="13" t="s">
        <v>1059</v>
      </c>
      <c r="C2643" s="14" t="s">
        <v>1243</v>
      </c>
      <c r="D2643" s="12"/>
      <c r="E2643" s="12">
        <v>32</v>
      </c>
      <c r="F2643" s="13" t="s">
        <v>1110</v>
      </c>
      <c r="G2643" s="12">
        <v>931</v>
      </c>
      <c r="H2643" s="12">
        <v>1950</v>
      </c>
      <c r="I2643" s="11">
        <v>985.37400000000002</v>
      </c>
      <c r="J2643" s="11">
        <v>856.846</v>
      </c>
      <c r="K2643" s="11">
        <v>781.96500000000003</v>
      </c>
      <c r="L2643" s="11">
        <v>764.67600000000004</v>
      </c>
      <c r="M2643" s="11">
        <v>776.51300000000003</v>
      </c>
      <c r="N2643" s="11">
        <v>720.20600000000002</v>
      </c>
      <c r="O2643" s="11">
        <v>647.11400000000003</v>
      </c>
      <c r="P2643" s="11">
        <v>601.85599999999999</v>
      </c>
      <c r="Q2643" s="11">
        <v>523.64599999999996</v>
      </c>
      <c r="R2643" s="11">
        <v>448.43599999999998</v>
      </c>
      <c r="S2643" s="11">
        <v>366.35599999999999</v>
      </c>
      <c r="T2643" s="11">
        <v>287.565</v>
      </c>
      <c r="U2643" s="11">
        <v>226.14599999999999</v>
      </c>
      <c r="V2643" s="11">
        <v>158.965</v>
      </c>
      <c r="W2643" s="11">
        <v>102.197</v>
      </c>
      <c r="X2643" s="11">
        <v>58.515000000000001</v>
      </c>
      <c r="Y2643" s="11">
        <v>31.494</v>
      </c>
      <c r="Z2643" s="11">
        <v>12.692</v>
      </c>
      <c r="AA2643" s="11">
        <v>3.7810000000000001</v>
      </c>
      <c r="AB2643" s="11">
        <v>0.71499999999999997</v>
      </c>
      <c r="AC2643" s="11">
        <v>9.0999999999999998E-2</v>
      </c>
    </row>
    <row r="2644" spans="1:29" ht="11.5" hidden="1">
      <c r="A2644" s="15">
        <v>2627</v>
      </c>
      <c r="B2644" s="13" t="s">
        <v>1059</v>
      </c>
      <c r="C2644" s="14" t="s">
        <v>1243</v>
      </c>
      <c r="D2644" s="12"/>
      <c r="E2644" s="12">
        <v>32</v>
      </c>
      <c r="F2644" s="13" t="s">
        <v>1110</v>
      </c>
      <c r="G2644" s="12">
        <v>931</v>
      </c>
      <c r="H2644" s="12">
        <v>1955</v>
      </c>
      <c r="I2644" s="11">
        <v>1054.1859999999999</v>
      </c>
      <c r="J2644" s="11">
        <v>982.22299999999996</v>
      </c>
      <c r="K2644" s="11">
        <v>868.27200000000005</v>
      </c>
      <c r="L2644" s="11">
        <v>793.35400000000004</v>
      </c>
      <c r="M2644" s="11">
        <v>782.10199999999998</v>
      </c>
      <c r="N2644" s="11">
        <v>788.10500000000002</v>
      </c>
      <c r="O2644" s="11">
        <v>724.32899999999995</v>
      </c>
      <c r="P2644" s="11">
        <v>646.14800000000002</v>
      </c>
      <c r="Q2644" s="11">
        <v>596.53300000000002</v>
      </c>
      <c r="R2644" s="11">
        <v>514.36300000000006</v>
      </c>
      <c r="S2644" s="11">
        <v>434.96499999999997</v>
      </c>
      <c r="T2644" s="11">
        <v>349.04199999999997</v>
      </c>
      <c r="U2644" s="11">
        <v>266.65199999999999</v>
      </c>
      <c r="V2644" s="11">
        <v>200.815</v>
      </c>
      <c r="W2644" s="11">
        <v>132.34899999999999</v>
      </c>
      <c r="X2644" s="11">
        <v>76.578999999999994</v>
      </c>
      <c r="Y2644" s="11">
        <v>36.706000000000003</v>
      </c>
      <c r="Z2644" s="11">
        <v>15.183999999999999</v>
      </c>
      <c r="AA2644" s="11">
        <v>4.492</v>
      </c>
      <c r="AB2644" s="11">
        <v>0.94099999999999995</v>
      </c>
      <c r="AC2644" s="11">
        <v>0.13</v>
      </c>
    </row>
    <row r="2645" spans="1:29" ht="11.5" hidden="1">
      <c r="A2645" s="15">
        <v>2628</v>
      </c>
      <c r="B2645" s="13" t="s">
        <v>1059</v>
      </c>
      <c r="C2645" s="14" t="s">
        <v>1243</v>
      </c>
      <c r="D2645" s="12"/>
      <c r="E2645" s="12">
        <v>32</v>
      </c>
      <c r="F2645" s="13" t="s">
        <v>1110</v>
      </c>
      <c r="G2645" s="12">
        <v>931</v>
      </c>
      <c r="H2645" s="12">
        <v>1960</v>
      </c>
      <c r="I2645" s="11">
        <v>1104.453</v>
      </c>
      <c r="J2645" s="11">
        <v>1045.7360000000001</v>
      </c>
      <c r="K2645" s="11">
        <v>986.024</v>
      </c>
      <c r="L2645" s="11">
        <v>873.96400000000006</v>
      </c>
      <c r="M2645" s="11">
        <v>798.39200000000005</v>
      </c>
      <c r="N2645" s="11">
        <v>784.03599999999994</v>
      </c>
      <c r="O2645" s="11">
        <v>785.82299999999998</v>
      </c>
      <c r="P2645" s="11">
        <v>719.27800000000002</v>
      </c>
      <c r="Q2645" s="11">
        <v>638.69899999999996</v>
      </c>
      <c r="R2645" s="11">
        <v>585.64300000000003</v>
      </c>
      <c r="S2645" s="11">
        <v>499.95499999999998</v>
      </c>
      <c r="T2645" s="11">
        <v>416.42099999999999</v>
      </c>
      <c r="U2645" s="11">
        <v>326.08600000000001</v>
      </c>
      <c r="V2645" s="11">
        <v>239.523</v>
      </c>
      <c r="W2645" s="11">
        <v>169.69399999999999</v>
      </c>
      <c r="X2645" s="11">
        <v>101.42400000000001</v>
      </c>
      <c r="Y2645" s="11">
        <v>49.804000000000002</v>
      </c>
      <c r="Z2645" s="11">
        <v>18.651</v>
      </c>
      <c r="AA2645" s="11">
        <v>5.7549999999999999</v>
      </c>
      <c r="AB2645" s="11">
        <v>1.2130000000000001</v>
      </c>
      <c r="AC2645" s="11">
        <v>0.189</v>
      </c>
    </row>
    <row r="2646" spans="1:29" ht="11.5" hidden="1">
      <c r="A2646" s="15">
        <v>2629</v>
      </c>
      <c r="B2646" s="13" t="s">
        <v>1059</v>
      </c>
      <c r="C2646" s="14" t="s">
        <v>1243</v>
      </c>
      <c r="D2646" s="12"/>
      <c r="E2646" s="12">
        <v>32</v>
      </c>
      <c r="F2646" s="13" t="s">
        <v>1110</v>
      </c>
      <c r="G2646" s="12">
        <v>931</v>
      </c>
      <c r="H2646" s="12">
        <v>1965</v>
      </c>
      <c r="I2646" s="11">
        <v>1150.28</v>
      </c>
      <c r="J2646" s="11">
        <v>1096.9549999999999</v>
      </c>
      <c r="K2646" s="11">
        <v>1048.9190000000001</v>
      </c>
      <c r="L2646" s="11">
        <v>990.95600000000002</v>
      </c>
      <c r="M2646" s="11">
        <v>878.63900000000001</v>
      </c>
      <c r="N2646" s="11">
        <v>800.79700000000003</v>
      </c>
      <c r="O2646" s="11">
        <v>782.51499999999999</v>
      </c>
      <c r="P2646" s="11">
        <v>780.79899999999998</v>
      </c>
      <c r="Q2646" s="11">
        <v>711.95100000000002</v>
      </c>
      <c r="R2646" s="11">
        <v>628.649</v>
      </c>
      <c r="S2646" s="11">
        <v>570.97500000000002</v>
      </c>
      <c r="T2646" s="11">
        <v>480.87400000000002</v>
      </c>
      <c r="U2646" s="11">
        <v>391.59500000000003</v>
      </c>
      <c r="V2646" s="11">
        <v>296.50200000000001</v>
      </c>
      <c r="W2646" s="11">
        <v>205.642</v>
      </c>
      <c r="X2646" s="11">
        <v>132.23699999999999</v>
      </c>
      <c r="Y2646" s="11">
        <v>65.03</v>
      </c>
      <c r="Z2646" s="11">
        <v>22.512</v>
      </c>
      <c r="AA2646" s="11">
        <v>5.6379999999999999</v>
      </c>
      <c r="AB2646" s="11">
        <v>1.105</v>
      </c>
      <c r="AC2646" s="11">
        <v>0.16200000000000001</v>
      </c>
    </row>
    <row r="2647" spans="1:29" ht="11.5" hidden="1">
      <c r="A2647" s="15">
        <v>2630</v>
      </c>
      <c r="B2647" s="13" t="s">
        <v>1059</v>
      </c>
      <c r="C2647" s="14" t="s">
        <v>1243</v>
      </c>
      <c r="D2647" s="12"/>
      <c r="E2647" s="12">
        <v>32</v>
      </c>
      <c r="F2647" s="13" t="s">
        <v>1110</v>
      </c>
      <c r="G2647" s="12">
        <v>931</v>
      </c>
      <c r="H2647" s="12">
        <v>1970</v>
      </c>
      <c r="I2647" s="11">
        <v>1218.251</v>
      </c>
      <c r="J2647" s="11">
        <v>1143.7280000000001</v>
      </c>
      <c r="K2647" s="11">
        <v>1100.963</v>
      </c>
      <c r="L2647" s="11">
        <v>1054.9110000000001</v>
      </c>
      <c r="M2647" s="11">
        <v>996.61900000000003</v>
      </c>
      <c r="N2647" s="11">
        <v>881.78499999999997</v>
      </c>
      <c r="O2647" s="11">
        <v>800.09699999999998</v>
      </c>
      <c r="P2647" s="11">
        <v>778.19</v>
      </c>
      <c r="Q2647" s="11">
        <v>772.92200000000003</v>
      </c>
      <c r="R2647" s="11">
        <v>701.09299999999996</v>
      </c>
      <c r="S2647" s="11">
        <v>613.97</v>
      </c>
      <c r="T2647" s="11">
        <v>550.029</v>
      </c>
      <c r="U2647" s="11">
        <v>453.65800000000002</v>
      </c>
      <c r="V2647" s="11">
        <v>357.27699999999999</v>
      </c>
      <c r="W2647" s="11">
        <v>255.505</v>
      </c>
      <c r="X2647" s="11">
        <v>160.94</v>
      </c>
      <c r="Y2647" s="11">
        <v>85.17</v>
      </c>
      <c r="Z2647" s="11">
        <v>29.74</v>
      </c>
      <c r="AA2647" s="11">
        <v>6.907</v>
      </c>
      <c r="AB2647" s="11">
        <v>1.101</v>
      </c>
      <c r="AC2647" s="11">
        <v>0.14799999999999999</v>
      </c>
    </row>
    <row r="2648" spans="1:29" ht="11.5" hidden="1">
      <c r="A2648" s="15">
        <v>2631</v>
      </c>
      <c r="B2648" s="13" t="s">
        <v>1059</v>
      </c>
      <c r="C2648" s="14" t="s">
        <v>1243</v>
      </c>
      <c r="D2648" s="12"/>
      <c r="E2648" s="12">
        <v>32</v>
      </c>
      <c r="F2648" s="13" t="s">
        <v>1110</v>
      </c>
      <c r="G2648" s="12">
        <v>931</v>
      </c>
      <c r="H2648" s="12">
        <v>1975</v>
      </c>
      <c r="I2648" s="11">
        <v>1384.9190000000001</v>
      </c>
      <c r="J2648" s="11">
        <v>1217.97</v>
      </c>
      <c r="K2648" s="11">
        <v>1166.9690000000001</v>
      </c>
      <c r="L2648" s="11">
        <v>1133.6469999999999</v>
      </c>
      <c r="M2648" s="11">
        <v>1084.366</v>
      </c>
      <c r="N2648" s="11">
        <v>1000.761</v>
      </c>
      <c r="O2648" s="11">
        <v>876.08799999999997</v>
      </c>
      <c r="P2648" s="11">
        <v>792.95</v>
      </c>
      <c r="Q2648" s="11">
        <v>768.59299999999996</v>
      </c>
      <c r="R2648" s="11">
        <v>759.89400000000001</v>
      </c>
      <c r="S2648" s="11">
        <v>684.17600000000004</v>
      </c>
      <c r="T2648" s="11">
        <v>591.86900000000003</v>
      </c>
      <c r="U2648" s="11">
        <v>520.27599999999995</v>
      </c>
      <c r="V2648" s="11">
        <v>416.13200000000001</v>
      </c>
      <c r="W2648" s="11">
        <v>309.69600000000003</v>
      </c>
      <c r="X2648" s="11">
        <v>201.863</v>
      </c>
      <c r="Y2648" s="11">
        <v>105.517</v>
      </c>
      <c r="Z2648" s="11">
        <v>39.947000000000003</v>
      </c>
      <c r="AA2648" s="11">
        <v>9.4350000000000005</v>
      </c>
      <c r="AB2648" s="11">
        <v>1.403</v>
      </c>
      <c r="AC2648" s="11">
        <v>0.152</v>
      </c>
    </row>
    <row r="2649" spans="1:29" ht="11.5" hidden="1">
      <c r="A2649" s="15">
        <v>2632</v>
      </c>
      <c r="B2649" s="13" t="s">
        <v>1059</v>
      </c>
      <c r="C2649" s="14" t="s">
        <v>1243</v>
      </c>
      <c r="D2649" s="12"/>
      <c r="E2649" s="12">
        <v>32</v>
      </c>
      <c r="F2649" s="13" t="s">
        <v>1110</v>
      </c>
      <c r="G2649" s="12">
        <v>931</v>
      </c>
      <c r="H2649" s="12">
        <v>1980</v>
      </c>
      <c r="I2649" s="11">
        <v>1613.8050000000001</v>
      </c>
      <c r="J2649" s="11">
        <v>1366.864</v>
      </c>
      <c r="K2649" s="11">
        <v>1208.268</v>
      </c>
      <c r="L2649" s="11">
        <v>1161.146</v>
      </c>
      <c r="M2649" s="11">
        <v>1120.0250000000001</v>
      </c>
      <c r="N2649" s="11">
        <v>1069.5260000000001</v>
      </c>
      <c r="O2649" s="11">
        <v>986.72400000000005</v>
      </c>
      <c r="P2649" s="11">
        <v>862.47400000000005</v>
      </c>
      <c r="Q2649" s="11">
        <v>778.625</v>
      </c>
      <c r="R2649" s="11">
        <v>753.41099999999994</v>
      </c>
      <c r="S2649" s="11">
        <v>742.053</v>
      </c>
      <c r="T2649" s="11">
        <v>660.76400000000001</v>
      </c>
      <c r="U2649" s="11">
        <v>561.85400000000004</v>
      </c>
      <c r="V2649" s="11">
        <v>480.20600000000002</v>
      </c>
      <c r="W2649" s="11">
        <v>363.11399999999998</v>
      </c>
      <c r="X2649" s="11">
        <v>246.87100000000001</v>
      </c>
      <c r="Y2649" s="11">
        <v>134.577</v>
      </c>
      <c r="Z2649" s="11">
        <v>50.69</v>
      </c>
      <c r="AA2649" s="11">
        <v>13.081</v>
      </c>
      <c r="AB2649" s="11">
        <v>1.9890000000000001</v>
      </c>
      <c r="AC2649" s="11">
        <v>0.19700000000000001</v>
      </c>
    </row>
    <row r="2650" spans="1:29" ht="11.5" hidden="1">
      <c r="A2650" s="15">
        <v>2633</v>
      </c>
      <c r="B2650" s="13" t="s">
        <v>1059</v>
      </c>
      <c r="C2650" s="14" t="s">
        <v>1243</v>
      </c>
      <c r="D2650" s="12"/>
      <c r="E2650" s="12">
        <v>32</v>
      </c>
      <c r="F2650" s="13" t="s">
        <v>1110</v>
      </c>
      <c r="G2650" s="12">
        <v>931</v>
      </c>
      <c r="H2650" s="12">
        <v>1985</v>
      </c>
      <c r="I2650" s="11">
        <v>1621.008</v>
      </c>
      <c r="J2650" s="11">
        <v>1617.606</v>
      </c>
      <c r="K2650" s="11">
        <v>1391.17</v>
      </c>
      <c r="L2650" s="11">
        <v>1234.171</v>
      </c>
      <c r="M2650" s="11">
        <v>1184.876</v>
      </c>
      <c r="N2650" s="11">
        <v>1133.019</v>
      </c>
      <c r="O2650" s="11">
        <v>1069.258</v>
      </c>
      <c r="P2650" s="11">
        <v>979.26499999999999</v>
      </c>
      <c r="Q2650" s="11">
        <v>853.07299999999998</v>
      </c>
      <c r="R2650" s="11">
        <v>766.68100000000004</v>
      </c>
      <c r="S2650" s="11">
        <v>736.91899999999998</v>
      </c>
      <c r="T2650" s="11">
        <v>718.52200000000005</v>
      </c>
      <c r="U2650" s="11">
        <v>629.93799999999999</v>
      </c>
      <c r="V2650" s="11">
        <v>522.053</v>
      </c>
      <c r="W2650" s="11">
        <v>423.57100000000003</v>
      </c>
      <c r="X2650" s="11">
        <v>293.86200000000002</v>
      </c>
      <c r="Y2650" s="11">
        <v>168.84700000000001</v>
      </c>
      <c r="Z2650" s="11">
        <v>67.555999999999997</v>
      </c>
      <c r="AA2650" s="11">
        <v>17.611999999999998</v>
      </c>
      <c r="AB2650" s="11">
        <v>2.9620000000000002</v>
      </c>
      <c r="AC2650" s="11">
        <v>0.29799999999999999</v>
      </c>
    </row>
    <row r="2651" spans="1:29" ht="11.5" hidden="1">
      <c r="A2651" s="15">
        <v>2634</v>
      </c>
      <c r="B2651" s="13" t="s">
        <v>1059</v>
      </c>
      <c r="C2651" s="14" t="s">
        <v>1243</v>
      </c>
      <c r="D2651" s="12"/>
      <c r="E2651" s="12">
        <v>32</v>
      </c>
      <c r="F2651" s="13" t="s">
        <v>1110</v>
      </c>
      <c r="G2651" s="12">
        <v>931</v>
      </c>
      <c r="H2651" s="12">
        <v>1990</v>
      </c>
      <c r="I2651" s="11">
        <v>1703.633</v>
      </c>
      <c r="J2651" s="11">
        <v>1626.3420000000001</v>
      </c>
      <c r="K2651" s="11">
        <v>1636.9870000000001</v>
      </c>
      <c r="L2651" s="11">
        <v>1418.27</v>
      </c>
      <c r="M2651" s="11">
        <v>1266.6179999999999</v>
      </c>
      <c r="N2651" s="11">
        <v>1208.7270000000001</v>
      </c>
      <c r="O2651" s="11">
        <v>1130.4390000000001</v>
      </c>
      <c r="P2651" s="11">
        <v>1062.596</v>
      </c>
      <c r="Q2651" s="11">
        <v>969.798</v>
      </c>
      <c r="R2651" s="11">
        <v>840.92399999999998</v>
      </c>
      <c r="S2651" s="11">
        <v>750.74599999999998</v>
      </c>
      <c r="T2651" s="11">
        <v>714.48199999999997</v>
      </c>
      <c r="U2651" s="11">
        <v>686.28</v>
      </c>
      <c r="V2651" s="11">
        <v>586.89300000000003</v>
      </c>
      <c r="W2651" s="11">
        <v>463.23899999999998</v>
      </c>
      <c r="X2651" s="11">
        <v>345.71100000000001</v>
      </c>
      <c r="Y2651" s="11">
        <v>204.36600000000001</v>
      </c>
      <c r="Z2651" s="11">
        <v>88.025000000000006</v>
      </c>
      <c r="AA2651" s="11">
        <v>24.855</v>
      </c>
      <c r="AB2651" s="11">
        <v>4.3</v>
      </c>
      <c r="AC2651" s="11">
        <v>0.48399999999999999</v>
      </c>
    </row>
    <row r="2652" spans="1:29" ht="11.5" hidden="1">
      <c r="A2652" s="15">
        <v>2635</v>
      </c>
      <c r="B2652" s="13" t="s">
        <v>1059</v>
      </c>
      <c r="C2652" s="14" t="s">
        <v>1243</v>
      </c>
      <c r="D2652" s="12"/>
      <c r="E2652" s="12">
        <v>32</v>
      </c>
      <c r="F2652" s="13" t="s">
        <v>1110</v>
      </c>
      <c r="G2652" s="12">
        <v>931</v>
      </c>
      <c r="H2652" s="12">
        <v>1995</v>
      </c>
      <c r="I2652" s="11">
        <v>1757.683</v>
      </c>
      <c r="J2652" s="11">
        <v>1698.0920000000001</v>
      </c>
      <c r="K2652" s="11">
        <v>1623.548</v>
      </c>
      <c r="L2652" s="11">
        <v>1632.922</v>
      </c>
      <c r="M2652" s="11">
        <v>1412.97</v>
      </c>
      <c r="N2652" s="11">
        <v>1260.7860000000001</v>
      </c>
      <c r="O2652" s="11">
        <v>1201.0319999999999</v>
      </c>
      <c r="P2652" s="11">
        <v>1113.9010000000001</v>
      </c>
      <c r="Q2652" s="11">
        <v>1045.4970000000001</v>
      </c>
      <c r="R2652" s="11">
        <v>951.11099999999999</v>
      </c>
      <c r="S2652" s="11">
        <v>822.19</v>
      </c>
      <c r="T2652" s="11">
        <v>727.45399999999995</v>
      </c>
      <c r="U2652" s="11">
        <v>682.976</v>
      </c>
      <c r="V2652" s="11">
        <v>641.08900000000006</v>
      </c>
      <c r="W2652" s="11">
        <v>525.78700000000003</v>
      </c>
      <c r="X2652" s="11">
        <v>384.00099999999998</v>
      </c>
      <c r="Y2652" s="11">
        <v>248.541</v>
      </c>
      <c r="Z2652" s="11">
        <v>114.64100000000001</v>
      </c>
      <c r="AA2652" s="11">
        <v>33.488999999999997</v>
      </c>
      <c r="AB2652" s="11">
        <v>5.4130000000000003</v>
      </c>
      <c r="AC2652" s="11">
        <v>0.47699999999999998</v>
      </c>
    </row>
    <row r="2653" spans="1:29" ht="11.5" hidden="1">
      <c r="A2653" s="15">
        <v>2636</v>
      </c>
      <c r="B2653" s="13" t="s">
        <v>1059</v>
      </c>
      <c r="C2653" s="14" t="s">
        <v>1243</v>
      </c>
      <c r="D2653" s="12"/>
      <c r="E2653" s="12">
        <v>32</v>
      </c>
      <c r="F2653" s="13" t="s">
        <v>1110</v>
      </c>
      <c r="G2653" s="12">
        <v>931</v>
      </c>
      <c r="H2653" s="12">
        <v>2000</v>
      </c>
      <c r="I2653" s="11">
        <v>1722.662</v>
      </c>
      <c r="J2653" s="11">
        <v>1752.8340000000001</v>
      </c>
      <c r="K2653" s="11">
        <v>1695.671</v>
      </c>
      <c r="L2653" s="11">
        <v>1620.326</v>
      </c>
      <c r="M2653" s="11">
        <v>1627.9849999999999</v>
      </c>
      <c r="N2653" s="11">
        <v>1407.479</v>
      </c>
      <c r="O2653" s="11">
        <v>1253.8440000000001</v>
      </c>
      <c r="P2653" s="11">
        <v>1192.816</v>
      </c>
      <c r="Q2653" s="11">
        <v>1103.248</v>
      </c>
      <c r="R2653" s="11">
        <v>1031.2170000000001</v>
      </c>
      <c r="S2653" s="11">
        <v>932.62400000000002</v>
      </c>
      <c r="T2653" s="11">
        <v>798.89400000000001</v>
      </c>
      <c r="U2653" s="11">
        <v>696.93499999999995</v>
      </c>
      <c r="V2653" s="11">
        <v>640.08299999999997</v>
      </c>
      <c r="W2653" s="11">
        <v>577.87599999999998</v>
      </c>
      <c r="X2653" s="11">
        <v>441.06700000000001</v>
      </c>
      <c r="Y2653" s="11">
        <v>281.84100000000001</v>
      </c>
      <c r="Z2653" s="11">
        <v>144.238</v>
      </c>
      <c r="AA2653" s="11">
        <v>45.956000000000003</v>
      </c>
      <c r="AB2653" s="11">
        <v>7.8390000000000004</v>
      </c>
      <c r="AC2653" s="11">
        <v>0.63600000000000001</v>
      </c>
    </row>
    <row r="2654" spans="1:29" ht="11.5" hidden="1">
      <c r="A2654" s="15">
        <v>2637</v>
      </c>
      <c r="B2654" s="13" t="s">
        <v>1059</v>
      </c>
      <c r="C2654" s="14" t="s">
        <v>1243</v>
      </c>
      <c r="D2654" s="12"/>
      <c r="E2654" s="12">
        <v>32</v>
      </c>
      <c r="F2654" s="13" t="s">
        <v>1110</v>
      </c>
      <c r="G2654" s="12">
        <v>931</v>
      </c>
      <c r="H2654" s="12">
        <v>2005</v>
      </c>
      <c r="I2654" s="11">
        <v>1746.941</v>
      </c>
      <c r="J2654" s="11">
        <v>1718.8330000000001</v>
      </c>
      <c r="K2654" s="11">
        <v>1750.6559999999999</v>
      </c>
      <c r="L2654" s="11">
        <v>1677.183</v>
      </c>
      <c r="M2654" s="11">
        <v>1598.4280000000001</v>
      </c>
      <c r="N2654" s="11">
        <v>1606.414</v>
      </c>
      <c r="O2654" s="11">
        <v>1398.914</v>
      </c>
      <c r="P2654" s="11">
        <v>1244.5999999999999</v>
      </c>
      <c r="Q2654" s="11">
        <v>1181.876</v>
      </c>
      <c r="R2654" s="11">
        <v>1088.9169999999999</v>
      </c>
      <c r="S2654" s="11">
        <v>1011.944</v>
      </c>
      <c r="T2654" s="11">
        <v>907.08100000000002</v>
      </c>
      <c r="U2654" s="11">
        <v>766.56100000000004</v>
      </c>
      <c r="V2654" s="11">
        <v>654.92499999999995</v>
      </c>
      <c r="W2654" s="11">
        <v>580.13699999999994</v>
      </c>
      <c r="X2654" s="11">
        <v>490.04</v>
      </c>
      <c r="Y2654" s="11">
        <v>329.96699999999998</v>
      </c>
      <c r="Z2654" s="11">
        <v>168.88</v>
      </c>
      <c r="AA2654" s="11">
        <v>60.749000000000002</v>
      </c>
      <c r="AB2654" s="11">
        <v>11.523999999999999</v>
      </c>
      <c r="AC2654" s="11">
        <v>0.98899999999999999</v>
      </c>
    </row>
    <row r="2655" spans="1:29" ht="11.5" hidden="1">
      <c r="A2655" s="15">
        <v>2638</v>
      </c>
      <c r="B2655" s="13" t="s">
        <v>1059</v>
      </c>
      <c r="C2655" s="14" t="s">
        <v>1243</v>
      </c>
      <c r="D2655" s="12"/>
      <c r="E2655" s="12">
        <v>32</v>
      </c>
      <c r="F2655" s="13" t="s">
        <v>1110</v>
      </c>
      <c r="G2655" s="12">
        <v>931</v>
      </c>
      <c r="H2655" s="12">
        <v>2010</v>
      </c>
      <c r="I2655" s="11">
        <v>1769.816</v>
      </c>
      <c r="J2655" s="11">
        <v>1742.2739999999999</v>
      </c>
      <c r="K2655" s="11">
        <v>1716.69</v>
      </c>
      <c r="L2655" s="11">
        <v>1747.7449999999999</v>
      </c>
      <c r="M2655" s="11">
        <v>1665.008</v>
      </c>
      <c r="N2655" s="11">
        <v>1580.816</v>
      </c>
      <c r="O2655" s="11">
        <v>1586.5840000000001</v>
      </c>
      <c r="P2655" s="11">
        <v>1380.905</v>
      </c>
      <c r="Q2655" s="11">
        <v>1229.153</v>
      </c>
      <c r="R2655" s="11">
        <v>1165.2729999999999</v>
      </c>
      <c r="S2655" s="11">
        <v>1069.7080000000001</v>
      </c>
      <c r="T2655" s="11">
        <v>985.47699999999998</v>
      </c>
      <c r="U2655" s="11">
        <v>871.90300000000002</v>
      </c>
      <c r="V2655" s="11">
        <v>722.37099999999998</v>
      </c>
      <c r="W2655" s="11">
        <v>596.75599999999997</v>
      </c>
      <c r="X2655" s="11">
        <v>497.08199999999999</v>
      </c>
      <c r="Y2655" s="11">
        <v>373.315</v>
      </c>
      <c r="Z2655" s="11">
        <v>203.755</v>
      </c>
      <c r="AA2655" s="11">
        <v>74.531000000000006</v>
      </c>
      <c r="AB2655" s="11">
        <v>16.265000000000001</v>
      </c>
      <c r="AC2655" s="11">
        <v>1.573</v>
      </c>
    </row>
    <row r="2656" spans="1:29" ht="11.5" hidden="1">
      <c r="A2656" s="15">
        <v>2639</v>
      </c>
      <c r="B2656" s="13" t="s">
        <v>1059</v>
      </c>
      <c r="C2656" s="14" t="s">
        <v>1243</v>
      </c>
      <c r="D2656" s="12"/>
      <c r="E2656" s="12">
        <v>32</v>
      </c>
      <c r="F2656" s="13" t="s">
        <v>1110</v>
      </c>
      <c r="G2656" s="12">
        <v>931</v>
      </c>
      <c r="H2656" s="12">
        <v>2015</v>
      </c>
      <c r="I2656" s="11">
        <v>1822.7729999999999</v>
      </c>
      <c r="J2656" s="11">
        <v>1767.44</v>
      </c>
      <c r="K2656" s="11">
        <v>1740.807</v>
      </c>
      <c r="L2656" s="11">
        <v>1715.7670000000001</v>
      </c>
      <c r="M2656" s="11">
        <v>1746.835</v>
      </c>
      <c r="N2656" s="11">
        <v>1663.577</v>
      </c>
      <c r="O2656" s="11">
        <v>1577.655</v>
      </c>
      <c r="P2656" s="11">
        <v>1580.6659999999999</v>
      </c>
      <c r="Q2656" s="11">
        <v>1372.6020000000001</v>
      </c>
      <c r="R2656" s="11">
        <v>1216.798</v>
      </c>
      <c r="S2656" s="11">
        <v>1146.6369999999999</v>
      </c>
      <c r="T2656" s="11">
        <v>1043.578</v>
      </c>
      <c r="U2656" s="11">
        <v>949.178</v>
      </c>
      <c r="V2656" s="11">
        <v>824.01499999999999</v>
      </c>
      <c r="W2656" s="11">
        <v>661.678</v>
      </c>
      <c r="X2656" s="11">
        <v>516.32600000000002</v>
      </c>
      <c r="Y2656" s="11">
        <v>385.15699999999998</v>
      </c>
      <c r="Z2656" s="11">
        <v>237.14400000000001</v>
      </c>
      <c r="AA2656" s="11">
        <v>93.986000000000004</v>
      </c>
      <c r="AB2656" s="11">
        <v>21.238</v>
      </c>
      <c r="AC2656" s="11">
        <v>2.4089999999999998</v>
      </c>
    </row>
    <row r="2657" spans="1:29" ht="11.5" hidden="1">
      <c r="A2657" s="15">
        <v>2640</v>
      </c>
      <c r="B2657" s="13" t="s">
        <v>1059</v>
      </c>
      <c r="C2657" s="14" t="s">
        <v>1243</v>
      </c>
      <c r="D2657" s="12"/>
      <c r="E2657" s="12">
        <v>32</v>
      </c>
      <c r="F2657" s="13" t="s">
        <v>1110</v>
      </c>
      <c r="G2657" s="12">
        <v>931</v>
      </c>
      <c r="H2657" s="12">
        <v>2020</v>
      </c>
      <c r="I2657" s="11">
        <v>1833.2249999999999</v>
      </c>
      <c r="J2657" s="11">
        <v>1820.6880000000001</v>
      </c>
      <c r="K2657" s="11">
        <v>1766.0409999999999</v>
      </c>
      <c r="L2657" s="11">
        <v>1739.6890000000001</v>
      </c>
      <c r="M2657" s="11">
        <v>1714.597</v>
      </c>
      <c r="N2657" s="11">
        <v>1745.039</v>
      </c>
      <c r="O2657" s="11">
        <v>1660.2360000000001</v>
      </c>
      <c r="P2657" s="11">
        <v>1572.135</v>
      </c>
      <c r="Q2657" s="11">
        <v>1571.7449999999999</v>
      </c>
      <c r="R2657" s="11">
        <v>1359.5740000000001</v>
      </c>
      <c r="S2657" s="11">
        <v>1198.2619999999999</v>
      </c>
      <c r="T2657" s="11">
        <v>1119.816</v>
      </c>
      <c r="U2657" s="11">
        <v>1006.668</v>
      </c>
      <c r="V2657" s="11">
        <v>899.25800000000004</v>
      </c>
      <c r="W2657" s="11">
        <v>758.34699999999998</v>
      </c>
      <c r="X2657" s="11">
        <v>577.67600000000004</v>
      </c>
      <c r="Y2657" s="11">
        <v>406.45600000000002</v>
      </c>
      <c r="Z2657" s="11">
        <v>251.28</v>
      </c>
      <c r="AA2657" s="11">
        <v>114.056</v>
      </c>
      <c r="AB2657" s="11">
        <v>28.42</v>
      </c>
      <c r="AC2657" s="11">
        <v>3.423</v>
      </c>
    </row>
    <row r="2658" spans="1:29" ht="11.5" hidden="1">
      <c r="A2658" s="15">
        <v>2641</v>
      </c>
      <c r="B2658" s="13" t="s">
        <v>1059</v>
      </c>
      <c r="C2658" s="14" t="s">
        <v>1244</v>
      </c>
      <c r="D2658" s="12"/>
      <c r="E2658" s="12">
        <v>68</v>
      </c>
      <c r="F2658" s="13" t="s">
        <v>1110</v>
      </c>
      <c r="G2658" s="12">
        <v>931</v>
      </c>
      <c r="H2658" s="12">
        <v>1950</v>
      </c>
      <c r="I2658" s="11">
        <v>244.114</v>
      </c>
      <c r="J2658" s="11">
        <v>192.87799999999999</v>
      </c>
      <c r="K2658" s="11">
        <v>161.637</v>
      </c>
      <c r="L2658" s="11">
        <v>145.99299999999999</v>
      </c>
      <c r="M2658" s="11">
        <v>132.11000000000001</v>
      </c>
      <c r="N2658" s="11">
        <v>109.48399999999999</v>
      </c>
      <c r="O2658" s="11">
        <v>93.876000000000005</v>
      </c>
      <c r="P2658" s="11">
        <v>87.317999999999998</v>
      </c>
      <c r="Q2658" s="11">
        <v>75.323999999999998</v>
      </c>
      <c r="R2658" s="11">
        <v>63.823999999999998</v>
      </c>
      <c r="S2658" s="11">
        <v>55.152000000000001</v>
      </c>
      <c r="T2658" s="11">
        <v>51.723999999999997</v>
      </c>
      <c r="U2658" s="11">
        <v>46.787999999999997</v>
      </c>
      <c r="V2658" s="11">
        <v>37.811999999999998</v>
      </c>
      <c r="W2658" s="11">
        <v>27.239000000000001</v>
      </c>
      <c r="X2658" s="11">
        <v>17.613</v>
      </c>
      <c r="Y2658" s="11">
        <v>11.101000000000001</v>
      </c>
      <c r="Z2658" s="11">
        <v>5.4210000000000003</v>
      </c>
      <c r="AA2658" s="11">
        <v>1.98</v>
      </c>
      <c r="AB2658" s="11">
        <v>0.629</v>
      </c>
      <c r="AC2658" s="11">
        <v>7.6999999999999999E-2</v>
      </c>
    </row>
    <row r="2659" spans="1:29" ht="11.5" hidden="1">
      <c r="A2659" s="15">
        <v>2642</v>
      </c>
      <c r="B2659" s="13" t="s">
        <v>1059</v>
      </c>
      <c r="C2659" s="14" t="s">
        <v>1244</v>
      </c>
      <c r="D2659" s="12"/>
      <c r="E2659" s="12">
        <v>68</v>
      </c>
      <c r="F2659" s="13" t="s">
        <v>1110</v>
      </c>
      <c r="G2659" s="12">
        <v>931</v>
      </c>
      <c r="H2659" s="12">
        <v>1955</v>
      </c>
      <c r="I2659" s="11">
        <v>268.45299999999997</v>
      </c>
      <c r="J2659" s="11">
        <v>217.65</v>
      </c>
      <c r="K2659" s="11">
        <v>186.84200000000001</v>
      </c>
      <c r="L2659" s="11">
        <v>156.149</v>
      </c>
      <c r="M2659" s="11">
        <v>139.02699999999999</v>
      </c>
      <c r="N2659" s="11">
        <v>124.819</v>
      </c>
      <c r="O2659" s="11">
        <v>103.184</v>
      </c>
      <c r="P2659" s="11">
        <v>88.48</v>
      </c>
      <c r="Q2659" s="11">
        <v>82.269000000000005</v>
      </c>
      <c r="R2659" s="11">
        <v>70.716999999999999</v>
      </c>
      <c r="S2659" s="11">
        <v>59.384999999999998</v>
      </c>
      <c r="T2659" s="11">
        <v>50.417000000000002</v>
      </c>
      <c r="U2659" s="11">
        <v>45.51</v>
      </c>
      <c r="V2659" s="11">
        <v>38.231999999999999</v>
      </c>
      <c r="W2659" s="11">
        <v>27.141999999999999</v>
      </c>
      <c r="X2659" s="11">
        <v>15.721</v>
      </c>
      <c r="Y2659" s="11">
        <v>7.2590000000000003</v>
      </c>
      <c r="Z2659" s="11">
        <v>2.8079999999999998</v>
      </c>
      <c r="AA2659" s="11">
        <v>0.77700000000000002</v>
      </c>
      <c r="AB2659" s="11">
        <v>0.14899999999999999</v>
      </c>
      <c r="AC2659" s="11">
        <v>2.5999999999999999E-2</v>
      </c>
    </row>
    <row r="2660" spans="1:29" ht="11.5" hidden="1">
      <c r="A2660" s="15">
        <v>2643</v>
      </c>
      <c r="B2660" s="13" t="s">
        <v>1059</v>
      </c>
      <c r="C2660" s="14" t="s">
        <v>1244</v>
      </c>
      <c r="D2660" s="12"/>
      <c r="E2660" s="12">
        <v>68</v>
      </c>
      <c r="F2660" s="13" t="s">
        <v>1110</v>
      </c>
      <c r="G2660" s="12">
        <v>931</v>
      </c>
      <c r="H2660" s="12">
        <v>1960</v>
      </c>
      <c r="I2660" s="11">
        <v>292.589</v>
      </c>
      <c r="J2660" s="11">
        <v>241.65199999999999</v>
      </c>
      <c r="K2660" s="11">
        <v>211.99600000000001</v>
      </c>
      <c r="L2660" s="11">
        <v>181.57900000000001</v>
      </c>
      <c r="M2660" s="11">
        <v>149.62700000000001</v>
      </c>
      <c r="N2660" s="11">
        <v>132.19</v>
      </c>
      <c r="O2660" s="11">
        <v>118.529</v>
      </c>
      <c r="P2660" s="11">
        <v>97.932000000000002</v>
      </c>
      <c r="Q2660" s="11">
        <v>83.856999999999999</v>
      </c>
      <c r="R2660" s="11">
        <v>77.754999999999995</v>
      </c>
      <c r="S2660" s="11">
        <v>66.262</v>
      </c>
      <c r="T2660" s="11">
        <v>54.707000000000001</v>
      </c>
      <c r="U2660" s="11">
        <v>44.83</v>
      </c>
      <c r="V2660" s="11">
        <v>37.719000000000001</v>
      </c>
      <c r="W2660" s="11">
        <v>27.995999999999999</v>
      </c>
      <c r="X2660" s="11">
        <v>16.190000000000001</v>
      </c>
      <c r="Y2660" s="11">
        <v>6.94</v>
      </c>
      <c r="Z2660" s="11">
        <v>1.9670000000000001</v>
      </c>
      <c r="AA2660" s="11">
        <v>0.44500000000000001</v>
      </c>
      <c r="AB2660" s="11">
        <v>6.9000000000000006E-2</v>
      </c>
      <c r="AC2660" s="11">
        <v>8.0000000000000002E-3</v>
      </c>
    </row>
    <row r="2661" spans="1:29" ht="11.5" hidden="1">
      <c r="A2661" s="15">
        <v>2644</v>
      </c>
      <c r="B2661" s="13" t="s">
        <v>1059</v>
      </c>
      <c r="C2661" s="14" t="s">
        <v>1244</v>
      </c>
      <c r="D2661" s="12"/>
      <c r="E2661" s="12">
        <v>68</v>
      </c>
      <c r="F2661" s="13" t="s">
        <v>1110</v>
      </c>
      <c r="G2661" s="12">
        <v>931</v>
      </c>
      <c r="H2661" s="12">
        <v>1965</v>
      </c>
      <c r="I2661" s="11">
        <v>323.18900000000002</v>
      </c>
      <c r="J2661" s="11">
        <v>265.12700000000001</v>
      </c>
      <c r="K2661" s="11">
        <v>235.011</v>
      </c>
      <c r="L2661" s="11">
        <v>205.96</v>
      </c>
      <c r="M2661" s="11">
        <v>174.107</v>
      </c>
      <c r="N2661" s="11">
        <v>142.24199999999999</v>
      </c>
      <c r="O2661" s="11">
        <v>125.50700000000001</v>
      </c>
      <c r="P2661" s="11">
        <v>112.60599999999999</v>
      </c>
      <c r="Q2661" s="11">
        <v>92.863</v>
      </c>
      <c r="R2661" s="11">
        <v>79.238</v>
      </c>
      <c r="S2661" s="11">
        <v>72.917000000000002</v>
      </c>
      <c r="T2661" s="11">
        <v>61.183999999999997</v>
      </c>
      <c r="U2661" s="11">
        <v>48.902000000000001</v>
      </c>
      <c r="V2661" s="11">
        <v>37.579000000000001</v>
      </c>
      <c r="W2661" s="11">
        <v>28.140999999999998</v>
      </c>
      <c r="X2661" s="11">
        <v>17.206</v>
      </c>
      <c r="Y2661" s="11">
        <v>7.4139999999999997</v>
      </c>
      <c r="Z2661" s="11">
        <v>2.0289999999999999</v>
      </c>
      <c r="AA2661" s="11">
        <v>0.34799999999999998</v>
      </c>
      <c r="AB2661" s="11">
        <v>4.4999999999999998E-2</v>
      </c>
      <c r="AC2661" s="11">
        <v>4.0000000000000001E-3</v>
      </c>
    </row>
    <row r="2662" spans="1:29" ht="11.5" hidden="1">
      <c r="A2662" s="15">
        <v>2645</v>
      </c>
      <c r="B2662" s="13" t="s">
        <v>1059</v>
      </c>
      <c r="C2662" s="14" t="s">
        <v>1244</v>
      </c>
      <c r="D2662" s="12"/>
      <c r="E2662" s="12">
        <v>68</v>
      </c>
      <c r="F2662" s="13" t="s">
        <v>1110</v>
      </c>
      <c r="G2662" s="12">
        <v>931</v>
      </c>
      <c r="H2662" s="12">
        <v>1970</v>
      </c>
      <c r="I2662" s="11">
        <v>356.78800000000001</v>
      </c>
      <c r="J2662" s="11">
        <v>294.85599999999999</v>
      </c>
      <c r="K2662" s="11">
        <v>258.57400000000001</v>
      </c>
      <c r="L2662" s="11">
        <v>228.51599999999999</v>
      </c>
      <c r="M2662" s="11">
        <v>197.94399999999999</v>
      </c>
      <c r="N2662" s="11">
        <v>166.04</v>
      </c>
      <c r="O2662" s="11">
        <v>135.32400000000001</v>
      </c>
      <c r="P2662" s="11">
        <v>119.46599999999999</v>
      </c>
      <c r="Q2662" s="11">
        <v>107.09399999999999</v>
      </c>
      <c r="R2662" s="11">
        <v>87.991</v>
      </c>
      <c r="S2662" s="11">
        <v>74.498000000000005</v>
      </c>
      <c r="T2662" s="11">
        <v>67.608999999999995</v>
      </c>
      <c r="U2662" s="11">
        <v>55.063000000000002</v>
      </c>
      <c r="V2662" s="11">
        <v>41.478999999999999</v>
      </c>
      <c r="W2662" s="11">
        <v>28.684999999999999</v>
      </c>
      <c r="X2662" s="11">
        <v>17.899000000000001</v>
      </c>
      <c r="Y2662" s="11">
        <v>8.3040000000000003</v>
      </c>
      <c r="Z2662" s="11">
        <v>2.3490000000000002</v>
      </c>
      <c r="AA2662" s="11">
        <v>0.40300000000000002</v>
      </c>
      <c r="AB2662" s="11">
        <v>4.1000000000000002E-2</v>
      </c>
      <c r="AC2662" s="11">
        <v>3.0000000000000001E-3</v>
      </c>
    </row>
    <row r="2663" spans="1:29" ht="11.5" hidden="1">
      <c r="A2663" s="15">
        <v>2646</v>
      </c>
      <c r="B2663" s="13" t="s">
        <v>1059</v>
      </c>
      <c r="C2663" s="14" t="s">
        <v>1244</v>
      </c>
      <c r="D2663" s="12"/>
      <c r="E2663" s="12">
        <v>68</v>
      </c>
      <c r="F2663" s="13" t="s">
        <v>1110</v>
      </c>
      <c r="G2663" s="12">
        <v>931</v>
      </c>
      <c r="H2663" s="12">
        <v>1975</v>
      </c>
      <c r="I2663" s="11">
        <v>395.72899999999998</v>
      </c>
      <c r="J2663" s="11">
        <v>328.66199999999998</v>
      </c>
      <c r="K2663" s="11">
        <v>287.66800000000001</v>
      </c>
      <c r="L2663" s="11">
        <v>251.95500000000001</v>
      </c>
      <c r="M2663" s="11">
        <v>220.08</v>
      </c>
      <c r="N2663" s="11">
        <v>189.298</v>
      </c>
      <c r="O2663" s="11">
        <v>158.488</v>
      </c>
      <c r="P2663" s="11">
        <v>129.09399999999999</v>
      </c>
      <c r="Q2663" s="11">
        <v>113.867</v>
      </c>
      <c r="R2663" s="11">
        <v>101.773</v>
      </c>
      <c r="S2663" s="11">
        <v>82.997</v>
      </c>
      <c r="T2663" s="11">
        <v>69.397000000000006</v>
      </c>
      <c r="U2663" s="11">
        <v>61.268000000000001</v>
      </c>
      <c r="V2663" s="11">
        <v>47.268999999999998</v>
      </c>
      <c r="W2663" s="11">
        <v>32.350999999999999</v>
      </c>
      <c r="X2663" s="11">
        <v>18.939</v>
      </c>
      <c r="Y2663" s="11">
        <v>9.1270000000000007</v>
      </c>
      <c r="Z2663" s="11">
        <v>2.8650000000000002</v>
      </c>
      <c r="AA2663" s="11">
        <v>0.52700000000000002</v>
      </c>
      <c r="AB2663" s="11">
        <v>5.5E-2</v>
      </c>
      <c r="AC2663" s="11">
        <v>3.0000000000000001E-3</v>
      </c>
    </row>
    <row r="2664" spans="1:29" ht="11.5" hidden="1">
      <c r="A2664" s="15">
        <v>2647</v>
      </c>
      <c r="B2664" s="13" t="s">
        <v>1059</v>
      </c>
      <c r="C2664" s="14" t="s">
        <v>1244</v>
      </c>
      <c r="D2664" s="12"/>
      <c r="E2664" s="12">
        <v>68</v>
      </c>
      <c r="F2664" s="13" t="s">
        <v>1110</v>
      </c>
      <c r="G2664" s="12">
        <v>931</v>
      </c>
      <c r="H2664" s="12">
        <v>1980</v>
      </c>
      <c r="I2664" s="11">
        <v>433.70800000000003</v>
      </c>
      <c r="J2664" s="11">
        <v>367.08300000000003</v>
      </c>
      <c r="K2664" s="11">
        <v>321.50200000000001</v>
      </c>
      <c r="L2664" s="11">
        <v>280.51400000000001</v>
      </c>
      <c r="M2664" s="11">
        <v>242.53100000000001</v>
      </c>
      <c r="N2664" s="11">
        <v>210.22800000000001</v>
      </c>
      <c r="O2664" s="11">
        <v>180.672</v>
      </c>
      <c r="P2664" s="11">
        <v>151.30500000000001</v>
      </c>
      <c r="Q2664" s="11">
        <v>123.03400000000001</v>
      </c>
      <c r="R2664" s="11">
        <v>108.245</v>
      </c>
      <c r="S2664" s="11">
        <v>96.2</v>
      </c>
      <c r="T2664" s="11">
        <v>77.715999999999994</v>
      </c>
      <c r="U2664" s="11">
        <v>63.588000000000001</v>
      </c>
      <c r="V2664" s="11">
        <v>53.472999999999999</v>
      </c>
      <c r="W2664" s="11">
        <v>37.848999999999997</v>
      </c>
      <c r="X2664" s="11">
        <v>22.294</v>
      </c>
      <c r="Y2664" s="11">
        <v>10.324</v>
      </c>
      <c r="Z2664" s="11">
        <v>3.4369999999999998</v>
      </c>
      <c r="AA2664" s="11">
        <v>0.72799999999999998</v>
      </c>
      <c r="AB2664" s="11">
        <v>8.5999999999999993E-2</v>
      </c>
      <c r="AC2664" s="11">
        <v>5.0000000000000001E-3</v>
      </c>
    </row>
    <row r="2665" spans="1:29" ht="11.5" hidden="1">
      <c r="A2665" s="15">
        <v>2648</v>
      </c>
      <c r="B2665" s="13" t="s">
        <v>1059</v>
      </c>
      <c r="C2665" s="14" t="s">
        <v>1244</v>
      </c>
      <c r="D2665" s="12"/>
      <c r="E2665" s="12">
        <v>68</v>
      </c>
      <c r="F2665" s="13" t="s">
        <v>1110</v>
      </c>
      <c r="G2665" s="12">
        <v>931</v>
      </c>
      <c r="H2665" s="12">
        <v>1985</v>
      </c>
      <c r="I2665" s="11">
        <v>463.91800000000001</v>
      </c>
      <c r="J2665" s="11">
        <v>405.48</v>
      </c>
      <c r="K2665" s="11">
        <v>357.279</v>
      </c>
      <c r="L2665" s="11">
        <v>310.149</v>
      </c>
      <c r="M2665" s="11">
        <v>266.25599999999997</v>
      </c>
      <c r="N2665" s="11">
        <v>228.29599999999999</v>
      </c>
      <c r="O2665" s="11">
        <v>198.167</v>
      </c>
      <c r="P2665" s="11">
        <v>170.947</v>
      </c>
      <c r="Q2665" s="11">
        <v>143.09100000000001</v>
      </c>
      <c r="R2665" s="11">
        <v>116.114</v>
      </c>
      <c r="S2665" s="11">
        <v>102.264</v>
      </c>
      <c r="T2665" s="11">
        <v>91.186999999999998</v>
      </c>
      <c r="U2665" s="11">
        <v>73.308999999999997</v>
      </c>
      <c r="V2665" s="11">
        <v>58.203000000000003</v>
      </c>
      <c r="W2665" s="11">
        <v>45.331000000000003</v>
      </c>
      <c r="X2665" s="11">
        <v>28.076000000000001</v>
      </c>
      <c r="Y2665" s="11">
        <v>14.015000000000001</v>
      </c>
      <c r="Z2665" s="11">
        <v>4.2380000000000004</v>
      </c>
      <c r="AA2665" s="11">
        <v>0.98599999999999999</v>
      </c>
      <c r="AB2665" s="11">
        <v>0.13900000000000001</v>
      </c>
      <c r="AC2665" s="11">
        <v>0.01</v>
      </c>
    </row>
    <row r="2666" spans="1:29" ht="11.5" hidden="1">
      <c r="A2666" s="15">
        <v>2649</v>
      </c>
      <c r="B2666" s="13" t="s">
        <v>1059</v>
      </c>
      <c r="C2666" s="14" t="s">
        <v>1244</v>
      </c>
      <c r="D2666" s="12"/>
      <c r="E2666" s="12">
        <v>68</v>
      </c>
      <c r="F2666" s="13" t="s">
        <v>1110</v>
      </c>
      <c r="G2666" s="12">
        <v>931</v>
      </c>
      <c r="H2666" s="12">
        <v>1990</v>
      </c>
      <c r="I2666" s="11">
        <v>504.96699999999998</v>
      </c>
      <c r="J2666" s="11">
        <v>438.36</v>
      </c>
      <c r="K2666" s="11">
        <v>396.22800000000001</v>
      </c>
      <c r="L2666" s="11">
        <v>346.952</v>
      </c>
      <c r="M2666" s="11">
        <v>297.54500000000002</v>
      </c>
      <c r="N2666" s="11">
        <v>253.874</v>
      </c>
      <c r="O2666" s="11">
        <v>217.773</v>
      </c>
      <c r="P2666" s="11">
        <v>189.346</v>
      </c>
      <c r="Q2666" s="11">
        <v>163.19999999999999</v>
      </c>
      <c r="R2666" s="11">
        <v>136.34700000000001</v>
      </c>
      <c r="S2666" s="11">
        <v>110.35599999999999</v>
      </c>
      <c r="T2666" s="11">
        <v>97.108999999999995</v>
      </c>
      <c r="U2666" s="11">
        <v>85.623999999999995</v>
      </c>
      <c r="V2666" s="11">
        <v>66.680000000000007</v>
      </c>
      <c r="W2666" s="11">
        <v>49.392000000000003</v>
      </c>
      <c r="X2666" s="11">
        <v>33.877000000000002</v>
      </c>
      <c r="Y2666" s="11">
        <v>17.658999999999999</v>
      </c>
      <c r="Z2666" s="11">
        <v>6.2469999999999999</v>
      </c>
      <c r="AA2666" s="11">
        <v>1.363</v>
      </c>
      <c r="AB2666" s="11">
        <v>0.217</v>
      </c>
      <c r="AC2666" s="11">
        <v>1.9E-2</v>
      </c>
    </row>
    <row r="2667" spans="1:29" ht="11.5" hidden="1">
      <c r="A2667" s="15">
        <v>2650</v>
      </c>
      <c r="B2667" s="13" t="s">
        <v>1059</v>
      </c>
      <c r="C2667" s="14" t="s">
        <v>1244</v>
      </c>
      <c r="D2667" s="12"/>
      <c r="E2667" s="12">
        <v>68</v>
      </c>
      <c r="F2667" s="13" t="s">
        <v>1110</v>
      </c>
      <c r="G2667" s="12">
        <v>931</v>
      </c>
      <c r="H2667" s="12">
        <v>1995</v>
      </c>
      <c r="I2667" s="11">
        <v>537.39800000000002</v>
      </c>
      <c r="J2667" s="11">
        <v>482.34399999999999</v>
      </c>
      <c r="K2667" s="11">
        <v>430.37</v>
      </c>
      <c r="L2667" s="11">
        <v>387.78300000000002</v>
      </c>
      <c r="M2667" s="11">
        <v>336.4</v>
      </c>
      <c r="N2667" s="11">
        <v>287.04300000000001</v>
      </c>
      <c r="O2667" s="11">
        <v>244.85400000000001</v>
      </c>
      <c r="P2667" s="11">
        <v>210.16900000000001</v>
      </c>
      <c r="Q2667" s="11">
        <v>182.43100000000001</v>
      </c>
      <c r="R2667" s="11">
        <v>156.77000000000001</v>
      </c>
      <c r="S2667" s="11">
        <v>130.31899999999999</v>
      </c>
      <c r="T2667" s="11">
        <v>104.96299999999999</v>
      </c>
      <c r="U2667" s="11">
        <v>91.078999999999994</v>
      </c>
      <c r="V2667" s="11">
        <v>77.524000000000001</v>
      </c>
      <c r="W2667" s="11">
        <v>56.734000000000002</v>
      </c>
      <c r="X2667" s="11">
        <v>37.546999999999997</v>
      </c>
      <c r="Y2667" s="11">
        <v>21.47</v>
      </c>
      <c r="Z2667" s="11">
        <v>8.4879999999999995</v>
      </c>
      <c r="AA2667" s="11">
        <v>2.226</v>
      </c>
      <c r="AB2667" s="11">
        <v>0.34</v>
      </c>
      <c r="AC2667" s="11">
        <v>3.4000000000000002E-2</v>
      </c>
    </row>
    <row r="2668" spans="1:29" ht="11.5" hidden="1">
      <c r="A2668" s="15">
        <v>2651</v>
      </c>
      <c r="B2668" s="13" t="s">
        <v>1059</v>
      </c>
      <c r="C2668" s="14" t="s">
        <v>1244</v>
      </c>
      <c r="D2668" s="12"/>
      <c r="E2668" s="12">
        <v>68</v>
      </c>
      <c r="F2668" s="13" t="s">
        <v>1110</v>
      </c>
      <c r="G2668" s="12">
        <v>931</v>
      </c>
      <c r="H2668" s="12">
        <v>2000</v>
      </c>
      <c r="I2668" s="11">
        <v>564.78499999999997</v>
      </c>
      <c r="J2668" s="11">
        <v>518.226</v>
      </c>
      <c r="K2668" s="11">
        <v>474.48099999999999</v>
      </c>
      <c r="L2668" s="11">
        <v>424.10199999999998</v>
      </c>
      <c r="M2668" s="11">
        <v>377.59300000000002</v>
      </c>
      <c r="N2668" s="11">
        <v>324.27300000000002</v>
      </c>
      <c r="O2668" s="11">
        <v>276.26</v>
      </c>
      <c r="P2668" s="11">
        <v>235.80699999999999</v>
      </c>
      <c r="Q2668" s="11">
        <v>202.309</v>
      </c>
      <c r="R2668" s="11">
        <v>175.16900000000001</v>
      </c>
      <c r="S2668" s="11">
        <v>149.88800000000001</v>
      </c>
      <c r="T2668" s="11">
        <v>124.197</v>
      </c>
      <c r="U2668" s="11">
        <v>99.284999999999997</v>
      </c>
      <c r="V2668" s="11">
        <v>83.938000000000002</v>
      </c>
      <c r="W2668" s="11">
        <v>67.754000000000005</v>
      </c>
      <c r="X2668" s="11">
        <v>45.101999999999997</v>
      </c>
      <c r="Y2668" s="11">
        <v>25.295000000000002</v>
      </c>
      <c r="Z2668" s="11">
        <v>11.012</v>
      </c>
      <c r="AA2668" s="11">
        <v>3.298</v>
      </c>
      <c r="AB2668" s="11">
        <v>0.61499999999999999</v>
      </c>
      <c r="AC2668" s="11">
        <v>6.0999999999999999E-2</v>
      </c>
    </row>
    <row r="2669" spans="1:29" ht="11.5" hidden="1">
      <c r="A2669" s="15">
        <v>2652</v>
      </c>
      <c r="B2669" s="13" t="s">
        <v>1059</v>
      </c>
      <c r="C2669" s="14" t="s">
        <v>1244</v>
      </c>
      <c r="D2669" s="12"/>
      <c r="E2669" s="12">
        <v>68</v>
      </c>
      <c r="F2669" s="13" t="s">
        <v>1110</v>
      </c>
      <c r="G2669" s="12">
        <v>931</v>
      </c>
      <c r="H2669" s="12">
        <v>2005</v>
      </c>
      <c r="I2669" s="11">
        <v>583.37</v>
      </c>
      <c r="J2669" s="11">
        <v>548.99</v>
      </c>
      <c r="K2669" s="11">
        <v>509.822</v>
      </c>
      <c r="L2669" s="11">
        <v>462.95600000000002</v>
      </c>
      <c r="M2669" s="11">
        <v>410.48500000000001</v>
      </c>
      <c r="N2669" s="11">
        <v>361.524</v>
      </c>
      <c r="O2669" s="11">
        <v>311.19499999999999</v>
      </c>
      <c r="P2669" s="11">
        <v>265.73899999999998</v>
      </c>
      <c r="Q2669" s="11">
        <v>226.71899999999999</v>
      </c>
      <c r="R2669" s="11">
        <v>194.11699999999999</v>
      </c>
      <c r="S2669" s="11">
        <v>167.80699999999999</v>
      </c>
      <c r="T2669" s="11">
        <v>144.05699999999999</v>
      </c>
      <c r="U2669" s="11">
        <v>119.342</v>
      </c>
      <c r="V2669" s="11">
        <v>93.852000000000004</v>
      </c>
      <c r="W2669" s="11">
        <v>75.896000000000001</v>
      </c>
      <c r="X2669" s="11">
        <v>56.069000000000003</v>
      </c>
      <c r="Y2669" s="11">
        <v>32.966999999999999</v>
      </c>
      <c r="Z2669" s="11">
        <v>13.994</v>
      </c>
      <c r="AA2669" s="11">
        <v>4.726</v>
      </c>
      <c r="AB2669" s="11">
        <v>1.02</v>
      </c>
      <c r="AC2669" s="11">
        <v>0.13100000000000001</v>
      </c>
    </row>
    <row r="2670" spans="1:29" ht="11.5" hidden="1">
      <c r="A2670" s="15">
        <v>2653</v>
      </c>
      <c r="B2670" s="13" t="s">
        <v>1059</v>
      </c>
      <c r="C2670" s="14" t="s">
        <v>1244</v>
      </c>
      <c r="D2670" s="12"/>
      <c r="E2670" s="12">
        <v>68</v>
      </c>
      <c r="F2670" s="13" t="s">
        <v>1110</v>
      </c>
      <c r="G2670" s="12">
        <v>931</v>
      </c>
      <c r="H2670" s="12">
        <v>2010</v>
      </c>
      <c r="I2670" s="11">
        <v>583.23</v>
      </c>
      <c r="J2670" s="11">
        <v>571.68200000000002</v>
      </c>
      <c r="K2670" s="11">
        <v>541.71400000000006</v>
      </c>
      <c r="L2670" s="11">
        <v>501.55799999999999</v>
      </c>
      <c r="M2670" s="11">
        <v>451.577</v>
      </c>
      <c r="N2670" s="11">
        <v>399.76600000000002</v>
      </c>
      <c r="O2670" s="11">
        <v>349.608</v>
      </c>
      <c r="P2670" s="11">
        <v>301.45400000000001</v>
      </c>
      <c r="Q2670" s="11">
        <v>257.322</v>
      </c>
      <c r="R2670" s="11">
        <v>219.10599999999999</v>
      </c>
      <c r="S2670" s="11">
        <v>186.73699999999999</v>
      </c>
      <c r="T2670" s="11">
        <v>161.017</v>
      </c>
      <c r="U2670" s="11">
        <v>137.39099999999999</v>
      </c>
      <c r="V2670" s="11">
        <v>111.84099999999999</v>
      </c>
      <c r="W2670" s="11">
        <v>84.924000000000007</v>
      </c>
      <c r="X2670" s="11">
        <v>63.424999999999997</v>
      </c>
      <c r="Y2670" s="11">
        <v>41.209000000000003</v>
      </c>
      <c r="Z2670" s="11">
        <v>20.113</v>
      </c>
      <c r="AA2670" s="11">
        <v>6.8239999999999998</v>
      </c>
      <c r="AB2670" s="11">
        <v>1.698</v>
      </c>
      <c r="AC2670" s="11">
        <v>0.29099999999999998</v>
      </c>
    </row>
    <row r="2671" spans="1:29" ht="11.5" hidden="1">
      <c r="A2671" s="15">
        <v>2654</v>
      </c>
      <c r="B2671" s="13" t="s">
        <v>1059</v>
      </c>
      <c r="C2671" s="14" t="s">
        <v>1244</v>
      </c>
      <c r="D2671" s="12"/>
      <c r="E2671" s="12">
        <v>68</v>
      </c>
      <c r="F2671" s="13" t="s">
        <v>1110</v>
      </c>
      <c r="G2671" s="12">
        <v>931</v>
      </c>
      <c r="H2671" s="12">
        <v>2015</v>
      </c>
      <c r="I2671" s="11">
        <v>584.78700000000003</v>
      </c>
      <c r="J2671" s="11">
        <v>573.82500000000005</v>
      </c>
      <c r="K2671" s="11">
        <v>564.57799999999997</v>
      </c>
      <c r="L2671" s="11">
        <v>533.92999999999995</v>
      </c>
      <c r="M2671" s="11">
        <v>491.09199999999998</v>
      </c>
      <c r="N2671" s="11">
        <v>440.90300000000002</v>
      </c>
      <c r="O2671" s="11">
        <v>390.5</v>
      </c>
      <c r="P2671" s="11">
        <v>341.62200000000001</v>
      </c>
      <c r="Q2671" s="11">
        <v>294.22000000000003</v>
      </c>
      <c r="R2671" s="11">
        <v>250.34700000000001</v>
      </c>
      <c r="S2671" s="11">
        <v>212.04599999999999</v>
      </c>
      <c r="T2671" s="11">
        <v>180.096</v>
      </c>
      <c r="U2671" s="11">
        <v>154.22800000000001</v>
      </c>
      <c r="V2671" s="11">
        <v>128.90700000000001</v>
      </c>
      <c r="W2671" s="11">
        <v>101.70099999999999</v>
      </c>
      <c r="X2671" s="11">
        <v>72.566000000000003</v>
      </c>
      <c r="Y2671" s="11">
        <v>49.326000000000001</v>
      </c>
      <c r="Z2671" s="11">
        <v>27.334</v>
      </c>
      <c r="AA2671" s="11">
        <v>10.907</v>
      </c>
      <c r="AB2671" s="11">
        <v>2.76</v>
      </c>
      <c r="AC2671" s="11">
        <v>0.61299999999999999</v>
      </c>
    </row>
    <row r="2672" spans="1:29" ht="11.5" hidden="1">
      <c r="A2672" s="15">
        <v>2655</v>
      </c>
      <c r="B2672" s="13" t="s">
        <v>1059</v>
      </c>
      <c r="C2672" s="14" t="s">
        <v>1244</v>
      </c>
      <c r="D2672" s="12"/>
      <c r="E2672" s="12">
        <v>68</v>
      </c>
      <c r="F2672" s="13" t="s">
        <v>1110</v>
      </c>
      <c r="G2672" s="12">
        <v>931</v>
      </c>
      <c r="H2672" s="12">
        <v>2020</v>
      </c>
      <c r="I2672" s="11">
        <v>579.53499999999997</v>
      </c>
      <c r="J2672" s="11">
        <v>576.76300000000003</v>
      </c>
      <c r="K2672" s="11">
        <v>568.24199999999996</v>
      </c>
      <c r="L2672" s="11">
        <v>557.07299999999998</v>
      </c>
      <c r="M2672" s="11">
        <v>524.08500000000004</v>
      </c>
      <c r="N2672" s="11">
        <v>481.351</v>
      </c>
      <c r="O2672" s="11">
        <v>432.517</v>
      </c>
      <c r="P2672" s="11">
        <v>383.096</v>
      </c>
      <c r="Q2672" s="11">
        <v>334.572</v>
      </c>
      <c r="R2672" s="11">
        <v>287.24799999999999</v>
      </c>
      <c r="S2672" s="11">
        <v>243.09299999999999</v>
      </c>
      <c r="T2672" s="11">
        <v>204.98400000000001</v>
      </c>
      <c r="U2672" s="11">
        <v>172.47</v>
      </c>
      <c r="V2672" s="11">
        <v>144.89099999999999</v>
      </c>
      <c r="W2672" s="11">
        <v>118.349</v>
      </c>
      <c r="X2672" s="11">
        <v>89.555999999999997</v>
      </c>
      <c r="Y2672" s="11">
        <v>59.746000000000002</v>
      </c>
      <c r="Z2672" s="11">
        <v>35.052</v>
      </c>
      <c r="AA2672" s="11">
        <v>16.228999999999999</v>
      </c>
      <c r="AB2672" s="11">
        <v>5.117</v>
      </c>
      <c r="AC2672" s="11">
        <v>1.0409999999999999</v>
      </c>
    </row>
    <row r="2673" spans="1:29" ht="11.5" hidden="1">
      <c r="A2673" s="15">
        <v>2656</v>
      </c>
      <c r="B2673" s="13" t="s">
        <v>1059</v>
      </c>
      <c r="C2673" s="14" t="s">
        <v>1245</v>
      </c>
      <c r="D2673" s="12"/>
      <c r="E2673" s="12">
        <v>76</v>
      </c>
      <c r="F2673" s="13" t="s">
        <v>1110</v>
      </c>
      <c r="G2673" s="12">
        <v>931</v>
      </c>
      <c r="H2673" s="12">
        <v>1950</v>
      </c>
      <c r="I2673" s="11">
        <v>4450.8519999999999</v>
      </c>
      <c r="J2673" s="11">
        <v>3489.723</v>
      </c>
      <c r="K2673" s="11">
        <v>3205.4349999999999</v>
      </c>
      <c r="L2673" s="11">
        <v>2693.8020000000001</v>
      </c>
      <c r="M2673" s="11">
        <v>2501.3530000000001</v>
      </c>
      <c r="N2673" s="11">
        <v>2058.8020000000001</v>
      </c>
      <c r="O2673" s="11">
        <v>1726.38</v>
      </c>
      <c r="P2673" s="11">
        <v>1545.989</v>
      </c>
      <c r="Q2673" s="11">
        <v>1314.579</v>
      </c>
      <c r="R2673" s="11">
        <v>1072.348</v>
      </c>
      <c r="S2673" s="11">
        <v>960.03200000000004</v>
      </c>
      <c r="T2673" s="11">
        <v>729.17100000000005</v>
      </c>
      <c r="U2673" s="11">
        <v>560.43899999999996</v>
      </c>
      <c r="V2673" s="11">
        <v>393.339</v>
      </c>
      <c r="W2673" s="11">
        <v>256.16899999999998</v>
      </c>
      <c r="X2673" s="11">
        <v>151.02600000000001</v>
      </c>
      <c r="Y2673" s="11">
        <v>34.508000000000003</v>
      </c>
      <c r="Z2673" s="11">
        <v>24.22</v>
      </c>
      <c r="AA2673" s="11">
        <v>15.773</v>
      </c>
      <c r="AB2673" s="11">
        <v>9.298</v>
      </c>
      <c r="AC2673" s="11">
        <v>5.4980000000000002</v>
      </c>
    </row>
    <row r="2674" spans="1:29" ht="11.5" hidden="1">
      <c r="A2674" s="15">
        <v>2657</v>
      </c>
      <c r="B2674" s="13" t="s">
        <v>1059</v>
      </c>
      <c r="C2674" s="14" t="s">
        <v>1245</v>
      </c>
      <c r="D2674" s="12"/>
      <c r="E2674" s="12">
        <v>76</v>
      </c>
      <c r="F2674" s="13" t="s">
        <v>1110</v>
      </c>
      <c r="G2674" s="12">
        <v>931</v>
      </c>
      <c r="H2674" s="12">
        <v>1955</v>
      </c>
      <c r="I2674" s="11">
        <v>5348.84</v>
      </c>
      <c r="J2674" s="11">
        <v>4262.9470000000001</v>
      </c>
      <c r="K2674" s="11">
        <v>3460.7719999999999</v>
      </c>
      <c r="L2674" s="11">
        <v>3186.299</v>
      </c>
      <c r="M2674" s="11">
        <v>2667.9650000000001</v>
      </c>
      <c r="N2674" s="11">
        <v>2462.0160000000001</v>
      </c>
      <c r="O2674" s="11">
        <v>2014.6969999999999</v>
      </c>
      <c r="P2674" s="11">
        <v>1679.1949999999999</v>
      </c>
      <c r="Q2674" s="11">
        <v>1493.077</v>
      </c>
      <c r="R2674" s="11">
        <v>1257.9690000000001</v>
      </c>
      <c r="S2674" s="11">
        <v>1012.35</v>
      </c>
      <c r="T2674" s="11">
        <v>885.81500000000005</v>
      </c>
      <c r="U2674" s="11">
        <v>650.84500000000003</v>
      </c>
      <c r="V2674" s="11">
        <v>475.29199999999997</v>
      </c>
      <c r="W2674" s="11">
        <v>308.27100000000002</v>
      </c>
      <c r="X2674" s="11">
        <v>177.61199999999999</v>
      </c>
      <c r="Y2674" s="11">
        <v>84.706999999999994</v>
      </c>
      <c r="Z2674" s="11">
        <v>13.603999999999999</v>
      </c>
      <c r="AA2674" s="11">
        <v>6.1929999999999996</v>
      </c>
      <c r="AB2674" s="11">
        <v>2.3759999999999999</v>
      </c>
      <c r="AC2674" s="11">
        <v>1.2809999999999999</v>
      </c>
    </row>
    <row r="2675" spans="1:29" ht="11.5" hidden="1">
      <c r="A2675" s="15">
        <v>2658</v>
      </c>
      <c r="B2675" s="13" t="s">
        <v>1059</v>
      </c>
      <c r="C2675" s="14" t="s">
        <v>1245</v>
      </c>
      <c r="D2675" s="12"/>
      <c r="E2675" s="12">
        <v>76</v>
      </c>
      <c r="F2675" s="13" t="s">
        <v>1110</v>
      </c>
      <c r="G2675" s="12">
        <v>931</v>
      </c>
      <c r="H2675" s="12">
        <v>1960</v>
      </c>
      <c r="I2675" s="11">
        <v>6119.8010000000004</v>
      </c>
      <c r="J2675" s="11">
        <v>5136.5439999999999</v>
      </c>
      <c r="K2675" s="11">
        <v>4217.1189999999997</v>
      </c>
      <c r="L2675" s="11">
        <v>3427.0650000000001</v>
      </c>
      <c r="M2675" s="11">
        <v>3139.7809999999999</v>
      </c>
      <c r="N2675" s="11">
        <v>2613.058</v>
      </c>
      <c r="O2675" s="11">
        <v>2397.585</v>
      </c>
      <c r="P2675" s="11">
        <v>1951.152</v>
      </c>
      <c r="Q2675" s="11">
        <v>1616.058</v>
      </c>
      <c r="R2675" s="11">
        <v>1424.798</v>
      </c>
      <c r="S2675" s="11">
        <v>1185.2460000000001</v>
      </c>
      <c r="T2675" s="11">
        <v>934.976</v>
      </c>
      <c r="U2675" s="11">
        <v>792.99800000000005</v>
      </c>
      <c r="V2675" s="11">
        <v>555.16499999999996</v>
      </c>
      <c r="W2675" s="11">
        <v>376.56</v>
      </c>
      <c r="X2675" s="11">
        <v>217.053</v>
      </c>
      <c r="Y2675" s="11">
        <v>100.107</v>
      </c>
      <c r="Z2675" s="11">
        <v>33.540999999999997</v>
      </c>
      <c r="AA2675" s="11">
        <v>3.5259999999999998</v>
      </c>
      <c r="AB2675" s="11">
        <v>0.94399999999999995</v>
      </c>
      <c r="AC2675" s="11">
        <v>0.30199999999999999</v>
      </c>
    </row>
    <row r="2676" spans="1:29" ht="11.5" hidden="1">
      <c r="A2676" s="15">
        <v>2659</v>
      </c>
      <c r="B2676" s="13" t="s">
        <v>1059</v>
      </c>
      <c r="C2676" s="14" t="s">
        <v>1245</v>
      </c>
      <c r="D2676" s="12"/>
      <c r="E2676" s="12">
        <v>76</v>
      </c>
      <c r="F2676" s="13" t="s">
        <v>1110</v>
      </c>
      <c r="G2676" s="12">
        <v>931</v>
      </c>
      <c r="H2676" s="12">
        <v>1965</v>
      </c>
      <c r="I2676" s="11">
        <v>6956.2510000000002</v>
      </c>
      <c r="J2676" s="11">
        <v>5914.2979999999998</v>
      </c>
      <c r="K2676" s="11">
        <v>5091.3940000000002</v>
      </c>
      <c r="L2676" s="11">
        <v>4183.299</v>
      </c>
      <c r="M2676" s="11">
        <v>3387.5160000000001</v>
      </c>
      <c r="N2676" s="11">
        <v>3089.4180000000001</v>
      </c>
      <c r="O2676" s="11">
        <v>2558.0520000000001</v>
      </c>
      <c r="P2676" s="11">
        <v>2336.0619999999999</v>
      </c>
      <c r="Q2676" s="11">
        <v>1889.944</v>
      </c>
      <c r="R2676" s="11">
        <v>1552.386</v>
      </c>
      <c r="S2676" s="11">
        <v>1352.105</v>
      </c>
      <c r="T2676" s="11">
        <v>1103.097</v>
      </c>
      <c r="U2676" s="11">
        <v>843.69299999999998</v>
      </c>
      <c r="V2676" s="11">
        <v>683.40599999999995</v>
      </c>
      <c r="W2676" s="11">
        <v>445.58</v>
      </c>
      <c r="X2676" s="11">
        <v>268.63099999999997</v>
      </c>
      <c r="Y2676" s="11">
        <v>124.625</v>
      </c>
      <c r="Z2676" s="11">
        <v>40.649000000000001</v>
      </c>
      <c r="AA2676" s="11">
        <v>8.9309999999999992</v>
      </c>
      <c r="AB2676" s="11">
        <v>0.55300000000000005</v>
      </c>
      <c r="AC2676" s="11">
        <v>0.104</v>
      </c>
    </row>
    <row r="2677" spans="1:29" ht="11.5" hidden="1">
      <c r="A2677" s="15">
        <v>2660</v>
      </c>
      <c r="B2677" s="13" t="s">
        <v>1059</v>
      </c>
      <c r="C2677" s="14" t="s">
        <v>1245</v>
      </c>
      <c r="D2677" s="12"/>
      <c r="E2677" s="12">
        <v>76</v>
      </c>
      <c r="F2677" s="13" t="s">
        <v>1110</v>
      </c>
      <c r="G2677" s="12">
        <v>931</v>
      </c>
      <c r="H2677" s="12">
        <v>1970</v>
      </c>
      <c r="I2677" s="11">
        <v>7294.1419999999998</v>
      </c>
      <c r="J2677" s="11">
        <v>6776.4309999999996</v>
      </c>
      <c r="K2677" s="11">
        <v>5875.3819999999996</v>
      </c>
      <c r="L2677" s="11">
        <v>5059.625</v>
      </c>
      <c r="M2677" s="11">
        <v>4146.6109999999999</v>
      </c>
      <c r="N2677" s="11">
        <v>3344.2240000000002</v>
      </c>
      <c r="O2677" s="11">
        <v>3036.8359999999998</v>
      </c>
      <c r="P2677" s="11">
        <v>2503.2829999999999</v>
      </c>
      <c r="Q2677" s="11">
        <v>2272.6619999999998</v>
      </c>
      <c r="R2677" s="11">
        <v>1823.9280000000001</v>
      </c>
      <c r="S2677" s="11">
        <v>1480.7429999999999</v>
      </c>
      <c r="T2677" s="11">
        <v>1266.4079999999999</v>
      </c>
      <c r="U2677" s="11">
        <v>1003.917</v>
      </c>
      <c r="V2677" s="11">
        <v>735.38099999999997</v>
      </c>
      <c r="W2677" s="11">
        <v>555.58299999999997</v>
      </c>
      <c r="X2677" s="11">
        <v>322.12299999999999</v>
      </c>
      <c r="Y2677" s="11">
        <v>156.42599999999999</v>
      </c>
      <c r="Z2677" s="11">
        <v>51.304000000000002</v>
      </c>
      <c r="AA2677" s="11">
        <v>11.247999999999999</v>
      </c>
      <c r="AB2677" s="11">
        <v>1.5029999999999999</v>
      </c>
      <c r="AC2677" s="11">
        <v>5.8000000000000003E-2</v>
      </c>
    </row>
    <row r="2678" spans="1:29" ht="11.5" hidden="1">
      <c r="A2678" s="15">
        <v>2661</v>
      </c>
      <c r="B2678" s="13" t="s">
        <v>1059</v>
      </c>
      <c r="C2678" s="14" t="s">
        <v>1245</v>
      </c>
      <c r="D2678" s="12"/>
      <c r="E2678" s="12">
        <v>76</v>
      </c>
      <c r="F2678" s="13" t="s">
        <v>1110</v>
      </c>
      <c r="G2678" s="12">
        <v>931</v>
      </c>
      <c r="H2678" s="12">
        <v>1975</v>
      </c>
      <c r="I2678" s="11">
        <v>7543.8209999999999</v>
      </c>
      <c r="J2678" s="11">
        <v>7147.4579999999996</v>
      </c>
      <c r="K2678" s="11">
        <v>6739.23</v>
      </c>
      <c r="L2678" s="11">
        <v>5846.4740000000002</v>
      </c>
      <c r="M2678" s="11">
        <v>5025.8760000000002</v>
      </c>
      <c r="N2678" s="11">
        <v>4103.7349999999997</v>
      </c>
      <c r="O2678" s="11">
        <v>3297.7730000000001</v>
      </c>
      <c r="P2678" s="11">
        <v>2982.2939999999999</v>
      </c>
      <c r="Q2678" s="11">
        <v>2444.4569999999999</v>
      </c>
      <c r="R2678" s="11">
        <v>2202.2089999999998</v>
      </c>
      <c r="S2678" s="11">
        <v>1747.7239999999999</v>
      </c>
      <c r="T2678" s="11">
        <v>1394.933</v>
      </c>
      <c r="U2678" s="11">
        <v>1161.664</v>
      </c>
      <c r="V2678" s="11">
        <v>883.33799999999997</v>
      </c>
      <c r="W2678" s="11">
        <v>603.63800000000003</v>
      </c>
      <c r="X2678" s="11">
        <v>404.56400000000002</v>
      </c>
      <c r="Y2678" s="11">
        <v>189.13</v>
      </c>
      <c r="Z2678" s="11">
        <v>65.25</v>
      </c>
      <c r="AA2678" s="11">
        <v>14.726000000000001</v>
      </c>
      <c r="AB2678" s="11">
        <v>2.0270000000000001</v>
      </c>
      <c r="AC2678" s="11">
        <v>0.14799999999999999</v>
      </c>
    </row>
    <row r="2679" spans="1:29" ht="11.5" hidden="1">
      <c r="A2679" s="15">
        <v>2662</v>
      </c>
      <c r="B2679" s="13" t="s">
        <v>1059</v>
      </c>
      <c r="C2679" s="14" t="s">
        <v>1245</v>
      </c>
      <c r="D2679" s="12"/>
      <c r="E2679" s="12">
        <v>76</v>
      </c>
      <c r="F2679" s="13" t="s">
        <v>1110</v>
      </c>
      <c r="G2679" s="12">
        <v>931</v>
      </c>
      <c r="H2679" s="12">
        <v>1980</v>
      </c>
      <c r="I2679" s="11">
        <v>8310.8520000000008</v>
      </c>
      <c r="J2679" s="11">
        <v>7424.1760000000004</v>
      </c>
      <c r="K2679" s="11">
        <v>7115.509</v>
      </c>
      <c r="L2679" s="11">
        <v>6709.1719999999996</v>
      </c>
      <c r="M2679" s="11">
        <v>5812.3879999999999</v>
      </c>
      <c r="N2679" s="11">
        <v>4983.759</v>
      </c>
      <c r="O2679" s="11">
        <v>4056.83</v>
      </c>
      <c r="P2679" s="11">
        <v>3247.6469999999999</v>
      </c>
      <c r="Q2679" s="11">
        <v>2921.366</v>
      </c>
      <c r="R2679" s="11">
        <v>2377.0880000000002</v>
      </c>
      <c r="S2679" s="11">
        <v>2118.8110000000001</v>
      </c>
      <c r="T2679" s="11">
        <v>1655.0429999999999</v>
      </c>
      <c r="U2679" s="11">
        <v>1288.876</v>
      </c>
      <c r="V2679" s="11">
        <v>1029.385</v>
      </c>
      <c r="W2679" s="11">
        <v>729.36300000000006</v>
      </c>
      <c r="X2679" s="11">
        <v>445.41300000000001</v>
      </c>
      <c r="Y2679" s="11">
        <v>239.935</v>
      </c>
      <c r="Z2679" s="11">
        <v>80.796999999999997</v>
      </c>
      <c r="AA2679" s="11">
        <v>20.138999999999999</v>
      </c>
      <c r="AB2679" s="11">
        <v>2.8340000000000001</v>
      </c>
      <c r="AC2679" s="11">
        <v>0.214</v>
      </c>
    </row>
    <row r="2680" spans="1:29" ht="11.5" hidden="1">
      <c r="A2680" s="15">
        <v>2663</v>
      </c>
      <c r="B2680" s="13" t="s">
        <v>1059</v>
      </c>
      <c r="C2680" s="14" t="s">
        <v>1245</v>
      </c>
      <c r="D2680" s="12"/>
      <c r="E2680" s="12">
        <v>76</v>
      </c>
      <c r="F2680" s="13" t="s">
        <v>1110</v>
      </c>
      <c r="G2680" s="12">
        <v>931</v>
      </c>
      <c r="H2680" s="12">
        <v>1985</v>
      </c>
      <c r="I2680" s="11">
        <v>8993.3950000000004</v>
      </c>
      <c r="J2680" s="11">
        <v>8210.6239999999998</v>
      </c>
      <c r="K2680" s="11">
        <v>7395.2969999999996</v>
      </c>
      <c r="L2680" s="11">
        <v>7087.0469999999996</v>
      </c>
      <c r="M2680" s="11">
        <v>6674.8869999999997</v>
      </c>
      <c r="N2680" s="11">
        <v>5772.2849999999999</v>
      </c>
      <c r="O2680" s="11">
        <v>4936.4629999999997</v>
      </c>
      <c r="P2680" s="11">
        <v>4004.375</v>
      </c>
      <c r="Q2680" s="11">
        <v>3189.7739999999999</v>
      </c>
      <c r="R2680" s="11">
        <v>2849.6469999999999</v>
      </c>
      <c r="S2680" s="11">
        <v>2295.5540000000001</v>
      </c>
      <c r="T2680" s="11">
        <v>2014.9680000000001</v>
      </c>
      <c r="U2680" s="11">
        <v>1535.2</v>
      </c>
      <c r="V2680" s="11">
        <v>1147.7449999999999</v>
      </c>
      <c r="W2680" s="11">
        <v>856.19</v>
      </c>
      <c r="X2680" s="11">
        <v>545.72400000000005</v>
      </c>
      <c r="Y2680" s="11">
        <v>277.57499999999999</v>
      </c>
      <c r="Z2680" s="11">
        <v>110.863</v>
      </c>
      <c r="AA2680" s="11">
        <v>26.550999999999998</v>
      </c>
      <c r="AB2680" s="11">
        <v>4.1689999999999996</v>
      </c>
      <c r="AC2680" s="11">
        <v>0.317</v>
      </c>
    </row>
    <row r="2681" spans="1:29" ht="11.5" hidden="1">
      <c r="A2681" s="15">
        <v>2664</v>
      </c>
      <c r="B2681" s="13" t="s">
        <v>1059</v>
      </c>
      <c r="C2681" s="14" t="s">
        <v>1245</v>
      </c>
      <c r="D2681" s="12"/>
      <c r="E2681" s="12">
        <v>76</v>
      </c>
      <c r="F2681" s="13" t="s">
        <v>1110</v>
      </c>
      <c r="G2681" s="12">
        <v>931</v>
      </c>
      <c r="H2681" s="12">
        <v>1990</v>
      </c>
      <c r="I2681" s="11">
        <v>8742.4879999999994</v>
      </c>
      <c r="J2681" s="11">
        <v>8918.4809999999998</v>
      </c>
      <c r="K2681" s="11">
        <v>8185.0060000000003</v>
      </c>
      <c r="L2681" s="11">
        <v>7370.0039999999999</v>
      </c>
      <c r="M2681" s="11">
        <v>7056.2179999999998</v>
      </c>
      <c r="N2681" s="11">
        <v>6636.0389999999998</v>
      </c>
      <c r="O2681" s="11">
        <v>5726.1080000000002</v>
      </c>
      <c r="P2681" s="11">
        <v>4881.4709999999995</v>
      </c>
      <c r="Q2681" s="11">
        <v>3941.826</v>
      </c>
      <c r="R2681" s="11">
        <v>3119.2809999999999</v>
      </c>
      <c r="S2681" s="11">
        <v>2758.5140000000001</v>
      </c>
      <c r="T2681" s="11">
        <v>2188.2600000000002</v>
      </c>
      <c r="U2681" s="11">
        <v>1873.8409999999999</v>
      </c>
      <c r="V2681" s="11">
        <v>1370.8420000000001</v>
      </c>
      <c r="W2681" s="11">
        <v>964.88499999999999</v>
      </c>
      <c r="X2681" s="11">
        <v>652.82899999999995</v>
      </c>
      <c r="Y2681" s="11">
        <v>353.18599999999998</v>
      </c>
      <c r="Z2681" s="11">
        <v>139.809</v>
      </c>
      <c r="AA2681" s="11">
        <v>39.97</v>
      </c>
      <c r="AB2681" s="11">
        <v>5.9370000000000003</v>
      </c>
      <c r="AC2681" s="11">
        <v>0.45300000000000001</v>
      </c>
    </row>
    <row r="2682" spans="1:29" ht="11.5" hidden="1">
      <c r="A2682" s="15">
        <v>2665</v>
      </c>
      <c r="B2682" s="13" t="s">
        <v>1059</v>
      </c>
      <c r="C2682" s="14" t="s">
        <v>1245</v>
      </c>
      <c r="D2682" s="12"/>
      <c r="E2682" s="12">
        <v>76</v>
      </c>
      <c r="F2682" s="13" t="s">
        <v>1110</v>
      </c>
      <c r="G2682" s="12">
        <v>931</v>
      </c>
      <c r="H2682" s="12">
        <v>1995</v>
      </c>
      <c r="I2682" s="11">
        <v>8530.3330000000005</v>
      </c>
      <c r="J2682" s="11">
        <v>8692.482</v>
      </c>
      <c r="K2682" s="11">
        <v>8896.8960000000006</v>
      </c>
      <c r="L2682" s="11">
        <v>8161.4350000000004</v>
      </c>
      <c r="M2682" s="11">
        <v>7342.7349999999997</v>
      </c>
      <c r="N2682" s="11">
        <v>7021.0060000000003</v>
      </c>
      <c r="O2682" s="11">
        <v>6590.7160000000003</v>
      </c>
      <c r="P2682" s="11">
        <v>5670.7920000000004</v>
      </c>
      <c r="Q2682" s="11">
        <v>4814.4480000000003</v>
      </c>
      <c r="R2682" s="11">
        <v>3864.134</v>
      </c>
      <c r="S2682" s="11">
        <v>3028.509</v>
      </c>
      <c r="T2682" s="11">
        <v>2638.8760000000002</v>
      </c>
      <c r="U2682" s="11">
        <v>2044.492</v>
      </c>
      <c r="V2682" s="11">
        <v>1685.6130000000001</v>
      </c>
      <c r="W2682" s="11">
        <v>1168.203</v>
      </c>
      <c r="X2682" s="11">
        <v>754.49099999999999</v>
      </c>
      <c r="Y2682" s="11">
        <v>441.93799999999999</v>
      </c>
      <c r="Z2682" s="11">
        <v>192.08699999999999</v>
      </c>
      <c r="AA2682" s="11">
        <v>54.965000000000003</v>
      </c>
      <c r="AB2682" s="11">
        <v>9.6690000000000005</v>
      </c>
      <c r="AC2682" s="11">
        <v>0.71</v>
      </c>
    </row>
    <row r="2683" spans="1:29" ht="11.5" hidden="1">
      <c r="A2683" s="15">
        <v>2666</v>
      </c>
      <c r="B2683" s="13" t="s">
        <v>1059</v>
      </c>
      <c r="C2683" s="14" t="s">
        <v>1245</v>
      </c>
      <c r="D2683" s="12"/>
      <c r="E2683" s="12">
        <v>76</v>
      </c>
      <c r="F2683" s="13" t="s">
        <v>1110</v>
      </c>
      <c r="G2683" s="12">
        <v>931</v>
      </c>
      <c r="H2683" s="12">
        <v>2000</v>
      </c>
      <c r="I2683" s="11">
        <v>8539.7219999999998</v>
      </c>
      <c r="J2683" s="11">
        <v>8489.3009999999995</v>
      </c>
      <c r="K2683" s="11">
        <v>8674.6610000000001</v>
      </c>
      <c r="L2683" s="11">
        <v>8874.1200000000008</v>
      </c>
      <c r="M2683" s="11">
        <v>8134.0929999999998</v>
      </c>
      <c r="N2683" s="11">
        <v>7310.6469999999999</v>
      </c>
      <c r="O2683" s="11">
        <v>6979.5129999999999</v>
      </c>
      <c r="P2683" s="11">
        <v>6534.9589999999998</v>
      </c>
      <c r="Q2683" s="11">
        <v>5602.0060000000003</v>
      </c>
      <c r="R2683" s="11">
        <v>4728.6549999999997</v>
      </c>
      <c r="S2683" s="11">
        <v>3762.08</v>
      </c>
      <c r="T2683" s="11">
        <v>2912.2150000000001</v>
      </c>
      <c r="U2683" s="11">
        <v>2489.5430000000001</v>
      </c>
      <c r="V2683" s="11">
        <v>1873.7560000000001</v>
      </c>
      <c r="W2683" s="11">
        <v>1476.9169999999999</v>
      </c>
      <c r="X2683" s="11">
        <v>946.54700000000003</v>
      </c>
      <c r="Y2683" s="11">
        <v>530.34799999999996</v>
      </c>
      <c r="Z2683" s="11">
        <v>252.77099999999999</v>
      </c>
      <c r="AA2683" s="11">
        <v>81.328999999999994</v>
      </c>
      <c r="AB2683" s="11">
        <v>14.287000000000001</v>
      </c>
      <c r="AC2683" s="11">
        <v>1.2350000000000001</v>
      </c>
    </row>
    <row r="2684" spans="1:29" ht="11.5" hidden="1">
      <c r="A2684" s="15">
        <v>2667</v>
      </c>
      <c r="B2684" s="13" t="s">
        <v>1059</v>
      </c>
      <c r="C2684" s="14" t="s">
        <v>1245</v>
      </c>
      <c r="D2684" s="12"/>
      <c r="E2684" s="12">
        <v>76</v>
      </c>
      <c r="F2684" s="13" t="s">
        <v>1110</v>
      </c>
      <c r="G2684" s="12">
        <v>931</v>
      </c>
      <c r="H2684" s="12">
        <v>2005</v>
      </c>
      <c r="I2684" s="11">
        <v>8003.2150000000001</v>
      </c>
      <c r="J2684" s="11">
        <v>8505.4789999999994</v>
      </c>
      <c r="K2684" s="11">
        <v>8474.7000000000007</v>
      </c>
      <c r="L2684" s="11">
        <v>8654.6229999999996</v>
      </c>
      <c r="M2684" s="11">
        <v>8846.4330000000009</v>
      </c>
      <c r="N2684" s="11">
        <v>8102.37</v>
      </c>
      <c r="O2684" s="11">
        <v>7272.56</v>
      </c>
      <c r="P2684" s="11">
        <v>6927.1679999999997</v>
      </c>
      <c r="Q2684" s="11">
        <v>6464.3810000000003</v>
      </c>
      <c r="R2684" s="11">
        <v>5514.4470000000001</v>
      </c>
      <c r="S2684" s="11">
        <v>4619.8969999999999</v>
      </c>
      <c r="T2684" s="11">
        <v>3635.6010000000001</v>
      </c>
      <c r="U2684" s="11">
        <v>2765.5839999999998</v>
      </c>
      <c r="V2684" s="11">
        <v>2305.6660000000002</v>
      </c>
      <c r="W2684" s="11">
        <v>1661.721</v>
      </c>
      <c r="X2684" s="11">
        <v>1220.1849999999999</v>
      </c>
      <c r="Y2684" s="11">
        <v>692.68399999999997</v>
      </c>
      <c r="Z2684" s="11">
        <v>318.81900000000002</v>
      </c>
      <c r="AA2684" s="11">
        <v>113.833</v>
      </c>
      <c r="AB2684" s="11">
        <v>23.462</v>
      </c>
      <c r="AC2684" s="11">
        <v>2.1880000000000002</v>
      </c>
    </row>
    <row r="2685" spans="1:29" ht="11.5" hidden="1">
      <c r="A2685" s="15">
        <v>2668</v>
      </c>
      <c r="B2685" s="13" t="s">
        <v>1059</v>
      </c>
      <c r="C2685" s="14" t="s">
        <v>1245</v>
      </c>
      <c r="D2685" s="12"/>
      <c r="E2685" s="12">
        <v>76</v>
      </c>
      <c r="F2685" s="13" t="s">
        <v>1110</v>
      </c>
      <c r="G2685" s="12">
        <v>931</v>
      </c>
      <c r="H2685" s="12">
        <v>2010</v>
      </c>
      <c r="I2685" s="11">
        <v>7339.9489999999996</v>
      </c>
      <c r="J2685" s="11">
        <v>7981.7650000000003</v>
      </c>
      <c r="K2685" s="11">
        <v>8493.5720000000001</v>
      </c>
      <c r="L2685" s="11">
        <v>8456.902</v>
      </c>
      <c r="M2685" s="11">
        <v>8629.1769999999997</v>
      </c>
      <c r="N2685" s="11">
        <v>8815.2049999999999</v>
      </c>
      <c r="O2685" s="11">
        <v>8064.6130000000003</v>
      </c>
      <c r="P2685" s="11">
        <v>7223.6869999999999</v>
      </c>
      <c r="Q2685" s="11">
        <v>6860.3890000000001</v>
      </c>
      <c r="R2685" s="11">
        <v>6373.7489999999998</v>
      </c>
      <c r="S2685" s="11">
        <v>5399.8580000000002</v>
      </c>
      <c r="T2685" s="11">
        <v>4478.2950000000001</v>
      </c>
      <c r="U2685" s="11">
        <v>3467.2359999999999</v>
      </c>
      <c r="V2685" s="11">
        <v>2575.8110000000001</v>
      </c>
      <c r="W2685" s="11">
        <v>2071.2249999999999</v>
      </c>
      <c r="X2685" s="11">
        <v>1398.6880000000001</v>
      </c>
      <c r="Y2685" s="11">
        <v>917.65099999999995</v>
      </c>
      <c r="Z2685" s="11">
        <v>436.37700000000001</v>
      </c>
      <c r="AA2685" s="11">
        <v>152.864</v>
      </c>
      <c r="AB2685" s="11">
        <v>36.180999999999997</v>
      </c>
      <c r="AC2685" s="11">
        <v>4.1740000000000004</v>
      </c>
    </row>
    <row r="2686" spans="1:29" ht="11.5" hidden="1">
      <c r="A2686" s="15">
        <v>2669</v>
      </c>
      <c r="B2686" s="13" t="s">
        <v>1059</v>
      </c>
      <c r="C2686" s="14" t="s">
        <v>1245</v>
      </c>
      <c r="D2686" s="12"/>
      <c r="E2686" s="12">
        <v>76</v>
      </c>
      <c r="F2686" s="13" t="s">
        <v>1110</v>
      </c>
      <c r="G2686" s="12">
        <v>931</v>
      </c>
      <c r="H2686" s="12">
        <v>2015</v>
      </c>
      <c r="I2686" s="11">
        <v>7147.35</v>
      </c>
      <c r="J2686" s="11">
        <v>7325.9570000000003</v>
      </c>
      <c r="K2686" s="11">
        <v>7972.35</v>
      </c>
      <c r="L2686" s="11">
        <v>8477.857</v>
      </c>
      <c r="M2686" s="11">
        <v>8434.4290000000001</v>
      </c>
      <c r="N2686" s="11">
        <v>8602.3029999999999</v>
      </c>
      <c r="O2686" s="11">
        <v>8779.0400000000009</v>
      </c>
      <c r="P2686" s="11">
        <v>8016.3609999999999</v>
      </c>
      <c r="Q2686" s="11">
        <v>7161.7169999999996</v>
      </c>
      <c r="R2686" s="11">
        <v>6772.5029999999997</v>
      </c>
      <c r="S2686" s="11">
        <v>6250.65</v>
      </c>
      <c r="T2686" s="11">
        <v>5249.3580000000002</v>
      </c>
      <c r="U2686" s="11">
        <v>4289.2340000000004</v>
      </c>
      <c r="V2686" s="11">
        <v>3247.42</v>
      </c>
      <c r="W2686" s="11">
        <v>2330.8539999999998</v>
      </c>
      <c r="X2686" s="11">
        <v>1765.9960000000001</v>
      </c>
      <c r="Y2686" s="11">
        <v>1087.2940000000001</v>
      </c>
      <c r="Z2686" s="11">
        <v>611.08299999999997</v>
      </c>
      <c r="AA2686" s="11">
        <v>228.31100000000001</v>
      </c>
      <c r="AB2686" s="11">
        <v>56.158000000000001</v>
      </c>
      <c r="AC2686" s="11">
        <v>8.0180000000000007</v>
      </c>
    </row>
    <row r="2687" spans="1:29" ht="11.5" hidden="1">
      <c r="A2687" s="15">
        <v>2670</v>
      </c>
      <c r="B2687" s="13" t="s">
        <v>1059</v>
      </c>
      <c r="C2687" s="14" t="s">
        <v>1245</v>
      </c>
      <c r="D2687" s="12"/>
      <c r="E2687" s="12">
        <v>76</v>
      </c>
      <c r="F2687" s="13" t="s">
        <v>1110</v>
      </c>
      <c r="G2687" s="12">
        <v>931</v>
      </c>
      <c r="H2687" s="12">
        <v>2020</v>
      </c>
      <c r="I2687" s="11">
        <v>7070.4470000000001</v>
      </c>
      <c r="J2687" s="11">
        <v>7136.9769999999999</v>
      </c>
      <c r="K2687" s="11">
        <v>7319.0559999999996</v>
      </c>
      <c r="L2687" s="11">
        <v>7964.6940000000004</v>
      </c>
      <c r="M2687" s="11">
        <v>8466.4920000000002</v>
      </c>
      <c r="N2687" s="11">
        <v>8418.59</v>
      </c>
      <c r="O2687" s="11">
        <v>8576.223</v>
      </c>
      <c r="P2687" s="11">
        <v>8735.1329999999998</v>
      </c>
      <c r="Q2687" s="11">
        <v>7956.7849999999999</v>
      </c>
      <c r="R2687" s="11">
        <v>7079.0540000000001</v>
      </c>
      <c r="S2687" s="11">
        <v>6651.9989999999998</v>
      </c>
      <c r="T2687" s="11">
        <v>6089.8140000000003</v>
      </c>
      <c r="U2687" s="11">
        <v>5044.8789999999999</v>
      </c>
      <c r="V2687" s="11">
        <v>4034.221</v>
      </c>
      <c r="W2687" s="11">
        <v>2957.9549999999999</v>
      </c>
      <c r="X2687" s="11">
        <v>2011.193</v>
      </c>
      <c r="Y2687" s="11">
        <v>1395.7</v>
      </c>
      <c r="Z2687" s="11">
        <v>752.23299999999995</v>
      </c>
      <c r="AA2687" s="11">
        <v>349.82600000000002</v>
      </c>
      <c r="AB2687" s="11">
        <v>96.88</v>
      </c>
      <c r="AC2687" s="11">
        <v>15.475</v>
      </c>
    </row>
    <row r="2688" spans="1:29" ht="11.5" hidden="1">
      <c r="A2688" s="15">
        <v>2671</v>
      </c>
      <c r="B2688" s="13" t="s">
        <v>1059</v>
      </c>
      <c r="C2688" s="14" t="s">
        <v>1246</v>
      </c>
      <c r="D2688" s="12"/>
      <c r="E2688" s="12">
        <v>152</v>
      </c>
      <c r="F2688" s="13" t="s">
        <v>1110</v>
      </c>
      <c r="G2688" s="12">
        <v>931</v>
      </c>
      <c r="H2688" s="12">
        <v>1950</v>
      </c>
      <c r="I2688" s="11">
        <v>466.91</v>
      </c>
      <c r="J2688" s="11">
        <v>399.93599999999998</v>
      </c>
      <c r="K2688" s="11">
        <v>364.84899999999999</v>
      </c>
      <c r="L2688" s="11">
        <v>350.18</v>
      </c>
      <c r="M2688" s="11">
        <v>336.91899999999998</v>
      </c>
      <c r="N2688" s="11">
        <v>265.334</v>
      </c>
      <c r="O2688" s="11">
        <v>215.929</v>
      </c>
      <c r="P2688" s="11">
        <v>188.54400000000001</v>
      </c>
      <c r="Q2688" s="11">
        <v>158.99600000000001</v>
      </c>
      <c r="R2688" s="11">
        <v>130.38499999999999</v>
      </c>
      <c r="S2688" s="11">
        <v>109.151</v>
      </c>
      <c r="T2688" s="11">
        <v>88.15</v>
      </c>
      <c r="U2688" s="11">
        <v>66.462999999999994</v>
      </c>
      <c r="V2688" s="11">
        <v>45.408999999999999</v>
      </c>
      <c r="W2688" s="11">
        <v>31.204999999999998</v>
      </c>
      <c r="X2688" s="11">
        <v>19.739999999999998</v>
      </c>
      <c r="Y2688" s="11">
        <v>11.602</v>
      </c>
      <c r="Z2688" s="11">
        <v>6.585</v>
      </c>
      <c r="AA2688" s="11">
        <v>3.6120000000000001</v>
      </c>
      <c r="AB2688" s="11">
        <v>2.1360000000000001</v>
      </c>
      <c r="AC2688" s="11">
        <v>0.81299999999999994</v>
      </c>
    </row>
    <row r="2689" spans="1:29" ht="11.5" hidden="1">
      <c r="A2689" s="15">
        <v>2672</v>
      </c>
      <c r="B2689" s="13" t="s">
        <v>1059</v>
      </c>
      <c r="C2689" s="14" t="s">
        <v>1246</v>
      </c>
      <c r="D2689" s="12"/>
      <c r="E2689" s="12">
        <v>152</v>
      </c>
      <c r="F2689" s="13" t="s">
        <v>1110</v>
      </c>
      <c r="G2689" s="12">
        <v>931</v>
      </c>
      <c r="H2689" s="12">
        <v>1955</v>
      </c>
      <c r="I2689" s="11">
        <v>555.96900000000005</v>
      </c>
      <c r="J2689" s="11">
        <v>448.69099999999997</v>
      </c>
      <c r="K2689" s="11">
        <v>393.28199999999998</v>
      </c>
      <c r="L2689" s="11">
        <v>356.74700000000001</v>
      </c>
      <c r="M2689" s="11">
        <v>338.75</v>
      </c>
      <c r="N2689" s="11">
        <v>322.786</v>
      </c>
      <c r="O2689" s="11">
        <v>252.24299999999999</v>
      </c>
      <c r="P2689" s="11">
        <v>204.857</v>
      </c>
      <c r="Q2689" s="11">
        <v>178.65799999999999</v>
      </c>
      <c r="R2689" s="11">
        <v>149.68799999999999</v>
      </c>
      <c r="S2689" s="11">
        <v>121.29600000000001</v>
      </c>
      <c r="T2689" s="11">
        <v>100.05</v>
      </c>
      <c r="U2689" s="11">
        <v>79.129000000000005</v>
      </c>
      <c r="V2689" s="11">
        <v>57.41</v>
      </c>
      <c r="W2689" s="11">
        <v>36.728999999999999</v>
      </c>
      <c r="X2689" s="11">
        <v>22.681000000000001</v>
      </c>
      <c r="Y2689" s="11">
        <v>12.214</v>
      </c>
      <c r="Z2689" s="11">
        <v>5.6219999999999999</v>
      </c>
      <c r="AA2689" s="11">
        <v>2.29</v>
      </c>
      <c r="AB2689" s="11">
        <v>0.79700000000000004</v>
      </c>
      <c r="AC2689" s="11">
        <v>0.33900000000000002</v>
      </c>
    </row>
    <row r="2690" spans="1:29" ht="11.5" hidden="1">
      <c r="A2690" s="15">
        <v>2673</v>
      </c>
      <c r="B2690" s="13" t="s">
        <v>1059</v>
      </c>
      <c r="C2690" s="14" t="s">
        <v>1246</v>
      </c>
      <c r="D2690" s="12"/>
      <c r="E2690" s="12">
        <v>152</v>
      </c>
      <c r="F2690" s="13" t="s">
        <v>1110</v>
      </c>
      <c r="G2690" s="12">
        <v>931</v>
      </c>
      <c r="H2690" s="12">
        <v>1960</v>
      </c>
      <c r="I2690" s="11">
        <v>604.495</v>
      </c>
      <c r="J2690" s="11">
        <v>538.45799999999997</v>
      </c>
      <c r="K2690" s="11">
        <v>442.13799999999998</v>
      </c>
      <c r="L2690" s="11">
        <v>385.64299999999997</v>
      </c>
      <c r="M2690" s="11">
        <v>346.24599999999998</v>
      </c>
      <c r="N2690" s="11">
        <v>325.55</v>
      </c>
      <c r="O2690" s="11">
        <v>309.25</v>
      </c>
      <c r="P2690" s="11">
        <v>240.95400000000001</v>
      </c>
      <c r="Q2690" s="11">
        <v>195.05600000000001</v>
      </c>
      <c r="R2690" s="11">
        <v>169.05799999999999</v>
      </c>
      <c r="S2690" s="11">
        <v>140.02099999999999</v>
      </c>
      <c r="T2690" s="11">
        <v>111.76900000000001</v>
      </c>
      <c r="U2690" s="11">
        <v>90.375</v>
      </c>
      <c r="V2690" s="11">
        <v>68.823999999999998</v>
      </c>
      <c r="W2690" s="11">
        <v>46.921999999999997</v>
      </c>
      <c r="X2690" s="11">
        <v>27.099</v>
      </c>
      <c r="Y2690" s="11">
        <v>14.285</v>
      </c>
      <c r="Z2690" s="11">
        <v>6.0149999999999997</v>
      </c>
      <c r="AA2690" s="11">
        <v>1.982</v>
      </c>
      <c r="AB2690" s="11">
        <v>0.51</v>
      </c>
      <c r="AC2690" s="11">
        <v>0.13100000000000001</v>
      </c>
    </row>
    <row r="2691" spans="1:29" ht="11.5" hidden="1">
      <c r="A2691" s="15">
        <v>2674</v>
      </c>
      <c r="B2691" s="13" t="s">
        <v>1059</v>
      </c>
      <c r="C2691" s="14" t="s">
        <v>1246</v>
      </c>
      <c r="D2691" s="12"/>
      <c r="E2691" s="12">
        <v>152</v>
      </c>
      <c r="F2691" s="13" t="s">
        <v>1110</v>
      </c>
      <c r="G2691" s="12">
        <v>931</v>
      </c>
      <c r="H2691" s="12">
        <v>1965</v>
      </c>
      <c r="I2691" s="11">
        <v>642.23299999999995</v>
      </c>
      <c r="J2691" s="11">
        <v>588.178</v>
      </c>
      <c r="K2691" s="11">
        <v>531.91200000000003</v>
      </c>
      <c r="L2691" s="11">
        <v>434.56799999999998</v>
      </c>
      <c r="M2691" s="11">
        <v>375.10300000000001</v>
      </c>
      <c r="N2691" s="11">
        <v>332.70699999999999</v>
      </c>
      <c r="O2691" s="11">
        <v>311.25900000000001</v>
      </c>
      <c r="P2691" s="11">
        <v>296.32100000000003</v>
      </c>
      <c r="Q2691" s="11">
        <v>230.19200000000001</v>
      </c>
      <c r="R2691" s="11">
        <v>184.934</v>
      </c>
      <c r="S2691" s="11">
        <v>158.55799999999999</v>
      </c>
      <c r="T2691" s="11">
        <v>129.48099999999999</v>
      </c>
      <c r="U2691" s="11">
        <v>101.38500000000001</v>
      </c>
      <c r="V2691" s="11">
        <v>79.034000000000006</v>
      </c>
      <c r="W2691" s="11">
        <v>56.552999999999997</v>
      </c>
      <c r="X2691" s="11">
        <v>34.917999999999999</v>
      </c>
      <c r="Y2691" s="11">
        <v>17.221</v>
      </c>
      <c r="Z2691" s="11">
        <v>7.06</v>
      </c>
      <c r="AA2691" s="11">
        <v>2.1150000000000002</v>
      </c>
      <c r="AB2691" s="11">
        <v>0.433</v>
      </c>
      <c r="AC2691" s="11">
        <v>7.0999999999999994E-2</v>
      </c>
    </row>
    <row r="2692" spans="1:29" ht="11.5" hidden="1">
      <c r="A2692" s="15">
        <v>2675</v>
      </c>
      <c r="B2692" s="13" t="s">
        <v>1059</v>
      </c>
      <c r="C2692" s="14" t="s">
        <v>1246</v>
      </c>
      <c r="D2692" s="12"/>
      <c r="E2692" s="12">
        <v>152</v>
      </c>
      <c r="F2692" s="13" t="s">
        <v>1110</v>
      </c>
      <c r="G2692" s="12">
        <v>931</v>
      </c>
      <c r="H2692" s="12">
        <v>1970</v>
      </c>
      <c r="I2692" s="11">
        <v>643.02599999999995</v>
      </c>
      <c r="J2692" s="11">
        <v>629.16099999999994</v>
      </c>
      <c r="K2692" s="11">
        <v>581.39200000000005</v>
      </c>
      <c r="L2692" s="11">
        <v>523.14599999999996</v>
      </c>
      <c r="M2692" s="11">
        <v>422.02499999999998</v>
      </c>
      <c r="N2692" s="11">
        <v>358.53500000000003</v>
      </c>
      <c r="O2692" s="11">
        <v>315.19</v>
      </c>
      <c r="P2692" s="11">
        <v>296.06299999999999</v>
      </c>
      <c r="Q2692" s="11">
        <v>283.03100000000001</v>
      </c>
      <c r="R2692" s="11">
        <v>218.125</v>
      </c>
      <c r="S2692" s="11">
        <v>173.05699999999999</v>
      </c>
      <c r="T2692" s="11">
        <v>146.56700000000001</v>
      </c>
      <c r="U2692" s="11">
        <v>117.70699999999999</v>
      </c>
      <c r="V2692" s="11">
        <v>88.926000000000002</v>
      </c>
      <c r="W2692" s="11">
        <v>65.085999999999999</v>
      </c>
      <c r="X2692" s="11">
        <v>41.929000000000002</v>
      </c>
      <c r="Y2692" s="11">
        <v>22.071000000000002</v>
      </c>
      <c r="Z2692" s="11">
        <v>8.4440000000000008</v>
      </c>
      <c r="AA2692" s="11">
        <v>2.4359999999999999</v>
      </c>
      <c r="AB2692" s="11">
        <v>0.44400000000000001</v>
      </c>
      <c r="AC2692" s="11">
        <v>5.1999999999999998E-2</v>
      </c>
    </row>
    <row r="2693" spans="1:29" ht="11.5" hidden="1">
      <c r="A2693" s="15">
        <v>2676</v>
      </c>
      <c r="B2693" s="13" t="s">
        <v>1059</v>
      </c>
      <c r="C2693" s="14" t="s">
        <v>1246</v>
      </c>
      <c r="D2693" s="12"/>
      <c r="E2693" s="12">
        <v>152</v>
      </c>
      <c r="F2693" s="13" t="s">
        <v>1110</v>
      </c>
      <c r="G2693" s="12">
        <v>931</v>
      </c>
      <c r="H2693" s="12">
        <v>1975</v>
      </c>
      <c r="I2693" s="11">
        <v>632.39099999999996</v>
      </c>
      <c r="J2693" s="11">
        <v>633.71100000000001</v>
      </c>
      <c r="K2693" s="11">
        <v>623.197</v>
      </c>
      <c r="L2693" s="11">
        <v>573.95299999999997</v>
      </c>
      <c r="M2693" s="11">
        <v>512.58600000000001</v>
      </c>
      <c r="N2693" s="11">
        <v>408.78699999999998</v>
      </c>
      <c r="O2693" s="11">
        <v>344.95699999999999</v>
      </c>
      <c r="P2693" s="11">
        <v>303.267</v>
      </c>
      <c r="Q2693" s="11">
        <v>285.149</v>
      </c>
      <c r="R2693" s="11">
        <v>271.637</v>
      </c>
      <c r="S2693" s="11">
        <v>206.887</v>
      </c>
      <c r="T2693" s="11">
        <v>161.84899999999999</v>
      </c>
      <c r="U2693" s="11">
        <v>134.71</v>
      </c>
      <c r="V2693" s="11">
        <v>104.46299999999999</v>
      </c>
      <c r="W2693" s="11">
        <v>74.227999999999994</v>
      </c>
      <c r="X2693" s="11">
        <v>49.140999999999998</v>
      </c>
      <c r="Y2693" s="11">
        <v>27.222999999999999</v>
      </c>
      <c r="Z2693" s="11">
        <v>11.382</v>
      </c>
      <c r="AA2693" s="11">
        <v>3.1280000000000001</v>
      </c>
      <c r="AB2693" s="11">
        <v>0.56599999999999995</v>
      </c>
      <c r="AC2693" s="11">
        <v>5.8000000000000003E-2</v>
      </c>
    </row>
    <row r="2694" spans="1:29" ht="11.5" hidden="1">
      <c r="A2694" s="15">
        <v>2677</v>
      </c>
      <c r="B2694" s="13" t="s">
        <v>1059</v>
      </c>
      <c r="C2694" s="14" t="s">
        <v>1246</v>
      </c>
      <c r="D2694" s="12"/>
      <c r="E2694" s="12">
        <v>152</v>
      </c>
      <c r="F2694" s="13" t="s">
        <v>1110</v>
      </c>
      <c r="G2694" s="12">
        <v>931</v>
      </c>
      <c r="H2694" s="12">
        <v>1980</v>
      </c>
      <c r="I2694" s="11">
        <v>636.62</v>
      </c>
      <c r="J2694" s="11">
        <v>624.81200000000001</v>
      </c>
      <c r="K2694" s="11">
        <v>627.60599999999999</v>
      </c>
      <c r="L2694" s="11">
        <v>615.72299999999996</v>
      </c>
      <c r="M2694" s="11">
        <v>563.86099999999999</v>
      </c>
      <c r="N2694" s="11">
        <v>500.11700000000002</v>
      </c>
      <c r="O2694" s="11">
        <v>396.84199999999998</v>
      </c>
      <c r="P2694" s="11">
        <v>334.69</v>
      </c>
      <c r="Q2694" s="11">
        <v>293.84399999999999</v>
      </c>
      <c r="R2694" s="11">
        <v>275.20100000000002</v>
      </c>
      <c r="S2694" s="11">
        <v>260.30700000000002</v>
      </c>
      <c r="T2694" s="11">
        <v>195.79900000000001</v>
      </c>
      <c r="U2694" s="11">
        <v>150.61799999999999</v>
      </c>
      <c r="V2694" s="11">
        <v>121.367</v>
      </c>
      <c r="W2694" s="11">
        <v>88.866</v>
      </c>
      <c r="X2694" s="11">
        <v>57.555</v>
      </c>
      <c r="Y2694" s="11">
        <v>33.344000000000001</v>
      </c>
      <c r="Z2694" s="11">
        <v>15.012</v>
      </c>
      <c r="AA2694" s="11">
        <v>4.6479999999999997</v>
      </c>
      <c r="AB2694" s="11">
        <v>0.83399999999999996</v>
      </c>
      <c r="AC2694" s="11">
        <v>8.8999999999999996E-2</v>
      </c>
    </row>
    <row r="2695" spans="1:29" ht="11.5" hidden="1">
      <c r="A2695" s="15">
        <v>2678</v>
      </c>
      <c r="B2695" s="13" t="s">
        <v>1059</v>
      </c>
      <c r="C2695" s="14" t="s">
        <v>1246</v>
      </c>
      <c r="D2695" s="12"/>
      <c r="E2695" s="12">
        <v>152</v>
      </c>
      <c r="F2695" s="13" t="s">
        <v>1110</v>
      </c>
      <c r="G2695" s="12">
        <v>931</v>
      </c>
      <c r="H2695" s="12">
        <v>1985</v>
      </c>
      <c r="I2695" s="11">
        <v>645.48699999999997</v>
      </c>
      <c r="J2695" s="11">
        <v>631.01700000000005</v>
      </c>
      <c r="K2695" s="11">
        <v>619.03099999999995</v>
      </c>
      <c r="L2695" s="11">
        <v>620.47</v>
      </c>
      <c r="M2695" s="11">
        <v>606.07500000000005</v>
      </c>
      <c r="N2695" s="11">
        <v>551.67999999999995</v>
      </c>
      <c r="O2695" s="11">
        <v>487.84</v>
      </c>
      <c r="P2695" s="11">
        <v>386.53300000000002</v>
      </c>
      <c r="Q2695" s="11">
        <v>325.71300000000002</v>
      </c>
      <c r="R2695" s="11">
        <v>284.76600000000002</v>
      </c>
      <c r="S2695" s="11">
        <v>265.00099999999998</v>
      </c>
      <c r="T2695" s="11">
        <v>248.57</v>
      </c>
      <c r="U2695" s="11">
        <v>184.124</v>
      </c>
      <c r="V2695" s="11">
        <v>137.417</v>
      </c>
      <c r="W2695" s="11">
        <v>104.879</v>
      </c>
      <c r="X2695" s="11">
        <v>70.411000000000001</v>
      </c>
      <c r="Y2695" s="11">
        <v>40.436999999999998</v>
      </c>
      <c r="Z2695" s="11">
        <v>19.349</v>
      </c>
      <c r="AA2695" s="11">
        <v>6.5810000000000004</v>
      </c>
      <c r="AB2695" s="11">
        <v>1.3660000000000001</v>
      </c>
      <c r="AC2695" s="11">
        <v>0.15</v>
      </c>
    </row>
    <row r="2696" spans="1:29" ht="11.5" hidden="1">
      <c r="A2696" s="15">
        <v>2679</v>
      </c>
      <c r="B2696" s="13" t="s">
        <v>1059</v>
      </c>
      <c r="C2696" s="14" t="s">
        <v>1246</v>
      </c>
      <c r="D2696" s="12"/>
      <c r="E2696" s="12">
        <v>152</v>
      </c>
      <c r="F2696" s="13" t="s">
        <v>1110</v>
      </c>
      <c r="G2696" s="12">
        <v>931</v>
      </c>
      <c r="H2696" s="12">
        <v>1990</v>
      </c>
      <c r="I2696" s="11">
        <v>696.06799999999998</v>
      </c>
      <c r="J2696" s="11">
        <v>642.447</v>
      </c>
      <c r="K2696" s="11">
        <v>628.20100000000002</v>
      </c>
      <c r="L2696" s="11">
        <v>615.65599999999995</v>
      </c>
      <c r="M2696" s="11">
        <v>615.86099999999999</v>
      </c>
      <c r="N2696" s="11">
        <v>599.97400000000005</v>
      </c>
      <c r="O2696" s="11">
        <v>544.93100000000004</v>
      </c>
      <c r="P2696" s="11">
        <v>481.43700000000001</v>
      </c>
      <c r="Q2696" s="11">
        <v>380.67899999999997</v>
      </c>
      <c r="R2696" s="11">
        <v>319.435</v>
      </c>
      <c r="S2696" s="11">
        <v>277.32</v>
      </c>
      <c r="T2696" s="11">
        <v>255.39400000000001</v>
      </c>
      <c r="U2696" s="11">
        <v>235.833</v>
      </c>
      <c r="V2696" s="11">
        <v>169.71600000000001</v>
      </c>
      <c r="W2696" s="11">
        <v>120.50700000000001</v>
      </c>
      <c r="X2696" s="11">
        <v>84.903999999999996</v>
      </c>
      <c r="Y2696" s="11">
        <v>50.725999999999999</v>
      </c>
      <c r="Z2696" s="11">
        <v>24.36</v>
      </c>
      <c r="AA2696" s="11">
        <v>8.9060000000000006</v>
      </c>
      <c r="AB2696" s="11">
        <v>2.056</v>
      </c>
      <c r="AC2696" s="11">
        <v>0.26400000000000001</v>
      </c>
    </row>
    <row r="2697" spans="1:29" ht="11.5" hidden="1">
      <c r="A2697" s="15">
        <v>2680</v>
      </c>
      <c r="B2697" s="13" t="s">
        <v>1059</v>
      </c>
      <c r="C2697" s="14" t="s">
        <v>1246</v>
      </c>
      <c r="D2697" s="12"/>
      <c r="E2697" s="12">
        <v>152</v>
      </c>
      <c r="F2697" s="13" t="s">
        <v>1110</v>
      </c>
      <c r="G2697" s="12">
        <v>931</v>
      </c>
      <c r="H2697" s="12">
        <v>1995</v>
      </c>
      <c r="I2697" s="11">
        <v>716.55100000000004</v>
      </c>
      <c r="J2697" s="11">
        <v>694.39700000000005</v>
      </c>
      <c r="K2697" s="11">
        <v>641.76900000000001</v>
      </c>
      <c r="L2697" s="11">
        <v>627.38099999999997</v>
      </c>
      <c r="M2697" s="11">
        <v>614.62</v>
      </c>
      <c r="N2697" s="11">
        <v>614.60599999999999</v>
      </c>
      <c r="O2697" s="11">
        <v>598.36099999999999</v>
      </c>
      <c r="P2697" s="11">
        <v>542.67899999999997</v>
      </c>
      <c r="Q2697" s="11">
        <v>478.166</v>
      </c>
      <c r="R2697" s="11">
        <v>376.46899999999999</v>
      </c>
      <c r="S2697" s="11">
        <v>313.83100000000002</v>
      </c>
      <c r="T2697" s="11">
        <v>269.85899999999998</v>
      </c>
      <c r="U2697" s="11">
        <v>244.71600000000001</v>
      </c>
      <c r="V2697" s="11">
        <v>220.102</v>
      </c>
      <c r="W2697" s="11">
        <v>151.22399999999999</v>
      </c>
      <c r="X2697" s="11">
        <v>99.491</v>
      </c>
      <c r="Y2697" s="11">
        <v>61.609000000000002</v>
      </c>
      <c r="Z2697" s="11">
        <v>30.045000000000002</v>
      </c>
      <c r="AA2697" s="11">
        <v>10.785</v>
      </c>
      <c r="AB2697" s="11">
        <v>2.5529999999999999</v>
      </c>
      <c r="AC2697" s="11">
        <v>0.379</v>
      </c>
    </row>
    <row r="2698" spans="1:29" ht="11.5" hidden="1">
      <c r="A2698" s="15">
        <v>2681</v>
      </c>
      <c r="B2698" s="13" t="s">
        <v>1059</v>
      </c>
      <c r="C2698" s="14" t="s">
        <v>1246</v>
      </c>
      <c r="D2698" s="12"/>
      <c r="E2698" s="12">
        <v>152</v>
      </c>
      <c r="F2698" s="13" t="s">
        <v>1110</v>
      </c>
      <c r="G2698" s="12">
        <v>931</v>
      </c>
      <c r="H2698" s="12">
        <v>2000</v>
      </c>
      <c r="I2698" s="11">
        <v>649.42399999999998</v>
      </c>
      <c r="J2698" s="11">
        <v>715.48900000000003</v>
      </c>
      <c r="K2698" s="11">
        <v>694.30600000000004</v>
      </c>
      <c r="L2698" s="11">
        <v>641.73400000000004</v>
      </c>
      <c r="M2698" s="11">
        <v>627.39300000000003</v>
      </c>
      <c r="N2698" s="11">
        <v>614.68700000000001</v>
      </c>
      <c r="O2698" s="11">
        <v>614.25900000000001</v>
      </c>
      <c r="P2698" s="11">
        <v>597.07299999999998</v>
      </c>
      <c r="Q2698" s="11">
        <v>540.19500000000005</v>
      </c>
      <c r="R2698" s="11">
        <v>474.1</v>
      </c>
      <c r="S2698" s="11">
        <v>371.16399999999999</v>
      </c>
      <c r="T2698" s="11">
        <v>306.56200000000001</v>
      </c>
      <c r="U2698" s="11">
        <v>259.80099999999999</v>
      </c>
      <c r="V2698" s="11">
        <v>230.13300000000001</v>
      </c>
      <c r="W2698" s="11">
        <v>198.75200000000001</v>
      </c>
      <c r="X2698" s="11">
        <v>127.907</v>
      </c>
      <c r="Y2698" s="11">
        <v>74.683999999999997</v>
      </c>
      <c r="Z2698" s="11">
        <v>38.468000000000004</v>
      </c>
      <c r="AA2698" s="11">
        <v>14.132999999999999</v>
      </c>
      <c r="AB2698" s="11">
        <v>3.3780000000000001</v>
      </c>
      <c r="AC2698" s="11">
        <v>0.54300000000000004</v>
      </c>
    </row>
    <row r="2699" spans="1:29" ht="11.5" hidden="1">
      <c r="A2699" s="15">
        <v>2682</v>
      </c>
      <c r="B2699" s="13" t="s">
        <v>1059</v>
      </c>
      <c r="C2699" s="14" t="s">
        <v>1246</v>
      </c>
      <c r="D2699" s="12"/>
      <c r="E2699" s="12">
        <v>152</v>
      </c>
      <c r="F2699" s="13" t="s">
        <v>1110</v>
      </c>
      <c r="G2699" s="12">
        <v>931</v>
      </c>
      <c r="H2699" s="12">
        <v>2005</v>
      </c>
      <c r="I2699" s="11">
        <v>594.01599999999996</v>
      </c>
      <c r="J2699" s="11">
        <v>649.34100000000001</v>
      </c>
      <c r="K2699" s="11">
        <v>716.09299999999996</v>
      </c>
      <c r="L2699" s="11">
        <v>695.15200000000004</v>
      </c>
      <c r="M2699" s="11">
        <v>643.49599999999998</v>
      </c>
      <c r="N2699" s="11">
        <v>629.62599999999998</v>
      </c>
      <c r="O2699" s="11">
        <v>616.32000000000005</v>
      </c>
      <c r="P2699" s="11">
        <v>614.50300000000004</v>
      </c>
      <c r="Q2699" s="11">
        <v>595.68399999999997</v>
      </c>
      <c r="R2699" s="11">
        <v>536.85900000000004</v>
      </c>
      <c r="S2699" s="11">
        <v>468.65699999999998</v>
      </c>
      <c r="T2699" s="11">
        <v>363.72199999999998</v>
      </c>
      <c r="U2699" s="11">
        <v>296.255</v>
      </c>
      <c r="V2699" s="11">
        <v>246.089</v>
      </c>
      <c r="W2699" s="11">
        <v>210.19200000000001</v>
      </c>
      <c r="X2699" s="11">
        <v>171.48599999999999</v>
      </c>
      <c r="Y2699" s="11">
        <v>99.103999999999999</v>
      </c>
      <c r="Z2699" s="11">
        <v>48.716000000000001</v>
      </c>
      <c r="AA2699" s="11">
        <v>18.984000000000002</v>
      </c>
      <c r="AB2699" s="11">
        <v>4.74</v>
      </c>
      <c r="AC2699" s="11">
        <v>0.80300000000000005</v>
      </c>
    </row>
    <row r="2700" spans="1:29" ht="11.5" hidden="1">
      <c r="A2700" s="15">
        <v>2683</v>
      </c>
      <c r="B2700" s="13" t="s">
        <v>1059</v>
      </c>
      <c r="C2700" s="14" t="s">
        <v>1246</v>
      </c>
      <c r="D2700" s="12"/>
      <c r="E2700" s="12">
        <v>152</v>
      </c>
      <c r="F2700" s="13" t="s">
        <v>1110</v>
      </c>
      <c r="G2700" s="12">
        <v>931</v>
      </c>
      <c r="H2700" s="12">
        <v>2010</v>
      </c>
      <c r="I2700" s="11">
        <v>600.61599999999999</v>
      </c>
      <c r="J2700" s="11">
        <v>596.78700000000003</v>
      </c>
      <c r="K2700" s="11">
        <v>651.85799999999995</v>
      </c>
      <c r="L2700" s="11">
        <v>718.81299999999999</v>
      </c>
      <c r="M2700" s="11">
        <v>700.86500000000001</v>
      </c>
      <c r="N2700" s="11">
        <v>651.75300000000004</v>
      </c>
      <c r="O2700" s="11">
        <v>636.91300000000001</v>
      </c>
      <c r="P2700" s="11">
        <v>620.779</v>
      </c>
      <c r="Q2700" s="11">
        <v>615.92999999999995</v>
      </c>
      <c r="R2700" s="11">
        <v>593.99199999999996</v>
      </c>
      <c r="S2700" s="11">
        <v>532.24</v>
      </c>
      <c r="T2700" s="11">
        <v>460.786</v>
      </c>
      <c r="U2700" s="11">
        <v>353.23500000000001</v>
      </c>
      <c r="V2700" s="11">
        <v>282.45699999999999</v>
      </c>
      <c r="W2700" s="11">
        <v>227.221</v>
      </c>
      <c r="X2700" s="11">
        <v>184.15299999999999</v>
      </c>
      <c r="Y2700" s="11">
        <v>136.411</v>
      </c>
      <c r="Z2700" s="11">
        <v>67.004000000000005</v>
      </c>
      <c r="AA2700" s="11">
        <v>25.460999999999999</v>
      </c>
      <c r="AB2700" s="11">
        <v>6.9619999999999997</v>
      </c>
      <c r="AC2700" s="11">
        <v>1.294</v>
      </c>
    </row>
    <row r="2701" spans="1:29" ht="11.5" hidden="1">
      <c r="A2701" s="15">
        <v>2684</v>
      </c>
      <c r="B2701" s="13" t="s">
        <v>1059</v>
      </c>
      <c r="C2701" s="14" t="s">
        <v>1246</v>
      </c>
      <c r="D2701" s="12"/>
      <c r="E2701" s="12">
        <v>152</v>
      </c>
      <c r="F2701" s="13" t="s">
        <v>1110</v>
      </c>
      <c r="G2701" s="12">
        <v>931</v>
      </c>
      <c r="H2701" s="12">
        <v>2015</v>
      </c>
      <c r="I2701" s="11">
        <v>609.03800000000001</v>
      </c>
      <c r="J2701" s="11">
        <v>604.83399999999995</v>
      </c>
      <c r="K2701" s="11">
        <v>600.37900000000002</v>
      </c>
      <c r="L2701" s="11">
        <v>655.46100000000001</v>
      </c>
      <c r="M2701" s="11">
        <v>727.91899999999998</v>
      </c>
      <c r="N2701" s="11">
        <v>715.63300000000004</v>
      </c>
      <c r="O2701" s="11">
        <v>664.68299999999999</v>
      </c>
      <c r="P2701" s="11">
        <v>644.93700000000001</v>
      </c>
      <c r="Q2701" s="11">
        <v>624.41499999999996</v>
      </c>
      <c r="R2701" s="11">
        <v>615.83100000000002</v>
      </c>
      <c r="S2701" s="11">
        <v>590.20299999999997</v>
      </c>
      <c r="T2701" s="11">
        <v>524.85599999999999</v>
      </c>
      <c r="U2701" s="11">
        <v>449.27800000000002</v>
      </c>
      <c r="V2701" s="11">
        <v>338.54199999999997</v>
      </c>
      <c r="W2701" s="11">
        <v>262.99</v>
      </c>
      <c r="X2701" s="11">
        <v>202.01</v>
      </c>
      <c r="Y2701" s="11">
        <v>149.583</v>
      </c>
      <c r="Z2701" s="11">
        <v>95.042000000000002</v>
      </c>
      <c r="AA2701" s="11">
        <v>36.731000000000002</v>
      </c>
      <c r="AB2701" s="11">
        <v>10.051</v>
      </c>
      <c r="AC2701" s="11">
        <v>2.14</v>
      </c>
    </row>
    <row r="2702" spans="1:29" ht="11.5" hidden="1">
      <c r="A2702" s="15">
        <v>2685</v>
      </c>
      <c r="B2702" s="13" t="s">
        <v>1059</v>
      </c>
      <c r="C2702" s="14" t="s">
        <v>1246</v>
      </c>
      <c r="D2702" s="12"/>
      <c r="E2702" s="12">
        <v>152</v>
      </c>
      <c r="F2702" s="13" t="s">
        <v>1110</v>
      </c>
      <c r="G2702" s="12">
        <v>931</v>
      </c>
      <c r="H2702" s="12">
        <v>2020</v>
      </c>
      <c r="I2702" s="11">
        <v>570.36300000000006</v>
      </c>
      <c r="J2702" s="11">
        <v>621.86500000000001</v>
      </c>
      <c r="K2702" s="11">
        <v>614.053</v>
      </c>
      <c r="L2702" s="11">
        <v>611.78099999999995</v>
      </c>
      <c r="M2702" s="11">
        <v>690.83299999999997</v>
      </c>
      <c r="N2702" s="11">
        <v>783.76</v>
      </c>
      <c r="O2702" s="11">
        <v>760.56799999999998</v>
      </c>
      <c r="P2702" s="11">
        <v>692.548</v>
      </c>
      <c r="Q2702" s="11">
        <v>661.077</v>
      </c>
      <c r="R2702" s="11">
        <v>632.83199999999999</v>
      </c>
      <c r="S2702" s="11">
        <v>619.29399999999998</v>
      </c>
      <c r="T2702" s="11">
        <v>587.19899999999996</v>
      </c>
      <c r="U2702" s="11">
        <v>514.83799999999997</v>
      </c>
      <c r="V2702" s="11">
        <v>432.90199999999999</v>
      </c>
      <c r="W2702" s="11">
        <v>317.94</v>
      </c>
      <c r="X2702" s="11">
        <v>235.874</v>
      </c>
      <c r="Y2702" s="11">
        <v>166.72800000000001</v>
      </c>
      <c r="Z2702" s="11">
        <v>104.88200000000001</v>
      </c>
      <c r="AA2702" s="11">
        <v>53.137</v>
      </c>
      <c r="AB2702" s="11">
        <v>15.114000000000001</v>
      </c>
      <c r="AC2702" s="11">
        <v>2.952</v>
      </c>
    </row>
    <row r="2703" spans="1:29" ht="11.5" hidden="1">
      <c r="A2703" s="15">
        <v>2686</v>
      </c>
      <c r="B2703" s="13" t="s">
        <v>1059</v>
      </c>
      <c r="C2703" s="14" t="s">
        <v>1247</v>
      </c>
      <c r="D2703" s="12"/>
      <c r="E2703" s="12">
        <v>170</v>
      </c>
      <c r="F2703" s="13" t="s">
        <v>1110</v>
      </c>
      <c r="G2703" s="12">
        <v>931</v>
      </c>
      <c r="H2703" s="12">
        <v>1950</v>
      </c>
      <c r="I2703" s="11">
        <v>1049.7739999999999</v>
      </c>
      <c r="J2703" s="11">
        <v>841.04100000000005</v>
      </c>
      <c r="K2703" s="11">
        <v>707.34699999999998</v>
      </c>
      <c r="L2703" s="11">
        <v>629.58799999999997</v>
      </c>
      <c r="M2703" s="11">
        <v>541.95600000000002</v>
      </c>
      <c r="N2703" s="11">
        <v>447.113</v>
      </c>
      <c r="O2703" s="11">
        <v>368.63499999999999</v>
      </c>
      <c r="P2703" s="11">
        <v>323.16699999999997</v>
      </c>
      <c r="Q2703" s="11">
        <v>257.39499999999998</v>
      </c>
      <c r="R2703" s="11">
        <v>211.89599999999999</v>
      </c>
      <c r="S2703" s="11">
        <v>178.78399999999999</v>
      </c>
      <c r="T2703" s="11">
        <v>143.63499999999999</v>
      </c>
      <c r="U2703" s="11">
        <v>117.636</v>
      </c>
      <c r="V2703" s="11">
        <v>84.334999999999994</v>
      </c>
      <c r="W2703" s="11">
        <v>57.24</v>
      </c>
      <c r="X2703" s="11">
        <v>39.823999999999998</v>
      </c>
      <c r="Y2703" s="11">
        <v>23.135000000000002</v>
      </c>
      <c r="Z2703" s="11">
        <v>6.3220000000000001</v>
      </c>
      <c r="AA2703" s="11">
        <v>1.343</v>
      </c>
      <c r="AB2703" s="11">
        <v>0.17899999999999999</v>
      </c>
      <c r="AC2703" s="11">
        <v>0.02</v>
      </c>
    </row>
    <row r="2704" spans="1:29" ht="11.5" hidden="1">
      <c r="A2704" s="15">
        <v>2687</v>
      </c>
      <c r="B2704" s="13" t="s">
        <v>1059</v>
      </c>
      <c r="C2704" s="14" t="s">
        <v>1247</v>
      </c>
      <c r="D2704" s="12"/>
      <c r="E2704" s="12">
        <v>170</v>
      </c>
      <c r="F2704" s="13" t="s">
        <v>1110</v>
      </c>
      <c r="G2704" s="12">
        <v>931</v>
      </c>
      <c r="H2704" s="12">
        <v>1955</v>
      </c>
      <c r="I2704" s="11">
        <v>1280.655</v>
      </c>
      <c r="J2704" s="11">
        <v>1001.85</v>
      </c>
      <c r="K2704" s="11">
        <v>820.61400000000003</v>
      </c>
      <c r="L2704" s="11">
        <v>685.45699999999999</v>
      </c>
      <c r="M2704" s="11">
        <v>602.16499999999996</v>
      </c>
      <c r="N2704" s="11">
        <v>513.94100000000003</v>
      </c>
      <c r="O2704" s="11">
        <v>422.23599999999999</v>
      </c>
      <c r="P2704" s="11">
        <v>348.096</v>
      </c>
      <c r="Q2704" s="11">
        <v>305.94799999999998</v>
      </c>
      <c r="R2704" s="11">
        <v>243.63499999999999</v>
      </c>
      <c r="S2704" s="11">
        <v>199.32300000000001</v>
      </c>
      <c r="T2704" s="11">
        <v>165.589</v>
      </c>
      <c r="U2704" s="11">
        <v>128.94499999999999</v>
      </c>
      <c r="V2704" s="11">
        <v>99.635000000000005</v>
      </c>
      <c r="W2704" s="11">
        <v>64.706999999999994</v>
      </c>
      <c r="X2704" s="11">
        <v>36.582000000000001</v>
      </c>
      <c r="Y2704" s="11">
        <v>19.059999999999999</v>
      </c>
      <c r="Z2704" s="11">
        <v>7.79</v>
      </c>
      <c r="AA2704" s="11">
        <v>1.429</v>
      </c>
      <c r="AB2704" s="11">
        <v>0.22</v>
      </c>
      <c r="AC2704" s="11">
        <v>2.4E-2</v>
      </c>
    </row>
    <row r="2705" spans="1:29" ht="11.5" hidden="1">
      <c r="A2705" s="15">
        <v>2688</v>
      </c>
      <c r="B2705" s="13" t="s">
        <v>1059</v>
      </c>
      <c r="C2705" s="14" t="s">
        <v>1247</v>
      </c>
      <c r="D2705" s="12"/>
      <c r="E2705" s="12">
        <v>170</v>
      </c>
      <c r="F2705" s="13" t="s">
        <v>1110</v>
      </c>
      <c r="G2705" s="12">
        <v>931</v>
      </c>
      <c r="H2705" s="12">
        <v>1960</v>
      </c>
      <c r="I2705" s="11">
        <v>1513.9960000000001</v>
      </c>
      <c r="J2705" s="11">
        <v>1233.1669999999999</v>
      </c>
      <c r="K2705" s="11">
        <v>981.77300000000002</v>
      </c>
      <c r="L2705" s="11">
        <v>799.59900000000005</v>
      </c>
      <c r="M2705" s="11">
        <v>659.65200000000004</v>
      </c>
      <c r="N2705" s="11">
        <v>575.23400000000004</v>
      </c>
      <c r="O2705" s="11">
        <v>489.26499999999999</v>
      </c>
      <c r="P2705" s="11">
        <v>401.495</v>
      </c>
      <c r="Q2705" s="11">
        <v>331.16199999999998</v>
      </c>
      <c r="R2705" s="11">
        <v>291.375</v>
      </c>
      <c r="S2705" s="11">
        <v>230.46600000000001</v>
      </c>
      <c r="T2705" s="11">
        <v>185.53700000000001</v>
      </c>
      <c r="U2705" s="11">
        <v>149.81</v>
      </c>
      <c r="V2705" s="11">
        <v>110.81100000000001</v>
      </c>
      <c r="W2705" s="11">
        <v>78.537999999999997</v>
      </c>
      <c r="X2705" s="11">
        <v>43.573999999999998</v>
      </c>
      <c r="Y2705" s="11">
        <v>19.545999999999999</v>
      </c>
      <c r="Z2705" s="11">
        <v>7.8310000000000004</v>
      </c>
      <c r="AA2705" s="11">
        <v>2.3439999999999999</v>
      </c>
      <c r="AB2705" s="11">
        <v>0.29299999999999998</v>
      </c>
      <c r="AC2705" s="11">
        <v>0.03</v>
      </c>
    </row>
    <row r="2706" spans="1:29" ht="11.5" hidden="1">
      <c r="A2706" s="15">
        <v>2689</v>
      </c>
      <c r="B2706" s="13" t="s">
        <v>1059</v>
      </c>
      <c r="C2706" s="14" t="s">
        <v>1247</v>
      </c>
      <c r="D2706" s="12"/>
      <c r="E2706" s="12">
        <v>170</v>
      </c>
      <c r="F2706" s="13" t="s">
        <v>1110</v>
      </c>
      <c r="G2706" s="12">
        <v>931</v>
      </c>
      <c r="H2706" s="12">
        <v>1965</v>
      </c>
      <c r="I2706" s="11">
        <v>1735.106</v>
      </c>
      <c r="J2706" s="11">
        <v>1464.7059999999999</v>
      </c>
      <c r="K2706" s="11">
        <v>1210.336</v>
      </c>
      <c r="L2706" s="11">
        <v>956.97699999999998</v>
      </c>
      <c r="M2706" s="11">
        <v>771.56700000000001</v>
      </c>
      <c r="N2706" s="11">
        <v>630.81299999999999</v>
      </c>
      <c r="O2706" s="11">
        <v>548.39300000000003</v>
      </c>
      <c r="P2706" s="11">
        <v>467.20499999999998</v>
      </c>
      <c r="Q2706" s="11">
        <v>383.673</v>
      </c>
      <c r="R2706" s="11">
        <v>315.64299999999997</v>
      </c>
      <c r="S2706" s="11">
        <v>276.33699999999999</v>
      </c>
      <c r="T2706" s="11">
        <v>214.99600000000001</v>
      </c>
      <c r="U2706" s="11">
        <v>168.44800000000001</v>
      </c>
      <c r="V2706" s="11">
        <v>129.65299999999999</v>
      </c>
      <c r="W2706" s="11">
        <v>88.5</v>
      </c>
      <c r="X2706" s="11">
        <v>54.268000000000001</v>
      </c>
      <c r="Y2706" s="11">
        <v>24.544</v>
      </c>
      <c r="Z2706" s="11">
        <v>8.8239999999999998</v>
      </c>
      <c r="AA2706" s="11">
        <v>2.7010000000000001</v>
      </c>
      <c r="AB2706" s="11">
        <v>0.54400000000000004</v>
      </c>
      <c r="AC2706" s="11">
        <v>3.9E-2</v>
      </c>
    </row>
    <row r="2707" spans="1:29" ht="11.5" hidden="1">
      <c r="A2707" s="15">
        <v>2690</v>
      </c>
      <c r="B2707" s="13" t="s">
        <v>1059</v>
      </c>
      <c r="C2707" s="14" t="s">
        <v>1247</v>
      </c>
      <c r="D2707" s="12"/>
      <c r="E2707" s="12">
        <v>170</v>
      </c>
      <c r="F2707" s="13" t="s">
        <v>1110</v>
      </c>
      <c r="G2707" s="12">
        <v>931</v>
      </c>
      <c r="H2707" s="12">
        <v>1970</v>
      </c>
      <c r="I2707" s="11">
        <v>1797.528</v>
      </c>
      <c r="J2707" s="11">
        <v>1685.6379999999999</v>
      </c>
      <c r="K2707" s="11">
        <v>1434.29</v>
      </c>
      <c r="L2707" s="11">
        <v>1175.049</v>
      </c>
      <c r="M2707" s="11">
        <v>914.14599999999996</v>
      </c>
      <c r="N2707" s="11">
        <v>737.78200000000004</v>
      </c>
      <c r="O2707" s="11">
        <v>613.44600000000003</v>
      </c>
      <c r="P2707" s="11">
        <v>535.64499999999998</v>
      </c>
      <c r="Q2707" s="11">
        <v>454.52499999999998</v>
      </c>
      <c r="R2707" s="11">
        <v>371.53699999999998</v>
      </c>
      <c r="S2707" s="11">
        <v>302.32499999999999</v>
      </c>
      <c r="T2707" s="11">
        <v>259.70699999999999</v>
      </c>
      <c r="U2707" s="11">
        <v>196.51599999999999</v>
      </c>
      <c r="V2707" s="11">
        <v>147.27699999999999</v>
      </c>
      <c r="W2707" s="11">
        <v>105.14400000000001</v>
      </c>
      <c r="X2707" s="11">
        <v>62.854999999999997</v>
      </c>
      <c r="Y2707" s="11">
        <v>31.919</v>
      </c>
      <c r="Z2707" s="11">
        <v>11.773999999999999</v>
      </c>
      <c r="AA2707" s="11">
        <v>3.323</v>
      </c>
      <c r="AB2707" s="11">
        <v>0.68300000000000005</v>
      </c>
      <c r="AC2707" s="11">
        <v>7.2999999999999995E-2</v>
      </c>
    </row>
    <row r="2708" spans="1:29" ht="11.5" hidden="1">
      <c r="A2708" s="15">
        <v>2691</v>
      </c>
      <c r="B2708" s="13" t="s">
        <v>1059</v>
      </c>
      <c r="C2708" s="14" t="s">
        <v>1247</v>
      </c>
      <c r="D2708" s="12"/>
      <c r="E2708" s="12">
        <v>170</v>
      </c>
      <c r="F2708" s="13" t="s">
        <v>1110</v>
      </c>
      <c r="G2708" s="12">
        <v>931</v>
      </c>
      <c r="H2708" s="12">
        <v>1975</v>
      </c>
      <c r="I2708" s="11">
        <v>1745.836</v>
      </c>
      <c r="J2708" s="11">
        <v>1749.4770000000001</v>
      </c>
      <c r="K2708" s="11">
        <v>1676.3019999999999</v>
      </c>
      <c r="L2708" s="11">
        <v>1426.769</v>
      </c>
      <c r="M2708" s="11">
        <v>1128.5</v>
      </c>
      <c r="N2708" s="11">
        <v>866.67600000000004</v>
      </c>
      <c r="O2708" s="11">
        <v>699.82899999999995</v>
      </c>
      <c r="P2708" s="11">
        <v>601.13199999999995</v>
      </c>
      <c r="Q2708" s="11">
        <v>522.37800000000004</v>
      </c>
      <c r="R2708" s="11">
        <v>437.803</v>
      </c>
      <c r="S2708" s="11">
        <v>354.24700000000001</v>
      </c>
      <c r="T2708" s="11">
        <v>284.36799999999999</v>
      </c>
      <c r="U2708" s="11">
        <v>238.655</v>
      </c>
      <c r="V2708" s="11">
        <v>173.47</v>
      </c>
      <c r="W2708" s="11">
        <v>121.65900000000001</v>
      </c>
      <c r="X2708" s="11">
        <v>77.369</v>
      </c>
      <c r="Y2708" s="11">
        <v>38.665999999999997</v>
      </c>
      <c r="Z2708" s="11">
        <v>16.084</v>
      </c>
      <c r="AA2708" s="11">
        <v>4.7679999999999998</v>
      </c>
      <c r="AB2708" s="11">
        <v>0.90100000000000002</v>
      </c>
      <c r="AC2708" s="11">
        <v>9.7000000000000003E-2</v>
      </c>
    </row>
    <row r="2709" spans="1:29" ht="11.5" hidden="1">
      <c r="A2709" s="15">
        <v>2692</v>
      </c>
      <c r="B2709" s="13" t="s">
        <v>1059</v>
      </c>
      <c r="C2709" s="14" t="s">
        <v>1247</v>
      </c>
      <c r="D2709" s="12"/>
      <c r="E2709" s="12">
        <v>170</v>
      </c>
      <c r="F2709" s="13" t="s">
        <v>1110</v>
      </c>
      <c r="G2709" s="12">
        <v>931</v>
      </c>
      <c r="H2709" s="12">
        <v>1980</v>
      </c>
      <c r="I2709" s="11">
        <v>1892.6420000000001</v>
      </c>
      <c r="J2709" s="11">
        <v>1709.7729999999999</v>
      </c>
      <c r="K2709" s="11">
        <v>1705.732</v>
      </c>
      <c r="L2709" s="11">
        <v>1624.3389999999999</v>
      </c>
      <c r="M2709" s="11">
        <v>1371.87</v>
      </c>
      <c r="N2709" s="11">
        <v>1100.204</v>
      </c>
      <c r="O2709" s="11">
        <v>858.779</v>
      </c>
      <c r="P2709" s="11">
        <v>684.78800000000001</v>
      </c>
      <c r="Q2709" s="11">
        <v>585.12400000000002</v>
      </c>
      <c r="R2709" s="11">
        <v>508.52600000000001</v>
      </c>
      <c r="S2709" s="11">
        <v>421.39800000000002</v>
      </c>
      <c r="T2709" s="11">
        <v>335.96</v>
      </c>
      <c r="U2709" s="11">
        <v>263.483</v>
      </c>
      <c r="V2709" s="11">
        <v>212.482</v>
      </c>
      <c r="W2709" s="11">
        <v>145.05799999999999</v>
      </c>
      <c r="X2709" s="11">
        <v>91.52</v>
      </c>
      <c r="Y2709" s="11">
        <v>49.332000000000001</v>
      </c>
      <c r="Z2709" s="11">
        <v>20.042000000000002</v>
      </c>
      <c r="AA2709" s="11">
        <v>6.593</v>
      </c>
      <c r="AB2709" s="11">
        <v>1.3280000000000001</v>
      </c>
      <c r="AC2709" s="11">
        <v>0.13500000000000001</v>
      </c>
    </row>
    <row r="2710" spans="1:29" ht="11.5" hidden="1">
      <c r="A2710" s="15">
        <v>2693</v>
      </c>
      <c r="B2710" s="13" t="s">
        <v>1059</v>
      </c>
      <c r="C2710" s="14" t="s">
        <v>1247</v>
      </c>
      <c r="D2710" s="12"/>
      <c r="E2710" s="12">
        <v>170</v>
      </c>
      <c r="F2710" s="13" t="s">
        <v>1110</v>
      </c>
      <c r="G2710" s="12">
        <v>931</v>
      </c>
      <c r="H2710" s="12">
        <v>1985</v>
      </c>
      <c r="I2710" s="11">
        <v>1983.3150000000001</v>
      </c>
      <c r="J2710" s="11">
        <v>1861.5329999999999</v>
      </c>
      <c r="K2710" s="11">
        <v>1702.7570000000001</v>
      </c>
      <c r="L2710" s="11">
        <v>1689.7550000000001</v>
      </c>
      <c r="M2710" s="11">
        <v>1573.0050000000001</v>
      </c>
      <c r="N2710" s="11">
        <v>1314.403</v>
      </c>
      <c r="O2710" s="11">
        <v>1090.3140000000001</v>
      </c>
      <c r="P2710" s="11">
        <v>850.20600000000002</v>
      </c>
      <c r="Q2710" s="11">
        <v>675.12699999999995</v>
      </c>
      <c r="R2710" s="11">
        <v>573.14700000000005</v>
      </c>
      <c r="S2710" s="11">
        <v>493.46600000000001</v>
      </c>
      <c r="T2710" s="11">
        <v>403.755</v>
      </c>
      <c r="U2710" s="11">
        <v>314.858</v>
      </c>
      <c r="V2710" s="11">
        <v>237.41900000000001</v>
      </c>
      <c r="W2710" s="11">
        <v>180.69399999999999</v>
      </c>
      <c r="X2710" s="11">
        <v>112.62</v>
      </c>
      <c r="Y2710" s="11">
        <v>60.874000000000002</v>
      </c>
      <c r="Z2710" s="11">
        <v>26.225999999999999</v>
      </c>
      <c r="AA2710" s="11">
        <v>8.3149999999999995</v>
      </c>
      <c r="AB2710" s="11">
        <v>1.885</v>
      </c>
      <c r="AC2710" s="11">
        <v>0.20899999999999999</v>
      </c>
    </row>
    <row r="2711" spans="1:29" ht="11.5" hidden="1">
      <c r="A2711" s="15">
        <v>2694</v>
      </c>
      <c r="B2711" s="13" t="s">
        <v>1059</v>
      </c>
      <c r="C2711" s="14" t="s">
        <v>1247</v>
      </c>
      <c r="D2711" s="12"/>
      <c r="E2711" s="12">
        <v>170</v>
      </c>
      <c r="F2711" s="13" t="s">
        <v>1110</v>
      </c>
      <c r="G2711" s="12">
        <v>931</v>
      </c>
      <c r="H2711" s="12">
        <v>1990</v>
      </c>
      <c r="I2711" s="11">
        <v>2054.1959999999999</v>
      </c>
      <c r="J2711" s="11">
        <v>1961.6849999999999</v>
      </c>
      <c r="K2711" s="11">
        <v>1852.4280000000001</v>
      </c>
      <c r="L2711" s="11">
        <v>1697.6210000000001</v>
      </c>
      <c r="M2711" s="11">
        <v>1655.425</v>
      </c>
      <c r="N2711" s="11">
        <v>1530.5250000000001</v>
      </c>
      <c r="O2711" s="11">
        <v>1273.252</v>
      </c>
      <c r="P2711" s="11">
        <v>1081.8330000000001</v>
      </c>
      <c r="Q2711" s="11">
        <v>840.62699999999995</v>
      </c>
      <c r="R2711" s="11">
        <v>663.45799999999997</v>
      </c>
      <c r="S2711" s="11">
        <v>557.88699999999994</v>
      </c>
      <c r="T2711" s="11">
        <v>474.92</v>
      </c>
      <c r="U2711" s="11">
        <v>381.238</v>
      </c>
      <c r="V2711" s="11">
        <v>287.49200000000002</v>
      </c>
      <c r="W2711" s="11">
        <v>205.55799999999999</v>
      </c>
      <c r="X2711" s="11">
        <v>144.08199999999999</v>
      </c>
      <c r="Y2711" s="11">
        <v>77.826999999999998</v>
      </c>
      <c r="Z2711" s="11">
        <v>33.354999999999997</v>
      </c>
      <c r="AA2711" s="11">
        <v>11.090999999999999</v>
      </c>
      <c r="AB2711" s="11">
        <v>2.4500000000000002</v>
      </c>
      <c r="AC2711" s="11">
        <v>0.313</v>
      </c>
    </row>
    <row r="2712" spans="1:29" ht="11.5" hidden="1">
      <c r="A2712" s="15">
        <v>2695</v>
      </c>
      <c r="B2712" s="13" t="s">
        <v>1059</v>
      </c>
      <c r="C2712" s="14" t="s">
        <v>1247</v>
      </c>
      <c r="D2712" s="12"/>
      <c r="E2712" s="12">
        <v>170</v>
      </c>
      <c r="F2712" s="13" t="s">
        <v>1110</v>
      </c>
      <c r="G2712" s="12">
        <v>931</v>
      </c>
      <c r="H2712" s="12">
        <v>1995</v>
      </c>
      <c r="I2712" s="11">
        <v>2172.9279999999999</v>
      </c>
      <c r="J2712" s="11">
        <v>2034.8309999999999</v>
      </c>
      <c r="K2712" s="11">
        <v>1954.7249999999999</v>
      </c>
      <c r="L2712" s="11">
        <v>1845.567</v>
      </c>
      <c r="M2712" s="11">
        <v>1689.5519999999999</v>
      </c>
      <c r="N2712" s="11">
        <v>1626.92</v>
      </c>
      <c r="O2712" s="11">
        <v>1501.759</v>
      </c>
      <c r="P2712" s="11">
        <v>1250.3019999999999</v>
      </c>
      <c r="Q2712" s="11">
        <v>1061.7470000000001</v>
      </c>
      <c r="R2712" s="11">
        <v>822.43700000000001</v>
      </c>
      <c r="S2712" s="11">
        <v>645.08399999999995</v>
      </c>
      <c r="T2712" s="11">
        <v>536.96299999999997</v>
      </c>
      <c r="U2712" s="11">
        <v>449.53500000000003</v>
      </c>
      <c r="V2712" s="11">
        <v>350.39</v>
      </c>
      <c r="W2712" s="11">
        <v>251.31800000000001</v>
      </c>
      <c r="X2712" s="11">
        <v>166.209</v>
      </c>
      <c r="Y2712" s="11">
        <v>102.217</v>
      </c>
      <c r="Z2712" s="11">
        <v>44.259</v>
      </c>
      <c r="AA2712" s="11">
        <v>14.782</v>
      </c>
      <c r="AB2712" s="11">
        <v>3.4369999999999998</v>
      </c>
      <c r="AC2712" s="11">
        <v>0.42499999999999999</v>
      </c>
    </row>
    <row r="2713" spans="1:29" ht="11.5" hidden="1">
      <c r="A2713" s="15">
        <v>2696</v>
      </c>
      <c r="B2713" s="13" t="s">
        <v>1059</v>
      </c>
      <c r="C2713" s="14" t="s">
        <v>1247</v>
      </c>
      <c r="D2713" s="12"/>
      <c r="E2713" s="12">
        <v>170</v>
      </c>
      <c r="F2713" s="13" t="s">
        <v>1110</v>
      </c>
      <c r="G2713" s="12">
        <v>931</v>
      </c>
      <c r="H2713" s="12">
        <v>2000</v>
      </c>
      <c r="I2713" s="11">
        <v>2130.643</v>
      </c>
      <c r="J2713" s="11">
        <v>2161.3919999999998</v>
      </c>
      <c r="K2713" s="11">
        <v>2027.396</v>
      </c>
      <c r="L2713" s="11">
        <v>1942.12</v>
      </c>
      <c r="M2713" s="11">
        <v>1828.175</v>
      </c>
      <c r="N2713" s="11">
        <v>1670.393</v>
      </c>
      <c r="O2713" s="11">
        <v>1606.33</v>
      </c>
      <c r="P2713" s="11">
        <v>1480.921</v>
      </c>
      <c r="Q2713" s="11">
        <v>1230.6759999999999</v>
      </c>
      <c r="R2713" s="11">
        <v>1043.002</v>
      </c>
      <c r="S2713" s="11">
        <v>803.21</v>
      </c>
      <c r="T2713" s="11">
        <v>623.51599999999996</v>
      </c>
      <c r="U2713" s="11">
        <v>511.33199999999999</v>
      </c>
      <c r="V2713" s="11">
        <v>416.911</v>
      </c>
      <c r="W2713" s="11">
        <v>310.76</v>
      </c>
      <c r="X2713" s="11">
        <v>208.042</v>
      </c>
      <c r="Y2713" s="11">
        <v>121.655</v>
      </c>
      <c r="Z2713" s="11">
        <v>60.231000000000002</v>
      </c>
      <c r="AA2713" s="11">
        <v>20.547000000000001</v>
      </c>
      <c r="AB2713" s="11">
        <v>4.7990000000000004</v>
      </c>
      <c r="AC2713" s="11">
        <v>0.60699999999999998</v>
      </c>
    </row>
    <row r="2714" spans="1:29" ht="11.5" hidden="1">
      <c r="A2714" s="15">
        <v>2697</v>
      </c>
      <c r="B2714" s="13" t="s">
        <v>1059</v>
      </c>
      <c r="C2714" s="14" t="s">
        <v>1247</v>
      </c>
      <c r="D2714" s="12"/>
      <c r="E2714" s="12">
        <v>170</v>
      </c>
      <c r="F2714" s="13" t="s">
        <v>1110</v>
      </c>
      <c r="G2714" s="12">
        <v>931</v>
      </c>
      <c r="H2714" s="12">
        <v>2005</v>
      </c>
      <c r="I2714" s="11">
        <v>2057.277</v>
      </c>
      <c r="J2714" s="11">
        <v>2119.9949999999999</v>
      </c>
      <c r="K2714" s="11">
        <v>2150.3009999999999</v>
      </c>
      <c r="L2714" s="11">
        <v>2012.125</v>
      </c>
      <c r="M2714" s="11">
        <v>1915.6559999999999</v>
      </c>
      <c r="N2714" s="11">
        <v>1799.8869999999999</v>
      </c>
      <c r="O2714" s="11">
        <v>1643.758</v>
      </c>
      <c r="P2714" s="11">
        <v>1586.56</v>
      </c>
      <c r="Q2714" s="11">
        <v>1462.4939999999999</v>
      </c>
      <c r="R2714" s="11">
        <v>1213.819</v>
      </c>
      <c r="S2714" s="11">
        <v>1024.1320000000001</v>
      </c>
      <c r="T2714" s="11">
        <v>780.61099999999999</v>
      </c>
      <c r="U2714" s="11">
        <v>597.46699999999998</v>
      </c>
      <c r="V2714" s="11">
        <v>478.15300000000002</v>
      </c>
      <c r="W2714" s="11">
        <v>374.43700000000001</v>
      </c>
      <c r="X2714" s="11">
        <v>262.37200000000001</v>
      </c>
      <c r="Y2714" s="11">
        <v>156.506</v>
      </c>
      <c r="Z2714" s="11">
        <v>74.072999999999993</v>
      </c>
      <c r="AA2714" s="11">
        <v>29.181999999999999</v>
      </c>
      <c r="AB2714" s="11">
        <v>6.9660000000000002</v>
      </c>
      <c r="AC2714" s="11">
        <v>0.86799999999999999</v>
      </c>
    </row>
    <row r="2715" spans="1:29" ht="11.5" hidden="1">
      <c r="A2715" s="15">
        <v>2698</v>
      </c>
      <c r="B2715" s="13" t="s">
        <v>1059</v>
      </c>
      <c r="C2715" s="14" t="s">
        <v>1247</v>
      </c>
      <c r="D2715" s="12"/>
      <c r="E2715" s="12">
        <v>170</v>
      </c>
      <c r="F2715" s="13" t="s">
        <v>1110</v>
      </c>
      <c r="G2715" s="12">
        <v>931</v>
      </c>
      <c r="H2715" s="12">
        <v>2010</v>
      </c>
      <c r="I2715" s="11">
        <v>1874.191</v>
      </c>
      <c r="J2715" s="11">
        <v>2048.9560000000001</v>
      </c>
      <c r="K2715" s="11">
        <v>2109.7649999999999</v>
      </c>
      <c r="L2715" s="11">
        <v>2134.5680000000002</v>
      </c>
      <c r="M2715" s="11">
        <v>1990.7550000000001</v>
      </c>
      <c r="N2715" s="11">
        <v>1891.5509999999999</v>
      </c>
      <c r="O2715" s="11">
        <v>1777.63</v>
      </c>
      <c r="P2715" s="11">
        <v>1623.6189999999999</v>
      </c>
      <c r="Q2715" s="11">
        <v>1567.155</v>
      </c>
      <c r="R2715" s="11">
        <v>1442.674</v>
      </c>
      <c r="S2715" s="11">
        <v>1192.98</v>
      </c>
      <c r="T2715" s="11">
        <v>998.15800000000002</v>
      </c>
      <c r="U2715" s="11">
        <v>750.2</v>
      </c>
      <c r="V2715" s="11">
        <v>560.81100000000004</v>
      </c>
      <c r="W2715" s="11">
        <v>432.27800000000002</v>
      </c>
      <c r="X2715" s="11">
        <v>319.33</v>
      </c>
      <c r="Y2715" s="11">
        <v>201.239</v>
      </c>
      <c r="Z2715" s="11">
        <v>98.271000000000001</v>
      </c>
      <c r="AA2715" s="11">
        <v>37.332000000000001</v>
      </c>
      <c r="AB2715" s="11">
        <v>10.298999999999999</v>
      </c>
      <c r="AC2715" s="11">
        <v>1.2789999999999999</v>
      </c>
    </row>
    <row r="2716" spans="1:29" ht="11.5" hidden="1">
      <c r="A2716" s="15">
        <v>2699</v>
      </c>
      <c r="B2716" s="13" t="s">
        <v>1059</v>
      </c>
      <c r="C2716" s="14" t="s">
        <v>1247</v>
      </c>
      <c r="D2716" s="12"/>
      <c r="E2716" s="12">
        <v>170</v>
      </c>
      <c r="F2716" s="13" t="s">
        <v>1110</v>
      </c>
      <c r="G2716" s="12">
        <v>931</v>
      </c>
      <c r="H2716" s="12">
        <v>2015</v>
      </c>
      <c r="I2716" s="11">
        <v>1793.9169999999999</v>
      </c>
      <c r="J2716" s="11">
        <v>1866.777</v>
      </c>
      <c r="K2716" s="11">
        <v>2038.72</v>
      </c>
      <c r="L2716" s="11">
        <v>2094.8470000000002</v>
      </c>
      <c r="M2716" s="11">
        <v>2113.5369999999998</v>
      </c>
      <c r="N2716" s="11">
        <v>1967.1020000000001</v>
      </c>
      <c r="O2716" s="11">
        <v>1868.7059999999999</v>
      </c>
      <c r="P2716" s="11">
        <v>1756.798</v>
      </c>
      <c r="Q2716" s="11">
        <v>1604.3240000000001</v>
      </c>
      <c r="R2716" s="11">
        <v>1547.0139999999999</v>
      </c>
      <c r="S2716" s="11">
        <v>1418.6469999999999</v>
      </c>
      <c r="T2716" s="11">
        <v>1163.6869999999999</v>
      </c>
      <c r="U2716" s="11">
        <v>961.08299999999997</v>
      </c>
      <c r="V2716" s="11">
        <v>706.74300000000005</v>
      </c>
      <c r="W2716" s="11">
        <v>510.25400000000002</v>
      </c>
      <c r="X2716" s="11">
        <v>372.54199999999997</v>
      </c>
      <c r="Y2716" s="11">
        <v>249.88300000000001</v>
      </c>
      <c r="Z2716" s="11">
        <v>130.334</v>
      </c>
      <c r="AA2716" s="11">
        <v>51.359000000000002</v>
      </c>
      <c r="AB2716" s="11">
        <v>13.678000000000001</v>
      </c>
      <c r="AC2716" s="11">
        <v>1.9339999999999999</v>
      </c>
    </row>
    <row r="2717" spans="1:29" ht="11.5" hidden="1">
      <c r="A2717" s="15">
        <v>2700</v>
      </c>
      <c r="B2717" s="13" t="s">
        <v>1059</v>
      </c>
      <c r="C2717" s="14" t="s">
        <v>1247</v>
      </c>
      <c r="D2717" s="12"/>
      <c r="E2717" s="12">
        <v>170</v>
      </c>
      <c r="F2717" s="13" t="s">
        <v>1110</v>
      </c>
      <c r="G2717" s="12">
        <v>931</v>
      </c>
      <c r="H2717" s="12">
        <v>2020</v>
      </c>
      <c r="I2717" s="11">
        <v>1811.777</v>
      </c>
      <c r="J2717" s="11">
        <v>1809.7719999999999</v>
      </c>
      <c r="K2717" s="11">
        <v>1894.6969999999999</v>
      </c>
      <c r="L2717" s="11">
        <v>2079.569</v>
      </c>
      <c r="M2717" s="11">
        <v>2174.8980000000001</v>
      </c>
      <c r="N2717" s="11">
        <v>2190.587</v>
      </c>
      <c r="O2717" s="11">
        <v>2024.6959999999999</v>
      </c>
      <c r="P2717" s="11">
        <v>1903.2439999999999</v>
      </c>
      <c r="Q2717" s="11">
        <v>1773.2829999999999</v>
      </c>
      <c r="R2717" s="11">
        <v>1607.4870000000001</v>
      </c>
      <c r="S2717" s="11">
        <v>1537.39</v>
      </c>
      <c r="T2717" s="11">
        <v>1395.7170000000001</v>
      </c>
      <c r="U2717" s="11">
        <v>1129.431</v>
      </c>
      <c r="V2717" s="11">
        <v>913.13699999999994</v>
      </c>
      <c r="W2717" s="11">
        <v>649.78</v>
      </c>
      <c r="X2717" s="11">
        <v>445.76900000000001</v>
      </c>
      <c r="Y2717" s="11">
        <v>298</v>
      </c>
      <c r="Z2717" s="11">
        <v>166.494</v>
      </c>
      <c r="AA2717" s="11">
        <v>70.447000000000003</v>
      </c>
      <c r="AB2717" s="11">
        <v>19.489000000000001</v>
      </c>
      <c r="AC2717" s="11">
        <v>2.6560000000000001</v>
      </c>
    </row>
    <row r="2718" spans="1:29" ht="11.5" hidden="1">
      <c r="A2718" s="15">
        <v>2701</v>
      </c>
      <c r="B2718" s="13" t="s">
        <v>1059</v>
      </c>
      <c r="C2718" s="14" t="s">
        <v>1248</v>
      </c>
      <c r="D2718" s="12"/>
      <c r="E2718" s="12">
        <v>218</v>
      </c>
      <c r="F2718" s="13" t="s">
        <v>1110</v>
      </c>
      <c r="G2718" s="12">
        <v>931</v>
      </c>
      <c r="H2718" s="12">
        <v>1950</v>
      </c>
      <c r="I2718" s="11">
        <v>268.00400000000002</v>
      </c>
      <c r="J2718" s="11">
        <v>225.411</v>
      </c>
      <c r="K2718" s="11">
        <v>188.48</v>
      </c>
      <c r="L2718" s="11">
        <v>163.72499999999999</v>
      </c>
      <c r="M2718" s="11">
        <v>141.30099999999999</v>
      </c>
      <c r="N2718" s="11">
        <v>120.151</v>
      </c>
      <c r="O2718" s="11">
        <v>104.836</v>
      </c>
      <c r="P2718" s="11">
        <v>97.911000000000001</v>
      </c>
      <c r="Q2718" s="11">
        <v>83.201999999999998</v>
      </c>
      <c r="R2718" s="11">
        <v>74.153000000000006</v>
      </c>
      <c r="S2718" s="11">
        <v>65.119</v>
      </c>
      <c r="T2718" s="11">
        <v>58.689</v>
      </c>
      <c r="U2718" s="11">
        <v>51.575000000000003</v>
      </c>
      <c r="V2718" s="11">
        <v>42.484999999999999</v>
      </c>
      <c r="W2718" s="11">
        <v>30.628</v>
      </c>
      <c r="X2718" s="11">
        <v>17.983000000000001</v>
      </c>
      <c r="Y2718" s="11">
        <v>4.2140000000000004</v>
      </c>
      <c r="Z2718" s="11">
        <v>3.472</v>
      </c>
      <c r="AA2718" s="11">
        <v>2.4649999999999999</v>
      </c>
      <c r="AB2718" s="11">
        <v>1.4390000000000001</v>
      </c>
      <c r="AC2718" s="11">
        <v>0.28799999999999998</v>
      </c>
    </row>
    <row r="2719" spans="1:29" ht="11.5" hidden="1">
      <c r="A2719" s="15">
        <v>2702</v>
      </c>
      <c r="B2719" s="13" t="s">
        <v>1059</v>
      </c>
      <c r="C2719" s="14" t="s">
        <v>1248</v>
      </c>
      <c r="D2719" s="12"/>
      <c r="E2719" s="12">
        <v>218</v>
      </c>
      <c r="F2719" s="13" t="s">
        <v>1110</v>
      </c>
      <c r="G2719" s="12">
        <v>931</v>
      </c>
      <c r="H2719" s="12">
        <v>1955</v>
      </c>
      <c r="I2719" s="11">
        <v>348.87799999999999</v>
      </c>
      <c r="J2719" s="11">
        <v>251.16399999999999</v>
      </c>
      <c r="K2719" s="11">
        <v>220.23599999999999</v>
      </c>
      <c r="L2719" s="11">
        <v>185.18199999999999</v>
      </c>
      <c r="M2719" s="11">
        <v>160.34</v>
      </c>
      <c r="N2719" s="11">
        <v>137.54599999999999</v>
      </c>
      <c r="O2719" s="11">
        <v>116.21</v>
      </c>
      <c r="P2719" s="11">
        <v>100.804</v>
      </c>
      <c r="Q2719" s="11">
        <v>93.623000000000005</v>
      </c>
      <c r="R2719" s="11">
        <v>79.004999999999995</v>
      </c>
      <c r="S2719" s="11">
        <v>69.679000000000002</v>
      </c>
      <c r="T2719" s="11">
        <v>60.122</v>
      </c>
      <c r="U2719" s="11">
        <v>52.563000000000002</v>
      </c>
      <c r="V2719" s="11">
        <v>43.802</v>
      </c>
      <c r="W2719" s="11">
        <v>32.899000000000001</v>
      </c>
      <c r="X2719" s="11">
        <v>20.262</v>
      </c>
      <c r="Y2719" s="11">
        <v>9.16</v>
      </c>
      <c r="Z2719" s="11">
        <v>1.427</v>
      </c>
      <c r="AA2719" s="11">
        <v>0.66200000000000003</v>
      </c>
      <c r="AB2719" s="11">
        <v>0.218</v>
      </c>
      <c r="AC2719" s="11">
        <v>2.9000000000000001E-2</v>
      </c>
    </row>
    <row r="2720" spans="1:29" ht="11.5" hidden="1">
      <c r="A2720" s="15">
        <v>2703</v>
      </c>
      <c r="B2720" s="13" t="s">
        <v>1059</v>
      </c>
      <c r="C2720" s="14" t="s">
        <v>1248</v>
      </c>
      <c r="D2720" s="12"/>
      <c r="E2720" s="12">
        <v>218</v>
      </c>
      <c r="F2720" s="13" t="s">
        <v>1110</v>
      </c>
      <c r="G2720" s="12">
        <v>931</v>
      </c>
      <c r="H2720" s="12">
        <v>1960</v>
      </c>
      <c r="I2720" s="11">
        <v>397.94600000000003</v>
      </c>
      <c r="J2720" s="11">
        <v>329.59199999999998</v>
      </c>
      <c r="K2720" s="11">
        <v>246.61699999999999</v>
      </c>
      <c r="L2720" s="11">
        <v>217.11099999999999</v>
      </c>
      <c r="M2720" s="11">
        <v>181.703</v>
      </c>
      <c r="N2720" s="11">
        <v>156.22800000000001</v>
      </c>
      <c r="O2720" s="11">
        <v>133.083</v>
      </c>
      <c r="P2720" s="11">
        <v>111.82599999999999</v>
      </c>
      <c r="Q2720" s="11">
        <v>96.629000000000005</v>
      </c>
      <c r="R2720" s="11">
        <v>89.353999999999999</v>
      </c>
      <c r="S2720" s="11">
        <v>74.766000000000005</v>
      </c>
      <c r="T2720" s="11">
        <v>64.924000000000007</v>
      </c>
      <c r="U2720" s="11">
        <v>54.514000000000003</v>
      </c>
      <c r="V2720" s="11">
        <v>45.436</v>
      </c>
      <c r="W2720" s="11">
        <v>34.85</v>
      </c>
      <c r="X2720" s="11">
        <v>22.728999999999999</v>
      </c>
      <c r="Y2720" s="11">
        <v>11.074999999999999</v>
      </c>
      <c r="Z2720" s="11">
        <v>3.4460000000000002</v>
      </c>
      <c r="AA2720" s="11">
        <v>0.311</v>
      </c>
      <c r="AB2720" s="11">
        <v>6.8000000000000005E-2</v>
      </c>
      <c r="AC2720" s="11">
        <v>5.0000000000000001E-3</v>
      </c>
    </row>
    <row r="2721" spans="1:29" ht="11.5" hidden="1">
      <c r="A2721" s="15">
        <v>2704</v>
      </c>
      <c r="B2721" s="13" t="s">
        <v>1059</v>
      </c>
      <c r="C2721" s="14" t="s">
        <v>1248</v>
      </c>
      <c r="D2721" s="12"/>
      <c r="E2721" s="12">
        <v>218</v>
      </c>
      <c r="F2721" s="13" t="s">
        <v>1110</v>
      </c>
      <c r="G2721" s="12">
        <v>931</v>
      </c>
      <c r="H2721" s="12">
        <v>1965</v>
      </c>
      <c r="I2721" s="11">
        <v>454.178</v>
      </c>
      <c r="J2721" s="11">
        <v>378.88099999999997</v>
      </c>
      <c r="K2721" s="11">
        <v>324.84800000000001</v>
      </c>
      <c r="L2721" s="11">
        <v>243.78399999999999</v>
      </c>
      <c r="M2721" s="11">
        <v>213.65600000000001</v>
      </c>
      <c r="N2721" s="11">
        <v>177.66200000000001</v>
      </c>
      <c r="O2721" s="11">
        <v>151.80000000000001</v>
      </c>
      <c r="P2721" s="11">
        <v>128.69399999999999</v>
      </c>
      <c r="Q2721" s="11">
        <v>107.759</v>
      </c>
      <c r="R2721" s="11">
        <v>92.733999999999995</v>
      </c>
      <c r="S2721" s="11">
        <v>85.102999999999994</v>
      </c>
      <c r="T2721" s="11">
        <v>70.174999999999997</v>
      </c>
      <c r="U2721" s="11">
        <v>59.405000000000001</v>
      </c>
      <c r="V2721" s="11">
        <v>47.710999999999999</v>
      </c>
      <c r="W2721" s="11">
        <v>36.832000000000001</v>
      </c>
      <c r="X2721" s="11">
        <v>24.802</v>
      </c>
      <c r="Y2721" s="11">
        <v>13.041</v>
      </c>
      <c r="Z2721" s="11">
        <v>4.4939999999999998</v>
      </c>
      <c r="AA2721" s="11">
        <v>0.83199999999999996</v>
      </c>
      <c r="AB2721" s="11">
        <v>3.5999999999999997E-2</v>
      </c>
      <c r="AC2721" s="11">
        <v>2E-3</v>
      </c>
    </row>
    <row r="2722" spans="1:29" ht="11.5" hidden="1">
      <c r="A2722" s="15">
        <v>2705</v>
      </c>
      <c r="B2722" s="13" t="s">
        <v>1059</v>
      </c>
      <c r="C2722" s="14" t="s">
        <v>1248</v>
      </c>
      <c r="D2722" s="12"/>
      <c r="E2722" s="12">
        <v>218</v>
      </c>
      <c r="F2722" s="13" t="s">
        <v>1110</v>
      </c>
      <c r="G2722" s="12">
        <v>931</v>
      </c>
      <c r="H2722" s="12">
        <v>1970</v>
      </c>
      <c r="I2722" s="11">
        <v>516.34900000000005</v>
      </c>
      <c r="J2722" s="11">
        <v>435.68299999999999</v>
      </c>
      <c r="K2722" s="11">
        <v>374.363</v>
      </c>
      <c r="L2722" s="11">
        <v>321.78300000000002</v>
      </c>
      <c r="M2722" s="11">
        <v>240.643</v>
      </c>
      <c r="N2722" s="11">
        <v>209.875</v>
      </c>
      <c r="O2722" s="11">
        <v>173.643</v>
      </c>
      <c r="P2722" s="11">
        <v>147.749</v>
      </c>
      <c r="Q2722" s="11">
        <v>124.795</v>
      </c>
      <c r="R2722" s="11">
        <v>103.99</v>
      </c>
      <c r="S2722" s="11">
        <v>88.765000000000001</v>
      </c>
      <c r="T2722" s="11">
        <v>80.293999999999997</v>
      </c>
      <c r="U2722" s="11">
        <v>64.58</v>
      </c>
      <c r="V2722" s="11">
        <v>52.372999999999998</v>
      </c>
      <c r="W2722" s="11">
        <v>39.087000000000003</v>
      </c>
      <c r="X2722" s="11">
        <v>26.667000000000002</v>
      </c>
      <c r="Y2722" s="11">
        <v>14.654</v>
      </c>
      <c r="Z2722" s="11">
        <v>5.5640000000000001</v>
      </c>
      <c r="AA2722" s="11">
        <v>1.1759999999999999</v>
      </c>
      <c r="AB2722" s="11">
        <v>0.11</v>
      </c>
      <c r="AC2722" s="11">
        <v>2E-3</v>
      </c>
    </row>
    <row r="2723" spans="1:29" ht="11.5" hidden="1">
      <c r="A2723" s="15">
        <v>2706</v>
      </c>
      <c r="B2723" s="13" t="s">
        <v>1059</v>
      </c>
      <c r="C2723" s="14" t="s">
        <v>1248</v>
      </c>
      <c r="D2723" s="12"/>
      <c r="E2723" s="12">
        <v>218</v>
      </c>
      <c r="F2723" s="13" t="s">
        <v>1110</v>
      </c>
      <c r="G2723" s="12">
        <v>931</v>
      </c>
      <c r="H2723" s="12">
        <v>1975</v>
      </c>
      <c r="I2723" s="11">
        <v>568.11699999999996</v>
      </c>
      <c r="J2723" s="11">
        <v>499.79</v>
      </c>
      <c r="K2723" s="11">
        <v>431.4</v>
      </c>
      <c r="L2723" s="11">
        <v>371.411</v>
      </c>
      <c r="M2723" s="11">
        <v>318.31099999999998</v>
      </c>
      <c r="N2723" s="11">
        <v>237.024</v>
      </c>
      <c r="O2723" s="11">
        <v>205.85900000000001</v>
      </c>
      <c r="P2723" s="11">
        <v>169.69</v>
      </c>
      <c r="Q2723" s="11">
        <v>143.89699999999999</v>
      </c>
      <c r="R2723" s="11">
        <v>120.985</v>
      </c>
      <c r="S2723" s="11">
        <v>100.015</v>
      </c>
      <c r="T2723" s="11">
        <v>84.186999999999998</v>
      </c>
      <c r="U2723" s="11">
        <v>74.352000000000004</v>
      </c>
      <c r="V2723" s="11">
        <v>57.401000000000003</v>
      </c>
      <c r="W2723" s="11">
        <v>43.432000000000002</v>
      </c>
      <c r="X2723" s="11">
        <v>28.867000000000001</v>
      </c>
      <c r="Y2723" s="11">
        <v>16.295999999999999</v>
      </c>
      <c r="Z2723" s="11">
        <v>6.6210000000000004</v>
      </c>
      <c r="AA2723" s="11">
        <v>1.595</v>
      </c>
      <c r="AB2723" s="11">
        <v>0.17699999999999999</v>
      </c>
      <c r="AC2723" s="11">
        <v>8.0000000000000002E-3</v>
      </c>
    </row>
    <row r="2724" spans="1:29" ht="11.5" hidden="1">
      <c r="A2724" s="15">
        <v>2707</v>
      </c>
      <c r="B2724" s="13" t="s">
        <v>1059</v>
      </c>
      <c r="C2724" s="14" t="s">
        <v>1248</v>
      </c>
      <c r="D2724" s="12"/>
      <c r="E2724" s="12">
        <v>218</v>
      </c>
      <c r="F2724" s="13" t="s">
        <v>1110</v>
      </c>
      <c r="G2724" s="12">
        <v>931</v>
      </c>
      <c r="H2724" s="12">
        <v>1980</v>
      </c>
      <c r="I2724" s="11">
        <v>604.86</v>
      </c>
      <c r="J2724" s="11">
        <v>553.70399999999995</v>
      </c>
      <c r="K2724" s="11">
        <v>495.73599999999999</v>
      </c>
      <c r="L2724" s="11">
        <v>428.48200000000003</v>
      </c>
      <c r="M2724" s="11">
        <v>367.89600000000002</v>
      </c>
      <c r="N2724" s="11">
        <v>314.16399999999999</v>
      </c>
      <c r="O2724" s="11">
        <v>232.99700000000001</v>
      </c>
      <c r="P2724" s="11">
        <v>201.76300000000001</v>
      </c>
      <c r="Q2724" s="11">
        <v>165.84200000000001</v>
      </c>
      <c r="R2724" s="11">
        <v>140.083</v>
      </c>
      <c r="S2724" s="11">
        <v>116.92</v>
      </c>
      <c r="T2724" s="11">
        <v>95.385999999999996</v>
      </c>
      <c r="U2724" s="11">
        <v>78.489999999999995</v>
      </c>
      <c r="V2724" s="11">
        <v>66.700999999999993</v>
      </c>
      <c r="W2724" s="11">
        <v>48.262</v>
      </c>
      <c r="X2724" s="11">
        <v>32.802999999999997</v>
      </c>
      <c r="Y2724" s="11">
        <v>18.315999999999999</v>
      </c>
      <c r="Z2724" s="11">
        <v>7.843</v>
      </c>
      <c r="AA2724" s="11">
        <v>2.0950000000000002</v>
      </c>
      <c r="AB2724" s="11">
        <v>0.27600000000000002</v>
      </c>
      <c r="AC2724" s="11">
        <v>1.4999999999999999E-2</v>
      </c>
    </row>
    <row r="2725" spans="1:29" ht="11.5" hidden="1">
      <c r="A2725" s="15">
        <v>2708</v>
      </c>
      <c r="B2725" s="13" t="s">
        <v>1059</v>
      </c>
      <c r="C2725" s="14" t="s">
        <v>1248</v>
      </c>
      <c r="D2725" s="12"/>
      <c r="E2725" s="12">
        <v>218</v>
      </c>
      <c r="F2725" s="13" t="s">
        <v>1110</v>
      </c>
      <c r="G2725" s="12">
        <v>931</v>
      </c>
      <c r="H2725" s="12">
        <v>1985</v>
      </c>
      <c r="I2725" s="11">
        <v>647.46500000000003</v>
      </c>
      <c r="J2725" s="11">
        <v>593.31299999999999</v>
      </c>
      <c r="K2725" s="11">
        <v>550.16499999999996</v>
      </c>
      <c r="L2725" s="11">
        <v>492.90699999999998</v>
      </c>
      <c r="M2725" s="11">
        <v>424.84899999999999</v>
      </c>
      <c r="N2725" s="11">
        <v>363.56599999999997</v>
      </c>
      <c r="O2725" s="11">
        <v>309.44200000000001</v>
      </c>
      <c r="P2725" s="11">
        <v>228.73599999999999</v>
      </c>
      <c r="Q2725" s="11">
        <v>197.65700000000001</v>
      </c>
      <c r="R2725" s="11">
        <v>161.92500000000001</v>
      </c>
      <c r="S2725" s="11">
        <v>135.899</v>
      </c>
      <c r="T2725" s="11">
        <v>112.04</v>
      </c>
      <c r="U2725" s="11">
        <v>89.491</v>
      </c>
      <c r="V2725" s="11">
        <v>71.09</v>
      </c>
      <c r="W2725" s="11">
        <v>56.927999999999997</v>
      </c>
      <c r="X2725" s="11">
        <v>37.396000000000001</v>
      </c>
      <c r="Y2725" s="11">
        <v>21.731000000000002</v>
      </c>
      <c r="Z2725" s="11">
        <v>9.25</v>
      </c>
      <c r="AA2725" s="11">
        <v>2.6379999999999999</v>
      </c>
      <c r="AB2725" s="11">
        <v>0.41599999999999998</v>
      </c>
      <c r="AC2725" s="11">
        <v>0.03</v>
      </c>
    </row>
    <row r="2726" spans="1:29" ht="11.5" hidden="1">
      <c r="A2726" s="15">
        <v>2709</v>
      </c>
      <c r="B2726" s="13" t="s">
        <v>1059</v>
      </c>
      <c r="C2726" s="14" t="s">
        <v>1248</v>
      </c>
      <c r="D2726" s="12"/>
      <c r="E2726" s="12">
        <v>218</v>
      </c>
      <c r="F2726" s="13" t="s">
        <v>1110</v>
      </c>
      <c r="G2726" s="12">
        <v>931</v>
      </c>
      <c r="H2726" s="12">
        <v>1990</v>
      </c>
      <c r="I2726" s="11">
        <v>693.53200000000004</v>
      </c>
      <c r="J2726" s="11">
        <v>638.93499999999995</v>
      </c>
      <c r="K2726" s="11">
        <v>590.56100000000004</v>
      </c>
      <c r="L2726" s="11">
        <v>547.60799999999995</v>
      </c>
      <c r="M2726" s="11">
        <v>489.28800000000001</v>
      </c>
      <c r="N2726" s="11">
        <v>420.589</v>
      </c>
      <c r="O2726" s="11">
        <v>358.90899999999999</v>
      </c>
      <c r="P2726" s="11">
        <v>304.738</v>
      </c>
      <c r="Q2726" s="11">
        <v>224.62799999999999</v>
      </c>
      <c r="R2726" s="11">
        <v>193.54</v>
      </c>
      <c r="S2726" s="11">
        <v>157.62700000000001</v>
      </c>
      <c r="T2726" s="11">
        <v>130.79599999999999</v>
      </c>
      <c r="U2726" s="11">
        <v>105.758</v>
      </c>
      <c r="V2726" s="11">
        <v>81.894000000000005</v>
      </c>
      <c r="W2726" s="11">
        <v>61.665999999999997</v>
      </c>
      <c r="X2726" s="11">
        <v>45.402999999999999</v>
      </c>
      <c r="Y2726" s="11">
        <v>25.951000000000001</v>
      </c>
      <c r="Z2726" s="11">
        <v>11.675000000000001</v>
      </c>
      <c r="AA2726" s="11">
        <v>3.423</v>
      </c>
      <c r="AB2726" s="11">
        <v>0.64300000000000002</v>
      </c>
      <c r="AC2726" s="11">
        <v>6.2E-2</v>
      </c>
    </row>
    <row r="2727" spans="1:29" ht="11.5" hidden="1">
      <c r="A2727" s="15">
        <v>2710</v>
      </c>
      <c r="B2727" s="13" t="s">
        <v>1059</v>
      </c>
      <c r="C2727" s="14" t="s">
        <v>1248</v>
      </c>
      <c r="D2727" s="12"/>
      <c r="E2727" s="12">
        <v>218</v>
      </c>
      <c r="F2727" s="13" t="s">
        <v>1110</v>
      </c>
      <c r="G2727" s="12">
        <v>931</v>
      </c>
      <c r="H2727" s="12">
        <v>1995</v>
      </c>
      <c r="I2727" s="11">
        <v>729.12400000000002</v>
      </c>
      <c r="J2727" s="11">
        <v>687.12099999999998</v>
      </c>
      <c r="K2727" s="11">
        <v>636.649</v>
      </c>
      <c r="L2727" s="11">
        <v>588.17600000000004</v>
      </c>
      <c r="M2727" s="11">
        <v>543.94000000000005</v>
      </c>
      <c r="N2727" s="11">
        <v>484.91699999999997</v>
      </c>
      <c r="O2727" s="11">
        <v>415.80399999999997</v>
      </c>
      <c r="P2727" s="11">
        <v>354.04599999999999</v>
      </c>
      <c r="Q2727" s="11">
        <v>299.98200000000003</v>
      </c>
      <c r="R2727" s="11">
        <v>220.37700000000001</v>
      </c>
      <c r="S2727" s="11">
        <v>188.86500000000001</v>
      </c>
      <c r="T2727" s="11">
        <v>152.19399999999999</v>
      </c>
      <c r="U2727" s="11">
        <v>124.08799999999999</v>
      </c>
      <c r="V2727" s="11">
        <v>97.673000000000002</v>
      </c>
      <c r="W2727" s="11">
        <v>72.177999999999997</v>
      </c>
      <c r="X2727" s="11">
        <v>50.566000000000003</v>
      </c>
      <c r="Y2727" s="11">
        <v>33.034999999999997</v>
      </c>
      <c r="Z2727" s="11">
        <v>15.039</v>
      </c>
      <c r="AA2727" s="11">
        <v>4.9669999999999996</v>
      </c>
      <c r="AB2727" s="11">
        <v>1.044</v>
      </c>
      <c r="AC2727" s="11">
        <v>0.13100000000000001</v>
      </c>
    </row>
    <row r="2728" spans="1:29" ht="11.5" hidden="1">
      <c r="A2728" s="15">
        <v>2711</v>
      </c>
      <c r="B2728" s="13" t="s">
        <v>1059</v>
      </c>
      <c r="C2728" s="14" t="s">
        <v>1248</v>
      </c>
      <c r="D2728" s="12"/>
      <c r="E2728" s="12">
        <v>218</v>
      </c>
      <c r="F2728" s="13" t="s">
        <v>1110</v>
      </c>
      <c r="G2728" s="12">
        <v>931</v>
      </c>
      <c r="H2728" s="12">
        <v>2000</v>
      </c>
      <c r="I2728" s="11">
        <v>764.07500000000005</v>
      </c>
      <c r="J2728" s="11">
        <v>723.63</v>
      </c>
      <c r="K2728" s="11">
        <v>684.697</v>
      </c>
      <c r="L2728" s="11">
        <v>633.80799999999999</v>
      </c>
      <c r="M2728" s="11">
        <v>582.02800000000002</v>
      </c>
      <c r="N2728" s="11">
        <v>535.13699999999994</v>
      </c>
      <c r="O2728" s="11">
        <v>474.52199999999999</v>
      </c>
      <c r="P2728" s="11">
        <v>405.81</v>
      </c>
      <c r="Q2728" s="11">
        <v>345.69600000000003</v>
      </c>
      <c r="R2728" s="11">
        <v>293.06900000000002</v>
      </c>
      <c r="S2728" s="11">
        <v>214.51599999999999</v>
      </c>
      <c r="T2728" s="11">
        <v>182.25</v>
      </c>
      <c r="U2728" s="11">
        <v>144.68</v>
      </c>
      <c r="V2728" s="11">
        <v>115.31699999999999</v>
      </c>
      <c r="W2728" s="11">
        <v>87.296999999999997</v>
      </c>
      <c r="X2728" s="11">
        <v>60.706000000000003</v>
      </c>
      <c r="Y2728" s="11">
        <v>38.627000000000002</v>
      </c>
      <c r="Z2728" s="11">
        <v>20.677</v>
      </c>
      <c r="AA2728" s="11">
        <v>7.298</v>
      </c>
      <c r="AB2728" s="11">
        <v>1.85</v>
      </c>
      <c r="AC2728" s="11">
        <v>0.27400000000000002</v>
      </c>
    </row>
    <row r="2729" spans="1:29" ht="11.5" hidden="1">
      <c r="A2729" s="15">
        <v>2712</v>
      </c>
      <c r="B2729" s="13" t="s">
        <v>1059</v>
      </c>
      <c r="C2729" s="14" t="s">
        <v>1248</v>
      </c>
      <c r="D2729" s="12"/>
      <c r="E2729" s="12">
        <v>218</v>
      </c>
      <c r="F2729" s="13" t="s">
        <v>1110</v>
      </c>
      <c r="G2729" s="12">
        <v>931</v>
      </c>
      <c r="H2729" s="12">
        <v>2005</v>
      </c>
      <c r="I2729" s="11">
        <v>761.83399999999995</v>
      </c>
      <c r="J2729" s="11">
        <v>759.63</v>
      </c>
      <c r="K2729" s="11">
        <v>721.11</v>
      </c>
      <c r="L2729" s="11">
        <v>681.45500000000004</v>
      </c>
      <c r="M2729" s="11">
        <v>625.029</v>
      </c>
      <c r="N2729" s="11">
        <v>568.58199999999999</v>
      </c>
      <c r="O2729" s="11">
        <v>518.85900000000004</v>
      </c>
      <c r="P2729" s="11">
        <v>459.06200000000001</v>
      </c>
      <c r="Q2729" s="11">
        <v>393.666</v>
      </c>
      <c r="R2729" s="11">
        <v>336.60500000000002</v>
      </c>
      <c r="S2729" s="11">
        <v>285.17700000000002</v>
      </c>
      <c r="T2729" s="11">
        <v>207.036</v>
      </c>
      <c r="U2729" s="11">
        <v>173.66200000000001</v>
      </c>
      <c r="V2729" s="11">
        <v>135.196</v>
      </c>
      <c r="W2729" s="11">
        <v>104.21299999999999</v>
      </c>
      <c r="X2729" s="11">
        <v>74.356999999999999</v>
      </c>
      <c r="Y2729" s="11">
        <v>46.976999999999997</v>
      </c>
      <c r="Z2729" s="11">
        <v>25.085000000000001</v>
      </c>
      <c r="AA2729" s="11">
        <v>11.005000000000001</v>
      </c>
      <c r="AB2729" s="11">
        <v>3.0630000000000002</v>
      </c>
      <c r="AC2729" s="11">
        <v>0.55800000000000005</v>
      </c>
    </row>
    <row r="2730" spans="1:29" ht="11.5" hidden="1">
      <c r="A2730" s="15">
        <v>2713</v>
      </c>
      <c r="B2730" s="13" t="s">
        <v>1059</v>
      </c>
      <c r="C2730" s="14" t="s">
        <v>1248</v>
      </c>
      <c r="D2730" s="12"/>
      <c r="E2730" s="12">
        <v>218</v>
      </c>
      <c r="F2730" s="13" t="s">
        <v>1110</v>
      </c>
      <c r="G2730" s="12">
        <v>931</v>
      </c>
      <c r="H2730" s="12">
        <v>2010</v>
      </c>
      <c r="I2730" s="11">
        <v>762.64</v>
      </c>
      <c r="J2730" s="11">
        <v>758.77200000000005</v>
      </c>
      <c r="K2730" s="11">
        <v>757.59699999999998</v>
      </c>
      <c r="L2730" s="11">
        <v>718.57399999999996</v>
      </c>
      <c r="M2730" s="11">
        <v>676.28800000000001</v>
      </c>
      <c r="N2730" s="11">
        <v>618.02099999999996</v>
      </c>
      <c r="O2730" s="11">
        <v>560.48900000000003</v>
      </c>
      <c r="P2730" s="11">
        <v>510.78100000000001</v>
      </c>
      <c r="Q2730" s="11">
        <v>451.76</v>
      </c>
      <c r="R2730" s="11">
        <v>387.01100000000002</v>
      </c>
      <c r="S2730" s="11">
        <v>329.55599999999998</v>
      </c>
      <c r="T2730" s="11">
        <v>276.88400000000001</v>
      </c>
      <c r="U2730" s="11">
        <v>198.30699999999999</v>
      </c>
      <c r="V2730" s="11">
        <v>163.321</v>
      </c>
      <c r="W2730" s="11">
        <v>123.20399999999999</v>
      </c>
      <c r="X2730" s="11">
        <v>89.387</v>
      </c>
      <c r="Y2730" s="11">
        <v>57.857999999999997</v>
      </c>
      <c r="Z2730" s="11">
        <v>30.984999999999999</v>
      </c>
      <c r="AA2730" s="11">
        <v>13.673999999999999</v>
      </c>
      <c r="AB2730" s="11">
        <v>4.6989999999999998</v>
      </c>
      <c r="AC2730" s="11">
        <v>0.95299999999999996</v>
      </c>
    </row>
    <row r="2731" spans="1:29" ht="11.5" hidden="1">
      <c r="A2731" s="15">
        <v>2714</v>
      </c>
      <c r="B2731" s="13" t="s">
        <v>1059</v>
      </c>
      <c r="C2731" s="14" t="s">
        <v>1248</v>
      </c>
      <c r="D2731" s="12"/>
      <c r="E2731" s="12">
        <v>218</v>
      </c>
      <c r="F2731" s="13" t="s">
        <v>1110</v>
      </c>
      <c r="G2731" s="12">
        <v>931</v>
      </c>
      <c r="H2731" s="12">
        <v>2015</v>
      </c>
      <c r="I2731" s="11">
        <v>787.149</v>
      </c>
      <c r="J2731" s="11">
        <v>760.34</v>
      </c>
      <c r="K2731" s="11">
        <v>756.875</v>
      </c>
      <c r="L2731" s="11">
        <v>755.149</v>
      </c>
      <c r="M2731" s="11">
        <v>713.77499999999998</v>
      </c>
      <c r="N2731" s="11">
        <v>669.827</v>
      </c>
      <c r="O2731" s="11">
        <v>610.65700000000004</v>
      </c>
      <c r="P2731" s="11">
        <v>553.08900000000006</v>
      </c>
      <c r="Q2731" s="11">
        <v>503.76400000000001</v>
      </c>
      <c r="R2731" s="11">
        <v>444.97399999999999</v>
      </c>
      <c r="S2731" s="11">
        <v>379.52300000000002</v>
      </c>
      <c r="T2731" s="11">
        <v>320.57</v>
      </c>
      <c r="U2731" s="11">
        <v>265.846</v>
      </c>
      <c r="V2731" s="11">
        <v>187.1</v>
      </c>
      <c r="W2731" s="11">
        <v>149.40299999999999</v>
      </c>
      <c r="X2731" s="11">
        <v>106.006</v>
      </c>
      <c r="Y2731" s="11">
        <v>69.962999999999994</v>
      </c>
      <c r="Z2731" s="11">
        <v>38.423000000000002</v>
      </c>
      <c r="AA2731" s="11">
        <v>17.058</v>
      </c>
      <c r="AB2731" s="11">
        <v>6.0019999999999998</v>
      </c>
      <c r="AC2731" s="11">
        <v>1.57</v>
      </c>
    </row>
    <row r="2732" spans="1:29" ht="11.5" hidden="1">
      <c r="A2732" s="15">
        <v>2715</v>
      </c>
      <c r="B2732" s="13" t="s">
        <v>1059</v>
      </c>
      <c r="C2732" s="14" t="s">
        <v>1248</v>
      </c>
      <c r="D2732" s="12"/>
      <c r="E2732" s="12">
        <v>218</v>
      </c>
      <c r="F2732" s="13" t="s">
        <v>1110</v>
      </c>
      <c r="G2732" s="12">
        <v>931</v>
      </c>
      <c r="H2732" s="12">
        <v>2020</v>
      </c>
      <c r="I2732" s="11">
        <v>814.60699999999997</v>
      </c>
      <c r="J2732" s="11">
        <v>787.67200000000003</v>
      </c>
      <c r="K2732" s="11">
        <v>760.86699999999996</v>
      </c>
      <c r="L2732" s="11">
        <v>765.54200000000003</v>
      </c>
      <c r="M2732" s="11">
        <v>770.69299999999998</v>
      </c>
      <c r="N2732" s="11">
        <v>727.72400000000005</v>
      </c>
      <c r="O2732" s="11">
        <v>679.03399999999999</v>
      </c>
      <c r="P2732" s="11">
        <v>615.34100000000001</v>
      </c>
      <c r="Q2732" s="11">
        <v>554.09699999999998</v>
      </c>
      <c r="R2732" s="11">
        <v>501.77100000000002</v>
      </c>
      <c r="S2732" s="11">
        <v>440.12099999999998</v>
      </c>
      <c r="T2732" s="11">
        <v>372.03399999999999</v>
      </c>
      <c r="U2732" s="11">
        <v>310.214</v>
      </c>
      <c r="V2732" s="11">
        <v>253.078</v>
      </c>
      <c r="W2732" s="11">
        <v>173.17400000000001</v>
      </c>
      <c r="X2732" s="11">
        <v>130.49299999999999</v>
      </c>
      <c r="Y2732" s="11">
        <v>84.427000000000007</v>
      </c>
      <c r="Z2732" s="11">
        <v>47.23</v>
      </c>
      <c r="AA2732" s="11">
        <v>21.405999999999999</v>
      </c>
      <c r="AB2732" s="11">
        <v>7.5759999999999996</v>
      </c>
      <c r="AC2732" s="11">
        <v>2.1320000000000001</v>
      </c>
    </row>
    <row r="2733" spans="1:29" ht="11.5" hidden="1">
      <c r="A2733" s="15">
        <v>2716</v>
      </c>
      <c r="B2733" s="13" t="s">
        <v>1059</v>
      </c>
      <c r="C2733" s="14" t="s">
        <v>1249</v>
      </c>
      <c r="D2733" s="12">
        <v>2</v>
      </c>
      <c r="E2733" s="12">
        <v>254</v>
      </c>
      <c r="F2733" s="13" t="s">
        <v>1110</v>
      </c>
      <c r="G2733" s="12">
        <v>931</v>
      </c>
      <c r="H2733" s="12">
        <v>1950</v>
      </c>
      <c r="I2733" s="11">
        <v>1.8009999999999999</v>
      </c>
      <c r="J2733" s="11">
        <v>1.159</v>
      </c>
      <c r="K2733" s="11">
        <v>1.046</v>
      </c>
      <c r="L2733" s="11">
        <v>1.0389999999999999</v>
      </c>
      <c r="M2733" s="11">
        <v>1.006</v>
      </c>
      <c r="N2733" s="11">
        <v>1.056</v>
      </c>
      <c r="O2733" s="11">
        <v>0.94699999999999995</v>
      </c>
      <c r="P2733" s="11">
        <v>0.84099999999999997</v>
      </c>
      <c r="Q2733" s="11">
        <v>0.72199999999999998</v>
      </c>
      <c r="R2733" s="11">
        <v>0.56699999999999995</v>
      </c>
      <c r="S2733" s="11">
        <v>0.55400000000000005</v>
      </c>
      <c r="T2733" s="11">
        <v>0.42</v>
      </c>
      <c r="U2733" s="11">
        <v>0.41</v>
      </c>
      <c r="V2733" s="11">
        <v>0.308</v>
      </c>
      <c r="W2733" s="11">
        <v>0.183</v>
      </c>
      <c r="X2733" s="11">
        <v>0.121</v>
      </c>
      <c r="Y2733" s="11">
        <v>5.7000000000000002E-2</v>
      </c>
      <c r="Z2733" s="11">
        <v>2.4E-2</v>
      </c>
      <c r="AA2733" s="11">
        <v>6.0000000000000001E-3</v>
      </c>
      <c r="AB2733" s="11">
        <v>0</v>
      </c>
      <c r="AC2733" s="11">
        <v>0</v>
      </c>
    </row>
    <row r="2734" spans="1:29" ht="11.5" hidden="1">
      <c r="A2734" s="15">
        <v>2717</v>
      </c>
      <c r="B2734" s="13" t="s">
        <v>1059</v>
      </c>
      <c r="C2734" s="14" t="s">
        <v>1249</v>
      </c>
      <c r="D2734" s="12">
        <v>2</v>
      </c>
      <c r="E2734" s="12">
        <v>254</v>
      </c>
      <c r="F2734" s="13" t="s">
        <v>1110</v>
      </c>
      <c r="G2734" s="12">
        <v>931</v>
      </c>
      <c r="H2734" s="12">
        <v>1955</v>
      </c>
      <c r="I2734" s="11">
        <v>2.1789999999999998</v>
      </c>
      <c r="J2734" s="11">
        <v>1.7709999999999999</v>
      </c>
      <c r="K2734" s="11">
        <v>1.1619999999999999</v>
      </c>
      <c r="L2734" s="11">
        <v>1.022</v>
      </c>
      <c r="M2734" s="11">
        <v>0.97499999999999998</v>
      </c>
      <c r="N2734" s="11">
        <v>1</v>
      </c>
      <c r="O2734" s="11">
        <v>1.1000000000000001</v>
      </c>
      <c r="P2734" s="11">
        <v>0.94799999999999995</v>
      </c>
      <c r="Q2734" s="11">
        <v>0.80700000000000005</v>
      </c>
      <c r="R2734" s="11">
        <v>0.68200000000000005</v>
      </c>
      <c r="S2734" s="11">
        <v>0.53</v>
      </c>
      <c r="T2734" s="11">
        <v>0.51</v>
      </c>
      <c r="U2734" s="11">
        <v>0.375</v>
      </c>
      <c r="V2734" s="11">
        <v>0.35299999999999998</v>
      </c>
      <c r="W2734" s="11">
        <v>0.245</v>
      </c>
      <c r="X2734" s="11">
        <v>0.126</v>
      </c>
      <c r="Y2734" s="11">
        <v>6.5000000000000002E-2</v>
      </c>
      <c r="Z2734" s="11">
        <v>2.3E-2</v>
      </c>
      <c r="AA2734" s="11">
        <v>6.0000000000000001E-3</v>
      </c>
      <c r="AB2734" s="11">
        <v>0</v>
      </c>
      <c r="AC2734" s="11">
        <v>0</v>
      </c>
    </row>
    <row r="2735" spans="1:29" ht="11.5" hidden="1">
      <c r="A2735" s="15">
        <v>2718</v>
      </c>
      <c r="B2735" s="13" t="s">
        <v>1059</v>
      </c>
      <c r="C2735" s="14" t="s">
        <v>1249</v>
      </c>
      <c r="D2735" s="12">
        <v>2</v>
      </c>
      <c r="E2735" s="12">
        <v>254</v>
      </c>
      <c r="F2735" s="13" t="s">
        <v>1110</v>
      </c>
      <c r="G2735" s="12">
        <v>931</v>
      </c>
      <c r="H2735" s="12">
        <v>1960</v>
      </c>
      <c r="I2735" s="11">
        <v>2.2890000000000001</v>
      </c>
      <c r="J2735" s="11">
        <v>2.153</v>
      </c>
      <c r="K2735" s="11">
        <v>1.6659999999999999</v>
      </c>
      <c r="L2735" s="11">
        <v>1.1040000000000001</v>
      </c>
      <c r="M2735" s="11">
        <v>1.0840000000000001</v>
      </c>
      <c r="N2735" s="11">
        <v>1.1040000000000001</v>
      </c>
      <c r="O2735" s="11">
        <v>0.92900000000000005</v>
      </c>
      <c r="P2735" s="11">
        <v>0.92500000000000004</v>
      </c>
      <c r="Q2735" s="11">
        <v>0.98599999999999999</v>
      </c>
      <c r="R2735" s="11">
        <v>0.85699999999999998</v>
      </c>
      <c r="S2735" s="11">
        <v>0.66100000000000003</v>
      </c>
      <c r="T2735" s="11">
        <v>0.52800000000000002</v>
      </c>
      <c r="U2735" s="11">
        <v>0.503</v>
      </c>
      <c r="V2735" s="11">
        <v>0.377</v>
      </c>
      <c r="W2735" s="11">
        <v>0.35099999999999998</v>
      </c>
      <c r="X2735" s="11">
        <v>0.22900000000000001</v>
      </c>
      <c r="Y2735" s="11">
        <v>0.106</v>
      </c>
      <c r="Z2735" s="11">
        <v>3.3000000000000002E-2</v>
      </c>
      <c r="AA2735" s="11">
        <v>5.0000000000000001E-3</v>
      </c>
      <c r="AB2735" s="11">
        <v>0</v>
      </c>
      <c r="AC2735" s="11">
        <v>0</v>
      </c>
    </row>
    <row r="2736" spans="1:29" ht="11.5" hidden="1">
      <c r="A2736" s="15">
        <v>2719</v>
      </c>
      <c r="B2736" s="13" t="s">
        <v>1059</v>
      </c>
      <c r="C2736" s="14" t="s">
        <v>1249</v>
      </c>
      <c r="D2736" s="12">
        <v>2</v>
      </c>
      <c r="E2736" s="12">
        <v>254</v>
      </c>
      <c r="F2736" s="13" t="s">
        <v>1110</v>
      </c>
      <c r="G2736" s="12">
        <v>931</v>
      </c>
      <c r="H2736" s="12">
        <v>1965</v>
      </c>
      <c r="I2736" s="11">
        <v>2.8279999999999998</v>
      </c>
      <c r="J2736" s="11">
        <v>2.58</v>
      </c>
      <c r="K2736" s="11">
        <v>2.073</v>
      </c>
      <c r="L2736" s="11">
        <v>1.59</v>
      </c>
      <c r="M2736" s="11">
        <v>1.2010000000000001</v>
      </c>
      <c r="N2736" s="11">
        <v>1.22</v>
      </c>
      <c r="O2736" s="11">
        <v>1.123</v>
      </c>
      <c r="P2736" s="11">
        <v>1.0640000000000001</v>
      </c>
      <c r="Q2736" s="11">
        <v>1.087</v>
      </c>
      <c r="R2736" s="11">
        <v>0.94399999999999995</v>
      </c>
      <c r="S2736" s="11">
        <v>0.77800000000000002</v>
      </c>
      <c r="T2736" s="11">
        <v>0.55200000000000005</v>
      </c>
      <c r="U2736" s="11">
        <v>0.44700000000000001</v>
      </c>
      <c r="V2736" s="11">
        <v>0.45700000000000002</v>
      </c>
      <c r="W2736" s="11">
        <v>0.33800000000000002</v>
      </c>
      <c r="X2736" s="11">
        <v>0.249</v>
      </c>
      <c r="Y2736" s="11">
        <v>0.14099999999999999</v>
      </c>
      <c r="Z2736" s="11">
        <v>4.9000000000000002E-2</v>
      </c>
      <c r="AA2736" s="11">
        <v>8.9999999999999993E-3</v>
      </c>
      <c r="AB2736" s="11">
        <v>0</v>
      </c>
      <c r="AC2736" s="11">
        <v>0</v>
      </c>
    </row>
    <row r="2737" spans="1:29" ht="11.5" hidden="1">
      <c r="A2737" s="15">
        <v>2720</v>
      </c>
      <c r="B2737" s="13" t="s">
        <v>1059</v>
      </c>
      <c r="C2737" s="14" t="s">
        <v>1249</v>
      </c>
      <c r="D2737" s="12">
        <v>2</v>
      </c>
      <c r="E2737" s="12">
        <v>254</v>
      </c>
      <c r="F2737" s="13" t="s">
        <v>1110</v>
      </c>
      <c r="G2737" s="12">
        <v>931</v>
      </c>
      <c r="H2737" s="12">
        <v>1970</v>
      </c>
      <c r="I2737" s="11">
        <v>3.4529999999999998</v>
      </c>
      <c r="J2737" s="11">
        <v>3.0489999999999999</v>
      </c>
      <c r="K2737" s="11">
        <v>2.6309999999999998</v>
      </c>
      <c r="L2737" s="11">
        <v>2.2000000000000002</v>
      </c>
      <c r="M2737" s="11">
        <v>1.831</v>
      </c>
      <c r="N2737" s="11">
        <v>1.514</v>
      </c>
      <c r="O2737" s="11">
        <v>1.4259999999999999</v>
      </c>
      <c r="P2737" s="11">
        <v>1.266</v>
      </c>
      <c r="Q2737" s="11">
        <v>1.228</v>
      </c>
      <c r="R2737" s="11">
        <v>1.0209999999999999</v>
      </c>
      <c r="S2737" s="11">
        <v>0.84</v>
      </c>
      <c r="T2737" s="11">
        <v>0.67100000000000004</v>
      </c>
      <c r="U2737" s="11">
        <v>0.50700000000000001</v>
      </c>
      <c r="V2737" s="11">
        <v>0.504</v>
      </c>
      <c r="W2737" s="11">
        <v>0.42499999999999999</v>
      </c>
      <c r="X2737" s="11">
        <v>0.24299999999999999</v>
      </c>
      <c r="Y2737" s="11">
        <v>0.16300000000000001</v>
      </c>
      <c r="Z2737" s="11">
        <v>6.6000000000000003E-2</v>
      </c>
      <c r="AA2737" s="11">
        <v>1.2999999999999999E-2</v>
      </c>
      <c r="AB2737" s="11">
        <v>0</v>
      </c>
      <c r="AC2737" s="11">
        <v>0</v>
      </c>
    </row>
    <row r="2738" spans="1:29" ht="11.5" hidden="1">
      <c r="A2738" s="15">
        <v>2721</v>
      </c>
      <c r="B2738" s="13" t="s">
        <v>1059</v>
      </c>
      <c r="C2738" s="14" t="s">
        <v>1249</v>
      </c>
      <c r="D2738" s="12">
        <v>2</v>
      </c>
      <c r="E2738" s="12">
        <v>254</v>
      </c>
      <c r="F2738" s="13" t="s">
        <v>1110</v>
      </c>
      <c r="G2738" s="12">
        <v>931</v>
      </c>
      <c r="H2738" s="12">
        <v>1975</v>
      </c>
      <c r="I2738" s="11">
        <v>3.911</v>
      </c>
      <c r="J2738" s="11">
        <v>3.665</v>
      </c>
      <c r="K2738" s="11">
        <v>3.1589999999999998</v>
      </c>
      <c r="L2738" s="11">
        <v>2.8580000000000001</v>
      </c>
      <c r="M2738" s="11">
        <v>2.2330000000000001</v>
      </c>
      <c r="N2738" s="11">
        <v>2.2450000000000001</v>
      </c>
      <c r="O2738" s="11">
        <v>1.794</v>
      </c>
      <c r="P2738" s="11">
        <v>1.663</v>
      </c>
      <c r="Q2738" s="11">
        <v>1.411</v>
      </c>
      <c r="R2738" s="11">
        <v>0.96</v>
      </c>
      <c r="S2738" s="11">
        <v>1.0509999999999999</v>
      </c>
      <c r="T2738" s="11">
        <v>0.746</v>
      </c>
      <c r="U2738" s="11">
        <v>0.60499999999999998</v>
      </c>
      <c r="V2738" s="11">
        <v>0.51400000000000001</v>
      </c>
      <c r="W2738" s="11">
        <v>0.44900000000000001</v>
      </c>
      <c r="X2738" s="11">
        <v>0.311</v>
      </c>
      <c r="Y2738" s="11">
        <v>0.153</v>
      </c>
      <c r="Z2738" s="11">
        <v>7.1999999999999995E-2</v>
      </c>
      <c r="AA2738" s="11">
        <v>1.6E-2</v>
      </c>
      <c r="AB2738" s="11">
        <v>2E-3</v>
      </c>
      <c r="AC2738" s="11">
        <v>0</v>
      </c>
    </row>
    <row r="2739" spans="1:29" ht="11.5" hidden="1">
      <c r="A2739" s="15">
        <v>2722</v>
      </c>
      <c r="B2739" s="13" t="s">
        <v>1059</v>
      </c>
      <c r="C2739" s="14" t="s">
        <v>1249</v>
      </c>
      <c r="D2739" s="12">
        <v>2</v>
      </c>
      <c r="E2739" s="12">
        <v>254</v>
      </c>
      <c r="F2739" s="13" t="s">
        <v>1110</v>
      </c>
      <c r="G2739" s="12">
        <v>931</v>
      </c>
      <c r="H2739" s="12">
        <v>1980</v>
      </c>
      <c r="I2739" s="11">
        <v>3.738</v>
      </c>
      <c r="J2739" s="11">
        <v>3.8570000000000002</v>
      </c>
      <c r="K2739" s="11">
        <v>3.6760000000000002</v>
      </c>
      <c r="L2739" s="11">
        <v>3.3319999999999999</v>
      </c>
      <c r="M2739" s="11">
        <v>2.7789999999999999</v>
      </c>
      <c r="N2739" s="11">
        <v>2.7389999999999999</v>
      </c>
      <c r="O2739" s="11">
        <v>2.581</v>
      </c>
      <c r="P2739" s="11">
        <v>1.929</v>
      </c>
      <c r="Q2739" s="11">
        <v>1.73</v>
      </c>
      <c r="R2739" s="11">
        <v>1.179</v>
      </c>
      <c r="S2739" s="11">
        <v>1.208</v>
      </c>
      <c r="T2739" s="11">
        <v>0.86099999999999999</v>
      </c>
      <c r="U2739" s="11">
        <v>0.64800000000000002</v>
      </c>
      <c r="V2739" s="11">
        <v>0.70599999999999996</v>
      </c>
      <c r="W2739" s="11">
        <v>0.44800000000000001</v>
      </c>
      <c r="X2739" s="11">
        <v>0.29099999999999998</v>
      </c>
      <c r="Y2739" s="11">
        <v>0.189</v>
      </c>
      <c r="Z2739" s="11">
        <v>7.5999999999999998E-2</v>
      </c>
      <c r="AA2739" s="11">
        <v>2.1000000000000001E-2</v>
      </c>
      <c r="AB2739" s="11">
        <v>3.0000000000000001E-3</v>
      </c>
      <c r="AC2739" s="11">
        <v>0</v>
      </c>
    </row>
    <row r="2740" spans="1:29" ht="11.5" hidden="1">
      <c r="A2740" s="15">
        <v>2723</v>
      </c>
      <c r="B2740" s="13" t="s">
        <v>1059</v>
      </c>
      <c r="C2740" s="14" t="s">
        <v>1249</v>
      </c>
      <c r="D2740" s="12">
        <v>2</v>
      </c>
      <c r="E2740" s="12">
        <v>254</v>
      </c>
      <c r="F2740" s="13" t="s">
        <v>1110</v>
      </c>
      <c r="G2740" s="12">
        <v>931</v>
      </c>
      <c r="H2740" s="12">
        <v>1985</v>
      </c>
      <c r="I2740" s="11">
        <v>4.6420000000000003</v>
      </c>
      <c r="J2740" s="11">
        <v>4.7169999999999996</v>
      </c>
      <c r="K2740" s="11">
        <v>4.6909999999999998</v>
      </c>
      <c r="L2740" s="11">
        <v>4.0449999999999999</v>
      </c>
      <c r="M2740" s="11">
        <v>3.8090000000000002</v>
      </c>
      <c r="N2740" s="11">
        <v>3.3940000000000001</v>
      </c>
      <c r="O2740" s="11">
        <v>3.9249999999999998</v>
      </c>
      <c r="P2740" s="11">
        <v>2.4630000000000001</v>
      </c>
      <c r="Q2740" s="11">
        <v>2.335</v>
      </c>
      <c r="R2740" s="11">
        <v>1.8260000000000001</v>
      </c>
      <c r="S2740" s="11">
        <v>1.2030000000000001</v>
      </c>
      <c r="T2740" s="11">
        <v>1.284</v>
      </c>
      <c r="U2740" s="11">
        <v>0.63</v>
      </c>
      <c r="V2740" s="11">
        <v>0.69099999999999995</v>
      </c>
      <c r="W2740" s="11">
        <v>0.66100000000000003</v>
      </c>
      <c r="X2740" s="11">
        <v>0.33900000000000002</v>
      </c>
      <c r="Y2740" s="11">
        <v>0.215</v>
      </c>
      <c r="Z2740" s="11">
        <v>0.10100000000000001</v>
      </c>
      <c r="AA2740" s="11">
        <v>2.1999999999999999E-2</v>
      </c>
      <c r="AB2740" s="11">
        <v>4.0000000000000001E-3</v>
      </c>
      <c r="AC2740" s="11">
        <v>0</v>
      </c>
    </row>
    <row r="2741" spans="1:29" ht="11.5" hidden="1">
      <c r="A2741" s="15">
        <v>2724</v>
      </c>
      <c r="B2741" s="13" t="s">
        <v>1059</v>
      </c>
      <c r="C2741" s="14" t="s">
        <v>1249</v>
      </c>
      <c r="D2741" s="12">
        <v>2</v>
      </c>
      <c r="E2741" s="12">
        <v>254</v>
      </c>
      <c r="F2741" s="13" t="s">
        <v>1110</v>
      </c>
      <c r="G2741" s="12">
        <v>931</v>
      </c>
      <c r="H2741" s="12">
        <v>1990</v>
      </c>
      <c r="I2741" s="11">
        <v>7.5679999999999996</v>
      </c>
      <c r="J2741" s="11">
        <v>6.327</v>
      </c>
      <c r="K2741" s="11">
        <v>6.1449999999999996</v>
      </c>
      <c r="L2741" s="11">
        <v>4.8710000000000004</v>
      </c>
      <c r="M2741" s="11">
        <v>4.593</v>
      </c>
      <c r="N2741" s="11">
        <v>4.8550000000000004</v>
      </c>
      <c r="O2741" s="11">
        <v>4.5439999999999996</v>
      </c>
      <c r="P2741" s="11">
        <v>4.6779999999999999</v>
      </c>
      <c r="Q2741" s="11">
        <v>2.86</v>
      </c>
      <c r="R2741" s="11">
        <v>2.4580000000000002</v>
      </c>
      <c r="S2741" s="11">
        <v>1.899</v>
      </c>
      <c r="T2741" s="11">
        <v>1.212</v>
      </c>
      <c r="U2741" s="11">
        <v>1.264</v>
      </c>
      <c r="V2741" s="11">
        <v>0.66</v>
      </c>
      <c r="W2741" s="11">
        <v>0.61099999999999999</v>
      </c>
      <c r="X2741" s="11">
        <v>0.52100000000000002</v>
      </c>
      <c r="Y2741" s="11">
        <v>0.24199999999999999</v>
      </c>
      <c r="Z2741" s="11">
        <v>0.114</v>
      </c>
      <c r="AA2741" s="11">
        <v>3.2000000000000001E-2</v>
      </c>
      <c r="AB2741" s="11">
        <v>4.0000000000000001E-3</v>
      </c>
      <c r="AC2741" s="11">
        <v>0</v>
      </c>
    </row>
    <row r="2742" spans="1:29" ht="11.5" hidden="1">
      <c r="A2742" s="15">
        <v>2725</v>
      </c>
      <c r="B2742" s="13" t="s">
        <v>1059</v>
      </c>
      <c r="C2742" s="14" t="s">
        <v>1249</v>
      </c>
      <c r="D2742" s="12">
        <v>2</v>
      </c>
      <c r="E2742" s="12">
        <v>254</v>
      </c>
      <c r="F2742" s="13" t="s">
        <v>1110</v>
      </c>
      <c r="G2742" s="12">
        <v>931</v>
      </c>
      <c r="H2742" s="12">
        <v>1995</v>
      </c>
      <c r="I2742" s="11">
        <v>9.61</v>
      </c>
      <c r="J2742" s="11">
        <v>7.6529999999999996</v>
      </c>
      <c r="K2742" s="11">
        <v>6.53</v>
      </c>
      <c r="L2742" s="11">
        <v>6.0839999999999996</v>
      </c>
      <c r="M2742" s="11">
        <v>4.49</v>
      </c>
      <c r="N2742" s="11">
        <v>5.4210000000000003</v>
      </c>
      <c r="O2742" s="11">
        <v>6.0419999999999998</v>
      </c>
      <c r="P2742" s="11">
        <v>4.6790000000000003</v>
      </c>
      <c r="Q2742" s="11">
        <v>4.6459999999999999</v>
      </c>
      <c r="R2742" s="11">
        <v>2.83</v>
      </c>
      <c r="S2742" s="11">
        <v>2.4159999999999999</v>
      </c>
      <c r="T2742" s="11">
        <v>1.85</v>
      </c>
      <c r="U2742" s="11">
        <v>1.163</v>
      </c>
      <c r="V2742" s="11">
        <v>1.1779999999999999</v>
      </c>
      <c r="W2742" s="11">
        <v>0.58099999999999996</v>
      </c>
      <c r="X2742" s="11">
        <v>0.49099999999999999</v>
      </c>
      <c r="Y2742" s="11">
        <v>0.35299999999999998</v>
      </c>
      <c r="Z2742" s="11">
        <v>0.124</v>
      </c>
      <c r="AA2742" s="11">
        <v>0.04</v>
      </c>
      <c r="AB2742" s="11">
        <v>7.0000000000000001E-3</v>
      </c>
      <c r="AC2742" s="11">
        <v>0</v>
      </c>
    </row>
    <row r="2743" spans="1:29" ht="11.5" hidden="1">
      <c r="A2743" s="15">
        <v>2726</v>
      </c>
      <c r="B2743" s="13" t="s">
        <v>1059</v>
      </c>
      <c r="C2743" s="14" t="s">
        <v>1249</v>
      </c>
      <c r="D2743" s="12">
        <v>2</v>
      </c>
      <c r="E2743" s="12">
        <v>254</v>
      </c>
      <c r="F2743" s="13" t="s">
        <v>1110</v>
      </c>
      <c r="G2743" s="12">
        <v>931</v>
      </c>
      <c r="H2743" s="12">
        <v>2000</v>
      </c>
      <c r="I2743" s="11">
        <v>10.675000000000001</v>
      </c>
      <c r="J2743" s="11">
        <v>9.7449999999999992</v>
      </c>
      <c r="K2743" s="11">
        <v>7.9569999999999999</v>
      </c>
      <c r="L2743" s="11">
        <v>6.444</v>
      </c>
      <c r="M2743" s="11">
        <v>5.5229999999999997</v>
      </c>
      <c r="N2743" s="11">
        <v>5.73</v>
      </c>
      <c r="O2743" s="11">
        <v>7.1959999999999997</v>
      </c>
      <c r="P2743" s="11">
        <v>6.2519999999999998</v>
      </c>
      <c r="Q2743" s="11">
        <v>4.6500000000000004</v>
      </c>
      <c r="R2743" s="11">
        <v>4.6040000000000001</v>
      </c>
      <c r="S2743" s="11">
        <v>2.7890000000000001</v>
      </c>
      <c r="T2743" s="11">
        <v>2.363</v>
      </c>
      <c r="U2743" s="11">
        <v>1.7869999999999999</v>
      </c>
      <c r="V2743" s="11">
        <v>1.095</v>
      </c>
      <c r="W2743" s="11">
        <v>1.0569999999999999</v>
      </c>
      <c r="X2743" s="11">
        <v>0.47899999999999998</v>
      </c>
      <c r="Y2743" s="11">
        <v>0.34599999999999997</v>
      </c>
      <c r="Z2743" s="11">
        <v>0.192</v>
      </c>
      <c r="AA2743" s="11">
        <v>4.7E-2</v>
      </c>
      <c r="AB2743" s="11">
        <v>8.9999999999999993E-3</v>
      </c>
      <c r="AC2743" s="11">
        <v>1E-3</v>
      </c>
    </row>
    <row r="2744" spans="1:29" ht="11.5" hidden="1">
      <c r="A2744" s="15">
        <v>2727</v>
      </c>
      <c r="B2744" s="13" t="s">
        <v>1059</v>
      </c>
      <c r="C2744" s="14" t="s">
        <v>1249</v>
      </c>
      <c r="D2744" s="12">
        <v>2</v>
      </c>
      <c r="E2744" s="12">
        <v>254</v>
      </c>
      <c r="F2744" s="13" t="s">
        <v>1110</v>
      </c>
      <c r="G2744" s="12">
        <v>931</v>
      </c>
      <c r="H2744" s="12">
        <v>2005</v>
      </c>
      <c r="I2744" s="11">
        <v>12.91</v>
      </c>
      <c r="J2744" s="11">
        <v>11.891999999999999</v>
      </c>
      <c r="K2744" s="11">
        <v>11.093999999999999</v>
      </c>
      <c r="L2744" s="11">
        <v>9.1539999999999999</v>
      </c>
      <c r="M2744" s="11">
        <v>7.6749999999999998</v>
      </c>
      <c r="N2744" s="11">
        <v>7.4589999999999996</v>
      </c>
      <c r="O2744" s="11">
        <v>8.5399999999999991</v>
      </c>
      <c r="P2744" s="11">
        <v>8.2550000000000008</v>
      </c>
      <c r="Q2744" s="11">
        <v>6.4420000000000002</v>
      </c>
      <c r="R2744" s="11">
        <v>5.6859999999999999</v>
      </c>
      <c r="S2744" s="11">
        <v>4.5069999999999997</v>
      </c>
      <c r="T2744" s="11">
        <v>2.7149999999999999</v>
      </c>
      <c r="U2744" s="11">
        <v>2.2770000000000001</v>
      </c>
      <c r="V2744" s="11">
        <v>1.077</v>
      </c>
      <c r="W2744" s="11">
        <v>0.97699999999999998</v>
      </c>
      <c r="X2744" s="11">
        <v>0.90500000000000003</v>
      </c>
      <c r="Y2744" s="11">
        <v>0.42299999999999999</v>
      </c>
      <c r="Z2744" s="11">
        <v>0.32700000000000001</v>
      </c>
      <c r="AA2744" s="11">
        <v>8.6999999999999994E-2</v>
      </c>
      <c r="AB2744" s="11">
        <v>1.2999999999999999E-2</v>
      </c>
      <c r="AC2744" s="11">
        <v>1E-3</v>
      </c>
    </row>
    <row r="2745" spans="1:29" ht="11.5" hidden="1">
      <c r="A2745" s="15">
        <v>2728</v>
      </c>
      <c r="B2745" s="13" t="s">
        <v>1059</v>
      </c>
      <c r="C2745" s="14" t="s">
        <v>1249</v>
      </c>
      <c r="D2745" s="12">
        <v>2</v>
      </c>
      <c r="E2745" s="12">
        <v>254</v>
      </c>
      <c r="F2745" s="13" t="s">
        <v>1110</v>
      </c>
      <c r="G2745" s="12">
        <v>931</v>
      </c>
      <c r="H2745" s="12">
        <v>2010</v>
      </c>
      <c r="I2745" s="11">
        <v>14.901999999999999</v>
      </c>
      <c r="J2745" s="11">
        <v>13.227</v>
      </c>
      <c r="K2745" s="11">
        <v>11.694000000000001</v>
      </c>
      <c r="L2745" s="11">
        <v>9.8759999999999994</v>
      </c>
      <c r="M2745" s="11">
        <v>8.3350000000000009</v>
      </c>
      <c r="N2745" s="11">
        <v>9.0389999999999997</v>
      </c>
      <c r="O2745" s="11">
        <v>9.4049999999999994</v>
      </c>
      <c r="P2745" s="11">
        <v>8.9719999999999995</v>
      </c>
      <c r="Q2745" s="11">
        <v>7.7789999999999999</v>
      </c>
      <c r="R2745" s="11">
        <v>5.9829999999999997</v>
      </c>
      <c r="S2745" s="11">
        <v>5.29</v>
      </c>
      <c r="T2745" s="11">
        <v>4.1349999999999998</v>
      </c>
      <c r="U2745" s="11">
        <v>2.5009999999999999</v>
      </c>
      <c r="V2745" s="11">
        <v>2.1070000000000002</v>
      </c>
      <c r="W2745" s="11">
        <v>1.0489999999999999</v>
      </c>
      <c r="X2745" s="11">
        <v>0.92300000000000004</v>
      </c>
      <c r="Y2745" s="11">
        <v>0.80200000000000005</v>
      </c>
      <c r="Z2745" s="11">
        <v>0.33800000000000002</v>
      </c>
      <c r="AA2745" s="11">
        <v>0.156</v>
      </c>
      <c r="AB2745" s="11">
        <v>2.8000000000000001E-2</v>
      </c>
      <c r="AC2745" s="11">
        <v>2E-3</v>
      </c>
    </row>
    <row r="2746" spans="1:29" ht="11.5" hidden="1">
      <c r="A2746" s="15">
        <v>2729</v>
      </c>
      <c r="B2746" s="13" t="s">
        <v>1059</v>
      </c>
      <c r="C2746" s="14" t="s">
        <v>1249</v>
      </c>
      <c r="D2746" s="12">
        <v>2</v>
      </c>
      <c r="E2746" s="12">
        <v>254</v>
      </c>
      <c r="F2746" s="13" t="s">
        <v>1110</v>
      </c>
      <c r="G2746" s="12">
        <v>931</v>
      </c>
      <c r="H2746" s="12">
        <v>2015</v>
      </c>
      <c r="I2746" s="11">
        <v>14.691000000000001</v>
      </c>
      <c r="J2746" s="11">
        <v>14.260999999999999</v>
      </c>
      <c r="K2746" s="11">
        <v>14.188000000000001</v>
      </c>
      <c r="L2746" s="11">
        <v>12.221</v>
      </c>
      <c r="M2746" s="11">
        <v>10.218</v>
      </c>
      <c r="N2746" s="11">
        <v>9.532</v>
      </c>
      <c r="O2746" s="11">
        <v>10.334</v>
      </c>
      <c r="P2746" s="11">
        <v>9.6839999999999993</v>
      </c>
      <c r="Q2746" s="11">
        <v>8.7639999999999993</v>
      </c>
      <c r="R2746" s="11">
        <v>7.5380000000000003</v>
      </c>
      <c r="S2746" s="11">
        <v>5.9119999999999999</v>
      </c>
      <c r="T2746" s="11">
        <v>5.1210000000000004</v>
      </c>
      <c r="U2746" s="11">
        <v>3.7210000000000001</v>
      </c>
      <c r="V2746" s="11">
        <v>2.2650000000000001</v>
      </c>
      <c r="W2746" s="11">
        <v>1.7250000000000001</v>
      </c>
      <c r="X2746" s="11">
        <v>0.81799999999999995</v>
      </c>
      <c r="Y2746" s="11">
        <v>0.55300000000000005</v>
      </c>
      <c r="Z2746" s="11">
        <v>0.36499999999999999</v>
      </c>
      <c r="AA2746" s="11">
        <v>0.17499999999999999</v>
      </c>
      <c r="AB2746" s="11">
        <v>5.3999999999999999E-2</v>
      </c>
      <c r="AC2746" s="11">
        <v>5.0000000000000001E-3</v>
      </c>
    </row>
    <row r="2747" spans="1:29" ht="11.5" hidden="1">
      <c r="A2747" s="15">
        <v>2730</v>
      </c>
      <c r="B2747" s="13" t="s">
        <v>1059</v>
      </c>
      <c r="C2747" s="14" t="s">
        <v>1249</v>
      </c>
      <c r="D2747" s="12">
        <v>2</v>
      </c>
      <c r="E2747" s="12">
        <v>254</v>
      </c>
      <c r="F2747" s="13" t="s">
        <v>1110</v>
      </c>
      <c r="G2747" s="12">
        <v>931</v>
      </c>
      <c r="H2747" s="12">
        <v>2020</v>
      </c>
      <c r="I2747" s="11">
        <v>17.399000000000001</v>
      </c>
      <c r="J2747" s="11">
        <v>14.803000000000001</v>
      </c>
      <c r="K2747" s="11">
        <v>14.324999999999999</v>
      </c>
      <c r="L2747" s="11">
        <v>14.385</v>
      </c>
      <c r="M2747" s="11">
        <v>12.683</v>
      </c>
      <c r="N2747" s="11">
        <v>10.785</v>
      </c>
      <c r="O2747" s="11">
        <v>9.9990000000000006</v>
      </c>
      <c r="P2747" s="11">
        <v>10.651</v>
      </c>
      <c r="Q2747" s="11">
        <v>9.8780000000000001</v>
      </c>
      <c r="R2747" s="11">
        <v>8.8650000000000002</v>
      </c>
      <c r="S2747" s="11">
        <v>7.5739999999999998</v>
      </c>
      <c r="T2747" s="11">
        <v>5.9020000000000001</v>
      </c>
      <c r="U2747" s="11">
        <v>5.0629999999999997</v>
      </c>
      <c r="V2747" s="11">
        <v>3.6240000000000001</v>
      </c>
      <c r="W2747" s="11">
        <v>2.145</v>
      </c>
      <c r="X2747" s="11">
        <v>1.548</v>
      </c>
      <c r="Y2747" s="11">
        <v>0.66700000000000004</v>
      </c>
      <c r="Z2747" s="11">
        <v>0.375</v>
      </c>
      <c r="AA2747" s="11">
        <v>0.188</v>
      </c>
      <c r="AB2747" s="11">
        <v>6.2E-2</v>
      </c>
      <c r="AC2747" s="11">
        <v>1.0999999999999999E-2</v>
      </c>
    </row>
    <row r="2748" spans="1:29" ht="11.5" hidden="1">
      <c r="A2748" s="15">
        <v>2731</v>
      </c>
      <c r="B2748" s="13" t="s">
        <v>1059</v>
      </c>
      <c r="C2748" s="14" t="s">
        <v>1250</v>
      </c>
      <c r="D2748" s="12"/>
      <c r="E2748" s="12">
        <v>328</v>
      </c>
      <c r="F2748" s="13" t="s">
        <v>1110</v>
      </c>
      <c r="G2748" s="12">
        <v>931</v>
      </c>
      <c r="H2748" s="12">
        <v>1950</v>
      </c>
      <c r="I2748" s="11">
        <v>33.914999999999999</v>
      </c>
      <c r="J2748" s="11">
        <v>24.385000000000002</v>
      </c>
      <c r="K2748" s="11">
        <v>21.88</v>
      </c>
      <c r="L2748" s="11">
        <v>19.359000000000002</v>
      </c>
      <c r="M2748" s="11">
        <v>17.721</v>
      </c>
      <c r="N2748" s="11">
        <v>14.766</v>
      </c>
      <c r="O2748" s="11">
        <v>13.301</v>
      </c>
      <c r="P2748" s="11">
        <v>12.065</v>
      </c>
      <c r="Q2748" s="11">
        <v>10.535</v>
      </c>
      <c r="R2748" s="11">
        <v>9.3989999999999991</v>
      </c>
      <c r="S2748" s="11">
        <v>7.16</v>
      </c>
      <c r="T2748" s="11">
        <v>5.8250000000000002</v>
      </c>
      <c r="U2748" s="11">
        <v>4.6399999999999997</v>
      </c>
      <c r="V2748" s="11">
        <v>4.12</v>
      </c>
      <c r="W2748" s="11">
        <v>2.7309999999999999</v>
      </c>
      <c r="X2748" s="11">
        <v>1.5549999999999999</v>
      </c>
      <c r="Y2748" s="11">
        <v>0.65400000000000003</v>
      </c>
      <c r="Z2748" s="11">
        <v>0.42899999999999999</v>
      </c>
      <c r="AA2748" s="11">
        <v>0.215</v>
      </c>
      <c r="AB2748" s="11">
        <v>0.108</v>
      </c>
      <c r="AC2748" s="11">
        <v>5.3999999999999999E-2</v>
      </c>
    </row>
    <row r="2749" spans="1:29" ht="11.5" hidden="1">
      <c r="A2749" s="15">
        <v>2732</v>
      </c>
      <c r="B2749" s="13" t="s">
        <v>1059</v>
      </c>
      <c r="C2749" s="14" t="s">
        <v>1250</v>
      </c>
      <c r="D2749" s="12"/>
      <c r="E2749" s="12">
        <v>328</v>
      </c>
      <c r="F2749" s="13" t="s">
        <v>1110</v>
      </c>
      <c r="G2749" s="12">
        <v>931</v>
      </c>
      <c r="H2749" s="12">
        <v>1955</v>
      </c>
      <c r="I2749" s="11">
        <v>45.195</v>
      </c>
      <c r="J2749" s="11">
        <v>33.25</v>
      </c>
      <c r="K2749" s="11">
        <v>24.19</v>
      </c>
      <c r="L2749" s="11">
        <v>22.936</v>
      </c>
      <c r="M2749" s="11">
        <v>19.626999999999999</v>
      </c>
      <c r="N2749" s="11">
        <v>17.097999999999999</v>
      </c>
      <c r="O2749" s="11">
        <v>14.833</v>
      </c>
      <c r="P2749" s="11">
        <v>13.313000000000001</v>
      </c>
      <c r="Q2749" s="11">
        <v>11.188000000000001</v>
      </c>
      <c r="R2749" s="11">
        <v>10.164999999999999</v>
      </c>
      <c r="S2749" s="11">
        <v>7.9349999999999996</v>
      </c>
      <c r="T2749" s="11">
        <v>6.6180000000000003</v>
      </c>
      <c r="U2749" s="11">
        <v>5.1959999999999997</v>
      </c>
      <c r="V2749" s="11">
        <v>4.2949999999999999</v>
      </c>
      <c r="W2749" s="11">
        <v>2.9529999999999998</v>
      </c>
      <c r="X2749" s="11">
        <v>1.827</v>
      </c>
      <c r="Y2749" s="11">
        <v>1.1399999999999999</v>
      </c>
      <c r="Z2749" s="11">
        <v>0.27400000000000002</v>
      </c>
      <c r="AA2749" s="11">
        <v>0.12</v>
      </c>
      <c r="AB2749" s="11">
        <v>3.5999999999999997E-2</v>
      </c>
      <c r="AC2749" s="11">
        <v>1.7000000000000001E-2</v>
      </c>
    </row>
    <row r="2750" spans="1:29" ht="11.5" hidden="1">
      <c r="A2750" s="15">
        <v>2733</v>
      </c>
      <c r="B2750" s="13" t="s">
        <v>1059</v>
      </c>
      <c r="C2750" s="14" t="s">
        <v>1250</v>
      </c>
      <c r="D2750" s="12"/>
      <c r="E2750" s="12">
        <v>328</v>
      </c>
      <c r="F2750" s="13" t="s">
        <v>1110</v>
      </c>
      <c r="G2750" s="12">
        <v>931</v>
      </c>
      <c r="H2750" s="12">
        <v>1960</v>
      </c>
      <c r="I2750" s="11">
        <v>53.822000000000003</v>
      </c>
      <c r="J2750" s="11">
        <v>44.23</v>
      </c>
      <c r="K2750" s="11">
        <v>33.445999999999998</v>
      </c>
      <c r="L2750" s="11">
        <v>25.960999999999999</v>
      </c>
      <c r="M2750" s="11">
        <v>21.827000000000002</v>
      </c>
      <c r="N2750" s="11">
        <v>18.716000000000001</v>
      </c>
      <c r="O2750" s="11">
        <v>16.745000000000001</v>
      </c>
      <c r="P2750" s="11">
        <v>14.577999999999999</v>
      </c>
      <c r="Q2750" s="11">
        <v>11.837</v>
      </c>
      <c r="R2750" s="11">
        <v>10.916</v>
      </c>
      <c r="S2750" s="11">
        <v>8.6880000000000006</v>
      </c>
      <c r="T2750" s="11">
        <v>7.383</v>
      </c>
      <c r="U2750" s="11">
        <v>5.7220000000000004</v>
      </c>
      <c r="V2750" s="11">
        <v>4.4470000000000001</v>
      </c>
      <c r="W2750" s="11">
        <v>3.1349999999999998</v>
      </c>
      <c r="X2750" s="11">
        <v>2.089</v>
      </c>
      <c r="Y2750" s="11">
        <v>1.2410000000000001</v>
      </c>
      <c r="Z2750" s="11">
        <v>0.47699999999999998</v>
      </c>
      <c r="AA2750" s="11">
        <v>7.3999999999999996E-2</v>
      </c>
      <c r="AB2750" s="11">
        <v>0.02</v>
      </c>
      <c r="AC2750" s="11">
        <v>5.0000000000000001E-3</v>
      </c>
    </row>
    <row r="2751" spans="1:29" ht="11.5" hidden="1">
      <c r="A2751" s="15">
        <v>2734</v>
      </c>
      <c r="B2751" s="13" t="s">
        <v>1059</v>
      </c>
      <c r="C2751" s="14" t="s">
        <v>1250</v>
      </c>
      <c r="D2751" s="12"/>
      <c r="E2751" s="12">
        <v>328</v>
      </c>
      <c r="F2751" s="13" t="s">
        <v>1110</v>
      </c>
      <c r="G2751" s="12">
        <v>931</v>
      </c>
      <c r="H2751" s="12">
        <v>1965</v>
      </c>
      <c r="I2751" s="11">
        <v>56.683</v>
      </c>
      <c r="J2751" s="11">
        <v>52.787999999999997</v>
      </c>
      <c r="K2751" s="11">
        <v>43.968000000000004</v>
      </c>
      <c r="L2751" s="11">
        <v>31.844999999999999</v>
      </c>
      <c r="M2751" s="11">
        <v>24.724</v>
      </c>
      <c r="N2751" s="11">
        <v>19.914000000000001</v>
      </c>
      <c r="O2751" s="11">
        <v>16.850999999999999</v>
      </c>
      <c r="P2751" s="11">
        <v>15.816000000000001</v>
      </c>
      <c r="Q2751" s="11">
        <v>13.077999999999999</v>
      </c>
      <c r="R2751" s="11">
        <v>11.521000000000001</v>
      </c>
      <c r="S2751" s="11">
        <v>9.3330000000000002</v>
      </c>
      <c r="T2751" s="11">
        <v>8.1319999999999997</v>
      </c>
      <c r="U2751" s="11">
        <v>6.0990000000000002</v>
      </c>
      <c r="V2751" s="11">
        <v>5.3239999999999998</v>
      </c>
      <c r="W2751" s="11">
        <v>3.4009999999999998</v>
      </c>
      <c r="X2751" s="11">
        <v>2.1749999999999998</v>
      </c>
      <c r="Y2751" s="11">
        <v>1.3120000000000001</v>
      </c>
      <c r="Z2751" s="11">
        <v>0.51700000000000002</v>
      </c>
      <c r="AA2751" s="11">
        <v>0.129</v>
      </c>
      <c r="AB2751" s="11">
        <v>1.2E-2</v>
      </c>
      <c r="AC2751" s="11">
        <v>2E-3</v>
      </c>
    </row>
    <row r="2752" spans="1:29" ht="11.5" hidden="1">
      <c r="A2752" s="15">
        <v>2735</v>
      </c>
      <c r="B2752" s="13" t="s">
        <v>1059</v>
      </c>
      <c r="C2752" s="14" t="s">
        <v>1250</v>
      </c>
      <c r="D2752" s="12"/>
      <c r="E2752" s="12">
        <v>328</v>
      </c>
      <c r="F2752" s="13" t="s">
        <v>1110</v>
      </c>
      <c r="G2752" s="12">
        <v>931</v>
      </c>
      <c r="H2752" s="12">
        <v>1970</v>
      </c>
      <c r="I2752" s="11">
        <v>57.875</v>
      </c>
      <c r="J2752" s="11">
        <v>55.692</v>
      </c>
      <c r="K2752" s="11">
        <v>50.207999999999998</v>
      </c>
      <c r="L2752" s="11">
        <v>40.325000000000003</v>
      </c>
      <c r="M2752" s="11">
        <v>27.614999999999998</v>
      </c>
      <c r="N2752" s="11">
        <v>20.100000000000001</v>
      </c>
      <c r="O2752" s="11">
        <v>17.617999999999999</v>
      </c>
      <c r="P2752" s="11">
        <v>16.303999999999998</v>
      </c>
      <c r="Q2752" s="11">
        <v>14.62</v>
      </c>
      <c r="R2752" s="11">
        <v>12.112</v>
      </c>
      <c r="S2752" s="11">
        <v>9.9429999999999996</v>
      </c>
      <c r="T2752" s="11">
        <v>8.77</v>
      </c>
      <c r="U2752" s="11">
        <v>6.3250000000000002</v>
      </c>
      <c r="V2752" s="11">
        <v>6.0170000000000003</v>
      </c>
      <c r="W2752" s="11">
        <v>3.4809999999999999</v>
      </c>
      <c r="X2752" s="11">
        <v>2.113</v>
      </c>
      <c r="Y2752" s="11">
        <v>1.2769999999999999</v>
      </c>
      <c r="Z2752" s="11">
        <v>0.54600000000000004</v>
      </c>
      <c r="AA2752" s="11">
        <v>0.14000000000000001</v>
      </c>
      <c r="AB2752" s="11">
        <v>1.9E-2</v>
      </c>
      <c r="AC2752" s="11">
        <v>1E-3</v>
      </c>
    </row>
    <row r="2753" spans="1:29" ht="11.5" hidden="1">
      <c r="A2753" s="15">
        <v>2736</v>
      </c>
      <c r="B2753" s="13" t="s">
        <v>1059</v>
      </c>
      <c r="C2753" s="14" t="s">
        <v>1250</v>
      </c>
      <c r="D2753" s="12"/>
      <c r="E2753" s="12">
        <v>328</v>
      </c>
      <c r="F2753" s="13" t="s">
        <v>1110</v>
      </c>
      <c r="G2753" s="12">
        <v>931</v>
      </c>
      <c r="H2753" s="12">
        <v>1975</v>
      </c>
      <c r="I2753" s="11">
        <v>58.189</v>
      </c>
      <c r="J2753" s="11">
        <v>56.944000000000003</v>
      </c>
      <c r="K2753" s="11">
        <v>48.072000000000003</v>
      </c>
      <c r="L2753" s="11">
        <v>44.334000000000003</v>
      </c>
      <c r="M2753" s="11">
        <v>34.865000000000002</v>
      </c>
      <c r="N2753" s="11">
        <v>23.521999999999998</v>
      </c>
      <c r="O2753" s="11">
        <v>19.606000000000002</v>
      </c>
      <c r="P2753" s="11">
        <v>17.225999999999999</v>
      </c>
      <c r="Q2753" s="11">
        <v>14.407</v>
      </c>
      <c r="R2753" s="11">
        <v>12.986000000000001</v>
      </c>
      <c r="S2753" s="11">
        <v>10.718</v>
      </c>
      <c r="T2753" s="11">
        <v>8.8800000000000008</v>
      </c>
      <c r="U2753" s="11">
        <v>6.4930000000000003</v>
      </c>
      <c r="V2753" s="11">
        <v>6.2060000000000004</v>
      </c>
      <c r="W2753" s="11">
        <v>3.6379999999999999</v>
      </c>
      <c r="X2753" s="11">
        <v>2.456</v>
      </c>
      <c r="Y2753" s="11">
        <v>1.468</v>
      </c>
      <c r="Z2753" s="11">
        <v>0.51300000000000001</v>
      </c>
      <c r="AA2753" s="11">
        <v>0.14000000000000001</v>
      </c>
      <c r="AB2753" s="11">
        <v>1.9E-2</v>
      </c>
      <c r="AC2753" s="11">
        <v>2E-3</v>
      </c>
    </row>
    <row r="2754" spans="1:29" ht="11.5" hidden="1">
      <c r="A2754" s="15">
        <v>2737</v>
      </c>
      <c r="B2754" s="13" t="s">
        <v>1059</v>
      </c>
      <c r="C2754" s="14" t="s">
        <v>1250</v>
      </c>
      <c r="D2754" s="12"/>
      <c r="E2754" s="12">
        <v>328</v>
      </c>
      <c r="F2754" s="13" t="s">
        <v>1110</v>
      </c>
      <c r="G2754" s="12">
        <v>931</v>
      </c>
      <c r="H2754" s="12">
        <v>1980</v>
      </c>
      <c r="I2754" s="11">
        <v>52.707000000000001</v>
      </c>
      <c r="J2754" s="11">
        <v>55.423000000000002</v>
      </c>
      <c r="K2754" s="11">
        <v>54.682000000000002</v>
      </c>
      <c r="L2754" s="11">
        <v>45.82</v>
      </c>
      <c r="M2754" s="11">
        <v>39.790999999999997</v>
      </c>
      <c r="N2754" s="11">
        <v>29.681999999999999</v>
      </c>
      <c r="O2754" s="11">
        <v>21.405999999999999</v>
      </c>
      <c r="P2754" s="11">
        <v>17.085000000000001</v>
      </c>
      <c r="Q2754" s="11">
        <v>14.906000000000001</v>
      </c>
      <c r="R2754" s="11">
        <v>13.262</v>
      </c>
      <c r="S2754" s="11">
        <v>11.835000000000001</v>
      </c>
      <c r="T2754" s="11">
        <v>8.9410000000000007</v>
      </c>
      <c r="U2754" s="11">
        <v>6.6920000000000002</v>
      </c>
      <c r="V2754" s="11">
        <v>6.3710000000000004</v>
      </c>
      <c r="W2754" s="11">
        <v>3.782</v>
      </c>
      <c r="X2754" s="11">
        <v>2.7690000000000001</v>
      </c>
      <c r="Y2754" s="11">
        <v>1.5529999999999999</v>
      </c>
      <c r="Z2754" s="11">
        <v>0.58599999999999997</v>
      </c>
      <c r="AA2754" s="11">
        <v>0.127</v>
      </c>
      <c r="AB2754" s="11">
        <v>1.9E-2</v>
      </c>
      <c r="AC2754" s="11">
        <v>2E-3</v>
      </c>
    </row>
    <row r="2755" spans="1:29" ht="11.5" hidden="1">
      <c r="A2755" s="15">
        <v>2738</v>
      </c>
      <c r="B2755" s="13" t="s">
        <v>1059</v>
      </c>
      <c r="C2755" s="14" t="s">
        <v>1250</v>
      </c>
      <c r="D2755" s="12"/>
      <c r="E2755" s="12">
        <v>328</v>
      </c>
      <c r="F2755" s="13" t="s">
        <v>1110</v>
      </c>
      <c r="G2755" s="12">
        <v>931</v>
      </c>
      <c r="H2755" s="12">
        <v>1985</v>
      </c>
      <c r="I2755" s="11">
        <v>51.337000000000003</v>
      </c>
      <c r="J2755" s="11">
        <v>47.613999999999997</v>
      </c>
      <c r="K2755" s="11">
        <v>50.750999999999998</v>
      </c>
      <c r="L2755" s="11">
        <v>49.975999999999999</v>
      </c>
      <c r="M2755" s="11">
        <v>43.186</v>
      </c>
      <c r="N2755" s="11">
        <v>33.662999999999997</v>
      </c>
      <c r="O2755" s="11">
        <v>25.259</v>
      </c>
      <c r="P2755" s="11">
        <v>16.111999999999998</v>
      </c>
      <c r="Q2755" s="11">
        <v>12.311999999999999</v>
      </c>
      <c r="R2755" s="11">
        <v>12.811999999999999</v>
      </c>
      <c r="S2755" s="11">
        <v>11.301</v>
      </c>
      <c r="T2755" s="11">
        <v>8.5690000000000008</v>
      </c>
      <c r="U2755" s="11">
        <v>5.008</v>
      </c>
      <c r="V2755" s="11">
        <v>7.45</v>
      </c>
      <c r="W2755" s="11">
        <v>2.4700000000000002</v>
      </c>
      <c r="X2755" s="11">
        <v>3.1619999999999999</v>
      </c>
      <c r="Y2755" s="11">
        <v>1.9470000000000001</v>
      </c>
      <c r="Z2755" s="11">
        <v>0.61899999999999999</v>
      </c>
      <c r="AA2755" s="11">
        <v>0.14399999999999999</v>
      </c>
      <c r="AB2755" s="11">
        <v>1.7000000000000001E-2</v>
      </c>
      <c r="AC2755" s="11">
        <v>1E-3</v>
      </c>
    </row>
    <row r="2756" spans="1:29" ht="11.5" hidden="1">
      <c r="A2756" s="15">
        <v>2739</v>
      </c>
      <c r="B2756" s="13" t="s">
        <v>1059</v>
      </c>
      <c r="C2756" s="14" t="s">
        <v>1250</v>
      </c>
      <c r="D2756" s="12"/>
      <c r="E2756" s="12">
        <v>328</v>
      </c>
      <c r="F2756" s="13" t="s">
        <v>1110</v>
      </c>
      <c r="G2756" s="12">
        <v>931</v>
      </c>
      <c r="H2756" s="12">
        <v>1990</v>
      </c>
      <c r="I2756" s="11">
        <v>44.761000000000003</v>
      </c>
      <c r="J2756" s="11">
        <v>44.695999999999998</v>
      </c>
      <c r="K2756" s="11">
        <v>44.783999999999999</v>
      </c>
      <c r="L2756" s="11">
        <v>43.677999999999997</v>
      </c>
      <c r="M2756" s="11">
        <v>40.935000000000002</v>
      </c>
      <c r="N2756" s="11">
        <v>35.277000000000001</v>
      </c>
      <c r="O2756" s="11">
        <v>28.597000000000001</v>
      </c>
      <c r="P2756" s="11">
        <v>21.978000000000002</v>
      </c>
      <c r="Q2756" s="11">
        <v>17.308</v>
      </c>
      <c r="R2756" s="11">
        <v>12.968999999999999</v>
      </c>
      <c r="S2756" s="11">
        <v>10.815</v>
      </c>
      <c r="T2756" s="11">
        <v>8.3729999999999993</v>
      </c>
      <c r="U2756" s="11">
        <v>6.649</v>
      </c>
      <c r="V2756" s="11">
        <v>6.8289999999999997</v>
      </c>
      <c r="W2756" s="11">
        <v>3.63</v>
      </c>
      <c r="X2756" s="11">
        <v>2.5369999999999999</v>
      </c>
      <c r="Y2756" s="11">
        <v>1.7949999999999999</v>
      </c>
      <c r="Z2756" s="11">
        <v>0.78700000000000003</v>
      </c>
      <c r="AA2756" s="11">
        <v>0.155</v>
      </c>
      <c r="AB2756" s="11">
        <v>0.02</v>
      </c>
      <c r="AC2756" s="11">
        <v>1E-3</v>
      </c>
    </row>
    <row r="2757" spans="1:29" ht="11.5" hidden="1">
      <c r="A2757" s="15">
        <v>2740</v>
      </c>
      <c r="B2757" s="13" t="s">
        <v>1059</v>
      </c>
      <c r="C2757" s="14" t="s">
        <v>1250</v>
      </c>
      <c r="D2757" s="12"/>
      <c r="E2757" s="12">
        <v>328</v>
      </c>
      <c r="F2757" s="13" t="s">
        <v>1110</v>
      </c>
      <c r="G2757" s="12">
        <v>931</v>
      </c>
      <c r="H2757" s="12">
        <v>1995</v>
      </c>
      <c r="I2757" s="11">
        <v>48.804000000000002</v>
      </c>
      <c r="J2757" s="11">
        <v>43.396000000000001</v>
      </c>
      <c r="K2757" s="11">
        <v>43.777999999999999</v>
      </c>
      <c r="L2757" s="11">
        <v>41.533000000000001</v>
      </c>
      <c r="M2757" s="11">
        <v>37.371000000000002</v>
      </c>
      <c r="N2757" s="11">
        <v>35.1</v>
      </c>
      <c r="O2757" s="11">
        <v>30.978000000000002</v>
      </c>
      <c r="P2757" s="11">
        <v>25.806999999999999</v>
      </c>
      <c r="Q2757" s="11">
        <v>19.603999999999999</v>
      </c>
      <c r="R2757" s="11">
        <v>15.611000000000001</v>
      </c>
      <c r="S2757" s="11">
        <v>11.678000000000001</v>
      </c>
      <c r="T2757" s="11">
        <v>9.6769999999999996</v>
      </c>
      <c r="U2757" s="11">
        <v>7.32</v>
      </c>
      <c r="V2757" s="11">
        <v>5.58</v>
      </c>
      <c r="W2757" s="11">
        <v>5.3449999999999998</v>
      </c>
      <c r="X2757" s="11">
        <v>2.5499999999999998</v>
      </c>
      <c r="Y2757" s="11">
        <v>1.4379999999999999</v>
      </c>
      <c r="Z2757" s="11">
        <v>0.72599999999999998</v>
      </c>
      <c r="AA2757" s="11">
        <v>0.19700000000000001</v>
      </c>
      <c r="AB2757" s="11">
        <v>2.1000000000000001E-2</v>
      </c>
      <c r="AC2757" s="11">
        <v>1E-3</v>
      </c>
    </row>
    <row r="2758" spans="1:29" ht="11.5" hidden="1">
      <c r="A2758" s="15">
        <v>2741</v>
      </c>
      <c r="B2758" s="13" t="s">
        <v>1059</v>
      </c>
      <c r="C2758" s="14" t="s">
        <v>1250</v>
      </c>
      <c r="D2758" s="12"/>
      <c r="E2758" s="12">
        <v>328</v>
      </c>
      <c r="F2758" s="13" t="s">
        <v>1110</v>
      </c>
      <c r="G2758" s="12">
        <v>931</v>
      </c>
      <c r="H2758" s="12">
        <v>2000</v>
      </c>
      <c r="I2758" s="11">
        <v>47.210999999999999</v>
      </c>
      <c r="J2758" s="11">
        <v>46.889000000000003</v>
      </c>
      <c r="K2758" s="11">
        <v>37.753</v>
      </c>
      <c r="L2758" s="11">
        <v>34.959000000000003</v>
      </c>
      <c r="M2758" s="11">
        <v>35.975999999999999</v>
      </c>
      <c r="N2758" s="11">
        <v>32.872</v>
      </c>
      <c r="O2758" s="11">
        <v>29.73</v>
      </c>
      <c r="P2758" s="11">
        <v>25.74</v>
      </c>
      <c r="Q2758" s="11">
        <v>21.952999999999999</v>
      </c>
      <c r="R2758" s="11">
        <v>16.07</v>
      </c>
      <c r="S2758" s="11">
        <v>13.112</v>
      </c>
      <c r="T2758" s="11">
        <v>7.8040000000000003</v>
      </c>
      <c r="U2758" s="11">
        <v>8.2110000000000003</v>
      </c>
      <c r="V2758" s="11">
        <v>5.7889999999999997</v>
      </c>
      <c r="W2758" s="11">
        <v>4.6710000000000003</v>
      </c>
      <c r="X2758" s="11">
        <v>3.6440000000000001</v>
      </c>
      <c r="Y2758" s="11">
        <v>1.4470000000000001</v>
      </c>
      <c r="Z2758" s="11">
        <v>0.58199999999999996</v>
      </c>
      <c r="AA2758" s="11">
        <v>0.18099999999999999</v>
      </c>
      <c r="AB2758" s="11">
        <v>2.8000000000000001E-2</v>
      </c>
      <c r="AC2758" s="11">
        <v>2E-3</v>
      </c>
    </row>
    <row r="2759" spans="1:29" ht="11.5" hidden="1">
      <c r="A2759" s="15">
        <v>2742</v>
      </c>
      <c r="B2759" s="13" t="s">
        <v>1059</v>
      </c>
      <c r="C2759" s="14" t="s">
        <v>1250</v>
      </c>
      <c r="D2759" s="12"/>
      <c r="E2759" s="12">
        <v>328</v>
      </c>
      <c r="F2759" s="13" t="s">
        <v>1110</v>
      </c>
      <c r="G2759" s="12">
        <v>931</v>
      </c>
      <c r="H2759" s="12">
        <v>2005</v>
      </c>
      <c r="I2759" s="11">
        <v>41.295999999999999</v>
      </c>
      <c r="J2759" s="11">
        <v>45.965000000000003</v>
      </c>
      <c r="K2759" s="11">
        <v>46.009</v>
      </c>
      <c r="L2759" s="11">
        <v>33.494999999999997</v>
      </c>
      <c r="M2759" s="11">
        <v>27.536999999999999</v>
      </c>
      <c r="N2759" s="11">
        <v>28.965</v>
      </c>
      <c r="O2759" s="11">
        <v>27.608000000000001</v>
      </c>
      <c r="P2759" s="11">
        <v>26.045999999999999</v>
      </c>
      <c r="Q2759" s="11">
        <v>23.148</v>
      </c>
      <c r="R2759" s="11">
        <v>20.026</v>
      </c>
      <c r="S2759" s="11">
        <v>14.593999999999999</v>
      </c>
      <c r="T2759" s="11">
        <v>11.817</v>
      </c>
      <c r="U2759" s="11">
        <v>6.81</v>
      </c>
      <c r="V2759" s="11">
        <v>7.01</v>
      </c>
      <c r="W2759" s="11">
        <v>4.681</v>
      </c>
      <c r="X2759" s="11">
        <v>3.5880000000000001</v>
      </c>
      <c r="Y2759" s="11">
        <v>2.4860000000000002</v>
      </c>
      <c r="Z2759" s="11">
        <v>0.84699999999999998</v>
      </c>
      <c r="AA2759" s="11">
        <v>0.28000000000000003</v>
      </c>
      <c r="AB2759" s="11">
        <v>6.8000000000000005E-2</v>
      </c>
      <c r="AC2759" s="11">
        <v>8.0000000000000002E-3</v>
      </c>
    </row>
    <row r="2760" spans="1:29" ht="11.5" hidden="1">
      <c r="A2760" s="15">
        <v>2743</v>
      </c>
      <c r="B2760" s="13" t="s">
        <v>1059</v>
      </c>
      <c r="C2760" s="14" t="s">
        <v>1250</v>
      </c>
      <c r="D2760" s="12"/>
      <c r="E2760" s="12">
        <v>328</v>
      </c>
      <c r="F2760" s="13" t="s">
        <v>1110</v>
      </c>
      <c r="G2760" s="12">
        <v>931</v>
      </c>
      <c r="H2760" s="12">
        <v>2010</v>
      </c>
      <c r="I2760" s="11">
        <v>35.970999999999997</v>
      </c>
      <c r="J2760" s="11">
        <v>40.021999999999998</v>
      </c>
      <c r="K2760" s="11">
        <v>43.674999999999997</v>
      </c>
      <c r="L2760" s="11">
        <v>41.521000000000001</v>
      </c>
      <c r="M2760" s="11">
        <v>29.03</v>
      </c>
      <c r="N2760" s="11">
        <v>29.934999999999999</v>
      </c>
      <c r="O2760" s="11">
        <v>26.533999999999999</v>
      </c>
      <c r="P2760" s="11">
        <v>25.664999999999999</v>
      </c>
      <c r="Q2760" s="11">
        <v>23.777000000000001</v>
      </c>
      <c r="R2760" s="11">
        <v>21.225000000000001</v>
      </c>
      <c r="S2760" s="11">
        <v>17.61</v>
      </c>
      <c r="T2760" s="11">
        <v>13.696</v>
      </c>
      <c r="U2760" s="11">
        <v>9.6440000000000001</v>
      </c>
      <c r="V2760" s="11">
        <v>6.1680000000000001</v>
      </c>
      <c r="W2760" s="11">
        <v>6.1059999999999999</v>
      </c>
      <c r="X2760" s="11">
        <v>2.6040000000000001</v>
      </c>
      <c r="Y2760" s="11">
        <v>2.1659999999999999</v>
      </c>
      <c r="Z2760" s="11">
        <v>1.552</v>
      </c>
      <c r="AA2760" s="11">
        <v>0.438</v>
      </c>
      <c r="AB2760" s="11">
        <v>0.11600000000000001</v>
      </c>
      <c r="AC2760" s="11">
        <v>2.1999999999999999E-2</v>
      </c>
    </row>
    <row r="2761" spans="1:29" ht="11.5" hidden="1">
      <c r="A2761" s="15">
        <v>2744</v>
      </c>
      <c r="B2761" s="13" t="s">
        <v>1059</v>
      </c>
      <c r="C2761" s="14" t="s">
        <v>1250</v>
      </c>
      <c r="D2761" s="12"/>
      <c r="E2761" s="12">
        <v>328</v>
      </c>
      <c r="F2761" s="13" t="s">
        <v>1110</v>
      </c>
      <c r="G2761" s="12">
        <v>931</v>
      </c>
      <c r="H2761" s="12">
        <v>2015</v>
      </c>
      <c r="I2761" s="11">
        <v>36.484999999999999</v>
      </c>
      <c r="J2761" s="11">
        <v>35.158000000000001</v>
      </c>
      <c r="K2761" s="11">
        <v>39.405999999999999</v>
      </c>
      <c r="L2761" s="11">
        <v>41.021000000000001</v>
      </c>
      <c r="M2761" s="11">
        <v>36.889000000000003</v>
      </c>
      <c r="N2761" s="11">
        <v>24.739000000000001</v>
      </c>
      <c r="O2761" s="11">
        <v>26.646999999999998</v>
      </c>
      <c r="P2761" s="11">
        <v>24.18</v>
      </c>
      <c r="Q2761" s="11">
        <v>23.972000000000001</v>
      </c>
      <c r="R2761" s="11">
        <v>22.504000000000001</v>
      </c>
      <c r="S2761" s="11">
        <v>19.925999999999998</v>
      </c>
      <c r="T2761" s="11">
        <v>16.376999999999999</v>
      </c>
      <c r="U2761" s="11">
        <v>12.71</v>
      </c>
      <c r="V2761" s="11">
        <v>8.7759999999999998</v>
      </c>
      <c r="W2761" s="11">
        <v>5.43</v>
      </c>
      <c r="X2761" s="11">
        <v>5.032</v>
      </c>
      <c r="Y2761" s="11">
        <v>1.9339999999999999</v>
      </c>
      <c r="Z2761" s="11">
        <v>1.43</v>
      </c>
      <c r="AA2761" s="11">
        <v>0.86199999999999999</v>
      </c>
      <c r="AB2761" s="11">
        <v>0.19500000000000001</v>
      </c>
      <c r="AC2761" s="11">
        <v>4.2999999999999997E-2</v>
      </c>
    </row>
    <row r="2762" spans="1:29" ht="11.5" hidden="1">
      <c r="A2762" s="15">
        <v>2745</v>
      </c>
      <c r="B2762" s="13" t="s">
        <v>1059</v>
      </c>
      <c r="C2762" s="14" t="s">
        <v>1250</v>
      </c>
      <c r="D2762" s="12"/>
      <c r="E2762" s="12">
        <v>328</v>
      </c>
      <c r="F2762" s="13" t="s">
        <v>1110</v>
      </c>
      <c r="G2762" s="12">
        <v>931</v>
      </c>
      <c r="H2762" s="12">
        <v>2020</v>
      </c>
      <c r="I2762" s="11">
        <v>35.956000000000003</v>
      </c>
      <c r="J2762" s="11">
        <v>35.799999999999997</v>
      </c>
      <c r="K2762" s="11">
        <v>34.634</v>
      </c>
      <c r="L2762" s="11">
        <v>37.137999999999998</v>
      </c>
      <c r="M2762" s="11">
        <v>37.036999999999999</v>
      </c>
      <c r="N2762" s="11">
        <v>33.104999999999997</v>
      </c>
      <c r="O2762" s="11">
        <v>21.952999999999999</v>
      </c>
      <c r="P2762" s="11">
        <v>24.585999999999999</v>
      </c>
      <c r="Q2762" s="11">
        <v>22.704999999999998</v>
      </c>
      <c r="R2762" s="11">
        <v>22.823</v>
      </c>
      <c r="S2762" s="11">
        <v>21.245999999999999</v>
      </c>
      <c r="T2762" s="11">
        <v>18.635000000000002</v>
      </c>
      <c r="U2762" s="11">
        <v>15.284000000000001</v>
      </c>
      <c r="V2762" s="11">
        <v>11.638999999999999</v>
      </c>
      <c r="W2762" s="11">
        <v>7.7850000000000001</v>
      </c>
      <c r="X2762" s="11">
        <v>4.4379999999999997</v>
      </c>
      <c r="Y2762" s="11">
        <v>3.702</v>
      </c>
      <c r="Z2762" s="11">
        <v>1.286</v>
      </c>
      <c r="AA2762" s="11">
        <v>0.79700000000000004</v>
      </c>
      <c r="AB2762" s="11">
        <v>0.38700000000000001</v>
      </c>
      <c r="AC2762" s="11">
        <v>7.3999999999999996E-2</v>
      </c>
    </row>
    <row r="2763" spans="1:29" ht="11.5" hidden="1">
      <c r="A2763" s="15">
        <v>2746</v>
      </c>
      <c r="B2763" s="13" t="s">
        <v>1059</v>
      </c>
      <c r="C2763" s="14" t="s">
        <v>1251</v>
      </c>
      <c r="D2763" s="12"/>
      <c r="E2763" s="12">
        <v>600</v>
      </c>
      <c r="F2763" s="13" t="s">
        <v>1110</v>
      </c>
      <c r="G2763" s="12">
        <v>931</v>
      </c>
      <c r="H2763" s="12">
        <v>1950</v>
      </c>
      <c r="I2763" s="11">
        <v>132.16</v>
      </c>
      <c r="J2763" s="11">
        <v>112.643</v>
      </c>
      <c r="K2763" s="11">
        <v>93.980999999999995</v>
      </c>
      <c r="L2763" s="11">
        <v>73.576999999999998</v>
      </c>
      <c r="M2763" s="11">
        <v>67.442999999999998</v>
      </c>
      <c r="N2763" s="11">
        <v>54.988</v>
      </c>
      <c r="O2763" s="11">
        <v>44.741</v>
      </c>
      <c r="P2763" s="11">
        <v>36.853000000000002</v>
      </c>
      <c r="Q2763" s="11">
        <v>30.597000000000001</v>
      </c>
      <c r="R2763" s="11">
        <v>25.358000000000001</v>
      </c>
      <c r="S2763" s="11">
        <v>20.788</v>
      </c>
      <c r="T2763" s="11">
        <v>16.808</v>
      </c>
      <c r="U2763" s="11">
        <v>13.285</v>
      </c>
      <c r="V2763" s="11">
        <v>10.141</v>
      </c>
      <c r="W2763" s="11">
        <v>7.2370000000000001</v>
      </c>
      <c r="X2763" s="11">
        <v>4.4989999999999997</v>
      </c>
      <c r="Y2763" s="11">
        <v>2.1779999999999999</v>
      </c>
      <c r="Z2763" s="11">
        <v>0.76800000000000002</v>
      </c>
      <c r="AA2763" s="11">
        <v>0.188</v>
      </c>
      <c r="AB2763" s="11">
        <v>0.03</v>
      </c>
      <c r="AC2763" s="11">
        <v>4.0000000000000001E-3</v>
      </c>
    </row>
    <row r="2764" spans="1:29" ht="11.5" hidden="1">
      <c r="A2764" s="15">
        <v>2747</v>
      </c>
      <c r="B2764" s="13" t="s">
        <v>1059</v>
      </c>
      <c r="C2764" s="14" t="s">
        <v>1251</v>
      </c>
      <c r="D2764" s="12"/>
      <c r="E2764" s="12">
        <v>600</v>
      </c>
      <c r="F2764" s="13" t="s">
        <v>1110</v>
      </c>
      <c r="G2764" s="12">
        <v>931</v>
      </c>
      <c r="H2764" s="12">
        <v>1955</v>
      </c>
      <c r="I2764" s="11">
        <v>156.96700000000001</v>
      </c>
      <c r="J2764" s="11">
        <v>129.46199999999999</v>
      </c>
      <c r="K2764" s="11">
        <v>104.919</v>
      </c>
      <c r="L2764" s="11">
        <v>85.293999999999997</v>
      </c>
      <c r="M2764" s="11">
        <v>65.718000000000004</v>
      </c>
      <c r="N2764" s="11">
        <v>61.101999999999997</v>
      </c>
      <c r="O2764" s="11">
        <v>50.265999999999998</v>
      </c>
      <c r="P2764" s="11">
        <v>42.457000000000001</v>
      </c>
      <c r="Q2764" s="11">
        <v>35.273000000000003</v>
      </c>
      <c r="R2764" s="11">
        <v>29.661999999999999</v>
      </c>
      <c r="S2764" s="11">
        <v>24.728000000000002</v>
      </c>
      <c r="T2764" s="11">
        <v>20.103000000000002</v>
      </c>
      <c r="U2764" s="11">
        <v>15.752000000000001</v>
      </c>
      <c r="V2764" s="11">
        <v>11.951000000000001</v>
      </c>
      <c r="W2764" s="11">
        <v>8.5020000000000007</v>
      </c>
      <c r="X2764" s="11">
        <v>5.2709999999999999</v>
      </c>
      <c r="Y2764" s="11">
        <v>2.6840000000000002</v>
      </c>
      <c r="Z2764" s="11">
        <v>0.97599999999999998</v>
      </c>
      <c r="AA2764" s="11">
        <v>0.245</v>
      </c>
      <c r="AB2764" s="11">
        <v>4.1000000000000002E-2</v>
      </c>
      <c r="AC2764" s="11">
        <v>5.0000000000000001E-3</v>
      </c>
    </row>
    <row r="2765" spans="1:29" ht="11.5" hidden="1">
      <c r="A2765" s="15">
        <v>2748</v>
      </c>
      <c r="B2765" s="13" t="s">
        <v>1059</v>
      </c>
      <c r="C2765" s="14" t="s">
        <v>1251</v>
      </c>
      <c r="D2765" s="12"/>
      <c r="E2765" s="12">
        <v>600</v>
      </c>
      <c r="F2765" s="13" t="s">
        <v>1110</v>
      </c>
      <c r="G2765" s="12">
        <v>931</v>
      </c>
      <c r="H2765" s="12">
        <v>1960</v>
      </c>
      <c r="I2765" s="11">
        <v>172.34399999999999</v>
      </c>
      <c r="J2765" s="11">
        <v>153.96799999999999</v>
      </c>
      <c r="K2765" s="11">
        <v>122.262</v>
      </c>
      <c r="L2765" s="11">
        <v>96.016000000000005</v>
      </c>
      <c r="M2765" s="11">
        <v>76.831999999999994</v>
      </c>
      <c r="N2765" s="11">
        <v>59.186999999999998</v>
      </c>
      <c r="O2765" s="11">
        <v>56.831000000000003</v>
      </c>
      <c r="P2765" s="11">
        <v>48.034999999999997</v>
      </c>
      <c r="Q2765" s="11">
        <v>40.825000000000003</v>
      </c>
      <c r="R2765" s="11">
        <v>34.100999999999999</v>
      </c>
      <c r="S2765" s="11">
        <v>28.803999999999998</v>
      </c>
      <c r="T2765" s="11">
        <v>23.748999999999999</v>
      </c>
      <c r="U2765" s="11">
        <v>18.754999999999999</v>
      </c>
      <c r="V2765" s="11">
        <v>14.058</v>
      </c>
      <c r="W2765" s="11">
        <v>9.8580000000000005</v>
      </c>
      <c r="X2765" s="11">
        <v>6.202</v>
      </c>
      <c r="Y2765" s="11">
        <v>3.1549999999999998</v>
      </c>
      <c r="Z2765" s="11">
        <v>1.2070000000000001</v>
      </c>
      <c r="AA2765" s="11">
        <v>0.313</v>
      </c>
      <c r="AB2765" s="11">
        <v>5.3999999999999999E-2</v>
      </c>
      <c r="AC2765" s="11">
        <v>6.0000000000000001E-3</v>
      </c>
    </row>
    <row r="2766" spans="1:29" ht="11.5" hidden="1">
      <c r="A2766" s="15">
        <v>2749</v>
      </c>
      <c r="B2766" s="13" t="s">
        <v>1059</v>
      </c>
      <c r="C2766" s="14" t="s">
        <v>1251</v>
      </c>
      <c r="D2766" s="12"/>
      <c r="E2766" s="12">
        <v>600</v>
      </c>
      <c r="F2766" s="13" t="s">
        <v>1110</v>
      </c>
      <c r="G2766" s="12">
        <v>931</v>
      </c>
      <c r="H2766" s="12">
        <v>1965</v>
      </c>
      <c r="I2766" s="11">
        <v>191.261</v>
      </c>
      <c r="J2766" s="11">
        <v>169.50800000000001</v>
      </c>
      <c r="K2766" s="11">
        <v>147.30799999999999</v>
      </c>
      <c r="L2766" s="11">
        <v>113.33199999999999</v>
      </c>
      <c r="M2766" s="11">
        <v>86.287000000000006</v>
      </c>
      <c r="N2766" s="11">
        <v>69.930000000000007</v>
      </c>
      <c r="O2766" s="11">
        <v>55.228000000000002</v>
      </c>
      <c r="P2766" s="11">
        <v>54.796999999999997</v>
      </c>
      <c r="Q2766" s="11">
        <v>46.313000000000002</v>
      </c>
      <c r="R2766" s="11">
        <v>39.356999999999999</v>
      </c>
      <c r="S2766" s="11">
        <v>32.768000000000001</v>
      </c>
      <c r="T2766" s="11">
        <v>27.337</v>
      </c>
      <c r="U2766" s="11">
        <v>22.052</v>
      </c>
      <c r="V2766" s="11">
        <v>16.640999999999998</v>
      </c>
      <c r="W2766" s="11">
        <v>11.568</v>
      </c>
      <c r="X2766" s="11">
        <v>7.2290000000000001</v>
      </c>
      <c r="Y2766" s="11">
        <v>3.7349999999999999</v>
      </c>
      <c r="Z2766" s="11">
        <v>1.429</v>
      </c>
      <c r="AA2766" s="11">
        <v>0.38900000000000001</v>
      </c>
      <c r="AB2766" s="11">
        <v>6.9000000000000006E-2</v>
      </c>
      <c r="AC2766" s="11">
        <v>8.0000000000000002E-3</v>
      </c>
    </row>
    <row r="2767" spans="1:29" ht="11.5" hidden="1">
      <c r="A2767" s="15">
        <v>2750</v>
      </c>
      <c r="B2767" s="13" t="s">
        <v>1059</v>
      </c>
      <c r="C2767" s="14" t="s">
        <v>1251</v>
      </c>
      <c r="D2767" s="12"/>
      <c r="E2767" s="12">
        <v>600</v>
      </c>
      <c r="F2767" s="13" t="s">
        <v>1110</v>
      </c>
      <c r="G2767" s="12">
        <v>931</v>
      </c>
      <c r="H2767" s="12">
        <v>1970</v>
      </c>
      <c r="I2767" s="11">
        <v>209.001</v>
      </c>
      <c r="J2767" s="11">
        <v>188.37100000000001</v>
      </c>
      <c r="K2767" s="11">
        <v>163.06200000000001</v>
      </c>
      <c r="L2767" s="11">
        <v>138.03899999999999</v>
      </c>
      <c r="M2767" s="11">
        <v>102.858</v>
      </c>
      <c r="N2767" s="11">
        <v>78.89</v>
      </c>
      <c r="O2767" s="11">
        <v>66.099000000000004</v>
      </c>
      <c r="P2767" s="11">
        <v>53.503</v>
      </c>
      <c r="Q2767" s="11">
        <v>53.04</v>
      </c>
      <c r="R2767" s="11">
        <v>44.814999999999998</v>
      </c>
      <c r="S2767" s="11">
        <v>37.82</v>
      </c>
      <c r="T2767" s="11">
        <v>31.091000000000001</v>
      </c>
      <c r="U2767" s="11">
        <v>25.4</v>
      </c>
      <c r="V2767" s="11">
        <v>19.608000000000001</v>
      </c>
      <c r="W2767" s="11">
        <v>13.717000000000001</v>
      </c>
      <c r="X2767" s="11">
        <v>8.5069999999999997</v>
      </c>
      <c r="Y2767" s="11">
        <v>4.33</v>
      </c>
      <c r="Z2767" s="11">
        <v>1.6479999999999999</v>
      </c>
      <c r="AA2767" s="11">
        <v>0.44</v>
      </c>
      <c r="AB2767" s="11">
        <v>7.9000000000000001E-2</v>
      </c>
      <c r="AC2767" s="11">
        <v>0.01</v>
      </c>
    </row>
    <row r="2768" spans="1:29" ht="11.5" hidden="1">
      <c r="A2768" s="15">
        <v>2751</v>
      </c>
      <c r="B2768" s="13" t="s">
        <v>1059</v>
      </c>
      <c r="C2768" s="14" t="s">
        <v>1251</v>
      </c>
      <c r="D2768" s="12"/>
      <c r="E2768" s="12">
        <v>600</v>
      </c>
      <c r="F2768" s="13" t="s">
        <v>1110</v>
      </c>
      <c r="G2768" s="12">
        <v>931</v>
      </c>
      <c r="H2768" s="12">
        <v>1975</v>
      </c>
      <c r="I2768" s="11">
        <v>215.47499999999999</v>
      </c>
      <c r="J2768" s="11">
        <v>205.965</v>
      </c>
      <c r="K2768" s="11">
        <v>181.75800000000001</v>
      </c>
      <c r="L2768" s="11">
        <v>154.012</v>
      </c>
      <c r="M2768" s="11">
        <v>127.383</v>
      </c>
      <c r="N2768" s="11">
        <v>95.519000000000005</v>
      </c>
      <c r="O2768" s="11">
        <v>75.412000000000006</v>
      </c>
      <c r="P2768" s="11">
        <v>64.594999999999999</v>
      </c>
      <c r="Q2768" s="11">
        <v>52.216000000000001</v>
      </c>
      <c r="R2768" s="11">
        <v>51.741</v>
      </c>
      <c r="S2768" s="11">
        <v>43.308999999999997</v>
      </c>
      <c r="T2768" s="11">
        <v>36.012</v>
      </c>
      <c r="U2768" s="11">
        <v>29.023</v>
      </c>
      <c r="V2768" s="11">
        <v>22.74</v>
      </c>
      <c r="W2768" s="11">
        <v>16.378</v>
      </c>
      <c r="X2768" s="11">
        <v>10.228</v>
      </c>
      <c r="Y2768" s="11">
        <v>5.1459999999999999</v>
      </c>
      <c r="Z2768" s="11">
        <v>1.893</v>
      </c>
      <c r="AA2768" s="11">
        <v>0.49099999999999999</v>
      </c>
      <c r="AB2768" s="11">
        <v>8.6999999999999994E-2</v>
      </c>
      <c r="AC2768" s="11">
        <v>0.01</v>
      </c>
    </row>
    <row r="2769" spans="1:29" ht="11.5" hidden="1">
      <c r="A2769" s="15">
        <v>2752</v>
      </c>
      <c r="B2769" s="13" t="s">
        <v>1059</v>
      </c>
      <c r="C2769" s="14" t="s">
        <v>1251</v>
      </c>
      <c r="D2769" s="12"/>
      <c r="E2769" s="12">
        <v>600</v>
      </c>
      <c r="F2769" s="13" t="s">
        <v>1110</v>
      </c>
      <c r="G2769" s="12">
        <v>931</v>
      </c>
      <c r="H2769" s="12">
        <v>1980</v>
      </c>
      <c r="I2769" s="11">
        <v>248.96100000000001</v>
      </c>
      <c r="J2769" s="11">
        <v>212.71700000000001</v>
      </c>
      <c r="K2769" s="11">
        <v>200.38399999999999</v>
      </c>
      <c r="L2769" s="11">
        <v>173.17599999999999</v>
      </c>
      <c r="M2769" s="11">
        <v>144.239</v>
      </c>
      <c r="N2769" s="11">
        <v>120.645</v>
      </c>
      <c r="O2769" s="11">
        <v>92.427000000000007</v>
      </c>
      <c r="P2769" s="11">
        <v>74.161000000000001</v>
      </c>
      <c r="Q2769" s="11">
        <v>64.051000000000002</v>
      </c>
      <c r="R2769" s="11">
        <v>51.404000000000003</v>
      </c>
      <c r="S2769" s="11">
        <v>50.286999999999999</v>
      </c>
      <c r="T2769" s="11">
        <v>41.395000000000003</v>
      </c>
      <c r="U2769" s="11">
        <v>33.749000000000002</v>
      </c>
      <c r="V2769" s="11">
        <v>26.12</v>
      </c>
      <c r="W2769" s="11">
        <v>19.219000000000001</v>
      </c>
      <c r="X2769" s="11">
        <v>12.46</v>
      </c>
      <c r="Y2769" s="11">
        <v>6.383</v>
      </c>
      <c r="Z2769" s="11">
        <v>2.343</v>
      </c>
      <c r="AA2769" s="11">
        <v>0.59499999999999997</v>
      </c>
      <c r="AB2769" s="11">
        <v>0.104</v>
      </c>
      <c r="AC2769" s="11">
        <v>1.2E-2</v>
      </c>
    </row>
    <row r="2770" spans="1:29" ht="11.5" hidden="1">
      <c r="A2770" s="15">
        <v>2753</v>
      </c>
      <c r="B2770" s="13" t="s">
        <v>1059</v>
      </c>
      <c r="C2770" s="14" t="s">
        <v>1251</v>
      </c>
      <c r="D2770" s="12"/>
      <c r="E2770" s="12">
        <v>600</v>
      </c>
      <c r="F2770" s="13" t="s">
        <v>1110</v>
      </c>
      <c r="G2770" s="12">
        <v>931</v>
      </c>
      <c r="H2770" s="12">
        <v>1985</v>
      </c>
      <c r="I2770" s="11">
        <v>292.29700000000003</v>
      </c>
      <c r="J2770" s="11">
        <v>246.46</v>
      </c>
      <c r="K2770" s="11">
        <v>209.45400000000001</v>
      </c>
      <c r="L2770" s="11">
        <v>195.22</v>
      </c>
      <c r="M2770" s="11">
        <v>167.292</v>
      </c>
      <c r="N2770" s="11">
        <v>140.79</v>
      </c>
      <c r="O2770" s="11">
        <v>118.357</v>
      </c>
      <c r="P2770" s="11">
        <v>91.296999999999997</v>
      </c>
      <c r="Q2770" s="11">
        <v>73.587999999999994</v>
      </c>
      <c r="R2770" s="11">
        <v>63.21</v>
      </c>
      <c r="S2770" s="11">
        <v>50.054000000000002</v>
      </c>
      <c r="T2770" s="11">
        <v>48.209000000000003</v>
      </c>
      <c r="U2770" s="11">
        <v>38.889000000000003</v>
      </c>
      <c r="V2770" s="11">
        <v>30.545000000000002</v>
      </c>
      <c r="W2770" s="11">
        <v>22.286000000000001</v>
      </c>
      <c r="X2770" s="11">
        <v>14.891</v>
      </c>
      <c r="Y2770" s="11">
        <v>7.9939999999999998</v>
      </c>
      <c r="Z2770" s="11">
        <v>3.0190000000000001</v>
      </c>
      <c r="AA2770" s="11">
        <v>0.77300000000000002</v>
      </c>
      <c r="AB2770" s="11">
        <v>0.13100000000000001</v>
      </c>
      <c r="AC2770" s="11">
        <v>1.4999999999999999E-2</v>
      </c>
    </row>
    <row r="2771" spans="1:29" ht="11.5" hidden="1">
      <c r="A2771" s="15">
        <v>2754</v>
      </c>
      <c r="B2771" s="13" t="s">
        <v>1059</v>
      </c>
      <c r="C2771" s="14" t="s">
        <v>1251</v>
      </c>
      <c r="D2771" s="12"/>
      <c r="E2771" s="12">
        <v>600</v>
      </c>
      <c r="F2771" s="13" t="s">
        <v>1110</v>
      </c>
      <c r="G2771" s="12">
        <v>931</v>
      </c>
      <c r="H2771" s="12">
        <v>1990</v>
      </c>
      <c r="I2771" s="11">
        <v>322.96600000000001</v>
      </c>
      <c r="J2771" s="11">
        <v>289.64699999999999</v>
      </c>
      <c r="K2771" s="11">
        <v>244.26900000000001</v>
      </c>
      <c r="L2771" s="11">
        <v>206.48599999999999</v>
      </c>
      <c r="M2771" s="11">
        <v>190.47399999999999</v>
      </c>
      <c r="N2771" s="11">
        <v>163.66300000000001</v>
      </c>
      <c r="O2771" s="11">
        <v>138.45599999999999</v>
      </c>
      <c r="P2771" s="11">
        <v>116.664</v>
      </c>
      <c r="Q2771" s="11">
        <v>90.501000000000005</v>
      </c>
      <c r="R2771" s="11">
        <v>72.646000000000001</v>
      </c>
      <c r="S2771" s="11">
        <v>61.581000000000003</v>
      </c>
      <c r="T2771" s="11">
        <v>48.017000000000003</v>
      </c>
      <c r="U2771" s="11">
        <v>45.28</v>
      </c>
      <c r="V2771" s="11">
        <v>35.223999999999997</v>
      </c>
      <c r="W2771" s="11">
        <v>26.143000000000001</v>
      </c>
      <c r="X2771" s="11">
        <v>17.41</v>
      </c>
      <c r="Y2771" s="11">
        <v>9.6440000000000001</v>
      </c>
      <c r="Z2771" s="11">
        <v>3.7919999999999998</v>
      </c>
      <c r="AA2771" s="11">
        <v>0.98299999999999998</v>
      </c>
      <c r="AB2771" s="11">
        <v>0.16300000000000001</v>
      </c>
      <c r="AC2771" s="11">
        <v>1.6E-2</v>
      </c>
    </row>
    <row r="2772" spans="1:29" ht="11.5" hidden="1">
      <c r="A2772" s="15">
        <v>2755</v>
      </c>
      <c r="B2772" s="13" t="s">
        <v>1059</v>
      </c>
      <c r="C2772" s="14" t="s">
        <v>1251</v>
      </c>
      <c r="D2772" s="12"/>
      <c r="E2772" s="12">
        <v>600</v>
      </c>
      <c r="F2772" s="13" t="s">
        <v>1110</v>
      </c>
      <c r="G2772" s="12">
        <v>931</v>
      </c>
      <c r="H2772" s="12">
        <v>1995</v>
      </c>
      <c r="I2772" s="11">
        <v>338.01900000000001</v>
      </c>
      <c r="J2772" s="11">
        <v>320.84199999999998</v>
      </c>
      <c r="K2772" s="11">
        <v>288.39999999999998</v>
      </c>
      <c r="L2772" s="11">
        <v>241.126</v>
      </c>
      <c r="M2772" s="11">
        <v>201.29900000000001</v>
      </c>
      <c r="N2772" s="11">
        <v>182.38399999999999</v>
      </c>
      <c r="O2772" s="11">
        <v>157.584</v>
      </c>
      <c r="P2772" s="11">
        <v>135.73599999999999</v>
      </c>
      <c r="Q2772" s="11">
        <v>115.20099999999999</v>
      </c>
      <c r="R2772" s="11">
        <v>89.09</v>
      </c>
      <c r="S2772" s="11">
        <v>70.766000000000005</v>
      </c>
      <c r="T2772" s="11">
        <v>59.069000000000003</v>
      </c>
      <c r="U2772" s="11">
        <v>45.165999999999997</v>
      </c>
      <c r="V2772" s="11">
        <v>41.207999999999998</v>
      </c>
      <c r="W2772" s="11">
        <v>30.484999999999999</v>
      </c>
      <c r="X2772" s="11">
        <v>20.922999999999998</v>
      </c>
      <c r="Y2772" s="11">
        <v>11.706</v>
      </c>
      <c r="Z2772" s="11">
        <v>4.8179999999999996</v>
      </c>
      <c r="AA2772" s="11">
        <v>1.32</v>
      </c>
      <c r="AB2772" s="11">
        <v>0.222</v>
      </c>
      <c r="AC2772" s="11">
        <v>2.1999999999999999E-2</v>
      </c>
    </row>
    <row r="2773" spans="1:29" ht="11.5" hidden="1">
      <c r="A2773" s="15">
        <v>2756</v>
      </c>
      <c r="B2773" s="13" t="s">
        <v>1059</v>
      </c>
      <c r="C2773" s="14" t="s">
        <v>1251</v>
      </c>
      <c r="D2773" s="12"/>
      <c r="E2773" s="12">
        <v>600</v>
      </c>
      <c r="F2773" s="13" t="s">
        <v>1110</v>
      </c>
      <c r="G2773" s="12">
        <v>931</v>
      </c>
      <c r="H2773" s="12">
        <v>2000</v>
      </c>
      <c r="I2773" s="11">
        <v>347.33800000000002</v>
      </c>
      <c r="J2773" s="11">
        <v>336.10899999999998</v>
      </c>
      <c r="K2773" s="11">
        <v>319.48099999999999</v>
      </c>
      <c r="L2773" s="11">
        <v>285.72399999999999</v>
      </c>
      <c r="M2773" s="11">
        <v>235.74799999999999</v>
      </c>
      <c r="N2773" s="11">
        <v>193.452</v>
      </c>
      <c r="O2773" s="11">
        <v>172.99600000000001</v>
      </c>
      <c r="P2773" s="11">
        <v>152.227</v>
      </c>
      <c r="Q2773" s="11">
        <v>132.17599999999999</v>
      </c>
      <c r="R2773" s="11">
        <v>112.166</v>
      </c>
      <c r="S2773" s="11">
        <v>86.363</v>
      </c>
      <c r="T2773" s="11">
        <v>67.787999999999997</v>
      </c>
      <c r="U2773" s="11">
        <v>55.598999999999997</v>
      </c>
      <c r="V2773" s="11">
        <v>41.264000000000003</v>
      </c>
      <c r="W2773" s="11">
        <v>36.01</v>
      </c>
      <c r="X2773" s="11">
        <v>24.923999999999999</v>
      </c>
      <c r="Y2773" s="11">
        <v>14.554</v>
      </c>
      <c r="Z2773" s="11">
        <v>6.1369999999999996</v>
      </c>
      <c r="AA2773" s="11">
        <v>1.7849999999999999</v>
      </c>
      <c r="AB2773" s="11">
        <v>0.32200000000000001</v>
      </c>
      <c r="AC2773" s="11">
        <v>3.3000000000000002E-2</v>
      </c>
    </row>
    <row r="2774" spans="1:29" ht="11.5" hidden="1">
      <c r="A2774" s="15">
        <v>2757</v>
      </c>
      <c r="B2774" s="13" t="s">
        <v>1059</v>
      </c>
      <c r="C2774" s="14" t="s">
        <v>1251</v>
      </c>
      <c r="D2774" s="12"/>
      <c r="E2774" s="12">
        <v>600</v>
      </c>
      <c r="F2774" s="13" t="s">
        <v>1110</v>
      </c>
      <c r="G2774" s="12">
        <v>931</v>
      </c>
      <c r="H2774" s="12">
        <v>2005</v>
      </c>
      <c r="I2774" s="11">
        <v>331.71699999999998</v>
      </c>
      <c r="J2774" s="11">
        <v>345.52199999999999</v>
      </c>
      <c r="K2774" s="11">
        <v>334.70699999999999</v>
      </c>
      <c r="L2774" s="11">
        <v>317.00099999999998</v>
      </c>
      <c r="M2774" s="11">
        <v>279.87400000000002</v>
      </c>
      <c r="N2774" s="11">
        <v>226.011</v>
      </c>
      <c r="O2774" s="11">
        <v>182.43799999999999</v>
      </c>
      <c r="P2774" s="11">
        <v>166.84800000000001</v>
      </c>
      <c r="Q2774" s="11">
        <v>149.36799999999999</v>
      </c>
      <c r="R2774" s="11">
        <v>129.631</v>
      </c>
      <c r="S2774" s="11">
        <v>109.322</v>
      </c>
      <c r="T2774" s="11">
        <v>83.135000000000005</v>
      </c>
      <c r="U2774" s="11">
        <v>64.149000000000001</v>
      </c>
      <c r="V2774" s="11">
        <v>51.158000000000001</v>
      </c>
      <c r="W2774" s="11">
        <v>36.572000000000003</v>
      </c>
      <c r="X2774" s="11">
        <v>30.28</v>
      </c>
      <c r="Y2774" s="11">
        <v>18.125</v>
      </c>
      <c r="Z2774" s="11">
        <v>8.11</v>
      </c>
      <c r="AA2774" s="11">
        <v>2.464</v>
      </c>
      <c r="AB2774" s="11">
        <v>0.48199999999999998</v>
      </c>
      <c r="AC2774" s="11">
        <v>5.5E-2</v>
      </c>
    </row>
    <row r="2775" spans="1:29" ht="11.5" hidden="1">
      <c r="A2775" s="15">
        <v>2758</v>
      </c>
      <c r="B2775" s="13" t="s">
        <v>1059</v>
      </c>
      <c r="C2775" s="14" t="s">
        <v>1251</v>
      </c>
      <c r="D2775" s="12"/>
      <c r="E2775" s="12">
        <v>600</v>
      </c>
      <c r="F2775" s="13" t="s">
        <v>1110</v>
      </c>
      <c r="G2775" s="12">
        <v>931</v>
      </c>
      <c r="H2775" s="12">
        <v>2010</v>
      </c>
      <c r="I2775" s="11">
        <v>335.73500000000001</v>
      </c>
      <c r="J2775" s="11">
        <v>328.94400000000002</v>
      </c>
      <c r="K2775" s="11">
        <v>341.54399999999998</v>
      </c>
      <c r="L2775" s="11">
        <v>329.209</v>
      </c>
      <c r="M2775" s="11">
        <v>308.11599999999999</v>
      </c>
      <c r="N2775" s="11">
        <v>269.02999999999997</v>
      </c>
      <c r="O2775" s="11">
        <v>214.262</v>
      </c>
      <c r="P2775" s="11">
        <v>170.44</v>
      </c>
      <c r="Q2775" s="11">
        <v>157.66900000000001</v>
      </c>
      <c r="R2775" s="11">
        <v>140.499</v>
      </c>
      <c r="S2775" s="11">
        <v>120.72</v>
      </c>
      <c r="T2775" s="11">
        <v>103.33499999999999</v>
      </c>
      <c r="U2775" s="11">
        <v>77.822000000000003</v>
      </c>
      <c r="V2775" s="11">
        <v>58.933</v>
      </c>
      <c r="W2775" s="11">
        <v>45.654000000000003</v>
      </c>
      <c r="X2775" s="11">
        <v>31.03</v>
      </c>
      <c r="Y2775" s="11">
        <v>22.405999999999999</v>
      </c>
      <c r="Z2775" s="11">
        <v>10.429</v>
      </c>
      <c r="AA2775" s="11">
        <v>3.4140000000000001</v>
      </c>
      <c r="AB2775" s="11">
        <v>0.70799999999999996</v>
      </c>
      <c r="AC2775" s="11">
        <v>8.8999999999999996E-2</v>
      </c>
    </row>
    <row r="2776" spans="1:29" ht="11.5" hidden="1">
      <c r="A2776" s="15">
        <v>2759</v>
      </c>
      <c r="B2776" s="13" t="s">
        <v>1059</v>
      </c>
      <c r="C2776" s="14" t="s">
        <v>1251</v>
      </c>
      <c r="D2776" s="12"/>
      <c r="E2776" s="12">
        <v>600</v>
      </c>
      <c r="F2776" s="13" t="s">
        <v>1110</v>
      </c>
      <c r="G2776" s="12">
        <v>931</v>
      </c>
      <c r="H2776" s="12">
        <v>2015</v>
      </c>
      <c r="I2776" s="11">
        <v>335.61900000000003</v>
      </c>
      <c r="J2776" s="11">
        <v>333.71899999999999</v>
      </c>
      <c r="K2776" s="11">
        <v>325.92399999999998</v>
      </c>
      <c r="L2776" s="11">
        <v>337.33199999999999</v>
      </c>
      <c r="M2776" s="11">
        <v>322.37099999999998</v>
      </c>
      <c r="N2776" s="11">
        <v>299.68400000000003</v>
      </c>
      <c r="O2776" s="11">
        <v>259.80399999999997</v>
      </c>
      <c r="P2776" s="11">
        <v>204.91300000000001</v>
      </c>
      <c r="Q2776" s="11">
        <v>163.333</v>
      </c>
      <c r="R2776" s="11">
        <v>150.608</v>
      </c>
      <c r="S2776" s="11">
        <v>133.131</v>
      </c>
      <c r="T2776" s="11">
        <v>115.124</v>
      </c>
      <c r="U2776" s="11">
        <v>97.531000000000006</v>
      </c>
      <c r="V2776" s="11">
        <v>71.959999999999994</v>
      </c>
      <c r="W2776" s="11">
        <v>52.889000000000003</v>
      </c>
      <c r="X2776" s="11">
        <v>39.026000000000003</v>
      </c>
      <c r="Y2776" s="11">
        <v>23.268000000000001</v>
      </c>
      <c r="Z2776" s="11">
        <v>13.192</v>
      </c>
      <c r="AA2776" s="11">
        <v>4.5270000000000001</v>
      </c>
      <c r="AB2776" s="11">
        <v>1.014</v>
      </c>
      <c r="AC2776" s="11">
        <v>0.13600000000000001</v>
      </c>
    </row>
    <row r="2777" spans="1:29" ht="11.5" hidden="1">
      <c r="A2777" s="15">
        <v>2760</v>
      </c>
      <c r="B2777" s="13" t="s">
        <v>1059</v>
      </c>
      <c r="C2777" s="14" t="s">
        <v>1251</v>
      </c>
      <c r="D2777" s="12"/>
      <c r="E2777" s="12">
        <v>600</v>
      </c>
      <c r="F2777" s="13" t="s">
        <v>1110</v>
      </c>
      <c r="G2777" s="12">
        <v>931</v>
      </c>
      <c r="H2777" s="12">
        <v>2020</v>
      </c>
      <c r="I2777" s="11">
        <v>342.45499999999998</v>
      </c>
      <c r="J2777" s="11">
        <v>333.88400000000001</v>
      </c>
      <c r="K2777" s="11">
        <v>331.084</v>
      </c>
      <c r="L2777" s="11">
        <v>322.31400000000002</v>
      </c>
      <c r="M2777" s="11">
        <v>331.34500000000003</v>
      </c>
      <c r="N2777" s="11">
        <v>314.95400000000001</v>
      </c>
      <c r="O2777" s="11">
        <v>291.44099999999997</v>
      </c>
      <c r="P2777" s="11">
        <v>251.27600000000001</v>
      </c>
      <c r="Q2777" s="11">
        <v>198.32300000000001</v>
      </c>
      <c r="R2777" s="11">
        <v>157.05099999999999</v>
      </c>
      <c r="S2777" s="11">
        <v>143.86199999999999</v>
      </c>
      <c r="T2777" s="11">
        <v>127.663</v>
      </c>
      <c r="U2777" s="11">
        <v>109.26600000000001</v>
      </c>
      <c r="V2777" s="11">
        <v>90.78</v>
      </c>
      <c r="W2777" s="11">
        <v>65.078000000000003</v>
      </c>
      <c r="X2777" s="11">
        <v>45.692</v>
      </c>
      <c r="Y2777" s="11">
        <v>29.824999999999999</v>
      </c>
      <c r="Z2777" s="11">
        <v>14.179</v>
      </c>
      <c r="AA2777" s="11">
        <v>6.0309999999999997</v>
      </c>
      <c r="AB2777" s="11">
        <v>1.45</v>
      </c>
      <c r="AC2777" s="11">
        <v>0.217</v>
      </c>
    </row>
    <row r="2778" spans="1:29" ht="11.5" hidden="1">
      <c r="A2778" s="15">
        <v>2761</v>
      </c>
      <c r="B2778" s="13" t="s">
        <v>1059</v>
      </c>
      <c r="C2778" s="14" t="s">
        <v>1252</v>
      </c>
      <c r="D2778" s="12"/>
      <c r="E2778" s="12">
        <v>604</v>
      </c>
      <c r="F2778" s="13" t="s">
        <v>1110</v>
      </c>
      <c r="G2778" s="12">
        <v>931</v>
      </c>
      <c r="H2778" s="12">
        <v>1950</v>
      </c>
      <c r="I2778" s="11">
        <v>644.48199999999997</v>
      </c>
      <c r="J2778" s="11">
        <v>504.45499999999998</v>
      </c>
      <c r="K2778" s="11">
        <v>445.96100000000001</v>
      </c>
      <c r="L2778" s="11">
        <v>391.59300000000002</v>
      </c>
      <c r="M2778" s="11">
        <v>328.654</v>
      </c>
      <c r="N2778" s="11">
        <v>279.32900000000001</v>
      </c>
      <c r="O2778" s="11">
        <v>234.03200000000001</v>
      </c>
      <c r="P2778" s="11">
        <v>211.37700000000001</v>
      </c>
      <c r="Q2778" s="11">
        <v>186.09700000000001</v>
      </c>
      <c r="R2778" s="11">
        <v>156.15899999999999</v>
      </c>
      <c r="S2778" s="11">
        <v>139.54599999999999</v>
      </c>
      <c r="T2778" s="11">
        <v>114.527</v>
      </c>
      <c r="U2778" s="11">
        <v>89.628</v>
      </c>
      <c r="V2778" s="11">
        <v>61.344999999999999</v>
      </c>
      <c r="W2778" s="11">
        <v>44.816000000000003</v>
      </c>
      <c r="X2778" s="11">
        <v>24.898</v>
      </c>
      <c r="Y2778" s="11">
        <v>10.946</v>
      </c>
      <c r="Z2778" s="11">
        <v>3.274</v>
      </c>
      <c r="AA2778" s="11">
        <v>0.63200000000000001</v>
      </c>
      <c r="AB2778" s="11">
        <v>7.9000000000000001E-2</v>
      </c>
      <c r="AC2778" s="11">
        <v>6.0000000000000001E-3</v>
      </c>
    </row>
    <row r="2779" spans="1:29" ht="11.5" hidden="1">
      <c r="A2779" s="15">
        <v>2762</v>
      </c>
      <c r="B2779" s="13" t="s">
        <v>1059</v>
      </c>
      <c r="C2779" s="14" t="s">
        <v>1252</v>
      </c>
      <c r="D2779" s="12"/>
      <c r="E2779" s="12">
        <v>604</v>
      </c>
      <c r="F2779" s="13" t="s">
        <v>1110</v>
      </c>
      <c r="G2779" s="12">
        <v>931</v>
      </c>
      <c r="H2779" s="12">
        <v>1955</v>
      </c>
      <c r="I2779" s="11">
        <v>780.89300000000003</v>
      </c>
      <c r="J2779" s="11">
        <v>586.803</v>
      </c>
      <c r="K2779" s="11">
        <v>493.00900000000001</v>
      </c>
      <c r="L2779" s="11">
        <v>437.07</v>
      </c>
      <c r="M2779" s="11">
        <v>380.39699999999999</v>
      </c>
      <c r="N2779" s="11">
        <v>317.11399999999998</v>
      </c>
      <c r="O2779" s="11">
        <v>269.17599999999999</v>
      </c>
      <c r="P2779" s="11">
        <v>225.142</v>
      </c>
      <c r="Q2779" s="11">
        <v>202.80099999999999</v>
      </c>
      <c r="R2779" s="11">
        <v>177.96299999999999</v>
      </c>
      <c r="S2779" s="11">
        <v>147.79900000000001</v>
      </c>
      <c r="T2779" s="11">
        <v>129.43199999999999</v>
      </c>
      <c r="U2779" s="11">
        <v>102.215</v>
      </c>
      <c r="V2779" s="11">
        <v>74.555999999999997</v>
      </c>
      <c r="W2779" s="11">
        <v>45.36</v>
      </c>
      <c r="X2779" s="11">
        <v>27.131</v>
      </c>
      <c r="Y2779" s="11">
        <v>11.132</v>
      </c>
      <c r="Z2779" s="11">
        <v>3.2959999999999998</v>
      </c>
      <c r="AA2779" s="11">
        <v>0.63200000000000001</v>
      </c>
      <c r="AB2779" s="11">
        <v>7.6999999999999999E-2</v>
      </c>
      <c r="AC2779" s="11">
        <v>7.0000000000000001E-3</v>
      </c>
    </row>
    <row r="2780" spans="1:29" ht="11.5" hidden="1">
      <c r="A2780" s="15">
        <v>2763</v>
      </c>
      <c r="B2780" s="13" t="s">
        <v>1059</v>
      </c>
      <c r="C2780" s="14" t="s">
        <v>1252</v>
      </c>
      <c r="D2780" s="12"/>
      <c r="E2780" s="12">
        <v>604</v>
      </c>
      <c r="F2780" s="13" t="s">
        <v>1110</v>
      </c>
      <c r="G2780" s="12">
        <v>931</v>
      </c>
      <c r="H2780" s="12">
        <v>1960</v>
      </c>
      <c r="I2780" s="11">
        <v>899.62</v>
      </c>
      <c r="J2780" s="11">
        <v>719.21199999999999</v>
      </c>
      <c r="K2780" s="11">
        <v>574.81299999999999</v>
      </c>
      <c r="L2780" s="11">
        <v>483.80500000000001</v>
      </c>
      <c r="M2780" s="11">
        <v>425.46300000000002</v>
      </c>
      <c r="N2780" s="11">
        <v>368.51</v>
      </c>
      <c r="O2780" s="11">
        <v>306.75599999999997</v>
      </c>
      <c r="P2780" s="11">
        <v>259.93099999999998</v>
      </c>
      <c r="Q2780" s="11">
        <v>216.77199999999999</v>
      </c>
      <c r="R2780" s="11">
        <v>194.57300000000001</v>
      </c>
      <c r="S2780" s="11">
        <v>169.148</v>
      </c>
      <c r="T2780" s="11">
        <v>137.82300000000001</v>
      </c>
      <c r="U2780" s="11">
        <v>116.44799999999999</v>
      </c>
      <c r="V2780" s="11">
        <v>86.091999999999999</v>
      </c>
      <c r="W2780" s="11">
        <v>56.155999999999999</v>
      </c>
      <c r="X2780" s="11">
        <v>28.209</v>
      </c>
      <c r="Y2780" s="11">
        <v>12.545999999999999</v>
      </c>
      <c r="Z2780" s="11">
        <v>3.4740000000000002</v>
      </c>
      <c r="AA2780" s="11">
        <v>0.66</v>
      </c>
      <c r="AB2780" s="11">
        <v>7.9000000000000001E-2</v>
      </c>
      <c r="AC2780" s="11">
        <v>7.0000000000000001E-3</v>
      </c>
    </row>
    <row r="2781" spans="1:29" ht="11.5" hidden="1">
      <c r="A2781" s="15">
        <v>2764</v>
      </c>
      <c r="B2781" s="13" t="s">
        <v>1059</v>
      </c>
      <c r="C2781" s="14" t="s">
        <v>1252</v>
      </c>
      <c r="D2781" s="12"/>
      <c r="E2781" s="12">
        <v>604</v>
      </c>
      <c r="F2781" s="13" t="s">
        <v>1110</v>
      </c>
      <c r="G2781" s="12">
        <v>931</v>
      </c>
      <c r="H2781" s="12">
        <v>1965</v>
      </c>
      <c r="I2781" s="11">
        <v>1036.028</v>
      </c>
      <c r="J2781" s="11">
        <v>841.36900000000003</v>
      </c>
      <c r="K2781" s="11">
        <v>706.41899999999998</v>
      </c>
      <c r="L2781" s="11">
        <v>564.78599999999994</v>
      </c>
      <c r="M2781" s="11">
        <v>472.09300000000002</v>
      </c>
      <c r="N2781" s="11">
        <v>413.53399999999999</v>
      </c>
      <c r="O2781" s="11">
        <v>357.82499999999999</v>
      </c>
      <c r="P2781" s="11">
        <v>297.39800000000002</v>
      </c>
      <c r="Q2781" s="11">
        <v>251.321</v>
      </c>
      <c r="R2781" s="11">
        <v>208.785</v>
      </c>
      <c r="S2781" s="11">
        <v>185.727</v>
      </c>
      <c r="T2781" s="11">
        <v>158.72</v>
      </c>
      <c r="U2781" s="11">
        <v>125.053</v>
      </c>
      <c r="V2781" s="11">
        <v>99.501999999999995</v>
      </c>
      <c r="W2781" s="11">
        <v>66.242999999999995</v>
      </c>
      <c r="X2781" s="11">
        <v>36.021000000000001</v>
      </c>
      <c r="Y2781" s="11">
        <v>13.579000000000001</v>
      </c>
      <c r="Z2781" s="11">
        <v>4.0999999999999996</v>
      </c>
      <c r="AA2781" s="11">
        <v>0.73199999999999998</v>
      </c>
      <c r="AB2781" s="11">
        <v>8.8999999999999996E-2</v>
      </c>
      <c r="AC2781" s="11">
        <v>7.0000000000000001E-3</v>
      </c>
    </row>
    <row r="2782" spans="1:29" ht="11.5" hidden="1">
      <c r="A2782" s="15">
        <v>2765</v>
      </c>
      <c r="B2782" s="13" t="s">
        <v>1059</v>
      </c>
      <c r="C2782" s="14" t="s">
        <v>1252</v>
      </c>
      <c r="D2782" s="12"/>
      <c r="E2782" s="12">
        <v>604</v>
      </c>
      <c r="F2782" s="13" t="s">
        <v>1110</v>
      </c>
      <c r="G2782" s="12">
        <v>931</v>
      </c>
      <c r="H2782" s="12">
        <v>1970</v>
      </c>
      <c r="I2782" s="11">
        <v>1148.95</v>
      </c>
      <c r="J2782" s="11">
        <v>978.79200000000003</v>
      </c>
      <c r="K2782" s="11">
        <v>828.12599999999998</v>
      </c>
      <c r="L2782" s="11">
        <v>694.57399999999996</v>
      </c>
      <c r="M2782" s="11">
        <v>551.65700000000004</v>
      </c>
      <c r="N2782" s="11">
        <v>459.50900000000001</v>
      </c>
      <c r="O2782" s="11">
        <v>402.315</v>
      </c>
      <c r="P2782" s="11">
        <v>347.81599999999997</v>
      </c>
      <c r="Q2782" s="11">
        <v>288.31099999999998</v>
      </c>
      <c r="R2782" s="11">
        <v>242.83699999999999</v>
      </c>
      <c r="S2782" s="11">
        <v>199.96899999999999</v>
      </c>
      <c r="T2782" s="11">
        <v>175.05</v>
      </c>
      <c r="U2782" s="11">
        <v>145.10599999999999</v>
      </c>
      <c r="V2782" s="11">
        <v>108</v>
      </c>
      <c r="W2782" s="11">
        <v>77.884</v>
      </c>
      <c r="X2782" s="11">
        <v>43.554000000000002</v>
      </c>
      <c r="Y2782" s="11">
        <v>17.920999999999999</v>
      </c>
      <c r="Z2782" s="11">
        <v>4.6210000000000004</v>
      </c>
      <c r="AA2782" s="11">
        <v>0.90500000000000003</v>
      </c>
      <c r="AB2782" s="11">
        <v>0.104</v>
      </c>
      <c r="AC2782" s="11">
        <v>8.0000000000000002E-3</v>
      </c>
    </row>
    <row r="2783" spans="1:29" ht="11.5" hidden="1">
      <c r="A2783" s="15">
        <v>2766</v>
      </c>
      <c r="B2783" s="13" t="s">
        <v>1059</v>
      </c>
      <c r="C2783" s="14" t="s">
        <v>1252</v>
      </c>
      <c r="D2783" s="12"/>
      <c r="E2783" s="12">
        <v>604</v>
      </c>
      <c r="F2783" s="13" t="s">
        <v>1110</v>
      </c>
      <c r="G2783" s="12">
        <v>931</v>
      </c>
      <c r="H2783" s="12">
        <v>1975</v>
      </c>
      <c r="I2783" s="11">
        <v>1263.5809999999999</v>
      </c>
      <c r="J2783" s="11">
        <v>1099.636</v>
      </c>
      <c r="K2783" s="11">
        <v>965.09299999999996</v>
      </c>
      <c r="L2783" s="11">
        <v>814.27800000000002</v>
      </c>
      <c r="M2783" s="11">
        <v>679.53200000000004</v>
      </c>
      <c r="N2783" s="11">
        <v>538.51099999999997</v>
      </c>
      <c r="O2783" s="11">
        <v>448.48399999999998</v>
      </c>
      <c r="P2783" s="11">
        <v>392.62400000000002</v>
      </c>
      <c r="Q2783" s="11">
        <v>338.779</v>
      </c>
      <c r="R2783" s="11">
        <v>279.863</v>
      </c>
      <c r="S2783" s="11">
        <v>233.86799999999999</v>
      </c>
      <c r="T2783" s="11">
        <v>189.91</v>
      </c>
      <c r="U2783" s="11">
        <v>161.887</v>
      </c>
      <c r="V2783" s="11">
        <v>127.70099999999999</v>
      </c>
      <c r="W2783" s="11">
        <v>86.906000000000006</v>
      </c>
      <c r="X2783" s="11">
        <v>53.286999999999999</v>
      </c>
      <c r="Y2783" s="11">
        <v>22.899000000000001</v>
      </c>
      <c r="Z2783" s="11">
        <v>6.5549999999999997</v>
      </c>
      <c r="AA2783" s="11">
        <v>1.1080000000000001</v>
      </c>
      <c r="AB2783" s="11">
        <v>0.13800000000000001</v>
      </c>
      <c r="AC2783" s="11">
        <v>0.01</v>
      </c>
    </row>
    <row r="2784" spans="1:29" ht="11.5" hidden="1">
      <c r="A2784" s="15">
        <v>2767</v>
      </c>
      <c r="B2784" s="13" t="s">
        <v>1059</v>
      </c>
      <c r="C2784" s="14" t="s">
        <v>1252</v>
      </c>
      <c r="D2784" s="12"/>
      <c r="E2784" s="12">
        <v>604</v>
      </c>
      <c r="F2784" s="13" t="s">
        <v>1110</v>
      </c>
      <c r="G2784" s="12">
        <v>931</v>
      </c>
      <c r="H2784" s="12">
        <v>1980</v>
      </c>
      <c r="I2784" s="11">
        <v>1348.4480000000001</v>
      </c>
      <c r="J2784" s="11">
        <v>1219.931</v>
      </c>
      <c r="K2784" s="11">
        <v>1087.037</v>
      </c>
      <c r="L2784" s="11">
        <v>951.15599999999995</v>
      </c>
      <c r="M2784" s="11">
        <v>799.27499999999998</v>
      </c>
      <c r="N2784" s="11">
        <v>665.95</v>
      </c>
      <c r="O2784" s="11">
        <v>527.649</v>
      </c>
      <c r="P2784" s="11">
        <v>439.21899999999999</v>
      </c>
      <c r="Q2784" s="11">
        <v>383.82499999999999</v>
      </c>
      <c r="R2784" s="11">
        <v>330.13</v>
      </c>
      <c r="S2784" s="11">
        <v>270.77699999999999</v>
      </c>
      <c r="T2784" s="11">
        <v>223.41800000000001</v>
      </c>
      <c r="U2784" s="11">
        <v>177.14599999999999</v>
      </c>
      <c r="V2784" s="11">
        <v>144.369</v>
      </c>
      <c r="W2784" s="11">
        <v>104.77800000000001</v>
      </c>
      <c r="X2784" s="11">
        <v>61.156999999999996</v>
      </c>
      <c r="Y2784" s="11">
        <v>29.03</v>
      </c>
      <c r="Z2784" s="11">
        <v>8.6969999999999992</v>
      </c>
      <c r="AA2784" s="11">
        <v>1.6259999999999999</v>
      </c>
      <c r="AB2784" s="11">
        <v>0.17499999999999999</v>
      </c>
      <c r="AC2784" s="11">
        <v>1.2999999999999999E-2</v>
      </c>
    </row>
    <row r="2785" spans="1:29" ht="11.5" hidden="1">
      <c r="A2785" s="15">
        <v>2768</v>
      </c>
      <c r="B2785" s="13" t="s">
        <v>1059</v>
      </c>
      <c r="C2785" s="14" t="s">
        <v>1252</v>
      </c>
      <c r="D2785" s="12"/>
      <c r="E2785" s="12">
        <v>604</v>
      </c>
      <c r="F2785" s="13" t="s">
        <v>1110</v>
      </c>
      <c r="G2785" s="12">
        <v>931</v>
      </c>
      <c r="H2785" s="12">
        <v>1985</v>
      </c>
      <c r="I2785" s="11">
        <v>1440.4749999999999</v>
      </c>
      <c r="J2785" s="11">
        <v>1311.07</v>
      </c>
      <c r="K2785" s="11">
        <v>1204.8869999999999</v>
      </c>
      <c r="L2785" s="11">
        <v>1068.3409999999999</v>
      </c>
      <c r="M2785" s="11">
        <v>931.86199999999997</v>
      </c>
      <c r="N2785" s="11">
        <v>782.59799999999996</v>
      </c>
      <c r="O2785" s="11">
        <v>652.43799999999999</v>
      </c>
      <c r="P2785" s="11">
        <v>516.57799999999997</v>
      </c>
      <c r="Q2785" s="11">
        <v>429.37299999999999</v>
      </c>
      <c r="R2785" s="11">
        <v>374.04</v>
      </c>
      <c r="S2785" s="11">
        <v>319.64999999999998</v>
      </c>
      <c r="T2785" s="11">
        <v>258.952</v>
      </c>
      <c r="U2785" s="11">
        <v>208.87700000000001</v>
      </c>
      <c r="V2785" s="11">
        <v>158.83699999999999</v>
      </c>
      <c r="W2785" s="11">
        <v>120.227</v>
      </c>
      <c r="X2785" s="11">
        <v>77.200999999999993</v>
      </c>
      <c r="Y2785" s="11">
        <v>36.267000000000003</v>
      </c>
      <c r="Z2785" s="11">
        <v>12.098000000000001</v>
      </c>
      <c r="AA2785" s="11">
        <v>2.319</v>
      </c>
      <c r="AB2785" s="11">
        <v>0.27300000000000002</v>
      </c>
      <c r="AC2785" s="11">
        <v>1.7999999999999999E-2</v>
      </c>
    </row>
    <row r="2786" spans="1:29" ht="11.5" hidden="1">
      <c r="A2786" s="15">
        <v>2769</v>
      </c>
      <c r="B2786" s="13" t="s">
        <v>1059</v>
      </c>
      <c r="C2786" s="14" t="s">
        <v>1252</v>
      </c>
      <c r="D2786" s="12"/>
      <c r="E2786" s="12">
        <v>604</v>
      </c>
      <c r="F2786" s="13" t="s">
        <v>1110</v>
      </c>
      <c r="G2786" s="12">
        <v>931</v>
      </c>
      <c r="H2786" s="12">
        <v>1990</v>
      </c>
      <c r="I2786" s="11">
        <v>1528.3920000000001</v>
      </c>
      <c r="J2786" s="11">
        <v>1409.222</v>
      </c>
      <c r="K2786" s="11">
        <v>1292.752</v>
      </c>
      <c r="L2786" s="11">
        <v>1179.7180000000001</v>
      </c>
      <c r="M2786" s="11">
        <v>1043.432</v>
      </c>
      <c r="N2786" s="11">
        <v>911.04600000000005</v>
      </c>
      <c r="O2786" s="11">
        <v>766.07600000000002</v>
      </c>
      <c r="P2786" s="11">
        <v>638.80899999999997</v>
      </c>
      <c r="Q2786" s="11">
        <v>504.91800000000001</v>
      </c>
      <c r="R2786" s="11">
        <v>418.35599999999999</v>
      </c>
      <c r="S2786" s="11">
        <v>362.27199999999999</v>
      </c>
      <c r="T2786" s="11">
        <v>306.298</v>
      </c>
      <c r="U2786" s="11">
        <v>243.30799999999999</v>
      </c>
      <c r="V2786" s="11">
        <v>189.52600000000001</v>
      </c>
      <c r="W2786" s="11">
        <v>135.84299999999999</v>
      </c>
      <c r="X2786" s="11">
        <v>92.816999999999993</v>
      </c>
      <c r="Y2786" s="11">
        <v>49.414000000000001</v>
      </c>
      <c r="Z2786" s="11">
        <v>16.815000000000001</v>
      </c>
      <c r="AA2786" s="11">
        <v>3.585</v>
      </c>
      <c r="AB2786" s="11">
        <v>0.41499999999999998</v>
      </c>
      <c r="AC2786" s="11">
        <v>2.8000000000000001E-2</v>
      </c>
    </row>
    <row r="2787" spans="1:29" ht="11.5" hidden="1">
      <c r="A2787" s="15">
        <v>2770</v>
      </c>
      <c r="B2787" s="13" t="s">
        <v>1059</v>
      </c>
      <c r="C2787" s="14" t="s">
        <v>1252</v>
      </c>
      <c r="D2787" s="12"/>
      <c r="E2787" s="12">
        <v>604</v>
      </c>
      <c r="F2787" s="13" t="s">
        <v>1110</v>
      </c>
      <c r="G2787" s="12">
        <v>931</v>
      </c>
      <c r="H2787" s="12">
        <v>1995</v>
      </c>
      <c r="I2787" s="11">
        <v>1530.2370000000001</v>
      </c>
      <c r="J2787" s="11">
        <v>1502.49</v>
      </c>
      <c r="K2787" s="11">
        <v>1381.7080000000001</v>
      </c>
      <c r="L2787" s="11">
        <v>1250.94</v>
      </c>
      <c r="M2787" s="11">
        <v>1139.837</v>
      </c>
      <c r="N2787" s="11">
        <v>1011.8630000000001</v>
      </c>
      <c r="O2787" s="11">
        <v>887.02200000000005</v>
      </c>
      <c r="P2787" s="11">
        <v>747.57799999999997</v>
      </c>
      <c r="Q2787" s="11">
        <v>623.44600000000003</v>
      </c>
      <c r="R2787" s="11">
        <v>491.46499999999997</v>
      </c>
      <c r="S2787" s="11">
        <v>405.23</v>
      </c>
      <c r="T2787" s="11">
        <v>347.89400000000001</v>
      </c>
      <c r="U2787" s="11">
        <v>289.286</v>
      </c>
      <c r="V2787" s="11">
        <v>223.63200000000001</v>
      </c>
      <c r="W2787" s="11">
        <v>166.05</v>
      </c>
      <c r="X2787" s="11">
        <v>107.639</v>
      </c>
      <c r="Y2787" s="11">
        <v>61.274000000000001</v>
      </c>
      <c r="Z2787" s="11">
        <v>23.736000000000001</v>
      </c>
      <c r="AA2787" s="11">
        <v>5.1440000000000001</v>
      </c>
      <c r="AB2787" s="11">
        <v>0.66500000000000004</v>
      </c>
      <c r="AC2787" s="11">
        <v>4.2999999999999997E-2</v>
      </c>
    </row>
    <row r="2788" spans="1:29" ht="11.5" hidden="1">
      <c r="A2788" s="15">
        <v>2771</v>
      </c>
      <c r="B2788" s="13" t="s">
        <v>1059</v>
      </c>
      <c r="C2788" s="14" t="s">
        <v>1252</v>
      </c>
      <c r="D2788" s="12"/>
      <c r="E2788" s="12">
        <v>604</v>
      </c>
      <c r="F2788" s="13" t="s">
        <v>1110</v>
      </c>
      <c r="G2788" s="12">
        <v>931</v>
      </c>
      <c r="H2788" s="12">
        <v>2000</v>
      </c>
      <c r="I2788" s="11">
        <v>1468.1210000000001</v>
      </c>
      <c r="J2788" s="11">
        <v>1513.306</v>
      </c>
      <c r="K2788" s="11">
        <v>1481.4059999999999</v>
      </c>
      <c r="L2788" s="11">
        <v>1350.479</v>
      </c>
      <c r="M2788" s="11">
        <v>1220.6969999999999</v>
      </c>
      <c r="N2788" s="11">
        <v>1115.0450000000001</v>
      </c>
      <c r="O2788" s="11">
        <v>992.23400000000004</v>
      </c>
      <c r="P2788" s="11">
        <v>870.91800000000001</v>
      </c>
      <c r="Q2788" s="11">
        <v>733.38300000000004</v>
      </c>
      <c r="R2788" s="11">
        <v>609.90300000000002</v>
      </c>
      <c r="S2788" s="11">
        <v>478.26400000000001</v>
      </c>
      <c r="T2788" s="11">
        <v>390.94600000000003</v>
      </c>
      <c r="U2788" s="11">
        <v>330.36799999999999</v>
      </c>
      <c r="V2788" s="11">
        <v>267.82</v>
      </c>
      <c r="W2788" s="11">
        <v>198.12799999999999</v>
      </c>
      <c r="X2788" s="11">
        <v>134.251</v>
      </c>
      <c r="Y2788" s="11">
        <v>73.552000000000007</v>
      </c>
      <c r="Z2788" s="11">
        <v>31.271000000000001</v>
      </c>
      <c r="AA2788" s="11">
        <v>7.9429999999999996</v>
      </c>
      <c r="AB2788" s="11">
        <v>1.0640000000000001</v>
      </c>
      <c r="AC2788" s="11">
        <v>7.5999999999999998E-2</v>
      </c>
    </row>
    <row r="2789" spans="1:29" ht="11.5" hidden="1">
      <c r="A2789" s="15">
        <v>2772</v>
      </c>
      <c r="B2789" s="13" t="s">
        <v>1059</v>
      </c>
      <c r="C2789" s="14" t="s">
        <v>1252</v>
      </c>
      <c r="D2789" s="12"/>
      <c r="E2789" s="12">
        <v>604</v>
      </c>
      <c r="F2789" s="13" t="s">
        <v>1110</v>
      </c>
      <c r="G2789" s="12">
        <v>931</v>
      </c>
      <c r="H2789" s="12">
        <v>2005</v>
      </c>
      <c r="I2789" s="11">
        <v>1441.0250000000001</v>
      </c>
      <c r="J2789" s="11">
        <v>1444.8910000000001</v>
      </c>
      <c r="K2789" s="11">
        <v>1491.0650000000001</v>
      </c>
      <c r="L2789" s="11">
        <v>1407.4090000000001</v>
      </c>
      <c r="M2789" s="11">
        <v>1287.9269999999999</v>
      </c>
      <c r="N2789" s="11">
        <v>1167.6890000000001</v>
      </c>
      <c r="O2789" s="11">
        <v>1066.53</v>
      </c>
      <c r="P2789" s="11">
        <v>953.49699999999996</v>
      </c>
      <c r="Q2789" s="11">
        <v>826.01700000000005</v>
      </c>
      <c r="R2789" s="11">
        <v>686.40200000000004</v>
      </c>
      <c r="S2789" s="11">
        <v>573.14700000000005</v>
      </c>
      <c r="T2789" s="11">
        <v>435.77499999999998</v>
      </c>
      <c r="U2789" s="11">
        <v>358.87900000000002</v>
      </c>
      <c r="V2789" s="11">
        <v>293.48399999999998</v>
      </c>
      <c r="W2789" s="11">
        <v>228.798</v>
      </c>
      <c r="X2789" s="11">
        <v>162.40700000000001</v>
      </c>
      <c r="Y2789" s="11">
        <v>94.998999999999995</v>
      </c>
      <c r="Z2789" s="11">
        <v>39.923999999999999</v>
      </c>
      <c r="AA2789" s="11">
        <v>11.492000000000001</v>
      </c>
      <c r="AB2789" s="11">
        <v>1.8460000000000001</v>
      </c>
      <c r="AC2789" s="11">
        <v>0.14000000000000001</v>
      </c>
    </row>
    <row r="2790" spans="1:29" ht="11.5" hidden="1">
      <c r="A2790" s="15">
        <v>2773</v>
      </c>
      <c r="B2790" s="13" t="s">
        <v>1059</v>
      </c>
      <c r="C2790" s="14" t="s">
        <v>1252</v>
      </c>
      <c r="D2790" s="12"/>
      <c r="E2790" s="12">
        <v>604</v>
      </c>
      <c r="F2790" s="13" t="s">
        <v>1110</v>
      </c>
      <c r="G2790" s="12">
        <v>931</v>
      </c>
      <c r="H2790" s="12">
        <v>2010</v>
      </c>
      <c r="I2790" s="11">
        <v>1478.5</v>
      </c>
      <c r="J2790" s="11">
        <v>1398.271</v>
      </c>
      <c r="K2790" s="11">
        <v>1404.5740000000001</v>
      </c>
      <c r="L2790" s="11">
        <v>1368.982</v>
      </c>
      <c r="M2790" s="11">
        <v>1286.672</v>
      </c>
      <c r="N2790" s="11">
        <v>1196.54</v>
      </c>
      <c r="O2790" s="11">
        <v>1101.5509999999999</v>
      </c>
      <c r="P2790" s="11">
        <v>1018.501</v>
      </c>
      <c r="Q2790" s="11">
        <v>915.35400000000004</v>
      </c>
      <c r="R2790" s="11">
        <v>793.04200000000003</v>
      </c>
      <c r="S2790" s="11">
        <v>658.23099999999999</v>
      </c>
      <c r="T2790" s="11">
        <v>545.952</v>
      </c>
      <c r="U2790" s="11">
        <v>410.13200000000001</v>
      </c>
      <c r="V2790" s="11">
        <v>331.10899999999998</v>
      </c>
      <c r="W2790" s="11">
        <v>262.08</v>
      </c>
      <c r="X2790" s="11">
        <v>190.816</v>
      </c>
      <c r="Y2790" s="11">
        <v>119.035</v>
      </c>
      <c r="Z2790" s="11">
        <v>54.933999999999997</v>
      </c>
      <c r="AA2790" s="11">
        <v>16.190999999999999</v>
      </c>
      <c r="AB2790" s="11">
        <v>3.03</v>
      </c>
      <c r="AC2790" s="11">
        <v>0.28399999999999997</v>
      </c>
    </row>
    <row r="2791" spans="1:29" ht="11.5" hidden="1">
      <c r="A2791" s="15">
        <v>2774</v>
      </c>
      <c r="B2791" s="13" t="s">
        <v>1059</v>
      </c>
      <c r="C2791" s="14" t="s">
        <v>1252</v>
      </c>
      <c r="D2791" s="12"/>
      <c r="E2791" s="12">
        <v>604</v>
      </c>
      <c r="F2791" s="13" t="s">
        <v>1110</v>
      </c>
      <c r="G2791" s="12">
        <v>931</v>
      </c>
      <c r="H2791" s="12">
        <v>2015</v>
      </c>
      <c r="I2791" s="11">
        <v>1369.806</v>
      </c>
      <c r="J2791" s="11">
        <v>1454.2139999999999</v>
      </c>
      <c r="K2791" s="11">
        <v>1361.383</v>
      </c>
      <c r="L2791" s="11">
        <v>1338.1949999999999</v>
      </c>
      <c r="M2791" s="11">
        <v>1315.87</v>
      </c>
      <c r="N2791" s="11">
        <v>1222.5889999999999</v>
      </c>
      <c r="O2791" s="11">
        <v>1141.31</v>
      </c>
      <c r="P2791" s="11">
        <v>1077.17</v>
      </c>
      <c r="Q2791" s="11">
        <v>1008.45</v>
      </c>
      <c r="R2791" s="11">
        <v>899.23699999999997</v>
      </c>
      <c r="S2791" s="11">
        <v>776.65899999999999</v>
      </c>
      <c r="T2791" s="11">
        <v>639.47900000000004</v>
      </c>
      <c r="U2791" s="11">
        <v>530.97299999999996</v>
      </c>
      <c r="V2791" s="11">
        <v>395.44200000000001</v>
      </c>
      <c r="W2791" s="11">
        <v>313.14</v>
      </c>
      <c r="X2791" s="11">
        <v>232.88800000000001</v>
      </c>
      <c r="Y2791" s="11">
        <v>157.02000000000001</v>
      </c>
      <c r="Z2791" s="11">
        <v>73.411000000000001</v>
      </c>
      <c r="AA2791" s="11">
        <v>24.687999999999999</v>
      </c>
      <c r="AB2791" s="11">
        <v>4.8949999999999996</v>
      </c>
      <c r="AC2791" s="11">
        <v>0.55500000000000005</v>
      </c>
    </row>
    <row r="2792" spans="1:29" ht="11.5" hidden="1">
      <c r="A2792" s="15">
        <v>2775</v>
      </c>
      <c r="B2792" s="13" t="s">
        <v>1059</v>
      </c>
      <c r="C2792" s="14" t="s">
        <v>1252</v>
      </c>
      <c r="D2792" s="12"/>
      <c r="E2792" s="12">
        <v>604</v>
      </c>
      <c r="F2792" s="13" t="s">
        <v>1110</v>
      </c>
      <c r="G2792" s="12">
        <v>931</v>
      </c>
      <c r="H2792" s="12">
        <v>2020</v>
      </c>
      <c r="I2792" s="11">
        <v>1383.3969999999999</v>
      </c>
      <c r="J2792" s="11">
        <v>1302.683</v>
      </c>
      <c r="K2792" s="11">
        <v>1370.4960000000001</v>
      </c>
      <c r="L2792" s="11">
        <v>1256.8140000000001</v>
      </c>
      <c r="M2792" s="11">
        <v>1399.1179999999999</v>
      </c>
      <c r="N2792" s="11">
        <v>1406.3430000000001</v>
      </c>
      <c r="O2792" s="11">
        <v>1320.4110000000001</v>
      </c>
      <c r="P2792" s="11">
        <v>1228.7090000000001</v>
      </c>
      <c r="Q2792" s="11">
        <v>1120.269</v>
      </c>
      <c r="R2792" s="11">
        <v>997.90899999999999</v>
      </c>
      <c r="S2792" s="11">
        <v>892.08600000000001</v>
      </c>
      <c r="T2792" s="11">
        <v>763.84699999999998</v>
      </c>
      <c r="U2792" s="11">
        <v>630.35400000000004</v>
      </c>
      <c r="V2792" s="11">
        <v>527.78300000000002</v>
      </c>
      <c r="W2792" s="11">
        <v>379.33100000000002</v>
      </c>
      <c r="X2792" s="11">
        <v>279.57799999999997</v>
      </c>
      <c r="Y2792" s="11">
        <v>184.203</v>
      </c>
      <c r="Z2792" s="11">
        <v>103.41</v>
      </c>
      <c r="AA2792" s="11">
        <v>36.747</v>
      </c>
      <c r="AB2792" s="11">
        <v>8.6609999999999996</v>
      </c>
      <c r="AC2792" s="11">
        <v>1.091</v>
      </c>
    </row>
    <row r="2793" spans="1:29" ht="11.5" hidden="1">
      <c r="A2793" s="15">
        <v>2776</v>
      </c>
      <c r="B2793" s="13" t="s">
        <v>1059</v>
      </c>
      <c r="C2793" s="14" t="s">
        <v>1253</v>
      </c>
      <c r="D2793" s="12"/>
      <c r="E2793" s="12">
        <v>740</v>
      </c>
      <c r="F2793" s="13" t="s">
        <v>1110</v>
      </c>
      <c r="G2793" s="12">
        <v>931</v>
      </c>
      <c r="H2793" s="12">
        <v>1950</v>
      </c>
      <c r="I2793" s="11">
        <v>18</v>
      </c>
      <c r="J2793" s="11">
        <v>13</v>
      </c>
      <c r="K2793" s="11">
        <v>11.999000000000001</v>
      </c>
      <c r="L2793" s="11">
        <v>10.999000000000001</v>
      </c>
      <c r="M2793" s="11">
        <v>8.9979999999999993</v>
      </c>
      <c r="N2793" s="11">
        <v>8</v>
      </c>
      <c r="O2793" s="11">
        <v>6.0019999999999998</v>
      </c>
      <c r="P2793" s="11">
        <v>6.0010000000000003</v>
      </c>
      <c r="Q2793" s="11">
        <v>5</v>
      </c>
      <c r="R2793" s="11">
        <v>4.0010000000000003</v>
      </c>
      <c r="S2793" s="11">
        <v>3.9990000000000001</v>
      </c>
      <c r="T2793" s="11">
        <v>3</v>
      </c>
      <c r="U2793" s="11">
        <v>1.9990000000000001</v>
      </c>
      <c r="V2793" s="11">
        <v>1.9990000000000001</v>
      </c>
      <c r="W2793" s="11">
        <v>2</v>
      </c>
      <c r="X2793" s="11">
        <v>2</v>
      </c>
      <c r="Y2793" s="11">
        <v>0.59699999999999998</v>
      </c>
      <c r="Z2793" s="11">
        <v>0.28100000000000003</v>
      </c>
      <c r="AA2793" s="11">
        <v>9.6000000000000002E-2</v>
      </c>
      <c r="AB2793" s="11">
        <v>2.3E-2</v>
      </c>
      <c r="AC2793" s="11">
        <v>3.0000000000000001E-3</v>
      </c>
    </row>
    <row r="2794" spans="1:29" ht="11.5" hidden="1">
      <c r="A2794" s="15">
        <v>2777</v>
      </c>
      <c r="B2794" s="13" t="s">
        <v>1059</v>
      </c>
      <c r="C2794" s="14" t="s">
        <v>1253</v>
      </c>
      <c r="D2794" s="12"/>
      <c r="E2794" s="12">
        <v>740</v>
      </c>
      <c r="F2794" s="13" t="s">
        <v>1110</v>
      </c>
      <c r="G2794" s="12">
        <v>931</v>
      </c>
      <c r="H2794" s="12">
        <v>1955</v>
      </c>
      <c r="I2794" s="11">
        <v>22.594999999999999</v>
      </c>
      <c r="J2794" s="11">
        <v>16.922000000000001</v>
      </c>
      <c r="K2794" s="11">
        <v>12.997</v>
      </c>
      <c r="L2794" s="11">
        <v>10.992000000000001</v>
      </c>
      <c r="M2794" s="11">
        <v>10.007</v>
      </c>
      <c r="N2794" s="11">
        <v>9</v>
      </c>
      <c r="O2794" s="11">
        <v>7.9989999999999997</v>
      </c>
      <c r="P2794" s="11">
        <v>6</v>
      </c>
      <c r="Q2794" s="11">
        <v>5</v>
      </c>
      <c r="R2794" s="11">
        <v>4.9989999999999997</v>
      </c>
      <c r="S2794" s="11">
        <v>4</v>
      </c>
      <c r="T2794" s="11">
        <v>3.0009999999999999</v>
      </c>
      <c r="U2794" s="11">
        <v>2.9969999999999999</v>
      </c>
      <c r="V2794" s="11">
        <v>2.0009999999999999</v>
      </c>
      <c r="W2794" s="11">
        <v>2.0009999999999999</v>
      </c>
      <c r="X2794" s="11">
        <v>1.9990000000000001</v>
      </c>
      <c r="Y2794" s="11">
        <v>0.65</v>
      </c>
      <c r="Z2794" s="11">
        <v>0.252</v>
      </c>
      <c r="AA2794" s="11">
        <v>8.2000000000000003E-2</v>
      </c>
      <c r="AB2794" s="11">
        <v>1.9E-2</v>
      </c>
      <c r="AC2794" s="11">
        <v>3.0000000000000001E-3</v>
      </c>
    </row>
    <row r="2795" spans="1:29" ht="11.5" hidden="1">
      <c r="A2795" s="15">
        <v>2778</v>
      </c>
      <c r="B2795" s="13" t="s">
        <v>1059</v>
      </c>
      <c r="C2795" s="14" t="s">
        <v>1253</v>
      </c>
      <c r="D2795" s="12"/>
      <c r="E2795" s="12">
        <v>740</v>
      </c>
      <c r="F2795" s="13" t="s">
        <v>1110</v>
      </c>
      <c r="G2795" s="12">
        <v>931</v>
      </c>
      <c r="H2795" s="12">
        <v>1960</v>
      </c>
      <c r="I2795" s="11">
        <v>28.521000000000001</v>
      </c>
      <c r="J2795" s="11">
        <v>21.533999999999999</v>
      </c>
      <c r="K2795" s="11">
        <v>16.916</v>
      </c>
      <c r="L2795" s="11">
        <v>11.989000000000001</v>
      </c>
      <c r="M2795" s="11">
        <v>10.996</v>
      </c>
      <c r="N2795" s="11">
        <v>10.006</v>
      </c>
      <c r="O2795" s="11">
        <v>9</v>
      </c>
      <c r="P2795" s="11">
        <v>7</v>
      </c>
      <c r="Q2795" s="11">
        <v>6.0019999999999998</v>
      </c>
      <c r="R2795" s="11">
        <v>4.9989999999999997</v>
      </c>
      <c r="S2795" s="11">
        <v>4</v>
      </c>
      <c r="T2795" s="11">
        <v>3.9990000000000001</v>
      </c>
      <c r="U2795" s="11">
        <v>2.9990000000000001</v>
      </c>
      <c r="V2795" s="11">
        <v>1.9970000000000001</v>
      </c>
      <c r="W2795" s="11">
        <v>2.0009999999999999</v>
      </c>
      <c r="X2795" s="11">
        <v>0.999</v>
      </c>
      <c r="Y2795" s="11">
        <v>0.61499999999999999</v>
      </c>
      <c r="Z2795" s="11">
        <v>0.28799999999999998</v>
      </c>
      <c r="AA2795" s="11">
        <v>7.6999999999999999E-2</v>
      </c>
      <c r="AB2795" s="11">
        <v>1.4999999999999999E-2</v>
      </c>
      <c r="AC2795" s="11">
        <v>2E-3</v>
      </c>
    </row>
    <row r="2796" spans="1:29" ht="11.5" hidden="1">
      <c r="A2796" s="15">
        <v>2779</v>
      </c>
      <c r="B2796" s="13" t="s">
        <v>1059</v>
      </c>
      <c r="C2796" s="14" t="s">
        <v>1253</v>
      </c>
      <c r="D2796" s="12"/>
      <c r="E2796" s="12">
        <v>740</v>
      </c>
      <c r="F2796" s="13" t="s">
        <v>1110</v>
      </c>
      <c r="G2796" s="12">
        <v>931</v>
      </c>
      <c r="H2796" s="12">
        <v>1965</v>
      </c>
      <c r="I2796" s="11">
        <v>31.016999999999999</v>
      </c>
      <c r="J2796" s="11">
        <v>26.556999999999999</v>
      </c>
      <c r="K2796" s="11">
        <v>20.035</v>
      </c>
      <c r="L2796" s="11">
        <v>15.307</v>
      </c>
      <c r="M2796" s="11">
        <v>12.194000000000001</v>
      </c>
      <c r="N2796" s="11">
        <v>10.996</v>
      </c>
      <c r="O2796" s="11">
        <v>9.8070000000000004</v>
      </c>
      <c r="P2796" s="11">
        <v>8.2989999999999995</v>
      </c>
      <c r="Q2796" s="11">
        <v>6.899</v>
      </c>
      <c r="R2796" s="11">
        <v>5.1020000000000003</v>
      </c>
      <c r="S2796" s="11">
        <v>4.4989999999999997</v>
      </c>
      <c r="T2796" s="11">
        <v>4.0990000000000002</v>
      </c>
      <c r="U2796" s="11">
        <v>3.3969999999999998</v>
      </c>
      <c r="V2796" s="11">
        <v>2.6970000000000001</v>
      </c>
      <c r="W2796" s="11">
        <v>1.8979999999999999</v>
      </c>
      <c r="X2796" s="11">
        <v>1.2</v>
      </c>
      <c r="Y2796" s="11">
        <v>0.71799999999999997</v>
      </c>
      <c r="Z2796" s="11">
        <v>0.27500000000000002</v>
      </c>
      <c r="AA2796" s="11">
        <v>0.09</v>
      </c>
      <c r="AB2796" s="11">
        <v>1.4999999999999999E-2</v>
      </c>
      <c r="AC2796" s="11">
        <v>2E-3</v>
      </c>
    </row>
    <row r="2797" spans="1:29" ht="11.5" hidden="1">
      <c r="A2797" s="15">
        <v>2780</v>
      </c>
      <c r="B2797" s="13" t="s">
        <v>1059</v>
      </c>
      <c r="C2797" s="14" t="s">
        <v>1253</v>
      </c>
      <c r="D2797" s="12"/>
      <c r="E2797" s="12">
        <v>740</v>
      </c>
      <c r="F2797" s="13" t="s">
        <v>1110</v>
      </c>
      <c r="G2797" s="12">
        <v>931</v>
      </c>
      <c r="H2797" s="12">
        <v>1970</v>
      </c>
      <c r="I2797" s="11">
        <v>30.803999999999998</v>
      </c>
      <c r="J2797" s="11">
        <v>30.4</v>
      </c>
      <c r="K2797" s="11">
        <v>26.151</v>
      </c>
      <c r="L2797" s="11">
        <v>19.023</v>
      </c>
      <c r="M2797" s="11">
        <v>13.512</v>
      </c>
      <c r="N2797" s="11">
        <v>10.694000000000001</v>
      </c>
      <c r="O2797" s="11">
        <v>10.095000000000001</v>
      </c>
      <c r="P2797" s="11">
        <v>9.2070000000000007</v>
      </c>
      <c r="Q2797" s="11">
        <v>7.7990000000000004</v>
      </c>
      <c r="R2797" s="11">
        <v>6.5</v>
      </c>
      <c r="S2797" s="11">
        <v>4.8019999999999996</v>
      </c>
      <c r="T2797" s="11">
        <v>4.0979999999999999</v>
      </c>
      <c r="U2797" s="11">
        <v>3.6970000000000001</v>
      </c>
      <c r="V2797" s="11">
        <v>2.8969999999999998</v>
      </c>
      <c r="W2797" s="11">
        <v>2.1989999999999998</v>
      </c>
      <c r="X2797" s="11">
        <v>1.397</v>
      </c>
      <c r="Y2797" s="11">
        <v>0.65800000000000003</v>
      </c>
      <c r="Z2797" s="11">
        <v>0.33100000000000002</v>
      </c>
      <c r="AA2797" s="11">
        <v>0.09</v>
      </c>
      <c r="AB2797" s="11">
        <v>1.9E-2</v>
      </c>
      <c r="AC2797" s="11">
        <v>2E-3</v>
      </c>
    </row>
    <row r="2798" spans="1:29" ht="11.5" hidden="1">
      <c r="A2798" s="15">
        <v>2781</v>
      </c>
      <c r="B2798" s="13" t="s">
        <v>1059</v>
      </c>
      <c r="C2798" s="14" t="s">
        <v>1253</v>
      </c>
      <c r="D2798" s="12"/>
      <c r="E2798" s="12">
        <v>740</v>
      </c>
      <c r="F2798" s="13" t="s">
        <v>1110</v>
      </c>
      <c r="G2798" s="12">
        <v>931</v>
      </c>
      <c r="H2798" s="12">
        <v>1975</v>
      </c>
      <c r="I2798" s="11">
        <v>27.434000000000001</v>
      </c>
      <c r="J2798" s="11">
        <v>30.015000000000001</v>
      </c>
      <c r="K2798" s="11">
        <v>26.853999999999999</v>
      </c>
      <c r="L2798" s="11">
        <v>20.146000000000001</v>
      </c>
      <c r="M2798" s="11">
        <v>12.845000000000001</v>
      </c>
      <c r="N2798" s="11">
        <v>10.452999999999999</v>
      </c>
      <c r="O2798" s="11">
        <v>9.4250000000000007</v>
      </c>
      <c r="P2798" s="11">
        <v>9.0559999999999992</v>
      </c>
      <c r="Q2798" s="11">
        <v>7.4039999999999999</v>
      </c>
      <c r="R2798" s="11">
        <v>6.2869999999999999</v>
      </c>
      <c r="S2798" s="11">
        <v>4.8070000000000004</v>
      </c>
      <c r="T2798" s="11">
        <v>3.7</v>
      </c>
      <c r="U2798" s="11">
        <v>3.5110000000000001</v>
      </c>
      <c r="V2798" s="11">
        <v>2.774</v>
      </c>
      <c r="W2798" s="11">
        <v>2.218</v>
      </c>
      <c r="X2798" s="11">
        <v>1.4770000000000001</v>
      </c>
      <c r="Y2798" s="11">
        <v>0.28899999999999998</v>
      </c>
      <c r="Z2798" s="11">
        <v>0.318</v>
      </c>
      <c r="AA2798" s="11">
        <v>0.114</v>
      </c>
      <c r="AB2798" s="11">
        <v>1.9E-2</v>
      </c>
      <c r="AC2798" s="11">
        <v>2E-3</v>
      </c>
    </row>
    <row r="2799" spans="1:29" ht="11.5" hidden="1">
      <c r="A2799" s="15">
        <v>2782</v>
      </c>
      <c r="B2799" s="13" t="s">
        <v>1059</v>
      </c>
      <c r="C2799" s="14" t="s">
        <v>1253</v>
      </c>
      <c r="D2799" s="12"/>
      <c r="E2799" s="12">
        <v>740</v>
      </c>
      <c r="F2799" s="13" t="s">
        <v>1110</v>
      </c>
      <c r="G2799" s="12">
        <v>931</v>
      </c>
      <c r="H2799" s="12">
        <v>1980</v>
      </c>
      <c r="I2799" s="11">
        <v>21.98</v>
      </c>
      <c r="J2799" s="11">
        <v>23.882000000000001</v>
      </c>
      <c r="K2799" s="11">
        <v>24.423999999999999</v>
      </c>
      <c r="L2799" s="11">
        <v>23.347999999999999</v>
      </c>
      <c r="M2799" s="11">
        <v>16.812999999999999</v>
      </c>
      <c r="N2799" s="11">
        <v>11.694000000000001</v>
      </c>
      <c r="O2799" s="11">
        <v>9.2970000000000006</v>
      </c>
      <c r="P2799" s="11">
        <v>8.5419999999999998</v>
      </c>
      <c r="Q2799" s="11">
        <v>8.0589999999999993</v>
      </c>
      <c r="R2799" s="11">
        <v>7.3949999999999996</v>
      </c>
      <c r="S2799" s="11">
        <v>6.0039999999999996</v>
      </c>
      <c r="T2799" s="11">
        <v>4.7949999999999999</v>
      </c>
      <c r="U2799" s="11">
        <v>3.35</v>
      </c>
      <c r="V2799" s="11">
        <v>2.653</v>
      </c>
      <c r="W2799" s="11">
        <v>2.2370000000000001</v>
      </c>
      <c r="X2799" s="11">
        <v>1.7869999999999999</v>
      </c>
      <c r="Y2799" s="11">
        <v>1.3859999999999999</v>
      </c>
      <c r="Z2799" s="11">
        <v>0.157</v>
      </c>
      <c r="AA2799" s="11">
        <v>0.111</v>
      </c>
      <c r="AB2799" s="11">
        <v>2.5999999999999999E-2</v>
      </c>
      <c r="AC2799" s="11">
        <v>3.0000000000000001E-3</v>
      </c>
    </row>
    <row r="2800" spans="1:29" ht="11.5" hidden="1">
      <c r="A2800" s="15">
        <v>2783</v>
      </c>
      <c r="B2800" s="13" t="s">
        <v>1059</v>
      </c>
      <c r="C2800" s="14" t="s">
        <v>1253</v>
      </c>
      <c r="D2800" s="12"/>
      <c r="E2800" s="12">
        <v>740</v>
      </c>
      <c r="F2800" s="13" t="s">
        <v>1110</v>
      </c>
      <c r="G2800" s="12">
        <v>931</v>
      </c>
      <c r="H2800" s="12">
        <v>1985</v>
      </c>
      <c r="I2800" s="11">
        <v>23.361999999999998</v>
      </c>
      <c r="J2800" s="11">
        <v>19.454999999999998</v>
      </c>
      <c r="K2800" s="11">
        <v>20.957999999999998</v>
      </c>
      <c r="L2800" s="11">
        <v>20.023</v>
      </c>
      <c r="M2800" s="11">
        <v>19.576000000000001</v>
      </c>
      <c r="N2800" s="11">
        <v>14.772</v>
      </c>
      <c r="O2800" s="11">
        <v>11.084</v>
      </c>
      <c r="P2800" s="11">
        <v>9.19</v>
      </c>
      <c r="Q2800" s="11">
        <v>8.4160000000000004</v>
      </c>
      <c r="R2800" s="11">
        <v>7.8959999999999999</v>
      </c>
      <c r="S2800" s="11">
        <v>7.1849999999999996</v>
      </c>
      <c r="T2800" s="11">
        <v>5.7460000000000004</v>
      </c>
      <c r="U2800" s="11">
        <v>4.468</v>
      </c>
      <c r="V2800" s="11">
        <v>3.0049999999999999</v>
      </c>
      <c r="W2800" s="11">
        <v>2.2400000000000002</v>
      </c>
      <c r="X2800" s="11">
        <v>1.7030000000000001</v>
      </c>
      <c r="Y2800" s="11">
        <v>1.1879999999999999</v>
      </c>
      <c r="Z2800" s="11">
        <v>0.73299999999999998</v>
      </c>
      <c r="AA2800" s="11">
        <v>5.3999999999999999E-2</v>
      </c>
      <c r="AB2800" s="11">
        <v>2.9000000000000001E-2</v>
      </c>
      <c r="AC2800" s="11">
        <v>4.0000000000000001E-3</v>
      </c>
    </row>
    <row r="2801" spans="1:29" ht="11.5" hidden="1">
      <c r="A2801" s="15">
        <v>2784</v>
      </c>
      <c r="B2801" s="13" t="s">
        <v>1059</v>
      </c>
      <c r="C2801" s="14" t="s">
        <v>1253</v>
      </c>
      <c r="D2801" s="12"/>
      <c r="E2801" s="12">
        <v>740</v>
      </c>
      <c r="F2801" s="13" t="s">
        <v>1110</v>
      </c>
      <c r="G2801" s="12">
        <v>931</v>
      </c>
      <c r="H2801" s="12">
        <v>1990</v>
      </c>
      <c r="I2801" s="11">
        <v>25.402999999999999</v>
      </c>
      <c r="J2801" s="11">
        <v>22.815000000000001</v>
      </c>
      <c r="K2801" s="11">
        <v>19.097999999999999</v>
      </c>
      <c r="L2801" s="11">
        <v>20.55</v>
      </c>
      <c r="M2801" s="11">
        <v>19.388999999999999</v>
      </c>
      <c r="N2801" s="11">
        <v>18.97</v>
      </c>
      <c r="O2801" s="11">
        <v>14.397</v>
      </c>
      <c r="P2801" s="11">
        <v>10.9</v>
      </c>
      <c r="Q2801" s="11">
        <v>9.0619999999999994</v>
      </c>
      <c r="R2801" s="11">
        <v>8.2539999999999996</v>
      </c>
      <c r="S2801" s="11">
        <v>7.6829999999999998</v>
      </c>
      <c r="T2801" s="11">
        <v>6.8879999999999999</v>
      </c>
      <c r="U2801" s="11">
        <v>5.3710000000000004</v>
      </c>
      <c r="V2801" s="11">
        <v>4.03</v>
      </c>
      <c r="W2801" s="11">
        <v>2.5569999999999999</v>
      </c>
      <c r="X2801" s="11">
        <v>1.73</v>
      </c>
      <c r="Y2801" s="11">
        <v>1.1579999999999999</v>
      </c>
      <c r="Z2801" s="11">
        <v>0.64600000000000002</v>
      </c>
      <c r="AA2801" s="11">
        <v>0.29699999999999999</v>
      </c>
      <c r="AB2801" s="11">
        <v>1.6E-2</v>
      </c>
      <c r="AC2801" s="11">
        <v>5.0000000000000001E-3</v>
      </c>
    </row>
    <row r="2802" spans="1:29" ht="11.5" hidden="1">
      <c r="A2802" s="15">
        <v>2785</v>
      </c>
      <c r="B2802" s="13" t="s">
        <v>1059</v>
      </c>
      <c r="C2802" s="14" t="s">
        <v>1253</v>
      </c>
      <c r="D2802" s="12"/>
      <c r="E2802" s="12">
        <v>740</v>
      </c>
      <c r="F2802" s="13" t="s">
        <v>1110</v>
      </c>
      <c r="G2802" s="12">
        <v>931</v>
      </c>
      <c r="H2802" s="12">
        <v>1995</v>
      </c>
      <c r="I2802" s="11">
        <v>26.35</v>
      </c>
      <c r="J2802" s="11">
        <v>25.042999999999999</v>
      </c>
      <c r="K2802" s="11">
        <v>22.338999999999999</v>
      </c>
      <c r="L2802" s="11">
        <v>18.754000000000001</v>
      </c>
      <c r="M2802" s="11">
        <v>20.100999999999999</v>
      </c>
      <c r="N2802" s="11">
        <v>18.699000000000002</v>
      </c>
      <c r="O2802" s="11">
        <v>18.337</v>
      </c>
      <c r="P2802" s="11">
        <v>14.005000000000001</v>
      </c>
      <c r="Q2802" s="11">
        <v>10.689</v>
      </c>
      <c r="R2802" s="11">
        <v>8.891</v>
      </c>
      <c r="S2802" s="11">
        <v>8.0280000000000005</v>
      </c>
      <c r="T2802" s="11">
        <v>7.3639999999999999</v>
      </c>
      <c r="U2802" s="11">
        <v>6.4420000000000002</v>
      </c>
      <c r="V2802" s="11">
        <v>4.8419999999999996</v>
      </c>
      <c r="W2802" s="11">
        <v>3.4279999999999999</v>
      </c>
      <c r="X2802" s="11">
        <v>1.976</v>
      </c>
      <c r="Y2802" s="11">
        <v>1.177</v>
      </c>
      <c r="Z2802" s="11">
        <v>0.63</v>
      </c>
      <c r="AA2802" s="11">
        <v>0.26200000000000001</v>
      </c>
      <c r="AB2802" s="11">
        <v>8.3000000000000004E-2</v>
      </c>
      <c r="AC2802" s="11">
        <v>3.0000000000000001E-3</v>
      </c>
    </row>
    <row r="2803" spans="1:29" ht="11.5" hidden="1">
      <c r="A2803" s="15">
        <v>2786</v>
      </c>
      <c r="B2803" s="13" t="s">
        <v>1059</v>
      </c>
      <c r="C2803" s="14" t="s">
        <v>1253</v>
      </c>
      <c r="D2803" s="12"/>
      <c r="E2803" s="12">
        <v>740</v>
      </c>
      <c r="F2803" s="13" t="s">
        <v>1110</v>
      </c>
      <c r="G2803" s="12">
        <v>931</v>
      </c>
      <c r="H2803" s="12">
        <v>2000</v>
      </c>
      <c r="I2803" s="11">
        <v>25.902000000000001</v>
      </c>
      <c r="J2803" s="11">
        <v>25.329000000000001</v>
      </c>
      <c r="K2803" s="11">
        <v>23.542000000000002</v>
      </c>
      <c r="L2803" s="11">
        <v>21.783000000000001</v>
      </c>
      <c r="M2803" s="11">
        <v>19.085999999999999</v>
      </c>
      <c r="N2803" s="11">
        <v>20.550999999999998</v>
      </c>
      <c r="O2803" s="11">
        <v>18.087</v>
      </c>
      <c r="P2803" s="11">
        <v>18.303999999999998</v>
      </c>
      <c r="Q2803" s="11">
        <v>12.919</v>
      </c>
      <c r="R2803" s="11">
        <v>10.444000000000001</v>
      </c>
      <c r="S2803" s="11">
        <v>9.0069999999999997</v>
      </c>
      <c r="T2803" s="11">
        <v>7.6379999999999999</v>
      </c>
      <c r="U2803" s="11">
        <v>6.8250000000000002</v>
      </c>
      <c r="V2803" s="11">
        <v>5.1269999999999998</v>
      </c>
      <c r="W2803" s="11">
        <v>3.8719999999999999</v>
      </c>
      <c r="X2803" s="11">
        <v>2.3170000000000002</v>
      </c>
      <c r="Y2803" s="11">
        <v>1.3440000000000001</v>
      </c>
      <c r="Z2803" s="11">
        <v>0.64</v>
      </c>
      <c r="AA2803" s="11">
        <v>0.25600000000000001</v>
      </c>
      <c r="AB2803" s="11">
        <v>7.1999999999999995E-2</v>
      </c>
      <c r="AC2803" s="11">
        <v>1.4E-2</v>
      </c>
    </row>
    <row r="2804" spans="1:29" ht="11.5" hidden="1">
      <c r="A2804" s="15">
        <v>2787</v>
      </c>
      <c r="B2804" s="13" t="s">
        <v>1059</v>
      </c>
      <c r="C2804" s="14" t="s">
        <v>1253</v>
      </c>
      <c r="D2804" s="12"/>
      <c r="E2804" s="12">
        <v>740</v>
      </c>
      <c r="F2804" s="13" t="s">
        <v>1110</v>
      </c>
      <c r="G2804" s="12">
        <v>931</v>
      </c>
      <c r="H2804" s="12">
        <v>2005</v>
      </c>
      <c r="I2804" s="11">
        <v>25.696000000000002</v>
      </c>
      <c r="J2804" s="11">
        <v>25.31</v>
      </c>
      <c r="K2804" s="11">
        <v>24.812999999999999</v>
      </c>
      <c r="L2804" s="11">
        <v>22.49</v>
      </c>
      <c r="M2804" s="11">
        <v>21.271000000000001</v>
      </c>
      <c r="N2804" s="11">
        <v>18.616</v>
      </c>
      <c r="O2804" s="11">
        <v>19.954999999999998</v>
      </c>
      <c r="P2804" s="11">
        <v>17.323</v>
      </c>
      <c r="Q2804" s="11">
        <v>17.59</v>
      </c>
      <c r="R2804" s="11">
        <v>12.438000000000001</v>
      </c>
      <c r="S2804" s="11">
        <v>10.097</v>
      </c>
      <c r="T2804" s="11">
        <v>8.6349999999999998</v>
      </c>
      <c r="U2804" s="11">
        <v>7.1420000000000003</v>
      </c>
      <c r="V2804" s="11">
        <v>6.1550000000000002</v>
      </c>
      <c r="W2804" s="11">
        <v>4.3659999999999997</v>
      </c>
      <c r="X2804" s="11">
        <v>2.99</v>
      </c>
      <c r="Y2804" s="11">
        <v>1.5760000000000001</v>
      </c>
      <c r="Z2804" s="11">
        <v>0.73099999999999998</v>
      </c>
      <c r="AA2804" s="11">
        <v>0.26</v>
      </c>
      <c r="AB2804" s="11">
        <v>7.1999999999999995E-2</v>
      </c>
      <c r="AC2804" s="11">
        <v>1.4E-2</v>
      </c>
    </row>
    <row r="2805" spans="1:29" ht="11.5" hidden="1">
      <c r="A2805" s="15">
        <v>2788</v>
      </c>
      <c r="B2805" s="13" t="s">
        <v>1059</v>
      </c>
      <c r="C2805" s="14" t="s">
        <v>1253</v>
      </c>
      <c r="D2805" s="12"/>
      <c r="E2805" s="12">
        <v>740</v>
      </c>
      <c r="F2805" s="13" t="s">
        <v>1110</v>
      </c>
      <c r="G2805" s="12">
        <v>931</v>
      </c>
      <c r="H2805" s="12">
        <v>2010</v>
      </c>
      <c r="I2805" s="11">
        <v>25.231999999999999</v>
      </c>
      <c r="J2805" s="11">
        <v>25.125</v>
      </c>
      <c r="K2805" s="11">
        <v>24.646000000000001</v>
      </c>
      <c r="L2805" s="11">
        <v>24.251000000000001</v>
      </c>
      <c r="M2805" s="11">
        <v>21.888000000000002</v>
      </c>
      <c r="N2805" s="11">
        <v>20.768999999999998</v>
      </c>
      <c r="O2805" s="11">
        <v>18.244</v>
      </c>
      <c r="P2805" s="11">
        <v>19.628</v>
      </c>
      <c r="Q2805" s="11">
        <v>17.033999999999999</v>
      </c>
      <c r="R2805" s="11">
        <v>17.263000000000002</v>
      </c>
      <c r="S2805" s="11">
        <v>12.125999999999999</v>
      </c>
      <c r="T2805" s="11">
        <v>9.7230000000000008</v>
      </c>
      <c r="U2805" s="11">
        <v>8.1259999999999994</v>
      </c>
      <c r="V2805" s="11">
        <v>6.4930000000000003</v>
      </c>
      <c r="W2805" s="11">
        <v>5.2969999999999997</v>
      </c>
      <c r="X2805" s="11">
        <v>3.43</v>
      </c>
      <c r="Y2805" s="11">
        <v>2.048</v>
      </c>
      <c r="Z2805" s="11">
        <v>0.88500000000000001</v>
      </c>
      <c r="AA2805" s="11">
        <v>0.308</v>
      </c>
      <c r="AB2805" s="11">
        <v>7.3999999999999996E-2</v>
      </c>
      <c r="AC2805" s="11">
        <v>1.4E-2</v>
      </c>
    </row>
    <row r="2806" spans="1:29" ht="11.5" hidden="1">
      <c r="A2806" s="15">
        <v>2789</v>
      </c>
      <c r="B2806" s="13" t="s">
        <v>1059</v>
      </c>
      <c r="C2806" s="14" t="s">
        <v>1253</v>
      </c>
      <c r="D2806" s="12"/>
      <c r="E2806" s="12">
        <v>740</v>
      </c>
      <c r="F2806" s="13" t="s">
        <v>1110</v>
      </c>
      <c r="G2806" s="12">
        <v>931</v>
      </c>
      <c r="H2806" s="12">
        <v>2015</v>
      </c>
      <c r="I2806" s="11">
        <v>25.506</v>
      </c>
      <c r="J2806" s="11">
        <v>24.968</v>
      </c>
      <c r="K2806" s="11">
        <v>24.704000000000001</v>
      </c>
      <c r="L2806" s="11">
        <v>24.088999999999999</v>
      </c>
      <c r="M2806" s="11">
        <v>23.652999999999999</v>
      </c>
      <c r="N2806" s="11">
        <v>21.399000000000001</v>
      </c>
      <c r="O2806" s="11">
        <v>20.401</v>
      </c>
      <c r="P2806" s="11">
        <v>17.956</v>
      </c>
      <c r="Q2806" s="11">
        <v>19.337</v>
      </c>
      <c r="R2806" s="11">
        <v>16.741</v>
      </c>
      <c r="S2806" s="11">
        <v>16.884</v>
      </c>
      <c r="T2806" s="11">
        <v>11.711</v>
      </c>
      <c r="U2806" s="11">
        <v>9.19</v>
      </c>
      <c r="V2806" s="11">
        <v>7.4189999999999996</v>
      </c>
      <c r="W2806" s="11">
        <v>5.6139999999999999</v>
      </c>
      <c r="X2806" s="11">
        <v>4.2039999999999997</v>
      </c>
      <c r="Y2806" s="11">
        <v>2.3860000000000001</v>
      </c>
      <c r="Z2806" s="11">
        <v>1.17</v>
      </c>
      <c r="AA2806" s="11">
        <v>0.38300000000000001</v>
      </c>
      <c r="AB2806" s="11">
        <v>9.0999999999999998E-2</v>
      </c>
      <c r="AC2806" s="11">
        <v>1.4999999999999999E-2</v>
      </c>
    </row>
    <row r="2807" spans="1:29" ht="11.5" hidden="1">
      <c r="A2807" s="15">
        <v>2790</v>
      </c>
      <c r="B2807" s="13" t="s">
        <v>1059</v>
      </c>
      <c r="C2807" s="14" t="s">
        <v>1253</v>
      </c>
      <c r="D2807" s="12"/>
      <c r="E2807" s="12">
        <v>740</v>
      </c>
      <c r="F2807" s="13" t="s">
        <v>1110</v>
      </c>
      <c r="G2807" s="12">
        <v>931</v>
      </c>
      <c r="H2807" s="12">
        <v>2020</v>
      </c>
      <c r="I2807" s="11">
        <v>25.138999999999999</v>
      </c>
      <c r="J2807" s="11">
        <v>25.376000000000001</v>
      </c>
      <c r="K2807" s="11">
        <v>24.867000000000001</v>
      </c>
      <c r="L2807" s="11">
        <v>24.376999999999999</v>
      </c>
      <c r="M2807" s="11">
        <v>23.513000000000002</v>
      </c>
      <c r="N2807" s="11">
        <v>23.061</v>
      </c>
      <c r="O2807" s="11">
        <v>20.904</v>
      </c>
      <c r="P2807" s="11">
        <v>20.001999999999999</v>
      </c>
      <c r="Q2807" s="11">
        <v>17.623999999999999</v>
      </c>
      <c r="R2807" s="11">
        <v>18.966999999999999</v>
      </c>
      <c r="S2807" s="11">
        <v>16.327000000000002</v>
      </c>
      <c r="T2807" s="11">
        <v>16.291</v>
      </c>
      <c r="U2807" s="11">
        <v>11.069000000000001</v>
      </c>
      <c r="V2807" s="11">
        <v>8.4019999999999992</v>
      </c>
      <c r="W2807" s="11">
        <v>6.4349999999999996</v>
      </c>
      <c r="X2807" s="11">
        <v>4.4790000000000001</v>
      </c>
      <c r="Y2807" s="11">
        <v>2.95</v>
      </c>
      <c r="Z2807" s="11">
        <v>1.38</v>
      </c>
      <c r="AA2807" s="11">
        <v>0.51500000000000001</v>
      </c>
      <c r="AB2807" s="11">
        <v>0.11600000000000001</v>
      </c>
      <c r="AC2807" s="11">
        <v>1.7999999999999999E-2</v>
      </c>
    </row>
    <row r="2808" spans="1:29" ht="11.5" hidden="1">
      <c r="A2808" s="15">
        <v>2791</v>
      </c>
      <c r="B2808" s="13" t="s">
        <v>1059</v>
      </c>
      <c r="C2808" s="14" t="s">
        <v>1254</v>
      </c>
      <c r="D2808" s="12"/>
      <c r="E2808" s="12">
        <v>858</v>
      </c>
      <c r="F2808" s="13" t="s">
        <v>1110</v>
      </c>
      <c r="G2808" s="12">
        <v>931</v>
      </c>
      <c r="H2808" s="12">
        <v>1950</v>
      </c>
      <c r="I2808" s="11">
        <v>109.218</v>
      </c>
      <c r="J2808" s="11">
        <v>101.248</v>
      </c>
      <c r="K2808" s="11">
        <v>99.507000000000005</v>
      </c>
      <c r="L2808" s="11">
        <v>99.298000000000002</v>
      </c>
      <c r="M2808" s="11">
        <v>96.566000000000003</v>
      </c>
      <c r="N2808" s="11">
        <v>86.787000000000006</v>
      </c>
      <c r="O2808" s="11">
        <v>75.016999999999996</v>
      </c>
      <c r="P2808" s="11">
        <v>77.599999999999994</v>
      </c>
      <c r="Q2808" s="11">
        <v>65.668000000000006</v>
      </c>
      <c r="R2808" s="11">
        <v>59.826000000000001</v>
      </c>
      <c r="S2808" s="11">
        <v>52.45</v>
      </c>
      <c r="T2808" s="11">
        <v>45.987000000000002</v>
      </c>
      <c r="U2808" s="11">
        <v>39.668999999999997</v>
      </c>
      <c r="V2808" s="11">
        <v>33.496000000000002</v>
      </c>
      <c r="W2808" s="11">
        <v>26.417000000000002</v>
      </c>
      <c r="X2808" s="11">
        <v>18.88</v>
      </c>
      <c r="Y2808" s="11">
        <v>11.271000000000001</v>
      </c>
      <c r="Z2808" s="11">
        <v>5.1360000000000001</v>
      </c>
      <c r="AA2808" s="11">
        <v>1.7090000000000001</v>
      </c>
      <c r="AB2808" s="11">
        <v>0.39500000000000002</v>
      </c>
      <c r="AC2808" s="11">
        <v>6.9000000000000006E-2</v>
      </c>
    </row>
    <row r="2809" spans="1:29" ht="11.5" hidden="1">
      <c r="A2809" s="15">
        <v>2792</v>
      </c>
      <c r="B2809" s="13" t="s">
        <v>1059</v>
      </c>
      <c r="C2809" s="14" t="s">
        <v>1254</v>
      </c>
      <c r="D2809" s="12"/>
      <c r="E2809" s="12">
        <v>858</v>
      </c>
      <c r="F2809" s="13" t="s">
        <v>1110</v>
      </c>
      <c r="G2809" s="12">
        <v>931</v>
      </c>
      <c r="H2809" s="12">
        <v>1955</v>
      </c>
      <c r="I2809" s="11">
        <v>113.16500000000001</v>
      </c>
      <c r="J2809" s="11">
        <v>109.06699999999999</v>
      </c>
      <c r="K2809" s="11">
        <v>101.35899999999999</v>
      </c>
      <c r="L2809" s="11">
        <v>99.525999999999996</v>
      </c>
      <c r="M2809" s="11">
        <v>99.33</v>
      </c>
      <c r="N2809" s="11">
        <v>96.995999999999995</v>
      </c>
      <c r="O2809" s="11">
        <v>87.052000000000007</v>
      </c>
      <c r="P2809" s="11">
        <v>74.998000000000005</v>
      </c>
      <c r="Q2809" s="11">
        <v>76.983999999999995</v>
      </c>
      <c r="R2809" s="11">
        <v>64.543000000000006</v>
      </c>
      <c r="S2809" s="11">
        <v>58.235999999999997</v>
      </c>
      <c r="T2809" s="11">
        <v>50.265000000000001</v>
      </c>
      <c r="U2809" s="11">
        <v>43.033000000000001</v>
      </c>
      <c r="V2809" s="11">
        <v>35.795000000000002</v>
      </c>
      <c r="W2809" s="11">
        <v>28.367000000000001</v>
      </c>
      <c r="X2809" s="11">
        <v>20.265999999999998</v>
      </c>
      <c r="Y2809" s="11">
        <v>12.282999999999999</v>
      </c>
      <c r="Z2809" s="11">
        <v>5.673</v>
      </c>
      <c r="AA2809" s="11">
        <v>1.9139999999999999</v>
      </c>
      <c r="AB2809" s="11">
        <v>0.45100000000000001</v>
      </c>
      <c r="AC2809" s="11">
        <v>7.9000000000000001E-2</v>
      </c>
    </row>
    <row r="2810" spans="1:29" ht="11.5" hidden="1">
      <c r="A2810" s="15">
        <v>2793</v>
      </c>
      <c r="B2810" s="13" t="s">
        <v>1059</v>
      </c>
      <c r="C2810" s="14" t="s">
        <v>1254</v>
      </c>
      <c r="D2810" s="12"/>
      <c r="E2810" s="12">
        <v>858</v>
      </c>
      <c r="F2810" s="13" t="s">
        <v>1110</v>
      </c>
      <c r="G2810" s="12">
        <v>931</v>
      </c>
      <c r="H2810" s="12">
        <v>1960</v>
      </c>
      <c r="I2810" s="11">
        <v>125.36799999999999</v>
      </c>
      <c r="J2810" s="11">
        <v>113.58</v>
      </c>
      <c r="K2810" s="11">
        <v>109.533</v>
      </c>
      <c r="L2810" s="11">
        <v>101.729</v>
      </c>
      <c r="M2810" s="11">
        <v>100.074</v>
      </c>
      <c r="N2810" s="11">
        <v>100.76900000000001</v>
      </c>
      <c r="O2810" s="11">
        <v>98.125</v>
      </c>
      <c r="P2810" s="11">
        <v>87.682000000000002</v>
      </c>
      <c r="Q2810" s="11">
        <v>74.950999999999993</v>
      </c>
      <c r="R2810" s="11">
        <v>75.92</v>
      </c>
      <c r="S2810" s="11">
        <v>63.093000000000004</v>
      </c>
      <c r="T2810" s="11">
        <v>56.082000000000001</v>
      </c>
      <c r="U2810" s="11">
        <v>47.293999999999997</v>
      </c>
      <c r="V2810" s="11">
        <v>39.115000000000002</v>
      </c>
      <c r="W2810" s="11">
        <v>30.611000000000001</v>
      </c>
      <c r="X2810" s="11">
        <v>22.021000000000001</v>
      </c>
      <c r="Y2810" s="11">
        <v>13.39</v>
      </c>
      <c r="Z2810" s="11">
        <v>6.2919999999999998</v>
      </c>
      <c r="AA2810" s="11">
        <v>2.1509999999999998</v>
      </c>
      <c r="AB2810" s="11">
        <v>0.51200000000000001</v>
      </c>
      <c r="AC2810" s="11">
        <v>9.0999999999999998E-2</v>
      </c>
    </row>
    <row r="2811" spans="1:29" ht="11.5" hidden="1">
      <c r="A2811" s="15">
        <v>2794</v>
      </c>
      <c r="B2811" s="13" t="s">
        <v>1059</v>
      </c>
      <c r="C2811" s="14" t="s">
        <v>1254</v>
      </c>
      <c r="D2811" s="12"/>
      <c r="E2811" s="12">
        <v>858</v>
      </c>
      <c r="F2811" s="13" t="s">
        <v>1110</v>
      </c>
      <c r="G2811" s="12">
        <v>931</v>
      </c>
      <c r="H2811" s="12">
        <v>1965</v>
      </c>
      <c r="I2811" s="11">
        <v>133.35</v>
      </c>
      <c r="J2811" s="11">
        <v>124.438</v>
      </c>
      <c r="K2811" s="11">
        <v>113.206</v>
      </c>
      <c r="L2811" s="11">
        <v>109.003</v>
      </c>
      <c r="M2811" s="11">
        <v>100.96</v>
      </c>
      <c r="N2811" s="11">
        <v>99.210999999999999</v>
      </c>
      <c r="O2811" s="11">
        <v>99.89</v>
      </c>
      <c r="P2811" s="11">
        <v>97.084999999999994</v>
      </c>
      <c r="Q2811" s="11">
        <v>86.527000000000001</v>
      </c>
      <c r="R2811" s="11">
        <v>73.61</v>
      </c>
      <c r="S2811" s="11">
        <v>73.994</v>
      </c>
      <c r="T2811" s="11">
        <v>60.728000000000002</v>
      </c>
      <c r="U2811" s="11">
        <v>52.933999999999997</v>
      </c>
      <c r="V2811" s="11">
        <v>43.238</v>
      </c>
      <c r="W2811" s="11">
        <v>33.759</v>
      </c>
      <c r="X2811" s="11">
        <v>24.103999999999999</v>
      </c>
      <c r="Y2811" s="11">
        <v>14.824</v>
      </c>
      <c r="Z2811" s="11">
        <v>7.01</v>
      </c>
      <c r="AA2811" s="11">
        <v>2.4409999999999998</v>
      </c>
      <c r="AB2811" s="11">
        <v>0.58799999999999997</v>
      </c>
      <c r="AC2811" s="11">
        <v>0.106</v>
      </c>
    </row>
    <row r="2812" spans="1:29" ht="11.5" hidden="1">
      <c r="A2812" s="15">
        <v>2795</v>
      </c>
      <c r="B2812" s="13" t="s">
        <v>1059</v>
      </c>
      <c r="C2812" s="14" t="s">
        <v>1254</v>
      </c>
      <c r="D2812" s="12"/>
      <c r="E2812" s="12">
        <v>858</v>
      </c>
      <c r="F2812" s="13" t="s">
        <v>1110</v>
      </c>
      <c r="G2812" s="12">
        <v>931</v>
      </c>
      <c r="H2812" s="12">
        <v>1970</v>
      </c>
      <c r="I2812" s="11">
        <v>130.37700000000001</v>
      </c>
      <c r="J2812" s="11">
        <v>130.83500000000001</v>
      </c>
      <c r="K2812" s="11">
        <v>123.19499999999999</v>
      </c>
      <c r="L2812" s="11">
        <v>111.324</v>
      </c>
      <c r="M2812" s="11">
        <v>106.086</v>
      </c>
      <c r="N2812" s="11">
        <v>97.975999999999999</v>
      </c>
      <c r="O2812" s="11">
        <v>96.795000000000002</v>
      </c>
      <c r="P2812" s="11">
        <v>97.433000000000007</v>
      </c>
      <c r="Q2812" s="11">
        <v>94.994</v>
      </c>
      <c r="R2812" s="11">
        <v>84.457999999999998</v>
      </c>
      <c r="S2812" s="11">
        <v>71.355000000000004</v>
      </c>
      <c r="T2812" s="11">
        <v>71.072999999999993</v>
      </c>
      <c r="U2812" s="11">
        <v>57.247999999999998</v>
      </c>
      <c r="V2812" s="11">
        <v>48.41</v>
      </c>
      <c r="W2812" s="11">
        <v>37.344999999999999</v>
      </c>
      <c r="X2812" s="11">
        <v>26.672999999999998</v>
      </c>
      <c r="Y2812" s="11">
        <v>16.302</v>
      </c>
      <c r="Z2812" s="11">
        <v>7.8049999999999997</v>
      </c>
      <c r="AA2812" s="11">
        <v>2.7360000000000002</v>
      </c>
      <c r="AB2812" s="11">
        <v>0.67100000000000004</v>
      </c>
      <c r="AC2812" s="11">
        <v>0.122</v>
      </c>
    </row>
    <row r="2813" spans="1:29" ht="11.5" hidden="1">
      <c r="A2813" s="15">
        <v>2796</v>
      </c>
      <c r="B2813" s="13" t="s">
        <v>1059</v>
      </c>
      <c r="C2813" s="14" t="s">
        <v>1254</v>
      </c>
      <c r="D2813" s="12"/>
      <c r="E2813" s="12">
        <v>858</v>
      </c>
      <c r="F2813" s="13" t="s">
        <v>1110</v>
      </c>
      <c r="G2813" s="12">
        <v>931</v>
      </c>
      <c r="H2813" s="12">
        <v>1975</v>
      </c>
      <c r="I2813" s="11">
        <v>135.06700000000001</v>
      </c>
      <c r="J2813" s="11">
        <v>122.349</v>
      </c>
      <c r="K2813" s="11">
        <v>126.56399999999999</v>
      </c>
      <c r="L2813" s="11">
        <v>116.509</v>
      </c>
      <c r="M2813" s="11">
        <v>100.84699999999999</v>
      </c>
      <c r="N2813" s="11">
        <v>95.528000000000006</v>
      </c>
      <c r="O2813" s="11">
        <v>90.034000000000006</v>
      </c>
      <c r="P2813" s="11">
        <v>89.340999999999994</v>
      </c>
      <c r="Q2813" s="11">
        <v>92.34</v>
      </c>
      <c r="R2813" s="11">
        <v>90.81</v>
      </c>
      <c r="S2813" s="11">
        <v>80.478999999999999</v>
      </c>
      <c r="T2813" s="11">
        <v>67.832999999999998</v>
      </c>
      <c r="U2813" s="11">
        <v>66.605000000000004</v>
      </c>
      <c r="V2813" s="11">
        <v>52.201999999999998</v>
      </c>
      <c r="W2813" s="11">
        <v>41.676000000000002</v>
      </c>
      <c r="X2813" s="11">
        <v>29.605</v>
      </c>
      <c r="Y2813" s="11">
        <v>18.123000000000001</v>
      </c>
      <c r="Z2813" s="11">
        <v>8.6270000000000007</v>
      </c>
      <c r="AA2813" s="11">
        <v>3.0609999999999999</v>
      </c>
      <c r="AB2813" s="11">
        <v>0.755</v>
      </c>
      <c r="AC2813" s="11">
        <v>0.14000000000000001</v>
      </c>
    </row>
    <row r="2814" spans="1:29" ht="11.5" hidden="1">
      <c r="A2814" s="15">
        <v>2797</v>
      </c>
      <c r="B2814" s="13" t="s">
        <v>1059</v>
      </c>
      <c r="C2814" s="14" t="s">
        <v>1254</v>
      </c>
      <c r="D2814" s="12"/>
      <c r="E2814" s="12">
        <v>858</v>
      </c>
      <c r="F2814" s="13" t="s">
        <v>1110</v>
      </c>
      <c r="G2814" s="12">
        <v>931</v>
      </c>
      <c r="H2814" s="12">
        <v>1980</v>
      </c>
      <c r="I2814" s="11">
        <v>135.732</v>
      </c>
      <c r="J2814" s="11">
        <v>130.63499999999999</v>
      </c>
      <c r="K2814" s="11">
        <v>118.145</v>
      </c>
      <c r="L2814" s="11">
        <v>122.28700000000001</v>
      </c>
      <c r="M2814" s="11">
        <v>112.357</v>
      </c>
      <c r="N2814" s="11">
        <v>99.873000000000005</v>
      </c>
      <c r="O2814" s="11">
        <v>94.57</v>
      </c>
      <c r="P2814" s="11">
        <v>89.025000000000006</v>
      </c>
      <c r="Q2814" s="11">
        <v>87.436000000000007</v>
      </c>
      <c r="R2814" s="11">
        <v>90.179000000000002</v>
      </c>
      <c r="S2814" s="11">
        <v>88.331000000000003</v>
      </c>
      <c r="T2814" s="11">
        <v>77.507000000000005</v>
      </c>
      <c r="U2814" s="11">
        <v>64.477000000000004</v>
      </c>
      <c r="V2814" s="11">
        <v>61.572000000000003</v>
      </c>
      <c r="W2814" s="11">
        <v>45.767000000000003</v>
      </c>
      <c r="X2814" s="11">
        <v>33.582999999999998</v>
      </c>
      <c r="Y2814" s="11">
        <v>20.358000000000001</v>
      </c>
      <c r="Z2814" s="11">
        <v>9.4079999999999995</v>
      </c>
      <c r="AA2814" s="11">
        <v>3.2050000000000001</v>
      </c>
      <c r="AB2814" s="11">
        <v>0.76800000000000002</v>
      </c>
      <c r="AC2814" s="11">
        <v>0.13900000000000001</v>
      </c>
    </row>
    <row r="2815" spans="1:29" ht="11.5" hidden="1">
      <c r="A2815" s="15">
        <v>2798</v>
      </c>
      <c r="B2815" s="13" t="s">
        <v>1059</v>
      </c>
      <c r="C2815" s="14" t="s">
        <v>1254</v>
      </c>
      <c r="D2815" s="12"/>
      <c r="E2815" s="12">
        <v>858</v>
      </c>
      <c r="F2815" s="13" t="s">
        <v>1110</v>
      </c>
      <c r="G2815" s="12">
        <v>931</v>
      </c>
      <c r="H2815" s="12">
        <v>1985</v>
      </c>
      <c r="I2815" s="11">
        <v>128.87100000000001</v>
      </c>
      <c r="J2815" s="11">
        <v>137.43799999999999</v>
      </c>
      <c r="K2815" s="11">
        <v>128.93299999999999</v>
      </c>
      <c r="L2815" s="11">
        <v>116.113</v>
      </c>
      <c r="M2815" s="11">
        <v>116.575</v>
      </c>
      <c r="N2815" s="11">
        <v>111</v>
      </c>
      <c r="O2815" s="11">
        <v>98.941000000000003</v>
      </c>
      <c r="P2815" s="11">
        <v>93.572000000000003</v>
      </c>
      <c r="Q2815" s="11">
        <v>87.772999999999996</v>
      </c>
      <c r="R2815" s="11">
        <v>85.608999999999995</v>
      </c>
      <c r="S2815" s="11">
        <v>87.82</v>
      </c>
      <c r="T2815" s="11">
        <v>85.307000000000002</v>
      </c>
      <c r="U2815" s="11">
        <v>73.766000000000005</v>
      </c>
      <c r="V2815" s="11">
        <v>59.920999999999999</v>
      </c>
      <c r="W2815" s="11">
        <v>54.481999999999999</v>
      </c>
      <c r="X2815" s="11">
        <v>37.270000000000003</v>
      </c>
      <c r="Y2815" s="11">
        <v>23.573</v>
      </c>
      <c r="Z2815" s="11">
        <v>11.112</v>
      </c>
      <c r="AA2815" s="11">
        <v>3.7730000000000001</v>
      </c>
      <c r="AB2815" s="11">
        <v>0.89200000000000002</v>
      </c>
      <c r="AC2815" s="11">
        <v>0.159</v>
      </c>
    </row>
    <row r="2816" spans="1:29" ht="11.5" hidden="1">
      <c r="A2816" s="15">
        <v>2799</v>
      </c>
      <c r="B2816" s="13" t="s">
        <v>1059</v>
      </c>
      <c r="C2816" s="14" t="s">
        <v>1254</v>
      </c>
      <c r="D2816" s="12"/>
      <c r="E2816" s="12">
        <v>858</v>
      </c>
      <c r="F2816" s="13" t="s">
        <v>1110</v>
      </c>
      <c r="G2816" s="12">
        <v>931</v>
      </c>
      <c r="H2816" s="12">
        <v>1990</v>
      </c>
      <c r="I2816" s="11">
        <v>132.75899999999999</v>
      </c>
      <c r="J2816" s="11">
        <v>127.286</v>
      </c>
      <c r="K2816" s="11">
        <v>136.23699999999999</v>
      </c>
      <c r="L2816" s="11">
        <v>127.69499999999999</v>
      </c>
      <c r="M2816" s="11">
        <v>114.637</v>
      </c>
      <c r="N2816" s="11">
        <v>114.72799999999999</v>
      </c>
      <c r="O2816" s="11">
        <v>109.63800000000001</v>
      </c>
      <c r="P2816" s="11">
        <v>97.638999999999996</v>
      </c>
      <c r="Q2816" s="11">
        <v>92.201999999999998</v>
      </c>
      <c r="R2816" s="11">
        <v>86.167000000000002</v>
      </c>
      <c r="S2816" s="11">
        <v>83.483999999999995</v>
      </c>
      <c r="T2816" s="11">
        <v>84.9</v>
      </c>
      <c r="U2816" s="11">
        <v>81.347999999999999</v>
      </c>
      <c r="V2816" s="11">
        <v>68.611000000000004</v>
      </c>
      <c r="W2816" s="11">
        <v>53.142000000000003</v>
      </c>
      <c r="X2816" s="11">
        <v>44.600999999999999</v>
      </c>
      <c r="Y2816" s="11">
        <v>26.584</v>
      </c>
      <c r="Z2816" s="11">
        <v>13.462999999999999</v>
      </c>
      <c r="AA2816" s="11">
        <v>4.8120000000000003</v>
      </c>
      <c r="AB2816" s="11">
        <v>1.173</v>
      </c>
      <c r="AC2816" s="11">
        <v>0.21</v>
      </c>
    </row>
    <row r="2817" spans="1:29" ht="11.5" hidden="1">
      <c r="A2817" s="15">
        <v>2800</v>
      </c>
      <c r="B2817" s="13" t="s">
        <v>1059</v>
      </c>
      <c r="C2817" s="14" t="s">
        <v>1254</v>
      </c>
      <c r="D2817" s="12"/>
      <c r="E2817" s="12">
        <v>858</v>
      </c>
      <c r="F2817" s="13" t="s">
        <v>1110</v>
      </c>
      <c r="G2817" s="12">
        <v>931</v>
      </c>
      <c r="H2817" s="12">
        <v>1995</v>
      </c>
      <c r="I2817" s="11">
        <v>137.36500000000001</v>
      </c>
      <c r="J2817" s="11">
        <v>131.21600000000001</v>
      </c>
      <c r="K2817" s="11">
        <v>126.122</v>
      </c>
      <c r="L2817" s="11">
        <v>134.98699999999999</v>
      </c>
      <c r="M2817" s="11">
        <v>126.17700000000001</v>
      </c>
      <c r="N2817" s="11">
        <v>112.792</v>
      </c>
      <c r="O2817" s="11">
        <v>113.36799999999999</v>
      </c>
      <c r="P2817" s="11">
        <v>108.303</v>
      </c>
      <c r="Q2817" s="11">
        <v>96.311000000000007</v>
      </c>
      <c r="R2817" s="11">
        <v>90.637</v>
      </c>
      <c r="S2817" s="11">
        <v>84.125</v>
      </c>
      <c r="T2817" s="11">
        <v>80.849000000000004</v>
      </c>
      <c r="U2817" s="11">
        <v>81.174000000000007</v>
      </c>
      <c r="V2817" s="11">
        <v>75.998999999999995</v>
      </c>
      <c r="W2817" s="11">
        <v>61.548000000000002</v>
      </c>
      <c r="X2817" s="11">
        <v>44.555</v>
      </c>
      <c r="Y2817" s="11">
        <v>32.988999999999997</v>
      </c>
      <c r="Z2817" s="11">
        <v>15.856</v>
      </c>
      <c r="AA2817" s="11">
        <v>6.1310000000000002</v>
      </c>
      <c r="AB2817" s="11">
        <v>1.5760000000000001</v>
      </c>
      <c r="AC2817" s="11">
        <v>0.28999999999999998</v>
      </c>
    </row>
    <row r="2818" spans="1:29" ht="11.5" hidden="1">
      <c r="A2818" s="15">
        <v>2801</v>
      </c>
      <c r="B2818" s="13" t="s">
        <v>1059</v>
      </c>
      <c r="C2818" s="14" t="s">
        <v>1254</v>
      </c>
      <c r="D2818" s="12"/>
      <c r="E2818" s="12">
        <v>858</v>
      </c>
      <c r="F2818" s="13" t="s">
        <v>1110</v>
      </c>
      <c r="G2818" s="12">
        <v>931</v>
      </c>
      <c r="H2818" s="12">
        <v>2000</v>
      </c>
      <c r="I2818" s="11">
        <v>132.07499999999999</v>
      </c>
      <c r="J2818" s="11">
        <v>136.34399999999999</v>
      </c>
      <c r="K2818" s="11">
        <v>130.22300000000001</v>
      </c>
      <c r="L2818" s="11">
        <v>124.94499999999999</v>
      </c>
      <c r="M2818" s="11">
        <v>133.108</v>
      </c>
      <c r="N2818" s="11">
        <v>123.715</v>
      </c>
      <c r="O2818" s="11">
        <v>110.80500000000001</v>
      </c>
      <c r="P2818" s="11">
        <v>111.81</v>
      </c>
      <c r="Q2818" s="11">
        <v>106.85299999999999</v>
      </c>
      <c r="R2818" s="11">
        <v>94.697999999999993</v>
      </c>
      <c r="S2818" s="11">
        <v>88.646000000000001</v>
      </c>
      <c r="T2818" s="11">
        <v>81.596000000000004</v>
      </c>
      <c r="U2818" s="11">
        <v>77.396000000000001</v>
      </c>
      <c r="V2818" s="11">
        <v>76.05</v>
      </c>
      <c r="W2818" s="11">
        <v>68.727999999999994</v>
      </c>
      <c r="X2818" s="11">
        <v>52.247999999999998</v>
      </c>
      <c r="Y2818" s="11">
        <v>33.600999999999999</v>
      </c>
      <c r="Z2818" s="11">
        <v>20.271999999999998</v>
      </c>
      <c r="AA2818" s="11">
        <v>7.4749999999999996</v>
      </c>
      <c r="AB2818" s="11">
        <v>2.0840000000000001</v>
      </c>
      <c r="AC2818" s="11">
        <v>0.40400000000000003</v>
      </c>
    </row>
    <row r="2819" spans="1:29" ht="11.5" hidden="1">
      <c r="A2819" s="15">
        <v>2802</v>
      </c>
      <c r="B2819" s="13" t="s">
        <v>1059</v>
      </c>
      <c r="C2819" s="14" t="s">
        <v>1254</v>
      </c>
      <c r="D2819" s="12"/>
      <c r="E2819" s="12">
        <v>858</v>
      </c>
      <c r="F2819" s="13" t="s">
        <v>1110</v>
      </c>
      <c r="G2819" s="12">
        <v>931</v>
      </c>
      <c r="H2819" s="12">
        <v>2005</v>
      </c>
      <c r="I2819" s="11">
        <v>123.732</v>
      </c>
      <c r="J2819" s="11">
        <v>128.93600000000001</v>
      </c>
      <c r="K2819" s="11">
        <v>132.83500000000001</v>
      </c>
      <c r="L2819" s="11">
        <v>126.193</v>
      </c>
      <c r="M2819" s="11">
        <v>118.43</v>
      </c>
      <c r="N2819" s="11">
        <v>124.339</v>
      </c>
      <c r="O2819" s="11">
        <v>117.04600000000001</v>
      </c>
      <c r="P2819" s="11">
        <v>106.483</v>
      </c>
      <c r="Q2819" s="11">
        <v>108.586</v>
      </c>
      <c r="R2819" s="11">
        <v>103.81100000000001</v>
      </c>
      <c r="S2819" s="11">
        <v>91.707999999999998</v>
      </c>
      <c r="T2819" s="11">
        <v>85.253</v>
      </c>
      <c r="U2819" s="11">
        <v>77.408000000000001</v>
      </c>
      <c r="V2819" s="11">
        <v>71.962999999999994</v>
      </c>
      <c r="W2819" s="11">
        <v>68.433000000000007</v>
      </c>
      <c r="X2819" s="11">
        <v>58.421999999999997</v>
      </c>
      <c r="Y2819" s="11">
        <v>39.610999999999997</v>
      </c>
      <c r="Z2819" s="11">
        <v>21.969000000000001</v>
      </c>
      <c r="AA2819" s="11">
        <v>10.757999999999999</v>
      </c>
      <c r="AB2819" s="11">
        <v>2.8969999999999998</v>
      </c>
      <c r="AC2819" s="11">
        <v>0.58199999999999996</v>
      </c>
    </row>
    <row r="2820" spans="1:29" ht="11.5" hidden="1">
      <c r="A2820" s="15">
        <v>2803</v>
      </c>
      <c r="B2820" s="13" t="s">
        <v>1059</v>
      </c>
      <c r="C2820" s="14" t="s">
        <v>1254</v>
      </c>
      <c r="D2820" s="12"/>
      <c r="E2820" s="12">
        <v>858</v>
      </c>
      <c r="F2820" s="13" t="s">
        <v>1110</v>
      </c>
      <c r="G2820" s="12">
        <v>931</v>
      </c>
      <c r="H2820" s="12">
        <v>2010</v>
      </c>
      <c r="I2820" s="11">
        <v>115.74</v>
      </c>
      <c r="J2820" s="11">
        <v>122.038</v>
      </c>
      <c r="K2820" s="11">
        <v>127.307</v>
      </c>
      <c r="L2820" s="11">
        <v>130.64400000000001</v>
      </c>
      <c r="M2820" s="11">
        <v>122.93899999999999</v>
      </c>
      <c r="N2820" s="11">
        <v>114.139</v>
      </c>
      <c r="O2820" s="11">
        <v>120.902</v>
      </c>
      <c r="P2820" s="11">
        <v>114.526</v>
      </c>
      <c r="Q2820" s="11">
        <v>104.80800000000001</v>
      </c>
      <c r="R2820" s="11">
        <v>106.517</v>
      </c>
      <c r="S2820" s="11">
        <v>101.733</v>
      </c>
      <c r="T2820" s="11">
        <v>88.998999999999995</v>
      </c>
      <c r="U2820" s="11">
        <v>81.525999999999996</v>
      </c>
      <c r="V2820" s="11">
        <v>72.376000000000005</v>
      </c>
      <c r="W2820" s="11">
        <v>65.241</v>
      </c>
      <c r="X2820" s="11">
        <v>58.795999999999999</v>
      </c>
      <c r="Y2820" s="11">
        <v>46.167000000000002</v>
      </c>
      <c r="Z2820" s="11">
        <v>27.73</v>
      </c>
      <c r="AA2820" s="11">
        <v>12.704000000000001</v>
      </c>
      <c r="AB2820" s="11">
        <v>4.6630000000000003</v>
      </c>
      <c r="AC2820" s="11">
        <v>0.89200000000000002</v>
      </c>
    </row>
    <row r="2821" spans="1:29" ht="11.5" hidden="1">
      <c r="A2821" s="15">
        <v>2804</v>
      </c>
      <c r="B2821" s="13" t="s">
        <v>1059</v>
      </c>
      <c r="C2821" s="14" t="s">
        <v>1254</v>
      </c>
      <c r="D2821" s="12"/>
      <c r="E2821" s="12">
        <v>858</v>
      </c>
      <c r="F2821" s="13" t="s">
        <v>1110</v>
      </c>
      <c r="G2821" s="12">
        <v>931</v>
      </c>
      <c r="H2821" s="12">
        <v>2015</v>
      </c>
      <c r="I2821" s="11">
        <v>116.376</v>
      </c>
      <c r="J2821" s="11">
        <v>114.574</v>
      </c>
      <c r="K2821" s="11">
        <v>120.916</v>
      </c>
      <c r="L2821" s="11">
        <v>126.124</v>
      </c>
      <c r="M2821" s="11">
        <v>128.38</v>
      </c>
      <c r="N2821" s="11">
        <v>120.137</v>
      </c>
      <c r="O2821" s="11">
        <v>111.991</v>
      </c>
      <c r="P2821" s="11">
        <v>119.367</v>
      </c>
      <c r="Q2821" s="11">
        <v>113.04900000000001</v>
      </c>
      <c r="R2821" s="11">
        <v>103.271</v>
      </c>
      <c r="S2821" s="11">
        <v>104.444</v>
      </c>
      <c r="T2821" s="11">
        <v>98.936000000000007</v>
      </c>
      <c r="U2821" s="11">
        <v>85.6</v>
      </c>
      <c r="V2821" s="11">
        <v>76.784999999999997</v>
      </c>
      <c r="W2821" s="11">
        <v>65.971999999999994</v>
      </c>
      <c r="X2821" s="11">
        <v>56.524000000000001</v>
      </c>
      <c r="Y2821" s="11">
        <v>47.323999999999998</v>
      </c>
      <c r="Z2821" s="11">
        <v>32.933</v>
      </c>
      <c r="AA2821" s="11">
        <v>16.478999999999999</v>
      </c>
      <c r="AB2821" s="11">
        <v>5.694</v>
      </c>
      <c r="AC2821" s="11">
        <v>1.4650000000000001</v>
      </c>
    </row>
    <row r="2822" spans="1:29" ht="11.5" hidden="1">
      <c r="A2822" s="15">
        <v>2805</v>
      </c>
      <c r="B2822" s="13" t="s">
        <v>1059</v>
      </c>
      <c r="C2822" s="14" t="s">
        <v>1254</v>
      </c>
      <c r="D2822" s="12"/>
      <c r="E2822" s="12">
        <v>858</v>
      </c>
      <c r="F2822" s="13" t="s">
        <v>1110</v>
      </c>
      <c r="G2822" s="12">
        <v>931</v>
      </c>
      <c r="H2822" s="12">
        <v>2020</v>
      </c>
      <c r="I2822" s="11">
        <v>115.658</v>
      </c>
      <c r="J2822" s="11">
        <v>115.718</v>
      </c>
      <c r="K2822" s="11">
        <v>113.959</v>
      </c>
      <c r="L2822" s="11">
        <v>120.242</v>
      </c>
      <c r="M2822" s="11">
        <v>124.869</v>
      </c>
      <c r="N2822" s="11">
        <v>126.815</v>
      </c>
      <c r="O2822" s="11">
        <v>118.842</v>
      </c>
      <c r="P2822" s="11">
        <v>110.995</v>
      </c>
      <c r="Q2822" s="11">
        <v>118.233</v>
      </c>
      <c r="R2822" s="11">
        <v>111.679</v>
      </c>
      <c r="S2822" s="11">
        <v>101.54</v>
      </c>
      <c r="T2822" s="11">
        <v>101.98399999999999</v>
      </c>
      <c r="U2822" s="11">
        <v>95.540999999999997</v>
      </c>
      <c r="V2822" s="11">
        <v>81.040000000000006</v>
      </c>
      <c r="W2822" s="11">
        <v>70.486000000000004</v>
      </c>
      <c r="X2822" s="11">
        <v>57.744</v>
      </c>
      <c r="Y2822" s="11">
        <v>46.052999999999997</v>
      </c>
      <c r="Z2822" s="11">
        <v>34.360999999999997</v>
      </c>
      <c r="AA2822" s="11">
        <v>20.077000000000002</v>
      </c>
      <c r="AB2822" s="11">
        <v>7.617</v>
      </c>
      <c r="AC2822" s="11">
        <v>1.9379999999999999</v>
      </c>
    </row>
    <row r="2823" spans="1:29" ht="11.5" hidden="1">
      <c r="A2823" s="15">
        <v>2806</v>
      </c>
      <c r="B2823" s="13" t="s">
        <v>1059</v>
      </c>
      <c r="C2823" s="14" t="s">
        <v>1255</v>
      </c>
      <c r="D2823" s="12"/>
      <c r="E2823" s="12">
        <v>862</v>
      </c>
      <c r="F2823" s="13" t="s">
        <v>1110</v>
      </c>
      <c r="G2823" s="12">
        <v>931</v>
      </c>
      <c r="H2823" s="12">
        <v>1950</v>
      </c>
      <c r="I2823" s="11">
        <v>505.35300000000001</v>
      </c>
      <c r="J2823" s="11">
        <v>399.49799999999999</v>
      </c>
      <c r="K2823" s="11">
        <v>330.53100000000001</v>
      </c>
      <c r="L2823" s="11">
        <v>277.19900000000001</v>
      </c>
      <c r="M2823" s="11">
        <v>233.358</v>
      </c>
      <c r="N2823" s="11">
        <v>197.14699999999999</v>
      </c>
      <c r="O2823" s="11">
        <v>166.51400000000001</v>
      </c>
      <c r="P2823" s="11">
        <v>139.696</v>
      </c>
      <c r="Q2823" s="11">
        <v>115.339</v>
      </c>
      <c r="R2823" s="11">
        <v>92.605999999999995</v>
      </c>
      <c r="S2823" s="11">
        <v>72.313000000000002</v>
      </c>
      <c r="T2823" s="11">
        <v>54.872999999999998</v>
      </c>
      <c r="U2823" s="11">
        <v>40.363999999999997</v>
      </c>
      <c r="V2823" s="11">
        <v>28.346</v>
      </c>
      <c r="W2823" s="11">
        <v>18.460999999999999</v>
      </c>
      <c r="X2823" s="11">
        <v>10.677</v>
      </c>
      <c r="Y2823" s="11">
        <v>5.1580000000000004</v>
      </c>
      <c r="Z2823" s="11">
        <v>1.915</v>
      </c>
      <c r="AA2823" s="11">
        <v>0.49</v>
      </c>
      <c r="AB2823" s="11">
        <v>7.4999999999999997E-2</v>
      </c>
      <c r="AC2823" s="11">
        <v>8.0000000000000002E-3</v>
      </c>
    </row>
    <row r="2824" spans="1:29" ht="11.5" hidden="1">
      <c r="A2824" s="15">
        <v>2807</v>
      </c>
      <c r="B2824" s="13" t="s">
        <v>1059</v>
      </c>
      <c r="C2824" s="14" t="s">
        <v>1255</v>
      </c>
      <c r="D2824" s="12"/>
      <c r="E2824" s="12">
        <v>862</v>
      </c>
      <c r="F2824" s="13" t="s">
        <v>1110</v>
      </c>
      <c r="G2824" s="12">
        <v>931</v>
      </c>
      <c r="H2824" s="12">
        <v>1955</v>
      </c>
      <c r="I2824" s="11">
        <v>611.19899999999996</v>
      </c>
      <c r="J2824" s="11">
        <v>490.92</v>
      </c>
      <c r="K2824" s="11">
        <v>402.00299999999999</v>
      </c>
      <c r="L2824" s="11">
        <v>337.774</v>
      </c>
      <c r="M2824" s="11">
        <v>286.68799999999999</v>
      </c>
      <c r="N2824" s="11">
        <v>244.85900000000001</v>
      </c>
      <c r="O2824" s="11">
        <v>209.334</v>
      </c>
      <c r="P2824" s="11">
        <v>176.79400000000001</v>
      </c>
      <c r="Q2824" s="11">
        <v>145.92699999999999</v>
      </c>
      <c r="R2824" s="11">
        <v>116.371</v>
      </c>
      <c r="S2824" s="11">
        <v>89.516000000000005</v>
      </c>
      <c r="T2824" s="11">
        <v>66.790000000000006</v>
      </c>
      <c r="U2824" s="11">
        <v>48.319000000000003</v>
      </c>
      <c r="V2824" s="11">
        <v>33.639000000000003</v>
      </c>
      <c r="W2824" s="11">
        <v>21.937000000000001</v>
      </c>
      <c r="X2824" s="11">
        <v>12.897</v>
      </c>
      <c r="Y2824" s="11">
        <v>6.4740000000000002</v>
      </c>
      <c r="Z2824" s="11">
        <v>2.5779999999999998</v>
      </c>
      <c r="AA2824" s="11">
        <v>0.74099999999999999</v>
      </c>
      <c r="AB2824" s="11">
        <v>0.13300000000000001</v>
      </c>
      <c r="AC2824" s="11">
        <v>1.2999999999999999E-2</v>
      </c>
    </row>
    <row r="2825" spans="1:29" ht="11.5" hidden="1">
      <c r="A2825" s="15">
        <v>2808</v>
      </c>
      <c r="B2825" s="13" t="s">
        <v>1059</v>
      </c>
      <c r="C2825" s="14" t="s">
        <v>1255</v>
      </c>
      <c r="D2825" s="12"/>
      <c r="E2825" s="12">
        <v>862</v>
      </c>
      <c r="F2825" s="13" t="s">
        <v>1110</v>
      </c>
      <c r="G2825" s="12">
        <v>931</v>
      </c>
      <c r="H2825" s="12">
        <v>1960</v>
      </c>
      <c r="I2825" s="11">
        <v>753.29899999999998</v>
      </c>
      <c r="J2825" s="11">
        <v>595.67100000000005</v>
      </c>
      <c r="K2825" s="11">
        <v>489.71199999999999</v>
      </c>
      <c r="L2825" s="11">
        <v>403.08199999999999</v>
      </c>
      <c r="M2825" s="11">
        <v>339.09899999999999</v>
      </c>
      <c r="N2825" s="11">
        <v>288.44799999999998</v>
      </c>
      <c r="O2825" s="11">
        <v>246.89400000000001</v>
      </c>
      <c r="P2825" s="11">
        <v>210.46</v>
      </c>
      <c r="Q2825" s="11">
        <v>175.97499999999999</v>
      </c>
      <c r="R2825" s="11">
        <v>142.649</v>
      </c>
      <c r="S2825" s="11">
        <v>111.06699999999999</v>
      </c>
      <c r="T2825" s="11">
        <v>82.953000000000003</v>
      </c>
      <c r="U2825" s="11">
        <v>59.628</v>
      </c>
      <c r="V2825" s="11">
        <v>41.064</v>
      </c>
      <c r="W2825" s="11">
        <v>26.666</v>
      </c>
      <c r="X2825" s="11">
        <v>15.778</v>
      </c>
      <c r="Y2825" s="11">
        <v>8.0850000000000009</v>
      </c>
      <c r="Z2825" s="11">
        <v>3.3570000000000002</v>
      </c>
      <c r="AA2825" s="11">
        <v>1.0329999999999999</v>
      </c>
      <c r="AB2825" s="11">
        <v>0.20399999999999999</v>
      </c>
      <c r="AC2825" s="11">
        <v>2.1999999999999999E-2</v>
      </c>
    </row>
    <row r="2826" spans="1:29" ht="11.5" hidden="1">
      <c r="A2826" s="15">
        <v>2809</v>
      </c>
      <c r="B2826" s="13" t="s">
        <v>1059</v>
      </c>
      <c r="C2826" s="14" t="s">
        <v>1255</v>
      </c>
      <c r="D2826" s="12"/>
      <c r="E2826" s="12">
        <v>862</v>
      </c>
      <c r="F2826" s="13" t="s">
        <v>1110</v>
      </c>
      <c r="G2826" s="12">
        <v>931</v>
      </c>
      <c r="H2826" s="12">
        <v>1965</v>
      </c>
      <c r="I2826" s="11">
        <v>865.58500000000004</v>
      </c>
      <c r="J2826" s="11">
        <v>737.35599999999999</v>
      </c>
      <c r="K2826" s="11">
        <v>592.85199999999998</v>
      </c>
      <c r="L2826" s="11">
        <v>488.02499999999998</v>
      </c>
      <c r="M2826" s="11">
        <v>400.82799999999997</v>
      </c>
      <c r="N2826" s="11">
        <v>336.62099999999998</v>
      </c>
      <c r="O2826" s="11">
        <v>286.07799999999997</v>
      </c>
      <c r="P2826" s="11">
        <v>244.102</v>
      </c>
      <c r="Q2826" s="11">
        <v>206.672</v>
      </c>
      <c r="R2826" s="11">
        <v>170.84200000000001</v>
      </c>
      <c r="S2826" s="11">
        <v>136.24199999999999</v>
      </c>
      <c r="T2826" s="11">
        <v>103.69499999999999</v>
      </c>
      <c r="U2826" s="11">
        <v>75.001000000000005</v>
      </c>
      <c r="V2826" s="11">
        <v>51.514000000000003</v>
      </c>
      <c r="W2826" s="11">
        <v>33.225999999999999</v>
      </c>
      <c r="X2826" s="11">
        <v>19.637</v>
      </c>
      <c r="Y2826" s="11">
        <v>10.176</v>
      </c>
      <c r="Z2826" s="11">
        <v>4.3319999999999999</v>
      </c>
      <c r="AA2826" s="11">
        <v>1.391</v>
      </c>
      <c r="AB2826" s="11">
        <v>0.29099999999999998</v>
      </c>
      <c r="AC2826" s="11">
        <v>3.4000000000000002E-2</v>
      </c>
    </row>
    <row r="2827" spans="1:29" ht="11.5" hidden="1">
      <c r="A2827" s="15">
        <v>2810</v>
      </c>
      <c r="B2827" s="13" t="s">
        <v>1059</v>
      </c>
      <c r="C2827" s="14" t="s">
        <v>1255</v>
      </c>
      <c r="D2827" s="12"/>
      <c r="E2827" s="12">
        <v>862</v>
      </c>
      <c r="F2827" s="13" t="s">
        <v>1110</v>
      </c>
      <c r="G2827" s="12">
        <v>931</v>
      </c>
      <c r="H2827" s="12">
        <v>1970</v>
      </c>
      <c r="I2827" s="11">
        <v>957.274</v>
      </c>
      <c r="J2827" s="11">
        <v>850.98699999999997</v>
      </c>
      <c r="K2827" s="11">
        <v>734.05200000000002</v>
      </c>
      <c r="L2827" s="11">
        <v>590.44799999999998</v>
      </c>
      <c r="M2827" s="11">
        <v>484.82799999999997</v>
      </c>
      <c r="N2827" s="11">
        <v>397.36200000000002</v>
      </c>
      <c r="O2827" s="11">
        <v>333.22899999999998</v>
      </c>
      <c r="P2827" s="11">
        <v>282.44600000000003</v>
      </c>
      <c r="Q2827" s="11">
        <v>239.73099999999999</v>
      </c>
      <c r="R2827" s="11">
        <v>201.232</v>
      </c>
      <c r="S2827" s="11">
        <v>164.19200000000001</v>
      </c>
      <c r="T2827" s="11">
        <v>128.44399999999999</v>
      </c>
      <c r="U2827" s="11">
        <v>95.031999999999996</v>
      </c>
      <c r="V2827" s="11">
        <v>65.930999999999997</v>
      </c>
      <c r="W2827" s="11">
        <v>42.582000000000001</v>
      </c>
      <c r="X2827" s="11">
        <v>25.137</v>
      </c>
      <c r="Y2827" s="11">
        <v>13.037000000000001</v>
      </c>
      <c r="Z2827" s="11">
        <v>5.6020000000000003</v>
      </c>
      <c r="AA2827" s="11">
        <v>1.841</v>
      </c>
      <c r="AB2827" s="11">
        <v>0.39700000000000002</v>
      </c>
      <c r="AC2827" s="11">
        <v>4.8000000000000001E-2</v>
      </c>
    </row>
    <row r="2828" spans="1:29" ht="11.5" hidden="1">
      <c r="A2828" s="15">
        <v>2811</v>
      </c>
      <c r="B2828" s="13" t="s">
        <v>1059</v>
      </c>
      <c r="C2828" s="14" t="s">
        <v>1255</v>
      </c>
      <c r="D2828" s="12"/>
      <c r="E2828" s="12">
        <v>862</v>
      </c>
      <c r="F2828" s="13" t="s">
        <v>1110</v>
      </c>
      <c r="G2828" s="12">
        <v>931</v>
      </c>
      <c r="H2828" s="12">
        <v>1975</v>
      </c>
      <c r="I2828" s="11">
        <v>1009.98</v>
      </c>
      <c r="J2828" s="11">
        <v>945.83500000000004</v>
      </c>
      <c r="K2828" s="11">
        <v>847.98199999999997</v>
      </c>
      <c r="L2828" s="11">
        <v>731.59400000000005</v>
      </c>
      <c r="M2828" s="11">
        <v>587.27300000000002</v>
      </c>
      <c r="N2828" s="11">
        <v>481.35399999999998</v>
      </c>
      <c r="O2828" s="11">
        <v>393.98599999999999</v>
      </c>
      <c r="P2828" s="11">
        <v>329.67</v>
      </c>
      <c r="Q2828" s="11">
        <v>278.26600000000002</v>
      </c>
      <c r="R2828" s="11">
        <v>234.536</v>
      </c>
      <c r="S2828" s="11">
        <v>194.714</v>
      </c>
      <c r="T2828" s="11">
        <v>156.256</v>
      </c>
      <c r="U2828" s="11">
        <v>119.14700000000001</v>
      </c>
      <c r="V2828" s="11">
        <v>84.846000000000004</v>
      </c>
      <c r="W2828" s="11">
        <v>55.570999999999998</v>
      </c>
      <c r="X2828" s="11">
        <v>32.945</v>
      </c>
      <c r="Y2828" s="11">
        <v>17.045999999999999</v>
      </c>
      <c r="Z2828" s="11">
        <v>7.282</v>
      </c>
      <c r="AA2828" s="11">
        <v>2.3839999999999999</v>
      </c>
      <c r="AB2828" s="11">
        <v>0.52600000000000002</v>
      </c>
      <c r="AC2828" s="11">
        <v>6.7000000000000004E-2</v>
      </c>
    </row>
    <row r="2829" spans="1:29" ht="11.5" hidden="1">
      <c r="A2829" s="15">
        <v>2812</v>
      </c>
      <c r="B2829" s="13" t="s">
        <v>1059</v>
      </c>
      <c r="C2829" s="14" t="s">
        <v>1255</v>
      </c>
      <c r="D2829" s="12"/>
      <c r="E2829" s="12">
        <v>862</v>
      </c>
      <c r="F2829" s="13" t="s">
        <v>1110</v>
      </c>
      <c r="G2829" s="12">
        <v>931</v>
      </c>
      <c r="H2829" s="12">
        <v>1980</v>
      </c>
      <c r="I2829" s="11">
        <v>1122.9870000000001</v>
      </c>
      <c r="J2829" s="11">
        <v>1001.8819999999999</v>
      </c>
      <c r="K2829" s="11">
        <v>943.10599999999999</v>
      </c>
      <c r="L2829" s="11">
        <v>845.44899999999996</v>
      </c>
      <c r="M2829" s="11">
        <v>728.27099999999996</v>
      </c>
      <c r="N2829" s="11">
        <v>583.86300000000006</v>
      </c>
      <c r="O2829" s="11">
        <v>477.96300000000002</v>
      </c>
      <c r="P2829" s="11">
        <v>390.42399999999998</v>
      </c>
      <c r="Q2829" s="11">
        <v>325.49299999999999</v>
      </c>
      <c r="R2829" s="11">
        <v>272.99700000000001</v>
      </c>
      <c r="S2829" s="11">
        <v>227.804</v>
      </c>
      <c r="T2829" s="11">
        <v>186.196</v>
      </c>
      <c r="U2829" s="11">
        <v>145.827</v>
      </c>
      <c r="V2829" s="11">
        <v>107.09699999999999</v>
      </c>
      <c r="W2829" s="11">
        <v>71.971000000000004</v>
      </c>
      <c r="X2829" s="11">
        <v>43.197000000000003</v>
      </c>
      <c r="Y2829" s="11">
        <v>22.428999999999998</v>
      </c>
      <c r="Z2829" s="11">
        <v>9.6760000000000002</v>
      </c>
      <c r="AA2829" s="11">
        <v>3.2330000000000001</v>
      </c>
      <c r="AB2829" s="11">
        <v>0.70599999999999996</v>
      </c>
      <c r="AC2829" s="11">
        <v>8.5999999999999993E-2</v>
      </c>
    </row>
    <row r="2830" spans="1:29" ht="11.5" hidden="1">
      <c r="A2830" s="15">
        <v>2813</v>
      </c>
      <c r="B2830" s="13" t="s">
        <v>1059</v>
      </c>
      <c r="C2830" s="14" t="s">
        <v>1255</v>
      </c>
      <c r="D2830" s="12"/>
      <c r="E2830" s="12">
        <v>862</v>
      </c>
      <c r="F2830" s="13" t="s">
        <v>1110</v>
      </c>
      <c r="G2830" s="12">
        <v>931</v>
      </c>
      <c r="H2830" s="12">
        <v>1985</v>
      </c>
      <c r="I2830" s="11">
        <v>1212.7449999999999</v>
      </c>
      <c r="J2830" s="11">
        <v>1116.6379999999999</v>
      </c>
      <c r="K2830" s="11">
        <v>999.59699999999998</v>
      </c>
      <c r="L2830" s="11">
        <v>940.69600000000003</v>
      </c>
      <c r="M2830" s="11">
        <v>842.32799999999997</v>
      </c>
      <c r="N2830" s="11">
        <v>724.93499999999995</v>
      </c>
      <c r="O2830" s="11">
        <v>580.53200000000004</v>
      </c>
      <c r="P2830" s="11">
        <v>474.29500000000002</v>
      </c>
      <c r="Q2830" s="11">
        <v>386.05500000000001</v>
      </c>
      <c r="R2830" s="11">
        <v>320.05799999999999</v>
      </c>
      <c r="S2830" s="11">
        <v>266.02100000000002</v>
      </c>
      <c r="T2830" s="11">
        <v>218.626</v>
      </c>
      <c r="U2830" s="11">
        <v>174.13800000000001</v>
      </c>
      <c r="V2830" s="11">
        <v>131.13999999999999</v>
      </c>
      <c r="W2830" s="11">
        <v>91.063999999999993</v>
      </c>
      <c r="X2830" s="11">
        <v>56.043999999999997</v>
      </c>
      <c r="Y2830" s="11">
        <v>29.652000000000001</v>
      </c>
      <c r="Z2830" s="11">
        <v>13.042999999999999</v>
      </c>
      <c r="AA2830" s="11">
        <v>4.5830000000000002</v>
      </c>
      <c r="AB2830" s="11">
        <v>1.0189999999999999</v>
      </c>
      <c r="AC2830" s="11">
        <v>0.11</v>
      </c>
    </row>
    <row r="2831" spans="1:29" ht="11.5" hidden="1">
      <c r="A2831" s="15">
        <v>2814</v>
      </c>
      <c r="B2831" s="13" t="s">
        <v>1059</v>
      </c>
      <c r="C2831" s="14" t="s">
        <v>1255</v>
      </c>
      <c r="D2831" s="12"/>
      <c r="E2831" s="12">
        <v>862</v>
      </c>
      <c r="F2831" s="13" t="s">
        <v>1110</v>
      </c>
      <c r="G2831" s="12">
        <v>931</v>
      </c>
      <c r="H2831" s="12">
        <v>1990</v>
      </c>
      <c r="I2831" s="11">
        <v>1322.0239999999999</v>
      </c>
      <c r="J2831" s="11">
        <v>1207.7190000000001</v>
      </c>
      <c r="K2831" s="11">
        <v>1114.789</v>
      </c>
      <c r="L2831" s="11">
        <v>997.48599999999999</v>
      </c>
      <c r="M2831" s="11">
        <v>937.83199999999999</v>
      </c>
      <c r="N2831" s="11">
        <v>839.23900000000003</v>
      </c>
      <c r="O2831" s="11">
        <v>721.36300000000006</v>
      </c>
      <c r="P2831" s="11">
        <v>576.375</v>
      </c>
      <c r="Q2831" s="11">
        <v>469.22500000000002</v>
      </c>
      <c r="R2831" s="11">
        <v>380.15199999999999</v>
      </c>
      <c r="S2831" s="11">
        <v>312.61</v>
      </c>
      <c r="T2831" s="11">
        <v>255.77099999999999</v>
      </c>
      <c r="U2831" s="11">
        <v>204.77799999999999</v>
      </c>
      <c r="V2831" s="11">
        <v>156.99</v>
      </c>
      <c r="W2831" s="11">
        <v>111.86499999999999</v>
      </c>
      <c r="X2831" s="11">
        <v>71.302000000000007</v>
      </c>
      <c r="Y2831" s="11">
        <v>38.979999999999997</v>
      </c>
      <c r="Z2831" s="11">
        <v>17.585000000000001</v>
      </c>
      <c r="AA2831" s="11">
        <v>6.31</v>
      </c>
      <c r="AB2831" s="11">
        <v>1.5069999999999999</v>
      </c>
      <c r="AC2831" s="11">
        <v>0.17100000000000001</v>
      </c>
    </row>
    <row r="2832" spans="1:29" ht="11.5" hidden="1">
      <c r="A2832" s="15">
        <v>2815</v>
      </c>
      <c r="B2832" s="13" t="s">
        <v>1059</v>
      </c>
      <c r="C2832" s="14" t="s">
        <v>1255</v>
      </c>
      <c r="D2832" s="12"/>
      <c r="E2832" s="12">
        <v>862</v>
      </c>
      <c r="F2832" s="13" t="s">
        <v>1110</v>
      </c>
      <c r="G2832" s="12">
        <v>931</v>
      </c>
      <c r="H2832" s="12">
        <v>1995</v>
      </c>
      <c r="I2832" s="11">
        <v>1345.7159999999999</v>
      </c>
      <c r="J2832" s="11">
        <v>1317.6220000000001</v>
      </c>
      <c r="K2832" s="11">
        <v>1205.777</v>
      </c>
      <c r="L2832" s="11">
        <v>1112.3969999999999</v>
      </c>
      <c r="M2832" s="11">
        <v>994.39400000000001</v>
      </c>
      <c r="N2832" s="11">
        <v>934.30499999999995</v>
      </c>
      <c r="O2832" s="11">
        <v>835.12900000000002</v>
      </c>
      <c r="P2832" s="11">
        <v>716.49099999999999</v>
      </c>
      <c r="Q2832" s="11">
        <v>570.72199999999998</v>
      </c>
      <c r="R2832" s="11">
        <v>462.43400000000003</v>
      </c>
      <c r="S2832" s="11">
        <v>371.61599999999999</v>
      </c>
      <c r="T2832" s="11">
        <v>301.40699999999998</v>
      </c>
      <c r="U2832" s="11">
        <v>240.494</v>
      </c>
      <c r="V2832" s="11">
        <v>185.17699999999999</v>
      </c>
      <c r="W2832" s="11">
        <v>134.601</v>
      </c>
      <c r="X2832" s="11">
        <v>88.254000000000005</v>
      </c>
      <c r="Y2832" s="11">
        <v>50.694000000000003</v>
      </c>
      <c r="Z2832" s="11">
        <v>23.887</v>
      </c>
      <c r="AA2832" s="11">
        <v>8.7590000000000003</v>
      </c>
      <c r="AB2832" s="11">
        <v>2.2029999999999998</v>
      </c>
      <c r="AC2832" s="11">
        <v>0.28799999999999998</v>
      </c>
    </row>
    <row r="2833" spans="1:29" ht="11.5" hidden="1">
      <c r="A2833" s="15">
        <v>2816</v>
      </c>
      <c r="B2833" s="13" t="s">
        <v>1059</v>
      </c>
      <c r="C2833" s="14" t="s">
        <v>1255</v>
      </c>
      <c r="D2833" s="12"/>
      <c r="E2833" s="12">
        <v>862</v>
      </c>
      <c r="F2833" s="13" t="s">
        <v>1110</v>
      </c>
      <c r="G2833" s="12">
        <v>931</v>
      </c>
      <c r="H2833" s="12">
        <v>2000</v>
      </c>
      <c r="I2833" s="11">
        <v>1364.7429999999999</v>
      </c>
      <c r="J2833" s="11">
        <v>1341.9749999999999</v>
      </c>
      <c r="K2833" s="11">
        <v>1315.5820000000001</v>
      </c>
      <c r="L2833" s="11">
        <v>1203.23</v>
      </c>
      <c r="M2833" s="11">
        <v>1109.0360000000001</v>
      </c>
      <c r="N2833" s="11">
        <v>990.75300000000004</v>
      </c>
      <c r="O2833" s="11">
        <v>929.91399999999999</v>
      </c>
      <c r="P2833" s="11">
        <v>829.93200000000002</v>
      </c>
      <c r="Q2833" s="11">
        <v>710.12400000000002</v>
      </c>
      <c r="R2833" s="11">
        <v>562.96100000000001</v>
      </c>
      <c r="S2833" s="11">
        <v>452.67599999999999</v>
      </c>
      <c r="T2833" s="11">
        <v>359.46800000000002</v>
      </c>
      <c r="U2833" s="11">
        <v>285.21699999999998</v>
      </c>
      <c r="V2833" s="11">
        <v>218.809</v>
      </c>
      <c r="W2833" s="11">
        <v>159.51499999999999</v>
      </c>
      <c r="X2833" s="11">
        <v>107.023</v>
      </c>
      <c r="Y2833" s="11">
        <v>63.997999999999998</v>
      </c>
      <c r="Z2833" s="11">
        <v>31.948</v>
      </c>
      <c r="AA2833" s="11">
        <v>12.231</v>
      </c>
      <c r="AB2833" s="11">
        <v>3.23</v>
      </c>
      <c r="AC2833" s="11">
        <v>0.47299999999999998</v>
      </c>
    </row>
    <row r="2834" spans="1:29" ht="11.5" hidden="1">
      <c r="A2834" s="15">
        <v>2817</v>
      </c>
      <c r="B2834" s="13" t="s">
        <v>1059</v>
      </c>
      <c r="C2834" s="14" t="s">
        <v>1255</v>
      </c>
      <c r="D2834" s="12"/>
      <c r="E2834" s="12">
        <v>862</v>
      </c>
      <c r="F2834" s="13" t="s">
        <v>1110</v>
      </c>
      <c r="G2834" s="12">
        <v>931</v>
      </c>
      <c r="H2834" s="12">
        <v>2005</v>
      </c>
      <c r="I2834" s="11">
        <v>1396.7439999999999</v>
      </c>
      <c r="J2834" s="11">
        <v>1361.34</v>
      </c>
      <c r="K2834" s="11">
        <v>1339.19</v>
      </c>
      <c r="L2834" s="11">
        <v>1311.998</v>
      </c>
      <c r="M2834" s="11">
        <v>1198.5640000000001</v>
      </c>
      <c r="N2834" s="11">
        <v>1104.0039999999999</v>
      </c>
      <c r="O2834" s="11">
        <v>985.33199999999999</v>
      </c>
      <c r="P2834" s="11">
        <v>923.68100000000004</v>
      </c>
      <c r="Q2834" s="11">
        <v>822.68799999999999</v>
      </c>
      <c r="R2834" s="11">
        <v>700.89499999999998</v>
      </c>
      <c r="S2834" s="11">
        <v>551.88099999999997</v>
      </c>
      <c r="T2834" s="11">
        <v>439.26600000000002</v>
      </c>
      <c r="U2834" s="11">
        <v>342.71</v>
      </c>
      <c r="V2834" s="11">
        <v>261.92</v>
      </c>
      <c r="W2834" s="11">
        <v>189.858</v>
      </c>
      <c r="X2834" s="11">
        <v>128.43600000000001</v>
      </c>
      <c r="Y2834" s="11">
        <v>79.611999999999995</v>
      </c>
      <c r="Z2834" s="11">
        <v>41.665999999999997</v>
      </c>
      <c r="AA2834" s="11">
        <v>16.792999999999999</v>
      </c>
      <c r="AB2834" s="11">
        <v>4.7370000000000001</v>
      </c>
      <c r="AC2834" s="11">
        <v>0.77400000000000002</v>
      </c>
    </row>
    <row r="2835" spans="1:29" ht="11.5" hidden="1">
      <c r="A2835" s="15">
        <v>2818</v>
      </c>
      <c r="B2835" s="13" t="s">
        <v>1059</v>
      </c>
      <c r="C2835" s="14" t="s">
        <v>1255</v>
      </c>
      <c r="D2835" s="12"/>
      <c r="E2835" s="12">
        <v>862</v>
      </c>
      <c r="F2835" s="13" t="s">
        <v>1110</v>
      </c>
      <c r="G2835" s="12">
        <v>931</v>
      </c>
      <c r="H2835" s="12">
        <v>2010</v>
      </c>
      <c r="I2835" s="11">
        <v>1417.25</v>
      </c>
      <c r="J2835" s="11">
        <v>1392.0619999999999</v>
      </c>
      <c r="K2835" s="11">
        <v>1349.2940000000001</v>
      </c>
      <c r="L2835" s="11">
        <v>1325.7539999999999</v>
      </c>
      <c r="M2835" s="11">
        <v>1297.04</v>
      </c>
      <c r="N2835" s="11">
        <v>1183.21</v>
      </c>
      <c r="O2835" s="11">
        <v>1088.2429999999999</v>
      </c>
      <c r="P2835" s="11">
        <v>969.28899999999999</v>
      </c>
      <c r="Q2835" s="11">
        <v>907.34100000000001</v>
      </c>
      <c r="R2835" s="11">
        <v>804.7</v>
      </c>
      <c r="S2835" s="11">
        <v>684.77099999999996</v>
      </c>
      <c r="T2835" s="11">
        <v>536.33399999999995</v>
      </c>
      <c r="U2835" s="11">
        <v>419.43299999999999</v>
      </c>
      <c r="V2835" s="11">
        <v>315.26600000000002</v>
      </c>
      <c r="W2835" s="11">
        <v>228.012</v>
      </c>
      <c r="X2835" s="11">
        <v>153.535</v>
      </c>
      <c r="Y2835" s="11">
        <v>96.25</v>
      </c>
      <c r="Z2835" s="11">
        <v>52.334000000000003</v>
      </c>
      <c r="AA2835" s="11">
        <v>22.344000000000001</v>
      </c>
      <c r="AB2835" s="11">
        <v>6.5919999999999996</v>
      </c>
      <c r="AC2835" s="11">
        <v>1.1319999999999999</v>
      </c>
    </row>
    <row r="2836" spans="1:29" ht="11.5" hidden="1">
      <c r="A2836" s="15">
        <v>2819</v>
      </c>
      <c r="B2836" s="13" t="s">
        <v>1059</v>
      </c>
      <c r="C2836" s="14" t="s">
        <v>1255</v>
      </c>
      <c r="D2836" s="12"/>
      <c r="E2836" s="12">
        <v>862</v>
      </c>
      <c r="F2836" s="13" t="s">
        <v>1110</v>
      </c>
      <c r="G2836" s="12">
        <v>931</v>
      </c>
      <c r="H2836" s="12">
        <v>2015</v>
      </c>
      <c r="I2836" s="11">
        <v>1404.192</v>
      </c>
      <c r="J2836" s="11">
        <v>1398.529</v>
      </c>
      <c r="K2836" s="11">
        <v>1369.5709999999999</v>
      </c>
      <c r="L2836" s="11">
        <v>1324.71</v>
      </c>
      <c r="M2836" s="11">
        <v>1299.308</v>
      </c>
      <c r="N2836" s="11">
        <v>1269.9010000000001</v>
      </c>
      <c r="O2836" s="11">
        <v>1156.0229999999999</v>
      </c>
      <c r="P2836" s="11">
        <v>1061.117</v>
      </c>
      <c r="Q2836" s="11">
        <v>943.33699999999999</v>
      </c>
      <c r="R2836" s="11">
        <v>880.03300000000002</v>
      </c>
      <c r="S2836" s="11">
        <v>783.39700000000005</v>
      </c>
      <c r="T2836" s="11">
        <v>665.43299999999999</v>
      </c>
      <c r="U2836" s="11">
        <v>512.04499999999996</v>
      </c>
      <c r="V2836" s="11">
        <v>385.78699999999998</v>
      </c>
      <c r="W2836" s="11">
        <v>274.42</v>
      </c>
      <c r="X2836" s="11">
        <v>184.35300000000001</v>
      </c>
      <c r="Y2836" s="11">
        <v>114.982</v>
      </c>
      <c r="Z2836" s="11">
        <v>63.173000000000002</v>
      </c>
      <c r="AA2836" s="11">
        <v>27.994</v>
      </c>
      <c r="AB2836" s="11">
        <v>8.7330000000000005</v>
      </c>
      <c r="AC2836" s="11">
        <v>1.575</v>
      </c>
    </row>
    <row r="2837" spans="1:29" ht="11.5" hidden="1">
      <c r="A2837" s="15">
        <v>2820</v>
      </c>
      <c r="B2837" s="13" t="s">
        <v>1059</v>
      </c>
      <c r="C2837" s="14" t="s">
        <v>1255</v>
      </c>
      <c r="D2837" s="12"/>
      <c r="E2837" s="12">
        <v>862</v>
      </c>
      <c r="F2837" s="13" t="s">
        <v>1110</v>
      </c>
      <c r="G2837" s="12">
        <v>931</v>
      </c>
      <c r="H2837" s="12">
        <v>2020</v>
      </c>
      <c r="I2837" s="11">
        <v>1160.5360000000001</v>
      </c>
      <c r="J2837" s="11">
        <v>1336.347</v>
      </c>
      <c r="K2837" s="11">
        <v>1298.047</v>
      </c>
      <c r="L2837" s="11">
        <v>1225.539</v>
      </c>
      <c r="M2837" s="11">
        <v>1046.904</v>
      </c>
      <c r="N2837" s="11">
        <v>1025.26</v>
      </c>
      <c r="O2837" s="11">
        <v>1056.1130000000001</v>
      </c>
      <c r="P2837" s="11">
        <v>1010.915</v>
      </c>
      <c r="Q2837" s="11">
        <v>963.84</v>
      </c>
      <c r="R2837" s="11">
        <v>875.20399999999995</v>
      </c>
      <c r="S2837" s="11">
        <v>827.00400000000002</v>
      </c>
      <c r="T2837" s="11">
        <v>737.93200000000002</v>
      </c>
      <c r="U2837" s="11">
        <v>620.43200000000002</v>
      </c>
      <c r="V2837" s="11">
        <v>461.51100000000002</v>
      </c>
      <c r="W2837" s="11">
        <v>329.79</v>
      </c>
      <c r="X2837" s="11">
        <v>218.03899999999999</v>
      </c>
      <c r="Y2837" s="11">
        <v>135.57300000000001</v>
      </c>
      <c r="Z2837" s="11">
        <v>75.356999999999999</v>
      </c>
      <c r="AA2837" s="11">
        <v>33.704999999999998</v>
      </c>
      <c r="AB2837" s="11">
        <v>10.875999999999999</v>
      </c>
      <c r="AC2837" s="11">
        <v>2.0870000000000002</v>
      </c>
    </row>
    <row r="2838" spans="1:29" ht="11.5" hidden="1">
      <c r="A2838" s="31">
        <v>2821</v>
      </c>
      <c r="B2838" s="29" t="s">
        <v>1059</v>
      </c>
      <c r="C2838" s="30" t="s">
        <v>1256</v>
      </c>
      <c r="D2838" s="28"/>
      <c r="E2838" s="28">
        <v>927</v>
      </c>
      <c r="F2838" s="29" t="s">
        <v>1107</v>
      </c>
      <c r="G2838" s="28">
        <v>1828</v>
      </c>
      <c r="H2838" s="28">
        <v>1950</v>
      </c>
      <c r="I2838" s="27">
        <v>546.96799999999996</v>
      </c>
      <c r="J2838" s="27">
        <v>431.56400000000002</v>
      </c>
      <c r="K2838" s="27">
        <v>358.89299999999997</v>
      </c>
      <c r="L2838" s="27">
        <v>335.29</v>
      </c>
      <c r="M2838" s="27">
        <v>379.303</v>
      </c>
      <c r="N2838" s="27">
        <v>401.11799999999999</v>
      </c>
      <c r="O2838" s="27">
        <v>374.005</v>
      </c>
      <c r="P2838" s="27">
        <v>372.92399999999998</v>
      </c>
      <c r="Q2838" s="27">
        <v>324.91500000000002</v>
      </c>
      <c r="R2838" s="27">
        <v>285.339</v>
      </c>
      <c r="S2838" s="27">
        <v>268.83699999999999</v>
      </c>
      <c r="T2838" s="27">
        <v>252.685</v>
      </c>
      <c r="U2838" s="27">
        <v>221.995</v>
      </c>
      <c r="V2838" s="27">
        <v>174.792</v>
      </c>
      <c r="W2838" s="27">
        <v>127.371</v>
      </c>
      <c r="X2838" s="27">
        <v>78.980999999999995</v>
      </c>
      <c r="Y2838" s="27">
        <v>44.5</v>
      </c>
      <c r="Z2838" s="27">
        <v>19.297999999999998</v>
      </c>
      <c r="AA2838" s="27">
        <v>5.8840000000000003</v>
      </c>
      <c r="AB2838" s="27">
        <v>1.1080000000000001</v>
      </c>
      <c r="AC2838" s="27">
        <v>0.11799999999999999</v>
      </c>
    </row>
    <row r="2839" spans="1:29" ht="11.5" hidden="1">
      <c r="A2839" s="31">
        <v>2822</v>
      </c>
      <c r="B2839" s="29" t="s">
        <v>1059</v>
      </c>
      <c r="C2839" s="30" t="s">
        <v>1256</v>
      </c>
      <c r="D2839" s="28"/>
      <c r="E2839" s="28">
        <v>927</v>
      </c>
      <c r="F2839" s="29" t="s">
        <v>1107</v>
      </c>
      <c r="G2839" s="28">
        <v>1828</v>
      </c>
      <c r="H2839" s="28">
        <v>1955</v>
      </c>
      <c r="I2839" s="27">
        <v>606.43799999999999</v>
      </c>
      <c r="J2839" s="27">
        <v>570.31600000000003</v>
      </c>
      <c r="K2839" s="27">
        <v>448.404</v>
      </c>
      <c r="L2839" s="27">
        <v>371.65899999999999</v>
      </c>
      <c r="M2839" s="27">
        <v>350.4</v>
      </c>
      <c r="N2839" s="27">
        <v>403.654</v>
      </c>
      <c r="O2839" s="27">
        <v>424.95</v>
      </c>
      <c r="P2839" s="27">
        <v>388.61200000000002</v>
      </c>
      <c r="Q2839" s="27">
        <v>383.27300000000002</v>
      </c>
      <c r="R2839" s="27">
        <v>327.06400000000002</v>
      </c>
      <c r="S2839" s="27">
        <v>283.36099999999999</v>
      </c>
      <c r="T2839" s="27">
        <v>260.88099999999997</v>
      </c>
      <c r="U2839" s="27">
        <v>239.99</v>
      </c>
      <c r="V2839" s="27">
        <v>202.80799999999999</v>
      </c>
      <c r="W2839" s="27">
        <v>150.18</v>
      </c>
      <c r="X2839" s="27">
        <v>96.956000000000003</v>
      </c>
      <c r="Y2839" s="27">
        <v>53.902999999999999</v>
      </c>
      <c r="Z2839" s="27">
        <v>21.193999999999999</v>
      </c>
      <c r="AA2839" s="27">
        <v>6.2539999999999996</v>
      </c>
      <c r="AB2839" s="27">
        <v>1.091</v>
      </c>
      <c r="AC2839" s="27">
        <v>0.109</v>
      </c>
    </row>
    <row r="2840" spans="1:29" ht="11.5" hidden="1">
      <c r="A2840" s="31">
        <v>2823</v>
      </c>
      <c r="B2840" s="29" t="s">
        <v>1059</v>
      </c>
      <c r="C2840" s="30" t="s">
        <v>1256</v>
      </c>
      <c r="D2840" s="28"/>
      <c r="E2840" s="28">
        <v>927</v>
      </c>
      <c r="F2840" s="29" t="s">
        <v>1107</v>
      </c>
      <c r="G2840" s="28">
        <v>1828</v>
      </c>
      <c r="H2840" s="28">
        <v>1960</v>
      </c>
      <c r="I2840" s="27">
        <v>672.04100000000005</v>
      </c>
      <c r="J2840" s="27">
        <v>627.024</v>
      </c>
      <c r="K2840" s="27">
        <v>591.83900000000006</v>
      </c>
      <c r="L2840" s="27">
        <v>462.31400000000002</v>
      </c>
      <c r="M2840" s="27">
        <v>398.56200000000001</v>
      </c>
      <c r="N2840" s="27">
        <v>383.06099999999998</v>
      </c>
      <c r="O2840" s="27">
        <v>428.57799999999997</v>
      </c>
      <c r="P2840" s="27">
        <v>442.20299999999997</v>
      </c>
      <c r="Q2840" s="27">
        <v>396.66300000000001</v>
      </c>
      <c r="R2840" s="27">
        <v>384.36799999999999</v>
      </c>
      <c r="S2840" s="27">
        <v>323.69900000000001</v>
      </c>
      <c r="T2840" s="27">
        <v>275.29000000000002</v>
      </c>
      <c r="U2840" s="27">
        <v>250.196</v>
      </c>
      <c r="V2840" s="27">
        <v>221.48400000000001</v>
      </c>
      <c r="W2840" s="27">
        <v>175.751</v>
      </c>
      <c r="X2840" s="27">
        <v>116.352</v>
      </c>
      <c r="Y2840" s="27">
        <v>66.988</v>
      </c>
      <c r="Z2840" s="27">
        <v>26.573</v>
      </c>
      <c r="AA2840" s="27">
        <v>7.1779999999999999</v>
      </c>
      <c r="AB2840" s="27">
        <v>1.252</v>
      </c>
      <c r="AC2840" s="27">
        <v>0.11600000000000001</v>
      </c>
    </row>
    <row r="2841" spans="1:29" ht="11.5" hidden="1">
      <c r="A2841" s="31">
        <v>2824</v>
      </c>
      <c r="B2841" s="29" t="s">
        <v>1059</v>
      </c>
      <c r="C2841" s="30" t="s">
        <v>1256</v>
      </c>
      <c r="D2841" s="28"/>
      <c r="E2841" s="28">
        <v>927</v>
      </c>
      <c r="F2841" s="29" t="s">
        <v>1107</v>
      </c>
      <c r="G2841" s="28">
        <v>1828</v>
      </c>
      <c r="H2841" s="28">
        <v>1965</v>
      </c>
      <c r="I2841" s="27">
        <v>711.66700000000003</v>
      </c>
      <c r="J2841" s="27">
        <v>694.85</v>
      </c>
      <c r="K2841" s="27">
        <v>646.36099999999999</v>
      </c>
      <c r="L2841" s="27">
        <v>610.46</v>
      </c>
      <c r="M2841" s="27">
        <v>487.36700000000002</v>
      </c>
      <c r="N2841" s="27">
        <v>430.738</v>
      </c>
      <c r="O2841" s="27">
        <v>403.76400000000001</v>
      </c>
      <c r="P2841" s="27">
        <v>443.86500000000001</v>
      </c>
      <c r="Q2841" s="27">
        <v>450.654</v>
      </c>
      <c r="R2841" s="27">
        <v>397.10500000000002</v>
      </c>
      <c r="S2841" s="27">
        <v>379.14699999999999</v>
      </c>
      <c r="T2841" s="27">
        <v>316.14</v>
      </c>
      <c r="U2841" s="27">
        <v>264.55500000000001</v>
      </c>
      <c r="V2841" s="27">
        <v>233.727</v>
      </c>
      <c r="W2841" s="27">
        <v>194.32499999999999</v>
      </c>
      <c r="X2841" s="27">
        <v>138.137</v>
      </c>
      <c r="Y2841" s="27">
        <v>80.081000000000003</v>
      </c>
      <c r="Z2841" s="27">
        <v>34.200000000000003</v>
      </c>
      <c r="AA2841" s="27">
        <v>9.4160000000000004</v>
      </c>
      <c r="AB2841" s="27">
        <v>1.508</v>
      </c>
      <c r="AC2841" s="27">
        <v>0.14199999999999999</v>
      </c>
    </row>
    <row r="2842" spans="1:29" ht="11.5" hidden="1">
      <c r="A2842" s="31">
        <v>2825</v>
      </c>
      <c r="B2842" s="29" t="s">
        <v>1059</v>
      </c>
      <c r="C2842" s="30" t="s">
        <v>1256</v>
      </c>
      <c r="D2842" s="28"/>
      <c r="E2842" s="28">
        <v>927</v>
      </c>
      <c r="F2842" s="29" t="s">
        <v>1107</v>
      </c>
      <c r="G2842" s="28">
        <v>1828</v>
      </c>
      <c r="H2842" s="28">
        <v>1970</v>
      </c>
      <c r="I2842" s="27">
        <v>751.09699999999998</v>
      </c>
      <c r="J2842" s="27">
        <v>758.19100000000003</v>
      </c>
      <c r="K2842" s="27">
        <v>749.33</v>
      </c>
      <c r="L2842" s="27">
        <v>673.16399999999999</v>
      </c>
      <c r="M2842" s="27">
        <v>665.96799999999996</v>
      </c>
      <c r="N2842" s="27">
        <v>526.572</v>
      </c>
      <c r="O2842" s="27">
        <v>461.52</v>
      </c>
      <c r="P2842" s="27">
        <v>426.91800000000001</v>
      </c>
      <c r="Q2842" s="27">
        <v>466.20299999999997</v>
      </c>
      <c r="R2842" s="27">
        <v>463.51</v>
      </c>
      <c r="S2842" s="27">
        <v>397.25900000000001</v>
      </c>
      <c r="T2842" s="27">
        <v>371.84199999999998</v>
      </c>
      <c r="U2842" s="27">
        <v>314.16699999999997</v>
      </c>
      <c r="V2842" s="27">
        <v>247.673</v>
      </c>
      <c r="W2842" s="27">
        <v>205.78800000000001</v>
      </c>
      <c r="X2842" s="27">
        <v>150.01300000000001</v>
      </c>
      <c r="Y2842" s="27">
        <v>90.182000000000002</v>
      </c>
      <c r="Z2842" s="27">
        <v>41.222000000000001</v>
      </c>
      <c r="AA2842" s="27">
        <v>12.218999999999999</v>
      </c>
      <c r="AB2842" s="27">
        <v>1.9770000000000001</v>
      </c>
      <c r="AC2842" s="27">
        <v>0.17100000000000001</v>
      </c>
    </row>
    <row r="2843" spans="1:29" ht="11.5" hidden="1">
      <c r="A2843" s="31">
        <v>2826</v>
      </c>
      <c r="B2843" s="29" t="s">
        <v>1059</v>
      </c>
      <c r="C2843" s="30" t="s">
        <v>1256</v>
      </c>
      <c r="D2843" s="28"/>
      <c r="E2843" s="28">
        <v>927</v>
      </c>
      <c r="F2843" s="29" t="s">
        <v>1107</v>
      </c>
      <c r="G2843" s="28">
        <v>1828</v>
      </c>
      <c r="H2843" s="28">
        <v>1975</v>
      </c>
      <c r="I2843" s="27">
        <v>767.721</v>
      </c>
      <c r="J2843" s="27">
        <v>755.90700000000004</v>
      </c>
      <c r="K2843" s="27">
        <v>778.00099999999998</v>
      </c>
      <c r="L2843" s="27">
        <v>748.69299999999998</v>
      </c>
      <c r="M2843" s="27">
        <v>698.21100000000001</v>
      </c>
      <c r="N2843" s="27">
        <v>684.77300000000002</v>
      </c>
      <c r="O2843" s="27">
        <v>548</v>
      </c>
      <c r="P2843" s="27">
        <v>478.24400000000003</v>
      </c>
      <c r="Q2843" s="27">
        <v>437.88299999999998</v>
      </c>
      <c r="R2843" s="27">
        <v>459.798</v>
      </c>
      <c r="S2843" s="27">
        <v>451.93200000000002</v>
      </c>
      <c r="T2843" s="27">
        <v>386.43299999999999</v>
      </c>
      <c r="U2843" s="27">
        <v>361.82</v>
      </c>
      <c r="V2843" s="27">
        <v>290.76</v>
      </c>
      <c r="W2843" s="27">
        <v>227.15799999999999</v>
      </c>
      <c r="X2843" s="27">
        <v>164.58699999999999</v>
      </c>
      <c r="Y2843" s="27">
        <v>110.392</v>
      </c>
      <c r="Z2843" s="27">
        <v>47.929000000000002</v>
      </c>
      <c r="AA2843" s="27">
        <v>15.414</v>
      </c>
      <c r="AB2843" s="27">
        <v>2.7440000000000002</v>
      </c>
      <c r="AC2843" s="27">
        <v>0.23599999999999999</v>
      </c>
    </row>
    <row r="2844" spans="1:29" ht="11.5" hidden="1">
      <c r="A2844" s="31">
        <v>2827</v>
      </c>
      <c r="B2844" s="29" t="s">
        <v>1059</v>
      </c>
      <c r="C2844" s="30" t="s">
        <v>1256</v>
      </c>
      <c r="D2844" s="28"/>
      <c r="E2844" s="28">
        <v>927</v>
      </c>
      <c r="F2844" s="29" t="s">
        <v>1107</v>
      </c>
      <c r="G2844" s="28">
        <v>1828</v>
      </c>
      <c r="H2844" s="28">
        <v>1980</v>
      </c>
      <c r="I2844" s="27">
        <v>677.31799999999998</v>
      </c>
      <c r="J2844" s="27">
        <v>777.43799999999999</v>
      </c>
      <c r="K2844" s="27">
        <v>769.76700000000005</v>
      </c>
      <c r="L2844" s="27">
        <v>790.03800000000001</v>
      </c>
      <c r="M2844" s="27">
        <v>754.82399999999996</v>
      </c>
      <c r="N2844" s="27">
        <v>716.58600000000001</v>
      </c>
      <c r="O2844" s="27">
        <v>697.74099999999999</v>
      </c>
      <c r="P2844" s="27">
        <v>552.23800000000006</v>
      </c>
      <c r="Q2844" s="27">
        <v>473.036</v>
      </c>
      <c r="R2844" s="27">
        <v>429.69099999999997</v>
      </c>
      <c r="S2844" s="27">
        <v>450.17899999999997</v>
      </c>
      <c r="T2844" s="27">
        <v>437.53800000000001</v>
      </c>
      <c r="U2844" s="27">
        <v>372.79500000000002</v>
      </c>
      <c r="V2844" s="27">
        <v>339.28899999999999</v>
      </c>
      <c r="W2844" s="27">
        <v>261.05500000000001</v>
      </c>
      <c r="X2844" s="27">
        <v>184.77799999999999</v>
      </c>
      <c r="Y2844" s="27">
        <v>120.40300000000001</v>
      </c>
      <c r="Z2844" s="27">
        <v>63.164999999999999</v>
      </c>
      <c r="AA2844" s="27">
        <v>19.777999999999999</v>
      </c>
      <c r="AB2844" s="27">
        <v>3.984</v>
      </c>
      <c r="AC2844" s="27">
        <v>0.38400000000000001</v>
      </c>
    </row>
    <row r="2845" spans="1:29" ht="11.5" hidden="1">
      <c r="A2845" s="31">
        <v>2828</v>
      </c>
      <c r="B2845" s="29" t="s">
        <v>1059</v>
      </c>
      <c r="C2845" s="30" t="s">
        <v>1256</v>
      </c>
      <c r="D2845" s="28"/>
      <c r="E2845" s="28">
        <v>927</v>
      </c>
      <c r="F2845" s="29" t="s">
        <v>1107</v>
      </c>
      <c r="G2845" s="28">
        <v>1828</v>
      </c>
      <c r="H2845" s="28">
        <v>1985</v>
      </c>
      <c r="I2845" s="27">
        <v>704.26099999999997</v>
      </c>
      <c r="J2845" s="27">
        <v>697.36800000000005</v>
      </c>
      <c r="K2845" s="27">
        <v>798.03200000000004</v>
      </c>
      <c r="L2845" s="27">
        <v>785.46199999999999</v>
      </c>
      <c r="M2845" s="27">
        <v>801.23199999999997</v>
      </c>
      <c r="N2845" s="27">
        <v>781.803</v>
      </c>
      <c r="O2845" s="27">
        <v>751.96900000000005</v>
      </c>
      <c r="P2845" s="27">
        <v>716.87900000000002</v>
      </c>
      <c r="Q2845" s="27">
        <v>559.947</v>
      </c>
      <c r="R2845" s="27">
        <v>474</v>
      </c>
      <c r="S2845" s="27">
        <v>425.892</v>
      </c>
      <c r="T2845" s="27">
        <v>442.07</v>
      </c>
      <c r="U2845" s="27">
        <v>429.16699999999997</v>
      </c>
      <c r="V2845" s="27">
        <v>354.38900000000001</v>
      </c>
      <c r="W2845" s="27">
        <v>309.28300000000002</v>
      </c>
      <c r="X2845" s="27">
        <v>220.351</v>
      </c>
      <c r="Y2845" s="27">
        <v>138.36799999999999</v>
      </c>
      <c r="Z2845" s="27">
        <v>71.77</v>
      </c>
      <c r="AA2845" s="27">
        <v>27.471</v>
      </c>
      <c r="AB2845" s="27">
        <v>5.3940000000000001</v>
      </c>
      <c r="AC2845" s="27">
        <v>0.60199999999999998</v>
      </c>
    </row>
    <row r="2846" spans="1:29" ht="11.5" hidden="1">
      <c r="A2846" s="31">
        <v>2829</v>
      </c>
      <c r="B2846" s="29" t="s">
        <v>1059</v>
      </c>
      <c r="C2846" s="30" t="s">
        <v>1256</v>
      </c>
      <c r="D2846" s="28"/>
      <c r="E2846" s="28">
        <v>927</v>
      </c>
      <c r="F2846" s="29" t="s">
        <v>1107</v>
      </c>
      <c r="G2846" s="28">
        <v>1828</v>
      </c>
      <c r="H2846" s="28">
        <v>1990</v>
      </c>
      <c r="I2846" s="27">
        <v>747.01</v>
      </c>
      <c r="J2846" s="27">
        <v>735.89099999999996</v>
      </c>
      <c r="K2846" s="27">
        <v>727.61699999999996</v>
      </c>
      <c r="L2846" s="27">
        <v>823.19200000000001</v>
      </c>
      <c r="M2846" s="27">
        <v>807.00300000000004</v>
      </c>
      <c r="N2846" s="27">
        <v>845.56799999999998</v>
      </c>
      <c r="O2846" s="27">
        <v>833.61599999999999</v>
      </c>
      <c r="P2846" s="27">
        <v>776.94899999999996</v>
      </c>
      <c r="Q2846" s="27">
        <v>735.42100000000005</v>
      </c>
      <c r="R2846" s="27">
        <v>565.01499999999999</v>
      </c>
      <c r="S2846" s="27">
        <v>473.81700000000001</v>
      </c>
      <c r="T2846" s="27">
        <v>429.15600000000001</v>
      </c>
      <c r="U2846" s="27">
        <v>435.71699999999998</v>
      </c>
      <c r="V2846" s="27">
        <v>411.5</v>
      </c>
      <c r="W2846" s="27">
        <v>326.01900000000001</v>
      </c>
      <c r="X2846" s="27">
        <v>264.40499999999997</v>
      </c>
      <c r="Y2846" s="27">
        <v>169.20099999999999</v>
      </c>
      <c r="Z2846" s="27">
        <v>84.344999999999999</v>
      </c>
      <c r="AA2846" s="27">
        <v>31.507999999999999</v>
      </c>
      <c r="AB2846" s="27">
        <v>7.3949999999999996</v>
      </c>
      <c r="AC2846" s="27">
        <v>0.80700000000000005</v>
      </c>
    </row>
    <row r="2847" spans="1:29" ht="11.5" hidden="1">
      <c r="A2847" s="31">
        <v>2830</v>
      </c>
      <c r="B2847" s="29" t="s">
        <v>1059</v>
      </c>
      <c r="C2847" s="30" t="s">
        <v>1256</v>
      </c>
      <c r="D2847" s="28"/>
      <c r="E2847" s="28">
        <v>927</v>
      </c>
      <c r="F2847" s="29" t="s">
        <v>1107</v>
      </c>
      <c r="G2847" s="28">
        <v>1828</v>
      </c>
      <c r="H2847" s="28">
        <v>1995</v>
      </c>
      <c r="I2847" s="27">
        <v>775.38400000000001</v>
      </c>
      <c r="J2847" s="27">
        <v>769.01700000000005</v>
      </c>
      <c r="K2847" s="27">
        <v>757.697</v>
      </c>
      <c r="L2847" s="27">
        <v>752.50400000000002</v>
      </c>
      <c r="M2847" s="27">
        <v>840.77800000000002</v>
      </c>
      <c r="N2847" s="27">
        <v>830.976</v>
      </c>
      <c r="O2847" s="27">
        <v>882.81200000000001</v>
      </c>
      <c r="P2847" s="27">
        <v>856.88400000000001</v>
      </c>
      <c r="Q2847" s="27">
        <v>795.90800000000002</v>
      </c>
      <c r="R2847" s="27">
        <v>735.81899999999996</v>
      </c>
      <c r="S2847" s="27">
        <v>562.73500000000001</v>
      </c>
      <c r="T2847" s="27">
        <v>471.18400000000003</v>
      </c>
      <c r="U2847" s="27">
        <v>422.56099999999998</v>
      </c>
      <c r="V2847" s="27">
        <v>419.54399999999998</v>
      </c>
      <c r="W2847" s="27">
        <v>383.17200000000003</v>
      </c>
      <c r="X2847" s="27">
        <v>281.267</v>
      </c>
      <c r="Y2847" s="27">
        <v>209.65600000000001</v>
      </c>
      <c r="Z2847" s="27">
        <v>108.339</v>
      </c>
      <c r="AA2847" s="27">
        <v>39.395000000000003</v>
      </c>
      <c r="AB2847" s="27">
        <v>9.2200000000000006</v>
      </c>
      <c r="AC2847" s="27">
        <v>1.181</v>
      </c>
    </row>
    <row r="2848" spans="1:29" ht="11.5" hidden="1">
      <c r="A2848" s="31">
        <v>2831</v>
      </c>
      <c r="B2848" s="29" t="s">
        <v>1059</v>
      </c>
      <c r="C2848" s="30" t="s">
        <v>1256</v>
      </c>
      <c r="D2848" s="28"/>
      <c r="E2848" s="28">
        <v>927</v>
      </c>
      <c r="F2848" s="29" t="s">
        <v>1107</v>
      </c>
      <c r="G2848" s="28">
        <v>1828</v>
      </c>
      <c r="H2848" s="28">
        <v>2000</v>
      </c>
      <c r="I2848" s="27">
        <v>755.14499999999998</v>
      </c>
      <c r="J2848" s="27">
        <v>797.024</v>
      </c>
      <c r="K2848" s="27">
        <v>786.68200000000002</v>
      </c>
      <c r="L2848" s="27">
        <v>771.91600000000005</v>
      </c>
      <c r="M2848" s="27">
        <v>749.35</v>
      </c>
      <c r="N2848" s="27">
        <v>862.15</v>
      </c>
      <c r="O2848" s="27">
        <v>856.53300000000002</v>
      </c>
      <c r="P2848" s="27">
        <v>913.36500000000001</v>
      </c>
      <c r="Q2848" s="27">
        <v>869.20299999999997</v>
      </c>
      <c r="R2848" s="27">
        <v>798.14499999999998</v>
      </c>
      <c r="S2848" s="27">
        <v>740.29200000000003</v>
      </c>
      <c r="T2848" s="27">
        <v>554.45100000000002</v>
      </c>
      <c r="U2848" s="27">
        <v>464.42</v>
      </c>
      <c r="V2848" s="27">
        <v>405.78199999999998</v>
      </c>
      <c r="W2848" s="27">
        <v>392.43</v>
      </c>
      <c r="X2848" s="27">
        <v>340.05399999999997</v>
      </c>
      <c r="Y2848" s="27">
        <v>223.13900000000001</v>
      </c>
      <c r="Z2848" s="27">
        <v>138.172</v>
      </c>
      <c r="AA2848" s="27">
        <v>51.753</v>
      </c>
      <c r="AB2848" s="27">
        <v>11.468</v>
      </c>
      <c r="AC2848" s="27">
        <v>1.425</v>
      </c>
    </row>
    <row r="2849" spans="1:29" ht="11.5" hidden="1">
      <c r="A2849" s="31">
        <v>2832</v>
      </c>
      <c r="B2849" s="29" t="s">
        <v>1059</v>
      </c>
      <c r="C2849" s="30" t="s">
        <v>1256</v>
      </c>
      <c r="D2849" s="28"/>
      <c r="E2849" s="28">
        <v>927</v>
      </c>
      <c r="F2849" s="29" t="s">
        <v>1107</v>
      </c>
      <c r="G2849" s="28">
        <v>1828</v>
      </c>
      <c r="H2849" s="28">
        <v>2005</v>
      </c>
      <c r="I2849" s="27">
        <v>756.56899999999996</v>
      </c>
      <c r="J2849" s="27">
        <v>783.32100000000003</v>
      </c>
      <c r="K2849" s="27">
        <v>825.91</v>
      </c>
      <c r="L2849" s="27">
        <v>824.07100000000003</v>
      </c>
      <c r="M2849" s="27">
        <v>834.49400000000003</v>
      </c>
      <c r="N2849" s="27">
        <v>793.17399999999998</v>
      </c>
      <c r="O2849" s="27">
        <v>914.52499999999998</v>
      </c>
      <c r="P2849" s="27">
        <v>890.00800000000004</v>
      </c>
      <c r="Q2849" s="27">
        <v>937.68700000000001</v>
      </c>
      <c r="R2849" s="27">
        <v>882.41499999999996</v>
      </c>
      <c r="S2849" s="27">
        <v>790.77499999999998</v>
      </c>
      <c r="T2849" s="27">
        <v>735.55499999999995</v>
      </c>
      <c r="U2849" s="27">
        <v>548.02300000000002</v>
      </c>
      <c r="V2849" s="27">
        <v>451.98899999999998</v>
      </c>
      <c r="W2849" s="27">
        <v>381.46899999999999</v>
      </c>
      <c r="X2849" s="27">
        <v>350.17899999999997</v>
      </c>
      <c r="Y2849" s="27">
        <v>279.23700000000002</v>
      </c>
      <c r="Z2849" s="27">
        <v>152.399</v>
      </c>
      <c r="AA2849" s="27">
        <v>68.84</v>
      </c>
      <c r="AB2849" s="27">
        <v>15.632</v>
      </c>
      <c r="AC2849" s="27">
        <v>1.8069999999999999</v>
      </c>
    </row>
    <row r="2850" spans="1:29" ht="11.5" hidden="1">
      <c r="A2850" s="31">
        <v>2833</v>
      </c>
      <c r="B2850" s="29" t="s">
        <v>1059</v>
      </c>
      <c r="C2850" s="30" t="s">
        <v>1256</v>
      </c>
      <c r="D2850" s="28"/>
      <c r="E2850" s="28">
        <v>927</v>
      </c>
      <c r="F2850" s="29" t="s">
        <v>1107</v>
      </c>
      <c r="G2850" s="28">
        <v>1828</v>
      </c>
      <c r="H2850" s="28">
        <v>2010</v>
      </c>
      <c r="I2850" s="27">
        <v>863.33299999999997</v>
      </c>
      <c r="J2850" s="27">
        <v>801.64200000000005</v>
      </c>
      <c r="K2850" s="27">
        <v>819.10599999999999</v>
      </c>
      <c r="L2850" s="27">
        <v>872.01700000000005</v>
      </c>
      <c r="M2850" s="27">
        <v>945.01300000000003</v>
      </c>
      <c r="N2850" s="27">
        <v>955.47799999999995</v>
      </c>
      <c r="O2850" s="27">
        <v>885.52</v>
      </c>
      <c r="P2850" s="27">
        <v>975.21</v>
      </c>
      <c r="Q2850" s="27">
        <v>928.87099999999998</v>
      </c>
      <c r="R2850" s="27">
        <v>956.93100000000004</v>
      </c>
      <c r="S2850" s="27">
        <v>882.32100000000003</v>
      </c>
      <c r="T2850" s="27">
        <v>783.47199999999998</v>
      </c>
      <c r="U2850" s="27">
        <v>719.33</v>
      </c>
      <c r="V2850" s="27">
        <v>537.40300000000002</v>
      </c>
      <c r="W2850" s="27">
        <v>429.10700000000003</v>
      </c>
      <c r="X2850" s="27">
        <v>348.089</v>
      </c>
      <c r="Y2850" s="27">
        <v>297.74299999999999</v>
      </c>
      <c r="Z2850" s="27">
        <v>196.65100000000001</v>
      </c>
      <c r="AA2850" s="27">
        <v>78.457999999999998</v>
      </c>
      <c r="AB2850" s="27">
        <v>21.460999999999999</v>
      </c>
      <c r="AC2850" s="27">
        <v>2.456</v>
      </c>
    </row>
    <row r="2851" spans="1:29" ht="11.5" hidden="1">
      <c r="A2851" s="31">
        <v>2834</v>
      </c>
      <c r="B2851" s="29" t="s">
        <v>1059</v>
      </c>
      <c r="C2851" s="30" t="s">
        <v>1256</v>
      </c>
      <c r="D2851" s="28"/>
      <c r="E2851" s="28">
        <v>927</v>
      </c>
      <c r="F2851" s="29" t="s">
        <v>1107</v>
      </c>
      <c r="G2851" s="28">
        <v>1828</v>
      </c>
      <c r="H2851" s="28">
        <v>2015</v>
      </c>
      <c r="I2851" s="27">
        <v>911.46199999999999</v>
      </c>
      <c r="J2851" s="27">
        <v>896.94600000000003</v>
      </c>
      <c r="K2851" s="27">
        <v>837.60699999999997</v>
      </c>
      <c r="L2851" s="27">
        <v>880.52800000000002</v>
      </c>
      <c r="M2851" s="27">
        <v>979.44</v>
      </c>
      <c r="N2851" s="27">
        <v>1046.7739999999999</v>
      </c>
      <c r="O2851" s="27">
        <v>1035.662</v>
      </c>
      <c r="P2851" s="27">
        <v>940.35699999999997</v>
      </c>
      <c r="Q2851" s="27">
        <v>1001.8869999999999</v>
      </c>
      <c r="R2851" s="27">
        <v>955.18899999999996</v>
      </c>
      <c r="S2851" s="27">
        <v>954.12800000000004</v>
      </c>
      <c r="T2851" s="27">
        <v>884.80899999999997</v>
      </c>
      <c r="U2851" s="27">
        <v>775.27499999999998</v>
      </c>
      <c r="V2851" s="27">
        <v>696.86300000000006</v>
      </c>
      <c r="W2851" s="27">
        <v>514.38</v>
      </c>
      <c r="X2851" s="27">
        <v>389.375</v>
      </c>
      <c r="Y2851" s="27">
        <v>304.33</v>
      </c>
      <c r="Z2851" s="27">
        <v>214.99</v>
      </c>
      <c r="AA2851" s="27">
        <v>104.223</v>
      </c>
      <c r="AB2851" s="27">
        <v>25.129000000000001</v>
      </c>
      <c r="AC2851" s="27">
        <v>3.3559999999999999</v>
      </c>
    </row>
    <row r="2852" spans="1:29" ht="11.5" hidden="1">
      <c r="A2852" s="31">
        <v>2835</v>
      </c>
      <c r="B2852" s="29" t="s">
        <v>1059</v>
      </c>
      <c r="C2852" s="30" t="s">
        <v>1256</v>
      </c>
      <c r="D2852" s="28"/>
      <c r="E2852" s="28">
        <v>927</v>
      </c>
      <c r="F2852" s="29" t="s">
        <v>1107</v>
      </c>
      <c r="G2852" s="28">
        <v>1828</v>
      </c>
      <c r="H2852" s="28">
        <v>2020</v>
      </c>
      <c r="I2852" s="27">
        <v>958.77200000000005</v>
      </c>
      <c r="J2852" s="27">
        <v>951.21900000000005</v>
      </c>
      <c r="K2852" s="27">
        <v>941.09799999999996</v>
      </c>
      <c r="L2852" s="27">
        <v>891.19799999999998</v>
      </c>
      <c r="M2852" s="27">
        <v>941.46600000000001</v>
      </c>
      <c r="N2852" s="27">
        <v>1039.5640000000001</v>
      </c>
      <c r="O2852" s="27">
        <v>1098.855</v>
      </c>
      <c r="P2852" s="27">
        <v>1074.557</v>
      </c>
      <c r="Q2852" s="27">
        <v>963.56299999999999</v>
      </c>
      <c r="R2852" s="27">
        <v>1010.569</v>
      </c>
      <c r="S2852" s="27">
        <v>952.577</v>
      </c>
      <c r="T2852" s="27">
        <v>945.79399999999998</v>
      </c>
      <c r="U2852" s="27">
        <v>870.83900000000006</v>
      </c>
      <c r="V2852" s="27">
        <v>755.298</v>
      </c>
      <c r="W2852" s="27">
        <v>666.27700000000004</v>
      </c>
      <c r="X2852" s="27">
        <v>475.49</v>
      </c>
      <c r="Y2852" s="27">
        <v>335.57600000000002</v>
      </c>
      <c r="Z2852" s="27">
        <v>224.58799999999999</v>
      </c>
      <c r="AA2852" s="27">
        <v>117.461</v>
      </c>
      <c r="AB2852" s="27">
        <v>34.619999999999997</v>
      </c>
      <c r="AC2852" s="27">
        <v>3.9449999999999998</v>
      </c>
    </row>
    <row r="2853" spans="1:29" ht="11.5" hidden="1">
      <c r="A2853" s="15">
        <v>2836</v>
      </c>
      <c r="B2853" s="13" t="s">
        <v>1059</v>
      </c>
      <c r="C2853" s="33" t="s">
        <v>1257</v>
      </c>
      <c r="D2853" s="12">
        <v>15</v>
      </c>
      <c r="E2853" s="12">
        <v>36</v>
      </c>
      <c r="F2853" s="13" t="s">
        <v>1110</v>
      </c>
      <c r="G2853" s="12">
        <v>927</v>
      </c>
      <c r="H2853" s="12">
        <v>1950</v>
      </c>
      <c r="I2853" s="11">
        <v>433.96800000000002</v>
      </c>
      <c r="J2853" s="11">
        <v>344.56400000000002</v>
      </c>
      <c r="K2853" s="11">
        <v>286.89299999999997</v>
      </c>
      <c r="L2853" s="11">
        <v>270.28899999999999</v>
      </c>
      <c r="M2853" s="11">
        <v>311.30399999999997</v>
      </c>
      <c r="N2853" s="11">
        <v>329.11700000000002</v>
      </c>
      <c r="O2853" s="11">
        <v>305.00400000000002</v>
      </c>
      <c r="P2853" s="11">
        <v>304.92200000000003</v>
      </c>
      <c r="Q2853" s="11">
        <v>262.91500000000002</v>
      </c>
      <c r="R2853" s="11">
        <v>232.33799999999999</v>
      </c>
      <c r="S2853" s="11">
        <v>220.83799999999999</v>
      </c>
      <c r="T2853" s="11">
        <v>209.684</v>
      </c>
      <c r="U2853" s="11">
        <v>181.99600000000001</v>
      </c>
      <c r="V2853" s="11">
        <v>139.792</v>
      </c>
      <c r="W2853" s="11">
        <v>100.37</v>
      </c>
      <c r="X2853" s="11">
        <v>63.98</v>
      </c>
      <c r="Y2853" s="11">
        <v>37.49</v>
      </c>
      <c r="Z2853" s="11">
        <v>15.782999999999999</v>
      </c>
      <c r="AA2853" s="11">
        <v>4.6840000000000002</v>
      </c>
      <c r="AB2853" s="11">
        <v>0.86199999999999999</v>
      </c>
      <c r="AC2853" s="11">
        <v>0.09</v>
      </c>
    </row>
    <row r="2854" spans="1:29" ht="11.5" hidden="1">
      <c r="A2854" s="15">
        <v>2837</v>
      </c>
      <c r="B2854" s="13" t="s">
        <v>1059</v>
      </c>
      <c r="C2854" s="33" t="s">
        <v>1257</v>
      </c>
      <c r="D2854" s="12">
        <v>15</v>
      </c>
      <c r="E2854" s="12">
        <v>36</v>
      </c>
      <c r="F2854" s="13" t="s">
        <v>1110</v>
      </c>
      <c r="G2854" s="12">
        <v>927</v>
      </c>
      <c r="H2854" s="12">
        <v>1955</v>
      </c>
      <c r="I2854" s="11">
        <v>483.68200000000002</v>
      </c>
      <c r="J2854" s="11">
        <v>456.31400000000002</v>
      </c>
      <c r="K2854" s="11">
        <v>359.38900000000001</v>
      </c>
      <c r="L2854" s="11">
        <v>298.649</v>
      </c>
      <c r="M2854" s="11">
        <v>283.39299999999997</v>
      </c>
      <c r="N2854" s="11">
        <v>330.62900000000002</v>
      </c>
      <c r="O2854" s="11">
        <v>349.93900000000002</v>
      </c>
      <c r="P2854" s="11">
        <v>317.58100000000002</v>
      </c>
      <c r="Q2854" s="11">
        <v>313.26</v>
      </c>
      <c r="R2854" s="11">
        <v>265.06099999999998</v>
      </c>
      <c r="S2854" s="11">
        <v>229.33799999999999</v>
      </c>
      <c r="T2854" s="11">
        <v>214.852</v>
      </c>
      <c r="U2854" s="11">
        <v>198.97499999999999</v>
      </c>
      <c r="V2854" s="11">
        <v>165.81899999999999</v>
      </c>
      <c r="W2854" s="11">
        <v>119.09699999999999</v>
      </c>
      <c r="X2854" s="11">
        <v>76.998999999999995</v>
      </c>
      <c r="Y2854" s="11">
        <v>43.811999999999998</v>
      </c>
      <c r="Z2854" s="11">
        <v>17.712</v>
      </c>
      <c r="AA2854" s="11">
        <v>5.05</v>
      </c>
      <c r="AB2854" s="11">
        <v>0.84299999999999997</v>
      </c>
      <c r="AC2854" s="11">
        <v>0.08</v>
      </c>
    </row>
    <row r="2855" spans="1:29" ht="11.5" hidden="1">
      <c r="A2855" s="15">
        <v>2838</v>
      </c>
      <c r="B2855" s="13" t="s">
        <v>1059</v>
      </c>
      <c r="C2855" s="33" t="s">
        <v>1257</v>
      </c>
      <c r="D2855" s="12">
        <v>15</v>
      </c>
      <c r="E2855" s="12">
        <v>36</v>
      </c>
      <c r="F2855" s="13" t="s">
        <v>1110</v>
      </c>
      <c r="G2855" s="12">
        <v>927</v>
      </c>
      <c r="H2855" s="12">
        <v>1960</v>
      </c>
      <c r="I2855" s="11">
        <v>530.90300000000002</v>
      </c>
      <c r="J2855" s="11">
        <v>502.27100000000002</v>
      </c>
      <c r="K2855" s="11">
        <v>475.82299999999998</v>
      </c>
      <c r="L2855" s="11">
        <v>373.29500000000002</v>
      </c>
      <c r="M2855" s="11">
        <v>323.54899999999998</v>
      </c>
      <c r="N2855" s="11">
        <v>312.04199999999997</v>
      </c>
      <c r="O2855" s="11">
        <v>352.56099999999998</v>
      </c>
      <c r="P2855" s="11">
        <v>366.19200000000001</v>
      </c>
      <c r="Q2855" s="11">
        <v>324.62700000000001</v>
      </c>
      <c r="R2855" s="11">
        <v>315.33999999999997</v>
      </c>
      <c r="S2855" s="11">
        <v>262.64999999999998</v>
      </c>
      <c r="T2855" s="11">
        <v>224.256</v>
      </c>
      <c r="U2855" s="11">
        <v>206.12799999999999</v>
      </c>
      <c r="V2855" s="11">
        <v>183.476</v>
      </c>
      <c r="W2855" s="11">
        <v>143.654</v>
      </c>
      <c r="X2855" s="11">
        <v>92.307000000000002</v>
      </c>
      <c r="Y2855" s="11">
        <v>53.545000000000002</v>
      </c>
      <c r="Z2855" s="11">
        <v>21.516999999999999</v>
      </c>
      <c r="AA2855" s="11">
        <v>5.9660000000000002</v>
      </c>
      <c r="AB2855" s="11">
        <v>0.996</v>
      </c>
      <c r="AC2855" s="11">
        <v>8.5999999999999993E-2</v>
      </c>
    </row>
    <row r="2856" spans="1:29" ht="11.5" hidden="1">
      <c r="A2856" s="15">
        <v>2839</v>
      </c>
      <c r="B2856" s="13" t="s">
        <v>1059</v>
      </c>
      <c r="C2856" s="33" t="s">
        <v>1257</v>
      </c>
      <c r="D2856" s="12">
        <v>15</v>
      </c>
      <c r="E2856" s="12">
        <v>36</v>
      </c>
      <c r="F2856" s="13" t="s">
        <v>1110</v>
      </c>
      <c r="G2856" s="12">
        <v>927</v>
      </c>
      <c r="H2856" s="12">
        <v>1965</v>
      </c>
      <c r="I2856" s="11">
        <v>564.649</v>
      </c>
      <c r="J2856" s="11">
        <v>550.70100000000002</v>
      </c>
      <c r="K2856" s="11">
        <v>519.59</v>
      </c>
      <c r="L2856" s="11">
        <v>491.452</v>
      </c>
      <c r="M2856" s="11">
        <v>396.35199999999998</v>
      </c>
      <c r="N2856" s="11">
        <v>349.72199999999998</v>
      </c>
      <c r="O2856" s="11">
        <v>331.73700000000002</v>
      </c>
      <c r="P2856" s="11">
        <v>365.83499999999998</v>
      </c>
      <c r="Q2856" s="11">
        <v>372.66199999999998</v>
      </c>
      <c r="R2856" s="11">
        <v>325.072</v>
      </c>
      <c r="S2856" s="11">
        <v>311.125</v>
      </c>
      <c r="T2856" s="11">
        <v>257.11099999999999</v>
      </c>
      <c r="U2856" s="11">
        <v>215.52799999999999</v>
      </c>
      <c r="V2856" s="11">
        <v>191.68299999999999</v>
      </c>
      <c r="W2856" s="11">
        <v>160.27500000000001</v>
      </c>
      <c r="X2856" s="11">
        <v>113.07</v>
      </c>
      <c r="Y2856" s="11">
        <v>65.891999999999996</v>
      </c>
      <c r="Z2856" s="11">
        <v>27.396000000000001</v>
      </c>
      <c r="AA2856" s="11">
        <v>7.6580000000000004</v>
      </c>
      <c r="AB2856" s="11">
        <v>1.252</v>
      </c>
      <c r="AC2856" s="11">
        <v>0.111</v>
      </c>
    </row>
    <row r="2857" spans="1:29" ht="11.5" hidden="1">
      <c r="A2857" s="15">
        <v>2840</v>
      </c>
      <c r="B2857" s="13" t="s">
        <v>1059</v>
      </c>
      <c r="C2857" s="33" t="s">
        <v>1257</v>
      </c>
      <c r="D2857" s="12">
        <v>15</v>
      </c>
      <c r="E2857" s="12">
        <v>36</v>
      </c>
      <c r="F2857" s="13" t="s">
        <v>1110</v>
      </c>
      <c r="G2857" s="12">
        <v>927</v>
      </c>
      <c r="H2857" s="12">
        <v>1970</v>
      </c>
      <c r="I2857" s="11">
        <v>605.33500000000004</v>
      </c>
      <c r="J2857" s="11">
        <v>610.73500000000001</v>
      </c>
      <c r="K2857" s="11">
        <v>604.65300000000002</v>
      </c>
      <c r="L2857" s="11">
        <v>545.84299999999996</v>
      </c>
      <c r="M2857" s="11">
        <v>553.47699999999998</v>
      </c>
      <c r="N2857" s="11">
        <v>435.60899999999998</v>
      </c>
      <c r="O2857" s="11">
        <v>380.18900000000002</v>
      </c>
      <c r="P2857" s="11">
        <v>354.19099999999997</v>
      </c>
      <c r="Q2857" s="11">
        <v>388.44400000000002</v>
      </c>
      <c r="R2857" s="11">
        <v>386.42200000000003</v>
      </c>
      <c r="S2857" s="11">
        <v>326.42</v>
      </c>
      <c r="T2857" s="11">
        <v>305.42</v>
      </c>
      <c r="U2857" s="11">
        <v>256.67200000000003</v>
      </c>
      <c r="V2857" s="11">
        <v>201.37</v>
      </c>
      <c r="W2857" s="11">
        <v>168.376</v>
      </c>
      <c r="X2857" s="11">
        <v>123.29</v>
      </c>
      <c r="Y2857" s="11">
        <v>72.930000000000007</v>
      </c>
      <c r="Z2857" s="11">
        <v>33.875999999999998</v>
      </c>
      <c r="AA2857" s="11">
        <v>9.827</v>
      </c>
      <c r="AB2857" s="11">
        <v>1.6120000000000001</v>
      </c>
      <c r="AC2857" s="11">
        <v>0.14199999999999999</v>
      </c>
    </row>
    <row r="2858" spans="1:29" ht="11.5" hidden="1">
      <c r="A2858" s="15">
        <v>2841</v>
      </c>
      <c r="B2858" s="13" t="s">
        <v>1059</v>
      </c>
      <c r="C2858" s="33" t="s">
        <v>1257</v>
      </c>
      <c r="D2858" s="12">
        <v>15</v>
      </c>
      <c r="E2858" s="12">
        <v>36</v>
      </c>
      <c r="F2858" s="13" t="s">
        <v>1110</v>
      </c>
      <c r="G2858" s="12">
        <v>927</v>
      </c>
      <c r="H2858" s="12">
        <v>1975</v>
      </c>
      <c r="I2858" s="11">
        <v>619.00599999999997</v>
      </c>
      <c r="J2858" s="11">
        <v>606.50900000000001</v>
      </c>
      <c r="K2858" s="11">
        <v>622.971</v>
      </c>
      <c r="L2858" s="11">
        <v>602.83100000000002</v>
      </c>
      <c r="M2858" s="11">
        <v>573.22199999999998</v>
      </c>
      <c r="N2858" s="11">
        <v>564.41899999999998</v>
      </c>
      <c r="O2858" s="11">
        <v>449.59699999999998</v>
      </c>
      <c r="P2858" s="11">
        <v>395.54500000000002</v>
      </c>
      <c r="Q2858" s="11">
        <v>361.20600000000002</v>
      </c>
      <c r="R2858" s="11">
        <v>382.20499999999998</v>
      </c>
      <c r="S2858" s="11">
        <v>374.05200000000002</v>
      </c>
      <c r="T2858" s="11">
        <v>318.238</v>
      </c>
      <c r="U2858" s="11">
        <v>297.14699999999999</v>
      </c>
      <c r="V2858" s="11">
        <v>237.23500000000001</v>
      </c>
      <c r="W2858" s="11">
        <v>184.851</v>
      </c>
      <c r="X2858" s="11">
        <v>135.56800000000001</v>
      </c>
      <c r="Y2858" s="11">
        <v>92.849000000000004</v>
      </c>
      <c r="Z2858" s="11">
        <v>38.771000000000001</v>
      </c>
      <c r="AA2858" s="11">
        <v>12.759</v>
      </c>
      <c r="AB2858" s="11">
        <v>2.2229999999999999</v>
      </c>
      <c r="AC2858" s="11">
        <v>0.19400000000000001</v>
      </c>
    </row>
    <row r="2859" spans="1:29" ht="11.5" hidden="1">
      <c r="A2859" s="15">
        <v>2842</v>
      </c>
      <c r="B2859" s="13" t="s">
        <v>1059</v>
      </c>
      <c r="C2859" s="33" t="s">
        <v>1257</v>
      </c>
      <c r="D2859" s="12">
        <v>15</v>
      </c>
      <c r="E2859" s="12">
        <v>36</v>
      </c>
      <c r="F2859" s="13" t="s">
        <v>1110</v>
      </c>
      <c r="G2859" s="12">
        <v>927</v>
      </c>
      <c r="H2859" s="12">
        <v>1980</v>
      </c>
      <c r="I2859" s="11">
        <v>551.06500000000005</v>
      </c>
      <c r="J2859" s="11">
        <v>631.85500000000002</v>
      </c>
      <c r="K2859" s="11">
        <v>620.78300000000002</v>
      </c>
      <c r="L2859" s="11">
        <v>638.22299999999996</v>
      </c>
      <c r="M2859" s="11">
        <v>623.44899999999996</v>
      </c>
      <c r="N2859" s="11">
        <v>596.83500000000004</v>
      </c>
      <c r="O2859" s="11">
        <v>579.56399999999996</v>
      </c>
      <c r="P2859" s="11">
        <v>457.63499999999999</v>
      </c>
      <c r="Q2859" s="11">
        <v>390.303</v>
      </c>
      <c r="R2859" s="11">
        <v>357.12599999999998</v>
      </c>
      <c r="S2859" s="11">
        <v>373.99599999999998</v>
      </c>
      <c r="T2859" s="11">
        <v>364.61</v>
      </c>
      <c r="U2859" s="11">
        <v>308.29300000000001</v>
      </c>
      <c r="V2859" s="11">
        <v>279.92500000000001</v>
      </c>
      <c r="W2859" s="11">
        <v>213.119</v>
      </c>
      <c r="X2859" s="11">
        <v>151.422</v>
      </c>
      <c r="Y2859" s="11">
        <v>98.406999999999996</v>
      </c>
      <c r="Z2859" s="11">
        <v>53.149000000000001</v>
      </c>
      <c r="AA2859" s="11">
        <v>16.041</v>
      </c>
      <c r="AB2859" s="11">
        <v>3.3170000000000002</v>
      </c>
      <c r="AC2859" s="11">
        <v>0.313</v>
      </c>
    </row>
    <row r="2860" spans="1:29" ht="11.5" hidden="1">
      <c r="A2860" s="15">
        <v>2843</v>
      </c>
      <c r="B2860" s="13" t="s">
        <v>1059</v>
      </c>
      <c r="C2860" s="33" t="s">
        <v>1257</v>
      </c>
      <c r="D2860" s="12">
        <v>15</v>
      </c>
      <c r="E2860" s="12">
        <v>36</v>
      </c>
      <c r="F2860" s="13" t="s">
        <v>1110</v>
      </c>
      <c r="G2860" s="12">
        <v>927</v>
      </c>
      <c r="H2860" s="12">
        <v>1985</v>
      </c>
      <c r="I2860" s="11">
        <v>581.63900000000001</v>
      </c>
      <c r="J2860" s="11">
        <v>571.66499999999996</v>
      </c>
      <c r="K2860" s="11">
        <v>651.52099999999996</v>
      </c>
      <c r="L2860" s="11">
        <v>636.79899999999998</v>
      </c>
      <c r="M2860" s="11">
        <v>659.55200000000002</v>
      </c>
      <c r="N2860" s="11">
        <v>650.21900000000005</v>
      </c>
      <c r="O2860" s="11">
        <v>623.19600000000003</v>
      </c>
      <c r="P2860" s="11">
        <v>600.28899999999999</v>
      </c>
      <c r="Q2860" s="11">
        <v>465.73099999999999</v>
      </c>
      <c r="R2860" s="11">
        <v>392.459</v>
      </c>
      <c r="S2860" s="11">
        <v>355.22500000000002</v>
      </c>
      <c r="T2860" s="11">
        <v>368.334</v>
      </c>
      <c r="U2860" s="11">
        <v>358.56400000000002</v>
      </c>
      <c r="V2860" s="11">
        <v>292.221</v>
      </c>
      <c r="W2860" s="11">
        <v>256.642</v>
      </c>
      <c r="X2860" s="11">
        <v>181.03399999999999</v>
      </c>
      <c r="Y2860" s="11">
        <v>114.123</v>
      </c>
      <c r="Z2860" s="11">
        <v>58.87</v>
      </c>
      <c r="AA2860" s="11">
        <v>23.202999999999999</v>
      </c>
      <c r="AB2860" s="11">
        <v>4.3719999999999999</v>
      </c>
      <c r="AC2860" s="11">
        <v>0.496</v>
      </c>
    </row>
    <row r="2861" spans="1:29" ht="11.5" hidden="1">
      <c r="A2861" s="15">
        <v>2844</v>
      </c>
      <c r="B2861" s="13" t="s">
        <v>1059</v>
      </c>
      <c r="C2861" s="33" t="s">
        <v>1257</v>
      </c>
      <c r="D2861" s="12">
        <v>15</v>
      </c>
      <c r="E2861" s="12">
        <v>36</v>
      </c>
      <c r="F2861" s="13" t="s">
        <v>1110</v>
      </c>
      <c r="G2861" s="12">
        <v>927</v>
      </c>
      <c r="H2861" s="12">
        <v>1990</v>
      </c>
      <c r="I2861" s="11">
        <v>611.92499999999995</v>
      </c>
      <c r="J2861" s="11">
        <v>611.96900000000005</v>
      </c>
      <c r="K2861" s="11">
        <v>600.21299999999997</v>
      </c>
      <c r="L2861" s="11">
        <v>677.58199999999999</v>
      </c>
      <c r="M2861" s="11">
        <v>669.16099999999994</v>
      </c>
      <c r="N2861" s="11">
        <v>703.673</v>
      </c>
      <c r="O2861" s="11">
        <v>693.78099999999995</v>
      </c>
      <c r="P2861" s="11">
        <v>654.18600000000004</v>
      </c>
      <c r="Q2861" s="11">
        <v>616.41700000000003</v>
      </c>
      <c r="R2861" s="11">
        <v>472.39800000000002</v>
      </c>
      <c r="S2861" s="11">
        <v>395.983</v>
      </c>
      <c r="T2861" s="11">
        <v>355.78399999999999</v>
      </c>
      <c r="U2861" s="11">
        <v>366.38400000000001</v>
      </c>
      <c r="V2861" s="11">
        <v>344.00400000000002</v>
      </c>
      <c r="W2861" s="11">
        <v>270.81400000000002</v>
      </c>
      <c r="X2861" s="11">
        <v>219.13900000000001</v>
      </c>
      <c r="Y2861" s="11">
        <v>139.09700000000001</v>
      </c>
      <c r="Z2861" s="11">
        <v>70.034000000000006</v>
      </c>
      <c r="AA2861" s="11">
        <v>26.055</v>
      </c>
      <c r="AB2861" s="11">
        <v>6.2629999999999999</v>
      </c>
      <c r="AC2861" s="11">
        <v>0.65500000000000003</v>
      </c>
    </row>
    <row r="2862" spans="1:29" ht="11.5" hidden="1">
      <c r="A2862" s="15">
        <v>2845</v>
      </c>
      <c r="B2862" s="13" t="s">
        <v>1059</v>
      </c>
      <c r="C2862" s="33" t="s">
        <v>1257</v>
      </c>
      <c r="D2862" s="12">
        <v>15</v>
      </c>
      <c r="E2862" s="12">
        <v>36</v>
      </c>
      <c r="F2862" s="13" t="s">
        <v>1110</v>
      </c>
      <c r="G2862" s="12">
        <v>927</v>
      </c>
      <c r="H2862" s="12">
        <v>1995</v>
      </c>
      <c r="I2862" s="11">
        <v>631.90099999999995</v>
      </c>
      <c r="J2862" s="11">
        <v>629.48699999999997</v>
      </c>
      <c r="K2862" s="11">
        <v>629.74699999999996</v>
      </c>
      <c r="L2862" s="11">
        <v>618.82100000000003</v>
      </c>
      <c r="M2862" s="11">
        <v>697.62</v>
      </c>
      <c r="N2862" s="11">
        <v>687.56299999999999</v>
      </c>
      <c r="O2862" s="11">
        <v>729.61199999999997</v>
      </c>
      <c r="P2862" s="11">
        <v>712.24300000000005</v>
      </c>
      <c r="Q2862" s="11">
        <v>666.35799999999995</v>
      </c>
      <c r="R2862" s="11">
        <v>615.55100000000004</v>
      </c>
      <c r="S2862" s="11">
        <v>469.19</v>
      </c>
      <c r="T2862" s="11">
        <v>391.19099999999997</v>
      </c>
      <c r="U2862" s="11">
        <v>353.38</v>
      </c>
      <c r="V2862" s="11">
        <v>350.82499999999999</v>
      </c>
      <c r="W2862" s="11">
        <v>319.40499999999997</v>
      </c>
      <c r="X2862" s="11">
        <v>233.79</v>
      </c>
      <c r="Y2862" s="11">
        <v>174.38300000000001</v>
      </c>
      <c r="Z2862" s="11">
        <v>89.516000000000005</v>
      </c>
      <c r="AA2862" s="11">
        <v>32.853999999999999</v>
      </c>
      <c r="AB2862" s="11">
        <v>7.6210000000000004</v>
      </c>
      <c r="AC2862" s="11">
        <v>0.98899999999999999</v>
      </c>
    </row>
    <row r="2863" spans="1:29" ht="11.5" hidden="1">
      <c r="A2863" s="15">
        <v>2846</v>
      </c>
      <c r="B2863" s="13" t="s">
        <v>1059</v>
      </c>
      <c r="C2863" s="33" t="s">
        <v>1257</v>
      </c>
      <c r="D2863" s="12">
        <v>15</v>
      </c>
      <c r="E2863" s="12">
        <v>36</v>
      </c>
      <c r="F2863" s="13" t="s">
        <v>1110</v>
      </c>
      <c r="G2863" s="12">
        <v>927</v>
      </c>
      <c r="H2863" s="12">
        <v>2000</v>
      </c>
      <c r="I2863" s="11">
        <v>617.26099999999997</v>
      </c>
      <c r="J2863" s="11">
        <v>650.79</v>
      </c>
      <c r="K2863" s="11">
        <v>644.25900000000001</v>
      </c>
      <c r="L2863" s="11">
        <v>636.44200000000001</v>
      </c>
      <c r="M2863" s="11">
        <v>622.47500000000002</v>
      </c>
      <c r="N2863" s="11">
        <v>723.29</v>
      </c>
      <c r="O2863" s="11">
        <v>703.88800000000003</v>
      </c>
      <c r="P2863" s="11">
        <v>755.10199999999998</v>
      </c>
      <c r="Q2863" s="11">
        <v>720.22900000000004</v>
      </c>
      <c r="R2863" s="11">
        <v>668.32600000000002</v>
      </c>
      <c r="S2863" s="11">
        <v>620.96699999999998</v>
      </c>
      <c r="T2863" s="11">
        <v>460.85399999999998</v>
      </c>
      <c r="U2863" s="11">
        <v>386.58699999999999</v>
      </c>
      <c r="V2863" s="11">
        <v>338.80099999999999</v>
      </c>
      <c r="W2863" s="11">
        <v>328.82100000000003</v>
      </c>
      <c r="X2863" s="11">
        <v>285.92</v>
      </c>
      <c r="Y2863" s="11">
        <v>184.839</v>
      </c>
      <c r="Z2863" s="11">
        <v>115.367</v>
      </c>
      <c r="AA2863" s="11">
        <v>42.938000000000002</v>
      </c>
      <c r="AB2863" s="11">
        <v>9.5630000000000006</v>
      </c>
      <c r="AC2863" s="11">
        <v>1.171</v>
      </c>
    </row>
    <row r="2864" spans="1:29" ht="11.5" hidden="1">
      <c r="A2864" s="15">
        <v>2847</v>
      </c>
      <c r="B2864" s="13" t="s">
        <v>1059</v>
      </c>
      <c r="C2864" s="33" t="s">
        <v>1257</v>
      </c>
      <c r="D2864" s="12">
        <v>15</v>
      </c>
      <c r="E2864" s="12">
        <v>36</v>
      </c>
      <c r="F2864" s="13" t="s">
        <v>1110</v>
      </c>
      <c r="G2864" s="12">
        <v>927</v>
      </c>
      <c r="H2864" s="12">
        <v>2005</v>
      </c>
      <c r="I2864" s="11">
        <v>617.5</v>
      </c>
      <c r="J2864" s="11">
        <v>640.80499999999995</v>
      </c>
      <c r="K2864" s="11">
        <v>673.14</v>
      </c>
      <c r="L2864" s="11">
        <v>673.63900000000001</v>
      </c>
      <c r="M2864" s="11">
        <v>691.49800000000005</v>
      </c>
      <c r="N2864" s="11">
        <v>661.84500000000003</v>
      </c>
      <c r="O2864" s="11">
        <v>759.97</v>
      </c>
      <c r="P2864" s="11">
        <v>728.69799999999998</v>
      </c>
      <c r="Q2864" s="11">
        <v>773.78200000000004</v>
      </c>
      <c r="R2864" s="11">
        <v>727.971</v>
      </c>
      <c r="S2864" s="11">
        <v>663.6</v>
      </c>
      <c r="T2864" s="11">
        <v>614.61099999999999</v>
      </c>
      <c r="U2864" s="11">
        <v>456.32299999999998</v>
      </c>
      <c r="V2864" s="11">
        <v>376.15100000000001</v>
      </c>
      <c r="W2864" s="11">
        <v>318.601</v>
      </c>
      <c r="X2864" s="11">
        <v>294.59100000000001</v>
      </c>
      <c r="Y2864" s="11">
        <v>236.024</v>
      </c>
      <c r="Z2864" s="11">
        <v>127.072</v>
      </c>
      <c r="AA2864" s="11">
        <v>58.005000000000003</v>
      </c>
      <c r="AB2864" s="11">
        <v>13.125999999999999</v>
      </c>
      <c r="AC2864" s="11">
        <v>1.522</v>
      </c>
    </row>
    <row r="2865" spans="1:29" ht="11.5" hidden="1">
      <c r="A2865" s="15">
        <v>2848</v>
      </c>
      <c r="B2865" s="13" t="s">
        <v>1059</v>
      </c>
      <c r="C2865" s="33" t="s">
        <v>1257</v>
      </c>
      <c r="D2865" s="12">
        <v>15</v>
      </c>
      <c r="E2865" s="12">
        <v>36</v>
      </c>
      <c r="F2865" s="13" t="s">
        <v>1110</v>
      </c>
      <c r="G2865" s="12">
        <v>927</v>
      </c>
      <c r="H2865" s="12">
        <v>2010</v>
      </c>
      <c r="I2865" s="11">
        <v>711.43499999999995</v>
      </c>
      <c r="J2865" s="11">
        <v>661.68499999999995</v>
      </c>
      <c r="K2865" s="11">
        <v>674.48900000000003</v>
      </c>
      <c r="L2865" s="11">
        <v>715.74800000000005</v>
      </c>
      <c r="M2865" s="11">
        <v>790.72500000000002</v>
      </c>
      <c r="N2865" s="11">
        <v>810.87</v>
      </c>
      <c r="O2865" s="11">
        <v>745.01700000000005</v>
      </c>
      <c r="P2865" s="11">
        <v>816.55100000000004</v>
      </c>
      <c r="Q2865" s="11">
        <v>766.56700000000001</v>
      </c>
      <c r="R2865" s="11">
        <v>790.17499999999995</v>
      </c>
      <c r="S2865" s="11">
        <v>734.53700000000003</v>
      </c>
      <c r="T2865" s="11">
        <v>655.13400000000001</v>
      </c>
      <c r="U2865" s="11">
        <v>601.33299999999997</v>
      </c>
      <c r="V2865" s="11">
        <v>448.47399999999999</v>
      </c>
      <c r="W2865" s="11">
        <v>355.46899999999999</v>
      </c>
      <c r="X2865" s="11">
        <v>293.22800000000001</v>
      </c>
      <c r="Y2865" s="11">
        <v>250.33199999999999</v>
      </c>
      <c r="Z2865" s="11">
        <v>167.08</v>
      </c>
      <c r="AA2865" s="11">
        <v>66.042000000000002</v>
      </c>
      <c r="AB2865" s="11">
        <v>18.323</v>
      </c>
      <c r="AC2865" s="11">
        <v>2.101</v>
      </c>
    </row>
    <row r="2866" spans="1:29" ht="11.5" hidden="1">
      <c r="A2866" s="15">
        <v>2849</v>
      </c>
      <c r="B2866" s="13" t="s">
        <v>1059</v>
      </c>
      <c r="C2866" s="33" t="s">
        <v>1257</v>
      </c>
      <c r="D2866" s="12">
        <v>15</v>
      </c>
      <c r="E2866" s="12">
        <v>36</v>
      </c>
      <c r="F2866" s="13" t="s">
        <v>1110</v>
      </c>
      <c r="G2866" s="12">
        <v>927</v>
      </c>
      <c r="H2866" s="12">
        <v>2015</v>
      </c>
      <c r="I2866" s="11">
        <v>761.20600000000002</v>
      </c>
      <c r="J2866" s="11">
        <v>743.94799999999998</v>
      </c>
      <c r="K2866" s="11">
        <v>692.61500000000001</v>
      </c>
      <c r="L2866" s="11">
        <v>726.46299999999997</v>
      </c>
      <c r="M2866" s="11">
        <v>816.25800000000004</v>
      </c>
      <c r="N2866" s="11">
        <v>889.15</v>
      </c>
      <c r="O2866" s="11">
        <v>886.55499999999995</v>
      </c>
      <c r="P2866" s="11">
        <v>797.85400000000004</v>
      </c>
      <c r="Q2866" s="11">
        <v>837.89300000000003</v>
      </c>
      <c r="R2866" s="11">
        <v>791.56500000000005</v>
      </c>
      <c r="S2866" s="11">
        <v>789.10799999999995</v>
      </c>
      <c r="T2866" s="11">
        <v>736.53800000000001</v>
      </c>
      <c r="U2866" s="11">
        <v>647.50699999999995</v>
      </c>
      <c r="V2866" s="11">
        <v>580.74199999999996</v>
      </c>
      <c r="W2866" s="11">
        <v>429.012</v>
      </c>
      <c r="X2866" s="11">
        <v>326.12299999999999</v>
      </c>
      <c r="Y2866" s="11">
        <v>259.18700000000001</v>
      </c>
      <c r="Z2866" s="11">
        <v>181.71</v>
      </c>
      <c r="AA2866" s="11">
        <v>89.370999999999995</v>
      </c>
      <c r="AB2866" s="11">
        <v>21.439</v>
      </c>
      <c r="AC2866" s="11">
        <v>2.9</v>
      </c>
    </row>
    <row r="2867" spans="1:29" ht="11.5" hidden="1">
      <c r="A2867" s="15">
        <v>2850</v>
      </c>
      <c r="B2867" s="13" t="s">
        <v>1059</v>
      </c>
      <c r="C2867" s="33" t="s">
        <v>1257</v>
      </c>
      <c r="D2867" s="12">
        <v>15</v>
      </c>
      <c r="E2867" s="12">
        <v>36</v>
      </c>
      <c r="F2867" s="13" t="s">
        <v>1110</v>
      </c>
      <c r="G2867" s="12">
        <v>927</v>
      </c>
      <c r="H2867" s="12">
        <v>2020</v>
      </c>
      <c r="I2867" s="11">
        <v>812.20799999999997</v>
      </c>
      <c r="J2867" s="11">
        <v>798.24099999999999</v>
      </c>
      <c r="K2867" s="11">
        <v>784.72799999999995</v>
      </c>
      <c r="L2867" s="11">
        <v>742.43100000000004</v>
      </c>
      <c r="M2867" s="11">
        <v>783.346</v>
      </c>
      <c r="N2867" s="11">
        <v>871.18100000000004</v>
      </c>
      <c r="O2867" s="11">
        <v>935.87599999999998</v>
      </c>
      <c r="P2867" s="11">
        <v>921.29200000000003</v>
      </c>
      <c r="Q2867" s="11">
        <v>818.34299999999996</v>
      </c>
      <c r="R2867" s="11">
        <v>845.81299999999999</v>
      </c>
      <c r="S2867" s="11">
        <v>789.39</v>
      </c>
      <c r="T2867" s="11">
        <v>782.01099999999997</v>
      </c>
      <c r="U2867" s="11">
        <v>724.81399999999996</v>
      </c>
      <c r="V2867" s="11">
        <v>630.85400000000004</v>
      </c>
      <c r="W2867" s="11">
        <v>555.78700000000003</v>
      </c>
      <c r="X2867" s="11">
        <v>397.18599999999998</v>
      </c>
      <c r="Y2867" s="11">
        <v>281.67200000000003</v>
      </c>
      <c r="Z2867" s="11">
        <v>192.29400000000001</v>
      </c>
      <c r="AA2867" s="11">
        <v>100.294</v>
      </c>
      <c r="AB2867" s="11">
        <v>30.076000000000001</v>
      </c>
      <c r="AC2867" s="11">
        <v>3.419</v>
      </c>
    </row>
    <row r="2868" spans="1:29" ht="11.5" hidden="1">
      <c r="A2868" s="15">
        <v>2851</v>
      </c>
      <c r="B2868" s="13" t="s">
        <v>1059</v>
      </c>
      <c r="C2868" s="33" t="s">
        <v>1258</v>
      </c>
      <c r="D2868" s="12">
        <v>16</v>
      </c>
      <c r="E2868" s="12">
        <v>554</v>
      </c>
      <c r="F2868" s="13" t="s">
        <v>1110</v>
      </c>
      <c r="G2868" s="12">
        <v>927</v>
      </c>
      <c r="H2868" s="12">
        <v>1950</v>
      </c>
      <c r="I2868" s="11">
        <v>113</v>
      </c>
      <c r="J2868" s="11">
        <v>87</v>
      </c>
      <c r="K2868" s="11">
        <v>72</v>
      </c>
      <c r="L2868" s="11">
        <v>65.001000000000005</v>
      </c>
      <c r="M2868" s="11">
        <v>67.998999999999995</v>
      </c>
      <c r="N2868" s="11">
        <v>72.001000000000005</v>
      </c>
      <c r="O2868" s="11">
        <v>69.001000000000005</v>
      </c>
      <c r="P2868" s="11">
        <v>68.001999999999995</v>
      </c>
      <c r="Q2868" s="11">
        <v>62</v>
      </c>
      <c r="R2868" s="11">
        <v>53.000999999999998</v>
      </c>
      <c r="S2868" s="11">
        <v>47.999000000000002</v>
      </c>
      <c r="T2868" s="11">
        <v>43.000999999999998</v>
      </c>
      <c r="U2868" s="11">
        <v>39.999000000000002</v>
      </c>
      <c r="V2868" s="11">
        <v>35</v>
      </c>
      <c r="W2868" s="11">
        <v>27.001000000000001</v>
      </c>
      <c r="X2868" s="11">
        <v>15.000999999999999</v>
      </c>
      <c r="Y2868" s="11">
        <v>7.01</v>
      </c>
      <c r="Z2868" s="11">
        <v>3.5150000000000001</v>
      </c>
      <c r="AA2868" s="11">
        <v>1.2</v>
      </c>
      <c r="AB2868" s="11">
        <v>0.246</v>
      </c>
      <c r="AC2868" s="11">
        <v>2.8000000000000001E-2</v>
      </c>
    </row>
    <row r="2869" spans="1:29" ht="11.5" hidden="1">
      <c r="A2869" s="15">
        <v>2852</v>
      </c>
      <c r="B2869" s="13" t="s">
        <v>1059</v>
      </c>
      <c r="C2869" s="33" t="s">
        <v>1258</v>
      </c>
      <c r="D2869" s="12">
        <v>16</v>
      </c>
      <c r="E2869" s="12">
        <v>554</v>
      </c>
      <c r="F2869" s="13" t="s">
        <v>1110</v>
      </c>
      <c r="G2869" s="12">
        <v>927</v>
      </c>
      <c r="H2869" s="12">
        <v>1955</v>
      </c>
      <c r="I2869" s="11">
        <v>122.756</v>
      </c>
      <c r="J2869" s="11">
        <v>114.002</v>
      </c>
      <c r="K2869" s="11">
        <v>89.015000000000001</v>
      </c>
      <c r="L2869" s="11">
        <v>73.010000000000005</v>
      </c>
      <c r="M2869" s="11">
        <v>67.007000000000005</v>
      </c>
      <c r="N2869" s="11">
        <v>73.025000000000006</v>
      </c>
      <c r="O2869" s="11">
        <v>75.010999999999996</v>
      </c>
      <c r="P2869" s="11">
        <v>71.031000000000006</v>
      </c>
      <c r="Q2869" s="11">
        <v>70.013000000000005</v>
      </c>
      <c r="R2869" s="11">
        <v>62.003</v>
      </c>
      <c r="S2869" s="11">
        <v>54.023000000000003</v>
      </c>
      <c r="T2869" s="11">
        <v>46.029000000000003</v>
      </c>
      <c r="U2869" s="11">
        <v>41.015000000000001</v>
      </c>
      <c r="V2869" s="11">
        <v>36.988999999999997</v>
      </c>
      <c r="W2869" s="11">
        <v>31.082999999999998</v>
      </c>
      <c r="X2869" s="11">
        <v>19.957000000000001</v>
      </c>
      <c r="Y2869" s="11">
        <v>10.090999999999999</v>
      </c>
      <c r="Z2869" s="11">
        <v>3.4820000000000002</v>
      </c>
      <c r="AA2869" s="11">
        <v>1.204</v>
      </c>
      <c r="AB2869" s="11">
        <v>0.248</v>
      </c>
      <c r="AC2869" s="11">
        <v>2.9000000000000001E-2</v>
      </c>
    </row>
    <row r="2870" spans="1:29" ht="11.5" hidden="1">
      <c r="A2870" s="15">
        <v>2853</v>
      </c>
      <c r="B2870" s="13" t="s">
        <v>1059</v>
      </c>
      <c r="C2870" s="33" t="s">
        <v>1258</v>
      </c>
      <c r="D2870" s="12">
        <v>16</v>
      </c>
      <c r="E2870" s="12">
        <v>554</v>
      </c>
      <c r="F2870" s="13" t="s">
        <v>1110</v>
      </c>
      <c r="G2870" s="12">
        <v>927</v>
      </c>
      <c r="H2870" s="12">
        <v>1960</v>
      </c>
      <c r="I2870" s="11">
        <v>141.13800000000001</v>
      </c>
      <c r="J2870" s="11">
        <v>124.753</v>
      </c>
      <c r="K2870" s="11">
        <v>116.01600000000001</v>
      </c>
      <c r="L2870" s="11">
        <v>89.019000000000005</v>
      </c>
      <c r="M2870" s="11">
        <v>75.013000000000005</v>
      </c>
      <c r="N2870" s="11">
        <v>71.019000000000005</v>
      </c>
      <c r="O2870" s="11">
        <v>76.016999999999996</v>
      </c>
      <c r="P2870" s="11">
        <v>76.010999999999996</v>
      </c>
      <c r="Q2870" s="11">
        <v>72.036000000000001</v>
      </c>
      <c r="R2870" s="11">
        <v>69.028000000000006</v>
      </c>
      <c r="S2870" s="11">
        <v>61.048999999999999</v>
      </c>
      <c r="T2870" s="11">
        <v>51.033999999999999</v>
      </c>
      <c r="U2870" s="11">
        <v>44.067999999999998</v>
      </c>
      <c r="V2870" s="11">
        <v>38.008000000000003</v>
      </c>
      <c r="W2870" s="11">
        <v>32.097000000000001</v>
      </c>
      <c r="X2870" s="11">
        <v>24.045000000000002</v>
      </c>
      <c r="Y2870" s="11">
        <v>13.443</v>
      </c>
      <c r="Z2870" s="11">
        <v>5.056</v>
      </c>
      <c r="AA2870" s="11">
        <v>1.212</v>
      </c>
      <c r="AB2870" s="11">
        <v>0.25600000000000001</v>
      </c>
      <c r="AC2870" s="11">
        <v>0.03</v>
      </c>
    </row>
    <row r="2871" spans="1:29" ht="11.5" hidden="1">
      <c r="A2871" s="15">
        <v>2854</v>
      </c>
      <c r="B2871" s="13" t="s">
        <v>1059</v>
      </c>
      <c r="C2871" s="33" t="s">
        <v>1258</v>
      </c>
      <c r="D2871" s="12">
        <v>16</v>
      </c>
      <c r="E2871" s="12">
        <v>554</v>
      </c>
      <c r="F2871" s="13" t="s">
        <v>1110</v>
      </c>
      <c r="G2871" s="12">
        <v>927</v>
      </c>
      <c r="H2871" s="12">
        <v>1965</v>
      </c>
      <c r="I2871" s="11">
        <v>147.018</v>
      </c>
      <c r="J2871" s="11">
        <v>144.149</v>
      </c>
      <c r="K2871" s="11">
        <v>126.771</v>
      </c>
      <c r="L2871" s="11">
        <v>119.008</v>
      </c>
      <c r="M2871" s="11">
        <v>91.015000000000001</v>
      </c>
      <c r="N2871" s="11">
        <v>81.016000000000005</v>
      </c>
      <c r="O2871" s="11">
        <v>72.027000000000001</v>
      </c>
      <c r="P2871" s="11">
        <v>78.03</v>
      </c>
      <c r="Q2871" s="11">
        <v>77.992000000000004</v>
      </c>
      <c r="R2871" s="11">
        <v>72.033000000000001</v>
      </c>
      <c r="S2871" s="11">
        <v>68.022000000000006</v>
      </c>
      <c r="T2871" s="11">
        <v>59.029000000000003</v>
      </c>
      <c r="U2871" s="11">
        <v>49.027000000000001</v>
      </c>
      <c r="V2871" s="11">
        <v>42.043999999999997</v>
      </c>
      <c r="W2871" s="11">
        <v>34.049999999999997</v>
      </c>
      <c r="X2871" s="11">
        <v>25.067</v>
      </c>
      <c r="Y2871" s="11">
        <v>14.189</v>
      </c>
      <c r="Z2871" s="11">
        <v>6.8040000000000003</v>
      </c>
      <c r="AA2871" s="11">
        <v>1.758</v>
      </c>
      <c r="AB2871" s="11">
        <v>0.25600000000000001</v>
      </c>
      <c r="AC2871" s="11">
        <v>3.1E-2</v>
      </c>
    </row>
    <row r="2872" spans="1:29" ht="11.5" hidden="1">
      <c r="A2872" s="15">
        <v>2855</v>
      </c>
      <c r="B2872" s="13" t="s">
        <v>1059</v>
      </c>
      <c r="C2872" s="33" t="s">
        <v>1258</v>
      </c>
      <c r="D2872" s="12">
        <v>16</v>
      </c>
      <c r="E2872" s="12">
        <v>554</v>
      </c>
      <c r="F2872" s="13" t="s">
        <v>1110</v>
      </c>
      <c r="G2872" s="12">
        <v>927</v>
      </c>
      <c r="H2872" s="12">
        <v>1970</v>
      </c>
      <c r="I2872" s="11">
        <v>145.762</v>
      </c>
      <c r="J2872" s="11">
        <v>147.45599999999999</v>
      </c>
      <c r="K2872" s="11">
        <v>144.67699999999999</v>
      </c>
      <c r="L2872" s="11">
        <v>127.321</v>
      </c>
      <c r="M2872" s="11">
        <v>112.491</v>
      </c>
      <c r="N2872" s="11">
        <v>90.962999999999994</v>
      </c>
      <c r="O2872" s="11">
        <v>81.331000000000003</v>
      </c>
      <c r="P2872" s="11">
        <v>72.727000000000004</v>
      </c>
      <c r="Q2872" s="11">
        <v>77.759</v>
      </c>
      <c r="R2872" s="11">
        <v>77.087999999999994</v>
      </c>
      <c r="S2872" s="11">
        <v>70.838999999999999</v>
      </c>
      <c r="T2872" s="11">
        <v>66.421999999999997</v>
      </c>
      <c r="U2872" s="11">
        <v>57.494999999999997</v>
      </c>
      <c r="V2872" s="11">
        <v>46.302999999999997</v>
      </c>
      <c r="W2872" s="11">
        <v>37.411999999999999</v>
      </c>
      <c r="X2872" s="11">
        <v>26.722999999999999</v>
      </c>
      <c r="Y2872" s="11">
        <v>17.251999999999999</v>
      </c>
      <c r="Z2872" s="11">
        <v>7.3460000000000001</v>
      </c>
      <c r="AA2872" s="11">
        <v>2.3919999999999999</v>
      </c>
      <c r="AB2872" s="11">
        <v>0.36499999999999999</v>
      </c>
      <c r="AC2872" s="11">
        <v>2.9000000000000001E-2</v>
      </c>
    </row>
    <row r="2873" spans="1:29" ht="11.5" hidden="1">
      <c r="A2873" s="15">
        <v>2856</v>
      </c>
      <c r="B2873" s="13" t="s">
        <v>1059</v>
      </c>
      <c r="C2873" s="33" t="s">
        <v>1258</v>
      </c>
      <c r="D2873" s="12">
        <v>16</v>
      </c>
      <c r="E2873" s="12">
        <v>554</v>
      </c>
      <c r="F2873" s="13" t="s">
        <v>1110</v>
      </c>
      <c r="G2873" s="12">
        <v>927</v>
      </c>
      <c r="H2873" s="12">
        <v>1975</v>
      </c>
      <c r="I2873" s="11">
        <v>148.715</v>
      </c>
      <c r="J2873" s="11">
        <v>149.398</v>
      </c>
      <c r="K2873" s="11">
        <v>155.03</v>
      </c>
      <c r="L2873" s="11">
        <v>145.86199999999999</v>
      </c>
      <c r="M2873" s="11">
        <v>124.989</v>
      </c>
      <c r="N2873" s="11">
        <v>120.354</v>
      </c>
      <c r="O2873" s="11">
        <v>98.403000000000006</v>
      </c>
      <c r="P2873" s="11">
        <v>82.698999999999998</v>
      </c>
      <c r="Q2873" s="11">
        <v>76.677000000000007</v>
      </c>
      <c r="R2873" s="11">
        <v>77.593000000000004</v>
      </c>
      <c r="S2873" s="11">
        <v>77.88</v>
      </c>
      <c r="T2873" s="11">
        <v>68.194999999999993</v>
      </c>
      <c r="U2873" s="11">
        <v>64.673000000000002</v>
      </c>
      <c r="V2873" s="11">
        <v>53.524999999999999</v>
      </c>
      <c r="W2873" s="11">
        <v>42.307000000000002</v>
      </c>
      <c r="X2873" s="11">
        <v>29.018999999999998</v>
      </c>
      <c r="Y2873" s="11">
        <v>17.542999999999999</v>
      </c>
      <c r="Z2873" s="11">
        <v>9.1579999999999995</v>
      </c>
      <c r="AA2873" s="11">
        <v>2.6549999999999998</v>
      </c>
      <c r="AB2873" s="11">
        <v>0.52100000000000002</v>
      </c>
      <c r="AC2873" s="11">
        <v>4.2000000000000003E-2</v>
      </c>
    </row>
    <row r="2874" spans="1:29" ht="11.5" hidden="1">
      <c r="A2874" s="15">
        <v>2857</v>
      </c>
      <c r="B2874" s="13" t="s">
        <v>1059</v>
      </c>
      <c r="C2874" s="33" t="s">
        <v>1258</v>
      </c>
      <c r="D2874" s="12">
        <v>16</v>
      </c>
      <c r="E2874" s="12">
        <v>554</v>
      </c>
      <c r="F2874" s="13" t="s">
        <v>1110</v>
      </c>
      <c r="G2874" s="12">
        <v>927</v>
      </c>
      <c r="H2874" s="12">
        <v>1980</v>
      </c>
      <c r="I2874" s="11">
        <v>126.253</v>
      </c>
      <c r="J2874" s="11">
        <v>145.583</v>
      </c>
      <c r="K2874" s="11">
        <v>148.98400000000001</v>
      </c>
      <c r="L2874" s="11">
        <v>151.815</v>
      </c>
      <c r="M2874" s="11">
        <v>131.375</v>
      </c>
      <c r="N2874" s="11">
        <v>119.751</v>
      </c>
      <c r="O2874" s="11">
        <v>118.17700000000001</v>
      </c>
      <c r="P2874" s="11">
        <v>94.602999999999994</v>
      </c>
      <c r="Q2874" s="11">
        <v>82.733000000000004</v>
      </c>
      <c r="R2874" s="11">
        <v>72.564999999999998</v>
      </c>
      <c r="S2874" s="11">
        <v>76.183000000000007</v>
      </c>
      <c r="T2874" s="11">
        <v>72.927999999999997</v>
      </c>
      <c r="U2874" s="11">
        <v>64.501999999999995</v>
      </c>
      <c r="V2874" s="11">
        <v>59.363999999999997</v>
      </c>
      <c r="W2874" s="11">
        <v>47.936</v>
      </c>
      <c r="X2874" s="11">
        <v>33.356000000000002</v>
      </c>
      <c r="Y2874" s="11">
        <v>21.995999999999999</v>
      </c>
      <c r="Z2874" s="11">
        <v>10.016</v>
      </c>
      <c r="AA2874" s="11">
        <v>3.7370000000000001</v>
      </c>
      <c r="AB2874" s="11">
        <v>0.66700000000000004</v>
      </c>
      <c r="AC2874" s="11">
        <v>7.0999999999999994E-2</v>
      </c>
    </row>
    <row r="2875" spans="1:29" ht="11.5" hidden="1">
      <c r="A2875" s="15">
        <v>2858</v>
      </c>
      <c r="B2875" s="13" t="s">
        <v>1059</v>
      </c>
      <c r="C2875" s="33" t="s">
        <v>1258</v>
      </c>
      <c r="D2875" s="12">
        <v>16</v>
      </c>
      <c r="E2875" s="12">
        <v>554</v>
      </c>
      <c r="F2875" s="13" t="s">
        <v>1110</v>
      </c>
      <c r="G2875" s="12">
        <v>927</v>
      </c>
      <c r="H2875" s="12">
        <v>1985</v>
      </c>
      <c r="I2875" s="11">
        <v>122.622</v>
      </c>
      <c r="J2875" s="11">
        <v>125.703</v>
      </c>
      <c r="K2875" s="11">
        <v>146.511</v>
      </c>
      <c r="L2875" s="11">
        <v>148.66300000000001</v>
      </c>
      <c r="M2875" s="11">
        <v>141.68</v>
      </c>
      <c r="N2875" s="11">
        <v>131.584</v>
      </c>
      <c r="O2875" s="11">
        <v>128.773</v>
      </c>
      <c r="P2875" s="11">
        <v>116.59</v>
      </c>
      <c r="Q2875" s="11">
        <v>94.215999999999994</v>
      </c>
      <c r="R2875" s="11">
        <v>81.540999999999997</v>
      </c>
      <c r="S2875" s="11">
        <v>70.667000000000002</v>
      </c>
      <c r="T2875" s="11">
        <v>73.736000000000004</v>
      </c>
      <c r="U2875" s="11">
        <v>70.602999999999994</v>
      </c>
      <c r="V2875" s="11">
        <v>62.167999999999999</v>
      </c>
      <c r="W2875" s="11">
        <v>52.640999999999998</v>
      </c>
      <c r="X2875" s="11">
        <v>39.317</v>
      </c>
      <c r="Y2875" s="11">
        <v>24.245000000000001</v>
      </c>
      <c r="Z2875" s="11">
        <v>12.9</v>
      </c>
      <c r="AA2875" s="11">
        <v>4.2679999999999998</v>
      </c>
      <c r="AB2875" s="11">
        <v>1.022</v>
      </c>
      <c r="AC2875" s="11">
        <v>0.106</v>
      </c>
    </row>
    <row r="2876" spans="1:29" ht="11.5" hidden="1">
      <c r="A2876" s="15">
        <v>2859</v>
      </c>
      <c r="B2876" s="13" t="s">
        <v>1059</v>
      </c>
      <c r="C2876" s="33" t="s">
        <v>1258</v>
      </c>
      <c r="D2876" s="12">
        <v>16</v>
      </c>
      <c r="E2876" s="12">
        <v>554</v>
      </c>
      <c r="F2876" s="13" t="s">
        <v>1110</v>
      </c>
      <c r="G2876" s="12">
        <v>927</v>
      </c>
      <c r="H2876" s="12">
        <v>1990</v>
      </c>
      <c r="I2876" s="11">
        <v>135.08500000000001</v>
      </c>
      <c r="J2876" s="11">
        <v>123.922</v>
      </c>
      <c r="K2876" s="11">
        <v>127.404</v>
      </c>
      <c r="L2876" s="11">
        <v>145.61000000000001</v>
      </c>
      <c r="M2876" s="11">
        <v>137.84200000000001</v>
      </c>
      <c r="N2876" s="11">
        <v>141.89500000000001</v>
      </c>
      <c r="O2876" s="11">
        <v>139.83500000000001</v>
      </c>
      <c r="P2876" s="11">
        <v>122.76300000000001</v>
      </c>
      <c r="Q2876" s="11">
        <v>119.004</v>
      </c>
      <c r="R2876" s="11">
        <v>92.617000000000004</v>
      </c>
      <c r="S2876" s="11">
        <v>77.834000000000003</v>
      </c>
      <c r="T2876" s="11">
        <v>73.372</v>
      </c>
      <c r="U2876" s="11">
        <v>69.332999999999998</v>
      </c>
      <c r="V2876" s="11">
        <v>67.495999999999995</v>
      </c>
      <c r="W2876" s="11">
        <v>55.204999999999998</v>
      </c>
      <c r="X2876" s="11">
        <v>45.265999999999998</v>
      </c>
      <c r="Y2876" s="11">
        <v>30.103999999999999</v>
      </c>
      <c r="Z2876" s="11">
        <v>14.311</v>
      </c>
      <c r="AA2876" s="11">
        <v>5.4530000000000003</v>
      </c>
      <c r="AB2876" s="11">
        <v>1.1319999999999999</v>
      </c>
      <c r="AC2876" s="11">
        <v>0.152</v>
      </c>
    </row>
    <row r="2877" spans="1:29" ht="11.5" hidden="1">
      <c r="A2877" s="15">
        <v>2860</v>
      </c>
      <c r="B2877" s="13" t="s">
        <v>1059</v>
      </c>
      <c r="C2877" s="33" t="s">
        <v>1258</v>
      </c>
      <c r="D2877" s="12">
        <v>16</v>
      </c>
      <c r="E2877" s="12">
        <v>554</v>
      </c>
      <c r="F2877" s="13" t="s">
        <v>1110</v>
      </c>
      <c r="G2877" s="12">
        <v>927</v>
      </c>
      <c r="H2877" s="12">
        <v>1995</v>
      </c>
      <c r="I2877" s="11">
        <v>143.483</v>
      </c>
      <c r="J2877" s="11">
        <v>139.53</v>
      </c>
      <c r="K2877" s="11">
        <v>127.95</v>
      </c>
      <c r="L2877" s="11">
        <v>133.68299999999999</v>
      </c>
      <c r="M2877" s="11">
        <v>143.15799999999999</v>
      </c>
      <c r="N2877" s="11">
        <v>143.41300000000001</v>
      </c>
      <c r="O2877" s="11">
        <v>153.19999999999999</v>
      </c>
      <c r="P2877" s="11">
        <v>144.64099999999999</v>
      </c>
      <c r="Q2877" s="11">
        <v>129.55000000000001</v>
      </c>
      <c r="R2877" s="11">
        <v>120.268</v>
      </c>
      <c r="S2877" s="11">
        <v>93.545000000000002</v>
      </c>
      <c r="T2877" s="11">
        <v>79.992999999999995</v>
      </c>
      <c r="U2877" s="11">
        <v>69.180999999999997</v>
      </c>
      <c r="V2877" s="11">
        <v>68.718999999999994</v>
      </c>
      <c r="W2877" s="11">
        <v>63.767000000000003</v>
      </c>
      <c r="X2877" s="11">
        <v>47.476999999999997</v>
      </c>
      <c r="Y2877" s="11">
        <v>35.273000000000003</v>
      </c>
      <c r="Z2877" s="11">
        <v>18.823</v>
      </c>
      <c r="AA2877" s="11">
        <v>6.5410000000000004</v>
      </c>
      <c r="AB2877" s="11">
        <v>1.599</v>
      </c>
      <c r="AC2877" s="11">
        <v>0.192</v>
      </c>
    </row>
    <row r="2878" spans="1:29" ht="11.5" hidden="1">
      <c r="A2878" s="15">
        <v>2861</v>
      </c>
      <c r="B2878" s="13" t="s">
        <v>1059</v>
      </c>
      <c r="C2878" s="33" t="s">
        <v>1258</v>
      </c>
      <c r="D2878" s="12">
        <v>16</v>
      </c>
      <c r="E2878" s="12">
        <v>554</v>
      </c>
      <c r="F2878" s="13" t="s">
        <v>1110</v>
      </c>
      <c r="G2878" s="12">
        <v>927</v>
      </c>
      <c r="H2878" s="12">
        <v>2000</v>
      </c>
      <c r="I2878" s="11">
        <v>137.88399999999999</v>
      </c>
      <c r="J2878" s="11">
        <v>146.23400000000001</v>
      </c>
      <c r="K2878" s="11">
        <v>142.423</v>
      </c>
      <c r="L2878" s="11">
        <v>135.47399999999999</v>
      </c>
      <c r="M2878" s="11">
        <v>126.875</v>
      </c>
      <c r="N2878" s="11">
        <v>138.86000000000001</v>
      </c>
      <c r="O2878" s="11">
        <v>152.64500000000001</v>
      </c>
      <c r="P2878" s="11">
        <v>158.26300000000001</v>
      </c>
      <c r="Q2878" s="11">
        <v>148.97399999999999</v>
      </c>
      <c r="R2878" s="11">
        <v>129.81899999999999</v>
      </c>
      <c r="S2878" s="11">
        <v>119.325</v>
      </c>
      <c r="T2878" s="11">
        <v>93.596999999999994</v>
      </c>
      <c r="U2878" s="11">
        <v>77.832999999999998</v>
      </c>
      <c r="V2878" s="11">
        <v>66.980999999999995</v>
      </c>
      <c r="W2878" s="11">
        <v>63.609000000000002</v>
      </c>
      <c r="X2878" s="11">
        <v>54.134</v>
      </c>
      <c r="Y2878" s="11">
        <v>38.299999999999997</v>
      </c>
      <c r="Z2878" s="11">
        <v>22.805</v>
      </c>
      <c r="AA2878" s="11">
        <v>8.8149999999999995</v>
      </c>
      <c r="AB2878" s="11">
        <v>1.905</v>
      </c>
      <c r="AC2878" s="11">
        <v>0.254</v>
      </c>
    </row>
    <row r="2879" spans="1:29" ht="11.5" hidden="1">
      <c r="A2879" s="15">
        <v>2862</v>
      </c>
      <c r="B2879" s="13" t="s">
        <v>1059</v>
      </c>
      <c r="C2879" s="33" t="s">
        <v>1258</v>
      </c>
      <c r="D2879" s="12">
        <v>16</v>
      </c>
      <c r="E2879" s="12">
        <v>554</v>
      </c>
      <c r="F2879" s="13" t="s">
        <v>1110</v>
      </c>
      <c r="G2879" s="12">
        <v>927</v>
      </c>
      <c r="H2879" s="12">
        <v>2005</v>
      </c>
      <c r="I2879" s="11">
        <v>139.06899999999999</v>
      </c>
      <c r="J2879" s="11">
        <v>142.51599999999999</v>
      </c>
      <c r="K2879" s="11">
        <v>152.77000000000001</v>
      </c>
      <c r="L2879" s="11">
        <v>150.43199999999999</v>
      </c>
      <c r="M2879" s="11">
        <v>142.99600000000001</v>
      </c>
      <c r="N2879" s="11">
        <v>131.32900000000001</v>
      </c>
      <c r="O2879" s="11">
        <v>154.55500000000001</v>
      </c>
      <c r="P2879" s="11">
        <v>161.31</v>
      </c>
      <c r="Q2879" s="11">
        <v>163.905</v>
      </c>
      <c r="R2879" s="11">
        <v>154.44399999999999</v>
      </c>
      <c r="S2879" s="11">
        <v>127.175</v>
      </c>
      <c r="T2879" s="11">
        <v>120.944</v>
      </c>
      <c r="U2879" s="11">
        <v>91.7</v>
      </c>
      <c r="V2879" s="11">
        <v>75.837999999999994</v>
      </c>
      <c r="W2879" s="11">
        <v>62.868000000000002</v>
      </c>
      <c r="X2879" s="11">
        <v>55.588000000000001</v>
      </c>
      <c r="Y2879" s="11">
        <v>43.213000000000001</v>
      </c>
      <c r="Z2879" s="11">
        <v>25.327000000000002</v>
      </c>
      <c r="AA2879" s="11">
        <v>10.835000000000001</v>
      </c>
      <c r="AB2879" s="11">
        <v>2.5059999999999998</v>
      </c>
      <c r="AC2879" s="11">
        <v>0.28499999999999998</v>
      </c>
    </row>
    <row r="2880" spans="1:29" ht="11.5" hidden="1">
      <c r="A2880" s="15">
        <v>2863</v>
      </c>
      <c r="B2880" s="13" t="s">
        <v>1059</v>
      </c>
      <c r="C2880" s="33" t="s">
        <v>1258</v>
      </c>
      <c r="D2880" s="12">
        <v>16</v>
      </c>
      <c r="E2880" s="12">
        <v>554</v>
      </c>
      <c r="F2880" s="13" t="s">
        <v>1110</v>
      </c>
      <c r="G2880" s="12">
        <v>927</v>
      </c>
      <c r="H2880" s="12">
        <v>2010</v>
      </c>
      <c r="I2880" s="11">
        <v>151.898</v>
      </c>
      <c r="J2880" s="11">
        <v>139.95699999999999</v>
      </c>
      <c r="K2880" s="11">
        <v>144.61699999999999</v>
      </c>
      <c r="L2880" s="11">
        <v>156.26900000000001</v>
      </c>
      <c r="M2880" s="11">
        <v>154.28800000000001</v>
      </c>
      <c r="N2880" s="11">
        <v>144.608</v>
      </c>
      <c r="O2880" s="11">
        <v>140.50299999999999</v>
      </c>
      <c r="P2880" s="11">
        <v>158.65899999999999</v>
      </c>
      <c r="Q2880" s="11">
        <v>162.304</v>
      </c>
      <c r="R2880" s="11">
        <v>166.756</v>
      </c>
      <c r="S2880" s="11">
        <v>147.78399999999999</v>
      </c>
      <c r="T2880" s="11">
        <v>128.33799999999999</v>
      </c>
      <c r="U2880" s="11">
        <v>117.997</v>
      </c>
      <c r="V2880" s="11">
        <v>88.929000000000002</v>
      </c>
      <c r="W2880" s="11">
        <v>73.638000000000005</v>
      </c>
      <c r="X2880" s="11">
        <v>54.860999999999997</v>
      </c>
      <c r="Y2880" s="11">
        <v>47.411000000000001</v>
      </c>
      <c r="Z2880" s="11">
        <v>29.571000000000002</v>
      </c>
      <c r="AA2880" s="11">
        <v>12.416</v>
      </c>
      <c r="AB2880" s="11">
        <v>3.1379999999999999</v>
      </c>
      <c r="AC2880" s="11">
        <v>0.35499999999999998</v>
      </c>
    </row>
    <row r="2881" spans="1:29" ht="11.5" hidden="1">
      <c r="A2881" s="15">
        <v>2864</v>
      </c>
      <c r="B2881" s="13" t="s">
        <v>1059</v>
      </c>
      <c r="C2881" s="33" t="s">
        <v>1258</v>
      </c>
      <c r="D2881" s="12">
        <v>16</v>
      </c>
      <c r="E2881" s="12">
        <v>554</v>
      </c>
      <c r="F2881" s="13" t="s">
        <v>1110</v>
      </c>
      <c r="G2881" s="12">
        <v>927</v>
      </c>
      <c r="H2881" s="12">
        <v>2015</v>
      </c>
      <c r="I2881" s="11">
        <v>150.256</v>
      </c>
      <c r="J2881" s="11">
        <v>152.99799999999999</v>
      </c>
      <c r="K2881" s="11">
        <v>144.99199999999999</v>
      </c>
      <c r="L2881" s="11">
        <v>154.065</v>
      </c>
      <c r="M2881" s="11">
        <v>163.18199999999999</v>
      </c>
      <c r="N2881" s="11">
        <v>157.624</v>
      </c>
      <c r="O2881" s="11">
        <v>149.107</v>
      </c>
      <c r="P2881" s="11">
        <v>142.50299999999999</v>
      </c>
      <c r="Q2881" s="11">
        <v>163.994</v>
      </c>
      <c r="R2881" s="11">
        <v>163.624</v>
      </c>
      <c r="S2881" s="11">
        <v>165.02</v>
      </c>
      <c r="T2881" s="11">
        <v>148.27099999999999</v>
      </c>
      <c r="U2881" s="11">
        <v>127.768</v>
      </c>
      <c r="V2881" s="11">
        <v>116.121</v>
      </c>
      <c r="W2881" s="11">
        <v>85.367999999999995</v>
      </c>
      <c r="X2881" s="11">
        <v>63.252000000000002</v>
      </c>
      <c r="Y2881" s="11">
        <v>45.143000000000001</v>
      </c>
      <c r="Z2881" s="11">
        <v>33.28</v>
      </c>
      <c r="AA2881" s="11">
        <v>14.852</v>
      </c>
      <c r="AB2881" s="11">
        <v>3.69</v>
      </c>
      <c r="AC2881" s="11">
        <v>0.45600000000000002</v>
      </c>
    </row>
    <row r="2882" spans="1:29" ht="11.5" hidden="1">
      <c r="A2882" s="15">
        <v>2865</v>
      </c>
      <c r="B2882" s="13" t="s">
        <v>1059</v>
      </c>
      <c r="C2882" s="33" t="s">
        <v>1258</v>
      </c>
      <c r="D2882" s="12">
        <v>16</v>
      </c>
      <c r="E2882" s="12">
        <v>554</v>
      </c>
      <c r="F2882" s="13" t="s">
        <v>1110</v>
      </c>
      <c r="G2882" s="12">
        <v>927</v>
      </c>
      <c r="H2882" s="12">
        <v>2020</v>
      </c>
      <c r="I2882" s="11">
        <v>146.56399999999999</v>
      </c>
      <c r="J2882" s="11">
        <v>152.97800000000001</v>
      </c>
      <c r="K2882" s="11">
        <v>156.37</v>
      </c>
      <c r="L2882" s="11">
        <v>148.767</v>
      </c>
      <c r="M2882" s="11">
        <v>158.12</v>
      </c>
      <c r="N2882" s="11">
        <v>168.38300000000001</v>
      </c>
      <c r="O2882" s="11">
        <v>162.97900000000001</v>
      </c>
      <c r="P2882" s="11">
        <v>153.26499999999999</v>
      </c>
      <c r="Q2882" s="11">
        <v>145.22</v>
      </c>
      <c r="R2882" s="11">
        <v>164.756</v>
      </c>
      <c r="S2882" s="11">
        <v>163.18700000000001</v>
      </c>
      <c r="T2882" s="11">
        <v>163.78299999999999</v>
      </c>
      <c r="U2882" s="11">
        <v>146.02500000000001</v>
      </c>
      <c r="V2882" s="11">
        <v>124.444</v>
      </c>
      <c r="W2882" s="11">
        <v>110.49</v>
      </c>
      <c r="X2882" s="11">
        <v>78.304000000000002</v>
      </c>
      <c r="Y2882" s="11">
        <v>53.904000000000003</v>
      </c>
      <c r="Z2882" s="11">
        <v>32.293999999999997</v>
      </c>
      <c r="AA2882" s="11">
        <v>17.167000000000002</v>
      </c>
      <c r="AB2882" s="11">
        <v>4.5439999999999996</v>
      </c>
      <c r="AC2882" s="11">
        <v>0.52600000000000002</v>
      </c>
    </row>
    <row r="2883" spans="1:29" ht="23" hidden="1">
      <c r="A2883" s="31">
        <v>2866</v>
      </c>
      <c r="B2883" s="29" t="s">
        <v>1059</v>
      </c>
      <c r="C2883" s="30" t="s">
        <v>1259</v>
      </c>
      <c r="D2883" s="28"/>
      <c r="E2883" s="28">
        <v>1835</v>
      </c>
      <c r="F2883" s="29" t="s">
        <v>1107</v>
      </c>
      <c r="G2883" s="28">
        <v>1828</v>
      </c>
      <c r="H2883" s="28">
        <v>1950</v>
      </c>
      <c r="I2883" s="27">
        <v>223.518</v>
      </c>
      <c r="J2883" s="27">
        <v>182.48099999999999</v>
      </c>
      <c r="K2883" s="27">
        <v>159.67599999999999</v>
      </c>
      <c r="L2883" s="27">
        <v>140.50399999999999</v>
      </c>
      <c r="M2883" s="27">
        <v>122.17400000000001</v>
      </c>
      <c r="N2883" s="27">
        <v>106.944</v>
      </c>
      <c r="O2883" s="27">
        <v>90.450999999999993</v>
      </c>
      <c r="P2883" s="27">
        <v>76.093000000000004</v>
      </c>
      <c r="Q2883" s="27">
        <v>63.228999999999999</v>
      </c>
      <c r="R2883" s="27">
        <v>52.524000000000001</v>
      </c>
      <c r="S2883" s="27">
        <v>42.710999999999999</v>
      </c>
      <c r="T2883" s="27">
        <v>28.716000000000001</v>
      </c>
      <c r="U2883" s="27">
        <v>24.559000000000001</v>
      </c>
      <c r="V2883" s="27">
        <v>21.440999999999999</v>
      </c>
      <c r="W2883" s="27">
        <v>14.829000000000001</v>
      </c>
      <c r="X2883" s="27">
        <v>8.3219999999999992</v>
      </c>
      <c r="Y2883" s="27">
        <v>3.2040000000000002</v>
      </c>
      <c r="Z2883" s="27">
        <v>1.0309999999999999</v>
      </c>
      <c r="AA2883" s="27">
        <v>0.23699999999999999</v>
      </c>
      <c r="AB2883" s="27">
        <v>3.2000000000000001E-2</v>
      </c>
      <c r="AC2883" s="27">
        <v>2E-3</v>
      </c>
    </row>
    <row r="2884" spans="1:29" ht="23" hidden="1">
      <c r="A2884" s="31">
        <v>2867</v>
      </c>
      <c r="B2884" s="29" t="s">
        <v>1059</v>
      </c>
      <c r="C2884" s="30" t="s">
        <v>1259</v>
      </c>
      <c r="D2884" s="28"/>
      <c r="E2884" s="28">
        <v>1835</v>
      </c>
      <c r="F2884" s="29" t="s">
        <v>1107</v>
      </c>
      <c r="G2884" s="28">
        <v>1828</v>
      </c>
      <c r="H2884" s="28">
        <v>1955</v>
      </c>
      <c r="I2884" s="27">
        <v>260.798</v>
      </c>
      <c r="J2884" s="27">
        <v>201.41399999999999</v>
      </c>
      <c r="K2884" s="27">
        <v>172.08799999999999</v>
      </c>
      <c r="L2884" s="27">
        <v>149.59399999999999</v>
      </c>
      <c r="M2884" s="27">
        <v>129.99600000000001</v>
      </c>
      <c r="N2884" s="27">
        <v>112.163</v>
      </c>
      <c r="O2884" s="27">
        <v>97.417000000000002</v>
      </c>
      <c r="P2884" s="27">
        <v>81.652000000000001</v>
      </c>
      <c r="Q2884" s="27">
        <v>67.994</v>
      </c>
      <c r="R2884" s="27">
        <v>56.226999999999997</v>
      </c>
      <c r="S2884" s="27">
        <v>45.145000000000003</v>
      </c>
      <c r="T2884" s="27">
        <v>35.167000000000002</v>
      </c>
      <c r="U2884" s="27">
        <v>22.948</v>
      </c>
      <c r="V2884" s="27">
        <v>18.350000000000001</v>
      </c>
      <c r="W2884" s="27">
        <v>14.692</v>
      </c>
      <c r="X2884" s="27">
        <v>9.17</v>
      </c>
      <c r="Y2884" s="27">
        <v>4.694</v>
      </c>
      <c r="Z2884" s="27">
        <v>0.58899999999999997</v>
      </c>
      <c r="AA2884" s="27">
        <v>0.1</v>
      </c>
      <c r="AB2884" s="27">
        <v>1.7000000000000001E-2</v>
      </c>
      <c r="AC2884" s="27">
        <v>3.0000000000000001E-3</v>
      </c>
    </row>
    <row r="2885" spans="1:29" ht="23" hidden="1">
      <c r="A2885" s="31">
        <v>2868</v>
      </c>
      <c r="B2885" s="29" t="s">
        <v>1059</v>
      </c>
      <c r="C2885" s="30" t="s">
        <v>1259</v>
      </c>
      <c r="D2885" s="28"/>
      <c r="E2885" s="28">
        <v>1835</v>
      </c>
      <c r="F2885" s="29" t="s">
        <v>1107</v>
      </c>
      <c r="G2885" s="28">
        <v>1828</v>
      </c>
      <c r="H2885" s="28">
        <v>1960</v>
      </c>
      <c r="I2885" s="27">
        <v>289.017</v>
      </c>
      <c r="J2885" s="27">
        <v>241.47</v>
      </c>
      <c r="K2885" s="27">
        <v>193.73599999999999</v>
      </c>
      <c r="L2885" s="27">
        <v>163.178</v>
      </c>
      <c r="M2885" s="27">
        <v>140.655</v>
      </c>
      <c r="N2885" s="27">
        <v>121.4</v>
      </c>
      <c r="O2885" s="27">
        <v>103.64400000000001</v>
      </c>
      <c r="P2885" s="27">
        <v>89.775000000000006</v>
      </c>
      <c r="Q2885" s="27">
        <v>74.468000000000004</v>
      </c>
      <c r="R2885" s="27">
        <v>61.948</v>
      </c>
      <c r="S2885" s="27">
        <v>49.33</v>
      </c>
      <c r="T2885" s="27">
        <v>38.741</v>
      </c>
      <c r="U2885" s="27">
        <v>29.388000000000002</v>
      </c>
      <c r="V2885" s="27">
        <v>17.597999999999999</v>
      </c>
      <c r="W2885" s="27">
        <v>13.178000000000001</v>
      </c>
      <c r="X2885" s="27">
        <v>9.1980000000000004</v>
      </c>
      <c r="Y2885" s="27">
        <v>4.7629999999999999</v>
      </c>
      <c r="Z2885" s="27">
        <v>0.65800000000000003</v>
      </c>
      <c r="AA2885" s="27">
        <v>6.4000000000000001E-2</v>
      </c>
      <c r="AB2885" s="27">
        <v>5.0000000000000001E-3</v>
      </c>
      <c r="AC2885" s="27">
        <v>2E-3</v>
      </c>
    </row>
    <row r="2886" spans="1:29" ht="23" hidden="1">
      <c r="A2886" s="31">
        <v>2869</v>
      </c>
      <c r="B2886" s="29" t="s">
        <v>1059</v>
      </c>
      <c r="C2886" s="30" t="s">
        <v>1259</v>
      </c>
      <c r="D2886" s="28"/>
      <c r="E2886" s="28">
        <v>1835</v>
      </c>
      <c r="F2886" s="29" t="s">
        <v>1107</v>
      </c>
      <c r="G2886" s="28">
        <v>1828</v>
      </c>
      <c r="H2886" s="28">
        <v>1965</v>
      </c>
      <c r="I2886" s="27">
        <v>321.35700000000003</v>
      </c>
      <c r="J2886" s="27">
        <v>273.94299999999998</v>
      </c>
      <c r="K2886" s="27">
        <v>235.01300000000001</v>
      </c>
      <c r="L2886" s="27">
        <v>186.33799999999999</v>
      </c>
      <c r="M2886" s="27">
        <v>156.53700000000001</v>
      </c>
      <c r="N2886" s="27">
        <v>133.71</v>
      </c>
      <c r="O2886" s="27">
        <v>115.593</v>
      </c>
      <c r="P2886" s="27">
        <v>98.275000000000006</v>
      </c>
      <c r="Q2886" s="27">
        <v>83.837999999999994</v>
      </c>
      <c r="R2886" s="27">
        <v>69.040999999999997</v>
      </c>
      <c r="S2886" s="27">
        <v>56.186</v>
      </c>
      <c r="T2886" s="27">
        <v>43.609000000000002</v>
      </c>
      <c r="U2886" s="27">
        <v>32.890999999999998</v>
      </c>
      <c r="V2886" s="27">
        <v>23.51</v>
      </c>
      <c r="W2886" s="27">
        <v>13.19</v>
      </c>
      <c r="X2886" s="27">
        <v>8.4890000000000008</v>
      </c>
      <c r="Y2886" s="27">
        <v>4.867</v>
      </c>
      <c r="Z2886" s="27">
        <v>0.77600000000000002</v>
      </c>
      <c r="AA2886" s="27">
        <v>7.2999999999999995E-2</v>
      </c>
      <c r="AB2886" s="27">
        <v>0</v>
      </c>
      <c r="AC2886" s="27">
        <v>1E-3</v>
      </c>
    </row>
    <row r="2887" spans="1:29" ht="23" hidden="1">
      <c r="A2887" s="31">
        <v>2870</v>
      </c>
      <c r="B2887" s="29" t="s">
        <v>1059</v>
      </c>
      <c r="C2887" s="30" t="s">
        <v>1259</v>
      </c>
      <c r="D2887" s="28"/>
      <c r="E2887" s="28">
        <v>1835</v>
      </c>
      <c r="F2887" s="29" t="s">
        <v>1107</v>
      </c>
      <c r="G2887" s="28">
        <v>1828</v>
      </c>
      <c r="H2887" s="28">
        <v>1970</v>
      </c>
      <c r="I2887" s="27">
        <v>351.10899999999998</v>
      </c>
      <c r="J2887" s="27">
        <v>305.73500000000001</v>
      </c>
      <c r="K2887" s="27">
        <v>267.49900000000002</v>
      </c>
      <c r="L2887" s="27">
        <v>227.23699999999999</v>
      </c>
      <c r="M2887" s="27">
        <v>178.96799999999999</v>
      </c>
      <c r="N2887" s="27">
        <v>149.68</v>
      </c>
      <c r="O2887" s="27">
        <v>128.02199999999999</v>
      </c>
      <c r="P2887" s="27">
        <v>110.203</v>
      </c>
      <c r="Q2887" s="27">
        <v>92.212000000000003</v>
      </c>
      <c r="R2887" s="27">
        <v>78.057000000000002</v>
      </c>
      <c r="S2887" s="27">
        <v>63.521000000000001</v>
      </c>
      <c r="T2887" s="27">
        <v>49.798000000000002</v>
      </c>
      <c r="U2887" s="27">
        <v>37.381</v>
      </c>
      <c r="V2887" s="27">
        <v>26.640999999999998</v>
      </c>
      <c r="W2887" s="27">
        <v>17.545999999999999</v>
      </c>
      <c r="X2887" s="27">
        <v>8.6950000000000003</v>
      </c>
      <c r="Y2887" s="27">
        <v>4.6550000000000002</v>
      </c>
      <c r="Z2887" s="27">
        <v>0.76400000000000001</v>
      </c>
      <c r="AA2887" s="27">
        <v>9.8000000000000004E-2</v>
      </c>
      <c r="AB2887" s="27">
        <v>2E-3</v>
      </c>
      <c r="AC2887" s="27">
        <v>0</v>
      </c>
    </row>
    <row r="2888" spans="1:29" ht="23" hidden="1">
      <c r="A2888" s="31">
        <v>2871</v>
      </c>
      <c r="B2888" s="29" t="s">
        <v>1059</v>
      </c>
      <c r="C2888" s="30" t="s">
        <v>1259</v>
      </c>
      <c r="D2888" s="28"/>
      <c r="E2888" s="28">
        <v>1835</v>
      </c>
      <c r="F2888" s="29" t="s">
        <v>1107</v>
      </c>
      <c r="G2888" s="28">
        <v>1828</v>
      </c>
      <c r="H2888" s="28">
        <v>1975</v>
      </c>
      <c r="I2888" s="27">
        <v>390.303</v>
      </c>
      <c r="J2888" s="27">
        <v>335.57499999999999</v>
      </c>
      <c r="K2888" s="27">
        <v>299.44499999999999</v>
      </c>
      <c r="L2888" s="27">
        <v>259.24099999999999</v>
      </c>
      <c r="M2888" s="27">
        <v>217.81399999999999</v>
      </c>
      <c r="N2888" s="27">
        <v>171.39699999999999</v>
      </c>
      <c r="O2888" s="27">
        <v>143.14400000000001</v>
      </c>
      <c r="P2888" s="27">
        <v>121.489</v>
      </c>
      <c r="Q2888" s="27">
        <v>103.938</v>
      </c>
      <c r="R2888" s="27">
        <v>86.16</v>
      </c>
      <c r="S2888" s="27">
        <v>72.123000000000005</v>
      </c>
      <c r="T2888" s="27">
        <v>56.905000000000001</v>
      </c>
      <c r="U2888" s="27">
        <v>43.171999999999997</v>
      </c>
      <c r="V2888" s="27">
        <v>30.664999999999999</v>
      </c>
      <c r="W2888" s="27">
        <v>20.288</v>
      </c>
      <c r="X2888" s="27">
        <v>11.973000000000001</v>
      </c>
      <c r="Y2888" s="27">
        <v>5.0209999999999999</v>
      </c>
      <c r="Z2888" s="27">
        <v>0.91200000000000003</v>
      </c>
      <c r="AA2888" s="27">
        <v>0.106</v>
      </c>
      <c r="AB2888" s="27">
        <v>6.0000000000000001E-3</v>
      </c>
      <c r="AC2888" s="27">
        <v>0</v>
      </c>
    </row>
    <row r="2889" spans="1:29" ht="23" hidden="1">
      <c r="A2889" s="31">
        <v>2872</v>
      </c>
      <c r="B2889" s="29" t="s">
        <v>1059</v>
      </c>
      <c r="C2889" s="30" t="s">
        <v>1259</v>
      </c>
      <c r="D2889" s="28"/>
      <c r="E2889" s="28">
        <v>1835</v>
      </c>
      <c r="F2889" s="29" t="s">
        <v>1107</v>
      </c>
      <c r="G2889" s="28">
        <v>1828</v>
      </c>
      <c r="H2889" s="28">
        <v>1980</v>
      </c>
      <c r="I2889" s="27">
        <v>434.87099999999998</v>
      </c>
      <c r="J2889" s="27">
        <v>375.53500000000003</v>
      </c>
      <c r="K2889" s="27">
        <v>330.44099999999997</v>
      </c>
      <c r="L2889" s="27">
        <v>290.55200000000002</v>
      </c>
      <c r="M2889" s="27">
        <v>247.17699999999999</v>
      </c>
      <c r="N2889" s="27">
        <v>208.51300000000001</v>
      </c>
      <c r="O2889" s="27">
        <v>165.286</v>
      </c>
      <c r="P2889" s="27">
        <v>136.87</v>
      </c>
      <c r="Q2889" s="27">
        <v>114.989</v>
      </c>
      <c r="R2889" s="27">
        <v>97.573999999999998</v>
      </c>
      <c r="S2889" s="27">
        <v>80.058999999999997</v>
      </c>
      <c r="T2889" s="27">
        <v>65.236999999999995</v>
      </c>
      <c r="U2889" s="27">
        <v>49.322000000000003</v>
      </c>
      <c r="V2889" s="27">
        <v>35.384</v>
      </c>
      <c r="W2889" s="27">
        <v>23.315999999999999</v>
      </c>
      <c r="X2889" s="27">
        <v>14.095000000000001</v>
      </c>
      <c r="Y2889" s="27">
        <v>7.0380000000000003</v>
      </c>
      <c r="Z2889" s="27">
        <v>1.1739999999999999</v>
      </c>
      <c r="AA2889" s="27">
        <v>0.157</v>
      </c>
      <c r="AB2889" s="27">
        <v>6.0000000000000001E-3</v>
      </c>
      <c r="AC2889" s="27">
        <v>0</v>
      </c>
    </row>
    <row r="2890" spans="1:29" ht="23" hidden="1">
      <c r="A2890" s="31">
        <v>2873</v>
      </c>
      <c r="B2890" s="29" t="s">
        <v>1059</v>
      </c>
      <c r="C2890" s="30" t="s">
        <v>1259</v>
      </c>
      <c r="D2890" s="28"/>
      <c r="E2890" s="28">
        <v>1835</v>
      </c>
      <c r="F2890" s="29" t="s">
        <v>1107</v>
      </c>
      <c r="G2890" s="28">
        <v>1828</v>
      </c>
      <c r="H2890" s="28">
        <v>1985</v>
      </c>
      <c r="I2890" s="27">
        <v>479.18599999999998</v>
      </c>
      <c r="J2890" s="27">
        <v>423.06200000000001</v>
      </c>
      <c r="K2890" s="27">
        <v>371.904</v>
      </c>
      <c r="L2890" s="27">
        <v>323.95699999999999</v>
      </c>
      <c r="M2890" s="27">
        <v>282.20100000000002</v>
      </c>
      <c r="N2890" s="27">
        <v>241.84299999999999</v>
      </c>
      <c r="O2890" s="27">
        <v>203.80699999999999</v>
      </c>
      <c r="P2890" s="27">
        <v>158.881</v>
      </c>
      <c r="Q2890" s="27">
        <v>131.72300000000001</v>
      </c>
      <c r="R2890" s="27">
        <v>108.96599999999999</v>
      </c>
      <c r="S2890" s="27">
        <v>91.463999999999999</v>
      </c>
      <c r="T2890" s="27">
        <v>72.766999999999996</v>
      </c>
      <c r="U2890" s="27">
        <v>57.226999999999997</v>
      </c>
      <c r="V2890" s="27">
        <v>41.268000000000001</v>
      </c>
      <c r="W2890" s="27">
        <v>28.335000000000001</v>
      </c>
      <c r="X2890" s="27">
        <v>16.768000000000001</v>
      </c>
      <c r="Y2890" s="27">
        <v>8.6999999999999993</v>
      </c>
      <c r="Z2890" s="27">
        <v>1.6719999999999999</v>
      </c>
      <c r="AA2890" s="27">
        <v>0.20699999999999999</v>
      </c>
      <c r="AB2890" s="27">
        <v>1.4999999999999999E-2</v>
      </c>
      <c r="AC2890" s="27">
        <v>0</v>
      </c>
    </row>
    <row r="2891" spans="1:29" ht="23" hidden="1">
      <c r="A2891" s="31">
        <v>2874</v>
      </c>
      <c r="B2891" s="29" t="s">
        <v>1059</v>
      </c>
      <c r="C2891" s="30" t="s">
        <v>1259</v>
      </c>
      <c r="D2891" s="28"/>
      <c r="E2891" s="28">
        <v>1835</v>
      </c>
      <c r="F2891" s="29" t="s">
        <v>1107</v>
      </c>
      <c r="G2891" s="28">
        <v>1828</v>
      </c>
      <c r="H2891" s="28">
        <v>1990</v>
      </c>
      <c r="I2891" s="27">
        <v>505.82799999999997</v>
      </c>
      <c r="J2891" s="27">
        <v>461.99900000000002</v>
      </c>
      <c r="K2891" s="27">
        <v>412.96600000000001</v>
      </c>
      <c r="L2891" s="27">
        <v>362.995</v>
      </c>
      <c r="M2891" s="27">
        <v>313.315</v>
      </c>
      <c r="N2891" s="27">
        <v>272.64600000000002</v>
      </c>
      <c r="O2891" s="27">
        <v>232.77699999999999</v>
      </c>
      <c r="P2891" s="27">
        <v>195.26</v>
      </c>
      <c r="Q2891" s="27">
        <v>152.00800000000001</v>
      </c>
      <c r="R2891" s="27">
        <v>124.65</v>
      </c>
      <c r="S2891" s="27">
        <v>102.066</v>
      </c>
      <c r="T2891" s="27">
        <v>83.364999999999995</v>
      </c>
      <c r="U2891" s="27">
        <v>64.724999999999994</v>
      </c>
      <c r="V2891" s="27">
        <v>48.378</v>
      </c>
      <c r="W2891" s="27">
        <v>32.786999999999999</v>
      </c>
      <c r="X2891" s="27">
        <v>20.492000000000001</v>
      </c>
      <c r="Y2891" s="27">
        <v>10.535</v>
      </c>
      <c r="Z2891" s="27">
        <v>2.1619999999999999</v>
      </c>
      <c r="AA2891" s="27">
        <v>0.313</v>
      </c>
      <c r="AB2891" s="27">
        <v>0.02</v>
      </c>
      <c r="AC2891" s="27">
        <v>0</v>
      </c>
    </row>
    <row r="2892" spans="1:29" ht="23" hidden="1">
      <c r="A2892" s="31">
        <v>2875</v>
      </c>
      <c r="B2892" s="29" t="s">
        <v>1059</v>
      </c>
      <c r="C2892" s="30" t="s">
        <v>1259</v>
      </c>
      <c r="D2892" s="28"/>
      <c r="E2892" s="28">
        <v>1835</v>
      </c>
      <c r="F2892" s="29" t="s">
        <v>1107</v>
      </c>
      <c r="G2892" s="28">
        <v>1828</v>
      </c>
      <c r="H2892" s="28">
        <v>1995</v>
      </c>
      <c r="I2892" s="27">
        <v>545.48900000000003</v>
      </c>
      <c r="J2892" s="27">
        <v>488.51</v>
      </c>
      <c r="K2892" s="27">
        <v>454.69099999999997</v>
      </c>
      <c r="L2892" s="27">
        <v>403.53100000000001</v>
      </c>
      <c r="M2892" s="27">
        <v>349.76900000000001</v>
      </c>
      <c r="N2892" s="27">
        <v>303.73899999999998</v>
      </c>
      <c r="O2892" s="27">
        <v>264.56099999999998</v>
      </c>
      <c r="P2892" s="27">
        <v>224.65100000000001</v>
      </c>
      <c r="Q2892" s="27">
        <v>187.90799999999999</v>
      </c>
      <c r="R2892" s="27">
        <v>145.71199999999999</v>
      </c>
      <c r="S2892" s="27">
        <v>117.087</v>
      </c>
      <c r="T2892" s="27">
        <v>93.903999999999996</v>
      </c>
      <c r="U2892" s="27">
        <v>74.59</v>
      </c>
      <c r="V2892" s="27">
        <v>55.000999999999998</v>
      </c>
      <c r="W2892" s="27">
        <v>38.362000000000002</v>
      </c>
      <c r="X2892" s="27">
        <v>23.963999999999999</v>
      </c>
      <c r="Y2892" s="27">
        <v>12.743</v>
      </c>
      <c r="Z2892" s="27">
        <v>2.9529999999999998</v>
      </c>
      <c r="AA2892" s="27">
        <v>0.44600000000000001</v>
      </c>
      <c r="AB2892" s="27">
        <v>3.6999999999999998E-2</v>
      </c>
      <c r="AC2892" s="27">
        <v>1E-3</v>
      </c>
    </row>
    <row r="2893" spans="1:29" ht="23" hidden="1">
      <c r="A2893" s="31">
        <v>2876</v>
      </c>
      <c r="B2893" s="29" t="s">
        <v>1059</v>
      </c>
      <c r="C2893" s="30" t="s">
        <v>1259</v>
      </c>
      <c r="D2893" s="28"/>
      <c r="E2893" s="28">
        <v>1835</v>
      </c>
      <c r="F2893" s="29" t="s">
        <v>1107</v>
      </c>
      <c r="G2893" s="28">
        <v>1828</v>
      </c>
      <c r="H2893" s="28">
        <v>2000</v>
      </c>
      <c r="I2893" s="27">
        <v>598.58799999999997</v>
      </c>
      <c r="J2893" s="27">
        <v>529.16399999999999</v>
      </c>
      <c r="K2893" s="27">
        <v>479.346</v>
      </c>
      <c r="L2893" s="27">
        <v>443.11099999999999</v>
      </c>
      <c r="M2893" s="27">
        <v>390.41199999999998</v>
      </c>
      <c r="N2893" s="27">
        <v>341.37099999999998</v>
      </c>
      <c r="O2893" s="27">
        <v>295.202</v>
      </c>
      <c r="P2893" s="27">
        <v>255.67</v>
      </c>
      <c r="Q2893" s="27">
        <v>215.55</v>
      </c>
      <c r="R2893" s="27">
        <v>178.506</v>
      </c>
      <c r="S2893" s="27">
        <v>137.38399999999999</v>
      </c>
      <c r="T2893" s="27">
        <v>107.663</v>
      </c>
      <c r="U2893" s="27">
        <v>84.724999999999994</v>
      </c>
      <c r="V2893" s="27">
        <v>63.750999999999998</v>
      </c>
      <c r="W2893" s="27">
        <v>44.075000000000003</v>
      </c>
      <c r="X2893" s="27">
        <v>28.315999999999999</v>
      </c>
      <c r="Y2893" s="27">
        <v>15.667999999999999</v>
      </c>
      <c r="Z2893" s="27">
        <v>3.9449999999999998</v>
      </c>
      <c r="AA2893" s="27">
        <v>0.61</v>
      </c>
      <c r="AB2893" s="27">
        <v>6.6000000000000003E-2</v>
      </c>
      <c r="AC2893" s="27">
        <v>3.0000000000000001E-3</v>
      </c>
    </row>
    <row r="2894" spans="1:29" ht="23" hidden="1">
      <c r="A2894" s="31">
        <v>2877</v>
      </c>
      <c r="B2894" s="29" t="s">
        <v>1059</v>
      </c>
      <c r="C2894" s="30" t="s">
        <v>1259</v>
      </c>
      <c r="D2894" s="28"/>
      <c r="E2894" s="28">
        <v>1835</v>
      </c>
      <c r="F2894" s="29" t="s">
        <v>1107</v>
      </c>
      <c r="G2894" s="28">
        <v>1828</v>
      </c>
      <c r="H2894" s="28">
        <v>2005</v>
      </c>
      <c r="I2894" s="27">
        <v>624.64200000000005</v>
      </c>
      <c r="J2894" s="27">
        <v>572.49599999999998</v>
      </c>
      <c r="K2894" s="27">
        <v>509.23</v>
      </c>
      <c r="L2894" s="27">
        <v>460.59399999999999</v>
      </c>
      <c r="M2894" s="27">
        <v>423.16</v>
      </c>
      <c r="N2894" s="27">
        <v>374.75799999999998</v>
      </c>
      <c r="O2894" s="27">
        <v>327.524</v>
      </c>
      <c r="P2894" s="27">
        <v>284.98</v>
      </c>
      <c r="Q2894" s="27">
        <v>247.72300000000001</v>
      </c>
      <c r="R2894" s="27">
        <v>207.48699999999999</v>
      </c>
      <c r="S2894" s="27">
        <v>168.55799999999999</v>
      </c>
      <c r="T2894" s="27">
        <v>127.29300000000001</v>
      </c>
      <c r="U2894" s="27">
        <v>96.474999999999994</v>
      </c>
      <c r="V2894" s="27">
        <v>72.960999999999999</v>
      </c>
      <c r="W2894" s="27">
        <v>51.639000000000003</v>
      </c>
      <c r="X2894" s="27">
        <v>32.722000000000001</v>
      </c>
      <c r="Y2894" s="27">
        <v>18.007999999999999</v>
      </c>
      <c r="Z2894" s="27">
        <v>4.992</v>
      </c>
      <c r="AA2894" s="27">
        <v>0.85199999999999998</v>
      </c>
      <c r="AB2894" s="27">
        <v>8.7999999999999995E-2</v>
      </c>
      <c r="AC2894" s="27">
        <v>8.0000000000000002E-3</v>
      </c>
    </row>
    <row r="2895" spans="1:29" ht="23" hidden="1">
      <c r="A2895" s="31">
        <v>2878</v>
      </c>
      <c r="B2895" s="29" t="s">
        <v>1059</v>
      </c>
      <c r="C2895" s="30" t="s">
        <v>1259</v>
      </c>
      <c r="D2895" s="28"/>
      <c r="E2895" s="28">
        <v>1835</v>
      </c>
      <c r="F2895" s="29" t="s">
        <v>1107</v>
      </c>
      <c r="G2895" s="28">
        <v>1828</v>
      </c>
      <c r="H2895" s="28">
        <v>2010</v>
      </c>
      <c r="I2895" s="27">
        <v>660.19299999999998</v>
      </c>
      <c r="J2895" s="27">
        <v>609.90700000000004</v>
      </c>
      <c r="K2895" s="27">
        <v>564.81700000000001</v>
      </c>
      <c r="L2895" s="27">
        <v>498.65699999999998</v>
      </c>
      <c r="M2895" s="27">
        <v>449.12900000000002</v>
      </c>
      <c r="N2895" s="27">
        <v>415.62700000000001</v>
      </c>
      <c r="O2895" s="27">
        <v>368.26600000000002</v>
      </c>
      <c r="P2895" s="27">
        <v>320.65100000000001</v>
      </c>
      <c r="Q2895" s="27">
        <v>274.93599999999998</v>
      </c>
      <c r="R2895" s="27">
        <v>237.404</v>
      </c>
      <c r="S2895" s="27">
        <v>196.809</v>
      </c>
      <c r="T2895" s="27">
        <v>158.31399999999999</v>
      </c>
      <c r="U2895" s="27">
        <v>115.52500000000001</v>
      </c>
      <c r="V2895" s="27">
        <v>84.912999999999997</v>
      </c>
      <c r="W2895" s="27">
        <v>60.518999999999998</v>
      </c>
      <c r="X2895" s="27">
        <v>39.375999999999998</v>
      </c>
      <c r="Y2895" s="27">
        <v>21.457999999999998</v>
      </c>
      <c r="Z2895" s="27">
        <v>6.016</v>
      </c>
      <c r="AA2895" s="27">
        <v>1.2010000000000001</v>
      </c>
      <c r="AB2895" s="27">
        <v>0.14699999999999999</v>
      </c>
      <c r="AC2895" s="27">
        <v>1.2E-2</v>
      </c>
    </row>
    <row r="2896" spans="1:29" ht="23" hidden="1">
      <c r="A2896" s="31">
        <v>2879</v>
      </c>
      <c r="B2896" s="29" t="s">
        <v>1059</v>
      </c>
      <c r="C2896" s="30" t="s">
        <v>1259</v>
      </c>
      <c r="D2896" s="28"/>
      <c r="E2896" s="28">
        <v>1835</v>
      </c>
      <c r="F2896" s="29" t="s">
        <v>1107</v>
      </c>
      <c r="G2896" s="28">
        <v>1828</v>
      </c>
      <c r="H2896" s="28">
        <v>2015</v>
      </c>
      <c r="I2896" s="27">
        <v>689.78099999999995</v>
      </c>
      <c r="J2896" s="27">
        <v>654.23900000000003</v>
      </c>
      <c r="K2896" s="27">
        <v>602.14400000000001</v>
      </c>
      <c r="L2896" s="27">
        <v>554.65599999999995</v>
      </c>
      <c r="M2896" s="27">
        <v>486.52300000000002</v>
      </c>
      <c r="N2896" s="27">
        <v>437.38200000000001</v>
      </c>
      <c r="O2896" s="27">
        <v>405.66399999999999</v>
      </c>
      <c r="P2896" s="27">
        <v>359.85399999999998</v>
      </c>
      <c r="Q2896" s="27">
        <v>310.28100000000001</v>
      </c>
      <c r="R2896" s="27">
        <v>265.24799999999999</v>
      </c>
      <c r="S2896" s="27">
        <v>227.065</v>
      </c>
      <c r="T2896" s="27">
        <v>184.36600000000001</v>
      </c>
      <c r="U2896" s="27">
        <v>143.405</v>
      </c>
      <c r="V2896" s="27">
        <v>98.323999999999998</v>
      </c>
      <c r="W2896" s="27">
        <v>64.658000000000001</v>
      </c>
      <c r="X2896" s="27">
        <v>38.896000000000001</v>
      </c>
      <c r="Y2896" s="27">
        <v>20.074000000000002</v>
      </c>
      <c r="Z2896" s="27">
        <v>7.5839999999999996</v>
      </c>
      <c r="AA2896" s="27">
        <v>1.506</v>
      </c>
      <c r="AB2896" s="27">
        <v>0.23100000000000001</v>
      </c>
      <c r="AC2896" s="27">
        <v>2.1000000000000001E-2</v>
      </c>
    </row>
    <row r="2897" spans="1:29" ht="23" hidden="1">
      <c r="A2897" s="31">
        <v>2880</v>
      </c>
      <c r="B2897" s="29" t="s">
        <v>1059</v>
      </c>
      <c r="C2897" s="30" t="s">
        <v>1259</v>
      </c>
      <c r="D2897" s="28"/>
      <c r="E2897" s="28">
        <v>1835</v>
      </c>
      <c r="F2897" s="29" t="s">
        <v>1107</v>
      </c>
      <c r="G2897" s="28">
        <v>1828</v>
      </c>
      <c r="H2897" s="28">
        <v>2020</v>
      </c>
      <c r="I2897" s="27">
        <v>717.23099999999999</v>
      </c>
      <c r="J2897" s="27">
        <v>678.29600000000005</v>
      </c>
      <c r="K2897" s="27">
        <v>646.76800000000003</v>
      </c>
      <c r="L2897" s="27">
        <v>595.98</v>
      </c>
      <c r="M2897" s="27">
        <v>545.89099999999996</v>
      </c>
      <c r="N2897" s="27">
        <v>476.38</v>
      </c>
      <c r="O2897" s="27">
        <v>429.49900000000002</v>
      </c>
      <c r="P2897" s="27">
        <v>397.05599999999998</v>
      </c>
      <c r="Q2897" s="27">
        <v>349.87799999999999</v>
      </c>
      <c r="R2897" s="27">
        <v>302.86799999999999</v>
      </c>
      <c r="S2897" s="27">
        <v>256.18799999999999</v>
      </c>
      <c r="T2897" s="27">
        <v>215.268</v>
      </c>
      <c r="U2897" s="27">
        <v>170.47399999999999</v>
      </c>
      <c r="V2897" s="27">
        <v>125.304</v>
      </c>
      <c r="W2897" s="27">
        <v>78.096000000000004</v>
      </c>
      <c r="X2897" s="27">
        <v>43.973999999999997</v>
      </c>
      <c r="Y2897" s="27">
        <v>21.625</v>
      </c>
      <c r="Z2897" s="27">
        <v>8.032</v>
      </c>
      <c r="AA2897" s="27">
        <v>2.0070000000000001</v>
      </c>
      <c r="AB2897" s="27">
        <v>0.30399999999999999</v>
      </c>
      <c r="AC2897" s="27">
        <v>3.5000000000000003E-2</v>
      </c>
    </row>
    <row r="2898" spans="1:29" ht="11.5" hidden="1">
      <c r="A2898" s="26">
        <v>2881</v>
      </c>
      <c r="B2898" s="24" t="s">
        <v>1059</v>
      </c>
      <c r="C2898" s="32" t="s">
        <v>1260</v>
      </c>
      <c r="D2898" s="23"/>
      <c r="E2898" s="23">
        <v>928</v>
      </c>
      <c r="F2898" s="24" t="s">
        <v>1109</v>
      </c>
      <c r="G2898" s="23">
        <v>1835</v>
      </c>
      <c r="H2898" s="23">
        <v>1950</v>
      </c>
      <c r="I2898" s="22">
        <v>191.43799999999999</v>
      </c>
      <c r="J2898" s="22">
        <v>156.73099999999999</v>
      </c>
      <c r="K2898" s="22">
        <v>137.28700000000001</v>
      </c>
      <c r="L2898" s="22">
        <v>121.625</v>
      </c>
      <c r="M2898" s="22">
        <v>105.343</v>
      </c>
      <c r="N2898" s="22">
        <v>91.540999999999997</v>
      </c>
      <c r="O2898" s="22">
        <v>78.715000000000003</v>
      </c>
      <c r="P2898" s="22">
        <v>66.552999999999997</v>
      </c>
      <c r="Q2898" s="22">
        <v>55.588000000000001</v>
      </c>
      <c r="R2898" s="22">
        <v>46.415999999999997</v>
      </c>
      <c r="S2898" s="22">
        <v>37.781999999999996</v>
      </c>
      <c r="T2898" s="22">
        <v>24.963999999999999</v>
      </c>
      <c r="U2898" s="22">
        <v>21.256</v>
      </c>
      <c r="V2898" s="22">
        <v>19.280999999999999</v>
      </c>
      <c r="W2898" s="22">
        <v>13.289</v>
      </c>
      <c r="X2898" s="22">
        <v>7.3929999999999998</v>
      </c>
      <c r="Y2898" s="22">
        <v>2.6040000000000001</v>
      </c>
      <c r="Z2898" s="22">
        <v>0.85099999999999998</v>
      </c>
      <c r="AA2898" s="22">
        <v>0.19500000000000001</v>
      </c>
      <c r="AB2898" s="22">
        <v>0.03</v>
      </c>
      <c r="AC2898" s="22">
        <v>2E-3</v>
      </c>
    </row>
    <row r="2899" spans="1:29" ht="11.5" hidden="1">
      <c r="A2899" s="26">
        <v>2882</v>
      </c>
      <c r="B2899" s="24" t="s">
        <v>1059</v>
      </c>
      <c r="C2899" s="32" t="s">
        <v>1260</v>
      </c>
      <c r="D2899" s="23"/>
      <c r="E2899" s="23">
        <v>928</v>
      </c>
      <c r="F2899" s="24" t="s">
        <v>1109</v>
      </c>
      <c r="G2899" s="23">
        <v>1835</v>
      </c>
      <c r="H2899" s="23">
        <v>1955</v>
      </c>
      <c r="I2899" s="22">
        <v>221.173</v>
      </c>
      <c r="J2899" s="22">
        <v>172.126</v>
      </c>
      <c r="K2899" s="22">
        <v>147.07599999999999</v>
      </c>
      <c r="L2899" s="22">
        <v>128.624</v>
      </c>
      <c r="M2899" s="22">
        <v>112.026</v>
      </c>
      <c r="N2899" s="22">
        <v>95.85</v>
      </c>
      <c r="O2899" s="22">
        <v>83.405000000000001</v>
      </c>
      <c r="P2899" s="22">
        <v>70.784000000000006</v>
      </c>
      <c r="Q2899" s="22">
        <v>59.194000000000003</v>
      </c>
      <c r="R2899" s="22">
        <v>49.067999999999998</v>
      </c>
      <c r="S2899" s="22">
        <v>39.494999999999997</v>
      </c>
      <c r="T2899" s="22">
        <v>30.562000000000001</v>
      </c>
      <c r="U2899" s="22">
        <v>19.465</v>
      </c>
      <c r="V2899" s="22">
        <v>15.484</v>
      </c>
      <c r="W2899" s="22">
        <v>12.975</v>
      </c>
      <c r="X2899" s="22">
        <v>8.0790000000000006</v>
      </c>
      <c r="Y2899" s="22">
        <v>4.1779999999999999</v>
      </c>
      <c r="Z2899" s="22">
        <v>0.38900000000000001</v>
      </c>
      <c r="AA2899" s="22">
        <v>6.7000000000000004E-2</v>
      </c>
      <c r="AB2899" s="22">
        <v>1.7000000000000001E-2</v>
      </c>
      <c r="AC2899" s="22">
        <v>3.0000000000000001E-3</v>
      </c>
    </row>
    <row r="2900" spans="1:29" ht="11.5" hidden="1">
      <c r="A2900" s="26">
        <v>2883</v>
      </c>
      <c r="B2900" s="24" t="s">
        <v>1059</v>
      </c>
      <c r="C2900" s="32" t="s">
        <v>1260</v>
      </c>
      <c r="D2900" s="23"/>
      <c r="E2900" s="23">
        <v>928</v>
      </c>
      <c r="F2900" s="24" t="s">
        <v>1109</v>
      </c>
      <c r="G2900" s="23">
        <v>1835</v>
      </c>
      <c r="H2900" s="23">
        <v>1960</v>
      </c>
      <c r="I2900" s="22">
        <v>244.46700000000001</v>
      </c>
      <c r="J2900" s="22">
        <v>204.13499999999999</v>
      </c>
      <c r="K2900" s="22">
        <v>165.137</v>
      </c>
      <c r="L2900" s="22">
        <v>140.24</v>
      </c>
      <c r="M2900" s="22">
        <v>120.995</v>
      </c>
      <c r="N2900" s="22">
        <v>104.298</v>
      </c>
      <c r="O2900" s="22">
        <v>88.747</v>
      </c>
      <c r="P2900" s="22">
        <v>76.567999999999998</v>
      </c>
      <c r="Q2900" s="22">
        <v>64.724999999999994</v>
      </c>
      <c r="R2900" s="22">
        <v>53.389000000000003</v>
      </c>
      <c r="S2900" s="22">
        <v>42.767000000000003</v>
      </c>
      <c r="T2900" s="22">
        <v>33.588999999999999</v>
      </c>
      <c r="U2900" s="22">
        <v>25.146999999999998</v>
      </c>
      <c r="V2900" s="22">
        <v>14.680999999999999</v>
      </c>
      <c r="W2900" s="22">
        <v>10.829000000000001</v>
      </c>
      <c r="X2900" s="22">
        <v>8.0150000000000006</v>
      </c>
      <c r="Y2900" s="22">
        <v>4.1150000000000002</v>
      </c>
      <c r="Z2900" s="22">
        <v>0.47899999999999998</v>
      </c>
      <c r="AA2900" s="22">
        <v>2.5999999999999999E-2</v>
      </c>
      <c r="AB2900" s="22">
        <v>5.0000000000000001E-3</v>
      </c>
      <c r="AC2900" s="22">
        <v>2E-3</v>
      </c>
    </row>
    <row r="2901" spans="1:29" ht="11.5" hidden="1">
      <c r="A2901" s="26">
        <v>2884</v>
      </c>
      <c r="B2901" s="24" t="s">
        <v>1059</v>
      </c>
      <c r="C2901" s="32" t="s">
        <v>1260</v>
      </c>
      <c r="D2901" s="23"/>
      <c r="E2901" s="23">
        <v>928</v>
      </c>
      <c r="F2901" s="24" t="s">
        <v>1109</v>
      </c>
      <c r="G2901" s="23">
        <v>1835</v>
      </c>
      <c r="H2901" s="23">
        <v>1965</v>
      </c>
      <c r="I2901" s="22">
        <v>269.66800000000001</v>
      </c>
      <c r="J2901" s="22">
        <v>230.071</v>
      </c>
      <c r="K2901" s="22">
        <v>198.75200000000001</v>
      </c>
      <c r="L2901" s="22">
        <v>159.88999999999999</v>
      </c>
      <c r="M2901" s="22">
        <v>134.16499999999999</v>
      </c>
      <c r="N2901" s="22">
        <v>114.702</v>
      </c>
      <c r="O2901" s="22">
        <v>98.790999999999997</v>
      </c>
      <c r="P2901" s="22">
        <v>83.581000000000003</v>
      </c>
      <c r="Q2901" s="22">
        <v>71.477999999999994</v>
      </c>
      <c r="R2901" s="22">
        <v>59.78</v>
      </c>
      <c r="S2901" s="22">
        <v>48.307000000000002</v>
      </c>
      <c r="T2901" s="22">
        <v>37.707000000000001</v>
      </c>
      <c r="U2901" s="22">
        <v>28.355</v>
      </c>
      <c r="V2901" s="22">
        <v>19.981000000000002</v>
      </c>
      <c r="W2901" s="22">
        <v>10.909000000000001</v>
      </c>
      <c r="X2901" s="22">
        <v>6.907</v>
      </c>
      <c r="Y2901" s="22">
        <v>4.1920000000000002</v>
      </c>
      <c r="Z2901" s="22">
        <v>0.53300000000000003</v>
      </c>
      <c r="AA2901" s="22">
        <v>3.7999999999999999E-2</v>
      </c>
      <c r="AB2901" s="22">
        <v>0</v>
      </c>
      <c r="AC2901" s="22">
        <v>1E-3</v>
      </c>
    </row>
    <row r="2902" spans="1:29" ht="11.5" hidden="1">
      <c r="A2902" s="26">
        <v>2885</v>
      </c>
      <c r="B2902" s="24" t="s">
        <v>1059</v>
      </c>
      <c r="C2902" s="32" t="s">
        <v>1260</v>
      </c>
      <c r="D2902" s="23"/>
      <c r="E2902" s="23">
        <v>928</v>
      </c>
      <c r="F2902" s="24" t="s">
        <v>1109</v>
      </c>
      <c r="G2902" s="23">
        <v>1835</v>
      </c>
      <c r="H2902" s="23">
        <v>1970</v>
      </c>
      <c r="I2902" s="22">
        <v>296.39</v>
      </c>
      <c r="J2902" s="22">
        <v>254.68100000000001</v>
      </c>
      <c r="K2902" s="22">
        <v>224.40700000000001</v>
      </c>
      <c r="L2902" s="22">
        <v>193.238</v>
      </c>
      <c r="M2902" s="22">
        <v>154.179</v>
      </c>
      <c r="N2902" s="22">
        <v>128.97499999999999</v>
      </c>
      <c r="O2902" s="22">
        <v>109.732</v>
      </c>
      <c r="P2902" s="22">
        <v>93.893000000000001</v>
      </c>
      <c r="Q2902" s="22">
        <v>78.688000000000002</v>
      </c>
      <c r="R2902" s="22">
        <v>66.53</v>
      </c>
      <c r="S2902" s="22">
        <v>54.597000000000001</v>
      </c>
      <c r="T2902" s="22">
        <v>42.847000000000001</v>
      </c>
      <c r="U2902" s="22">
        <v>32.134999999999998</v>
      </c>
      <c r="V2902" s="22">
        <v>22.803000000000001</v>
      </c>
      <c r="W2902" s="22">
        <v>14.839</v>
      </c>
      <c r="X2902" s="22">
        <v>7.1970000000000001</v>
      </c>
      <c r="Y2902" s="22">
        <v>3.78</v>
      </c>
      <c r="Z2902" s="22">
        <v>0.52100000000000002</v>
      </c>
      <c r="AA2902" s="22">
        <v>4.3999999999999997E-2</v>
      </c>
      <c r="AB2902" s="22">
        <v>2E-3</v>
      </c>
      <c r="AC2902" s="22">
        <v>0</v>
      </c>
    </row>
    <row r="2903" spans="1:29" ht="11.5" hidden="1">
      <c r="A2903" s="26">
        <v>2886</v>
      </c>
      <c r="B2903" s="24" t="s">
        <v>1059</v>
      </c>
      <c r="C2903" s="32" t="s">
        <v>1260</v>
      </c>
      <c r="D2903" s="23"/>
      <c r="E2903" s="23">
        <v>928</v>
      </c>
      <c r="F2903" s="24" t="s">
        <v>1109</v>
      </c>
      <c r="G2903" s="23">
        <v>1835</v>
      </c>
      <c r="H2903" s="23">
        <v>1975</v>
      </c>
      <c r="I2903" s="22">
        <v>336.351</v>
      </c>
      <c r="J2903" s="22">
        <v>283.39600000000002</v>
      </c>
      <c r="K2903" s="22">
        <v>251.26</v>
      </c>
      <c r="L2903" s="22">
        <v>219.97200000000001</v>
      </c>
      <c r="M2903" s="22">
        <v>187.44300000000001</v>
      </c>
      <c r="N2903" s="22">
        <v>148.77799999999999</v>
      </c>
      <c r="O2903" s="22">
        <v>123.604</v>
      </c>
      <c r="P2903" s="22">
        <v>104.688</v>
      </c>
      <c r="Q2903" s="22">
        <v>88.938999999999993</v>
      </c>
      <c r="R2903" s="22">
        <v>73.492000000000004</v>
      </c>
      <c r="S2903" s="22">
        <v>61.075000000000003</v>
      </c>
      <c r="T2903" s="22">
        <v>48.725000000000001</v>
      </c>
      <c r="U2903" s="22">
        <v>36.851999999999997</v>
      </c>
      <c r="V2903" s="22">
        <v>26.081</v>
      </c>
      <c r="W2903" s="22">
        <v>17.149999999999999</v>
      </c>
      <c r="X2903" s="22">
        <v>10.010999999999999</v>
      </c>
      <c r="Y2903" s="22">
        <v>4.0940000000000003</v>
      </c>
      <c r="Z2903" s="22">
        <v>0.58299999999999996</v>
      </c>
      <c r="AA2903" s="22">
        <v>5.2999999999999999E-2</v>
      </c>
      <c r="AB2903" s="22">
        <v>4.0000000000000001E-3</v>
      </c>
      <c r="AC2903" s="22">
        <v>0</v>
      </c>
    </row>
    <row r="2904" spans="1:29" ht="11.5" hidden="1">
      <c r="A2904" s="26">
        <v>2887</v>
      </c>
      <c r="B2904" s="24" t="s">
        <v>1059</v>
      </c>
      <c r="C2904" s="32" t="s">
        <v>1260</v>
      </c>
      <c r="D2904" s="23"/>
      <c r="E2904" s="23">
        <v>928</v>
      </c>
      <c r="F2904" s="24" t="s">
        <v>1109</v>
      </c>
      <c r="G2904" s="23">
        <v>1835</v>
      </c>
      <c r="H2904" s="23">
        <v>1980</v>
      </c>
      <c r="I2904" s="22">
        <v>379.18900000000002</v>
      </c>
      <c r="J2904" s="22">
        <v>323.78500000000003</v>
      </c>
      <c r="K2904" s="22">
        <v>280.14100000000002</v>
      </c>
      <c r="L2904" s="22">
        <v>245.91800000000001</v>
      </c>
      <c r="M2904" s="22">
        <v>212.02199999999999</v>
      </c>
      <c r="N2904" s="22">
        <v>179.845</v>
      </c>
      <c r="O2904" s="22">
        <v>142.65899999999999</v>
      </c>
      <c r="P2904" s="22">
        <v>118.211</v>
      </c>
      <c r="Q2904" s="22">
        <v>99.001999999999995</v>
      </c>
      <c r="R2904" s="22">
        <v>83.361999999999995</v>
      </c>
      <c r="S2904" s="22">
        <v>68.033000000000001</v>
      </c>
      <c r="T2904" s="22">
        <v>55.057000000000002</v>
      </c>
      <c r="U2904" s="22">
        <v>42.13</v>
      </c>
      <c r="V2904" s="22">
        <v>29.93</v>
      </c>
      <c r="W2904" s="22">
        <v>19.803000000000001</v>
      </c>
      <c r="X2904" s="22">
        <v>11.849</v>
      </c>
      <c r="Y2904" s="22">
        <v>5.8010000000000002</v>
      </c>
      <c r="Z2904" s="22">
        <v>0.80800000000000005</v>
      </c>
      <c r="AA2904" s="22">
        <v>7.1999999999999995E-2</v>
      </c>
      <c r="AB2904" s="22">
        <v>4.0000000000000001E-3</v>
      </c>
      <c r="AC2904" s="22">
        <v>0</v>
      </c>
    </row>
    <row r="2905" spans="1:29" ht="11.5" hidden="1">
      <c r="A2905" s="26">
        <v>2888</v>
      </c>
      <c r="B2905" s="24" t="s">
        <v>1059</v>
      </c>
      <c r="C2905" s="32" t="s">
        <v>1260</v>
      </c>
      <c r="D2905" s="23"/>
      <c r="E2905" s="23">
        <v>928</v>
      </c>
      <c r="F2905" s="24" t="s">
        <v>1109</v>
      </c>
      <c r="G2905" s="23">
        <v>1835</v>
      </c>
      <c r="H2905" s="23">
        <v>1985</v>
      </c>
      <c r="I2905" s="22">
        <v>418.56</v>
      </c>
      <c r="J2905" s="22">
        <v>369.774</v>
      </c>
      <c r="K2905" s="22">
        <v>320.85700000000003</v>
      </c>
      <c r="L2905" s="22">
        <v>274.447</v>
      </c>
      <c r="M2905" s="22">
        <v>241.267</v>
      </c>
      <c r="N2905" s="22">
        <v>208.32499999999999</v>
      </c>
      <c r="O2905" s="22">
        <v>174.547</v>
      </c>
      <c r="P2905" s="22">
        <v>137.345</v>
      </c>
      <c r="Q2905" s="22">
        <v>113.20399999999999</v>
      </c>
      <c r="R2905" s="22">
        <v>94.225999999999999</v>
      </c>
      <c r="S2905" s="22">
        <v>78.231999999999999</v>
      </c>
      <c r="T2905" s="22">
        <v>62.073</v>
      </c>
      <c r="U2905" s="22">
        <v>48.311999999999998</v>
      </c>
      <c r="V2905" s="22">
        <v>35.375</v>
      </c>
      <c r="W2905" s="22">
        <v>23.613</v>
      </c>
      <c r="X2905" s="22">
        <v>14.369</v>
      </c>
      <c r="Y2905" s="22">
        <v>7.165</v>
      </c>
      <c r="Z2905" s="22">
        <v>1.155</v>
      </c>
      <c r="AA2905" s="22">
        <v>0.106</v>
      </c>
      <c r="AB2905" s="22">
        <v>7.0000000000000001E-3</v>
      </c>
      <c r="AC2905" s="22">
        <v>0</v>
      </c>
    </row>
    <row r="2906" spans="1:29" ht="11.5" hidden="1">
      <c r="A2906" s="26">
        <v>2889</v>
      </c>
      <c r="B2906" s="24" t="s">
        <v>1059</v>
      </c>
      <c r="C2906" s="32" t="s">
        <v>1260</v>
      </c>
      <c r="D2906" s="23"/>
      <c r="E2906" s="23">
        <v>928</v>
      </c>
      <c r="F2906" s="24" t="s">
        <v>1109</v>
      </c>
      <c r="G2906" s="23">
        <v>1835</v>
      </c>
      <c r="H2906" s="23">
        <v>1990</v>
      </c>
      <c r="I2906" s="22">
        <v>440.04199999999997</v>
      </c>
      <c r="J2906" s="22">
        <v>403.88600000000002</v>
      </c>
      <c r="K2906" s="22">
        <v>361.399</v>
      </c>
      <c r="L2906" s="22">
        <v>313.262</v>
      </c>
      <c r="M2906" s="22">
        <v>266.38</v>
      </c>
      <c r="N2906" s="22">
        <v>233.03299999999999</v>
      </c>
      <c r="O2906" s="22">
        <v>199.68600000000001</v>
      </c>
      <c r="P2906" s="22">
        <v>166.61600000000001</v>
      </c>
      <c r="Q2906" s="22">
        <v>130.821</v>
      </c>
      <c r="R2906" s="22">
        <v>107.292</v>
      </c>
      <c r="S2906" s="22">
        <v>87.905000000000001</v>
      </c>
      <c r="T2906" s="22">
        <v>71.17</v>
      </c>
      <c r="U2906" s="22">
        <v>54.695999999999998</v>
      </c>
      <c r="V2906" s="22">
        <v>40.628999999999998</v>
      </c>
      <c r="W2906" s="22">
        <v>27.797000000000001</v>
      </c>
      <c r="X2906" s="22">
        <v>16.981000000000002</v>
      </c>
      <c r="Y2906" s="22">
        <v>8.9039999999999999</v>
      </c>
      <c r="Z2906" s="22">
        <v>1.484</v>
      </c>
      <c r="AA2906" s="22">
        <v>0.16500000000000001</v>
      </c>
      <c r="AB2906" s="22">
        <v>1.0999999999999999E-2</v>
      </c>
      <c r="AC2906" s="22">
        <v>0</v>
      </c>
    </row>
    <row r="2907" spans="1:29" ht="11.5" hidden="1">
      <c r="A2907" s="26">
        <v>2890</v>
      </c>
      <c r="B2907" s="24" t="s">
        <v>1059</v>
      </c>
      <c r="C2907" s="32" t="s">
        <v>1260</v>
      </c>
      <c r="D2907" s="23"/>
      <c r="E2907" s="23">
        <v>928</v>
      </c>
      <c r="F2907" s="24" t="s">
        <v>1109</v>
      </c>
      <c r="G2907" s="23">
        <v>1835</v>
      </c>
      <c r="H2907" s="23">
        <v>1995</v>
      </c>
      <c r="I2907" s="22">
        <v>477.52699999999999</v>
      </c>
      <c r="J2907" s="22">
        <v>425.803</v>
      </c>
      <c r="K2907" s="22">
        <v>396.971</v>
      </c>
      <c r="L2907" s="22">
        <v>354.73700000000002</v>
      </c>
      <c r="M2907" s="22">
        <v>305.22199999999998</v>
      </c>
      <c r="N2907" s="22">
        <v>260.25200000000001</v>
      </c>
      <c r="O2907" s="22">
        <v>226.21199999999999</v>
      </c>
      <c r="P2907" s="22">
        <v>192.98</v>
      </c>
      <c r="Q2907" s="22">
        <v>160.77500000000001</v>
      </c>
      <c r="R2907" s="22">
        <v>125.679</v>
      </c>
      <c r="S2907" s="22">
        <v>101.00700000000001</v>
      </c>
      <c r="T2907" s="22">
        <v>80.841999999999999</v>
      </c>
      <c r="U2907" s="22">
        <v>63.177</v>
      </c>
      <c r="V2907" s="22">
        <v>46.497</v>
      </c>
      <c r="W2907" s="22">
        <v>32.128999999999998</v>
      </c>
      <c r="X2907" s="22">
        <v>20.138999999999999</v>
      </c>
      <c r="Y2907" s="22">
        <v>10.474</v>
      </c>
      <c r="Z2907" s="22">
        <v>2.2360000000000002</v>
      </c>
      <c r="AA2907" s="22">
        <v>0.23799999999999999</v>
      </c>
      <c r="AB2907" s="22">
        <v>1.7999999999999999E-2</v>
      </c>
      <c r="AC2907" s="22">
        <v>0</v>
      </c>
    </row>
    <row r="2908" spans="1:29" ht="11.5" hidden="1">
      <c r="A2908" s="26">
        <v>2891</v>
      </c>
      <c r="B2908" s="24" t="s">
        <v>1059</v>
      </c>
      <c r="C2908" s="32" t="s">
        <v>1260</v>
      </c>
      <c r="D2908" s="23"/>
      <c r="E2908" s="23">
        <v>928</v>
      </c>
      <c r="F2908" s="24" t="s">
        <v>1109</v>
      </c>
      <c r="G2908" s="23">
        <v>1835</v>
      </c>
      <c r="H2908" s="23">
        <v>2000</v>
      </c>
      <c r="I2908" s="22">
        <v>533.18200000000002</v>
      </c>
      <c r="J2908" s="22">
        <v>465.95400000000001</v>
      </c>
      <c r="K2908" s="22">
        <v>418.86799999999999</v>
      </c>
      <c r="L2908" s="22">
        <v>389.19099999999997</v>
      </c>
      <c r="M2908" s="22">
        <v>345.90499999999997</v>
      </c>
      <c r="N2908" s="22">
        <v>296.19900000000001</v>
      </c>
      <c r="O2908" s="22">
        <v>251.15</v>
      </c>
      <c r="P2908" s="22">
        <v>218.03299999999999</v>
      </c>
      <c r="Q2908" s="22">
        <v>185.24799999999999</v>
      </c>
      <c r="R2908" s="22">
        <v>153.148</v>
      </c>
      <c r="S2908" s="22">
        <v>118.367</v>
      </c>
      <c r="T2908" s="22">
        <v>93.265000000000001</v>
      </c>
      <c r="U2908" s="22">
        <v>72.572000000000003</v>
      </c>
      <c r="V2908" s="22">
        <v>54.095999999999997</v>
      </c>
      <c r="W2908" s="22">
        <v>37.436999999999998</v>
      </c>
      <c r="X2908" s="22">
        <v>23.596</v>
      </c>
      <c r="Y2908" s="22">
        <v>12.996</v>
      </c>
      <c r="Z2908" s="22">
        <v>2.9260000000000002</v>
      </c>
      <c r="AA2908" s="22">
        <v>0.39400000000000002</v>
      </c>
      <c r="AB2908" s="22">
        <v>3.1E-2</v>
      </c>
      <c r="AC2908" s="22">
        <v>2E-3</v>
      </c>
    </row>
    <row r="2909" spans="1:29" ht="11.5" hidden="1">
      <c r="A2909" s="26">
        <v>2892</v>
      </c>
      <c r="B2909" s="24" t="s">
        <v>1059</v>
      </c>
      <c r="C2909" s="32" t="s">
        <v>1260</v>
      </c>
      <c r="D2909" s="23"/>
      <c r="E2909" s="23">
        <v>928</v>
      </c>
      <c r="F2909" s="24" t="s">
        <v>1109</v>
      </c>
      <c r="G2909" s="23">
        <v>1835</v>
      </c>
      <c r="H2909" s="23">
        <v>2005</v>
      </c>
      <c r="I2909" s="22">
        <v>561.16099999999994</v>
      </c>
      <c r="J2909" s="22">
        <v>509.923</v>
      </c>
      <c r="K2909" s="22">
        <v>448.7</v>
      </c>
      <c r="L2909" s="22">
        <v>404.12</v>
      </c>
      <c r="M2909" s="22">
        <v>375.52600000000001</v>
      </c>
      <c r="N2909" s="22">
        <v>333.51</v>
      </c>
      <c r="O2909" s="22">
        <v>285.32299999999998</v>
      </c>
      <c r="P2909" s="22">
        <v>244.108</v>
      </c>
      <c r="Q2909" s="22">
        <v>213.05500000000001</v>
      </c>
      <c r="R2909" s="22">
        <v>178.84800000000001</v>
      </c>
      <c r="S2909" s="22">
        <v>144.84</v>
      </c>
      <c r="T2909" s="22">
        <v>109.494</v>
      </c>
      <c r="U2909" s="22">
        <v>83.385000000000005</v>
      </c>
      <c r="V2909" s="22">
        <v>62.223999999999997</v>
      </c>
      <c r="W2909" s="22">
        <v>43.304000000000002</v>
      </c>
      <c r="X2909" s="22">
        <v>27.306999999999999</v>
      </c>
      <c r="Y2909" s="22">
        <v>14.775</v>
      </c>
      <c r="Z2909" s="22">
        <v>3.7240000000000002</v>
      </c>
      <c r="AA2909" s="22">
        <v>0.51</v>
      </c>
      <c r="AB2909" s="22">
        <v>4.5999999999999999E-2</v>
      </c>
      <c r="AC2909" s="22">
        <v>2E-3</v>
      </c>
    </row>
    <row r="2910" spans="1:29" ht="11.5" hidden="1">
      <c r="A2910" s="26">
        <v>2893</v>
      </c>
      <c r="B2910" s="24" t="s">
        <v>1059</v>
      </c>
      <c r="C2910" s="32" t="s">
        <v>1260</v>
      </c>
      <c r="D2910" s="23"/>
      <c r="E2910" s="23">
        <v>928</v>
      </c>
      <c r="F2910" s="24" t="s">
        <v>1109</v>
      </c>
      <c r="G2910" s="23">
        <v>1835</v>
      </c>
      <c r="H2910" s="23">
        <v>2010</v>
      </c>
      <c r="I2910" s="22">
        <v>598.13099999999997</v>
      </c>
      <c r="J2910" s="22">
        <v>550.678</v>
      </c>
      <c r="K2910" s="22">
        <v>506.02100000000002</v>
      </c>
      <c r="L2910" s="22">
        <v>443.673</v>
      </c>
      <c r="M2910" s="22">
        <v>401.03699999999998</v>
      </c>
      <c r="N2910" s="22">
        <v>372.94600000000003</v>
      </c>
      <c r="O2910" s="22">
        <v>329.81299999999999</v>
      </c>
      <c r="P2910" s="22">
        <v>281.971</v>
      </c>
      <c r="Q2910" s="22">
        <v>238.20099999999999</v>
      </c>
      <c r="R2910" s="22">
        <v>205.07900000000001</v>
      </c>
      <c r="S2910" s="22">
        <v>169.166</v>
      </c>
      <c r="T2910" s="22">
        <v>135.85900000000001</v>
      </c>
      <c r="U2910" s="22">
        <v>99.822999999999993</v>
      </c>
      <c r="V2910" s="22">
        <v>73.498999999999995</v>
      </c>
      <c r="W2910" s="22">
        <v>51.593000000000004</v>
      </c>
      <c r="X2910" s="22">
        <v>32.799999999999997</v>
      </c>
      <c r="Y2910" s="22">
        <v>17.785</v>
      </c>
      <c r="Z2910" s="22">
        <v>4.4290000000000003</v>
      </c>
      <c r="AA2910" s="22">
        <v>0.73699999999999999</v>
      </c>
      <c r="AB2910" s="22">
        <v>6.8000000000000005E-2</v>
      </c>
      <c r="AC2910" s="22">
        <v>5.0000000000000001E-3</v>
      </c>
    </row>
    <row r="2911" spans="1:29" ht="11.5" hidden="1">
      <c r="A2911" s="26">
        <v>2894</v>
      </c>
      <c r="B2911" s="24" t="s">
        <v>1059</v>
      </c>
      <c r="C2911" s="32" t="s">
        <v>1260</v>
      </c>
      <c r="D2911" s="23"/>
      <c r="E2911" s="23">
        <v>928</v>
      </c>
      <c r="F2911" s="24" t="s">
        <v>1109</v>
      </c>
      <c r="G2911" s="23">
        <v>1835</v>
      </c>
      <c r="H2911" s="23">
        <v>2015</v>
      </c>
      <c r="I2911" s="22">
        <v>629.51599999999996</v>
      </c>
      <c r="J2911" s="22">
        <v>593.48699999999997</v>
      </c>
      <c r="K2911" s="22">
        <v>546.34400000000005</v>
      </c>
      <c r="L2911" s="22">
        <v>500.08499999999998</v>
      </c>
      <c r="M2911" s="22">
        <v>438.64299999999997</v>
      </c>
      <c r="N2911" s="22">
        <v>392.983</v>
      </c>
      <c r="O2911" s="22">
        <v>364.995</v>
      </c>
      <c r="P2911" s="22">
        <v>323.12200000000001</v>
      </c>
      <c r="Q2911" s="22">
        <v>273.49099999999999</v>
      </c>
      <c r="R2911" s="22">
        <v>230.87</v>
      </c>
      <c r="S2911" s="22">
        <v>196.16300000000001</v>
      </c>
      <c r="T2911" s="22">
        <v>158.98099999999999</v>
      </c>
      <c r="U2911" s="22">
        <v>122.81</v>
      </c>
      <c r="V2911" s="22">
        <v>84.501999999999995</v>
      </c>
      <c r="W2911" s="22">
        <v>54.692999999999998</v>
      </c>
      <c r="X2911" s="22">
        <v>32.069000000000003</v>
      </c>
      <c r="Y2911" s="22">
        <v>15.698</v>
      </c>
      <c r="Z2911" s="22">
        <v>5.6660000000000004</v>
      </c>
      <c r="AA2911" s="22">
        <v>0.90700000000000003</v>
      </c>
      <c r="AB2911" s="22">
        <v>0.111</v>
      </c>
      <c r="AC2911" s="22">
        <v>7.0000000000000001E-3</v>
      </c>
    </row>
    <row r="2912" spans="1:29" ht="11.5" hidden="1">
      <c r="A2912" s="26">
        <v>2895</v>
      </c>
      <c r="B2912" s="24" t="s">
        <v>1059</v>
      </c>
      <c r="C2912" s="32" t="s">
        <v>1260</v>
      </c>
      <c r="D2912" s="23"/>
      <c r="E2912" s="23">
        <v>928</v>
      </c>
      <c r="F2912" s="24" t="s">
        <v>1109</v>
      </c>
      <c r="G2912" s="23">
        <v>1835</v>
      </c>
      <c r="H2912" s="23">
        <v>2020</v>
      </c>
      <c r="I2912" s="22">
        <v>658.149</v>
      </c>
      <c r="J2912" s="22">
        <v>621.33900000000006</v>
      </c>
      <c r="K2912" s="22">
        <v>588.18399999999997</v>
      </c>
      <c r="L2912" s="22">
        <v>542.53499999999997</v>
      </c>
      <c r="M2912" s="22">
        <v>495.23200000000003</v>
      </c>
      <c r="N2912" s="22">
        <v>431.45699999999999</v>
      </c>
      <c r="O2912" s="22">
        <v>387.31900000000002</v>
      </c>
      <c r="P2912" s="22">
        <v>358.71199999999999</v>
      </c>
      <c r="Q2912" s="22">
        <v>314.95699999999999</v>
      </c>
      <c r="R2912" s="22">
        <v>267.49599999999998</v>
      </c>
      <c r="S2912" s="22">
        <v>223.148</v>
      </c>
      <c r="T2912" s="22">
        <v>185.63300000000001</v>
      </c>
      <c r="U2912" s="22">
        <v>146.54599999999999</v>
      </c>
      <c r="V2912" s="22">
        <v>106.36</v>
      </c>
      <c r="W2912" s="22">
        <v>65.775999999999996</v>
      </c>
      <c r="X2912" s="22">
        <v>35.935000000000002</v>
      </c>
      <c r="Y2912" s="22">
        <v>16.774999999999999</v>
      </c>
      <c r="Z2912" s="22">
        <v>5.5209999999999999</v>
      </c>
      <c r="AA2912" s="22">
        <v>1.2290000000000001</v>
      </c>
      <c r="AB2912" s="22">
        <v>0.13500000000000001</v>
      </c>
      <c r="AC2912" s="22">
        <v>1.2E-2</v>
      </c>
    </row>
    <row r="2913" spans="1:29" ht="11.5" hidden="1">
      <c r="A2913" s="15">
        <v>2896</v>
      </c>
      <c r="B2913" s="13" t="s">
        <v>1059</v>
      </c>
      <c r="C2913" s="14" t="s">
        <v>1261</v>
      </c>
      <c r="D2913" s="12"/>
      <c r="E2913" s="12">
        <v>242</v>
      </c>
      <c r="F2913" s="13" t="s">
        <v>1110</v>
      </c>
      <c r="G2913" s="12">
        <v>928</v>
      </c>
      <c r="H2913" s="12">
        <v>1950</v>
      </c>
      <c r="I2913" s="11">
        <v>27</v>
      </c>
      <c r="J2913" s="11">
        <v>22</v>
      </c>
      <c r="K2913" s="11">
        <v>18.001000000000001</v>
      </c>
      <c r="L2913" s="11">
        <v>15.000999999999999</v>
      </c>
      <c r="M2913" s="11">
        <v>12.000999999999999</v>
      </c>
      <c r="N2913" s="11">
        <v>10</v>
      </c>
      <c r="O2913" s="11">
        <v>8.9990000000000006</v>
      </c>
      <c r="P2913" s="11">
        <v>7</v>
      </c>
      <c r="Q2913" s="11">
        <v>4.9989999999999997</v>
      </c>
      <c r="R2913" s="11">
        <v>3.9990000000000001</v>
      </c>
      <c r="S2913" s="11">
        <v>2.9990000000000001</v>
      </c>
      <c r="T2913" s="11">
        <v>2.0009999999999999</v>
      </c>
      <c r="U2913" s="11">
        <v>2</v>
      </c>
      <c r="V2913" s="11">
        <v>0.999</v>
      </c>
      <c r="W2913" s="11">
        <v>0.59899999999999998</v>
      </c>
      <c r="X2913" s="11">
        <v>0.2</v>
      </c>
      <c r="Y2913" s="11">
        <v>0.13900000000000001</v>
      </c>
      <c r="Z2913" s="11">
        <v>4.7E-2</v>
      </c>
      <c r="AA2913" s="11">
        <v>0.01</v>
      </c>
      <c r="AB2913" s="11">
        <v>0</v>
      </c>
      <c r="AC2913" s="11">
        <v>0</v>
      </c>
    </row>
    <row r="2914" spans="1:29" ht="11.5" hidden="1">
      <c r="A2914" s="15">
        <v>2897</v>
      </c>
      <c r="B2914" s="13" t="s">
        <v>1059</v>
      </c>
      <c r="C2914" s="14" t="s">
        <v>1261</v>
      </c>
      <c r="D2914" s="12"/>
      <c r="E2914" s="12">
        <v>242</v>
      </c>
      <c r="F2914" s="13" t="s">
        <v>1110</v>
      </c>
      <c r="G2914" s="12">
        <v>928</v>
      </c>
      <c r="H2914" s="12">
        <v>1955</v>
      </c>
      <c r="I2914" s="11">
        <v>32.005000000000003</v>
      </c>
      <c r="J2914" s="11">
        <v>25.925999999999998</v>
      </c>
      <c r="K2914" s="11">
        <v>22.018999999999998</v>
      </c>
      <c r="L2914" s="11">
        <v>17.995999999999999</v>
      </c>
      <c r="M2914" s="11">
        <v>14.45</v>
      </c>
      <c r="N2914" s="11">
        <v>11.510999999999999</v>
      </c>
      <c r="O2914" s="11">
        <v>10.023999999999999</v>
      </c>
      <c r="P2914" s="11">
        <v>8.5090000000000003</v>
      </c>
      <c r="Q2914" s="11">
        <v>6.532</v>
      </c>
      <c r="R2914" s="11">
        <v>5.0129999999999999</v>
      </c>
      <c r="S2914" s="11">
        <v>3.492</v>
      </c>
      <c r="T2914" s="11">
        <v>2.02</v>
      </c>
      <c r="U2914" s="11">
        <v>1.5329999999999999</v>
      </c>
      <c r="V2914" s="11">
        <v>1.407</v>
      </c>
      <c r="W2914" s="11">
        <v>0.77600000000000002</v>
      </c>
      <c r="X2914" s="11">
        <v>0.69599999999999995</v>
      </c>
      <c r="Y2914" s="11">
        <v>0.378</v>
      </c>
      <c r="Z2914" s="11">
        <v>4.3999999999999997E-2</v>
      </c>
      <c r="AA2914" s="11">
        <v>8.9999999999999993E-3</v>
      </c>
      <c r="AB2914" s="11">
        <v>0</v>
      </c>
      <c r="AC2914" s="11">
        <v>0</v>
      </c>
    </row>
    <row r="2915" spans="1:29" ht="11.5" hidden="1">
      <c r="A2915" s="15">
        <v>2898</v>
      </c>
      <c r="B2915" s="13" t="s">
        <v>1059</v>
      </c>
      <c r="C2915" s="14" t="s">
        <v>1261</v>
      </c>
      <c r="D2915" s="12"/>
      <c r="E2915" s="12">
        <v>242</v>
      </c>
      <c r="F2915" s="13" t="s">
        <v>1110</v>
      </c>
      <c r="G2915" s="12">
        <v>928</v>
      </c>
      <c r="H2915" s="12">
        <v>1960</v>
      </c>
      <c r="I2915" s="11">
        <v>37.853000000000002</v>
      </c>
      <c r="J2915" s="11">
        <v>30.202999999999999</v>
      </c>
      <c r="K2915" s="11">
        <v>25.408000000000001</v>
      </c>
      <c r="L2915" s="11">
        <v>21.02</v>
      </c>
      <c r="M2915" s="11">
        <v>16.959</v>
      </c>
      <c r="N2915" s="11">
        <v>13.455</v>
      </c>
      <c r="O2915" s="11">
        <v>10.555999999999999</v>
      </c>
      <c r="P2915" s="11">
        <v>9.0519999999999996</v>
      </c>
      <c r="Q2915" s="11">
        <v>8.02</v>
      </c>
      <c r="R2915" s="11">
        <v>6.04</v>
      </c>
      <c r="S2915" s="11">
        <v>4.032</v>
      </c>
      <c r="T2915" s="11">
        <v>2.9980000000000002</v>
      </c>
      <c r="U2915" s="11">
        <v>2.0009999999999999</v>
      </c>
      <c r="V2915" s="11">
        <v>1.0249999999999999</v>
      </c>
      <c r="W2915" s="11">
        <v>1.0609999999999999</v>
      </c>
      <c r="X2915" s="11">
        <v>0.621</v>
      </c>
      <c r="Y2915" s="11">
        <v>0.39100000000000001</v>
      </c>
      <c r="Z2915" s="11">
        <v>0.111</v>
      </c>
      <c r="AA2915" s="11">
        <v>7.0000000000000001E-3</v>
      </c>
      <c r="AB2915" s="11">
        <v>0</v>
      </c>
      <c r="AC2915" s="11">
        <v>0</v>
      </c>
    </row>
    <row r="2916" spans="1:29" ht="11.5" hidden="1">
      <c r="A2916" s="15">
        <v>2899</v>
      </c>
      <c r="B2916" s="13" t="s">
        <v>1059</v>
      </c>
      <c r="C2916" s="14" t="s">
        <v>1261</v>
      </c>
      <c r="D2916" s="12"/>
      <c r="E2916" s="12">
        <v>242</v>
      </c>
      <c r="F2916" s="13" t="s">
        <v>1110</v>
      </c>
      <c r="G2916" s="12">
        <v>928</v>
      </c>
      <c r="H2916" s="12">
        <v>1965</v>
      </c>
      <c r="I2916" s="11">
        <v>40.26</v>
      </c>
      <c r="J2916" s="11">
        <v>36.421999999999997</v>
      </c>
      <c r="K2916" s="11">
        <v>30.27</v>
      </c>
      <c r="L2916" s="11">
        <v>25.018999999999998</v>
      </c>
      <c r="M2916" s="11">
        <v>20.584</v>
      </c>
      <c r="N2916" s="11">
        <v>16.510999999999999</v>
      </c>
      <c r="O2916" s="11">
        <v>13.422000000000001</v>
      </c>
      <c r="P2916" s="11">
        <v>10.645</v>
      </c>
      <c r="Q2916" s="11">
        <v>9.0280000000000005</v>
      </c>
      <c r="R2916" s="11">
        <v>7.8719999999999999</v>
      </c>
      <c r="S2916" s="11">
        <v>5.8680000000000003</v>
      </c>
      <c r="T2916" s="11">
        <v>4.1079999999999997</v>
      </c>
      <c r="U2916" s="11">
        <v>2.9950000000000001</v>
      </c>
      <c r="V2916" s="11">
        <v>1.915</v>
      </c>
      <c r="W2916" s="11">
        <v>1.1419999999999999</v>
      </c>
      <c r="X2916" s="11">
        <v>0.78500000000000003</v>
      </c>
      <c r="Y2916" s="11">
        <v>0.31900000000000001</v>
      </c>
      <c r="Z2916" s="11">
        <v>0.113</v>
      </c>
      <c r="AA2916" s="11">
        <v>1.7000000000000001E-2</v>
      </c>
      <c r="AB2916" s="11">
        <v>0</v>
      </c>
      <c r="AC2916" s="11">
        <v>0</v>
      </c>
    </row>
    <row r="2917" spans="1:29" ht="11.5" hidden="1">
      <c r="A2917" s="15">
        <v>2900</v>
      </c>
      <c r="B2917" s="13" t="s">
        <v>1059</v>
      </c>
      <c r="C2917" s="14" t="s">
        <v>1261</v>
      </c>
      <c r="D2917" s="12"/>
      <c r="E2917" s="12">
        <v>242</v>
      </c>
      <c r="F2917" s="13" t="s">
        <v>1110</v>
      </c>
      <c r="G2917" s="12">
        <v>928</v>
      </c>
      <c r="H2917" s="12">
        <v>1970</v>
      </c>
      <c r="I2917" s="11">
        <v>38.606999999999999</v>
      </c>
      <c r="J2917" s="11">
        <v>37.558</v>
      </c>
      <c r="K2917" s="11">
        <v>35.805999999999997</v>
      </c>
      <c r="L2917" s="11">
        <v>29.510999999999999</v>
      </c>
      <c r="M2917" s="11">
        <v>24.306000000000001</v>
      </c>
      <c r="N2917" s="11">
        <v>19.966000000000001</v>
      </c>
      <c r="O2917" s="11">
        <v>16.024000000000001</v>
      </c>
      <c r="P2917" s="11">
        <v>13.003</v>
      </c>
      <c r="Q2917" s="11">
        <v>10.246</v>
      </c>
      <c r="R2917" s="11">
        <v>8.6539999999999999</v>
      </c>
      <c r="S2917" s="11">
        <v>7.4610000000000003</v>
      </c>
      <c r="T2917" s="11">
        <v>5.4429999999999996</v>
      </c>
      <c r="U2917" s="11">
        <v>3.72</v>
      </c>
      <c r="V2917" s="11">
        <v>2.59</v>
      </c>
      <c r="W2917" s="11">
        <v>1.55</v>
      </c>
      <c r="X2917" s="11">
        <v>0.83499999999999996</v>
      </c>
      <c r="Y2917" s="11">
        <v>0.42499999999999999</v>
      </c>
      <c r="Z2917" s="11">
        <v>9.5000000000000001E-2</v>
      </c>
      <c r="AA2917" s="11">
        <v>1.9E-2</v>
      </c>
      <c r="AB2917" s="11">
        <v>0</v>
      </c>
      <c r="AC2917" s="11">
        <v>0</v>
      </c>
    </row>
    <row r="2918" spans="1:29" ht="11.5" hidden="1">
      <c r="A2918" s="15">
        <v>2901</v>
      </c>
      <c r="B2918" s="13" t="s">
        <v>1059</v>
      </c>
      <c r="C2918" s="14" t="s">
        <v>1261</v>
      </c>
      <c r="D2918" s="12"/>
      <c r="E2918" s="12">
        <v>242</v>
      </c>
      <c r="F2918" s="13" t="s">
        <v>1110</v>
      </c>
      <c r="G2918" s="12">
        <v>928</v>
      </c>
      <c r="H2918" s="12">
        <v>1975</v>
      </c>
      <c r="I2918" s="11">
        <v>39.817999999999998</v>
      </c>
      <c r="J2918" s="11">
        <v>36.201000000000001</v>
      </c>
      <c r="K2918" s="11">
        <v>37.707000000000001</v>
      </c>
      <c r="L2918" s="11">
        <v>35.746000000000002</v>
      </c>
      <c r="M2918" s="11">
        <v>28.981999999999999</v>
      </c>
      <c r="N2918" s="11">
        <v>23.21</v>
      </c>
      <c r="O2918" s="11">
        <v>18.847999999999999</v>
      </c>
      <c r="P2918" s="11">
        <v>15.367000000000001</v>
      </c>
      <c r="Q2918" s="11">
        <v>12.603999999999999</v>
      </c>
      <c r="R2918" s="11">
        <v>9.7870000000000008</v>
      </c>
      <c r="S2918" s="11">
        <v>8.1359999999999992</v>
      </c>
      <c r="T2918" s="11">
        <v>6.88</v>
      </c>
      <c r="U2918" s="11">
        <v>4.8479999999999999</v>
      </c>
      <c r="V2918" s="11">
        <v>3.0579999999999998</v>
      </c>
      <c r="W2918" s="11">
        <v>2.0339999999999998</v>
      </c>
      <c r="X2918" s="11">
        <v>1.165</v>
      </c>
      <c r="Y2918" s="11">
        <v>0.49</v>
      </c>
      <c r="Z2918" s="11">
        <v>0.13200000000000001</v>
      </c>
      <c r="AA2918" s="11">
        <v>1.7000000000000001E-2</v>
      </c>
      <c r="AB2918" s="11">
        <v>2E-3</v>
      </c>
      <c r="AC2918" s="11">
        <v>0</v>
      </c>
    </row>
    <row r="2919" spans="1:29" ht="11.5" hidden="1">
      <c r="A2919" s="15">
        <v>2902</v>
      </c>
      <c r="B2919" s="13" t="s">
        <v>1059</v>
      </c>
      <c r="C2919" s="14" t="s">
        <v>1261</v>
      </c>
      <c r="D2919" s="12"/>
      <c r="E2919" s="12">
        <v>242</v>
      </c>
      <c r="F2919" s="13" t="s">
        <v>1110</v>
      </c>
      <c r="G2919" s="12">
        <v>928</v>
      </c>
      <c r="H2919" s="12">
        <v>1980</v>
      </c>
      <c r="I2919" s="11">
        <v>45.095999999999997</v>
      </c>
      <c r="J2919" s="11">
        <v>38.493000000000002</v>
      </c>
      <c r="K2919" s="11">
        <v>38.457000000000001</v>
      </c>
      <c r="L2919" s="11">
        <v>37.298999999999999</v>
      </c>
      <c r="M2919" s="11">
        <v>32.755000000000003</v>
      </c>
      <c r="N2919" s="11">
        <v>26.03</v>
      </c>
      <c r="O2919" s="11">
        <v>21.486000000000001</v>
      </c>
      <c r="P2919" s="11">
        <v>17.786000000000001</v>
      </c>
      <c r="Q2919" s="11">
        <v>14.199</v>
      </c>
      <c r="R2919" s="11">
        <v>11.673999999999999</v>
      </c>
      <c r="S2919" s="11">
        <v>9.2460000000000004</v>
      </c>
      <c r="T2919" s="11">
        <v>7.4279999999999999</v>
      </c>
      <c r="U2919" s="11">
        <v>5.7270000000000003</v>
      </c>
      <c r="V2919" s="11">
        <v>3.5569999999999999</v>
      </c>
      <c r="W2919" s="11">
        <v>2.202</v>
      </c>
      <c r="X2919" s="11">
        <v>1.4339999999999999</v>
      </c>
      <c r="Y2919" s="11">
        <v>0.61399999999999999</v>
      </c>
      <c r="Z2919" s="11">
        <v>0.158</v>
      </c>
      <c r="AA2919" s="11">
        <v>2.5000000000000001E-2</v>
      </c>
      <c r="AB2919" s="11">
        <v>2E-3</v>
      </c>
      <c r="AC2919" s="11">
        <v>0</v>
      </c>
    </row>
    <row r="2920" spans="1:29" ht="11.5" hidden="1">
      <c r="A2920" s="15">
        <v>2903</v>
      </c>
      <c r="B2920" s="13" t="s">
        <v>1059</v>
      </c>
      <c r="C2920" s="14" t="s">
        <v>1261</v>
      </c>
      <c r="D2920" s="12"/>
      <c r="E2920" s="12">
        <v>242</v>
      </c>
      <c r="F2920" s="13" t="s">
        <v>1110</v>
      </c>
      <c r="G2920" s="12">
        <v>928</v>
      </c>
      <c r="H2920" s="12">
        <v>1985</v>
      </c>
      <c r="I2920" s="11">
        <v>51.051000000000002</v>
      </c>
      <c r="J2920" s="11">
        <v>45.398000000000003</v>
      </c>
      <c r="K2920" s="11">
        <v>39.1</v>
      </c>
      <c r="L2920" s="11">
        <v>36.276000000000003</v>
      </c>
      <c r="M2920" s="11">
        <v>37.024999999999999</v>
      </c>
      <c r="N2920" s="11">
        <v>33.21</v>
      </c>
      <c r="O2920" s="11">
        <v>24.911999999999999</v>
      </c>
      <c r="P2920" s="11">
        <v>19.905999999999999</v>
      </c>
      <c r="Q2920" s="11">
        <v>16.431999999999999</v>
      </c>
      <c r="R2920" s="11">
        <v>13.385999999999999</v>
      </c>
      <c r="S2920" s="11">
        <v>10.887</v>
      </c>
      <c r="T2920" s="11">
        <v>8.01</v>
      </c>
      <c r="U2920" s="11">
        <v>5.8289999999999997</v>
      </c>
      <c r="V2920" s="11">
        <v>4.4050000000000002</v>
      </c>
      <c r="W2920" s="11">
        <v>2.7</v>
      </c>
      <c r="X2920" s="11">
        <v>1.6850000000000001</v>
      </c>
      <c r="Y2920" s="11">
        <v>0.73199999999999998</v>
      </c>
      <c r="Z2920" s="11">
        <v>0.20699999999999999</v>
      </c>
      <c r="AA2920" s="11">
        <v>0.03</v>
      </c>
      <c r="AB2920" s="11">
        <v>2E-3</v>
      </c>
      <c r="AC2920" s="11">
        <v>0</v>
      </c>
    </row>
    <row r="2921" spans="1:29" ht="11.5" hidden="1">
      <c r="A2921" s="15">
        <v>2904</v>
      </c>
      <c r="B2921" s="13" t="s">
        <v>1059</v>
      </c>
      <c r="C2921" s="14" t="s">
        <v>1261</v>
      </c>
      <c r="D2921" s="12"/>
      <c r="E2921" s="12">
        <v>242</v>
      </c>
      <c r="F2921" s="13" t="s">
        <v>1110</v>
      </c>
      <c r="G2921" s="12">
        <v>928</v>
      </c>
      <c r="H2921" s="12">
        <v>1990</v>
      </c>
      <c r="I2921" s="11">
        <v>48.567</v>
      </c>
      <c r="J2921" s="11">
        <v>46.475000000000001</v>
      </c>
      <c r="K2921" s="11">
        <v>41.207999999999998</v>
      </c>
      <c r="L2921" s="11">
        <v>35.625</v>
      </c>
      <c r="M2921" s="11">
        <v>32.759</v>
      </c>
      <c r="N2921" s="11">
        <v>32.976999999999997</v>
      </c>
      <c r="O2921" s="11">
        <v>28.783999999999999</v>
      </c>
      <c r="P2921" s="11">
        <v>21.363</v>
      </c>
      <c r="Q2921" s="11">
        <v>17.649999999999999</v>
      </c>
      <c r="R2921" s="11">
        <v>14.868</v>
      </c>
      <c r="S2921" s="11">
        <v>11.847</v>
      </c>
      <c r="T2921" s="11">
        <v>9.1609999999999996</v>
      </c>
      <c r="U2921" s="11">
        <v>6.359</v>
      </c>
      <c r="V2921" s="11">
        <v>4.42</v>
      </c>
      <c r="W2921" s="11">
        <v>3.238</v>
      </c>
      <c r="X2921" s="11">
        <v>1.9019999999999999</v>
      </c>
      <c r="Y2921" s="11">
        <v>1.01</v>
      </c>
      <c r="Z2921" s="11">
        <v>0.23599999999999999</v>
      </c>
      <c r="AA2921" s="11">
        <v>3.5999999999999997E-2</v>
      </c>
      <c r="AB2921" s="11">
        <v>2E-3</v>
      </c>
      <c r="AC2921" s="11">
        <v>0</v>
      </c>
    </row>
    <row r="2922" spans="1:29" ht="11.5" hidden="1">
      <c r="A2922" s="15">
        <v>2905</v>
      </c>
      <c r="B2922" s="13" t="s">
        <v>1059</v>
      </c>
      <c r="C2922" s="14" t="s">
        <v>1261</v>
      </c>
      <c r="D2922" s="12"/>
      <c r="E2922" s="12">
        <v>242</v>
      </c>
      <c r="F2922" s="13" t="s">
        <v>1110</v>
      </c>
      <c r="G2922" s="12">
        <v>928</v>
      </c>
      <c r="H2922" s="12">
        <v>1995</v>
      </c>
      <c r="I2922" s="11">
        <v>48.256999999999998</v>
      </c>
      <c r="J2922" s="11">
        <v>44.837000000000003</v>
      </c>
      <c r="K2922" s="11">
        <v>44.593000000000004</v>
      </c>
      <c r="L2922" s="11">
        <v>40.139000000000003</v>
      </c>
      <c r="M2922" s="11">
        <v>33.869</v>
      </c>
      <c r="N2922" s="11">
        <v>30.91</v>
      </c>
      <c r="O2922" s="11">
        <v>30.138000000000002</v>
      </c>
      <c r="P2922" s="11">
        <v>26.561</v>
      </c>
      <c r="Q2922" s="11">
        <v>20.501999999999999</v>
      </c>
      <c r="R2922" s="11">
        <v>17.077999999999999</v>
      </c>
      <c r="S2922" s="11">
        <v>14.004</v>
      </c>
      <c r="T2922" s="11">
        <v>10.509</v>
      </c>
      <c r="U2922" s="11">
        <v>7.7469999999999999</v>
      </c>
      <c r="V2922" s="11">
        <v>5.1459999999999999</v>
      </c>
      <c r="W2922" s="11">
        <v>3.347</v>
      </c>
      <c r="X2922" s="11">
        <v>2.3820000000000001</v>
      </c>
      <c r="Y2922" s="11">
        <v>0.95599999999999996</v>
      </c>
      <c r="Z2922" s="11">
        <v>0.29899999999999999</v>
      </c>
      <c r="AA2922" s="11">
        <v>3.5000000000000003E-2</v>
      </c>
      <c r="AB2922" s="11">
        <v>2E-3</v>
      </c>
      <c r="AC2922" s="11">
        <v>0</v>
      </c>
    </row>
    <row r="2923" spans="1:29" ht="11.5" hidden="1">
      <c r="A2923" s="15">
        <v>2906</v>
      </c>
      <c r="B2923" s="13" t="s">
        <v>1059</v>
      </c>
      <c r="C2923" s="14" t="s">
        <v>1261</v>
      </c>
      <c r="D2923" s="12"/>
      <c r="E2923" s="12">
        <v>242</v>
      </c>
      <c r="F2923" s="13" t="s">
        <v>1110</v>
      </c>
      <c r="G2923" s="12">
        <v>928</v>
      </c>
      <c r="H2923" s="12">
        <v>2000</v>
      </c>
      <c r="I2923" s="11">
        <v>47.715000000000003</v>
      </c>
      <c r="J2923" s="11">
        <v>46.756</v>
      </c>
      <c r="K2923" s="11">
        <v>43.401000000000003</v>
      </c>
      <c r="L2923" s="11">
        <v>43.122999999999998</v>
      </c>
      <c r="M2923" s="11">
        <v>37.671999999999997</v>
      </c>
      <c r="N2923" s="11">
        <v>30.132000000000001</v>
      </c>
      <c r="O2923" s="11">
        <v>27.009</v>
      </c>
      <c r="P2923" s="11">
        <v>27.132000000000001</v>
      </c>
      <c r="Q2923" s="11">
        <v>24.440999999999999</v>
      </c>
      <c r="R2923" s="11">
        <v>18.882000000000001</v>
      </c>
      <c r="S2923" s="11">
        <v>15.709</v>
      </c>
      <c r="T2923" s="11">
        <v>12.776</v>
      </c>
      <c r="U2923" s="11">
        <v>9.3610000000000007</v>
      </c>
      <c r="V2923" s="11">
        <v>6.6239999999999997</v>
      </c>
      <c r="W2923" s="11">
        <v>4.0979999999999999</v>
      </c>
      <c r="X2923" s="11">
        <v>2.407</v>
      </c>
      <c r="Y2923" s="11">
        <v>1.43</v>
      </c>
      <c r="Z2923" s="11">
        <v>0.312</v>
      </c>
      <c r="AA2923" s="11">
        <v>5.1999999999999998E-2</v>
      </c>
      <c r="AB2923" s="11">
        <v>3.0000000000000001E-3</v>
      </c>
      <c r="AC2923" s="11">
        <v>0</v>
      </c>
    </row>
    <row r="2924" spans="1:29" ht="11.5" hidden="1">
      <c r="A2924" s="15">
        <v>2907</v>
      </c>
      <c r="B2924" s="13" t="s">
        <v>1059</v>
      </c>
      <c r="C2924" s="14" t="s">
        <v>1261</v>
      </c>
      <c r="D2924" s="12"/>
      <c r="E2924" s="12">
        <v>242</v>
      </c>
      <c r="F2924" s="13" t="s">
        <v>1110</v>
      </c>
      <c r="G2924" s="12">
        <v>928</v>
      </c>
      <c r="H2924" s="12">
        <v>2005</v>
      </c>
      <c r="I2924" s="11">
        <v>43.186999999999998</v>
      </c>
      <c r="J2924" s="11">
        <v>39.311</v>
      </c>
      <c r="K2924" s="11">
        <v>38.750999999999998</v>
      </c>
      <c r="L2924" s="11">
        <v>37.549999999999997</v>
      </c>
      <c r="M2924" s="11">
        <v>38.134999999999998</v>
      </c>
      <c r="N2924" s="11">
        <v>33.637999999999998</v>
      </c>
      <c r="O2924" s="11">
        <v>27.727</v>
      </c>
      <c r="P2924" s="11">
        <v>27.193000000000001</v>
      </c>
      <c r="Q2924" s="11">
        <v>29.047999999999998</v>
      </c>
      <c r="R2924" s="11">
        <v>25.472000000000001</v>
      </c>
      <c r="S2924" s="11">
        <v>18.474</v>
      </c>
      <c r="T2924" s="11">
        <v>14.853999999999999</v>
      </c>
      <c r="U2924" s="11">
        <v>11.571999999999999</v>
      </c>
      <c r="V2924" s="11">
        <v>7.9630000000000001</v>
      </c>
      <c r="W2924" s="11">
        <v>5.0490000000000004</v>
      </c>
      <c r="X2924" s="11">
        <v>2.8010000000000002</v>
      </c>
      <c r="Y2924" s="11">
        <v>1.2869999999999999</v>
      </c>
      <c r="Z2924" s="11">
        <v>0.51800000000000002</v>
      </c>
      <c r="AA2924" s="11">
        <v>6.3E-2</v>
      </c>
      <c r="AB2924" s="11">
        <v>5.0000000000000001E-3</v>
      </c>
      <c r="AC2924" s="11">
        <v>0</v>
      </c>
    </row>
    <row r="2925" spans="1:29" ht="11.5" hidden="1">
      <c r="A2925" s="15">
        <v>2908</v>
      </c>
      <c r="B2925" s="13" t="s">
        <v>1059</v>
      </c>
      <c r="C2925" s="14" t="s">
        <v>1261</v>
      </c>
      <c r="D2925" s="12"/>
      <c r="E2925" s="12">
        <v>242</v>
      </c>
      <c r="F2925" s="13" t="s">
        <v>1110</v>
      </c>
      <c r="G2925" s="12">
        <v>928</v>
      </c>
      <c r="H2925" s="12">
        <v>2010</v>
      </c>
      <c r="I2925" s="11">
        <v>43.395000000000003</v>
      </c>
      <c r="J2925" s="11">
        <v>39.145000000000003</v>
      </c>
      <c r="K2925" s="11">
        <v>38</v>
      </c>
      <c r="L2925" s="11">
        <v>39.545999999999999</v>
      </c>
      <c r="M2925" s="11">
        <v>37.268000000000001</v>
      </c>
      <c r="N2925" s="11">
        <v>37.238999999999997</v>
      </c>
      <c r="O2925" s="11">
        <v>32.332000000000001</v>
      </c>
      <c r="P2925" s="11">
        <v>26.997</v>
      </c>
      <c r="Q2925" s="11">
        <v>26.036999999999999</v>
      </c>
      <c r="R2925" s="11">
        <v>26.155999999999999</v>
      </c>
      <c r="S2925" s="11">
        <v>22.547000000000001</v>
      </c>
      <c r="T2925" s="11">
        <v>16.812000000000001</v>
      </c>
      <c r="U2925" s="11">
        <v>13.285</v>
      </c>
      <c r="V2925" s="11">
        <v>9.9670000000000005</v>
      </c>
      <c r="W2925" s="11">
        <v>6.2519999999999998</v>
      </c>
      <c r="X2925" s="11">
        <v>3.7050000000000001</v>
      </c>
      <c r="Y2925" s="11">
        <v>1.589</v>
      </c>
      <c r="Z2925" s="11">
        <v>0.48399999999999999</v>
      </c>
      <c r="AA2925" s="11">
        <v>0.111</v>
      </c>
      <c r="AB2925" s="11">
        <v>6.0000000000000001E-3</v>
      </c>
      <c r="AC2925" s="11">
        <v>0</v>
      </c>
    </row>
    <row r="2926" spans="1:29" ht="11.5" hidden="1">
      <c r="A2926" s="15">
        <v>2909</v>
      </c>
      <c r="B2926" s="13" t="s">
        <v>1059</v>
      </c>
      <c r="C2926" s="14" t="s">
        <v>1261</v>
      </c>
      <c r="D2926" s="12"/>
      <c r="E2926" s="12">
        <v>242</v>
      </c>
      <c r="F2926" s="13" t="s">
        <v>1110</v>
      </c>
      <c r="G2926" s="12">
        <v>928</v>
      </c>
      <c r="H2926" s="12">
        <v>2015</v>
      </c>
      <c r="I2926" s="11">
        <v>45.814</v>
      </c>
      <c r="J2926" s="11">
        <v>43.24</v>
      </c>
      <c r="K2926" s="11">
        <v>37.152999999999999</v>
      </c>
      <c r="L2926" s="11">
        <v>35.569000000000003</v>
      </c>
      <c r="M2926" s="11">
        <v>37.070999999999998</v>
      </c>
      <c r="N2926" s="11">
        <v>33.628999999999998</v>
      </c>
      <c r="O2926" s="11">
        <v>34.572000000000003</v>
      </c>
      <c r="P2926" s="11">
        <v>30.305</v>
      </c>
      <c r="Q2926" s="11">
        <v>24.048999999999999</v>
      </c>
      <c r="R2926" s="11">
        <v>24.295000000000002</v>
      </c>
      <c r="S2926" s="11">
        <v>24.503</v>
      </c>
      <c r="T2926" s="11">
        <v>19.622</v>
      </c>
      <c r="U2926" s="11">
        <v>13.818</v>
      </c>
      <c r="V2926" s="11">
        <v>10.333</v>
      </c>
      <c r="W2926" s="11">
        <v>7.0659999999999998</v>
      </c>
      <c r="X2926" s="11">
        <v>3.6440000000000001</v>
      </c>
      <c r="Y2926" s="11">
        <v>1.8620000000000001</v>
      </c>
      <c r="Z2926" s="11">
        <v>0.59799999999999998</v>
      </c>
      <c r="AA2926" s="11">
        <v>0.104</v>
      </c>
      <c r="AB2926" s="11">
        <v>1.2999999999999999E-2</v>
      </c>
      <c r="AC2926" s="11">
        <v>0</v>
      </c>
    </row>
    <row r="2927" spans="1:29" ht="11.5" hidden="1">
      <c r="A2927" s="15">
        <v>2910</v>
      </c>
      <c r="B2927" s="13" t="s">
        <v>1059</v>
      </c>
      <c r="C2927" s="14" t="s">
        <v>1261</v>
      </c>
      <c r="D2927" s="12"/>
      <c r="E2927" s="12">
        <v>242</v>
      </c>
      <c r="F2927" s="13" t="s">
        <v>1110</v>
      </c>
      <c r="G2927" s="12">
        <v>928</v>
      </c>
      <c r="H2927" s="12">
        <v>2020</v>
      </c>
      <c r="I2927" s="11">
        <v>43.473999999999997</v>
      </c>
      <c r="J2927" s="11">
        <v>42.87</v>
      </c>
      <c r="K2927" s="11">
        <v>40.6</v>
      </c>
      <c r="L2927" s="11">
        <v>36.536999999999999</v>
      </c>
      <c r="M2927" s="11">
        <v>35.222999999999999</v>
      </c>
      <c r="N2927" s="11">
        <v>34.472999999999999</v>
      </c>
      <c r="O2927" s="11">
        <v>32.531999999999996</v>
      </c>
      <c r="P2927" s="11">
        <v>33.234000000000002</v>
      </c>
      <c r="Q2927" s="11">
        <v>27.585999999999999</v>
      </c>
      <c r="R2927" s="11">
        <v>24.081</v>
      </c>
      <c r="S2927" s="11">
        <v>23.407</v>
      </c>
      <c r="T2927" s="11">
        <v>21.861999999999998</v>
      </c>
      <c r="U2927" s="11">
        <v>17.634</v>
      </c>
      <c r="V2927" s="11">
        <v>12.18</v>
      </c>
      <c r="W2927" s="11">
        <v>8.49</v>
      </c>
      <c r="X2927" s="11">
        <v>4.9509999999999996</v>
      </c>
      <c r="Y2927" s="11">
        <v>2.44</v>
      </c>
      <c r="Z2927" s="11">
        <v>0.70899999999999996</v>
      </c>
      <c r="AA2927" s="11">
        <v>0.13100000000000001</v>
      </c>
      <c r="AB2927" s="11">
        <v>1.0999999999999999E-2</v>
      </c>
      <c r="AC2927" s="11">
        <v>1E-3</v>
      </c>
    </row>
    <row r="2928" spans="1:29" ht="11.5" hidden="1">
      <c r="A2928" s="15">
        <v>2911</v>
      </c>
      <c r="B2928" s="13" t="s">
        <v>1059</v>
      </c>
      <c r="C2928" s="14" t="s">
        <v>1262</v>
      </c>
      <c r="D2928" s="12">
        <v>2</v>
      </c>
      <c r="E2928" s="12">
        <v>540</v>
      </c>
      <c r="F2928" s="13" t="s">
        <v>1110</v>
      </c>
      <c r="G2928" s="12">
        <v>928</v>
      </c>
      <c r="H2928" s="12">
        <v>1950</v>
      </c>
      <c r="I2928" s="11">
        <v>4.4160000000000004</v>
      </c>
      <c r="J2928" s="11">
        <v>3.8620000000000001</v>
      </c>
      <c r="K2928" s="11">
        <v>3.282</v>
      </c>
      <c r="L2928" s="11">
        <v>3.024</v>
      </c>
      <c r="M2928" s="11">
        <v>2.512</v>
      </c>
      <c r="N2928" s="11">
        <v>2.2810000000000001</v>
      </c>
      <c r="O2928" s="11">
        <v>2.048</v>
      </c>
      <c r="P2928" s="11">
        <v>1.8120000000000001</v>
      </c>
      <c r="Q2928" s="11">
        <v>1.8160000000000001</v>
      </c>
      <c r="R2928" s="11">
        <v>1.48</v>
      </c>
      <c r="S2928" s="11">
        <v>1.196</v>
      </c>
      <c r="T2928" s="11">
        <v>0.95699999999999996</v>
      </c>
      <c r="U2928" s="11">
        <v>0.72099999999999997</v>
      </c>
      <c r="V2928" s="11">
        <v>0.57099999999999995</v>
      </c>
      <c r="W2928" s="11">
        <v>0.36899999999999999</v>
      </c>
      <c r="X2928" s="11">
        <v>0.217</v>
      </c>
      <c r="Y2928" s="11">
        <v>8.1000000000000003E-2</v>
      </c>
      <c r="Z2928" s="11">
        <v>3.4000000000000002E-2</v>
      </c>
      <c r="AA2928" s="11">
        <v>8.9999999999999993E-3</v>
      </c>
      <c r="AB2928" s="11">
        <v>2E-3</v>
      </c>
      <c r="AC2928" s="11">
        <v>0</v>
      </c>
    </row>
    <row r="2929" spans="1:29" ht="11.5" hidden="1">
      <c r="A2929" s="15">
        <v>2912</v>
      </c>
      <c r="B2929" s="13" t="s">
        <v>1059</v>
      </c>
      <c r="C2929" s="14" t="s">
        <v>1262</v>
      </c>
      <c r="D2929" s="12">
        <v>2</v>
      </c>
      <c r="E2929" s="12">
        <v>540</v>
      </c>
      <c r="F2929" s="13" t="s">
        <v>1110</v>
      </c>
      <c r="G2929" s="12">
        <v>928</v>
      </c>
      <c r="H2929" s="12">
        <v>1955</v>
      </c>
      <c r="I2929" s="11">
        <v>4.742</v>
      </c>
      <c r="J2929" s="11">
        <v>3.964</v>
      </c>
      <c r="K2929" s="11">
        <v>3.5310000000000001</v>
      </c>
      <c r="L2929" s="11">
        <v>3.0049999999999999</v>
      </c>
      <c r="M2929" s="11">
        <v>2.7490000000000001</v>
      </c>
      <c r="N2929" s="11">
        <v>2.25</v>
      </c>
      <c r="O2929" s="11">
        <v>2.1429999999999998</v>
      </c>
      <c r="P2929" s="11">
        <v>1.8959999999999999</v>
      </c>
      <c r="Q2929" s="11">
        <v>1.7749999999999999</v>
      </c>
      <c r="R2929" s="11">
        <v>1.712</v>
      </c>
      <c r="S2929" s="11">
        <v>1.232</v>
      </c>
      <c r="T2929" s="11">
        <v>0.98599999999999999</v>
      </c>
      <c r="U2929" s="11">
        <v>0.75600000000000001</v>
      </c>
      <c r="V2929" s="11">
        <v>0.55800000000000005</v>
      </c>
      <c r="W2929" s="11">
        <v>0.40699999999999997</v>
      </c>
      <c r="X2929" s="11">
        <v>0.217</v>
      </c>
      <c r="Y2929" s="11">
        <v>0.10100000000000001</v>
      </c>
      <c r="Z2929" s="11">
        <v>3.1E-2</v>
      </c>
      <c r="AA2929" s="11">
        <v>8.0000000000000002E-3</v>
      </c>
      <c r="AB2929" s="11">
        <v>0</v>
      </c>
      <c r="AC2929" s="11">
        <v>0</v>
      </c>
    </row>
    <row r="2930" spans="1:29" ht="11.5" hidden="1">
      <c r="A2930" s="15">
        <v>2913</v>
      </c>
      <c r="B2930" s="13" t="s">
        <v>1059</v>
      </c>
      <c r="C2930" s="14" t="s">
        <v>1262</v>
      </c>
      <c r="D2930" s="12">
        <v>2</v>
      </c>
      <c r="E2930" s="12">
        <v>540</v>
      </c>
      <c r="F2930" s="13" t="s">
        <v>1110</v>
      </c>
      <c r="G2930" s="12">
        <v>928</v>
      </c>
      <c r="H2930" s="12">
        <v>1960</v>
      </c>
      <c r="I2930" s="11">
        <v>5.4740000000000002</v>
      </c>
      <c r="J2930" s="11">
        <v>4.7919999999999998</v>
      </c>
      <c r="K2930" s="11">
        <v>4.0789999999999997</v>
      </c>
      <c r="L2930" s="11">
        <v>3.53</v>
      </c>
      <c r="M2930" s="11">
        <v>2.9470000000000001</v>
      </c>
      <c r="N2930" s="11">
        <v>2.7189999999999999</v>
      </c>
      <c r="O2930" s="11">
        <v>2.3460000000000001</v>
      </c>
      <c r="P2930" s="11">
        <v>2.206</v>
      </c>
      <c r="Q2930" s="11">
        <v>1.956</v>
      </c>
      <c r="R2930" s="11">
        <v>1.7549999999999999</v>
      </c>
      <c r="S2930" s="11">
        <v>1.5980000000000001</v>
      </c>
      <c r="T2930" s="11">
        <v>1.131</v>
      </c>
      <c r="U2930" s="11">
        <v>0.872</v>
      </c>
      <c r="V2930" s="11">
        <v>0.64900000000000002</v>
      </c>
      <c r="W2930" s="11">
        <v>0.435</v>
      </c>
      <c r="X2930" s="11">
        <v>0.27200000000000002</v>
      </c>
      <c r="Y2930" s="11">
        <v>0.10199999999999999</v>
      </c>
      <c r="Z2930" s="11">
        <v>3.9E-2</v>
      </c>
      <c r="AA2930" s="11">
        <v>8.9999999999999993E-3</v>
      </c>
      <c r="AB2930" s="11">
        <v>0</v>
      </c>
      <c r="AC2930" s="11">
        <v>0</v>
      </c>
    </row>
    <row r="2931" spans="1:29" ht="11.5" hidden="1">
      <c r="A2931" s="15">
        <v>2914</v>
      </c>
      <c r="B2931" s="13" t="s">
        <v>1059</v>
      </c>
      <c r="C2931" s="14" t="s">
        <v>1262</v>
      </c>
      <c r="D2931" s="12">
        <v>2</v>
      </c>
      <c r="E2931" s="12">
        <v>540</v>
      </c>
      <c r="F2931" s="13" t="s">
        <v>1110</v>
      </c>
      <c r="G2931" s="12">
        <v>928</v>
      </c>
      <c r="H2931" s="12">
        <v>1965</v>
      </c>
      <c r="I2931" s="11">
        <v>6.6210000000000004</v>
      </c>
      <c r="J2931" s="11">
        <v>5.6210000000000004</v>
      </c>
      <c r="K2931" s="11">
        <v>4.9119999999999999</v>
      </c>
      <c r="L2931" s="11">
        <v>4.1109999999999998</v>
      </c>
      <c r="M2931" s="11">
        <v>3.5190000000000001</v>
      </c>
      <c r="N2931" s="11">
        <v>3.0419999999999998</v>
      </c>
      <c r="O2931" s="11">
        <v>2.903</v>
      </c>
      <c r="P2931" s="11">
        <v>2.4820000000000002</v>
      </c>
      <c r="Q2931" s="11">
        <v>2.23</v>
      </c>
      <c r="R2931" s="11">
        <v>1.9350000000000001</v>
      </c>
      <c r="S2931" s="11">
        <v>1.6679999999999999</v>
      </c>
      <c r="T2931" s="11">
        <v>1.464</v>
      </c>
      <c r="U2931" s="11">
        <v>1.0189999999999999</v>
      </c>
      <c r="V2931" s="11">
        <v>0.74099999999999999</v>
      </c>
      <c r="W2931" s="11">
        <v>0.496</v>
      </c>
      <c r="X2931" s="11">
        <v>0.28699999999999998</v>
      </c>
      <c r="Y2931" s="11">
        <v>0.13600000000000001</v>
      </c>
      <c r="Z2931" s="11">
        <v>0.04</v>
      </c>
      <c r="AA2931" s="11">
        <v>0.01</v>
      </c>
      <c r="AB2931" s="11">
        <v>0</v>
      </c>
      <c r="AC2931" s="11">
        <v>0</v>
      </c>
    </row>
    <row r="2932" spans="1:29" ht="11.5" hidden="1">
      <c r="A2932" s="15">
        <v>2915</v>
      </c>
      <c r="B2932" s="13" t="s">
        <v>1059</v>
      </c>
      <c r="C2932" s="14" t="s">
        <v>1262</v>
      </c>
      <c r="D2932" s="12">
        <v>2</v>
      </c>
      <c r="E2932" s="12">
        <v>540</v>
      </c>
      <c r="F2932" s="13" t="s">
        <v>1110</v>
      </c>
      <c r="G2932" s="12">
        <v>928</v>
      </c>
      <c r="H2932" s="12">
        <v>1970</v>
      </c>
      <c r="I2932" s="11">
        <v>7.8250000000000002</v>
      </c>
      <c r="J2932" s="11">
        <v>6.4409999999999998</v>
      </c>
      <c r="K2932" s="11">
        <v>5.66</v>
      </c>
      <c r="L2932" s="11">
        <v>4.9630000000000001</v>
      </c>
      <c r="M2932" s="11">
        <v>4.0780000000000003</v>
      </c>
      <c r="N2932" s="11">
        <v>3.681</v>
      </c>
      <c r="O2932" s="11">
        <v>3.26</v>
      </c>
      <c r="P2932" s="11">
        <v>3.0449999999999999</v>
      </c>
      <c r="Q2932" s="11">
        <v>2.5249999999999999</v>
      </c>
      <c r="R2932" s="11">
        <v>2.19</v>
      </c>
      <c r="S2932" s="11">
        <v>1.7809999999999999</v>
      </c>
      <c r="T2932" s="11">
        <v>1.5229999999999999</v>
      </c>
      <c r="U2932" s="11">
        <v>1.343</v>
      </c>
      <c r="V2932" s="11">
        <v>0.84499999999999997</v>
      </c>
      <c r="W2932" s="11">
        <v>0.55300000000000005</v>
      </c>
      <c r="X2932" s="11">
        <v>0.32200000000000001</v>
      </c>
      <c r="Y2932" s="11">
        <v>0.159</v>
      </c>
      <c r="Z2932" s="11">
        <v>5.7000000000000002E-2</v>
      </c>
      <c r="AA2932" s="11">
        <v>1.0999999999999999E-2</v>
      </c>
      <c r="AB2932" s="11">
        <v>2E-3</v>
      </c>
      <c r="AC2932" s="11">
        <v>0</v>
      </c>
    </row>
    <row r="2933" spans="1:29" ht="11.5" hidden="1">
      <c r="A2933" s="15">
        <v>2916</v>
      </c>
      <c r="B2933" s="13" t="s">
        <v>1059</v>
      </c>
      <c r="C2933" s="14" t="s">
        <v>1262</v>
      </c>
      <c r="D2933" s="12">
        <v>2</v>
      </c>
      <c r="E2933" s="12">
        <v>540</v>
      </c>
      <c r="F2933" s="13" t="s">
        <v>1110</v>
      </c>
      <c r="G2933" s="12">
        <v>928</v>
      </c>
      <c r="H2933" s="12">
        <v>1975</v>
      </c>
      <c r="I2933" s="11">
        <v>9.7240000000000002</v>
      </c>
      <c r="J2933" s="11">
        <v>7.8730000000000002</v>
      </c>
      <c r="K2933" s="11">
        <v>6.9989999999999997</v>
      </c>
      <c r="L2933" s="11">
        <v>6.1559999999999997</v>
      </c>
      <c r="M2933" s="11">
        <v>5.2480000000000002</v>
      </c>
      <c r="N2933" s="11">
        <v>4.585</v>
      </c>
      <c r="O2933" s="11">
        <v>4.258</v>
      </c>
      <c r="P2933" s="11">
        <v>3.73</v>
      </c>
      <c r="Q2933" s="11">
        <v>3.327</v>
      </c>
      <c r="R2933" s="11">
        <v>2.6070000000000002</v>
      </c>
      <c r="S2933" s="11">
        <v>2.181</v>
      </c>
      <c r="T2933" s="11">
        <v>1.7070000000000001</v>
      </c>
      <c r="U2933" s="11">
        <v>1.399</v>
      </c>
      <c r="V2933" s="11">
        <v>1.1870000000000001</v>
      </c>
      <c r="W2933" s="11">
        <v>0.70399999999999996</v>
      </c>
      <c r="X2933" s="11">
        <v>0.40600000000000003</v>
      </c>
      <c r="Y2933" s="11">
        <v>0.246</v>
      </c>
      <c r="Z2933" s="11">
        <v>6.7000000000000004E-2</v>
      </c>
      <c r="AA2933" s="11">
        <v>1.4999999999999999E-2</v>
      </c>
      <c r="AB2933" s="11">
        <v>2E-3</v>
      </c>
      <c r="AC2933" s="11">
        <v>0</v>
      </c>
    </row>
    <row r="2934" spans="1:29" ht="11.5" hidden="1">
      <c r="A2934" s="15">
        <v>2917</v>
      </c>
      <c r="B2934" s="13" t="s">
        <v>1059</v>
      </c>
      <c r="C2934" s="14" t="s">
        <v>1262</v>
      </c>
      <c r="D2934" s="12">
        <v>2</v>
      </c>
      <c r="E2934" s="12">
        <v>540</v>
      </c>
      <c r="F2934" s="13" t="s">
        <v>1110</v>
      </c>
      <c r="G2934" s="12">
        <v>928</v>
      </c>
      <c r="H2934" s="12">
        <v>1980</v>
      </c>
      <c r="I2934" s="11">
        <v>9.08</v>
      </c>
      <c r="J2934" s="11">
        <v>9.74</v>
      </c>
      <c r="K2934" s="11">
        <v>8.048</v>
      </c>
      <c r="L2934" s="11">
        <v>7.0990000000000002</v>
      </c>
      <c r="M2934" s="11">
        <v>5.9080000000000004</v>
      </c>
      <c r="N2934" s="11">
        <v>5.2370000000000001</v>
      </c>
      <c r="O2934" s="11">
        <v>4.7130000000000001</v>
      </c>
      <c r="P2934" s="11">
        <v>4.3979999999999997</v>
      </c>
      <c r="Q2934" s="11">
        <v>3.7370000000000001</v>
      </c>
      <c r="R2934" s="11">
        <v>3.1850000000000001</v>
      </c>
      <c r="S2934" s="11">
        <v>2.4209999999999998</v>
      </c>
      <c r="T2934" s="11">
        <v>1.992</v>
      </c>
      <c r="U2934" s="11">
        <v>1.5469999999999999</v>
      </c>
      <c r="V2934" s="11">
        <v>1.2210000000000001</v>
      </c>
      <c r="W2934" s="11">
        <v>0.95299999999999996</v>
      </c>
      <c r="X2934" s="11">
        <v>0.52900000000000003</v>
      </c>
      <c r="Y2934" s="11">
        <v>0.26500000000000001</v>
      </c>
      <c r="Z2934" s="11">
        <v>0.106</v>
      </c>
      <c r="AA2934" s="11">
        <v>1.7999999999999999E-2</v>
      </c>
      <c r="AB2934" s="11">
        <v>2E-3</v>
      </c>
      <c r="AC2934" s="11">
        <v>0</v>
      </c>
    </row>
    <row r="2935" spans="1:29" ht="11.5" hidden="1">
      <c r="A2935" s="15">
        <v>2918</v>
      </c>
      <c r="B2935" s="13" t="s">
        <v>1059</v>
      </c>
      <c r="C2935" s="14" t="s">
        <v>1262</v>
      </c>
      <c r="D2935" s="12">
        <v>2</v>
      </c>
      <c r="E2935" s="12">
        <v>540</v>
      </c>
      <c r="F2935" s="13" t="s">
        <v>1110</v>
      </c>
      <c r="G2935" s="12">
        <v>928</v>
      </c>
      <c r="H2935" s="12">
        <v>1985</v>
      </c>
      <c r="I2935" s="11">
        <v>8.73</v>
      </c>
      <c r="J2935" s="11">
        <v>8.8629999999999995</v>
      </c>
      <c r="K2935" s="11">
        <v>9.8439999999999994</v>
      </c>
      <c r="L2935" s="11">
        <v>8.1370000000000005</v>
      </c>
      <c r="M2935" s="11">
        <v>6.7210000000000001</v>
      </c>
      <c r="N2935" s="11">
        <v>5.7380000000000004</v>
      </c>
      <c r="O2935" s="11">
        <v>5.1020000000000003</v>
      </c>
      <c r="P2935" s="11">
        <v>4.5839999999999996</v>
      </c>
      <c r="Q2935" s="11">
        <v>4.3120000000000003</v>
      </c>
      <c r="R2935" s="11">
        <v>3.5270000000000001</v>
      </c>
      <c r="S2935" s="11">
        <v>2.9430000000000001</v>
      </c>
      <c r="T2935" s="11">
        <v>2.2360000000000002</v>
      </c>
      <c r="U2935" s="11">
        <v>1.7929999999999999</v>
      </c>
      <c r="V2935" s="11">
        <v>1.3620000000000001</v>
      </c>
      <c r="W2935" s="11">
        <v>1.014</v>
      </c>
      <c r="X2935" s="11">
        <v>0.746</v>
      </c>
      <c r="Y2935" s="11">
        <v>0.35</v>
      </c>
      <c r="Z2935" s="11">
        <v>0.11799999999999999</v>
      </c>
      <c r="AA2935" s="11">
        <v>0.03</v>
      </c>
      <c r="AB2935" s="11">
        <v>3.0000000000000001E-3</v>
      </c>
      <c r="AC2935" s="11">
        <v>0</v>
      </c>
    </row>
    <row r="2936" spans="1:29" ht="11.5" hidden="1">
      <c r="A2936" s="15">
        <v>2919</v>
      </c>
      <c r="B2936" s="13" t="s">
        <v>1059</v>
      </c>
      <c r="C2936" s="14" t="s">
        <v>1262</v>
      </c>
      <c r="D2936" s="12">
        <v>2</v>
      </c>
      <c r="E2936" s="12">
        <v>540</v>
      </c>
      <c r="F2936" s="13" t="s">
        <v>1110</v>
      </c>
      <c r="G2936" s="12">
        <v>928</v>
      </c>
      <c r="H2936" s="12">
        <v>1990</v>
      </c>
      <c r="I2936" s="11">
        <v>9.26</v>
      </c>
      <c r="J2936" s="11">
        <v>8.6120000000000001</v>
      </c>
      <c r="K2936" s="11">
        <v>8.9689999999999994</v>
      </c>
      <c r="L2936" s="11">
        <v>9.9559999999999995</v>
      </c>
      <c r="M2936" s="11">
        <v>7.8360000000000003</v>
      </c>
      <c r="N2936" s="11">
        <v>6.5490000000000004</v>
      </c>
      <c r="O2936" s="11">
        <v>5.9050000000000002</v>
      </c>
      <c r="P2936" s="11">
        <v>5.1479999999999997</v>
      </c>
      <c r="Q2936" s="11">
        <v>4.5090000000000003</v>
      </c>
      <c r="R2936" s="11">
        <v>4.1779999999999999</v>
      </c>
      <c r="S2936" s="11">
        <v>3.3479999999999999</v>
      </c>
      <c r="T2936" s="11">
        <v>2.782</v>
      </c>
      <c r="U2936" s="11">
        <v>2.0859999999999999</v>
      </c>
      <c r="V2936" s="11">
        <v>1.609</v>
      </c>
      <c r="W2936" s="11">
        <v>1.141</v>
      </c>
      <c r="X2936" s="11">
        <v>0.81100000000000005</v>
      </c>
      <c r="Y2936" s="11">
        <v>0.53900000000000003</v>
      </c>
      <c r="Z2936" s="11">
        <v>0.161</v>
      </c>
      <c r="AA2936" s="11">
        <v>3.5000000000000003E-2</v>
      </c>
      <c r="AB2936" s="11">
        <v>5.0000000000000001E-3</v>
      </c>
      <c r="AC2936" s="11">
        <v>0</v>
      </c>
    </row>
    <row r="2937" spans="1:29" ht="11.5" hidden="1">
      <c r="A2937" s="15">
        <v>2920</v>
      </c>
      <c r="B2937" s="13" t="s">
        <v>1059</v>
      </c>
      <c r="C2937" s="14" t="s">
        <v>1262</v>
      </c>
      <c r="D2937" s="12">
        <v>2</v>
      </c>
      <c r="E2937" s="12">
        <v>540</v>
      </c>
      <c r="F2937" s="13" t="s">
        <v>1110</v>
      </c>
      <c r="G2937" s="12">
        <v>928</v>
      </c>
      <c r="H2937" s="12">
        <v>1995</v>
      </c>
      <c r="I2937" s="11">
        <v>9.8369999999999997</v>
      </c>
      <c r="J2937" s="11">
        <v>9.7680000000000007</v>
      </c>
      <c r="K2937" s="11">
        <v>8.9939999999999998</v>
      </c>
      <c r="L2937" s="11">
        <v>8.8699999999999992</v>
      </c>
      <c r="M2937" s="11">
        <v>9.0060000000000002</v>
      </c>
      <c r="N2937" s="11">
        <v>8.3539999999999992</v>
      </c>
      <c r="O2937" s="11">
        <v>7.8440000000000003</v>
      </c>
      <c r="P2937" s="11">
        <v>6.7119999999999997</v>
      </c>
      <c r="Q2937" s="11">
        <v>5.4690000000000003</v>
      </c>
      <c r="R2937" s="11">
        <v>4.891</v>
      </c>
      <c r="S2937" s="11">
        <v>3.8889999999999998</v>
      </c>
      <c r="T2937" s="11">
        <v>3.2879999999999998</v>
      </c>
      <c r="U2937" s="11">
        <v>2.4020000000000001</v>
      </c>
      <c r="V2937" s="11">
        <v>1.879</v>
      </c>
      <c r="W2937" s="11">
        <v>1.282</v>
      </c>
      <c r="X2937" s="11">
        <v>0.84599999999999997</v>
      </c>
      <c r="Y2937" s="11">
        <v>0.61099999999999999</v>
      </c>
      <c r="Z2937" s="11">
        <v>0.26200000000000001</v>
      </c>
      <c r="AA2937" s="11">
        <v>5.2999999999999999E-2</v>
      </c>
      <c r="AB2937" s="11">
        <v>6.0000000000000001E-3</v>
      </c>
      <c r="AC2937" s="11">
        <v>0</v>
      </c>
    </row>
    <row r="2938" spans="1:29" ht="11.5" hidden="1">
      <c r="A2938" s="15">
        <v>2921</v>
      </c>
      <c r="B2938" s="13" t="s">
        <v>1059</v>
      </c>
      <c r="C2938" s="14" t="s">
        <v>1262</v>
      </c>
      <c r="D2938" s="12">
        <v>2</v>
      </c>
      <c r="E2938" s="12">
        <v>540</v>
      </c>
      <c r="F2938" s="13" t="s">
        <v>1110</v>
      </c>
      <c r="G2938" s="12">
        <v>928</v>
      </c>
      <c r="H2938" s="12">
        <v>2000</v>
      </c>
      <c r="I2938" s="11">
        <v>11.009</v>
      </c>
      <c r="J2938" s="11">
        <v>10.707000000000001</v>
      </c>
      <c r="K2938" s="11">
        <v>10.291</v>
      </c>
      <c r="L2938" s="11">
        <v>8.6210000000000004</v>
      </c>
      <c r="M2938" s="11">
        <v>8.6359999999999992</v>
      </c>
      <c r="N2938" s="11">
        <v>9.6679999999999993</v>
      </c>
      <c r="O2938" s="11">
        <v>9.1229999999999993</v>
      </c>
      <c r="P2938" s="11">
        <v>8.5939999999999994</v>
      </c>
      <c r="Q2938" s="11">
        <v>7.0129999999999999</v>
      </c>
      <c r="R2938" s="11">
        <v>5.5049999999999999</v>
      </c>
      <c r="S2938" s="11">
        <v>4.891</v>
      </c>
      <c r="T2938" s="11">
        <v>3.7010000000000001</v>
      </c>
      <c r="U2938" s="11">
        <v>3.1539999999999999</v>
      </c>
      <c r="V2938" s="11">
        <v>2.1240000000000001</v>
      </c>
      <c r="W2938" s="11">
        <v>1.8140000000000001</v>
      </c>
      <c r="X2938" s="11">
        <v>1.2150000000000001</v>
      </c>
      <c r="Y2938" s="11">
        <v>0.94899999999999995</v>
      </c>
      <c r="Z2938" s="11">
        <v>0.314</v>
      </c>
      <c r="AA2938" s="11">
        <v>0.09</v>
      </c>
      <c r="AB2938" s="11">
        <v>1.2E-2</v>
      </c>
      <c r="AC2938" s="11">
        <v>1E-3</v>
      </c>
    </row>
    <row r="2939" spans="1:29" ht="11.5" hidden="1">
      <c r="A2939" s="15">
        <v>2922</v>
      </c>
      <c r="B2939" s="13" t="s">
        <v>1059</v>
      </c>
      <c r="C2939" s="14" t="s">
        <v>1262</v>
      </c>
      <c r="D2939" s="12">
        <v>2</v>
      </c>
      <c r="E2939" s="12">
        <v>540</v>
      </c>
      <c r="F2939" s="13" t="s">
        <v>1110</v>
      </c>
      <c r="G2939" s="12">
        <v>928</v>
      </c>
      <c r="H2939" s="12">
        <v>2005</v>
      </c>
      <c r="I2939" s="11">
        <v>10.336</v>
      </c>
      <c r="J2939" s="11">
        <v>11.038</v>
      </c>
      <c r="K2939" s="11">
        <v>10.739000000000001</v>
      </c>
      <c r="L2939" s="11">
        <v>10.507999999999999</v>
      </c>
      <c r="M2939" s="11">
        <v>9.0079999999999991</v>
      </c>
      <c r="N2939" s="11">
        <v>8.9860000000000007</v>
      </c>
      <c r="O2939" s="11">
        <v>9.9090000000000007</v>
      </c>
      <c r="P2939" s="11">
        <v>9.2629999999999999</v>
      </c>
      <c r="Q2939" s="11">
        <v>8.6579999999999995</v>
      </c>
      <c r="R2939" s="11">
        <v>7.0229999999999997</v>
      </c>
      <c r="S2939" s="11">
        <v>5.4720000000000004</v>
      </c>
      <c r="T2939" s="11">
        <v>4.8109999999999999</v>
      </c>
      <c r="U2939" s="11">
        <v>3.59</v>
      </c>
      <c r="V2939" s="11">
        <v>2.976</v>
      </c>
      <c r="W2939" s="11">
        <v>1.9079999999999999</v>
      </c>
      <c r="X2939" s="11">
        <v>1.4910000000000001</v>
      </c>
      <c r="Y2939" s="11">
        <v>0.85599999999999998</v>
      </c>
      <c r="Z2939" s="11">
        <v>0.51500000000000001</v>
      </c>
      <c r="AA2939" s="11">
        <v>0.11600000000000001</v>
      </c>
      <c r="AB2939" s="11">
        <v>1.9E-2</v>
      </c>
      <c r="AC2939" s="11">
        <v>1E-3</v>
      </c>
    </row>
    <row r="2940" spans="1:29" ht="11.5" hidden="1">
      <c r="A2940" s="15">
        <v>2923</v>
      </c>
      <c r="B2940" s="13" t="s">
        <v>1059</v>
      </c>
      <c r="C2940" s="14" t="s">
        <v>1262</v>
      </c>
      <c r="D2940" s="12">
        <v>2</v>
      </c>
      <c r="E2940" s="12">
        <v>540</v>
      </c>
      <c r="F2940" s="13" t="s">
        <v>1110</v>
      </c>
      <c r="G2940" s="12">
        <v>928</v>
      </c>
      <c r="H2940" s="12">
        <v>2010</v>
      </c>
      <c r="I2940" s="11">
        <v>10.653</v>
      </c>
      <c r="J2940" s="11">
        <v>10.351000000000001</v>
      </c>
      <c r="K2940" s="11">
        <v>11.055999999999999</v>
      </c>
      <c r="L2940" s="11">
        <v>9.0380000000000003</v>
      </c>
      <c r="M2940" s="11">
        <v>9.89</v>
      </c>
      <c r="N2940" s="11">
        <v>10.007999999999999</v>
      </c>
      <c r="O2940" s="11">
        <v>9.8550000000000004</v>
      </c>
      <c r="P2940" s="11">
        <v>10.496</v>
      </c>
      <c r="Q2940" s="11">
        <v>9.2940000000000005</v>
      </c>
      <c r="R2940" s="11">
        <v>8.6379999999999999</v>
      </c>
      <c r="S2940" s="11">
        <v>6.9649999999999999</v>
      </c>
      <c r="T2940" s="11">
        <v>5.3819999999999997</v>
      </c>
      <c r="U2940" s="11">
        <v>4.6710000000000003</v>
      </c>
      <c r="V2940" s="11">
        <v>3.4039999999999999</v>
      </c>
      <c r="W2940" s="11">
        <v>2.6970000000000001</v>
      </c>
      <c r="X2940" s="11">
        <v>1.595</v>
      </c>
      <c r="Y2940" s="11">
        <v>1.08</v>
      </c>
      <c r="Z2940" s="11">
        <v>0.48599999999999999</v>
      </c>
      <c r="AA2940" s="11">
        <v>0.20399999999999999</v>
      </c>
      <c r="AB2940" s="11">
        <v>2.9000000000000001E-2</v>
      </c>
      <c r="AC2940" s="11">
        <v>3.0000000000000001E-3</v>
      </c>
    </row>
    <row r="2941" spans="1:29" ht="11.5" hidden="1">
      <c r="A2941" s="15">
        <v>2924</v>
      </c>
      <c r="B2941" s="13" t="s">
        <v>1059</v>
      </c>
      <c r="C2941" s="14" t="s">
        <v>1262</v>
      </c>
      <c r="D2941" s="12">
        <v>2</v>
      </c>
      <c r="E2941" s="12">
        <v>540</v>
      </c>
      <c r="F2941" s="13" t="s">
        <v>1110</v>
      </c>
      <c r="G2941" s="12">
        <v>928</v>
      </c>
      <c r="H2941" s="12">
        <v>2015</v>
      </c>
      <c r="I2941" s="11">
        <v>10.505000000000001</v>
      </c>
      <c r="J2941" s="11">
        <v>10.661</v>
      </c>
      <c r="K2941" s="11">
        <v>10.366</v>
      </c>
      <c r="L2941" s="11">
        <v>11.166</v>
      </c>
      <c r="M2941" s="11">
        <v>9.23</v>
      </c>
      <c r="N2941" s="11">
        <v>10.061</v>
      </c>
      <c r="O2941" s="11">
        <v>10.122</v>
      </c>
      <c r="P2941" s="11">
        <v>9.9149999999999991</v>
      </c>
      <c r="Q2941" s="11">
        <v>10.505000000000001</v>
      </c>
      <c r="R2941" s="11">
        <v>9.2629999999999999</v>
      </c>
      <c r="S2941" s="11">
        <v>8.5609999999999999</v>
      </c>
      <c r="T2941" s="11">
        <v>6.8550000000000004</v>
      </c>
      <c r="U2941" s="11">
        <v>5.2359999999999998</v>
      </c>
      <c r="V2941" s="11">
        <v>4.4509999999999996</v>
      </c>
      <c r="W2941" s="11">
        <v>3.1139999999999999</v>
      </c>
      <c r="X2941" s="11">
        <v>2.2909999999999999</v>
      </c>
      <c r="Y2941" s="11">
        <v>1.1850000000000001</v>
      </c>
      <c r="Z2941" s="11">
        <v>0.63800000000000001</v>
      </c>
      <c r="AA2941" s="11">
        <v>0.20599999999999999</v>
      </c>
      <c r="AB2941" s="11">
        <v>5.3999999999999999E-2</v>
      </c>
      <c r="AC2941" s="11">
        <v>4.0000000000000001E-3</v>
      </c>
    </row>
    <row r="2942" spans="1:29" ht="11.5" hidden="1">
      <c r="A2942" s="15">
        <v>2925</v>
      </c>
      <c r="B2942" s="13" t="s">
        <v>1059</v>
      </c>
      <c r="C2942" s="14" t="s">
        <v>1262</v>
      </c>
      <c r="D2942" s="12">
        <v>2</v>
      </c>
      <c r="E2942" s="12">
        <v>540</v>
      </c>
      <c r="F2942" s="13" t="s">
        <v>1110</v>
      </c>
      <c r="G2942" s="12">
        <v>928</v>
      </c>
      <c r="H2942" s="12">
        <v>2020</v>
      </c>
      <c r="I2942" s="11">
        <v>9.6739999999999995</v>
      </c>
      <c r="J2942" s="11">
        <v>10.521000000000001</v>
      </c>
      <c r="K2942" s="11">
        <v>10.68</v>
      </c>
      <c r="L2942" s="11">
        <v>10.502000000000001</v>
      </c>
      <c r="M2942" s="11">
        <v>11.401</v>
      </c>
      <c r="N2942" s="11">
        <v>9.4440000000000008</v>
      </c>
      <c r="O2942" s="11">
        <v>10.206</v>
      </c>
      <c r="P2942" s="11">
        <v>10.202</v>
      </c>
      <c r="Q2942" s="11">
        <v>9.9440000000000008</v>
      </c>
      <c r="R2942" s="11">
        <v>10.483000000000001</v>
      </c>
      <c r="S2942" s="11">
        <v>9.1950000000000003</v>
      </c>
      <c r="T2942" s="11">
        <v>8.4420000000000002</v>
      </c>
      <c r="U2942" s="11">
        <v>6.69</v>
      </c>
      <c r="V2942" s="11">
        <v>5.0119999999999996</v>
      </c>
      <c r="W2942" s="11">
        <v>4.101</v>
      </c>
      <c r="X2942" s="11">
        <v>2.6789999999999998</v>
      </c>
      <c r="Y2942" s="11">
        <v>1.74</v>
      </c>
      <c r="Z2942" s="11">
        <v>0.72599999999999998</v>
      </c>
      <c r="AA2942" s="11">
        <v>0.28399999999999997</v>
      </c>
      <c r="AB2942" s="11">
        <v>5.8999999999999997E-2</v>
      </c>
      <c r="AC2942" s="11">
        <v>8.0000000000000002E-3</v>
      </c>
    </row>
    <row r="2943" spans="1:29" ht="11.5" hidden="1">
      <c r="A2943" s="15">
        <v>2926</v>
      </c>
      <c r="B2943" s="13" t="s">
        <v>1059</v>
      </c>
      <c r="C2943" s="14" t="s">
        <v>1263</v>
      </c>
      <c r="D2943" s="12"/>
      <c r="E2943" s="12">
        <v>598</v>
      </c>
      <c r="F2943" s="13" t="s">
        <v>1110</v>
      </c>
      <c r="G2943" s="12">
        <v>928</v>
      </c>
      <c r="H2943" s="12">
        <v>1950</v>
      </c>
      <c r="I2943" s="11">
        <v>148.648</v>
      </c>
      <c r="J2943" s="11">
        <v>120.78</v>
      </c>
      <c r="K2943" s="11">
        <v>108.169</v>
      </c>
      <c r="L2943" s="11">
        <v>96.423000000000002</v>
      </c>
      <c r="M2943" s="11">
        <v>85.247</v>
      </c>
      <c r="N2943" s="11">
        <v>74.311999999999998</v>
      </c>
      <c r="O2943" s="11">
        <v>64.010000000000005</v>
      </c>
      <c r="P2943" s="11">
        <v>54.627000000000002</v>
      </c>
      <c r="Q2943" s="11">
        <v>46.255000000000003</v>
      </c>
      <c r="R2943" s="11">
        <v>38.988</v>
      </c>
      <c r="S2943" s="11">
        <v>31.678999999999998</v>
      </c>
      <c r="T2943" s="11">
        <v>20.826000000000001</v>
      </c>
      <c r="U2943" s="11">
        <v>17.864999999999998</v>
      </c>
      <c r="V2943" s="11">
        <v>17.215</v>
      </c>
      <c r="W2943" s="11">
        <v>12.02</v>
      </c>
      <c r="X2943" s="11">
        <v>6.7830000000000004</v>
      </c>
      <c r="Y2943" s="11">
        <v>2.3279999999999998</v>
      </c>
      <c r="Z2943" s="11">
        <v>0.751</v>
      </c>
      <c r="AA2943" s="11">
        <v>0.17299999999999999</v>
      </c>
      <c r="AB2943" s="11">
        <v>2.8000000000000001E-2</v>
      </c>
      <c r="AC2943" s="11">
        <v>2E-3</v>
      </c>
    </row>
    <row r="2944" spans="1:29" ht="11.5" hidden="1">
      <c r="A2944" s="15">
        <v>2927</v>
      </c>
      <c r="B2944" s="13" t="s">
        <v>1059</v>
      </c>
      <c r="C2944" s="14" t="s">
        <v>1263</v>
      </c>
      <c r="D2944" s="12"/>
      <c r="E2944" s="12">
        <v>598</v>
      </c>
      <c r="F2944" s="13" t="s">
        <v>1110</v>
      </c>
      <c r="G2944" s="12">
        <v>928</v>
      </c>
      <c r="H2944" s="12">
        <v>1955</v>
      </c>
      <c r="I2944" s="11">
        <v>171.55500000000001</v>
      </c>
      <c r="J2944" s="11">
        <v>131.279</v>
      </c>
      <c r="K2944" s="11">
        <v>111.544</v>
      </c>
      <c r="L2944" s="11">
        <v>100.023</v>
      </c>
      <c r="M2944" s="11">
        <v>87.882000000000005</v>
      </c>
      <c r="N2944" s="11">
        <v>76.706000000000003</v>
      </c>
      <c r="O2944" s="11">
        <v>66.472999999999999</v>
      </c>
      <c r="P2944" s="11">
        <v>56.868000000000002</v>
      </c>
      <c r="Q2944" s="11">
        <v>47.923999999999999</v>
      </c>
      <c r="R2944" s="11">
        <v>39.97</v>
      </c>
      <c r="S2944" s="11">
        <v>32.966999999999999</v>
      </c>
      <c r="T2944" s="11">
        <v>25.831</v>
      </c>
      <c r="U2944" s="11">
        <v>16.143000000000001</v>
      </c>
      <c r="V2944" s="11">
        <v>12.958</v>
      </c>
      <c r="W2944" s="11">
        <v>11.388</v>
      </c>
      <c r="X2944" s="11">
        <v>6.9379999999999997</v>
      </c>
      <c r="Y2944" s="11">
        <v>3.59</v>
      </c>
      <c r="Z2944" s="11">
        <v>0.29599999999999999</v>
      </c>
      <c r="AA2944" s="11">
        <v>4.8000000000000001E-2</v>
      </c>
      <c r="AB2944" s="11">
        <v>1.7000000000000001E-2</v>
      </c>
      <c r="AC2944" s="11">
        <v>3.0000000000000001E-3</v>
      </c>
    </row>
    <row r="2945" spans="1:29" ht="11.5" hidden="1">
      <c r="A2945" s="15">
        <v>2928</v>
      </c>
      <c r="B2945" s="13" t="s">
        <v>1059</v>
      </c>
      <c r="C2945" s="14" t="s">
        <v>1263</v>
      </c>
      <c r="D2945" s="12"/>
      <c r="E2945" s="12">
        <v>598</v>
      </c>
      <c r="F2945" s="13" t="s">
        <v>1110</v>
      </c>
      <c r="G2945" s="12">
        <v>928</v>
      </c>
      <c r="H2945" s="12">
        <v>1960</v>
      </c>
      <c r="I2945" s="11">
        <v>185.905</v>
      </c>
      <c r="J2945" s="11">
        <v>156.59200000000001</v>
      </c>
      <c r="K2945" s="11">
        <v>124.745</v>
      </c>
      <c r="L2945" s="11">
        <v>105.992</v>
      </c>
      <c r="M2945" s="11">
        <v>93.751000000000005</v>
      </c>
      <c r="N2945" s="11">
        <v>81.41</v>
      </c>
      <c r="O2945" s="11">
        <v>70.644000000000005</v>
      </c>
      <c r="P2945" s="11">
        <v>60.726999999999997</v>
      </c>
      <c r="Q2945" s="11">
        <v>51.38</v>
      </c>
      <c r="R2945" s="11">
        <v>42.777999999999999</v>
      </c>
      <c r="S2945" s="11">
        <v>34.918999999999997</v>
      </c>
      <c r="T2945" s="11">
        <v>27.815999999999999</v>
      </c>
      <c r="U2945" s="11">
        <v>20.760999999999999</v>
      </c>
      <c r="V2945" s="11">
        <v>12.159000000000001</v>
      </c>
      <c r="W2945" s="11">
        <v>8.9130000000000003</v>
      </c>
      <c r="X2945" s="11">
        <v>6.8719999999999999</v>
      </c>
      <c r="Y2945" s="11">
        <v>3.52</v>
      </c>
      <c r="Z2945" s="11">
        <v>0.29599999999999999</v>
      </c>
      <c r="AA2945" s="11">
        <v>7.0000000000000001E-3</v>
      </c>
      <c r="AB2945" s="11">
        <v>5.0000000000000001E-3</v>
      </c>
      <c r="AC2945" s="11">
        <v>2E-3</v>
      </c>
    </row>
    <row r="2946" spans="1:29" ht="11.5" hidden="1">
      <c r="A2946" s="15">
        <v>2929</v>
      </c>
      <c r="B2946" s="13" t="s">
        <v>1059</v>
      </c>
      <c r="C2946" s="14" t="s">
        <v>1263</v>
      </c>
      <c r="D2946" s="12"/>
      <c r="E2946" s="12">
        <v>598</v>
      </c>
      <c r="F2946" s="13" t="s">
        <v>1110</v>
      </c>
      <c r="G2946" s="12">
        <v>928</v>
      </c>
      <c r="H2946" s="12">
        <v>1965</v>
      </c>
      <c r="I2946" s="11">
        <v>204.82300000000001</v>
      </c>
      <c r="J2946" s="11">
        <v>172.97</v>
      </c>
      <c r="K2946" s="11">
        <v>150.994</v>
      </c>
      <c r="L2946" s="11">
        <v>120.092</v>
      </c>
      <c r="M2946" s="11">
        <v>100.607</v>
      </c>
      <c r="N2946" s="11">
        <v>88</v>
      </c>
      <c r="O2946" s="11">
        <v>75.953999999999994</v>
      </c>
      <c r="P2946" s="11">
        <v>65.421999999999997</v>
      </c>
      <c r="Q2946" s="11">
        <v>55.798000000000002</v>
      </c>
      <c r="R2946" s="11">
        <v>46.744999999999997</v>
      </c>
      <c r="S2946" s="11">
        <v>38.115000000000002</v>
      </c>
      <c r="T2946" s="11">
        <v>30.09</v>
      </c>
      <c r="U2946" s="11">
        <v>22.872</v>
      </c>
      <c r="V2946" s="11">
        <v>16.042999999999999</v>
      </c>
      <c r="W2946" s="11">
        <v>8.6020000000000003</v>
      </c>
      <c r="X2946" s="11">
        <v>5.5529999999999999</v>
      </c>
      <c r="Y2946" s="11">
        <v>3.6059999999999999</v>
      </c>
      <c r="Z2946" s="11">
        <v>0.34699999999999998</v>
      </c>
      <c r="AA2946" s="11">
        <v>4.0000000000000001E-3</v>
      </c>
      <c r="AB2946" s="11">
        <v>0</v>
      </c>
      <c r="AC2946" s="11">
        <v>1E-3</v>
      </c>
    </row>
    <row r="2947" spans="1:29" ht="11.5" hidden="1">
      <c r="A2947" s="15">
        <v>2930</v>
      </c>
      <c r="B2947" s="13" t="s">
        <v>1059</v>
      </c>
      <c r="C2947" s="14" t="s">
        <v>1263</v>
      </c>
      <c r="D2947" s="12"/>
      <c r="E2947" s="12">
        <v>598</v>
      </c>
      <c r="F2947" s="13" t="s">
        <v>1110</v>
      </c>
      <c r="G2947" s="12">
        <v>928</v>
      </c>
      <c r="H2947" s="12">
        <v>1970</v>
      </c>
      <c r="I2947" s="11">
        <v>229.41399999999999</v>
      </c>
      <c r="J2947" s="11">
        <v>193.68</v>
      </c>
      <c r="K2947" s="11">
        <v>168.316</v>
      </c>
      <c r="L2947" s="11">
        <v>146.73400000000001</v>
      </c>
      <c r="M2947" s="11">
        <v>115.59399999999999</v>
      </c>
      <c r="N2947" s="11">
        <v>96.009</v>
      </c>
      <c r="O2947" s="11">
        <v>83.397000000000006</v>
      </c>
      <c r="P2947" s="11">
        <v>71.486000000000004</v>
      </c>
      <c r="Q2947" s="11">
        <v>61.085000000000001</v>
      </c>
      <c r="R2947" s="11">
        <v>51.572000000000003</v>
      </c>
      <c r="S2947" s="11">
        <v>42.363</v>
      </c>
      <c r="T2947" s="11">
        <v>33.488999999999997</v>
      </c>
      <c r="U2947" s="11">
        <v>25.306999999999999</v>
      </c>
      <c r="V2947" s="11">
        <v>18.129000000000001</v>
      </c>
      <c r="W2947" s="11">
        <v>11.691000000000001</v>
      </c>
      <c r="X2947" s="11">
        <v>5.5519999999999996</v>
      </c>
      <c r="Y2947" s="11">
        <v>3.03</v>
      </c>
      <c r="Z2947" s="11">
        <v>0.32500000000000001</v>
      </c>
      <c r="AA2947" s="11">
        <v>6.0000000000000001E-3</v>
      </c>
      <c r="AB2947" s="11">
        <v>0</v>
      </c>
      <c r="AC2947" s="11">
        <v>0</v>
      </c>
    </row>
    <row r="2948" spans="1:29" ht="11.5" hidden="1">
      <c r="A2948" s="15">
        <v>2931</v>
      </c>
      <c r="B2948" s="13" t="s">
        <v>1059</v>
      </c>
      <c r="C2948" s="14" t="s">
        <v>1263</v>
      </c>
      <c r="D2948" s="12"/>
      <c r="E2948" s="12">
        <v>598</v>
      </c>
      <c r="F2948" s="13" t="s">
        <v>1110</v>
      </c>
      <c r="G2948" s="12">
        <v>928</v>
      </c>
      <c r="H2948" s="12">
        <v>1975</v>
      </c>
      <c r="I2948" s="11">
        <v>259.94499999999999</v>
      </c>
      <c r="J2948" s="11">
        <v>218.256</v>
      </c>
      <c r="K2948" s="11">
        <v>188.637</v>
      </c>
      <c r="L2948" s="11">
        <v>163.66300000000001</v>
      </c>
      <c r="M2948" s="11">
        <v>141.60499999999999</v>
      </c>
      <c r="N2948" s="11">
        <v>110.715</v>
      </c>
      <c r="O2948" s="11">
        <v>91.256</v>
      </c>
      <c r="P2948" s="11">
        <v>78.875</v>
      </c>
      <c r="Q2948" s="11">
        <v>67.186000000000007</v>
      </c>
      <c r="R2948" s="11">
        <v>56.826000000000001</v>
      </c>
      <c r="S2948" s="11">
        <v>47.098999999999997</v>
      </c>
      <c r="T2948" s="11">
        <v>37.590000000000003</v>
      </c>
      <c r="U2948" s="11">
        <v>28.521999999999998</v>
      </c>
      <c r="V2948" s="11">
        <v>20.37</v>
      </c>
      <c r="W2948" s="11">
        <v>13.464</v>
      </c>
      <c r="X2948" s="11">
        <v>7.7370000000000001</v>
      </c>
      <c r="Y2948" s="11">
        <v>3.0950000000000002</v>
      </c>
      <c r="Z2948" s="11">
        <v>0.32400000000000001</v>
      </c>
      <c r="AA2948" s="11">
        <v>1.2E-2</v>
      </c>
      <c r="AB2948" s="11">
        <v>0</v>
      </c>
      <c r="AC2948" s="11">
        <v>0</v>
      </c>
    </row>
    <row r="2949" spans="1:29" ht="11.5" hidden="1">
      <c r="A2949" s="15">
        <v>2932</v>
      </c>
      <c r="B2949" s="13" t="s">
        <v>1059</v>
      </c>
      <c r="C2949" s="14" t="s">
        <v>1263</v>
      </c>
      <c r="D2949" s="12"/>
      <c r="E2949" s="12">
        <v>598</v>
      </c>
      <c r="F2949" s="13" t="s">
        <v>1110</v>
      </c>
      <c r="G2949" s="12">
        <v>928</v>
      </c>
      <c r="H2949" s="12">
        <v>1980</v>
      </c>
      <c r="I2949" s="11">
        <v>294.02699999999999</v>
      </c>
      <c r="J2949" s="11">
        <v>249.44499999999999</v>
      </c>
      <c r="K2949" s="11">
        <v>213.358</v>
      </c>
      <c r="L2949" s="11">
        <v>184.17599999999999</v>
      </c>
      <c r="M2949" s="11">
        <v>158.85499999999999</v>
      </c>
      <c r="N2949" s="11">
        <v>136.626</v>
      </c>
      <c r="O2949" s="11">
        <v>106.134</v>
      </c>
      <c r="P2949" s="11">
        <v>87.072000000000003</v>
      </c>
      <c r="Q2949" s="11">
        <v>74.793999999999997</v>
      </c>
      <c r="R2949" s="11">
        <v>63.08</v>
      </c>
      <c r="S2949" s="11">
        <v>52.441000000000003</v>
      </c>
      <c r="T2949" s="11">
        <v>42.323999999999998</v>
      </c>
      <c r="U2949" s="11">
        <v>32.517000000000003</v>
      </c>
      <c r="V2949" s="11">
        <v>23.388999999999999</v>
      </c>
      <c r="W2949" s="11">
        <v>15.468999999999999</v>
      </c>
      <c r="X2949" s="11">
        <v>9.1579999999999995</v>
      </c>
      <c r="Y2949" s="11">
        <v>4.4939999999999998</v>
      </c>
      <c r="Z2949" s="11">
        <v>0.44800000000000001</v>
      </c>
      <c r="AA2949" s="11">
        <v>1.4999999999999999E-2</v>
      </c>
      <c r="AB2949" s="11">
        <v>0</v>
      </c>
      <c r="AC2949" s="11">
        <v>0</v>
      </c>
    </row>
    <row r="2950" spans="1:29" ht="11.5" hidden="1">
      <c r="A2950" s="15">
        <v>2933</v>
      </c>
      <c r="B2950" s="13" t="s">
        <v>1059</v>
      </c>
      <c r="C2950" s="14" t="s">
        <v>1263</v>
      </c>
      <c r="D2950" s="12"/>
      <c r="E2950" s="12">
        <v>598</v>
      </c>
      <c r="F2950" s="13" t="s">
        <v>1110</v>
      </c>
      <c r="G2950" s="12">
        <v>928</v>
      </c>
      <c r="H2950" s="12">
        <v>1985</v>
      </c>
      <c r="I2950" s="11">
        <v>324.83199999999999</v>
      </c>
      <c r="J2950" s="11">
        <v>285.32600000000002</v>
      </c>
      <c r="K2950" s="11">
        <v>246.24600000000001</v>
      </c>
      <c r="L2950" s="11">
        <v>210.40199999999999</v>
      </c>
      <c r="M2950" s="11">
        <v>180.709</v>
      </c>
      <c r="N2950" s="11">
        <v>155.11000000000001</v>
      </c>
      <c r="O2950" s="11">
        <v>132.851</v>
      </c>
      <c r="P2950" s="11">
        <v>102.795</v>
      </c>
      <c r="Q2950" s="11">
        <v>83.864999999999995</v>
      </c>
      <c r="R2950" s="11">
        <v>71.408000000000001</v>
      </c>
      <c r="S2950" s="11">
        <v>59.337000000000003</v>
      </c>
      <c r="T2950" s="11">
        <v>48.206000000000003</v>
      </c>
      <c r="U2950" s="11">
        <v>37.622</v>
      </c>
      <c r="V2950" s="11">
        <v>27.539000000000001</v>
      </c>
      <c r="W2950" s="11">
        <v>18.460999999999999</v>
      </c>
      <c r="X2950" s="11">
        <v>11.037000000000001</v>
      </c>
      <c r="Y2950" s="11">
        <v>5.6230000000000002</v>
      </c>
      <c r="Z2950" s="11">
        <v>0.65800000000000003</v>
      </c>
      <c r="AA2950" s="11">
        <v>2.1000000000000001E-2</v>
      </c>
      <c r="AB2950" s="11">
        <v>0</v>
      </c>
      <c r="AC2950" s="11">
        <v>0</v>
      </c>
    </row>
    <row r="2951" spans="1:29" ht="11.5" hidden="1">
      <c r="A2951" s="15">
        <v>2934</v>
      </c>
      <c r="B2951" s="13" t="s">
        <v>1059</v>
      </c>
      <c r="C2951" s="14" t="s">
        <v>1263</v>
      </c>
      <c r="D2951" s="12"/>
      <c r="E2951" s="12">
        <v>598</v>
      </c>
      <c r="F2951" s="13" t="s">
        <v>1110</v>
      </c>
      <c r="G2951" s="12">
        <v>928</v>
      </c>
      <c r="H2951" s="12">
        <v>1990</v>
      </c>
      <c r="I2951" s="11">
        <v>345.05</v>
      </c>
      <c r="J2951" s="11">
        <v>316.09100000000001</v>
      </c>
      <c r="K2951" s="11">
        <v>281.72300000000001</v>
      </c>
      <c r="L2951" s="11">
        <v>242.899</v>
      </c>
      <c r="M2951" s="11">
        <v>206.679</v>
      </c>
      <c r="N2951" s="11">
        <v>176.71600000000001</v>
      </c>
      <c r="O2951" s="11">
        <v>150.96299999999999</v>
      </c>
      <c r="P2951" s="11">
        <v>128.80799999999999</v>
      </c>
      <c r="Q2951" s="11">
        <v>99.094999999999999</v>
      </c>
      <c r="R2951" s="11">
        <v>80.126999999999995</v>
      </c>
      <c r="S2951" s="11">
        <v>67.213999999999999</v>
      </c>
      <c r="T2951" s="11">
        <v>54.584000000000003</v>
      </c>
      <c r="U2951" s="11">
        <v>42.887</v>
      </c>
      <c r="V2951" s="11">
        <v>31.891999999999999</v>
      </c>
      <c r="W2951" s="11">
        <v>21.757000000000001</v>
      </c>
      <c r="X2951" s="11">
        <v>13.19</v>
      </c>
      <c r="Y2951" s="11">
        <v>6.7910000000000004</v>
      </c>
      <c r="Z2951" s="11">
        <v>0.9</v>
      </c>
      <c r="AA2951" s="11">
        <v>4.2999999999999997E-2</v>
      </c>
      <c r="AB2951" s="11">
        <v>0</v>
      </c>
      <c r="AC2951" s="11">
        <v>0</v>
      </c>
    </row>
    <row r="2952" spans="1:29" ht="11.5" hidden="1">
      <c r="A2952" s="15">
        <v>2935</v>
      </c>
      <c r="B2952" s="13" t="s">
        <v>1059</v>
      </c>
      <c r="C2952" s="14" t="s">
        <v>1263</v>
      </c>
      <c r="D2952" s="12"/>
      <c r="E2952" s="12">
        <v>598</v>
      </c>
      <c r="F2952" s="13" t="s">
        <v>1110</v>
      </c>
      <c r="G2952" s="12">
        <v>928</v>
      </c>
      <c r="H2952" s="12">
        <v>1995</v>
      </c>
      <c r="I2952" s="11">
        <v>378.30700000000002</v>
      </c>
      <c r="J2952" s="11">
        <v>335.05900000000003</v>
      </c>
      <c r="K2952" s="11">
        <v>310.92500000000001</v>
      </c>
      <c r="L2952" s="11">
        <v>276.904</v>
      </c>
      <c r="M2952" s="11">
        <v>237.91200000000001</v>
      </c>
      <c r="N2952" s="11">
        <v>201.65100000000001</v>
      </c>
      <c r="O2952" s="11">
        <v>171.69399999999999</v>
      </c>
      <c r="P2952" s="11">
        <v>146.15299999999999</v>
      </c>
      <c r="Q2952" s="11">
        <v>124.033</v>
      </c>
      <c r="R2952" s="11">
        <v>94.605999999999995</v>
      </c>
      <c r="S2952" s="11">
        <v>75.421000000000006</v>
      </c>
      <c r="T2952" s="11">
        <v>61.914999999999999</v>
      </c>
      <c r="U2952" s="11">
        <v>48.707000000000001</v>
      </c>
      <c r="V2952" s="11">
        <v>36.54</v>
      </c>
      <c r="W2952" s="11">
        <v>25.391999999999999</v>
      </c>
      <c r="X2952" s="11">
        <v>15.725</v>
      </c>
      <c r="Y2952" s="11">
        <v>8.2319999999999993</v>
      </c>
      <c r="Z2952" s="11">
        <v>1.44</v>
      </c>
      <c r="AA2952" s="11">
        <v>9.4E-2</v>
      </c>
      <c r="AB2952" s="11">
        <v>2E-3</v>
      </c>
      <c r="AC2952" s="11">
        <v>0</v>
      </c>
    </row>
    <row r="2953" spans="1:29" ht="11.5" hidden="1">
      <c r="A2953" s="15">
        <v>2936</v>
      </c>
      <c r="B2953" s="13" t="s">
        <v>1059</v>
      </c>
      <c r="C2953" s="14" t="s">
        <v>1263</v>
      </c>
      <c r="D2953" s="12"/>
      <c r="E2953" s="12">
        <v>598</v>
      </c>
      <c r="F2953" s="13" t="s">
        <v>1110</v>
      </c>
      <c r="G2953" s="12">
        <v>928</v>
      </c>
      <c r="H2953" s="12">
        <v>2000</v>
      </c>
      <c r="I2953" s="11">
        <v>429.44799999999998</v>
      </c>
      <c r="J2953" s="11">
        <v>368.46300000000002</v>
      </c>
      <c r="K2953" s="11">
        <v>329.70600000000002</v>
      </c>
      <c r="L2953" s="11">
        <v>305.74599999999998</v>
      </c>
      <c r="M2953" s="11">
        <v>271.42599999999999</v>
      </c>
      <c r="N2953" s="11">
        <v>232.36600000000001</v>
      </c>
      <c r="O2953" s="11">
        <v>196.172</v>
      </c>
      <c r="P2953" s="11">
        <v>166.45599999999999</v>
      </c>
      <c r="Q2953" s="11">
        <v>140.946</v>
      </c>
      <c r="R2953" s="11">
        <v>118.62</v>
      </c>
      <c r="S2953" s="11">
        <v>89.238</v>
      </c>
      <c r="T2953" s="11">
        <v>69.649000000000001</v>
      </c>
      <c r="U2953" s="11">
        <v>55.436999999999998</v>
      </c>
      <c r="V2953" s="11">
        <v>41.676000000000002</v>
      </c>
      <c r="W2953" s="11">
        <v>29.248999999999999</v>
      </c>
      <c r="X2953" s="11">
        <v>18.478999999999999</v>
      </c>
      <c r="Y2953" s="11">
        <v>9.9030000000000005</v>
      </c>
      <c r="Z2953" s="11">
        <v>2.0139999999999998</v>
      </c>
      <c r="AA2953" s="11">
        <v>0.183</v>
      </c>
      <c r="AB2953" s="11">
        <v>6.0000000000000001E-3</v>
      </c>
      <c r="AC2953" s="11">
        <v>0</v>
      </c>
    </row>
    <row r="2954" spans="1:29" ht="11.5" hidden="1">
      <c r="A2954" s="15">
        <v>2937</v>
      </c>
      <c r="B2954" s="13" t="s">
        <v>1059</v>
      </c>
      <c r="C2954" s="14" t="s">
        <v>1263</v>
      </c>
      <c r="D2954" s="12"/>
      <c r="E2954" s="12">
        <v>598</v>
      </c>
      <c r="F2954" s="13" t="s">
        <v>1110</v>
      </c>
      <c r="G2954" s="12">
        <v>928</v>
      </c>
      <c r="H2954" s="12">
        <v>2005</v>
      </c>
      <c r="I2954" s="11">
        <v>458.29199999999997</v>
      </c>
      <c r="J2954" s="11">
        <v>415.21</v>
      </c>
      <c r="K2954" s="11">
        <v>359.18200000000002</v>
      </c>
      <c r="L2954" s="11">
        <v>321.23899999999998</v>
      </c>
      <c r="M2954" s="11">
        <v>297.11</v>
      </c>
      <c r="N2954" s="11">
        <v>262.95400000000001</v>
      </c>
      <c r="O2954" s="11">
        <v>224.30799999999999</v>
      </c>
      <c r="P2954" s="11">
        <v>188.74600000000001</v>
      </c>
      <c r="Q2954" s="11">
        <v>159.334</v>
      </c>
      <c r="R2954" s="11">
        <v>133.83099999999999</v>
      </c>
      <c r="S2954" s="11">
        <v>111.15600000000001</v>
      </c>
      <c r="T2954" s="11">
        <v>81.956999999999994</v>
      </c>
      <c r="U2954" s="11">
        <v>62.085000000000001</v>
      </c>
      <c r="V2954" s="11">
        <v>47.298999999999999</v>
      </c>
      <c r="W2954" s="11">
        <v>33.331000000000003</v>
      </c>
      <c r="X2954" s="11">
        <v>21.327000000000002</v>
      </c>
      <c r="Y2954" s="11">
        <v>11.693</v>
      </c>
      <c r="Z2954" s="11">
        <v>2.3769999999999998</v>
      </c>
      <c r="AA2954" s="11">
        <v>0.248</v>
      </c>
      <c r="AB2954" s="11">
        <v>0.01</v>
      </c>
      <c r="AC2954" s="11">
        <v>0</v>
      </c>
    </row>
    <row r="2955" spans="1:29" ht="11.5" hidden="1">
      <c r="A2955" s="15">
        <v>2938</v>
      </c>
      <c r="B2955" s="13" t="s">
        <v>1059</v>
      </c>
      <c r="C2955" s="14" t="s">
        <v>1263</v>
      </c>
      <c r="D2955" s="12"/>
      <c r="E2955" s="12">
        <v>598</v>
      </c>
      <c r="F2955" s="13" t="s">
        <v>1110</v>
      </c>
      <c r="G2955" s="12">
        <v>928</v>
      </c>
      <c r="H2955" s="12">
        <v>2010</v>
      </c>
      <c r="I2955" s="11">
        <v>489.18200000000002</v>
      </c>
      <c r="J2955" s="11">
        <v>452.78699999999998</v>
      </c>
      <c r="K2955" s="11">
        <v>413.31099999999998</v>
      </c>
      <c r="L2955" s="11">
        <v>357.38799999999998</v>
      </c>
      <c r="M2955" s="11">
        <v>318.94900000000001</v>
      </c>
      <c r="N2955" s="11">
        <v>294.233</v>
      </c>
      <c r="O2955" s="11">
        <v>259.60000000000002</v>
      </c>
      <c r="P2955" s="11">
        <v>220.786</v>
      </c>
      <c r="Q2955" s="11">
        <v>184.89400000000001</v>
      </c>
      <c r="R2955" s="11">
        <v>154.899</v>
      </c>
      <c r="S2955" s="11">
        <v>128.517</v>
      </c>
      <c r="T2955" s="11">
        <v>104.753</v>
      </c>
      <c r="U2955" s="11">
        <v>75.105999999999995</v>
      </c>
      <c r="V2955" s="11">
        <v>54.582000000000001</v>
      </c>
      <c r="W2955" s="11">
        <v>39.076999999999998</v>
      </c>
      <c r="X2955" s="11">
        <v>25.21</v>
      </c>
      <c r="Y2955" s="11">
        <v>14.052</v>
      </c>
      <c r="Z2955" s="11">
        <v>3.0219999999999998</v>
      </c>
      <c r="AA2955" s="11">
        <v>0.32400000000000001</v>
      </c>
      <c r="AB2955" s="11">
        <v>1.6E-2</v>
      </c>
      <c r="AC2955" s="11">
        <v>0</v>
      </c>
    </row>
    <row r="2956" spans="1:29" ht="11.5" hidden="1">
      <c r="A2956" s="15">
        <v>2939</v>
      </c>
      <c r="B2956" s="13" t="s">
        <v>1059</v>
      </c>
      <c r="C2956" s="14" t="s">
        <v>1263</v>
      </c>
      <c r="D2956" s="12"/>
      <c r="E2956" s="12">
        <v>598</v>
      </c>
      <c r="F2956" s="13" t="s">
        <v>1110</v>
      </c>
      <c r="G2956" s="12">
        <v>928</v>
      </c>
      <c r="H2956" s="12">
        <v>2015</v>
      </c>
      <c r="I2956" s="11">
        <v>509.13400000000001</v>
      </c>
      <c r="J2956" s="11">
        <v>483.42399999999998</v>
      </c>
      <c r="K2956" s="11">
        <v>450.14100000000002</v>
      </c>
      <c r="L2956" s="11">
        <v>410.512</v>
      </c>
      <c r="M2956" s="11">
        <v>353.75599999999997</v>
      </c>
      <c r="N2956" s="11">
        <v>315.089</v>
      </c>
      <c r="O2956" s="11">
        <v>290.16399999999999</v>
      </c>
      <c r="P2956" s="11">
        <v>255.28899999999999</v>
      </c>
      <c r="Q2956" s="11">
        <v>216.18</v>
      </c>
      <c r="R2956" s="11">
        <v>179.89400000000001</v>
      </c>
      <c r="S2956" s="11">
        <v>149.22300000000001</v>
      </c>
      <c r="T2956" s="11">
        <v>121.996</v>
      </c>
      <c r="U2956" s="11">
        <v>96.003</v>
      </c>
      <c r="V2956" s="11">
        <v>63.517000000000003</v>
      </c>
      <c r="W2956" s="11">
        <v>40.186999999999998</v>
      </c>
      <c r="X2956" s="11">
        <v>23.358000000000001</v>
      </c>
      <c r="Y2956" s="11">
        <v>11.108000000000001</v>
      </c>
      <c r="Z2956" s="11">
        <v>3.93</v>
      </c>
      <c r="AA2956" s="11">
        <v>0.45400000000000001</v>
      </c>
      <c r="AB2956" s="11">
        <v>2.3E-2</v>
      </c>
      <c r="AC2956" s="11">
        <v>1E-3</v>
      </c>
    </row>
    <row r="2957" spans="1:29" ht="11.5" hidden="1">
      <c r="A2957" s="15">
        <v>2940</v>
      </c>
      <c r="B2957" s="13" t="s">
        <v>1059</v>
      </c>
      <c r="C2957" s="14" t="s">
        <v>1263</v>
      </c>
      <c r="D2957" s="12"/>
      <c r="E2957" s="12">
        <v>598</v>
      </c>
      <c r="F2957" s="13" t="s">
        <v>1110</v>
      </c>
      <c r="G2957" s="12">
        <v>928</v>
      </c>
      <c r="H2957" s="12">
        <v>2020</v>
      </c>
      <c r="I2957" s="11">
        <v>534.54100000000005</v>
      </c>
      <c r="J2957" s="11">
        <v>504.20800000000003</v>
      </c>
      <c r="K2957" s="11">
        <v>480.93</v>
      </c>
      <c r="L2957" s="11">
        <v>447.36099999999999</v>
      </c>
      <c r="M2957" s="11">
        <v>406.67700000000002</v>
      </c>
      <c r="N2957" s="11">
        <v>349.81299999999999</v>
      </c>
      <c r="O2957" s="11">
        <v>311.06200000000001</v>
      </c>
      <c r="P2957" s="11">
        <v>285.69600000000003</v>
      </c>
      <c r="Q2957" s="11">
        <v>250.316</v>
      </c>
      <c r="R2957" s="11">
        <v>210.65899999999999</v>
      </c>
      <c r="S2957" s="11">
        <v>173.61</v>
      </c>
      <c r="T2957" s="11">
        <v>141.96899999999999</v>
      </c>
      <c r="U2957" s="11">
        <v>112.295</v>
      </c>
      <c r="V2957" s="11">
        <v>82.1</v>
      </c>
      <c r="W2957" s="11">
        <v>47.87</v>
      </c>
      <c r="X2957" s="11">
        <v>24.959</v>
      </c>
      <c r="Y2957" s="11">
        <v>10.863</v>
      </c>
      <c r="Z2957" s="11">
        <v>3.3410000000000002</v>
      </c>
      <c r="AA2957" s="11">
        <v>0.64900000000000002</v>
      </c>
      <c r="AB2957" s="11">
        <v>3.5000000000000003E-2</v>
      </c>
      <c r="AC2957" s="11">
        <v>1E-3</v>
      </c>
    </row>
    <row r="2958" spans="1:29" ht="11.5" hidden="1">
      <c r="A2958" s="15">
        <v>2941</v>
      </c>
      <c r="B2958" s="13" t="s">
        <v>1059</v>
      </c>
      <c r="C2958" s="14" t="s">
        <v>1264</v>
      </c>
      <c r="D2958" s="12"/>
      <c r="E2958" s="12">
        <v>90</v>
      </c>
      <c r="F2958" s="13" t="s">
        <v>1110</v>
      </c>
      <c r="G2958" s="12">
        <v>928</v>
      </c>
      <c r="H2958" s="12">
        <v>1950</v>
      </c>
      <c r="I2958" s="11">
        <v>7.101</v>
      </c>
      <c r="J2958" s="11">
        <v>6.7</v>
      </c>
      <c r="K2958" s="11">
        <v>5</v>
      </c>
      <c r="L2958" s="11">
        <v>4.8</v>
      </c>
      <c r="M2958" s="11">
        <v>3.6</v>
      </c>
      <c r="N2958" s="11">
        <v>3.3</v>
      </c>
      <c r="O2958" s="11">
        <v>2.2999999999999998</v>
      </c>
      <c r="P2958" s="11">
        <v>2</v>
      </c>
      <c r="Q2958" s="11">
        <v>1.6</v>
      </c>
      <c r="R2958" s="11">
        <v>1.2</v>
      </c>
      <c r="S2958" s="11">
        <v>1.3</v>
      </c>
      <c r="T2958" s="11">
        <v>0.69899999999999995</v>
      </c>
      <c r="U2958" s="11">
        <v>0.3</v>
      </c>
      <c r="V2958" s="11">
        <v>0.2</v>
      </c>
      <c r="W2958" s="11">
        <v>0.1</v>
      </c>
      <c r="X2958" s="11">
        <v>7.4999999999999997E-2</v>
      </c>
      <c r="Y2958" s="11">
        <v>1.4999999999999999E-2</v>
      </c>
      <c r="Z2958" s="11">
        <v>5.0000000000000001E-3</v>
      </c>
      <c r="AA2958" s="11">
        <v>0</v>
      </c>
      <c r="AB2958" s="11">
        <v>0</v>
      </c>
      <c r="AC2958" s="11">
        <v>0</v>
      </c>
    </row>
    <row r="2959" spans="1:29" ht="11.5" hidden="1">
      <c r="A2959" s="15">
        <v>2942</v>
      </c>
      <c r="B2959" s="13" t="s">
        <v>1059</v>
      </c>
      <c r="C2959" s="14" t="s">
        <v>1264</v>
      </c>
      <c r="D2959" s="12"/>
      <c r="E2959" s="12">
        <v>90</v>
      </c>
      <c r="F2959" s="13" t="s">
        <v>1110</v>
      </c>
      <c r="G2959" s="12">
        <v>928</v>
      </c>
      <c r="H2959" s="12">
        <v>1955</v>
      </c>
      <c r="I2959" s="11">
        <v>7.8230000000000004</v>
      </c>
      <c r="J2959" s="11">
        <v>7.032</v>
      </c>
      <c r="K2959" s="11">
        <v>6.6820000000000004</v>
      </c>
      <c r="L2959" s="11">
        <v>4.83</v>
      </c>
      <c r="M2959" s="11">
        <v>4.6459999999999999</v>
      </c>
      <c r="N2959" s="11">
        <v>3.4780000000000002</v>
      </c>
      <c r="O2959" s="11">
        <v>3.1890000000000001</v>
      </c>
      <c r="P2959" s="11">
        <v>2.218</v>
      </c>
      <c r="Q2959" s="11">
        <v>1.91</v>
      </c>
      <c r="R2959" s="11">
        <v>1.5089999999999999</v>
      </c>
      <c r="S2959" s="11">
        <v>1.1080000000000001</v>
      </c>
      <c r="T2959" s="11">
        <v>1.1759999999999999</v>
      </c>
      <c r="U2959" s="11">
        <v>0.61299999999999999</v>
      </c>
      <c r="V2959" s="11">
        <v>0.25700000000000001</v>
      </c>
      <c r="W2959" s="11">
        <v>0.18</v>
      </c>
      <c r="X2959" s="11">
        <v>9.5000000000000001E-2</v>
      </c>
      <c r="Y2959" s="11">
        <v>5.0999999999999997E-2</v>
      </c>
      <c r="Z2959" s="11">
        <v>6.0000000000000001E-3</v>
      </c>
      <c r="AA2959" s="11">
        <v>0</v>
      </c>
      <c r="AB2959" s="11">
        <v>0</v>
      </c>
      <c r="AC2959" s="11">
        <v>0</v>
      </c>
    </row>
    <row r="2960" spans="1:29" ht="11.5" hidden="1">
      <c r="A2960" s="15">
        <v>2943</v>
      </c>
      <c r="B2960" s="13" t="s">
        <v>1059</v>
      </c>
      <c r="C2960" s="14" t="s">
        <v>1264</v>
      </c>
      <c r="D2960" s="12"/>
      <c r="E2960" s="12">
        <v>90</v>
      </c>
      <c r="F2960" s="13" t="s">
        <v>1110</v>
      </c>
      <c r="G2960" s="12">
        <v>928</v>
      </c>
      <c r="H2960" s="12">
        <v>1960</v>
      </c>
      <c r="I2960" s="11">
        <v>9.3930000000000007</v>
      </c>
      <c r="J2960" s="11">
        <v>7.8479999999999999</v>
      </c>
      <c r="K2960" s="11">
        <v>7.07</v>
      </c>
      <c r="L2960" s="11">
        <v>6.4669999999999996</v>
      </c>
      <c r="M2960" s="11">
        <v>4.6520000000000001</v>
      </c>
      <c r="N2960" s="11">
        <v>4.4950000000000001</v>
      </c>
      <c r="O2960" s="11">
        <v>3.3690000000000002</v>
      </c>
      <c r="P2960" s="11">
        <v>3.0760000000000001</v>
      </c>
      <c r="Q2960" s="11">
        <v>2.1379999999999999</v>
      </c>
      <c r="R2960" s="11">
        <v>1.8180000000000001</v>
      </c>
      <c r="S2960" s="11">
        <v>1.411</v>
      </c>
      <c r="T2960" s="11">
        <v>1.0109999999999999</v>
      </c>
      <c r="U2960" s="11">
        <v>1.0309999999999999</v>
      </c>
      <c r="V2960" s="11">
        <v>0.503</v>
      </c>
      <c r="W2960" s="11">
        <v>0.187</v>
      </c>
      <c r="X2960" s="11">
        <v>0.10100000000000001</v>
      </c>
      <c r="Y2960" s="11">
        <v>3.5000000000000003E-2</v>
      </c>
      <c r="Z2960" s="11">
        <v>1.7000000000000001E-2</v>
      </c>
      <c r="AA2960" s="11">
        <v>1E-3</v>
      </c>
      <c r="AB2960" s="11">
        <v>0</v>
      </c>
      <c r="AC2960" s="11">
        <v>0</v>
      </c>
    </row>
    <row r="2961" spans="1:29" ht="11.5" hidden="1">
      <c r="A2961" s="15">
        <v>2944</v>
      </c>
      <c r="B2961" s="13" t="s">
        <v>1059</v>
      </c>
      <c r="C2961" s="14" t="s">
        <v>1264</v>
      </c>
      <c r="D2961" s="12"/>
      <c r="E2961" s="12">
        <v>90</v>
      </c>
      <c r="F2961" s="13" t="s">
        <v>1110</v>
      </c>
      <c r="G2961" s="12">
        <v>928</v>
      </c>
      <c r="H2961" s="12">
        <v>1965</v>
      </c>
      <c r="I2961" s="11">
        <v>11.249000000000001</v>
      </c>
      <c r="J2961" s="11">
        <v>9.5069999999999997</v>
      </c>
      <c r="K2961" s="11">
        <v>7.97</v>
      </c>
      <c r="L2961" s="11">
        <v>6.9020000000000001</v>
      </c>
      <c r="M2961" s="11">
        <v>6.3109999999999999</v>
      </c>
      <c r="N2961" s="11">
        <v>4.5460000000000003</v>
      </c>
      <c r="O2961" s="11">
        <v>4.3680000000000003</v>
      </c>
      <c r="P2961" s="11">
        <v>3.27</v>
      </c>
      <c r="Q2961" s="11">
        <v>2.98</v>
      </c>
      <c r="R2961" s="11">
        <v>2.0569999999999999</v>
      </c>
      <c r="S2961" s="11">
        <v>1.718</v>
      </c>
      <c r="T2961" s="11">
        <v>1.306</v>
      </c>
      <c r="U2961" s="11">
        <v>0.90700000000000003</v>
      </c>
      <c r="V2961" s="11">
        <v>0.876</v>
      </c>
      <c r="W2961" s="11">
        <v>0.39900000000000002</v>
      </c>
      <c r="X2961" s="11">
        <v>0.124</v>
      </c>
      <c r="Y2961" s="11">
        <v>5.1999999999999998E-2</v>
      </c>
      <c r="Z2961" s="11">
        <v>1.2999999999999999E-2</v>
      </c>
      <c r="AA2961" s="11">
        <v>4.0000000000000001E-3</v>
      </c>
      <c r="AB2961" s="11">
        <v>0</v>
      </c>
      <c r="AC2961" s="11">
        <v>0</v>
      </c>
    </row>
    <row r="2962" spans="1:29" ht="11.5" hidden="1">
      <c r="A2962" s="15">
        <v>2945</v>
      </c>
      <c r="B2962" s="13" t="s">
        <v>1059</v>
      </c>
      <c r="C2962" s="14" t="s">
        <v>1264</v>
      </c>
      <c r="D2962" s="12"/>
      <c r="E2962" s="12">
        <v>90</v>
      </c>
      <c r="F2962" s="13" t="s">
        <v>1110</v>
      </c>
      <c r="G2962" s="12">
        <v>928</v>
      </c>
      <c r="H2962" s="12">
        <v>1970</v>
      </c>
      <c r="I2962" s="11">
        <v>13.372999999999999</v>
      </c>
      <c r="J2962" s="11">
        <v>10.766</v>
      </c>
      <c r="K2962" s="11">
        <v>9.4120000000000008</v>
      </c>
      <c r="L2962" s="11">
        <v>7.9180000000000001</v>
      </c>
      <c r="M2962" s="11">
        <v>6.827</v>
      </c>
      <c r="N2962" s="11">
        <v>6.2080000000000002</v>
      </c>
      <c r="O2962" s="11">
        <v>4.45</v>
      </c>
      <c r="P2962" s="11">
        <v>4.2380000000000004</v>
      </c>
      <c r="Q2962" s="11">
        <v>3.1480000000000001</v>
      </c>
      <c r="R2962" s="11">
        <v>2.851</v>
      </c>
      <c r="S2962" s="11">
        <v>1.9710000000000001</v>
      </c>
      <c r="T2962" s="11">
        <v>1.651</v>
      </c>
      <c r="U2962" s="11">
        <v>1.228</v>
      </c>
      <c r="V2962" s="11">
        <v>0.82699999999999996</v>
      </c>
      <c r="W2962" s="11">
        <v>0.73899999999999999</v>
      </c>
      <c r="X2962" s="11">
        <v>0.312</v>
      </c>
      <c r="Y2962" s="11">
        <v>8.8999999999999996E-2</v>
      </c>
      <c r="Z2962" s="11">
        <v>0.02</v>
      </c>
      <c r="AA2962" s="11">
        <v>3.0000000000000001E-3</v>
      </c>
      <c r="AB2962" s="11">
        <v>0</v>
      </c>
      <c r="AC2962" s="11">
        <v>0</v>
      </c>
    </row>
    <row r="2963" spans="1:29" ht="11.5" hidden="1">
      <c r="A2963" s="15">
        <v>2946</v>
      </c>
      <c r="B2963" s="13" t="s">
        <v>1059</v>
      </c>
      <c r="C2963" s="14" t="s">
        <v>1264</v>
      </c>
      <c r="D2963" s="12"/>
      <c r="E2963" s="12">
        <v>90</v>
      </c>
      <c r="F2963" s="13" t="s">
        <v>1110</v>
      </c>
      <c r="G2963" s="12">
        <v>928</v>
      </c>
      <c r="H2963" s="12">
        <v>1975</v>
      </c>
      <c r="I2963" s="11">
        <v>18.681999999999999</v>
      </c>
      <c r="J2963" s="11">
        <v>14.029</v>
      </c>
      <c r="K2963" s="11">
        <v>11.706</v>
      </c>
      <c r="L2963" s="11">
        <v>9.3369999999999997</v>
      </c>
      <c r="M2963" s="11">
        <v>7.3940000000000001</v>
      </c>
      <c r="N2963" s="11">
        <v>6.673</v>
      </c>
      <c r="O2963" s="11">
        <v>6.2359999999999998</v>
      </c>
      <c r="P2963" s="11">
        <v>4.2690000000000001</v>
      </c>
      <c r="Q2963" s="11">
        <v>3.8780000000000001</v>
      </c>
      <c r="R2963" s="11">
        <v>2.8109999999999999</v>
      </c>
      <c r="S2963" s="11">
        <v>2.5289999999999999</v>
      </c>
      <c r="T2963" s="11">
        <v>1.698</v>
      </c>
      <c r="U2963" s="11">
        <v>1.4370000000000001</v>
      </c>
      <c r="V2963" s="11">
        <v>0.99</v>
      </c>
      <c r="W2963" s="11">
        <v>0.61199999999999999</v>
      </c>
      <c r="X2963" s="11">
        <v>0.48899999999999999</v>
      </c>
      <c r="Y2963" s="11">
        <v>0.153</v>
      </c>
      <c r="Z2963" s="11">
        <v>3.5999999999999997E-2</v>
      </c>
      <c r="AA2963" s="11">
        <v>5.0000000000000001E-3</v>
      </c>
      <c r="AB2963" s="11">
        <v>0</v>
      </c>
      <c r="AC2963" s="11">
        <v>0</v>
      </c>
    </row>
    <row r="2964" spans="1:29" ht="11.5" hidden="1">
      <c r="A2964" s="15">
        <v>2947</v>
      </c>
      <c r="B2964" s="13" t="s">
        <v>1059</v>
      </c>
      <c r="C2964" s="14" t="s">
        <v>1264</v>
      </c>
      <c r="D2964" s="12"/>
      <c r="E2964" s="12">
        <v>90</v>
      </c>
      <c r="F2964" s="13" t="s">
        <v>1110</v>
      </c>
      <c r="G2964" s="12">
        <v>928</v>
      </c>
      <c r="H2964" s="12">
        <v>1980</v>
      </c>
      <c r="I2964" s="11">
        <v>21.591999999999999</v>
      </c>
      <c r="J2964" s="11">
        <v>18.065000000000001</v>
      </c>
      <c r="K2964" s="11">
        <v>13.292</v>
      </c>
      <c r="L2964" s="11">
        <v>11.246</v>
      </c>
      <c r="M2964" s="11">
        <v>9.4019999999999992</v>
      </c>
      <c r="N2964" s="11">
        <v>7.6749999999999998</v>
      </c>
      <c r="O2964" s="11">
        <v>6.9050000000000002</v>
      </c>
      <c r="P2964" s="11">
        <v>6.1070000000000002</v>
      </c>
      <c r="Q2964" s="11">
        <v>4.0140000000000002</v>
      </c>
      <c r="R2964" s="11">
        <v>3.72</v>
      </c>
      <c r="S2964" s="11">
        <v>2.6520000000000001</v>
      </c>
      <c r="T2964" s="11">
        <v>2.3359999999999999</v>
      </c>
      <c r="U2964" s="11">
        <v>1.5580000000000001</v>
      </c>
      <c r="V2964" s="11">
        <v>1.1970000000000001</v>
      </c>
      <c r="W2964" s="11">
        <v>0.79400000000000004</v>
      </c>
      <c r="X2964" s="11">
        <v>0.46100000000000002</v>
      </c>
      <c r="Y2964" s="11">
        <v>0.27800000000000002</v>
      </c>
      <c r="Z2964" s="11">
        <v>6.3E-2</v>
      </c>
      <c r="AA2964" s="11">
        <v>0.01</v>
      </c>
      <c r="AB2964" s="11">
        <v>0</v>
      </c>
      <c r="AC2964" s="11">
        <v>0</v>
      </c>
    </row>
    <row r="2965" spans="1:29" ht="11.5" hidden="1">
      <c r="A2965" s="15">
        <v>2948</v>
      </c>
      <c r="B2965" s="13" t="s">
        <v>1059</v>
      </c>
      <c r="C2965" s="14" t="s">
        <v>1264</v>
      </c>
      <c r="D2965" s="12"/>
      <c r="E2965" s="12">
        <v>90</v>
      </c>
      <c r="F2965" s="13" t="s">
        <v>1110</v>
      </c>
      <c r="G2965" s="12">
        <v>928</v>
      </c>
      <c r="H2965" s="12">
        <v>1985</v>
      </c>
      <c r="I2965" s="11">
        <v>23.45</v>
      </c>
      <c r="J2965" s="11">
        <v>20.997</v>
      </c>
      <c r="K2965" s="11">
        <v>17.890999999999998</v>
      </c>
      <c r="L2965" s="11">
        <v>13.151</v>
      </c>
      <c r="M2965" s="11">
        <v>11.074</v>
      </c>
      <c r="N2965" s="11">
        <v>9.2279999999999998</v>
      </c>
      <c r="O2965" s="11">
        <v>7.5149999999999997</v>
      </c>
      <c r="P2965" s="11">
        <v>6.7370000000000001</v>
      </c>
      <c r="Q2965" s="11">
        <v>5.93</v>
      </c>
      <c r="R2965" s="11">
        <v>3.8730000000000002</v>
      </c>
      <c r="S2965" s="11">
        <v>3.55</v>
      </c>
      <c r="T2965" s="11">
        <v>2.4849999999999999</v>
      </c>
      <c r="U2965" s="11">
        <v>2.125</v>
      </c>
      <c r="V2965" s="11">
        <v>1.347</v>
      </c>
      <c r="W2965" s="11">
        <v>0.94899999999999995</v>
      </c>
      <c r="X2965" s="11">
        <v>0.55000000000000004</v>
      </c>
      <c r="Y2965" s="11">
        <v>0.25600000000000001</v>
      </c>
      <c r="Z2965" s="11">
        <v>0.126</v>
      </c>
      <c r="AA2965" s="11">
        <v>1.9E-2</v>
      </c>
      <c r="AB2965" s="11">
        <v>2E-3</v>
      </c>
      <c r="AC2965" s="11">
        <v>0</v>
      </c>
    </row>
    <row r="2966" spans="1:29" ht="11.5" hidden="1">
      <c r="A2966" s="15">
        <v>2949</v>
      </c>
      <c r="B2966" s="13" t="s">
        <v>1059</v>
      </c>
      <c r="C2966" s="14" t="s">
        <v>1264</v>
      </c>
      <c r="D2966" s="12"/>
      <c r="E2966" s="12">
        <v>90</v>
      </c>
      <c r="F2966" s="13" t="s">
        <v>1110</v>
      </c>
      <c r="G2966" s="12">
        <v>928</v>
      </c>
      <c r="H2966" s="12">
        <v>1990</v>
      </c>
      <c r="I2966" s="11">
        <v>25.695</v>
      </c>
      <c r="J2966" s="11">
        <v>22.29</v>
      </c>
      <c r="K2966" s="11">
        <v>20.59</v>
      </c>
      <c r="L2966" s="11">
        <v>17.651</v>
      </c>
      <c r="M2966" s="11">
        <v>12.903</v>
      </c>
      <c r="N2966" s="11">
        <v>10.821999999999999</v>
      </c>
      <c r="O2966" s="11">
        <v>8.9890000000000008</v>
      </c>
      <c r="P2966" s="11">
        <v>7.2930000000000001</v>
      </c>
      <c r="Q2966" s="11">
        <v>6.508</v>
      </c>
      <c r="R2966" s="11">
        <v>5.694</v>
      </c>
      <c r="S2966" s="11">
        <v>3.6760000000000002</v>
      </c>
      <c r="T2966" s="11">
        <v>3.3029999999999999</v>
      </c>
      <c r="U2966" s="11">
        <v>2.238</v>
      </c>
      <c r="V2966" s="11">
        <v>1.8120000000000001</v>
      </c>
      <c r="W2966" s="11">
        <v>1.0529999999999999</v>
      </c>
      <c r="X2966" s="11">
        <v>0.64400000000000002</v>
      </c>
      <c r="Y2966" s="11">
        <v>0.29799999999999999</v>
      </c>
      <c r="Z2966" s="11">
        <v>0.124</v>
      </c>
      <c r="AA2966" s="11">
        <v>4.2999999999999997E-2</v>
      </c>
      <c r="AB2966" s="11">
        <v>4.0000000000000001E-3</v>
      </c>
      <c r="AC2966" s="11">
        <v>0</v>
      </c>
    </row>
    <row r="2967" spans="1:29" ht="11.5" hidden="1">
      <c r="A2967" s="15">
        <v>2950</v>
      </c>
      <c r="B2967" s="13" t="s">
        <v>1059</v>
      </c>
      <c r="C2967" s="14" t="s">
        <v>1264</v>
      </c>
      <c r="D2967" s="12"/>
      <c r="E2967" s="12">
        <v>90</v>
      </c>
      <c r="F2967" s="13" t="s">
        <v>1110</v>
      </c>
      <c r="G2967" s="12">
        <v>928</v>
      </c>
      <c r="H2967" s="12">
        <v>1995</v>
      </c>
      <c r="I2967" s="11">
        <v>28.481999999999999</v>
      </c>
      <c r="J2967" s="11">
        <v>24.710999999999999</v>
      </c>
      <c r="K2967" s="11">
        <v>21.954999999999998</v>
      </c>
      <c r="L2967" s="11">
        <v>20.361999999999998</v>
      </c>
      <c r="M2967" s="11">
        <v>17.367000000000001</v>
      </c>
      <c r="N2967" s="11">
        <v>12.651999999999999</v>
      </c>
      <c r="O2967" s="11">
        <v>10.582000000000001</v>
      </c>
      <c r="P2967" s="11">
        <v>8.7590000000000003</v>
      </c>
      <c r="Q2967" s="11">
        <v>7.077</v>
      </c>
      <c r="R2967" s="11">
        <v>6.2770000000000001</v>
      </c>
      <c r="S2967" s="11">
        <v>5.4269999999999996</v>
      </c>
      <c r="T2967" s="11">
        <v>3.4420000000000002</v>
      </c>
      <c r="U2967" s="11">
        <v>2.9969999999999999</v>
      </c>
      <c r="V2967" s="11">
        <v>1.929</v>
      </c>
      <c r="W2967" s="11">
        <v>1.4339999999999999</v>
      </c>
      <c r="X2967" s="11">
        <v>0.72599999999999998</v>
      </c>
      <c r="Y2967" s="11">
        <v>0.35699999999999998</v>
      </c>
      <c r="Z2967" s="11">
        <v>0.152</v>
      </c>
      <c r="AA2967" s="11">
        <v>4.4999999999999998E-2</v>
      </c>
      <c r="AB2967" s="11">
        <v>8.0000000000000002E-3</v>
      </c>
      <c r="AC2967" s="11">
        <v>0</v>
      </c>
    </row>
    <row r="2968" spans="1:29" ht="11.5" hidden="1">
      <c r="A2968" s="15">
        <v>2951</v>
      </c>
      <c r="B2968" s="13" t="s">
        <v>1059</v>
      </c>
      <c r="C2968" s="14" t="s">
        <v>1264</v>
      </c>
      <c r="D2968" s="12"/>
      <c r="E2968" s="12">
        <v>90</v>
      </c>
      <c r="F2968" s="13" t="s">
        <v>1110</v>
      </c>
      <c r="G2968" s="12">
        <v>928</v>
      </c>
      <c r="H2968" s="12">
        <v>2000</v>
      </c>
      <c r="I2968" s="11">
        <v>31.274000000000001</v>
      </c>
      <c r="J2968" s="11">
        <v>27.7</v>
      </c>
      <c r="K2968" s="11">
        <v>24.420999999999999</v>
      </c>
      <c r="L2968" s="11">
        <v>21.745999999999999</v>
      </c>
      <c r="M2968" s="11">
        <v>20.093</v>
      </c>
      <c r="N2968" s="11">
        <v>17.085000000000001</v>
      </c>
      <c r="O2968" s="11">
        <v>12.412000000000001</v>
      </c>
      <c r="P2968" s="11">
        <v>10.349</v>
      </c>
      <c r="Q2968" s="11">
        <v>8.5329999999999995</v>
      </c>
      <c r="R2968" s="11">
        <v>6.8529999999999998</v>
      </c>
      <c r="S2968" s="11">
        <v>6.01</v>
      </c>
      <c r="T2968" s="11">
        <v>5.109</v>
      </c>
      <c r="U2968" s="11">
        <v>3.1440000000000001</v>
      </c>
      <c r="V2968" s="11">
        <v>2.6080000000000001</v>
      </c>
      <c r="W2968" s="11">
        <v>1.546</v>
      </c>
      <c r="X2968" s="11">
        <v>1.006</v>
      </c>
      <c r="Y2968" s="11">
        <v>0.41099999999999998</v>
      </c>
      <c r="Z2968" s="11">
        <v>0.184</v>
      </c>
      <c r="AA2968" s="11">
        <v>5.5E-2</v>
      </c>
      <c r="AB2968" s="11">
        <v>0.01</v>
      </c>
      <c r="AC2968" s="11">
        <v>1E-3</v>
      </c>
    </row>
    <row r="2969" spans="1:29" ht="11.5" hidden="1">
      <c r="A2969" s="15">
        <v>2952</v>
      </c>
      <c r="B2969" s="13" t="s">
        <v>1059</v>
      </c>
      <c r="C2969" s="14" t="s">
        <v>1264</v>
      </c>
      <c r="D2969" s="12"/>
      <c r="E2969" s="12">
        <v>90</v>
      </c>
      <c r="F2969" s="13" t="s">
        <v>1110</v>
      </c>
      <c r="G2969" s="12">
        <v>928</v>
      </c>
      <c r="H2969" s="12">
        <v>2005</v>
      </c>
      <c r="I2969" s="11">
        <v>34.965000000000003</v>
      </c>
      <c r="J2969" s="11">
        <v>30.786000000000001</v>
      </c>
      <c r="K2969" s="11">
        <v>27.827000000000002</v>
      </c>
      <c r="L2969" s="11">
        <v>23.928999999999998</v>
      </c>
      <c r="M2969" s="11">
        <v>21.43</v>
      </c>
      <c r="N2969" s="11">
        <v>19.882999999999999</v>
      </c>
      <c r="O2969" s="11">
        <v>16.427</v>
      </c>
      <c r="P2969" s="11">
        <v>12.551</v>
      </c>
      <c r="Q2969" s="11">
        <v>10.667</v>
      </c>
      <c r="R2969" s="11">
        <v>8.2889999999999997</v>
      </c>
      <c r="S2969" s="11">
        <v>6.57</v>
      </c>
      <c r="T2969" s="11">
        <v>5.4269999999999996</v>
      </c>
      <c r="U2969" s="11">
        <v>4.2569999999999997</v>
      </c>
      <c r="V2969" s="11">
        <v>2.6419999999999999</v>
      </c>
      <c r="W2969" s="11">
        <v>2.1240000000000001</v>
      </c>
      <c r="X2969" s="11">
        <v>1.1459999999999999</v>
      </c>
      <c r="Y2969" s="11">
        <v>0.64300000000000002</v>
      </c>
      <c r="Z2969" s="11">
        <v>0.21299999999999999</v>
      </c>
      <c r="AA2969" s="11">
        <v>6.6000000000000003E-2</v>
      </c>
      <c r="AB2969" s="11">
        <v>1.2E-2</v>
      </c>
      <c r="AC2969" s="11">
        <v>1E-3</v>
      </c>
    </row>
    <row r="2970" spans="1:29" ht="11.5" hidden="1">
      <c r="A2970" s="15">
        <v>2953</v>
      </c>
      <c r="B2970" s="13" t="s">
        <v>1059</v>
      </c>
      <c r="C2970" s="14" t="s">
        <v>1264</v>
      </c>
      <c r="D2970" s="12"/>
      <c r="E2970" s="12">
        <v>90</v>
      </c>
      <c r="F2970" s="13" t="s">
        <v>1110</v>
      </c>
      <c r="G2970" s="12">
        <v>928</v>
      </c>
      <c r="H2970" s="12">
        <v>2010</v>
      </c>
      <c r="I2970" s="11">
        <v>38.531999999999996</v>
      </c>
      <c r="J2970" s="11">
        <v>34.579000000000001</v>
      </c>
      <c r="K2970" s="11">
        <v>30.713999999999999</v>
      </c>
      <c r="L2970" s="11">
        <v>26.413</v>
      </c>
      <c r="M2970" s="11">
        <v>23.055</v>
      </c>
      <c r="N2970" s="11">
        <v>21.687999999999999</v>
      </c>
      <c r="O2970" s="11">
        <v>20.088000000000001</v>
      </c>
      <c r="P2970" s="11">
        <v>16.687999999999999</v>
      </c>
      <c r="Q2970" s="11">
        <v>12.085000000000001</v>
      </c>
      <c r="R2970" s="11">
        <v>9.6539999999999999</v>
      </c>
      <c r="S2970" s="11">
        <v>7.4160000000000004</v>
      </c>
      <c r="T2970" s="11">
        <v>5.577</v>
      </c>
      <c r="U2970" s="11">
        <v>4.681</v>
      </c>
      <c r="V2970" s="11">
        <v>3.6110000000000002</v>
      </c>
      <c r="W2970" s="11">
        <v>2.1179999999999999</v>
      </c>
      <c r="X2970" s="11">
        <v>1.6160000000000001</v>
      </c>
      <c r="Y2970" s="11">
        <v>0.72799999999999998</v>
      </c>
      <c r="Z2970" s="11">
        <v>0.33700000000000002</v>
      </c>
      <c r="AA2970" s="11">
        <v>7.8E-2</v>
      </c>
      <c r="AB2970" s="11">
        <v>1.4999999999999999E-2</v>
      </c>
      <c r="AC2970" s="11">
        <v>2E-3</v>
      </c>
    </row>
    <row r="2971" spans="1:29" ht="11.5" hidden="1">
      <c r="A2971" s="15">
        <v>2954</v>
      </c>
      <c r="B2971" s="13" t="s">
        <v>1059</v>
      </c>
      <c r="C2971" s="14" t="s">
        <v>1264</v>
      </c>
      <c r="D2971" s="12"/>
      <c r="E2971" s="12">
        <v>90</v>
      </c>
      <c r="F2971" s="13" t="s">
        <v>1110</v>
      </c>
      <c r="G2971" s="12">
        <v>928</v>
      </c>
      <c r="H2971" s="12">
        <v>2015</v>
      </c>
      <c r="I2971" s="11">
        <v>45.298999999999999</v>
      </c>
      <c r="J2971" s="11">
        <v>38.29</v>
      </c>
      <c r="K2971" s="11">
        <v>34.399000000000001</v>
      </c>
      <c r="L2971" s="11">
        <v>30.143000000000001</v>
      </c>
      <c r="M2971" s="11">
        <v>25.462</v>
      </c>
      <c r="N2971" s="11">
        <v>22.16</v>
      </c>
      <c r="O2971" s="11">
        <v>20.978000000000002</v>
      </c>
      <c r="P2971" s="11">
        <v>19.527000000000001</v>
      </c>
      <c r="Q2971" s="11">
        <v>16.233000000000001</v>
      </c>
      <c r="R2971" s="11">
        <v>11.711</v>
      </c>
      <c r="S2971" s="11">
        <v>9.3030000000000008</v>
      </c>
      <c r="T2971" s="11">
        <v>7.0720000000000001</v>
      </c>
      <c r="U2971" s="11">
        <v>5.2279999999999998</v>
      </c>
      <c r="V2971" s="11">
        <v>4.2779999999999996</v>
      </c>
      <c r="W2971" s="11">
        <v>3.1509999999999998</v>
      </c>
      <c r="X2971" s="11">
        <v>1.69</v>
      </c>
      <c r="Y2971" s="11">
        <v>1.1000000000000001</v>
      </c>
      <c r="Z2971" s="11">
        <v>0.38700000000000001</v>
      </c>
      <c r="AA2971" s="11">
        <v>0.124</v>
      </c>
      <c r="AB2971" s="11">
        <v>1.9E-2</v>
      </c>
      <c r="AC2971" s="11">
        <v>2E-3</v>
      </c>
    </row>
    <row r="2972" spans="1:29" ht="11.5" hidden="1">
      <c r="A2972" s="15">
        <v>2955</v>
      </c>
      <c r="B2972" s="13" t="s">
        <v>1059</v>
      </c>
      <c r="C2972" s="14" t="s">
        <v>1264</v>
      </c>
      <c r="D2972" s="12"/>
      <c r="E2972" s="12">
        <v>90</v>
      </c>
      <c r="F2972" s="13" t="s">
        <v>1110</v>
      </c>
      <c r="G2972" s="12">
        <v>928</v>
      </c>
      <c r="H2972" s="12">
        <v>2020</v>
      </c>
      <c r="I2972" s="11">
        <v>50.036999999999999</v>
      </c>
      <c r="J2972" s="11">
        <v>45.029000000000003</v>
      </c>
      <c r="K2972" s="11">
        <v>38.122</v>
      </c>
      <c r="L2972" s="11">
        <v>33.840000000000003</v>
      </c>
      <c r="M2972" s="11">
        <v>29.209</v>
      </c>
      <c r="N2972" s="11">
        <v>24.587</v>
      </c>
      <c r="O2972" s="11">
        <v>21.48</v>
      </c>
      <c r="P2972" s="11">
        <v>20.445</v>
      </c>
      <c r="Q2972" s="11">
        <v>19.074999999999999</v>
      </c>
      <c r="R2972" s="11">
        <v>15.821999999999999</v>
      </c>
      <c r="S2972" s="11">
        <v>11.337</v>
      </c>
      <c r="T2972" s="11">
        <v>8.92</v>
      </c>
      <c r="U2972" s="11">
        <v>6.6710000000000003</v>
      </c>
      <c r="V2972" s="11">
        <v>4.8079999999999998</v>
      </c>
      <c r="W2972" s="11">
        <v>3.762</v>
      </c>
      <c r="X2972" s="11">
        <v>2.5409999999999999</v>
      </c>
      <c r="Y2972" s="11">
        <v>1.1639999999999999</v>
      </c>
      <c r="Z2972" s="11">
        <v>0.59299999999999997</v>
      </c>
      <c r="AA2972" s="11">
        <v>0.14399999999999999</v>
      </c>
      <c r="AB2972" s="11">
        <v>2.8000000000000001E-2</v>
      </c>
      <c r="AC2972" s="11">
        <v>2E-3</v>
      </c>
    </row>
    <row r="2973" spans="1:29" ht="11.5" hidden="1">
      <c r="A2973" s="15">
        <v>2956</v>
      </c>
      <c r="B2973" s="13" t="s">
        <v>1059</v>
      </c>
      <c r="C2973" s="14" t="s">
        <v>1265</v>
      </c>
      <c r="D2973" s="12"/>
      <c r="E2973" s="12">
        <v>548</v>
      </c>
      <c r="F2973" s="13" t="s">
        <v>1110</v>
      </c>
      <c r="G2973" s="12">
        <v>928</v>
      </c>
      <c r="H2973" s="12">
        <v>1950</v>
      </c>
      <c r="I2973" s="11">
        <v>4.2729999999999997</v>
      </c>
      <c r="J2973" s="11">
        <v>3.3889999999999998</v>
      </c>
      <c r="K2973" s="11">
        <v>2.835</v>
      </c>
      <c r="L2973" s="11">
        <v>2.3769999999999998</v>
      </c>
      <c r="M2973" s="11">
        <v>1.9830000000000001</v>
      </c>
      <c r="N2973" s="11">
        <v>1.6479999999999999</v>
      </c>
      <c r="O2973" s="11">
        <v>1.3580000000000001</v>
      </c>
      <c r="P2973" s="11">
        <v>1.1140000000000001</v>
      </c>
      <c r="Q2973" s="11">
        <v>0.91800000000000004</v>
      </c>
      <c r="R2973" s="11">
        <v>0.749</v>
      </c>
      <c r="S2973" s="11">
        <v>0.60799999999999998</v>
      </c>
      <c r="T2973" s="11">
        <v>0.48099999999999998</v>
      </c>
      <c r="U2973" s="11">
        <v>0.37</v>
      </c>
      <c r="V2973" s="11">
        <v>0.29599999999999999</v>
      </c>
      <c r="W2973" s="11">
        <v>0.20100000000000001</v>
      </c>
      <c r="X2973" s="11">
        <v>0.11799999999999999</v>
      </c>
      <c r="Y2973" s="11">
        <v>4.1000000000000002E-2</v>
      </c>
      <c r="Z2973" s="11">
        <v>1.4E-2</v>
      </c>
      <c r="AA2973" s="11">
        <v>3.0000000000000001E-3</v>
      </c>
      <c r="AB2973" s="11">
        <v>0</v>
      </c>
      <c r="AC2973" s="11">
        <v>0</v>
      </c>
    </row>
    <row r="2974" spans="1:29" ht="11.5" hidden="1">
      <c r="A2974" s="15">
        <v>2957</v>
      </c>
      <c r="B2974" s="13" t="s">
        <v>1059</v>
      </c>
      <c r="C2974" s="14" t="s">
        <v>1265</v>
      </c>
      <c r="D2974" s="12"/>
      <c r="E2974" s="12">
        <v>548</v>
      </c>
      <c r="F2974" s="13" t="s">
        <v>1110</v>
      </c>
      <c r="G2974" s="12">
        <v>928</v>
      </c>
      <c r="H2974" s="12">
        <v>1955</v>
      </c>
      <c r="I2974" s="11">
        <v>5.048</v>
      </c>
      <c r="J2974" s="11">
        <v>3.9249999999999998</v>
      </c>
      <c r="K2974" s="11">
        <v>3.3</v>
      </c>
      <c r="L2974" s="11">
        <v>2.77</v>
      </c>
      <c r="M2974" s="11">
        <v>2.2989999999999999</v>
      </c>
      <c r="N2974" s="11">
        <v>1.905</v>
      </c>
      <c r="O2974" s="11">
        <v>1.5760000000000001</v>
      </c>
      <c r="P2974" s="11">
        <v>1.2929999999999999</v>
      </c>
      <c r="Q2974" s="11">
        <v>1.0529999999999999</v>
      </c>
      <c r="R2974" s="11">
        <v>0.86399999999999999</v>
      </c>
      <c r="S2974" s="11">
        <v>0.69599999999999995</v>
      </c>
      <c r="T2974" s="11">
        <v>0.54900000000000004</v>
      </c>
      <c r="U2974" s="11">
        <v>0.42</v>
      </c>
      <c r="V2974" s="11">
        <v>0.30399999999999999</v>
      </c>
      <c r="W2974" s="11">
        <v>0.224</v>
      </c>
      <c r="X2974" s="11">
        <v>0.13300000000000001</v>
      </c>
      <c r="Y2974" s="11">
        <v>5.8000000000000003E-2</v>
      </c>
      <c r="Z2974" s="11">
        <v>1.2E-2</v>
      </c>
      <c r="AA2974" s="11">
        <v>2E-3</v>
      </c>
      <c r="AB2974" s="11">
        <v>0</v>
      </c>
      <c r="AC2974" s="11">
        <v>0</v>
      </c>
    </row>
    <row r="2975" spans="1:29" ht="11.5" hidden="1">
      <c r="A2975" s="15">
        <v>2958</v>
      </c>
      <c r="B2975" s="13" t="s">
        <v>1059</v>
      </c>
      <c r="C2975" s="14" t="s">
        <v>1265</v>
      </c>
      <c r="D2975" s="12"/>
      <c r="E2975" s="12">
        <v>548</v>
      </c>
      <c r="F2975" s="13" t="s">
        <v>1110</v>
      </c>
      <c r="G2975" s="12">
        <v>928</v>
      </c>
      <c r="H2975" s="12">
        <v>1960</v>
      </c>
      <c r="I2975" s="11">
        <v>5.8419999999999996</v>
      </c>
      <c r="J2975" s="11">
        <v>4.7</v>
      </c>
      <c r="K2975" s="11">
        <v>3.835</v>
      </c>
      <c r="L2975" s="11">
        <v>3.2309999999999999</v>
      </c>
      <c r="M2975" s="11">
        <v>2.6859999999999999</v>
      </c>
      <c r="N2975" s="11">
        <v>2.2189999999999999</v>
      </c>
      <c r="O2975" s="11">
        <v>1.8320000000000001</v>
      </c>
      <c r="P2975" s="11">
        <v>1.5069999999999999</v>
      </c>
      <c r="Q2975" s="11">
        <v>1.2310000000000001</v>
      </c>
      <c r="R2975" s="11">
        <v>0.998</v>
      </c>
      <c r="S2975" s="11">
        <v>0.80700000000000005</v>
      </c>
      <c r="T2975" s="11">
        <v>0.63300000000000001</v>
      </c>
      <c r="U2975" s="11">
        <v>0.48199999999999998</v>
      </c>
      <c r="V2975" s="11">
        <v>0.34499999999999997</v>
      </c>
      <c r="W2975" s="11">
        <v>0.23300000000000001</v>
      </c>
      <c r="X2975" s="11">
        <v>0.14899999999999999</v>
      </c>
      <c r="Y2975" s="11">
        <v>6.7000000000000004E-2</v>
      </c>
      <c r="Z2975" s="11">
        <v>1.6E-2</v>
      </c>
      <c r="AA2975" s="11">
        <v>2E-3</v>
      </c>
      <c r="AB2975" s="11">
        <v>0</v>
      </c>
      <c r="AC2975" s="11">
        <v>0</v>
      </c>
    </row>
    <row r="2976" spans="1:29" ht="11.5" hidden="1">
      <c r="A2976" s="15">
        <v>2959</v>
      </c>
      <c r="B2976" s="13" t="s">
        <v>1059</v>
      </c>
      <c r="C2976" s="14" t="s">
        <v>1265</v>
      </c>
      <c r="D2976" s="12"/>
      <c r="E2976" s="12">
        <v>548</v>
      </c>
      <c r="F2976" s="13" t="s">
        <v>1110</v>
      </c>
      <c r="G2976" s="12">
        <v>928</v>
      </c>
      <c r="H2976" s="12">
        <v>1965</v>
      </c>
      <c r="I2976" s="11">
        <v>6.7149999999999999</v>
      </c>
      <c r="J2976" s="11">
        <v>5.5510000000000002</v>
      </c>
      <c r="K2976" s="11">
        <v>4.6059999999999999</v>
      </c>
      <c r="L2976" s="11">
        <v>3.766</v>
      </c>
      <c r="M2976" s="11">
        <v>3.1440000000000001</v>
      </c>
      <c r="N2976" s="11">
        <v>2.6030000000000002</v>
      </c>
      <c r="O2976" s="11">
        <v>2.1440000000000001</v>
      </c>
      <c r="P2976" s="11">
        <v>1.762</v>
      </c>
      <c r="Q2976" s="11">
        <v>1.4419999999999999</v>
      </c>
      <c r="R2976" s="11">
        <v>1.171</v>
      </c>
      <c r="S2976" s="11">
        <v>0.93799999999999994</v>
      </c>
      <c r="T2976" s="11">
        <v>0.73899999999999999</v>
      </c>
      <c r="U2976" s="11">
        <v>0.56200000000000006</v>
      </c>
      <c r="V2976" s="11">
        <v>0.40600000000000003</v>
      </c>
      <c r="W2976" s="11">
        <v>0.27</v>
      </c>
      <c r="X2976" s="11">
        <v>0.158</v>
      </c>
      <c r="Y2976" s="11">
        <v>7.9000000000000001E-2</v>
      </c>
      <c r="Z2976" s="11">
        <v>0.02</v>
      </c>
      <c r="AA2976" s="11">
        <v>3.0000000000000001E-3</v>
      </c>
      <c r="AB2976" s="11">
        <v>0</v>
      </c>
      <c r="AC2976" s="11">
        <v>0</v>
      </c>
    </row>
    <row r="2977" spans="1:29" ht="11.5" hidden="1">
      <c r="A2977" s="15">
        <v>2960</v>
      </c>
      <c r="B2977" s="13" t="s">
        <v>1059</v>
      </c>
      <c r="C2977" s="14" t="s">
        <v>1265</v>
      </c>
      <c r="D2977" s="12"/>
      <c r="E2977" s="12">
        <v>548</v>
      </c>
      <c r="F2977" s="13" t="s">
        <v>1110</v>
      </c>
      <c r="G2977" s="12">
        <v>928</v>
      </c>
      <c r="H2977" s="12">
        <v>1970</v>
      </c>
      <c r="I2977" s="11">
        <v>7.1710000000000003</v>
      </c>
      <c r="J2977" s="11">
        <v>6.2359999999999998</v>
      </c>
      <c r="K2977" s="11">
        <v>5.2130000000000001</v>
      </c>
      <c r="L2977" s="11">
        <v>4.1120000000000001</v>
      </c>
      <c r="M2977" s="11">
        <v>3.3740000000000001</v>
      </c>
      <c r="N2977" s="11">
        <v>3.1110000000000002</v>
      </c>
      <c r="O2977" s="11">
        <v>2.601</v>
      </c>
      <c r="P2977" s="11">
        <v>2.121</v>
      </c>
      <c r="Q2977" s="11">
        <v>1.6839999999999999</v>
      </c>
      <c r="R2977" s="11">
        <v>1.2629999999999999</v>
      </c>
      <c r="S2977" s="11">
        <v>1.0209999999999999</v>
      </c>
      <c r="T2977" s="11">
        <v>0.74099999999999999</v>
      </c>
      <c r="U2977" s="11">
        <v>0.53700000000000003</v>
      </c>
      <c r="V2977" s="11">
        <v>0.41199999999999998</v>
      </c>
      <c r="W2977" s="11">
        <v>0.30599999999999999</v>
      </c>
      <c r="X2977" s="11">
        <v>0.17599999999999999</v>
      </c>
      <c r="Y2977" s="11">
        <v>7.6999999999999999E-2</v>
      </c>
      <c r="Z2977" s="11">
        <v>2.4E-2</v>
      </c>
      <c r="AA2977" s="11">
        <v>5.0000000000000001E-3</v>
      </c>
      <c r="AB2977" s="11">
        <v>0</v>
      </c>
      <c r="AC2977" s="11">
        <v>0</v>
      </c>
    </row>
    <row r="2978" spans="1:29" ht="11.5" hidden="1">
      <c r="A2978" s="15">
        <v>2961</v>
      </c>
      <c r="B2978" s="13" t="s">
        <v>1059</v>
      </c>
      <c r="C2978" s="14" t="s">
        <v>1265</v>
      </c>
      <c r="D2978" s="12"/>
      <c r="E2978" s="12">
        <v>548</v>
      </c>
      <c r="F2978" s="13" t="s">
        <v>1110</v>
      </c>
      <c r="G2978" s="12">
        <v>928</v>
      </c>
      <c r="H2978" s="12">
        <v>1975</v>
      </c>
      <c r="I2978" s="11">
        <v>8.1820000000000004</v>
      </c>
      <c r="J2978" s="11">
        <v>7.0369999999999999</v>
      </c>
      <c r="K2978" s="11">
        <v>6.2110000000000003</v>
      </c>
      <c r="L2978" s="11">
        <v>5.07</v>
      </c>
      <c r="M2978" s="11">
        <v>4.2140000000000004</v>
      </c>
      <c r="N2978" s="11">
        <v>3.5950000000000002</v>
      </c>
      <c r="O2978" s="11">
        <v>3.0059999999999998</v>
      </c>
      <c r="P2978" s="11">
        <v>2.4470000000000001</v>
      </c>
      <c r="Q2978" s="11">
        <v>1.944</v>
      </c>
      <c r="R2978" s="11">
        <v>1.4610000000000001</v>
      </c>
      <c r="S2978" s="11">
        <v>1.1299999999999999</v>
      </c>
      <c r="T2978" s="11">
        <v>0.85</v>
      </c>
      <c r="U2978" s="11">
        <v>0.64600000000000002</v>
      </c>
      <c r="V2978" s="11">
        <v>0.47599999999999998</v>
      </c>
      <c r="W2978" s="11">
        <v>0.33600000000000002</v>
      </c>
      <c r="X2978" s="11">
        <v>0.214</v>
      </c>
      <c r="Y2978" s="11">
        <v>0.11</v>
      </c>
      <c r="Z2978" s="11">
        <v>2.4E-2</v>
      </c>
      <c r="AA2978" s="11">
        <v>4.0000000000000001E-3</v>
      </c>
      <c r="AB2978" s="11">
        <v>0</v>
      </c>
      <c r="AC2978" s="11">
        <v>0</v>
      </c>
    </row>
    <row r="2979" spans="1:29" ht="11.5" hidden="1">
      <c r="A2979" s="15">
        <v>2962</v>
      </c>
      <c r="B2979" s="13" t="s">
        <v>1059</v>
      </c>
      <c r="C2979" s="14" t="s">
        <v>1265</v>
      </c>
      <c r="D2979" s="12"/>
      <c r="E2979" s="12">
        <v>548</v>
      </c>
      <c r="F2979" s="13" t="s">
        <v>1110</v>
      </c>
      <c r="G2979" s="12">
        <v>928</v>
      </c>
      <c r="H2979" s="12">
        <v>1980</v>
      </c>
      <c r="I2979" s="11">
        <v>9.3940000000000001</v>
      </c>
      <c r="J2979" s="11">
        <v>8.0419999999999998</v>
      </c>
      <c r="K2979" s="11">
        <v>6.9859999999999998</v>
      </c>
      <c r="L2979" s="11">
        <v>6.0979999999999999</v>
      </c>
      <c r="M2979" s="11">
        <v>5.1020000000000003</v>
      </c>
      <c r="N2979" s="11">
        <v>4.2770000000000001</v>
      </c>
      <c r="O2979" s="11">
        <v>3.4209999999999998</v>
      </c>
      <c r="P2979" s="11">
        <v>2.8479999999999999</v>
      </c>
      <c r="Q2979" s="11">
        <v>2.258</v>
      </c>
      <c r="R2979" s="11">
        <v>1.7030000000000001</v>
      </c>
      <c r="S2979" s="11">
        <v>1.2729999999999999</v>
      </c>
      <c r="T2979" s="11">
        <v>0.97699999999999998</v>
      </c>
      <c r="U2979" s="11">
        <v>0.78100000000000003</v>
      </c>
      <c r="V2979" s="11">
        <v>0.56599999999999995</v>
      </c>
      <c r="W2979" s="11">
        <v>0.38500000000000001</v>
      </c>
      <c r="X2979" s="11">
        <v>0.26700000000000002</v>
      </c>
      <c r="Y2979" s="11">
        <v>0.15</v>
      </c>
      <c r="Z2979" s="11">
        <v>3.3000000000000002E-2</v>
      </c>
      <c r="AA2979" s="11">
        <v>4.0000000000000001E-3</v>
      </c>
      <c r="AB2979" s="11">
        <v>0</v>
      </c>
      <c r="AC2979" s="11">
        <v>0</v>
      </c>
    </row>
    <row r="2980" spans="1:29" ht="11.5" hidden="1">
      <c r="A2980" s="15">
        <v>2963</v>
      </c>
      <c r="B2980" s="13" t="s">
        <v>1059</v>
      </c>
      <c r="C2980" s="14" t="s">
        <v>1265</v>
      </c>
      <c r="D2980" s="12"/>
      <c r="E2980" s="12">
        <v>548</v>
      </c>
      <c r="F2980" s="13" t="s">
        <v>1110</v>
      </c>
      <c r="G2980" s="12">
        <v>928</v>
      </c>
      <c r="H2980" s="12">
        <v>1985</v>
      </c>
      <c r="I2980" s="11">
        <v>10.497</v>
      </c>
      <c r="J2980" s="11">
        <v>9.19</v>
      </c>
      <c r="K2980" s="11">
        <v>7.7759999999999998</v>
      </c>
      <c r="L2980" s="11">
        <v>6.4809999999999999</v>
      </c>
      <c r="M2980" s="11">
        <v>5.7380000000000004</v>
      </c>
      <c r="N2980" s="11">
        <v>5.0389999999999997</v>
      </c>
      <c r="O2980" s="11">
        <v>4.1669999999999998</v>
      </c>
      <c r="P2980" s="11">
        <v>3.323</v>
      </c>
      <c r="Q2980" s="11">
        <v>2.665</v>
      </c>
      <c r="R2980" s="11">
        <v>2.032</v>
      </c>
      <c r="S2980" s="11">
        <v>1.5149999999999999</v>
      </c>
      <c r="T2980" s="11">
        <v>1.1359999999999999</v>
      </c>
      <c r="U2980" s="11">
        <v>0.94299999999999995</v>
      </c>
      <c r="V2980" s="11">
        <v>0.72199999999999998</v>
      </c>
      <c r="W2980" s="11">
        <v>0.48899999999999999</v>
      </c>
      <c r="X2980" s="11">
        <v>0.35099999999999998</v>
      </c>
      <c r="Y2980" s="11">
        <v>0.20399999999999999</v>
      </c>
      <c r="Z2980" s="11">
        <v>4.5999999999999999E-2</v>
      </c>
      <c r="AA2980" s="11">
        <v>6.0000000000000001E-3</v>
      </c>
      <c r="AB2980" s="11">
        <v>0</v>
      </c>
      <c r="AC2980" s="11">
        <v>0</v>
      </c>
    </row>
    <row r="2981" spans="1:29" ht="11.5" hidden="1">
      <c r="A2981" s="15">
        <v>2964</v>
      </c>
      <c r="B2981" s="13" t="s">
        <v>1059</v>
      </c>
      <c r="C2981" s="14" t="s">
        <v>1265</v>
      </c>
      <c r="D2981" s="12"/>
      <c r="E2981" s="12">
        <v>548</v>
      </c>
      <c r="F2981" s="13" t="s">
        <v>1110</v>
      </c>
      <c r="G2981" s="12">
        <v>928</v>
      </c>
      <c r="H2981" s="12">
        <v>1990</v>
      </c>
      <c r="I2981" s="11">
        <v>11.47</v>
      </c>
      <c r="J2981" s="11">
        <v>10.417999999999999</v>
      </c>
      <c r="K2981" s="11">
        <v>8.9090000000000007</v>
      </c>
      <c r="L2981" s="11">
        <v>7.1310000000000002</v>
      </c>
      <c r="M2981" s="11">
        <v>6.2030000000000003</v>
      </c>
      <c r="N2981" s="11">
        <v>5.9690000000000003</v>
      </c>
      <c r="O2981" s="11">
        <v>5.0449999999999999</v>
      </c>
      <c r="P2981" s="11">
        <v>4.0039999999999996</v>
      </c>
      <c r="Q2981" s="11">
        <v>3.0590000000000002</v>
      </c>
      <c r="R2981" s="11">
        <v>2.4249999999999998</v>
      </c>
      <c r="S2981" s="11">
        <v>1.82</v>
      </c>
      <c r="T2981" s="11">
        <v>1.34</v>
      </c>
      <c r="U2981" s="11">
        <v>1.1259999999999999</v>
      </c>
      <c r="V2981" s="11">
        <v>0.89600000000000002</v>
      </c>
      <c r="W2981" s="11">
        <v>0.60799999999999998</v>
      </c>
      <c r="X2981" s="11">
        <v>0.434</v>
      </c>
      <c r="Y2981" s="11">
        <v>0.26600000000000001</v>
      </c>
      <c r="Z2981" s="11">
        <v>6.3E-2</v>
      </c>
      <c r="AA2981" s="11">
        <v>8.0000000000000002E-3</v>
      </c>
      <c r="AB2981" s="11">
        <v>0</v>
      </c>
      <c r="AC2981" s="11">
        <v>0</v>
      </c>
    </row>
    <row r="2982" spans="1:29" ht="11.5" hidden="1">
      <c r="A2982" s="15">
        <v>2965</v>
      </c>
      <c r="B2982" s="13" t="s">
        <v>1059</v>
      </c>
      <c r="C2982" s="14" t="s">
        <v>1265</v>
      </c>
      <c r="D2982" s="12"/>
      <c r="E2982" s="12">
        <v>548</v>
      </c>
      <c r="F2982" s="13" t="s">
        <v>1110</v>
      </c>
      <c r="G2982" s="12">
        <v>928</v>
      </c>
      <c r="H2982" s="12">
        <v>1995</v>
      </c>
      <c r="I2982" s="11">
        <v>12.644</v>
      </c>
      <c r="J2982" s="11">
        <v>11.428000000000001</v>
      </c>
      <c r="K2982" s="11">
        <v>10.504</v>
      </c>
      <c r="L2982" s="11">
        <v>8.4619999999999997</v>
      </c>
      <c r="M2982" s="11">
        <v>7.0679999999999996</v>
      </c>
      <c r="N2982" s="11">
        <v>6.6849999999999996</v>
      </c>
      <c r="O2982" s="11">
        <v>5.9539999999999997</v>
      </c>
      <c r="P2982" s="11">
        <v>4.7949999999999999</v>
      </c>
      <c r="Q2982" s="11">
        <v>3.694</v>
      </c>
      <c r="R2982" s="11">
        <v>2.827</v>
      </c>
      <c r="S2982" s="11">
        <v>2.266</v>
      </c>
      <c r="T2982" s="11">
        <v>1.6879999999999999</v>
      </c>
      <c r="U2982" s="11">
        <v>1.3240000000000001</v>
      </c>
      <c r="V2982" s="11">
        <v>1.0029999999999999</v>
      </c>
      <c r="W2982" s="11">
        <v>0.67400000000000004</v>
      </c>
      <c r="X2982" s="11">
        <v>0.46</v>
      </c>
      <c r="Y2982" s="11">
        <v>0.318</v>
      </c>
      <c r="Z2982" s="11">
        <v>8.3000000000000004E-2</v>
      </c>
      <c r="AA2982" s="11">
        <v>1.0999999999999999E-2</v>
      </c>
      <c r="AB2982" s="11">
        <v>0</v>
      </c>
      <c r="AC2982" s="11">
        <v>0</v>
      </c>
    </row>
    <row r="2983" spans="1:29" ht="11.5" hidden="1">
      <c r="A2983" s="15">
        <v>2966</v>
      </c>
      <c r="B2983" s="13" t="s">
        <v>1059</v>
      </c>
      <c r="C2983" s="14" t="s">
        <v>1265</v>
      </c>
      <c r="D2983" s="12"/>
      <c r="E2983" s="12">
        <v>548</v>
      </c>
      <c r="F2983" s="13" t="s">
        <v>1110</v>
      </c>
      <c r="G2983" s="12">
        <v>928</v>
      </c>
      <c r="H2983" s="12">
        <v>2000</v>
      </c>
      <c r="I2983" s="11">
        <v>13.736000000000001</v>
      </c>
      <c r="J2983" s="11">
        <v>12.327999999999999</v>
      </c>
      <c r="K2983" s="11">
        <v>11.048999999999999</v>
      </c>
      <c r="L2983" s="11">
        <v>9.9550000000000001</v>
      </c>
      <c r="M2983" s="11">
        <v>8.0779999999999994</v>
      </c>
      <c r="N2983" s="11">
        <v>6.9480000000000004</v>
      </c>
      <c r="O2983" s="11">
        <v>6.4340000000000002</v>
      </c>
      <c r="P2983" s="11">
        <v>5.5019999999999998</v>
      </c>
      <c r="Q2983" s="11">
        <v>4.3150000000000004</v>
      </c>
      <c r="R2983" s="11">
        <v>3.2879999999999998</v>
      </c>
      <c r="S2983" s="11">
        <v>2.5190000000000001</v>
      </c>
      <c r="T2983" s="11">
        <v>2.0299999999999998</v>
      </c>
      <c r="U2983" s="11">
        <v>1.476</v>
      </c>
      <c r="V2983" s="11">
        <v>1.0640000000000001</v>
      </c>
      <c r="W2983" s="11">
        <v>0.73</v>
      </c>
      <c r="X2983" s="11">
        <v>0.48899999999999999</v>
      </c>
      <c r="Y2983" s="11">
        <v>0.30299999999999999</v>
      </c>
      <c r="Z2983" s="11">
        <v>0.10199999999999999</v>
      </c>
      <c r="AA2983" s="11">
        <v>1.4E-2</v>
      </c>
      <c r="AB2983" s="11">
        <v>0</v>
      </c>
      <c r="AC2983" s="11">
        <v>0</v>
      </c>
    </row>
    <row r="2984" spans="1:29" ht="11.5" hidden="1">
      <c r="A2984" s="15">
        <v>2967</v>
      </c>
      <c r="B2984" s="13" t="s">
        <v>1059</v>
      </c>
      <c r="C2984" s="14" t="s">
        <v>1265</v>
      </c>
      <c r="D2984" s="12"/>
      <c r="E2984" s="12">
        <v>548</v>
      </c>
      <c r="F2984" s="13" t="s">
        <v>1110</v>
      </c>
      <c r="G2984" s="12">
        <v>928</v>
      </c>
      <c r="H2984" s="12">
        <v>2005</v>
      </c>
      <c r="I2984" s="11">
        <v>14.381</v>
      </c>
      <c r="J2984" s="11">
        <v>13.577999999999999</v>
      </c>
      <c r="K2984" s="11">
        <v>12.201000000000001</v>
      </c>
      <c r="L2984" s="11">
        <v>10.894</v>
      </c>
      <c r="M2984" s="11">
        <v>9.843</v>
      </c>
      <c r="N2984" s="11">
        <v>8.0489999999999995</v>
      </c>
      <c r="O2984" s="11">
        <v>6.952</v>
      </c>
      <c r="P2984" s="11">
        <v>6.3550000000000004</v>
      </c>
      <c r="Q2984" s="11">
        <v>5.3479999999999999</v>
      </c>
      <c r="R2984" s="11">
        <v>4.2329999999999997</v>
      </c>
      <c r="S2984" s="11">
        <v>3.1680000000000001</v>
      </c>
      <c r="T2984" s="11">
        <v>2.4449999999999998</v>
      </c>
      <c r="U2984" s="11">
        <v>1.881</v>
      </c>
      <c r="V2984" s="11">
        <v>1.3440000000000001</v>
      </c>
      <c r="W2984" s="11">
        <v>0.89200000000000002</v>
      </c>
      <c r="X2984" s="11">
        <v>0.54200000000000004</v>
      </c>
      <c r="Y2984" s="11">
        <v>0.29599999999999999</v>
      </c>
      <c r="Z2984" s="11">
        <v>0.10100000000000001</v>
      </c>
      <c r="AA2984" s="11">
        <v>1.7000000000000001E-2</v>
      </c>
      <c r="AB2984" s="11">
        <v>0</v>
      </c>
      <c r="AC2984" s="11">
        <v>0</v>
      </c>
    </row>
    <row r="2985" spans="1:29" ht="11.5" hidden="1">
      <c r="A2985" s="15">
        <v>2968</v>
      </c>
      <c r="B2985" s="13" t="s">
        <v>1059</v>
      </c>
      <c r="C2985" s="14" t="s">
        <v>1265</v>
      </c>
      <c r="D2985" s="12"/>
      <c r="E2985" s="12">
        <v>548</v>
      </c>
      <c r="F2985" s="13" t="s">
        <v>1110</v>
      </c>
      <c r="G2985" s="12">
        <v>928</v>
      </c>
      <c r="H2985" s="12">
        <v>2010</v>
      </c>
      <c r="I2985" s="11">
        <v>16.369</v>
      </c>
      <c r="J2985" s="11">
        <v>13.816000000000001</v>
      </c>
      <c r="K2985" s="11">
        <v>12.94</v>
      </c>
      <c r="L2985" s="11">
        <v>11.288</v>
      </c>
      <c r="M2985" s="11">
        <v>11.875</v>
      </c>
      <c r="N2985" s="11">
        <v>9.7780000000000005</v>
      </c>
      <c r="O2985" s="11">
        <v>7.9379999999999997</v>
      </c>
      <c r="P2985" s="11">
        <v>7.0039999999999996</v>
      </c>
      <c r="Q2985" s="11">
        <v>5.891</v>
      </c>
      <c r="R2985" s="11">
        <v>5.7320000000000002</v>
      </c>
      <c r="S2985" s="11">
        <v>3.7210000000000001</v>
      </c>
      <c r="T2985" s="11">
        <v>3.335</v>
      </c>
      <c r="U2985" s="11">
        <v>2.08</v>
      </c>
      <c r="V2985" s="11">
        <v>1.9350000000000001</v>
      </c>
      <c r="W2985" s="11">
        <v>1.4490000000000001</v>
      </c>
      <c r="X2985" s="11">
        <v>0.67400000000000004</v>
      </c>
      <c r="Y2985" s="11">
        <v>0.33600000000000002</v>
      </c>
      <c r="Z2985" s="11">
        <v>0.1</v>
      </c>
      <c r="AA2985" s="11">
        <v>0.02</v>
      </c>
      <c r="AB2985" s="11">
        <v>2E-3</v>
      </c>
      <c r="AC2985" s="11">
        <v>0</v>
      </c>
    </row>
    <row r="2986" spans="1:29" ht="11.5" hidden="1">
      <c r="A2986" s="15">
        <v>2969</v>
      </c>
      <c r="B2986" s="13" t="s">
        <v>1059</v>
      </c>
      <c r="C2986" s="14" t="s">
        <v>1265</v>
      </c>
      <c r="D2986" s="12"/>
      <c r="E2986" s="12">
        <v>548</v>
      </c>
      <c r="F2986" s="13" t="s">
        <v>1110</v>
      </c>
      <c r="G2986" s="12">
        <v>928</v>
      </c>
      <c r="H2986" s="12">
        <v>2015</v>
      </c>
      <c r="I2986" s="11">
        <v>18.763999999999999</v>
      </c>
      <c r="J2986" s="11">
        <v>17.872</v>
      </c>
      <c r="K2986" s="11">
        <v>14.285</v>
      </c>
      <c r="L2986" s="11">
        <v>12.695</v>
      </c>
      <c r="M2986" s="11">
        <v>13.124000000000001</v>
      </c>
      <c r="N2986" s="11">
        <v>12.044</v>
      </c>
      <c r="O2986" s="11">
        <v>9.1590000000000007</v>
      </c>
      <c r="P2986" s="11">
        <v>8.0860000000000003</v>
      </c>
      <c r="Q2986" s="11">
        <v>6.524</v>
      </c>
      <c r="R2986" s="11">
        <v>5.7069999999999999</v>
      </c>
      <c r="S2986" s="11">
        <v>4.5730000000000004</v>
      </c>
      <c r="T2986" s="11">
        <v>3.4359999999999999</v>
      </c>
      <c r="U2986" s="11">
        <v>2.5249999999999999</v>
      </c>
      <c r="V2986" s="11">
        <v>1.923</v>
      </c>
      <c r="W2986" s="11">
        <v>1.175</v>
      </c>
      <c r="X2986" s="11">
        <v>1.0860000000000001</v>
      </c>
      <c r="Y2986" s="11">
        <v>0.443</v>
      </c>
      <c r="Z2986" s="11">
        <v>0.113</v>
      </c>
      <c r="AA2986" s="11">
        <v>1.9E-2</v>
      </c>
      <c r="AB2986" s="11">
        <v>2E-3</v>
      </c>
      <c r="AC2986" s="11">
        <v>0</v>
      </c>
    </row>
    <row r="2987" spans="1:29" ht="11.5" hidden="1">
      <c r="A2987" s="15">
        <v>2970</v>
      </c>
      <c r="B2987" s="13" t="s">
        <v>1059</v>
      </c>
      <c r="C2987" s="14" t="s">
        <v>1265</v>
      </c>
      <c r="D2987" s="12"/>
      <c r="E2987" s="12">
        <v>548</v>
      </c>
      <c r="F2987" s="13" t="s">
        <v>1110</v>
      </c>
      <c r="G2987" s="12">
        <v>928</v>
      </c>
      <c r="H2987" s="12">
        <v>2020</v>
      </c>
      <c r="I2987" s="11">
        <v>20.422999999999998</v>
      </c>
      <c r="J2987" s="11">
        <v>18.710999999999999</v>
      </c>
      <c r="K2987" s="11">
        <v>17.852</v>
      </c>
      <c r="L2987" s="11">
        <v>14.295</v>
      </c>
      <c r="M2987" s="11">
        <v>12.722</v>
      </c>
      <c r="N2987" s="11">
        <v>13.14</v>
      </c>
      <c r="O2987" s="11">
        <v>12.039</v>
      </c>
      <c r="P2987" s="11">
        <v>9.1349999999999998</v>
      </c>
      <c r="Q2987" s="11">
        <v>8.0359999999999996</v>
      </c>
      <c r="R2987" s="11">
        <v>6.4509999999999996</v>
      </c>
      <c r="S2987" s="11">
        <v>5.5990000000000002</v>
      </c>
      <c r="T2987" s="11">
        <v>4.4400000000000004</v>
      </c>
      <c r="U2987" s="11">
        <v>3.2559999999999998</v>
      </c>
      <c r="V2987" s="11">
        <v>2.2599999999999998</v>
      </c>
      <c r="W2987" s="11">
        <v>1.5529999999999999</v>
      </c>
      <c r="X2987" s="11">
        <v>0.80500000000000005</v>
      </c>
      <c r="Y2987" s="11">
        <v>0.56799999999999995</v>
      </c>
      <c r="Z2987" s="11">
        <v>0.152</v>
      </c>
      <c r="AA2987" s="11">
        <v>2.1000000000000001E-2</v>
      </c>
      <c r="AB2987" s="11">
        <v>2E-3</v>
      </c>
      <c r="AC2987" s="11">
        <v>0</v>
      </c>
    </row>
    <row r="2988" spans="1:29" ht="11.5" hidden="1">
      <c r="A2988" s="26">
        <v>2971</v>
      </c>
      <c r="B2988" s="24" t="s">
        <v>1059</v>
      </c>
      <c r="C2988" s="32" t="s">
        <v>1266</v>
      </c>
      <c r="D2988" s="23"/>
      <c r="E2988" s="23">
        <v>954</v>
      </c>
      <c r="F2988" s="24" t="s">
        <v>1109</v>
      </c>
      <c r="G2988" s="23">
        <v>1835</v>
      </c>
      <c r="H2988" s="23">
        <v>1950</v>
      </c>
      <c r="I2988" s="22">
        <v>11.545999999999999</v>
      </c>
      <c r="J2988" s="22">
        <v>8.3330000000000002</v>
      </c>
      <c r="K2988" s="22">
        <v>7.45</v>
      </c>
      <c r="L2988" s="22">
        <v>6.2510000000000003</v>
      </c>
      <c r="M2988" s="22">
        <v>5.984</v>
      </c>
      <c r="N2988" s="22">
        <v>5.9450000000000003</v>
      </c>
      <c r="O2988" s="22">
        <v>4.5389999999999997</v>
      </c>
      <c r="P2988" s="22">
        <v>3.548</v>
      </c>
      <c r="Q2988" s="22">
        <v>2.8740000000000001</v>
      </c>
      <c r="R2988" s="22">
        <v>2.3530000000000002</v>
      </c>
      <c r="S2988" s="22">
        <v>1.891</v>
      </c>
      <c r="T2988" s="22">
        <v>1.6870000000000001</v>
      </c>
      <c r="U2988" s="22">
        <v>1.3520000000000001</v>
      </c>
      <c r="V2988" s="22">
        <v>0.99199999999999999</v>
      </c>
      <c r="W2988" s="22">
        <v>0.77400000000000002</v>
      </c>
      <c r="X2988" s="22">
        <v>0.53700000000000003</v>
      </c>
      <c r="Y2988" s="22">
        <v>0.38100000000000001</v>
      </c>
      <c r="Z2988" s="22">
        <v>9.7000000000000003E-2</v>
      </c>
      <c r="AA2988" s="22">
        <v>0.02</v>
      </c>
      <c r="AB2988" s="22">
        <v>0</v>
      </c>
      <c r="AC2988" s="22">
        <v>0</v>
      </c>
    </row>
    <row r="2989" spans="1:29" ht="11.5" hidden="1">
      <c r="A2989" s="26">
        <v>2972</v>
      </c>
      <c r="B2989" s="24" t="s">
        <v>1059</v>
      </c>
      <c r="C2989" s="32" t="s">
        <v>1266</v>
      </c>
      <c r="D2989" s="23"/>
      <c r="E2989" s="23">
        <v>954</v>
      </c>
      <c r="F2989" s="24" t="s">
        <v>1109</v>
      </c>
      <c r="G2989" s="23">
        <v>1835</v>
      </c>
      <c r="H2989" s="23">
        <v>1955</v>
      </c>
      <c r="I2989" s="22">
        <v>13.916</v>
      </c>
      <c r="J2989" s="22">
        <v>10.457000000000001</v>
      </c>
      <c r="K2989" s="22">
        <v>8.6150000000000002</v>
      </c>
      <c r="L2989" s="22">
        <v>7.0259999999999998</v>
      </c>
      <c r="M2989" s="22">
        <v>6.383</v>
      </c>
      <c r="N2989" s="22">
        <v>6.1580000000000004</v>
      </c>
      <c r="O2989" s="22">
        <v>5.5830000000000002</v>
      </c>
      <c r="P2989" s="22">
        <v>4.1660000000000004</v>
      </c>
      <c r="Q2989" s="22">
        <v>3.2469999999999999</v>
      </c>
      <c r="R2989" s="22">
        <v>2.6720000000000002</v>
      </c>
      <c r="S2989" s="22">
        <v>2.149</v>
      </c>
      <c r="T2989" s="22">
        <v>1.7709999999999999</v>
      </c>
      <c r="U2989" s="22">
        <v>1.4870000000000001</v>
      </c>
      <c r="V2989" s="22">
        <v>1.153</v>
      </c>
      <c r="W2989" s="22">
        <v>0.77100000000000002</v>
      </c>
      <c r="X2989" s="22">
        <v>0.54800000000000004</v>
      </c>
      <c r="Y2989" s="22">
        <v>0.28000000000000003</v>
      </c>
      <c r="Z2989" s="22">
        <v>0.11899999999999999</v>
      </c>
      <c r="AA2989" s="22">
        <v>1.2999999999999999E-2</v>
      </c>
      <c r="AB2989" s="22">
        <v>0</v>
      </c>
      <c r="AC2989" s="22">
        <v>0</v>
      </c>
    </row>
    <row r="2990" spans="1:29" ht="11.5" hidden="1">
      <c r="A2990" s="26">
        <v>2973</v>
      </c>
      <c r="B2990" s="24" t="s">
        <v>1059</v>
      </c>
      <c r="C2990" s="32" t="s">
        <v>1266</v>
      </c>
      <c r="D2990" s="23"/>
      <c r="E2990" s="23">
        <v>954</v>
      </c>
      <c r="F2990" s="24" t="s">
        <v>1109</v>
      </c>
      <c r="G2990" s="23">
        <v>1835</v>
      </c>
      <c r="H2990" s="23">
        <v>1960</v>
      </c>
      <c r="I2990" s="22">
        <v>16.234999999999999</v>
      </c>
      <c r="J2990" s="22">
        <v>13.507999999999999</v>
      </c>
      <c r="K2990" s="22">
        <v>10.645</v>
      </c>
      <c r="L2990" s="22">
        <v>7.6539999999999999</v>
      </c>
      <c r="M2990" s="22">
        <v>7.2009999999999996</v>
      </c>
      <c r="N2990" s="22">
        <v>6.4240000000000004</v>
      </c>
      <c r="O2990" s="22">
        <v>5.992</v>
      </c>
      <c r="P2990" s="22">
        <v>5.274</v>
      </c>
      <c r="Q2990" s="22">
        <v>3.8149999999999999</v>
      </c>
      <c r="R2990" s="22">
        <v>3.0680000000000001</v>
      </c>
      <c r="S2990" s="22">
        <v>2.4740000000000002</v>
      </c>
      <c r="T2990" s="22">
        <v>2.0139999999999998</v>
      </c>
      <c r="U2990" s="22">
        <v>1.573</v>
      </c>
      <c r="V2990" s="22">
        <v>1.2929999999999999</v>
      </c>
      <c r="W2990" s="22">
        <v>0.88</v>
      </c>
      <c r="X2990" s="22">
        <v>0.56499999999999995</v>
      </c>
      <c r="Y2990" s="22">
        <v>0.30299999999999999</v>
      </c>
      <c r="Z2990" s="22">
        <v>8.6999999999999994E-2</v>
      </c>
      <c r="AA2990" s="22">
        <v>2.1000000000000001E-2</v>
      </c>
      <c r="AB2990" s="22">
        <v>0</v>
      </c>
      <c r="AC2990" s="22">
        <v>0</v>
      </c>
    </row>
    <row r="2991" spans="1:29" ht="11.5" hidden="1">
      <c r="A2991" s="26">
        <v>2974</v>
      </c>
      <c r="B2991" s="24" t="s">
        <v>1059</v>
      </c>
      <c r="C2991" s="32" t="s">
        <v>1266</v>
      </c>
      <c r="D2991" s="23"/>
      <c r="E2991" s="23">
        <v>954</v>
      </c>
      <c r="F2991" s="24" t="s">
        <v>1109</v>
      </c>
      <c r="G2991" s="23">
        <v>1835</v>
      </c>
      <c r="H2991" s="23">
        <v>1965</v>
      </c>
      <c r="I2991" s="22">
        <v>17.914999999999999</v>
      </c>
      <c r="J2991" s="22">
        <v>15.746</v>
      </c>
      <c r="K2991" s="22">
        <v>13.12</v>
      </c>
      <c r="L2991" s="22">
        <v>9.7629999999999999</v>
      </c>
      <c r="M2991" s="22">
        <v>8.2759999999999998</v>
      </c>
      <c r="N2991" s="22">
        <v>7.2279999999999998</v>
      </c>
      <c r="O2991" s="22">
        <v>6.4219999999999997</v>
      </c>
      <c r="P2991" s="22">
        <v>5.657</v>
      </c>
      <c r="Q2991" s="22">
        <v>4.8630000000000004</v>
      </c>
      <c r="R2991" s="22">
        <v>3.6659999999999999</v>
      </c>
      <c r="S2991" s="22">
        <v>2.8149999999999999</v>
      </c>
      <c r="T2991" s="22">
        <v>2.2650000000000001</v>
      </c>
      <c r="U2991" s="22">
        <v>1.7609999999999999</v>
      </c>
      <c r="V2991" s="22">
        <v>1.373</v>
      </c>
      <c r="W2991" s="22">
        <v>0.98899999999999999</v>
      </c>
      <c r="X2991" s="22">
        <v>0.63800000000000001</v>
      </c>
      <c r="Y2991" s="22">
        <v>0.33100000000000002</v>
      </c>
      <c r="Z2991" s="22">
        <v>9.9000000000000005E-2</v>
      </c>
      <c r="AA2991" s="22">
        <v>1.4999999999999999E-2</v>
      </c>
      <c r="AB2991" s="22">
        <v>0</v>
      </c>
      <c r="AC2991" s="22">
        <v>0</v>
      </c>
    </row>
    <row r="2992" spans="1:29" ht="11.5" hidden="1">
      <c r="A2992" s="26">
        <v>2975</v>
      </c>
      <c r="B2992" s="24" t="s">
        <v>1059</v>
      </c>
      <c r="C2992" s="32" t="s">
        <v>1266</v>
      </c>
      <c r="D2992" s="23"/>
      <c r="E2992" s="23">
        <v>954</v>
      </c>
      <c r="F2992" s="24" t="s">
        <v>1109</v>
      </c>
      <c r="G2992" s="23">
        <v>1835</v>
      </c>
      <c r="H2992" s="23">
        <v>1970</v>
      </c>
      <c r="I2992" s="22">
        <v>19.045999999999999</v>
      </c>
      <c r="J2992" s="22">
        <v>17.651</v>
      </c>
      <c r="K2992" s="22">
        <v>15.603999999999999</v>
      </c>
      <c r="L2992" s="22">
        <v>12.715</v>
      </c>
      <c r="M2992" s="22">
        <v>10.247999999999999</v>
      </c>
      <c r="N2992" s="22">
        <v>7.9080000000000004</v>
      </c>
      <c r="O2992" s="22">
        <v>7.1219999999999999</v>
      </c>
      <c r="P2992" s="22">
        <v>6.0720000000000001</v>
      </c>
      <c r="Q2992" s="22">
        <v>5.2869999999999999</v>
      </c>
      <c r="R2992" s="22">
        <v>4.6360000000000001</v>
      </c>
      <c r="S2992" s="22">
        <v>3.3690000000000002</v>
      </c>
      <c r="T2992" s="22">
        <v>2.5779999999999998</v>
      </c>
      <c r="U2992" s="22">
        <v>1.9970000000000001</v>
      </c>
      <c r="V2992" s="22">
        <v>1.5509999999999999</v>
      </c>
      <c r="W2992" s="22">
        <v>1.0429999999999999</v>
      </c>
      <c r="X2992" s="22">
        <v>0.71199999999999997</v>
      </c>
      <c r="Y2992" s="22">
        <v>0.36799999999999999</v>
      </c>
      <c r="Z2992" s="22">
        <v>0.10100000000000001</v>
      </c>
      <c r="AA2992" s="22">
        <v>1.7999999999999999E-2</v>
      </c>
      <c r="AB2992" s="22">
        <v>0</v>
      </c>
      <c r="AC2992" s="22">
        <v>0</v>
      </c>
    </row>
    <row r="2993" spans="1:29" ht="11.5" hidden="1">
      <c r="A2993" s="26">
        <v>2976</v>
      </c>
      <c r="B2993" s="24" t="s">
        <v>1059</v>
      </c>
      <c r="C2993" s="32" t="s">
        <v>1266</v>
      </c>
      <c r="D2993" s="23"/>
      <c r="E2993" s="23">
        <v>954</v>
      </c>
      <c r="F2993" s="24" t="s">
        <v>1109</v>
      </c>
      <c r="G2993" s="23">
        <v>1835</v>
      </c>
      <c r="H2993" s="23">
        <v>1975</v>
      </c>
      <c r="I2993" s="22">
        <v>20.268000000000001</v>
      </c>
      <c r="J2993" s="22">
        <v>18.57</v>
      </c>
      <c r="K2993" s="22">
        <v>16.527999999999999</v>
      </c>
      <c r="L2993" s="22">
        <v>14.348000000000001</v>
      </c>
      <c r="M2993" s="22">
        <v>12.215999999999999</v>
      </c>
      <c r="N2993" s="22">
        <v>9.6519999999999992</v>
      </c>
      <c r="O2993" s="22">
        <v>7.6719999999999997</v>
      </c>
      <c r="P2993" s="22">
        <v>6.3079999999999998</v>
      </c>
      <c r="Q2993" s="22">
        <v>5.4880000000000004</v>
      </c>
      <c r="R2993" s="22">
        <v>4.923</v>
      </c>
      <c r="S2993" s="22">
        <v>4.5339999999999998</v>
      </c>
      <c r="T2993" s="22">
        <v>3.3420000000000001</v>
      </c>
      <c r="U2993" s="22">
        <v>2.4409999999999998</v>
      </c>
      <c r="V2993" s="22">
        <v>1.907</v>
      </c>
      <c r="W2993" s="22">
        <v>1.2849999999999999</v>
      </c>
      <c r="X2993" s="22">
        <v>0.84599999999999997</v>
      </c>
      <c r="Y2993" s="22">
        <v>0.46700000000000003</v>
      </c>
      <c r="Z2993" s="22">
        <v>0.113</v>
      </c>
      <c r="AA2993" s="22">
        <v>1.7999999999999999E-2</v>
      </c>
      <c r="AB2993" s="22">
        <v>0</v>
      </c>
      <c r="AC2993" s="22">
        <v>0</v>
      </c>
    </row>
    <row r="2994" spans="1:29" ht="11.5" hidden="1">
      <c r="A2994" s="26">
        <v>2977</v>
      </c>
      <c r="B2994" s="24" t="s">
        <v>1059</v>
      </c>
      <c r="C2994" s="32" t="s">
        <v>1266</v>
      </c>
      <c r="D2994" s="23"/>
      <c r="E2994" s="23">
        <v>954</v>
      </c>
      <c r="F2994" s="24" t="s">
        <v>1109</v>
      </c>
      <c r="G2994" s="23">
        <v>1835</v>
      </c>
      <c r="H2994" s="23">
        <v>1980</v>
      </c>
      <c r="I2994" s="22">
        <v>22.311</v>
      </c>
      <c r="J2994" s="22">
        <v>20.009</v>
      </c>
      <c r="K2994" s="22">
        <v>17.928999999999998</v>
      </c>
      <c r="L2994" s="22">
        <v>15.89</v>
      </c>
      <c r="M2994" s="22">
        <v>14.106</v>
      </c>
      <c r="N2994" s="22">
        <v>12.504</v>
      </c>
      <c r="O2994" s="22">
        <v>10.063000000000001</v>
      </c>
      <c r="P2994" s="22">
        <v>7.048</v>
      </c>
      <c r="Q2994" s="22">
        <v>5.9980000000000002</v>
      </c>
      <c r="R2994" s="22">
        <v>5.2069999999999999</v>
      </c>
      <c r="S2994" s="22">
        <v>4.79</v>
      </c>
      <c r="T2994" s="22">
        <v>4.1449999999999996</v>
      </c>
      <c r="U2994" s="22">
        <v>2.94</v>
      </c>
      <c r="V2994" s="22">
        <v>2.1520000000000001</v>
      </c>
      <c r="W2994" s="22">
        <v>1.4359999999999999</v>
      </c>
      <c r="X2994" s="22">
        <v>0.90700000000000003</v>
      </c>
      <c r="Y2994" s="22">
        <v>0.55200000000000005</v>
      </c>
      <c r="Z2994" s="22">
        <v>0.16700000000000001</v>
      </c>
      <c r="AA2994" s="22">
        <v>2.4E-2</v>
      </c>
      <c r="AB2994" s="22">
        <v>0</v>
      </c>
      <c r="AC2994" s="22">
        <v>0</v>
      </c>
    </row>
    <row r="2995" spans="1:29" ht="11.5" hidden="1">
      <c r="A2995" s="26">
        <v>2978</v>
      </c>
      <c r="B2995" s="24" t="s">
        <v>1059</v>
      </c>
      <c r="C2995" s="32" t="s">
        <v>1266</v>
      </c>
      <c r="D2995" s="23"/>
      <c r="E2995" s="23">
        <v>954</v>
      </c>
      <c r="F2995" s="24" t="s">
        <v>1109</v>
      </c>
      <c r="G2995" s="23">
        <v>1835</v>
      </c>
      <c r="H2995" s="23">
        <v>1985</v>
      </c>
      <c r="I2995" s="22">
        <v>25.584</v>
      </c>
      <c r="J2995" s="22">
        <v>21.992000000000001</v>
      </c>
      <c r="K2995" s="22">
        <v>19.596</v>
      </c>
      <c r="L2995" s="22">
        <v>18.46</v>
      </c>
      <c r="M2995" s="22">
        <v>16.641999999999999</v>
      </c>
      <c r="N2995" s="22">
        <v>15.244</v>
      </c>
      <c r="O2995" s="22">
        <v>12.852</v>
      </c>
      <c r="P2995" s="22">
        <v>9.609</v>
      </c>
      <c r="Q2995" s="22">
        <v>7.3979999999999997</v>
      </c>
      <c r="R2995" s="22">
        <v>5.7720000000000002</v>
      </c>
      <c r="S2995" s="22">
        <v>4.9630000000000001</v>
      </c>
      <c r="T2995" s="22">
        <v>4.1749999999999998</v>
      </c>
      <c r="U2995" s="22">
        <v>3.5539999999999998</v>
      </c>
      <c r="V2995" s="22">
        <v>2.6680000000000001</v>
      </c>
      <c r="W2995" s="22">
        <v>1.8380000000000001</v>
      </c>
      <c r="X2995" s="22">
        <v>1.073</v>
      </c>
      <c r="Y2995" s="22">
        <v>0.57099999999999995</v>
      </c>
      <c r="Z2995" s="22">
        <v>0.215</v>
      </c>
      <c r="AA2995" s="22">
        <v>0.04</v>
      </c>
      <c r="AB2995" s="22">
        <v>2E-3</v>
      </c>
      <c r="AC2995" s="22">
        <v>0</v>
      </c>
    </row>
    <row r="2996" spans="1:29" ht="11.5" hidden="1">
      <c r="A2996" s="26">
        <v>2979</v>
      </c>
      <c r="B2996" s="24" t="s">
        <v>1059</v>
      </c>
      <c r="C2996" s="32" t="s">
        <v>1266</v>
      </c>
      <c r="D2996" s="23"/>
      <c r="E2996" s="23">
        <v>954</v>
      </c>
      <c r="F2996" s="24" t="s">
        <v>1109</v>
      </c>
      <c r="G2996" s="23">
        <v>1835</v>
      </c>
      <c r="H2996" s="23">
        <v>1990</v>
      </c>
      <c r="I2996" s="22">
        <v>28.768000000000001</v>
      </c>
      <c r="J2996" s="22">
        <v>25.003</v>
      </c>
      <c r="K2996" s="22">
        <v>21.329000000000001</v>
      </c>
      <c r="L2996" s="22">
        <v>20.035</v>
      </c>
      <c r="M2996" s="22">
        <v>19.974</v>
      </c>
      <c r="N2996" s="22">
        <v>18.004999999999999</v>
      </c>
      <c r="O2996" s="22">
        <v>16.016999999999999</v>
      </c>
      <c r="P2996" s="22">
        <v>13.035</v>
      </c>
      <c r="Q2996" s="22">
        <v>9.7799999999999994</v>
      </c>
      <c r="R2996" s="22">
        <v>6.95</v>
      </c>
      <c r="S2996" s="22">
        <v>5.8079999999999998</v>
      </c>
      <c r="T2996" s="22">
        <v>4.6390000000000002</v>
      </c>
      <c r="U2996" s="22">
        <v>4.1509999999999998</v>
      </c>
      <c r="V2996" s="22">
        <v>3.0859999999999999</v>
      </c>
      <c r="W2996" s="22">
        <v>2.2549999999999999</v>
      </c>
      <c r="X2996" s="22">
        <v>1.341</v>
      </c>
      <c r="Y2996" s="22">
        <v>0.67900000000000005</v>
      </c>
      <c r="Z2996" s="22">
        <v>0.23799999999999999</v>
      </c>
      <c r="AA2996" s="22">
        <v>5.7000000000000002E-2</v>
      </c>
      <c r="AB2996" s="22">
        <v>3.0000000000000001E-3</v>
      </c>
      <c r="AC2996" s="22">
        <v>0</v>
      </c>
    </row>
    <row r="2997" spans="1:29" ht="11.5" hidden="1">
      <c r="A2997" s="26">
        <v>2980</v>
      </c>
      <c r="B2997" s="24" t="s">
        <v>1059</v>
      </c>
      <c r="C2997" s="32" t="s">
        <v>1266</v>
      </c>
      <c r="D2997" s="23"/>
      <c r="E2997" s="23">
        <v>954</v>
      </c>
      <c r="F2997" s="24" t="s">
        <v>1109</v>
      </c>
      <c r="G2997" s="23">
        <v>1835</v>
      </c>
      <c r="H2997" s="23">
        <v>1995</v>
      </c>
      <c r="I2997" s="22">
        <v>30.300999999999998</v>
      </c>
      <c r="J2997" s="22">
        <v>27.643999999999998</v>
      </c>
      <c r="K2997" s="22">
        <v>24.829000000000001</v>
      </c>
      <c r="L2997" s="22">
        <v>20.86</v>
      </c>
      <c r="M2997" s="22">
        <v>19.177</v>
      </c>
      <c r="N2997" s="22">
        <v>19.529</v>
      </c>
      <c r="O2997" s="22">
        <v>17.670999999999999</v>
      </c>
      <c r="P2997" s="22">
        <v>15.305999999999999</v>
      </c>
      <c r="Q2997" s="22">
        <v>12.147</v>
      </c>
      <c r="R2997" s="22">
        <v>9.2420000000000009</v>
      </c>
      <c r="S2997" s="22">
        <v>6.3849999999999998</v>
      </c>
      <c r="T2997" s="22">
        <v>5.31</v>
      </c>
      <c r="U2997" s="22">
        <v>4.5890000000000004</v>
      </c>
      <c r="V2997" s="22">
        <v>3.4649999999999999</v>
      </c>
      <c r="W2997" s="22">
        <v>2.5710000000000002</v>
      </c>
      <c r="X2997" s="22">
        <v>1.696</v>
      </c>
      <c r="Y2997" s="22">
        <v>0.80500000000000005</v>
      </c>
      <c r="Z2997" s="22">
        <v>0.28999999999999998</v>
      </c>
      <c r="AA2997" s="22">
        <v>6.7000000000000004E-2</v>
      </c>
      <c r="AB2997" s="22">
        <v>6.0000000000000001E-3</v>
      </c>
      <c r="AC2997" s="22">
        <v>0</v>
      </c>
    </row>
    <row r="2998" spans="1:29" ht="11.5" hidden="1">
      <c r="A2998" s="26">
        <v>2981</v>
      </c>
      <c r="B2998" s="24" t="s">
        <v>1059</v>
      </c>
      <c r="C2998" s="32" t="s">
        <v>1266</v>
      </c>
      <c r="D2998" s="23"/>
      <c r="E2998" s="23">
        <v>954</v>
      </c>
      <c r="F2998" s="24" t="s">
        <v>1109</v>
      </c>
      <c r="G2998" s="23">
        <v>1835</v>
      </c>
      <c r="H2998" s="23">
        <v>2000</v>
      </c>
      <c r="I2998" s="22">
        <v>28.847000000000001</v>
      </c>
      <c r="J2998" s="22">
        <v>26.643000000000001</v>
      </c>
      <c r="K2998" s="22">
        <v>26.181000000000001</v>
      </c>
      <c r="L2998" s="22">
        <v>23.861000000000001</v>
      </c>
      <c r="M2998" s="22">
        <v>20.594999999999999</v>
      </c>
      <c r="N2998" s="22">
        <v>21.495000000000001</v>
      </c>
      <c r="O2998" s="22">
        <v>21.181000000000001</v>
      </c>
      <c r="P2998" s="22">
        <v>17.38</v>
      </c>
      <c r="Q2998" s="22">
        <v>14.025</v>
      </c>
      <c r="R2998" s="22">
        <v>11.27</v>
      </c>
      <c r="S2998" s="22">
        <v>8.8460000000000001</v>
      </c>
      <c r="T2998" s="22">
        <v>5.7960000000000003</v>
      </c>
      <c r="U2998" s="22">
        <v>4.9779999999999998</v>
      </c>
      <c r="V2998" s="22">
        <v>3.94</v>
      </c>
      <c r="W2998" s="22">
        <v>2.5169999999999999</v>
      </c>
      <c r="X2998" s="22">
        <v>1.889</v>
      </c>
      <c r="Y2998" s="22">
        <v>1.212</v>
      </c>
      <c r="Z2998" s="22">
        <v>0.34399999999999997</v>
      </c>
      <c r="AA2998" s="22">
        <v>8.5999999999999993E-2</v>
      </c>
      <c r="AB2998" s="22">
        <v>6.0000000000000001E-3</v>
      </c>
      <c r="AC2998" s="22">
        <v>0</v>
      </c>
    </row>
    <row r="2999" spans="1:29" ht="11.5" hidden="1">
      <c r="A2999" s="26">
        <v>2982</v>
      </c>
      <c r="B2999" s="24" t="s">
        <v>1059</v>
      </c>
      <c r="C2999" s="32" t="s">
        <v>1266</v>
      </c>
      <c r="D2999" s="23"/>
      <c r="E2999" s="23">
        <v>954</v>
      </c>
      <c r="F2999" s="24" t="s">
        <v>1109</v>
      </c>
      <c r="G2999" s="23">
        <v>1835</v>
      </c>
      <c r="H2999" s="23">
        <v>2005</v>
      </c>
      <c r="I2999" s="22">
        <v>27.402999999999999</v>
      </c>
      <c r="J2999" s="22">
        <v>27.478000000000002</v>
      </c>
      <c r="K2999" s="22">
        <v>25.626000000000001</v>
      </c>
      <c r="L2999" s="22">
        <v>24.988</v>
      </c>
      <c r="M2999" s="22">
        <v>21.291</v>
      </c>
      <c r="N2999" s="22">
        <v>18.277000000000001</v>
      </c>
      <c r="O2999" s="22">
        <v>19.202999999999999</v>
      </c>
      <c r="P2999" s="22">
        <v>18.617999999999999</v>
      </c>
      <c r="Q2999" s="22">
        <v>15.068</v>
      </c>
      <c r="R2999" s="22">
        <v>12.664999999999999</v>
      </c>
      <c r="S2999" s="22">
        <v>10.579000000000001</v>
      </c>
      <c r="T2999" s="22">
        <v>8.2710000000000008</v>
      </c>
      <c r="U2999" s="22">
        <v>5.2919999999999998</v>
      </c>
      <c r="V2999" s="22">
        <v>4.3579999999999997</v>
      </c>
      <c r="W2999" s="22">
        <v>3.4889999999999999</v>
      </c>
      <c r="X2999" s="22">
        <v>2.0209999999999999</v>
      </c>
      <c r="Y2999" s="22">
        <v>1.3149999999999999</v>
      </c>
      <c r="Z2999" s="22">
        <v>0.58099999999999996</v>
      </c>
      <c r="AA2999" s="22">
        <v>0.111</v>
      </c>
      <c r="AB2999" s="22">
        <v>1.7000000000000001E-2</v>
      </c>
      <c r="AC2999" s="22">
        <v>1E-3</v>
      </c>
    </row>
    <row r="3000" spans="1:29" ht="11.5" hidden="1">
      <c r="A3000" s="26">
        <v>2983</v>
      </c>
      <c r="B3000" s="24" t="s">
        <v>1059</v>
      </c>
      <c r="C3000" s="32" t="s">
        <v>1266</v>
      </c>
      <c r="D3000" s="23"/>
      <c r="E3000" s="23">
        <v>954</v>
      </c>
      <c r="F3000" s="24" t="s">
        <v>1109</v>
      </c>
      <c r="G3000" s="23">
        <v>1835</v>
      </c>
      <c r="H3000" s="23">
        <v>2010</v>
      </c>
      <c r="I3000" s="22">
        <v>27.48</v>
      </c>
      <c r="J3000" s="22">
        <v>25.437000000000001</v>
      </c>
      <c r="K3000" s="22">
        <v>25.754000000000001</v>
      </c>
      <c r="L3000" s="22">
        <v>23.905000000000001</v>
      </c>
      <c r="M3000" s="22">
        <v>21.558</v>
      </c>
      <c r="N3000" s="22">
        <v>18.294</v>
      </c>
      <c r="O3000" s="22">
        <v>16.652999999999999</v>
      </c>
      <c r="P3000" s="22">
        <v>16.786999999999999</v>
      </c>
      <c r="Q3000" s="22">
        <v>15.897</v>
      </c>
      <c r="R3000" s="22">
        <v>14.18</v>
      </c>
      <c r="S3000" s="22">
        <v>12.589</v>
      </c>
      <c r="T3000" s="22">
        <v>10.121</v>
      </c>
      <c r="U3000" s="22">
        <v>7.1769999999999996</v>
      </c>
      <c r="V3000" s="22">
        <v>4.383</v>
      </c>
      <c r="W3000" s="22">
        <v>3.6240000000000001</v>
      </c>
      <c r="X3000" s="22">
        <v>2.512</v>
      </c>
      <c r="Y3000" s="22">
        <v>1.298</v>
      </c>
      <c r="Z3000" s="22">
        <v>0.64600000000000002</v>
      </c>
      <c r="AA3000" s="22">
        <v>0.221</v>
      </c>
      <c r="AB3000" s="22">
        <v>2.3E-2</v>
      </c>
      <c r="AC3000" s="22">
        <v>2E-3</v>
      </c>
    </row>
    <row r="3001" spans="1:29" ht="11.5" hidden="1">
      <c r="A3001" s="26">
        <v>2984</v>
      </c>
      <c r="B3001" s="24" t="s">
        <v>1059</v>
      </c>
      <c r="C3001" s="32" t="s">
        <v>1266</v>
      </c>
      <c r="D3001" s="23"/>
      <c r="E3001" s="23">
        <v>954</v>
      </c>
      <c r="F3001" s="24" t="s">
        <v>1109</v>
      </c>
      <c r="G3001" s="23">
        <v>1835</v>
      </c>
      <c r="H3001" s="23">
        <v>2015</v>
      </c>
      <c r="I3001" s="22">
        <v>26.135000000000002</v>
      </c>
      <c r="J3001" s="22">
        <v>26.648</v>
      </c>
      <c r="K3001" s="22">
        <v>24.827999999999999</v>
      </c>
      <c r="L3001" s="22">
        <v>24.863</v>
      </c>
      <c r="M3001" s="22">
        <v>22.332999999999998</v>
      </c>
      <c r="N3001" s="22">
        <v>19.934000000000001</v>
      </c>
      <c r="O3001" s="22">
        <v>17.297000000000001</v>
      </c>
      <c r="P3001" s="22">
        <v>15.821999999999999</v>
      </c>
      <c r="Q3001" s="22">
        <v>15.512</v>
      </c>
      <c r="R3001" s="22">
        <v>14.898</v>
      </c>
      <c r="S3001" s="22">
        <v>13.414999999999999</v>
      </c>
      <c r="T3001" s="22">
        <v>11.644</v>
      </c>
      <c r="U3001" s="22">
        <v>9.2230000000000008</v>
      </c>
      <c r="V3001" s="22">
        <v>6.5510000000000002</v>
      </c>
      <c r="W3001" s="22">
        <v>3.7629999999999999</v>
      </c>
      <c r="X3001" s="22">
        <v>2.7469999999999999</v>
      </c>
      <c r="Y3001" s="22">
        <v>1.722</v>
      </c>
      <c r="Z3001" s="22">
        <v>0.73299999999999998</v>
      </c>
      <c r="AA3001" s="22">
        <v>0.25700000000000001</v>
      </c>
      <c r="AB3001" s="22">
        <v>5.8999999999999997E-2</v>
      </c>
      <c r="AC3001" s="22">
        <v>4.0000000000000001E-3</v>
      </c>
    </row>
    <row r="3002" spans="1:29" ht="11.5" hidden="1">
      <c r="A3002" s="26">
        <v>2985</v>
      </c>
      <c r="B3002" s="24" t="s">
        <v>1059</v>
      </c>
      <c r="C3002" s="32" t="s">
        <v>1266</v>
      </c>
      <c r="D3002" s="23"/>
      <c r="E3002" s="23">
        <v>954</v>
      </c>
      <c r="F3002" s="24" t="s">
        <v>1109</v>
      </c>
      <c r="G3002" s="23">
        <v>1835</v>
      </c>
      <c r="H3002" s="23">
        <v>2020</v>
      </c>
      <c r="I3002" s="22">
        <v>26.163</v>
      </c>
      <c r="J3002" s="22">
        <v>25.683</v>
      </c>
      <c r="K3002" s="22">
        <v>26.315000000000001</v>
      </c>
      <c r="L3002" s="22">
        <v>24.082000000000001</v>
      </c>
      <c r="M3002" s="22">
        <v>23.609000000000002</v>
      </c>
      <c r="N3002" s="22">
        <v>21.05</v>
      </c>
      <c r="O3002" s="22">
        <v>18.888999999999999</v>
      </c>
      <c r="P3002" s="22">
        <v>16.466999999999999</v>
      </c>
      <c r="Q3002" s="22">
        <v>15.134</v>
      </c>
      <c r="R3002" s="22">
        <v>14.93</v>
      </c>
      <c r="S3002" s="22">
        <v>14.356</v>
      </c>
      <c r="T3002" s="22">
        <v>12.885</v>
      </c>
      <c r="U3002" s="22">
        <v>11.055999999999999</v>
      </c>
      <c r="V3002" s="22">
        <v>8.5559999999999992</v>
      </c>
      <c r="W3002" s="22">
        <v>5.8369999999999997</v>
      </c>
      <c r="X3002" s="22">
        <v>3.1150000000000002</v>
      </c>
      <c r="Y3002" s="22">
        <v>2.0390000000000001</v>
      </c>
      <c r="Z3002" s="22">
        <v>1.052</v>
      </c>
      <c r="AA3002" s="22">
        <v>0.34</v>
      </c>
      <c r="AB3002" s="22">
        <v>8.1000000000000003E-2</v>
      </c>
      <c r="AC3002" s="22">
        <v>1.2E-2</v>
      </c>
    </row>
    <row r="3003" spans="1:29" ht="11.5" hidden="1">
      <c r="A3003" s="15">
        <v>2986</v>
      </c>
      <c r="B3003" s="13" t="s">
        <v>1059</v>
      </c>
      <c r="C3003" s="14" t="s">
        <v>1267</v>
      </c>
      <c r="D3003" s="12">
        <v>14</v>
      </c>
      <c r="E3003" s="12">
        <v>316</v>
      </c>
      <c r="F3003" s="13" t="s">
        <v>1110</v>
      </c>
      <c r="G3003" s="12">
        <v>954</v>
      </c>
      <c r="H3003" s="12">
        <v>1950</v>
      </c>
      <c r="I3003" s="11">
        <v>3.718</v>
      </c>
      <c r="J3003" s="11">
        <v>2.1880000000000002</v>
      </c>
      <c r="K3003" s="11">
        <v>1.974</v>
      </c>
      <c r="L3003" s="11">
        <v>1.5960000000000001</v>
      </c>
      <c r="M3003" s="11">
        <v>1.7829999999999999</v>
      </c>
      <c r="N3003" s="11">
        <v>2.0630000000000002</v>
      </c>
      <c r="O3003" s="11">
        <v>1.657</v>
      </c>
      <c r="P3003" s="11">
        <v>1.2050000000000001</v>
      </c>
      <c r="Q3003" s="11">
        <v>0.91100000000000003</v>
      </c>
      <c r="R3003" s="11">
        <v>0.64</v>
      </c>
      <c r="S3003" s="11">
        <v>0.42699999999999999</v>
      </c>
      <c r="T3003" s="11">
        <v>0.33100000000000002</v>
      </c>
      <c r="U3003" s="11">
        <v>0.24299999999999999</v>
      </c>
      <c r="V3003" s="11">
        <v>0.191</v>
      </c>
      <c r="W3003" s="11">
        <v>0.121</v>
      </c>
      <c r="X3003" s="11">
        <v>9.5000000000000001E-2</v>
      </c>
      <c r="Y3003" s="11">
        <v>4.1000000000000002E-2</v>
      </c>
      <c r="Z3003" s="11">
        <v>1.4E-2</v>
      </c>
      <c r="AA3003" s="11">
        <v>3.0000000000000001E-3</v>
      </c>
      <c r="AB3003" s="11">
        <v>0</v>
      </c>
      <c r="AC3003" s="11">
        <v>0</v>
      </c>
    </row>
    <row r="3004" spans="1:29" ht="11.5" hidden="1">
      <c r="A3004" s="15">
        <v>2987</v>
      </c>
      <c r="B3004" s="13" t="s">
        <v>1059</v>
      </c>
      <c r="C3004" s="14" t="s">
        <v>1267</v>
      </c>
      <c r="D3004" s="12">
        <v>14</v>
      </c>
      <c r="E3004" s="12">
        <v>316</v>
      </c>
      <c r="F3004" s="13" t="s">
        <v>1110</v>
      </c>
      <c r="G3004" s="12">
        <v>954</v>
      </c>
      <c r="H3004" s="12">
        <v>1955</v>
      </c>
      <c r="I3004" s="11">
        <v>4.226</v>
      </c>
      <c r="J3004" s="11">
        <v>3.2280000000000002</v>
      </c>
      <c r="K3004" s="11">
        <v>2.6829999999999998</v>
      </c>
      <c r="L3004" s="11">
        <v>1.774</v>
      </c>
      <c r="M3004" s="11">
        <v>2.004</v>
      </c>
      <c r="N3004" s="11">
        <v>2.16</v>
      </c>
      <c r="O3004" s="11">
        <v>1.873</v>
      </c>
      <c r="P3004" s="11">
        <v>1.4430000000000001</v>
      </c>
      <c r="Q3004" s="11">
        <v>1.0640000000000001</v>
      </c>
      <c r="R3004" s="11">
        <v>0.78300000000000003</v>
      </c>
      <c r="S3004" s="11">
        <v>0.55000000000000004</v>
      </c>
      <c r="T3004" s="11">
        <v>0.42199999999999999</v>
      </c>
      <c r="U3004" s="11">
        <v>0.28299999999999997</v>
      </c>
      <c r="V3004" s="11">
        <v>0.223</v>
      </c>
      <c r="W3004" s="11">
        <v>0.13600000000000001</v>
      </c>
      <c r="X3004" s="11">
        <v>0.105</v>
      </c>
      <c r="Y3004" s="11">
        <v>4.7E-2</v>
      </c>
      <c r="Z3004" s="11">
        <v>1.6E-2</v>
      </c>
      <c r="AA3004" s="11">
        <v>4.0000000000000001E-3</v>
      </c>
      <c r="AB3004" s="11">
        <v>0</v>
      </c>
      <c r="AC3004" s="11">
        <v>0</v>
      </c>
    </row>
    <row r="3005" spans="1:29" ht="11.5" hidden="1">
      <c r="A3005" s="15">
        <v>2988</v>
      </c>
      <c r="B3005" s="13" t="s">
        <v>1059</v>
      </c>
      <c r="C3005" s="14" t="s">
        <v>1267</v>
      </c>
      <c r="D3005" s="12">
        <v>14</v>
      </c>
      <c r="E3005" s="12">
        <v>316</v>
      </c>
      <c r="F3005" s="13" t="s">
        <v>1110</v>
      </c>
      <c r="G3005" s="12">
        <v>954</v>
      </c>
      <c r="H3005" s="12">
        <v>1960</v>
      </c>
      <c r="I3005" s="11">
        <v>5.1029999999999998</v>
      </c>
      <c r="J3005" s="11">
        <v>4.41</v>
      </c>
      <c r="K3005" s="11">
        <v>3.5950000000000002</v>
      </c>
      <c r="L3005" s="11">
        <v>1.9550000000000001</v>
      </c>
      <c r="M3005" s="11">
        <v>2.234</v>
      </c>
      <c r="N3005" s="11">
        <v>2.202</v>
      </c>
      <c r="O3005" s="11">
        <v>2.1070000000000002</v>
      </c>
      <c r="P3005" s="11">
        <v>1.724</v>
      </c>
      <c r="Q3005" s="11">
        <v>1.24</v>
      </c>
      <c r="R3005" s="11">
        <v>0.95299999999999996</v>
      </c>
      <c r="S3005" s="11">
        <v>0.70399999999999996</v>
      </c>
      <c r="T3005" s="11">
        <v>0.53300000000000003</v>
      </c>
      <c r="U3005" s="11">
        <v>0.33</v>
      </c>
      <c r="V3005" s="11">
        <v>0.25600000000000001</v>
      </c>
      <c r="W3005" s="11">
        <v>0.154</v>
      </c>
      <c r="X3005" s="11">
        <v>0.114</v>
      </c>
      <c r="Y3005" s="11">
        <v>5.1999999999999998E-2</v>
      </c>
      <c r="Z3005" s="11">
        <v>0.02</v>
      </c>
      <c r="AA3005" s="11">
        <v>4.0000000000000001E-3</v>
      </c>
      <c r="AB3005" s="11">
        <v>0</v>
      </c>
      <c r="AC3005" s="11">
        <v>0</v>
      </c>
    </row>
    <row r="3006" spans="1:29" ht="11.5" hidden="1">
      <c r="A3006" s="15">
        <v>2989</v>
      </c>
      <c r="B3006" s="13" t="s">
        <v>1059</v>
      </c>
      <c r="C3006" s="14" t="s">
        <v>1267</v>
      </c>
      <c r="D3006" s="12">
        <v>14</v>
      </c>
      <c r="E3006" s="12">
        <v>316</v>
      </c>
      <c r="F3006" s="13" t="s">
        <v>1110</v>
      </c>
      <c r="G3006" s="12">
        <v>954</v>
      </c>
      <c r="H3006" s="12">
        <v>1965</v>
      </c>
      <c r="I3006" s="11">
        <v>5.3179999999999996</v>
      </c>
      <c r="J3006" s="11">
        <v>5.0049999999999999</v>
      </c>
      <c r="K3006" s="11">
        <v>4.0380000000000003</v>
      </c>
      <c r="L3006" s="11">
        <v>2.8260000000000001</v>
      </c>
      <c r="M3006" s="11">
        <v>2.87</v>
      </c>
      <c r="N3006" s="11">
        <v>2.5099999999999998</v>
      </c>
      <c r="O3006" s="11">
        <v>2.3660000000000001</v>
      </c>
      <c r="P3006" s="11">
        <v>1.958</v>
      </c>
      <c r="Q3006" s="11">
        <v>1.4810000000000001</v>
      </c>
      <c r="R3006" s="11">
        <v>1.135</v>
      </c>
      <c r="S3006" s="11">
        <v>0.83</v>
      </c>
      <c r="T3006" s="11">
        <v>0.628</v>
      </c>
      <c r="U3006" s="11">
        <v>0.40500000000000003</v>
      </c>
      <c r="V3006" s="11">
        <v>0.309</v>
      </c>
      <c r="W3006" s="11">
        <v>0.17199999999999999</v>
      </c>
      <c r="X3006" s="11">
        <v>0.126</v>
      </c>
      <c r="Y3006" s="11">
        <v>7.0999999999999994E-2</v>
      </c>
      <c r="Z3006" s="11">
        <v>2.1999999999999999E-2</v>
      </c>
      <c r="AA3006" s="11">
        <v>5.0000000000000001E-3</v>
      </c>
      <c r="AB3006" s="11">
        <v>0</v>
      </c>
      <c r="AC3006" s="11">
        <v>0</v>
      </c>
    </row>
    <row r="3007" spans="1:29" ht="11.5" hidden="1">
      <c r="A3007" s="15">
        <v>2990</v>
      </c>
      <c r="B3007" s="13" t="s">
        <v>1059</v>
      </c>
      <c r="C3007" s="14" t="s">
        <v>1267</v>
      </c>
      <c r="D3007" s="12">
        <v>14</v>
      </c>
      <c r="E3007" s="12">
        <v>316</v>
      </c>
      <c r="F3007" s="13" t="s">
        <v>1110</v>
      </c>
      <c r="G3007" s="12">
        <v>954</v>
      </c>
      <c r="H3007" s="12">
        <v>1970</v>
      </c>
      <c r="I3007" s="11">
        <v>5.468</v>
      </c>
      <c r="J3007" s="11">
        <v>5.5609999999999999</v>
      </c>
      <c r="K3007" s="11">
        <v>4.8339999999999996</v>
      </c>
      <c r="L3007" s="11">
        <v>3.7370000000000001</v>
      </c>
      <c r="M3007" s="11">
        <v>3.6539999999999999</v>
      </c>
      <c r="N3007" s="11">
        <v>2.8580000000000001</v>
      </c>
      <c r="O3007" s="11">
        <v>2.653</v>
      </c>
      <c r="P3007" s="11">
        <v>2.2229999999999999</v>
      </c>
      <c r="Q3007" s="11">
        <v>1.7669999999999999</v>
      </c>
      <c r="R3007" s="11">
        <v>1.3480000000000001</v>
      </c>
      <c r="S3007" s="11">
        <v>0.97899999999999998</v>
      </c>
      <c r="T3007" s="11">
        <v>0.73699999999999999</v>
      </c>
      <c r="U3007" s="11">
        <v>0.497</v>
      </c>
      <c r="V3007" s="11">
        <v>0.36799999999999999</v>
      </c>
      <c r="W3007" s="11">
        <v>0.192</v>
      </c>
      <c r="X3007" s="11">
        <v>0.14099999999999999</v>
      </c>
      <c r="Y3007" s="11">
        <v>8.4000000000000005E-2</v>
      </c>
      <c r="Z3007" s="11">
        <v>2.9000000000000001E-2</v>
      </c>
      <c r="AA3007" s="11">
        <v>5.0000000000000001E-3</v>
      </c>
      <c r="AB3007" s="11">
        <v>0</v>
      </c>
      <c r="AC3007" s="11">
        <v>0</v>
      </c>
    </row>
    <row r="3008" spans="1:29" ht="11.5" hidden="1">
      <c r="A3008" s="15">
        <v>2991</v>
      </c>
      <c r="B3008" s="13" t="s">
        <v>1059</v>
      </c>
      <c r="C3008" s="14" t="s">
        <v>1267</v>
      </c>
      <c r="D3008" s="12">
        <v>14</v>
      </c>
      <c r="E3008" s="12">
        <v>316</v>
      </c>
      <c r="F3008" s="13" t="s">
        <v>1110</v>
      </c>
      <c r="G3008" s="12">
        <v>954</v>
      </c>
      <c r="H3008" s="12">
        <v>1975</v>
      </c>
      <c r="I3008" s="11">
        <v>5.8620000000000001</v>
      </c>
      <c r="J3008" s="11">
        <v>5.7720000000000002</v>
      </c>
      <c r="K3008" s="11">
        <v>5.0860000000000003</v>
      </c>
      <c r="L3008" s="11">
        <v>4.3680000000000003</v>
      </c>
      <c r="M3008" s="11">
        <v>4.1390000000000002</v>
      </c>
      <c r="N3008" s="11">
        <v>3.8860000000000001</v>
      </c>
      <c r="O3008" s="11">
        <v>3.4660000000000002</v>
      </c>
      <c r="P3008" s="11">
        <v>2.532</v>
      </c>
      <c r="Q3008" s="11">
        <v>2.0649999999999999</v>
      </c>
      <c r="R3008" s="11">
        <v>1.659</v>
      </c>
      <c r="S3008" s="11">
        <v>1.325</v>
      </c>
      <c r="T3008" s="11">
        <v>0.98299999999999998</v>
      </c>
      <c r="U3008" s="11">
        <v>0.68600000000000005</v>
      </c>
      <c r="V3008" s="11">
        <v>0.51300000000000001</v>
      </c>
      <c r="W3008" s="11">
        <v>0.29199999999999998</v>
      </c>
      <c r="X3008" s="11">
        <v>0.191</v>
      </c>
      <c r="Y3008" s="11">
        <v>0.124</v>
      </c>
      <c r="Z3008" s="11">
        <v>3.5999999999999997E-2</v>
      </c>
      <c r="AA3008" s="11">
        <v>8.9999999999999993E-3</v>
      </c>
      <c r="AB3008" s="11">
        <v>0</v>
      </c>
      <c r="AC3008" s="11">
        <v>0</v>
      </c>
    </row>
    <row r="3009" spans="1:29" ht="11.5" hidden="1">
      <c r="A3009" s="15">
        <v>2992</v>
      </c>
      <c r="B3009" s="13" t="s">
        <v>1059</v>
      </c>
      <c r="C3009" s="14" t="s">
        <v>1267</v>
      </c>
      <c r="D3009" s="12">
        <v>14</v>
      </c>
      <c r="E3009" s="12">
        <v>316</v>
      </c>
      <c r="F3009" s="13" t="s">
        <v>1110</v>
      </c>
      <c r="G3009" s="12">
        <v>954</v>
      </c>
      <c r="H3009" s="12">
        <v>1980</v>
      </c>
      <c r="I3009" s="11">
        <v>6.2229999999999999</v>
      </c>
      <c r="J3009" s="11">
        <v>5.9969999999999999</v>
      </c>
      <c r="K3009" s="11">
        <v>5.3</v>
      </c>
      <c r="L3009" s="11">
        <v>4.9930000000000003</v>
      </c>
      <c r="M3009" s="11">
        <v>4.9829999999999997</v>
      </c>
      <c r="N3009" s="11">
        <v>4.9770000000000003</v>
      </c>
      <c r="O3009" s="11">
        <v>4.468</v>
      </c>
      <c r="P3009" s="11">
        <v>2.8809999999999998</v>
      </c>
      <c r="Q3009" s="11">
        <v>2.4180000000000001</v>
      </c>
      <c r="R3009" s="11">
        <v>2.032</v>
      </c>
      <c r="S3009" s="11">
        <v>1.758</v>
      </c>
      <c r="T3009" s="11">
        <v>1.29</v>
      </c>
      <c r="U3009" s="11">
        <v>0.92700000000000005</v>
      </c>
      <c r="V3009" s="11">
        <v>0.69299999999999995</v>
      </c>
      <c r="W3009" s="11">
        <v>0.42</v>
      </c>
      <c r="X3009" s="11">
        <v>0.255</v>
      </c>
      <c r="Y3009" s="11">
        <v>0.156</v>
      </c>
      <c r="Z3009" s="11">
        <v>5.6000000000000001E-2</v>
      </c>
      <c r="AA3009" s="11">
        <v>1.0999999999999999E-2</v>
      </c>
      <c r="AB3009" s="11">
        <v>0</v>
      </c>
      <c r="AC3009" s="11">
        <v>0</v>
      </c>
    </row>
    <row r="3010" spans="1:29" ht="11.5" hidden="1">
      <c r="A3010" s="15">
        <v>2993</v>
      </c>
      <c r="B3010" s="13" t="s">
        <v>1059</v>
      </c>
      <c r="C3010" s="14" t="s">
        <v>1267</v>
      </c>
      <c r="D3010" s="12">
        <v>14</v>
      </c>
      <c r="E3010" s="12">
        <v>316</v>
      </c>
      <c r="F3010" s="13" t="s">
        <v>1110</v>
      </c>
      <c r="G3010" s="12">
        <v>954</v>
      </c>
      <c r="H3010" s="12">
        <v>1985</v>
      </c>
      <c r="I3010" s="11">
        <v>6.7160000000000002</v>
      </c>
      <c r="J3010" s="11">
        <v>6.149</v>
      </c>
      <c r="K3010" s="11">
        <v>5.452</v>
      </c>
      <c r="L3010" s="11">
        <v>5.2080000000000002</v>
      </c>
      <c r="M3010" s="11">
        <v>5.391</v>
      </c>
      <c r="N3010" s="11">
        <v>5.5330000000000004</v>
      </c>
      <c r="O3010" s="11">
        <v>4.7690000000000001</v>
      </c>
      <c r="P3010" s="11">
        <v>3.6850000000000001</v>
      </c>
      <c r="Q3010" s="11">
        <v>3.0049999999999999</v>
      </c>
      <c r="R3010" s="11">
        <v>2.2400000000000002</v>
      </c>
      <c r="S3010" s="11">
        <v>2.0179999999999998</v>
      </c>
      <c r="T3010" s="11">
        <v>1.5940000000000001</v>
      </c>
      <c r="U3010" s="11">
        <v>1.2250000000000001</v>
      </c>
      <c r="V3010" s="11">
        <v>0.88700000000000001</v>
      </c>
      <c r="W3010" s="11">
        <v>0.56000000000000005</v>
      </c>
      <c r="X3010" s="11">
        <v>0.33800000000000002</v>
      </c>
      <c r="Y3010" s="11">
        <v>0.20899999999999999</v>
      </c>
      <c r="Z3010" s="11">
        <v>7.1999999999999995E-2</v>
      </c>
      <c r="AA3010" s="11">
        <v>1.4999999999999999E-2</v>
      </c>
      <c r="AB3010" s="11">
        <v>2E-3</v>
      </c>
      <c r="AC3010" s="11">
        <v>0</v>
      </c>
    </row>
    <row r="3011" spans="1:29" ht="11.5" hidden="1">
      <c r="A3011" s="15">
        <v>2994</v>
      </c>
      <c r="B3011" s="13" t="s">
        <v>1059</v>
      </c>
      <c r="C3011" s="14" t="s">
        <v>1267</v>
      </c>
      <c r="D3011" s="12">
        <v>14</v>
      </c>
      <c r="E3011" s="12">
        <v>316</v>
      </c>
      <c r="F3011" s="13" t="s">
        <v>1110</v>
      </c>
      <c r="G3011" s="12">
        <v>954</v>
      </c>
      <c r="H3011" s="12">
        <v>1990</v>
      </c>
      <c r="I3011" s="11">
        <v>7.3209999999999997</v>
      </c>
      <c r="J3011" s="11">
        <v>6.2169999999999996</v>
      </c>
      <c r="K3011" s="11">
        <v>5.5540000000000003</v>
      </c>
      <c r="L3011" s="11">
        <v>5.4950000000000001</v>
      </c>
      <c r="M3011" s="11">
        <v>5.8239999999999998</v>
      </c>
      <c r="N3011" s="11">
        <v>5.9960000000000004</v>
      </c>
      <c r="O3011" s="11">
        <v>5.3049999999999997</v>
      </c>
      <c r="P3011" s="11">
        <v>4.4980000000000002</v>
      </c>
      <c r="Q3011" s="11">
        <v>3.6709999999999998</v>
      </c>
      <c r="R3011" s="11">
        <v>2.4590000000000001</v>
      </c>
      <c r="S3011" s="11">
        <v>2.2909999999999999</v>
      </c>
      <c r="T3011" s="11">
        <v>1.952</v>
      </c>
      <c r="U3011" s="11">
        <v>1.611</v>
      </c>
      <c r="V3011" s="11">
        <v>1.1140000000000001</v>
      </c>
      <c r="W3011" s="11">
        <v>0.73799999999999999</v>
      </c>
      <c r="X3011" s="11">
        <v>0.439</v>
      </c>
      <c r="Y3011" s="11">
        <v>0.26500000000000001</v>
      </c>
      <c r="Z3011" s="11">
        <v>9.8000000000000004E-2</v>
      </c>
      <c r="AA3011" s="11">
        <v>2.1999999999999999E-2</v>
      </c>
      <c r="AB3011" s="11">
        <v>3.0000000000000001E-3</v>
      </c>
      <c r="AC3011" s="11">
        <v>0</v>
      </c>
    </row>
    <row r="3012" spans="1:29" ht="11.5" hidden="1">
      <c r="A3012" s="15">
        <v>2995</v>
      </c>
      <c r="B3012" s="13" t="s">
        <v>1059</v>
      </c>
      <c r="C3012" s="14" t="s">
        <v>1267</v>
      </c>
      <c r="D3012" s="12">
        <v>14</v>
      </c>
      <c r="E3012" s="12">
        <v>316</v>
      </c>
      <c r="F3012" s="13" t="s">
        <v>1110</v>
      </c>
      <c r="G3012" s="12">
        <v>954</v>
      </c>
      <c r="H3012" s="12">
        <v>1995</v>
      </c>
      <c r="I3012" s="11">
        <v>8.5180000000000007</v>
      </c>
      <c r="J3012" s="11">
        <v>7.274</v>
      </c>
      <c r="K3012" s="11">
        <v>6.2460000000000004</v>
      </c>
      <c r="L3012" s="11">
        <v>5.7089999999999996</v>
      </c>
      <c r="M3012" s="11">
        <v>5.8920000000000003</v>
      </c>
      <c r="N3012" s="11">
        <v>6.2469999999999999</v>
      </c>
      <c r="O3012" s="11">
        <v>6.1870000000000003</v>
      </c>
      <c r="P3012" s="11">
        <v>5.3360000000000003</v>
      </c>
      <c r="Q3012" s="11">
        <v>4.5460000000000003</v>
      </c>
      <c r="R3012" s="11">
        <v>3.6459999999999999</v>
      </c>
      <c r="S3012" s="11">
        <v>2.4830000000000001</v>
      </c>
      <c r="T3012" s="11">
        <v>2.3010000000000002</v>
      </c>
      <c r="U3012" s="11">
        <v>1.9390000000000001</v>
      </c>
      <c r="V3012" s="11">
        <v>1.482</v>
      </c>
      <c r="W3012" s="11">
        <v>0.91600000000000004</v>
      </c>
      <c r="X3012" s="11">
        <v>0.55500000000000005</v>
      </c>
      <c r="Y3012" s="11">
        <v>0.26100000000000001</v>
      </c>
      <c r="Z3012" s="11">
        <v>0.13100000000000001</v>
      </c>
      <c r="AA3012" s="11">
        <v>3.2000000000000001E-2</v>
      </c>
      <c r="AB3012" s="11">
        <v>4.0000000000000001E-3</v>
      </c>
      <c r="AC3012" s="11">
        <v>0</v>
      </c>
    </row>
    <row r="3013" spans="1:29" ht="11.5" hidden="1">
      <c r="A3013" s="15">
        <v>2996</v>
      </c>
      <c r="B3013" s="13" t="s">
        <v>1059</v>
      </c>
      <c r="C3013" s="14" t="s">
        <v>1267</v>
      </c>
      <c r="D3013" s="12">
        <v>14</v>
      </c>
      <c r="E3013" s="12">
        <v>316</v>
      </c>
      <c r="F3013" s="13" t="s">
        <v>1110</v>
      </c>
      <c r="G3013" s="12">
        <v>954</v>
      </c>
      <c r="H3013" s="12">
        <v>2000</v>
      </c>
      <c r="I3013" s="11">
        <v>8.0150000000000006</v>
      </c>
      <c r="J3013" s="11">
        <v>7.8280000000000003</v>
      </c>
      <c r="K3013" s="11">
        <v>7.0919999999999996</v>
      </c>
      <c r="L3013" s="11">
        <v>6.15</v>
      </c>
      <c r="M3013" s="11">
        <v>5.85</v>
      </c>
      <c r="N3013" s="11">
        <v>6.2869999999999999</v>
      </c>
      <c r="O3013" s="11">
        <v>6.1619999999999999</v>
      </c>
      <c r="P3013" s="11">
        <v>6.0789999999999997</v>
      </c>
      <c r="Q3013" s="11">
        <v>5.0919999999999996</v>
      </c>
      <c r="R3013" s="11">
        <v>4.4429999999999996</v>
      </c>
      <c r="S3013" s="11">
        <v>3.7480000000000002</v>
      </c>
      <c r="T3013" s="11">
        <v>2.4710000000000001</v>
      </c>
      <c r="U3013" s="11">
        <v>2.359</v>
      </c>
      <c r="V3013" s="11">
        <v>1.782</v>
      </c>
      <c r="W3013" s="11">
        <v>1.0589999999999999</v>
      </c>
      <c r="X3013" s="11">
        <v>0.72299999999999998</v>
      </c>
      <c r="Y3013" s="11">
        <v>0.56699999999999995</v>
      </c>
      <c r="Z3013" s="11">
        <v>0.13700000000000001</v>
      </c>
      <c r="AA3013" s="11">
        <v>4.5999999999999999E-2</v>
      </c>
      <c r="AB3013" s="11">
        <v>6.0000000000000001E-3</v>
      </c>
      <c r="AC3013" s="11">
        <v>0</v>
      </c>
    </row>
    <row r="3014" spans="1:29" ht="11.5" hidden="1">
      <c r="A3014" s="15">
        <v>2997</v>
      </c>
      <c r="B3014" s="13" t="s">
        <v>1059</v>
      </c>
      <c r="C3014" s="14" t="s">
        <v>1267</v>
      </c>
      <c r="D3014" s="12">
        <v>14</v>
      </c>
      <c r="E3014" s="12">
        <v>316</v>
      </c>
      <c r="F3014" s="13" t="s">
        <v>1110</v>
      </c>
      <c r="G3014" s="12">
        <v>954</v>
      </c>
      <c r="H3014" s="12">
        <v>2005</v>
      </c>
      <c r="I3014" s="11">
        <v>7.6909999999999998</v>
      </c>
      <c r="J3014" s="11">
        <v>7.5090000000000003</v>
      </c>
      <c r="K3014" s="11">
        <v>7.3369999999999997</v>
      </c>
      <c r="L3014" s="11">
        <v>6.641</v>
      </c>
      <c r="M3014" s="11">
        <v>5.7560000000000002</v>
      </c>
      <c r="N3014" s="11">
        <v>5.4770000000000003</v>
      </c>
      <c r="O3014" s="11">
        <v>5.8819999999999997</v>
      </c>
      <c r="P3014" s="11">
        <v>5.758</v>
      </c>
      <c r="Q3014" s="11">
        <v>5.67</v>
      </c>
      <c r="R3014" s="11">
        <v>4.7270000000000003</v>
      </c>
      <c r="S3014" s="11">
        <v>4.1020000000000003</v>
      </c>
      <c r="T3014" s="11">
        <v>3.4359999999999999</v>
      </c>
      <c r="U3014" s="11">
        <v>2.226</v>
      </c>
      <c r="V3014" s="11">
        <v>2.0830000000000002</v>
      </c>
      <c r="W3014" s="11">
        <v>1.548</v>
      </c>
      <c r="X3014" s="11">
        <v>0.876</v>
      </c>
      <c r="Y3014" s="11">
        <v>0.54500000000000004</v>
      </c>
      <c r="Z3014" s="11">
        <v>0.32500000000000001</v>
      </c>
      <c r="AA3014" s="11">
        <v>5.5E-2</v>
      </c>
      <c r="AB3014" s="11">
        <v>1.2999999999999999E-2</v>
      </c>
      <c r="AC3014" s="11">
        <v>1E-3</v>
      </c>
    </row>
    <row r="3015" spans="1:29" ht="11.5" hidden="1">
      <c r="A3015" s="15">
        <v>2998</v>
      </c>
      <c r="B3015" s="13" t="s">
        <v>1059</v>
      </c>
      <c r="C3015" s="14" t="s">
        <v>1267</v>
      </c>
      <c r="D3015" s="12">
        <v>14</v>
      </c>
      <c r="E3015" s="12">
        <v>316</v>
      </c>
      <c r="F3015" s="13" t="s">
        <v>1110</v>
      </c>
      <c r="G3015" s="12">
        <v>954</v>
      </c>
      <c r="H3015" s="12">
        <v>2010</v>
      </c>
      <c r="I3015" s="11">
        <v>6.907</v>
      </c>
      <c r="J3015" s="11">
        <v>7.2039999999999997</v>
      </c>
      <c r="K3015" s="11">
        <v>7.0389999999999997</v>
      </c>
      <c r="L3015" s="11">
        <v>6.8710000000000004</v>
      </c>
      <c r="M3015" s="11">
        <v>6.2169999999999996</v>
      </c>
      <c r="N3015" s="11">
        <v>5.3890000000000002</v>
      </c>
      <c r="O3015" s="11">
        <v>5.1280000000000001</v>
      </c>
      <c r="P3015" s="11">
        <v>5.4939999999999998</v>
      </c>
      <c r="Q3015" s="11">
        <v>5.3710000000000004</v>
      </c>
      <c r="R3015" s="11">
        <v>5.2709999999999999</v>
      </c>
      <c r="S3015" s="11">
        <v>4.3710000000000004</v>
      </c>
      <c r="T3015" s="11">
        <v>3.766</v>
      </c>
      <c r="U3015" s="11">
        <v>3.1070000000000002</v>
      </c>
      <c r="V3015" s="11">
        <v>1.978</v>
      </c>
      <c r="W3015" s="11">
        <v>1.819</v>
      </c>
      <c r="X3015" s="11">
        <v>1.288</v>
      </c>
      <c r="Y3015" s="11">
        <v>0.69699999999999995</v>
      </c>
      <c r="Z3015" s="11">
        <v>0.33700000000000002</v>
      </c>
      <c r="AA3015" s="11">
        <v>0.14499999999999999</v>
      </c>
      <c r="AB3015" s="11">
        <v>1.4999999999999999E-2</v>
      </c>
      <c r="AC3015" s="11">
        <v>2E-3</v>
      </c>
    </row>
    <row r="3016" spans="1:29" ht="11.5" hidden="1">
      <c r="A3016" s="15">
        <v>2999</v>
      </c>
      <c r="B3016" s="13" t="s">
        <v>1059</v>
      </c>
      <c r="C3016" s="14" t="s">
        <v>1267</v>
      </c>
      <c r="D3016" s="12">
        <v>14</v>
      </c>
      <c r="E3016" s="12">
        <v>316</v>
      </c>
      <c r="F3016" s="13" t="s">
        <v>1110</v>
      </c>
      <c r="G3016" s="12">
        <v>954</v>
      </c>
      <c r="H3016" s="12">
        <v>2015</v>
      </c>
      <c r="I3016" s="11">
        <v>6.6520000000000001</v>
      </c>
      <c r="J3016" s="11">
        <v>6.5750000000000002</v>
      </c>
      <c r="K3016" s="11">
        <v>6.8609999999999998</v>
      </c>
      <c r="L3016" s="11">
        <v>6.7030000000000003</v>
      </c>
      <c r="M3016" s="11">
        <v>6.54</v>
      </c>
      <c r="N3016" s="11">
        <v>5.9160000000000004</v>
      </c>
      <c r="O3016" s="11">
        <v>5.1260000000000003</v>
      </c>
      <c r="P3016" s="11">
        <v>4.8730000000000002</v>
      </c>
      <c r="Q3016" s="11">
        <v>5.21</v>
      </c>
      <c r="R3016" s="11">
        <v>5.077</v>
      </c>
      <c r="S3016" s="11">
        <v>4.9630000000000001</v>
      </c>
      <c r="T3016" s="11">
        <v>4.0890000000000004</v>
      </c>
      <c r="U3016" s="11">
        <v>3.48</v>
      </c>
      <c r="V3016" s="11">
        <v>2.8220000000000001</v>
      </c>
      <c r="W3016" s="11">
        <v>1.766</v>
      </c>
      <c r="X3016" s="11">
        <v>1.556</v>
      </c>
      <c r="Y3016" s="11">
        <v>1.0580000000000001</v>
      </c>
      <c r="Z3016" s="11">
        <v>0.45400000000000001</v>
      </c>
      <c r="AA3016" s="11">
        <v>0.16400000000000001</v>
      </c>
      <c r="AB3016" s="11">
        <v>4.5999999999999999E-2</v>
      </c>
      <c r="AC3016" s="11">
        <v>3.0000000000000001E-3</v>
      </c>
    </row>
    <row r="3017" spans="1:29" ht="11.5" hidden="1">
      <c r="A3017" s="15">
        <v>3000</v>
      </c>
      <c r="B3017" s="13" t="s">
        <v>1059</v>
      </c>
      <c r="C3017" s="14" t="s">
        <v>1267</v>
      </c>
      <c r="D3017" s="12">
        <v>14</v>
      </c>
      <c r="E3017" s="12">
        <v>316</v>
      </c>
      <c r="F3017" s="13" t="s">
        <v>1110</v>
      </c>
      <c r="G3017" s="12">
        <v>954</v>
      </c>
      <c r="H3017" s="12">
        <v>2020</v>
      </c>
      <c r="I3017" s="11">
        <v>6.5910000000000002</v>
      </c>
      <c r="J3017" s="11">
        <v>6.5369999999999999</v>
      </c>
      <c r="K3017" s="11">
        <v>6.4569999999999999</v>
      </c>
      <c r="L3017" s="11">
        <v>6.7450000000000001</v>
      </c>
      <c r="M3017" s="11">
        <v>6.5890000000000004</v>
      </c>
      <c r="N3017" s="11">
        <v>6.4340000000000002</v>
      </c>
      <c r="O3017" s="11">
        <v>5.8230000000000004</v>
      </c>
      <c r="P3017" s="11">
        <v>5.0339999999999998</v>
      </c>
      <c r="Q3017" s="11">
        <v>4.7699999999999996</v>
      </c>
      <c r="R3017" s="11">
        <v>5.0999999999999996</v>
      </c>
      <c r="S3017" s="11">
        <v>4.9539999999999997</v>
      </c>
      <c r="T3017" s="11">
        <v>4.8339999999999996</v>
      </c>
      <c r="U3017" s="11">
        <v>3.948</v>
      </c>
      <c r="V3017" s="11">
        <v>3.3159999999999998</v>
      </c>
      <c r="W3017" s="11">
        <v>2.6339999999999999</v>
      </c>
      <c r="X3017" s="11">
        <v>1.5660000000000001</v>
      </c>
      <c r="Y3017" s="11">
        <v>1.278</v>
      </c>
      <c r="Z3017" s="11">
        <v>0.72499999999999998</v>
      </c>
      <c r="AA3017" s="11">
        <v>0.23899999999999999</v>
      </c>
      <c r="AB3017" s="11">
        <v>5.8999999999999997E-2</v>
      </c>
      <c r="AC3017" s="11">
        <v>0.01</v>
      </c>
    </row>
    <row r="3018" spans="1:29" ht="11.5" hidden="1">
      <c r="A3018" s="15">
        <v>3001</v>
      </c>
      <c r="B3018" s="13" t="s">
        <v>1059</v>
      </c>
      <c r="C3018" s="14" t="s">
        <v>1268</v>
      </c>
      <c r="D3018" s="12"/>
      <c r="E3018" s="12">
        <v>296</v>
      </c>
      <c r="F3018" s="13" t="s">
        <v>1110</v>
      </c>
      <c r="G3018" s="12">
        <v>954</v>
      </c>
      <c r="H3018" s="12">
        <v>1950</v>
      </c>
      <c r="I3018" s="11">
        <v>2.726</v>
      </c>
      <c r="J3018" s="11">
        <v>1.9930000000000001</v>
      </c>
      <c r="K3018" s="11">
        <v>1.9490000000000001</v>
      </c>
      <c r="L3018" s="11">
        <v>1.823</v>
      </c>
      <c r="M3018" s="11">
        <v>1.714</v>
      </c>
      <c r="N3018" s="11">
        <v>1.635</v>
      </c>
      <c r="O3018" s="11">
        <v>0.94399999999999995</v>
      </c>
      <c r="P3018" s="11">
        <v>0.69199999999999995</v>
      </c>
      <c r="Q3018" s="11">
        <v>0.61399999999999999</v>
      </c>
      <c r="R3018" s="11">
        <v>0.53400000000000003</v>
      </c>
      <c r="S3018" s="11">
        <v>0.49099999999999999</v>
      </c>
      <c r="T3018" s="11">
        <v>0.51100000000000001</v>
      </c>
      <c r="U3018" s="11">
        <v>0.42099999999999999</v>
      </c>
      <c r="V3018" s="11">
        <v>0.28199999999999997</v>
      </c>
      <c r="W3018" s="11">
        <v>0.19600000000000001</v>
      </c>
      <c r="X3018" s="11">
        <v>0.13800000000000001</v>
      </c>
      <c r="Y3018" s="11">
        <v>7.5999999999999998E-2</v>
      </c>
      <c r="Z3018" s="11">
        <v>3.5000000000000003E-2</v>
      </c>
      <c r="AA3018" s="11">
        <v>8.9999999999999993E-3</v>
      </c>
      <c r="AB3018" s="11">
        <v>0</v>
      </c>
      <c r="AC3018" s="11">
        <v>0</v>
      </c>
    </row>
    <row r="3019" spans="1:29" ht="11.5" hidden="1">
      <c r="A3019" s="15">
        <v>3002</v>
      </c>
      <c r="B3019" s="13" t="s">
        <v>1059</v>
      </c>
      <c r="C3019" s="14" t="s">
        <v>1268</v>
      </c>
      <c r="D3019" s="12"/>
      <c r="E3019" s="12">
        <v>296</v>
      </c>
      <c r="F3019" s="13" t="s">
        <v>1110</v>
      </c>
      <c r="G3019" s="12">
        <v>954</v>
      </c>
      <c r="H3019" s="12">
        <v>1955</v>
      </c>
      <c r="I3019" s="11">
        <v>3.2280000000000002</v>
      </c>
      <c r="J3019" s="11">
        <v>2.5030000000000001</v>
      </c>
      <c r="K3019" s="11">
        <v>1.929</v>
      </c>
      <c r="L3019" s="11">
        <v>1.86</v>
      </c>
      <c r="M3019" s="11">
        <v>1.621</v>
      </c>
      <c r="N3019" s="11">
        <v>1.544</v>
      </c>
      <c r="O3019" s="11">
        <v>1.5229999999999999</v>
      </c>
      <c r="P3019" s="11">
        <v>0.89700000000000002</v>
      </c>
      <c r="Q3019" s="11">
        <v>0.64200000000000002</v>
      </c>
      <c r="R3019" s="11">
        <v>0.60599999999999998</v>
      </c>
      <c r="S3019" s="11">
        <v>0.49199999999999999</v>
      </c>
      <c r="T3019" s="11">
        <v>0.44900000000000001</v>
      </c>
      <c r="U3019" s="11">
        <v>0.45300000000000001</v>
      </c>
      <c r="V3019" s="11">
        <v>0.35299999999999998</v>
      </c>
      <c r="W3019" s="11">
        <v>0.217</v>
      </c>
      <c r="X3019" s="11">
        <v>0.126</v>
      </c>
      <c r="Y3019" s="11">
        <v>7.0999999999999994E-2</v>
      </c>
      <c r="Z3019" s="11">
        <v>1.4999999999999999E-2</v>
      </c>
      <c r="AA3019" s="11">
        <v>3.0000000000000001E-3</v>
      </c>
      <c r="AB3019" s="11">
        <v>0</v>
      </c>
      <c r="AC3019" s="11">
        <v>0</v>
      </c>
    </row>
    <row r="3020" spans="1:29" ht="11.5" hidden="1">
      <c r="A3020" s="15">
        <v>3003</v>
      </c>
      <c r="B3020" s="13" t="s">
        <v>1059</v>
      </c>
      <c r="C3020" s="14" t="s">
        <v>1268</v>
      </c>
      <c r="D3020" s="12"/>
      <c r="E3020" s="12">
        <v>296</v>
      </c>
      <c r="F3020" s="13" t="s">
        <v>1110</v>
      </c>
      <c r="G3020" s="12">
        <v>954</v>
      </c>
      <c r="H3020" s="12">
        <v>1960</v>
      </c>
      <c r="I3020" s="11">
        <v>3.81</v>
      </c>
      <c r="J3020" s="11">
        <v>2.9860000000000002</v>
      </c>
      <c r="K3020" s="11">
        <v>2.4319999999999999</v>
      </c>
      <c r="L3020" s="11">
        <v>1.8320000000000001</v>
      </c>
      <c r="M3020" s="11">
        <v>1.6559999999999999</v>
      </c>
      <c r="N3020" s="11">
        <v>1.446</v>
      </c>
      <c r="O3020" s="11">
        <v>1.4410000000000001</v>
      </c>
      <c r="P3020" s="11">
        <v>1.452</v>
      </c>
      <c r="Q3020" s="11">
        <v>0.83699999999999997</v>
      </c>
      <c r="R3020" s="11">
        <v>0.63600000000000001</v>
      </c>
      <c r="S3020" s="11">
        <v>0.55900000000000005</v>
      </c>
      <c r="T3020" s="11">
        <v>0.45</v>
      </c>
      <c r="U3020" s="11">
        <v>0.41799999999999998</v>
      </c>
      <c r="V3020" s="11">
        <v>0.39600000000000002</v>
      </c>
      <c r="W3020" s="11">
        <v>0.27700000000000002</v>
      </c>
      <c r="X3020" s="11">
        <v>0.151</v>
      </c>
      <c r="Y3020" s="11">
        <v>6.8000000000000005E-2</v>
      </c>
      <c r="Z3020" s="11">
        <v>1.4E-2</v>
      </c>
      <c r="AA3020" s="11">
        <v>0</v>
      </c>
      <c r="AB3020" s="11">
        <v>0</v>
      </c>
      <c r="AC3020" s="11">
        <v>0</v>
      </c>
    </row>
    <row r="3021" spans="1:29" ht="11.5" hidden="1">
      <c r="A3021" s="15">
        <v>3004</v>
      </c>
      <c r="B3021" s="13" t="s">
        <v>1059</v>
      </c>
      <c r="C3021" s="14" t="s">
        <v>1268</v>
      </c>
      <c r="D3021" s="12"/>
      <c r="E3021" s="12">
        <v>296</v>
      </c>
      <c r="F3021" s="13" t="s">
        <v>1110</v>
      </c>
      <c r="G3021" s="12">
        <v>954</v>
      </c>
      <c r="H3021" s="12">
        <v>1965</v>
      </c>
      <c r="I3021" s="11">
        <v>4.157</v>
      </c>
      <c r="J3021" s="11">
        <v>3.5619999999999998</v>
      </c>
      <c r="K3021" s="11">
        <v>2.9</v>
      </c>
      <c r="L3021" s="11">
        <v>2.33</v>
      </c>
      <c r="M3021" s="11">
        <v>1.629</v>
      </c>
      <c r="N3021" s="11">
        <v>1.48</v>
      </c>
      <c r="O3021" s="11">
        <v>1.347</v>
      </c>
      <c r="P3021" s="11">
        <v>1.3759999999999999</v>
      </c>
      <c r="Q3021" s="11">
        <v>1.373</v>
      </c>
      <c r="R3021" s="11">
        <v>0.82599999999999996</v>
      </c>
      <c r="S3021" s="11">
        <v>0.58799999999999997</v>
      </c>
      <c r="T3021" s="11">
        <v>0.51600000000000001</v>
      </c>
      <c r="U3021" s="11">
        <v>0.42099999999999999</v>
      </c>
      <c r="V3021" s="11">
        <v>0.36499999999999999</v>
      </c>
      <c r="W3021" s="11">
        <v>0.31900000000000001</v>
      </c>
      <c r="X3021" s="11">
        <v>0.19900000000000001</v>
      </c>
      <c r="Y3021" s="11">
        <v>0.09</v>
      </c>
      <c r="Z3021" s="11">
        <v>1.2999999999999999E-2</v>
      </c>
      <c r="AA3021" s="11">
        <v>0</v>
      </c>
      <c r="AB3021" s="11">
        <v>0</v>
      </c>
      <c r="AC3021" s="11">
        <v>0</v>
      </c>
    </row>
    <row r="3022" spans="1:29" ht="11.5" hidden="1">
      <c r="A3022" s="15">
        <v>3005</v>
      </c>
      <c r="B3022" s="13" t="s">
        <v>1059</v>
      </c>
      <c r="C3022" s="14" t="s">
        <v>1268</v>
      </c>
      <c r="D3022" s="12"/>
      <c r="E3022" s="12">
        <v>296</v>
      </c>
      <c r="F3022" s="13" t="s">
        <v>1110</v>
      </c>
      <c r="G3022" s="12">
        <v>954</v>
      </c>
      <c r="H3022" s="12">
        <v>1970</v>
      </c>
      <c r="I3022" s="11">
        <v>3.964</v>
      </c>
      <c r="J3022" s="11">
        <v>3.92</v>
      </c>
      <c r="K3022" s="11">
        <v>3.4609999999999999</v>
      </c>
      <c r="L3022" s="11">
        <v>2.7890000000000001</v>
      </c>
      <c r="M3022" s="11">
        <v>2.1230000000000002</v>
      </c>
      <c r="N3022" s="11">
        <v>1.454</v>
      </c>
      <c r="O3022" s="11">
        <v>1.393</v>
      </c>
      <c r="P3022" s="11">
        <v>1.2889999999999999</v>
      </c>
      <c r="Q3022" s="11">
        <v>1.3029999999999999</v>
      </c>
      <c r="R3022" s="11">
        <v>1.339</v>
      </c>
      <c r="S3022" s="11">
        <v>0.77</v>
      </c>
      <c r="T3022" s="11">
        <v>0.54500000000000004</v>
      </c>
      <c r="U3022" s="11">
        <v>0.47399999999999998</v>
      </c>
      <c r="V3022" s="11">
        <v>0.375</v>
      </c>
      <c r="W3022" s="11">
        <v>0.308</v>
      </c>
      <c r="X3022" s="11">
        <v>0.23100000000000001</v>
      </c>
      <c r="Y3022" s="11">
        <v>0.109</v>
      </c>
      <c r="Z3022" s="11">
        <v>1.7000000000000001E-2</v>
      </c>
      <c r="AA3022" s="11">
        <v>0</v>
      </c>
      <c r="AB3022" s="11">
        <v>0</v>
      </c>
      <c r="AC3022" s="11">
        <v>0</v>
      </c>
    </row>
    <row r="3023" spans="1:29" ht="11.5" hidden="1">
      <c r="A3023" s="15">
        <v>3006</v>
      </c>
      <c r="B3023" s="13" t="s">
        <v>1059</v>
      </c>
      <c r="C3023" s="14" t="s">
        <v>1268</v>
      </c>
      <c r="D3023" s="12"/>
      <c r="E3023" s="12">
        <v>296</v>
      </c>
      <c r="F3023" s="13" t="s">
        <v>1110</v>
      </c>
      <c r="G3023" s="12">
        <v>954</v>
      </c>
      <c r="H3023" s="12">
        <v>1975</v>
      </c>
      <c r="I3023" s="11">
        <v>3.7010000000000001</v>
      </c>
      <c r="J3023" s="11">
        <v>3.76</v>
      </c>
      <c r="K3023" s="11">
        <v>3.8149999999999999</v>
      </c>
      <c r="L3023" s="11">
        <v>3.2949999999999999</v>
      </c>
      <c r="M3023" s="11">
        <v>2.58</v>
      </c>
      <c r="N3023" s="11">
        <v>1.9350000000000001</v>
      </c>
      <c r="O3023" s="11">
        <v>1.357</v>
      </c>
      <c r="P3023" s="11">
        <v>1.3340000000000001</v>
      </c>
      <c r="Q3023" s="11">
        <v>1.2230000000000001</v>
      </c>
      <c r="R3023" s="11">
        <v>1.274</v>
      </c>
      <c r="S3023" s="11">
        <v>1.262</v>
      </c>
      <c r="T3023" s="11">
        <v>0.71399999999999997</v>
      </c>
      <c r="U3023" s="11">
        <v>0.49</v>
      </c>
      <c r="V3023" s="11">
        <v>0.439</v>
      </c>
      <c r="W3023" s="11">
        <v>0.316</v>
      </c>
      <c r="X3023" s="11">
        <v>0.23200000000000001</v>
      </c>
      <c r="Y3023" s="11">
        <v>0.13400000000000001</v>
      </c>
      <c r="Z3023" s="11">
        <v>1.9E-2</v>
      </c>
      <c r="AA3023" s="11">
        <v>0</v>
      </c>
      <c r="AB3023" s="11">
        <v>0</v>
      </c>
      <c r="AC3023" s="11">
        <v>0</v>
      </c>
    </row>
    <row r="3024" spans="1:29" ht="11.5" hidden="1">
      <c r="A3024" s="15">
        <v>3007</v>
      </c>
      <c r="B3024" s="13" t="s">
        <v>1059</v>
      </c>
      <c r="C3024" s="14" t="s">
        <v>1268</v>
      </c>
      <c r="D3024" s="12"/>
      <c r="E3024" s="12">
        <v>296</v>
      </c>
      <c r="F3024" s="13" t="s">
        <v>1110</v>
      </c>
      <c r="G3024" s="12">
        <v>954</v>
      </c>
      <c r="H3024" s="12">
        <v>1980</v>
      </c>
      <c r="I3024" s="11">
        <v>4.38</v>
      </c>
      <c r="J3024" s="11">
        <v>3.5089999999999999</v>
      </c>
      <c r="K3024" s="11">
        <v>3.661</v>
      </c>
      <c r="L3024" s="11">
        <v>3.5910000000000002</v>
      </c>
      <c r="M3024" s="11">
        <v>2.99</v>
      </c>
      <c r="N3024" s="11">
        <v>2.2789999999999999</v>
      </c>
      <c r="O3024" s="11">
        <v>1.766</v>
      </c>
      <c r="P3024" s="11">
        <v>1.2989999999999999</v>
      </c>
      <c r="Q3024" s="11">
        <v>1.2649999999999999</v>
      </c>
      <c r="R3024" s="11">
        <v>1.2</v>
      </c>
      <c r="S3024" s="11">
        <v>1.2030000000000001</v>
      </c>
      <c r="T3024" s="11">
        <v>1.1759999999999999</v>
      </c>
      <c r="U3024" s="11">
        <v>0.63200000000000001</v>
      </c>
      <c r="V3024" s="11">
        <v>0.41099999999999998</v>
      </c>
      <c r="W3024" s="11">
        <v>0.33300000000000002</v>
      </c>
      <c r="X3024" s="11">
        <v>0.21</v>
      </c>
      <c r="Y3024" s="11">
        <v>0.125</v>
      </c>
      <c r="Z3024" s="11">
        <v>3.5999999999999997E-2</v>
      </c>
      <c r="AA3024" s="11">
        <v>3.0000000000000001E-3</v>
      </c>
      <c r="AB3024" s="11">
        <v>0</v>
      </c>
      <c r="AC3024" s="11">
        <v>0</v>
      </c>
    </row>
    <row r="3025" spans="1:29" ht="11.5" hidden="1">
      <c r="A3025" s="15">
        <v>3008</v>
      </c>
      <c r="B3025" s="13" t="s">
        <v>1059</v>
      </c>
      <c r="C3025" s="14" t="s">
        <v>1268</v>
      </c>
      <c r="D3025" s="12"/>
      <c r="E3025" s="12">
        <v>296</v>
      </c>
      <c r="F3025" s="13" t="s">
        <v>1110</v>
      </c>
      <c r="G3025" s="12">
        <v>954</v>
      </c>
      <c r="H3025" s="12">
        <v>1985</v>
      </c>
      <c r="I3025" s="11">
        <v>4.8890000000000002</v>
      </c>
      <c r="J3025" s="11">
        <v>4.1070000000000002</v>
      </c>
      <c r="K3025" s="11">
        <v>3.3210000000000002</v>
      </c>
      <c r="L3025" s="11">
        <v>3.8140000000000001</v>
      </c>
      <c r="M3025" s="11">
        <v>3.2050000000000001</v>
      </c>
      <c r="N3025" s="11">
        <v>2.5960000000000001</v>
      </c>
      <c r="O3025" s="11">
        <v>2.1339999999999999</v>
      </c>
      <c r="P3025" s="11">
        <v>1.7529999999999999</v>
      </c>
      <c r="Q3025" s="11">
        <v>1.3480000000000001</v>
      </c>
      <c r="R3025" s="11">
        <v>1.1910000000000001</v>
      </c>
      <c r="S3025" s="11">
        <v>1.0109999999999999</v>
      </c>
      <c r="T3025" s="11">
        <v>0.82699999999999996</v>
      </c>
      <c r="U3025" s="11">
        <v>0.77800000000000002</v>
      </c>
      <c r="V3025" s="11">
        <v>0.52400000000000002</v>
      </c>
      <c r="W3025" s="11">
        <v>0.40699999999999997</v>
      </c>
      <c r="X3025" s="11">
        <v>0.248</v>
      </c>
      <c r="Y3025" s="11">
        <v>0.1</v>
      </c>
      <c r="Z3025" s="11">
        <v>4.7E-2</v>
      </c>
      <c r="AA3025" s="11">
        <v>8.9999999999999993E-3</v>
      </c>
      <c r="AB3025" s="11">
        <v>0</v>
      </c>
      <c r="AC3025" s="11">
        <v>0</v>
      </c>
    </row>
    <row r="3026" spans="1:29" ht="11.5" hidden="1">
      <c r="A3026" s="15">
        <v>3009</v>
      </c>
      <c r="B3026" s="13" t="s">
        <v>1059</v>
      </c>
      <c r="C3026" s="14" t="s">
        <v>1268</v>
      </c>
      <c r="D3026" s="12"/>
      <c r="E3026" s="12">
        <v>296</v>
      </c>
      <c r="F3026" s="13" t="s">
        <v>1110</v>
      </c>
      <c r="G3026" s="12">
        <v>954</v>
      </c>
      <c r="H3026" s="12">
        <v>1990</v>
      </c>
      <c r="I3026" s="11">
        <v>5.633</v>
      </c>
      <c r="J3026" s="11">
        <v>4.7770000000000001</v>
      </c>
      <c r="K3026" s="11">
        <v>3.863</v>
      </c>
      <c r="L3026" s="11">
        <v>3.157</v>
      </c>
      <c r="M3026" s="11">
        <v>3.758</v>
      </c>
      <c r="N3026" s="11">
        <v>3.1480000000000001</v>
      </c>
      <c r="O3026" s="11">
        <v>2.7909999999999999</v>
      </c>
      <c r="P3026" s="11">
        <v>2.0419999999999998</v>
      </c>
      <c r="Q3026" s="11">
        <v>1.7</v>
      </c>
      <c r="R3026" s="11">
        <v>1.3360000000000001</v>
      </c>
      <c r="S3026" s="11">
        <v>1.2190000000000001</v>
      </c>
      <c r="T3026" s="11">
        <v>0.84699999999999998</v>
      </c>
      <c r="U3026" s="11">
        <v>0.875</v>
      </c>
      <c r="V3026" s="11">
        <v>0.56200000000000006</v>
      </c>
      <c r="W3026" s="11">
        <v>0.435</v>
      </c>
      <c r="X3026" s="11">
        <v>0.26600000000000001</v>
      </c>
      <c r="Y3026" s="11">
        <v>0.12</v>
      </c>
      <c r="Z3026" s="11">
        <v>0.04</v>
      </c>
      <c r="AA3026" s="11">
        <v>1.2999999999999999E-2</v>
      </c>
      <c r="AB3026" s="11">
        <v>0</v>
      </c>
      <c r="AC3026" s="11">
        <v>0</v>
      </c>
    </row>
    <row r="3027" spans="1:29" ht="11.5" hidden="1">
      <c r="A3027" s="15">
        <v>3010</v>
      </c>
      <c r="B3027" s="13" t="s">
        <v>1059</v>
      </c>
      <c r="C3027" s="14" t="s">
        <v>1268</v>
      </c>
      <c r="D3027" s="12"/>
      <c r="E3027" s="12">
        <v>296</v>
      </c>
      <c r="F3027" s="13" t="s">
        <v>1110</v>
      </c>
      <c r="G3027" s="12">
        <v>954</v>
      </c>
      <c r="H3027" s="12">
        <v>1995</v>
      </c>
      <c r="I3027" s="11">
        <v>5.7130000000000001</v>
      </c>
      <c r="J3027" s="11">
        <v>5.266</v>
      </c>
      <c r="K3027" s="11">
        <v>4.5529999999999999</v>
      </c>
      <c r="L3027" s="11">
        <v>3.653</v>
      </c>
      <c r="M3027" s="11">
        <v>2.9159999999999999</v>
      </c>
      <c r="N3027" s="11">
        <v>3.6219999999999999</v>
      </c>
      <c r="O3027" s="11">
        <v>3.0179999999999998</v>
      </c>
      <c r="P3027" s="11">
        <v>2.544</v>
      </c>
      <c r="Q3027" s="11">
        <v>1.802</v>
      </c>
      <c r="R3027" s="11">
        <v>1.498</v>
      </c>
      <c r="S3027" s="11">
        <v>1.2250000000000001</v>
      </c>
      <c r="T3027" s="11">
        <v>1.0209999999999999</v>
      </c>
      <c r="U3027" s="11">
        <v>0.81699999999999995</v>
      </c>
      <c r="V3027" s="11">
        <v>0.60599999999999998</v>
      </c>
      <c r="W3027" s="11">
        <v>0.46899999999999997</v>
      </c>
      <c r="X3027" s="11">
        <v>0.28599999999999998</v>
      </c>
      <c r="Y3027" s="11">
        <v>0.129</v>
      </c>
      <c r="Z3027" s="11">
        <v>4.5999999999999999E-2</v>
      </c>
      <c r="AA3027" s="11">
        <v>0.01</v>
      </c>
      <c r="AB3027" s="11">
        <v>2E-3</v>
      </c>
      <c r="AC3027" s="11">
        <v>0</v>
      </c>
    </row>
    <row r="3028" spans="1:29" ht="11.5" hidden="1">
      <c r="A3028" s="15">
        <v>3011</v>
      </c>
      <c r="B3028" s="13" t="s">
        <v>1059</v>
      </c>
      <c r="C3028" s="14" t="s">
        <v>1268</v>
      </c>
      <c r="D3028" s="12"/>
      <c r="E3028" s="12">
        <v>296</v>
      </c>
      <c r="F3028" s="13" t="s">
        <v>1110</v>
      </c>
      <c r="G3028" s="12">
        <v>954</v>
      </c>
      <c r="H3028" s="12">
        <v>2000</v>
      </c>
      <c r="I3028" s="11">
        <v>5.8929999999999998</v>
      </c>
      <c r="J3028" s="11">
        <v>5.391</v>
      </c>
      <c r="K3028" s="11">
        <v>5.0890000000000004</v>
      </c>
      <c r="L3028" s="11">
        <v>4.4889999999999999</v>
      </c>
      <c r="M3028" s="11">
        <v>3.3839999999999999</v>
      </c>
      <c r="N3028" s="11">
        <v>2.9689999999999999</v>
      </c>
      <c r="O3028" s="11">
        <v>3.47</v>
      </c>
      <c r="P3028" s="11">
        <v>2.887</v>
      </c>
      <c r="Q3028" s="11">
        <v>2.3879999999999999</v>
      </c>
      <c r="R3028" s="11">
        <v>1.736</v>
      </c>
      <c r="S3028" s="11">
        <v>1.4470000000000001</v>
      </c>
      <c r="T3028" s="11">
        <v>1.075</v>
      </c>
      <c r="U3028" s="11">
        <v>0.90700000000000003</v>
      </c>
      <c r="V3028" s="11">
        <v>0.66100000000000003</v>
      </c>
      <c r="W3028" s="11">
        <v>0.51400000000000001</v>
      </c>
      <c r="X3028" s="11">
        <v>0.312</v>
      </c>
      <c r="Y3028" s="11">
        <v>0.13700000000000001</v>
      </c>
      <c r="Z3028" s="11">
        <v>5.1999999999999998E-2</v>
      </c>
      <c r="AA3028" s="11">
        <v>1.2E-2</v>
      </c>
      <c r="AB3028" s="11">
        <v>0</v>
      </c>
      <c r="AC3028" s="11">
        <v>0</v>
      </c>
    </row>
    <row r="3029" spans="1:29" ht="11.5" hidden="1">
      <c r="A3029" s="15">
        <v>3012</v>
      </c>
      <c r="B3029" s="13" t="s">
        <v>1059</v>
      </c>
      <c r="C3029" s="14" t="s">
        <v>1268</v>
      </c>
      <c r="D3029" s="12"/>
      <c r="E3029" s="12">
        <v>296</v>
      </c>
      <c r="F3029" s="13" t="s">
        <v>1110</v>
      </c>
      <c r="G3029" s="12">
        <v>954</v>
      </c>
      <c r="H3029" s="12">
        <v>2005</v>
      </c>
      <c r="I3029" s="11">
        <v>5.25</v>
      </c>
      <c r="J3029" s="11">
        <v>6.1689999999999996</v>
      </c>
      <c r="K3029" s="11">
        <v>5.1929999999999996</v>
      </c>
      <c r="L3029" s="11">
        <v>5.2910000000000004</v>
      </c>
      <c r="M3029" s="11">
        <v>4.3230000000000004</v>
      </c>
      <c r="N3029" s="11">
        <v>3.5059999999999998</v>
      </c>
      <c r="O3029" s="11">
        <v>2.9340000000000002</v>
      </c>
      <c r="P3029" s="11">
        <v>3.3540000000000001</v>
      </c>
      <c r="Q3029" s="11">
        <v>2.6619999999999999</v>
      </c>
      <c r="R3029" s="11">
        <v>2.2440000000000002</v>
      </c>
      <c r="S3029" s="11">
        <v>1.6719999999999999</v>
      </c>
      <c r="T3029" s="11">
        <v>1.3049999999999999</v>
      </c>
      <c r="U3029" s="11">
        <v>0.92600000000000005</v>
      </c>
      <c r="V3029" s="11">
        <v>0.73399999999999999</v>
      </c>
      <c r="W3029" s="11">
        <v>0.68899999999999995</v>
      </c>
      <c r="X3029" s="11">
        <v>0.34699999999999998</v>
      </c>
      <c r="Y3029" s="11">
        <v>0.159</v>
      </c>
      <c r="Z3029" s="11">
        <v>6.0999999999999999E-2</v>
      </c>
      <c r="AA3029" s="11">
        <v>1.4999999999999999E-2</v>
      </c>
      <c r="AB3029" s="11">
        <v>2E-3</v>
      </c>
      <c r="AC3029" s="11">
        <v>0</v>
      </c>
    </row>
    <row r="3030" spans="1:29" ht="11.5" hidden="1">
      <c r="A3030" s="15">
        <v>3013</v>
      </c>
      <c r="B3030" s="13" t="s">
        <v>1059</v>
      </c>
      <c r="C3030" s="14" t="s">
        <v>1268</v>
      </c>
      <c r="D3030" s="12"/>
      <c r="E3030" s="12">
        <v>296</v>
      </c>
      <c r="F3030" s="13" t="s">
        <v>1110</v>
      </c>
      <c r="G3030" s="12">
        <v>954</v>
      </c>
      <c r="H3030" s="12">
        <v>2010</v>
      </c>
      <c r="I3030" s="11">
        <v>6.867</v>
      </c>
      <c r="J3030" s="11">
        <v>5.2880000000000003</v>
      </c>
      <c r="K3030" s="11">
        <v>5.9669999999999996</v>
      </c>
      <c r="L3030" s="11">
        <v>5.3449999999999998</v>
      </c>
      <c r="M3030" s="11">
        <v>5.1260000000000003</v>
      </c>
      <c r="N3030" s="11">
        <v>4.3479999999999999</v>
      </c>
      <c r="O3030" s="11">
        <v>3.4980000000000002</v>
      </c>
      <c r="P3030" s="11">
        <v>2.9409999999999998</v>
      </c>
      <c r="Q3030" s="11">
        <v>3.206</v>
      </c>
      <c r="R3030" s="11">
        <v>2.7149999999999999</v>
      </c>
      <c r="S3030" s="11">
        <v>2.08</v>
      </c>
      <c r="T3030" s="11">
        <v>1.579</v>
      </c>
      <c r="U3030" s="11">
        <v>1.0669999999999999</v>
      </c>
      <c r="V3030" s="11">
        <v>0.874</v>
      </c>
      <c r="W3030" s="11">
        <v>0.68</v>
      </c>
      <c r="X3030" s="11">
        <v>0.41499999999999998</v>
      </c>
      <c r="Y3030" s="11">
        <v>0.17499999999999999</v>
      </c>
      <c r="Z3030" s="11">
        <v>8.2000000000000003E-2</v>
      </c>
      <c r="AA3030" s="11">
        <v>2.3E-2</v>
      </c>
      <c r="AB3030" s="11">
        <v>4.0000000000000001E-3</v>
      </c>
      <c r="AC3030" s="11">
        <v>0</v>
      </c>
    </row>
    <row r="3031" spans="1:29" ht="11.5" hidden="1">
      <c r="A3031" s="15">
        <v>3014</v>
      </c>
      <c r="B3031" s="13" t="s">
        <v>1059</v>
      </c>
      <c r="C3031" s="14" t="s">
        <v>1268</v>
      </c>
      <c r="D3031" s="12"/>
      <c r="E3031" s="12">
        <v>296</v>
      </c>
      <c r="F3031" s="13" t="s">
        <v>1110</v>
      </c>
      <c r="G3031" s="12">
        <v>954</v>
      </c>
      <c r="H3031" s="12">
        <v>2015</v>
      </c>
      <c r="I3031" s="11">
        <v>6.9409999999999998</v>
      </c>
      <c r="J3031" s="11">
        <v>6.6760000000000002</v>
      </c>
      <c r="K3031" s="11">
        <v>5.2560000000000002</v>
      </c>
      <c r="L3031" s="11">
        <v>5.8650000000000002</v>
      </c>
      <c r="M3031" s="11">
        <v>5.1879999999999997</v>
      </c>
      <c r="N3031" s="11">
        <v>5.008</v>
      </c>
      <c r="O3031" s="11">
        <v>4.1790000000000003</v>
      </c>
      <c r="P3031" s="11">
        <v>3.4329999999999998</v>
      </c>
      <c r="Q3031" s="11">
        <v>2.7250000000000001</v>
      </c>
      <c r="R3031" s="11">
        <v>3.0470000000000002</v>
      </c>
      <c r="S3031" s="11">
        <v>2.532</v>
      </c>
      <c r="T3031" s="11">
        <v>1.782</v>
      </c>
      <c r="U3031" s="11">
        <v>1.35</v>
      </c>
      <c r="V3031" s="11">
        <v>1.0209999999999999</v>
      </c>
      <c r="W3031" s="11">
        <v>0.73199999999999998</v>
      </c>
      <c r="X3031" s="11">
        <v>0.372</v>
      </c>
      <c r="Y3031" s="11">
        <v>0.185</v>
      </c>
      <c r="Z3031" s="11">
        <v>0.10100000000000001</v>
      </c>
      <c r="AA3031" s="11">
        <v>3.5000000000000003E-2</v>
      </c>
      <c r="AB3031" s="11">
        <v>7.0000000000000001E-3</v>
      </c>
      <c r="AC3031" s="11">
        <v>1E-3</v>
      </c>
    </row>
    <row r="3032" spans="1:29" ht="11.5" hidden="1">
      <c r="A3032" s="15">
        <v>3015</v>
      </c>
      <c r="B3032" s="13" t="s">
        <v>1059</v>
      </c>
      <c r="C3032" s="14" t="s">
        <v>1268</v>
      </c>
      <c r="D3032" s="12"/>
      <c r="E3032" s="12">
        <v>296</v>
      </c>
      <c r="F3032" s="13" t="s">
        <v>1110</v>
      </c>
      <c r="G3032" s="12">
        <v>954</v>
      </c>
      <c r="H3032" s="12">
        <v>2020</v>
      </c>
      <c r="I3032" s="11">
        <v>7.3890000000000002</v>
      </c>
      <c r="J3032" s="11">
        <v>6.8239999999999998</v>
      </c>
      <c r="K3032" s="11">
        <v>6.6079999999999997</v>
      </c>
      <c r="L3032" s="11">
        <v>5.0039999999999996</v>
      </c>
      <c r="M3032" s="11">
        <v>5.43</v>
      </c>
      <c r="N3032" s="11">
        <v>4.7830000000000004</v>
      </c>
      <c r="O3032" s="11">
        <v>4.6970000000000001</v>
      </c>
      <c r="P3032" s="11">
        <v>3.952</v>
      </c>
      <c r="Q3032" s="11">
        <v>3.2669999999999999</v>
      </c>
      <c r="R3032" s="11">
        <v>2.597</v>
      </c>
      <c r="S3032" s="11">
        <v>2.9089999999999998</v>
      </c>
      <c r="T3032" s="11">
        <v>2.3940000000000001</v>
      </c>
      <c r="U3032" s="11">
        <v>1.6579999999999999</v>
      </c>
      <c r="V3032" s="11">
        <v>1.2370000000000001</v>
      </c>
      <c r="W3032" s="11">
        <v>0.90700000000000003</v>
      </c>
      <c r="X3032" s="11">
        <v>0.60499999999999998</v>
      </c>
      <c r="Y3032" s="11">
        <v>0.27</v>
      </c>
      <c r="Z3032" s="11">
        <v>0.11</v>
      </c>
      <c r="AA3032" s="11">
        <v>4.7E-2</v>
      </c>
      <c r="AB3032" s="11">
        <v>1.2E-2</v>
      </c>
      <c r="AC3032" s="11">
        <v>2E-3</v>
      </c>
    </row>
    <row r="3033" spans="1:29" ht="11.5" hidden="1">
      <c r="A3033" s="15">
        <v>3016</v>
      </c>
      <c r="B3033" s="13" t="s">
        <v>1059</v>
      </c>
      <c r="C3033" s="14" t="s">
        <v>1269</v>
      </c>
      <c r="D3033" s="12"/>
      <c r="E3033" s="12">
        <v>583</v>
      </c>
      <c r="F3033" s="13" t="s">
        <v>1110</v>
      </c>
      <c r="G3033" s="12">
        <v>954</v>
      </c>
      <c r="H3033" s="12">
        <v>1950</v>
      </c>
      <c r="I3033" s="11">
        <v>2.3980000000000001</v>
      </c>
      <c r="J3033" s="11">
        <v>2.0619999999999998</v>
      </c>
      <c r="K3033" s="11">
        <v>1.79</v>
      </c>
      <c r="L3033" s="11">
        <v>1.5549999999999999</v>
      </c>
      <c r="M3033" s="11">
        <v>1.3460000000000001</v>
      </c>
      <c r="N3033" s="11">
        <v>1.161</v>
      </c>
      <c r="O3033" s="11">
        <v>1</v>
      </c>
      <c r="P3033" s="11">
        <v>0.85799999999999998</v>
      </c>
      <c r="Q3033" s="11">
        <v>0.73499999999999999</v>
      </c>
      <c r="R3033" s="11">
        <v>0.625</v>
      </c>
      <c r="S3033" s="11">
        <v>0.52600000000000002</v>
      </c>
      <c r="T3033" s="11">
        <v>0.436</v>
      </c>
      <c r="U3033" s="11">
        <v>0.35199999999999998</v>
      </c>
      <c r="V3033" s="11">
        <v>0.27100000000000002</v>
      </c>
      <c r="W3033" s="11">
        <v>0.193</v>
      </c>
      <c r="X3033" s="11">
        <v>0.122</v>
      </c>
      <c r="Y3033" s="11">
        <v>8.8999999999999996E-2</v>
      </c>
      <c r="Z3033" s="11">
        <v>7.0000000000000001E-3</v>
      </c>
      <c r="AA3033" s="11">
        <v>0</v>
      </c>
      <c r="AB3033" s="11">
        <v>0</v>
      </c>
      <c r="AC3033" s="11">
        <v>0</v>
      </c>
    </row>
    <row r="3034" spans="1:29" ht="11.5" hidden="1">
      <c r="A3034" s="15">
        <v>3017</v>
      </c>
      <c r="B3034" s="13" t="s">
        <v>1059</v>
      </c>
      <c r="C3034" s="14" t="s">
        <v>1269</v>
      </c>
      <c r="D3034" s="12"/>
      <c r="E3034" s="12">
        <v>583</v>
      </c>
      <c r="F3034" s="13" t="s">
        <v>1110</v>
      </c>
      <c r="G3034" s="12">
        <v>954</v>
      </c>
      <c r="H3034" s="12">
        <v>1955</v>
      </c>
      <c r="I3034" s="11">
        <v>3.5950000000000002</v>
      </c>
      <c r="J3034" s="11">
        <v>2.31</v>
      </c>
      <c r="K3034" s="11">
        <v>2.0369999999999999</v>
      </c>
      <c r="L3034" s="11">
        <v>1.7669999999999999</v>
      </c>
      <c r="M3034" s="11">
        <v>1.526</v>
      </c>
      <c r="N3034" s="11">
        <v>1.3129999999999999</v>
      </c>
      <c r="O3034" s="11">
        <v>1.131</v>
      </c>
      <c r="P3034" s="11">
        <v>0.97</v>
      </c>
      <c r="Q3034" s="11">
        <v>0.82899999999999996</v>
      </c>
      <c r="R3034" s="11">
        <v>0.70599999999999996</v>
      </c>
      <c r="S3034" s="11">
        <v>0.59199999999999997</v>
      </c>
      <c r="T3034" s="11">
        <v>0.49</v>
      </c>
      <c r="U3034" s="11">
        <v>0.39100000000000001</v>
      </c>
      <c r="V3034" s="11">
        <v>0.29899999999999999</v>
      </c>
      <c r="W3034" s="11">
        <v>0.21099999999999999</v>
      </c>
      <c r="X3034" s="11">
        <v>0.13</v>
      </c>
      <c r="Y3034" s="11">
        <v>6.6000000000000003E-2</v>
      </c>
      <c r="Z3034" s="11">
        <v>2.1000000000000001E-2</v>
      </c>
      <c r="AA3034" s="11">
        <v>0</v>
      </c>
      <c r="AB3034" s="11">
        <v>0</v>
      </c>
      <c r="AC3034" s="11">
        <v>0</v>
      </c>
    </row>
    <row r="3035" spans="1:29" ht="11.5" hidden="1">
      <c r="A3035" s="15">
        <v>3018</v>
      </c>
      <c r="B3035" s="13" t="s">
        <v>1059</v>
      </c>
      <c r="C3035" s="14" t="s">
        <v>1269</v>
      </c>
      <c r="D3035" s="12"/>
      <c r="E3035" s="12">
        <v>583</v>
      </c>
      <c r="F3035" s="13" t="s">
        <v>1110</v>
      </c>
      <c r="G3035" s="12">
        <v>954</v>
      </c>
      <c r="H3035" s="12">
        <v>1960</v>
      </c>
      <c r="I3035" s="11">
        <v>4.0110000000000001</v>
      </c>
      <c r="J3035" s="11">
        <v>3.4769999999999999</v>
      </c>
      <c r="K3035" s="11">
        <v>2.2789999999999999</v>
      </c>
      <c r="L3035" s="11">
        <v>2.0099999999999998</v>
      </c>
      <c r="M3035" s="11">
        <v>1.7370000000000001</v>
      </c>
      <c r="N3035" s="11">
        <v>1.4910000000000001</v>
      </c>
      <c r="O3035" s="11">
        <v>1.2809999999999999</v>
      </c>
      <c r="P3035" s="11">
        <v>1.0960000000000001</v>
      </c>
      <c r="Q3035" s="11">
        <v>0.93799999999999994</v>
      </c>
      <c r="R3035" s="11">
        <v>0.79800000000000004</v>
      </c>
      <c r="S3035" s="11">
        <v>0.67</v>
      </c>
      <c r="T3035" s="11">
        <v>0.55200000000000005</v>
      </c>
      <c r="U3035" s="11">
        <v>0.442</v>
      </c>
      <c r="V3035" s="11">
        <v>0.33500000000000002</v>
      </c>
      <c r="W3035" s="11">
        <v>0.23499999999999999</v>
      </c>
      <c r="X3035" s="11">
        <v>0.14399999999999999</v>
      </c>
      <c r="Y3035" s="11">
        <v>7.1999999999999995E-2</v>
      </c>
      <c r="Z3035" s="11">
        <v>1.4E-2</v>
      </c>
      <c r="AA3035" s="11">
        <v>2E-3</v>
      </c>
      <c r="AB3035" s="11">
        <v>0</v>
      </c>
      <c r="AC3035" s="11">
        <v>0</v>
      </c>
    </row>
    <row r="3036" spans="1:29" ht="11.5" hidden="1">
      <c r="A3036" s="15">
        <v>3019</v>
      </c>
      <c r="B3036" s="13" t="s">
        <v>1059</v>
      </c>
      <c r="C3036" s="14" t="s">
        <v>1269</v>
      </c>
      <c r="D3036" s="12"/>
      <c r="E3036" s="12">
        <v>583</v>
      </c>
      <c r="F3036" s="13" t="s">
        <v>1110</v>
      </c>
      <c r="G3036" s="12">
        <v>954</v>
      </c>
      <c r="H3036" s="12">
        <v>1965</v>
      </c>
      <c r="I3036" s="11">
        <v>4.5549999999999997</v>
      </c>
      <c r="J3036" s="11">
        <v>3.899</v>
      </c>
      <c r="K3036" s="11">
        <v>3.4409999999999998</v>
      </c>
      <c r="L3036" s="11">
        <v>2.2559999999999998</v>
      </c>
      <c r="M3036" s="11">
        <v>1.98</v>
      </c>
      <c r="N3036" s="11">
        <v>1.704</v>
      </c>
      <c r="O3036" s="11">
        <v>1.4610000000000001</v>
      </c>
      <c r="P3036" s="11">
        <v>1.2509999999999999</v>
      </c>
      <c r="Q3036" s="11">
        <v>1.0660000000000001</v>
      </c>
      <c r="R3036" s="11">
        <v>0.90500000000000003</v>
      </c>
      <c r="S3036" s="11">
        <v>0.75900000000000001</v>
      </c>
      <c r="T3036" s="11">
        <v>0.627</v>
      </c>
      <c r="U3036" s="11">
        <v>0.5</v>
      </c>
      <c r="V3036" s="11">
        <v>0.38200000000000001</v>
      </c>
      <c r="W3036" s="11">
        <v>0.26600000000000001</v>
      </c>
      <c r="X3036" s="11">
        <v>0.16200000000000001</v>
      </c>
      <c r="Y3036" s="11">
        <v>0.08</v>
      </c>
      <c r="Z3036" s="11">
        <v>1.7000000000000001E-2</v>
      </c>
      <c r="AA3036" s="11">
        <v>2E-3</v>
      </c>
      <c r="AB3036" s="11">
        <v>0</v>
      </c>
      <c r="AC3036" s="11">
        <v>0</v>
      </c>
    </row>
    <row r="3037" spans="1:29" ht="11.5" hidden="1">
      <c r="A3037" s="15">
        <v>3020</v>
      </c>
      <c r="B3037" s="13" t="s">
        <v>1059</v>
      </c>
      <c r="C3037" s="14" t="s">
        <v>1269</v>
      </c>
      <c r="D3037" s="12"/>
      <c r="E3037" s="12">
        <v>583</v>
      </c>
      <c r="F3037" s="13" t="s">
        <v>1110</v>
      </c>
      <c r="G3037" s="12">
        <v>954</v>
      </c>
      <c r="H3037" s="12">
        <v>1970</v>
      </c>
      <c r="I3037" s="11">
        <v>5.3159999999999998</v>
      </c>
      <c r="J3037" s="11">
        <v>4.4509999999999996</v>
      </c>
      <c r="K3037" s="11">
        <v>3.867</v>
      </c>
      <c r="L3037" s="11">
        <v>3.407</v>
      </c>
      <c r="M3037" s="11">
        <v>2.226</v>
      </c>
      <c r="N3037" s="11">
        <v>1.946</v>
      </c>
      <c r="O3037" s="11">
        <v>1.669</v>
      </c>
      <c r="P3037" s="11">
        <v>1.427</v>
      </c>
      <c r="Q3037" s="11">
        <v>1.216</v>
      </c>
      <c r="R3037" s="11">
        <v>1.03</v>
      </c>
      <c r="S3037" s="11">
        <v>0.86599999999999999</v>
      </c>
      <c r="T3037" s="11">
        <v>0.71599999999999997</v>
      </c>
      <c r="U3037" s="11">
        <v>0.57299999999999995</v>
      </c>
      <c r="V3037" s="11">
        <v>0.436</v>
      </c>
      <c r="W3037" s="11">
        <v>0.30499999999999999</v>
      </c>
      <c r="X3037" s="11">
        <v>0.186</v>
      </c>
      <c r="Y3037" s="11">
        <v>9.0999999999999998E-2</v>
      </c>
      <c r="Z3037" s="11">
        <v>1.9E-2</v>
      </c>
      <c r="AA3037" s="11">
        <v>2E-3</v>
      </c>
      <c r="AB3037" s="11">
        <v>0</v>
      </c>
      <c r="AC3037" s="11">
        <v>0</v>
      </c>
    </row>
    <row r="3038" spans="1:29" ht="11.5" hidden="1">
      <c r="A3038" s="15">
        <v>3021</v>
      </c>
      <c r="B3038" s="13" t="s">
        <v>1059</v>
      </c>
      <c r="C3038" s="14" t="s">
        <v>1269</v>
      </c>
      <c r="D3038" s="12"/>
      <c r="E3038" s="12">
        <v>583</v>
      </c>
      <c r="F3038" s="13" t="s">
        <v>1110</v>
      </c>
      <c r="G3038" s="12">
        <v>954</v>
      </c>
      <c r="H3038" s="12">
        <v>1975</v>
      </c>
      <c r="I3038" s="11">
        <v>5.5490000000000004</v>
      </c>
      <c r="J3038" s="11">
        <v>4.8479999999999999</v>
      </c>
      <c r="K3038" s="11">
        <v>3.8530000000000002</v>
      </c>
      <c r="L3038" s="11">
        <v>3.3290000000000002</v>
      </c>
      <c r="M3038" s="11">
        <v>2.8260000000000001</v>
      </c>
      <c r="N3038" s="11">
        <v>1.6220000000000001</v>
      </c>
      <c r="O3038" s="11">
        <v>1.2490000000000001</v>
      </c>
      <c r="P3038" s="11">
        <v>1.1279999999999999</v>
      </c>
      <c r="Q3038" s="11">
        <v>1.151</v>
      </c>
      <c r="R3038" s="11">
        <v>1.016</v>
      </c>
      <c r="S3038" s="11">
        <v>1.075</v>
      </c>
      <c r="T3038" s="11">
        <v>0.92600000000000005</v>
      </c>
      <c r="U3038" s="11">
        <v>0.69199999999999995</v>
      </c>
      <c r="V3038" s="11">
        <v>0.53</v>
      </c>
      <c r="W3038" s="11">
        <v>0.33400000000000002</v>
      </c>
      <c r="X3038" s="11">
        <v>0.22700000000000001</v>
      </c>
      <c r="Y3038" s="11">
        <v>0.114</v>
      </c>
      <c r="Z3038" s="11">
        <v>2.1999999999999999E-2</v>
      </c>
      <c r="AA3038" s="11">
        <v>3.0000000000000001E-3</v>
      </c>
      <c r="AB3038" s="11">
        <v>0</v>
      </c>
      <c r="AC3038" s="11">
        <v>0</v>
      </c>
    </row>
    <row r="3039" spans="1:29" ht="11.5" hidden="1">
      <c r="A3039" s="15">
        <v>3022</v>
      </c>
      <c r="B3039" s="13" t="s">
        <v>1059</v>
      </c>
      <c r="C3039" s="14" t="s">
        <v>1269</v>
      </c>
      <c r="D3039" s="12"/>
      <c r="E3039" s="12">
        <v>583</v>
      </c>
      <c r="F3039" s="13" t="s">
        <v>1110</v>
      </c>
      <c r="G3039" s="12">
        <v>954</v>
      </c>
      <c r="H3039" s="12">
        <v>1980</v>
      </c>
      <c r="I3039" s="11">
        <v>6.1059999999999999</v>
      </c>
      <c r="J3039" s="11">
        <v>5.6349999999999998</v>
      </c>
      <c r="K3039" s="11">
        <v>4.8010000000000002</v>
      </c>
      <c r="L3039" s="11">
        <v>3.7570000000000001</v>
      </c>
      <c r="M3039" s="11">
        <v>3.23</v>
      </c>
      <c r="N3039" s="11">
        <v>2.7709999999999999</v>
      </c>
      <c r="O3039" s="11">
        <v>1.7569999999999999</v>
      </c>
      <c r="P3039" s="11">
        <v>1.49</v>
      </c>
      <c r="Q3039" s="11">
        <v>1.151</v>
      </c>
      <c r="R3039" s="11">
        <v>1.0980000000000001</v>
      </c>
      <c r="S3039" s="11">
        <v>0.98399999999999999</v>
      </c>
      <c r="T3039" s="11">
        <v>0.86899999999999999</v>
      </c>
      <c r="U3039" s="11">
        <v>0.74299999999999999</v>
      </c>
      <c r="V3039" s="11">
        <v>0.54700000000000004</v>
      </c>
      <c r="W3039" s="11">
        <v>0.35199999999999998</v>
      </c>
      <c r="X3039" s="11">
        <v>0.20599999999999999</v>
      </c>
      <c r="Y3039" s="11">
        <v>0.129</v>
      </c>
      <c r="Z3039" s="11">
        <v>2.9000000000000001E-2</v>
      </c>
      <c r="AA3039" s="11">
        <v>3.0000000000000001E-3</v>
      </c>
      <c r="AB3039" s="11">
        <v>0</v>
      </c>
      <c r="AC3039" s="11">
        <v>0</v>
      </c>
    </row>
    <row r="3040" spans="1:29" ht="11.5" hidden="1">
      <c r="A3040" s="15">
        <v>3023</v>
      </c>
      <c r="B3040" s="13" t="s">
        <v>1059</v>
      </c>
      <c r="C3040" s="14" t="s">
        <v>1269</v>
      </c>
      <c r="D3040" s="12"/>
      <c r="E3040" s="12">
        <v>583</v>
      </c>
      <c r="F3040" s="13" t="s">
        <v>1110</v>
      </c>
      <c r="G3040" s="12">
        <v>954</v>
      </c>
      <c r="H3040" s="12">
        <v>1985</v>
      </c>
      <c r="I3040" s="11">
        <v>7.1269999999999998</v>
      </c>
      <c r="J3040" s="11">
        <v>6.0259999999999998</v>
      </c>
      <c r="K3040" s="11">
        <v>5.6040000000000001</v>
      </c>
      <c r="L3040" s="11">
        <v>4.7729999999999997</v>
      </c>
      <c r="M3040" s="11">
        <v>3.7229999999999999</v>
      </c>
      <c r="N3040" s="11">
        <v>3.1920000000000002</v>
      </c>
      <c r="O3040" s="11">
        <v>2.7320000000000002</v>
      </c>
      <c r="P3040" s="11">
        <v>1.73</v>
      </c>
      <c r="Q3040" s="11">
        <v>1.46</v>
      </c>
      <c r="R3040" s="11">
        <v>1.1200000000000001</v>
      </c>
      <c r="S3040" s="11">
        <v>1.0609999999999999</v>
      </c>
      <c r="T3040" s="11">
        <v>0.93400000000000005</v>
      </c>
      <c r="U3040" s="11">
        <v>0.80400000000000005</v>
      </c>
      <c r="V3040" s="11">
        <v>0.65900000000000003</v>
      </c>
      <c r="W3040" s="11">
        <v>0.44800000000000001</v>
      </c>
      <c r="X3040" s="11">
        <v>0.254</v>
      </c>
      <c r="Y3040" s="11">
        <v>0.11899999999999999</v>
      </c>
      <c r="Z3040" s="11">
        <v>3.4000000000000002E-2</v>
      </c>
      <c r="AA3040" s="11">
        <v>4.0000000000000001E-3</v>
      </c>
      <c r="AB3040" s="11">
        <v>0</v>
      </c>
      <c r="AC3040" s="11">
        <v>0</v>
      </c>
    </row>
    <row r="3041" spans="1:29" ht="11.5" hidden="1">
      <c r="A3041" s="15">
        <v>3024</v>
      </c>
      <c r="B3041" s="13" t="s">
        <v>1059</v>
      </c>
      <c r="C3041" s="14" t="s">
        <v>1269</v>
      </c>
      <c r="D3041" s="12"/>
      <c r="E3041" s="12">
        <v>583</v>
      </c>
      <c r="F3041" s="13" t="s">
        <v>1110</v>
      </c>
      <c r="G3041" s="12">
        <v>954</v>
      </c>
      <c r="H3041" s="12">
        <v>1990</v>
      </c>
      <c r="I3041" s="11">
        <v>7.375</v>
      </c>
      <c r="J3041" s="11">
        <v>7.0780000000000003</v>
      </c>
      <c r="K3041" s="11">
        <v>6.0110000000000001</v>
      </c>
      <c r="L3041" s="11">
        <v>5.3460000000000001</v>
      </c>
      <c r="M3041" s="11">
        <v>4.3769999999999998</v>
      </c>
      <c r="N3041" s="11">
        <v>3.4260000000000002</v>
      </c>
      <c r="O3041" s="11">
        <v>3.0609999999999999</v>
      </c>
      <c r="P3041" s="11">
        <v>2.6560000000000001</v>
      </c>
      <c r="Q3041" s="11">
        <v>1.657</v>
      </c>
      <c r="R3041" s="11">
        <v>1.383</v>
      </c>
      <c r="S3041" s="11">
        <v>1.052</v>
      </c>
      <c r="T3041" s="11">
        <v>0.99199999999999999</v>
      </c>
      <c r="U3041" s="11">
        <v>0.84799999999999998</v>
      </c>
      <c r="V3041" s="11">
        <v>0.71399999999999997</v>
      </c>
      <c r="W3041" s="11">
        <v>0.56100000000000005</v>
      </c>
      <c r="X3041" s="11">
        <v>0.33</v>
      </c>
      <c r="Y3041" s="11">
        <v>0.14699999999999999</v>
      </c>
      <c r="Z3041" s="11">
        <v>3.2000000000000001E-2</v>
      </c>
      <c r="AA3041" s="11">
        <v>5.0000000000000001E-3</v>
      </c>
      <c r="AB3041" s="11">
        <v>0</v>
      </c>
      <c r="AC3041" s="11">
        <v>0</v>
      </c>
    </row>
    <row r="3042" spans="1:29" ht="11.5" hidden="1">
      <c r="A3042" s="15">
        <v>3025</v>
      </c>
      <c r="B3042" s="13" t="s">
        <v>1059</v>
      </c>
      <c r="C3042" s="14" t="s">
        <v>1269</v>
      </c>
      <c r="D3042" s="12"/>
      <c r="E3042" s="12">
        <v>583</v>
      </c>
      <c r="F3042" s="13" t="s">
        <v>1110</v>
      </c>
      <c r="G3042" s="12">
        <v>954</v>
      </c>
      <c r="H3042" s="12">
        <v>1995</v>
      </c>
      <c r="I3042" s="11">
        <v>7.8339999999999996</v>
      </c>
      <c r="J3042" s="11">
        <v>7.3650000000000002</v>
      </c>
      <c r="K3042" s="11">
        <v>7.3639999999999999</v>
      </c>
      <c r="L3042" s="11">
        <v>6.0330000000000004</v>
      </c>
      <c r="M3042" s="11">
        <v>4.4450000000000003</v>
      </c>
      <c r="N3042" s="11">
        <v>3.5539999999999998</v>
      </c>
      <c r="O3042" s="11">
        <v>3.355</v>
      </c>
      <c r="P3042" s="11">
        <v>3.1560000000000001</v>
      </c>
      <c r="Q3042" s="11">
        <v>2.4849999999999999</v>
      </c>
      <c r="R3042" s="11">
        <v>1.6819999999999999</v>
      </c>
      <c r="S3042" s="11">
        <v>1.2030000000000001</v>
      </c>
      <c r="T3042" s="11">
        <v>0.97899999999999998</v>
      </c>
      <c r="U3042" s="11">
        <v>1.085</v>
      </c>
      <c r="V3042" s="11">
        <v>0.69199999999999995</v>
      </c>
      <c r="W3042" s="11">
        <v>0.66600000000000004</v>
      </c>
      <c r="X3042" s="11">
        <v>0.436</v>
      </c>
      <c r="Y3042" s="11">
        <v>0.183</v>
      </c>
      <c r="Z3042" s="11">
        <v>4.2000000000000003E-2</v>
      </c>
      <c r="AA3042" s="11">
        <v>5.0000000000000001E-3</v>
      </c>
      <c r="AB3042" s="11">
        <v>0</v>
      </c>
      <c r="AC3042" s="11">
        <v>0</v>
      </c>
    </row>
    <row r="3043" spans="1:29" ht="11.5" hidden="1">
      <c r="A3043" s="15">
        <v>3026</v>
      </c>
      <c r="B3043" s="13" t="s">
        <v>1059</v>
      </c>
      <c r="C3043" s="14" t="s">
        <v>1269</v>
      </c>
      <c r="D3043" s="12"/>
      <c r="E3043" s="12">
        <v>583</v>
      </c>
      <c r="F3043" s="13" t="s">
        <v>1110</v>
      </c>
      <c r="G3043" s="12">
        <v>954</v>
      </c>
      <c r="H3043" s="12">
        <v>2000</v>
      </c>
      <c r="I3043" s="11">
        <v>7.3070000000000004</v>
      </c>
      <c r="J3043" s="11">
        <v>6.8780000000000001</v>
      </c>
      <c r="K3043" s="11">
        <v>6.7030000000000003</v>
      </c>
      <c r="L3043" s="11">
        <v>6.5819999999999999</v>
      </c>
      <c r="M3043" s="11">
        <v>4.6669999999999998</v>
      </c>
      <c r="N3043" s="11">
        <v>3.6970000000000001</v>
      </c>
      <c r="O3043" s="11">
        <v>3.5920000000000001</v>
      </c>
      <c r="P3043" s="11">
        <v>3.0569999999999999</v>
      </c>
      <c r="Q3043" s="11">
        <v>2.7010000000000001</v>
      </c>
      <c r="R3043" s="11">
        <v>2.2480000000000002</v>
      </c>
      <c r="S3043" s="11">
        <v>1.605</v>
      </c>
      <c r="T3043" s="11">
        <v>1.042</v>
      </c>
      <c r="U3043" s="11">
        <v>0.83</v>
      </c>
      <c r="V3043" s="11">
        <v>0.86199999999999999</v>
      </c>
      <c r="W3043" s="11">
        <v>0.47699999999999998</v>
      </c>
      <c r="X3043" s="11">
        <v>0.47699999999999998</v>
      </c>
      <c r="Y3043" s="11">
        <v>0.251</v>
      </c>
      <c r="Z3043" s="11">
        <v>5.3999999999999999E-2</v>
      </c>
      <c r="AA3043" s="11">
        <v>6.0000000000000001E-3</v>
      </c>
      <c r="AB3043" s="11">
        <v>0</v>
      </c>
      <c r="AC3043" s="11">
        <v>0</v>
      </c>
    </row>
    <row r="3044" spans="1:29" ht="11.5" hidden="1">
      <c r="A3044" s="15">
        <v>3027</v>
      </c>
      <c r="B3044" s="13" t="s">
        <v>1059</v>
      </c>
      <c r="C3044" s="14" t="s">
        <v>1269</v>
      </c>
      <c r="D3044" s="12"/>
      <c r="E3044" s="12">
        <v>583</v>
      </c>
      <c r="F3044" s="13" t="s">
        <v>1110</v>
      </c>
      <c r="G3044" s="12">
        <v>954</v>
      </c>
      <c r="H3044" s="12">
        <v>2005</v>
      </c>
      <c r="I3044" s="11">
        <v>6.45</v>
      </c>
      <c r="J3044" s="11">
        <v>6.7640000000000002</v>
      </c>
      <c r="K3044" s="11">
        <v>6.7859999999999996</v>
      </c>
      <c r="L3044" s="11">
        <v>6.2240000000000002</v>
      </c>
      <c r="M3044" s="11">
        <v>5.585</v>
      </c>
      <c r="N3044" s="11">
        <v>3.552</v>
      </c>
      <c r="O3044" s="11">
        <v>2.7389999999999999</v>
      </c>
      <c r="P3044" s="11">
        <v>2.742</v>
      </c>
      <c r="Q3044" s="11">
        <v>2.4590000000000001</v>
      </c>
      <c r="R3044" s="11">
        <v>2.367</v>
      </c>
      <c r="S3044" s="11">
        <v>1.994</v>
      </c>
      <c r="T3044" s="11">
        <v>1.3720000000000001</v>
      </c>
      <c r="U3044" s="11">
        <v>0.88300000000000001</v>
      </c>
      <c r="V3044" s="11">
        <v>0.71099999999999997</v>
      </c>
      <c r="W3044" s="11">
        <v>0.69899999999999995</v>
      </c>
      <c r="X3044" s="11">
        <v>0.41399999999999998</v>
      </c>
      <c r="Y3044" s="11">
        <v>0.36799999999999999</v>
      </c>
      <c r="Z3044" s="11">
        <v>7.8E-2</v>
      </c>
      <c r="AA3044" s="11">
        <v>8.9999999999999993E-3</v>
      </c>
      <c r="AB3044" s="11">
        <v>0</v>
      </c>
      <c r="AC3044" s="11">
        <v>0</v>
      </c>
    </row>
    <row r="3045" spans="1:29" ht="11.5" hidden="1">
      <c r="A3045" s="15">
        <v>3028</v>
      </c>
      <c r="B3045" s="13" t="s">
        <v>1059</v>
      </c>
      <c r="C3045" s="14" t="s">
        <v>1269</v>
      </c>
      <c r="D3045" s="12"/>
      <c r="E3045" s="12">
        <v>583</v>
      </c>
      <c r="F3045" s="13" t="s">
        <v>1110</v>
      </c>
      <c r="G3045" s="12">
        <v>954</v>
      </c>
      <c r="H3045" s="12">
        <v>2010</v>
      </c>
      <c r="I3045" s="11">
        <v>5.9359999999999999</v>
      </c>
      <c r="J3045" s="11">
        <v>5.8049999999999997</v>
      </c>
      <c r="K3045" s="11">
        <v>6.1719999999999997</v>
      </c>
      <c r="L3045" s="11">
        <v>5.7569999999999997</v>
      </c>
      <c r="M3045" s="11">
        <v>4.4569999999999999</v>
      </c>
      <c r="N3045" s="11">
        <v>3.806</v>
      </c>
      <c r="O3045" s="11">
        <v>3.1970000000000001</v>
      </c>
      <c r="P3045" s="11">
        <v>3.02</v>
      </c>
      <c r="Q3045" s="11">
        <v>2.8660000000000001</v>
      </c>
      <c r="R3045" s="11">
        <v>2.5499999999999998</v>
      </c>
      <c r="S3045" s="11">
        <v>2.3220000000000001</v>
      </c>
      <c r="T3045" s="11">
        <v>1.738</v>
      </c>
      <c r="U3045" s="11">
        <v>1.1240000000000001</v>
      </c>
      <c r="V3045" s="11">
        <v>0.65500000000000003</v>
      </c>
      <c r="W3045" s="11">
        <v>0.53900000000000003</v>
      </c>
      <c r="X3045" s="11">
        <v>0.40200000000000002</v>
      </c>
      <c r="Y3045" s="11">
        <v>0.19700000000000001</v>
      </c>
      <c r="Z3045" s="11">
        <v>0.11799999999999999</v>
      </c>
      <c r="AA3045" s="11">
        <v>1.4E-2</v>
      </c>
      <c r="AB3045" s="11">
        <v>0</v>
      </c>
      <c r="AC3045" s="11">
        <v>0</v>
      </c>
    </row>
    <row r="3046" spans="1:29" ht="11.5" hidden="1">
      <c r="A3046" s="15">
        <v>3029</v>
      </c>
      <c r="B3046" s="13" t="s">
        <v>1059</v>
      </c>
      <c r="C3046" s="14" t="s">
        <v>1269</v>
      </c>
      <c r="D3046" s="12"/>
      <c r="E3046" s="12">
        <v>583</v>
      </c>
      <c r="F3046" s="13" t="s">
        <v>1110</v>
      </c>
      <c r="G3046" s="12">
        <v>954</v>
      </c>
      <c r="H3046" s="12">
        <v>2015</v>
      </c>
      <c r="I3046" s="11">
        <v>5.7859999999999996</v>
      </c>
      <c r="J3046" s="11">
        <v>5.8620000000000001</v>
      </c>
      <c r="K3046" s="11">
        <v>5.7539999999999996</v>
      </c>
      <c r="L3046" s="11">
        <v>5.9729999999999999</v>
      </c>
      <c r="M3046" s="11">
        <v>5.4210000000000003</v>
      </c>
      <c r="N3046" s="11">
        <v>4.1449999999999996</v>
      </c>
      <c r="O3046" s="11">
        <v>3.57</v>
      </c>
      <c r="P3046" s="11">
        <v>3.0259999999999998</v>
      </c>
      <c r="Q3046" s="11">
        <v>2.8889999999999998</v>
      </c>
      <c r="R3046" s="11">
        <v>2.7530000000000001</v>
      </c>
      <c r="S3046" s="11">
        <v>2.4409999999999998</v>
      </c>
      <c r="T3046" s="11">
        <v>2.2040000000000002</v>
      </c>
      <c r="U3046" s="11">
        <v>1.603</v>
      </c>
      <c r="V3046" s="11">
        <v>0.97399999999999998</v>
      </c>
      <c r="W3046" s="11">
        <v>0.50700000000000001</v>
      </c>
      <c r="X3046" s="11">
        <v>0.34899999999999998</v>
      </c>
      <c r="Y3046" s="11">
        <v>0.2</v>
      </c>
      <c r="Z3046" s="11">
        <v>6.5000000000000002E-2</v>
      </c>
      <c r="AA3046" s="11">
        <v>2.1000000000000001E-2</v>
      </c>
      <c r="AB3046" s="11">
        <v>0</v>
      </c>
      <c r="AC3046" s="11">
        <v>0</v>
      </c>
    </row>
    <row r="3047" spans="1:29" ht="11.5" hidden="1">
      <c r="A3047" s="15">
        <v>3030</v>
      </c>
      <c r="B3047" s="13" t="s">
        <v>1059</v>
      </c>
      <c r="C3047" s="14" t="s">
        <v>1269</v>
      </c>
      <c r="D3047" s="12"/>
      <c r="E3047" s="12">
        <v>583</v>
      </c>
      <c r="F3047" s="13" t="s">
        <v>1110</v>
      </c>
      <c r="G3047" s="12">
        <v>954</v>
      </c>
      <c r="H3047" s="12">
        <v>2020</v>
      </c>
      <c r="I3047" s="11">
        <v>5.97</v>
      </c>
      <c r="J3047" s="11">
        <v>5.71</v>
      </c>
      <c r="K3047" s="11">
        <v>5.8120000000000003</v>
      </c>
      <c r="L3047" s="11">
        <v>5.56</v>
      </c>
      <c r="M3047" s="11">
        <v>5.641</v>
      </c>
      <c r="N3047" s="11">
        <v>5.1059999999999999</v>
      </c>
      <c r="O3047" s="11">
        <v>3.911</v>
      </c>
      <c r="P3047" s="11">
        <v>3.3980000000000001</v>
      </c>
      <c r="Q3047" s="11">
        <v>2.8969999999999998</v>
      </c>
      <c r="R3047" s="11">
        <v>2.7789999999999999</v>
      </c>
      <c r="S3047" s="11">
        <v>2.64</v>
      </c>
      <c r="T3047" s="11">
        <v>2.323</v>
      </c>
      <c r="U3047" s="11">
        <v>2.0449999999999999</v>
      </c>
      <c r="V3047" s="11">
        <v>1.3979999999999999</v>
      </c>
      <c r="W3047" s="11">
        <v>0.76100000000000001</v>
      </c>
      <c r="X3047" s="11">
        <v>0.33400000000000002</v>
      </c>
      <c r="Y3047" s="11">
        <v>0.17499999999999999</v>
      </c>
      <c r="Z3047" s="11">
        <v>6.6000000000000003E-2</v>
      </c>
      <c r="AA3047" s="11">
        <v>1.2999999999999999E-2</v>
      </c>
      <c r="AB3047" s="11">
        <v>2E-3</v>
      </c>
      <c r="AC3047" s="11">
        <v>0</v>
      </c>
    </row>
    <row r="3048" spans="1:29" ht="11.5" hidden="1">
      <c r="A3048" s="26">
        <v>3031</v>
      </c>
      <c r="B3048" s="24" t="s">
        <v>1059</v>
      </c>
      <c r="C3048" s="32" t="s">
        <v>1270</v>
      </c>
      <c r="D3048" s="23">
        <v>17</v>
      </c>
      <c r="E3048" s="23">
        <v>957</v>
      </c>
      <c r="F3048" s="24" t="s">
        <v>1109</v>
      </c>
      <c r="G3048" s="23">
        <v>1835</v>
      </c>
      <c r="H3048" s="23">
        <v>1950</v>
      </c>
      <c r="I3048" s="22">
        <v>20.533999999999999</v>
      </c>
      <c r="J3048" s="22">
        <v>17.417000000000002</v>
      </c>
      <c r="K3048" s="22">
        <v>14.939</v>
      </c>
      <c r="L3048" s="22">
        <v>12.628</v>
      </c>
      <c r="M3048" s="22">
        <v>10.847</v>
      </c>
      <c r="N3048" s="22">
        <v>9.4580000000000002</v>
      </c>
      <c r="O3048" s="22">
        <v>7.1970000000000001</v>
      </c>
      <c r="P3048" s="22">
        <v>5.992</v>
      </c>
      <c r="Q3048" s="22">
        <v>4.7670000000000003</v>
      </c>
      <c r="R3048" s="22">
        <v>3.7549999999999999</v>
      </c>
      <c r="S3048" s="22">
        <v>3.0379999999999998</v>
      </c>
      <c r="T3048" s="22">
        <v>2.0649999999999999</v>
      </c>
      <c r="U3048" s="22">
        <v>1.9510000000000001</v>
      </c>
      <c r="V3048" s="22">
        <v>1.1679999999999999</v>
      </c>
      <c r="W3048" s="22">
        <v>0.76600000000000001</v>
      </c>
      <c r="X3048" s="22">
        <v>0.39200000000000002</v>
      </c>
      <c r="Y3048" s="22">
        <v>0.219</v>
      </c>
      <c r="Z3048" s="22">
        <v>8.3000000000000004E-2</v>
      </c>
      <c r="AA3048" s="22">
        <v>2.1999999999999999E-2</v>
      </c>
      <c r="AB3048" s="22">
        <v>2E-3</v>
      </c>
      <c r="AC3048" s="22">
        <v>0</v>
      </c>
    </row>
    <row r="3049" spans="1:29" ht="11.5" hidden="1">
      <c r="A3049" s="26">
        <v>3032</v>
      </c>
      <c r="B3049" s="24" t="s">
        <v>1059</v>
      </c>
      <c r="C3049" s="32" t="s">
        <v>1270</v>
      </c>
      <c r="D3049" s="23">
        <v>17</v>
      </c>
      <c r="E3049" s="23">
        <v>957</v>
      </c>
      <c r="F3049" s="24" t="s">
        <v>1109</v>
      </c>
      <c r="G3049" s="23">
        <v>1835</v>
      </c>
      <c r="H3049" s="23">
        <v>1955</v>
      </c>
      <c r="I3049" s="22">
        <v>25.709</v>
      </c>
      <c r="J3049" s="22">
        <v>18.831</v>
      </c>
      <c r="K3049" s="22">
        <v>16.396999999999998</v>
      </c>
      <c r="L3049" s="22">
        <v>13.944000000000001</v>
      </c>
      <c r="M3049" s="22">
        <v>11.587</v>
      </c>
      <c r="N3049" s="22">
        <v>10.154999999999999</v>
      </c>
      <c r="O3049" s="22">
        <v>8.4290000000000003</v>
      </c>
      <c r="P3049" s="22">
        <v>6.702</v>
      </c>
      <c r="Q3049" s="22">
        <v>5.5529999999999999</v>
      </c>
      <c r="R3049" s="22">
        <v>4.4870000000000001</v>
      </c>
      <c r="S3049" s="22">
        <v>3.5009999999999999</v>
      </c>
      <c r="T3049" s="22">
        <v>2.8340000000000001</v>
      </c>
      <c r="U3049" s="22">
        <v>1.996</v>
      </c>
      <c r="V3049" s="22">
        <v>1.7130000000000001</v>
      </c>
      <c r="W3049" s="22">
        <v>0.94599999999999995</v>
      </c>
      <c r="X3049" s="22">
        <v>0.54300000000000004</v>
      </c>
      <c r="Y3049" s="22">
        <v>0.23599999999999999</v>
      </c>
      <c r="Z3049" s="22">
        <v>8.1000000000000003E-2</v>
      </c>
      <c r="AA3049" s="22">
        <v>0.02</v>
      </c>
      <c r="AB3049" s="22">
        <v>0</v>
      </c>
      <c r="AC3049" s="22">
        <v>0</v>
      </c>
    </row>
    <row r="3050" spans="1:29" ht="11.5" hidden="1">
      <c r="A3050" s="26">
        <v>3033</v>
      </c>
      <c r="B3050" s="24" t="s">
        <v>1059</v>
      </c>
      <c r="C3050" s="32" t="s">
        <v>1270</v>
      </c>
      <c r="D3050" s="23">
        <v>17</v>
      </c>
      <c r="E3050" s="23">
        <v>957</v>
      </c>
      <c r="F3050" s="24" t="s">
        <v>1109</v>
      </c>
      <c r="G3050" s="23">
        <v>1835</v>
      </c>
      <c r="H3050" s="23">
        <v>1960</v>
      </c>
      <c r="I3050" s="22">
        <v>28.315000000000001</v>
      </c>
      <c r="J3050" s="22">
        <v>23.827000000000002</v>
      </c>
      <c r="K3050" s="22">
        <v>17.954000000000001</v>
      </c>
      <c r="L3050" s="22">
        <v>15.284000000000001</v>
      </c>
      <c r="M3050" s="22">
        <v>12.459</v>
      </c>
      <c r="N3050" s="22">
        <v>10.678000000000001</v>
      </c>
      <c r="O3050" s="22">
        <v>8.9049999999999994</v>
      </c>
      <c r="P3050" s="22">
        <v>7.9329999999999998</v>
      </c>
      <c r="Q3050" s="22">
        <v>5.9279999999999999</v>
      </c>
      <c r="R3050" s="22">
        <v>5.4909999999999997</v>
      </c>
      <c r="S3050" s="22">
        <v>4.0890000000000004</v>
      </c>
      <c r="T3050" s="22">
        <v>3.1379999999999999</v>
      </c>
      <c r="U3050" s="22">
        <v>2.6680000000000001</v>
      </c>
      <c r="V3050" s="22">
        <v>1.6240000000000001</v>
      </c>
      <c r="W3050" s="22">
        <v>1.4690000000000001</v>
      </c>
      <c r="X3050" s="22">
        <v>0.61799999999999999</v>
      </c>
      <c r="Y3050" s="22">
        <v>0.34499999999999997</v>
      </c>
      <c r="Z3050" s="22">
        <v>9.1999999999999998E-2</v>
      </c>
      <c r="AA3050" s="22">
        <v>1.7000000000000001E-2</v>
      </c>
      <c r="AB3050" s="22">
        <v>0</v>
      </c>
      <c r="AC3050" s="22">
        <v>0</v>
      </c>
    </row>
    <row r="3051" spans="1:29" ht="11.5" hidden="1">
      <c r="A3051" s="26">
        <v>3034</v>
      </c>
      <c r="B3051" s="24" t="s">
        <v>1059</v>
      </c>
      <c r="C3051" s="32" t="s">
        <v>1270</v>
      </c>
      <c r="D3051" s="23">
        <v>17</v>
      </c>
      <c r="E3051" s="23">
        <v>957</v>
      </c>
      <c r="F3051" s="24" t="s">
        <v>1109</v>
      </c>
      <c r="G3051" s="23">
        <v>1835</v>
      </c>
      <c r="H3051" s="23">
        <v>1965</v>
      </c>
      <c r="I3051" s="22">
        <v>33.774000000000001</v>
      </c>
      <c r="J3051" s="22">
        <v>28.126000000000001</v>
      </c>
      <c r="K3051" s="22">
        <v>23.140999999999998</v>
      </c>
      <c r="L3051" s="22">
        <v>16.684999999999999</v>
      </c>
      <c r="M3051" s="22">
        <v>14.096</v>
      </c>
      <c r="N3051" s="22">
        <v>11.78</v>
      </c>
      <c r="O3051" s="22">
        <v>10.38</v>
      </c>
      <c r="P3051" s="22">
        <v>9.0370000000000008</v>
      </c>
      <c r="Q3051" s="22">
        <v>7.4969999999999999</v>
      </c>
      <c r="R3051" s="22">
        <v>5.5949999999999998</v>
      </c>
      <c r="S3051" s="22">
        <v>5.0640000000000001</v>
      </c>
      <c r="T3051" s="22">
        <v>3.637</v>
      </c>
      <c r="U3051" s="22">
        <v>2.7749999999999999</v>
      </c>
      <c r="V3051" s="22">
        <v>2.1560000000000001</v>
      </c>
      <c r="W3051" s="22">
        <v>1.292</v>
      </c>
      <c r="X3051" s="22">
        <v>0.94399999999999995</v>
      </c>
      <c r="Y3051" s="22">
        <v>0.34399999999999997</v>
      </c>
      <c r="Z3051" s="22">
        <v>0.14399999999999999</v>
      </c>
      <c r="AA3051" s="22">
        <v>0.02</v>
      </c>
      <c r="AB3051" s="22">
        <v>0</v>
      </c>
      <c r="AC3051" s="22">
        <v>0</v>
      </c>
    </row>
    <row r="3052" spans="1:29" ht="11.5" hidden="1">
      <c r="A3052" s="26">
        <v>3035</v>
      </c>
      <c r="B3052" s="24" t="s">
        <v>1059</v>
      </c>
      <c r="C3052" s="32" t="s">
        <v>1270</v>
      </c>
      <c r="D3052" s="23">
        <v>17</v>
      </c>
      <c r="E3052" s="23">
        <v>957</v>
      </c>
      <c r="F3052" s="24" t="s">
        <v>1109</v>
      </c>
      <c r="G3052" s="23">
        <v>1835</v>
      </c>
      <c r="H3052" s="23">
        <v>1970</v>
      </c>
      <c r="I3052" s="22">
        <v>35.673000000000002</v>
      </c>
      <c r="J3052" s="22">
        <v>33.402999999999999</v>
      </c>
      <c r="K3052" s="22">
        <v>27.488</v>
      </c>
      <c r="L3052" s="22">
        <v>21.283999999999999</v>
      </c>
      <c r="M3052" s="22">
        <v>14.541</v>
      </c>
      <c r="N3052" s="22">
        <v>12.797000000000001</v>
      </c>
      <c r="O3052" s="22">
        <v>11.167999999999999</v>
      </c>
      <c r="P3052" s="22">
        <v>10.238</v>
      </c>
      <c r="Q3052" s="22">
        <v>8.2370000000000001</v>
      </c>
      <c r="R3052" s="22">
        <v>6.891</v>
      </c>
      <c r="S3052" s="22">
        <v>5.5549999999999997</v>
      </c>
      <c r="T3052" s="22">
        <v>4.3730000000000002</v>
      </c>
      <c r="U3052" s="22">
        <v>3.2490000000000001</v>
      </c>
      <c r="V3052" s="22">
        <v>2.2869999999999999</v>
      </c>
      <c r="W3052" s="22">
        <v>1.6639999999999999</v>
      </c>
      <c r="X3052" s="22">
        <v>0.78600000000000003</v>
      </c>
      <c r="Y3052" s="22">
        <v>0.50700000000000001</v>
      </c>
      <c r="Z3052" s="22">
        <v>0.14199999999999999</v>
      </c>
      <c r="AA3052" s="22">
        <v>3.5999999999999997E-2</v>
      </c>
      <c r="AB3052" s="22">
        <v>0</v>
      </c>
      <c r="AC3052" s="22">
        <v>0</v>
      </c>
    </row>
    <row r="3053" spans="1:29" ht="11.5" hidden="1">
      <c r="A3053" s="26">
        <v>3036</v>
      </c>
      <c r="B3053" s="24" t="s">
        <v>1059</v>
      </c>
      <c r="C3053" s="32" t="s">
        <v>1270</v>
      </c>
      <c r="D3053" s="23">
        <v>17</v>
      </c>
      <c r="E3053" s="23">
        <v>957</v>
      </c>
      <c r="F3053" s="24" t="s">
        <v>1109</v>
      </c>
      <c r="G3053" s="23">
        <v>1835</v>
      </c>
      <c r="H3053" s="23">
        <v>1975</v>
      </c>
      <c r="I3053" s="22">
        <v>33.683999999999997</v>
      </c>
      <c r="J3053" s="22">
        <v>33.609000000000002</v>
      </c>
      <c r="K3053" s="22">
        <v>31.657</v>
      </c>
      <c r="L3053" s="22">
        <v>24.920999999999999</v>
      </c>
      <c r="M3053" s="22">
        <v>18.155000000000001</v>
      </c>
      <c r="N3053" s="22">
        <v>12.967000000000001</v>
      </c>
      <c r="O3053" s="22">
        <v>11.868</v>
      </c>
      <c r="P3053" s="22">
        <v>10.493</v>
      </c>
      <c r="Q3053" s="22">
        <v>9.5109999999999992</v>
      </c>
      <c r="R3053" s="22">
        <v>7.7450000000000001</v>
      </c>
      <c r="S3053" s="22">
        <v>6.5140000000000002</v>
      </c>
      <c r="T3053" s="22">
        <v>4.8380000000000001</v>
      </c>
      <c r="U3053" s="22">
        <v>3.879</v>
      </c>
      <c r="V3053" s="22">
        <v>2.677</v>
      </c>
      <c r="W3053" s="22">
        <v>1.853</v>
      </c>
      <c r="X3053" s="22">
        <v>1.1160000000000001</v>
      </c>
      <c r="Y3053" s="22">
        <v>0.46</v>
      </c>
      <c r="Z3053" s="22">
        <v>0.216</v>
      </c>
      <c r="AA3053" s="22">
        <v>3.5000000000000003E-2</v>
      </c>
      <c r="AB3053" s="22">
        <v>2E-3</v>
      </c>
      <c r="AC3053" s="22">
        <v>0</v>
      </c>
    </row>
    <row r="3054" spans="1:29" ht="11.5" hidden="1">
      <c r="A3054" s="26">
        <v>3037</v>
      </c>
      <c r="B3054" s="24" t="s">
        <v>1059</v>
      </c>
      <c r="C3054" s="32" t="s">
        <v>1270</v>
      </c>
      <c r="D3054" s="23">
        <v>17</v>
      </c>
      <c r="E3054" s="23">
        <v>957</v>
      </c>
      <c r="F3054" s="24" t="s">
        <v>1109</v>
      </c>
      <c r="G3054" s="23">
        <v>1835</v>
      </c>
      <c r="H3054" s="23">
        <v>1980</v>
      </c>
      <c r="I3054" s="22">
        <v>33.371000000000002</v>
      </c>
      <c r="J3054" s="22">
        <v>31.741</v>
      </c>
      <c r="K3054" s="22">
        <v>32.371000000000002</v>
      </c>
      <c r="L3054" s="22">
        <v>28.744</v>
      </c>
      <c r="M3054" s="22">
        <v>21.048999999999999</v>
      </c>
      <c r="N3054" s="22">
        <v>16.164000000000001</v>
      </c>
      <c r="O3054" s="22">
        <v>12.564</v>
      </c>
      <c r="P3054" s="22">
        <v>11.611000000000001</v>
      </c>
      <c r="Q3054" s="22">
        <v>9.9890000000000008</v>
      </c>
      <c r="R3054" s="22">
        <v>9.0050000000000008</v>
      </c>
      <c r="S3054" s="22">
        <v>7.2359999999999998</v>
      </c>
      <c r="T3054" s="22">
        <v>6.0350000000000001</v>
      </c>
      <c r="U3054" s="22">
        <v>4.2519999999999998</v>
      </c>
      <c r="V3054" s="22">
        <v>3.302</v>
      </c>
      <c r="W3054" s="22">
        <v>2.077</v>
      </c>
      <c r="X3054" s="22">
        <v>1.339</v>
      </c>
      <c r="Y3054" s="22">
        <v>0.68500000000000005</v>
      </c>
      <c r="Z3054" s="22">
        <v>0.19900000000000001</v>
      </c>
      <c r="AA3054" s="22">
        <v>6.0999999999999999E-2</v>
      </c>
      <c r="AB3054" s="22">
        <v>2E-3</v>
      </c>
      <c r="AC3054" s="22">
        <v>0</v>
      </c>
    </row>
    <row r="3055" spans="1:29" ht="11.5" hidden="1">
      <c r="A3055" s="26">
        <v>3038</v>
      </c>
      <c r="B3055" s="24" t="s">
        <v>1059</v>
      </c>
      <c r="C3055" s="32" t="s">
        <v>1270</v>
      </c>
      <c r="D3055" s="23">
        <v>17</v>
      </c>
      <c r="E3055" s="23">
        <v>957</v>
      </c>
      <c r="F3055" s="24" t="s">
        <v>1109</v>
      </c>
      <c r="G3055" s="23">
        <v>1835</v>
      </c>
      <c r="H3055" s="23">
        <v>1985</v>
      </c>
      <c r="I3055" s="22">
        <v>35.042000000000002</v>
      </c>
      <c r="J3055" s="22">
        <v>31.295999999999999</v>
      </c>
      <c r="K3055" s="22">
        <v>31.451000000000001</v>
      </c>
      <c r="L3055" s="22">
        <v>31.05</v>
      </c>
      <c r="M3055" s="22">
        <v>24.292000000000002</v>
      </c>
      <c r="N3055" s="22">
        <v>18.274000000000001</v>
      </c>
      <c r="O3055" s="22">
        <v>16.408000000000001</v>
      </c>
      <c r="P3055" s="22">
        <v>11.927</v>
      </c>
      <c r="Q3055" s="22">
        <v>11.121</v>
      </c>
      <c r="R3055" s="22">
        <v>8.968</v>
      </c>
      <c r="S3055" s="22">
        <v>8.2690000000000001</v>
      </c>
      <c r="T3055" s="22">
        <v>6.5190000000000001</v>
      </c>
      <c r="U3055" s="22">
        <v>5.3609999999999998</v>
      </c>
      <c r="V3055" s="22">
        <v>3.2250000000000001</v>
      </c>
      <c r="W3055" s="22">
        <v>2.8839999999999999</v>
      </c>
      <c r="X3055" s="22">
        <v>1.3260000000000001</v>
      </c>
      <c r="Y3055" s="22">
        <v>0.96399999999999997</v>
      </c>
      <c r="Z3055" s="22">
        <v>0.30199999999999999</v>
      </c>
      <c r="AA3055" s="22">
        <v>6.0999999999999999E-2</v>
      </c>
      <c r="AB3055" s="22">
        <v>6.0000000000000001E-3</v>
      </c>
      <c r="AC3055" s="22">
        <v>0</v>
      </c>
    </row>
    <row r="3056" spans="1:29" ht="11.5" hidden="1">
      <c r="A3056" s="26">
        <v>3039</v>
      </c>
      <c r="B3056" s="24" t="s">
        <v>1059</v>
      </c>
      <c r="C3056" s="32" t="s">
        <v>1270</v>
      </c>
      <c r="D3056" s="23">
        <v>17</v>
      </c>
      <c r="E3056" s="23">
        <v>957</v>
      </c>
      <c r="F3056" s="24" t="s">
        <v>1109</v>
      </c>
      <c r="G3056" s="23">
        <v>1835</v>
      </c>
      <c r="H3056" s="23">
        <v>1990</v>
      </c>
      <c r="I3056" s="22">
        <v>37.018000000000001</v>
      </c>
      <c r="J3056" s="22">
        <v>33.11</v>
      </c>
      <c r="K3056" s="22">
        <v>30.238</v>
      </c>
      <c r="L3056" s="22">
        <v>29.698</v>
      </c>
      <c r="M3056" s="22">
        <v>26.960999999999999</v>
      </c>
      <c r="N3056" s="22">
        <v>21.608000000000001</v>
      </c>
      <c r="O3056" s="22">
        <v>17.074000000000002</v>
      </c>
      <c r="P3056" s="22">
        <v>15.609</v>
      </c>
      <c r="Q3056" s="22">
        <v>11.407</v>
      </c>
      <c r="R3056" s="22">
        <v>10.407999999999999</v>
      </c>
      <c r="S3056" s="22">
        <v>8.3529999999999998</v>
      </c>
      <c r="T3056" s="22">
        <v>7.556</v>
      </c>
      <c r="U3056" s="22">
        <v>5.8780000000000001</v>
      </c>
      <c r="V3056" s="22">
        <v>4.6630000000000003</v>
      </c>
      <c r="W3056" s="22">
        <v>2.7349999999999999</v>
      </c>
      <c r="X3056" s="22">
        <v>2.17</v>
      </c>
      <c r="Y3056" s="22">
        <v>0.95199999999999996</v>
      </c>
      <c r="Z3056" s="22">
        <v>0.44</v>
      </c>
      <c r="AA3056" s="22">
        <v>9.0999999999999998E-2</v>
      </c>
      <c r="AB3056" s="22">
        <v>6.0000000000000001E-3</v>
      </c>
      <c r="AC3056" s="22">
        <v>0</v>
      </c>
    </row>
    <row r="3057" spans="1:29" ht="11.5" hidden="1">
      <c r="A3057" s="26">
        <v>3040</v>
      </c>
      <c r="B3057" s="24" t="s">
        <v>1059</v>
      </c>
      <c r="C3057" s="32" t="s">
        <v>1270</v>
      </c>
      <c r="D3057" s="23">
        <v>17</v>
      </c>
      <c r="E3057" s="23">
        <v>957</v>
      </c>
      <c r="F3057" s="24" t="s">
        <v>1109</v>
      </c>
      <c r="G3057" s="23">
        <v>1835</v>
      </c>
      <c r="H3057" s="23">
        <v>1995</v>
      </c>
      <c r="I3057" s="22">
        <v>37.661000000000001</v>
      </c>
      <c r="J3057" s="22">
        <v>35.063000000000002</v>
      </c>
      <c r="K3057" s="22">
        <v>32.890999999999998</v>
      </c>
      <c r="L3057" s="22">
        <v>27.934000000000001</v>
      </c>
      <c r="M3057" s="22">
        <v>25.37</v>
      </c>
      <c r="N3057" s="22">
        <v>23.957999999999998</v>
      </c>
      <c r="O3057" s="22">
        <v>20.678000000000001</v>
      </c>
      <c r="P3057" s="22">
        <v>16.364999999999998</v>
      </c>
      <c r="Q3057" s="22">
        <v>14.986000000000001</v>
      </c>
      <c r="R3057" s="22">
        <v>10.791</v>
      </c>
      <c r="S3057" s="22">
        <v>9.6950000000000003</v>
      </c>
      <c r="T3057" s="22">
        <v>7.7519999999999998</v>
      </c>
      <c r="U3057" s="22">
        <v>6.8239999999999998</v>
      </c>
      <c r="V3057" s="22">
        <v>5.0389999999999997</v>
      </c>
      <c r="W3057" s="22">
        <v>3.6619999999999999</v>
      </c>
      <c r="X3057" s="22">
        <v>2.129</v>
      </c>
      <c r="Y3057" s="22">
        <v>1.464</v>
      </c>
      <c r="Z3057" s="22">
        <v>0.42699999999999999</v>
      </c>
      <c r="AA3057" s="22">
        <v>0.14099999999999999</v>
      </c>
      <c r="AB3057" s="22">
        <v>1.2999999999999999E-2</v>
      </c>
      <c r="AC3057" s="22">
        <v>1E-3</v>
      </c>
    </row>
    <row r="3058" spans="1:29" ht="11.5" hidden="1">
      <c r="A3058" s="26">
        <v>3041</v>
      </c>
      <c r="B3058" s="24" t="s">
        <v>1059</v>
      </c>
      <c r="C3058" s="32" t="s">
        <v>1270</v>
      </c>
      <c r="D3058" s="23">
        <v>17</v>
      </c>
      <c r="E3058" s="23">
        <v>957</v>
      </c>
      <c r="F3058" s="24" t="s">
        <v>1109</v>
      </c>
      <c r="G3058" s="23">
        <v>1835</v>
      </c>
      <c r="H3058" s="23">
        <v>2000</v>
      </c>
      <c r="I3058" s="22">
        <v>36.558999999999997</v>
      </c>
      <c r="J3058" s="22">
        <v>36.567</v>
      </c>
      <c r="K3058" s="22">
        <v>34.296999999999997</v>
      </c>
      <c r="L3058" s="22">
        <v>30.059000000000001</v>
      </c>
      <c r="M3058" s="22">
        <v>23.911999999999999</v>
      </c>
      <c r="N3058" s="22">
        <v>23.677</v>
      </c>
      <c r="O3058" s="22">
        <v>22.870999999999999</v>
      </c>
      <c r="P3058" s="22">
        <v>20.257000000000001</v>
      </c>
      <c r="Q3058" s="22">
        <v>16.277000000000001</v>
      </c>
      <c r="R3058" s="22">
        <v>14.087999999999999</v>
      </c>
      <c r="S3058" s="22">
        <v>10.170999999999999</v>
      </c>
      <c r="T3058" s="22">
        <v>8.6020000000000003</v>
      </c>
      <c r="U3058" s="22">
        <v>7.1749999999999998</v>
      </c>
      <c r="V3058" s="22">
        <v>5.7149999999999999</v>
      </c>
      <c r="W3058" s="22">
        <v>4.1210000000000004</v>
      </c>
      <c r="X3058" s="22">
        <v>2.831</v>
      </c>
      <c r="Y3058" s="22">
        <v>1.46</v>
      </c>
      <c r="Z3058" s="22">
        <v>0.67500000000000004</v>
      </c>
      <c r="AA3058" s="22">
        <v>0.13</v>
      </c>
      <c r="AB3058" s="22">
        <v>2.9000000000000001E-2</v>
      </c>
      <c r="AC3058" s="22">
        <v>1E-3</v>
      </c>
    </row>
    <row r="3059" spans="1:29" ht="11.5" hidden="1">
      <c r="A3059" s="26">
        <v>3042</v>
      </c>
      <c r="B3059" s="24" t="s">
        <v>1059</v>
      </c>
      <c r="C3059" s="32" t="s">
        <v>1270</v>
      </c>
      <c r="D3059" s="23">
        <v>17</v>
      </c>
      <c r="E3059" s="23">
        <v>957</v>
      </c>
      <c r="F3059" s="24" t="s">
        <v>1109</v>
      </c>
      <c r="G3059" s="23">
        <v>1835</v>
      </c>
      <c r="H3059" s="23">
        <v>2005</v>
      </c>
      <c r="I3059" s="22">
        <v>36.078000000000003</v>
      </c>
      <c r="J3059" s="22">
        <v>35.094999999999999</v>
      </c>
      <c r="K3059" s="22">
        <v>34.904000000000003</v>
      </c>
      <c r="L3059" s="22">
        <v>31.486000000000001</v>
      </c>
      <c r="M3059" s="22">
        <v>26.343</v>
      </c>
      <c r="N3059" s="22">
        <v>22.971</v>
      </c>
      <c r="O3059" s="22">
        <v>22.998000000000001</v>
      </c>
      <c r="P3059" s="22">
        <v>22.254000000000001</v>
      </c>
      <c r="Q3059" s="22">
        <v>19.600000000000001</v>
      </c>
      <c r="R3059" s="22">
        <v>15.974</v>
      </c>
      <c r="S3059" s="22">
        <v>13.138999999999999</v>
      </c>
      <c r="T3059" s="22">
        <v>9.5280000000000005</v>
      </c>
      <c r="U3059" s="22">
        <v>7.798</v>
      </c>
      <c r="V3059" s="22">
        <v>6.3789999999999996</v>
      </c>
      <c r="W3059" s="22">
        <v>4.8460000000000001</v>
      </c>
      <c r="X3059" s="22">
        <v>3.3940000000000001</v>
      </c>
      <c r="Y3059" s="22">
        <v>1.9179999999999999</v>
      </c>
      <c r="Z3059" s="22">
        <v>0.68700000000000006</v>
      </c>
      <c r="AA3059" s="22">
        <v>0.23100000000000001</v>
      </c>
      <c r="AB3059" s="22">
        <v>2.5000000000000001E-2</v>
      </c>
      <c r="AC3059" s="22">
        <v>5.0000000000000001E-3</v>
      </c>
    </row>
    <row r="3060" spans="1:29" ht="11.5" hidden="1">
      <c r="A3060" s="26">
        <v>3043</v>
      </c>
      <c r="B3060" s="24" t="s">
        <v>1059</v>
      </c>
      <c r="C3060" s="32" t="s">
        <v>1270</v>
      </c>
      <c r="D3060" s="23">
        <v>17</v>
      </c>
      <c r="E3060" s="23">
        <v>957</v>
      </c>
      <c r="F3060" s="24" t="s">
        <v>1109</v>
      </c>
      <c r="G3060" s="23">
        <v>1835</v>
      </c>
      <c r="H3060" s="23">
        <v>2010</v>
      </c>
      <c r="I3060" s="22">
        <v>34.582000000000001</v>
      </c>
      <c r="J3060" s="22">
        <v>33.792000000000002</v>
      </c>
      <c r="K3060" s="22">
        <v>33.042000000000002</v>
      </c>
      <c r="L3060" s="22">
        <v>31.079000000000001</v>
      </c>
      <c r="M3060" s="22">
        <v>26.533999999999999</v>
      </c>
      <c r="N3060" s="22">
        <v>24.387</v>
      </c>
      <c r="O3060" s="22">
        <v>21.8</v>
      </c>
      <c r="P3060" s="22">
        <v>21.893000000000001</v>
      </c>
      <c r="Q3060" s="22">
        <v>20.838000000000001</v>
      </c>
      <c r="R3060" s="22">
        <v>18.145</v>
      </c>
      <c r="S3060" s="22">
        <v>15.054</v>
      </c>
      <c r="T3060" s="22">
        <v>12.334</v>
      </c>
      <c r="U3060" s="22">
        <v>8.5250000000000004</v>
      </c>
      <c r="V3060" s="22">
        <v>7.0309999999999997</v>
      </c>
      <c r="W3060" s="22">
        <v>5.3019999999999996</v>
      </c>
      <c r="X3060" s="22">
        <v>4.0640000000000001</v>
      </c>
      <c r="Y3060" s="22">
        <v>2.375</v>
      </c>
      <c r="Z3060" s="22">
        <v>0.94099999999999995</v>
      </c>
      <c r="AA3060" s="22">
        <v>0.24299999999999999</v>
      </c>
      <c r="AB3060" s="22">
        <v>5.6000000000000001E-2</v>
      </c>
      <c r="AC3060" s="22">
        <v>5.0000000000000001E-3</v>
      </c>
    </row>
    <row r="3061" spans="1:29" ht="11.5" hidden="1">
      <c r="A3061" s="26">
        <v>3044</v>
      </c>
      <c r="B3061" s="24" t="s">
        <v>1059</v>
      </c>
      <c r="C3061" s="32" t="s">
        <v>1270</v>
      </c>
      <c r="D3061" s="23">
        <v>17</v>
      </c>
      <c r="E3061" s="23">
        <v>957</v>
      </c>
      <c r="F3061" s="24" t="s">
        <v>1109</v>
      </c>
      <c r="G3061" s="23">
        <v>1835</v>
      </c>
      <c r="H3061" s="23">
        <v>2015</v>
      </c>
      <c r="I3061" s="22">
        <v>34.130000000000003</v>
      </c>
      <c r="J3061" s="22">
        <v>34.103999999999999</v>
      </c>
      <c r="K3061" s="22">
        <v>30.972000000000001</v>
      </c>
      <c r="L3061" s="22">
        <v>29.707999999999998</v>
      </c>
      <c r="M3061" s="22">
        <v>25.547000000000001</v>
      </c>
      <c r="N3061" s="22">
        <v>24.465</v>
      </c>
      <c r="O3061" s="22">
        <v>23.372</v>
      </c>
      <c r="P3061" s="22">
        <v>20.91</v>
      </c>
      <c r="Q3061" s="22">
        <v>21.277999999999999</v>
      </c>
      <c r="R3061" s="22">
        <v>19.48</v>
      </c>
      <c r="S3061" s="22">
        <v>17.486999999999998</v>
      </c>
      <c r="T3061" s="22">
        <v>13.741</v>
      </c>
      <c r="U3061" s="22">
        <v>11.372</v>
      </c>
      <c r="V3061" s="22">
        <v>7.2709999999999999</v>
      </c>
      <c r="W3061" s="22">
        <v>6.202</v>
      </c>
      <c r="X3061" s="22">
        <v>4.08</v>
      </c>
      <c r="Y3061" s="22">
        <v>2.6539999999999999</v>
      </c>
      <c r="Z3061" s="22">
        <v>1.1850000000000001</v>
      </c>
      <c r="AA3061" s="22">
        <v>0.34200000000000003</v>
      </c>
      <c r="AB3061" s="22">
        <v>6.0999999999999999E-2</v>
      </c>
      <c r="AC3061" s="22">
        <v>0.01</v>
      </c>
    </row>
    <row r="3062" spans="1:29" ht="11.5" hidden="1">
      <c r="A3062" s="26">
        <v>3045</v>
      </c>
      <c r="B3062" s="24" t="s">
        <v>1059</v>
      </c>
      <c r="C3062" s="32" t="s">
        <v>1270</v>
      </c>
      <c r="D3062" s="23">
        <v>17</v>
      </c>
      <c r="E3062" s="23">
        <v>957</v>
      </c>
      <c r="F3062" s="24" t="s">
        <v>1109</v>
      </c>
      <c r="G3062" s="23">
        <v>1835</v>
      </c>
      <c r="H3062" s="23">
        <v>2020</v>
      </c>
      <c r="I3062" s="22">
        <v>32.918999999999997</v>
      </c>
      <c r="J3062" s="22">
        <v>31.274000000000001</v>
      </c>
      <c r="K3062" s="22">
        <v>32.268999999999998</v>
      </c>
      <c r="L3062" s="22">
        <v>29.363</v>
      </c>
      <c r="M3062" s="22">
        <v>27.05</v>
      </c>
      <c r="N3062" s="22">
        <v>23.873000000000001</v>
      </c>
      <c r="O3062" s="22">
        <v>23.291</v>
      </c>
      <c r="P3062" s="22">
        <v>21.876999999999999</v>
      </c>
      <c r="Q3062" s="22">
        <v>19.786999999999999</v>
      </c>
      <c r="R3062" s="22">
        <v>20.442</v>
      </c>
      <c r="S3062" s="22">
        <v>18.684000000000001</v>
      </c>
      <c r="T3062" s="22">
        <v>16.75</v>
      </c>
      <c r="U3062" s="22">
        <v>12.872</v>
      </c>
      <c r="V3062" s="22">
        <v>10.388</v>
      </c>
      <c r="W3062" s="22">
        <v>6.4829999999999997</v>
      </c>
      <c r="X3062" s="22">
        <v>4.9240000000000004</v>
      </c>
      <c r="Y3062" s="22">
        <v>2.8109999999999999</v>
      </c>
      <c r="Z3062" s="22">
        <v>1.4590000000000001</v>
      </c>
      <c r="AA3062" s="22">
        <v>0.438</v>
      </c>
      <c r="AB3062" s="22">
        <v>8.7999999999999995E-2</v>
      </c>
      <c r="AC3062" s="22">
        <v>1.0999999999999999E-2</v>
      </c>
    </row>
    <row r="3063" spans="1:29" ht="11.5" hidden="1">
      <c r="A3063" s="15">
        <v>3046</v>
      </c>
      <c r="B3063" s="13" t="s">
        <v>1059</v>
      </c>
      <c r="C3063" s="14" t="s">
        <v>1271</v>
      </c>
      <c r="D3063" s="12">
        <v>2</v>
      </c>
      <c r="E3063" s="12">
        <v>258</v>
      </c>
      <c r="F3063" s="13" t="s">
        <v>1110</v>
      </c>
      <c r="G3063" s="12">
        <v>957</v>
      </c>
      <c r="H3063" s="12">
        <v>1950</v>
      </c>
      <c r="I3063" s="11">
        <v>4.4269999999999996</v>
      </c>
      <c r="J3063" s="11">
        <v>4.1520000000000001</v>
      </c>
      <c r="K3063" s="11">
        <v>3.8130000000000002</v>
      </c>
      <c r="L3063" s="11">
        <v>3.3170000000000002</v>
      </c>
      <c r="M3063" s="11">
        <v>2.669</v>
      </c>
      <c r="N3063" s="11">
        <v>2.3809999999999998</v>
      </c>
      <c r="O3063" s="11">
        <v>1.78</v>
      </c>
      <c r="P3063" s="11">
        <v>1.617</v>
      </c>
      <c r="Q3063" s="11">
        <v>1.4330000000000001</v>
      </c>
      <c r="R3063" s="11">
        <v>1.004</v>
      </c>
      <c r="S3063" s="11">
        <v>0.67900000000000005</v>
      </c>
      <c r="T3063" s="11">
        <v>0.55600000000000005</v>
      </c>
      <c r="U3063" s="11">
        <v>0.432</v>
      </c>
      <c r="V3063" s="11">
        <v>0.28699999999999998</v>
      </c>
      <c r="W3063" s="11">
        <v>0.14399999999999999</v>
      </c>
      <c r="X3063" s="11">
        <v>5.7000000000000002E-2</v>
      </c>
      <c r="Y3063" s="11">
        <v>2.3E-2</v>
      </c>
      <c r="Z3063" s="11">
        <v>1.2E-2</v>
      </c>
      <c r="AA3063" s="11">
        <v>4.0000000000000001E-3</v>
      </c>
      <c r="AB3063" s="11">
        <v>0</v>
      </c>
      <c r="AC3063" s="11">
        <v>0</v>
      </c>
    </row>
    <row r="3064" spans="1:29" ht="11.5" hidden="1">
      <c r="A3064" s="15">
        <v>3047</v>
      </c>
      <c r="B3064" s="13" t="s">
        <v>1059</v>
      </c>
      <c r="C3064" s="14" t="s">
        <v>1271</v>
      </c>
      <c r="D3064" s="12">
        <v>2</v>
      </c>
      <c r="E3064" s="12">
        <v>258</v>
      </c>
      <c r="F3064" s="13" t="s">
        <v>1110</v>
      </c>
      <c r="G3064" s="12">
        <v>957</v>
      </c>
      <c r="H3064" s="12">
        <v>1955</v>
      </c>
      <c r="I3064" s="11">
        <v>6.1859999999999999</v>
      </c>
      <c r="J3064" s="11">
        <v>4.2119999999999997</v>
      </c>
      <c r="K3064" s="11">
        <v>4.07</v>
      </c>
      <c r="L3064" s="11">
        <v>3.6269999999999998</v>
      </c>
      <c r="M3064" s="11">
        <v>3.0960000000000001</v>
      </c>
      <c r="N3064" s="11">
        <v>2.4860000000000002</v>
      </c>
      <c r="O3064" s="11">
        <v>2.254</v>
      </c>
      <c r="P3064" s="11">
        <v>1.64</v>
      </c>
      <c r="Q3064" s="11">
        <v>1.5680000000000001</v>
      </c>
      <c r="R3064" s="11">
        <v>1.3520000000000001</v>
      </c>
      <c r="S3064" s="11">
        <v>0.92500000000000004</v>
      </c>
      <c r="T3064" s="11">
        <v>0.60699999999999998</v>
      </c>
      <c r="U3064" s="11">
        <v>0.46300000000000002</v>
      </c>
      <c r="V3064" s="11">
        <v>0.36799999999999999</v>
      </c>
      <c r="W3064" s="11">
        <v>0.19800000000000001</v>
      </c>
      <c r="X3064" s="11">
        <v>8.5999999999999993E-2</v>
      </c>
      <c r="Y3064" s="11">
        <v>2.8000000000000001E-2</v>
      </c>
      <c r="Z3064" s="11">
        <v>8.0000000000000002E-3</v>
      </c>
      <c r="AA3064" s="11">
        <v>3.0000000000000001E-3</v>
      </c>
      <c r="AB3064" s="11">
        <v>0</v>
      </c>
      <c r="AC3064" s="11">
        <v>0</v>
      </c>
    </row>
    <row r="3065" spans="1:29" ht="11.5" hidden="1">
      <c r="A3065" s="15">
        <v>3048</v>
      </c>
      <c r="B3065" s="13" t="s">
        <v>1059</v>
      </c>
      <c r="C3065" s="14" t="s">
        <v>1271</v>
      </c>
      <c r="D3065" s="12">
        <v>2</v>
      </c>
      <c r="E3065" s="12">
        <v>258</v>
      </c>
      <c r="F3065" s="13" t="s">
        <v>1110</v>
      </c>
      <c r="G3065" s="12">
        <v>957</v>
      </c>
      <c r="H3065" s="12">
        <v>1960</v>
      </c>
      <c r="I3065" s="11">
        <v>6.6180000000000003</v>
      </c>
      <c r="J3065" s="11">
        <v>5.9480000000000004</v>
      </c>
      <c r="K3065" s="11">
        <v>4.0629999999999997</v>
      </c>
      <c r="L3065" s="11">
        <v>4.0659999999999998</v>
      </c>
      <c r="M3065" s="11">
        <v>3.2069999999999999</v>
      </c>
      <c r="N3065" s="11">
        <v>2.7759999999999998</v>
      </c>
      <c r="O3065" s="11">
        <v>2.3029999999999999</v>
      </c>
      <c r="P3065" s="11">
        <v>2.2130000000000001</v>
      </c>
      <c r="Q3065" s="11">
        <v>1.4390000000000001</v>
      </c>
      <c r="R3065" s="11">
        <v>1.7110000000000001</v>
      </c>
      <c r="S3065" s="11">
        <v>1.27</v>
      </c>
      <c r="T3065" s="11">
        <v>0.85399999999999998</v>
      </c>
      <c r="U3065" s="11">
        <v>0.54900000000000004</v>
      </c>
      <c r="V3065" s="11">
        <v>0.36399999999999999</v>
      </c>
      <c r="W3065" s="11">
        <v>0.36399999999999999</v>
      </c>
      <c r="X3065" s="11">
        <v>0.127</v>
      </c>
      <c r="Y3065" s="11">
        <v>4.4999999999999998E-2</v>
      </c>
      <c r="Z3065" s="11">
        <v>1.0999999999999999E-2</v>
      </c>
      <c r="AA3065" s="11">
        <v>1E-3</v>
      </c>
      <c r="AB3065" s="11">
        <v>0</v>
      </c>
      <c r="AC3065" s="11">
        <v>0</v>
      </c>
    </row>
    <row r="3066" spans="1:29" ht="11.5" hidden="1">
      <c r="A3066" s="15">
        <v>3049</v>
      </c>
      <c r="B3066" s="13" t="s">
        <v>1059</v>
      </c>
      <c r="C3066" s="14" t="s">
        <v>1271</v>
      </c>
      <c r="D3066" s="12">
        <v>2</v>
      </c>
      <c r="E3066" s="12">
        <v>258</v>
      </c>
      <c r="F3066" s="13" t="s">
        <v>1110</v>
      </c>
      <c r="G3066" s="12">
        <v>957</v>
      </c>
      <c r="H3066" s="12">
        <v>1965</v>
      </c>
      <c r="I3066" s="11">
        <v>7.95</v>
      </c>
      <c r="J3066" s="11">
        <v>7.0069999999999997</v>
      </c>
      <c r="K3066" s="11">
        <v>6.2519999999999998</v>
      </c>
      <c r="L3066" s="11">
        <v>3.8570000000000002</v>
      </c>
      <c r="M3066" s="11">
        <v>3.9940000000000002</v>
      </c>
      <c r="N3066" s="11">
        <v>3.0289999999999999</v>
      </c>
      <c r="O3066" s="11">
        <v>2.8580000000000001</v>
      </c>
      <c r="P3066" s="11">
        <v>2.472</v>
      </c>
      <c r="Q3066" s="11">
        <v>2.2290000000000001</v>
      </c>
      <c r="R3066" s="11">
        <v>1.3340000000000001</v>
      </c>
      <c r="S3066" s="11">
        <v>1.6830000000000001</v>
      </c>
      <c r="T3066" s="11">
        <v>1.111</v>
      </c>
      <c r="U3066" s="11">
        <v>0.72699999999999998</v>
      </c>
      <c r="V3066" s="11">
        <v>0.441</v>
      </c>
      <c r="W3066" s="11">
        <v>0.254</v>
      </c>
      <c r="X3066" s="11">
        <v>0.23799999999999999</v>
      </c>
      <c r="Y3066" s="11">
        <v>5.3999999999999999E-2</v>
      </c>
      <c r="Z3066" s="11">
        <v>1.7000000000000001E-2</v>
      </c>
      <c r="AA3066" s="11">
        <v>3.0000000000000001E-3</v>
      </c>
      <c r="AB3066" s="11">
        <v>0</v>
      </c>
      <c r="AC3066" s="11">
        <v>0</v>
      </c>
    </row>
    <row r="3067" spans="1:29" ht="11.5" hidden="1">
      <c r="A3067" s="15">
        <v>3050</v>
      </c>
      <c r="B3067" s="13" t="s">
        <v>1059</v>
      </c>
      <c r="C3067" s="14" t="s">
        <v>1271</v>
      </c>
      <c r="D3067" s="12">
        <v>2</v>
      </c>
      <c r="E3067" s="12">
        <v>258</v>
      </c>
      <c r="F3067" s="13" t="s">
        <v>1110</v>
      </c>
      <c r="G3067" s="12">
        <v>957</v>
      </c>
      <c r="H3067" s="12">
        <v>1970</v>
      </c>
      <c r="I3067" s="11">
        <v>9.3759999999999994</v>
      </c>
      <c r="J3067" s="11">
        <v>8.3759999999999994</v>
      </c>
      <c r="K3067" s="11">
        <v>7.1689999999999996</v>
      </c>
      <c r="L3067" s="11">
        <v>5.4619999999999997</v>
      </c>
      <c r="M3067" s="11">
        <v>3.9260000000000002</v>
      </c>
      <c r="N3067" s="11">
        <v>3.72</v>
      </c>
      <c r="O3067" s="11">
        <v>3.3980000000000001</v>
      </c>
      <c r="P3067" s="11">
        <v>3.1539999999999999</v>
      </c>
      <c r="Q3067" s="11">
        <v>2.3570000000000002</v>
      </c>
      <c r="R3067" s="11">
        <v>1.946</v>
      </c>
      <c r="S3067" s="11">
        <v>1.4570000000000001</v>
      </c>
      <c r="T3067" s="11">
        <v>1.381</v>
      </c>
      <c r="U3067" s="11">
        <v>0.98</v>
      </c>
      <c r="V3067" s="11">
        <v>0.60699999999999998</v>
      </c>
      <c r="W3067" s="11">
        <v>0.308</v>
      </c>
      <c r="X3067" s="11">
        <v>0.182</v>
      </c>
      <c r="Y3067" s="11">
        <v>0.108</v>
      </c>
      <c r="Z3067" s="11">
        <v>2.3E-2</v>
      </c>
      <c r="AA3067" s="11">
        <v>5.0000000000000001E-3</v>
      </c>
      <c r="AB3067" s="11">
        <v>0</v>
      </c>
      <c r="AC3067" s="11">
        <v>0</v>
      </c>
    </row>
    <row r="3068" spans="1:29" ht="11.5" hidden="1">
      <c r="A3068" s="15">
        <v>3051</v>
      </c>
      <c r="B3068" s="13" t="s">
        <v>1059</v>
      </c>
      <c r="C3068" s="14" t="s">
        <v>1271</v>
      </c>
      <c r="D3068" s="12">
        <v>2</v>
      </c>
      <c r="E3068" s="12">
        <v>258</v>
      </c>
      <c r="F3068" s="13" t="s">
        <v>1110</v>
      </c>
      <c r="G3068" s="12">
        <v>957</v>
      </c>
      <c r="H3068" s="12">
        <v>1975</v>
      </c>
      <c r="I3068" s="11">
        <v>9.51</v>
      </c>
      <c r="J3068" s="11">
        <v>9.5380000000000003</v>
      </c>
      <c r="K3068" s="11">
        <v>8.407</v>
      </c>
      <c r="L3068" s="11">
        <v>7.11</v>
      </c>
      <c r="M3068" s="11">
        <v>5.5880000000000001</v>
      </c>
      <c r="N3068" s="11">
        <v>4.13</v>
      </c>
      <c r="O3068" s="11">
        <v>3.9260000000000002</v>
      </c>
      <c r="P3068" s="11">
        <v>3.4510000000000001</v>
      </c>
      <c r="Q3068" s="11">
        <v>3.0779999999999998</v>
      </c>
      <c r="R3068" s="11">
        <v>2.246</v>
      </c>
      <c r="S3068" s="11">
        <v>1.865</v>
      </c>
      <c r="T3068" s="11">
        <v>1.3340000000000001</v>
      </c>
      <c r="U3068" s="11">
        <v>1.2609999999999999</v>
      </c>
      <c r="V3068" s="11">
        <v>0.83099999999999996</v>
      </c>
      <c r="W3068" s="11">
        <v>0.50700000000000001</v>
      </c>
      <c r="X3068" s="11">
        <v>0.21299999999999999</v>
      </c>
      <c r="Y3068" s="11">
        <v>0.106</v>
      </c>
      <c r="Z3068" s="11">
        <v>4.9000000000000002E-2</v>
      </c>
      <c r="AA3068" s="11">
        <v>6.0000000000000001E-3</v>
      </c>
      <c r="AB3068" s="11">
        <v>0</v>
      </c>
      <c r="AC3068" s="11">
        <v>0</v>
      </c>
    </row>
    <row r="3069" spans="1:29" ht="11.5" hidden="1">
      <c r="A3069" s="15">
        <v>3052</v>
      </c>
      <c r="B3069" s="13" t="s">
        <v>1059</v>
      </c>
      <c r="C3069" s="14" t="s">
        <v>1271</v>
      </c>
      <c r="D3069" s="12">
        <v>2</v>
      </c>
      <c r="E3069" s="12">
        <v>258</v>
      </c>
      <c r="F3069" s="13" t="s">
        <v>1110</v>
      </c>
      <c r="G3069" s="12">
        <v>957</v>
      </c>
      <c r="H3069" s="12">
        <v>1980</v>
      </c>
      <c r="I3069" s="11">
        <v>10.343999999999999</v>
      </c>
      <c r="J3069" s="11">
        <v>9.8209999999999997</v>
      </c>
      <c r="K3069" s="11">
        <v>9.8320000000000007</v>
      </c>
      <c r="L3069" s="11">
        <v>8.51</v>
      </c>
      <c r="M3069" s="11">
        <v>6.98</v>
      </c>
      <c r="N3069" s="11">
        <v>5.82</v>
      </c>
      <c r="O3069" s="11">
        <v>4.3719999999999999</v>
      </c>
      <c r="P3069" s="11">
        <v>4.141</v>
      </c>
      <c r="Q3069" s="11">
        <v>3.4079999999999999</v>
      </c>
      <c r="R3069" s="11">
        <v>2.919</v>
      </c>
      <c r="S3069" s="11">
        <v>2.0990000000000002</v>
      </c>
      <c r="T3069" s="11">
        <v>1.78</v>
      </c>
      <c r="U3069" s="11">
        <v>1.167</v>
      </c>
      <c r="V3069" s="11">
        <v>1.125</v>
      </c>
      <c r="W3069" s="11">
        <v>0.65100000000000002</v>
      </c>
      <c r="X3069" s="11">
        <v>0.40799999999999997</v>
      </c>
      <c r="Y3069" s="11">
        <v>0.126</v>
      </c>
      <c r="Z3069" s="11">
        <v>4.7E-2</v>
      </c>
      <c r="AA3069" s="11">
        <v>1.4E-2</v>
      </c>
      <c r="AB3069" s="11">
        <v>2E-3</v>
      </c>
      <c r="AC3069" s="11">
        <v>0</v>
      </c>
    </row>
    <row r="3070" spans="1:29" ht="11.5" hidden="1">
      <c r="A3070" s="15">
        <v>3053</v>
      </c>
      <c r="B3070" s="13" t="s">
        <v>1059</v>
      </c>
      <c r="C3070" s="14" t="s">
        <v>1271</v>
      </c>
      <c r="D3070" s="12">
        <v>2</v>
      </c>
      <c r="E3070" s="12">
        <v>258</v>
      </c>
      <c r="F3070" s="13" t="s">
        <v>1110</v>
      </c>
      <c r="G3070" s="12">
        <v>957</v>
      </c>
      <c r="H3070" s="12">
        <v>1985</v>
      </c>
      <c r="I3070" s="11">
        <v>11.019</v>
      </c>
      <c r="J3070" s="11">
        <v>10.079000000000001</v>
      </c>
      <c r="K3070" s="11">
        <v>10.478</v>
      </c>
      <c r="L3070" s="11">
        <v>10.147</v>
      </c>
      <c r="M3070" s="11">
        <v>7.8769999999999998</v>
      </c>
      <c r="N3070" s="11">
        <v>7.2750000000000004</v>
      </c>
      <c r="O3070" s="11">
        <v>6.6070000000000002</v>
      </c>
      <c r="P3070" s="11">
        <v>4.2229999999999999</v>
      </c>
      <c r="Q3070" s="11">
        <v>4.3760000000000003</v>
      </c>
      <c r="R3070" s="11">
        <v>3</v>
      </c>
      <c r="S3070" s="11">
        <v>2.8460000000000001</v>
      </c>
      <c r="T3070" s="11">
        <v>1.976</v>
      </c>
      <c r="U3070" s="11">
        <v>1.758</v>
      </c>
      <c r="V3070" s="11">
        <v>0.79600000000000004</v>
      </c>
      <c r="W3070" s="11">
        <v>1.161</v>
      </c>
      <c r="X3070" s="11">
        <v>0.31</v>
      </c>
      <c r="Y3070" s="11">
        <v>0.36499999999999999</v>
      </c>
      <c r="Z3070" s="11">
        <v>5.8999999999999997E-2</v>
      </c>
      <c r="AA3070" s="11">
        <v>1.6E-2</v>
      </c>
      <c r="AB3070" s="11">
        <v>3.0000000000000001E-3</v>
      </c>
      <c r="AC3070" s="11">
        <v>0</v>
      </c>
    </row>
    <row r="3071" spans="1:29" ht="11.5" hidden="1">
      <c r="A3071" s="15">
        <v>3054</v>
      </c>
      <c r="B3071" s="13" t="s">
        <v>1059</v>
      </c>
      <c r="C3071" s="14" t="s">
        <v>1271</v>
      </c>
      <c r="D3071" s="12">
        <v>2</v>
      </c>
      <c r="E3071" s="12">
        <v>258</v>
      </c>
      <c r="F3071" s="13" t="s">
        <v>1110</v>
      </c>
      <c r="G3071" s="12">
        <v>957</v>
      </c>
      <c r="H3071" s="12">
        <v>1990</v>
      </c>
      <c r="I3071" s="11">
        <v>13.212999999999999</v>
      </c>
      <c r="J3071" s="11">
        <v>11.19</v>
      </c>
      <c r="K3071" s="11">
        <v>10.147</v>
      </c>
      <c r="L3071" s="11">
        <v>10.256</v>
      </c>
      <c r="M3071" s="11">
        <v>10.021000000000001</v>
      </c>
      <c r="N3071" s="11">
        <v>8.0749999999999993</v>
      </c>
      <c r="O3071" s="11">
        <v>7.1740000000000004</v>
      </c>
      <c r="P3071" s="11">
        <v>6.36</v>
      </c>
      <c r="Q3071" s="11">
        <v>4.3159999999999998</v>
      </c>
      <c r="R3071" s="11">
        <v>4.2039999999999997</v>
      </c>
      <c r="S3071" s="11">
        <v>3.0049999999999999</v>
      </c>
      <c r="T3071" s="11">
        <v>2.66</v>
      </c>
      <c r="U3071" s="11">
        <v>1.8180000000000001</v>
      </c>
      <c r="V3071" s="11">
        <v>1.512</v>
      </c>
      <c r="W3071" s="11">
        <v>0.75800000000000001</v>
      </c>
      <c r="X3071" s="11">
        <v>0.80500000000000005</v>
      </c>
      <c r="Y3071" s="11">
        <v>0.23300000000000001</v>
      </c>
      <c r="Z3071" s="11">
        <v>0.17799999999999999</v>
      </c>
      <c r="AA3071" s="11">
        <v>2.1000000000000001E-2</v>
      </c>
      <c r="AB3071" s="11">
        <v>4.0000000000000001E-3</v>
      </c>
      <c r="AC3071" s="11">
        <v>0</v>
      </c>
    </row>
    <row r="3072" spans="1:29" ht="11.5" hidden="1">
      <c r="A3072" s="15">
        <v>3055</v>
      </c>
      <c r="B3072" s="13" t="s">
        <v>1059</v>
      </c>
      <c r="C3072" s="14" t="s">
        <v>1271</v>
      </c>
      <c r="D3072" s="12">
        <v>2</v>
      </c>
      <c r="E3072" s="12">
        <v>258</v>
      </c>
      <c r="F3072" s="13" t="s">
        <v>1110</v>
      </c>
      <c r="G3072" s="12">
        <v>957</v>
      </c>
      <c r="H3072" s="12">
        <v>1995</v>
      </c>
      <c r="I3072" s="11">
        <v>12.131</v>
      </c>
      <c r="J3072" s="11">
        <v>12.737</v>
      </c>
      <c r="K3072" s="11">
        <v>11.473000000000001</v>
      </c>
      <c r="L3072" s="11">
        <v>9.8350000000000009</v>
      </c>
      <c r="M3072" s="11">
        <v>9.875</v>
      </c>
      <c r="N3072" s="11">
        <v>9.6829999999999998</v>
      </c>
      <c r="O3072" s="11">
        <v>8.7810000000000006</v>
      </c>
      <c r="P3072" s="11">
        <v>6.968</v>
      </c>
      <c r="Q3072" s="11">
        <v>5.9870000000000001</v>
      </c>
      <c r="R3072" s="11">
        <v>4.2560000000000002</v>
      </c>
      <c r="S3072" s="11">
        <v>3.8069999999999999</v>
      </c>
      <c r="T3072" s="11">
        <v>2.899</v>
      </c>
      <c r="U3072" s="11">
        <v>2.3730000000000002</v>
      </c>
      <c r="V3072" s="11">
        <v>1.5469999999999999</v>
      </c>
      <c r="W3072" s="11">
        <v>1.202</v>
      </c>
      <c r="X3072" s="11">
        <v>0.58599999999999997</v>
      </c>
      <c r="Y3072" s="11">
        <v>0.55500000000000005</v>
      </c>
      <c r="Z3072" s="11">
        <v>0.114</v>
      </c>
      <c r="AA3072" s="11">
        <v>6.3E-2</v>
      </c>
      <c r="AB3072" s="11">
        <v>5.0000000000000001E-3</v>
      </c>
      <c r="AC3072" s="11">
        <v>1E-3</v>
      </c>
    </row>
    <row r="3073" spans="1:29" ht="11.5" hidden="1">
      <c r="A3073" s="15">
        <v>3056</v>
      </c>
      <c r="B3073" s="13" t="s">
        <v>1059</v>
      </c>
      <c r="C3073" s="14" t="s">
        <v>1271</v>
      </c>
      <c r="D3073" s="12">
        <v>2</v>
      </c>
      <c r="E3073" s="12">
        <v>258</v>
      </c>
      <c r="F3073" s="13" t="s">
        <v>1110</v>
      </c>
      <c r="G3073" s="12">
        <v>957</v>
      </c>
      <c r="H3073" s="12">
        <v>2000</v>
      </c>
      <c r="I3073" s="11">
        <v>11.6</v>
      </c>
      <c r="J3073" s="11">
        <v>12.173</v>
      </c>
      <c r="K3073" s="11">
        <v>13.266</v>
      </c>
      <c r="L3073" s="11">
        <v>11.654</v>
      </c>
      <c r="M3073" s="11">
        <v>8.8049999999999997</v>
      </c>
      <c r="N3073" s="11">
        <v>10.278</v>
      </c>
      <c r="O3073" s="11">
        <v>10.29</v>
      </c>
      <c r="P3073" s="11">
        <v>9.5960000000000001</v>
      </c>
      <c r="Q3073" s="11">
        <v>6.9420000000000002</v>
      </c>
      <c r="R3073" s="11">
        <v>6.2489999999999997</v>
      </c>
      <c r="S3073" s="11">
        <v>4.1840000000000002</v>
      </c>
      <c r="T3073" s="11">
        <v>3.7109999999999999</v>
      </c>
      <c r="U3073" s="11">
        <v>2.794</v>
      </c>
      <c r="V3073" s="11">
        <v>2.137</v>
      </c>
      <c r="W3073" s="11">
        <v>1.365</v>
      </c>
      <c r="X3073" s="11">
        <v>1.012</v>
      </c>
      <c r="Y3073" s="11">
        <v>0.45800000000000002</v>
      </c>
      <c r="Z3073" s="11">
        <v>0.28999999999999998</v>
      </c>
      <c r="AA3073" s="11">
        <v>4.2999999999999997E-2</v>
      </c>
      <c r="AB3073" s="11">
        <v>1.6E-2</v>
      </c>
      <c r="AC3073" s="11">
        <v>1E-3</v>
      </c>
    </row>
    <row r="3074" spans="1:29" ht="11.5" hidden="1">
      <c r="A3074" s="15">
        <v>3057</v>
      </c>
      <c r="B3074" s="13" t="s">
        <v>1059</v>
      </c>
      <c r="C3074" s="14" t="s">
        <v>1271</v>
      </c>
      <c r="D3074" s="12">
        <v>2</v>
      </c>
      <c r="E3074" s="12">
        <v>258</v>
      </c>
      <c r="F3074" s="13" t="s">
        <v>1110</v>
      </c>
      <c r="G3074" s="12">
        <v>957</v>
      </c>
      <c r="H3074" s="12">
        <v>2005</v>
      </c>
      <c r="I3074" s="11">
        <v>11.204000000000001</v>
      </c>
      <c r="J3074" s="11">
        <v>11.837</v>
      </c>
      <c r="K3074" s="11">
        <v>12.32</v>
      </c>
      <c r="L3074" s="11">
        <v>12.983000000000001</v>
      </c>
      <c r="M3074" s="11">
        <v>10.96</v>
      </c>
      <c r="N3074" s="11">
        <v>9.8130000000000006</v>
      </c>
      <c r="O3074" s="11">
        <v>10.304</v>
      </c>
      <c r="P3074" s="11">
        <v>10.175000000000001</v>
      </c>
      <c r="Q3074" s="11">
        <v>9.266</v>
      </c>
      <c r="R3074" s="11">
        <v>7.0430000000000001</v>
      </c>
      <c r="S3074" s="11">
        <v>5.9459999999999997</v>
      </c>
      <c r="T3074" s="11">
        <v>4.101</v>
      </c>
      <c r="U3074" s="11">
        <v>3.53</v>
      </c>
      <c r="V3074" s="11">
        <v>2.5419999999999998</v>
      </c>
      <c r="W3074" s="11">
        <v>1.8959999999999999</v>
      </c>
      <c r="X3074" s="11">
        <v>1.137</v>
      </c>
      <c r="Y3074" s="11">
        <v>0.71399999999999997</v>
      </c>
      <c r="Z3074" s="11">
        <v>0.251</v>
      </c>
      <c r="AA3074" s="11">
        <v>0.11700000000000001</v>
      </c>
      <c r="AB3074" s="11">
        <v>1.2E-2</v>
      </c>
      <c r="AC3074" s="11">
        <v>3.0000000000000001E-3</v>
      </c>
    </row>
    <row r="3075" spans="1:29" ht="11.5" hidden="1">
      <c r="A3075" s="15">
        <v>3058</v>
      </c>
      <c r="B3075" s="13" t="s">
        <v>1059</v>
      </c>
      <c r="C3075" s="14" t="s">
        <v>1271</v>
      </c>
      <c r="D3075" s="12">
        <v>2</v>
      </c>
      <c r="E3075" s="12">
        <v>258</v>
      </c>
      <c r="F3075" s="13" t="s">
        <v>1110</v>
      </c>
      <c r="G3075" s="12">
        <v>957</v>
      </c>
      <c r="H3075" s="12">
        <v>2010</v>
      </c>
      <c r="I3075" s="11">
        <v>10.317</v>
      </c>
      <c r="J3075" s="11">
        <v>10.904999999999999</v>
      </c>
      <c r="K3075" s="11">
        <v>11.613</v>
      </c>
      <c r="L3075" s="11">
        <v>11.393000000000001</v>
      </c>
      <c r="M3075" s="11">
        <v>11.821999999999999</v>
      </c>
      <c r="N3075" s="11">
        <v>10.968999999999999</v>
      </c>
      <c r="O3075" s="11">
        <v>9.2639999999999993</v>
      </c>
      <c r="P3075" s="11">
        <v>10.023999999999999</v>
      </c>
      <c r="Q3075" s="11">
        <v>10.061999999999999</v>
      </c>
      <c r="R3075" s="11">
        <v>8.5990000000000002</v>
      </c>
      <c r="S3075" s="11">
        <v>6.7190000000000003</v>
      </c>
      <c r="T3075" s="11">
        <v>5.9</v>
      </c>
      <c r="U3075" s="11">
        <v>3.778</v>
      </c>
      <c r="V3075" s="11">
        <v>3.3069999999999999</v>
      </c>
      <c r="W3075" s="11">
        <v>2.222</v>
      </c>
      <c r="X3075" s="11">
        <v>1.776</v>
      </c>
      <c r="Y3075" s="11">
        <v>0.83199999999999996</v>
      </c>
      <c r="Z3075" s="11">
        <v>0.40899999999999997</v>
      </c>
      <c r="AA3075" s="11">
        <v>0.105</v>
      </c>
      <c r="AB3075" s="11">
        <v>3.1E-2</v>
      </c>
      <c r="AC3075" s="11">
        <v>2E-3</v>
      </c>
    </row>
    <row r="3076" spans="1:29" ht="11.5" hidden="1">
      <c r="A3076" s="15">
        <v>3059</v>
      </c>
      <c r="B3076" s="13" t="s">
        <v>1059</v>
      </c>
      <c r="C3076" s="14" t="s">
        <v>1271</v>
      </c>
      <c r="D3076" s="12">
        <v>2</v>
      </c>
      <c r="E3076" s="12">
        <v>258</v>
      </c>
      <c r="F3076" s="13" t="s">
        <v>1110</v>
      </c>
      <c r="G3076" s="12">
        <v>957</v>
      </c>
      <c r="H3076" s="12">
        <v>2015</v>
      </c>
      <c r="I3076" s="11">
        <v>9.4830000000000005</v>
      </c>
      <c r="J3076" s="11">
        <v>11.307</v>
      </c>
      <c r="K3076" s="11">
        <v>10.339</v>
      </c>
      <c r="L3076" s="11">
        <v>11.16</v>
      </c>
      <c r="M3076" s="11">
        <v>9.8469999999999995</v>
      </c>
      <c r="N3076" s="11">
        <v>11.872</v>
      </c>
      <c r="O3076" s="11">
        <v>10.834</v>
      </c>
      <c r="P3076" s="11">
        <v>9.4480000000000004</v>
      </c>
      <c r="Q3076" s="11">
        <v>10.478999999999999</v>
      </c>
      <c r="R3076" s="11">
        <v>9.1999999999999993</v>
      </c>
      <c r="S3076" s="11">
        <v>8.5220000000000002</v>
      </c>
      <c r="T3076" s="11">
        <v>6.2889999999999997</v>
      </c>
      <c r="U3076" s="11">
        <v>5.5069999999999997</v>
      </c>
      <c r="V3076" s="11">
        <v>3.2250000000000001</v>
      </c>
      <c r="W3076" s="11">
        <v>3.0369999999999999</v>
      </c>
      <c r="X3076" s="11">
        <v>1.821</v>
      </c>
      <c r="Y3076" s="11">
        <v>1.369</v>
      </c>
      <c r="Z3076" s="11">
        <v>0.495</v>
      </c>
      <c r="AA3076" s="11">
        <v>0.18099999999999999</v>
      </c>
      <c r="AB3076" s="11">
        <v>3.1E-2</v>
      </c>
      <c r="AC3076" s="11">
        <v>6.0000000000000001E-3</v>
      </c>
    </row>
    <row r="3077" spans="1:29" ht="11.5" hidden="1">
      <c r="A3077" s="15">
        <v>3060</v>
      </c>
      <c r="B3077" s="13" t="s">
        <v>1059</v>
      </c>
      <c r="C3077" s="14" t="s">
        <v>1271</v>
      </c>
      <c r="D3077" s="12">
        <v>2</v>
      </c>
      <c r="E3077" s="12">
        <v>258</v>
      </c>
      <c r="F3077" s="13" t="s">
        <v>1110</v>
      </c>
      <c r="G3077" s="12">
        <v>957</v>
      </c>
      <c r="H3077" s="12">
        <v>2020</v>
      </c>
      <c r="I3077" s="11">
        <v>9.81</v>
      </c>
      <c r="J3077" s="11">
        <v>9.4079999999999995</v>
      </c>
      <c r="K3077" s="11">
        <v>11.242000000000001</v>
      </c>
      <c r="L3077" s="11">
        <v>10.055999999999999</v>
      </c>
      <c r="M3077" s="11">
        <v>10.651999999999999</v>
      </c>
      <c r="N3077" s="11">
        <v>9.3659999999999997</v>
      </c>
      <c r="O3077" s="11">
        <v>11.510999999999999</v>
      </c>
      <c r="P3077" s="11">
        <v>10.574999999999999</v>
      </c>
      <c r="Q3077" s="11">
        <v>9.2560000000000002</v>
      </c>
      <c r="R3077" s="11">
        <v>10.31</v>
      </c>
      <c r="S3077" s="11">
        <v>9.0190000000000001</v>
      </c>
      <c r="T3077" s="11">
        <v>8.2959999999999994</v>
      </c>
      <c r="U3077" s="11">
        <v>6.0419999999999998</v>
      </c>
      <c r="V3077" s="11">
        <v>5.1539999999999999</v>
      </c>
      <c r="W3077" s="11">
        <v>2.8919999999999999</v>
      </c>
      <c r="X3077" s="11">
        <v>2.5590000000000002</v>
      </c>
      <c r="Y3077" s="11">
        <v>1.3680000000000001</v>
      </c>
      <c r="Z3077" s="11">
        <v>0.83799999999999997</v>
      </c>
      <c r="AA3077" s="11">
        <v>0.22700000000000001</v>
      </c>
      <c r="AB3077" s="11">
        <v>5.6000000000000001E-2</v>
      </c>
      <c r="AC3077" s="11">
        <v>6.0000000000000001E-3</v>
      </c>
    </row>
    <row r="3078" spans="1:29" ht="11.5" hidden="1">
      <c r="A3078" s="15">
        <v>3061</v>
      </c>
      <c r="B3078" s="13" t="s">
        <v>1059</v>
      </c>
      <c r="C3078" s="14" t="s">
        <v>1272</v>
      </c>
      <c r="D3078" s="12"/>
      <c r="E3078" s="12">
        <v>882</v>
      </c>
      <c r="F3078" s="13" t="s">
        <v>1110</v>
      </c>
      <c r="G3078" s="12">
        <v>957</v>
      </c>
      <c r="H3078" s="12">
        <v>1950</v>
      </c>
      <c r="I3078" s="11">
        <v>7.0960000000000001</v>
      </c>
      <c r="J3078" s="11">
        <v>6.0090000000000003</v>
      </c>
      <c r="K3078" s="11">
        <v>4.9640000000000004</v>
      </c>
      <c r="L3078" s="11">
        <v>4.0679999999999996</v>
      </c>
      <c r="M3078" s="11">
        <v>3.879</v>
      </c>
      <c r="N3078" s="11">
        <v>3.4420000000000002</v>
      </c>
      <c r="O3078" s="11">
        <v>2.4969999999999999</v>
      </c>
      <c r="P3078" s="11">
        <v>2.0270000000000001</v>
      </c>
      <c r="Q3078" s="11">
        <v>1.482</v>
      </c>
      <c r="R3078" s="11">
        <v>1.149</v>
      </c>
      <c r="S3078" s="11">
        <v>1.032</v>
      </c>
      <c r="T3078" s="11">
        <v>0.57299999999999995</v>
      </c>
      <c r="U3078" s="11">
        <v>0.70099999999999996</v>
      </c>
      <c r="V3078" s="11">
        <v>0.33900000000000002</v>
      </c>
      <c r="W3078" s="11">
        <v>0.23499999999999999</v>
      </c>
      <c r="X3078" s="11">
        <v>0.13100000000000001</v>
      </c>
      <c r="Y3078" s="11">
        <v>9.0999999999999998E-2</v>
      </c>
      <c r="Z3078" s="11">
        <v>3.4000000000000002E-2</v>
      </c>
      <c r="AA3078" s="11">
        <v>8.9999999999999993E-3</v>
      </c>
      <c r="AB3078" s="11">
        <v>2E-3</v>
      </c>
      <c r="AC3078" s="11">
        <v>0</v>
      </c>
    </row>
    <row r="3079" spans="1:29" ht="11.5" hidden="1">
      <c r="A3079" s="15">
        <v>3062</v>
      </c>
      <c r="B3079" s="13" t="s">
        <v>1059</v>
      </c>
      <c r="C3079" s="14" t="s">
        <v>1272</v>
      </c>
      <c r="D3079" s="12"/>
      <c r="E3079" s="12">
        <v>882</v>
      </c>
      <c r="F3079" s="13" t="s">
        <v>1110</v>
      </c>
      <c r="G3079" s="12">
        <v>957</v>
      </c>
      <c r="H3079" s="12">
        <v>1955</v>
      </c>
      <c r="I3079" s="11">
        <v>9.5310000000000006</v>
      </c>
      <c r="J3079" s="11">
        <v>6.8070000000000004</v>
      </c>
      <c r="K3079" s="11">
        <v>5.8170000000000002</v>
      </c>
      <c r="L3079" s="11">
        <v>4.7140000000000004</v>
      </c>
      <c r="M3079" s="11">
        <v>3.7109999999999999</v>
      </c>
      <c r="N3079" s="11">
        <v>3.5209999999999999</v>
      </c>
      <c r="O3079" s="11">
        <v>2.6259999999999999</v>
      </c>
      <c r="P3079" s="11">
        <v>2.3159999999999998</v>
      </c>
      <c r="Q3079" s="11">
        <v>1.79</v>
      </c>
      <c r="R3079" s="11">
        <v>1.3979999999999999</v>
      </c>
      <c r="S3079" s="11">
        <v>1.056</v>
      </c>
      <c r="T3079" s="11">
        <v>0.98699999999999999</v>
      </c>
      <c r="U3079" s="11">
        <v>0.59899999999999998</v>
      </c>
      <c r="V3079" s="11">
        <v>0.58799999999999997</v>
      </c>
      <c r="W3079" s="11">
        <v>0.28899999999999998</v>
      </c>
      <c r="X3079" s="11">
        <v>0.14499999999999999</v>
      </c>
      <c r="Y3079" s="11">
        <v>6.4000000000000001E-2</v>
      </c>
      <c r="Z3079" s="11">
        <v>3.3000000000000002E-2</v>
      </c>
      <c r="AA3079" s="11">
        <v>8.9999999999999993E-3</v>
      </c>
      <c r="AB3079" s="11">
        <v>0</v>
      </c>
      <c r="AC3079" s="11">
        <v>0</v>
      </c>
    </row>
    <row r="3080" spans="1:29" ht="11.5" hidden="1">
      <c r="A3080" s="15">
        <v>3063</v>
      </c>
      <c r="B3080" s="13" t="s">
        <v>1059</v>
      </c>
      <c r="C3080" s="14" t="s">
        <v>1272</v>
      </c>
      <c r="D3080" s="12"/>
      <c r="E3080" s="12">
        <v>882</v>
      </c>
      <c r="F3080" s="13" t="s">
        <v>1110</v>
      </c>
      <c r="G3080" s="12">
        <v>957</v>
      </c>
      <c r="H3080" s="12">
        <v>1960</v>
      </c>
      <c r="I3080" s="11">
        <v>10.472</v>
      </c>
      <c r="J3080" s="11">
        <v>9.1829999999999998</v>
      </c>
      <c r="K3080" s="11">
        <v>6.6790000000000003</v>
      </c>
      <c r="L3080" s="11">
        <v>5.4619999999999997</v>
      </c>
      <c r="M3080" s="11">
        <v>4.3849999999999998</v>
      </c>
      <c r="N3080" s="11">
        <v>3.8119999999999998</v>
      </c>
      <c r="O3080" s="11">
        <v>2.96</v>
      </c>
      <c r="P3080" s="11">
        <v>2.5219999999999998</v>
      </c>
      <c r="Q3080" s="11">
        <v>2.0110000000000001</v>
      </c>
      <c r="R3080" s="11">
        <v>1.7829999999999999</v>
      </c>
      <c r="S3080" s="11">
        <v>1.1879999999999999</v>
      </c>
      <c r="T3080" s="11">
        <v>0.89400000000000002</v>
      </c>
      <c r="U3080" s="11">
        <v>1.028</v>
      </c>
      <c r="V3080" s="11">
        <v>0.42199999999999999</v>
      </c>
      <c r="W3080" s="11">
        <v>0.46200000000000002</v>
      </c>
      <c r="X3080" s="11">
        <v>0.124</v>
      </c>
      <c r="Y3080" s="11">
        <v>7.4999999999999997E-2</v>
      </c>
      <c r="Z3080" s="11">
        <v>2.4E-2</v>
      </c>
      <c r="AA3080" s="11">
        <v>8.0000000000000002E-3</v>
      </c>
      <c r="AB3080" s="11">
        <v>0</v>
      </c>
      <c r="AC3080" s="11">
        <v>0</v>
      </c>
    </row>
    <row r="3081" spans="1:29" ht="11.5" hidden="1">
      <c r="A3081" s="15">
        <v>3064</v>
      </c>
      <c r="B3081" s="13" t="s">
        <v>1059</v>
      </c>
      <c r="C3081" s="14" t="s">
        <v>1272</v>
      </c>
      <c r="D3081" s="12"/>
      <c r="E3081" s="12">
        <v>882</v>
      </c>
      <c r="F3081" s="13" t="s">
        <v>1110</v>
      </c>
      <c r="G3081" s="12">
        <v>957</v>
      </c>
      <c r="H3081" s="12">
        <v>1965</v>
      </c>
      <c r="I3081" s="11">
        <v>12.534000000000001</v>
      </c>
      <c r="J3081" s="11">
        <v>10.539</v>
      </c>
      <c r="K3081" s="11">
        <v>8.766</v>
      </c>
      <c r="L3081" s="11">
        <v>6.0819999999999999</v>
      </c>
      <c r="M3081" s="11">
        <v>4.8179999999999996</v>
      </c>
      <c r="N3081" s="11">
        <v>4.1050000000000004</v>
      </c>
      <c r="O3081" s="11">
        <v>3.6339999999999999</v>
      </c>
      <c r="P3081" s="11">
        <v>2.93</v>
      </c>
      <c r="Q3081" s="11">
        <v>2.202</v>
      </c>
      <c r="R3081" s="11">
        <v>1.919</v>
      </c>
      <c r="S3081" s="11">
        <v>1.579</v>
      </c>
      <c r="T3081" s="11">
        <v>1.095</v>
      </c>
      <c r="U3081" s="11">
        <v>0.85599999999999998</v>
      </c>
      <c r="V3081" s="11">
        <v>0.80200000000000005</v>
      </c>
      <c r="W3081" s="11">
        <v>0.38300000000000001</v>
      </c>
      <c r="X3081" s="11">
        <v>0.28599999999999998</v>
      </c>
      <c r="Y3081" s="11">
        <v>6.7000000000000004E-2</v>
      </c>
      <c r="Z3081" s="11">
        <v>0.03</v>
      </c>
      <c r="AA3081" s="11">
        <v>5.0000000000000001E-3</v>
      </c>
      <c r="AB3081" s="11">
        <v>0</v>
      </c>
      <c r="AC3081" s="11">
        <v>0</v>
      </c>
    </row>
    <row r="3082" spans="1:29" ht="11.5" hidden="1">
      <c r="A3082" s="15">
        <v>3065</v>
      </c>
      <c r="B3082" s="13" t="s">
        <v>1059</v>
      </c>
      <c r="C3082" s="14" t="s">
        <v>1272</v>
      </c>
      <c r="D3082" s="12"/>
      <c r="E3082" s="12">
        <v>882</v>
      </c>
      <c r="F3082" s="13" t="s">
        <v>1110</v>
      </c>
      <c r="G3082" s="12">
        <v>957</v>
      </c>
      <c r="H3082" s="12">
        <v>1970</v>
      </c>
      <c r="I3082" s="11">
        <v>12.987</v>
      </c>
      <c r="J3082" s="11">
        <v>12.377000000000001</v>
      </c>
      <c r="K3082" s="11">
        <v>9.8849999999999998</v>
      </c>
      <c r="L3082" s="11">
        <v>8.0850000000000009</v>
      </c>
      <c r="M3082" s="11">
        <v>4.6509999999999998</v>
      </c>
      <c r="N3082" s="11">
        <v>4.3760000000000003</v>
      </c>
      <c r="O3082" s="11">
        <v>3.4910000000000001</v>
      </c>
      <c r="P3082" s="11">
        <v>3.4319999999999999</v>
      </c>
      <c r="Q3082" s="11">
        <v>2.5720000000000001</v>
      </c>
      <c r="R3082" s="11">
        <v>2.169</v>
      </c>
      <c r="S3082" s="11">
        <v>1.944</v>
      </c>
      <c r="T3082" s="11">
        <v>1.395</v>
      </c>
      <c r="U3082" s="11">
        <v>1.0860000000000001</v>
      </c>
      <c r="V3082" s="11">
        <v>0.68799999999999994</v>
      </c>
      <c r="W3082" s="11">
        <v>0.66100000000000003</v>
      </c>
      <c r="X3082" s="11">
        <v>0.216</v>
      </c>
      <c r="Y3082" s="11">
        <v>0.158</v>
      </c>
      <c r="Z3082" s="11">
        <v>2.7E-2</v>
      </c>
      <c r="AA3082" s="11">
        <v>8.0000000000000002E-3</v>
      </c>
      <c r="AB3082" s="11">
        <v>0</v>
      </c>
      <c r="AC3082" s="11">
        <v>0</v>
      </c>
    </row>
    <row r="3083" spans="1:29" ht="11.5" hidden="1">
      <c r="A3083" s="15">
        <v>3066</v>
      </c>
      <c r="B3083" s="13" t="s">
        <v>1059</v>
      </c>
      <c r="C3083" s="14" t="s">
        <v>1272</v>
      </c>
      <c r="D3083" s="12"/>
      <c r="E3083" s="12">
        <v>882</v>
      </c>
      <c r="F3083" s="13" t="s">
        <v>1110</v>
      </c>
      <c r="G3083" s="12">
        <v>957</v>
      </c>
      <c r="H3083" s="12">
        <v>1975</v>
      </c>
      <c r="I3083" s="11">
        <v>12.682</v>
      </c>
      <c r="J3083" s="11">
        <v>12.266999999999999</v>
      </c>
      <c r="K3083" s="11">
        <v>11.573</v>
      </c>
      <c r="L3083" s="11">
        <v>8.77</v>
      </c>
      <c r="M3083" s="11">
        <v>6.1619999999999999</v>
      </c>
      <c r="N3083" s="11">
        <v>3.7639999999999998</v>
      </c>
      <c r="O3083" s="11">
        <v>3.7949999999999999</v>
      </c>
      <c r="P3083" s="11">
        <v>3.032</v>
      </c>
      <c r="Q3083" s="11">
        <v>3.0790000000000002</v>
      </c>
      <c r="R3083" s="11">
        <v>2.403</v>
      </c>
      <c r="S3083" s="11">
        <v>2.2029999999999998</v>
      </c>
      <c r="T3083" s="11">
        <v>1.5629999999999999</v>
      </c>
      <c r="U3083" s="11">
        <v>1.27</v>
      </c>
      <c r="V3083" s="11">
        <v>0.84599999999999997</v>
      </c>
      <c r="W3083" s="11">
        <v>0.54600000000000004</v>
      </c>
      <c r="X3083" s="11">
        <v>0.40200000000000002</v>
      </c>
      <c r="Y3083" s="11">
        <v>0.122</v>
      </c>
      <c r="Z3083" s="11">
        <v>6.6000000000000003E-2</v>
      </c>
      <c r="AA3083" s="11">
        <v>7.0000000000000001E-3</v>
      </c>
      <c r="AB3083" s="11">
        <v>0</v>
      </c>
      <c r="AC3083" s="11">
        <v>0</v>
      </c>
    </row>
    <row r="3084" spans="1:29" ht="11.5" hidden="1">
      <c r="A3084" s="15">
        <v>3067</v>
      </c>
      <c r="B3084" s="13" t="s">
        <v>1059</v>
      </c>
      <c r="C3084" s="14" t="s">
        <v>1272</v>
      </c>
      <c r="D3084" s="12"/>
      <c r="E3084" s="12">
        <v>882</v>
      </c>
      <c r="F3084" s="13" t="s">
        <v>1110</v>
      </c>
      <c r="G3084" s="12">
        <v>957</v>
      </c>
      <c r="H3084" s="12">
        <v>1980</v>
      </c>
      <c r="I3084" s="11">
        <v>11.461</v>
      </c>
      <c r="J3084" s="11">
        <v>11.414</v>
      </c>
      <c r="K3084" s="11">
        <v>11.159000000000001</v>
      </c>
      <c r="L3084" s="11">
        <v>10.182</v>
      </c>
      <c r="M3084" s="11">
        <v>6.657</v>
      </c>
      <c r="N3084" s="11">
        <v>4.8360000000000003</v>
      </c>
      <c r="O3084" s="11">
        <v>3.4220000000000002</v>
      </c>
      <c r="P3084" s="11">
        <v>3.464</v>
      </c>
      <c r="Q3084" s="11">
        <v>2.7010000000000001</v>
      </c>
      <c r="R3084" s="11">
        <v>2.8780000000000001</v>
      </c>
      <c r="S3084" s="11">
        <v>2.23</v>
      </c>
      <c r="T3084" s="11">
        <v>1.9159999999999999</v>
      </c>
      <c r="U3084" s="11">
        <v>1.3660000000000001</v>
      </c>
      <c r="V3084" s="11">
        <v>1.0069999999999999</v>
      </c>
      <c r="W3084" s="11">
        <v>0.64500000000000002</v>
      </c>
      <c r="X3084" s="11">
        <v>0.34399999999999997</v>
      </c>
      <c r="Y3084" s="11">
        <v>0.23400000000000001</v>
      </c>
      <c r="Z3084" s="11">
        <v>5.1999999999999998E-2</v>
      </c>
      <c r="AA3084" s="11">
        <v>1.7999999999999999E-2</v>
      </c>
      <c r="AB3084" s="11">
        <v>0</v>
      </c>
      <c r="AC3084" s="11">
        <v>0</v>
      </c>
    </row>
    <row r="3085" spans="1:29" ht="11.5" hidden="1">
      <c r="A3085" s="15">
        <v>3068</v>
      </c>
      <c r="B3085" s="13" t="s">
        <v>1059</v>
      </c>
      <c r="C3085" s="14" t="s">
        <v>1272</v>
      </c>
      <c r="D3085" s="12"/>
      <c r="E3085" s="12">
        <v>882</v>
      </c>
      <c r="F3085" s="13" t="s">
        <v>1110</v>
      </c>
      <c r="G3085" s="12">
        <v>957</v>
      </c>
      <c r="H3085" s="12">
        <v>1985</v>
      </c>
      <c r="I3085" s="11">
        <v>10.991</v>
      </c>
      <c r="J3085" s="11">
        <v>10.56</v>
      </c>
      <c r="K3085" s="11">
        <v>10.532999999999999</v>
      </c>
      <c r="L3085" s="11">
        <v>10.055999999999999</v>
      </c>
      <c r="M3085" s="11">
        <v>7.6369999999999996</v>
      </c>
      <c r="N3085" s="11">
        <v>4.915</v>
      </c>
      <c r="O3085" s="11">
        <v>4.5419999999999998</v>
      </c>
      <c r="P3085" s="11">
        <v>3.1619999999999999</v>
      </c>
      <c r="Q3085" s="11">
        <v>3.2730000000000001</v>
      </c>
      <c r="R3085" s="11">
        <v>2.476</v>
      </c>
      <c r="S3085" s="11">
        <v>2.65</v>
      </c>
      <c r="T3085" s="11">
        <v>1.9790000000000001</v>
      </c>
      <c r="U3085" s="11">
        <v>1.6419999999999999</v>
      </c>
      <c r="V3085" s="11">
        <v>0.98099999999999998</v>
      </c>
      <c r="W3085" s="11">
        <v>0.751</v>
      </c>
      <c r="X3085" s="11">
        <v>0.38700000000000001</v>
      </c>
      <c r="Y3085" s="11">
        <v>0.20699999999999999</v>
      </c>
      <c r="Z3085" s="11">
        <v>0.10199999999999999</v>
      </c>
      <c r="AA3085" s="11">
        <v>1.4999999999999999E-2</v>
      </c>
      <c r="AB3085" s="11">
        <v>3.0000000000000001E-3</v>
      </c>
      <c r="AC3085" s="11">
        <v>0</v>
      </c>
    </row>
    <row r="3086" spans="1:29" ht="11.5" hidden="1">
      <c r="A3086" s="15">
        <v>3069</v>
      </c>
      <c r="B3086" s="13" t="s">
        <v>1059</v>
      </c>
      <c r="C3086" s="14" t="s">
        <v>1272</v>
      </c>
      <c r="D3086" s="12"/>
      <c r="E3086" s="12">
        <v>882</v>
      </c>
      <c r="F3086" s="13" t="s">
        <v>1110</v>
      </c>
      <c r="G3086" s="12">
        <v>957</v>
      </c>
      <c r="H3086" s="12">
        <v>1990</v>
      </c>
      <c r="I3086" s="11">
        <v>10.884</v>
      </c>
      <c r="J3086" s="11">
        <v>10.006</v>
      </c>
      <c r="K3086" s="11">
        <v>9.7850000000000001</v>
      </c>
      <c r="L3086" s="11">
        <v>9.7710000000000008</v>
      </c>
      <c r="M3086" s="11">
        <v>7.3440000000000003</v>
      </c>
      <c r="N3086" s="11">
        <v>6.1040000000000001</v>
      </c>
      <c r="O3086" s="11">
        <v>4.2270000000000003</v>
      </c>
      <c r="P3086" s="11">
        <v>4.1180000000000003</v>
      </c>
      <c r="Q3086" s="11">
        <v>2.9729999999999999</v>
      </c>
      <c r="R3086" s="11">
        <v>3.0289999999999999</v>
      </c>
      <c r="S3086" s="11">
        <v>2.2549999999999999</v>
      </c>
      <c r="T3086" s="11">
        <v>2.327</v>
      </c>
      <c r="U3086" s="11">
        <v>1.75</v>
      </c>
      <c r="V3086" s="11">
        <v>1.4219999999999999</v>
      </c>
      <c r="W3086" s="11">
        <v>0.82199999999999995</v>
      </c>
      <c r="X3086" s="11">
        <v>0.58499999999999996</v>
      </c>
      <c r="Y3086" s="11">
        <v>0.29199999999999998</v>
      </c>
      <c r="Z3086" s="11">
        <v>9.0999999999999998E-2</v>
      </c>
      <c r="AA3086" s="11">
        <v>2.9000000000000001E-2</v>
      </c>
      <c r="AB3086" s="11">
        <v>2E-3</v>
      </c>
      <c r="AC3086" s="11">
        <v>0</v>
      </c>
    </row>
    <row r="3087" spans="1:29" ht="11.5" hidden="1">
      <c r="A3087" s="15">
        <v>3070</v>
      </c>
      <c r="B3087" s="13" t="s">
        <v>1059</v>
      </c>
      <c r="C3087" s="14" t="s">
        <v>1272</v>
      </c>
      <c r="D3087" s="12"/>
      <c r="E3087" s="12">
        <v>882</v>
      </c>
      <c r="F3087" s="13" t="s">
        <v>1110</v>
      </c>
      <c r="G3087" s="12">
        <v>957</v>
      </c>
      <c r="H3087" s="12">
        <v>1995</v>
      </c>
      <c r="I3087" s="11">
        <v>12.03</v>
      </c>
      <c r="J3087" s="11">
        <v>10.663</v>
      </c>
      <c r="K3087" s="11">
        <v>10.039999999999999</v>
      </c>
      <c r="L3087" s="11">
        <v>8.6189999999999998</v>
      </c>
      <c r="M3087" s="11">
        <v>7.2690000000000001</v>
      </c>
      <c r="N3087" s="11">
        <v>6.3140000000000001</v>
      </c>
      <c r="O3087" s="11">
        <v>5.4930000000000003</v>
      </c>
      <c r="P3087" s="11">
        <v>3.7949999999999999</v>
      </c>
      <c r="Q3087" s="11">
        <v>3.9009999999999998</v>
      </c>
      <c r="R3087" s="11">
        <v>2.84</v>
      </c>
      <c r="S3087" s="11">
        <v>2.8879999999999999</v>
      </c>
      <c r="T3087" s="11">
        <v>1.9059999999999999</v>
      </c>
      <c r="U3087" s="11">
        <v>2.0830000000000002</v>
      </c>
      <c r="V3087" s="11">
        <v>1.5249999999999999</v>
      </c>
      <c r="W3087" s="11">
        <v>1.0589999999999999</v>
      </c>
      <c r="X3087" s="11">
        <v>0.64600000000000002</v>
      </c>
      <c r="Y3087" s="11">
        <v>0.38100000000000001</v>
      </c>
      <c r="Z3087" s="11">
        <v>0.126</v>
      </c>
      <c r="AA3087" s="11">
        <v>2.5000000000000001E-2</v>
      </c>
      <c r="AB3087" s="11">
        <v>4.0000000000000001E-3</v>
      </c>
      <c r="AC3087" s="11">
        <v>0</v>
      </c>
    </row>
    <row r="3088" spans="1:29" ht="11.5" hidden="1">
      <c r="A3088" s="15">
        <v>3071</v>
      </c>
      <c r="B3088" s="13" t="s">
        <v>1059</v>
      </c>
      <c r="C3088" s="14" t="s">
        <v>1272</v>
      </c>
      <c r="D3088" s="12"/>
      <c r="E3088" s="12">
        <v>882</v>
      </c>
      <c r="F3088" s="13" t="s">
        <v>1110</v>
      </c>
      <c r="G3088" s="12">
        <v>957</v>
      </c>
      <c r="H3088" s="12">
        <v>2000</v>
      </c>
      <c r="I3088" s="11">
        <v>12.204000000000001</v>
      </c>
      <c r="J3088" s="11">
        <v>11.689</v>
      </c>
      <c r="K3088" s="11">
        <v>10.026999999999999</v>
      </c>
      <c r="L3088" s="11">
        <v>8.2279999999999998</v>
      </c>
      <c r="M3088" s="11">
        <v>6.7510000000000003</v>
      </c>
      <c r="N3088" s="11">
        <v>6.2329999999999997</v>
      </c>
      <c r="O3088" s="11">
        <v>5.6079999999999997</v>
      </c>
      <c r="P3088" s="11">
        <v>4.8680000000000003</v>
      </c>
      <c r="Q3088" s="11">
        <v>4.085</v>
      </c>
      <c r="R3088" s="11">
        <v>3.218</v>
      </c>
      <c r="S3088" s="11">
        <v>2.532</v>
      </c>
      <c r="T3088" s="11">
        <v>2.1720000000000002</v>
      </c>
      <c r="U3088" s="11">
        <v>1.8129999999999999</v>
      </c>
      <c r="V3088" s="11">
        <v>1.518</v>
      </c>
      <c r="W3088" s="11">
        <v>1.1930000000000001</v>
      </c>
      <c r="X3088" s="11">
        <v>0.82099999999999995</v>
      </c>
      <c r="Y3088" s="11">
        <v>0.435</v>
      </c>
      <c r="Z3088" s="11">
        <v>0.14599999999999999</v>
      </c>
      <c r="AA3088" s="11">
        <v>2.8000000000000001E-2</v>
      </c>
      <c r="AB3088" s="11">
        <v>3.0000000000000001E-3</v>
      </c>
      <c r="AC3088" s="11">
        <v>0</v>
      </c>
    </row>
    <row r="3089" spans="1:29" ht="11.5" hidden="1">
      <c r="A3089" s="15">
        <v>3072</v>
      </c>
      <c r="B3089" s="13" t="s">
        <v>1059</v>
      </c>
      <c r="C3089" s="14" t="s">
        <v>1272</v>
      </c>
      <c r="D3089" s="12"/>
      <c r="E3089" s="12">
        <v>882</v>
      </c>
      <c r="F3089" s="13" t="s">
        <v>1110</v>
      </c>
      <c r="G3089" s="12">
        <v>957</v>
      </c>
      <c r="H3089" s="12">
        <v>2005</v>
      </c>
      <c r="I3089" s="11">
        <v>12.127000000000001</v>
      </c>
      <c r="J3089" s="11">
        <v>11.288</v>
      </c>
      <c r="K3089" s="11">
        <v>10.675000000000001</v>
      </c>
      <c r="L3089" s="11">
        <v>8.41</v>
      </c>
      <c r="M3089" s="11">
        <v>6.6260000000000003</v>
      </c>
      <c r="N3089" s="11">
        <v>6.0670000000000002</v>
      </c>
      <c r="O3089" s="11">
        <v>5.7210000000000001</v>
      </c>
      <c r="P3089" s="11">
        <v>5.24</v>
      </c>
      <c r="Q3089" s="11">
        <v>4.5960000000000001</v>
      </c>
      <c r="R3089" s="11">
        <v>3.8010000000000002</v>
      </c>
      <c r="S3089" s="11">
        <v>3.1230000000000002</v>
      </c>
      <c r="T3089" s="11">
        <v>2.3069999999999999</v>
      </c>
      <c r="U3089" s="11">
        <v>1.915</v>
      </c>
      <c r="V3089" s="11">
        <v>1.659</v>
      </c>
      <c r="W3089" s="11">
        <v>1.236</v>
      </c>
      <c r="X3089" s="11">
        <v>1.036</v>
      </c>
      <c r="Y3089" s="11">
        <v>0.54600000000000004</v>
      </c>
      <c r="Z3089" s="11">
        <v>0.18099999999999999</v>
      </c>
      <c r="AA3089" s="11">
        <v>3.5999999999999997E-2</v>
      </c>
      <c r="AB3089" s="11">
        <v>3.0000000000000001E-3</v>
      </c>
      <c r="AC3089" s="11">
        <v>0</v>
      </c>
    </row>
    <row r="3090" spans="1:29" ht="11.5" hidden="1">
      <c r="A3090" s="15">
        <v>3073</v>
      </c>
      <c r="B3090" s="13" t="s">
        <v>1059</v>
      </c>
      <c r="C3090" s="14" t="s">
        <v>1272</v>
      </c>
      <c r="D3090" s="12"/>
      <c r="E3090" s="12">
        <v>882</v>
      </c>
      <c r="F3090" s="13" t="s">
        <v>1110</v>
      </c>
      <c r="G3090" s="12">
        <v>957</v>
      </c>
      <c r="H3090" s="12">
        <v>2010</v>
      </c>
      <c r="I3090" s="11">
        <v>12.441000000000001</v>
      </c>
      <c r="J3090" s="11">
        <v>11.337999999999999</v>
      </c>
      <c r="K3090" s="11">
        <v>10.516999999999999</v>
      </c>
      <c r="L3090" s="11">
        <v>9.2289999999999992</v>
      </c>
      <c r="M3090" s="11">
        <v>7.0209999999999999</v>
      </c>
      <c r="N3090" s="11">
        <v>6.1360000000000001</v>
      </c>
      <c r="O3090" s="11">
        <v>5.6219999999999999</v>
      </c>
      <c r="P3090" s="11">
        <v>5.1749999999999998</v>
      </c>
      <c r="Q3090" s="11">
        <v>4.8070000000000004</v>
      </c>
      <c r="R3090" s="11">
        <v>4.24</v>
      </c>
      <c r="S3090" s="11">
        <v>3.5470000000000002</v>
      </c>
      <c r="T3090" s="11">
        <v>2.778</v>
      </c>
      <c r="U3090" s="11">
        <v>1.974</v>
      </c>
      <c r="V3090" s="11">
        <v>1.756</v>
      </c>
      <c r="W3090" s="11">
        <v>1.35</v>
      </c>
      <c r="X3090" s="11">
        <v>1.008</v>
      </c>
      <c r="Y3090" s="11">
        <v>0.74199999999999999</v>
      </c>
      <c r="Z3090" s="11">
        <v>0.23300000000000001</v>
      </c>
      <c r="AA3090" s="11">
        <v>4.5999999999999999E-2</v>
      </c>
      <c r="AB3090" s="11">
        <v>5.0000000000000001E-3</v>
      </c>
      <c r="AC3090" s="11">
        <v>0</v>
      </c>
    </row>
    <row r="3091" spans="1:29" ht="11.5" hidden="1">
      <c r="A3091" s="15">
        <v>3074</v>
      </c>
      <c r="B3091" s="13" t="s">
        <v>1059</v>
      </c>
      <c r="C3091" s="14" t="s">
        <v>1272</v>
      </c>
      <c r="D3091" s="12"/>
      <c r="E3091" s="12">
        <v>882</v>
      </c>
      <c r="F3091" s="13" t="s">
        <v>1110</v>
      </c>
      <c r="G3091" s="12">
        <v>957</v>
      </c>
      <c r="H3091" s="12">
        <v>2015</v>
      </c>
      <c r="I3091" s="11">
        <v>13.92</v>
      </c>
      <c r="J3091" s="11">
        <v>12.32</v>
      </c>
      <c r="K3091" s="11">
        <v>9.9939999999999998</v>
      </c>
      <c r="L3091" s="11">
        <v>8.8580000000000005</v>
      </c>
      <c r="M3091" s="11">
        <v>7.3</v>
      </c>
      <c r="N3091" s="11">
        <v>5.859</v>
      </c>
      <c r="O3091" s="11">
        <v>5.8070000000000004</v>
      </c>
      <c r="P3091" s="11">
        <v>5.391</v>
      </c>
      <c r="Q3091" s="11">
        <v>4.9409999999999998</v>
      </c>
      <c r="R3091" s="11">
        <v>4.59</v>
      </c>
      <c r="S3091" s="11">
        <v>3.9710000000000001</v>
      </c>
      <c r="T3091" s="11">
        <v>3.2370000000000001</v>
      </c>
      <c r="U3091" s="11">
        <v>2.399</v>
      </c>
      <c r="V3091" s="11">
        <v>1.5840000000000001</v>
      </c>
      <c r="W3091" s="11">
        <v>1.486</v>
      </c>
      <c r="X3091" s="11">
        <v>0.93</v>
      </c>
      <c r="Y3091" s="11">
        <v>0.503</v>
      </c>
      <c r="Z3091" s="11">
        <v>0.318</v>
      </c>
      <c r="AA3091" s="11">
        <v>5.8999999999999997E-2</v>
      </c>
      <c r="AB3091" s="11">
        <v>6.0000000000000001E-3</v>
      </c>
      <c r="AC3091" s="11">
        <v>0</v>
      </c>
    </row>
    <row r="3092" spans="1:29" ht="11.5" hidden="1">
      <c r="A3092" s="15">
        <v>3075</v>
      </c>
      <c r="B3092" s="13" t="s">
        <v>1059</v>
      </c>
      <c r="C3092" s="14" t="s">
        <v>1272</v>
      </c>
      <c r="D3092" s="12"/>
      <c r="E3092" s="12">
        <v>882</v>
      </c>
      <c r="F3092" s="13" t="s">
        <v>1110</v>
      </c>
      <c r="G3092" s="12">
        <v>957</v>
      </c>
      <c r="H3092" s="12">
        <v>2020</v>
      </c>
      <c r="I3092" s="11">
        <v>12.965</v>
      </c>
      <c r="J3092" s="11">
        <v>11.608000000000001</v>
      </c>
      <c r="K3092" s="11">
        <v>10.913</v>
      </c>
      <c r="L3092" s="11">
        <v>9.2989999999999995</v>
      </c>
      <c r="M3092" s="11">
        <v>7.798</v>
      </c>
      <c r="N3092" s="11">
        <v>6.851</v>
      </c>
      <c r="O3092" s="11">
        <v>5.4569999999999999</v>
      </c>
      <c r="P3092" s="11">
        <v>4.9870000000000001</v>
      </c>
      <c r="Q3092" s="11">
        <v>4.7990000000000004</v>
      </c>
      <c r="R3092" s="11">
        <v>4.5570000000000004</v>
      </c>
      <c r="S3092" s="11">
        <v>4.234</v>
      </c>
      <c r="T3092" s="11">
        <v>3.7170000000000001</v>
      </c>
      <c r="U3092" s="11">
        <v>2.899</v>
      </c>
      <c r="V3092" s="11">
        <v>2.1190000000000002</v>
      </c>
      <c r="W3092" s="11">
        <v>1.52</v>
      </c>
      <c r="X3092" s="11">
        <v>1.0960000000000001</v>
      </c>
      <c r="Y3092" s="11">
        <v>0.57599999999999996</v>
      </c>
      <c r="Z3092" s="11">
        <v>0.22</v>
      </c>
      <c r="AA3092" s="11">
        <v>8.4000000000000005E-2</v>
      </c>
      <c r="AB3092" s="11">
        <v>8.0000000000000002E-3</v>
      </c>
      <c r="AC3092" s="11">
        <v>0</v>
      </c>
    </row>
    <row r="3093" spans="1:29" ht="11.5" hidden="1">
      <c r="A3093" s="15">
        <v>3076</v>
      </c>
      <c r="B3093" s="13" t="s">
        <v>1059</v>
      </c>
      <c r="C3093" s="14" t="s">
        <v>1273</v>
      </c>
      <c r="D3093" s="12"/>
      <c r="E3093" s="12">
        <v>776</v>
      </c>
      <c r="F3093" s="13" t="s">
        <v>1110</v>
      </c>
      <c r="G3093" s="12">
        <v>957</v>
      </c>
      <c r="H3093" s="12">
        <v>1950</v>
      </c>
      <c r="I3093" s="11">
        <v>4.5650000000000004</v>
      </c>
      <c r="J3093" s="11">
        <v>3.6269999999999998</v>
      </c>
      <c r="K3093" s="11">
        <v>3</v>
      </c>
      <c r="L3093" s="11">
        <v>2.4809999999999999</v>
      </c>
      <c r="M3093" s="11">
        <v>2.0390000000000001</v>
      </c>
      <c r="N3093" s="11">
        <v>1.6639999999999999</v>
      </c>
      <c r="O3093" s="11">
        <v>1.3560000000000001</v>
      </c>
      <c r="P3093" s="11">
        <v>1.097</v>
      </c>
      <c r="Q3093" s="11">
        <v>0.88400000000000001</v>
      </c>
      <c r="R3093" s="11">
        <v>0.70899999999999996</v>
      </c>
      <c r="S3093" s="11">
        <v>0.55900000000000005</v>
      </c>
      <c r="T3093" s="11">
        <v>0.433</v>
      </c>
      <c r="U3093" s="11">
        <v>0.32100000000000001</v>
      </c>
      <c r="V3093" s="11">
        <v>0.22600000000000001</v>
      </c>
      <c r="W3093" s="11">
        <v>0.14499999999999999</v>
      </c>
      <c r="X3093" s="11">
        <v>7.9000000000000001E-2</v>
      </c>
      <c r="Y3093" s="11">
        <v>2.9000000000000001E-2</v>
      </c>
      <c r="Z3093" s="11">
        <v>1.2E-2</v>
      </c>
      <c r="AA3093" s="11">
        <v>4.0000000000000001E-3</v>
      </c>
      <c r="AB3093" s="11">
        <v>0</v>
      </c>
      <c r="AC3093" s="11">
        <v>0</v>
      </c>
    </row>
    <row r="3094" spans="1:29" ht="11.5" hidden="1">
      <c r="A3094" s="15">
        <v>3077</v>
      </c>
      <c r="B3094" s="13" t="s">
        <v>1059</v>
      </c>
      <c r="C3094" s="14" t="s">
        <v>1273</v>
      </c>
      <c r="D3094" s="12"/>
      <c r="E3094" s="12">
        <v>776</v>
      </c>
      <c r="F3094" s="13" t="s">
        <v>1110</v>
      </c>
      <c r="G3094" s="12">
        <v>957</v>
      </c>
      <c r="H3094" s="12">
        <v>1955</v>
      </c>
      <c r="I3094" s="11">
        <v>5.0549999999999997</v>
      </c>
      <c r="J3094" s="11">
        <v>3.8069999999999999</v>
      </c>
      <c r="K3094" s="11">
        <v>3.258</v>
      </c>
      <c r="L3094" s="11">
        <v>2.8490000000000002</v>
      </c>
      <c r="M3094" s="11">
        <v>2.4289999999999998</v>
      </c>
      <c r="N3094" s="11">
        <v>2.161</v>
      </c>
      <c r="O3094" s="11">
        <v>1.8140000000000001</v>
      </c>
      <c r="P3094" s="11">
        <v>1.353</v>
      </c>
      <c r="Q3094" s="11">
        <v>1.0640000000000001</v>
      </c>
      <c r="R3094" s="11">
        <v>0.86</v>
      </c>
      <c r="S3094" s="11">
        <v>0.72899999999999998</v>
      </c>
      <c r="T3094" s="11">
        <v>0.60499999999999998</v>
      </c>
      <c r="U3094" s="11">
        <v>0.48099999999999998</v>
      </c>
      <c r="V3094" s="11">
        <v>0.36</v>
      </c>
      <c r="W3094" s="11">
        <v>0.216</v>
      </c>
      <c r="X3094" s="11">
        <v>0.153</v>
      </c>
      <c r="Y3094" s="11">
        <v>6.7000000000000004E-2</v>
      </c>
      <c r="Z3094" s="11">
        <v>1.0999999999999999E-2</v>
      </c>
      <c r="AA3094" s="11">
        <v>3.0000000000000001E-3</v>
      </c>
      <c r="AB3094" s="11">
        <v>0</v>
      </c>
      <c r="AC3094" s="11">
        <v>0</v>
      </c>
    </row>
    <row r="3095" spans="1:29" ht="11.5" hidden="1">
      <c r="A3095" s="15">
        <v>3078</v>
      </c>
      <c r="B3095" s="13" t="s">
        <v>1059</v>
      </c>
      <c r="C3095" s="14" t="s">
        <v>1273</v>
      </c>
      <c r="D3095" s="12"/>
      <c r="E3095" s="12">
        <v>776</v>
      </c>
      <c r="F3095" s="13" t="s">
        <v>1110</v>
      </c>
      <c r="G3095" s="12">
        <v>957</v>
      </c>
      <c r="H3095" s="12">
        <v>1960</v>
      </c>
      <c r="I3095" s="11">
        <v>5.6529999999999996</v>
      </c>
      <c r="J3095" s="11">
        <v>4.2220000000000004</v>
      </c>
      <c r="K3095" s="11">
        <v>3.5750000000000002</v>
      </c>
      <c r="L3095" s="11">
        <v>2.9689999999999999</v>
      </c>
      <c r="M3095" s="11">
        <v>2.5459999999999998</v>
      </c>
      <c r="N3095" s="11">
        <v>2.1259999999999999</v>
      </c>
      <c r="O3095" s="11">
        <v>1.931</v>
      </c>
      <c r="P3095" s="11">
        <v>1.667</v>
      </c>
      <c r="Q3095" s="11">
        <v>1.2529999999999999</v>
      </c>
      <c r="R3095" s="11">
        <v>1.0189999999999999</v>
      </c>
      <c r="S3095" s="11">
        <v>0.86499999999999999</v>
      </c>
      <c r="T3095" s="11">
        <v>0.71799999999999997</v>
      </c>
      <c r="U3095" s="11">
        <v>0.59299999999999997</v>
      </c>
      <c r="V3095" s="11">
        <v>0.46200000000000002</v>
      </c>
      <c r="W3095" s="11">
        <v>0.34300000000000003</v>
      </c>
      <c r="X3095" s="11">
        <v>0.214</v>
      </c>
      <c r="Y3095" s="11">
        <v>0.129</v>
      </c>
      <c r="Z3095" s="11">
        <v>2.5999999999999999E-2</v>
      </c>
      <c r="AA3095" s="11">
        <v>3.0000000000000001E-3</v>
      </c>
      <c r="AB3095" s="11">
        <v>0</v>
      </c>
      <c r="AC3095" s="11">
        <v>0</v>
      </c>
    </row>
    <row r="3096" spans="1:29" ht="11.5" hidden="1">
      <c r="A3096" s="15">
        <v>3079</v>
      </c>
      <c r="B3096" s="13" t="s">
        <v>1059</v>
      </c>
      <c r="C3096" s="14" t="s">
        <v>1273</v>
      </c>
      <c r="D3096" s="12"/>
      <c r="E3096" s="12">
        <v>776</v>
      </c>
      <c r="F3096" s="13" t="s">
        <v>1110</v>
      </c>
      <c r="G3096" s="12">
        <v>957</v>
      </c>
      <c r="H3096" s="12">
        <v>1965</v>
      </c>
      <c r="I3096" s="11">
        <v>7.1159999999999997</v>
      </c>
      <c r="J3096" s="11">
        <v>5.3929999999999998</v>
      </c>
      <c r="K3096" s="11">
        <v>4.085</v>
      </c>
      <c r="L3096" s="11">
        <v>3.5489999999999999</v>
      </c>
      <c r="M3096" s="11">
        <v>2.9470000000000001</v>
      </c>
      <c r="N3096" s="11">
        <v>2.6190000000000002</v>
      </c>
      <c r="O3096" s="11">
        <v>2.1909999999999998</v>
      </c>
      <c r="P3096" s="11">
        <v>2.0259999999999998</v>
      </c>
      <c r="Q3096" s="11">
        <v>1.702</v>
      </c>
      <c r="R3096" s="11">
        <v>1.206</v>
      </c>
      <c r="S3096" s="11">
        <v>0.94199999999999995</v>
      </c>
      <c r="T3096" s="11">
        <v>0.755</v>
      </c>
      <c r="U3096" s="11">
        <v>0.64200000000000002</v>
      </c>
      <c r="V3096" s="11">
        <v>0.51300000000000001</v>
      </c>
      <c r="W3096" s="11">
        <v>0.34399999999999997</v>
      </c>
      <c r="X3096" s="11">
        <v>0.214</v>
      </c>
      <c r="Y3096" s="11">
        <v>0.11600000000000001</v>
      </c>
      <c r="Z3096" s="11">
        <v>5.0999999999999997E-2</v>
      </c>
      <c r="AA3096" s="11">
        <v>7.0000000000000001E-3</v>
      </c>
      <c r="AB3096" s="11">
        <v>0</v>
      </c>
      <c r="AC3096" s="11">
        <v>0</v>
      </c>
    </row>
    <row r="3097" spans="1:29" ht="11.5" hidden="1">
      <c r="A3097" s="15">
        <v>3080</v>
      </c>
      <c r="B3097" s="13" t="s">
        <v>1059</v>
      </c>
      <c r="C3097" s="14" t="s">
        <v>1273</v>
      </c>
      <c r="D3097" s="12"/>
      <c r="E3097" s="12">
        <v>776</v>
      </c>
      <c r="F3097" s="13" t="s">
        <v>1110</v>
      </c>
      <c r="G3097" s="12">
        <v>957</v>
      </c>
      <c r="H3097" s="12">
        <v>1970</v>
      </c>
      <c r="I3097" s="11">
        <v>7.306</v>
      </c>
      <c r="J3097" s="11">
        <v>6.8739999999999997</v>
      </c>
      <c r="K3097" s="11">
        <v>5.44</v>
      </c>
      <c r="L3097" s="11">
        <v>4.0780000000000003</v>
      </c>
      <c r="M3097" s="11">
        <v>3.2469999999999999</v>
      </c>
      <c r="N3097" s="11">
        <v>2.6509999999999998</v>
      </c>
      <c r="O3097" s="11">
        <v>2.3959999999999999</v>
      </c>
      <c r="P3097" s="11">
        <v>2.0489999999999999</v>
      </c>
      <c r="Q3097" s="11">
        <v>1.821</v>
      </c>
      <c r="R3097" s="11">
        <v>1.514</v>
      </c>
      <c r="S3097" s="11">
        <v>1.1200000000000001</v>
      </c>
      <c r="T3097" s="11">
        <v>0.79200000000000004</v>
      </c>
      <c r="U3097" s="11">
        <v>0.60199999999999998</v>
      </c>
      <c r="V3097" s="11">
        <v>0.504</v>
      </c>
      <c r="W3097" s="11">
        <v>0.376</v>
      </c>
      <c r="X3097" s="11">
        <v>0.20899999999999999</v>
      </c>
      <c r="Y3097" s="11">
        <v>0.11</v>
      </c>
      <c r="Z3097" s="11">
        <v>4.5999999999999999E-2</v>
      </c>
      <c r="AA3097" s="11">
        <v>1.2999999999999999E-2</v>
      </c>
      <c r="AB3097" s="11">
        <v>0</v>
      </c>
      <c r="AC3097" s="11">
        <v>0</v>
      </c>
    </row>
    <row r="3098" spans="1:29" ht="11.5" hidden="1">
      <c r="A3098" s="15">
        <v>3081</v>
      </c>
      <c r="B3098" s="13" t="s">
        <v>1059</v>
      </c>
      <c r="C3098" s="14" t="s">
        <v>1273</v>
      </c>
      <c r="D3098" s="12"/>
      <c r="E3098" s="12">
        <v>776</v>
      </c>
      <c r="F3098" s="13" t="s">
        <v>1110</v>
      </c>
      <c r="G3098" s="12">
        <v>957</v>
      </c>
      <c r="H3098" s="12">
        <v>1975</v>
      </c>
      <c r="I3098" s="11">
        <v>6.2149999999999999</v>
      </c>
      <c r="J3098" s="11">
        <v>6.7240000000000002</v>
      </c>
      <c r="K3098" s="11">
        <v>6.4790000000000001</v>
      </c>
      <c r="L3098" s="11">
        <v>4.8230000000000004</v>
      </c>
      <c r="M3098" s="11">
        <v>3.419</v>
      </c>
      <c r="N3098" s="11">
        <v>2.702</v>
      </c>
      <c r="O3098" s="11">
        <v>2.3759999999999999</v>
      </c>
      <c r="P3098" s="11">
        <v>2.254</v>
      </c>
      <c r="Q3098" s="11">
        <v>1.94</v>
      </c>
      <c r="R3098" s="11">
        <v>1.7110000000000001</v>
      </c>
      <c r="S3098" s="11">
        <v>1.3839999999999999</v>
      </c>
      <c r="T3098" s="11">
        <v>1.008</v>
      </c>
      <c r="U3098" s="11">
        <v>0.68200000000000005</v>
      </c>
      <c r="V3098" s="11">
        <v>0.501</v>
      </c>
      <c r="W3098" s="11">
        <v>0.40799999999999997</v>
      </c>
      <c r="X3098" s="11">
        <v>0.27400000000000002</v>
      </c>
      <c r="Y3098" s="11">
        <v>0.13100000000000001</v>
      </c>
      <c r="Z3098" s="11">
        <v>4.3999999999999997E-2</v>
      </c>
      <c r="AA3098" s="11">
        <v>1.0999999999999999E-2</v>
      </c>
      <c r="AB3098" s="11">
        <v>2E-3</v>
      </c>
      <c r="AC3098" s="11">
        <v>0</v>
      </c>
    </row>
    <row r="3099" spans="1:29" ht="11.5" hidden="1">
      <c r="A3099" s="15">
        <v>3082</v>
      </c>
      <c r="B3099" s="13" t="s">
        <v>1059</v>
      </c>
      <c r="C3099" s="14" t="s">
        <v>1273</v>
      </c>
      <c r="D3099" s="12"/>
      <c r="E3099" s="12">
        <v>776</v>
      </c>
      <c r="F3099" s="13" t="s">
        <v>1110</v>
      </c>
      <c r="G3099" s="12">
        <v>957</v>
      </c>
      <c r="H3099" s="12">
        <v>1980</v>
      </c>
      <c r="I3099" s="11">
        <v>6.431</v>
      </c>
      <c r="J3099" s="11">
        <v>5.7210000000000001</v>
      </c>
      <c r="K3099" s="11">
        <v>6.6319999999999997</v>
      </c>
      <c r="L3099" s="11">
        <v>5.577</v>
      </c>
      <c r="M3099" s="11">
        <v>3.96</v>
      </c>
      <c r="N3099" s="11">
        <v>2.8639999999999999</v>
      </c>
      <c r="O3099" s="11">
        <v>2.5790000000000002</v>
      </c>
      <c r="P3099" s="11">
        <v>2.403</v>
      </c>
      <c r="Q3099" s="11">
        <v>2.1419999999999999</v>
      </c>
      <c r="R3099" s="11">
        <v>1.883</v>
      </c>
      <c r="S3099" s="11">
        <v>1.665</v>
      </c>
      <c r="T3099" s="11">
        <v>1.3089999999999999</v>
      </c>
      <c r="U3099" s="11">
        <v>0.91700000000000004</v>
      </c>
      <c r="V3099" s="11">
        <v>0.58699999999999997</v>
      </c>
      <c r="W3099" s="11">
        <v>0.39800000000000002</v>
      </c>
      <c r="X3099" s="11">
        <v>0.30199999999999999</v>
      </c>
      <c r="Y3099" s="11">
        <v>0.17699999999999999</v>
      </c>
      <c r="Z3099" s="11">
        <v>5.1999999999999998E-2</v>
      </c>
      <c r="AA3099" s="11">
        <v>0.01</v>
      </c>
      <c r="AB3099" s="11">
        <v>0</v>
      </c>
      <c r="AC3099" s="11">
        <v>0</v>
      </c>
    </row>
    <row r="3100" spans="1:29" ht="11.5" hidden="1">
      <c r="A3100" s="15">
        <v>3083</v>
      </c>
      <c r="B3100" s="13" t="s">
        <v>1059</v>
      </c>
      <c r="C3100" s="14" t="s">
        <v>1273</v>
      </c>
      <c r="D3100" s="12"/>
      <c r="E3100" s="12">
        <v>776</v>
      </c>
      <c r="F3100" s="13" t="s">
        <v>1110</v>
      </c>
      <c r="G3100" s="12">
        <v>957</v>
      </c>
      <c r="H3100" s="12">
        <v>1985</v>
      </c>
      <c r="I3100" s="11">
        <v>6.9530000000000003</v>
      </c>
      <c r="J3100" s="11">
        <v>5.81</v>
      </c>
      <c r="K3100" s="11">
        <v>5.7809999999999997</v>
      </c>
      <c r="L3100" s="11">
        <v>6.1289999999999996</v>
      </c>
      <c r="M3100" s="11">
        <v>4.5119999999999996</v>
      </c>
      <c r="N3100" s="11">
        <v>2.9</v>
      </c>
      <c r="O3100" s="11">
        <v>2.552</v>
      </c>
      <c r="P3100" s="11">
        <v>2.3809999999999998</v>
      </c>
      <c r="Q3100" s="11">
        <v>1.8939999999999999</v>
      </c>
      <c r="R3100" s="11">
        <v>1.7470000000000001</v>
      </c>
      <c r="S3100" s="11">
        <v>1.5389999999999999</v>
      </c>
      <c r="T3100" s="11">
        <v>1.3720000000000001</v>
      </c>
      <c r="U3100" s="11">
        <v>1.028</v>
      </c>
      <c r="V3100" s="11">
        <v>0.74099999999999999</v>
      </c>
      <c r="W3100" s="11">
        <v>0.49299999999999999</v>
      </c>
      <c r="X3100" s="11">
        <v>0.31</v>
      </c>
      <c r="Y3100" s="11">
        <v>0.20399999999999999</v>
      </c>
      <c r="Z3100" s="11">
        <v>6.8000000000000005E-2</v>
      </c>
      <c r="AA3100" s="11">
        <v>1.2999999999999999E-2</v>
      </c>
      <c r="AB3100" s="11">
        <v>0</v>
      </c>
      <c r="AC3100" s="11">
        <v>0</v>
      </c>
    </row>
    <row r="3101" spans="1:29" ht="11.5" hidden="1">
      <c r="A3101" s="15">
        <v>3084</v>
      </c>
      <c r="B3101" s="13" t="s">
        <v>1059</v>
      </c>
      <c r="C3101" s="14" t="s">
        <v>1273</v>
      </c>
      <c r="D3101" s="12"/>
      <c r="E3101" s="12">
        <v>776</v>
      </c>
      <c r="F3101" s="13" t="s">
        <v>1110</v>
      </c>
      <c r="G3101" s="12">
        <v>957</v>
      </c>
      <c r="H3101" s="12">
        <v>1990</v>
      </c>
      <c r="I3101" s="11">
        <v>6.4610000000000003</v>
      </c>
      <c r="J3101" s="11">
        <v>6.2709999999999999</v>
      </c>
      <c r="K3101" s="11">
        <v>5.3220000000000001</v>
      </c>
      <c r="L3101" s="11">
        <v>5.19</v>
      </c>
      <c r="M3101" s="11">
        <v>5.3979999999999997</v>
      </c>
      <c r="N3101" s="11">
        <v>3.4430000000000001</v>
      </c>
      <c r="O3101" s="11">
        <v>2.464</v>
      </c>
      <c r="P3101" s="11">
        <v>2.375</v>
      </c>
      <c r="Q3101" s="11">
        <v>1.9419999999999999</v>
      </c>
      <c r="R3101" s="11">
        <v>1.5680000000000001</v>
      </c>
      <c r="S3101" s="11">
        <v>1.4850000000000001</v>
      </c>
      <c r="T3101" s="11">
        <v>1.419</v>
      </c>
      <c r="U3101" s="11">
        <v>1.2749999999999999</v>
      </c>
      <c r="V3101" s="11">
        <v>0.91100000000000003</v>
      </c>
      <c r="W3101" s="11">
        <v>0.627</v>
      </c>
      <c r="X3101" s="11">
        <v>0.38900000000000001</v>
      </c>
      <c r="Y3101" s="11">
        <v>0.21299999999999999</v>
      </c>
      <c r="Z3101" s="11">
        <v>7.2999999999999995E-2</v>
      </c>
      <c r="AA3101" s="11">
        <v>1.4E-2</v>
      </c>
      <c r="AB3101" s="11">
        <v>0</v>
      </c>
      <c r="AC3101" s="11">
        <v>0</v>
      </c>
    </row>
    <row r="3102" spans="1:29" ht="11.5" hidden="1">
      <c r="A3102" s="15">
        <v>3085</v>
      </c>
      <c r="B3102" s="13" t="s">
        <v>1059</v>
      </c>
      <c r="C3102" s="14" t="s">
        <v>1273</v>
      </c>
      <c r="D3102" s="12"/>
      <c r="E3102" s="12">
        <v>776</v>
      </c>
      <c r="F3102" s="13" t="s">
        <v>1110</v>
      </c>
      <c r="G3102" s="12">
        <v>957</v>
      </c>
      <c r="H3102" s="12">
        <v>1995</v>
      </c>
      <c r="I3102" s="11">
        <v>6.5720000000000001</v>
      </c>
      <c r="J3102" s="11">
        <v>5.6660000000000004</v>
      </c>
      <c r="K3102" s="11">
        <v>5.8959999999999999</v>
      </c>
      <c r="L3102" s="11">
        <v>4.99</v>
      </c>
      <c r="M3102" s="11">
        <v>4.1219999999999999</v>
      </c>
      <c r="N3102" s="11">
        <v>3.89</v>
      </c>
      <c r="O3102" s="11">
        <v>2.66</v>
      </c>
      <c r="P3102" s="11">
        <v>2.411</v>
      </c>
      <c r="Q3102" s="11">
        <v>2.2559999999999998</v>
      </c>
      <c r="R3102" s="11">
        <v>1.7430000000000001</v>
      </c>
      <c r="S3102" s="11">
        <v>1.538</v>
      </c>
      <c r="T3102" s="11">
        <v>1.486</v>
      </c>
      <c r="U3102" s="11">
        <v>1.3440000000000001</v>
      </c>
      <c r="V3102" s="11">
        <v>1.121</v>
      </c>
      <c r="W3102" s="11">
        <v>0.75800000000000001</v>
      </c>
      <c r="X3102" s="11">
        <v>0.48399999999999999</v>
      </c>
      <c r="Y3102" s="11">
        <v>0.26100000000000001</v>
      </c>
      <c r="Z3102" s="11">
        <v>7.4999999999999997E-2</v>
      </c>
      <c r="AA3102" s="11">
        <v>1.4999999999999999E-2</v>
      </c>
      <c r="AB3102" s="11">
        <v>0</v>
      </c>
      <c r="AC3102" s="11">
        <v>0</v>
      </c>
    </row>
    <row r="3103" spans="1:29" ht="11.5" hidden="1">
      <c r="A3103" s="15">
        <v>3086</v>
      </c>
      <c r="B3103" s="13" t="s">
        <v>1059</v>
      </c>
      <c r="C3103" s="14" t="s">
        <v>1273</v>
      </c>
      <c r="D3103" s="12"/>
      <c r="E3103" s="12">
        <v>776</v>
      </c>
      <c r="F3103" s="13" t="s">
        <v>1110</v>
      </c>
      <c r="G3103" s="12">
        <v>957</v>
      </c>
      <c r="H3103" s="12">
        <v>2000</v>
      </c>
      <c r="I3103" s="11">
        <v>6.4480000000000004</v>
      </c>
      <c r="J3103" s="11">
        <v>6.319</v>
      </c>
      <c r="K3103" s="11">
        <v>5.29</v>
      </c>
      <c r="L3103" s="11">
        <v>5.4089999999999998</v>
      </c>
      <c r="M3103" s="11">
        <v>4.3710000000000004</v>
      </c>
      <c r="N3103" s="11">
        <v>3.3260000000000001</v>
      </c>
      <c r="O3103" s="11">
        <v>3.1349999999999998</v>
      </c>
      <c r="P3103" s="11">
        <v>2.2349999999999999</v>
      </c>
      <c r="Q3103" s="11">
        <v>2.2170000000000001</v>
      </c>
      <c r="R3103" s="11">
        <v>2.044</v>
      </c>
      <c r="S3103" s="11">
        <v>1.538</v>
      </c>
      <c r="T3103" s="11">
        <v>1.3979999999999999</v>
      </c>
      <c r="U3103" s="11">
        <v>1.3</v>
      </c>
      <c r="V3103" s="11">
        <v>1.1399999999999999</v>
      </c>
      <c r="W3103" s="11">
        <v>0.92100000000000004</v>
      </c>
      <c r="X3103" s="11">
        <v>0.57799999999999996</v>
      </c>
      <c r="Y3103" s="11">
        <v>0.32400000000000001</v>
      </c>
      <c r="Z3103" s="11">
        <v>9.2999999999999999E-2</v>
      </c>
      <c r="AA3103" s="11">
        <v>1.4E-2</v>
      </c>
      <c r="AB3103" s="11">
        <v>0</v>
      </c>
      <c r="AC3103" s="11">
        <v>0</v>
      </c>
    </row>
    <row r="3104" spans="1:29" ht="11.5" hidden="1">
      <c r="A3104" s="15">
        <v>3087</v>
      </c>
      <c r="B3104" s="13" t="s">
        <v>1059</v>
      </c>
      <c r="C3104" s="14" t="s">
        <v>1273</v>
      </c>
      <c r="D3104" s="12"/>
      <c r="E3104" s="12">
        <v>776</v>
      </c>
      <c r="F3104" s="13" t="s">
        <v>1110</v>
      </c>
      <c r="G3104" s="12">
        <v>957</v>
      </c>
      <c r="H3104" s="12">
        <v>2005</v>
      </c>
      <c r="I3104" s="11">
        <v>6.6449999999999996</v>
      </c>
      <c r="J3104" s="11">
        <v>6.117</v>
      </c>
      <c r="K3104" s="11">
        <v>5.8109999999999999</v>
      </c>
      <c r="L3104" s="11">
        <v>4.7789999999999999</v>
      </c>
      <c r="M3104" s="11">
        <v>4.7</v>
      </c>
      <c r="N3104" s="11">
        <v>3.5779999999999998</v>
      </c>
      <c r="O3104" s="11">
        <v>3.2839999999999998</v>
      </c>
      <c r="P3104" s="11">
        <v>3.1720000000000002</v>
      </c>
      <c r="Q3104" s="11">
        <v>2.36</v>
      </c>
      <c r="R3104" s="11">
        <v>2.2719999999999998</v>
      </c>
      <c r="S3104" s="11">
        <v>1.655</v>
      </c>
      <c r="T3104" s="11">
        <v>1.3420000000000001</v>
      </c>
      <c r="U3104" s="11">
        <v>1.1910000000000001</v>
      </c>
      <c r="V3104" s="11">
        <v>1.093</v>
      </c>
      <c r="W3104" s="11">
        <v>0.96099999999999997</v>
      </c>
      <c r="X3104" s="11">
        <v>0.74399999999999999</v>
      </c>
      <c r="Y3104" s="11">
        <v>0.41199999999999998</v>
      </c>
      <c r="Z3104" s="11">
        <v>0.121</v>
      </c>
      <c r="AA3104" s="11">
        <v>1.9E-2</v>
      </c>
      <c r="AB3104" s="11">
        <v>0</v>
      </c>
      <c r="AC3104" s="11">
        <v>0</v>
      </c>
    </row>
    <row r="3105" spans="1:29" ht="11.5" hidden="1">
      <c r="A3105" s="15">
        <v>3088</v>
      </c>
      <c r="B3105" s="13" t="s">
        <v>1059</v>
      </c>
      <c r="C3105" s="14" t="s">
        <v>1273</v>
      </c>
      <c r="D3105" s="12"/>
      <c r="E3105" s="12">
        <v>776</v>
      </c>
      <c r="F3105" s="13" t="s">
        <v>1110</v>
      </c>
      <c r="G3105" s="12">
        <v>957</v>
      </c>
      <c r="H3105" s="12">
        <v>2010</v>
      </c>
      <c r="I3105" s="11">
        <v>6.6559999999999997</v>
      </c>
      <c r="J3105" s="11">
        <v>6.2160000000000002</v>
      </c>
      <c r="K3105" s="11">
        <v>5.7889999999999997</v>
      </c>
      <c r="L3105" s="11">
        <v>5.399</v>
      </c>
      <c r="M3105" s="11">
        <v>4.1109999999999998</v>
      </c>
      <c r="N3105" s="11">
        <v>3.9209999999999998</v>
      </c>
      <c r="O3105" s="11">
        <v>3.5339999999999998</v>
      </c>
      <c r="P3105" s="11">
        <v>3.3239999999999998</v>
      </c>
      <c r="Q3105" s="11">
        <v>2.661</v>
      </c>
      <c r="R3105" s="11">
        <v>2.1779999999999999</v>
      </c>
      <c r="S3105" s="11">
        <v>2.0990000000000002</v>
      </c>
      <c r="T3105" s="11">
        <v>1.415</v>
      </c>
      <c r="U3105" s="11">
        <v>1.202</v>
      </c>
      <c r="V3105" s="11">
        <v>0.98299999999999998</v>
      </c>
      <c r="W3105" s="11">
        <v>0.877</v>
      </c>
      <c r="X3105" s="11">
        <v>0.755</v>
      </c>
      <c r="Y3105" s="11">
        <v>0.53200000000000003</v>
      </c>
      <c r="Z3105" s="11">
        <v>0.16700000000000001</v>
      </c>
      <c r="AA3105" s="11">
        <v>0.03</v>
      </c>
      <c r="AB3105" s="11">
        <v>2E-3</v>
      </c>
      <c r="AC3105" s="11">
        <v>0</v>
      </c>
    </row>
    <row r="3106" spans="1:29" ht="11.5" hidden="1">
      <c r="A3106" s="15">
        <v>3089</v>
      </c>
      <c r="B3106" s="13" t="s">
        <v>1059</v>
      </c>
      <c r="C3106" s="14" t="s">
        <v>1273</v>
      </c>
      <c r="D3106" s="12"/>
      <c r="E3106" s="12">
        <v>776</v>
      </c>
      <c r="F3106" s="13" t="s">
        <v>1110</v>
      </c>
      <c r="G3106" s="12">
        <v>957</v>
      </c>
      <c r="H3106" s="12">
        <v>2015</v>
      </c>
      <c r="I3106" s="11">
        <v>6.0880000000000001</v>
      </c>
      <c r="J3106" s="11">
        <v>5.774</v>
      </c>
      <c r="K3106" s="11">
        <v>5.7409999999999997</v>
      </c>
      <c r="L3106" s="11">
        <v>5.0709999999999997</v>
      </c>
      <c r="M3106" s="11">
        <v>4.1280000000000001</v>
      </c>
      <c r="N3106" s="11">
        <v>3.512</v>
      </c>
      <c r="O3106" s="11">
        <v>3.508</v>
      </c>
      <c r="P3106" s="11">
        <v>2.944</v>
      </c>
      <c r="Q3106" s="11">
        <v>2.7290000000000001</v>
      </c>
      <c r="R3106" s="11">
        <v>2.548</v>
      </c>
      <c r="S3106" s="11">
        <v>2.012</v>
      </c>
      <c r="T3106" s="11">
        <v>1.679</v>
      </c>
      <c r="U3106" s="11">
        <v>1.3939999999999999</v>
      </c>
      <c r="V3106" s="11">
        <v>1.069</v>
      </c>
      <c r="W3106" s="11">
        <v>0.86699999999999999</v>
      </c>
      <c r="X3106" s="11">
        <v>0.66900000000000004</v>
      </c>
      <c r="Y3106" s="11">
        <v>0.40899999999999997</v>
      </c>
      <c r="Z3106" s="11">
        <v>0.22</v>
      </c>
      <c r="AA3106" s="11">
        <v>4.1000000000000002E-2</v>
      </c>
      <c r="AB3106" s="11">
        <v>4.0000000000000001E-3</v>
      </c>
      <c r="AC3106" s="11">
        <v>0</v>
      </c>
    </row>
    <row r="3107" spans="1:29" ht="11.5" hidden="1">
      <c r="A3107" s="15">
        <v>3090</v>
      </c>
      <c r="B3107" s="13" t="s">
        <v>1059</v>
      </c>
      <c r="C3107" s="14" t="s">
        <v>1273</v>
      </c>
      <c r="D3107" s="12"/>
      <c r="E3107" s="12">
        <v>776</v>
      </c>
      <c r="F3107" s="13" t="s">
        <v>1110</v>
      </c>
      <c r="G3107" s="12">
        <v>957</v>
      </c>
      <c r="H3107" s="12">
        <v>2020</v>
      </c>
      <c r="I3107" s="11">
        <v>5.9379999999999997</v>
      </c>
      <c r="J3107" s="11">
        <v>6.0179999999999998</v>
      </c>
      <c r="K3107" s="11">
        <v>5.7190000000000003</v>
      </c>
      <c r="L3107" s="11">
        <v>5.4939999999999998</v>
      </c>
      <c r="M3107" s="11">
        <v>4.6500000000000004</v>
      </c>
      <c r="N3107" s="11">
        <v>3.7349999999999999</v>
      </c>
      <c r="O3107" s="11">
        <v>3.2210000000000001</v>
      </c>
      <c r="P3107" s="11">
        <v>3.3</v>
      </c>
      <c r="Q3107" s="11">
        <v>2.7959999999999998</v>
      </c>
      <c r="R3107" s="11">
        <v>2.613</v>
      </c>
      <c r="S3107" s="11">
        <v>2.4420000000000002</v>
      </c>
      <c r="T3107" s="11">
        <v>1.9159999999999999</v>
      </c>
      <c r="U3107" s="11">
        <v>1.5669999999999999</v>
      </c>
      <c r="V3107" s="11">
        <v>1.2470000000000001</v>
      </c>
      <c r="W3107" s="11">
        <v>0.88400000000000001</v>
      </c>
      <c r="X3107" s="11">
        <v>0.63200000000000001</v>
      </c>
      <c r="Y3107" s="11">
        <v>0.39200000000000002</v>
      </c>
      <c r="Z3107" s="11">
        <v>0.17</v>
      </c>
      <c r="AA3107" s="11">
        <v>5.3999999999999999E-2</v>
      </c>
      <c r="AB3107" s="11">
        <v>5.0000000000000001E-3</v>
      </c>
      <c r="AC3107" s="11">
        <v>0</v>
      </c>
    </row>
    <row r="3108" spans="1:29" ht="11.5" hidden="1">
      <c r="A3108" s="31">
        <v>3091</v>
      </c>
      <c r="B3108" s="29" t="s">
        <v>1059</v>
      </c>
      <c r="C3108" s="30" t="s">
        <v>1274</v>
      </c>
      <c r="D3108" s="28"/>
      <c r="E3108" s="28">
        <v>1829</v>
      </c>
      <c r="F3108" s="29" t="s">
        <v>1107</v>
      </c>
      <c r="G3108" s="28">
        <v>1828</v>
      </c>
      <c r="H3108" s="28">
        <v>1950</v>
      </c>
      <c r="I3108" s="27">
        <v>34580.182999999997</v>
      </c>
      <c r="J3108" s="27">
        <v>28107.975999999999</v>
      </c>
      <c r="K3108" s="27">
        <v>31508.241000000002</v>
      </c>
      <c r="L3108" s="27">
        <v>29498.951000000001</v>
      </c>
      <c r="M3108" s="27">
        <v>32055.684000000001</v>
      </c>
      <c r="N3108" s="27">
        <v>30512.615000000002</v>
      </c>
      <c r="O3108" s="27">
        <v>23913.72</v>
      </c>
      <c r="P3108" s="27">
        <v>28600.440999999999</v>
      </c>
      <c r="Q3108" s="27">
        <v>27071.828000000001</v>
      </c>
      <c r="R3108" s="27">
        <v>24495.213</v>
      </c>
      <c r="S3108" s="27">
        <v>21276.924999999999</v>
      </c>
      <c r="T3108" s="27">
        <v>18217.399000000001</v>
      </c>
      <c r="U3108" s="27">
        <v>15953.427</v>
      </c>
      <c r="V3108" s="27">
        <v>13106.349</v>
      </c>
      <c r="W3108" s="27">
        <v>9528.6299999999992</v>
      </c>
      <c r="X3108" s="27">
        <v>6102.2790000000005</v>
      </c>
      <c r="Y3108" s="27">
        <v>2950.2849999999999</v>
      </c>
      <c r="Z3108" s="27">
        <v>1276.306</v>
      </c>
      <c r="AA3108" s="27">
        <v>385.97</v>
      </c>
      <c r="AB3108" s="27">
        <v>83.096000000000004</v>
      </c>
      <c r="AC3108" s="27">
        <v>13.718</v>
      </c>
    </row>
    <row r="3109" spans="1:29" ht="11.5" hidden="1">
      <c r="A3109" s="31">
        <v>3092</v>
      </c>
      <c r="B3109" s="29" t="s">
        <v>1059</v>
      </c>
      <c r="C3109" s="30" t="s">
        <v>1274</v>
      </c>
      <c r="D3109" s="28"/>
      <c r="E3109" s="28">
        <v>1829</v>
      </c>
      <c r="F3109" s="29" t="s">
        <v>1107</v>
      </c>
      <c r="G3109" s="28">
        <v>1828</v>
      </c>
      <c r="H3109" s="28">
        <v>1955</v>
      </c>
      <c r="I3109" s="27">
        <v>37563.167999999998</v>
      </c>
      <c r="J3109" s="27">
        <v>34144.608999999997</v>
      </c>
      <c r="K3109" s="27">
        <v>28119.142</v>
      </c>
      <c r="L3109" s="27">
        <v>31433.668000000001</v>
      </c>
      <c r="M3109" s="27">
        <v>29203.292000000001</v>
      </c>
      <c r="N3109" s="27">
        <v>31606.144</v>
      </c>
      <c r="O3109" s="27">
        <v>30150.155999999999</v>
      </c>
      <c r="P3109" s="27">
        <v>23576.319</v>
      </c>
      <c r="Q3109" s="27">
        <v>28146.201000000001</v>
      </c>
      <c r="R3109" s="27">
        <v>26325.405999999999</v>
      </c>
      <c r="S3109" s="27">
        <v>24097.003000000001</v>
      </c>
      <c r="T3109" s="27">
        <v>20362.817999999999</v>
      </c>
      <c r="U3109" s="27">
        <v>17188.707999999999</v>
      </c>
      <c r="V3109" s="27">
        <v>14431.598</v>
      </c>
      <c r="W3109" s="27">
        <v>10897.165000000001</v>
      </c>
      <c r="X3109" s="27">
        <v>7054.3509999999997</v>
      </c>
      <c r="Y3109" s="27">
        <v>3821.163</v>
      </c>
      <c r="Z3109" s="27">
        <v>1338.414</v>
      </c>
      <c r="AA3109" s="27">
        <v>395.75700000000001</v>
      </c>
      <c r="AB3109" s="27">
        <v>76.262</v>
      </c>
      <c r="AC3109" s="27">
        <v>10.907999999999999</v>
      </c>
    </row>
    <row r="3110" spans="1:29" ht="11.5" hidden="1">
      <c r="A3110" s="31">
        <v>3093</v>
      </c>
      <c r="B3110" s="29" t="s">
        <v>1059</v>
      </c>
      <c r="C3110" s="30" t="s">
        <v>1274</v>
      </c>
      <c r="D3110" s="28"/>
      <c r="E3110" s="28">
        <v>1829</v>
      </c>
      <c r="F3110" s="29" t="s">
        <v>1107</v>
      </c>
      <c r="G3110" s="28">
        <v>1828</v>
      </c>
      <c r="H3110" s="28">
        <v>1960</v>
      </c>
      <c r="I3110" s="27">
        <v>39166.190999999999</v>
      </c>
      <c r="J3110" s="27">
        <v>37427.726000000002</v>
      </c>
      <c r="K3110" s="27">
        <v>34318.419000000002</v>
      </c>
      <c r="L3110" s="27">
        <v>28009.821</v>
      </c>
      <c r="M3110" s="27">
        <v>31240.09</v>
      </c>
      <c r="N3110" s="27">
        <v>28880.871999999999</v>
      </c>
      <c r="O3110" s="27">
        <v>31382.585999999999</v>
      </c>
      <c r="P3110" s="27">
        <v>29852.09</v>
      </c>
      <c r="Q3110" s="27">
        <v>23114.95</v>
      </c>
      <c r="R3110" s="27">
        <v>27635.018</v>
      </c>
      <c r="S3110" s="27">
        <v>25937.457999999999</v>
      </c>
      <c r="T3110" s="27">
        <v>23269.501</v>
      </c>
      <c r="U3110" s="27">
        <v>19359.490000000002</v>
      </c>
      <c r="V3110" s="27">
        <v>15686.04</v>
      </c>
      <c r="W3110" s="27">
        <v>12188.859</v>
      </c>
      <c r="X3110" s="27">
        <v>8215.5889999999999</v>
      </c>
      <c r="Y3110" s="27">
        <v>4408.8059999999996</v>
      </c>
      <c r="Z3110" s="27">
        <v>1798.643</v>
      </c>
      <c r="AA3110" s="27">
        <v>425.47399999999999</v>
      </c>
      <c r="AB3110" s="27">
        <v>78.228999999999999</v>
      </c>
      <c r="AC3110" s="27">
        <v>9.4870000000000001</v>
      </c>
    </row>
    <row r="3111" spans="1:29" ht="11.5" hidden="1">
      <c r="A3111" s="31">
        <v>3094</v>
      </c>
      <c r="B3111" s="29" t="s">
        <v>1059</v>
      </c>
      <c r="C3111" s="30" t="s">
        <v>1274</v>
      </c>
      <c r="D3111" s="28"/>
      <c r="E3111" s="28">
        <v>1829</v>
      </c>
      <c r="F3111" s="29" t="s">
        <v>1107</v>
      </c>
      <c r="G3111" s="28">
        <v>1828</v>
      </c>
      <c r="H3111" s="28">
        <v>1965</v>
      </c>
      <c r="I3111" s="27">
        <v>38269.995999999999</v>
      </c>
      <c r="J3111" s="27">
        <v>39217.805999999997</v>
      </c>
      <c r="K3111" s="27">
        <v>37400.381999999998</v>
      </c>
      <c r="L3111" s="27">
        <v>34273.002</v>
      </c>
      <c r="M3111" s="27">
        <v>28085.419000000002</v>
      </c>
      <c r="N3111" s="27">
        <v>31093.228999999999</v>
      </c>
      <c r="O3111" s="27">
        <v>28645.88</v>
      </c>
      <c r="P3111" s="27">
        <v>31131.449000000001</v>
      </c>
      <c r="Q3111" s="27">
        <v>29541.498</v>
      </c>
      <c r="R3111" s="27">
        <v>22743.439999999999</v>
      </c>
      <c r="S3111" s="27">
        <v>27102.42</v>
      </c>
      <c r="T3111" s="27">
        <v>25321.968000000001</v>
      </c>
      <c r="U3111" s="27">
        <v>22063.97</v>
      </c>
      <c r="V3111" s="27">
        <v>17760.740000000002</v>
      </c>
      <c r="W3111" s="27">
        <v>13521.932000000001</v>
      </c>
      <c r="X3111" s="27">
        <v>9483.3080000000009</v>
      </c>
      <c r="Y3111" s="27">
        <v>5384.4219999999996</v>
      </c>
      <c r="Z3111" s="27">
        <v>2128.453</v>
      </c>
      <c r="AA3111" s="27">
        <v>589.11</v>
      </c>
      <c r="AB3111" s="27">
        <v>85.033000000000001</v>
      </c>
      <c r="AC3111" s="27">
        <v>9.4290000000000003</v>
      </c>
    </row>
    <row r="3112" spans="1:29" ht="11.5" hidden="1">
      <c r="A3112" s="31">
        <v>3095</v>
      </c>
      <c r="B3112" s="29" t="s">
        <v>1059</v>
      </c>
      <c r="C3112" s="30" t="s">
        <v>1274</v>
      </c>
      <c r="D3112" s="28"/>
      <c r="E3112" s="28">
        <v>1829</v>
      </c>
      <c r="F3112" s="29" t="s">
        <v>1107</v>
      </c>
      <c r="G3112" s="28">
        <v>1828</v>
      </c>
      <c r="H3112" s="28">
        <v>1970</v>
      </c>
      <c r="I3112" s="27">
        <v>35421.538999999997</v>
      </c>
      <c r="J3112" s="27">
        <v>38481.982000000004</v>
      </c>
      <c r="K3112" s="27">
        <v>39214.197</v>
      </c>
      <c r="L3112" s="27">
        <v>37331.364000000001</v>
      </c>
      <c r="M3112" s="27">
        <v>34210.868999999999</v>
      </c>
      <c r="N3112" s="27">
        <v>27895.957999999999</v>
      </c>
      <c r="O3112" s="27">
        <v>30903.279999999999</v>
      </c>
      <c r="P3112" s="27">
        <v>28295.986000000001</v>
      </c>
      <c r="Q3112" s="27">
        <v>30759.756000000001</v>
      </c>
      <c r="R3112" s="27">
        <v>29230.455000000002</v>
      </c>
      <c r="S3112" s="27">
        <v>22184.626</v>
      </c>
      <c r="T3112" s="27">
        <v>26364.664000000001</v>
      </c>
      <c r="U3112" s="27">
        <v>24111.704000000002</v>
      </c>
      <c r="V3112" s="27">
        <v>20413.083999999999</v>
      </c>
      <c r="W3112" s="27">
        <v>15366.743</v>
      </c>
      <c r="X3112" s="27">
        <v>10453.141</v>
      </c>
      <c r="Y3112" s="27">
        <v>6367.1750000000002</v>
      </c>
      <c r="Z3112" s="27">
        <v>2690.8319999999999</v>
      </c>
      <c r="AA3112" s="27">
        <v>726.19799999999998</v>
      </c>
      <c r="AB3112" s="27">
        <v>124.11199999999999</v>
      </c>
      <c r="AC3112" s="27">
        <v>10.565</v>
      </c>
    </row>
    <row r="3113" spans="1:29" ht="11.5" hidden="1">
      <c r="A3113" s="31">
        <v>3096</v>
      </c>
      <c r="B3113" s="29" t="s">
        <v>1059</v>
      </c>
      <c r="C3113" s="30" t="s">
        <v>1274</v>
      </c>
      <c r="D3113" s="28"/>
      <c r="E3113" s="28">
        <v>1829</v>
      </c>
      <c r="F3113" s="29" t="s">
        <v>1107</v>
      </c>
      <c r="G3113" s="28">
        <v>1828</v>
      </c>
      <c r="H3113" s="28">
        <v>1975</v>
      </c>
      <c r="I3113" s="27">
        <v>34062.389000000003</v>
      </c>
      <c r="J3113" s="27">
        <v>35526.993999999999</v>
      </c>
      <c r="K3113" s="27">
        <v>38562.410000000003</v>
      </c>
      <c r="L3113" s="27">
        <v>39267.716999999997</v>
      </c>
      <c r="M3113" s="27">
        <v>37542.466</v>
      </c>
      <c r="N3113" s="27">
        <v>34362.345999999998</v>
      </c>
      <c r="O3113" s="27">
        <v>28084.192999999999</v>
      </c>
      <c r="P3113" s="27">
        <v>30847.644</v>
      </c>
      <c r="Q3113" s="27">
        <v>28110.844000000001</v>
      </c>
      <c r="R3113" s="27">
        <v>30349.317999999999</v>
      </c>
      <c r="S3113" s="27">
        <v>28757.656999999999</v>
      </c>
      <c r="T3113" s="27">
        <v>21573.745999999999</v>
      </c>
      <c r="U3113" s="27">
        <v>25068.694</v>
      </c>
      <c r="V3113" s="27">
        <v>22474.242999999999</v>
      </c>
      <c r="W3113" s="27">
        <v>17703.748</v>
      </c>
      <c r="X3113" s="27">
        <v>12141.851000000001</v>
      </c>
      <c r="Y3113" s="27">
        <v>7199.085</v>
      </c>
      <c r="Z3113" s="27">
        <v>3291.0030000000002</v>
      </c>
      <c r="AA3113" s="27">
        <v>964.47699999999998</v>
      </c>
      <c r="AB3113" s="27">
        <v>159.73099999999999</v>
      </c>
      <c r="AC3113" s="27">
        <v>15.884</v>
      </c>
    </row>
    <row r="3114" spans="1:29" ht="11.5" hidden="1">
      <c r="A3114" s="31">
        <v>3097</v>
      </c>
      <c r="B3114" s="29" t="s">
        <v>1059</v>
      </c>
      <c r="C3114" s="30" t="s">
        <v>1274</v>
      </c>
      <c r="D3114" s="28"/>
      <c r="E3114" s="28">
        <v>1829</v>
      </c>
      <c r="F3114" s="29" t="s">
        <v>1107</v>
      </c>
      <c r="G3114" s="28">
        <v>1828</v>
      </c>
      <c r="H3114" s="28">
        <v>1980</v>
      </c>
      <c r="I3114" s="27">
        <v>33194.83</v>
      </c>
      <c r="J3114" s="27">
        <v>34032.563000000002</v>
      </c>
      <c r="K3114" s="27">
        <v>35781.637000000002</v>
      </c>
      <c r="L3114" s="27">
        <v>38944.381000000001</v>
      </c>
      <c r="M3114" s="27">
        <v>39595.207000000002</v>
      </c>
      <c r="N3114" s="27">
        <v>37675.614999999998</v>
      </c>
      <c r="O3114" s="27">
        <v>34525.044000000002</v>
      </c>
      <c r="P3114" s="27">
        <v>27999.217000000001</v>
      </c>
      <c r="Q3114" s="27">
        <v>30745.806</v>
      </c>
      <c r="R3114" s="27">
        <v>27858.208999999999</v>
      </c>
      <c r="S3114" s="27">
        <v>29900.454000000002</v>
      </c>
      <c r="T3114" s="27">
        <v>28047.191999999999</v>
      </c>
      <c r="U3114" s="27">
        <v>20727.667000000001</v>
      </c>
      <c r="V3114" s="27">
        <v>23477.503000000001</v>
      </c>
      <c r="W3114" s="27">
        <v>19858.401000000002</v>
      </c>
      <c r="X3114" s="27">
        <v>14381.013000000001</v>
      </c>
      <c r="Y3114" s="27">
        <v>8286.4629999999997</v>
      </c>
      <c r="Z3114" s="27">
        <v>3904.1729999999998</v>
      </c>
      <c r="AA3114" s="27">
        <v>1262.7260000000001</v>
      </c>
      <c r="AB3114" s="27">
        <v>236.68199999999999</v>
      </c>
      <c r="AC3114" s="27">
        <v>23.242999999999999</v>
      </c>
    </row>
    <row r="3115" spans="1:29" ht="11.5" hidden="1">
      <c r="A3115" s="31">
        <v>3098</v>
      </c>
      <c r="B3115" s="29" t="s">
        <v>1059</v>
      </c>
      <c r="C3115" s="30" t="s">
        <v>1274</v>
      </c>
      <c r="D3115" s="28"/>
      <c r="E3115" s="28">
        <v>1829</v>
      </c>
      <c r="F3115" s="29" t="s">
        <v>1107</v>
      </c>
      <c r="G3115" s="28">
        <v>1828</v>
      </c>
      <c r="H3115" s="28">
        <v>1985</v>
      </c>
      <c r="I3115" s="27">
        <v>33752.707000000002</v>
      </c>
      <c r="J3115" s="27">
        <v>33365.03</v>
      </c>
      <c r="K3115" s="27">
        <v>34337.004000000001</v>
      </c>
      <c r="L3115" s="27">
        <v>36116.75</v>
      </c>
      <c r="M3115" s="27">
        <v>39280.769999999997</v>
      </c>
      <c r="N3115" s="27">
        <v>39815.324999999997</v>
      </c>
      <c r="O3115" s="27">
        <v>37888.534</v>
      </c>
      <c r="P3115" s="27">
        <v>34419.618000000002</v>
      </c>
      <c r="Q3115" s="27">
        <v>27897.829000000002</v>
      </c>
      <c r="R3115" s="27">
        <v>30378.788</v>
      </c>
      <c r="S3115" s="27">
        <v>27386.134999999998</v>
      </c>
      <c r="T3115" s="27">
        <v>29093.469000000001</v>
      </c>
      <c r="U3115" s="27">
        <v>26780.919000000002</v>
      </c>
      <c r="V3115" s="27">
        <v>19388.969000000001</v>
      </c>
      <c r="W3115" s="27">
        <v>20786.48</v>
      </c>
      <c r="X3115" s="27">
        <v>16193.902</v>
      </c>
      <c r="Y3115" s="27">
        <v>10053.554</v>
      </c>
      <c r="Z3115" s="27">
        <v>4588.5209999999997</v>
      </c>
      <c r="AA3115" s="27">
        <v>1566.3530000000001</v>
      </c>
      <c r="AB3115" s="27">
        <v>324.96499999999997</v>
      </c>
      <c r="AC3115" s="27">
        <v>36.485999999999997</v>
      </c>
    </row>
    <row r="3116" spans="1:29" ht="11.5" hidden="1">
      <c r="A3116" s="31">
        <v>3099</v>
      </c>
      <c r="B3116" s="29" t="s">
        <v>1059</v>
      </c>
      <c r="C3116" s="30" t="s">
        <v>1274</v>
      </c>
      <c r="D3116" s="28"/>
      <c r="E3116" s="28">
        <v>1829</v>
      </c>
      <c r="F3116" s="29" t="s">
        <v>1107</v>
      </c>
      <c r="G3116" s="28">
        <v>1828</v>
      </c>
      <c r="H3116" s="28">
        <v>1990</v>
      </c>
      <c r="I3116" s="27">
        <v>33794.353999999999</v>
      </c>
      <c r="J3116" s="27">
        <v>33964.68</v>
      </c>
      <c r="K3116" s="27">
        <v>33851.75</v>
      </c>
      <c r="L3116" s="27">
        <v>34914.588000000003</v>
      </c>
      <c r="M3116" s="27">
        <v>36530.896000000001</v>
      </c>
      <c r="N3116" s="27">
        <v>39433.442000000003</v>
      </c>
      <c r="O3116" s="27">
        <v>40114.177000000003</v>
      </c>
      <c r="P3116" s="27">
        <v>37879.120000000003</v>
      </c>
      <c r="Q3116" s="27">
        <v>34393.764000000003</v>
      </c>
      <c r="R3116" s="27">
        <v>27550.073</v>
      </c>
      <c r="S3116" s="27">
        <v>29863.696</v>
      </c>
      <c r="T3116" s="27">
        <v>26671.824000000001</v>
      </c>
      <c r="U3116" s="27">
        <v>27936.753000000001</v>
      </c>
      <c r="V3116" s="27">
        <v>25133.343000000001</v>
      </c>
      <c r="W3116" s="27">
        <v>17287.276000000002</v>
      </c>
      <c r="X3116" s="27">
        <v>17219.150000000001</v>
      </c>
      <c r="Y3116" s="27">
        <v>11724.33</v>
      </c>
      <c r="Z3116" s="27">
        <v>5756.31</v>
      </c>
      <c r="AA3116" s="27">
        <v>1885.4839999999999</v>
      </c>
      <c r="AB3116" s="27">
        <v>414.38499999999999</v>
      </c>
      <c r="AC3116" s="27">
        <v>50.472999999999999</v>
      </c>
    </row>
    <row r="3117" spans="1:29" ht="11.5" hidden="1">
      <c r="A3117" s="31">
        <v>3100</v>
      </c>
      <c r="B3117" s="29" t="s">
        <v>1059</v>
      </c>
      <c r="C3117" s="30" t="s">
        <v>1274</v>
      </c>
      <c r="D3117" s="28"/>
      <c r="E3117" s="28">
        <v>1829</v>
      </c>
      <c r="F3117" s="29" t="s">
        <v>1107</v>
      </c>
      <c r="G3117" s="28">
        <v>1828</v>
      </c>
      <c r="H3117" s="28">
        <v>1995</v>
      </c>
      <c r="I3117" s="27">
        <v>30941.313999999998</v>
      </c>
      <c r="J3117" s="27">
        <v>34235.290999999997</v>
      </c>
      <c r="K3117" s="27">
        <v>34713.137000000002</v>
      </c>
      <c r="L3117" s="27">
        <v>34475.26</v>
      </c>
      <c r="M3117" s="27">
        <v>35326.199999999997</v>
      </c>
      <c r="N3117" s="27">
        <v>37043.754999999997</v>
      </c>
      <c r="O3117" s="27">
        <v>40080.33</v>
      </c>
      <c r="P3117" s="27">
        <v>40339.03</v>
      </c>
      <c r="Q3117" s="27">
        <v>37840.627999999997</v>
      </c>
      <c r="R3117" s="27">
        <v>33982.385000000002</v>
      </c>
      <c r="S3117" s="27">
        <v>27215.296999999999</v>
      </c>
      <c r="T3117" s="27">
        <v>29139.335999999999</v>
      </c>
      <c r="U3117" s="27">
        <v>25682.780999999999</v>
      </c>
      <c r="V3117" s="27">
        <v>26179.398000000001</v>
      </c>
      <c r="W3117" s="27">
        <v>22445.221000000001</v>
      </c>
      <c r="X3117" s="27">
        <v>14470.252</v>
      </c>
      <c r="Y3117" s="27">
        <v>12532.91</v>
      </c>
      <c r="Z3117" s="27">
        <v>6888.3090000000002</v>
      </c>
      <c r="AA3117" s="27">
        <v>2433.5250000000001</v>
      </c>
      <c r="AB3117" s="27">
        <v>502.44900000000001</v>
      </c>
      <c r="AC3117" s="27">
        <v>65.073999999999998</v>
      </c>
    </row>
    <row r="3118" spans="1:29" ht="11.5" hidden="1">
      <c r="A3118" s="31">
        <v>3101</v>
      </c>
      <c r="B3118" s="29" t="s">
        <v>1059</v>
      </c>
      <c r="C3118" s="30" t="s">
        <v>1274</v>
      </c>
      <c r="D3118" s="28"/>
      <c r="E3118" s="28">
        <v>1829</v>
      </c>
      <c r="F3118" s="29" t="s">
        <v>1107</v>
      </c>
      <c r="G3118" s="28">
        <v>1828</v>
      </c>
      <c r="H3118" s="28">
        <v>2000</v>
      </c>
      <c r="I3118" s="27">
        <v>28358.579000000002</v>
      </c>
      <c r="J3118" s="27">
        <v>31474.252</v>
      </c>
      <c r="K3118" s="27">
        <v>35057.894999999997</v>
      </c>
      <c r="L3118" s="27">
        <v>35425.938000000002</v>
      </c>
      <c r="M3118" s="27">
        <v>35124.142</v>
      </c>
      <c r="N3118" s="27">
        <v>36096.962</v>
      </c>
      <c r="O3118" s="27">
        <v>37640.228999999999</v>
      </c>
      <c r="P3118" s="27">
        <v>40364.514999999999</v>
      </c>
      <c r="Q3118" s="27">
        <v>40292.457999999999</v>
      </c>
      <c r="R3118" s="27">
        <v>37614.968000000001</v>
      </c>
      <c r="S3118" s="27">
        <v>33656.845999999998</v>
      </c>
      <c r="T3118" s="27">
        <v>26679.375</v>
      </c>
      <c r="U3118" s="27">
        <v>28164.415000000001</v>
      </c>
      <c r="V3118" s="27">
        <v>24271.156999999999</v>
      </c>
      <c r="W3118" s="27">
        <v>23577.492999999999</v>
      </c>
      <c r="X3118" s="27">
        <v>18891.683000000001</v>
      </c>
      <c r="Y3118" s="27">
        <v>10800.351000000001</v>
      </c>
      <c r="Z3118" s="27">
        <v>7450.4269999999997</v>
      </c>
      <c r="AA3118" s="27">
        <v>2923.9250000000002</v>
      </c>
      <c r="AB3118" s="27">
        <v>639.02800000000002</v>
      </c>
      <c r="AC3118" s="27">
        <v>74.451999999999998</v>
      </c>
    </row>
    <row r="3119" spans="1:29" ht="11.5" hidden="1">
      <c r="A3119" s="31">
        <v>3102</v>
      </c>
      <c r="B3119" s="29" t="s">
        <v>1059</v>
      </c>
      <c r="C3119" s="30" t="s">
        <v>1274</v>
      </c>
      <c r="D3119" s="28"/>
      <c r="E3119" s="28">
        <v>1829</v>
      </c>
      <c r="F3119" s="29" t="s">
        <v>1107</v>
      </c>
      <c r="G3119" s="28">
        <v>1828</v>
      </c>
      <c r="H3119" s="28">
        <v>2005</v>
      </c>
      <c r="I3119" s="27">
        <v>28620.455000000002</v>
      </c>
      <c r="J3119" s="27">
        <v>28681.263999999999</v>
      </c>
      <c r="K3119" s="27">
        <v>32120.289000000001</v>
      </c>
      <c r="L3119" s="27">
        <v>35754.326000000001</v>
      </c>
      <c r="M3119" s="27">
        <v>36420.252999999997</v>
      </c>
      <c r="N3119" s="27">
        <v>36193.457000000002</v>
      </c>
      <c r="O3119" s="27">
        <v>36920.875</v>
      </c>
      <c r="P3119" s="27">
        <v>38217.898999999998</v>
      </c>
      <c r="Q3119" s="27">
        <v>40576.233999999997</v>
      </c>
      <c r="R3119" s="27">
        <v>40146.593999999997</v>
      </c>
      <c r="S3119" s="27">
        <v>37263.247000000003</v>
      </c>
      <c r="T3119" s="27">
        <v>33083.406000000003</v>
      </c>
      <c r="U3119" s="27">
        <v>25901.502</v>
      </c>
      <c r="V3119" s="27">
        <v>26744.208999999999</v>
      </c>
      <c r="W3119" s="27">
        <v>22132.397000000001</v>
      </c>
      <c r="X3119" s="27">
        <v>19969.999</v>
      </c>
      <c r="Y3119" s="27">
        <v>14204.346</v>
      </c>
      <c r="Z3119" s="27">
        <v>6694.7470000000003</v>
      </c>
      <c r="AA3119" s="27">
        <v>3254.8560000000002</v>
      </c>
      <c r="AB3119" s="27">
        <v>780.00800000000004</v>
      </c>
      <c r="AC3119" s="27">
        <v>92.171000000000006</v>
      </c>
    </row>
    <row r="3120" spans="1:29" ht="11.5" hidden="1">
      <c r="A3120" s="31">
        <v>3103</v>
      </c>
      <c r="B3120" s="29" t="s">
        <v>1059</v>
      </c>
      <c r="C3120" s="30" t="s">
        <v>1274</v>
      </c>
      <c r="D3120" s="28"/>
      <c r="E3120" s="28">
        <v>1829</v>
      </c>
      <c r="F3120" s="29" t="s">
        <v>1107</v>
      </c>
      <c r="G3120" s="28">
        <v>1828</v>
      </c>
      <c r="H3120" s="28">
        <v>2010</v>
      </c>
      <c r="I3120" s="27">
        <v>30376.321</v>
      </c>
      <c r="J3120" s="27">
        <v>28926.186000000002</v>
      </c>
      <c r="K3120" s="27">
        <v>29492.162</v>
      </c>
      <c r="L3120" s="27">
        <v>33002.019</v>
      </c>
      <c r="M3120" s="27">
        <v>36752.163999999997</v>
      </c>
      <c r="N3120" s="27">
        <v>37283.983</v>
      </c>
      <c r="O3120" s="27">
        <v>37061.631000000001</v>
      </c>
      <c r="P3120" s="27">
        <v>37399.828999999998</v>
      </c>
      <c r="Q3120" s="27">
        <v>38132.589999999997</v>
      </c>
      <c r="R3120" s="27">
        <v>40658.796999999999</v>
      </c>
      <c r="S3120" s="27">
        <v>39860.855000000003</v>
      </c>
      <c r="T3120" s="27">
        <v>36782.048999999999</v>
      </c>
      <c r="U3120" s="27">
        <v>31852.835999999999</v>
      </c>
      <c r="V3120" s="27">
        <v>25035.624</v>
      </c>
      <c r="W3120" s="27">
        <v>24620.135999999999</v>
      </c>
      <c r="X3120" s="27">
        <v>19226.832999999999</v>
      </c>
      <c r="Y3120" s="27">
        <v>15666.244000000001</v>
      </c>
      <c r="Z3120" s="27">
        <v>9117.4979999999996</v>
      </c>
      <c r="AA3120" s="27">
        <v>3164.2860000000001</v>
      </c>
      <c r="AB3120" s="27">
        <v>935.54100000000005</v>
      </c>
      <c r="AC3120" s="27">
        <v>120.08799999999999</v>
      </c>
    </row>
    <row r="3121" spans="1:29" ht="11.5" hidden="1">
      <c r="A3121" s="31">
        <v>3104</v>
      </c>
      <c r="B3121" s="29" t="s">
        <v>1059</v>
      </c>
      <c r="C3121" s="30" t="s">
        <v>1274</v>
      </c>
      <c r="D3121" s="28"/>
      <c r="E3121" s="28">
        <v>1829</v>
      </c>
      <c r="F3121" s="29" t="s">
        <v>1107</v>
      </c>
      <c r="G3121" s="28">
        <v>1828</v>
      </c>
      <c r="H3121" s="28">
        <v>2015</v>
      </c>
      <c r="I3121" s="27">
        <v>30264.511999999999</v>
      </c>
      <c r="J3121" s="27">
        <v>30624.460999999999</v>
      </c>
      <c r="K3121" s="27">
        <v>29220.118999999999</v>
      </c>
      <c r="L3121" s="27">
        <v>30149.739000000001</v>
      </c>
      <c r="M3121" s="27">
        <v>34054.120000000003</v>
      </c>
      <c r="N3121" s="27">
        <v>37710.445</v>
      </c>
      <c r="O3121" s="27">
        <v>38002.995999999999</v>
      </c>
      <c r="P3121" s="27">
        <v>37487.504000000001</v>
      </c>
      <c r="Q3121" s="27">
        <v>37551.972999999998</v>
      </c>
      <c r="R3121" s="27">
        <v>38073.512000000002</v>
      </c>
      <c r="S3121" s="27">
        <v>40291.24</v>
      </c>
      <c r="T3121" s="27">
        <v>39170.093999999997</v>
      </c>
      <c r="U3121" s="27">
        <v>35748.644</v>
      </c>
      <c r="V3121" s="27">
        <v>30489.109</v>
      </c>
      <c r="W3121" s="27">
        <v>23390.83</v>
      </c>
      <c r="X3121" s="27">
        <v>21679.661</v>
      </c>
      <c r="Y3121" s="27">
        <v>15376.974</v>
      </c>
      <c r="Z3121" s="27">
        <v>10377.098</v>
      </c>
      <c r="AA3121" s="27">
        <v>4472.933</v>
      </c>
      <c r="AB3121" s="27">
        <v>979.26599999999996</v>
      </c>
      <c r="AC3121" s="27">
        <v>152.803</v>
      </c>
    </row>
    <row r="3122" spans="1:29" ht="11.5" hidden="1">
      <c r="A3122" s="31">
        <v>3105</v>
      </c>
      <c r="B3122" s="29" t="s">
        <v>1059</v>
      </c>
      <c r="C3122" s="30" t="s">
        <v>1274</v>
      </c>
      <c r="D3122" s="28"/>
      <c r="E3122" s="28">
        <v>1829</v>
      </c>
      <c r="F3122" s="29" t="s">
        <v>1107</v>
      </c>
      <c r="G3122" s="28">
        <v>1828</v>
      </c>
      <c r="H3122" s="28">
        <v>2020</v>
      </c>
      <c r="I3122" s="27">
        <v>29605.75</v>
      </c>
      <c r="J3122" s="27">
        <v>30582.894</v>
      </c>
      <c r="K3122" s="27">
        <v>30855.269</v>
      </c>
      <c r="L3122" s="27">
        <v>29818.379000000001</v>
      </c>
      <c r="M3122" s="27">
        <v>31094.321</v>
      </c>
      <c r="N3122" s="27">
        <v>35060.055999999997</v>
      </c>
      <c r="O3122" s="27">
        <v>38487.930999999997</v>
      </c>
      <c r="P3122" s="27">
        <v>38423.584999999999</v>
      </c>
      <c r="Q3122" s="27">
        <v>37669.722999999998</v>
      </c>
      <c r="R3122" s="27">
        <v>37535.982000000004</v>
      </c>
      <c r="S3122" s="27">
        <v>37770.192000000003</v>
      </c>
      <c r="T3122" s="27">
        <v>39674.923000000003</v>
      </c>
      <c r="U3122" s="27">
        <v>38071.741000000002</v>
      </c>
      <c r="V3122" s="27">
        <v>34247.995999999999</v>
      </c>
      <c r="W3122" s="27">
        <v>28347.838</v>
      </c>
      <c r="X3122" s="27">
        <v>20837.842000000001</v>
      </c>
      <c r="Y3122" s="27">
        <v>17343.866000000002</v>
      </c>
      <c r="Z3122" s="27">
        <v>10455.013000000001</v>
      </c>
      <c r="AA3122" s="27">
        <v>5307.3370000000004</v>
      </c>
      <c r="AB3122" s="27">
        <v>1488.0809999999999</v>
      </c>
      <c r="AC3122" s="27">
        <v>185.47499999999999</v>
      </c>
    </row>
    <row r="3123" spans="1:29" ht="11.5" hidden="1">
      <c r="A3123" s="20">
        <v>3106</v>
      </c>
      <c r="B3123" s="18" t="s">
        <v>1059</v>
      </c>
      <c r="C3123" s="19" t="s">
        <v>1275</v>
      </c>
      <c r="D3123" s="17"/>
      <c r="E3123" s="17">
        <v>917</v>
      </c>
      <c r="F3123" s="18" t="s">
        <v>1276</v>
      </c>
      <c r="G3123" s="17">
        <v>1829</v>
      </c>
      <c r="H3123" s="17">
        <v>1950</v>
      </c>
      <c r="I3123" s="16">
        <v>25350.001</v>
      </c>
      <c r="J3123" s="16">
        <v>20718.462</v>
      </c>
      <c r="K3123" s="16">
        <v>25266.472000000002</v>
      </c>
      <c r="L3123" s="16">
        <v>23412.577000000001</v>
      </c>
      <c r="M3123" s="16">
        <v>25349.839</v>
      </c>
      <c r="N3123" s="16">
        <v>23481.022000000001</v>
      </c>
      <c r="O3123" s="16">
        <v>17291.446</v>
      </c>
      <c r="P3123" s="16">
        <v>22308.706999999999</v>
      </c>
      <c r="Q3123" s="16">
        <v>21304.720000000001</v>
      </c>
      <c r="R3123" s="16">
        <v>19386.037</v>
      </c>
      <c r="S3123" s="16">
        <v>16608.171999999999</v>
      </c>
      <c r="T3123" s="16">
        <v>14087.22</v>
      </c>
      <c r="U3123" s="16">
        <v>12332.187</v>
      </c>
      <c r="V3123" s="16">
        <v>10036.767</v>
      </c>
      <c r="W3123" s="16">
        <v>7513.5379999999996</v>
      </c>
      <c r="X3123" s="16">
        <v>4816.7830000000004</v>
      </c>
      <c r="Y3123" s="16">
        <v>2334.14</v>
      </c>
      <c r="Z3123" s="16">
        <v>950.71100000000001</v>
      </c>
      <c r="AA3123" s="16">
        <v>259.065</v>
      </c>
      <c r="AB3123" s="16">
        <v>50.347000000000001</v>
      </c>
      <c r="AC3123" s="16">
        <v>8.516</v>
      </c>
    </row>
    <row r="3124" spans="1:29" ht="11.5" hidden="1">
      <c r="A3124" s="20">
        <v>3107</v>
      </c>
      <c r="B3124" s="18" t="s">
        <v>1059</v>
      </c>
      <c r="C3124" s="19" t="s">
        <v>1275</v>
      </c>
      <c r="D3124" s="17"/>
      <c r="E3124" s="17">
        <v>917</v>
      </c>
      <c r="F3124" s="18" t="s">
        <v>1276</v>
      </c>
      <c r="G3124" s="17">
        <v>1829</v>
      </c>
      <c r="H3124" s="17">
        <v>1955</v>
      </c>
      <c r="I3124" s="16">
        <v>27175.334999999999</v>
      </c>
      <c r="J3124" s="16">
        <v>24893.311000000002</v>
      </c>
      <c r="K3124" s="16">
        <v>20644.370999999999</v>
      </c>
      <c r="L3124" s="16">
        <v>25187.421999999999</v>
      </c>
      <c r="M3124" s="16">
        <v>23079.452000000001</v>
      </c>
      <c r="N3124" s="16">
        <v>24878.023000000001</v>
      </c>
      <c r="O3124" s="16">
        <v>23086.656999999999</v>
      </c>
      <c r="P3124" s="16">
        <v>16954.971000000001</v>
      </c>
      <c r="Q3124" s="16">
        <v>21914.897000000001</v>
      </c>
      <c r="R3124" s="16">
        <v>20822.707999999999</v>
      </c>
      <c r="S3124" s="16">
        <v>18818.474999999999</v>
      </c>
      <c r="T3124" s="16">
        <v>15902.088</v>
      </c>
      <c r="U3124" s="16">
        <v>13200.647000000001</v>
      </c>
      <c r="V3124" s="16">
        <v>11088.971</v>
      </c>
      <c r="W3124" s="16">
        <v>8372.2219999999998</v>
      </c>
      <c r="X3124" s="16">
        <v>5492.5940000000001</v>
      </c>
      <c r="Y3124" s="16">
        <v>2928.89</v>
      </c>
      <c r="Z3124" s="16">
        <v>1018.341</v>
      </c>
      <c r="AA3124" s="16">
        <v>273.98700000000002</v>
      </c>
      <c r="AB3124" s="16">
        <v>45.524999999999999</v>
      </c>
      <c r="AC3124" s="16">
        <v>5.81</v>
      </c>
    </row>
    <row r="3125" spans="1:29" ht="11.5" hidden="1">
      <c r="A3125" s="20">
        <v>3108</v>
      </c>
      <c r="B3125" s="18" t="s">
        <v>1059</v>
      </c>
      <c r="C3125" s="19" t="s">
        <v>1275</v>
      </c>
      <c r="D3125" s="17"/>
      <c r="E3125" s="17">
        <v>917</v>
      </c>
      <c r="F3125" s="18" t="s">
        <v>1276</v>
      </c>
      <c r="G3125" s="17">
        <v>1829</v>
      </c>
      <c r="H3125" s="17">
        <v>1960</v>
      </c>
      <c r="I3125" s="16">
        <v>27926.097000000002</v>
      </c>
      <c r="J3125" s="16">
        <v>26985.42</v>
      </c>
      <c r="K3125" s="16">
        <v>24996.57</v>
      </c>
      <c r="L3125" s="16">
        <v>20565.772000000001</v>
      </c>
      <c r="M3125" s="16">
        <v>24859.071</v>
      </c>
      <c r="N3125" s="16">
        <v>22631.643</v>
      </c>
      <c r="O3125" s="16">
        <v>24549.05</v>
      </c>
      <c r="P3125" s="16">
        <v>22758.982</v>
      </c>
      <c r="Q3125" s="16">
        <v>16538.172999999999</v>
      </c>
      <c r="R3125" s="16">
        <v>21447.537</v>
      </c>
      <c r="S3125" s="16">
        <v>20236.935000000001</v>
      </c>
      <c r="T3125" s="16">
        <v>18109.791000000001</v>
      </c>
      <c r="U3125" s="16">
        <v>15059.477000000001</v>
      </c>
      <c r="V3125" s="16">
        <v>12046.791999999999</v>
      </c>
      <c r="W3125" s="16">
        <v>9387.9789999999994</v>
      </c>
      <c r="X3125" s="16">
        <v>6203.4279999999999</v>
      </c>
      <c r="Y3125" s="16">
        <v>3338.9059999999999</v>
      </c>
      <c r="Z3125" s="16">
        <v>1329.5709999999999</v>
      </c>
      <c r="AA3125" s="16">
        <v>305.78199999999998</v>
      </c>
      <c r="AB3125" s="16">
        <v>49.036000000000001</v>
      </c>
      <c r="AC3125" s="16">
        <v>4.8979999999999997</v>
      </c>
    </row>
    <row r="3126" spans="1:29" ht="11.5" hidden="1">
      <c r="A3126" s="20">
        <v>3109</v>
      </c>
      <c r="B3126" s="18" t="s">
        <v>1059</v>
      </c>
      <c r="C3126" s="19" t="s">
        <v>1275</v>
      </c>
      <c r="D3126" s="17"/>
      <c r="E3126" s="17">
        <v>917</v>
      </c>
      <c r="F3126" s="18" t="s">
        <v>1276</v>
      </c>
      <c r="G3126" s="17">
        <v>1829</v>
      </c>
      <c r="H3126" s="17">
        <v>1965</v>
      </c>
      <c r="I3126" s="16">
        <v>27493.56</v>
      </c>
      <c r="J3126" s="16">
        <v>27909.613000000001</v>
      </c>
      <c r="K3126" s="16">
        <v>26896.14</v>
      </c>
      <c r="L3126" s="16">
        <v>24881.413</v>
      </c>
      <c r="M3126" s="16">
        <v>20425.473000000002</v>
      </c>
      <c r="N3126" s="16">
        <v>24624.258000000002</v>
      </c>
      <c r="O3126" s="16">
        <v>22346.566999999999</v>
      </c>
      <c r="P3126" s="16">
        <v>24299.167000000001</v>
      </c>
      <c r="Q3126" s="16">
        <v>22491.52</v>
      </c>
      <c r="R3126" s="16">
        <v>16255.218999999999</v>
      </c>
      <c r="S3126" s="16">
        <v>21092.203000000001</v>
      </c>
      <c r="T3126" s="16">
        <v>19719.596000000001</v>
      </c>
      <c r="U3126" s="16">
        <v>17256.906999999999</v>
      </c>
      <c r="V3126" s="16">
        <v>13814.418</v>
      </c>
      <c r="W3126" s="16">
        <v>10310.16</v>
      </c>
      <c r="X3126" s="16">
        <v>7211.5290000000005</v>
      </c>
      <c r="Y3126" s="16">
        <v>4015.5349999999999</v>
      </c>
      <c r="Z3126" s="16">
        <v>1556.742</v>
      </c>
      <c r="AA3126" s="16">
        <v>412.017</v>
      </c>
      <c r="AB3126" s="16">
        <v>56.408000000000001</v>
      </c>
      <c r="AC3126" s="16">
        <v>5.2240000000000002</v>
      </c>
    </row>
    <row r="3127" spans="1:29" ht="11.5" hidden="1">
      <c r="A3127" s="20">
        <v>3110</v>
      </c>
      <c r="B3127" s="18" t="s">
        <v>1059</v>
      </c>
      <c r="C3127" s="19" t="s">
        <v>1275</v>
      </c>
      <c r="D3127" s="17"/>
      <c r="E3127" s="17">
        <v>917</v>
      </c>
      <c r="F3127" s="18" t="s">
        <v>1276</v>
      </c>
      <c r="G3127" s="17">
        <v>1829</v>
      </c>
      <c r="H3127" s="17">
        <v>1970</v>
      </c>
      <c r="I3127" s="16">
        <v>25886.257000000001</v>
      </c>
      <c r="J3127" s="16">
        <v>27486.905999999999</v>
      </c>
      <c r="K3127" s="16">
        <v>27836.167000000001</v>
      </c>
      <c r="L3127" s="16">
        <v>26738.962</v>
      </c>
      <c r="M3127" s="16">
        <v>24684.191999999999</v>
      </c>
      <c r="N3127" s="16">
        <v>20176.759999999998</v>
      </c>
      <c r="O3127" s="16">
        <v>24337.998</v>
      </c>
      <c r="P3127" s="16">
        <v>21966.395</v>
      </c>
      <c r="Q3127" s="16">
        <v>23950.307000000001</v>
      </c>
      <c r="R3127" s="16">
        <v>22268.026000000002</v>
      </c>
      <c r="S3127" s="16">
        <v>15849.602999999999</v>
      </c>
      <c r="T3127" s="16">
        <v>20523.718000000001</v>
      </c>
      <c r="U3127" s="16">
        <v>18879.7</v>
      </c>
      <c r="V3127" s="16">
        <v>15910.351000000001</v>
      </c>
      <c r="W3127" s="16">
        <v>11893.841</v>
      </c>
      <c r="X3127" s="16">
        <v>7860.3829999999998</v>
      </c>
      <c r="Y3127" s="16">
        <v>4748.6229999999996</v>
      </c>
      <c r="Z3127" s="16">
        <v>1933.75</v>
      </c>
      <c r="AA3127" s="16">
        <v>501.22</v>
      </c>
      <c r="AB3127" s="16">
        <v>79.947999999999993</v>
      </c>
      <c r="AC3127" s="16">
        <v>6.2619999999999996</v>
      </c>
    </row>
    <row r="3128" spans="1:29" ht="11.5" hidden="1">
      <c r="A3128" s="20">
        <v>3111</v>
      </c>
      <c r="B3128" s="18" t="s">
        <v>1059</v>
      </c>
      <c r="C3128" s="19" t="s">
        <v>1275</v>
      </c>
      <c r="D3128" s="17"/>
      <c r="E3128" s="17">
        <v>917</v>
      </c>
      <c r="F3128" s="18" t="s">
        <v>1276</v>
      </c>
      <c r="G3128" s="17">
        <v>1829</v>
      </c>
      <c r="H3128" s="17">
        <v>1975</v>
      </c>
      <c r="I3128" s="16">
        <v>25124.503000000001</v>
      </c>
      <c r="J3128" s="16">
        <v>25852.668000000001</v>
      </c>
      <c r="K3128" s="16">
        <v>27420.05</v>
      </c>
      <c r="L3128" s="16">
        <v>27729.089</v>
      </c>
      <c r="M3128" s="16">
        <v>26725.149000000001</v>
      </c>
      <c r="N3128" s="16">
        <v>24649.059000000001</v>
      </c>
      <c r="O3128" s="16">
        <v>20154.839</v>
      </c>
      <c r="P3128" s="16">
        <v>24263.99</v>
      </c>
      <c r="Q3128" s="16">
        <v>21794.920999999998</v>
      </c>
      <c r="R3128" s="16">
        <v>23622.337</v>
      </c>
      <c r="S3128" s="16">
        <v>21941.923999999999</v>
      </c>
      <c r="T3128" s="16">
        <v>15437.049000000001</v>
      </c>
      <c r="U3128" s="16">
        <v>19553.235000000001</v>
      </c>
      <c r="V3128" s="16">
        <v>17478.964</v>
      </c>
      <c r="W3128" s="16">
        <v>13829.624</v>
      </c>
      <c r="X3128" s="16">
        <v>9241.4619999999995</v>
      </c>
      <c r="Y3128" s="16">
        <v>5227.6049999999996</v>
      </c>
      <c r="Z3128" s="16">
        <v>2350.2890000000002</v>
      </c>
      <c r="AA3128" s="16">
        <v>645.23299999999995</v>
      </c>
      <c r="AB3128" s="16">
        <v>98.838999999999999</v>
      </c>
      <c r="AC3128" s="16">
        <v>8.9260000000000002</v>
      </c>
    </row>
    <row r="3129" spans="1:29" ht="11.5" hidden="1">
      <c r="A3129" s="20">
        <v>3112</v>
      </c>
      <c r="B3129" s="18" t="s">
        <v>1059</v>
      </c>
      <c r="C3129" s="19" t="s">
        <v>1275</v>
      </c>
      <c r="D3129" s="17"/>
      <c r="E3129" s="17">
        <v>917</v>
      </c>
      <c r="F3129" s="18" t="s">
        <v>1276</v>
      </c>
      <c r="G3129" s="17">
        <v>1829</v>
      </c>
      <c r="H3129" s="17">
        <v>1980</v>
      </c>
      <c r="I3129" s="16">
        <v>24289.361000000001</v>
      </c>
      <c r="J3129" s="16">
        <v>24999.78</v>
      </c>
      <c r="K3129" s="16">
        <v>25899.510999999999</v>
      </c>
      <c r="L3129" s="16">
        <v>27557.047999999999</v>
      </c>
      <c r="M3129" s="16">
        <v>27772.73</v>
      </c>
      <c r="N3129" s="16">
        <v>26660.022000000001</v>
      </c>
      <c r="O3129" s="16">
        <v>24571.08</v>
      </c>
      <c r="P3129" s="16">
        <v>20065.832999999999</v>
      </c>
      <c r="Q3129" s="16">
        <v>24107.351999999999</v>
      </c>
      <c r="R3129" s="16">
        <v>21545.635999999999</v>
      </c>
      <c r="S3129" s="16">
        <v>23206.934000000001</v>
      </c>
      <c r="T3129" s="16">
        <v>21325.811000000002</v>
      </c>
      <c r="U3129" s="16">
        <v>14781.51</v>
      </c>
      <c r="V3129" s="16">
        <v>18162.093000000001</v>
      </c>
      <c r="W3129" s="16">
        <v>15388.73</v>
      </c>
      <c r="X3129" s="16">
        <v>10997.591</v>
      </c>
      <c r="Y3129" s="16">
        <v>6198.201</v>
      </c>
      <c r="Z3129" s="16">
        <v>2681.9250000000002</v>
      </c>
      <c r="AA3129" s="16">
        <v>827.52300000000002</v>
      </c>
      <c r="AB3129" s="16">
        <v>139.15</v>
      </c>
      <c r="AC3129" s="16">
        <v>12.173999999999999</v>
      </c>
    </row>
    <row r="3130" spans="1:29" ht="11.5" hidden="1">
      <c r="A3130" s="20">
        <v>3113</v>
      </c>
      <c r="B3130" s="18" t="s">
        <v>1059</v>
      </c>
      <c r="C3130" s="19" t="s">
        <v>1275</v>
      </c>
      <c r="D3130" s="17"/>
      <c r="E3130" s="17">
        <v>917</v>
      </c>
      <c r="F3130" s="18" t="s">
        <v>1276</v>
      </c>
      <c r="G3130" s="17">
        <v>1829</v>
      </c>
      <c r="H3130" s="17">
        <v>1985</v>
      </c>
      <c r="I3130" s="16">
        <v>24168.534</v>
      </c>
      <c r="J3130" s="16">
        <v>24329.588</v>
      </c>
      <c r="K3130" s="16">
        <v>25056.393</v>
      </c>
      <c r="L3130" s="16">
        <v>25953.166000000001</v>
      </c>
      <c r="M3130" s="16">
        <v>27652.026999999998</v>
      </c>
      <c r="N3130" s="16">
        <v>27815.618999999999</v>
      </c>
      <c r="O3130" s="16">
        <v>26634.772000000001</v>
      </c>
      <c r="P3130" s="16">
        <v>24485.879000000001</v>
      </c>
      <c r="Q3130" s="16">
        <v>19924.93</v>
      </c>
      <c r="R3130" s="16">
        <v>23788.565999999999</v>
      </c>
      <c r="S3130" s="16">
        <v>21136.245999999999</v>
      </c>
      <c r="T3130" s="16">
        <v>22555.829000000002</v>
      </c>
      <c r="U3130" s="16">
        <v>20348.715</v>
      </c>
      <c r="V3130" s="16">
        <v>13712.151</v>
      </c>
      <c r="W3130" s="16">
        <v>16039.674999999999</v>
      </c>
      <c r="X3130" s="16">
        <v>12363.98</v>
      </c>
      <c r="Y3130" s="16">
        <v>7494.6670000000004</v>
      </c>
      <c r="Z3130" s="16">
        <v>3261.9960000000001</v>
      </c>
      <c r="AA3130" s="16">
        <v>980.23400000000004</v>
      </c>
      <c r="AB3130" s="16">
        <v>185.971</v>
      </c>
      <c r="AC3130" s="16">
        <v>17.864000000000001</v>
      </c>
    </row>
    <row r="3131" spans="1:29" ht="11.5" hidden="1">
      <c r="A3131" s="20">
        <v>3114</v>
      </c>
      <c r="B3131" s="18" t="s">
        <v>1059</v>
      </c>
      <c r="C3131" s="19" t="s">
        <v>1275</v>
      </c>
      <c r="D3131" s="17"/>
      <c r="E3131" s="17">
        <v>917</v>
      </c>
      <c r="F3131" s="18" t="s">
        <v>1276</v>
      </c>
      <c r="G3131" s="17">
        <v>1829</v>
      </c>
      <c r="H3131" s="17">
        <v>1990</v>
      </c>
      <c r="I3131" s="16">
        <v>23454.281999999999</v>
      </c>
      <c r="J3131" s="16">
        <v>24230.543000000001</v>
      </c>
      <c r="K3131" s="16">
        <v>24446.775000000001</v>
      </c>
      <c r="L3131" s="16">
        <v>25250.842000000001</v>
      </c>
      <c r="M3131" s="16">
        <v>26071.901000000002</v>
      </c>
      <c r="N3131" s="16">
        <v>27697.125</v>
      </c>
      <c r="O3131" s="16">
        <v>27837.83</v>
      </c>
      <c r="P3131" s="16">
        <v>26588.741000000002</v>
      </c>
      <c r="Q3131" s="16">
        <v>24333.137999999999</v>
      </c>
      <c r="R3131" s="16">
        <v>19671.232</v>
      </c>
      <c r="S3131" s="16">
        <v>23330.378000000001</v>
      </c>
      <c r="T3131" s="16">
        <v>20572.137999999999</v>
      </c>
      <c r="U3131" s="16">
        <v>21625.187999999998</v>
      </c>
      <c r="V3131" s="16">
        <v>18999.531999999999</v>
      </c>
      <c r="W3131" s="16">
        <v>12192.85</v>
      </c>
      <c r="X3131" s="16">
        <v>13133.834000000001</v>
      </c>
      <c r="Y3131" s="16">
        <v>8810.2990000000009</v>
      </c>
      <c r="Z3131" s="16">
        <v>4107.7299999999996</v>
      </c>
      <c r="AA3131" s="16">
        <v>1245.6300000000001</v>
      </c>
      <c r="AB3131" s="16">
        <v>229.255</v>
      </c>
      <c r="AC3131" s="16">
        <v>24.431999999999999</v>
      </c>
    </row>
    <row r="3132" spans="1:29" ht="11.5" hidden="1">
      <c r="A3132" s="20">
        <v>3115</v>
      </c>
      <c r="B3132" s="18" t="s">
        <v>1059</v>
      </c>
      <c r="C3132" s="19" t="s">
        <v>1275</v>
      </c>
      <c r="D3132" s="17"/>
      <c r="E3132" s="17">
        <v>917</v>
      </c>
      <c r="F3132" s="18" t="s">
        <v>1276</v>
      </c>
      <c r="G3132" s="17">
        <v>1829</v>
      </c>
      <c r="H3132" s="17">
        <v>1995</v>
      </c>
      <c r="I3132" s="16">
        <v>20215.473000000002</v>
      </c>
      <c r="J3132" s="16">
        <v>23727.855</v>
      </c>
      <c r="K3132" s="16">
        <v>24520.44</v>
      </c>
      <c r="L3132" s="16">
        <v>24625.254000000001</v>
      </c>
      <c r="M3132" s="16">
        <v>25397.760999999999</v>
      </c>
      <c r="N3132" s="16">
        <v>26311.348999999998</v>
      </c>
      <c r="O3132" s="16">
        <v>27901.882000000001</v>
      </c>
      <c r="P3132" s="16">
        <v>27945.491999999998</v>
      </c>
      <c r="Q3132" s="16">
        <v>26528.262999999999</v>
      </c>
      <c r="R3132" s="16">
        <v>24103.214</v>
      </c>
      <c r="S3132" s="16">
        <v>19391.579000000002</v>
      </c>
      <c r="T3132" s="16">
        <v>22743.379000000001</v>
      </c>
      <c r="U3132" s="16">
        <v>19783.626</v>
      </c>
      <c r="V3132" s="16">
        <v>20208.668000000001</v>
      </c>
      <c r="W3132" s="16">
        <v>16957.621999999999</v>
      </c>
      <c r="X3132" s="16">
        <v>10103.805</v>
      </c>
      <c r="Y3132" s="16">
        <v>9484.3520000000008</v>
      </c>
      <c r="Z3132" s="16">
        <v>4971.2719999999999</v>
      </c>
      <c r="AA3132" s="16">
        <v>1613.742</v>
      </c>
      <c r="AB3132" s="16">
        <v>294.68299999999999</v>
      </c>
      <c r="AC3132" s="16">
        <v>29.199000000000002</v>
      </c>
    </row>
    <row r="3133" spans="1:29" ht="11.5" hidden="1">
      <c r="A3133" s="20">
        <v>3116</v>
      </c>
      <c r="B3133" s="18" t="s">
        <v>1059</v>
      </c>
      <c r="C3133" s="19" t="s">
        <v>1275</v>
      </c>
      <c r="D3133" s="17"/>
      <c r="E3133" s="17">
        <v>917</v>
      </c>
      <c r="F3133" s="18" t="s">
        <v>1276</v>
      </c>
      <c r="G3133" s="17">
        <v>1829</v>
      </c>
      <c r="H3133" s="17">
        <v>2000</v>
      </c>
      <c r="I3133" s="16">
        <v>17918.269</v>
      </c>
      <c r="J3133" s="16">
        <v>20303.541000000001</v>
      </c>
      <c r="K3133" s="16">
        <v>23935.473000000002</v>
      </c>
      <c r="L3133" s="16">
        <v>24696.811000000002</v>
      </c>
      <c r="M3133" s="16">
        <v>24783.200000000001</v>
      </c>
      <c r="N3133" s="16">
        <v>25549.826000000001</v>
      </c>
      <c r="O3133" s="16">
        <v>26419.876</v>
      </c>
      <c r="P3133" s="16">
        <v>27908.764999999999</v>
      </c>
      <c r="Q3133" s="16">
        <v>27804.297999999999</v>
      </c>
      <c r="R3133" s="16">
        <v>26236.526999999998</v>
      </c>
      <c r="S3133" s="16">
        <v>23676.128000000001</v>
      </c>
      <c r="T3133" s="16">
        <v>18949.669000000002</v>
      </c>
      <c r="U3133" s="16">
        <v>21877.821</v>
      </c>
      <c r="V3133" s="16">
        <v>18606.647000000001</v>
      </c>
      <c r="W3133" s="16">
        <v>18128.830999999998</v>
      </c>
      <c r="X3133" s="16">
        <v>14096.371999999999</v>
      </c>
      <c r="Y3133" s="16">
        <v>7360.5159999999996</v>
      </c>
      <c r="Z3133" s="16">
        <v>5458.768</v>
      </c>
      <c r="AA3133" s="16">
        <v>1995.5909999999999</v>
      </c>
      <c r="AB3133" s="16">
        <v>387.02800000000002</v>
      </c>
      <c r="AC3133" s="16">
        <v>36.918999999999997</v>
      </c>
    </row>
    <row r="3134" spans="1:29" ht="11.5" hidden="1">
      <c r="A3134" s="20">
        <v>3117</v>
      </c>
      <c r="B3134" s="18" t="s">
        <v>1059</v>
      </c>
      <c r="C3134" s="19" t="s">
        <v>1275</v>
      </c>
      <c r="D3134" s="17"/>
      <c r="E3134" s="17">
        <v>917</v>
      </c>
      <c r="F3134" s="18" t="s">
        <v>1276</v>
      </c>
      <c r="G3134" s="17">
        <v>1829</v>
      </c>
      <c r="H3134" s="17">
        <v>2005</v>
      </c>
      <c r="I3134" s="16">
        <v>17876.856</v>
      </c>
      <c r="J3134" s="16">
        <v>18113.456999999999</v>
      </c>
      <c r="K3134" s="16">
        <v>20569.944</v>
      </c>
      <c r="L3134" s="16">
        <v>24221.611000000001</v>
      </c>
      <c r="M3134" s="16">
        <v>25258.655999999999</v>
      </c>
      <c r="N3134" s="16">
        <v>25455.133000000002</v>
      </c>
      <c r="O3134" s="16">
        <v>26035.136999999999</v>
      </c>
      <c r="P3134" s="16">
        <v>26752.342000000001</v>
      </c>
      <c r="Q3134" s="16">
        <v>28028.82</v>
      </c>
      <c r="R3134" s="16">
        <v>27671.041000000001</v>
      </c>
      <c r="S3134" s="16">
        <v>25926.128000000001</v>
      </c>
      <c r="T3134" s="16">
        <v>23202.109</v>
      </c>
      <c r="U3134" s="16">
        <v>18336.547999999999</v>
      </c>
      <c r="V3134" s="16">
        <v>20704.297999999999</v>
      </c>
      <c r="W3134" s="16">
        <v>16896.46</v>
      </c>
      <c r="X3134" s="16">
        <v>15226.871999999999</v>
      </c>
      <c r="Y3134" s="16">
        <v>10511.146000000001</v>
      </c>
      <c r="Z3134" s="16">
        <v>4429.4979999999996</v>
      </c>
      <c r="AA3134" s="16">
        <v>2294.4960000000001</v>
      </c>
      <c r="AB3134" s="16">
        <v>503.262</v>
      </c>
      <c r="AC3134" s="16">
        <v>50.612000000000002</v>
      </c>
    </row>
    <row r="3135" spans="1:29" ht="11.5" hidden="1">
      <c r="A3135" s="20">
        <v>3118</v>
      </c>
      <c r="B3135" s="18" t="s">
        <v>1059</v>
      </c>
      <c r="C3135" s="19" t="s">
        <v>1275</v>
      </c>
      <c r="D3135" s="17"/>
      <c r="E3135" s="17">
        <v>917</v>
      </c>
      <c r="F3135" s="18" t="s">
        <v>1276</v>
      </c>
      <c r="G3135" s="17">
        <v>1829</v>
      </c>
      <c r="H3135" s="17">
        <v>2010</v>
      </c>
      <c r="I3135" s="16">
        <v>19245.419999999998</v>
      </c>
      <c r="J3135" s="16">
        <v>17952.856</v>
      </c>
      <c r="K3135" s="16">
        <v>18344.659</v>
      </c>
      <c r="L3135" s="16">
        <v>21110.182000000001</v>
      </c>
      <c r="M3135" s="16">
        <v>24957.151999999998</v>
      </c>
      <c r="N3135" s="16">
        <v>25796.960999999999</v>
      </c>
      <c r="O3135" s="16">
        <v>25977.832999999999</v>
      </c>
      <c r="P3135" s="16">
        <v>26240.223000000002</v>
      </c>
      <c r="Q3135" s="16">
        <v>26558.091</v>
      </c>
      <c r="R3135" s="16">
        <v>28093.197</v>
      </c>
      <c r="S3135" s="16">
        <v>27373.058000000001</v>
      </c>
      <c r="T3135" s="16">
        <v>25524.233</v>
      </c>
      <c r="U3135" s="16">
        <v>22170.75</v>
      </c>
      <c r="V3135" s="16">
        <v>17739.737000000001</v>
      </c>
      <c r="W3135" s="16">
        <v>19020.625</v>
      </c>
      <c r="X3135" s="16">
        <v>14630.118</v>
      </c>
      <c r="Y3135" s="16">
        <v>11779.11</v>
      </c>
      <c r="Z3135" s="16">
        <v>6576.8289999999997</v>
      </c>
      <c r="AA3135" s="16">
        <v>2007.17</v>
      </c>
      <c r="AB3135" s="16">
        <v>628.24</v>
      </c>
      <c r="AC3135" s="16">
        <v>71.191000000000003</v>
      </c>
    </row>
    <row r="3136" spans="1:29" ht="11.5" hidden="1">
      <c r="A3136" s="20">
        <v>3119</v>
      </c>
      <c r="B3136" s="18" t="s">
        <v>1059</v>
      </c>
      <c r="C3136" s="19" t="s">
        <v>1275</v>
      </c>
      <c r="D3136" s="17"/>
      <c r="E3136" s="17">
        <v>917</v>
      </c>
      <c r="F3136" s="18" t="s">
        <v>1276</v>
      </c>
      <c r="G3136" s="17">
        <v>1829</v>
      </c>
      <c r="H3136" s="17">
        <v>2015</v>
      </c>
      <c r="I3136" s="16">
        <v>19567.990000000002</v>
      </c>
      <c r="J3136" s="16">
        <v>19399.237000000001</v>
      </c>
      <c r="K3136" s="16">
        <v>18172.246999999999</v>
      </c>
      <c r="L3136" s="16">
        <v>18634.191999999999</v>
      </c>
      <c r="M3136" s="16">
        <v>21537.905999999999</v>
      </c>
      <c r="N3136" s="16">
        <v>25405.662</v>
      </c>
      <c r="O3136" s="16">
        <v>26123.272000000001</v>
      </c>
      <c r="P3136" s="16">
        <v>26170.082999999999</v>
      </c>
      <c r="Q3136" s="16">
        <v>26275.387999999999</v>
      </c>
      <c r="R3136" s="16">
        <v>26504.023000000001</v>
      </c>
      <c r="S3136" s="16">
        <v>27835.48</v>
      </c>
      <c r="T3136" s="16">
        <v>26894.773000000001</v>
      </c>
      <c r="U3136" s="16">
        <v>24809.607</v>
      </c>
      <c r="V3136" s="16">
        <v>21225.135999999999</v>
      </c>
      <c r="W3136" s="16">
        <v>16598.268</v>
      </c>
      <c r="X3136" s="16">
        <v>16693.978999999999</v>
      </c>
      <c r="Y3136" s="16">
        <v>11607.179</v>
      </c>
      <c r="Z3136" s="16">
        <v>7631.4790000000003</v>
      </c>
      <c r="AA3136" s="16">
        <v>3112.2840000000001</v>
      </c>
      <c r="AB3136" s="16">
        <v>584.76</v>
      </c>
      <c r="AC3136" s="16">
        <v>93.533000000000001</v>
      </c>
    </row>
    <row r="3137" spans="1:29" ht="11.5" hidden="1">
      <c r="A3137" s="20">
        <v>3120</v>
      </c>
      <c r="B3137" s="18" t="s">
        <v>1059</v>
      </c>
      <c r="C3137" s="19" t="s">
        <v>1275</v>
      </c>
      <c r="D3137" s="17"/>
      <c r="E3137" s="17">
        <v>917</v>
      </c>
      <c r="F3137" s="18" t="s">
        <v>1276</v>
      </c>
      <c r="G3137" s="17">
        <v>1829</v>
      </c>
      <c r="H3137" s="17">
        <v>2020</v>
      </c>
      <c r="I3137" s="16">
        <v>19009.129000000001</v>
      </c>
      <c r="J3137" s="16">
        <v>19814.776000000002</v>
      </c>
      <c r="K3137" s="16">
        <v>19570.838</v>
      </c>
      <c r="L3137" s="16">
        <v>18434.936000000002</v>
      </c>
      <c r="M3137" s="16">
        <v>18999.21</v>
      </c>
      <c r="N3137" s="16">
        <v>22021.518</v>
      </c>
      <c r="O3137" s="16">
        <v>25823.486000000001</v>
      </c>
      <c r="P3137" s="16">
        <v>26332.5</v>
      </c>
      <c r="Q3137" s="16">
        <v>26251.263999999999</v>
      </c>
      <c r="R3137" s="16">
        <v>26254.025000000001</v>
      </c>
      <c r="S3137" s="16">
        <v>26299.716</v>
      </c>
      <c r="T3137" s="16">
        <v>27451.322</v>
      </c>
      <c r="U3137" s="16">
        <v>26160.696</v>
      </c>
      <c r="V3137" s="16">
        <v>23788.031999999999</v>
      </c>
      <c r="W3137" s="16">
        <v>19710.3</v>
      </c>
      <c r="X3137" s="16">
        <v>14777.41</v>
      </c>
      <c r="Y3137" s="16">
        <v>13228.222</v>
      </c>
      <c r="Z3137" s="16">
        <v>7768.2070000000003</v>
      </c>
      <c r="AA3137" s="16">
        <v>3789.7620000000002</v>
      </c>
      <c r="AB3137" s="16">
        <v>987.66700000000003</v>
      </c>
      <c r="AC3137" s="16">
        <v>102.056</v>
      </c>
    </row>
    <row r="3138" spans="1:29" ht="11.5" hidden="1">
      <c r="A3138" s="26">
        <v>3121</v>
      </c>
      <c r="B3138" s="24" t="s">
        <v>1059</v>
      </c>
      <c r="C3138" s="25" t="s">
        <v>1277</v>
      </c>
      <c r="D3138" s="23"/>
      <c r="E3138" s="23">
        <v>923</v>
      </c>
      <c r="F3138" s="24" t="s">
        <v>1109</v>
      </c>
      <c r="G3138" s="23">
        <v>917</v>
      </c>
      <c r="H3138" s="23">
        <v>1950</v>
      </c>
      <c r="I3138" s="22">
        <v>11033.941000000001</v>
      </c>
      <c r="J3138" s="22">
        <v>8145.6570000000002</v>
      </c>
      <c r="K3138" s="22">
        <v>12063.454</v>
      </c>
      <c r="L3138" s="22">
        <v>10413.553</v>
      </c>
      <c r="M3138" s="22">
        <v>12288.602999999999</v>
      </c>
      <c r="N3138" s="22">
        <v>10099.957</v>
      </c>
      <c r="O3138" s="22">
        <v>7147.6019999999999</v>
      </c>
      <c r="P3138" s="22">
        <v>9733.509</v>
      </c>
      <c r="Q3138" s="22">
        <v>8773.5879999999997</v>
      </c>
      <c r="R3138" s="22">
        <v>7743.5410000000002</v>
      </c>
      <c r="S3138" s="22">
        <v>6145.4279999999999</v>
      </c>
      <c r="T3138" s="22">
        <v>4984.6369999999997</v>
      </c>
      <c r="U3138" s="22">
        <v>4304.1840000000002</v>
      </c>
      <c r="V3138" s="22">
        <v>3392.9209999999998</v>
      </c>
      <c r="W3138" s="22">
        <v>2361.0740000000001</v>
      </c>
      <c r="X3138" s="22">
        <v>1511.0619999999999</v>
      </c>
      <c r="Y3138" s="22">
        <v>700.76499999999999</v>
      </c>
      <c r="Z3138" s="22">
        <v>304.52</v>
      </c>
      <c r="AA3138" s="22">
        <v>100.357</v>
      </c>
      <c r="AB3138" s="22">
        <v>26.800999999999998</v>
      </c>
      <c r="AC3138" s="22">
        <v>6.7960000000000003</v>
      </c>
    </row>
    <row r="3139" spans="1:29" ht="11.5" hidden="1">
      <c r="A3139" s="26">
        <v>3122</v>
      </c>
      <c r="B3139" s="24" t="s">
        <v>1059</v>
      </c>
      <c r="C3139" s="25" t="s">
        <v>1277</v>
      </c>
      <c r="D3139" s="23"/>
      <c r="E3139" s="23">
        <v>923</v>
      </c>
      <c r="F3139" s="24" t="s">
        <v>1109</v>
      </c>
      <c r="G3139" s="23">
        <v>917</v>
      </c>
      <c r="H3139" s="23">
        <v>1955</v>
      </c>
      <c r="I3139" s="22">
        <v>13039.842000000001</v>
      </c>
      <c r="J3139" s="22">
        <v>10743.625</v>
      </c>
      <c r="K3139" s="22">
        <v>8108.3639999999996</v>
      </c>
      <c r="L3139" s="22">
        <v>12069.19</v>
      </c>
      <c r="M3139" s="22">
        <v>10270.004000000001</v>
      </c>
      <c r="N3139" s="22">
        <v>12057.737999999999</v>
      </c>
      <c r="O3139" s="22">
        <v>9950.3080000000009</v>
      </c>
      <c r="P3139" s="22">
        <v>7003.6540000000005</v>
      </c>
      <c r="Q3139" s="22">
        <v>9576.5400000000009</v>
      </c>
      <c r="R3139" s="22">
        <v>8574.7070000000003</v>
      </c>
      <c r="S3139" s="22">
        <v>7515.9229999999998</v>
      </c>
      <c r="T3139" s="22">
        <v>5880.4859999999999</v>
      </c>
      <c r="U3139" s="22">
        <v>4648.5230000000001</v>
      </c>
      <c r="V3139" s="22">
        <v>3845.5340000000001</v>
      </c>
      <c r="W3139" s="22">
        <v>2810.3670000000002</v>
      </c>
      <c r="X3139" s="22">
        <v>1710.94</v>
      </c>
      <c r="Y3139" s="22">
        <v>945.22</v>
      </c>
      <c r="Z3139" s="22">
        <v>307.33199999999999</v>
      </c>
      <c r="AA3139" s="22">
        <v>89.989000000000004</v>
      </c>
      <c r="AB3139" s="22">
        <v>18.103000000000002</v>
      </c>
      <c r="AC3139" s="22">
        <v>3.4470000000000001</v>
      </c>
    </row>
    <row r="3140" spans="1:29" ht="11.5" hidden="1">
      <c r="A3140" s="26">
        <v>3123</v>
      </c>
      <c r="B3140" s="24" t="s">
        <v>1059</v>
      </c>
      <c r="C3140" s="25" t="s">
        <v>1277</v>
      </c>
      <c r="D3140" s="23"/>
      <c r="E3140" s="23">
        <v>923</v>
      </c>
      <c r="F3140" s="24" t="s">
        <v>1109</v>
      </c>
      <c r="G3140" s="23">
        <v>917</v>
      </c>
      <c r="H3140" s="23">
        <v>1960</v>
      </c>
      <c r="I3140" s="22">
        <v>13101.948</v>
      </c>
      <c r="J3140" s="22">
        <v>12881.856</v>
      </c>
      <c r="K3140" s="22">
        <v>10800.179</v>
      </c>
      <c r="L3140" s="22">
        <v>8032.9589999999998</v>
      </c>
      <c r="M3140" s="22">
        <v>11899.718999999999</v>
      </c>
      <c r="N3140" s="22">
        <v>10088.143</v>
      </c>
      <c r="O3140" s="22">
        <v>11933.002</v>
      </c>
      <c r="P3140" s="22">
        <v>9836.6149999999998</v>
      </c>
      <c r="Q3140" s="22">
        <v>6786.7550000000001</v>
      </c>
      <c r="R3140" s="22">
        <v>9334.09</v>
      </c>
      <c r="S3140" s="22">
        <v>8297.5990000000002</v>
      </c>
      <c r="T3140" s="22">
        <v>7216.3019999999997</v>
      </c>
      <c r="U3140" s="22">
        <v>5578.26</v>
      </c>
      <c r="V3140" s="22">
        <v>4239.7470000000003</v>
      </c>
      <c r="W3140" s="22">
        <v>3225.0410000000002</v>
      </c>
      <c r="X3140" s="22">
        <v>2034.1690000000001</v>
      </c>
      <c r="Y3140" s="22">
        <v>999.12</v>
      </c>
      <c r="Z3140" s="22">
        <v>432.82799999999997</v>
      </c>
      <c r="AA3140" s="22">
        <v>95.287000000000006</v>
      </c>
      <c r="AB3140" s="22">
        <v>17.108000000000001</v>
      </c>
      <c r="AC3140" s="22">
        <v>2.2599999999999998</v>
      </c>
    </row>
    <row r="3141" spans="1:29" ht="11.5" hidden="1">
      <c r="A3141" s="26">
        <v>3124</v>
      </c>
      <c r="B3141" s="24" t="s">
        <v>1059</v>
      </c>
      <c r="C3141" s="25" t="s">
        <v>1277</v>
      </c>
      <c r="D3141" s="23"/>
      <c r="E3141" s="23">
        <v>923</v>
      </c>
      <c r="F3141" s="24" t="s">
        <v>1109</v>
      </c>
      <c r="G3141" s="23">
        <v>917</v>
      </c>
      <c r="H3141" s="23">
        <v>1965</v>
      </c>
      <c r="I3141" s="22">
        <v>11453.64</v>
      </c>
      <c r="J3141" s="22">
        <v>13086.433000000001</v>
      </c>
      <c r="K3141" s="22">
        <v>12759.188</v>
      </c>
      <c r="L3141" s="22">
        <v>10700.432000000001</v>
      </c>
      <c r="M3141" s="22">
        <v>7951.2420000000002</v>
      </c>
      <c r="N3141" s="22">
        <v>11788.378000000001</v>
      </c>
      <c r="O3141" s="22">
        <v>9925.0210000000006</v>
      </c>
      <c r="P3141" s="22">
        <v>11796.225</v>
      </c>
      <c r="Q3141" s="22">
        <v>9727.0300000000007</v>
      </c>
      <c r="R3141" s="22">
        <v>6643.53</v>
      </c>
      <c r="S3141" s="22">
        <v>9207.7009999999991</v>
      </c>
      <c r="T3141" s="22">
        <v>8124.2070000000003</v>
      </c>
      <c r="U3141" s="22">
        <v>6851.9740000000002</v>
      </c>
      <c r="V3141" s="22">
        <v>5079.9380000000001</v>
      </c>
      <c r="W3141" s="22">
        <v>3575.569</v>
      </c>
      <c r="X3141" s="22">
        <v>2459.2339999999999</v>
      </c>
      <c r="Y3141" s="22">
        <v>1346.355</v>
      </c>
      <c r="Z3141" s="22">
        <v>465.40600000000001</v>
      </c>
      <c r="AA3141" s="22">
        <v>136.553</v>
      </c>
      <c r="AB3141" s="22">
        <v>18.263999999999999</v>
      </c>
      <c r="AC3141" s="22">
        <v>2.0379999999999998</v>
      </c>
    </row>
    <row r="3142" spans="1:29" ht="11.5" hidden="1">
      <c r="A3142" s="26">
        <v>3125</v>
      </c>
      <c r="B3142" s="24" t="s">
        <v>1059</v>
      </c>
      <c r="C3142" s="25" t="s">
        <v>1277</v>
      </c>
      <c r="D3142" s="23"/>
      <c r="E3142" s="23">
        <v>923</v>
      </c>
      <c r="F3142" s="24" t="s">
        <v>1109</v>
      </c>
      <c r="G3142" s="23">
        <v>917</v>
      </c>
      <c r="H3142" s="23">
        <v>1970</v>
      </c>
      <c r="I3142" s="22">
        <v>10261.987999999999</v>
      </c>
      <c r="J3142" s="22">
        <v>11497.378000000001</v>
      </c>
      <c r="K3142" s="22">
        <v>12998.789000000001</v>
      </c>
      <c r="L3142" s="22">
        <v>12620.035</v>
      </c>
      <c r="M3142" s="22">
        <v>10582.413</v>
      </c>
      <c r="N3142" s="22">
        <v>7854.1379999999999</v>
      </c>
      <c r="O3142" s="22">
        <v>11647.221</v>
      </c>
      <c r="P3142" s="22">
        <v>9679.94</v>
      </c>
      <c r="Q3142" s="22">
        <v>11560.09</v>
      </c>
      <c r="R3142" s="22">
        <v>9682.9429999999993</v>
      </c>
      <c r="S3142" s="22">
        <v>6484.02</v>
      </c>
      <c r="T3142" s="22">
        <v>9006.3960000000006</v>
      </c>
      <c r="U3142" s="22">
        <v>7805.3370000000004</v>
      </c>
      <c r="V3142" s="22">
        <v>6276.2539999999999</v>
      </c>
      <c r="W3142" s="22">
        <v>4293.8710000000001</v>
      </c>
      <c r="X3142" s="22">
        <v>2635.2440000000001</v>
      </c>
      <c r="Y3142" s="22">
        <v>1656.383</v>
      </c>
      <c r="Z3142" s="22">
        <v>637.73400000000004</v>
      </c>
      <c r="AA3142" s="22">
        <v>151.434</v>
      </c>
      <c r="AB3142" s="22">
        <v>27.638000000000002</v>
      </c>
      <c r="AC3142" s="22">
        <v>2.2290000000000001</v>
      </c>
    </row>
    <row r="3143" spans="1:29" ht="11.5" hidden="1">
      <c r="A3143" s="26">
        <v>3126</v>
      </c>
      <c r="B3143" s="24" t="s">
        <v>1059</v>
      </c>
      <c r="C3143" s="25" t="s">
        <v>1277</v>
      </c>
      <c r="D3143" s="23"/>
      <c r="E3143" s="23">
        <v>923</v>
      </c>
      <c r="F3143" s="24" t="s">
        <v>1109</v>
      </c>
      <c r="G3143" s="23">
        <v>917</v>
      </c>
      <c r="H3143" s="23">
        <v>1975</v>
      </c>
      <c r="I3143" s="22">
        <v>11016.234</v>
      </c>
      <c r="J3143" s="22">
        <v>10202.664000000001</v>
      </c>
      <c r="K3143" s="22">
        <v>11371.294</v>
      </c>
      <c r="L3143" s="22">
        <v>12790.481</v>
      </c>
      <c r="M3143" s="22">
        <v>12516.61</v>
      </c>
      <c r="N3143" s="22">
        <v>10522.25</v>
      </c>
      <c r="O3143" s="22">
        <v>7815.96</v>
      </c>
      <c r="P3143" s="22">
        <v>11573.423000000001</v>
      </c>
      <c r="Q3143" s="22">
        <v>9567.6380000000008</v>
      </c>
      <c r="R3143" s="22">
        <v>11364.463</v>
      </c>
      <c r="S3143" s="22">
        <v>9590.9560000000001</v>
      </c>
      <c r="T3143" s="22">
        <v>6340.6620000000003</v>
      </c>
      <c r="U3143" s="22">
        <v>8528.3770000000004</v>
      </c>
      <c r="V3143" s="22">
        <v>7194.7060000000001</v>
      </c>
      <c r="W3143" s="22">
        <v>5384.7470000000003</v>
      </c>
      <c r="X3143" s="22">
        <v>3251.1120000000001</v>
      </c>
      <c r="Y3143" s="22">
        <v>1736.6590000000001</v>
      </c>
      <c r="Z3143" s="22">
        <v>802.80399999999997</v>
      </c>
      <c r="AA3143" s="22">
        <v>213.09</v>
      </c>
      <c r="AB3143" s="22">
        <v>31.109000000000002</v>
      </c>
      <c r="AC3143" s="22">
        <v>3.4449999999999998</v>
      </c>
    </row>
    <row r="3144" spans="1:29" ht="11.5" hidden="1">
      <c r="A3144" s="26">
        <v>3127</v>
      </c>
      <c r="B3144" s="24" t="s">
        <v>1059</v>
      </c>
      <c r="C3144" s="25" t="s">
        <v>1277</v>
      </c>
      <c r="D3144" s="23"/>
      <c r="E3144" s="23">
        <v>923</v>
      </c>
      <c r="F3144" s="24" t="s">
        <v>1109</v>
      </c>
      <c r="G3144" s="23">
        <v>917</v>
      </c>
      <c r="H3144" s="23">
        <v>1980</v>
      </c>
      <c r="I3144" s="22">
        <v>11563.525</v>
      </c>
      <c r="J3144" s="22">
        <v>10909.638000000001</v>
      </c>
      <c r="K3144" s="22">
        <v>10149.233</v>
      </c>
      <c r="L3144" s="22">
        <v>11349.236999999999</v>
      </c>
      <c r="M3144" s="22">
        <v>12735.102000000001</v>
      </c>
      <c r="N3144" s="22">
        <v>12468.716</v>
      </c>
      <c r="O3144" s="22">
        <v>10487.662</v>
      </c>
      <c r="P3144" s="22">
        <v>7738.0360000000001</v>
      </c>
      <c r="Q3144" s="22">
        <v>11445.737999999999</v>
      </c>
      <c r="R3144" s="22">
        <v>9422.0490000000009</v>
      </c>
      <c r="S3144" s="22">
        <v>11123.460999999999</v>
      </c>
      <c r="T3144" s="22">
        <v>9268.6370000000006</v>
      </c>
      <c r="U3144" s="22">
        <v>6035.915</v>
      </c>
      <c r="V3144" s="22">
        <v>7825.3450000000003</v>
      </c>
      <c r="W3144" s="22">
        <v>6227.9229999999998</v>
      </c>
      <c r="X3144" s="22">
        <v>4174.4679999999998</v>
      </c>
      <c r="Y3144" s="22">
        <v>2072.7170000000001</v>
      </c>
      <c r="Z3144" s="22">
        <v>852.92499999999995</v>
      </c>
      <c r="AA3144" s="22">
        <v>284.39100000000002</v>
      </c>
      <c r="AB3144" s="22">
        <v>49.646999999999998</v>
      </c>
      <c r="AC3144" s="22">
        <v>4.7530000000000001</v>
      </c>
    </row>
    <row r="3145" spans="1:29" ht="11.5" hidden="1">
      <c r="A3145" s="26">
        <v>3128</v>
      </c>
      <c r="B3145" s="24" t="s">
        <v>1059</v>
      </c>
      <c r="C3145" s="25" t="s">
        <v>1277</v>
      </c>
      <c r="D3145" s="23"/>
      <c r="E3145" s="23">
        <v>923</v>
      </c>
      <c r="F3145" s="24" t="s">
        <v>1109</v>
      </c>
      <c r="G3145" s="23">
        <v>917</v>
      </c>
      <c r="H3145" s="23">
        <v>1985</v>
      </c>
      <c r="I3145" s="22">
        <v>11837.638999999999</v>
      </c>
      <c r="J3145" s="22">
        <v>11593.485000000001</v>
      </c>
      <c r="K3145" s="22">
        <v>10918.226000000001</v>
      </c>
      <c r="L3145" s="22">
        <v>10139.044</v>
      </c>
      <c r="M3145" s="22">
        <v>11369.386</v>
      </c>
      <c r="N3145" s="22">
        <v>12743.799000000001</v>
      </c>
      <c r="O3145" s="22">
        <v>12430.222</v>
      </c>
      <c r="P3145" s="22">
        <v>10424.696</v>
      </c>
      <c r="Q3145" s="22">
        <v>7658.4610000000002</v>
      </c>
      <c r="R3145" s="22">
        <v>11246.656999999999</v>
      </c>
      <c r="S3145" s="22">
        <v>9198.5349999999999</v>
      </c>
      <c r="T3145" s="22">
        <v>10756.716</v>
      </c>
      <c r="U3145" s="22">
        <v>8745.5550000000003</v>
      </c>
      <c r="V3145" s="22">
        <v>5508.8370000000004</v>
      </c>
      <c r="W3145" s="22">
        <v>6748.4110000000001</v>
      </c>
      <c r="X3145" s="22">
        <v>4815.6530000000002</v>
      </c>
      <c r="Y3145" s="22">
        <v>2666.1990000000001</v>
      </c>
      <c r="Z3145" s="22">
        <v>1004.641</v>
      </c>
      <c r="AA3145" s="22">
        <v>295.93400000000003</v>
      </c>
      <c r="AB3145" s="22">
        <v>64.897000000000006</v>
      </c>
      <c r="AC3145" s="22">
        <v>7.2610000000000001</v>
      </c>
    </row>
    <row r="3146" spans="1:29" ht="11.5" hidden="1">
      <c r="A3146" s="26">
        <v>3129</v>
      </c>
      <c r="B3146" s="24" t="s">
        <v>1059</v>
      </c>
      <c r="C3146" s="25" t="s">
        <v>1277</v>
      </c>
      <c r="D3146" s="23"/>
      <c r="E3146" s="23">
        <v>923</v>
      </c>
      <c r="F3146" s="24" t="s">
        <v>1109</v>
      </c>
      <c r="G3146" s="23">
        <v>917</v>
      </c>
      <c r="H3146" s="23">
        <v>1990</v>
      </c>
      <c r="I3146" s="22">
        <v>11330.449000000001</v>
      </c>
      <c r="J3146" s="22">
        <v>11803.403</v>
      </c>
      <c r="K3146" s="22">
        <v>11598.726000000001</v>
      </c>
      <c r="L3146" s="22">
        <v>10954.642</v>
      </c>
      <c r="M3146" s="22">
        <v>10084.815000000001</v>
      </c>
      <c r="N3146" s="22">
        <v>11299.200999999999</v>
      </c>
      <c r="O3146" s="22">
        <v>12667.234</v>
      </c>
      <c r="P3146" s="22">
        <v>12312.475</v>
      </c>
      <c r="Q3146" s="22">
        <v>10292.594999999999</v>
      </c>
      <c r="R3146" s="22">
        <v>7509.5110000000004</v>
      </c>
      <c r="S3146" s="22">
        <v>10977.576999999999</v>
      </c>
      <c r="T3146" s="22">
        <v>8916.6689999999999</v>
      </c>
      <c r="U3146" s="22">
        <v>10207.974</v>
      </c>
      <c r="V3146" s="22">
        <v>7995.2049999999999</v>
      </c>
      <c r="W3146" s="22">
        <v>4743.5360000000001</v>
      </c>
      <c r="X3146" s="22">
        <v>5301.2420000000002</v>
      </c>
      <c r="Y3146" s="22">
        <v>3238.0070000000001</v>
      </c>
      <c r="Z3146" s="22">
        <v>1312.2470000000001</v>
      </c>
      <c r="AA3146" s="22">
        <v>345.74</v>
      </c>
      <c r="AB3146" s="22">
        <v>66.105000000000004</v>
      </c>
      <c r="AC3146" s="22">
        <v>9.2520000000000007</v>
      </c>
    </row>
    <row r="3147" spans="1:29" ht="11.5" hidden="1">
      <c r="A3147" s="26">
        <v>3130</v>
      </c>
      <c r="B3147" s="24" t="s">
        <v>1059</v>
      </c>
      <c r="C3147" s="25" t="s">
        <v>1277</v>
      </c>
      <c r="D3147" s="23"/>
      <c r="E3147" s="23">
        <v>923</v>
      </c>
      <c r="F3147" s="24" t="s">
        <v>1109</v>
      </c>
      <c r="G3147" s="23">
        <v>917</v>
      </c>
      <c r="H3147" s="23">
        <v>1995</v>
      </c>
      <c r="I3147" s="22">
        <v>8559.6020000000008</v>
      </c>
      <c r="J3147" s="22">
        <v>11443.835999999999</v>
      </c>
      <c r="K3147" s="22">
        <v>11908.312</v>
      </c>
      <c r="L3147" s="22">
        <v>11593.391</v>
      </c>
      <c r="M3147" s="22">
        <v>10881.156000000001</v>
      </c>
      <c r="N3147" s="22">
        <v>10087.678</v>
      </c>
      <c r="O3147" s="22">
        <v>11312.754000000001</v>
      </c>
      <c r="P3147" s="22">
        <v>12643.218999999999</v>
      </c>
      <c r="Q3147" s="22">
        <v>12220.828</v>
      </c>
      <c r="R3147" s="22">
        <v>10147.387000000001</v>
      </c>
      <c r="S3147" s="22">
        <v>7354.95</v>
      </c>
      <c r="T3147" s="22">
        <v>10590.415000000001</v>
      </c>
      <c r="U3147" s="22">
        <v>8442.8209999999999</v>
      </c>
      <c r="V3147" s="22">
        <v>9330.5570000000007</v>
      </c>
      <c r="W3147" s="22">
        <v>6856.1580000000004</v>
      </c>
      <c r="X3147" s="22">
        <v>3711.1779999999999</v>
      </c>
      <c r="Y3147" s="22">
        <v>3506.6680000000001</v>
      </c>
      <c r="Z3147" s="22">
        <v>1586.2429999999999</v>
      </c>
      <c r="AA3147" s="22">
        <v>436.09300000000002</v>
      </c>
      <c r="AB3147" s="22">
        <v>69.290000000000006</v>
      </c>
      <c r="AC3147" s="22">
        <v>8.1509999999999998</v>
      </c>
    </row>
    <row r="3148" spans="1:29" ht="11.5" hidden="1">
      <c r="A3148" s="26">
        <v>3131</v>
      </c>
      <c r="B3148" s="24" t="s">
        <v>1059</v>
      </c>
      <c r="C3148" s="25" t="s">
        <v>1277</v>
      </c>
      <c r="D3148" s="23"/>
      <c r="E3148" s="23">
        <v>923</v>
      </c>
      <c r="F3148" s="24" t="s">
        <v>1109</v>
      </c>
      <c r="G3148" s="23">
        <v>917</v>
      </c>
      <c r="H3148" s="23">
        <v>2000</v>
      </c>
      <c r="I3148" s="22">
        <v>6819.8739999999998</v>
      </c>
      <c r="J3148" s="22">
        <v>8584.1389999999992</v>
      </c>
      <c r="K3148" s="22">
        <v>11559.76</v>
      </c>
      <c r="L3148" s="22">
        <v>12008.819</v>
      </c>
      <c r="M3148" s="22">
        <v>11552.776</v>
      </c>
      <c r="N3148" s="22">
        <v>10792.423000000001</v>
      </c>
      <c r="O3148" s="22">
        <v>10069.466</v>
      </c>
      <c r="P3148" s="22">
        <v>11273.38</v>
      </c>
      <c r="Q3148" s="22">
        <v>12527.718999999999</v>
      </c>
      <c r="R3148" s="22">
        <v>12041.956</v>
      </c>
      <c r="S3148" s="22">
        <v>9909.8080000000009</v>
      </c>
      <c r="T3148" s="22">
        <v>7150.9089999999997</v>
      </c>
      <c r="U3148" s="22">
        <v>10033.547</v>
      </c>
      <c r="V3148" s="22">
        <v>7731.2049999999999</v>
      </c>
      <c r="W3148" s="22">
        <v>8053.4449999999997</v>
      </c>
      <c r="X3148" s="22">
        <v>5303.6450000000004</v>
      </c>
      <c r="Y3148" s="22">
        <v>2391.4580000000001</v>
      </c>
      <c r="Z3148" s="22">
        <v>1700.0329999999999</v>
      </c>
      <c r="AA3148" s="22">
        <v>507.94099999999997</v>
      </c>
      <c r="AB3148" s="22">
        <v>80.930999999999997</v>
      </c>
      <c r="AC3148" s="22">
        <v>7.3609999999999998</v>
      </c>
    </row>
    <row r="3149" spans="1:29" ht="11.5" hidden="1">
      <c r="A3149" s="26">
        <v>3132</v>
      </c>
      <c r="B3149" s="24" t="s">
        <v>1059</v>
      </c>
      <c r="C3149" s="25" t="s">
        <v>1277</v>
      </c>
      <c r="D3149" s="23"/>
      <c r="E3149" s="23">
        <v>923</v>
      </c>
      <c r="F3149" s="24" t="s">
        <v>1109</v>
      </c>
      <c r="G3149" s="23">
        <v>917</v>
      </c>
      <c r="H3149" s="23">
        <v>2005</v>
      </c>
      <c r="I3149" s="22">
        <v>6789.8729999999996</v>
      </c>
      <c r="J3149" s="22">
        <v>6842.8860000000004</v>
      </c>
      <c r="K3149" s="22">
        <v>8627.9719999999998</v>
      </c>
      <c r="L3149" s="22">
        <v>11569.575000000001</v>
      </c>
      <c r="M3149" s="22">
        <v>11987.566000000001</v>
      </c>
      <c r="N3149" s="22">
        <v>11488.733</v>
      </c>
      <c r="O3149" s="22">
        <v>10710.27</v>
      </c>
      <c r="P3149" s="22">
        <v>10017.549999999999</v>
      </c>
      <c r="Q3149" s="22">
        <v>11172.806</v>
      </c>
      <c r="R3149" s="22">
        <v>12321.44</v>
      </c>
      <c r="S3149" s="22">
        <v>11763.352999999999</v>
      </c>
      <c r="T3149" s="22">
        <v>9568.3220000000001</v>
      </c>
      <c r="U3149" s="22">
        <v>6760.8370000000004</v>
      </c>
      <c r="V3149" s="22">
        <v>9265.848</v>
      </c>
      <c r="W3149" s="22">
        <v>6703.6120000000001</v>
      </c>
      <c r="X3149" s="22">
        <v>6322.2920000000004</v>
      </c>
      <c r="Y3149" s="22">
        <v>3516.9050000000002</v>
      </c>
      <c r="Z3149" s="22">
        <v>1189.5160000000001</v>
      </c>
      <c r="AA3149" s="22">
        <v>561.55100000000004</v>
      </c>
      <c r="AB3149" s="22">
        <v>97.343999999999994</v>
      </c>
      <c r="AC3149" s="22">
        <v>8.5570000000000004</v>
      </c>
    </row>
    <row r="3150" spans="1:29" ht="11.5" hidden="1">
      <c r="A3150" s="26">
        <v>3133</v>
      </c>
      <c r="B3150" s="24" t="s">
        <v>1059</v>
      </c>
      <c r="C3150" s="25" t="s">
        <v>1277</v>
      </c>
      <c r="D3150" s="23"/>
      <c r="E3150" s="23">
        <v>923</v>
      </c>
      <c r="F3150" s="24" t="s">
        <v>1109</v>
      </c>
      <c r="G3150" s="23">
        <v>917</v>
      </c>
      <c r="H3150" s="23">
        <v>2010</v>
      </c>
      <c r="I3150" s="22">
        <v>7788.9409999999998</v>
      </c>
      <c r="J3150" s="22">
        <v>6766.3490000000002</v>
      </c>
      <c r="K3150" s="22">
        <v>6796.3649999999998</v>
      </c>
      <c r="L3150" s="22">
        <v>8884.2510000000002</v>
      </c>
      <c r="M3150" s="22">
        <v>11715.023999999999</v>
      </c>
      <c r="N3150" s="22">
        <v>11693.083000000001</v>
      </c>
      <c r="O3150" s="22">
        <v>11370.950999999999</v>
      </c>
      <c r="P3150" s="22">
        <v>10638.421</v>
      </c>
      <c r="Q3150" s="22">
        <v>9740.0990000000002</v>
      </c>
      <c r="R3150" s="22">
        <v>11259.519</v>
      </c>
      <c r="S3150" s="22">
        <v>12109.194</v>
      </c>
      <c r="T3150" s="22">
        <v>11568.903</v>
      </c>
      <c r="U3150" s="22">
        <v>8809.7279999999992</v>
      </c>
      <c r="V3150" s="22">
        <v>6557.8969999999999</v>
      </c>
      <c r="W3150" s="22">
        <v>8260.4860000000008</v>
      </c>
      <c r="X3150" s="22">
        <v>5428.5889999999999</v>
      </c>
      <c r="Y3150" s="22">
        <v>4458.1559999999999</v>
      </c>
      <c r="Z3150" s="22">
        <v>1854.779</v>
      </c>
      <c r="AA3150" s="22">
        <v>427.64400000000001</v>
      </c>
      <c r="AB3150" s="22">
        <v>119.447</v>
      </c>
      <c r="AC3150" s="22">
        <v>11.351000000000001</v>
      </c>
    </row>
    <row r="3151" spans="1:29" ht="11.5" hidden="1">
      <c r="A3151" s="26">
        <v>3134</v>
      </c>
      <c r="B3151" s="24" t="s">
        <v>1059</v>
      </c>
      <c r="C3151" s="25" t="s">
        <v>1277</v>
      </c>
      <c r="D3151" s="23"/>
      <c r="E3151" s="23">
        <v>923</v>
      </c>
      <c r="F3151" s="24" t="s">
        <v>1109</v>
      </c>
      <c r="G3151" s="23">
        <v>917</v>
      </c>
      <c r="H3151" s="23">
        <v>2015</v>
      </c>
      <c r="I3151" s="22">
        <v>8304.7029999999995</v>
      </c>
      <c r="J3151" s="22">
        <v>7819.884</v>
      </c>
      <c r="K3151" s="22">
        <v>6806.5460000000003</v>
      </c>
      <c r="L3151" s="22">
        <v>6840.4179999999997</v>
      </c>
      <c r="M3151" s="22">
        <v>8914.1090000000004</v>
      </c>
      <c r="N3151" s="22">
        <v>11717.571</v>
      </c>
      <c r="O3151" s="22">
        <v>11654.803</v>
      </c>
      <c r="P3151" s="22">
        <v>11312.647999999999</v>
      </c>
      <c r="Q3151" s="22">
        <v>10560.869000000001</v>
      </c>
      <c r="R3151" s="22">
        <v>9629.0789999999997</v>
      </c>
      <c r="S3151" s="22">
        <v>11062.983</v>
      </c>
      <c r="T3151" s="22">
        <v>11784.816999999999</v>
      </c>
      <c r="U3151" s="22">
        <v>11121.135</v>
      </c>
      <c r="V3151" s="22">
        <v>8294.8889999999992</v>
      </c>
      <c r="W3151" s="22">
        <v>5945.9610000000002</v>
      </c>
      <c r="X3151" s="22">
        <v>6886.6019999999999</v>
      </c>
      <c r="Y3151" s="22">
        <v>3941.6260000000002</v>
      </c>
      <c r="Z3151" s="22">
        <v>2513.0659999999998</v>
      </c>
      <c r="AA3151" s="22">
        <v>728.30700000000002</v>
      </c>
      <c r="AB3151" s="22">
        <v>100.642</v>
      </c>
      <c r="AC3151" s="22">
        <v>14.888999999999999</v>
      </c>
    </row>
    <row r="3152" spans="1:29" ht="11.5" hidden="1">
      <c r="A3152" s="26">
        <v>3135</v>
      </c>
      <c r="B3152" s="24" t="s">
        <v>1059</v>
      </c>
      <c r="C3152" s="25" t="s">
        <v>1277</v>
      </c>
      <c r="D3152" s="23"/>
      <c r="E3152" s="23">
        <v>923</v>
      </c>
      <c r="F3152" s="24" t="s">
        <v>1109</v>
      </c>
      <c r="G3152" s="23">
        <v>917</v>
      </c>
      <c r="H3152" s="23">
        <v>2020</v>
      </c>
      <c r="I3152" s="22">
        <v>8065.0730000000003</v>
      </c>
      <c r="J3152" s="22">
        <v>8330.9760000000006</v>
      </c>
      <c r="K3152" s="22">
        <v>7818.085</v>
      </c>
      <c r="L3152" s="22">
        <v>6823.7219999999998</v>
      </c>
      <c r="M3152" s="22">
        <v>6837.7079999999996</v>
      </c>
      <c r="N3152" s="22">
        <v>8944.4230000000007</v>
      </c>
      <c r="O3152" s="22">
        <v>11710.795</v>
      </c>
      <c r="P3152" s="22">
        <v>11578.566999999999</v>
      </c>
      <c r="Q3152" s="22">
        <v>11216.748</v>
      </c>
      <c r="R3152" s="22">
        <v>10446.932000000001</v>
      </c>
      <c r="S3152" s="22">
        <v>9469.8029999999999</v>
      </c>
      <c r="T3152" s="22">
        <v>10824.084999999999</v>
      </c>
      <c r="U3152" s="22">
        <v>11334.843999999999</v>
      </c>
      <c r="V3152" s="22">
        <v>10509.95</v>
      </c>
      <c r="W3152" s="22">
        <v>7471.4989999999998</v>
      </c>
      <c r="X3152" s="22">
        <v>5068.9139999999998</v>
      </c>
      <c r="Y3152" s="22">
        <v>5078.6289999999999</v>
      </c>
      <c r="Z3152" s="22">
        <v>2350.5059999999999</v>
      </c>
      <c r="AA3152" s="22">
        <v>1085.5999999999999</v>
      </c>
      <c r="AB3152" s="22">
        <v>200.16900000000001</v>
      </c>
      <c r="AC3152" s="22">
        <v>16.21</v>
      </c>
    </row>
    <row r="3153" spans="1:29" ht="11.5" hidden="1">
      <c r="A3153" s="15">
        <v>3136</v>
      </c>
      <c r="B3153" s="13" t="s">
        <v>1059</v>
      </c>
      <c r="C3153" s="21" t="s">
        <v>1278</v>
      </c>
      <c r="D3153" s="12"/>
      <c r="E3153" s="12">
        <v>112</v>
      </c>
      <c r="F3153" s="13" t="s">
        <v>1110</v>
      </c>
      <c r="G3153" s="12">
        <v>923</v>
      </c>
      <c r="H3153" s="12">
        <v>1950</v>
      </c>
      <c r="I3153" s="11">
        <v>325.45600000000002</v>
      </c>
      <c r="J3153" s="11">
        <v>287.71600000000001</v>
      </c>
      <c r="K3153" s="11">
        <v>420.00599999999997</v>
      </c>
      <c r="L3153" s="11">
        <v>403.12</v>
      </c>
      <c r="M3153" s="11">
        <v>424.67200000000003</v>
      </c>
      <c r="N3153" s="11">
        <v>338.16800000000001</v>
      </c>
      <c r="O3153" s="11">
        <v>223.35900000000001</v>
      </c>
      <c r="P3153" s="11">
        <v>326.54899999999998</v>
      </c>
      <c r="Q3153" s="11">
        <v>299.53500000000003</v>
      </c>
      <c r="R3153" s="11">
        <v>280.76400000000001</v>
      </c>
      <c r="S3153" s="11">
        <v>202.505</v>
      </c>
      <c r="T3153" s="11">
        <v>178.56899999999999</v>
      </c>
      <c r="U3153" s="11">
        <v>183.03899999999999</v>
      </c>
      <c r="V3153" s="11">
        <v>152.74600000000001</v>
      </c>
      <c r="W3153" s="11">
        <v>119.379</v>
      </c>
      <c r="X3153" s="11">
        <v>85.709000000000003</v>
      </c>
      <c r="Y3153" s="11">
        <v>39.512</v>
      </c>
      <c r="Z3153" s="11">
        <v>20.283999999999999</v>
      </c>
      <c r="AA3153" s="11">
        <v>7.7060000000000004</v>
      </c>
      <c r="AB3153" s="11">
        <v>1.9239999999999999</v>
      </c>
      <c r="AC3153" s="11">
        <v>0.29299999999999998</v>
      </c>
    </row>
    <row r="3154" spans="1:29" ht="11.5" hidden="1">
      <c r="A3154" s="15">
        <v>3137</v>
      </c>
      <c r="B3154" s="13" t="s">
        <v>1059</v>
      </c>
      <c r="C3154" s="21" t="s">
        <v>1278</v>
      </c>
      <c r="D3154" s="12"/>
      <c r="E3154" s="12">
        <v>112</v>
      </c>
      <c r="F3154" s="13" t="s">
        <v>1110</v>
      </c>
      <c r="G3154" s="12">
        <v>923</v>
      </c>
      <c r="H3154" s="12">
        <v>1955</v>
      </c>
      <c r="I3154" s="11">
        <v>392.12200000000001</v>
      </c>
      <c r="J3154" s="11">
        <v>307.32100000000003</v>
      </c>
      <c r="K3154" s="11">
        <v>269.529</v>
      </c>
      <c r="L3154" s="11">
        <v>398.64699999999999</v>
      </c>
      <c r="M3154" s="11">
        <v>379.17</v>
      </c>
      <c r="N3154" s="11">
        <v>401.68599999999998</v>
      </c>
      <c r="O3154" s="11">
        <v>318.64499999999998</v>
      </c>
      <c r="P3154" s="11">
        <v>206.44300000000001</v>
      </c>
      <c r="Q3154" s="11">
        <v>306.65199999999999</v>
      </c>
      <c r="R3154" s="11">
        <v>276.44200000000001</v>
      </c>
      <c r="S3154" s="11">
        <v>257.279</v>
      </c>
      <c r="T3154" s="11">
        <v>182.006</v>
      </c>
      <c r="U3154" s="11">
        <v>157.09299999999999</v>
      </c>
      <c r="V3154" s="11">
        <v>156.41900000000001</v>
      </c>
      <c r="W3154" s="11">
        <v>121.29</v>
      </c>
      <c r="X3154" s="11">
        <v>83.727999999999994</v>
      </c>
      <c r="Y3154" s="11">
        <v>49.892000000000003</v>
      </c>
      <c r="Z3154" s="11">
        <v>17.568000000000001</v>
      </c>
      <c r="AA3154" s="11">
        <v>5.9359999999999999</v>
      </c>
      <c r="AB3154" s="11">
        <v>1.357</v>
      </c>
      <c r="AC3154" s="11">
        <v>0.217</v>
      </c>
    </row>
    <row r="3155" spans="1:29" ht="11.5" hidden="1">
      <c r="A3155" s="15">
        <v>3138</v>
      </c>
      <c r="B3155" s="13" t="s">
        <v>1059</v>
      </c>
      <c r="C3155" s="21" t="s">
        <v>1278</v>
      </c>
      <c r="D3155" s="12"/>
      <c r="E3155" s="12">
        <v>112</v>
      </c>
      <c r="F3155" s="13" t="s">
        <v>1110</v>
      </c>
      <c r="G3155" s="12">
        <v>923</v>
      </c>
      <c r="H3155" s="12">
        <v>1960</v>
      </c>
      <c r="I3155" s="11">
        <v>466.29199999999997</v>
      </c>
      <c r="J3155" s="11">
        <v>380.35399999999998</v>
      </c>
      <c r="K3155" s="11">
        <v>298.267</v>
      </c>
      <c r="L3155" s="11">
        <v>260.697</v>
      </c>
      <c r="M3155" s="11">
        <v>387.351</v>
      </c>
      <c r="N3155" s="11">
        <v>367.18900000000002</v>
      </c>
      <c r="O3155" s="11">
        <v>389.49400000000003</v>
      </c>
      <c r="P3155" s="11">
        <v>307.79899999999998</v>
      </c>
      <c r="Q3155" s="11">
        <v>197.26</v>
      </c>
      <c r="R3155" s="11">
        <v>293.13400000000001</v>
      </c>
      <c r="S3155" s="11">
        <v>260.87099999999998</v>
      </c>
      <c r="T3155" s="11">
        <v>240.33699999999999</v>
      </c>
      <c r="U3155" s="11">
        <v>166.018</v>
      </c>
      <c r="V3155" s="11">
        <v>138.84299999999999</v>
      </c>
      <c r="W3155" s="11">
        <v>129.721</v>
      </c>
      <c r="X3155" s="11">
        <v>89.647999999999996</v>
      </c>
      <c r="Y3155" s="11">
        <v>51.314</v>
      </c>
      <c r="Z3155" s="11">
        <v>22.693000000000001</v>
      </c>
      <c r="AA3155" s="11">
        <v>5.3140000000000001</v>
      </c>
      <c r="AB3155" s="11">
        <v>1.0860000000000001</v>
      </c>
      <c r="AC3155" s="11">
        <v>0.159</v>
      </c>
    </row>
    <row r="3156" spans="1:29" ht="11.5" hidden="1">
      <c r="A3156" s="15">
        <v>3139</v>
      </c>
      <c r="B3156" s="13" t="s">
        <v>1059</v>
      </c>
      <c r="C3156" s="21" t="s">
        <v>1278</v>
      </c>
      <c r="D3156" s="12"/>
      <c r="E3156" s="12">
        <v>112</v>
      </c>
      <c r="F3156" s="13" t="s">
        <v>1110</v>
      </c>
      <c r="G3156" s="12">
        <v>923</v>
      </c>
      <c r="H3156" s="12">
        <v>1965</v>
      </c>
      <c r="I3156" s="11">
        <v>425.37900000000002</v>
      </c>
      <c r="J3156" s="11">
        <v>458.08199999999999</v>
      </c>
      <c r="K3156" s="11">
        <v>373.74700000000001</v>
      </c>
      <c r="L3156" s="11">
        <v>292.87400000000002</v>
      </c>
      <c r="M3156" s="11">
        <v>255.07300000000001</v>
      </c>
      <c r="N3156" s="11">
        <v>380.512</v>
      </c>
      <c r="O3156" s="11">
        <v>359.62299999999999</v>
      </c>
      <c r="P3156" s="11">
        <v>381.17899999999997</v>
      </c>
      <c r="Q3156" s="11">
        <v>300.15600000000001</v>
      </c>
      <c r="R3156" s="11">
        <v>189.88399999999999</v>
      </c>
      <c r="S3156" s="11">
        <v>281.34199999999998</v>
      </c>
      <c r="T3156" s="11">
        <v>247.22399999999999</v>
      </c>
      <c r="U3156" s="11">
        <v>223.703</v>
      </c>
      <c r="V3156" s="11">
        <v>149.55000000000001</v>
      </c>
      <c r="W3156" s="11">
        <v>117.599</v>
      </c>
      <c r="X3156" s="11">
        <v>99.013000000000005</v>
      </c>
      <c r="Y3156" s="11">
        <v>58.125999999999998</v>
      </c>
      <c r="Z3156" s="11">
        <v>23.484000000000002</v>
      </c>
      <c r="AA3156" s="11">
        <v>6.9009999999999998</v>
      </c>
      <c r="AB3156" s="11">
        <v>0.98599999999999999</v>
      </c>
      <c r="AC3156" s="11">
        <v>0.127</v>
      </c>
    </row>
    <row r="3157" spans="1:29" ht="11.5" hidden="1">
      <c r="A3157" s="15">
        <v>3140</v>
      </c>
      <c r="B3157" s="13" t="s">
        <v>1059</v>
      </c>
      <c r="C3157" s="21" t="s">
        <v>1278</v>
      </c>
      <c r="D3157" s="12"/>
      <c r="E3157" s="12">
        <v>112</v>
      </c>
      <c r="F3157" s="13" t="s">
        <v>1110</v>
      </c>
      <c r="G3157" s="12">
        <v>923</v>
      </c>
      <c r="H3157" s="12">
        <v>1970</v>
      </c>
      <c r="I3157" s="11">
        <v>351.35500000000002</v>
      </c>
      <c r="J3157" s="11">
        <v>427.642</v>
      </c>
      <c r="K3157" s="11">
        <v>460.75900000000001</v>
      </c>
      <c r="L3157" s="11">
        <v>375.99799999999999</v>
      </c>
      <c r="M3157" s="11">
        <v>294.35199999999998</v>
      </c>
      <c r="N3157" s="11">
        <v>256.572</v>
      </c>
      <c r="O3157" s="11">
        <v>381.596</v>
      </c>
      <c r="P3157" s="11">
        <v>360.36200000000002</v>
      </c>
      <c r="Q3157" s="11">
        <v>380.47399999999999</v>
      </c>
      <c r="R3157" s="11">
        <v>297.50900000000001</v>
      </c>
      <c r="S3157" s="11">
        <v>187.09299999999999</v>
      </c>
      <c r="T3157" s="11">
        <v>273.54599999999999</v>
      </c>
      <c r="U3157" s="11">
        <v>236.26900000000001</v>
      </c>
      <c r="V3157" s="11">
        <v>207.495</v>
      </c>
      <c r="W3157" s="11">
        <v>130.90899999999999</v>
      </c>
      <c r="X3157" s="11">
        <v>93.177999999999997</v>
      </c>
      <c r="Y3157" s="11">
        <v>66.614000000000004</v>
      </c>
      <c r="Z3157" s="11">
        <v>27.477</v>
      </c>
      <c r="AA3157" s="11">
        <v>7.4219999999999997</v>
      </c>
      <c r="AB3157" s="11">
        <v>1.335</v>
      </c>
      <c r="AC3157" s="11">
        <v>0.11799999999999999</v>
      </c>
    </row>
    <row r="3158" spans="1:29" ht="11.5" hidden="1">
      <c r="A3158" s="15">
        <v>3141</v>
      </c>
      <c r="B3158" s="13" t="s">
        <v>1059</v>
      </c>
      <c r="C3158" s="21" t="s">
        <v>1278</v>
      </c>
      <c r="D3158" s="12"/>
      <c r="E3158" s="12">
        <v>112</v>
      </c>
      <c r="F3158" s="13" t="s">
        <v>1110</v>
      </c>
      <c r="G3158" s="12">
        <v>923</v>
      </c>
      <c r="H3158" s="12">
        <v>1975</v>
      </c>
      <c r="I3158" s="11">
        <v>363.55399999999997</v>
      </c>
      <c r="J3158" s="11">
        <v>355.11099999999999</v>
      </c>
      <c r="K3158" s="11">
        <v>421.154</v>
      </c>
      <c r="L3158" s="11">
        <v>433.21800000000002</v>
      </c>
      <c r="M3158" s="11">
        <v>359.44900000000001</v>
      </c>
      <c r="N3158" s="11">
        <v>297.66699999999997</v>
      </c>
      <c r="O3158" s="11">
        <v>258.88099999999997</v>
      </c>
      <c r="P3158" s="11">
        <v>381.21800000000002</v>
      </c>
      <c r="Q3158" s="11">
        <v>355.88099999999997</v>
      </c>
      <c r="R3158" s="11">
        <v>376.00200000000001</v>
      </c>
      <c r="S3158" s="11">
        <v>306.65100000000001</v>
      </c>
      <c r="T3158" s="11">
        <v>187.38200000000001</v>
      </c>
      <c r="U3158" s="11">
        <v>257.57</v>
      </c>
      <c r="V3158" s="11">
        <v>225.91</v>
      </c>
      <c r="W3158" s="11">
        <v>173.91499999999999</v>
      </c>
      <c r="X3158" s="11">
        <v>103.57599999999999</v>
      </c>
      <c r="Y3158" s="11">
        <v>74.564999999999998</v>
      </c>
      <c r="Z3158" s="11">
        <v>32.003</v>
      </c>
      <c r="AA3158" s="11">
        <v>8.89</v>
      </c>
      <c r="AB3158" s="11">
        <v>1.476</v>
      </c>
      <c r="AC3158" s="11">
        <v>0.159</v>
      </c>
    </row>
    <row r="3159" spans="1:29" ht="11.5" hidden="1">
      <c r="A3159" s="15">
        <v>3142</v>
      </c>
      <c r="B3159" s="13" t="s">
        <v>1059</v>
      </c>
      <c r="C3159" s="21" t="s">
        <v>1278</v>
      </c>
      <c r="D3159" s="12"/>
      <c r="E3159" s="12">
        <v>112</v>
      </c>
      <c r="F3159" s="13" t="s">
        <v>1110</v>
      </c>
      <c r="G3159" s="12">
        <v>923</v>
      </c>
      <c r="H3159" s="12">
        <v>1980</v>
      </c>
      <c r="I3159" s="11">
        <v>361.29899999999998</v>
      </c>
      <c r="J3159" s="11">
        <v>355.44600000000003</v>
      </c>
      <c r="K3159" s="11">
        <v>351.60899999999998</v>
      </c>
      <c r="L3159" s="11">
        <v>410.47199999999998</v>
      </c>
      <c r="M3159" s="11">
        <v>415.26</v>
      </c>
      <c r="N3159" s="11">
        <v>367.59300000000002</v>
      </c>
      <c r="O3159" s="11">
        <v>316.67599999999999</v>
      </c>
      <c r="P3159" s="11">
        <v>245.33500000000001</v>
      </c>
      <c r="Q3159" s="11">
        <v>375.90100000000001</v>
      </c>
      <c r="R3159" s="11">
        <v>344.471</v>
      </c>
      <c r="S3159" s="11">
        <v>375.39400000000001</v>
      </c>
      <c r="T3159" s="11">
        <v>309.98</v>
      </c>
      <c r="U3159" s="11">
        <v>185.31200000000001</v>
      </c>
      <c r="V3159" s="11">
        <v>233.38399999999999</v>
      </c>
      <c r="W3159" s="11">
        <v>198.87799999999999</v>
      </c>
      <c r="X3159" s="11">
        <v>143.477</v>
      </c>
      <c r="Y3159" s="11">
        <v>79.778000000000006</v>
      </c>
      <c r="Z3159" s="11">
        <v>36.835999999999999</v>
      </c>
      <c r="AA3159" s="11">
        <v>10.792</v>
      </c>
      <c r="AB3159" s="11">
        <v>1.8660000000000001</v>
      </c>
      <c r="AC3159" s="11">
        <v>0.19</v>
      </c>
    </row>
    <row r="3160" spans="1:29" ht="11.5" hidden="1">
      <c r="A3160" s="15">
        <v>3143</v>
      </c>
      <c r="B3160" s="13" t="s">
        <v>1059</v>
      </c>
      <c r="C3160" s="21" t="s">
        <v>1278</v>
      </c>
      <c r="D3160" s="12"/>
      <c r="E3160" s="12">
        <v>112</v>
      </c>
      <c r="F3160" s="13" t="s">
        <v>1110</v>
      </c>
      <c r="G3160" s="12">
        <v>923</v>
      </c>
      <c r="H3160" s="12">
        <v>1985</v>
      </c>
      <c r="I3160" s="11">
        <v>393.09899999999999</v>
      </c>
      <c r="J3160" s="11">
        <v>361.9</v>
      </c>
      <c r="K3160" s="11">
        <v>353.88600000000002</v>
      </c>
      <c r="L3160" s="11">
        <v>356.548</v>
      </c>
      <c r="M3160" s="11">
        <v>404.90499999999997</v>
      </c>
      <c r="N3160" s="11">
        <v>418.39499999999998</v>
      </c>
      <c r="O3160" s="11">
        <v>370.50400000000002</v>
      </c>
      <c r="P3160" s="11">
        <v>315.108</v>
      </c>
      <c r="Q3160" s="11">
        <v>243.89699999999999</v>
      </c>
      <c r="R3160" s="11">
        <v>368.48399999999998</v>
      </c>
      <c r="S3160" s="11">
        <v>338.303</v>
      </c>
      <c r="T3160" s="11">
        <v>369.49400000000003</v>
      </c>
      <c r="U3160" s="11">
        <v>295.12200000000001</v>
      </c>
      <c r="V3160" s="11">
        <v>171.54</v>
      </c>
      <c r="W3160" s="11">
        <v>205.67099999999999</v>
      </c>
      <c r="X3160" s="11">
        <v>156.864</v>
      </c>
      <c r="Y3160" s="11">
        <v>100.40300000000001</v>
      </c>
      <c r="Z3160" s="11">
        <v>40.027000000000001</v>
      </c>
      <c r="AA3160" s="11">
        <v>12.742000000000001</v>
      </c>
      <c r="AB3160" s="11">
        <v>2.351</v>
      </c>
      <c r="AC3160" s="11">
        <v>0.25</v>
      </c>
    </row>
    <row r="3161" spans="1:29" ht="11.5" hidden="1">
      <c r="A3161" s="15">
        <v>3144</v>
      </c>
      <c r="B3161" s="13" t="s">
        <v>1059</v>
      </c>
      <c r="C3161" s="21" t="s">
        <v>1278</v>
      </c>
      <c r="D3161" s="12"/>
      <c r="E3161" s="12">
        <v>112</v>
      </c>
      <c r="F3161" s="13" t="s">
        <v>1110</v>
      </c>
      <c r="G3161" s="12">
        <v>923</v>
      </c>
      <c r="H3161" s="12">
        <v>1990</v>
      </c>
      <c r="I3161" s="11">
        <v>382.79899999999998</v>
      </c>
      <c r="J3161" s="11">
        <v>394.86</v>
      </c>
      <c r="K3161" s="11">
        <v>363.75900000000001</v>
      </c>
      <c r="L3161" s="11">
        <v>359.73200000000003</v>
      </c>
      <c r="M3161" s="11">
        <v>341.68900000000002</v>
      </c>
      <c r="N3161" s="11">
        <v>404.58499999999998</v>
      </c>
      <c r="O3161" s="11">
        <v>424.488</v>
      </c>
      <c r="P3161" s="11">
        <v>371.57299999999998</v>
      </c>
      <c r="Q3161" s="11">
        <v>311.59399999999999</v>
      </c>
      <c r="R3161" s="11">
        <v>239.69800000000001</v>
      </c>
      <c r="S3161" s="11">
        <v>358.19299999999998</v>
      </c>
      <c r="T3161" s="11">
        <v>327.86900000000003</v>
      </c>
      <c r="U3161" s="11">
        <v>353.154</v>
      </c>
      <c r="V3161" s="11">
        <v>269.596</v>
      </c>
      <c r="W3161" s="11">
        <v>148.38200000000001</v>
      </c>
      <c r="X3161" s="11">
        <v>162.62100000000001</v>
      </c>
      <c r="Y3161" s="11">
        <v>100.575</v>
      </c>
      <c r="Z3161" s="11">
        <v>54.325000000000003</v>
      </c>
      <c r="AA3161" s="11">
        <v>16.484000000000002</v>
      </c>
      <c r="AB3161" s="11">
        <v>3.86</v>
      </c>
      <c r="AC3161" s="11">
        <v>0.48799999999999999</v>
      </c>
    </row>
    <row r="3162" spans="1:29" ht="11.5" hidden="1">
      <c r="A3162" s="15">
        <v>3145</v>
      </c>
      <c r="B3162" s="13" t="s">
        <v>1059</v>
      </c>
      <c r="C3162" s="21" t="s">
        <v>1278</v>
      </c>
      <c r="D3162" s="12"/>
      <c r="E3162" s="12">
        <v>112</v>
      </c>
      <c r="F3162" s="13" t="s">
        <v>1110</v>
      </c>
      <c r="G3162" s="12">
        <v>923</v>
      </c>
      <c r="H3162" s="12">
        <v>1995</v>
      </c>
      <c r="I3162" s="11">
        <v>289.25299999999999</v>
      </c>
      <c r="J3162" s="11">
        <v>385.67099999999999</v>
      </c>
      <c r="K3162" s="11">
        <v>395.762</v>
      </c>
      <c r="L3162" s="11">
        <v>364.22199999999998</v>
      </c>
      <c r="M3162" s="11">
        <v>349.75099999999998</v>
      </c>
      <c r="N3162" s="11">
        <v>336.96899999999999</v>
      </c>
      <c r="O3162" s="11">
        <v>404.00799999999998</v>
      </c>
      <c r="P3162" s="11">
        <v>422.11099999999999</v>
      </c>
      <c r="Q3162" s="11">
        <v>367.03699999999998</v>
      </c>
      <c r="R3162" s="11">
        <v>304.911</v>
      </c>
      <c r="S3162" s="11">
        <v>232.464</v>
      </c>
      <c r="T3162" s="11">
        <v>342.92200000000003</v>
      </c>
      <c r="U3162" s="11">
        <v>308.13</v>
      </c>
      <c r="V3162" s="11">
        <v>321.91199999999998</v>
      </c>
      <c r="W3162" s="11">
        <v>231.94499999999999</v>
      </c>
      <c r="X3162" s="11">
        <v>115.364</v>
      </c>
      <c r="Y3162" s="11">
        <v>103.15600000000001</v>
      </c>
      <c r="Z3162" s="11">
        <v>51.752000000000002</v>
      </c>
      <c r="AA3162" s="11">
        <v>20.434999999999999</v>
      </c>
      <c r="AB3162" s="11">
        <v>4.3049999999999997</v>
      </c>
      <c r="AC3162" s="11">
        <v>0.67300000000000004</v>
      </c>
    </row>
    <row r="3163" spans="1:29" ht="11.5" hidden="1">
      <c r="A3163" s="15">
        <v>3146</v>
      </c>
      <c r="B3163" s="13" t="s">
        <v>1059</v>
      </c>
      <c r="C3163" s="21" t="s">
        <v>1278</v>
      </c>
      <c r="D3163" s="12"/>
      <c r="E3163" s="12">
        <v>112</v>
      </c>
      <c r="F3163" s="13" t="s">
        <v>1110</v>
      </c>
      <c r="G3163" s="12">
        <v>923</v>
      </c>
      <c r="H3163" s="12">
        <v>2000</v>
      </c>
      <c r="I3163" s="11">
        <v>221.935</v>
      </c>
      <c r="J3163" s="11">
        <v>286.85399999999998</v>
      </c>
      <c r="K3163" s="11">
        <v>381.29300000000001</v>
      </c>
      <c r="L3163" s="11">
        <v>387.58600000000001</v>
      </c>
      <c r="M3163" s="11">
        <v>351.13400000000001</v>
      </c>
      <c r="N3163" s="11">
        <v>343.61500000000001</v>
      </c>
      <c r="O3163" s="11">
        <v>340.78699999999998</v>
      </c>
      <c r="P3163" s="11">
        <v>400.36700000000002</v>
      </c>
      <c r="Q3163" s="11">
        <v>418.52199999999999</v>
      </c>
      <c r="R3163" s="11">
        <v>360.995</v>
      </c>
      <c r="S3163" s="11">
        <v>298.40899999999999</v>
      </c>
      <c r="T3163" s="11">
        <v>225.078</v>
      </c>
      <c r="U3163" s="11">
        <v>329.37</v>
      </c>
      <c r="V3163" s="11">
        <v>282.012</v>
      </c>
      <c r="W3163" s="11">
        <v>280.137</v>
      </c>
      <c r="X3163" s="11">
        <v>181.81200000000001</v>
      </c>
      <c r="Y3163" s="11">
        <v>80.626000000000005</v>
      </c>
      <c r="Z3163" s="11">
        <v>46.999000000000002</v>
      </c>
      <c r="AA3163" s="11">
        <v>15.747</v>
      </c>
      <c r="AB3163" s="11">
        <v>3.7949999999999999</v>
      </c>
      <c r="AC3163" s="11">
        <v>0.51400000000000001</v>
      </c>
    </row>
    <row r="3164" spans="1:29" ht="11.5" hidden="1">
      <c r="A3164" s="15">
        <v>3147</v>
      </c>
      <c r="B3164" s="13" t="s">
        <v>1059</v>
      </c>
      <c r="C3164" s="21" t="s">
        <v>1278</v>
      </c>
      <c r="D3164" s="12"/>
      <c r="E3164" s="12">
        <v>112</v>
      </c>
      <c r="F3164" s="13" t="s">
        <v>1110</v>
      </c>
      <c r="G3164" s="12">
        <v>923</v>
      </c>
      <c r="H3164" s="12">
        <v>2005</v>
      </c>
      <c r="I3164" s="11">
        <v>216.636</v>
      </c>
      <c r="J3164" s="11">
        <v>221.13200000000001</v>
      </c>
      <c r="K3164" s="11">
        <v>287.10399999999998</v>
      </c>
      <c r="L3164" s="11">
        <v>371.63</v>
      </c>
      <c r="M3164" s="11">
        <v>372.83499999999998</v>
      </c>
      <c r="N3164" s="11">
        <v>344.32600000000002</v>
      </c>
      <c r="O3164" s="11">
        <v>340.37400000000002</v>
      </c>
      <c r="P3164" s="11">
        <v>337.92700000000002</v>
      </c>
      <c r="Q3164" s="11">
        <v>395.79300000000001</v>
      </c>
      <c r="R3164" s="11">
        <v>410.65699999999998</v>
      </c>
      <c r="S3164" s="11">
        <v>353.50200000000001</v>
      </c>
      <c r="T3164" s="11">
        <v>288.85199999999998</v>
      </c>
      <c r="U3164" s="11">
        <v>212.49</v>
      </c>
      <c r="V3164" s="11">
        <v>302.351</v>
      </c>
      <c r="W3164" s="11">
        <v>243.87100000000001</v>
      </c>
      <c r="X3164" s="11">
        <v>220.55799999999999</v>
      </c>
      <c r="Y3164" s="11">
        <v>122.488</v>
      </c>
      <c r="Z3164" s="11">
        <v>37.409999999999997</v>
      </c>
      <c r="AA3164" s="11">
        <v>14.667</v>
      </c>
      <c r="AB3164" s="11">
        <v>3.032</v>
      </c>
      <c r="AC3164" s="11">
        <v>0.46200000000000002</v>
      </c>
    </row>
    <row r="3165" spans="1:29" ht="11.5" hidden="1">
      <c r="A3165" s="15">
        <v>3148</v>
      </c>
      <c r="B3165" s="13" t="s">
        <v>1059</v>
      </c>
      <c r="C3165" s="21" t="s">
        <v>1278</v>
      </c>
      <c r="D3165" s="12"/>
      <c r="E3165" s="12">
        <v>112</v>
      </c>
      <c r="F3165" s="13" t="s">
        <v>1110</v>
      </c>
      <c r="G3165" s="12">
        <v>923</v>
      </c>
      <c r="H3165" s="12">
        <v>2010</v>
      </c>
      <c r="I3165" s="11">
        <v>248.15100000000001</v>
      </c>
      <c r="J3165" s="11">
        <v>212.81700000000001</v>
      </c>
      <c r="K3165" s="11">
        <v>220.923</v>
      </c>
      <c r="L3165" s="11">
        <v>291.29500000000002</v>
      </c>
      <c r="M3165" s="11">
        <v>374.66</v>
      </c>
      <c r="N3165" s="11">
        <v>367.81700000000001</v>
      </c>
      <c r="O3165" s="11">
        <v>341.32600000000002</v>
      </c>
      <c r="P3165" s="11">
        <v>337.67599999999999</v>
      </c>
      <c r="Q3165" s="11">
        <v>334.64299999999997</v>
      </c>
      <c r="R3165" s="11">
        <v>390.39699999999999</v>
      </c>
      <c r="S3165" s="11">
        <v>403.38499999999999</v>
      </c>
      <c r="T3165" s="11">
        <v>345.10500000000002</v>
      </c>
      <c r="U3165" s="11">
        <v>276.25599999999997</v>
      </c>
      <c r="V3165" s="11">
        <v>197.452</v>
      </c>
      <c r="W3165" s="11">
        <v>268.28500000000003</v>
      </c>
      <c r="X3165" s="11">
        <v>196.446</v>
      </c>
      <c r="Y3165" s="11">
        <v>155.32499999999999</v>
      </c>
      <c r="Z3165" s="11">
        <v>61.96</v>
      </c>
      <c r="AA3165" s="11">
        <v>13.186</v>
      </c>
      <c r="AB3165" s="11">
        <v>3.298</v>
      </c>
      <c r="AC3165" s="11">
        <v>0.442</v>
      </c>
    </row>
    <row r="3166" spans="1:29" ht="11.5" hidden="1">
      <c r="A3166" s="15">
        <v>3149</v>
      </c>
      <c r="B3166" s="13" t="s">
        <v>1059</v>
      </c>
      <c r="C3166" s="21" t="s">
        <v>1278</v>
      </c>
      <c r="D3166" s="12"/>
      <c r="E3166" s="12">
        <v>112</v>
      </c>
      <c r="F3166" s="13" t="s">
        <v>1110</v>
      </c>
      <c r="G3166" s="12">
        <v>923</v>
      </c>
      <c r="H3166" s="12">
        <v>2015</v>
      </c>
      <c r="I3166" s="11">
        <v>280.108</v>
      </c>
      <c r="J3166" s="11">
        <v>250.696</v>
      </c>
      <c r="K3166" s="11">
        <v>214.697</v>
      </c>
      <c r="L3166" s="11">
        <v>222.62700000000001</v>
      </c>
      <c r="M3166" s="11">
        <v>292.738</v>
      </c>
      <c r="N3166" s="11">
        <v>375.49900000000002</v>
      </c>
      <c r="O3166" s="11">
        <v>368.10399999999998</v>
      </c>
      <c r="P3166" s="11">
        <v>341.08100000000002</v>
      </c>
      <c r="Q3166" s="11">
        <v>336.851</v>
      </c>
      <c r="R3166" s="11">
        <v>333.11</v>
      </c>
      <c r="S3166" s="11">
        <v>386.44900000000001</v>
      </c>
      <c r="T3166" s="11">
        <v>395.10399999999998</v>
      </c>
      <c r="U3166" s="11">
        <v>332.90600000000001</v>
      </c>
      <c r="V3166" s="11">
        <v>260.50400000000002</v>
      </c>
      <c r="W3166" s="11">
        <v>178.684</v>
      </c>
      <c r="X3166" s="11">
        <v>223.21700000000001</v>
      </c>
      <c r="Y3166" s="11">
        <v>139.66499999999999</v>
      </c>
      <c r="Z3166" s="11">
        <v>87.4</v>
      </c>
      <c r="AA3166" s="11">
        <v>24.132000000000001</v>
      </c>
      <c r="AB3166" s="11">
        <v>3.0289999999999999</v>
      </c>
      <c r="AC3166" s="11">
        <v>0.41199999999999998</v>
      </c>
    </row>
    <row r="3167" spans="1:29" ht="11.5" hidden="1">
      <c r="A3167" s="15">
        <v>3150</v>
      </c>
      <c r="B3167" s="13" t="s">
        <v>1059</v>
      </c>
      <c r="C3167" s="21" t="s">
        <v>1278</v>
      </c>
      <c r="D3167" s="12"/>
      <c r="E3167" s="12">
        <v>112</v>
      </c>
      <c r="F3167" s="13" t="s">
        <v>1110</v>
      </c>
      <c r="G3167" s="12">
        <v>923</v>
      </c>
      <c r="H3167" s="12">
        <v>2020</v>
      </c>
      <c r="I3167" s="11">
        <v>270.721</v>
      </c>
      <c r="J3167" s="11">
        <v>288.77699999999999</v>
      </c>
      <c r="K3167" s="11">
        <v>236.34100000000001</v>
      </c>
      <c r="L3167" s="11">
        <v>215.643</v>
      </c>
      <c r="M3167" s="11">
        <v>206.864</v>
      </c>
      <c r="N3167" s="11">
        <v>318.601</v>
      </c>
      <c r="O3167" s="11">
        <v>397.19900000000001</v>
      </c>
      <c r="P3167" s="11">
        <v>355.59100000000001</v>
      </c>
      <c r="Q3167" s="11">
        <v>331.661</v>
      </c>
      <c r="R3167" s="11">
        <v>331.21300000000002</v>
      </c>
      <c r="S3167" s="11">
        <v>316.83999999999997</v>
      </c>
      <c r="T3167" s="11">
        <v>410.04199999999997</v>
      </c>
      <c r="U3167" s="11">
        <v>380.267</v>
      </c>
      <c r="V3167" s="11">
        <v>352.62</v>
      </c>
      <c r="W3167" s="11">
        <v>170.42599999999999</v>
      </c>
      <c r="X3167" s="11">
        <v>181.065</v>
      </c>
      <c r="Y3167" s="11">
        <v>164.774</v>
      </c>
      <c r="Z3167" s="11">
        <v>80.674999999999997</v>
      </c>
      <c r="AA3167" s="11">
        <v>34.743000000000002</v>
      </c>
      <c r="AB3167" s="11">
        <v>5.5270000000000001</v>
      </c>
      <c r="AC3167" s="11">
        <v>0.36399999999999999</v>
      </c>
    </row>
    <row r="3168" spans="1:29" ht="11.5" hidden="1">
      <c r="A3168" s="15">
        <v>3151</v>
      </c>
      <c r="B3168" s="13" t="s">
        <v>1059</v>
      </c>
      <c r="C3168" s="21" t="s">
        <v>1279</v>
      </c>
      <c r="D3168" s="12"/>
      <c r="E3168" s="12">
        <v>100</v>
      </c>
      <c r="F3168" s="13" t="s">
        <v>1110</v>
      </c>
      <c r="G3168" s="12">
        <v>923</v>
      </c>
      <c r="H3168" s="12">
        <v>1950</v>
      </c>
      <c r="I3168" s="11">
        <v>358</v>
      </c>
      <c r="J3168" s="11">
        <v>299</v>
      </c>
      <c r="K3168" s="11">
        <v>297.00099999999998</v>
      </c>
      <c r="L3168" s="11">
        <v>337.99900000000002</v>
      </c>
      <c r="M3168" s="11">
        <v>340.00099999999998</v>
      </c>
      <c r="N3168" s="11">
        <v>336.99900000000002</v>
      </c>
      <c r="O3168" s="11">
        <v>205.001</v>
      </c>
      <c r="P3168" s="11">
        <v>263.00099999999998</v>
      </c>
      <c r="Q3168" s="11">
        <v>252</v>
      </c>
      <c r="R3168" s="11">
        <v>217</v>
      </c>
      <c r="S3168" s="11">
        <v>180</v>
      </c>
      <c r="T3168" s="11">
        <v>140.999</v>
      </c>
      <c r="U3168" s="11">
        <v>137.999</v>
      </c>
      <c r="V3168" s="11">
        <v>109.999</v>
      </c>
      <c r="W3168" s="11">
        <v>78.201999999999998</v>
      </c>
      <c r="X3168" s="11">
        <v>45.795000000000002</v>
      </c>
      <c r="Y3168" s="11">
        <v>17.971</v>
      </c>
      <c r="Z3168" s="11">
        <v>7.5810000000000004</v>
      </c>
      <c r="AA3168" s="11">
        <v>2.077</v>
      </c>
      <c r="AB3168" s="11">
        <v>0.33200000000000002</v>
      </c>
      <c r="AC3168" s="11">
        <v>0.03</v>
      </c>
    </row>
    <row r="3169" spans="1:29" ht="11.5" hidden="1">
      <c r="A3169" s="15">
        <v>3152</v>
      </c>
      <c r="B3169" s="13" t="s">
        <v>1059</v>
      </c>
      <c r="C3169" s="21" t="s">
        <v>1279</v>
      </c>
      <c r="D3169" s="12"/>
      <c r="E3169" s="12">
        <v>100</v>
      </c>
      <c r="F3169" s="13" t="s">
        <v>1110</v>
      </c>
      <c r="G3169" s="12">
        <v>923</v>
      </c>
      <c r="H3169" s="12">
        <v>1955</v>
      </c>
      <c r="I3169" s="11">
        <v>343.57100000000003</v>
      </c>
      <c r="J3169" s="11">
        <v>348.33499999999998</v>
      </c>
      <c r="K3169" s="11">
        <v>293.863</v>
      </c>
      <c r="L3169" s="11">
        <v>290.75400000000002</v>
      </c>
      <c r="M3169" s="11">
        <v>330.61700000000002</v>
      </c>
      <c r="N3169" s="11">
        <v>333.14100000000002</v>
      </c>
      <c r="O3169" s="11">
        <v>330.66699999999997</v>
      </c>
      <c r="P3169" s="11">
        <v>202.1</v>
      </c>
      <c r="Q3169" s="11">
        <v>254.874</v>
      </c>
      <c r="R3169" s="11">
        <v>244.404</v>
      </c>
      <c r="S3169" s="11">
        <v>208.959</v>
      </c>
      <c r="T3169" s="11">
        <v>169.94900000000001</v>
      </c>
      <c r="U3169" s="11">
        <v>130.30000000000001</v>
      </c>
      <c r="V3169" s="11">
        <v>122.01900000000001</v>
      </c>
      <c r="W3169" s="11">
        <v>90.091999999999999</v>
      </c>
      <c r="X3169" s="11">
        <v>55.878</v>
      </c>
      <c r="Y3169" s="11">
        <v>26.369</v>
      </c>
      <c r="Z3169" s="11">
        <v>8.5299999999999994</v>
      </c>
      <c r="AA3169" s="11">
        <v>2.843</v>
      </c>
      <c r="AB3169" s="11">
        <v>0.60199999999999998</v>
      </c>
      <c r="AC3169" s="11">
        <v>7.0000000000000007E-2</v>
      </c>
    </row>
    <row r="3170" spans="1:29" ht="11.5" hidden="1">
      <c r="A3170" s="15">
        <v>3153</v>
      </c>
      <c r="B3170" s="13" t="s">
        <v>1059</v>
      </c>
      <c r="C3170" s="21" t="s">
        <v>1279</v>
      </c>
      <c r="D3170" s="12"/>
      <c r="E3170" s="12">
        <v>100</v>
      </c>
      <c r="F3170" s="13" t="s">
        <v>1110</v>
      </c>
      <c r="G3170" s="12">
        <v>923</v>
      </c>
      <c r="H3170" s="12">
        <v>1960</v>
      </c>
      <c r="I3170" s="11">
        <v>324.09100000000001</v>
      </c>
      <c r="J3170" s="11">
        <v>338.09800000000001</v>
      </c>
      <c r="K3170" s="11">
        <v>345.62799999999999</v>
      </c>
      <c r="L3170" s="11">
        <v>291.072</v>
      </c>
      <c r="M3170" s="11">
        <v>288.72300000000001</v>
      </c>
      <c r="N3170" s="11">
        <v>327.41699999999997</v>
      </c>
      <c r="O3170" s="11">
        <v>329.51900000000001</v>
      </c>
      <c r="P3170" s="11">
        <v>325.50200000000001</v>
      </c>
      <c r="Q3170" s="11">
        <v>197.41300000000001</v>
      </c>
      <c r="R3170" s="11">
        <v>250.12700000000001</v>
      </c>
      <c r="S3170" s="11">
        <v>237.74799999999999</v>
      </c>
      <c r="T3170" s="11">
        <v>200.476</v>
      </c>
      <c r="U3170" s="11">
        <v>159.952</v>
      </c>
      <c r="V3170" s="11">
        <v>117.18300000000001</v>
      </c>
      <c r="W3170" s="11">
        <v>100.76</v>
      </c>
      <c r="X3170" s="11">
        <v>65.522000000000006</v>
      </c>
      <c r="Y3170" s="11">
        <v>32.744999999999997</v>
      </c>
      <c r="Z3170" s="11">
        <v>12.486000000000001</v>
      </c>
      <c r="AA3170" s="11">
        <v>3.09</v>
      </c>
      <c r="AB3170" s="11">
        <v>0.78900000000000003</v>
      </c>
      <c r="AC3170" s="11">
        <v>0.125</v>
      </c>
    </row>
    <row r="3171" spans="1:29" ht="11.5" hidden="1">
      <c r="A3171" s="15">
        <v>3154</v>
      </c>
      <c r="B3171" s="13" t="s">
        <v>1059</v>
      </c>
      <c r="C3171" s="21" t="s">
        <v>1279</v>
      </c>
      <c r="D3171" s="12"/>
      <c r="E3171" s="12">
        <v>100</v>
      </c>
      <c r="F3171" s="13" t="s">
        <v>1110</v>
      </c>
      <c r="G3171" s="12">
        <v>923</v>
      </c>
      <c r="H3171" s="12">
        <v>1965</v>
      </c>
      <c r="I3171" s="11">
        <v>313.64999999999998</v>
      </c>
      <c r="J3171" s="11">
        <v>322.38200000000001</v>
      </c>
      <c r="K3171" s="11">
        <v>337.61700000000002</v>
      </c>
      <c r="L3171" s="11">
        <v>342.46699999999998</v>
      </c>
      <c r="M3171" s="11">
        <v>289.00599999999997</v>
      </c>
      <c r="N3171" s="11">
        <v>287.33999999999997</v>
      </c>
      <c r="O3171" s="11">
        <v>325.45499999999998</v>
      </c>
      <c r="P3171" s="11">
        <v>326.84699999999998</v>
      </c>
      <c r="Q3171" s="11">
        <v>322.82499999999999</v>
      </c>
      <c r="R3171" s="11">
        <v>194.179</v>
      </c>
      <c r="S3171" s="11">
        <v>244.44300000000001</v>
      </c>
      <c r="T3171" s="11">
        <v>232.14500000000001</v>
      </c>
      <c r="U3171" s="11">
        <v>191.72499999999999</v>
      </c>
      <c r="V3171" s="11">
        <v>145.41499999999999</v>
      </c>
      <c r="W3171" s="11">
        <v>99.525000000000006</v>
      </c>
      <c r="X3171" s="11">
        <v>74.759</v>
      </c>
      <c r="Y3171" s="11">
        <v>41.417000000000002</v>
      </c>
      <c r="Z3171" s="11">
        <v>15.788</v>
      </c>
      <c r="AA3171" s="11">
        <v>4.6669999999999998</v>
      </c>
      <c r="AB3171" s="11">
        <v>0.875</v>
      </c>
      <c r="AC3171" s="11">
        <v>0.16300000000000001</v>
      </c>
    </row>
    <row r="3172" spans="1:29" ht="11.5" hidden="1">
      <c r="A3172" s="15">
        <v>3155</v>
      </c>
      <c r="B3172" s="13" t="s">
        <v>1059</v>
      </c>
      <c r="C3172" s="21" t="s">
        <v>1279</v>
      </c>
      <c r="D3172" s="12"/>
      <c r="E3172" s="12">
        <v>100</v>
      </c>
      <c r="F3172" s="13" t="s">
        <v>1110</v>
      </c>
      <c r="G3172" s="12">
        <v>923</v>
      </c>
      <c r="H3172" s="12">
        <v>1970</v>
      </c>
      <c r="I3172" s="11">
        <v>315.14600000000002</v>
      </c>
      <c r="J3172" s="11">
        <v>309.12700000000001</v>
      </c>
      <c r="K3172" s="11">
        <v>324.49799999999999</v>
      </c>
      <c r="L3172" s="11">
        <v>334.02100000000002</v>
      </c>
      <c r="M3172" s="11">
        <v>339.48</v>
      </c>
      <c r="N3172" s="11">
        <v>286.42200000000003</v>
      </c>
      <c r="O3172" s="11">
        <v>286.19099999999997</v>
      </c>
      <c r="P3172" s="11">
        <v>322.42200000000003</v>
      </c>
      <c r="Q3172" s="11">
        <v>323.57499999999999</v>
      </c>
      <c r="R3172" s="11">
        <v>318.75299999999999</v>
      </c>
      <c r="S3172" s="11">
        <v>189.72399999999999</v>
      </c>
      <c r="T3172" s="11">
        <v>236.73</v>
      </c>
      <c r="U3172" s="11">
        <v>222.648</v>
      </c>
      <c r="V3172" s="11">
        <v>175.37899999999999</v>
      </c>
      <c r="W3172" s="11">
        <v>123.822</v>
      </c>
      <c r="X3172" s="11">
        <v>74.421999999999997</v>
      </c>
      <c r="Y3172" s="11">
        <v>45.776000000000003</v>
      </c>
      <c r="Z3172" s="11">
        <v>19.651</v>
      </c>
      <c r="AA3172" s="11">
        <v>5.657</v>
      </c>
      <c r="AB3172" s="11">
        <v>1.242</v>
      </c>
      <c r="AC3172" s="11">
        <v>0.17299999999999999</v>
      </c>
    </row>
    <row r="3173" spans="1:29" ht="11.5" hidden="1">
      <c r="A3173" s="15">
        <v>3156</v>
      </c>
      <c r="B3173" s="13" t="s">
        <v>1059</v>
      </c>
      <c r="C3173" s="21" t="s">
        <v>1279</v>
      </c>
      <c r="D3173" s="12"/>
      <c r="E3173" s="12">
        <v>100</v>
      </c>
      <c r="F3173" s="13" t="s">
        <v>1110</v>
      </c>
      <c r="G3173" s="12">
        <v>923</v>
      </c>
      <c r="H3173" s="12">
        <v>1975</v>
      </c>
      <c r="I3173" s="11">
        <v>330</v>
      </c>
      <c r="J3173" s="11">
        <v>310.10199999999998</v>
      </c>
      <c r="K3173" s="11">
        <v>306.44799999999998</v>
      </c>
      <c r="L3173" s="11">
        <v>318.87700000000001</v>
      </c>
      <c r="M3173" s="11">
        <v>330.24900000000002</v>
      </c>
      <c r="N3173" s="11">
        <v>336.83600000000001</v>
      </c>
      <c r="O3173" s="11">
        <v>284.71100000000001</v>
      </c>
      <c r="P3173" s="11">
        <v>284.05799999999999</v>
      </c>
      <c r="Q3173" s="11">
        <v>318.42200000000003</v>
      </c>
      <c r="R3173" s="11">
        <v>317.512</v>
      </c>
      <c r="S3173" s="11">
        <v>309.33100000000002</v>
      </c>
      <c r="T3173" s="11">
        <v>185.81299999999999</v>
      </c>
      <c r="U3173" s="11">
        <v>227.238</v>
      </c>
      <c r="V3173" s="11">
        <v>201.553</v>
      </c>
      <c r="W3173" s="11">
        <v>149.87200000000001</v>
      </c>
      <c r="X3173" s="11">
        <v>90.813000000000002</v>
      </c>
      <c r="Y3173" s="11">
        <v>44.988</v>
      </c>
      <c r="Z3173" s="11">
        <v>20.759</v>
      </c>
      <c r="AA3173" s="11">
        <v>6.4939999999999998</v>
      </c>
      <c r="AB3173" s="11">
        <v>1.343</v>
      </c>
      <c r="AC3173" s="11">
        <v>0.19700000000000001</v>
      </c>
    </row>
    <row r="3174" spans="1:29" ht="11.5" hidden="1">
      <c r="A3174" s="15">
        <v>3157</v>
      </c>
      <c r="B3174" s="13" t="s">
        <v>1059</v>
      </c>
      <c r="C3174" s="21" t="s">
        <v>1279</v>
      </c>
      <c r="D3174" s="12"/>
      <c r="E3174" s="12">
        <v>100</v>
      </c>
      <c r="F3174" s="13" t="s">
        <v>1110</v>
      </c>
      <c r="G3174" s="12">
        <v>923</v>
      </c>
      <c r="H3174" s="12">
        <v>1980</v>
      </c>
      <c r="I3174" s="11">
        <v>330.97699999999998</v>
      </c>
      <c r="J3174" s="11">
        <v>321.62</v>
      </c>
      <c r="K3174" s="11">
        <v>303.74799999999999</v>
      </c>
      <c r="L3174" s="11">
        <v>303.52</v>
      </c>
      <c r="M3174" s="11">
        <v>310.17200000000003</v>
      </c>
      <c r="N3174" s="11">
        <v>324.71600000000001</v>
      </c>
      <c r="O3174" s="11">
        <v>333.26100000000002</v>
      </c>
      <c r="P3174" s="11">
        <v>280.81700000000001</v>
      </c>
      <c r="Q3174" s="11">
        <v>279.90199999999999</v>
      </c>
      <c r="R3174" s="11">
        <v>312.39800000000002</v>
      </c>
      <c r="S3174" s="11">
        <v>308.12099999999998</v>
      </c>
      <c r="T3174" s="11">
        <v>297.553</v>
      </c>
      <c r="U3174" s="11">
        <v>176.66300000000001</v>
      </c>
      <c r="V3174" s="11">
        <v>208.45</v>
      </c>
      <c r="W3174" s="11">
        <v>168.88200000000001</v>
      </c>
      <c r="X3174" s="11">
        <v>112.553</v>
      </c>
      <c r="Y3174" s="11">
        <v>54.704000000000001</v>
      </c>
      <c r="Z3174" s="11">
        <v>20.103999999999999</v>
      </c>
      <c r="AA3174" s="11">
        <v>6.5090000000000003</v>
      </c>
      <c r="AB3174" s="11">
        <v>1.405</v>
      </c>
      <c r="AC3174" s="11">
        <v>0.20100000000000001</v>
      </c>
    </row>
    <row r="3175" spans="1:29" ht="11.5" hidden="1">
      <c r="A3175" s="15">
        <v>3158</v>
      </c>
      <c r="B3175" s="13" t="s">
        <v>1059</v>
      </c>
      <c r="C3175" s="21" t="s">
        <v>1279</v>
      </c>
      <c r="D3175" s="12"/>
      <c r="E3175" s="12">
        <v>100</v>
      </c>
      <c r="F3175" s="13" t="s">
        <v>1110</v>
      </c>
      <c r="G3175" s="12">
        <v>923</v>
      </c>
      <c r="H3175" s="12">
        <v>1985</v>
      </c>
      <c r="I3175" s="11">
        <v>295.673</v>
      </c>
      <c r="J3175" s="11">
        <v>328.89699999999999</v>
      </c>
      <c r="K3175" s="11">
        <v>321.07799999999997</v>
      </c>
      <c r="L3175" s="11">
        <v>300.39999999999998</v>
      </c>
      <c r="M3175" s="11">
        <v>299.65499999999997</v>
      </c>
      <c r="N3175" s="11">
        <v>311.255</v>
      </c>
      <c r="O3175" s="11">
        <v>324.34100000000001</v>
      </c>
      <c r="P3175" s="11">
        <v>332.60599999999999</v>
      </c>
      <c r="Q3175" s="11">
        <v>278.22199999999998</v>
      </c>
      <c r="R3175" s="11">
        <v>275.74299999999999</v>
      </c>
      <c r="S3175" s="11">
        <v>306.74400000000003</v>
      </c>
      <c r="T3175" s="11">
        <v>299.42500000000001</v>
      </c>
      <c r="U3175" s="11">
        <v>286.48</v>
      </c>
      <c r="V3175" s="11">
        <v>159.49600000000001</v>
      </c>
      <c r="W3175" s="11">
        <v>178.142</v>
      </c>
      <c r="X3175" s="11">
        <v>127.57</v>
      </c>
      <c r="Y3175" s="11">
        <v>66.953999999999994</v>
      </c>
      <c r="Z3175" s="11">
        <v>24.297999999999998</v>
      </c>
      <c r="AA3175" s="11">
        <v>6.1639999999999997</v>
      </c>
      <c r="AB3175" s="11">
        <v>1.3069999999999999</v>
      </c>
      <c r="AC3175" s="11">
        <v>0.17699999999999999</v>
      </c>
    </row>
    <row r="3176" spans="1:29" ht="11.5" hidden="1">
      <c r="A3176" s="15">
        <v>3159</v>
      </c>
      <c r="B3176" s="13" t="s">
        <v>1059</v>
      </c>
      <c r="C3176" s="21" t="s">
        <v>1279</v>
      </c>
      <c r="D3176" s="12"/>
      <c r="E3176" s="12">
        <v>100</v>
      </c>
      <c r="F3176" s="13" t="s">
        <v>1110</v>
      </c>
      <c r="G3176" s="12">
        <v>923</v>
      </c>
      <c r="H3176" s="12">
        <v>1990</v>
      </c>
      <c r="I3176" s="11">
        <v>272.51299999999998</v>
      </c>
      <c r="J3176" s="11">
        <v>285.61799999999999</v>
      </c>
      <c r="K3176" s="11">
        <v>318.09300000000002</v>
      </c>
      <c r="L3176" s="11">
        <v>313.726</v>
      </c>
      <c r="M3176" s="11">
        <v>288.75299999999999</v>
      </c>
      <c r="N3176" s="11">
        <v>289.32600000000002</v>
      </c>
      <c r="O3176" s="11">
        <v>305.06700000000001</v>
      </c>
      <c r="P3176" s="11">
        <v>316.53199999999998</v>
      </c>
      <c r="Q3176" s="11">
        <v>325.36399999999998</v>
      </c>
      <c r="R3176" s="11">
        <v>270.69600000000003</v>
      </c>
      <c r="S3176" s="11">
        <v>266.69900000000001</v>
      </c>
      <c r="T3176" s="11">
        <v>295.37400000000002</v>
      </c>
      <c r="U3176" s="11">
        <v>283.91699999999997</v>
      </c>
      <c r="V3176" s="11">
        <v>263.20999999999998</v>
      </c>
      <c r="W3176" s="11">
        <v>136.21600000000001</v>
      </c>
      <c r="X3176" s="11">
        <v>135.41499999999999</v>
      </c>
      <c r="Y3176" s="11">
        <v>79.364999999999995</v>
      </c>
      <c r="Z3176" s="11">
        <v>30.04</v>
      </c>
      <c r="AA3176" s="11">
        <v>6.9</v>
      </c>
      <c r="AB3176" s="11">
        <v>1.0660000000000001</v>
      </c>
      <c r="AC3176" s="11">
        <v>0.124</v>
      </c>
    </row>
    <row r="3177" spans="1:29" ht="11.5" hidden="1">
      <c r="A3177" s="15">
        <v>3160</v>
      </c>
      <c r="B3177" s="13" t="s">
        <v>1059</v>
      </c>
      <c r="C3177" s="21" t="s">
        <v>1279</v>
      </c>
      <c r="D3177" s="12"/>
      <c r="E3177" s="12">
        <v>100</v>
      </c>
      <c r="F3177" s="13" t="s">
        <v>1110</v>
      </c>
      <c r="G3177" s="12">
        <v>923</v>
      </c>
      <c r="H3177" s="12">
        <v>1995</v>
      </c>
      <c r="I3177" s="11">
        <v>204.506</v>
      </c>
      <c r="J3177" s="11">
        <v>255.126</v>
      </c>
      <c r="K3177" s="11">
        <v>271.029</v>
      </c>
      <c r="L3177" s="11">
        <v>300.03500000000003</v>
      </c>
      <c r="M3177" s="11">
        <v>292.505</v>
      </c>
      <c r="N3177" s="11">
        <v>272.80099999999999</v>
      </c>
      <c r="O3177" s="11">
        <v>273.55099999999999</v>
      </c>
      <c r="P3177" s="11">
        <v>288.72300000000001</v>
      </c>
      <c r="Q3177" s="11">
        <v>300.61500000000001</v>
      </c>
      <c r="R3177" s="11">
        <v>311.19900000000001</v>
      </c>
      <c r="S3177" s="11">
        <v>258.62</v>
      </c>
      <c r="T3177" s="11">
        <v>253.22200000000001</v>
      </c>
      <c r="U3177" s="11">
        <v>276.95499999999998</v>
      </c>
      <c r="V3177" s="11">
        <v>257.05500000000001</v>
      </c>
      <c r="W3177" s="11">
        <v>224.13499999999999</v>
      </c>
      <c r="X3177" s="11">
        <v>104.372</v>
      </c>
      <c r="Y3177" s="11">
        <v>86.287999999999997</v>
      </c>
      <c r="Z3177" s="11">
        <v>36.454999999999998</v>
      </c>
      <c r="AA3177" s="11">
        <v>8.86</v>
      </c>
      <c r="AB3177" s="11">
        <v>1.1850000000000001</v>
      </c>
      <c r="AC3177" s="11">
        <v>9.7000000000000003E-2</v>
      </c>
    </row>
    <row r="3178" spans="1:29" ht="11.5" hidden="1">
      <c r="A3178" s="15">
        <v>3161</v>
      </c>
      <c r="B3178" s="13" t="s">
        <v>1059</v>
      </c>
      <c r="C3178" s="21" t="s">
        <v>1279</v>
      </c>
      <c r="D3178" s="12"/>
      <c r="E3178" s="12">
        <v>100</v>
      </c>
      <c r="F3178" s="13" t="s">
        <v>1110</v>
      </c>
      <c r="G3178" s="12">
        <v>923</v>
      </c>
      <c r="H3178" s="12">
        <v>2000</v>
      </c>
      <c r="I3178" s="11">
        <v>156.49799999999999</v>
      </c>
      <c r="J3178" s="11">
        <v>200.804</v>
      </c>
      <c r="K3178" s="11">
        <v>252.96</v>
      </c>
      <c r="L3178" s="11">
        <v>262.952</v>
      </c>
      <c r="M3178" s="11">
        <v>289.899</v>
      </c>
      <c r="N3178" s="11">
        <v>281.08800000000002</v>
      </c>
      <c r="O3178" s="11">
        <v>262.50599999999997</v>
      </c>
      <c r="P3178" s="11">
        <v>267.69200000000001</v>
      </c>
      <c r="Q3178" s="11">
        <v>280.755</v>
      </c>
      <c r="R3178" s="11">
        <v>293.37700000000001</v>
      </c>
      <c r="S3178" s="11">
        <v>302.63600000000002</v>
      </c>
      <c r="T3178" s="11">
        <v>247.31299999999999</v>
      </c>
      <c r="U3178" s="11">
        <v>238.68799999999999</v>
      </c>
      <c r="V3178" s="11">
        <v>253.49199999999999</v>
      </c>
      <c r="W3178" s="11">
        <v>221.84399999999999</v>
      </c>
      <c r="X3178" s="11">
        <v>172.471</v>
      </c>
      <c r="Y3178" s="11">
        <v>65.581999999999994</v>
      </c>
      <c r="Z3178" s="11">
        <v>38.357999999999997</v>
      </c>
      <c r="AA3178" s="11">
        <v>9.9730000000000008</v>
      </c>
      <c r="AB3178" s="11">
        <v>1.282</v>
      </c>
      <c r="AC3178" s="11">
        <v>8.5000000000000006E-2</v>
      </c>
    </row>
    <row r="3179" spans="1:29" ht="11.5" hidden="1">
      <c r="A3179" s="15">
        <v>3162</v>
      </c>
      <c r="B3179" s="13" t="s">
        <v>1059</v>
      </c>
      <c r="C3179" s="21" t="s">
        <v>1279</v>
      </c>
      <c r="D3179" s="12"/>
      <c r="E3179" s="12">
        <v>100</v>
      </c>
      <c r="F3179" s="13" t="s">
        <v>1110</v>
      </c>
      <c r="G3179" s="12">
        <v>923</v>
      </c>
      <c r="H3179" s="12">
        <v>2005</v>
      </c>
      <c r="I3179" s="11">
        <v>160.68600000000001</v>
      </c>
      <c r="J3179" s="11">
        <v>150.78700000000001</v>
      </c>
      <c r="K3179" s="11">
        <v>197.02</v>
      </c>
      <c r="L3179" s="11">
        <v>247.61199999999999</v>
      </c>
      <c r="M3179" s="11">
        <v>251.392</v>
      </c>
      <c r="N3179" s="11">
        <v>278.04899999999998</v>
      </c>
      <c r="O3179" s="11">
        <v>272.19299999999998</v>
      </c>
      <c r="P3179" s="11">
        <v>254.11699999999999</v>
      </c>
      <c r="Q3179" s="11">
        <v>259.774</v>
      </c>
      <c r="R3179" s="11">
        <v>273.48599999999999</v>
      </c>
      <c r="S3179" s="11">
        <v>286.43799999999999</v>
      </c>
      <c r="T3179" s="11">
        <v>296.16800000000001</v>
      </c>
      <c r="U3179" s="11">
        <v>238.625</v>
      </c>
      <c r="V3179" s="11">
        <v>222.31700000000001</v>
      </c>
      <c r="W3179" s="11">
        <v>224.77699999999999</v>
      </c>
      <c r="X3179" s="11">
        <v>174.73099999999999</v>
      </c>
      <c r="Y3179" s="11">
        <v>113.819</v>
      </c>
      <c r="Z3179" s="11">
        <v>31.013000000000002</v>
      </c>
      <c r="AA3179" s="11">
        <v>11.522</v>
      </c>
      <c r="AB3179" s="11">
        <v>1.6779999999999999</v>
      </c>
      <c r="AC3179" s="11">
        <v>0.108</v>
      </c>
    </row>
    <row r="3180" spans="1:29" ht="11.5" hidden="1">
      <c r="A3180" s="15">
        <v>3163</v>
      </c>
      <c r="B3180" s="13" t="s">
        <v>1059</v>
      </c>
      <c r="C3180" s="21" t="s">
        <v>1279</v>
      </c>
      <c r="D3180" s="12"/>
      <c r="E3180" s="12">
        <v>100</v>
      </c>
      <c r="F3180" s="13" t="s">
        <v>1110</v>
      </c>
      <c r="G3180" s="12">
        <v>923</v>
      </c>
      <c r="H3180" s="12">
        <v>2010</v>
      </c>
      <c r="I3180" s="11">
        <v>182.24600000000001</v>
      </c>
      <c r="J3180" s="11">
        <v>155.43299999999999</v>
      </c>
      <c r="K3180" s="11">
        <v>149.142</v>
      </c>
      <c r="L3180" s="11">
        <v>194.238</v>
      </c>
      <c r="M3180" s="11">
        <v>239.80199999999999</v>
      </c>
      <c r="N3180" s="11">
        <v>236.00700000000001</v>
      </c>
      <c r="O3180" s="11">
        <v>266.392</v>
      </c>
      <c r="P3180" s="11">
        <v>263.87599999999998</v>
      </c>
      <c r="Q3180" s="11">
        <v>244.637</v>
      </c>
      <c r="R3180" s="11">
        <v>249.59100000000001</v>
      </c>
      <c r="S3180" s="11">
        <v>264.86599999999999</v>
      </c>
      <c r="T3180" s="11">
        <v>279.00400000000002</v>
      </c>
      <c r="U3180" s="11">
        <v>288.38600000000002</v>
      </c>
      <c r="V3180" s="11">
        <v>226.404</v>
      </c>
      <c r="W3180" s="11">
        <v>200.11199999999999</v>
      </c>
      <c r="X3180" s="11">
        <v>183.37</v>
      </c>
      <c r="Y3180" s="11">
        <v>117.821</v>
      </c>
      <c r="Z3180" s="11">
        <v>55.848999999999997</v>
      </c>
      <c r="AA3180" s="11">
        <v>9.9380000000000006</v>
      </c>
      <c r="AB3180" s="11">
        <v>2.1110000000000002</v>
      </c>
      <c r="AC3180" s="11">
        <v>0.154</v>
      </c>
    </row>
    <row r="3181" spans="1:29" ht="11.5" hidden="1">
      <c r="A3181" s="15">
        <v>3164</v>
      </c>
      <c r="B3181" s="13" t="s">
        <v>1059</v>
      </c>
      <c r="C3181" s="21" t="s">
        <v>1279</v>
      </c>
      <c r="D3181" s="12"/>
      <c r="E3181" s="12">
        <v>100</v>
      </c>
      <c r="F3181" s="13" t="s">
        <v>1110</v>
      </c>
      <c r="G3181" s="12">
        <v>923</v>
      </c>
      <c r="H3181" s="12">
        <v>2015</v>
      </c>
      <c r="I3181" s="11">
        <v>164.19200000000001</v>
      </c>
      <c r="J3181" s="11">
        <v>180.65299999999999</v>
      </c>
      <c r="K3181" s="11">
        <v>154.42500000000001</v>
      </c>
      <c r="L3181" s="11">
        <v>147.858</v>
      </c>
      <c r="M3181" s="11">
        <v>191.886</v>
      </c>
      <c r="N3181" s="11">
        <v>235.58500000000001</v>
      </c>
      <c r="O3181" s="11">
        <v>230.642</v>
      </c>
      <c r="P3181" s="11">
        <v>261.84800000000001</v>
      </c>
      <c r="Q3181" s="11">
        <v>260.10199999999998</v>
      </c>
      <c r="R3181" s="11">
        <v>240.715</v>
      </c>
      <c r="S3181" s="11">
        <v>244.678</v>
      </c>
      <c r="T3181" s="11">
        <v>257.935</v>
      </c>
      <c r="U3181" s="11">
        <v>269.93599999999998</v>
      </c>
      <c r="V3181" s="11">
        <v>274.04599999999999</v>
      </c>
      <c r="W3181" s="11">
        <v>207.46</v>
      </c>
      <c r="X3181" s="11">
        <v>168.417</v>
      </c>
      <c r="Y3181" s="11">
        <v>130.017</v>
      </c>
      <c r="Z3181" s="11">
        <v>60.384</v>
      </c>
      <c r="AA3181" s="11">
        <v>15.89</v>
      </c>
      <c r="AB3181" s="11">
        <v>1.343</v>
      </c>
      <c r="AC3181" s="11">
        <v>9.2999999999999999E-2</v>
      </c>
    </row>
    <row r="3182" spans="1:29" ht="11.5" hidden="1">
      <c r="A3182" s="15">
        <v>3165</v>
      </c>
      <c r="B3182" s="13" t="s">
        <v>1059</v>
      </c>
      <c r="C3182" s="21" t="s">
        <v>1279</v>
      </c>
      <c r="D3182" s="12"/>
      <c r="E3182" s="12">
        <v>100</v>
      </c>
      <c r="F3182" s="13" t="s">
        <v>1110</v>
      </c>
      <c r="G3182" s="12">
        <v>923</v>
      </c>
      <c r="H3182" s="12">
        <v>2020</v>
      </c>
      <c r="I3182" s="11">
        <v>151.94300000000001</v>
      </c>
      <c r="J3182" s="11">
        <v>163.636</v>
      </c>
      <c r="K3182" s="11">
        <v>180.22</v>
      </c>
      <c r="L3182" s="11">
        <v>152.495</v>
      </c>
      <c r="M3182" s="11">
        <v>144.52699999999999</v>
      </c>
      <c r="N3182" s="11">
        <v>188.65600000000001</v>
      </c>
      <c r="O3182" s="11">
        <v>232.91200000000001</v>
      </c>
      <c r="P3182" s="11">
        <v>228.44200000000001</v>
      </c>
      <c r="Q3182" s="11">
        <v>259.363</v>
      </c>
      <c r="R3182" s="11">
        <v>256.71300000000002</v>
      </c>
      <c r="S3182" s="11">
        <v>236.166</v>
      </c>
      <c r="T3182" s="11">
        <v>237.857</v>
      </c>
      <c r="U3182" s="11">
        <v>247.58199999999999</v>
      </c>
      <c r="V3182" s="11">
        <v>254.54300000000001</v>
      </c>
      <c r="W3182" s="11">
        <v>249.78200000000001</v>
      </c>
      <c r="X3182" s="11">
        <v>176.28</v>
      </c>
      <c r="Y3182" s="11">
        <v>124.00700000000001</v>
      </c>
      <c r="Z3182" s="11">
        <v>67.286000000000001</v>
      </c>
      <c r="AA3182" s="11">
        <v>18.870999999999999</v>
      </c>
      <c r="AB3182" s="11">
        <v>2.9350000000000001</v>
      </c>
      <c r="AC3182" s="11">
        <v>0.108</v>
      </c>
    </row>
    <row r="3183" spans="1:29" ht="11.5" hidden="1">
      <c r="A3183" s="15">
        <v>3166</v>
      </c>
      <c r="B3183" s="13" t="s">
        <v>1059</v>
      </c>
      <c r="C3183" s="21" t="s">
        <v>1280</v>
      </c>
      <c r="D3183" s="12"/>
      <c r="E3183" s="12">
        <v>203</v>
      </c>
      <c r="F3183" s="13" t="s">
        <v>1110</v>
      </c>
      <c r="G3183" s="12">
        <v>923</v>
      </c>
      <c r="H3183" s="12">
        <v>1950</v>
      </c>
      <c r="I3183" s="11">
        <v>436.85899999999998</v>
      </c>
      <c r="J3183" s="11">
        <v>355.91</v>
      </c>
      <c r="K3183" s="11">
        <v>271.60599999999999</v>
      </c>
      <c r="L3183" s="11">
        <v>305.75700000000001</v>
      </c>
      <c r="M3183" s="11">
        <v>341.76499999999999</v>
      </c>
      <c r="N3183" s="11">
        <v>395.125</v>
      </c>
      <c r="O3183" s="11">
        <v>205.625</v>
      </c>
      <c r="P3183" s="11">
        <v>364.56900000000002</v>
      </c>
      <c r="Q3183" s="11">
        <v>367.96499999999997</v>
      </c>
      <c r="R3183" s="11">
        <v>346.65199999999999</v>
      </c>
      <c r="S3183" s="11">
        <v>307.22300000000001</v>
      </c>
      <c r="T3183" s="11">
        <v>247.661</v>
      </c>
      <c r="U3183" s="11">
        <v>208.185</v>
      </c>
      <c r="V3183" s="11">
        <v>169.36199999999999</v>
      </c>
      <c r="W3183" s="11">
        <v>123.642</v>
      </c>
      <c r="X3183" s="11">
        <v>78.882999999999996</v>
      </c>
      <c r="Y3183" s="11">
        <v>37.683</v>
      </c>
      <c r="Z3183" s="11">
        <v>12.271000000000001</v>
      </c>
      <c r="AA3183" s="11">
        <v>2.4929999999999999</v>
      </c>
      <c r="AB3183" s="11">
        <v>0.22900000000000001</v>
      </c>
      <c r="AC3183" s="11">
        <v>8.0000000000000002E-3</v>
      </c>
    </row>
    <row r="3184" spans="1:29" ht="11.5" hidden="1">
      <c r="A3184" s="15">
        <v>3167</v>
      </c>
      <c r="B3184" s="13" t="s">
        <v>1059</v>
      </c>
      <c r="C3184" s="21" t="s">
        <v>1280</v>
      </c>
      <c r="D3184" s="12"/>
      <c r="E3184" s="12">
        <v>203</v>
      </c>
      <c r="F3184" s="13" t="s">
        <v>1110</v>
      </c>
      <c r="G3184" s="12">
        <v>923</v>
      </c>
      <c r="H3184" s="12">
        <v>1955</v>
      </c>
      <c r="I3184" s="11">
        <v>421.238</v>
      </c>
      <c r="J3184" s="11">
        <v>435.327</v>
      </c>
      <c r="K3184" s="11">
        <v>355.84899999999999</v>
      </c>
      <c r="L3184" s="11">
        <v>272.88200000000001</v>
      </c>
      <c r="M3184" s="11">
        <v>309.14</v>
      </c>
      <c r="N3184" s="11">
        <v>345.66399999999999</v>
      </c>
      <c r="O3184" s="11">
        <v>397.274</v>
      </c>
      <c r="P3184" s="11">
        <v>207.214</v>
      </c>
      <c r="Q3184" s="11">
        <v>362.33300000000003</v>
      </c>
      <c r="R3184" s="11">
        <v>362.93900000000002</v>
      </c>
      <c r="S3184" s="11">
        <v>338.39800000000002</v>
      </c>
      <c r="T3184" s="11">
        <v>295.26900000000001</v>
      </c>
      <c r="U3184" s="11">
        <v>231.97</v>
      </c>
      <c r="V3184" s="11">
        <v>185.75899999999999</v>
      </c>
      <c r="W3184" s="11">
        <v>138.43899999999999</v>
      </c>
      <c r="X3184" s="11">
        <v>86.787000000000006</v>
      </c>
      <c r="Y3184" s="11">
        <v>43.195</v>
      </c>
      <c r="Z3184" s="11">
        <v>14.371</v>
      </c>
      <c r="AA3184" s="11">
        <v>2.8340000000000001</v>
      </c>
      <c r="AB3184" s="11">
        <v>0.307</v>
      </c>
      <c r="AC3184" s="11">
        <v>1.4E-2</v>
      </c>
    </row>
    <row r="3185" spans="1:29" ht="11.5" hidden="1">
      <c r="A3185" s="15">
        <v>3168</v>
      </c>
      <c r="B3185" s="13" t="s">
        <v>1059</v>
      </c>
      <c r="C3185" s="21" t="s">
        <v>1280</v>
      </c>
      <c r="D3185" s="12"/>
      <c r="E3185" s="12">
        <v>203</v>
      </c>
      <c r="F3185" s="13" t="s">
        <v>1110</v>
      </c>
      <c r="G3185" s="12">
        <v>923</v>
      </c>
      <c r="H3185" s="12">
        <v>1960</v>
      </c>
      <c r="I3185" s="11">
        <v>354.39800000000002</v>
      </c>
      <c r="J3185" s="11">
        <v>418.35</v>
      </c>
      <c r="K3185" s="11">
        <v>434.036</v>
      </c>
      <c r="L3185" s="11">
        <v>355.46300000000002</v>
      </c>
      <c r="M3185" s="11">
        <v>272.86099999999999</v>
      </c>
      <c r="N3185" s="11">
        <v>307.01400000000001</v>
      </c>
      <c r="O3185" s="11">
        <v>339.25099999999998</v>
      </c>
      <c r="P3185" s="11">
        <v>388.63900000000001</v>
      </c>
      <c r="Q3185" s="11">
        <v>202.74700000000001</v>
      </c>
      <c r="R3185" s="11">
        <v>357.42500000000001</v>
      </c>
      <c r="S3185" s="11">
        <v>354.85599999999999</v>
      </c>
      <c r="T3185" s="11">
        <v>326.43</v>
      </c>
      <c r="U3185" s="11">
        <v>278.39100000000002</v>
      </c>
      <c r="V3185" s="11">
        <v>209.61699999999999</v>
      </c>
      <c r="W3185" s="11">
        <v>154.73099999999999</v>
      </c>
      <c r="X3185" s="11">
        <v>100.626</v>
      </c>
      <c r="Y3185" s="11">
        <v>50.24</v>
      </c>
      <c r="Z3185" s="11">
        <v>17.591999999999999</v>
      </c>
      <c r="AA3185" s="11">
        <v>3.5659999999999998</v>
      </c>
      <c r="AB3185" s="11">
        <v>0.371</v>
      </c>
      <c r="AC3185" s="11">
        <v>0.02</v>
      </c>
    </row>
    <row r="3186" spans="1:29" ht="11.5" hidden="1">
      <c r="A3186" s="15">
        <v>3169</v>
      </c>
      <c r="B3186" s="13" t="s">
        <v>1059</v>
      </c>
      <c r="C3186" s="21" t="s">
        <v>1280</v>
      </c>
      <c r="D3186" s="12"/>
      <c r="E3186" s="12">
        <v>203</v>
      </c>
      <c r="F3186" s="13" t="s">
        <v>1110</v>
      </c>
      <c r="G3186" s="12">
        <v>923</v>
      </c>
      <c r="H3186" s="12">
        <v>1965</v>
      </c>
      <c r="I3186" s="11">
        <v>336.29300000000001</v>
      </c>
      <c r="J3186" s="11">
        <v>353.51499999999999</v>
      </c>
      <c r="K3186" s="11">
        <v>417.86</v>
      </c>
      <c r="L3186" s="11">
        <v>433.60700000000003</v>
      </c>
      <c r="M3186" s="11">
        <v>355.35599999999999</v>
      </c>
      <c r="N3186" s="11">
        <v>273.04399999999998</v>
      </c>
      <c r="O3186" s="11">
        <v>306.64299999999997</v>
      </c>
      <c r="P3186" s="11">
        <v>337.90899999999999</v>
      </c>
      <c r="Q3186" s="11">
        <v>385.75400000000002</v>
      </c>
      <c r="R3186" s="11">
        <v>200.40899999999999</v>
      </c>
      <c r="S3186" s="11">
        <v>350.24099999999999</v>
      </c>
      <c r="T3186" s="11">
        <v>343.41300000000001</v>
      </c>
      <c r="U3186" s="11">
        <v>309.15800000000002</v>
      </c>
      <c r="V3186" s="11">
        <v>253.429</v>
      </c>
      <c r="W3186" s="11">
        <v>177.387</v>
      </c>
      <c r="X3186" s="11">
        <v>114.761</v>
      </c>
      <c r="Y3186" s="11">
        <v>59.726999999999997</v>
      </c>
      <c r="Z3186" s="11">
        <v>21.111000000000001</v>
      </c>
      <c r="AA3186" s="11">
        <v>4.5940000000000003</v>
      </c>
      <c r="AB3186" s="11">
        <v>0.502</v>
      </c>
      <c r="AC3186" s="11">
        <v>2.5999999999999999E-2</v>
      </c>
    </row>
    <row r="3187" spans="1:29" ht="11.5" hidden="1">
      <c r="A3187" s="15">
        <v>3170</v>
      </c>
      <c r="B3187" s="13" t="s">
        <v>1059</v>
      </c>
      <c r="C3187" s="21" t="s">
        <v>1280</v>
      </c>
      <c r="D3187" s="12"/>
      <c r="E3187" s="12">
        <v>203</v>
      </c>
      <c r="F3187" s="13" t="s">
        <v>1110</v>
      </c>
      <c r="G3187" s="12">
        <v>923</v>
      </c>
      <c r="H3187" s="12">
        <v>1970</v>
      </c>
      <c r="I3187" s="11">
        <v>333.80599999999998</v>
      </c>
      <c r="J3187" s="11">
        <v>332.33800000000002</v>
      </c>
      <c r="K3187" s="11">
        <v>351.16699999999997</v>
      </c>
      <c r="L3187" s="11">
        <v>415.86500000000001</v>
      </c>
      <c r="M3187" s="11">
        <v>430.71199999999999</v>
      </c>
      <c r="N3187" s="11">
        <v>352.53699999999998</v>
      </c>
      <c r="O3187" s="11">
        <v>269.17500000000001</v>
      </c>
      <c r="P3187" s="11">
        <v>300.28699999999998</v>
      </c>
      <c r="Q3187" s="11">
        <v>329.41199999999998</v>
      </c>
      <c r="R3187" s="11">
        <v>374.46499999999997</v>
      </c>
      <c r="S3187" s="11">
        <v>191.946</v>
      </c>
      <c r="T3187" s="11">
        <v>336.464</v>
      </c>
      <c r="U3187" s="11">
        <v>323.14100000000002</v>
      </c>
      <c r="V3187" s="11">
        <v>280.32799999999997</v>
      </c>
      <c r="W3187" s="11">
        <v>213.899</v>
      </c>
      <c r="X3187" s="11">
        <v>131.43600000000001</v>
      </c>
      <c r="Y3187" s="11">
        <v>68.147999999999996</v>
      </c>
      <c r="Z3187" s="11">
        <v>25.303999999999998</v>
      </c>
      <c r="AA3187" s="11">
        <v>5.7060000000000004</v>
      </c>
      <c r="AB3187" s="11">
        <v>0.67400000000000004</v>
      </c>
      <c r="AC3187" s="11">
        <v>3.6999999999999998E-2</v>
      </c>
    </row>
    <row r="3188" spans="1:29" ht="11.5" hidden="1">
      <c r="A3188" s="15">
        <v>3171</v>
      </c>
      <c r="B3188" s="13" t="s">
        <v>1059</v>
      </c>
      <c r="C3188" s="21" t="s">
        <v>1280</v>
      </c>
      <c r="D3188" s="12"/>
      <c r="E3188" s="12">
        <v>203</v>
      </c>
      <c r="F3188" s="13" t="s">
        <v>1110</v>
      </c>
      <c r="G3188" s="12">
        <v>923</v>
      </c>
      <c r="H3188" s="12">
        <v>1975</v>
      </c>
      <c r="I3188" s="11">
        <v>412.66500000000002</v>
      </c>
      <c r="J3188" s="11">
        <v>333.18599999999998</v>
      </c>
      <c r="K3188" s="11">
        <v>332.053</v>
      </c>
      <c r="L3188" s="11">
        <v>350.9</v>
      </c>
      <c r="M3188" s="11">
        <v>415.64800000000002</v>
      </c>
      <c r="N3188" s="11">
        <v>430.54399999999998</v>
      </c>
      <c r="O3188" s="11">
        <v>352.18900000000002</v>
      </c>
      <c r="P3188" s="11">
        <v>268.44</v>
      </c>
      <c r="Q3188" s="11">
        <v>298.346</v>
      </c>
      <c r="R3188" s="11">
        <v>325.31700000000001</v>
      </c>
      <c r="S3188" s="11">
        <v>366.60300000000001</v>
      </c>
      <c r="T3188" s="11">
        <v>185.71100000000001</v>
      </c>
      <c r="U3188" s="11">
        <v>318.63900000000001</v>
      </c>
      <c r="V3188" s="11">
        <v>294.19900000000001</v>
      </c>
      <c r="W3188" s="11">
        <v>237.107</v>
      </c>
      <c r="X3188" s="11">
        <v>158.67400000000001</v>
      </c>
      <c r="Y3188" s="11">
        <v>78.168000000000006</v>
      </c>
      <c r="Z3188" s="11">
        <v>29.033000000000001</v>
      </c>
      <c r="AA3188" s="11">
        <v>6.7880000000000003</v>
      </c>
      <c r="AB3188" s="11">
        <v>0.83299999999999996</v>
      </c>
      <c r="AC3188" s="11">
        <v>0.05</v>
      </c>
    </row>
    <row r="3189" spans="1:29" ht="11.5" hidden="1">
      <c r="A3189" s="15">
        <v>3172</v>
      </c>
      <c r="B3189" s="13" t="s">
        <v>1059</v>
      </c>
      <c r="C3189" s="21" t="s">
        <v>1280</v>
      </c>
      <c r="D3189" s="12"/>
      <c r="E3189" s="12">
        <v>203</v>
      </c>
      <c r="F3189" s="13" t="s">
        <v>1110</v>
      </c>
      <c r="G3189" s="12">
        <v>923</v>
      </c>
      <c r="H3189" s="12">
        <v>1980</v>
      </c>
      <c r="I3189" s="11">
        <v>436.517</v>
      </c>
      <c r="J3189" s="11">
        <v>411.97399999999999</v>
      </c>
      <c r="K3189" s="11">
        <v>332.91500000000002</v>
      </c>
      <c r="L3189" s="11">
        <v>331.92500000000001</v>
      </c>
      <c r="M3189" s="11">
        <v>350.92700000000002</v>
      </c>
      <c r="N3189" s="11">
        <v>415.59500000000003</v>
      </c>
      <c r="O3189" s="11">
        <v>430.04199999999997</v>
      </c>
      <c r="P3189" s="11">
        <v>351.21499999999997</v>
      </c>
      <c r="Q3189" s="11">
        <v>266.86099999999999</v>
      </c>
      <c r="R3189" s="11">
        <v>295.02999999999997</v>
      </c>
      <c r="S3189" s="11">
        <v>319.07299999999998</v>
      </c>
      <c r="T3189" s="11">
        <v>354.84699999999998</v>
      </c>
      <c r="U3189" s="11">
        <v>176.054</v>
      </c>
      <c r="V3189" s="11">
        <v>291.31400000000002</v>
      </c>
      <c r="W3189" s="11">
        <v>250.774</v>
      </c>
      <c r="X3189" s="11">
        <v>178.08799999999999</v>
      </c>
      <c r="Y3189" s="11">
        <v>95.739000000000004</v>
      </c>
      <c r="Z3189" s="11">
        <v>33.646000000000001</v>
      </c>
      <c r="AA3189" s="11">
        <v>7.694</v>
      </c>
      <c r="AB3189" s="11">
        <v>0.95099999999999996</v>
      </c>
      <c r="AC3189" s="11">
        <v>5.8999999999999997E-2</v>
      </c>
    </row>
    <row r="3190" spans="1:29" ht="11.5" hidden="1">
      <c r="A3190" s="15">
        <v>3173</v>
      </c>
      <c r="B3190" s="13" t="s">
        <v>1059</v>
      </c>
      <c r="C3190" s="21" t="s">
        <v>1280</v>
      </c>
      <c r="D3190" s="12"/>
      <c r="E3190" s="12">
        <v>203</v>
      </c>
      <c r="F3190" s="13" t="s">
        <v>1110</v>
      </c>
      <c r="G3190" s="12">
        <v>923</v>
      </c>
      <c r="H3190" s="12">
        <v>1985</v>
      </c>
      <c r="I3190" s="11">
        <v>337.51600000000002</v>
      </c>
      <c r="J3190" s="11">
        <v>435.21600000000001</v>
      </c>
      <c r="K3190" s="11">
        <v>411.34899999999999</v>
      </c>
      <c r="L3190" s="11">
        <v>331.43099999999998</v>
      </c>
      <c r="M3190" s="11">
        <v>328.58600000000001</v>
      </c>
      <c r="N3190" s="11">
        <v>346.18599999999998</v>
      </c>
      <c r="O3190" s="11">
        <v>408.63</v>
      </c>
      <c r="P3190" s="11">
        <v>421.59399999999999</v>
      </c>
      <c r="Q3190" s="11">
        <v>344.822</v>
      </c>
      <c r="R3190" s="11">
        <v>262.76400000000001</v>
      </c>
      <c r="S3190" s="11">
        <v>289.31599999999997</v>
      </c>
      <c r="T3190" s="11">
        <v>309.01799999999997</v>
      </c>
      <c r="U3190" s="11">
        <v>335.81599999999997</v>
      </c>
      <c r="V3190" s="11">
        <v>160.57</v>
      </c>
      <c r="W3190" s="11">
        <v>248.315</v>
      </c>
      <c r="X3190" s="11">
        <v>188.24199999999999</v>
      </c>
      <c r="Y3190" s="11">
        <v>107.114</v>
      </c>
      <c r="Z3190" s="11">
        <v>40.954999999999998</v>
      </c>
      <c r="AA3190" s="11">
        <v>8.93</v>
      </c>
      <c r="AB3190" s="11">
        <v>1.081</v>
      </c>
      <c r="AC3190" s="11">
        <v>6.6000000000000003E-2</v>
      </c>
    </row>
    <row r="3191" spans="1:29" ht="11.5" hidden="1">
      <c r="A3191" s="15">
        <v>3174</v>
      </c>
      <c r="B3191" s="13" t="s">
        <v>1059</v>
      </c>
      <c r="C3191" s="21" t="s">
        <v>1280</v>
      </c>
      <c r="D3191" s="12"/>
      <c r="E3191" s="12">
        <v>203</v>
      </c>
      <c r="F3191" s="13" t="s">
        <v>1110</v>
      </c>
      <c r="G3191" s="12">
        <v>923</v>
      </c>
      <c r="H3191" s="12">
        <v>1990</v>
      </c>
      <c r="I3191" s="11">
        <v>315.13900000000001</v>
      </c>
      <c r="J3191" s="11">
        <v>336.39299999999997</v>
      </c>
      <c r="K3191" s="11">
        <v>434.86399999999998</v>
      </c>
      <c r="L3191" s="11">
        <v>411.80099999999999</v>
      </c>
      <c r="M3191" s="11">
        <v>331.55700000000002</v>
      </c>
      <c r="N3191" s="11">
        <v>328.44900000000001</v>
      </c>
      <c r="O3191" s="11">
        <v>346.279</v>
      </c>
      <c r="P3191" s="11">
        <v>407.18700000000001</v>
      </c>
      <c r="Q3191" s="11">
        <v>417.08199999999999</v>
      </c>
      <c r="R3191" s="11">
        <v>340.05799999999999</v>
      </c>
      <c r="S3191" s="11">
        <v>259.08499999999998</v>
      </c>
      <c r="T3191" s="11">
        <v>281.78300000000002</v>
      </c>
      <c r="U3191" s="11">
        <v>294.702</v>
      </c>
      <c r="V3191" s="11">
        <v>308.62</v>
      </c>
      <c r="W3191" s="11">
        <v>138.614</v>
      </c>
      <c r="X3191" s="11">
        <v>190.607</v>
      </c>
      <c r="Y3191" s="11">
        <v>117.764</v>
      </c>
      <c r="Z3191" s="11">
        <v>48.116</v>
      </c>
      <c r="AA3191" s="11">
        <v>11.53</v>
      </c>
      <c r="AB3191" s="11">
        <v>1.331</v>
      </c>
      <c r="AC3191" s="11">
        <v>7.9000000000000001E-2</v>
      </c>
    </row>
    <row r="3192" spans="1:29" ht="11.5" hidden="1">
      <c r="A3192" s="15">
        <v>3175</v>
      </c>
      <c r="B3192" s="13" t="s">
        <v>1059</v>
      </c>
      <c r="C3192" s="21" t="s">
        <v>1280</v>
      </c>
      <c r="D3192" s="12"/>
      <c r="E3192" s="12">
        <v>203</v>
      </c>
      <c r="F3192" s="13" t="s">
        <v>1110</v>
      </c>
      <c r="G3192" s="12">
        <v>923</v>
      </c>
      <c r="H3192" s="12">
        <v>1995</v>
      </c>
      <c r="I3192" s="11">
        <v>288.86399999999998</v>
      </c>
      <c r="J3192" s="11">
        <v>315.32600000000002</v>
      </c>
      <c r="K3192" s="11">
        <v>336.45699999999999</v>
      </c>
      <c r="L3192" s="11">
        <v>435.35899999999998</v>
      </c>
      <c r="M3192" s="11">
        <v>413.38</v>
      </c>
      <c r="N3192" s="11">
        <v>333.75099999999998</v>
      </c>
      <c r="O3192" s="11">
        <v>330.03800000000001</v>
      </c>
      <c r="P3192" s="11">
        <v>346.61900000000003</v>
      </c>
      <c r="Q3192" s="11">
        <v>405.63600000000002</v>
      </c>
      <c r="R3192" s="11">
        <v>413.21100000000001</v>
      </c>
      <c r="S3192" s="11">
        <v>334.55599999999998</v>
      </c>
      <c r="T3192" s="11">
        <v>252.203</v>
      </c>
      <c r="U3192" s="11">
        <v>269.10199999999998</v>
      </c>
      <c r="V3192" s="11">
        <v>272.42099999999999</v>
      </c>
      <c r="W3192" s="11">
        <v>269.322</v>
      </c>
      <c r="X3192" s="11">
        <v>109.541</v>
      </c>
      <c r="Y3192" s="11">
        <v>125.36199999999999</v>
      </c>
      <c r="Z3192" s="11">
        <v>57.146000000000001</v>
      </c>
      <c r="AA3192" s="11">
        <v>14.545999999999999</v>
      </c>
      <c r="AB3192" s="11">
        <v>1.857</v>
      </c>
      <c r="AC3192" s="11">
        <v>0.10299999999999999</v>
      </c>
    </row>
    <row r="3193" spans="1:29" ht="11.5" hidden="1">
      <c r="A3193" s="15">
        <v>3176</v>
      </c>
      <c r="B3193" s="13" t="s">
        <v>1059</v>
      </c>
      <c r="C3193" s="21" t="s">
        <v>1280</v>
      </c>
      <c r="D3193" s="12"/>
      <c r="E3193" s="12">
        <v>203</v>
      </c>
      <c r="F3193" s="13" t="s">
        <v>1110</v>
      </c>
      <c r="G3193" s="12">
        <v>923</v>
      </c>
      <c r="H3193" s="12">
        <v>2000</v>
      </c>
      <c r="I3193" s="11">
        <v>217.51599999999999</v>
      </c>
      <c r="J3193" s="11">
        <v>289.13200000000001</v>
      </c>
      <c r="K3193" s="11">
        <v>315.69099999999997</v>
      </c>
      <c r="L3193" s="11">
        <v>337.81900000000002</v>
      </c>
      <c r="M3193" s="11">
        <v>437.61900000000003</v>
      </c>
      <c r="N3193" s="11">
        <v>416.541</v>
      </c>
      <c r="O3193" s="11">
        <v>337.09800000000001</v>
      </c>
      <c r="P3193" s="11">
        <v>331.774</v>
      </c>
      <c r="Q3193" s="11">
        <v>346.56700000000001</v>
      </c>
      <c r="R3193" s="11">
        <v>402.93299999999999</v>
      </c>
      <c r="S3193" s="11">
        <v>407.51799999999997</v>
      </c>
      <c r="T3193" s="11">
        <v>326.68900000000002</v>
      </c>
      <c r="U3193" s="11">
        <v>242.53100000000001</v>
      </c>
      <c r="V3193" s="11">
        <v>251.732</v>
      </c>
      <c r="W3193" s="11">
        <v>242.34200000000001</v>
      </c>
      <c r="X3193" s="11">
        <v>218.06800000000001</v>
      </c>
      <c r="Y3193" s="11">
        <v>75.631</v>
      </c>
      <c r="Z3193" s="11">
        <v>65.046000000000006</v>
      </c>
      <c r="AA3193" s="11">
        <v>18.91</v>
      </c>
      <c r="AB3193" s="11">
        <v>2.5449999999999999</v>
      </c>
      <c r="AC3193" s="11">
        <v>0.153</v>
      </c>
    </row>
    <row r="3194" spans="1:29" ht="11.5" hidden="1">
      <c r="A3194" s="15">
        <v>3177</v>
      </c>
      <c r="B3194" s="13" t="s">
        <v>1059</v>
      </c>
      <c r="C3194" s="21" t="s">
        <v>1280</v>
      </c>
      <c r="D3194" s="12"/>
      <c r="E3194" s="12">
        <v>203</v>
      </c>
      <c r="F3194" s="13" t="s">
        <v>1110</v>
      </c>
      <c r="G3194" s="12">
        <v>923</v>
      </c>
      <c r="H3194" s="12">
        <v>2005</v>
      </c>
      <c r="I3194" s="11">
        <v>227.614</v>
      </c>
      <c r="J3194" s="11">
        <v>218.18600000000001</v>
      </c>
      <c r="K3194" s="11">
        <v>289.315</v>
      </c>
      <c r="L3194" s="11">
        <v>317.10199999999998</v>
      </c>
      <c r="M3194" s="11">
        <v>341.27300000000002</v>
      </c>
      <c r="N3194" s="11">
        <v>440.99599999999998</v>
      </c>
      <c r="O3194" s="11">
        <v>419.00400000000002</v>
      </c>
      <c r="P3194" s="11">
        <v>338.92700000000002</v>
      </c>
      <c r="Q3194" s="11">
        <v>331.971</v>
      </c>
      <c r="R3194" s="11">
        <v>344.76400000000001</v>
      </c>
      <c r="S3194" s="11">
        <v>397.84399999999999</v>
      </c>
      <c r="T3194" s="11">
        <v>398.70400000000001</v>
      </c>
      <c r="U3194" s="11">
        <v>315.25799999999998</v>
      </c>
      <c r="V3194" s="11">
        <v>228.934</v>
      </c>
      <c r="W3194" s="11">
        <v>227.56899999999999</v>
      </c>
      <c r="X3194" s="11">
        <v>201.566</v>
      </c>
      <c r="Y3194" s="11">
        <v>154.94</v>
      </c>
      <c r="Z3194" s="11">
        <v>41.024999999999999</v>
      </c>
      <c r="AA3194" s="11">
        <v>22.821999999999999</v>
      </c>
      <c r="AB3194" s="11">
        <v>3.5659999999999998</v>
      </c>
      <c r="AC3194" s="11">
        <v>0.22700000000000001</v>
      </c>
    </row>
    <row r="3195" spans="1:29" ht="11.5" hidden="1">
      <c r="A3195" s="15">
        <v>3178</v>
      </c>
      <c r="B3195" s="13" t="s">
        <v>1059</v>
      </c>
      <c r="C3195" s="21" t="s">
        <v>1280</v>
      </c>
      <c r="D3195" s="12"/>
      <c r="E3195" s="12">
        <v>203</v>
      </c>
      <c r="F3195" s="13" t="s">
        <v>1110</v>
      </c>
      <c r="G3195" s="12">
        <v>923</v>
      </c>
      <c r="H3195" s="12">
        <v>2010</v>
      </c>
      <c r="I3195" s="11">
        <v>276.85700000000003</v>
      </c>
      <c r="J3195" s="11">
        <v>233.48599999999999</v>
      </c>
      <c r="K3195" s="11">
        <v>219.804</v>
      </c>
      <c r="L3195" s="11">
        <v>295.70499999999998</v>
      </c>
      <c r="M3195" s="11">
        <v>335.27300000000002</v>
      </c>
      <c r="N3195" s="11">
        <v>359.31599999999997</v>
      </c>
      <c r="O3195" s="11">
        <v>448.16399999999999</v>
      </c>
      <c r="P3195" s="11">
        <v>422.88299999999998</v>
      </c>
      <c r="Q3195" s="11">
        <v>343.42200000000003</v>
      </c>
      <c r="R3195" s="11">
        <v>335.31299999999999</v>
      </c>
      <c r="S3195" s="11">
        <v>344.733</v>
      </c>
      <c r="T3195" s="11">
        <v>391.25200000000001</v>
      </c>
      <c r="U3195" s="11">
        <v>385.88400000000001</v>
      </c>
      <c r="V3195" s="11">
        <v>300.685</v>
      </c>
      <c r="W3195" s="11">
        <v>213.17400000000001</v>
      </c>
      <c r="X3195" s="11">
        <v>197.005</v>
      </c>
      <c r="Y3195" s="11">
        <v>151.464</v>
      </c>
      <c r="Z3195" s="11">
        <v>89.774000000000001</v>
      </c>
      <c r="AA3195" s="11">
        <v>15.77</v>
      </c>
      <c r="AB3195" s="11">
        <v>4.6929999999999996</v>
      </c>
      <c r="AC3195" s="11">
        <v>0.34100000000000003</v>
      </c>
    </row>
    <row r="3196" spans="1:29" ht="11.5" hidden="1">
      <c r="A3196" s="15">
        <v>3179</v>
      </c>
      <c r="B3196" s="13" t="s">
        <v>1059</v>
      </c>
      <c r="C3196" s="21" t="s">
        <v>1280</v>
      </c>
      <c r="D3196" s="12"/>
      <c r="E3196" s="12">
        <v>203</v>
      </c>
      <c r="F3196" s="13" t="s">
        <v>1110</v>
      </c>
      <c r="G3196" s="12">
        <v>923</v>
      </c>
      <c r="H3196" s="12">
        <v>2015</v>
      </c>
      <c r="I3196" s="11">
        <v>267.51</v>
      </c>
      <c r="J3196" s="11">
        <v>278.024</v>
      </c>
      <c r="K3196" s="11">
        <v>234.12100000000001</v>
      </c>
      <c r="L3196" s="11">
        <v>221.715</v>
      </c>
      <c r="M3196" s="11">
        <v>300.12299999999999</v>
      </c>
      <c r="N3196" s="11">
        <v>340.66</v>
      </c>
      <c r="O3196" s="11">
        <v>363.601</v>
      </c>
      <c r="P3196" s="11">
        <v>450.55099999999999</v>
      </c>
      <c r="Q3196" s="11">
        <v>423.51799999999997</v>
      </c>
      <c r="R3196" s="11">
        <v>342.58800000000002</v>
      </c>
      <c r="S3196" s="11">
        <v>332.548</v>
      </c>
      <c r="T3196" s="11">
        <v>339.14800000000002</v>
      </c>
      <c r="U3196" s="11">
        <v>380.20800000000003</v>
      </c>
      <c r="V3196" s="11">
        <v>367.96499999999997</v>
      </c>
      <c r="W3196" s="11">
        <v>278.04500000000002</v>
      </c>
      <c r="X3196" s="11">
        <v>186.54400000000001</v>
      </c>
      <c r="Y3196" s="11">
        <v>152.762</v>
      </c>
      <c r="Z3196" s="11">
        <v>92.281999999999996</v>
      </c>
      <c r="AA3196" s="11">
        <v>36.460999999999999</v>
      </c>
      <c r="AB3196" s="11">
        <v>3.5619999999999998</v>
      </c>
      <c r="AC3196" s="11">
        <v>0.47399999999999998</v>
      </c>
    </row>
    <row r="3197" spans="1:29" ht="11.5" hidden="1">
      <c r="A3197" s="15">
        <v>3180</v>
      </c>
      <c r="B3197" s="13" t="s">
        <v>1059</v>
      </c>
      <c r="C3197" s="21" t="s">
        <v>1280</v>
      </c>
      <c r="D3197" s="12"/>
      <c r="E3197" s="12">
        <v>203</v>
      </c>
      <c r="F3197" s="13" t="s">
        <v>1110</v>
      </c>
      <c r="G3197" s="12">
        <v>923</v>
      </c>
      <c r="H3197" s="12">
        <v>2020</v>
      </c>
      <c r="I3197" s="11">
        <v>271.654</v>
      </c>
      <c r="J3197" s="11">
        <v>269.80599999999998</v>
      </c>
      <c r="K3197" s="11">
        <v>279.25900000000001</v>
      </c>
      <c r="L3197" s="11">
        <v>237.762</v>
      </c>
      <c r="M3197" s="11">
        <v>230.20500000000001</v>
      </c>
      <c r="N3197" s="11">
        <v>310.43200000000002</v>
      </c>
      <c r="O3197" s="11">
        <v>349.02600000000001</v>
      </c>
      <c r="P3197" s="11">
        <v>369.024</v>
      </c>
      <c r="Q3197" s="11">
        <v>453.03699999999998</v>
      </c>
      <c r="R3197" s="11">
        <v>423.57799999999997</v>
      </c>
      <c r="S3197" s="11">
        <v>340.77100000000002</v>
      </c>
      <c r="T3197" s="11">
        <v>328.05099999999999</v>
      </c>
      <c r="U3197" s="11">
        <v>330.61099999999999</v>
      </c>
      <c r="V3197" s="11">
        <v>363.79</v>
      </c>
      <c r="W3197" s="11">
        <v>342.03300000000002</v>
      </c>
      <c r="X3197" s="11">
        <v>245.733</v>
      </c>
      <c r="Y3197" s="11">
        <v>147.501</v>
      </c>
      <c r="Z3197" s="11">
        <v>96.063000000000002</v>
      </c>
      <c r="AA3197" s="11">
        <v>39.094000000000001</v>
      </c>
      <c r="AB3197" s="11">
        <v>8.7210000000000001</v>
      </c>
      <c r="AC3197" s="11">
        <v>0.309</v>
      </c>
    </row>
    <row r="3198" spans="1:29" ht="11.5" hidden="1">
      <c r="A3198" s="15">
        <v>3181</v>
      </c>
      <c r="B3198" s="13" t="s">
        <v>1059</v>
      </c>
      <c r="C3198" s="21" t="s">
        <v>1281</v>
      </c>
      <c r="D3198" s="12"/>
      <c r="E3198" s="12">
        <v>348</v>
      </c>
      <c r="F3198" s="13" t="s">
        <v>1110</v>
      </c>
      <c r="G3198" s="12">
        <v>923</v>
      </c>
      <c r="H3198" s="12">
        <v>1950</v>
      </c>
      <c r="I3198" s="11">
        <v>403.61900000000003</v>
      </c>
      <c r="J3198" s="11">
        <v>378.702</v>
      </c>
      <c r="K3198" s="11">
        <v>363.495</v>
      </c>
      <c r="L3198" s="11">
        <v>378.012</v>
      </c>
      <c r="M3198" s="11">
        <v>396.82</v>
      </c>
      <c r="N3198" s="11">
        <v>411.46899999999999</v>
      </c>
      <c r="O3198" s="11">
        <v>262.65100000000001</v>
      </c>
      <c r="P3198" s="11">
        <v>383.66300000000001</v>
      </c>
      <c r="Q3198" s="11">
        <v>365.096</v>
      </c>
      <c r="R3198" s="11">
        <v>328.34300000000002</v>
      </c>
      <c r="S3198" s="11">
        <v>303.113</v>
      </c>
      <c r="T3198" s="11">
        <v>248.066</v>
      </c>
      <c r="U3198" s="11">
        <v>211.22300000000001</v>
      </c>
      <c r="V3198" s="11">
        <v>173.80099999999999</v>
      </c>
      <c r="W3198" s="11">
        <v>118.753</v>
      </c>
      <c r="X3198" s="11">
        <v>69.489999999999995</v>
      </c>
      <c r="Y3198" s="11">
        <v>33.061</v>
      </c>
      <c r="Z3198" s="11">
        <v>11.375</v>
      </c>
      <c r="AA3198" s="11">
        <v>2.294</v>
      </c>
      <c r="AB3198" s="11">
        <v>0.254</v>
      </c>
      <c r="AC3198" s="11">
        <v>1.2E-2</v>
      </c>
    </row>
    <row r="3199" spans="1:29" ht="11.5" hidden="1">
      <c r="A3199" s="15">
        <v>3182</v>
      </c>
      <c r="B3199" s="13" t="s">
        <v>1059</v>
      </c>
      <c r="C3199" s="21" t="s">
        <v>1281</v>
      </c>
      <c r="D3199" s="12"/>
      <c r="E3199" s="12">
        <v>348</v>
      </c>
      <c r="F3199" s="13" t="s">
        <v>1110</v>
      </c>
      <c r="G3199" s="12">
        <v>923</v>
      </c>
      <c r="H3199" s="12">
        <v>1955</v>
      </c>
      <c r="I3199" s="11">
        <v>461.22</v>
      </c>
      <c r="J3199" s="11">
        <v>393.48500000000001</v>
      </c>
      <c r="K3199" s="11">
        <v>383.15800000000002</v>
      </c>
      <c r="L3199" s="11">
        <v>358.68</v>
      </c>
      <c r="M3199" s="11">
        <v>376.82100000000003</v>
      </c>
      <c r="N3199" s="11">
        <v>394.16800000000001</v>
      </c>
      <c r="O3199" s="11">
        <v>426.78</v>
      </c>
      <c r="P3199" s="11">
        <v>234.404</v>
      </c>
      <c r="Q3199" s="11">
        <v>391.74099999999999</v>
      </c>
      <c r="R3199" s="11">
        <v>354.51900000000001</v>
      </c>
      <c r="S3199" s="11">
        <v>321.03500000000003</v>
      </c>
      <c r="T3199" s="11">
        <v>289.03399999999999</v>
      </c>
      <c r="U3199" s="11">
        <v>226.54300000000001</v>
      </c>
      <c r="V3199" s="11">
        <v>188.52</v>
      </c>
      <c r="W3199" s="11">
        <v>141.54400000000001</v>
      </c>
      <c r="X3199" s="11">
        <v>82.337000000000003</v>
      </c>
      <c r="Y3199" s="11">
        <v>35.991999999999997</v>
      </c>
      <c r="Z3199" s="11">
        <v>12.178000000000001</v>
      </c>
      <c r="AA3199" s="11">
        <v>2.5129999999999999</v>
      </c>
      <c r="AB3199" s="11">
        <v>0.26900000000000002</v>
      </c>
      <c r="AC3199" s="11">
        <v>1.4999999999999999E-2</v>
      </c>
    </row>
    <row r="3200" spans="1:29" ht="11.5" hidden="1">
      <c r="A3200" s="15">
        <v>3183</v>
      </c>
      <c r="B3200" s="13" t="s">
        <v>1059</v>
      </c>
      <c r="C3200" s="21" t="s">
        <v>1281</v>
      </c>
      <c r="D3200" s="12"/>
      <c r="E3200" s="12">
        <v>348</v>
      </c>
      <c r="F3200" s="13" t="s">
        <v>1110</v>
      </c>
      <c r="G3200" s="12">
        <v>923</v>
      </c>
      <c r="H3200" s="12">
        <v>1960</v>
      </c>
      <c r="I3200" s="11">
        <v>398.57900000000001</v>
      </c>
      <c r="J3200" s="11">
        <v>454.15600000000001</v>
      </c>
      <c r="K3200" s="11">
        <v>387.23899999999998</v>
      </c>
      <c r="L3200" s="11">
        <v>376.96600000000001</v>
      </c>
      <c r="M3200" s="11">
        <v>346.52100000000002</v>
      </c>
      <c r="N3200" s="11">
        <v>365.05099999999999</v>
      </c>
      <c r="O3200" s="11">
        <v>382.32100000000003</v>
      </c>
      <c r="P3200" s="11">
        <v>419.05599999999998</v>
      </c>
      <c r="Q3200" s="11">
        <v>226.511</v>
      </c>
      <c r="R3200" s="11">
        <v>380.15600000000001</v>
      </c>
      <c r="S3200" s="11">
        <v>342.79599999999999</v>
      </c>
      <c r="T3200" s="11">
        <v>306.30399999999997</v>
      </c>
      <c r="U3200" s="11">
        <v>269.435</v>
      </c>
      <c r="V3200" s="11">
        <v>202.2</v>
      </c>
      <c r="W3200" s="11">
        <v>154.95099999999999</v>
      </c>
      <c r="X3200" s="11">
        <v>100.986</v>
      </c>
      <c r="Y3200" s="11">
        <v>47.673000000000002</v>
      </c>
      <c r="Z3200" s="11">
        <v>14.419</v>
      </c>
      <c r="AA3200" s="11">
        <v>3.044</v>
      </c>
      <c r="AB3200" s="11">
        <v>0.35099999999999998</v>
      </c>
      <c r="AC3200" s="11">
        <v>1.9E-2</v>
      </c>
    </row>
    <row r="3201" spans="1:29" ht="11.5" hidden="1">
      <c r="A3201" s="15">
        <v>3184</v>
      </c>
      <c r="B3201" s="13" t="s">
        <v>1059</v>
      </c>
      <c r="C3201" s="21" t="s">
        <v>1281</v>
      </c>
      <c r="D3201" s="12"/>
      <c r="E3201" s="12">
        <v>348</v>
      </c>
      <c r="F3201" s="13" t="s">
        <v>1110</v>
      </c>
      <c r="G3201" s="12">
        <v>923</v>
      </c>
      <c r="H3201" s="12">
        <v>1965</v>
      </c>
      <c r="I3201" s="11">
        <v>308.00700000000001</v>
      </c>
      <c r="J3201" s="11">
        <v>396.18099999999998</v>
      </c>
      <c r="K3201" s="11">
        <v>454.214</v>
      </c>
      <c r="L3201" s="11">
        <v>384.65600000000001</v>
      </c>
      <c r="M3201" s="11">
        <v>374.29700000000003</v>
      </c>
      <c r="N3201" s="11">
        <v>345.214</v>
      </c>
      <c r="O3201" s="11">
        <v>363.63400000000001</v>
      </c>
      <c r="P3201" s="11">
        <v>378.95100000000002</v>
      </c>
      <c r="Q3201" s="11">
        <v>415.89600000000002</v>
      </c>
      <c r="R3201" s="11">
        <v>222.636</v>
      </c>
      <c r="S3201" s="11">
        <v>371.75299999999999</v>
      </c>
      <c r="T3201" s="11">
        <v>331.10199999999998</v>
      </c>
      <c r="U3201" s="11">
        <v>289.85899999999998</v>
      </c>
      <c r="V3201" s="11">
        <v>245.45599999999999</v>
      </c>
      <c r="W3201" s="11">
        <v>171.14599999999999</v>
      </c>
      <c r="X3201" s="11">
        <v>114.128</v>
      </c>
      <c r="Y3201" s="11">
        <v>59.67</v>
      </c>
      <c r="Z3201" s="11">
        <v>19.550999999999998</v>
      </c>
      <c r="AA3201" s="11">
        <v>3.7160000000000002</v>
      </c>
      <c r="AB3201" s="11">
        <v>0.41699999999999998</v>
      </c>
      <c r="AC3201" s="11">
        <v>2.4E-2</v>
      </c>
    </row>
    <row r="3202" spans="1:29" ht="11.5" hidden="1">
      <c r="A3202" s="15">
        <v>3185</v>
      </c>
      <c r="B3202" s="13" t="s">
        <v>1059</v>
      </c>
      <c r="C3202" s="21" t="s">
        <v>1281</v>
      </c>
      <c r="D3202" s="12"/>
      <c r="E3202" s="12">
        <v>348</v>
      </c>
      <c r="F3202" s="13" t="s">
        <v>1110</v>
      </c>
      <c r="G3202" s="12">
        <v>923</v>
      </c>
      <c r="H3202" s="12">
        <v>1970</v>
      </c>
      <c r="I3202" s="11">
        <v>346.77600000000001</v>
      </c>
      <c r="J3202" s="11">
        <v>307.69600000000003</v>
      </c>
      <c r="K3202" s="11">
        <v>395.42</v>
      </c>
      <c r="L3202" s="11">
        <v>455.10599999999999</v>
      </c>
      <c r="M3202" s="11">
        <v>384.05399999999997</v>
      </c>
      <c r="N3202" s="11">
        <v>371.86500000000001</v>
      </c>
      <c r="O3202" s="11">
        <v>343.58800000000002</v>
      </c>
      <c r="P3202" s="11">
        <v>361.44299999999998</v>
      </c>
      <c r="Q3202" s="11">
        <v>374.84300000000002</v>
      </c>
      <c r="R3202" s="11">
        <v>409.80200000000002</v>
      </c>
      <c r="S3202" s="11">
        <v>217.15299999999999</v>
      </c>
      <c r="T3202" s="11">
        <v>359.28</v>
      </c>
      <c r="U3202" s="11">
        <v>313.52100000000002</v>
      </c>
      <c r="V3202" s="11">
        <v>263.916</v>
      </c>
      <c r="W3202" s="11">
        <v>208.33500000000001</v>
      </c>
      <c r="X3202" s="11">
        <v>128.51400000000001</v>
      </c>
      <c r="Y3202" s="11">
        <v>69.153000000000006</v>
      </c>
      <c r="Z3202" s="11">
        <v>25.367000000000001</v>
      </c>
      <c r="AA3202" s="11">
        <v>5.258</v>
      </c>
      <c r="AB3202" s="11">
        <v>0.55700000000000005</v>
      </c>
      <c r="AC3202" s="11">
        <v>3.2000000000000001E-2</v>
      </c>
    </row>
    <row r="3203" spans="1:29" ht="11.5" hidden="1">
      <c r="A3203" s="15">
        <v>3186</v>
      </c>
      <c r="B3203" s="13" t="s">
        <v>1059</v>
      </c>
      <c r="C3203" s="21" t="s">
        <v>1281</v>
      </c>
      <c r="D3203" s="12"/>
      <c r="E3203" s="12">
        <v>348</v>
      </c>
      <c r="F3203" s="13" t="s">
        <v>1110</v>
      </c>
      <c r="G3203" s="12">
        <v>923</v>
      </c>
      <c r="H3203" s="12">
        <v>1975</v>
      </c>
      <c r="I3203" s="11">
        <v>377.89299999999997</v>
      </c>
      <c r="J3203" s="11">
        <v>343.42</v>
      </c>
      <c r="K3203" s="11">
        <v>307.66699999999997</v>
      </c>
      <c r="L3203" s="11">
        <v>394.20299999999997</v>
      </c>
      <c r="M3203" s="11">
        <v>450.005</v>
      </c>
      <c r="N3203" s="11">
        <v>378.58100000000002</v>
      </c>
      <c r="O3203" s="11">
        <v>367.81799999999998</v>
      </c>
      <c r="P3203" s="11">
        <v>340.34300000000002</v>
      </c>
      <c r="Q3203" s="11">
        <v>357.96300000000002</v>
      </c>
      <c r="R3203" s="11">
        <v>369.06700000000001</v>
      </c>
      <c r="S3203" s="11">
        <v>401.86500000000001</v>
      </c>
      <c r="T3203" s="11">
        <v>210.184</v>
      </c>
      <c r="U3203" s="11">
        <v>341.10700000000003</v>
      </c>
      <c r="V3203" s="11">
        <v>286.95100000000002</v>
      </c>
      <c r="W3203" s="11">
        <v>224.70400000000001</v>
      </c>
      <c r="X3203" s="11">
        <v>157.26900000000001</v>
      </c>
      <c r="Y3203" s="11">
        <v>79.238</v>
      </c>
      <c r="Z3203" s="11">
        <v>30.286000000000001</v>
      </c>
      <c r="AA3203" s="11">
        <v>6.9729999999999999</v>
      </c>
      <c r="AB3203" s="11">
        <v>0.79</v>
      </c>
      <c r="AC3203" s="11">
        <v>4.1000000000000002E-2</v>
      </c>
    </row>
    <row r="3204" spans="1:29" ht="11.5" hidden="1">
      <c r="A3204" s="15">
        <v>3187</v>
      </c>
      <c r="B3204" s="13" t="s">
        <v>1059</v>
      </c>
      <c r="C3204" s="21" t="s">
        <v>1281</v>
      </c>
      <c r="D3204" s="12"/>
      <c r="E3204" s="12">
        <v>348</v>
      </c>
      <c r="F3204" s="13" t="s">
        <v>1110</v>
      </c>
      <c r="G3204" s="12">
        <v>923</v>
      </c>
      <c r="H3204" s="12">
        <v>1980</v>
      </c>
      <c r="I3204" s="11">
        <v>426.34300000000002</v>
      </c>
      <c r="J3204" s="11">
        <v>378.51299999999998</v>
      </c>
      <c r="K3204" s="11">
        <v>344.04</v>
      </c>
      <c r="L3204" s="11">
        <v>308.03100000000001</v>
      </c>
      <c r="M3204" s="11">
        <v>393.49</v>
      </c>
      <c r="N3204" s="11">
        <v>446.762</v>
      </c>
      <c r="O3204" s="11">
        <v>375.18400000000003</v>
      </c>
      <c r="P3204" s="11">
        <v>364.52100000000002</v>
      </c>
      <c r="Q3204" s="11">
        <v>336.51799999999997</v>
      </c>
      <c r="R3204" s="11">
        <v>352.65499999999997</v>
      </c>
      <c r="S3204" s="11">
        <v>359.839</v>
      </c>
      <c r="T3204" s="11">
        <v>388.45800000000003</v>
      </c>
      <c r="U3204" s="11">
        <v>199.19300000000001</v>
      </c>
      <c r="V3204" s="11">
        <v>311.85700000000003</v>
      </c>
      <c r="W3204" s="11">
        <v>245.61</v>
      </c>
      <c r="X3204" s="11">
        <v>169.447</v>
      </c>
      <c r="Y3204" s="11">
        <v>99.432000000000002</v>
      </c>
      <c r="Z3204" s="11">
        <v>35.140999999999998</v>
      </c>
      <c r="AA3204" s="11">
        <v>8.4169999999999998</v>
      </c>
      <c r="AB3204" s="11">
        <v>1.0649999999999999</v>
      </c>
      <c r="AC3204" s="11">
        <v>0.06</v>
      </c>
    </row>
    <row r="3205" spans="1:29" ht="11.5" hidden="1">
      <c r="A3205" s="15">
        <v>3188</v>
      </c>
      <c r="B3205" s="13" t="s">
        <v>1059</v>
      </c>
      <c r="C3205" s="21" t="s">
        <v>1281</v>
      </c>
      <c r="D3205" s="12"/>
      <c r="E3205" s="12">
        <v>348</v>
      </c>
      <c r="F3205" s="13" t="s">
        <v>1110</v>
      </c>
      <c r="G3205" s="12">
        <v>923</v>
      </c>
      <c r="H3205" s="12">
        <v>1985</v>
      </c>
      <c r="I3205" s="11">
        <v>314.21199999999999</v>
      </c>
      <c r="J3205" s="11">
        <v>424.65499999999997</v>
      </c>
      <c r="K3205" s="11">
        <v>377.6</v>
      </c>
      <c r="L3205" s="11">
        <v>339.404</v>
      </c>
      <c r="M3205" s="11">
        <v>303.27499999999998</v>
      </c>
      <c r="N3205" s="11">
        <v>386.86599999999999</v>
      </c>
      <c r="O3205" s="11">
        <v>439.42399999999998</v>
      </c>
      <c r="P3205" s="11">
        <v>368.959</v>
      </c>
      <c r="Q3205" s="11">
        <v>357.67700000000002</v>
      </c>
      <c r="R3205" s="11">
        <v>328.447</v>
      </c>
      <c r="S3205" s="11">
        <v>341.161</v>
      </c>
      <c r="T3205" s="11">
        <v>343.673</v>
      </c>
      <c r="U3205" s="11">
        <v>362.339</v>
      </c>
      <c r="V3205" s="11">
        <v>179.43100000000001</v>
      </c>
      <c r="W3205" s="11">
        <v>262.89699999999999</v>
      </c>
      <c r="X3205" s="11">
        <v>184.10300000000001</v>
      </c>
      <c r="Y3205" s="11">
        <v>101.08199999999999</v>
      </c>
      <c r="Z3205" s="11">
        <v>44.606999999999999</v>
      </c>
      <c r="AA3205" s="11">
        <v>10.102</v>
      </c>
      <c r="AB3205" s="11">
        <v>1.361</v>
      </c>
      <c r="AC3205" s="11">
        <v>8.5999999999999993E-2</v>
      </c>
    </row>
    <row r="3206" spans="1:29" ht="11.5" hidden="1">
      <c r="A3206" s="15">
        <v>3189</v>
      </c>
      <c r="B3206" s="13" t="s">
        <v>1059</v>
      </c>
      <c r="C3206" s="21" t="s">
        <v>1281</v>
      </c>
      <c r="D3206" s="12"/>
      <c r="E3206" s="12">
        <v>348</v>
      </c>
      <c r="F3206" s="13" t="s">
        <v>1110</v>
      </c>
      <c r="G3206" s="12">
        <v>923</v>
      </c>
      <c r="H3206" s="12">
        <v>1990</v>
      </c>
      <c r="I3206" s="11">
        <v>299.99599999999998</v>
      </c>
      <c r="J3206" s="11">
        <v>311.26900000000001</v>
      </c>
      <c r="K3206" s="11">
        <v>423.59899999999999</v>
      </c>
      <c r="L3206" s="11">
        <v>377.16699999999997</v>
      </c>
      <c r="M3206" s="11">
        <v>335.10500000000002</v>
      </c>
      <c r="N3206" s="11">
        <v>298.81</v>
      </c>
      <c r="O3206" s="11">
        <v>379.90199999999999</v>
      </c>
      <c r="P3206" s="11">
        <v>430.97500000000002</v>
      </c>
      <c r="Q3206" s="11">
        <v>361.392</v>
      </c>
      <c r="R3206" s="11">
        <v>348.94200000000001</v>
      </c>
      <c r="S3206" s="11">
        <v>317.87900000000002</v>
      </c>
      <c r="T3206" s="11">
        <v>325.90499999999997</v>
      </c>
      <c r="U3206" s="11">
        <v>322.27999999999997</v>
      </c>
      <c r="V3206" s="11">
        <v>326.52499999999998</v>
      </c>
      <c r="W3206" s="11">
        <v>152.74799999999999</v>
      </c>
      <c r="X3206" s="11">
        <v>201.31100000000001</v>
      </c>
      <c r="Y3206" s="11">
        <v>116.39100000000001</v>
      </c>
      <c r="Z3206" s="11">
        <v>47.561999999999998</v>
      </c>
      <c r="AA3206" s="11">
        <v>13.715</v>
      </c>
      <c r="AB3206" s="11">
        <v>1.772</v>
      </c>
      <c r="AC3206" s="11">
        <v>0.121</v>
      </c>
    </row>
    <row r="3207" spans="1:29" ht="11.5" hidden="1">
      <c r="A3207" s="15">
        <v>3190</v>
      </c>
      <c r="B3207" s="13" t="s">
        <v>1059</v>
      </c>
      <c r="C3207" s="21" t="s">
        <v>1281</v>
      </c>
      <c r="D3207" s="12"/>
      <c r="E3207" s="12">
        <v>348</v>
      </c>
      <c r="F3207" s="13" t="s">
        <v>1110</v>
      </c>
      <c r="G3207" s="12">
        <v>923</v>
      </c>
      <c r="H3207" s="12">
        <v>1995</v>
      </c>
      <c r="I3207" s="11">
        <v>291.80399999999997</v>
      </c>
      <c r="J3207" s="11">
        <v>304.48399999999998</v>
      </c>
      <c r="K3207" s="11">
        <v>318.49299999999999</v>
      </c>
      <c r="L3207" s="11">
        <v>419.52699999999999</v>
      </c>
      <c r="M3207" s="11">
        <v>374.84</v>
      </c>
      <c r="N3207" s="11">
        <v>337.339</v>
      </c>
      <c r="O3207" s="11">
        <v>301.87299999999999</v>
      </c>
      <c r="P3207" s="11">
        <v>381.16800000000001</v>
      </c>
      <c r="Q3207" s="11">
        <v>428.68700000000001</v>
      </c>
      <c r="R3207" s="11">
        <v>358.44900000000001</v>
      </c>
      <c r="S3207" s="11">
        <v>344.678</v>
      </c>
      <c r="T3207" s="11">
        <v>311.15499999999997</v>
      </c>
      <c r="U3207" s="11">
        <v>313.065</v>
      </c>
      <c r="V3207" s="11">
        <v>299.05599999999998</v>
      </c>
      <c r="W3207" s="11">
        <v>286.84699999999998</v>
      </c>
      <c r="X3207" s="11">
        <v>121.941</v>
      </c>
      <c r="Y3207" s="11">
        <v>136.40199999999999</v>
      </c>
      <c r="Z3207" s="11">
        <v>57.415999999999997</v>
      </c>
      <c r="AA3207" s="11">
        <v>15.401</v>
      </c>
      <c r="AB3207" s="11">
        <v>2.508</v>
      </c>
      <c r="AC3207" s="11">
        <v>0.16400000000000001</v>
      </c>
    </row>
    <row r="3208" spans="1:29" ht="11.5" hidden="1">
      <c r="A3208" s="15">
        <v>3191</v>
      </c>
      <c r="B3208" s="13" t="s">
        <v>1059</v>
      </c>
      <c r="C3208" s="21" t="s">
        <v>1281</v>
      </c>
      <c r="D3208" s="12"/>
      <c r="E3208" s="12">
        <v>348</v>
      </c>
      <c r="F3208" s="13" t="s">
        <v>1110</v>
      </c>
      <c r="G3208" s="12">
        <v>923</v>
      </c>
      <c r="H3208" s="12">
        <v>2000</v>
      </c>
      <c r="I3208" s="11">
        <v>240.05799999999999</v>
      </c>
      <c r="J3208" s="11">
        <v>291.27800000000002</v>
      </c>
      <c r="K3208" s="11">
        <v>308.27199999999999</v>
      </c>
      <c r="L3208" s="11">
        <v>325.82600000000002</v>
      </c>
      <c r="M3208" s="11">
        <v>416.34899999999999</v>
      </c>
      <c r="N3208" s="11">
        <v>371.90300000000002</v>
      </c>
      <c r="O3208" s="11">
        <v>338.54599999999999</v>
      </c>
      <c r="P3208" s="11">
        <v>303.72199999999998</v>
      </c>
      <c r="Q3208" s="11">
        <v>380.43099999999998</v>
      </c>
      <c r="R3208" s="11">
        <v>423.61399999999998</v>
      </c>
      <c r="S3208" s="11">
        <v>352.46300000000002</v>
      </c>
      <c r="T3208" s="11">
        <v>336.9</v>
      </c>
      <c r="U3208" s="11">
        <v>299.82799999999997</v>
      </c>
      <c r="V3208" s="11">
        <v>293.517</v>
      </c>
      <c r="W3208" s="11">
        <v>265.82100000000003</v>
      </c>
      <c r="X3208" s="11">
        <v>231.33600000000001</v>
      </c>
      <c r="Y3208" s="11">
        <v>85.858000000000004</v>
      </c>
      <c r="Z3208" s="11">
        <v>69.753</v>
      </c>
      <c r="AA3208" s="11">
        <v>19.367999999999999</v>
      </c>
      <c r="AB3208" s="11">
        <v>2.9590000000000001</v>
      </c>
      <c r="AC3208" s="11">
        <v>0.23599999999999999</v>
      </c>
    </row>
    <row r="3209" spans="1:29" ht="11.5" hidden="1">
      <c r="A3209" s="15">
        <v>3192</v>
      </c>
      <c r="B3209" s="13" t="s">
        <v>1059</v>
      </c>
      <c r="C3209" s="21" t="s">
        <v>1281</v>
      </c>
      <c r="D3209" s="12"/>
      <c r="E3209" s="12">
        <v>348</v>
      </c>
      <c r="F3209" s="13" t="s">
        <v>1110</v>
      </c>
      <c r="G3209" s="12">
        <v>923</v>
      </c>
      <c r="H3209" s="12">
        <v>2005</v>
      </c>
      <c r="I3209" s="11">
        <v>231.73</v>
      </c>
      <c r="J3209" s="11">
        <v>240.29599999999999</v>
      </c>
      <c r="K3209" s="11">
        <v>290.91800000000001</v>
      </c>
      <c r="L3209" s="11">
        <v>308.952</v>
      </c>
      <c r="M3209" s="11">
        <v>329.22199999999998</v>
      </c>
      <c r="N3209" s="11">
        <v>419.37799999999999</v>
      </c>
      <c r="O3209" s="11">
        <v>374.18400000000003</v>
      </c>
      <c r="P3209" s="11">
        <v>340.55700000000002</v>
      </c>
      <c r="Q3209" s="11">
        <v>303.45100000000002</v>
      </c>
      <c r="R3209" s="11">
        <v>376.43400000000003</v>
      </c>
      <c r="S3209" s="11">
        <v>415.93599999999998</v>
      </c>
      <c r="T3209" s="11">
        <v>342.06299999999999</v>
      </c>
      <c r="U3209" s="11">
        <v>324.92</v>
      </c>
      <c r="V3209" s="11">
        <v>281.21199999999999</v>
      </c>
      <c r="W3209" s="11">
        <v>262.71199999999999</v>
      </c>
      <c r="X3209" s="11">
        <v>218.846</v>
      </c>
      <c r="Y3209" s="11">
        <v>162.46299999999999</v>
      </c>
      <c r="Z3209" s="11">
        <v>46.9</v>
      </c>
      <c r="AA3209" s="11">
        <v>25.364999999999998</v>
      </c>
      <c r="AB3209" s="11">
        <v>3.956</v>
      </c>
      <c r="AC3209" s="11">
        <v>0.31</v>
      </c>
    </row>
    <row r="3210" spans="1:29" ht="11.5" hidden="1">
      <c r="A3210" s="15">
        <v>3193</v>
      </c>
      <c r="B3210" s="13" t="s">
        <v>1059</v>
      </c>
      <c r="C3210" s="21" t="s">
        <v>1281</v>
      </c>
      <c r="D3210" s="12"/>
      <c r="E3210" s="12">
        <v>348</v>
      </c>
      <c r="F3210" s="13" t="s">
        <v>1110</v>
      </c>
      <c r="G3210" s="12">
        <v>923</v>
      </c>
      <c r="H3210" s="12">
        <v>2010</v>
      </c>
      <c r="I3210" s="11">
        <v>235.17099999999999</v>
      </c>
      <c r="J3210" s="11">
        <v>234.28399999999999</v>
      </c>
      <c r="K3210" s="11">
        <v>248.00700000000001</v>
      </c>
      <c r="L3210" s="11">
        <v>304.66000000000003</v>
      </c>
      <c r="M3210" s="11">
        <v>295.13799999999998</v>
      </c>
      <c r="N3210" s="11">
        <v>317.62599999999998</v>
      </c>
      <c r="O3210" s="11">
        <v>405.30399999999997</v>
      </c>
      <c r="P3210" s="11">
        <v>388.661</v>
      </c>
      <c r="Q3210" s="11">
        <v>337.65199999999999</v>
      </c>
      <c r="R3210" s="11">
        <v>303.596</v>
      </c>
      <c r="S3210" s="11">
        <v>375.21</v>
      </c>
      <c r="T3210" s="11">
        <v>423.72500000000002</v>
      </c>
      <c r="U3210" s="11">
        <v>331.36099999999999</v>
      </c>
      <c r="V3210" s="11">
        <v>298.45299999999997</v>
      </c>
      <c r="W3210" s="11">
        <v>253.32300000000001</v>
      </c>
      <c r="X3210" s="11">
        <v>210.595</v>
      </c>
      <c r="Y3210" s="11">
        <v>137.38499999999999</v>
      </c>
      <c r="Z3210" s="11">
        <v>92.244</v>
      </c>
      <c r="AA3210" s="11">
        <v>18.387</v>
      </c>
      <c r="AB3210" s="11">
        <v>5.6779999999999999</v>
      </c>
      <c r="AC3210" s="11">
        <v>0.44900000000000001</v>
      </c>
    </row>
    <row r="3211" spans="1:29" ht="11.5" hidden="1">
      <c r="A3211" s="15">
        <v>3194</v>
      </c>
      <c r="B3211" s="13" t="s">
        <v>1059</v>
      </c>
      <c r="C3211" s="21" t="s">
        <v>1281</v>
      </c>
      <c r="D3211" s="12"/>
      <c r="E3211" s="12">
        <v>348</v>
      </c>
      <c r="F3211" s="13" t="s">
        <v>1110</v>
      </c>
      <c r="G3211" s="12">
        <v>923</v>
      </c>
      <c r="H3211" s="12">
        <v>2015</v>
      </c>
      <c r="I3211" s="11">
        <v>217.77799999999999</v>
      </c>
      <c r="J3211" s="11">
        <v>235.38200000000001</v>
      </c>
      <c r="K3211" s="11">
        <v>234.50700000000001</v>
      </c>
      <c r="L3211" s="11">
        <v>249.559</v>
      </c>
      <c r="M3211" s="11">
        <v>307.36500000000001</v>
      </c>
      <c r="N3211" s="11">
        <v>297.55799999999999</v>
      </c>
      <c r="O3211" s="11">
        <v>319.10500000000002</v>
      </c>
      <c r="P3211" s="11">
        <v>405.53500000000003</v>
      </c>
      <c r="Q3211" s="11">
        <v>387.51</v>
      </c>
      <c r="R3211" s="11">
        <v>334.67700000000002</v>
      </c>
      <c r="S3211" s="11">
        <v>297.99799999999999</v>
      </c>
      <c r="T3211" s="11">
        <v>364.09199999999998</v>
      </c>
      <c r="U3211" s="11">
        <v>404.99599999999998</v>
      </c>
      <c r="V3211" s="11">
        <v>310.61700000000002</v>
      </c>
      <c r="W3211" s="11">
        <v>270.86500000000001</v>
      </c>
      <c r="X3211" s="11">
        <v>215.13499999999999</v>
      </c>
      <c r="Y3211" s="11">
        <v>156.28800000000001</v>
      </c>
      <c r="Z3211" s="11">
        <v>79.897999999999996</v>
      </c>
      <c r="AA3211" s="11">
        <v>37.261000000000003</v>
      </c>
      <c r="AB3211" s="11">
        <v>4.4109999999999996</v>
      </c>
      <c r="AC3211" s="11">
        <v>0.67200000000000004</v>
      </c>
    </row>
    <row r="3212" spans="1:29" ht="11.5" hidden="1">
      <c r="A3212" s="15">
        <v>3195</v>
      </c>
      <c r="B3212" s="13" t="s">
        <v>1059</v>
      </c>
      <c r="C3212" s="21" t="s">
        <v>1281</v>
      </c>
      <c r="D3212" s="12"/>
      <c r="E3212" s="12">
        <v>348</v>
      </c>
      <c r="F3212" s="13" t="s">
        <v>1110</v>
      </c>
      <c r="G3212" s="12">
        <v>923</v>
      </c>
      <c r="H3212" s="12">
        <v>2020</v>
      </c>
      <c r="I3212" s="11">
        <v>224.09</v>
      </c>
      <c r="J3212" s="11">
        <v>218.06</v>
      </c>
      <c r="K3212" s="11">
        <v>235.637</v>
      </c>
      <c r="L3212" s="11">
        <v>236.11500000000001</v>
      </c>
      <c r="M3212" s="11">
        <v>252.381</v>
      </c>
      <c r="N3212" s="11">
        <v>309.83100000000002</v>
      </c>
      <c r="O3212" s="11">
        <v>299.16800000000001</v>
      </c>
      <c r="P3212" s="11">
        <v>319.80700000000002</v>
      </c>
      <c r="Q3212" s="11">
        <v>404.94299999999998</v>
      </c>
      <c r="R3212" s="11">
        <v>385.11099999999999</v>
      </c>
      <c r="S3212" s="11">
        <v>329.68799999999999</v>
      </c>
      <c r="T3212" s="11">
        <v>290.10199999999998</v>
      </c>
      <c r="U3212" s="11">
        <v>348.75700000000001</v>
      </c>
      <c r="V3212" s="11">
        <v>381.22899999999998</v>
      </c>
      <c r="W3212" s="11">
        <v>285.02</v>
      </c>
      <c r="X3212" s="11">
        <v>235.57400000000001</v>
      </c>
      <c r="Y3212" s="11">
        <v>165.548</v>
      </c>
      <c r="Z3212" s="11">
        <v>95.391000000000005</v>
      </c>
      <c r="AA3212" s="11">
        <v>34.963000000000001</v>
      </c>
      <c r="AB3212" s="11">
        <v>10.167</v>
      </c>
      <c r="AC3212" s="11">
        <v>0.48</v>
      </c>
    </row>
    <row r="3213" spans="1:29" ht="11.5" hidden="1">
      <c r="A3213" s="15">
        <v>3196</v>
      </c>
      <c r="B3213" s="13" t="s">
        <v>1059</v>
      </c>
      <c r="C3213" s="21" t="s">
        <v>1282</v>
      </c>
      <c r="D3213" s="12"/>
      <c r="E3213" s="12">
        <v>616</v>
      </c>
      <c r="F3213" s="13" t="s">
        <v>1110</v>
      </c>
      <c r="G3213" s="12">
        <v>923</v>
      </c>
      <c r="H3213" s="12">
        <v>1950</v>
      </c>
      <c r="I3213" s="11">
        <v>1450</v>
      </c>
      <c r="J3213" s="11">
        <v>1000</v>
      </c>
      <c r="K3213" s="11">
        <v>1152</v>
      </c>
      <c r="L3213" s="11">
        <v>1208</v>
      </c>
      <c r="M3213" s="11">
        <v>1210</v>
      </c>
      <c r="N3213" s="11">
        <v>1108.001</v>
      </c>
      <c r="O3213" s="11">
        <v>732.00099999999998</v>
      </c>
      <c r="P3213" s="11">
        <v>955.99900000000002</v>
      </c>
      <c r="Q3213" s="11">
        <v>942.99900000000002</v>
      </c>
      <c r="R3213" s="11">
        <v>829.00099999999998</v>
      </c>
      <c r="S3213" s="11">
        <v>677.99900000000002</v>
      </c>
      <c r="T3213" s="11">
        <v>507.99900000000002</v>
      </c>
      <c r="U3213" s="11">
        <v>434.99900000000002</v>
      </c>
      <c r="V3213" s="11">
        <v>313</v>
      </c>
      <c r="W3213" s="11">
        <v>214.001</v>
      </c>
      <c r="X3213" s="11">
        <v>140</v>
      </c>
      <c r="Y3213" s="11">
        <v>76.239000000000004</v>
      </c>
      <c r="Z3213" s="11">
        <v>31.698</v>
      </c>
      <c r="AA3213" s="11">
        <v>8.5820000000000007</v>
      </c>
      <c r="AB3213" s="11">
        <v>1.3640000000000001</v>
      </c>
      <c r="AC3213" s="11">
        <v>0.122</v>
      </c>
    </row>
    <row r="3214" spans="1:29" ht="11.5" hidden="1">
      <c r="A3214" s="15">
        <v>3197</v>
      </c>
      <c r="B3214" s="13" t="s">
        <v>1059</v>
      </c>
      <c r="C3214" s="21" t="s">
        <v>1282</v>
      </c>
      <c r="D3214" s="12"/>
      <c r="E3214" s="12">
        <v>616</v>
      </c>
      <c r="F3214" s="13" t="s">
        <v>1110</v>
      </c>
      <c r="G3214" s="12">
        <v>923</v>
      </c>
      <c r="H3214" s="12">
        <v>1955</v>
      </c>
      <c r="I3214" s="11">
        <v>1740.0820000000001</v>
      </c>
      <c r="J3214" s="11">
        <v>1430.8589999999999</v>
      </c>
      <c r="K3214" s="11">
        <v>995.47</v>
      </c>
      <c r="L3214" s="11">
        <v>1146.3330000000001</v>
      </c>
      <c r="M3214" s="11">
        <v>1198.6500000000001</v>
      </c>
      <c r="N3214" s="11">
        <v>1197.646</v>
      </c>
      <c r="O3214" s="11">
        <v>1094.1500000000001</v>
      </c>
      <c r="P3214" s="11">
        <v>720.60299999999995</v>
      </c>
      <c r="Q3214" s="11">
        <v>937.08100000000002</v>
      </c>
      <c r="R3214" s="11">
        <v>918.07600000000002</v>
      </c>
      <c r="S3214" s="11">
        <v>798.85900000000004</v>
      </c>
      <c r="T3214" s="11">
        <v>643.18499999999995</v>
      </c>
      <c r="U3214" s="11">
        <v>468.52800000000002</v>
      </c>
      <c r="V3214" s="11">
        <v>381.02100000000002</v>
      </c>
      <c r="W3214" s="11">
        <v>250.95</v>
      </c>
      <c r="X3214" s="11">
        <v>148.19999999999999</v>
      </c>
      <c r="Y3214" s="11">
        <v>77.730999999999995</v>
      </c>
      <c r="Z3214" s="11">
        <v>30.788</v>
      </c>
      <c r="AA3214" s="11">
        <v>8.5990000000000002</v>
      </c>
      <c r="AB3214" s="11">
        <v>1.4419999999999999</v>
      </c>
      <c r="AC3214" s="11">
        <v>0.13700000000000001</v>
      </c>
    </row>
    <row r="3215" spans="1:29" ht="11.5" hidden="1">
      <c r="A3215" s="15">
        <v>3198</v>
      </c>
      <c r="B3215" s="13" t="s">
        <v>1059</v>
      </c>
      <c r="C3215" s="21" t="s">
        <v>1282</v>
      </c>
      <c r="D3215" s="12"/>
      <c r="E3215" s="12">
        <v>616</v>
      </c>
      <c r="F3215" s="13" t="s">
        <v>1110</v>
      </c>
      <c r="G3215" s="12">
        <v>923</v>
      </c>
      <c r="H3215" s="12">
        <v>1960</v>
      </c>
      <c r="I3215" s="11">
        <v>1755.7159999999999</v>
      </c>
      <c r="J3215" s="11">
        <v>1705.702</v>
      </c>
      <c r="K3215" s="11">
        <v>1408.2660000000001</v>
      </c>
      <c r="L3215" s="11">
        <v>964.58299999999997</v>
      </c>
      <c r="M3215" s="11">
        <v>1097.288</v>
      </c>
      <c r="N3215" s="11">
        <v>1166.875</v>
      </c>
      <c r="O3215" s="11">
        <v>1185.797</v>
      </c>
      <c r="P3215" s="11">
        <v>1091.0340000000001</v>
      </c>
      <c r="Q3215" s="11">
        <v>678.66399999999999</v>
      </c>
      <c r="R3215" s="11">
        <v>900.97500000000002</v>
      </c>
      <c r="S3215" s="11">
        <v>906.42100000000005</v>
      </c>
      <c r="T3215" s="11">
        <v>771.15899999999999</v>
      </c>
      <c r="U3215" s="11">
        <v>611.98900000000003</v>
      </c>
      <c r="V3215" s="11">
        <v>417.03199999999998</v>
      </c>
      <c r="W3215" s="11">
        <v>314.20999999999998</v>
      </c>
      <c r="X3215" s="11">
        <v>180.94200000000001</v>
      </c>
      <c r="Y3215" s="11">
        <v>88.472999999999999</v>
      </c>
      <c r="Z3215" s="11">
        <v>34.468000000000004</v>
      </c>
      <c r="AA3215" s="11">
        <v>9.1020000000000003</v>
      </c>
      <c r="AB3215" s="11">
        <v>1.571</v>
      </c>
      <c r="AC3215" s="11">
        <v>0.156</v>
      </c>
    </row>
    <row r="3216" spans="1:29" ht="11.5" hidden="1">
      <c r="A3216" s="15">
        <v>3199</v>
      </c>
      <c r="B3216" s="13" t="s">
        <v>1059</v>
      </c>
      <c r="C3216" s="21" t="s">
        <v>1282</v>
      </c>
      <c r="D3216" s="12"/>
      <c r="E3216" s="12">
        <v>616</v>
      </c>
      <c r="F3216" s="13" t="s">
        <v>1110</v>
      </c>
      <c r="G3216" s="12">
        <v>923</v>
      </c>
      <c r="H3216" s="12">
        <v>1965</v>
      </c>
      <c r="I3216" s="11">
        <v>1378.617</v>
      </c>
      <c r="J3216" s="11">
        <v>1740.471</v>
      </c>
      <c r="K3216" s="11">
        <v>1698.106</v>
      </c>
      <c r="L3216" s="11">
        <v>1402.3720000000001</v>
      </c>
      <c r="M3216" s="11">
        <v>960.15499999999997</v>
      </c>
      <c r="N3216" s="11">
        <v>1092.3309999999999</v>
      </c>
      <c r="O3216" s="11">
        <v>1157.556</v>
      </c>
      <c r="P3216" s="11">
        <v>1170.586</v>
      </c>
      <c r="Q3216" s="11">
        <v>1079.6590000000001</v>
      </c>
      <c r="R3216" s="11">
        <v>670.56299999999999</v>
      </c>
      <c r="S3216" s="11">
        <v>878.04399999999998</v>
      </c>
      <c r="T3216" s="11">
        <v>873.73299999999995</v>
      </c>
      <c r="U3216" s="11">
        <v>728.83699999999999</v>
      </c>
      <c r="V3216" s="11">
        <v>557.99199999999996</v>
      </c>
      <c r="W3216" s="11">
        <v>356.654</v>
      </c>
      <c r="X3216" s="11">
        <v>239.196</v>
      </c>
      <c r="Y3216" s="11">
        <v>112.52500000000001</v>
      </c>
      <c r="Z3216" s="11">
        <v>40.875</v>
      </c>
      <c r="AA3216" s="11">
        <v>10.853999999999999</v>
      </c>
      <c r="AB3216" s="11">
        <v>1.744</v>
      </c>
      <c r="AC3216" s="11">
        <v>0.16900000000000001</v>
      </c>
    </row>
    <row r="3217" spans="1:29" ht="11.5" hidden="1">
      <c r="A3217" s="15">
        <v>3200</v>
      </c>
      <c r="B3217" s="13" t="s">
        <v>1059</v>
      </c>
      <c r="C3217" s="21" t="s">
        <v>1282</v>
      </c>
      <c r="D3217" s="12"/>
      <c r="E3217" s="12">
        <v>616</v>
      </c>
      <c r="F3217" s="13" t="s">
        <v>1110</v>
      </c>
      <c r="G3217" s="12">
        <v>923</v>
      </c>
      <c r="H3217" s="12">
        <v>1970</v>
      </c>
      <c r="I3217" s="11">
        <v>1252.21</v>
      </c>
      <c r="J3217" s="11">
        <v>1368.9480000000001</v>
      </c>
      <c r="K3217" s="11">
        <v>1732.355</v>
      </c>
      <c r="L3217" s="11">
        <v>1688.259</v>
      </c>
      <c r="M3217" s="11">
        <v>1388.9480000000001</v>
      </c>
      <c r="N3217" s="11">
        <v>948.87400000000002</v>
      </c>
      <c r="O3217" s="11">
        <v>1084.6400000000001</v>
      </c>
      <c r="P3217" s="11">
        <v>1147.48</v>
      </c>
      <c r="Q3217" s="11">
        <v>1153.3589999999999</v>
      </c>
      <c r="R3217" s="11">
        <v>1059.1990000000001</v>
      </c>
      <c r="S3217" s="11">
        <v>653.75599999999997</v>
      </c>
      <c r="T3217" s="11">
        <v>847.02200000000005</v>
      </c>
      <c r="U3217" s="11">
        <v>827.65300000000002</v>
      </c>
      <c r="V3217" s="11">
        <v>667.38099999999997</v>
      </c>
      <c r="W3217" s="11">
        <v>477.37599999999998</v>
      </c>
      <c r="X3217" s="11">
        <v>273.98599999999999</v>
      </c>
      <c r="Y3217" s="11">
        <v>150.804</v>
      </c>
      <c r="Z3217" s="11">
        <v>52.762</v>
      </c>
      <c r="AA3217" s="11">
        <v>13.048</v>
      </c>
      <c r="AB3217" s="11">
        <v>2.1179999999999999</v>
      </c>
      <c r="AC3217" s="11">
        <v>0.19</v>
      </c>
    </row>
    <row r="3218" spans="1:29" ht="11.5" hidden="1">
      <c r="A3218" s="15">
        <v>3201</v>
      </c>
      <c r="B3218" s="13" t="s">
        <v>1059</v>
      </c>
      <c r="C3218" s="21" t="s">
        <v>1282</v>
      </c>
      <c r="D3218" s="12"/>
      <c r="E3218" s="12">
        <v>616</v>
      </c>
      <c r="F3218" s="13" t="s">
        <v>1110</v>
      </c>
      <c r="G3218" s="12">
        <v>923</v>
      </c>
      <c r="H3218" s="12">
        <v>1975</v>
      </c>
      <c r="I3218" s="11">
        <v>1369.704</v>
      </c>
      <c r="J3218" s="11">
        <v>1238.883</v>
      </c>
      <c r="K3218" s="11">
        <v>1362.3240000000001</v>
      </c>
      <c r="L3218" s="11">
        <v>1715.961</v>
      </c>
      <c r="M3218" s="11">
        <v>1663.7670000000001</v>
      </c>
      <c r="N3218" s="11">
        <v>1371.1769999999999</v>
      </c>
      <c r="O3218" s="11">
        <v>937.34699999999998</v>
      </c>
      <c r="P3218" s="11">
        <v>1074.547</v>
      </c>
      <c r="Q3218" s="11">
        <v>1133.02</v>
      </c>
      <c r="R3218" s="11">
        <v>1132.846</v>
      </c>
      <c r="S3218" s="11">
        <v>1032.82</v>
      </c>
      <c r="T3218" s="11">
        <v>629.99699999999996</v>
      </c>
      <c r="U3218" s="11">
        <v>806.37400000000002</v>
      </c>
      <c r="V3218" s="11">
        <v>762.98400000000004</v>
      </c>
      <c r="W3218" s="11">
        <v>577.82799999999997</v>
      </c>
      <c r="X3218" s="11">
        <v>366.91800000000001</v>
      </c>
      <c r="Y3218" s="11">
        <v>177.21</v>
      </c>
      <c r="Z3218" s="11">
        <v>74.05</v>
      </c>
      <c r="AA3218" s="11">
        <v>16.881</v>
      </c>
      <c r="AB3218" s="11">
        <v>2.464</v>
      </c>
      <c r="AC3218" s="11">
        <v>0.21299999999999999</v>
      </c>
    </row>
    <row r="3219" spans="1:29" ht="11.5" hidden="1">
      <c r="A3219" s="15">
        <v>3202</v>
      </c>
      <c r="B3219" s="13" t="s">
        <v>1059</v>
      </c>
      <c r="C3219" s="21" t="s">
        <v>1282</v>
      </c>
      <c r="D3219" s="12"/>
      <c r="E3219" s="12">
        <v>616</v>
      </c>
      <c r="F3219" s="13" t="s">
        <v>1110</v>
      </c>
      <c r="G3219" s="12">
        <v>923</v>
      </c>
      <c r="H3219" s="12">
        <v>1980</v>
      </c>
      <c r="I3219" s="11">
        <v>1563.646</v>
      </c>
      <c r="J3219" s="11">
        <v>1375.6669999999999</v>
      </c>
      <c r="K3219" s="11">
        <v>1241.133</v>
      </c>
      <c r="L3219" s="11">
        <v>1356.9380000000001</v>
      </c>
      <c r="M3219" s="11">
        <v>1698.8140000000001</v>
      </c>
      <c r="N3219" s="11">
        <v>1638.854</v>
      </c>
      <c r="O3219" s="11">
        <v>1352.809</v>
      </c>
      <c r="P3219" s="11">
        <v>924.79300000000001</v>
      </c>
      <c r="Q3219" s="11">
        <v>1060.9970000000001</v>
      </c>
      <c r="R3219" s="11">
        <v>1112.8109999999999</v>
      </c>
      <c r="S3219" s="11">
        <v>1104.346</v>
      </c>
      <c r="T3219" s="11">
        <v>996.38599999999997</v>
      </c>
      <c r="U3219" s="11">
        <v>595.46400000000006</v>
      </c>
      <c r="V3219" s="11">
        <v>745.42100000000005</v>
      </c>
      <c r="W3219" s="11">
        <v>665.00599999999997</v>
      </c>
      <c r="X3219" s="11">
        <v>454.04500000000002</v>
      </c>
      <c r="Y3219" s="11">
        <v>242.40700000000001</v>
      </c>
      <c r="Z3219" s="11">
        <v>87.813999999999993</v>
      </c>
      <c r="AA3219" s="11">
        <v>24.236000000000001</v>
      </c>
      <c r="AB3219" s="11">
        <v>3.3250000000000002</v>
      </c>
      <c r="AC3219" s="11">
        <v>0.26300000000000001</v>
      </c>
    </row>
    <row r="3220" spans="1:29" ht="11.5" hidden="1">
      <c r="A3220" s="15">
        <v>3203</v>
      </c>
      <c r="B3220" s="13" t="s">
        <v>1059</v>
      </c>
      <c r="C3220" s="21" t="s">
        <v>1282</v>
      </c>
      <c r="D3220" s="12"/>
      <c r="E3220" s="12">
        <v>616</v>
      </c>
      <c r="F3220" s="13" t="s">
        <v>1110</v>
      </c>
      <c r="G3220" s="12">
        <v>923</v>
      </c>
      <c r="H3220" s="12">
        <v>1985</v>
      </c>
      <c r="I3220" s="11">
        <v>1659.462</v>
      </c>
      <c r="J3220" s="11">
        <v>1580.307</v>
      </c>
      <c r="K3220" s="11">
        <v>1395.31</v>
      </c>
      <c r="L3220" s="11">
        <v>1236.0830000000001</v>
      </c>
      <c r="M3220" s="11">
        <v>1326.9649999999999</v>
      </c>
      <c r="N3220" s="11">
        <v>1652.047</v>
      </c>
      <c r="O3220" s="11">
        <v>1620.8309999999999</v>
      </c>
      <c r="P3220" s="11">
        <v>1373.35</v>
      </c>
      <c r="Q3220" s="11">
        <v>925.60699999999997</v>
      </c>
      <c r="R3220" s="11">
        <v>1044.789</v>
      </c>
      <c r="S3220" s="11">
        <v>1081.201</v>
      </c>
      <c r="T3220" s="11">
        <v>1059.104</v>
      </c>
      <c r="U3220" s="11">
        <v>931.79300000000001</v>
      </c>
      <c r="V3220" s="11">
        <v>540.62</v>
      </c>
      <c r="W3220" s="11">
        <v>652.32399999999996</v>
      </c>
      <c r="X3220" s="11">
        <v>513.80700000000002</v>
      </c>
      <c r="Y3220" s="11">
        <v>293.10199999999998</v>
      </c>
      <c r="Z3220" s="11">
        <v>119.37</v>
      </c>
      <c r="AA3220" s="11">
        <v>29.018999999999998</v>
      </c>
      <c r="AB3220" s="11">
        <v>4.8040000000000003</v>
      </c>
      <c r="AC3220" s="11">
        <v>0.34699999999999998</v>
      </c>
    </row>
    <row r="3221" spans="1:29" ht="11.5" hidden="1">
      <c r="A3221" s="15">
        <v>3204</v>
      </c>
      <c r="B3221" s="13" t="s">
        <v>1059</v>
      </c>
      <c r="C3221" s="21" t="s">
        <v>1282</v>
      </c>
      <c r="D3221" s="12"/>
      <c r="E3221" s="12">
        <v>616</v>
      </c>
      <c r="F3221" s="13" t="s">
        <v>1110</v>
      </c>
      <c r="G3221" s="12">
        <v>923</v>
      </c>
      <c r="H3221" s="12">
        <v>1990</v>
      </c>
      <c r="I3221" s="11">
        <v>1436.93</v>
      </c>
      <c r="J3221" s="11">
        <v>1645.14</v>
      </c>
      <c r="K3221" s="11">
        <v>1570.6959999999999</v>
      </c>
      <c r="L3221" s="11">
        <v>1389.473</v>
      </c>
      <c r="M3221" s="11">
        <v>1225.31</v>
      </c>
      <c r="N3221" s="11">
        <v>1304.5609999999999</v>
      </c>
      <c r="O3221" s="11">
        <v>1612.365</v>
      </c>
      <c r="P3221" s="11">
        <v>1580.403</v>
      </c>
      <c r="Q3221" s="11">
        <v>1346.952</v>
      </c>
      <c r="R3221" s="11">
        <v>908.09199999999998</v>
      </c>
      <c r="S3221" s="11">
        <v>1023.077</v>
      </c>
      <c r="T3221" s="11">
        <v>1047.009</v>
      </c>
      <c r="U3221" s="11">
        <v>1006.264</v>
      </c>
      <c r="V3221" s="11">
        <v>857.66300000000001</v>
      </c>
      <c r="W3221" s="11">
        <v>471.83</v>
      </c>
      <c r="X3221" s="11">
        <v>517.37599999999998</v>
      </c>
      <c r="Y3221" s="11">
        <v>341.61900000000003</v>
      </c>
      <c r="Z3221" s="11">
        <v>145.81200000000001</v>
      </c>
      <c r="AA3221" s="11">
        <v>39.006999999999998</v>
      </c>
      <c r="AB3221" s="11">
        <v>5.5359999999999996</v>
      </c>
      <c r="AC3221" s="11">
        <v>0.46700000000000003</v>
      </c>
    </row>
    <row r="3222" spans="1:29" ht="11.5" hidden="1">
      <c r="A3222" s="15">
        <v>3205</v>
      </c>
      <c r="B3222" s="13" t="s">
        <v>1059</v>
      </c>
      <c r="C3222" s="21" t="s">
        <v>1282</v>
      </c>
      <c r="D3222" s="12"/>
      <c r="E3222" s="12">
        <v>616</v>
      </c>
      <c r="F3222" s="13" t="s">
        <v>1110</v>
      </c>
      <c r="G3222" s="12">
        <v>923</v>
      </c>
      <c r="H3222" s="12">
        <v>1995</v>
      </c>
      <c r="I3222" s="11">
        <v>1249.2850000000001</v>
      </c>
      <c r="J3222" s="11">
        <v>1430.857</v>
      </c>
      <c r="K3222" s="11">
        <v>1641.6469999999999</v>
      </c>
      <c r="L3222" s="11">
        <v>1563.1320000000001</v>
      </c>
      <c r="M3222" s="11">
        <v>1374.1790000000001</v>
      </c>
      <c r="N3222" s="11">
        <v>1207.3689999999999</v>
      </c>
      <c r="O3222" s="11">
        <v>1287.9459999999999</v>
      </c>
      <c r="P3222" s="11">
        <v>1595.558</v>
      </c>
      <c r="Q3222" s="11">
        <v>1561.4570000000001</v>
      </c>
      <c r="R3222" s="11">
        <v>1325.1379999999999</v>
      </c>
      <c r="S3222" s="11">
        <v>887.48500000000001</v>
      </c>
      <c r="T3222" s="11">
        <v>991.38300000000004</v>
      </c>
      <c r="U3222" s="11">
        <v>997.48599999999999</v>
      </c>
      <c r="V3222" s="11">
        <v>930.35500000000002</v>
      </c>
      <c r="W3222" s="11">
        <v>751.54499999999996</v>
      </c>
      <c r="X3222" s="11">
        <v>376.755</v>
      </c>
      <c r="Y3222" s="11">
        <v>350.12900000000002</v>
      </c>
      <c r="Z3222" s="11">
        <v>174.78399999999999</v>
      </c>
      <c r="AA3222" s="11">
        <v>48.725999999999999</v>
      </c>
      <c r="AB3222" s="11">
        <v>7.3280000000000003</v>
      </c>
      <c r="AC3222" s="11">
        <v>0.53</v>
      </c>
    </row>
    <row r="3223" spans="1:29" ht="11.5" hidden="1">
      <c r="A3223" s="15">
        <v>3206</v>
      </c>
      <c r="B3223" s="13" t="s">
        <v>1059</v>
      </c>
      <c r="C3223" s="21" t="s">
        <v>1282</v>
      </c>
      <c r="D3223" s="12"/>
      <c r="E3223" s="12">
        <v>616</v>
      </c>
      <c r="F3223" s="13" t="s">
        <v>1110</v>
      </c>
      <c r="G3223" s="12">
        <v>923</v>
      </c>
      <c r="H3223" s="12">
        <v>2000</v>
      </c>
      <c r="I3223" s="11">
        <v>1001.518</v>
      </c>
      <c r="J3223" s="11">
        <v>1245.4290000000001</v>
      </c>
      <c r="K3223" s="11">
        <v>1428.54</v>
      </c>
      <c r="L3223" s="11">
        <v>1638.0360000000001</v>
      </c>
      <c r="M3223" s="11">
        <v>1557.373</v>
      </c>
      <c r="N3223" s="11">
        <v>1366.9939999999999</v>
      </c>
      <c r="O3223" s="11">
        <v>1199.0609999999999</v>
      </c>
      <c r="P3223" s="11">
        <v>1277.835</v>
      </c>
      <c r="Q3223" s="11">
        <v>1580.4749999999999</v>
      </c>
      <c r="R3223" s="11">
        <v>1540.3150000000001</v>
      </c>
      <c r="S3223" s="11">
        <v>1298.588</v>
      </c>
      <c r="T3223" s="11">
        <v>862.005</v>
      </c>
      <c r="U3223" s="11">
        <v>949.85299999999995</v>
      </c>
      <c r="V3223" s="11">
        <v>930.51499999999999</v>
      </c>
      <c r="W3223" s="11">
        <v>827.85799999999995</v>
      </c>
      <c r="X3223" s="11">
        <v>611.68399999999997</v>
      </c>
      <c r="Y3223" s="11">
        <v>262.3</v>
      </c>
      <c r="Z3223" s="11">
        <v>187.452</v>
      </c>
      <c r="AA3223" s="11">
        <v>62.116</v>
      </c>
      <c r="AB3223" s="11">
        <v>9.8209999999999997</v>
      </c>
      <c r="AC3223" s="11">
        <v>0.74</v>
      </c>
    </row>
    <row r="3224" spans="1:29" ht="11.5" hidden="1">
      <c r="A3224" s="15">
        <v>3207</v>
      </c>
      <c r="B3224" s="13" t="s">
        <v>1059</v>
      </c>
      <c r="C3224" s="21" t="s">
        <v>1282</v>
      </c>
      <c r="D3224" s="12"/>
      <c r="E3224" s="12">
        <v>616</v>
      </c>
      <c r="F3224" s="13" t="s">
        <v>1110</v>
      </c>
      <c r="G3224" s="12">
        <v>923</v>
      </c>
      <c r="H3224" s="12">
        <v>2005</v>
      </c>
      <c r="I3224" s="11">
        <v>869.82500000000005</v>
      </c>
      <c r="J3224" s="11">
        <v>994.30799999999999</v>
      </c>
      <c r="K3224" s="11">
        <v>1239.5630000000001</v>
      </c>
      <c r="L3224" s="11">
        <v>1422.2329999999999</v>
      </c>
      <c r="M3224" s="11">
        <v>1627.5029999999999</v>
      </c>
      <c r="N3224" s="11">
        <v>1538.893</v>
      </c>
      <c r="O3224" s="11">
        <v>1340.8689999999999</v>
      </c>
      <c r="P3224" s="11">
        <v>1182.146</v>
      </c>
      <c r="Q3224" s="11">
        <v>1270.6969999999999</v>
      </c>
      <c r="R3224" s="11">
        <v>1565.0429999999999</v>
      </c>
      <c r="S3224" s="11">
        <v>1515.722</v>
      </c>
      <c r="T3224" s="11">
        <v>1265.8710000000001</v>
      </c>
      <c r="U3224" s="11">
        <v>829.78</v>
      </c>
      <c r="V3224" s="11">
        <v>896.25599999999997</v>
      </c>
      <c r="W3224" s="11">
        <v>844.99699999999996</v>
      </c>
      <c r="X3224" s="11">
        <v>698.24400000000003</v>
      </c>
      <c r="Y3224" s="11">
        <v>448.459</v>
      </c>
      <c r="Z3224" s="11">
        <v>152.04499999999999</v>
      </c>
      <c r="AA3224" s="11">
        <v>74.049000000000007</v>
      </c>
      <c r="AB3224" s="11">
        <v>14.303000000000001</v>
      </c>
      <c r="AC3224" s="11">
        <v>1.149</v>
      </c>
    </row>
    <row r="3225" spans="1:29" ht="11.5" hidden="1">
      <c r="A3225" s="15">
        <v>3208</v>
      </c>
      <c r="B3225" s="13" t="s">
        <v>1059</v>
      </c>
      <c r="C3225" s="21" t="s">
        <v>1282</v>
      </c>
      <c r="D3225" s="12"/>
      <c r="E3225" s="12">
        <v>616</v>
      </c>
      <c r="F3225" s="13" t="s">
        <v>1110</v>
      </c>
      <c r="G3225" s="12">
        <v>923</v>
      </c>
      <c r="H3225" s="12">
        <v>2010</v>
      </c>
      <c r="I3225" s="11">
        <v>977.24199999999996</v>
      </c>
      <c r="J3225" s="11">
        <v>873.005</v>
      </c>
      <c r="K3225" s="11">
        <v>989.46199999999999</v>
      </c>
      <c r="L3225" s="11">
        <v>1223.366</v>
      </c>
      <c r="M3225" s="11">
        <v>1396.383</v>
      </c>
      <c r="N3225" s="11">
        <v>1593.825</v>
      </c>
      <c r="O3225" s="11">
        <v>1513.577</v>
      </c>
      <c r="P3225" s="11">
        <v>1333.912</v>
      </c>
      <c r="Q3225" s="11">
        <v>1177.1420000000001</v>
      </c>
      <c r="R3225" s="11">
        <v>1258.1189999999999</v>
      </c>
      <c r="S3225" s="11">
        <v>1540.3409999999999</v>
      </c>
      <c r="T3225" s="11">
        <v>1478.578</v>
      </c>
      <c r="U3225" s="11">
        <v>1218.8499999999999</v>
      </c>
      <c r="V3225" s="11">
        <v>783.24099999999999</v>
      </c>
      <c r="W3225" s="11">
        <v>821.327</v>
      </c>
      <c r="X3225" s="11">
        <v>729.65099999999995</v>
      </c>
      <c r="Y3225" s="11">
        <v>532.66</v>
      </c>
      <c r="Z3225" s="11">
        <v>272.52300000000002</v>
      </c>
      <c r="AA3225" s="11">
        <v>64.436000000000007</v>
      </c>
      <c r="AB3225" s="11">
        <v>18.192</v>
      </c>
      <c r="AC3225" s="11">
        <v>1.7589999999999999</v>
      </c>
    </row>
    <row r="3226" spans="1:29" ht="11.5" hidden="1">
      <c r="A3226" s="15">
        <v>3209</v>
      </c>
      <c r="B3226" s="13" t="s">
        <v>1059</v>
      </c>
      <c r="C3226" s="21" t="s">
        <v>1282</v>
      </c>
      <c r="D3226" s="12"/>
      <c r="E3226" s="12">
        <v>616</v>
      </c>
      <c r="F3226" s="13" t="s">
        <v>1110</v>
      </c>
      <c r="G3226" s="12">
        <v>923</v>
      </c>
      <c r="H3226" s="12">
        <v>2015</v>
      </c>
      <c r="I3226" s="11">
        <v>919.84100000000001</v>
      </c>
      <c r="J3226" s="11">
        <v>969.245</v>
      </c>
      <c r="K3226" s="11">
        <v>859.14800000000002</v>
      </c>
      <c r="L3226" s="11">
        <v>977.06100000000004</v>
      </c>
      <c r="M3226" s="11">
        <v>1209.7919999999999</v>
      </c>
      <c r="N3226" s="11">
        <v>1369.789</v>
      </c>
      <c r="O3226" s="11">
        <v>1552.5930000000001</v>
      </c>
      <c r="P3226" s="11">
        <v>1473.152</v>
      </c>
      <c r="Q3226" s="11">
        <v>1300.799</v>
      </c>
      <c r="R3226" s="11">
        <v>1148.3389999999999</v>
      </c>
      <c r="S3226" s="11">
        <v>1227.501</v>
      </c>
      <c r="T3226" s="11">
        <v>1496.8810000000001</v>
      </c>
      <c r="U3226" s="11">
        <v>1423.1610000000001</v>
      </c>
      <c r="V3226" s="11">
        <v>1155.3869999999999</v>
      </c>
      <c r="W3226" s="11">
        <v>722.99400000000003</v>
      </c>
      <c r="X3226" s="11">
        <v>720.41099999999994</v>
      </c>
      <c r="Y3226" s="11">
        <v>575.11400000000003</v>
      </c>
      <c r="Z3226" s="11">
        <v>345.98899999999998</v>
      </c>
      <c r="AA3226" s="11">
        <v>129.631</v>
      </c>
      <c r="AB3226" s="11">
        <v>19.507000000000001</v>
      </c>
      <c r="AC3226" s="11">
        <v>2.9409999999999998</v>
      </c>
    </row>
    <row r="3227" spans="1:29" ht="11.5" hidden="1">
      <c r="A3227" s="15">
        <v>3210</v>
      </c>
      <c r="B3227" s="13" t="s">
        <v>1059</v>
      </c>
      <c r="C3227" s="21" t="s">
        <v>1282</v>
      </c>
      <c r="D3227" s="12"/>
      <c r="E3227" s="12">
        <v>616</v>
      </c>
      <c r="F3227" s="13" t="s">
        <v>1110</v>
      </c>
      <c r="G3227" s="12">
        <v>923</v>
      </c>
      <c r="H3227" s="12">
        <v>2020</v>
      </c>
      <c r="I3227" s="11">
        <v>917.59500000000003</v>
      </c>
      <c r="J3227" s="11">
        <v>926.36400000000003</v>
      </c>
      <c r="K3227" s="11">
        <v>963.23199999999997</v>
      </c>
      <c r="L3227" s="11">
        <v>852.94</v>
      </c>
      <c r="M3227" s="11">
        <v>970.66399999999999</v>
      </c>
      <c r="N3227" s="11">
        <v>1202.068</v>
      </c>
      <c r="O3227" s="11">
        <v>1355.691</v>
      </c>
      <c r="P3227" s="11">
        <v>1532.51</v>
      </c>
      <c r="Q3227" s="11">
        <v>1455.923</v>
      </c>
      <c r="R3227" s="11">
        <v>1285.107</v>
      </c>
      <c r="S3227" s="11">
        <v>1127.8869999999999</v>
      </c>
      <c r="T3227" s="11">
        <v>1196.2750000000001</v>
      </c>
      <c r="U3227" s="11">
        <v>1445.0250000000001</v>
      </c>
      <c r="V3227" s="11">
        <v>1354.3579999999999</v>
      </c>
      <c r="W3227" s="11">
        <v>1076.251</v>
      </c>
      <c r="X3227" s="11">
        <v>645.08699999999999</v>
      </c>
      <c r="Y3227" s="11">
        <v>584.92700000000002</v>
      </c>
      <c r="Z3227" s="11">
        <v>391.93</v>
      </c>
      <c r="AA3227" s="11">
        <v>177.35499999999999</v>
      </c>
      <c r="AB3227" s="11">
        <v>43.716000000000001</v>
      </c>
      <c r="AC3227" s="11">
        <v>3.8170000000000002</v>
      </c>
    </row>
    <row r="3228" spans="1:29" ht="11.5" hidden="1">
      <c r="A3228" s="15">
        <v>3211</v>
      </c>
      <c r="B3228" s="13" t="s">
        <v>1059</v>
      </c>
      <c r="C3228" s="21" t="s">
        <v>1283</v>
      </c>
      <c r="D3228" s="12">
        <v>18</v>
      </c>
      <c r="E3228" s="12">
        <v>498</v>
      </c>
      <c r="F3228" s="13" t="s">
        <v>1110</v>
      </c>
      <c r="G3228" s="12">
        <v>923</v>
      </c>
      <c r="H3228" s="12">
        <v>1950</v>
      </c>
      <c r="I3228" s="11">
        <v>99.734999999999999</v>
      </c>
      <c r="J3228" s="11">
        <v>100.58499999999999</v>
      </c>
      <c r="K3228" s="11">
        <v>123.03</v>
      </c>
      <c r="L3228" s="11">
        <v>114.411</v>
      </c>
      <c r="M3228" s="11">
        <v>118.29600000000001</v>
      </c>
      <c r="N3228" s="11">
        <v>108.73099999999999</v>
      </c>
      <c r="O3228" s="11">
        <v>69.613</v>
      </c>
      <c r="P3228" s="11">
        <v>98.406000000000006</v>
      </c>
      <c r="Q3228" s="11">
        <v>75.674999999999997</v>
      </c>
      <c r="R3228" s="11">
        <v>75.201999999999998</v>
      </c>
      <c r="S3228" s="11">
        <v>55.595999999999997</v>
      </c>
      <c r="T3228" s="11">
        <v>43.851999999999997</v>
      </c>
      <c r="U3228" s="11">
        <v>48.588000000000001</v>
      </c>
      <c r="V3228" s="11">
        <v>41.104999999999997</v>
      </c>
      <c r="W3228" s="11">
        <v>32.865000000000002</v>
      </c>
      <c r="X3228" s="11">
        <v>23.867999999999999</v>
      </c>
      <c r="Y3228" s="11">
        <v>10.210000000000001</v>
      </c>
      <c r="Z3228" s="11">
        <v>5.1989999999999998</v>
      </c>
      <c r="AA3228" s="11">
        <v>1.9910000000000001</v>
      </c>
      <c r="AB3228" s="11">
        <v>0.51300000000000001</v>
      </c>
      <c r="AC3228" s="11">
        <v>8.3000000000000004E-2</v>
      </c>
    </row>
    <row r="3229" spans="1:29" ht="11.5" hidden="1">
      <c r="A3229" s="15">
        <v>3212</v>
      </c>
      <c r="B3229" s="13" t="s">
        <v>1059</v>
      </c>
      <c r="C3229" s="21" t="s">
        <v>1283</v>
      </c>
      <c r="D3229" s="12">
        <v>18</v>
      </c>
      <c r="E3229" s="12">
        <v>498</v>
      </c>
      <c r="F3229" s="13" t="s">
        <v>1110</v>
      </c>
      <c r="G3229" s="12">
        <v>923</v>
      </c>
      <c r="H3229" s="12">
        <v>1955</v>
      </c>
      <c r="I3229" s="11">
        <v>158.13499999999999</v>
      </c>
      <c r="J3229" s="11">
        <v>103.52500000000001</v>
      </c>
      <c r="K3229" s="11">
        <v>105.524</v>
      </c>
      <c r="L3229" s="11">
        <v>138.13300000000001</v>
      </c>
      <c r="M3229" s="11">
        <v>119.428</v>
      </c>
      <c r="N3229" s="11">
        <v>123.42700000000001</v>
      </c>
      <c r="O3229" s="11">
        <v>113.32599999999999</v>
      </c>
      <c r="P3229" s="11">
        <v>72.116</v>
      </c>
      <c r="Q3229" s="11">
        <v>101.223</v>
      </c>
      <c r="R3229" s="11">
        <v>76.718000000000004</v>
      </c>
      <c r="S3229" s="11">
        <v>74.716999999999999</v>
      </c>
      <c r="T3229" s="11">
        <v>53.612000000000002</v>
      </c>
      <c r="U3229" s="11">
        <v>40.808999999999997</v>
      </c>
      <c r="V3229" s="11">
        <v>43.216000000000001</v>
      </c>
      <c r="W3229" s="11">
        <v>33.588000000000001</v>
      </c>
      <c r="X3229" s="11">
        <v>23.83</v>
      </c>
      <c r="Y3229" s="11">
        <v>13.010999999999999</v>
      </c>
      <c r="Z3229" s="11">
        <v>4.0209999999999999</v>
      </c>
      <c r="AA3229" s="11">
        <v>1.3779999999999999</v>
      </c>
      <c r="AB3229" s="11">
        <v>0.32400000000000001</v>
      </c>
      <c r="AC3229" s="11">
        <v>5.6000000000000001E-2</v>
      </c>
    </row>
    <row r="3230" spans="1:29" ht="11.5" hidden="1">
      <c r="A3230" s="15">
        <v>3213</v>
      </c>
      <c r="B3230" s="13" t="s">
        <v>1059</v>
      </c>
      <c r="C3230" s="21" t="s">
        <v>1283</v>
      </c>
      <c r="D3230" s="12">
        <v>18</v>
      </c>
      <c r="E3230" s="12">
        <v>498</v>
      </c>
      <c r="F3230" s="13" t="s">
        <v>1110</v>
      </c>
      <c r="G3230" s="12">
        <v>923</v>
      </c>
      <c r="H3230" s="12">
        <v>1960</v>
      </c>
      <c r="I3230" s="11">
        <v>195.726</v>
      </c>
      <c r="J3230" s="11">
        <v>164.09700000000001</v>
      </c>
      <c r="K3230" s="11">
        <v>109.505</v>
      </c>
      <c r="L3230" s="11">
        <v>119.95099999999999</v>
      </c>
      <c r="M3230" s="11">
        <v>143.69200000000001</v>
      </c>
      <c r="N3230" s="11">
        <v>125</v>
      </c>
      <c r="O3230" s="11">
        <v>128.59899999999999</v>
      </c>
      <c r="P3230" s="11">
        <v>117.197</v>
      </c>
      <c r="Q3230" s="11">
        <v>75.403999999999996</v>
      </c>
      <c r="R3230" s="11">
        <v>102.392</v>
      </c>
      <c r="S3230" s="11">
        <v>76.995000000000005</v>
      </c>
      <c r="T3230" s="11">
        <v>72.388999999999996</v>
      </c>
      <c r="U3230" s="11">
        <v>50.595999999999997</v>
      </c>
      <c r="V3230" s="11">
        <v>37.000999999999998</v>
      </c>
      <c r="W3230" s="11">
        <v>35.908000000000001</v>
      </c>
      <c r="X3230" s="11">
        <v>24.841999999999999</v>
      </c>
      <c r="Y3230" s="11">
        <v>12.805</v>
      </c>
      <c r="Z3230" s="11">
        <v>5.3579999999999997</v>
      </c>
      <c r="AA3230" s="11">
        <v>1.1259999999999999</v>
      </c>
      <c r="AB3230" s="11">
        <v>0.24099999999999999</v>
      </c>
      <c r="AC3230" s="11">
        <v>3.7999999999999999E-2</v>
      </c>
    </row>
    <row r="3231" spans="1:29" ht="11.5" hidden="1">
      <c r="A3231" s="15">
        <v>3214</v>
      </c>
      <c r="B3231" s="13" t="s">
        <v>1059</v>
      </c>
      <c r="C3231" s="21" t="s">
        <v>1283</v>
      </c>
      <c r="D3231" s="12">
        <v>18</v>
      </c>
      <c r="E3231" s="12">
        <v>498</v>
      </c>
      <c r="F3231" s="13" t="s">
        <v>1110</v>
      </c>
      <c r="G3231" s="12">
        <v>923</v>
      </c>
      <c r="H3231" s="12">
        <v>1965</v>
      </c>
      <c r="I3231" s="11">
        <v>192.85</v>
      </c>
      <c r="J3231" s="11">
        <v>200.06299999999999</v>
      </c>
      <c r="K3231" s="11">
        <v>169.05799999999999</v>
      </c>
      <c r="L3231" s="11">
        <v>123.4</v>
      </c>
      <c r="M3231" s="11">
        <v>123.25</v>
      </c>
      <c r="N3231" s="11">
        <v>147.07300000000001</v>
      </c>
      <c r="O3231" s="11">
        <v>128.29400000000001</v>
      </c>
      <c r="P3231" s="11">
        <v>131.09100000000001</v>
      </c>
      <c r="Q3231" s="11">
        <v>118.697</v>
      </c>
      <c r="R3231" s="11">
        <v>76.241</v>
      </c>
      <c r="S3231" s="11">
        <v>100.411</v>
      </c>
      <c r="T3231" s="11">
        <v>74.137</v>
      </c>
      <c r="U3231" s="11">
        <v>67.234999999999999</v>
      </c>
      <c r="V3231" s="11">
        <v>45.161000000000001</v>
      </c>
      <c r="W3231" s="11">
        <v>30.774999999999999</v>
      </c>
      <c r="X3231" s="11">
        <v>26.495999999999999</v>
      </c>
      <c r="Y3231" s="11">
        <v>13.582000000000001</v>
      </c>
      <c r="Z3231" s="11">
        <v>5.3470000000000004</v>
      </c>
      <c r="AA3231" s="11">
        <v>1.5209999999999999</v>
      </c>
      <c r="AB3231" s="11">
        <v>0.2</v>
      </c>
      <c r="AC3231" s="11">
        <v>2.8000000000000001E-2</v>
      </c>
    </row>
    <row r="3232" spans="1:29" ht="11.5" hidden="1">
      <c r="A3232" s="15">
        <v>3215</v>
      </c>
      <c r="B3232" s="13" t="s">
        <v>1059</v>
      </c>
      <c r="C3232" s="21" t="s">
        <v>1283</v>
      </c>
      <c r="D3232" s="12">
        <v>18</v>
      </c>
      <c r="E3232" s="12">
        <v>498</v>
      </c>
      <c r="F3232" s="13" t="s">
        <v>1110</v>
      </c>
      <c r="G3232" s="12">
        <v>923</v>
      </c>
      <c r="H3232" s="12">
        <v>1970</v>
      </c>
      <c r="I3232" s="11">
        <v>167.41900000000001</v>
      </c>
      <c r="J3232" s="11">
        <v>196.10400000000001</v>
      </c>
      <c r="K3232" s="11">
        <v>204.38499999999999</v>
      </c>
      <c r="L3232" s="11">
        <v>182.02</v>
      </c>
      <c r="M3232" s="11">
        <v>125.902</v>
      </c>
      <c r="N3232" s="11">
        <v>125.589</v>
      </c>
      <c r="O3232" s="11">
        <v>149.27799999999999</v>
      </c>
      <c r="P3232" s="11">
        <v>130.108</v>
      </c>
      <c r="Q3232" s="11">
        <v>132.011</v>
      </c>
      <c r="R3232" s="11">
        <v>118.13800000000001</v>
      </c>
      <c r="S3232" s="11">
        <v>75.105999999999995</v>
      </c>
      <c r="T3232" s="11">
        <v>95.980999999999995</v>
      </c>
      <c r="U3232" s="11">
        <v>69.055999999999997</v>
      </c>
      <c r="V3232" s="11">
        <v>60.042000000000002</v>
      </c>
      <c r="W3232" s="11">
        <v>37.658999999999999</v>
      </c>
      <c r="X3232" s="11">
        <v>23.027999999999999</v>
      </c>
      <c r="Y3232" s="11">
        <v>14.465999999999999</v>
      </c>
      <c r="Z3232" s="11">
        <v>5.99</v>
      </c>
      <c r="AA3232" s="11">
        <v>1.6080000000000001</v>
      </c>
      <c r="AB3232" s="11">
        <v>0.28100000000000003</v>
      </c>
      <c r="AC3232" s="11">
        <v>2.3E-2</v>
      </c>
    </row>
    <row r="3233" spans="1:29" ht="11.5" hidden="1">
      <c r="A3233" s="15">
        <v>3216</v>
      </c>
      <c r="B3233" s="13" t="s">
        <v>1059</v>
      </c>
      <c r="C3233" s="21" t="s">
        <v>1283</v>
      </c>
      <c r="D3233" s="12">
        <v>18</v>
      </c>
      <c r="E3233" s="12">
        <v>498</v>
      </c>
      <c r="F3233" s="13" t="s">
        <v>1110</v>
      </c>
      <c r="G3233" s="12">
        <v>923</v>
      </c>
      <c r="H3233" s="12">
        <v>1975</v>
      </c>
      <c r="I3233" s="11">
        <v>183.387</v>
      </c>
      <c r="J3233" s="11">
        <v>168.035</v>
      </c>
      <c r="K3233" s="11">
        <v>196.626</v>
      </c>
      <c r="L3233" s="11">
        <v>198.084</v>
      </c>
      <c r="M3233" s="11">
        <v>183.935</v>
      </c>
      <c r="N3233" s="11">
        <v>128.178</v>
      </c>
      <c r="O3233" s="11">
        <v>124.866</v>
      </c>
      <c r="P3233" s="11">
        <v>147.33500000000001</v>
      </c>
      <c r="Q3233" s="11">
        <v>127.387</v>
      </c>
      <c r="R3233" s="11">
        <v>129.96199999999999</v>
      </c>
      <c r="S3233" s="11">
        <v>121.52</v>
      </c>
      <c r="T3233" s="11">
        <v>74.23</v>
      </c>
      <c r="U3233" s="11">
        <v>89.239000000000004</v>
      </c>
      <c r="V3233" s="11">
        <v>63.652000000000001</v>
      </c>
      <c r="W3233" s="11">
        <v>46.813000000000002</v>
      </c>
      <c r="X3233" s="11">
        <v>27.640999999999998</v>
      </c>
      <c r="Y3233" s="11">
        <v>16.023</v>
      </c>
      <c r="Z3233" s="11">
        <v>6.57</v>
      </c>
      <c r="AA3233" s="11">
        <v>1.861</v>
      </c>
      <c r="AB3233" s="11">
        <v>0.308</v>
      </c>
      <c r="AC3233" s="11">
        <v>3.2000000000000001E-2</v>
      </c>
    </row>
    <row r="3234" spans="1:29" ht="11.5" hidden="1">
      <c r="A3234" s="15">
        <v>3217</v>
      </c>
      <c r="B3234" s="13" t="s">
        <v>1059</v>
      </c>
      <c r="C3234" s="21" t="s">
        <v>1283</v>
      </c>
      <c r="D3234" s="12">
        <v>18</v>
      </c>
      <c r="E3234" s="12">
        <v>498</v>
      </c>
      <c r="F3234" s="13" t="s">
        <v>1110</v>
      </c>
      <c r="G3234" s="12">
        <v>923</v>
      </c>
      <c r="H3234" s="12">
        <v>1980</v>
      </c>
      <c r="I3234" s="11">
        <v>186.36600000000001</v>
      </c>
      <c r="J3234" s="11">
        <v>178.13300000000001</v>
      </c>
      <c r="K3234" s="11">
        <v>164.88399999999999</v>
      </c>
      <c r="L3234" s="11">
        <v>190.47</v>
      </c>
      <c r="M3234" s="11">
        <v>187.91</v>
      </c>
      <c r="N3234" s="11">
        <v>177.994</v>
      </c>
      <c r="O3234" s="11">
        <v>137.089</v>
      </c>
      <c r="P3234" s="11">
        <v>115.65600000000001</v>
      </c>
      <c r="Q3234" s="11">
        <v>142.09800000000001</v>
      </c>
      <c r="R3234" s="11">
        <v>123.529</v>
      </c>
      <c r="S3234" s="11">
        <v>127.845</v>
      </c>
      <c r="T3234" s="11">
        <v>116.66500000000001</v>
      </c>
      <c r="U3234" s="11">
        <v>72.867000000000004</v>
      </c>
      <c r="V3234" s="11">
        <v>77.888000000000005</v>
      </c>
      <c r="W3234" s="11">
        <v>52.543999999999997</v>
      </c>
      <c r="X3234" s="11">
        <v>35.363999999999997</v>
      </c>
      <c r="Y3234" s="11">
        <v>17.538</v>
      </c>
      <c r="Z3234" s="11">
        <v>7.2779999999999996</v>
      </c>
      <c r="AA3234" s="11">
        <v>2.0419999999999998</v>
      </c>
      <c r="AB3234" s="11">
        <v>0.35699999999999998</v>
      </c>
      <c r="AC3234" s="11">
        <v>3.5999999999999997E-2</v>
      </c>
    </row>
    <row r="3235" spans="1:29" ht="11.5" hidden="1">
      <c r="A3235" s="15">
        <v>3218</v>
      </c>
      <c r="B3235" s="13" t="s">
        <v>1059</v>
      </c>
      <c r="C3235" s="21" t="s">
        <v>1283</v>
      </c>
      <c r="D3235" s="12">
        <v>18</v>
      </c>
      <c r="E3235" s="12">
        <v>498</v>
      </c>
      <c r="F3235" s="13" t="s">
        <v>1110</v>
      </c>
      <c r="G3235" s="12">
        <v>923</v>
      </c>
      <c r="H3235" s="12">
        <v>1985</v>
      </c>
      <c r="I3235" s="11">
        <v>205.798</v>
      </c>
      <c r="J3235" s="11">
        <v>185.37899999999999</v>
      </c>
      <c r="K3235" s="11">
        <v>173.15600000000001</v>
      </c>
      <c r="L3235" s="11">
        <v>169.45699999999999</v>
      </c>
      <c r="M3235" s="11">
        <v>179.125</v>
      </c>
      <c r="N3235" s="11">
        <v>190.399</v>
      </c>
      <c r="O3235" s="11">
        <v>177.452</v>
      </c>
      <c r="P3235" s="11">
        <v>135.15799999999999</v>
      </c>
      <c r="Q3235" s="11">
        <v>112.69199999999999</v>
      </c>
      <c r="R3235" s="11">
        <v>135.55699999999999</v>
      </c>
      <c r="S3235" s="11">
        <v>119.84399999999999</v>
      </c>
      <c r="T3235" s="11">
        <v>123.184</v>
      </c>
      <c r="U3235" s="11">
        <v>107.265</v>
      </c>
      <c r="V3235" s="11">
        <v>63.868000000000002</v>
      </c>
      <c r="W3235" s="11">
        <v>64.61</v>
      </c>
      <c r="X3235" s="11">
        <v>38.915999999999997</v>
      </c>
      <c r="Y3235" s="11">
        <v>22.033999999999999</v>
      </c>
      <c r="Z3235" s="11">
        <v>7.6669999999999998</v>
      </c>
      <c r="AA3235" s="11">
        <v>2.1720000000000002</v>
      </c>
      <c r="AB3235" s="11">
        <v>0.377</v>
      </c>
      <c r="AC3235" s="11">
        <v>0.04</v>
      </c>
    </row>
    <row r="3236" spans="1:29" ht="11.5" hidden="1">
      <c r="A3236" s="15">
        <v>3219</v>
      </c>
      <c r="B3236" s="13" t="s">
        <v>1059</v>
      </c>
      <c r="C3236" s="21" t="s">
        <v>1283</v>
      </c>
      <c r="D3236" s="12">
        <v>18</v>
      </c>
      <c r="E3236" s="12">
        <v>498</v>
      </c>
      <c r="F3236" s="13" t="s">
        <v>1110</v>
      </c>
      <c r="G3236" s="12">
        <v>923</v>
      </c>
      <c r="H3236" s="12">
        <v>1990</v>
      </c>
      <c r="I3236" s="11">
        <v>209.006</v>
      </c>
      <c r="J3236" s="11">
        <v>204.45599999999999</v>
      </c>
      <c r="K3236" s="11">
        <v>185.547</v>
      </c>
      <c r="L3236" s="11">
        <v>169.786</v>
      </c>
      <c r="M3236" s="11">
        <v>145.239</v>
      </c>
      <c r="N3236" s="11">
        <v>176.09</v>
      </c>
      <c r="O3236" s="11">
        <v>192.71899999999999</v>
      </c>
      <c r="P3236" s="11">
        <v>176.92599999999999</v>
      </c>
      <c r="Q3236" s="11">
        <v>132.226</v>
      </c>
      <c r="R3236" s="11">
        <v>108.72199999999999</v>
      </c>
      <c r="S3236" s="11">
        <v>128.56200000000001</v>
      </c>
      <c r="T3236" s="11">
        <v>112.846</v>
      </c>
      <c r="U3236" s="11">
        <v>113.691</v>
      </c>
      <c r="V3236" s="11">
        <v>93.605000000000004</v>
      </c>
      <c r="W3236" s="11">
        <v>51.722000000000001</v>
      </c>
      <c r="X3236" s="11">
        <v>47.127000000000002</v>
      </c>
      <c r="Y3236" s="11">
        <v>23.262</v>
      </c>
      <c r="Z3236" s="11">
        <v>10.366</v>
      </c>
      <c r="AA3236" s="11">
        <v>2.4740000000000002</v>
      </c>
      <c r="AB3236" s="11">
        <v>0.43</v>
      </c>
      <c r="AC3236" s="11">
        <v>4.4999999999999998E-2</v>
      </c>
    </row>
    <row r="3237" spans="1:29" ht="11.5" hidden="1">
      <c r="A3237" s="15">
        <v>3220</v>
      </c>
      <c r="B3237" s="13" t="s">
        <v>1059</v>
      </c>
      <c r="C3237" s="21" t="s">
        <v>1283</v>
      </c>
      <c r="D3237" s="12">
        <v>18</v>
      </c>
      <c r="E3237" s="12">
        <v>498</v>
      </c>
      <c r="F3237" s="13" t="s">
        <v>1110</v>
      </c>
      <c r="G3237" s="12">
        <v>923</v>
      </c>
      <c r="H3237" s="12">
        <v>1995</v>
      </c>
      <c r="I3237" s="11">
        <v>160.65600000000001</v>
      </c>
      <c r="J3237" s="11">
        <v>205.179</v>
      </c>
      <c r="K3237" s="11">
        <v>201.226</v>
      </c>
      <c r="L3237" s="11">
        <v>180.66399999999999</v>
      </c>
      <c r="M3237" s="11">
        <v>160.16200000000001</v>
      </c>
      <c r="N3237" s="11">
        <v>139.01</v>
      </c>
      <c r="O3237" s="11">
        <v>170.66300000000001</v>
      </c>
      <c r="P3237" s="11">
        <v>186.58500000000001</v>
      </c>
      <c r="Q3237" s="11">
        <v>170.191</v>
      </c>
      <c r="R3237" s="11">
        <v>125.387</v>
      </c>
      <c r="S3237" s="11">
        <v>102.578</v>
      </c>
      <c r="T3237" s="11">
        <v>118.581</v>
      </c>
      <c r="U3237" s="11">
        <v>100.68</v>
      </c>
      <c r="V3237" s="11">
        <v>97.025999999999996</v>
      </c>
      <c r="W3237" s="11">
        <v>73.718999999999994</v>
      </c>
      <c r="X3237" s="11">
        <v>35.970999999999997</v>
      </c>
      <c r="Y3237" s="11">
        <v>24.385000000000002</v>
      </c>
      <c r="Z3237" s="11">
        <v>10.885999999999999</v>
      </c>
      <c r="AA3237" s="11">
        <v>3.32</v>
      </c>
      <c r="AB3237" s="11">
        <v>0.48599999999999999</v>
      </c>
      <c r="AC3237" s="11">
        <v>0.05</v>
      </c>
    </row>
    <row r="3238" spans="1:29" ht="11.5" hidden="1">
      <c r="A3238" s="15">
        <v>3221</v>
      </c>
      <c r="B3238" s="13" t="s">
        <v>1059</v>
      </c>
      <c r="C3238" s="21" t="s">
        <v>1283</v>
      </c>
      <c r="D3238" s="12">
        <v>18</v>
      </c>
      <c r="E3238" s="12">
        <v>498</v>
      </c>
      <c r="F3238" s="13" t="s">
        <v>1110</v>
      </c>
      <c r="G3238" s="12">
        <v>923</v>
      </c>
      <c r="H3238" s="12">
        <v>2000</v>
      </c>
      <c r="I3238" s="11">
        <v>118.11199999999999</v>
      </c>
      <c r="J3238" s="11">
        <v>159.12299999999999</v>
      </c>
      <c r="K3238" s="11">
        <v>206.06</v>
      </c>
      <c r="L3238" s="11">
        <v>197.88900000000001</v>
      </c>
      <c r="M3238" s="11">
        <v>175.26400000000001</v>
      </c>
      <c r="N3238" s="11">
        <v>149.084</v>
      </c>
      <c r="O3238" s="11">
        <v>129.09</v>
      </c>
      <c r="P3238" s="11">
        <v>164.26599999999999</v>
      </c>
      <c r="Q3238" s="11">
        <v>175.977</v>
      </c>
      <c r="R3238" s="11">
        <v>165.57900000000001</v>
      </c>
      <c r="S3238" s="11">
        <v>106.111</v>
      </c>
      <c r="T3238" s="11">
        <v>95.914000000000001</v>
      </c>
      <c r="U3238" s="11">
        <v>102.104</v>
      </c>
      <c r="V3238" s="11">
        <v>85.44</v>
      </c>
      <c r="W3238" s="11">
        <v>76.638000000000005</v>
      </c>
      <c r="X3238" s="11">
        <v>51.558999999999997</v>
      </c>
      <c r="Y3238" s="11">
        <v>17.559999999999999</v>
      </c>
      <c r="Z3238" s="11">
        <v>11.257</v>
      </c>
      <c r="AA3238" s="11">
        <v>3.4390000000000001</v>
      </c>
      <c r="AB3238" s="11">
        <v>0.64200000000000002</v>
      </c>
      <c r="AC3238" s="11">
        <v>5.6000000000000001E-2</v>
      </c>
    </row>
    <row r="3239" spans="1:29" ht="11.5" hidden="1">
      <c r="A3239" s="15">
        <v>3222</v>
      </c>
      <c r="B3239" s="13" t="s">
        <v>1059</v>
      </c>
      <c r="C3239" s="21" t="s">
        <v>1283</v>
      </c>
      <c r="D3239" s="12">
        <v>18</v>
      </c>
      <c r="E3239" s="12">
        <v>498</v>
      </c>
      <c r="F3239" s="13" t="s">
        <v>1110</v>
      </c>
      <c r="G3239" s="12">
        <v>923</v>
      </c>
      <c r="H3239" s="12">
        <v>2005</v>
      </c>
      <c r="I3239" s="11">
        <v>98.995000000000005</v>
      </c>
      <c r="J3239" s="11">
        <v>117.953</v>
      </c>
      <c r="K3239" s="11">
        <v>158.46299999999999</v>
      </c>
      <c r="L3239" s="11">
        <v>205.1</v>
      </c>
      <c r="M3239" s="11">
        <v>197.774</v>
      </c>
      <c r="N3239" s="11">
        <v>173.96899999999999</v>
      </c>
      <c r="O3239" s="11">
        <v>147.958</v>
      </c>
      <c r="P3239" s="11">
        <v>127.176</v>
      </c>
      <c r="Q3239" s="11">
        <v>161.41499999999999</v>
      </c>
      <c r="R3239" s="11">
        <v>171.3</v>
      </c>
      <c r="S3239" s="11">
        <v>161.19800000000001</v>
      </c>
      <c r="T3239" s="11">
        <v>100.565</v>
      </c>
      <c r="U3239" s="11">
        <v>86.915000000000006</v>
      </c>
      <c r="V3239" s="11">
        <v>89.218000000000004</v>
      </c>
      <c r="W3239" s="11">
        <v>69.230999999999995</v>
      </c>
      <c r="X3239" s="11">
        <v>56.100999999999999</v>
      </c>
      <c r="Y3239" s="11">
        <v>31.271999999999998</v>
      </c>
      <c r="Z3239" s="11">
        <v>8.266</v>
      </c>
      <c r="AA3239" s="11">
        <v>3.6640000000000001</v>
      </c>
      <c r="AB3239" s="11">
        <v>0.69399999999999995</v>
      </c>
      <c r="AC3239" s="11">
        <v>7.6999999999999999E-2</v>
      </c>
    </row>
    <row r="3240" spans="1:29" ht="11.5" hidden="1">
      <c r="A3240" s="15">
        <v>3223</v>
      </c>
      <c r="B3240" s="13" t="s">
        <v>1059</v>
      </c>
      <c r="C3240" s="21" t="s">
        <v>1283</v>
      </c>
      <c r="D3240" s="12">
        <v>18</v>
      </c>
      <c r="E3240" s="12">
        <v>498</v>
      </c>
      <c r="F3240" s="13" t="s">
        <v>1110</v>
      </c>
      <c r="G3240" s="12">
        <v>923</v>
      </c>
      <c r="H3240" s="12">
        <v>2010</v>
      </c>
      <c r="I3240" s="11">
        <v>107.205</v>
      </c>
      <c r="J3240" s="11">
        <v>101.568</v>
      </c>
      <c r="K3240" s="11">
        <v>120.30500000000001</v>
      </c>
      <c r="L3240" s="11">
        <v>163.5</v>
      </c>
      <c r="M3240" s="11">
        <v>202.577</v>
      </c>
      <c r="N3240" s="11">
        <v>178.56800000000001</v>
      </c>
      <c r="O3240" s="11">
        <v>155.501</v>
      </c>
      <c r="P3240" s="11">
        <v>140.41900000000001</v>
      </c>
      <c r="Q3240" s="11">
        <v>131.34399999999999</v>
      </c>
      <c r="R3240" s="11">
        <v>160.36000000000001</v>
      </c>
      <c r="S3240" s="11">
        <v>162.512</v>
      </c>
      <c r="T3240" s="11">
        <v>149.29300000000001</v>
      </c>
      <c r="U3240" s="11">
        <v>89.293000000000006</v>
      </c>
      <c r="V3240" s="11">
        <v>76.253</v>
      </c>
      <c r="W3240" s="11">
        <v>73.141000000000005</v>
      </c>
      <c r="X3240" s="11">
        <v>53.392000000000003</v>
      </c>
      <c r="Y3240" s="11">
        <v>38.06</v>
      </c>
      <c r="Z3240" s="11">
        <v>14.781000000000001</v>
      </c>
      <c r="AA3240" s="11">
        <v>2.706</v>
      </c>
      <c r="AB3240" s="11">
        <v>0.74299999999999999</v>
      </c>
      <c r="AC3240" s="11">
        <v>8.5000000000000006E-2</v>
      </c>
    </row>
    <row r="3241" spans="1:29" ht="11.5" hidden="1">
      <c r="A3241" s="15">
        <v>3224</v>
      </c>
      <c r="B3241" s="13" t="s">
        <v>1059</v>
      </c>
      <c r="C3241" s="21" t="s">
        <v>1283</v>
      </c>
      <c r="D3241" s="12">
        <v>18</v>
      </c>
      <c r="E3241" s="12">
        <v>498</v>
      </c>
      <c r="F3241" s="13" t="s">
        <v>1110</v>
      </c>
      <c r="G3241" s="12">
        <v>923</v>
      </c>
      <c r="H3241" s="12">
        <v>2015</v>
      </c>
      <c r="I3241" s="11">
        <v>107.47499999999999</v>
      </c>
      <c r="J3241" s="11">
        <v>105.642</v>
      </c>
      <c r="K3241" s="11">
        <v>98.319000000000003</v>
      </c>
      <c r="L3241" s="11">
        <v>118.90900000000001</v>
      </c>
      <c r="M3241" s="11">
        <v>162.892</v>
      </c>
      <c r="N3241" s="11">
        <v>206.87700000000001</v>
      </c>
      <c r="O3241" s="11">
        <v>176.245</v>
      </c>
      <c r="P3241" s="11">
        <v>153.40100000000001</v>
      </c>
      <c r="Q3241" s="11">
        <v>136.577</v>
      </c>
      <c r="R3241" s="11">
        <v>127.099</v>
      </c>
      <c r="S3241" s="11">
        <v>161.69</v>
      </c>
      <c r="T3241" s="11">
        <v>154.357</v>
      </c>
      <c r="U3241" s="11">
        <v>148.27099999999999</v>
      </c>
      <c r="V3241" s="11">
        <v>73.177000000000007</v>
      </c>
      <c r="W3241" s="11">
        <v>66.441000000000003</v>
      </c>
      <c r="X3241" s="11">
        <v>56.276000000000003</v>
      </c>
      <c r="Y3241" s="11">
        <v>36.082000000000001</v>
      </c>
      <c r="Z3241" s="11">
        <v>18.992999999999999</v>
      </c>
      <c r="AA3241" s="11">
        <v>5.0629999999999997</v>
      </c>
      <c r="AB3241" s="11">
        <v>0.56799999999999995</v>
      </c>
      <c r="AC3241" s="11">
        <v>8.4000000000000005E-2</v>
      </c>
    </row>
    <row r="3242" spans="1:29" ht="11.5" hidden="1">
      <c r="A3242" s="15">
        <v>3225</v>
      </c>
      <c r="B3242" s="13" t="s">
        <v>1059</v>
      </c>
      <c r="C3242" s="21" t="s">
        <v>1283</v>
      </c>
      <c r="D3242" s="12">
        <v>18</v>
      </c>
      <c r="E3242" s="12">
        <v>498</v>
      </c>
      <c r="F3242" s="13" t="s">
        <v>1110</v>
      </c>
      <c r="G3242" s="12">
        <v>923</v>
      </c>
      <c r="H3242" s="12">
        <v>2020</v>
      </c>
      <c r="I3242" s="11">
        <v>98.566000000000003</v>
      </c>
      <c r="J3242" s="11">
        <v>107.224</v>
      </c>
      <c r="K3242" s="11">
        <v>105.482</v>
      </c>
      <c r="L3242" s="11">
        <v>97.8</v>
      </c>
      <c r="M3242" s="11">
        <v>118.02800000000001</v>
      </c>
      <c r="N3242" s="11">
        <v>161.94999999999999</v>
      </c>
      <c r="O3242" s="11">
        <v>205.82</v>
      </c>
      <c r="P3242" s="11">
        <v>175.173</v>
      </c>
      <c r="Q3242" s="11">
        <v>152.172</v>
      </c>
      <c r="R3242" s="11">
        <v>134.822</v>
      </c>
      <c r="S3242" s="11">
        <v>124.559</v>
      </c>
      <c r="T3242" s="11">
        <v>156.77500000000001</v>
      </c>
      <c r="U3242" s="11">
        <v>146.07400000000001</v>
      </c>
      <c r="V3242" s="11">
        <v>136.35400000000001</v>
      </c>
      <c r="W3242" s="11">
        <v>64.242999999999995</v>
      </c>
      <c r="X3242" s="11">
        <v>52.643000000000001</v>
      </c>
      <c r="Y3242" s="11">
        <v>37.753</v>
      </c>
      <c r="Z3242" s="11">
        <v>18.603999999999999</v>
      </c>
      <c r="AA3242" s="11">
        <v>6.7850000000000001</v>
      </c>
      <c r="AB3242" s="11">
        <v>1.115</v>
      </c>
      <c r="AC3242" s="11">
        <v>6.8000000000000005E-2</v>
      </c>
    </row>
    <row r="3243" spans="1:29" ht="11.5" hidden="1">
      <c r="A3243" s="15">
        <v>3226</v>
      </c>
      <c r="B3243" s="13" t="s">
        <v>1059</v>
      </c>
      <c r="C3243" s="21" t="s">
        <v>1284</v>
      </c>
      <c r="D3243" s="12"/>
      <c r="E3243" s="12">
        <v>642</v>
      </c>
      <c r="F3243" s="13" t="s">
        <v>1110</v>
      </c>
      <c r="G3243" s="12">
        <v>923</v>
      </c>
      <c r="H3243" s="12">
        <v>1950</v>
      </c>
      <c r="I3243" s="11">
        <v>807.63800000000003</v>
      </c>
      <c r="J3243" s="11">
        <v>641.01</v>
      </c>
      <c r="K3243" s="11">
        <v>831.98699999999997</v>
      </c>
      <c r="L3243" s="11">
        <v>791.99800000000005</v>
      </c>
      <c r="M3243" s="11">
        <v>781.51300000000003</v>
      </c>
      <c r="N3243" s="11">
        <v>715.26300000000003</v>
      </c>
      <c r="O3243" s="11">
        <v>446.108</v>
      </c>
      <c r="P3243" s="11">
        <v>645.96</v>
      </c>
      <c r="Q3243" s="11">
        <v>573.27499999999998</v>
      </c>
      <c r="R3243" s="11">
        <v>475.721</v>
      </c>
      <c r="S3243" s="11">
        <v>445.61700000000002</v>
      </c>
      <c r="T3243" s="11">
        <v>374.51499999999999</v>
      </c>
      <c r="U3243" s="11">
        <v>313.94799999999998</v>
      </c>
      <c r="V3243" s="11">
        <v>252.12100000000001</v>
      </c>
      <c r="W3243" s="11">
        <v>158.666</v>
      </c>
      <c r="X3243" s="11">
        <v>77.078000000000003</v>
      </c>
      <c r="Y3243" s="11">
        <v>34.588999999999999</v>
      </c>
      <c r="Z3243" s="11">
        <v>13.307</v>
      </c>
      <c r="AA3243" s="11">
        <v>4.992</v>
      </c>
      <c r="AB3243" s="11">
        <v>1.6</v>
      </c>
      <c r="AC3243" s="11">
        <v>0.30399999999999999</v>
      </c>
    </row>
    <row r="3244" spans="1:29" ht="11.5" hidden="1">
      <c r="A3244" s="15">
        <v>3227</v>
      </c>
      <c r="B3244" s="13" t="s">
        <v>1059</v>
      </c>
      <c r="C3244" s="21" t="s">
        <v>1284</v>
      </c>
      <c r="D3244" s="12"/>
      <c r="E3244" s="12">
        <v>642</v>
      </c>
      <c r="F3244" s="13" t="s">
        <v>1110</v>
      </c>
      <c r="G3244" s="12">
        <v>923</v>
      </c>
      <c r="H3244" s="12">
        <v>1955</v>
      </c>
      <c r="I3244" s="11">
        <v>951.31100000000004</v>
      </c>
      <c r="J3244" s="11">
        <v>790.77800000000002</v>
      </c>
      <c r="K3244" s="11">
        <v>637.31299999999999</v>
      </c>
      <c r="L3244" s="11">
        <v>827.45899999999995</v>
      </c>
      <c r="M3244" s="11">
        <v>786.09100000000001</v>
      </c>
      <c r="N3244" s="11">
        <v>773.99099999999999</v>
      </c>
      <c r="O3244" s="11">
        <v>707.21299999999997</v>
      </c>
      <c r="P3244" s="11">
        <v>439.84800000000001</v>
      </c>
      <c r="Q3244" s="11">
        <v>634.96900000000005</v>
      </c>
      <c r="R3244" s="11">
        <v>560.37400000000002</v>
      </c>
      <c r="S3244" s="11">
        <v>459.72500000000002</v>
      </c>
      <c r="T3244" s="11">
        <v>424.05200000000002</v>
      </c>
      <c r="U3244" s="11">
        <v>346.35700000000003</v>
      </c>
      <c r="V3244" s="11">
        <v>274.404</v>
      </c>
      <c r="W3244" s="11">
        <v>199.76900000000001</v>
      </c>
      <c r="X3244" s="11">
        <v>107.161</v>
      </c>
      <c r="Y3244" s="11">
        <v>42.853000000000002</v>
      </c>
      <c r="Z3244" s="11">
        <v>15.058999999999999</v>
      </c>
      <c r="AA3244" s="11">
        <v>4.2960000000000003</v>
      </c>
      <c r="AB3244" s="11">
        <v>1.139</v>
      </c>
      <c r="AC3244" s="11">
        <v>0.27900000000000003</v>
      </c>
    </row>
    <row r="3245" spans="1:29" ht="11.5" hidden="1">
      <c r="A3245" s="15">
        <v>3228</v>
      </c>
      <c r="B3245" s="13" t="s">
        <v>1059</v>
      </c>
      <c r="C3245" s="21" t="s">
        <v>1284</v>
      </c>
      <c r="D3245" s="12"/>
      <c r="E3245" s="12">
        <v>642</v>
      </c>
      <c r="F3245" s="13" t="s">
        <v>1110</v>
      </c>
      <c r="G3245" s="12">
        <v>923</v>
      </c>
      <c r="H3245" s="12">
        <v>1960</v>
      </c>
      <c r="I3245" s="11">
        <v>910.524</v>
      </c>
      <c r="J3245" s="11">
        <v>935.37099999999998</v>
      </c>
      <c r="K3245" s="11">
        <v>787.125</v>
      </c>
      <c r="L3245" s="11">
        <v>634.51700000000005</v>
      </c>
      <c r="M3245" s="11">
        <v>822.53700000000003</v>
      </c>
      <c r="N3245" s="11">
        <v>780.00900000000001</v>
      </c>
      <c r="O3245" s="11">
        <v>766.92499999999995</v>
      </c>
      <c r="P3245" s="11">
        <v>699.07399999999996</v>
      </c>
      <c r="Q3245" s="11">
        <v>433.49400000000003</v>
      </c>
      <c r="R3245" s="11">
        <v>622.56399999999996</v>
      </c>
      <c r="S3245" s="11">
        <v>543.74400000000003</v>
      </c>
      <c r="T3245" s="11">
        <v>439.83199999999999</v>
      </c>
      <c r="U3245" s="11">
        <v>395.14499999999998</v>
      </c>
      <c r="V3245" s="11">
        <v>306.22500000000002</v>
      </c>
      <c r="W3245" s="11">
        <v>221.19900000000001</v>
      </c>
      <c r="X3245" s="11">
        <v>138.46600000000001</v>
      </c>
      <c r="Y3245" s="11">
        <v>61.554000000000002</v>
      </c>
      <c r="Z3245" s="11">
        <v>19.341000000000001</v>
      </c>
      <c r="AA3245" s="11">
        <v>5.0490000000000004</v>
      </c>
      <c r="AB3245" s="11">
        <v>1.018</v>
      </c>
      <c r="AC3245" s="11">
        <v>0.214</v>
      </c>
    </row>
    <row r="3246" spans="1:29" ht="11.5" hidden="1">
      <c r="A3246" s="15">
        <v>3229</v>
      </c>
      <c r="B3246" s="13" t="s">
        <v>1059</v>
      </c>
      <c r="C3246" s="21" t="s">
        <v>1284</v>
      </c>
      <c r="D3246" s="12"/>
      <c r="E3246" s="12">
        <v>642</v>
      </c>
      <c r="F3246" s="13" t="s">
        <v>1110</v>
      </c>
      <c r="G3246" s="12">
        <v>923</v>
      </c>
      <c r="H3246" s="12">
        <v>1965</v>
      </c>
      <c r="I3246" s="11">
        <v>720.17899999999997</v>
      </c>
      <c r="J3246" s="11">
        <v>903.03200000000004</v>
      </c>
      <c r="K3246" s="11">
        <v>932.87699999999995</v>
      </c>
      <c r="L3246" s="11">
        <v>785.01800000000003</v>
      </c>
      <c r="M3246" s="11">
        <v>632.06200000000001</v>
      </c>
      <c r="N3246" s="11">
        <v>818.46799999999996</v>
      </c>
      <c r="O3246" s="11">
        <v>775.30799999999999</v>
      </c>
      <c r="P3246" s="11">
        <v>761.04499999999996</v>
      </c>
      <c r="Q3246" s="11">
        <v>691.65300000000002</v>
      </c>
      <c r="R3246" s="11">
        <v>426.5</v>
      </c>
      <c r="S3246" s="11">
        <v>607.98400000000004</v>
      </c>
      <c r="T3246" s="11">
        <v>524.95500000000004</v>
      </c>
      <c r="U3246" s="11">
        <v>415.83699999999999</v>
      </c>
      <c r="V3246" s="11">
        <v>357.726</v>
      </c>
      <c r="W3246" s="11">
        <v>257.58</v>
      </c>
      <c r="X3246" s="11">
        <v>161.63499999999999</v>
      </c>
      <c r="Y3246" s="11">
        <v>81.527000000000001</v>
      </c>
      <c r="Z3246" s="11">
        <v>27.431000000000001</v>
      </c>
      <c r="AA3246" s="11">
        <v>5.484</v>
      </c>
      <c r="AB3246" s="11">
        <v>0.75900000000000001</v>
      </c>
      <c r="AC3246" s="11">
        <v>8.5000000000000006E-2</v>
      </c>
    </row>
    <row r="3247" spans="1:29" ht="11.5" hidden="1">
      <c r="A3247" s="15">
        <v>3230</v>
      </c>
      <c r="B3247" s="13" t="s">
        <v>1059</v>
      </c>
      <c r="C3247" s="21" t="s">
        <v>1284</v>
      </c>
      <c r="D3247" s="12"/>
      <c r="E3247" s="12">
        <v>642</v>
      </c>
      <c r="F3247" s="13" t="s">
        <v>1110</v>
      </c>
      <c r="G3247" s="12">
        <v>923</v>
      </c>
      <c r="H3247" s="12">
        <v>1970</v>
      </c>
      <c r="I3247" s="11">
        <v>990.47199999999998</v>
      </c>
      <c r="J3247" s="11">
        <v>714.05600000000004</v>
      </c>
      <c r="K3247" s="11">
        <v>900.76900000000001</v>
      </c>
      <c r="L3247" s="11">
        <v>930.62400000000002</v>
      </c>
      <c r="M3247" s="11">
        <v>782.05600000000004</v>
      </c>
      <c r="N3247" s="11">
        <v>628.90899999999999</v>
      </c>
      <c r="O3247" s="11">
        <v>813.50400000000002</v>
      </c>
      <c r="P3247" s="11">
        <v>769.41899999999998</v>
      </c>
      <c r="Q3247" s="11">
        <v>753.32100000000003</v>
      </c>
      <c r="R3247" s="11">
        <v>681.10400000000004</v>
      </c>
      <c r="S3247" s="11">
        <v>416.327</v>
      </c>
      <c r="T3247" s="11">
        <v>586.68600000000004</v>
      </c>
      <c r="U3247" s="11">
        <v>496.01900000000001</v>
      </c>
      <c r="V3247" s="11">
        <v>376.68200000000002</v>
      </c>
      <c r="W3247" s="11">
        <v>297.72399999999999</v>
      </c>
      <c r="X3247" s="11">
        <v>184.976</v>
      </c>
      <c r="Y3247" s="11">
        <v>92.045000000000002</v>
      </c>
      <c r="Z3247" s="11">
        <v>32.89</v>
      </c>
      <c r="AA3247" s="11">
        <v>6.8630000000000004</v>
      </c>
      <c r="AB3247" s="11">
        <v>0.66900000000000004</v>
      </c>
      <c r="AC3247" s="11">
        <v>1.7999999999999999E-2</v>
      </c>
    </row>
    <row r="3248" spans="1:29" ht="11.5" hidden="1">
      <c r="A3248" s="15">
        <v>3231</v>
      </c>
      <c r="B3248" s="13" t="s">
        <v>1059</v>
      </c>
      <c r="C3248" s="21" t="s">
        <v>1284</v>
      </c>
      <c r="D3248" s="12"/>
      <c r="E3248" s="12">
        <v>642</v>
      </c>
      <c r="F3248" s="13" t="s">
        <v>1110</v>
      </c>
      <c r="G3248" s="12">
        <v>923</v>
      </c>
      <c r="H3248" s="12">
        <v>1975</v>
      </c>
      <c r="I3248" s="11">
        <v>985.12599999999998</v>
      </c>
      <c r="J3248" s="11">
        <v>984.19799999999998</v>
      </c>
      <c r="K3248" s="11">
        <v>712.33199999999999</v>
      </c>
      <c r="L3248" s="11">
        <v>898.50900000000001</v>
      </c>
      <c r="M3248" s="11">
        <v>927.173</v>
      </c>
      <c r="N3248" s="11">
        <v>778.42899999999997</v>
      </c>
      <c r="O3248" s="11">
        <v>625.42200000000003</v>
      </c>
      <c r="P3248" s="11">
        <v>807.79399999999998</v>
      </c>
      <c r="Q3248" s="11">
        <v>762.05</v>
      </c>
      <c r="R3248" s="11">
        <v>742.84</v>
      </c>
      <c r="S3248" s="11">
        <v>666.51199999999994</v>
      </c>
      <c r="T3248" s="11">
        <v>402.36900000000003</v>
      </c>
      <c r="U3248" s="11">
        <v>555.84400000000005</v>
      </c>
      <c r="V3248" s="11">
        <v>452.74299999999999</v>
      </c>
      <c r="W3248" s="11">
        <v>319.48899999999998</v>
      </c>
      <c r="X3248" s="11">
        <v>219.73500000000001</v>
      </c>
      <c r="Y3248" s="11">
        <v>108.602</v>
      </c>
      <c r="Z3248" s="11">
        <v>38.664000000000001</v>
      </c>
      <c r="AA3248" s="11">
        <v>8.4209999999999994</v>
      </c>
      <c r="AB3248" s="11">
        <v>0.84</v>
      </c>
      <c r="AC3248" s="11">
        <v>1.4E-2</v>
      </c>
    </row>
    <row r="3249" spans="1:29" ht="11.5" hidden="1">
      <c r="A3249" s="15">
        <v>3232</v>
      </c>
      <c r="B3249" s="13" t="s">
        <v>1059</v>
      </c>
      <c r="C3249" s="21" t="s">
        <v>1284</v>
      </c>
      <c r="D3249" s="12"/>
      <c r="E3249" s="12">
        <v>642</v>
      </c>
      <c r="F3249" s="13" t="s">
        <v>1110</v>
      </c>
      <c r="G3249" s="12">
        <v>923</v>
      </c>
      <c r="H3249" s="12">
        <v>1980</v>
      </c>
      <c r="I3249" s="11">
        <v>1000.908</v>
      </c>
      <c r="J3249" s="11">
        <v>977.43799999999999</v>
      </c>
      <c r="K3249" s="11">
        <v>980.83699999999999</v>
      </c>
      <c r="L3249" s="11">
        <v>707.32399999999996</v>
      </c>
      <c r="M3249" s="11">
        <v>887.57</v>
      </c>
      <c r="N3249" s="11">
        <v>913.46900000000005</v>
      </c>
      <c r="O3249" s="11">
        <v>766.34799999999996</v>
      </c>
      <c r="P3249" s="11">
        <v>615.67499999999995</v>
      </c>
      <c r="Q3249" s="11">
        <v>796.74800000000005</v>
      </c>
      <c r="R3249" s="11">
        <v>749.17</v>
      </c>
      <c r="S3249" s="11">
        <v>725.375</v>
      </c>
      <c r="T3249" s="11">
        <v>643.03399999999999</v>
      </c>
      <c r="U3249" s="11">
        <v>380.57299999999998</v>
      </c>
      <c r="V3249" s="11">
        <v>508.041</v>
      </c>
      <c r="W3249" s="11">
        <v>386.24799999999999</v>
      </c>
      <c r="X3249" s="11">
        <v>239.25</v>
      </c>
      <c r="Y3249" s="11">
        <v>129.49600000000001</v>
      </c>
      <c r="Z3249" s="11">
        <v>43.935000000000002</v>
      </c>
      <c r="AA3249" s="11">
        <v>9.0969999999999995</v>
      </c>
      <c r="AB3249" s="11">
        <v>0.88900000000000001</v>
      </c>
      <c r="AC3249" s="11">
        <v>1.4999999999999999E-2</v>
      </c>
    </row>
    <row r="3250" spans="1:29" ht="11.5" hidden="1">
      <c r="A3250" s="15">
        <v>3233</v>
      </c>
      <c r="B3250" s="13" t="s">
        <v>1059</v>
      </c>
      <c r="C3250" s="21" t="s">
        <v>1284</v>
      </c>
      <c r="D3250" s="12"/>
      <c r="E3250" s="12">
        <v>642</v>
      </c>
      <c r="F3250" s="13" t="s">
        <v>1110</v>
      </c>
      <c r="G3250" s="12">
        <v>923</v>
      </c>
      <c r="H3250" s="12">
        <v>1985</v>
      </c>
      <c r="I3250" s="11">
        <v>857.17</v>
      </c>
      <c r="J3250" s="11">
        <v>991.26099999999997</v>
      </c>
      <c r="K3250" s="11">
        <v>972.81799999999998</v>
      </c>
      <c r="L3250" s="11">
        <v>971.91499999999996</v>
      </c>
      <c r="M3250" s="11">
        <v>689.24400000000003</v>
      </c>
      <c r="N3250" s="11">
        <v>864.53499999999997</v>
      </c>
      <c r="O3250" s="11">
        <v>892.77300000000002</v>
      </c>
      <c r="P3250" s="11">
        <v>749.98199999999997</v>
      </c>
      <c r="Q3250" s="11">
        <v>602.4</v>
      </c>
      <c r="R3250" s="11">
        <v>780.61199999999997</v>
      </c>
      <c r="S3250" s="11">
        <v>729.67200000000003</v>
      </c>
      <c r="T3250" s="11">
        <v>699.09699999999998</v>
      </c>
      <c r="U3250" s="11">
        <v>608.37599999999998</v>
      </c>
      <c r="V3250" s="11">
        <v>347.05900000000003</v>
      </c>
      <c r="W3250" s="11">
        <v>433.791</v>
      </c>
      <c r="X3250" s="11">
        <v>290.923</v>
      </c>
      <c r="Y3250" s="11">
        <v>143.92099999999999</v>
      </c>
      <c r="Z3250" s="11">
        <v>55.139000000000003</v>
      </c>
      <c r="AA3250" s="11">
        <v>11.682</v>
      </c>
      <c r="AB3250" s="11">
        <v>1.373</v>
      </c>
      <c r="AC3250" s="11">
        <v>7.3999999999999996E-2</v>
      </c>
    </row>
    <row r="3251" spans="1:29" ht="11.5" hidden="1">
      <c r="A3251" s="15">
        <v>3234</v>
      </c>
      <c r="B3251" s="13" t="s">
        <v>1059</v>
      </c>
      <c r="C3251" s="21" t="s">
        <v>1284</v>
      </c>
      <c r="D3251" s="12"/>
      <c r="E3251" s="12">
        <v>642</v>
      </c>
      <c r="F3251" s="13" t="s">
        <v>1110</v>
      </c>
      <c r="G3251" s="12">
        <v>923</v>
      </c>
      <c r="H3251" s="12">
        <v>1990</v>
      </c>
      <c r="I3251" s="11">
        <v>885.89499999999998</v>
      </c>
      <c r="J3251" s="11">
        <v>847.88300000000004</v>
      </c>
      <c r="K3251" s="11">
        <v>986.55899999999997</v>
      </c>
      <c r="L3251" s="11">
        <v>963.86500000000001</v>
      </c>
      <c r="M3251" s="11">
        <v>953.21299999999997</v>
      </c>
      <c r="N3251" s="11">
        <v>667.18799999999999</v>
      </c>
      <c r="O3251" s="11">
        <v>843.93899999999996</v>
      </c>
      <c r="P3251" s="11">
        <v>875.27</v>
      </c>
      <c r="Q3251" s="11">
        <v>734.99300000000005</v>
      </c>
      <c r="R3251" s="11">
        <v>588.63699999999994</v>
      </c>
      <c r="S3251" s="11">
        <v>760.08199999999999</v>
      </c>
      <c r="T3251" s="11">
        <v>703.10599999999999</v>
      </c>
      <c r="U3251" s="11">
        <v>661.649</v>
      </c>
      <c r="V3251" s="11">
        <v>556.61800000000005</v>
      </c>
      <c r="W3251" s="11">
        <v>296.762</v>
      </c>
      <c r="X3251" s="11">
        <v>329.11700000000002</v>
      </c>
      <c r="Y3251" s="11">
        <v>177.59399999999999</v>
      </c>
      <c r="Z3251" s="11">
        <v>61.183999999999997</v>
      </c>
      <c r="AA3251" s="11">
        <v>14.324999999999999</v>
      </c>
      <c r="AB3251" s="11">
        <v>1.665</v>
      </c>
      <c r="AC3251" s="11">
        <v>0.107</v>
      </c>
    </row>
    <row r="3252" spans="1:29" ht="11.5" hidden="1">
      <c r="A3252" s="15">
        <v>3235</v>
      </c>
      <c r="B3252" s="13" t="s">
        <v>1059</v>
      </c>
      <c r="C3252" s="21" t="s">
        <v>1284</v>
      </c>
      <c r="D3252" s="12"/>
      <c r="E3252" s="12">
        <v>642</v>
      </c>
      <c r="F3252" s="13" t="s">
        <v>1110</v>
      </c>
      <c r="G3252" s="12">
        <v>923</v>
      </c>
      <c r="H3252" s="12">
        <v>1995</v>
      </c>
      <c r="I3252" s="11">
        <v>616.90200000000004</v>
      </c>
      <c r="J3252" s="11">
        <v>870.72799999999995</v>
      </c>
      <c r="K3252" s="11">
        <v>839.89099999999996</v>
      </c>
      <c r="L3252" s="11">
        <v>966.87199999999996</v>
      </c>
      <c r="M3252" s="11">
        <v>920.29499999999996</v>
      </c>
      <c r="N3252" s="11">
        <v>899.923</v>
      </c>
      <c r="O3252" s="11">
        <v>622.54100000000005</v>
      </c>
      <c r="P3252" s="11">
        <v>809.07</v>
      </c>
      <c r="Q3252" s="11">
        <v>847.07100000000003</v>
      </c>
      <c r="R3252" s="11">
        <v>711.25199999999995</v>
      </c>
      <c r="S3252" s="11">
        <v>567.10799999999995</v>
      </c>
      <c r="T3252" s="11">
        <v>729.125</v>
      </c>
      <c r="U3252" s="11">
        <v>663.577</v>
      </c>
      <c r="V3252" s="11">
        <v>605.01400000000001</v>
      </c>
      <c r="W3252" s="11">
        <v>479.12700000000001</v>
      </c>
      <c r="X3252" s="11">
        <v>226.911</v>
      </c>
      <c r="Y3252" s="11">
        <v>204.72</v>
      </c>
      <c r="Z3252" s="11">
        <v>80.156000000000006</v>
      </c>
      <c r="AA3252" s="11">
        <v>17.719000000000001</v>
      </c>
      <c r="AB3252" s="11">
        <v>2.4220000000000002</v>
      </c>
      <c r="AC3252" s="11">
        <v>0.14499999999999999</v>
      </c>
    </row>
    <row r="3253" spans="1:29" ht="11.5" hidden="1">
      <c r="A3253" s="15">
        <v>3236</v>
      </c>
      <c r="B3253" s="13" t="s">
        <v>1059</v>
      </c>
      <c r="C3253" s="21" t="s">
        <v>1284</v>
      </c>
      <c r="D3253" s="12"/>
      <c r="E3253" s="12">
        <v>642</v>
      </c>
      <c r="F3253" s="13" t="s">
        <v>1110</v>
      </c>
      <c r="G3253" s="12">
        <v>923</v>
      </c>
      <c r="H3253" s="12">
        <v>2000</v>
      </c>
      <c r="I3253" s="11">
        <v>536.25</v>
      </c>
      <c r="J3253" s="11">
        <v>605.73299999999995</v>
      </c>
      <c r="K3253" s="11">
        <v>863.78099999999995</v>
      </c>
      <c r="L3253" s="11">
        <v>824.43499999999995</v>
      </c>
      <c r="M3253" s="11">
        <v>913.87699999999995</v>
      </c>
      <c r="N3253" s="11">
        <v>836.23800000000006</v>
      </c>
      <c r="O3253" s="11">
        <v>840.60299999999995</v>
      </c>
      <c r="P3253" s="11">
        <v>596.06700000000001</v>
      </c>
      <c r="Q3253" s="11">
        <v>785.87199999999996</v>
      </c>
      <c r="R3253" s="11">
        <v>824.072</v>
      </c>
      <c r="S3253" s="11">
        <v>688.28</v>
      </c>
      <c r="T3253" s="11">
        <v>543.4</v>
      </c>
      <c r="U3253" s="11">
        <v>688.452</v>
      </c>
      <c r="V3253" s="11">
        <v>607.67399999999998</v>
      </c>
      <c r="W3253" s="11">
        <v>522.33600000000001</v>
      </c>
      <c r="X3253" s="11">
        <v>371.346</v>
      </c>
      <c r="Y3253" s="11">
        <v>143.15</v>
      </c>
      <c r="Z3253" s="11">
        <v>91.21</v>
      </c>
      <c r="AA3253" s="11">
        <v>22.003</v>
      </c>
      <c r="AB3253" s="11">
        <v>2.6859999999999999</v>
      </c>
      <c r="AC3253" s="11">
        <v>0.20699999999999999</v>
      </c>
    </row>
    <row r="3254" spans="1:29" ht="11.5" hidden="1">
      <c r="A3254" s="15">
        <v>3237</v>
      </c>
      <c r="B3254" s="13" t="s">
        <v>1059</v>
      </c>
      <c r="C3254" s="21" t="s">
        <v>1284</v>
      </c>
      <c r="D3254" s="12"/>
      <c r="E3254" s="12">
        <v>642</v>
      </c>
      <c r="F3254" s="13" t="s">
        <v>1110</v>
      </c>
      <c r="G3254" s="12">
        <v>923</v>
      </c>
      <c r="H3254" s="12">
        <v>2005</v>
      </c>
      <c r="I3254" s="11">
        <v>508.49200000000002</v>
      </c>
      <c r="J3254" s="11">
        <v>532.30899999999997</v>
      </c>
      <c r="K3254" s="11">
        <v>601.11900000000003</v>
      </c>
      <c r="L3254" s="11">
        <v>847.73699999999997</v>
      </c>
      <c r="M3254" s="11">
        <v>764.60400000000004</v>
      </c>
      <c r="N3254" s="11">
        <v>836.29499999999996</v>
      </c>
      <c r="O3254" s="11">
        <v>796.00199999999995</v>
      </c>
      <c r="P3254" s="11">
        <v>825.28</v>
      </c>
      <c r="Q3254" s="11">
        <v>585.37</v>
      </c>
      <c r="R3254" s="11">
        <v>768.22699999999998</v>
      </c>
      <c r="S3254" s="11">
        <v>799.91499999999996</v>
      </c>
      <c r="T3254" s="11">
        <v>662.24400000000003</v>
      </c>
      <c r="U3254" s="11">
        <v>514.73400000000004</v>
      </c>
      <c r="V3254" s="11">
        <v>635.94899999999996</v>
      </c>
      <c r="W3254" s="11">
        <v>533.27700000000004</v>
      </c>
      <c r="X3254" s="11">
        <v>413.99799999999999</v>
      </c>
      <c r="Y3254" s="11">
        <v>245.964</v>
      </c>
      <c r="Z3254" s="11">
        <v>71.656999999999996</v>
      </c>
      <c r="AA3254" s="11">
        <v>30.701000000000001</v>
      </c>
      <c r="AB3254" s="11">
        <v>4.5350000000000001</v>
      </c>
      <c r="AC3254" s="11">
        <v>0.30199999999999999</v>
      </c>
    </row>
    <row r="3255" spans="1:29" ht="11.5" hidden="1">
      <c r="A3255" s="15">
        <v>3238</v>
      </c>
      <c r="B3255" s="13" t="s">
        <v>1059</v>
      </c>
      <c r="C3255" s="21" t="s">
        <v>1284</v>
      </c>
      <c r="D3255" s="12"/>
      <c r="E3255" s="12">
        <v>642</v>
      </c>
      <c r="F3255" s="13" t="s">
        <v>1110</v>
      </c>
      <c r="G3255" s="12">
        <v>923</v>
      </c>
      <c r="H3255" s="12">
        <v>2010</v>
      </c>
      <c r="I3255" s="11">
        <v>539.54899999999998</v>
      </c>
      <c r="J3255" s="11">
        <v>501.53899999999999</v>
      </c>
      <c r="K3255" s="11">
        <v>531.178</v>
      </c>
      <c r="L3255" s="11">
        <v>582.029</v>
      </c>
      <c r="M3255" s="11">
        <v>737.16399999999999</v>
      </c>
      <c r="N3255" s="11">
        <v>631.84699999999998</v>
      </c>
      <c r="O3255" s="11">
        <v>792.505</v>
      </c>
      <c r="P3255" s="11">
        <v>774.17700000000002</v>
      </c>
      <c r="Q3255" s="11">
        <v>798.202</v>
      </c>
      <c r="R3255" s="11">
        <v>569.70799999999997</v>
      </c>
      <c r="S3255" s="11">
        <v>746.44200000000001</v>
      </c>
      <c r="T3255" s="11">
        <v>772.01300000000003</v>
      </c>
      <c r="U3255" s="11">
        <v>630.19600000000003</v>
      </c>
      <c r="V3255" s="11">
        <v>479.053</v>
      </c>
      <c r="W3255" s="11">
        <v>566.79600000000005</v>
      </c>
      <c r="X3255" s="11">
        <v>434.83699999999999</v>
      </c>
      <c r="Y3255" s="11">
        <v>285.41800000000001</v>
      </c>
      <c r="Z3255" s="11">
        <v>127.768</v>
      </c>
      <c r="AA3255" s="11">
        <v>24.661999999999999</v>
      </c>
      <c r="AB3255" s="11">
        <v>6.2809999999999997</v>
      </c>
      <c r="AC3255" s="11">
        <v>0.47799999999999998</v>
      </c>
    </row>
    <row r="3256" spans="1:29" ht="11.5" hidden="1">
      <c r="A3256" s="15">
        <v>3239</v>
      </c>
      <c r="B3256" s="13" t="s">
        <v>1059</v>
      </c>
      <c r="C3256" s="21" t="s">
        <v>1284</v>
      </c>
      <c r="D3256" s="12"/>
      <c r="E3256" s="12">
        <v>642</v>
      </c>
      <c r="F3256" s="13" t="s">
        <v>1110</v>
      </c>
      <c r="G3256" s="12">
        <v>923</v>
      </c>
      <c r="H3256" s="12">
        <v>2015</v>
      </c>
      <c r="I3256" s="11">
        <v>477.77199999999999</v>
      </c>
      <c r="J3256" s="11">
        <v>530.34699999999998</v>
      </c>
      <c r="K3256" s="11">
        <v>496.41899999999998</v>
      </c>
      <c r="L3256" s="11">
        <v>517.27800000000002</v>
      </c>
      <c r="M3256" s="11">
        <v>550.45399999999995</v>
      </c>
      <c r="N3256" s="11">
        <v>698.27200000000005</v>
      </c>
      <c r="O3256" s="11">
        <v>599.16</v>
      </c>
      <c r="P3256" s="11">
        <v>767.87199999999996</v>
      </c>
      <c r="Q3256" s="11">
        <v>755.35900000000004</v>
      </c>
      <c r="R3256" s="11">
        <v>781.16499999999996</v>
      </c>
      <c r="S3256" s="11">
        <v>554.33500000000004</v>
      </c>
      <c r="T3256" s="11">
        <v>723.34799999999996</v>
      </c>
      <c r="U3256" s="11">
        <v>740.11599999999999</v>
      </c>
      <c r="V3256" s="11">
        <v>592.21299999999997</v>
      </c>
      <c r="W3256" s="11">
        <v>433.7</v>
      </c>
      <c r="X3256" s="11">
        <v>476.637</v>
      </c>
      <c r="Y3256" s="11">
        <v>315.66800000000001</v>
      </c>
      <c r="Z3256" s="11">
        <v>160.208</v>
      </c>
      <c r="AA3256" s="11">
        <v>48.649000000000001</v>
      </c>
      <c r="AB3256" s="11">
        <v>5.5970000000000004</v>
      </c>
      <c r="AC3256" s="11">
        <v>0.751</v>
      </c>
    </row>
    <row r="3257" spans="1:29" ht="11.5" hidden="1">
      <c r="A3257" s="15">
        <v>3240</v>
      </c>
      <c r="B3257" s="13" t="s">
        <v>1059</v>
      </c>
      <c r="C3257" s="21" t="s">
        <v>1284</v>
      </c>
      <c r="D3257" s="12"/>
      <c r="E3257" s="12">
        <v>642</v>
      </c>
      <c r="F3257" s="13" t="s">
        <v>1110</v>
      </c>
      <c r="G3257" s="12">
        <v>923</v>
      </c>
      <c r="H3257" s="12">
        <v>2020</v>
      </c>
      <c r="I3257" s="11">
        <v>456.82299999999998</v>
      </c>
      <c r="J3257" s="11">
        <v>469.15800000000002</v>
      </c>
      <c r="K3257" s="11">
        <v>525.49599999999998</v>
      </c>
      <c r="L3257" s="11">
        <v>483.24200000000002</v>
      </c>
      <c r="M3257" s="11">
        <v>487.34800000000001</v>
      </c>
      <c r="N3257" s="11">
        <v>513.76199999999994</v>
      </c>
      <c r="O3257" s="11">
        <v>666.99300000000005</v>
      </c>
      <c r="P3257" s="11">
        <v>576.43799999999999</v>
      </c>
      <c r="Q3257" s="11">
        <v>750.12900000000002</v>
      </c>
      <c r="R3257" s="11">
        <v>740.16</v>
      </c>
      <c r="S3257" s="11">
        <v>764.42399999999998</v>
      </c>
      <c r="T3257" s="11">
        <v>537.37099999999998</v>
      </c>
      <c r="U3257" s="11">
        <v>693.88499999999999</v>
      </c>
      <c r="V3257" s="11">
        <v>697.96500000000003</v>
      </c>
      <c r="W3257" s="11">
        <v>541.93899999999996</v>
      </c>
      <c r="X3257" s="11">
        <v>370.577</v>
      </c>
      <c r="Y3257" s="11">
        <v>353.46</v>
      </c>
      <c r="Z3257" s="11">
        <v>181.29599999999999</v>
      </c>
      <c r="AA3257" s="11">
        <v>61.734000000000002</v>
      </c>
      <c r="AB3257" s="11">
        <v>10.895</v>
      </c>
      <c r="AC3257" s="11">
        <v>0.67500000000000004</v>
      </c>
    </row>
    <row r="3258" spans="1:29" ht="11.5" hidden="1">
      <c r="A3258" s="15">
        <v>3241</v>
      </c>
      <c r="B3258" s="13" t="s">
        <v>1059</v>
      </c>
      <c r="C3258" s="21" t="s">
        <v>1285</v>
      </c>
      <c r="D3258" s="12"/>
      <c r="E3258" s="12">
        <v>643</v>
      </c>
      <c r="F3258" s="13" t="s">
        <v>1110</v>
      </c>
      <c r="G3258" s="12">
        <v>923</v>
      </c>
      <c r="H3258" s="12">
        <v>1950</v>
      </c>
      <c r="I3258" s="11">
        <v>5457.85</v>
      </c>
      <c r="J3258" s="11">
        <v>3448.5360000000001</v>
      </c>
      <c r="K3258" s="11">
        <v>6255.6869999999999</v>
      </c>
      <c r="L3258" s="11">
        <v>5169.0420000000004</v>
      </c>
      <c r="M3258" s="11">
        <v>6403.152</v>
      </c>
      <c r="N3258" s="11">
        <v>4814.1040000000003</v>
      </c>
      <c r="O3258" s="11">
        <v>3695.944</v>
      </c>
      <c r="P3258" s="11">
        <v>4673.8459999999995</v>
      </c>
      <c r="Q3258" s="11">
        <v>4166.71</v>
      </c>
      <c r="R3258" s="11">
        <v>3668.9250000000002</v>
      </c>
      <c r="S3258" s="11">
        <v>2854.212</v>
      </c>
      <c r="T3258" s="11">
        <v>2306.6669999999999</v>
      </c>
      <c r="U3258" s="11">
        <v>1928.2819999999999</v>
      </c>
      <c r="V3258" s="11">
        <v>1470.258</v>
      </c>
      <c r="W3258" s="11">
        <v>940.70799999999997</v>
      </c>
      <c r="X3258" s="11">
        <v>561.08399999999995</v>
      </c>
      <c r="Y3258" s="11">
        <v>254.333</v>
      </c>
      <c r="Z3258" s="11">
        <v>103.803</v>
      </c>
      <c r="AA3258" s="11">
        <v>33.561999999999998</v>
      </c>
      <c r="AB3258" s="11">
        <v>11.574</v>
      </c>
      <c r="AC3258" s="11">
        <v>4.585</v>
      </c>
    </row>
    <row r="3259" spans="1:29" ht="11.5" hidden="1">
      <c r="A3259" s="15">
        <v>3242</v>
      </c>
      <c r="B3259" s="13" t="s">
        <v>1059</v>
      </c>
      <c r="C3259" s="21" t="s">
        <v>1285</v>
      </c>
      <c r="D3259" s="12"/>
      <c r="E3259" s="12">
        <v>643</v>
      </c>
      <c r="F3259" s="13" t="s">
        <v>1110</v>
      </c>
      <c r="G3259" s="12">
        <v>923</v>
      </c>
      <c r="H3259" s="12">
        <v>1955</v>
      </c>
      <c r="I3259" s="11">
        <v>6315.93</v>
      </c>
      <c r="J3259" s="11">
        <v>5244.1909999999998</v>
      </c>
      <c r="K3259" s="11">
        <v>3422.8739999999998</v>
      </c>
      <c r="L3259" s="11">
        <v>6280.95</v>
      </c>
      <c r="M3259" s="11">
        <v>5060.22</v>
      </c>
      <c r="N3259" s="11">
        <v>6215.4830000000002</v>
      </c>
      <c r="O3259" s="11">
        <v>4688.0540000000001</v>
      </c>
      <c r="P3259" s="11">
        <v>3611.4290000000001</v>
      </c>
      <c r="Q3259" s="11">
        <v>4580.558</v>
      </c>
      <c r="R3259" s="11">
        <v>4070.3110000000001</v>
      </c>
      <c r="S3259" s="11">
        <v>3563.6190000000001</v>
      </c>
      <c r="T3259" s="11">
        <v>2738.1239999999998</v>
      </c>
      <c r="U3259" s="11">
        <v>2161.8890000000001</v>
      </c>
      <c r="V3259" s="11">
        <v>1736.7909999999999</v>
      </c>
      <c r="W3259" s="11">
        <v>1238.019</v>
      </c>
      <c r="X3259" s="11">
        <v>700.64300000000003</v>
      </c>
      <c r="Y3259" s="11">
        <v>402.51799999999997</v>
      </c>
      <c r="Z3259" s="11">
        <v>119.548</v>
      </c>
      <c r="AA3259" s="11">
        <v>33.89</v>
      </c>
      <c r="AB3259" s="11">
        <v>6.7530000000000001</v>
      </c>
      <c r="AC3259" s="11">
        <v>1.782</v>
      </c>
    </row>
    <row r="3260" spans="1:29" ht="11.5" hidden="1">
      <c r="A3260" s="15">
        <v>3243</v>
      </c>
      <c r="B3260" s="13" t="s">
        <v>1059</v>
      </c>
      <c r="C3260" s="21" t="s">
        <v>1285</v>
      </c>
      <c r="D3260" s="12"/>
      <c r="E3260" s="12">
        <v>643</v>
      </c>
      <c r="F3260" s="13" t="s">
        <v>1110</v>
      </c>
      <c r="G3260" s="12">
        <v>923</v>
      </c>
      <c r="H3260" s="12">
        <v>1960</v>
      </c>
      <c r="I3260" s="11">
        <v>6509.5529999999999</v>
      </c>
      <c r="J3260" s="11">
        <v>6172.5590000000002</v>
      </c>
      <c r="K3260" s="11">
        <v>5188.1580000000004</v>
      </c>
      <c r="L3260" s="11">
        <v>3418.6060000000002</v>
      </c>
      <c r="M3260" s="11">
        <v>6150.9719999999998</v>
      </c>
      <c r="N3260" s="11">
        <v>4923.6109999999999</v>
      </c>
      <c r="O3260" s="11">
        <v>6145.0029999999997</v>
      </c>
      <c r="P3260" s="11">
        <v>4557.7870000000003</v>
      </c>
      <c r="Q3260" s="11">
        <v>3449.8580000000002</v>
      </c>
      <c r="R3260" s="11">
        <v>4581.3919999999998</v>
      </c>
      <c r="S3260" s="11">
        <v>3956.627</v>
      </c>
      <c r="T3260" s="11">
        <v>3443.2660000000001</v>
      </c>
      <c r="U3260" s="11">
        <v>2559.3159999999998</v>
      </c>
      <c r="V3260" s="11">
        <v>1952.2670000000001</v>
      </c>
      <c r="W3260" s="11">
        <v>1477.7619999999999</v>
      </c>
      <c r="X3260" s="11">
        <v>955.62599999999998</v>
      </c>
      <c r="Y3260" s="11">
        <v>499.09399999999999</v>
      </c>
      <c r="Z3260" s="11">
        <v>194.00200000000001</v>
      </c>
      <c r="AA3260" s="11">
        <v>40.396000000000001</v>
      </c>
      <c r="AB3260" s="11">
        <v>7.1029999999999998</v>
      </c>
      <c r="AC3260" s="11">
        <v>0.98099999999999998</v>
      </c>
    </row>
    <row r="3261" spans="1:29" ht="11.5" hidden="1">
      <c r="A3261" s="15">
        <v>3244</v>
      </c>
      <c r="B3261" s="13" t="s">
        <v>1059</v>
      </c>
      <c r="C3261" s="21" t="s">
        <v>1285</v>
      </c>
      <c r="D3261" s="12"/>
      <c r="E3261" s="12">
        <v>643</v>
      </c>
      <c r="F3261" s="13" t="s">
        <v>1110</v>
      </c>
      <c r="G3261" s="12">
        <v>923</v>
      </c>
      <c r="H3261" s="12">
        <v>1965</v>
      </c>
      <c r="I3261" s="11">
        <v>5686.7870000000003</v>
      </c>
      <c r="J3261" s="11">
        <v>6489.1149999999998</v>
      </c>
      <c r="K3261" s="11">
        <v>6067.9489999999996</v>
      </c>
      <c r="L3261" s="11">
        <v>5105.348</v>
      </c>
      <c r="M3261" s="11">
        <v>3371.058</v>
      </c>
      <c r="N3261" s="11">
        <v>6060.9080000000004</v>
      </c>
      <c r="O3261" s="11">
        <v>4798.0150000000003</v>
      </c>
      <c r="P3261" s="11">
        <v>6044.1970000000001</v>
      </c>
      <c r="Q3261" s="11">
        <v>4482.0940000000001</v>
      </c>
      <c r="R3261" s="11">
        <v>3358.2869999999998</v>
      </c>
      <c r="S3261" s="11">
        <v>4526.4989999999998</v>
      </c>
      <c r="T3261" s="11">
        <v>3877.3380000000002</v>
      </c>
      <c r="U3261" s="11">
        <v>3266.9490000000001</v>
      </c>
      <c r="V3261" s="11">
        <v>2321.7550000000001</v>
      </c>
      <c r="W3261" s="11">
        <v>1634.8710000000001</v>
      </c>
      <c r="X3261" s="11">
        <v>1132.635</v>
      </c>
      <c r="Y3261" s="11">
        <v>635.928</v>
      </c>
      <c r="Z3261" s="11">
        <v>242.36199999999999</v>
      </c>
      <c r="AA3261" s="11">
        <v>66.031000000000006</v>
      </c>
      <c r="AB3261" s="11">
        <v>8.5</v>
      </c>
      <c r="AC3261" s="11">
        <v>0.92800000000000005</v>
      </c>
    </row>
    <row r="3262" spans="1:29" ht="11.5" hidden="1">
      <c r="A3262" s="15">
        <v>3245</v>
      </c>
      <c r="B3262" s="13" t="s">
        <v>1059</v>
      </c>
      <c r="C3262" s="21" t="s">
        <v>1285</v>
      </c>
      <c r="D3262" s="12"/>
      <c r="E3262" s="12">
        <v>643</v>
      </c>
      <c r="F3262" s="13" t="s">
        <v>1110</v>
      </c>
      <c r="G3262" s="12">
        <v>923</v>
      </c>
      <c r="H3262" s="12">
        <v>1970</v>
      </c>
      <c r="I3262" s="11">
        <v>4636.0330000000004</v>
      </c>
      <c r="J3262" s="11">
        <v>5738.4059999999999</v>
      </c>
      <c r="K3262" s="11">
        <v>6398.88</v>
      </c>
      <c r="L3262" s="11">
        <v>5935.8109999999997</v>
      </c>
      <c r="M3262" s="11">
        <v>5019.16</v>
      </c>
      <c r="N3262" s="11">
        <v>3311.09</v>
      </c>
      <c r="O3262" s="11">
        <v>5941.2039999999997</v>
      </c>
      <c r="P3262" s="11">
        <v>4598.6490000000003</v>
      </c>
      <c r="Q3262" s="11">
        <v>5862.8280000000004</v>
      </c>
      <c r="R3262" s="11">
        <v>4498.3190000000004</v>
      </c>
      <c r="S3262" s="11">
        <v>3267.3009999999999</v>
      </c>
      <c r="T3262" s="11">
        <v>4451.0200000000004</v>
      </c>
      <c r="U3262" s="11">
        <v>3761.2579999999998</v>
      </c>
      <c r="V3262" s="11">
        <v>2987.2719999999999</v>
      </c>
      <c r="W3262" s="11">
        <v>1955.7629999999999</v>
      </c>
      <c r="X3262" s="11">
        <v>1177.673</v>
      </c>
      <c r="Y3262" s="11">
        <v>794.298</v>
      </c>
      <c r="Z3262" s="11">
        <v>310.28800000000001</v>
      </c>
      <c r="AA3262" s="11">
        <v>83.034000000000006</v>
      </c>
      <c r="AB3262" s="11">
        <v>14.005000000000001</v>
      </c>
      <c r="AC3262" s="11">
        <v>1.091</v>
      </c>
    </row>
    <row r="3263" spans="1:29" ht="11.5" hidden="1">
      <c r="A3263" s="15">
        <v>3246</v>
      </c>
      <c r="B3263" s="13" t="s">
        <v>1059</v>
      </c>
      <c r="C3263" s="21" t="s">
        <v>1285</v>
      </c>
      <c r="D3263" s="12"/>
      <c r="E3263" s="12">
        <v>643</v>
      </c>
      <c r="F3263" s="13" t="s">
        <v>1110</v>
      </c>
      <c r="G3263" s="12">
        <v>923</v>
      </c>
      <c r="H3263" s="12">
        <v>1975</v>
      </c>
      <c r="I3263" s="11">
        <v>4946.6329999999998</v>
      </c>
      <c r="J3263" s="11">
        <v>4603.3810000000003</v>
      </c>
      <c r="K3263" s="11">
        <v>5643.5540000000001</v>
      </c>
      <c r="L3263" s="11">
        <v>6280.75</v>
      </c>
      <c r="M3263" s="11">
        <v>5895.6530000000002</v>
      </c>
      <c r="N3263" s="11">
        <v>4980.4319999999998</v>
      </c>
      <c r="O3263" s="11">
        <v>3287.5360000000001</v>
      </c>
      <c r="P3263" s="11">
        <v>5895.1360000000004</v>
      </c>
      <c r="Q3263" s="11">
        <v>4532.5</v>
      </c>
      <c r="R3263" s="11">
        <v>5745.9870000000001</v>
      </c>
      <c r="S3263" s="11">
        <v>4458.3540000000003</v>
      </c>
      <c r="T3263" s="11">
        <v>3191.5639999999999</v>
      </c>
      <c r="U3263" s="11">
        <v>4193.8329999999996</v>
      </c>
      <c r="V3263" s="11">
        <v>3471.143</v>
      </c>
      <c r="W3263" s="11">
        <v>2582.2739999999999</v>
      </c>
      <c r="X3263" s="11">
        <v>1469.365</v>
      </c>
      <c r="Y3263" s="11">
        <v>790.17399999999998</v>
      </c>
      <c r="Z3263" s="11">
        <v>388.23</v>
      </c>
      <c r="AA3263" s="11">
        <v>106.907</v>
      </c>
      <c r="AB3263" s="11">
        <v>17.817</v>
      </c>
      <c r="AC3263" s="11">
        <v>1.778</v>
      </c>
    </row>
    <row r="3264" spans="1:29" ht="11.5" hidden="1">
      <c r="A3264" s="15">
        <v>3247</v>
      </c>
      <c r="B3264" s="13" t="s">
        <v>1059</v>
      </c>
      <c r="C3264" s="21" t="s">
        <v>1285</v>
      </c>
      <c r="D3264" s="12"/>
      <c r="E3264" s="12">
        <v>643</v>
      </c>
      <c r="F3264" s="13" t="s">
        <v>1110</v>
      </c>
      <c r="G3264" s="12">
        <v>923</v>
      </c>
      <c r="H3264" s="12">
        <v>1980</v>
      </c>
      <c r="I3264" s="11">
        <v>5182.0119999999997</v>
      </c>
      <c r="J3264" s="11">
        <v>4906.8789999999999</v>
      </c>
      <c r="K3264" s="11">
        <v>4579.8280000000004</v>
      </c>
      <c r="L3264" s="11">
        <v>5675.4610000000002</v>
      </c>
      <c r="M3264" s="11">
        <v>6310.5709999999999</v>
      </c>
      <c r="N3264" s="11">
        <v>5885.0529999999999</v>
      </c>
      <c r="O3264" s="11">
        <v>4955.8810000000003</v>
      </c>
      <c r="P3264" s="11">
        <v>3265.509</v>
      </c>
      <c r="Q3264" s="11">
        <v>5826.6530000000002</v>
      </c>
      <c r="R3264" s="11">
        <v>4458.8069999999998</v>
      </c>
      <c r="S3264" s="11">
        <v>5609.777</v>
      </c>
      <c r="T3264" s="11">
        <v>4286.9560000000001</v>
      </c>
      <c r="U3264" s="11">
        <v>3025.5880000000002</v>
      </c>
      <c r="V3264" s="11">
        <v>3843.5630000000001</v>
      </c>
      <c r="W3264" s="11">
        <v>3012.9110000000001</v>
      </c>
      <c r="X3264" s="11">
        <v>2011.87</v>
      </c>
      <c r="Y3264" s="11">
        <v>933.95699999999999</v>
      </c>
      <c r="Z3264" s="11">
        <v>402.00099999999998</v>
      </c>
      <c r="AA3264" s="11">
        <v>150.84299999999999</v>
      </c>
      <c r="AB3264" s="11">
        <v>28.483000000000001</v>
      </c>
      <c r="AC3264" s="11">
        <v>3.1419999999999999</v>
      </c>
    </row>
    <row r="3265" spans="1:29" ht="11.5" hidden="1">
      <c r="A3265" s="15">
        <v>3248</v>
      </c>
      <c r="B3265" s="13" t="s">
        <v>1059</v>
      </c>
      <c r="C3265" s="21" t="s">
        <v>1285</v>
      </c>
      <c r="D3265" s="12"/>
      <c r="E3265" s="12">
        <v>643</v>
      </c>
      <c r="F3265" s="13" t="s">
        <v>1110</v>
      </c>
      <c r="G3265" s="12">
        <v>923</v>
      </c>
      <c r="H3265" s="12">
        <v>1985</v>
      </c>
      <c r="I3265" s="11">
        <v>5701.0290000000005</v>
      </c>
      <c r="J3265" s="11">
        <v>5212.0249999999996</v>
      </c>
      <c r="K3265" s="11">
        <v>4911.9250000000002</v>
      </c>
      <c r="L3265" s="11">
        <v>4598.8810000000003</v>
      </c>
      <c r="M3265" s="11">
        <v>5804.6880000000001</v>
      </c>
      <c r="N3265" s="11">
        <v>6394.0630000000001</v>
      </c>
      <c r="O3265" s="11">
        <v>5896.3819999999996</v>
      </c>
      <c r="P3265" s="11">
        <v>4915.8370000000004</v>
      </c>
      <c r="Q3265" s="11">
        <v>3228.4679999999998</v>
      </c>
      <c r="R3265" s="11">
        <v>5727.0770000000002</v>
      </c>
      <c r="S3265" s="11">
        <v>4344.9279999999999</v>
      </c>
      <c r="T3265" s="11">
        <v>5408.8029999999999</v>
      </c>
      <c r="U3265" s="11">
        <v>4042.4270000000001</v>
      </c>
      <c r="V3265" s="11">
        <v>2764.8440000000001</v>
      </c>
      <c r="W3265" s="11">
        <v>3317.4560000000001</v>
      </c>
      <c r="X3265" s="11">
        <v>2349.5279999999998</v>
      </c>
      <c r="Y3265" s="11">
        <v>1303.9739999999999</v>
      </c>
      <c r="Z3265" s="11">
        <v>468.52</v>
      </c>
      <c r="AA3265" s="11">
        <v>152.90100000000001</v>
      </c>
      <c r="AB3265" s="11">
        <v>38.677999999999997</v>
      </c>
      <c r="AC3265" s="11">
        <v>4.8010000000000002</v>
      </c>
    </row>
    <row r="3266" spans="1:29" ht="11.5" hidden="1">
      <c r="A3266" s="15">
        <v>3249</v>
      </c>
      <c r="B3266" s="13" t="s">
        <v>1059</v>
      </c>
      <c r="C3266" s="21" t="s">
        <v>1285</v>
      </c>
      <c r="D3266" s="12"/>
      <c r="E3266" s="12">
        <v>643</v>
      </c>
      <c r="F3266" s="13" t="s">
        <v>1110</v>
      </c>
      <c r="G3266" s="12">
        <v>923</v>
      </c>
      <c r="H3266" s="12">
        <v>1990</v>
      </c>
      <c r="I3266" s="11">
        <v>5638.04</v>
      </c>
      <c r="J3266" s="11">
        <v>5712.2290000000003</v>
      </c>
      <c r="K3266" s="11">
        <v>5246.4849999999997</v>
      </c>
      <c r="L3266" s="11">
        <v>4972.6409999999996</v>
      </c>
      <c r="M3266" s="11">
        <v>4635.2110000000002</v>
      </c>
      <c r="N3266" s="11">
        <v>5805.5</v>
      </c>
      <c r="O3266" s="11">
        <v>6393.03</v>
      </c>
      <c r="P3266" s="11">
        <v>5868.3059999999996</v>
      </c>
      <c r="Q3266" s="11">
        <v>4867.4930000000004</v>
      </c>
      <c r="R3266" s="11">
        <v>3161.364</v>
      </c>
      <c r="S3266" s="11">
        <v>5589.5919999999996</v>
      </c>
      <c r="T3266" s="11">
        <v>4228.2449999999999</v>
      </c>
      <c r="U3266" s="11">
        <v>5134.6040000000003</v>
      </c>
      <c r="V3266" s="11">
        <v>3687.9409999999998</v>
      </c>
      <c r="W3266" s="11">
        <v>2375.3119999999999</v>
      </c>
      <c r="X3266" s="11">
        <v>2633.4850000000001</v>
      </c>
      <c r="Y3266" s="11">
        <v>1651.251</v>
      </c>
      <c r="Z3266" s="11">
        <v>656.29100000000005</v>
      </c>
      <c r="AA3266" s="11">
        <v>171.55799999999999</v>
      </c>
      <c r="AB3266" s="11">
        <v>36.176000000000002</v>
      </c>
      <c r="AC3266" s="11">
        <v>5.8179999999999996</v>
      </c>
    </row>
    <row r="3267" spans="1:29" ht="11.5" hidden="1">
      <c r="A3267" s="15">
        <v>3250</v>
      </c>
      <c r="B3267" s="13" t="s">
        <v>1059</v>
      </c>
      <c r="C3267" s="21" t="s">
        <v>1285</v>
      </c>
      <c r="D3267" s="12"/>
      <c r="E3267" s="12">
        <v>643</v>
      </c>
      <c r="F3267" s="13" t="s">
        <v>1110</v>
      </c>
      <c r="G3267" s="12">
        <v>923</v>
      </c>
      <c r="H3267" s="12">
        <v>1995</v>
      </c>
      <c r="I3267" s="11">
        <v>3919.3919999999998</v>
      </c>
      <c r="J3267" s="11">
        <v>5767.7560000000003</v>
      </c>
      <c r="K3267" s="11">
        <v>5814.4840000000004</v>
      </c>
      <c r="L3267" s="11">
        <v>5294.567</v>
      </c>
      <c r="M3267" s="11">
        <v>5034.723</v>
      </c>
      <c r="N3267" s="11">
        <v>4733.933</v>
      </c>
      <c r="O3267" s="11">
        <v>5880.9179999999997</v>
      </c>
      <c r="P3267" s="11">
        <v>6435.5870000000004</v>
      </c>
      <c r="Q3267" s="11">
        <v>5861.8609999999999</v>
      </c>
      <c r="R3267" s="11">
        <v>4820.0839999999998</v>
      </c>
      <c r="S3267" s="11">
        <v>3111.739</v>
      </c>
      <c r="T3267" s="11">
        <v>5388.5820000000003</v>
      </c>
      <c r="U3267" s="11">
        <v>4009.8890000000001</v>
      </c>
      <c r="V3267" s="11">
        <v>4695.884</v>
      </c>
      <c r="W3267" s="11">
        <v>3148.9850000000001</v>
      </c>
      <c r="X3267" s="11">
        <v>1880.874</v>
      </c>
      <c r="Y3267" s="11">
        <v>1812.4659999999999</v>
      </c>
      <c r="Z3267" s="11">
        <v>818.85599999999999</v>
      </c>
      <c r="AA3267" s="11">
        <v>226.40700000000001</v>
      </c>
      <c r="AB3267" s="11">
        <v>36.067999999999998</v>
      </c>
      <c r="AC3267" s="11">
        <v>4.7190000000000003</v>
      </c>
    </row>
    <row r="3268" spans="1:29" ht="11.5" hidden="1">
      <c r="A3268" s="15">
        <v>3251</v>
      </c>
      <c r="B3268" s="13" t="s">
        <v>1059</v>
      </c>
      <c r="C3268" s="21" t="s">
        <v>1285</v>
      </c>
      <c r="D3268" s="12"/>
      <c r="E3268" s="12">
        <v>643</v>
      </c>
      <c r="F3268" s="13" t="s">
        <v>1110</v>
      </c>
      <c r="G3268" s="12">
        <v>923</v>
      </c>
      <c r="H3268" s="12">
        <v>2000</v>
      </c>
      <c r="I3268" s="11">
        <v>3137.2849999999999</v>
      </c>
      <c r="J3268" s="11">
        <v>3992.4070000000002</v>
      </c>
      <c r="K3268" s="11">
        <v>5916.0450000000001</v>
      </c>
      <c r="L3268" s="11">
        <v>5959.5870000000004</v>
      </c>
      <c r="M3268" s="11">
        <v>5386.915</v>
      </c>
      <c r="N3268" s="11">
        <v>5123.2510000000002</v>
      </c>
      <c r="O3268" s="11">
        <v>4828.357</v>
      </c>
      <c r="P3268" s="11">
        <v>5924.2219999999998</v>
      </c>
      <c r="Q3268" s="11">
        <v>6424.5519999999997</v>
      </c>
      <c r="R3268" s="11">
        <v>5809.6869999999999</v>
      </c>
      <c r="S3268" s="11">
        <v>4736.2529999999997</v>
      </c>
      <c r="T3268" s="11">
        <v>3060.549</v>
      </c>
      <c r="U3268" s="11">
        <v>5113.0010000000002</v>
      </c>
      <c r="V3268" s="11">
        <v>3665.4430000000002</v>
      </c>
      <c r="W3268" s="11">
        <v>4037.48</v>
      </c>
      <c r="X3268" s="11">
        <v>2401.9090000000001</v>
      </c>
      <c r="Y3268" s="11">
        <v>1190.49</v>
      </c>
      <c r="Z3268" s="11">
        <v>879.58900000000006</v>
      </c>
      <c r="AA3268" s="11">
        <v>267.25900000000001</v>
      </c>
      <c r="AB3268" s="11">
        <v>43.273000000000003</v>
      </c>
      <c r="AC3268" s="11">
        <v>4.0250000000000004</v>
      </c>
    </row>
    <row r="3269" spans="1:29" ht="11.5" hidden="1">
      <c r="A3269" s="15">
        <v>3252</v>
      </c>
      <c r="B3269" s="13" t="s">
        <v>1059</v>
      </c>
      <c r="C3269" s="21" t="s">
        <v>1285</v>
      </c>
      <c r="D3269" s="12"/>
      <c r="E3269" s="12">
        <v>643</v>
      </c>
      <c r="F3269" s="13" t="s">
        <v>1110</v>
      </c>
      <c r="G3269" s="12">
        <v>923</v>
      </c>
      <c r="H3269" s="12">
        <v>2005</v>
      </c>
      <c r="I3269" s="11">
        <v>3387.1489999999999</v>
      </c>
      <c r="J3269" s="11">
        <v>3178.614</v>
      </c>
      <c r="K3269" s="11">
        <v>4061.0320000000002</v>
      </c>
      <c r="L3269" s="11">
        <v>5972.1490000000003</v>
      </c>
      <c r="M3269" s="11">
        <v>6040.0640000000003</v>
      </c>
      <c r="N3269" s="11">
        <v>5456.8249999999998</v>
      </c>
      <c r="O3269" s="11">
        <v>5142.3959999999997</v>
      </c>
      <c r="P3269" s="11">
        <v>4840.0479999999998</v>
      </c>
      <c r="Q3269" s="11">
        <v>5886.3909999999996</v>
      </c>
      <c r="R3269" s="11">
        <v>6320.2110000000002</v>
      </c>
      <c r="S3269" s="11">
        <v>5675.9709999999995</v>
      </c>
      <c r="T3269" s="11">
        <v>4565.83</v>
      </c>
      <c r="U3269" s="11">
        <v>2871.9740000000002</v>
      </c>
      <c r="V3269" s="11">
        <v>4721.8410000000003</v>
      </c>
      <c r="W3269" s="11">
        <v>3128.277</v>
      </c>
      <c r="X3269" s="11">
        <v>3112.3519999999999</v>
      </c>
      <c r="Y3269" s="11">
        <v>1545.1089999999999</v>
      </c>
      <c r="Z3269" s="11">
        <v>576.06500000000005</v>
      </c>
      <c r="AA3269" s="11">
        <v>283.923</v>
      </c>
      <c r="AB3269" s="11">
        <v>50.097999999999999</v>
      </c>
      <c r="AC3269" s="11">
        <v>4.5439999999999996</v>
      </c>
    </row>
    <row r="3270" spans="1:29" ht="11.5" hidden="1">
      <c r="A3270" s="15">
        <v>3253</v>
      </c>
      <c r="B3270" s="13" t="s">
        <v>1059</v>
      </c>
      <c r="C3270" s="21" t="s">
        <v>1285</v>
      </c>
      <c r="D3270" s="12"/>
      <c r="E3270" s="12">
        <v>643</v>
      </c>
      <c r="F3270" s="13" t="s">
        <v>1110</v>
      </c>
      <c r="G3270" s="12">
        <v>923</v>
      </c>
      <c r="H3270" s="12">
        <v>2010</v>
      </c>
      <c r="I3270" s="11">
        <v>3930.9340000000002</v>
      </c>
      <c r="J3270" s="11">
        <v>3376.6149999999998</v>
      </c>
      <c r="K3270" s="11">
        <v>3138.2640000000001</v>
      </c>
      <c r="L3270" s="11">
        <v>4313.7839999999997</v>
      </c>
      <c r="M3270" s="11">
        <v>6168.8789999999999</v>
      </c>
      <c r="N3270" s="11">
        <v>5975.4790000000003</v>
      </c>
      <c r="O3270" s="11">
        <v>5471.8050000000003</v>
      </c>
      <c r="P3270" s="11">
        <v>5130.5879999999997</v>
      </c>
      <c r="Q3270" s="11">
        <v>4634.9939999999997</v>
      </c>
      <c r="R3270" s="11">
        <v>5988.5309999999999</v>
      </c>
      <c r="S3270" s="11">
        <v>6228.9889999999996</v>
      </c>
      <c r="T3270" s="11">
        <v>5704.63</v>
      </c>
      <c r="U3270" s="11">
        <v>4042.5140000000001</v>
      </c>
      <c r="V3270" s="11">
        <v>2891.3519999999999</v>
      </c>
      <c r="W3270" s="11">
        <v>4199.8810000000003</v>
      </c>
      <c r="X3270" s="11">
        <v>2500.5889999999999</v>
      </c>
      <c r="Y3270" s="11">
        <v>2179.7199999999998</v>
      </c>
      <c r="Z3270" s="11">
        <v>792.67100000000005</v>
      </c>
      <c r="AA3270" s="11">
        <v>202.429</v>
      </c>
      <c r="AB3270" s="11">
        <v>59.241999999999997</v>
      </c>
      <c r="AC3270" s="11">
        <v>5.8869999999999996</v>
      </c>
    </row>
    <row r="3271" spans="1:29" ht="11.5" hidden="1">
      <c r="A3271" s="15">
        <v>3254</v>
      </c>
      <c r="B3271" s="13" t="s">
        <v>1059</v>
      </c>
      <c r="C3271" s="21" t="s">
        <v>1285</v>
      </c>
      <c r="D3271" s="12"/>
      <c r="E3271" s="12">
        <v>643</v>
      </c>
      <c r="F3271" s="13" t="s">
        <v>1110</v>
      </c>
      <c r="G3271" s="12">
        <v>923</v>
      </c>
      <c r="H3271" s="12">
        <v>2015</v>
      </c>
      <c r="I3271" s="11">
        <v>4529.4579999999996</v>
      </c>
      <c r="J3271" s="11">
        <v>3964.7269999999999</v>
      </c>
      <c r="K3271" s="11">
        <v>3430.0120000000002</v>
      </c>
      <c r="L3271" s="11">
        <v>3199.9229999999998</v>
      </c>
      <c r="M3271" s="11">
        <v>4375.1559999999999</v>
      </c>
      <c r="N3271" s="11">
        <v>6223.9859999999999</v>
      </c>
      <c r="O3271" s="11">
        <v>6022.56</v>
      </c>
      <c r="P3271" s="11">
        <v>5506.9350000000004</v>
      </c>
      <c r="Q3271" s="11">
        <v>5142.4470000000001</v>
      </c>
      <c r="R3271" s="11">
        <v>4612.2269999999999</v>
      </c>
      <c r="S3271" s="11">
        <v>5894.9639999999999</v>
      </c>
      <c r="T3271" s="11">
        <v>6077.4489999999996</v>
      </c>
      <c r="U3271" s="11">
        <v>5500.0609999999997</v>
      </c>
      <c r="V3271" s="11">
        <v>3832.5230000000001</v>
      </c>
      <c r="W3271" s="11">
        <v>2636.2710000000002</v>
      </c>
      <c r="X3271" s="11">
        <v>3497.1619999999998</v>
      </c>
      <c r="Y3271" s="11">
        <v>1792.8140000000001</v>
      </c>
      <c r="Z3271" s="11">
        <v>1213.4269999999999</v>
      </c>
      <c r="AA3271" s="11">
        <v>307.29500000000002</v>
      </c>
      <c r="AB3271" s="11">
        <v>46.924999999999997</v>
      </c>
      <c r="AC3271" s="11">
        <v>7.3819999999999997</v>
      </c>
    </row>
    <row r="3272" spans="1:29" ht="11.5" hidden="1">
      <c r="A3272" s="15">
        <v>3255</v>
      </c>
      <c r="B3272" s="13" t="s">
        <v>1059</v>
      </c>
      <c r="C3272" s="21" t="s">
        <v>1285</v>
      </c>
      <c r="D3272" s="12"/>
      <c r="E3272" s="12">
        <v>643</v>
      </c>
      <c r="F3272" s="13" t="s">
        <v>1110</v>
      </c>
      <c r="G3272" s="12">
        <v>923</v>
      </c>
      <c r="H3272" s="12">
        <v>2020</v>
      </c>
      <c r="I3272" s="11">
        <v>4508.8649999999998</v>
      </c>
      <c r="J3272" s="11">
        <v>4548.68</v>
      </c>
      <c r="K3272" s="11">
        <v>3988.1590000000001</v>
      </c>
      <c r="L3272" s="11">
        <v>3460.8249999999998</v>
      </c>
      <c r="M3272" s="11">
        <v>3240.7629999999999</v>
      </c>
      <c r="N3272" s="11">
        <v>4417.2479999999996</v>
      </c>
      <c r="O3272" s="11">
        <v>6243.12</v>
      </c>
      <c r="P3272" s="11">
        <v>6013.65</v>
      </c>
      <c r="Q3272" s="11">
        <v>5476.6909999999998</v>
      </c>
      <c r="R3272" s="11">
        <v>5095.8770000000004</v>
      </c>
      <c r="S3272" s="11">
        <v>4550.6639999999998</v>
      </c>
      <c r="T3272" s="11">
        <v>5757.1210000000001</v>
      </c>
      <c r="U3272" s="11">
        <v>5848.3410000000003</v>
      </c>
      <c r="V3272" s="11">
        <v>5171.8530000000001</v>
      </c>
      <c r="W3272" s="11">
        <v>3467.8429999999998</v>
      </c>
      <c r="X3272" s="11">
        <v>2222.1350000000002</v>
      </c>
      <c r="Y3272" s="11">
        <v>2565.34</v>
      </c>
      <c r="Z3272" s="11">
        <v>1070.6859999999999</v>
      </c>
      <c r="AA3272" s="11">
        <v>546.47799999999995</v>
      </c>
      <c r="AB3272" s="11">
        <v>91.201999999999998</v>
      </c>
      <c r="AC3272" s="11">
        <v>8.6199999999999992</v>
      </c>
    </row>
    <row r="3273" spans="1:29" ht="11.5" hidden="1">
      <c r="A3273" s="15">
        <v>3256</v>
      </c>
      <c r="B3273" s="13" t="s">
        <v>1059</v>
      </c>
      <c r="C3273" s="21" t="s">
        <v>1286</v>
      </c>
      <c r="D3273" s="12"/>
      <c r="E3273" s="12">
        <v>703</v>
      </c>
      <c r="F3273" s="13" t="s">
        <v>1110</v>
      </c>
      <c r="G3273" s="12">
        <v>923</v>
      </c>
      <c r="H3273" s="12">
        <v>1950</v>
      </c>
      <c r="I3273" s="11">
        <v>183.21100000000001</v>
      </c>
      <c r="J3273" s="11">
        <v>158.58699999999999</v>
      </c>
      <c r="K3273" s="11">
        <v>148.72499999999999</v>
      </c>
      <c r="L3273" s="11">
        <v>153.94900000000001</v>
      </c>
      <c r="M3273" s="11">
        <v>152.95699999999999</v>
      </c>
      <c r="N3273" s="11">
        <v>156.227</v>
      </c>
      <c r="O3273" s="11">
        <v>87.263000000000005</v>
      </c>
      <c r="P3273" s="11">
        <v>129.65799999999999</v>
      </c>
      <c r="Q3273" s="11">
        <v>124.569</v>
      </c>
      <c r="R3273" s="11">
        <v>113.212</v>
      </c>
      <c r="S3273" s="11">
        <v>97.278000000000006</v>
      </c>
      <c r="T3273" s="11">
        <v>72.180000000000007</v>
      </c>
      <c r="U3273" s="11">
        <v>63.649000000000001</v>
      </c>
      <c r="V3273" s="11">
        <v>49.688000000000002</v>
      </c>
      <c r="W3273" s="11">
        <v>36.817999999999998</v>
      </c>
      <c r="X3273" s="11">
        <v>25.8</v>
      </c>
      <c r="Y3273" s="11">
        <v>11.686</v>
      </c>
      <c r="Z3273" s="11">
        <v>4.2329999999999997</v>
      </c>
      <c r="AA3273" s="11">
        <v>0.85</v>
      </c>
      <c r="AB3273" s="11">
        <v>0.125</v>
      </c>
      <c r="AC3273" s="11">
        <v>1.0999999999999999E-2</v>
      </c>
    </row>
    <row r="3274" spans="1:29" ht="11.5" hidden="1">
      <c r="A3274" s="15">
        <v>3257</v>
      </c>
      <c r="B3274" s="13" t="s">
        <v>1059</v>
      </c>
      <c r="C3274" s="21" t="s">
        <v>1286</v>
      </c>
      <c r="D3274" s="12"/>
      <c r="E3274" s="12">
        <v>703</v>
      </c>
      <c r="F3274" s="13" t="s">
        <v>1110</v>
      </c>
      <c r="G3274" s="12">
        <v>923</v>
      </c>
      <c r="H3274" s="12">
        <v>1955</v>
      </c>
      <c r="I3274" s="11">
        <v>227.595</v>
      </c>
      <c r="J3274" s="11">
        <v>186.191</v>
      </c>
      <c r="K3274" s="11">
        <v>159.63</v>
      </c>
      <c r="L3274" s="11">
        <v>147.37799999999999</v>
      </c>
      <c r="M3274" s="11">
        <v>151.74299999999999</v>
      </c>
      <c r="N3274" s="11">
        <v>151.88</v>
      </c>
      <c r="O3274" s="11">
        <v>157.78899999999999</v>
      </c>
      <c r="P3274" s="11">
        <v>89.055000000000007</v>
      </c>
      <c r="Q3274" s="11">
        <v>127.068</v>
      </c>
      <c r="R3274" s="11">
        <v>122.79</v>
      </c>
      <c r="S3274" s="11">
        <v>112.76</v>
      </c>
      <c r="T3274" s="11">
        <v>95.894000000000005</v>
      </c>
      <c r="U3274" s="11">
        <v>69.331999999999994</v>
      </c>
      <c r="V3274" s="11">
        <v>57.015999999999998</v>
      </c>
      <c r="W3274" s="11">
        <v>41.223999999999997</v>
      </c>
      <c r="X3274" s="11">
        <v>26.454000000000001</v>
      </c>
      <c r="Y3274" s="11">
        <v>14.432</v>
      </c>
      <c r="Z3274" s="11">
        <v>4.5609999999999999</v>
      </c>
      <c r="AA3274" s="11">
        <v>1.046</v>
      </c>
      <c r="AB3274" s="11">
        <v>0.115</v>
      </c>
      <c r="AC3274" s="11">
        <v>8.9999999999999993E-3</v>
      </c>
    </row>
    <row r="3275" spans="1:29" ht="11.5" hidden="1">
      <c r="A3275" s="15">
        <v>3258</v>
      </c>
      <c r="B3275" s="13" t="s">
        <v>1059</v>
      </c>
      <c r="C3275" s="21" t="s">
        <v>1286</v>
      </c>
      <c r="D3275" s="12"/>
      <c r="E3275" s="12">
        <v>703</v>
      </c>
      <c r="F3275" s="13" t="s">
        <v>1110</v>
      </c>
      <c r="G3275" s="12">
        <v>923</v>
      </c>
      <c r="H3275" s="12">
        <v>1960</v>
      </c>
      <c r="I3275" s="11">
        <v>223.20500000000001</v>
      </c>
      <c r="J3275" s="11">
        <v>227.501</v>
      </c>
      <c r="K3275" s="11">
        <v>187.352</v>
      </c>
      <c r="L3275" s="11">
        <v>160.167</v>
      </c>
      <c r="M3275" s="11">
        <v>143.971</v>
      </c>
      <c r="N3275" s="11">
        <v>149.27500000000001</v>
      </c>
      <c r="O3275" s="11">
        <v>150.80699999999999</v>
      </c>
      <c r="P3275" s="11">
        <v>157.62200000000001</v>
      </c>
      <c r="Q3275" s="11">
        <v>86.652000000000001</v>
      </c>
      <c r="R3275" s="11">
        <v>127.282</v>
      </c>
      <c r="S3275" s="11">
        <v>118.86199999999999</v>
      </c>
      <c r="T3275" s="11">
        <v>108.73</v>
      </c>
      <c r="U3275" s="11">
        <v>92.683000000000007</v>
      </c>
      <c r="V3275" s="11">
        <v>61.215000000000003</v>
      </c>
      <c r="W3275" s="11">
        <v>48.448</v>
      </c>
      <c r="X3275" s="11">
        <v>29.876000000000001</v>
      </c>
      <c r="Y3275" s="11">
        <v>15.683</v>
      </c>
      <c r="Z3275" s="11">
        <v>5.91</v>
      </c>
      <c r="AA3275" s="11">
        <v>1.1499999999999999</v>
      </c>
      <c r="AB3275" s="11">
        <v>0.13700000000000001</v>
      </c>
      <c r="AC3275" s="11">
        <v>8.0000000000000002E-3</v>
      </c>
    </row>
    <row r="3276" spans="1:29" ht="11.5" hidden="1">
      <c r="A3276" s="15">
        <v>3259</v>
      </c>
      <c r="B3276" s="13" t="s">
        <v>1059</v>
      </c>
      <c r="C3276" s="21" t="s">
        <v>1286</v>
      </c>
      <c r="D3276" s="12"/>
      <c r="E3276" s="12">
        <v>703</v>
      </c>
      <c r="F3276" s="13" t="s">
        <v>1110</v>
      </c>
      <c r="G3276" s="12">
        <v>923</v>
      </c>
      <c r="H3276" s="12">
        <v>1965</v>
      </c>
      <c r="I3276" s="11">
        <v>205.27600000000001</v>
      </c>
      <c r="J3276" s="11">
        <v>220.43100000000001</v>
      </c>
      <c r="K3276" s="11">
        <v>227.31800000000001</v>
      </c>
      <c r="L3276" s="11">
        <v>184.447</v>
      </c>
      <c r="M3276" s="11">
        <v>156.41999999999999</v>
      </c>
      <c r="N3276" s="11">
        <v>141.15700000000001</v>
      </c>
      <c r="O3276" s="11">
        <v>147.84700000000001</v>
      </c>
      <c r="P3276" s="11">
        <v>149.16300000000001</v>
      </c>
      <c r="Q3276" s="11">
        <v>156.53200000000001</v>
      </c>
      <c r="R3276" s="11">
        <v>84.97</v>
      </c>
      <c r="S3276" s="11">
        <v>124.82299999999999</v>
      </c>
      <c r="T3276" s="11">
        <v>114.96899999999999</v>
      </c>
      <c r="U3276" s="11">
        <v>104.035</v>
      </c>
      <c r="V3276" s="11">
        <v>84.388999999999996</v>
      </c>
      <c r="W3276" s="11">
        <v>51.918999999999997</v>
      </c>
      <c r="X3276" s="11">
        <v>36.741999999999997</v>
      </c>
      <c r="Y3276" s="11">
        <v>17.47</v>
      </c>
      <c r="Z3276" s="11">
        <v>6.9080000000000004</v>
      </c>
      <c r="AA3276" s="11">
        <v>1.6339999999999999</v>
      </c>
      <c r="AB3276" s="11">
        <v>0.17299999999999999</v>
      </c>
      <c r="AC3276" s="11">
        <v>1.0999999999999999E-2</v>
      </c>
    </row>
    <row r="3277" spans="1:29" ht="11.5" hidden="1">
      <c r="A3277" s="15">
        <v>3260</v>
      </c>
      <c r="B3277" s="13" t="s">
        <v>1059</v>
      </c>
      <c r="C3277" s="21" t="s">
        <v>1286</v>
      </c>
      <c r="D3277" s="12"/>
      <c r="E3277" s="12">
        <v>703</v>
      </c>
      <c r="F3277" s="13" t="s">
        <v>1110</v>
      </c>
      <c r="G3277" s="12">
        <v>923</v>
      </c>
      <c r="H3277" s="12">
        <v>1970</v>
      </c>
      <c r="I3277" s="11">
        <v>188.53399999999999</v>
      </c>
      <c r="J3277" s="11">
        <v>200.69800000000001</v>
      </c>
      <c r="K3277" s="11">
        <v>220.965</v>
      </c>
      <c r="L3277" s="11">
        <v>225.143</v>
      </c>
      <c r="M3277" s="11">
        <v>177.84200000000001</v>
      </c>
      <c r="N3277" s="11">
        <v>151.304</v>
      </c>
      <c r="O3277" s="11">
        <v>138.82599999999999</v>
      </c>
      <c r="P3277" s="11">
        <v>146.17500000000001</v>
      </c>
      <c r="Q3277" s="11">
        <v>146.18899999999999</v>
      </c>
      <c r="R3277" s="11">
        <v>154.898</v>
      </c>
      <c r="S3277" s="11">
        <v>82.432000000000002</v>
      </c>
      <c r="T3277" s="11">
        <v>120.801</v>
      </c>
      <c r="U3277" s="11">
        <v>108.526</v>
      </c>
      <c r="V3277" s="11">
        <v>95.570999999999998</v>
      </c>
      <c r="W3277" s="11">
        <v>71.227999999999994</v>
      </c>
      <c r="X3277" s="11">
        <v>38.938000000000002</v>
      </c>
      <c r="Y3277" s="11">
        <v>22.702999999999999</v>
      </c>
      <c r="Z3277" s="11">
        <v>7.0629999999999997</v>
      </c>
      <c r="AA3277" s="11">
        <v>1.877</v>
      </c>
      <c r="AB3277" s="11">
        <v>0.23699999999999999</v>
      </c>
      <c r="AC3277" s="11">
        <v>1.2E-2</v>
      </c>
    </row>
    <row r="3278" spans="1:29" ht="11.5" hidden="1">
      <c r="A3278" s="15">
        <v>3261</v>
      </c>
      <c r="B3278" s="13" t="s">
        <v>1059</v>
      </c>
      <c r="C3278" s="21" t="s">
        <v>1286</v>
      </c>
      <c r="D3278" s="12"/>
      <c r="E3278" s="12">
        <v>703</v>
      </c>
      <c r="F3278" s="13" t="s">
        <v>1110</v>
      </c>
      <c r="G3278" s="12">
        <v>923</v>
      </c>
      <c r="H3278" s="12">
        <v>1975</v>
      </c>
      <c r="I3278" s="11">
        <v>215.142</v>
      </c>
      <c r="J3278" s="11">
        <v>187.935</v>
      </c>
      <c r="K3278" s="11">
        <v>199.84200000000001</v>
      </c>
      <c r="L3278" s="11">
        <v>218.89099999999999</v>
      </c>
      <c r="M3278" s="11">
        <v>220.42699999999999</v>
      </c>
      <c r="N3278" s="11">
        <v>176.17699999999999</v>
      </c>
      <c r="O3278" s="11">
        <v>151.226</v>
      </c>
      <c r="P3278" s="11">
        <v>137.233</v>
      </c>
      <c r="Q3278" s="11">
        <v>144.249</v>
      </c>
      <c r="R3278" s="11">
        <v>144.10499999999999</v>
      </c>
      <c r="S3278" s="11">
        <v>152.131</v>
      </c>
      <c r="T3278" s="11">
        <v>79.427999999999997</v>
      </c>
      <c r="U3278" s="11">
        <v>114.956</v>
      </c>
      <c r="V3278" s="11">
        <v>99.289000000000001</v>
      </c>
      <c r="W3278" s="11">
        <v>82.26</v>
      </c>
      <c r="X3278" s="11">
        <v>53.536000000000001</v>
      </c>
      <c r="Y3278" s="11">
        <v>23.716999999999999</v>
      </c>
      <c r="Z3278" s="11">
        <v>10.367000000000001</v>
      </c>
      <c r="AA3278" s="11">
        <v>1.9239999999999999</v>
      </c>
      <c r="AB3278" s="11">
        <v>0.28399999999999997</v>
      </c>
      <c r="AC3278" s="11">
        <v>1.7999999999999999E-2</v>
      </c>
    </row>
    <row r="3279" spans="1:29" ht="11.5" hidden="1">
      <c r="A3279" s="15">
        <v>3262</v>
      </c>
      <c r="B3279" s="13" t="s">
        <v>1059</v>
      </c>
      <c r="C3279" s="21" t="s">
        <v>1286</v>
      </c>
      <c r="D3279" s="12"/>
      <c r="E3279" s="12">
        <v>703</v>
      </c>
      <c r="F3279" s="13" t="s">
        <v>1110</v>
      </c>
      <c r="G3279" s="12">
        <v>923</v>
      </c>
      <c r="H3279" s="12">
        <v>1980</v>
      </c>
      <c r="I3279" s="11">
        <v>237.53399999999999</v>
      </c>
      <c r="J3279" s="11">
        <v>215.803</v>
      </c>
      <c r="K3279" s="11">
        <v>186.595</v>
      </c>
      <c r="L3279" s="11">
        <v>199.17699999999999</v>
      </c>
      <c r="M3279" s="11">
        <v>216.76900000000001</v>
      </c>
      <c r="N3279" s="11">
        <v>217.12200000000001</v>
      </c>
      <c r="O3279" s="11">
        <v>173.726</v>
      </c>
      <c r="P3279" s="11">
        <v>150.00299999999999</v>
      </c>
      <c r="Q3279" s="11">
        <v>136.04599999999999</v>
      </c>
      <c r="R3279" s="11">
        <v>142.38900000000001</v>
      </c>
      <c r="S3279" s="11">
        <v>141.09700000000001</v>
      </c>
      <c r="T3279" s="11">
        <v>147.20699999999999</v>
      </c>
      <c r="U3279" s="11">
        <v>75.542000000000002</v>
      </c>
      <c r="V3279" s="11">
        <v>105.886</v>
      </c>
      <c r="W3279" s="11">
        <v>86.016000000000005</v>
      </c>
      <c r="X3279" s="11">
        <v>63.3</v>
      </c>
      <c r="Y3279" s="11">
        <v>33.411000000000001</v>
      </c>
      <c r="Z3279" s="11">
        <v>10.682</v>
      </c>
      <c r="AA3279" s="11">
        <v>3.0110000000000001</v>
      </c>
      <c r="AB3279" s="11">
        <v>0.307</v>
      </c>
      <c r="AC3279" s="11">
        <v>2.3E-2</v>
      </c>
    </row>
    <row r="3280" spans="1:29" ht="11.5" hidden="1">
      <c r="A3280" s="15">
        <v>3263</v>
      </c>
      <c r="B3280" s="13" t="s">
        <v>1059</v>
      </c>
      <c r="C3280" s="21" t="s">
        <v>1286</v>
      </c>
      <c r="D3280" s="12"/>
      <c r="E3280" s="12">
        <v>703</v>
      </c>
      <c r="F3280" s="13" t="s">
        <v>1110</v>
      </c>
      <c r="G3280" s="12">
        <v>923</v>
      </c>
      <c r="H3280" s="12">
        <v>1985</v>
      </c>
      <c r="I3280" s="11">
        <v>221.31100000000001</v>
      </c>
      <c r="J3280" s="11">
        <v>236.102</v>
      </c>
      <c r="K3280" s="11">
        <v>213.59299999999999</v>
      </c>
      <c r="L3280" s="11">
        <v>183.80099999999999</v>
      </c>
      <c r="M3280" s="11">
        <v>197.03</v>
      </c>
      <c r="N3280" s="11">
        <v>213.17099999999999</v>
      </c>
      <c r="O3280" s="11">
        <v>214.018</v>
      </c>
      <c r="P3280" s="11">
        <v>173.202</v>
      </c>
      <c r="Q3280" s="11">
        <v>149.18199999999999</v>
      </c>
      <c r="R3280" s="11">
        <v>133.97300000000001</v>
      </c>
      <c r="S3280" s="11">
        <v>139.63399999999999</v>
      </c>
      <c r="T3280" s="11">
        <v>136.762</v>
      </c>
      <c r="U3280" s="11">
        <v>139.739</v>
      </c>
      <c r="V3280" s="11">
        <v>69.209999999999994</v>
      </c>
      <c r="W3280" s="11">
        <v>91.649000000000001</v>
      </c>
      <c r="X3280" s="11">
        <v>66.429000000000002</v>
      </c>
      <c r="Y3280" s="11">
        <v>38.984999999999999</v>
      </c>
      <c r="Z3280" s="11">
        <v>14.986000000000001</v>
      </c>
      <c r="AA3280" s="11">
        <v>3.1339999999999999</v>
      </c>
      <c r="AB3280" s="11">
        <v>0.47499999999999998</v>
      </c>
      <c r="AC3280" s="11">
        <v>2.5000000000000001E-2</v>
      </c>
    </row>
    <row r="3281" spans="1:29" ht="11.5" hidden="1">
      <c r="A3281" s="15">
        <v>3264</v>
      </c>
      <c r="B3281" s="13" t="s">
        <v>1059</v>
      </c>
      <c r="C3281" s="21" t="s">
        <v>1286</v>
      </c>
      <c r="D3281" s="12"/>
      <c r="E3281" s="12">
        <v>703</v>
      </c>
      <c r="F3281" s="13" t="s">
        <v>1110</v>
      </c>
      <c r="G3281" s="12">
        <v>923</v>
      </c>
      <c r="H3281" s="12">
        <v>1990</v>
      </c>
      <c r="I3281" s="11">
        <v>203.583</v>
      </c>
      <c r="J3281" s="11">
        <v>219.19</v>
      </c>
      <c r="K3281" s="11">
        <v>234.50299999999999</v>
      </c>
      <c r="L3281" s="11">
        <v>212.46100000000001</v>
      </c>
      <c r="M3281" s="11">
        <v>182.18799999999999</v>
      </c>
      <c r="N3281" s="11">
        <v>194.398</v>
      </c>
      <c r="O3281" s="11">
        <v>210.155</v>
      </c>
      <c r="P3281" s="11">
        <v>211.32599999999999</v>
      </c>
      <c r="Q3281" s="11">
        <v>170.90899999999999</v>
      </c>
      <c r="R3281" s="11">
        <v>146.84399999999999</v>
      </c>
      <c r="S3281" s="11">
        <v>131.03899999999999</v>
      </c>
      <c r="T3281" s="11">
        <v>135.154</v>
      </c>
      <c r="U3281" s="11">
        <v>129.88499999999999</v>
      </c>
      <c r="V3281" s="11">
        <v>128.26900000000001</v>
      </c>
      <c r="W3281" s="11">
        <v>59.914000000000001</v>
      </c>
      <c r="X3281" s="11">
        <v>71.638999999999996</v>
      </c>
      <c r="Y3281" s="11">
        <v>42.430999999999997</v>
      </c>
      <c r="Z3281" s="11">
        <v>18.2</v>
      </c>
      <c r="AA3281" s="11">
        <v>4.5060000000000002</v>
      </c>
      <c r="AB3281" s="11">
        <v>0.51200000000000001</v>
      </c>
      <c r="AC3281" s="11">
        <v>3.7999999999999999E-2</v>
      </c>
    </row>
    <row r="3282" spans="1:29" ht="11.5" hidden="1">
      <c r="A3282" s="15">
        <v>3265</v>
      </c>
      <c r="B3282" s="13" t="s">
        <v>1059</v>
      </c>
      <c r="C3282" s="21" t="s">
        <v>1286</v>
      </c>
      <c r="D3282" s="12"/>
      <c r="E3282" s="12">
        <v>703</v>
      </c>
      <c r="F3282" s="13" t="s">
        <v>1110</v>
      </c>
      <c r="G3282" s="12">
        <v>923</v>
      </c>
      <c r="H3282" s="12">
        <v>1995</v>
      </c>
      <c r="I3282" s="11">
        <v>178.102</v>
      </c>
      <c r="J3282" s="11">
        <v>201.82900000000001</v>
      </c>
      <c r="K3282" s="11">
        <v>218.875</v>
      </c>
      <c r="L3282" s="11">
        <v>234.46600000000001</v>
      </c>
      <c r="M3282" s="11">
        <v>210.602</v>
      </c>
      <c r="N3282" s="11">
        <v>180.76300000000001</v>
      </c>
      <c r="O3282" s="11">
        <v>193.4</v>
      </c>
      <c r="P3282" s="11">
        <v>208.90199999999999</v>
      </c>
      <c r="Q3282" s="11">
        <v>210.328</v>
      </c>
      <c r="R3282" s="11">
        <v>169.37200000000001</v>
      </c>
      <c r="S3282" s="11">
        <v>143.96199999999999</v>
      </c>
      <c r="T3282" s="11">
        <v>126.752</v>
      </c>
      <c r="U3282" s="11">
        <v>128.36199999999999</v>
      </c>
      <c r="V3282" s="11">
        <v>119.44499999999999</v>
      </c>
      <c r="W3282" s="11">
        <v>111.48399999999999</v>
      </c>
      <c r="X3282" s="11">
        <v>47.582999999999998</v>
      </c>
      <c r="Y3282" s="11">
        <v>47.68</v>
      </c>
      <c r="Z3282" s="11">
        <v>21.06</v>
      </c>
      <c r="AA3282" s="11">
        <v>5.8719999999999999</v>
      </c>
      <c r="AB3282" s="11">
        <v>0.80100000000000005</v>
      </c>
      <c r="AC3282" s="11">
        <v>4.5999999999999999E-2</v>
      </c>
    </row>
    <row r="3283" spans="1:29" ht="11.5" hidden="1">
      <c r="A3283" s="15">
        <v>3266</v>
      </c>
      <c r="B3283" s="13" t="s">
        <v>1059</v>
      </c>
      <c r="C3283" s="21" t="s">
        <v>1286</v>
      </c>
      <c r="D3283" s="12"/>
      <c r="E3283" s="12">
        <v>703</v>
      </c>
      <c r="F3283" s="13" t="s">
        <v>1110</v>
      </c>
      <c r="G3283" s="12">
        <v>923</v>
      </c>
      <c r="H3283" s="12">
        <v>2000</v>
      </c>
      <c r="I3283" s="11">
        <v>139.863</v>
      </c>
      <c r="J3283" s="11">
        <v>177.16499999999999</v>
      </c>
      <c r="K3283" s="11">
        <v>202.947</v>
      </c>
      <c r="L3283" s="11">
        <v>220.34200000000001</v>
      </c>
      <c r="M3283" s="11">
        <v>234.47399999999999</v>
      </c>
      <c r="N3283" s="11">
        <v>208.72399999999999</v>
      </c>
      <c r="O3283" s="11">
        <v>179.30799999999999</v>
      </c>
      <c r="P3283" s="11">
        <v>193.31200000000001</v>
      </c>
      <c r="Q3283" s="11">
        <v>207.30600000000001</v>
      </c>
      <c r="R3283" s="11">
        <v>207.85900000000001</v>
      </c>
      <c r="S3283" s="11">
        <v>166.93799999999999</v>
      </c>
      <c r="T3283" s="11">
        <v>140.01499999999999</v>
      </c>
      <c r="U3283" s="11">
        <v>120.58</v>
      </c>
      <c r="V3283" s="11">
        <v>118.777</v>
      </c>
      <c r="W3283" s="11">
        <v>105.11</v>
      </c>
      <c r="X3283" s="11">
        <v>88.936000000000007</v>
      </c>
      <c r="Y3283" s="11">
        <v>32.808</v>
      </c>
      <c r="Z3283" s="11">
        <v>24.859000000000002</v>
      </c>
      <c r="AA3283" s="11">
        <v>7.0529999999999999</v>
      </c>
      <c r="AB3283" s="11">
        <v>1.087</v>
      </c>
      <c r="AC3283" s="11">
        <v>7.1999999999999995E-2</v>
      </c>
    </row>
    <row r="3284" spans="1:29" ht="11.5" hidden="1">
      <c r="A3284" s="15">
        <v>3267</v>
      </c>
      <c r="B3284" s="13" t="s">
        <v>1059</v>
      </c>
      <c r="C3284" s="21" t="s">
        <v>1286</v>
      </c>
      <c r="D3284" s="12"/>
      <c r="E3284" s="12">
        <v>703</v>
      </c>
      <c r="F3284" s="13" t="s">
        <v>1110</v>
      </c>
      <c r="G3284" s="12">
        <v>923</v>
      </c>
      <c r="H3284" s="12">
        <v>2005</v>
      </c>
      <c r="I3284" s="11">
        <v>126.46</v>
      </c>
      <c r="J3284" s="11">
        <v>139.709</v>
      </c>
      <c r="K3284" s="11">
        <v>177.03700000000001</v>
      </c>
      <c r="L3284" s="11">
        <v>202.761</v>
      </c>
      <c r="M3284" s="11">
        <v>220.08199999999999</v>
      </c>
      <c r="N3284" s="11">
        <v>234.18799999999999</v>
      </c>
      <c r="O3284" s="11">
        <v>208.375</v>
      </c>
      <c r="P3284" s="11">
        <v>178.8</v>
      </c>
      <c r="Q3284" s="11">
        <v>192.27500000000001</v>
      </c>
      <c r="R3284" s="11">
        <v>205.28</v>
      </c>
      <c r="S3284" s="11">
        <v>204.60900000000001</v>
      </c>
      <c r="T3284" s="11">
        <v>162.751</v>
      </c>
      <c r="U3284" s="11">
        <v>134.50200000000001</v>
      </c>
      <c r="V3284" s="11">
        <v>112.901</v>
      </c>
      <c r="W3284" s="11">
        <v>106.13800000000001</v>
      </c>
      <c r="X3284" s="11">
        <v>85.900999999999996</v>
      </c>
      <c r="Y3284" s="11">
        <v>61.912999999999997</v>
      </c>
      <c r="Z3284" s="11">
        <v>17.606999999999999</v>
      </c>
      <c r="AA3284" s="11">
        <v>8.702</v>
      </c>
      <c r="AB3284" s="11">
        <v>1.389</v>
      </c>
      <c r="AC3284" s="11">
        <v>0.105</v>
      </c>
    </row>
    <row r="3285" spans="1:29" ht="11.5" hidden="1">
      <c r="A3285" s="15">
        <v>3268</v>
      </c>
      <c r="B3285" s="13" t="s">
        <v>1059</v>
      </c>
      <c r="C3285" s="21" t="s">
        <v>1286</v>
      </c>
      <c r="D3285" s="12"/>
      <c r="E3285" s="12">
        <v>703</v>
      </c>
      <c r="F3285" s="13" t="s">
        <v>1110</v>
      </c>
      <c r="G3285" s="12">
        <v>923</v>
      </c>
      <c r="H3285" s="12">
        <v>2010</v>
      </c>
      <c r="I3285" s="11">
        <v>136.636</v>
      </c>
      <c r="J3285" s="11">
        <v>127.18300000000001</v>
      </c>
      <c r="K3285" s="11">
        <v>140.26</v>
      </c>
      <c r="L3285" s="11">
        <v>176.48099999999999</v>
      </c>
      <c r="M3285" s="11">
        <v>200.959</v>
      </c>
      <c r="N3285" s="11">
        <v>216.77099999999999</v>
      </c>
      <c r="O3285" s="11">
        <v>228.572</v>
      </c>
      <c r="P3285" s="11">
        <v>203.64400000000001</v>
      </c>
      <c r="Q3285" s="11">
        <v>178.31399999999999</v>
      </c>
      <c r="R3285" s="11">
        <v>192.072</v>
      </c>
      <c r="S3285" s="11">
        <v>202.584</v>
      </c>
      <c r="T3285" s="11">
        <v>200.08099999999999</v>
      </c>
      <c r="U3285" s="11">
        <v>157.35400000000001</v>
      </c>
      <c r="V3285" s="11">
        <v>127.34</v>
      </c>
      <c r="W3285" s="11">
        <v>102.357</v>
      </c>
      <c r="X3285" s="11">
        <v>88.703000000000003</v>
      </c>
      <c r="Y3285" s="11">
        <v>61.451000000000001</v>
      </c>
      <c r="Z3285" s="11">
        <v>33.957000000000001</v>
      </c>
      <c r="AA3285" s="11">
        <v>6.4119999999999999</v>
      </c>
      <c r="AB3285" s="11">
        <v>1.6970000000000001</v>
      </c>
      <c r="AC3285" s="11">
        <v>0.13200000000000001</v>
      </c>
    </row>
    <row r="3286" spans="1:29" ht="11.5" hidden="1">
      <c r="A3286" s="15">
        <v>3269</v>
      </c>
      <c r="B3286" s="13" t="s">
        <v>1059</v>
      </c>
      <c r="C3286" s="21" t="s">
        <v>1286</v>
      </c>
      <c r="D3286" s="12"/>
      <c r="E3286" s="12">
        <v>703</v>
      </c>
      <c r="F3286" s="13" t="s">
        <v>1110</v>
      </c>
      <c r="G3286" s="12">
        <v>923</v>
      </c>
      <c r="H3286" s="12">
        <v>2015</v>
      </c>
      <c r="I3286" s="11">
        <v>138.42599999999999</v>
      </c>
      <c r="J3286" s="11">
        <v>138.042</v>
      </c>
      <c r="K3286" s="11">
        <v>128.256</v>
      </c>
      <c r="L3286" s="11">
        <v>141.292</v>
      </c>
      <c r="M3286" s="11">
        <v>177.988</v>
      </c>
      <c r="N3286" s="11">
        <v>201.89699999999999</v>
      </c>
      <c r="O3286" s="11">
        <v>214.494</v>
      </c>
      <c r="P3286" s="11">
        <v>224.42</v>
      </c>
      <c r="Q3286" s="11">
        <v>200.304</v>
      </c>
      <c r="R3286" s="11">
        <v>177.02099999999999</v>
      </c>
      <c r="S3286" s="11">
        <v>190.50899999999999</v>
      </c>
      <c r="T3286" s="11">
        <v>198.32400000000001</v>
      </c>
      <c r="U3286" s="11">
        <v>193.48599999999999</v>
      </c>
      <c r="V3286" s="11">
        <v>149.02799999999999</v>
      </c>
      <c r="W3286" s="11">
        <v>116.456</v>
      </c>
      <c r="X3286" s="11">
        <v>87.947999999999993</v>
      </c>
      <c r="Y3286" s="11">
        <v>66.650000000000006</v>
      </c>
      <c r="Z3286" s="11">
        <v>35.790999999999997</v>
      </c>
      <c r="AA3286" s="11">
        <v>12.707000000000001</v>
      </c>
      <c r="AB3286" s="11">
        <v>1.216</v>
      </c>
      <c r="AC3286" s="11">
        <v>0.14499999999999999</v>
      </c>
    </row>
    <row r="3287" spans="1:29" ht="11.5" hidden="1">
      <c r="A3287" s="15">
        <v>3270</v>
      </c>
      <c r="B3287" s="13" t="s">
        <v>1059</v>
      </c>
      <c r="C3287" s="21" t="s">
        <v>1286</v>
      </c>
      <c r="D3287" s="12"/>
      <c r="E3287" s="12">
        <v>703</v>
      </c>
      <c r="F3287" s="13" t="s">
        <v>1110</v>
      </c>
      <c r="G3287" s="12">
        <v>923</v>
      </c>
      <c r="H3287" s="12">
        <v>2020</v>
      </c>
      <c r="I3287" s="11">
        <v>138.506</v>
      </c>
      <c r="J3287" s="11">
        <v>138.268</v>
      </c>
      <c r="K3287" s="11">
        <v>137.95099999999999</v>
      </c>
      <c r="L3287" s="11">
        <v>128.18199999999999</v>
      </c>
      <c r="M3287" s="11">
        <v>141.68</v>
      </c>
      <c r="N3287" s="11">
        <v>178.172</v>
      </c>
      <c r="O3287" s="11">
        <v>200.91900000000001</v>
      </c>
      <c r="P3287" s="11">
        <v>212.67699999999999</v>
      </c>
      <c r="Q3287" s="11">
        <v>222.655</v>
      </c>
      <c r="R3287" s="11">
        <v>198.7</v>
      </c>
      <c r="S3287" s="11">
        <v>174.80799999999999</v>
      </c>
      <c r="T3287" s="11">
        <v>186.78700000000001</v>
      </c>
      <c r="U3287" s="11">
        <v>192.304</v>
      </c>
      <c r="V3287" s="11">
        <v>184.46</v>
      </c>
      <c r="W3287" s="11">
        <v>138.28399999999999</v>
      </c>
      <c r="X3287" s="11">
        <v>102.23699999999999</v>
      </c>
      <c r="Y3287" s="11">
        <v>67.974000000000004</v>
      </c>
      <c r="Z3287" s="11">
        <v>40.222000000000001</v>
      </c>
      <c r="AA3287" s="11">
        <v>13.851000000000001</v>
      </c>
      <c r="AB3287" s="11">
        <v>2.4239999999999999</v>
      </c>
      <c r="AC3287" s="11">
        <v>0.10299999999999999</v>
      </c>
    </row>
    <row r="3288" spans="1:29" ht="11.5" hidden="1">
      <c r="A3288" s="15">
        <v>3271</v>
      </c>
      <c r="B3288" s="13" t="s">
        <v>1059</v>
      </c>
      <c r="C3288" s="21" t="s">
        <v>1287</v>
      </c>
      <c r="D3288" s="12">
        <v>19</v>
      </c>
      <c r="E3288" s="12">
        <v>804</v>
      </c>
      <c r="F3288" s="13" t="s">
        <v>1110</v>
      </c>
      <c r="G3288" s="12">
        <v>923</v>
      </c>
      <c r="H3288" s="12">
        <v>1950</v>
      </c>
      <c r="I3288" s="11">
        <v>1511.5730000000001</v>
      </c>
      <c r="J3288" s="11">
        <v>1475.6110000000001</v>
      </c>
      <c r="K3288" s="11">
        <v>2199.9169999999999</v>
      </c>
      <c r="L3288" s="11">
        <v>1551.2650000000001</v>
      </c>
      <c r="M3288" s="11">
        <v>2119.4270000000001</v>
      </c>
      <c r="N3288" s="11">
        <v>1715.87</v>
      </c>
      <c r="O3288" s="11">
        <v>1220.037</v>
      </c>
      <c r="P3288" s="11">
        <v>1891.8579999999999</v>
      </c>
      <c r="Q3288" s="11">
        <v>1605.7639999999999</v>
      </c>
      <c r="R3288" s="11">
        <v>1408.721</v>
      </c>
      <c r="S3288" s="11">
        <v>1021.885</v>
      </c>
      <c r="T3288" s="11">
        <v>864.12900000000002</v>
      </c>
      <c r="U3288" s="11">
        <v>774.27200000000005</v>
      </c>
      <c r="V3288" s="11">
        <v>660.84100000000001</v>
      </c>
      <c r="W3288" s="11">
        <v>538.04</v>
      </c>
      <c r="X3288" s="11">
        <v>403.35500000000002</v>
      </c>
      <c r="Y3288" s="11">
        <v>185.48099999999999</v>
      </c>
      <c r="Z3288" s="11">
        <v>94.769000000000005</v>
      </c>
      <c r="AA3288" s="11">
        <v>35.81</v>
      </c>
      <c r="AB3288" s="11">
        <v>8.8859999999999992</v>
      </c>
      <c r="AC3288" s="11">
        <v>1.3480000000000001</v>
      </c>
    </row>
    <row r="3289" spans="1:29" ht="11.5" hidden="1">
      <c r="A3289" s="15">
        <v>3272</v>
      </c>
      <c r="B3289" s="13" t="s">
        <v>1059</v>
      </c>
      <c r="C3289" s="21" t="s">
        <v>1287</v>
      </c>
      <c r="D3289" s="12">
        <v>19</v>
      </c>
      <c r="E3289" s="12">
        <v>804</v>
      </c>
      <c r="F3289" s="13" t="s">
        <v>1110</v>
      </c>
      <c r="G3289" s="12">
        <v>923</v>
      </c>
      <c r="H3289" s="12">
        <v>1955</v>
      </c>
      <c r="I3289" s="11">
        <v>2028.6379999999999</v>
      </c>
      <c r="J3289" s="11">
        <v>1503.6130000000001</v>
      </c>
      <c r="K3289" s="11">
        <v>1485.154</v>
      </c>
      <c r="L3289" s="11">
        <v>2207.9740000000002</v>
      </c>
      <c r="M3289" s="11">
        <v>1558.124</v>
      </c>
      <c r="N3289" s="11">
        <v>2120.652</v>
      </c>
      <c r="O3289" s="11">
        <v>1716.41</v>
      </c>
      <c r="P3289" s="11">
        <v>1220.442</v>
      </c>
      <c r="Q3289" s="11">
        <v>1880.0409999999999</v>
      </c>
      <c r="R3289" s="11">
        <v>1588.134</v>
      </c>
      <c r="S3289" s="11">
        <v>1380.5719999999999</v>
      </c>
      <c r="T3289" s="11">
        <v>989.36099999999999</v>
      </c>
      <c r="U3289" s="11">
        <v>815.702</v>
      </c>
      <c r="V3289" s="11">
        <v>700.36900000000003</v>
      </c>
      <c r="W3289" s="11">
        <v>555.452</v>
      </c>
      <c r="X3289" s="11">
        <v>395.92200000000003</v>
      </c>
      <c r="Y3289" s="11">
        <v>239.227</v>
      </c>
      <c r="Z3289" s="11">
        <v>80.707999999999998</v>
      </c>
      <c r="AA3289" s="11">
        <v>26.654</v>
      </c>
      <c r="AB3289" s="11">
        <v>5.7949999999999999</v>
      </c>
      <c r="AC3289" s="11">
        <v>0.86799999999999999</v>
      </c>
    </row>
    <row r="3290" spans="1:29" ht="11.5" hidden="1">
      <c r="A3290" s="15">
        <v>3273</v>
      </c>
      <c r="B3290" s="13" t="s">
        <v>1059</v>
      </c>
      <c r="C3290" s="21" t="s">
        <v>1287</v>
      </c>
      <c r="D3290" s="12">
        <v>19</v>
      </c>
      <c r="E3290" s="12">
        <v>804</v>
      </c>
      <c r="F3290" s="13" t="s">
        <v>1110</v>
      </c>
      <c r="G3290" s="12">
        <v>923</v>
      </c>
      <c r="H3290" s="12">
        <v>1960</v>
      </c>
      <c r="I3290" s="11">
        <v>1963.864</v>
      </c>
      <c r="J3290" s="11">
        <v>2085.6680000000001</v>
      </c>
      <c r="K3290" s="11">
        <v>1654.6030000000001</v>
      </c>
      <c r="L3290" s="11">
        <v>1450.9369999999999</v>
      </c>
      <c r="M3290" s="11">
        <v>2245.8029999999999</v>
      </c>
      <c r="N3290" s="11">
        <v>1576.702</v>
      </c>
      <c r="O3290" s="11">
        <v>2115.2860000000001</v>
      </c>
      <c r="P3290" s="11">
        <v>1772.905</v>
      </c>
      <c r="Q3290" s="11">
        <v>1238.752</v>
      </c>
      <c r="R3290" s="11">
        <v>1718.643</v>
      </c>
      <c r="S3290" s="11">
        <v>1498.6790000000001</v>
      </c>
      <c r="T3290" s="11">
        <v>1307.3789999999999</v>
      </c>
      <c r="U3290" s="11">
        <v>994.73500000000001</v>
      </c>
      <c r="V3290" s="11">
        <v>798.16399999999999</v>
      </c>
      <c r="W3290" s="11">
        <v>587.351</v>
      </c>
      <c r="X3290" s="11">
        <v>347.63499999999999</v>
      </c>
      <c r="Y3290" s="11">
        <v>139.53899999999999</v>
      </c>
      <c r="Z3290" s="11">
        <v>106.559</v>
      </c>
      <c r="AA3290" s="11">
        <v>23.45</v>
      </c>
      <c r="AB3290" s="11">
        <v>4.4409999999999998</v>
      </c>
      <c r="AC3290" s="11">
        <v>0.54</v>
      </c>
    </row>
    <row r="3291" spans="1:29" ht="11.5" hidden="1">
      <c r="A3291" s="15">
        <v>3274</v>
      </c>
      <c r="B3291" s="13" t="s">
        <v>1059</v>
      </c>
      <c r="C3291" s="21" t="s">
        <v>1287</v>
      </c>
      <c r="D3291" s="12">
        <v>19</v>
      </c>
      <c r="E3291" s="12">
        <v>804</v>
      </c>
      <c r="F3291" s="13" t="s">
        <v>1110</v>
      </c>
      <c r="G3291" s="12">
        <v>923</v>
      </c>
      <c r="H3291" s="12">
        <v>1965</v>
      </c>
      <c r="I3291" s="11">
        <v>1886.6020000000001</v>
      </c>
      <c r="J3291" s="11">
        <v>2003.1610000000001</v>
      </c>
      <c r="K3291" s="11">
        <v>2080.442</v>
      </c>
      <c r="L3291" s="11">
        <v>1646.2429999999999</v>
      </c>
      <c r="M3291" s="11">
        <v>1434.5650000000001</v>
      </c>
      <c r="N3291" s="11">
        <v>2242.3310000000001</v>
      </c>
      <c r="O3291" s="11">
        <v>1562.646</v>
      </c>
      <c r="P3291" s="11">
        <v>2115.2570000000001</v>
      </c>
      <c r="Q3291" s="11">
        <v>1773.7639999999999</v>
      </c>
      <c r="R3291" s="11">
        <v>1219.8610000000001</v>
      </c>
      <c r="S3291" s="11">
        <v>1722.1610000000001</v>
      </c>
      <c r="T3291" s="11">
        <v>1505.191</v>
      </c>
      <c r="U3291" s="11">
        <v>1254.636</v>
      </c>
      <c r="V3291" s="11">
        <v>919.06500000000005</v>
      </c>
      <c r="W3291" s="11">
        <v>678.11300000000006</v>
      </c>
      <c r="X3291" s="11">
        <v>459.86900000000003</v>
      </c>
      <c r="Y3291" s="11">
        <v>266.38299999999998</v>
      </c>
      <c r="Z3291" s="11">
        <v>62.548999999999999</v>
      </c>
      <c r="AA3291" s="11">
        <v>31.151</v>
      </c>
      <c r="AB3291" s="11">
        <v>4.1079999999999997</v>
      </c>
      <c r="AC3291" s="11">
        <v>0.47699999999999998</v>
      </c>
    </row>
    <row r="3292" spans="1:29" ht="11.5" hidden="1">
      <c r="A3292" s="15">
        <v>3275</v>
      </c>
      <c r="B3292" s="13" t="s">
        <v>1059</v>
      </c>
      <c r="C3292" s="21" t="s">
        <v>1287</v>
      </c>
      <c r="D3292" s="12">
        <v>19</v>
      </c>
      <c r="E3292" s="12">
        <v>804</v>
      </c>
      <c r="F3292" s="13" t="s">
        <v>1110</v>
      </c>
      <c r="G3292" s="12">
        <v>923</v>
      </c>
      <c r="H3292" s="12">
        <v>1970</v>
      </c>
      <c r="I3292" s="11">
        <v>1680.2370000000001</v>
      </c>
      <c r="J3292" s="11">
        <v>1902.3630000000001</v>
      </c>
      <c r="K3292" s="11">
        <v>2009.5909999999999</v>
      </c>
      <c r="L3292" s="11">
        <v>2077.1880000000001</v>
      </c>
      <c r="M3292" s="11">
        <v>1639.9069999999999</v>
      </c>
      <c r="N3292" s="11">
        <v>1420.9760000000001</v>
      </c>
      <c r="O3292" s="11">
        <v>2239.2190000000001</v>
      </c>
      <c r="P3292" s="11">
        <v>1543.595</v>
      </c>
      <c r="Q3292" s="11">
        <v>2104.078</v>
      </c>
      <c r="R3292" s="11">
        <v>1770.7560000000001</v>
      </c>
      <c r="S3292" s="11">
        <v>1203.182</v>
      </c>
      <c r="T3292" s="11">
        <v>1698.866</v>
      </c>
      <c r="U3292" s="11">
        <v>1447.2460000000001</v>
      </c>
      <c r="V3292" s="11">
        <v>1162.1880000000001</v>
      </c>
      <c r="W3292" s="11">
        <v>777.15599999999995</v>
      </c>
      <c r="X3292" s="11">
        <v>509.09300000000002</v>
      </c>
      <c r="Y3292" s="11">
        <v>332.37599999999998</v>
      </c>
      <c r="Z3292" s="11">
        <v>130.94200000000001</v>
      </c>
      <c r="AA3292" s="11">
        <v>20.960999999999999</v>
      </c>
      <c r="AB3292" s="11">
        <v>6.52</v>
      </c>
      <c r="AC3292" s="11">
        <v>0.53500000000000003</v>
      </c>
    </row>
    <row r="3293" spans="1:29" ht="11.5" hidden="1">
      <c r="A3293" s="15">
        <v>3276</v>
      </c>
      <c r="B3293" s="13" t="s">
        <v>1059</v>
      </c>
      <c r="C3293" s="21" t="s">
        <v>1287</v>
      </c>
      <c r="D3293" s="12">
        <v>19</v>
      </c>
      <c r="E3293" s="12">
        <v>804</v>
      </c>
      <c r="F3293" s="13" t="s">
        <v>1110</v>
      </c>
      <c r="G3293" s="12">
        <v>923</v>
      </c>
      <c r="H3293" s="12">
        <v>1975</v>
      </c>
      <c r="I3293" s="11">
        <v>1832.13</v>
      </c>
      <c r="J3293" s="11">
        <v>1678.413</v>
      </c>
      <c r="K3293" s="11">
        <v>1889.2940000000001</v>
      </c>
      <c r="L3293" s="11">
        <v>1981.088</v>
      </c>
      <c r="M3293" s="11">
        <v>2070.3040000000001</v>
      </c>
      <c r="N3293" s="11">
        <v>1644.229</v>
      </c>
      <c r="O3293" s="11">
        <v>1425.9639999999999</v>
      </c>
      <c r="P3293" s="11">
        <v>2237.319</v>
      </c>
      <c r="Q3293" s="11">
        <v>1537.82</v>
      </c>
      <c r="R3293" s="11">
        <v>2080.8249999999998</v>
      </c>
      <c r="S3293" s="11">
        <v>1775.1690000000001</v>
      </c>
      <c r="T3293" s="11">
        <v>1193.9839999999999</v>
      </c>
      <c r="U3293" s="11">
        <v>1623.577</v>
      </c>
      <c r="V3293" s="11">
        <v>1336.2819999999999</v>
      </c>
      <c r="W3293" s="11">
        <v>990.48500000000001</v>
      </c>
      <c r="X3293" s="11">
        <v>603.58500000000004</v>
      </c>
      <c r="Y3293" s="11">
        <v>343.97399999999999</v>
      </c>
      <c r="Z3293" s="11">
        <v>172.84200000000001</v>
      </c>
      <c r="AA3293" s="11">
        <v>47.951000000000001</v>
      </c>
      <c r="AB3293" s="11">
        <v>4.9539999999999997</v>
      </c>
      <c r="AC3293" s="11">
        <v>0.94299999999999995</v>
      </c>
    </row>
    <row r="3294" spans="1:29" ht="11.5" hidden="1">
      <c r="A3294" s="15">
        <v>3277</v>
      </c>
      <c r="B3294" s="13" t="s">
        <v>1059</v>
      </c>
      <c r="C3294" s="21" t="s">
        <v>1287</v>
      </c>
      <c r="D3294" s="12">
        <v>19</v>
      </c>
      <c r="E3294" s="12">
        <v>804</v>
      </c>
      <c r="F3294" s="13" t="s">
        <v>1110</v>
      </c>
      <c r="G3294" s="12">
        <v>923</v>
      </c>
      <c r="H3294" s="12">
        <v>1980</v>
      </c>
      <c r="I3294" s="11">
        <v>1837.923</v>
      </c>
      <c r="J3294" s="11">
        <v>1788.165</v>
      </c>
      <c r="K3294" s="11">
        <v>1663.644</v>
      </c>
      <c r="L3294" s="11">
        <v>1865.9190000000001</v>
      </c>
      <c r="M3294" s="11">
        <v>1963.6189999999999</v>
      </c>
      <c r="N3294" s="11">
        <v>2081.558</v>
      </c>
      <c r="O3294" s="11">
        <v>1646.646</v>
      </c>
      <c r="P3294" s="11">
        <v>1424.5119999999999</v>
      </c>
      <c r="Q3294" s="11">
        <v>2224.0140000000001</v>
      </c>
      <c r="R3294" s="11">
        <v>1530.789</v>
      </c>
      <c r="S3294" s="11">
        <v>2052.5940000000001</v>
      </c>
      <c r="T3294" s="11">
        <v>1727.5509999999999</v>
      </c>
      <c r="U3294" s="11">
        <v>1148.6590000000001</v>
      </c>
      <c r="V3294" s="11">
        <v>1499.5409999999999</v>
      </c>
      <c r="W3294" s="11">
        <v>1161.0540000000001</v>
      </c>
      <c r="X3294" s="11">
        <v>767.07399999999996</v>
      </c>
      <c r="Y3294" s="11">
        <v>386.255</v>
      </c>
      <c r="Z3294" s="11">
        <v>175.488</v>
      </c>
      <c r="AA3294" s="11">
        <v>61.75</v>
      </c>
      <c r="AB3294" s="11">
        <v>10.999000000000001</v>
      </c>
      <c r="AC3294" s="11">
        <v>0.76400000000000001</v>
      </c>
    </row>
    <row r="3295" spans="1:29" ht="11.5" hidden="1">
      <c r="A3295" s="15">
        <v>3278</v>
      </c>
      <c r="B3295" s="13" t="s">
        <v>1059</v>
      </c>
      <c r="C3295" s="21" t="s">
        <v>1287</v>
      </c>
      <c r="D3295" s="12">
        <v>19</v>
      </c>
      <c r="E3295" s="12">
        <v>804</v>
      </c>
      <c r="F3295" s="13" t="s">
        <v>1110</v>
      </c>
      <c r="G3295" s="12">
        <v>923</v>
      </c>
      <c r="H3295" s="12">
        <v>1985</v>
      </c>
      <c r="I3295" s="11">
        <v>1852.3689999999999</v>
      </c>
      <c r="J3295" s="11">
        <v>1837.7429999999999</v>
      </c>
      <c r="K3295" s="11">
        <v>1787.511</v>
      </c>
      <c r="L3295" s="11">
        <v>1651.124</v>
      </c>
      <c r="M3295" s="11">
        <v>1835.913</v>
      </c>
      <c r="N3295" s="11">
        <v>1966.8820000000001</v>
      </c>
      <c r="O3295" s="11">
        <v>2085.8670000000002</v>
      </c>
      <c r="P3295" s="11">
        <v>1638.9</v>
      </c>
      <c r="Q3295" s="11">
        <v>1415.4939999999999</v>
      </c>
      <c r="R3295" s="11">
        <v>2189.2109999999998</v>
      </c>
      <c r="S3295" s="11">
        <v>1507.732</v>
      </c>
      <c r="T3295" s="11">
        <v>2008.1559999999999</v>
      </c>
      <c r="U3295" s="11">
        <v>1636.1980000000001</v>
      </c>
      <c r="V3295" s="11">
        <v>1052.1990000000001</v>
      </c>
      <c r="W3295" s="11">
        <v>1293.556</v>
      </c>
      <c r="X3295" s="11">
        <v>899.27099999999996</v>
      </c>
      <c r="Y3295" s="11">
        <v>488.63</v>
      </c>
      <c r="Z3295" s="11">
        <v>189.072</v>
      </c>
      <c r="AA3295" s="11">
        <v>59.088000000000001</v>
      </c>
      <c r="AB3295" s="11">
        <v>13.09</v>
      </c>
      <c r="AC3295" s="11">
        <v>1.395</v>
      </c>
    </row>
    <row r="3296" spans="1:29" ht="11.5" hidden="1">
      <c r="A3296" s="15">
        <v>3279</v>
      </c>
      <c r="B3296" s="13" t="s">
        <v>1059</v>
      </c>
      <c r="C3296" s="21" t="s">
        <v>1287</v>
      </c>
      <c r="D3296" s="12">
        <v>19</v>
      </c>
      <c r="E3296" s="12">
        <v>804</v>
      </c>
      <c r="F3296" s="13" t="s">
        <v>1110</v>
      </c>
      <c r="G3296" s="12">
        <v>923</v>
      </c>
      <c r="H3296" s="12">
        <v>1990</v>
      </c>
      <c r="I3296" s="11">
        <v>1686.548</v>
      </c>
      <c r="J3296" s="11">
        <v>1846.365</v>
      </c>
      <c r="K3296" s="11">
        <v>1834.6210000000001</v>
      </c>
      <c r="L3296" s="11">
        <v>1783.99</v>
      </c>
      <c r="M3296" s="11">
        <v>1646.55</v>
      </c>
      <c r="N3296" s="11">
        <v>1830.2940000000001</v>
      </c>
      <c r="O3296" s="11">
        <v>1959.29</v>
      </c>
      <c r="P3296" s="11">
        <v>2073.9769999999999</v>
      </c>
      <c r="Q3296" s="11">
        <v>1624.59</v>
      </c>
      <c r="R3296" s="11">
        <v>1396.4580000000001</v>
      </c>
      <c r="S3296" s="11">
        <v>2143.3690000000001</v>
      </c>
      <c r="T3296" s="11">
        <v>1459.3779999999999</v>
      </c>
      <c r="U3296" s="11">
        <v>1907.828</v>
      </c>
      <c r="V3296" s="11">
        <v>1503.1579999999999</v>
      </c>
      <c r="W3296" s="11">
        <v>912.03599999999994</v>
      </c>
      <c r="X3296" s="11">
        <v>1012.544</v>
      </c>
      <c r="Y3296" s="11">
        <v>587.755</v>
      </c>
      <c r="Z3296" s="11">
        <v>240.351</v>
      </c>
      <c r="AA3296" s="11">
        <v>65.241</v>
      </c>
      <c r="AB3296" s="11">
        <v>13.757</v>
      </c>
      <c r="AC3296" s="11">
        <v>1.9650000000000001</v>
      </c>
    </row>
    <row r="3297" spans="1:29" ht="11.5" hidden="1">
      <c r="A3297" s="15">
        <v>3280</v>
      </c>
      <c r="B3297" s="13" t="s">
        <v>1059</v>
      </c>
      <c r="C3297" s="21" t="s">
        <v>1287</v>
      </c>
      <c r="D3297" s="12">
        <v>19</v>
      </c>
      <c r="E3297" s="12">
        <v>804</v>
      </c>
      <c r="F3297" s="13" t="s">
        <v>1110</v>
      </c>
      <c r="G3297" s="12">
        <v>923</v>
      </c>
      <c r="H3297" s="12">
        <v>1995</v>
      </c>
      <c r="I3297" s="11">
        <v>1360.838</v>
      </c>
      <c r="J3297" s="11">
        <v>1706.88</v>
      </c>
      <c r="K3297" s="11">
        <v>1870.4480000000001</v>
      </c>
      <c r="L3297" s="11">
        <v>1834.547</v>
      </c>
      <c r="M3297" s="11">
        <v>1750.7190000000001</v>
      </c>
      <c r="N3297" s="11">
        <v>1645.82</v>
      </c>
      <c r="O3297" s="11">
        <v>1847.816</v>
      </c>
      <c r="P3297" s="11">
        <v>1968.896</v>
      </c>
      <c r="Q3297" s="11">
        <v>2067.9450000000002</v>
      </c>
      <c r="R3297" s="11">
        <v>1608.384</v>
      </c>
      <c r="S3297" s="11">
        <v>1371.76</v>
      </c>
      <c r="T3297" s="11">
        <v>2076.4899999999998</v>
      </c>
      <c r="U3297" s="11">
        <v>1375.575</v>
      </c>
      <c r="V3297" s="11">
        <v>1732.3889999999999</v>
      </c>
      <c r="W3297" s="11">
        <v>1279.049</v>
      </c>
      <c r="X3297" s="11">
        <v>691.86599999999999</v>
      </c>
      <c r="Y3297" s="11">
        <v>616.08000000000004</v>
      </c>
      <c r="Z3297" s="11">
        <v>277.73200000000003</v>
      </c>
      <c r="AA3297" s="11">
        <v>74.807000000000002</v>
      </c>
      <c r="AB3297" s="11">
        <v>12.33</v>
      </c>
      <c r="AC3297" s="11">
        <v>1.6240000000000001</v>
      </c>
    </row>
    <row r="3298" spans="1:29" ht="11.5" hidden="1">
      <c r="A3298" s="15">
        <v>3281</v>
      </c>
      <c r="B3298" s="13" t="s">
        <v>1059</v>
      </c>
      <c r="C3298" s="21" t="s">
        <v>1287</v>
      </c>
      <c r="D3298" s="12">
        <v>19</v>
      </c>
      <c r="E3298" s="12">
        <v>804</v>
      </c>
      <c r="F3298" s="13" t="s">
        <v>1110</v>
      </c>
      <c r="G3298" s="12">
        <v>923</v>
      </c>
      <c r="H3298" s="12">
        <v>2000</v>
      </c>
      <c r="I3298" s="11">
        <v>1050.8389999999999</v>
      </c>
      <c r="J3298" s="11">
        <v>1336.2139999999999</v>
      </c>
      <c r="K3298" s="11">
        <v>1684.171</v>
      </c>
      <c r="L3298" s="11">
        <v>1854.347</v>
      </c>
      <c r="M3298" s="11">
        <v>1789.8720000000001</v>
      </c>
      <c r="N3298" s="11">
        <v>1694.9849999999999</v>
      </c>
      <c r="O3298" s="11">
        <v>1614.11</v>
      </c>
      <c r="P3298" s="11">
        <v>1814.123</v>
      </c>
      <c r="Q3298" s="11">
        <v>1927.2619999999999</v>
      </c>
      <c r="R3298" s="11">
        <v>2013.5250000000001</v>
      </c>
      <c r="S3298" s="11">
        <v>1552.6120000000001</v>
      </c>
      <c r="T3298" s="11">
        <v>1313.046</v>
      </c>
      <c r="U3298" s="11">
        <v>1949.14</v>
      </c>
      <c r="V3298" s="11">
        <v>1242.6030000000001</v>
      </c>
      <c r="W3298" s="11">
        <v>1473.8789999999999</v>
      </c>
      <c r="X3298" s="11">
        <v>974.524</v>
      </c>
      <c r="Y3298" s="11">
        <v>437.45299999999997</v>
      </c>
      <c r="Z3298" s="11">
        <v>285.51</v>
      </c>
      <c r="AA3298" s="11">
        <v>82.072999999999993</v>
      </c>
      <c r="AB3298" s="11">
        <v>12.840999999999999</v>
      </c>
      <c r="AC3298" s="11">
        <v>1.2729999999999999</v>
      </c>
    </row>
    <row r="3299" spans="1:29" ht="11.5" hidden="1">
      <c r="A3299" s="15">
        <v>3282</v>
      </c>
      <c r="B3299" s="13" t="s">
        <v>1059</v>
      </c>
      <c r="C3299" s="21" t="s">
        <v>1287</v>
      </c>
      <c r="D3299" s="12">
        <v>19</v>
      </c>
      <c r="E3299" s="12">
        <v>804</v>
      </c>
      <c r="F3299" s="13" t="s">
        <v>1110</v>
      </c>
      <c r="G3299" s="12">
        <v>923</v>
      </c>
      <c r="H3299" s="12">
        <v>2005</v>
      </c>
      <c r="I3299" s="11">
        <v>962.28599999999994</v>
      </c>
      <c r="J3299" s="11">
        <v>1049.5920000000001</v>
      </c>
      <c r="K3299" s="11">
        <v>1326.4010000000001</v>
      </c>
      <c r="L3299" s="11">
        <v>1674.299</v>
      </c>
      <c r="M3299" s="11">
        <v>1842.817</v>
      </c>
      <c r="N3299" s="11">
        <v>1765.8140000000001</v>
      </c>
      <c r="O3299" s="11">
        <v>1668.915</v>
      </c>
      <c r="P3299" s="11">
        <v>1592.5719999999999</v>
      </c>
      <c r="Q3299" s="11">
        <v>1785.6690000000001</v>
      </c>
      <c r="R3299" s="11">
        <v>1886.038</v>
      </c>
      <c r="S3299" s="11">
        <v>1952.2180000000001</v>
      </c>
      <c r="T3299" s="11">
        <v>1485.2739999999999</v>
      </c>
      <c r="U3299" s="11">
        <v>1231.6389999999999</v>
      </c>
      <c r="V3299" s="11">
        <v>1774.8689999999999</v>
      </c>
      <c r="W3299" s="11">
        <v>1062.7629999999999</v>
      </c>
      <c r="X3299" s="11">
        <v>1139.9949999999999</v>
      </c>
      <c r="Y3299" s="11">
        <v>630.47799999999995</v>
      </c>
      <c r="Z3299" s="11">
        <v>207.52799999999999</v>
      </c>
      <c r="AA3299" s="11">
        <v>86.135999999999996</v>
      </c>
      <c r="AB3299" s="11">
        <v>14.093</v>
      </c>
      <c r="AC3299" s="11">
        <v>1.2729999999999999</v>
      </c>
    </row>
    <row r="3300" spans="1:29" ht="11.5" hidden="1">
      <c r="A3300" s="15">
        <v>3283</v>
      </c>
      <c r="B3300" s="13" t="s">
        <v>1059</v>
      </c>
      <c r="C3300" s="21" t="s">
        <v>1287</v>
      </c>
      <c r="D3300" s="12">
        <v>19</v>
      </c>
      <c r="E3300" s="12">
        <v>804</v>
      </c>
      <c r="F3300" s="13" t="s">
        <v>1110</v>
      </c>
      <c r="G3300" s="12">
        <v>923</v>
      </c>
      <c r="H3300" s="12">
        <v>2010</v>
      </c>
      <c r="I3300" s="11">
        <v>1154.95</v>
      </c>
      <c r="J3300" s="11">
        <v>950.41899999999998</v>
      </c>
      <c r="K3300" s="11">
        <v>1039.02</v>
      </c>
      <c r="L3300" s="11">
        <v>1339.193</v>
      </c>
      <c r="M3300" s="11">
        <v>1764.1890000000001</v>
      </c>
      <c r="N3300" s="11">
        <v>1815.827</v>
      </c>
      <c r="O3300" s="11">
        <v>1747.8050000000001</v>
      </c>
      <c r="P3300" s="11">
        <v>1642.585</v>
      </c>
      <c r="Q3300" s="11">
        <v>1559.749</v>
      </c>
      <c r="R3300" s="11">
        <v>1811.8320000000001</v>
      </c>
      <c r="S3300" s="11">
        <v>1840.1320000000001</v>
      </c>
      <c r="T3300" s="11">
        <v>1825.222</v>
      </c>
      <c r="U3300" s="11">
        <v>1389.634</v>
      </c>
      <c r="V3300" s="11">
        <v>1177.664</v>
      </c>
      <c r="W3300" s="11">
        <v>1562.09</v>
      </c>
      <c r="X3300" s="11">
        <v>834.00099999999998</v>
      </c>
      <c r="Y3300" s="11">
        <v>798.85199999999998</v>
      </c>
      <c r="Z3300" s="11">
        <v>313.25200000000001</v>
      </c>
      <c r="AA3300" s="11">
        <v>69.718000000000004</v>
      </c>
      <c r="AB3300" s="11">
        <v>17.512</v>
      </c>
      <c r="AC3300" s="11">
        <v>1.6240000000000001</v>
      </c>
    </row>
    <row r="3301" spans="1:29" ht="11.5" hidden="1">
      <c r="A3301" s="15">
        <v>3284</v>
      </c>
      <c r="B3301" s="13" t="s">
        <v>1059</v>
      </c>
      <c r="C3301" s="21" t="s">
        <v>1287</v>
      </c>
      <c r="D3301" s="12">
        <v>19</v>
      </c>
      <c r="E3301" s="12">
        <v>804</v>
      </c>
      <c r="F3301" s="13" t="s">
        <v>1110</v>
      </c>
      <c r="G3301" s="12">
        <v>923</v>
      </c>
      <c r="H3301" s="12">
        <v>2015</v>
      </c>
      <c r="I3301" s="11">
        <v>1202.143</v>
      </c>
      <c r="J3301" s="11">
        <v>1167.126</v>
      </c>
      <c r="K3301" s="11">
        <v>956.64200000000005</v>
      </c>
      <c r="L3301" s="11">
        <v>1044.1959999999999</v>
      </c>
      <c r="M3301" s="11">
        <v>1345.7149999999999</v>
      </c>
      <c r="N3301" s="11">
        <v>1767.4480000000001</v>
      </c>
      <c r="O3301" s="11">
        <v>1808.299</v>
      </c>
      <c r="P3301" s="11">
        <v>1727.8530000000001</v>
      </c>
      <c r="Q3301" s="11">
        <v>1617.402</v>
      </c>
      <c r="R3301" s="11">
        <v>1532.1379999999999</v>
      </c>
      <c r="S3301" s="11">
        <v>1772.3109999999999</v>
      </c>
      <c r="T3301" s="11">
        <v>1778.1790000000001</v>
      </c>
      <c r="U3301" s="11">
        <v>1727.9939999999999</v>
      </c>
      <c r="V3301" s="11">
        <v>1279.4290000000001</v>
      </c>
      <c r="W3301" s="11">
        <v>1035.0450000000001</v>
      </c>
      <c r="X3301" s="11">
        <v>1254.855</v>
      </c>
      <c r="Y3301" s="11">
        <v>576.56600000000003</v>
      </c>
      <c r="Z3301" s="11">
        <v>418.69400000000002</v>
      </c>
      <c r="AA3301" s="11">
        <v>111.218</v>
      </c>
      <c r="AB3301" s="11">
        <v>14.484</v>
      </c>
      <c r="AC3301" s="11">
        <v>1.9350000000000001</v>
      </c>
    </row>
    <row r="3302" spans="1:29" ht="11.5" hidden="1">
      <c r="A3302" s="15">
        <v>3285</v>
      </c>
      <c r="B3302" s="13" t="s">
        <v>1059</v>
      </c>
      <c r="C3302" s="21" t="s">
        <v>1287</v>
      </c>
      <c r="D3302" s="12">
        <v>19</v>
      </c>
      <c r="E3302" s="12">
        <v>804</v>
      </c>
      <c r="F3302" s="13" t="s">
        <v>1110</v>
      </c>
      <c r="G3302" s="12">
        <v>923</v>
      </c>
      <c r="H3302" s="12">
        <v>2020</v>
      </c>
      <c r="I3302" s="11">
        <v>1026.31</v>
      </c>
      <c r="J3302" s="11">
        <v>1201.0029999999999</v>
      </c>
      <c r="K3302" s="11">
        <v>1166.308</v>
      </c>
      <c r="L3302" s="11">
        <v>958.71799999999996</v>
      </c>
      <c r="M3302" s="11">
        <v>1045.248</v>
      </c>
      <c r="N3302" s="11">
        <v>1343.703</v>
      </c>
      <c r="O3302" s="11">
        <v>1759.9469999999999</v>
      </c>
      <c r="P3302" s="11">
        <v>1795.2550000000001</v>
      </c>
      <c r="Q3302" s="11">
        <v>1710.174</v>
      </c>
      <c r="R3302" s="11">
        <v>1595.6510000000001</v>
      </c>
      <c r="S3302" s="11">
        <v>1503.9960000000001</v>
      </c>
      <c r="T3302" s="11">
        <v>1723.704</v>
      </c>
      <c r="U3302" s="11">
        <v>1701.998</v>
      </c>
      <c r="V3302" s="11">
        <v>1612.778</v>
      </c>
      <c r="W3302" s="11">
        <v>1135.6780000000001</v>
      </c>
      <c r="X3302" s="11">
        <v>837.58299999999997</v>
      </c>
      <c r="Y3302" s="11">
        <v>867.34500000000003</v>
      </c>
      <c r="Z3302" s="11">
        <v>308.35300000000001</v>
      </c>
      <c r="AA3302" s="11">
        <v>151.726</v>
      </c>
      <c r="AB3302" s="11">
        <v>23.466999999999999</v>
      </c>
      <c r="AC3302" s="11">
        <v>1.6659999999999999</v>
      </c>
    </row>
    <row r="3303" spans="1:29" ht="11.5" hidden="1">
      <c r="A3303" s="26">
        <v>3286</v>
      </c>
      <c r="B3303" s="24" t="s">
        <v>1059</v>
      </c>
      <c r="C3303" s="25" t="s">
        <v>1288</v>
      </c>
      <c r="D3303" s="23"/>
      <c r="E3303" s="23">
        <v>924</v>
      </c>
      <c r="F3303" s="24" t="s">
        <v>1109</v>
      </c>
      <c r="G3303" s="23">
        <v>917</v>
      </c>
      <c r="H3303" s="23">
        <v>1950</v>
      </c>
      <c r="I3303" s="22">
        <v>3434.902</v>
      </c>
      <c r="J3303" s="22">
        <v>2939.3870000000002</v>
      </c>
      <c r="K3303" s="22">
        <v>2693.1120000000001</v>
      </c>
      <c r="L3303" s="22">
        <v>2637.9929999999999</v>
      </c>
      <c r="M3303" s="22">
        <v>2799.1280000000002</v>
      </c>
      <c r="N3303" s="22">
        <v>3034.607</v>
      </c>
      <c r="O3303" s="22">
        <v>2727.03</v>
      </c>
      <c r="P3303" s="22">
        <v>3004.4879999999998</v>
      </c>
      <c r="Q3303" s="22">
        <v>2962.6239999999998</v>
      </c>
      <c r="R3303" s="22">
        <v>2777.6439999999998</v>
      </c>
      <c r="S3303" s="22">
        <v>2521.663</v>
      </c>
      <c r="T3303" s="22">
        <v>2225.2919999999999</v>
      </c>
      <c r="U3303" s="22">
        <v>1994.2</v>
      </c>
      <c r="V3303" s="22">
        <v>1706.682</v>
      </c>
      <c r="W3303" s="22">
        <v>1353.105</v>
      </c>
      <c r="X3303" s="22">
        <v>895.52200000000005</v>
      </c>
      <c r="Y3303" s="22">
        <v>474.33199999999999</v>
      </c>
      <c r="Z3303" s="22">
        <v>188.54599999999999</v>
      </c>
      <c r="AA3303" s="22">
        <v>46.89</v>
      </c>
      <c r="AB3303" s="22">
        <v>6.6959999999999997</v>
      </c>
      <c r="AC3303" s="22">
        <v>0.437</v>
      </c>
    </row>
    <row r="3304" spans="1:29" ht="11.5" hidden="1">
      <c r="A3304" s="26">
        <v>3287</v>
      </c>
      <c r="B3304" s="24" t="s">
        <v>1059</v>
      </c>
      <c r="C3304" s="25" t="s">
        <v>1288</v>
      </c>
      <c r="D3304" s="23"/>
      <c r="E3304" s="23">
        <v>924</v>
      </c>
      <c r="F3304" s="24" t="s">
        <v>1109</v>
      </c>
      <c r="G3304" s="23">
        <v>917</v>
      </c>
      <c r="H3304" s="23">
        <v>1955</v>
      </c>
      <c r="I3304" s="22">
        <v>3068.4319999999998</v>
      </c>
      <c r="J3304" s="22">
        <v>3376.1480000000001</v>
      </c>
      <c r="K3304" s="22">
        <v>2926.03</v>
      </c>
      <c r="L3304" s="22">
        <v>2673.6329999999998</v>
      </c>
      <c r="M3304" s="22">
        <v>2596.424</v>
      </c>
      <c r="N3304" s="22">
        <v>2752.7370000000001</v>
      </c>
      <c r="O3304" s="22">
        <v>2976.5459999999998</v>
      </c>
      <c r="P3304" s="22">
        <v>2665.02</v>
      </c>
      <c r="Q3304" s="22">
        <v>2937.692</v>
      </c>
      <c r="R3304" s="22">
        <v>2876.7089999999998</v>
      </c>
      <c r="S3304" s="22">
        <v>2687.7620000000002</v>
      </c>
      <c r="T3304" s="22">
        <v>2398.261</v>
      </c>
      <c r="U3304" s="22">
        <v>2084.3910000000001</v>
      </c>
      <c r="V3304" s="22">
        <v>1803.616</v>
      </c>
      <c r="W3304" s="22">
        <v>1440.8409999999999</v>
      </c>
      <c r="X3304" s="22">
        <v>1011.879</v>
      </c>
      <c r="Y3304" s="22">
        <v>553.11300000000006</v>
      </c>
      <c r="Z3304" s="22">
        <v>214.11600000000001</v>
      </c>
      <c r="AA3304" s="22">
        <v>56.768000000000001</v>
      </c>
      <c r="AB3304" s="22">
        <v>8.2490000000000006</v>
      </c>
      <c r="AC3304" s="22">
        <v>0.628</v>
      </c>
    </row>
    <row r="3305" spans="1:29" ht="11.5" hidden="1">
      <c r="A3305" s="26">
        <v>3288</v>
      </c>
      <c r="B3305" s="24" t="s">
        <v>1059</v>
      </c>
      <c r="C3305" s="25" t="s">
        <v>1288</v>
      </c>
      <c r="D3305" s="23"/>
      <c r="E3305" s="23">
        <v>924</v>
      </c>
      <c r="F3305" s="24" t="s">
        <v>1109</v>
      </c>
      <c r="G3305" s="23">
        <v>917</v>
      </c>
      <c r="H3305" s="23">
        <v>1960</v>
      </c>
      <c r="I3305" s="22">
        <v>3203.2669999999998</v>
      </c>
      <c r="J3305" s="22">
        <v>3041.0140000000001</v>
      </c>
      <c r="K3305" s="22">
        <v>3369.32</v>
      </c>
      <c r="L3305" s="22">
        <v>2936.0859999999998</v>
      </c>
      <c r="M3305" s="22">
        <v>2662.2620000000002</v>
      </c>
      <c r="N3305" s="22">
        <v>2570.0189999999998</v>
      </c>
      <c r="O3305" s="22">
        <v>2717.893</v>
      </c>
      <c r="P3305" s="22">
        <v>2943.1669999999999</v>
      </c>
      <c r="Q3305" s="22">
        <v>2648.0529999999999</v>
      </c>
      <c r="R3305" s="22">
        <v>2884.5</v>
      </c>
      <c r="S3305" s="22">
        <v>2808.402</v>
      </c>
      <c r="T3305" s="22">
        <v>2594.8359999999998</v>
      </c>
      <c r="U3305" s="22">
        <v>2275.4450000000002</v>
      </c>
      <c r="V3305" s="22">
        <v>1912.0229999999999</v>
      </c>
      <c r="W3305" s="22">
        <v>1544.704</v>
      </c>
      <c r="X3305" s="22">
        <v>1087.5809999999999</v>
      </c>
      <c r="Y3305" s="22">
        <v>635.18399999999997</v>
      </c>
      <c r="Z3305" s="22">
        <v>259.375</v>
      </c>
      <c r="AA3305" s="22">
        <v>67.406000000000006</v>
      </c>
      <c r="AB3305" s="22">
        <v>10.537000000000001</v>
      </c>
      <c r="AC3305" s="22">
        <v>0.81699999999999995</v>
      </c>
    </row>
    <row r="3306" spans="1:29" ht="11.5" hidden="1">
      <c r="A3306" s="26">
        <v>3289</v>
      </c>
      <c r="B3306" s="24" t="s">
        <v>1059</v>
      </c>
      <c r="C3306" s="25" t="s">
        <v>1288</v>
      </c>
      <c r="D3306" s="23"/>
      <c r="E3306" s="23">
        <v>924</v>
      </c>
      <c r="F3306" s="24" t="s">
        <v>1109</v>
      </c>
      <c r="G3306" s="23">
        <v>917</v>
      </c>
      <c r="H3306" s="23">
        <v>1965</v>
      </c>
      <c r="I3306" s="22">
        <v>3584.0680000000002</v>
      </c>
      <c r="J3306" s="22">
        <v>3186.8719999999998</v>
      </c>
      <c r="K3306" s="22">
        <v>3042.0340000000001</v>
      </c>
      <c r="L3306" s="22">
        <v>3349.2249999999999</v>
      </c>
      <c r="M3306" s="22">
        <v>2909.7559999999999</v>
      </c>
      <c r="N3306" s="22">
        <v>2650.3939999999998</v>
      </c>
      <c r="O3306" s="22">
        <v>2552.3829999999998</v>
      </c>
      <c r="P3306" s="22">
        <v>2711.1619999999998</v>
      </c>
      <c r="Q3306" s="22">
        <v>2925.4780000000001</v>
      </c>
      <c r="R3306" s="22">
        <v>2597.9259999999999</v>
      </c>
      <c r="S3306" s="22">
        <v>2819.7510000000002</v>
      </c>
      <c r="T3306" s="22">
        <v>2729.645</v>
      </c>
      <c r="U3306" s="22">
        <v>2474.511</v>
      </c>
      <c r="V3306" s="22">
        <v>2088.4110000000001</v>
      </c>
      <c r="W3306" s="22">
        <v>1643.9949999999999</v>
      </c>
      <c r="X3306" s="22">
        <v>1205.7539999999999</v>
      </c>
      <c r="Y3306" s="22">
        <v>715.76800000000003</v>
      </c>
      <c r="Z3306" s="22">
        <v>304.38499999999999</v>
      </c>
      <c r="AA3306" s="22">
        <v>84.106999999999999</v>
      </c>
      <c r="AB3306" s="22">
        <v>13.041</v>
      </c>
      <c r="AC3306" s="22">
        <v>1.1399999999999999</v>
      </c>
    </row>
    <row r="3307" spans="1:29" ht="11.5" hidden="1">
      <c r="A3307" s="26">
        <v>3290</v>
      </c>
      <c r="B3307" s="24" t="s">
        <v>1059</v>
      </c>
      <c r="C3307" s="25" t="s">
        <v>1288</v>
      </c>
      <c r="D3307" s="23"/>
      <c r="E3307" s="23">
        <v>924</v>
      </c>
      <c r="F3307" s="24" t="s">
        <v>1109</v>
      </c>
      <c r="G3307" s="23">
        <v>917</v>
      </c>
      <c r="H3307" s="23">
        <v>1970</v>
      </c>
      <c r="I3307" s="22">
        <v>3507.9609999999998</v>
      </c>
      <c r="J3307" s="22">
        <v>3557.7440000000001</v>
      </c>
      <c r="K3307" s="22">
        <v>3181.1640000000002</v>
      </c>
      <c r="L3307" s="22">
        <v>3058.4079999999999</v>
      </c>
      <c r="M3307" s="22">
        <v>3368.5410000000002</v>
      </c>
      <c r="N3307" s="22">
        <v>2866.3560000000002</v>
      </c>
      <c r="O3307" s="22">
        <v>2614.567</v>
      </c>
      <c r="P3307" s="22">
        <v>2530.4699999999998</v>
      </c>
      <c r="Q3307" s="22">
        <v>2685.7020000000002</v>
      </c>
      <c r="R3307" s="22">
        <v>2884.0509999999999</v>
      </c>
      <c r="S3307" s="22">
        <v>2535.8960000000002</v>
      </c>
      <c r="T3307" s="22">
        <v>2728.3760000000002</v>
      </c>
      <c r="U3307" s="22">
        <v>2602.9639999999999</v>
      </c>
      <c r="V3307" s="22">
        <v>2284.8870000000002</v>
      </c>
      <c r="W3307" s="22">
        <v>1823.35</v>
      </c>
      <c r="X3307" s="22">
        <v>1287.155</v>
      </c>
      <c r="Y3307" s="22">
        <v>799.47500000000002</v>
      </c>
      <c r="Z3307" s="22">
        <v>361.88600000000002</v>
      </c>
      <c r="AA3307" s="22">
        <v>105.495</v>
      </c>
      <c r="AB3307" s="22">
        <v>17.719000000000001</v>
      </c>
      <c r="AC3307" s="22">
        <v>1.5780000000000001</v>
      </c>
    </row>
    <row r="3308" spans="1:29" ht="11.5" hidden="1">
      <c r="A3308" s="26">
        <v>3291</v>
      </c>
      <c r="B3308" s="24" t="s">
        <v>1059</v>
      </c>
      <c r="C3308" s="25" t="s">
        <v>1288</v>
      </c>
      <c r="D3308" s="23"/>
      <c r="E3308" s="23">
        <v>924</v>
      </c>
      <c r="F3308" s="24" t="s">
        <v>1109</v>
      </c>
      <c r="G3308" s="23">
        <v>917</v>
      </c>
      <c r="H3308" s="23">
        <v>1975</v>
      </c>
      <c r="I3308" s="22">
        <v>3099.502</v>
      </c>
      <c r="J3308" s="22">
        <v>3468.5630000000001</v>
      </c>
      <c r="K3308" s="22">
        <v>3546.7040000000002</v>
      </c>
      <c r="L3308" s="22">
        <v>3215.431</v>
      </c>
      <c r="M3308" s="22">
        <v>3100.3310000000001</v>
      </c>
      <c r="N3308" s="22">
        <v>3360.8829999999998</v>
      </c>
      <c r="O3308" s="22">
        <v>2842.8409999999999</v>
      </c>
      <c r="P3308" s="22">
        <v>2599.518</v>
      </c>
      <c r="Q3308" s="22">
        <v>2506.683</v>
      </c>
      <c r="R3308" s="22">
        <v>2647.21</v>
      </c>
      <c r="S3308" s="22">
        <v>2824.366</v>
      </c>
      <c r="T3308" s="22">
        <v>2459.3809999999999</v>
      </c>
      <c r="U3308" s="22">
        <v>2603.8980000000001</v>
      </c>
      <c r="V3308" s="22">
        <v>2409.5169999999998</v>
      </c>
      <c r="W3308" s="22">
        <v>2008.107</v>
      </c>
      <c r="X3308" s="22">
        <v>1448.008</v>
      </c>
      <c r="Y3308" s="22">
        <v>885.94</v>
      </c>
      <c r="Z3308" s="22">
        <v>417.64499999999998</v>
      </c>
      <c r="AA3308" s="22">
        <v>130.339</v>
      </c>
      <c r="AB3308" s="22">
        <v>22.625</v>
      </c>
      <c r="AC3308" s="22">
        <v>2.141</v>
      </c>
    </row>
    <row r="3309" spans="1:29" ht="11.5" hidden="1">
      <c r="A3309" s="26">
        <v>3292</v>
      </c>
      <c r="B3309" s="24" t="s">
        <v>1059</v>
      </c>
      <c r="C3309" s="25" t="s">
        <v>1288</v>
      </c>
      <c r="D3309" s="23"/>
      <c r="E3309" s="23">
        <v>924</v>
      </c>
      <c r="F3309" s="24" t="s">
        <v>1109</v>
      </c>
      <c r="G3309" s="23">
        <v>917</v>
      </c>
      <c r="H3309" s="23">
        <v>1980</v>
      </c>
      <c r="I3309" s="22">
        <v>2775.4720000000002</v>
      </c>
      <c r="J3309" s="22">
        <v>3089.11</v>
      </c>
      <c r="K3309" s="22">
        <v>3473.5610000000001</v>
      </c>
      <c r="L3309" s="22">
        <v>3584.9589999999998</v>
      </c>
      <c r="M3309" s="22">
        <v>3256.8820000000001</v>
      </c>
      <c r="N3309" s="22">
        <v>3100.5079999999998</v>
      </c>
      <c r="O3309" s="22">
        <v>3346.9059999999999</v>
      </c>
      <c r="P3309" s="22">
        <v>2833.9360000000001</v>
      </c>
      <c r="Q3309" s="22">
        <v>2587.453</v>
      </c>
      <c r="R3309" s="22">
        <v>2483.9769999999999</v>
      </c>
      <c r="S3309" s="22">
        <v>2595.8719999999998</v>
      </c>
      <c r="T3309" s="22">
        <v>2739.2109999999998</v>
      </c>
      <c r="U3309" s="22">
        <v>2350.06</v>
      </c>
      <c r="V3309" s="22">
        <v>2420.89</v>
      </c>
      <c r="W3309" s="22">
        <v>2133.9209999999998</v>
      </c>
      <c r="X3309" s="22">
        <v>1626.184</v>
      </c>
      <c r="Y3309" s="22">
        <v>1006.202</v>
      </c>
      <c r="Z3309" s="22">
        <v>476.08</v>
      </c>
      <c r="AA3309" s="22">
        <v>155.41999999999999</v>
      </c>
      <c r="AB3309" s="22">
        <v>29.274999999999999</v>
      </c>
      <c r="AC3309" s="22">
        <v>2.798</v>
      </c>
    </row>
    <row r="3310" spans="1:29" ht="11.5" hidden="1">
      <c r="A3310" s="26">
        <v>3293</v>
      </c>
      <c r="B3310" s="24" t="s">
        <v>1059</v>
      </c>
      <c r="C3310" s="25" t="s">
        <v>1288</v>
      </c>
      <c r="D3310" s="23"/>
      <c r="E3310" s="23">
        <v>924</v>
      </c>
      <c r="F3310" s="24" t="s">
        <v>1109</v>
      </c>
      <c r="G3310" s="23">
        <v>917</v>
      </c>
      <c r="H3310" s="23">
        <v>1985</v>
      </c>
      <c r="I3310" s="22">
        <v>2862.4430000000002</v>
      </c>
      <c r="J3310" s="22">
        <v>2778.87</v>
      </c>
      <c r="K3310" s="22">
        <v>3089.92</v>
      </c>
      <c r="L3310" s="22">
        <v>3487.596</v>
      </c>
      <c r="M3310" s="22">
        <v>3633.0450000000001</v>
      </c>
      <c r="N3310" s="22">
        <v>3248.5590000000002</v>
      </c>
      <c r="O3310" s="22">
        <v>3076.8220000000001</v>
      </c>
      <c r="P3310" s="22">
        <v>3340.0219999999999</v>
      </c>
      <c r="Q3310" s="22">
        <v>2811.6979999999999</v>
      </c>
      <c r="R3310" s="22">
        <v>2557.9209999999998</v>
      </c>
      <c r="S3310" s="22">
        <v>2441.886</v>
      </c>
      <c r="T3310" s="22">
        <v>2525.6590000000001</v>
      </c>
      <c r="U3310" s="22">
        <v>2619.9009999999998</v>
      </c>
      <c r="V3310" s="22">
        <v>2189.7710000000002</v>
      </c>
      <c r="W3310" s="22">
        <v>2156.614</v>
      </c>
      <c r="X3310" s="22">
        <v>1754.0260000000001</v>
      </c>
      <c r="Y3310" s="22">
        <v>1158.3130000000001</v>
      </c>
      <c r="Z3310" s="22">
        <v>566.01199999999994</v>
      </c>
      <c r="AA3310" s="22">
        <v>187.88900000000001</v>
      </c>
      <c r="AB3310" s="22">
        <v>37.640999999999998</v>
      </c>
      <c r="AC3310" s="22">
        <v>3.9489999999999998</v>
      </c>
    </row>
    <row r="3311" spans="1:29" ht="11.5" hidden="1">
      <c r="A3311" s="26">
        <v>3294</v>
      </c>
      <c r="B3311" s="24" t="s">
        <v>1059</v>
      </c>
      <c r="C3311" s="25" t="s">
        <v>1288</v>
      </c>
      <c r="D3311" s="23"/>
      <c r="E3311" s="23">
        <v>924</v>
      </c>
      <c r="F3311" s="24" t="s">
        <v>1109</v>
      </c>
      <c r="G3311" s="23">
        <v>917</v>
      </c>
      <c r="H3311" s="23">
        <v>1990</v>
      </c>
      <c r="I3311" s="22">
        <v>3022.9830000000002</v>
      </c>
      <c r="J3311" s="22">
        <v>2891.3470000000002</v>
      </c>
      <c r="K3311" s="22">
        <v>2800.8539999999998</v>
      </c>
      <c r="L3311" s="22">
        <v>3112.6460000000002</v>
      </c>
      <c r="M3311" s="22">
        <v>3514.694</v>
      </c>
      <c r="N3311" s="22">
        <v>3635.0219999999999</v>
      </c>
      <c r="O3311" s="22">
        <v>3268.1590000000001</v>
      </c>
      <c r="P3311" s="22">
        <v>3094.2890000000002</v>
      </c>
      <c r="Q3311" s="22">
        <v>3330.6909999999998</v>
      </c>
      <c r="R3311" s="22">
        <v>2789.681</v>
      </c>
      <c r="S3311" s="22">
        <v>2517.5369999999998</v>
      </c>
      <c r="T3311" s="22">
        <v>2380.5680000000002</v>
      </c>
      <c r="U3311" s="22">
        <v>2426.3629999999998</v>
      </c>
      <c r="V3311" s="22">
        <v>2452.011</v>
      </c>
      <c r="W3311" s="22">
        <v>1968.655</v>
      </c>
      <c r="X3311" s="22">
        <v>1798.0260000000001</v>
      </c>
      <c r="Y3311" s="22">
        <v>1285.9169999999999</v>
      </c>
      <c r="Z3311" s="22">
        <v>673.92</v>
      </c>
      <c r="AA3311" s="22">
        <v>231.822</v>
      </c>
      <c r="AB3311" s="22">
        <v>46.915999999999997</v>
      </c>
      <c r="AC3311" s="22">
        <v>5.2149999999999999</v>
      </c>
    </row>
    <row r="3312" spans="1:29" ht="11.5" hidden="1">
      <c r="A3312" s="26">
        <v>3295</v>
      </c>
      <c r="B3312" s="24" t="s">
        <v>1059</v>
      </c>
      <c r="C3312" s="25" t="s">
        <v>1288</v>
      </c>
      <c r="D3312" s="23"/>
      <c r="E3312" s="23">
        <v>924</v>
      </c>
      <c r="F3312" s="24" t="s">
        <v>1109</v>
      </c>
      <c r="G3312" s="23">
        <v>917</v>
      </c>
      <c r="H3312" s="23">
        <v>1995</v>
      </c>
      <c r="I3312" s="22">
        <v>2988.6410000000001</v>
      </c>
      <c r="J3312" s="22">
        <v>3028.5630000000001</v>
      </c>
      <c r="K3312" s="22">
        <v>2900.7440000000001</v>
      </c>
      <c r="L3312" s="22">
        <v>2815.3960000000002</v>
      </c>
      <c r="M3312" s="22">
        <v>3152.944</v>
      </c>
      <c r="N3312" s="22">
        <v>3540.1970000000001</v>
      </c>
      <c r="O3312" s="22">
        <v>3627.585</v>
      </c>
      <c r="P3312" s="22">
        <v>3267.3710000000001</v>
      </c>
      <c r="Q3312" s="22">
        <v>3082.893</v>
      </c>
      <c r="R3312" s="22">
        <v>3298.2550000000001</v>
      </c>
      <c r="S3312" s="22">
        <v>2754.1289999999999</v>
      </c>
      <c r="T3312" s="22">
        <v>2464.4349999999999</v>
      </c>
      <c r="U3312" s="22">
        <v>2295.8760000000002</v>
      </c>
      <c r="V3312" s="22">
        <v>2279.2669999999998</v>
      </c>
      <c r="W3312" s="22">
        <v>2210.5430000000001</v>
      </c>
      <c r="X3312" s="22">
        <v>1660.722</v>
      </c>
      <c r="Y3312" s="22">
        <v>1340.0160000000001</v>
      </c>
      <c r="Z3312" s="22">
        <v>771.39400000000001</v>
      </c>
      <c r="AA3312" s="22">
        <v>286.55799999999999</v>
      </c>
      <c r="AB3312" s="22">
        <v>59.737000000000002</v>
      </c>
      <c r="AC3312" s="22">
        <v>6.601</v>
      </c>
    </row>
    <row r="3313" spans="1:29" ht="11.5" hidden="1">
      <c r="A3313" s="26">
        <v>3296</v>
      </c>
      <c r="B3313" s="24" t="s">
        <v>1059</v>
      </c>
      <c r="C3313" s="25" t="s">
        <v>1288</v>
      </c>
      <c r="D3313" s="23"/>
      <c r="E3313" s="23">
        <v>924</v>
      </c>
      <c r="F3313" s="24" t="s">
        <v>1109</v>
      </c>
      <c r="G3313" s="23">
        <v>917</v>
      </c>
      <c r="H3313" s="23">
        <v>2000</v>
      </c>
      <c r="I3313" s="22">
        <v>2722.9229999999998</v>
      </c>
      <c r="J3313" s="22">
        <v>2998.3290000000002</v>
      </c>
      <c r="K3313" s="22">
        <v>3042.1</v>
      </c>
      <c r="L3313" s="22">
        <v>2905.3690000000001</v>
      </c>
      <c r="M3313" s="22">
        <v>2894.5120000000002</v>
      </c>
      <c r="N3313" s="22">
        <v>3259.6190000000001</v>
      </c>
      <c r="O3313" s="22">
        <v>3601.1509999999998</v>
      </c>
      <c r="P3313" s="22">
        <v>3644.2669999999998</v>
      </c>
      <c r="Q3313" s="22">
        <v>3267.8139999999999</v>
      </c>
      <c r="R3313" s="22">
        <v>3068.2179999999998</v>
      </c>
      <c r="S3313" s="22">
        <v>3255.9229999999998</v>
      </c>
      <c r="T3313" s="22">
        <v>2703.4769999999999</v>
      </c>
      <c r="U3313" s="22">
        <v>2391.3850000000002</v>
      </c>
      <c r="V3313" s="22">
        <v>2181.7449999999999</v>
      </c>
      <c r="W3313" s="22">
        <v>2076.09</v>
      </c>
      <c r="X3313" s="22">
        <v>1881.8330000000001</v>
      </c>
      <c r="Y3313" s="22">
        <v>1269.299</v>
      </c>
      <c r="Z3313" s="22">
        <v>822.80799999999999</v>
      </c>
      <c r="AA3313" s="22">
        <v>334.66199999999998</v>
      </c>
      <c r="AB3313" s="22">
        <v>74.021000000000001</v>
      </c>
      <c r="AC3313" s="22">
        <v>8.1989999999999998</v>
      </c>
    </row>
    <row r="3314" spans="1:29" ht="11.5" hidden="1">
      <c r="A3314" s="26">
        <v>3297</v>
      </c>
      <c r="B3314" s="24" t="s">
        <v>1059</v>
      </c>
      <c r="C3314" s="25" t="s">
        <v>1288</v>
      </c>
      <c r="D3314" s="23"/>
      <c r="E3314" s="23">
        <v>924</v>
      </c>
      <c r="F3314" s="24" t="s">
        <v>1109</v>
      </c>
      <c r="G3314" s="23">
        <v>917</v>
      </c>
      <c r="H3314" s="23">
        <v>2005</v>
      </c>
      <c r="I3314" s="22">
        <v>2681.56</v>
      </c>
      <c r="J3314" s="22">
        <v>2737.433</v>
      </c>
      <c r="K3314" s="22">
        <v>3012.2130000000002</v>
      </c>
      <c r="L3314" s="22">
        <v>3088.4409999999998</v>
      </c>
      <c r="M3314" s="22">
        <v>3064.62</v>
      </c>
      <c r="N3314" s="22">
        <v>3055.4650000000001</v>
      </c>
      <c r="O3314" s="22">
        <v>3351.5430000000001</v>
      </c>
      <c r="P3314" s="22">
        <v>3640.0619999999999</v>
      </c>
      <c r="Q3314" s="22">
        <v>3652.364</v>
      </c>
      <c r="R3314" s="22">
        <v>3247.5590000000002</v>
      </c>
      <c r="S3314" s="22">
        <v>3023.7049999999999</v>
      </c>
      <c r="T3314" s="22">
        <v>3182.7840000000001</v>
      </c>
      <c r="U3314" s="22">
        <v>2617.7280000000001</v>
      </c>
      <c r="V3314" s="22">
        <v>2278.1129999999998</v>
      </c>
      <c r="W3314" s="22">
        <v>2012.9190000000001</v>
      </c>
      <c r="X3314" s="22">
        <v>1797.787</v>
      </c>
      <c r="Y3314" s="22">
        <v>1459.066</v>
      </c>
      <c r="Z3314" s="22">
        <v>806.02099999999996</v>
      </c>
      <c r="AA3314" s="22">
        <v>370.49</v>
      </c>
      <c r="AB3314" s="22">
        <v>89.77</v>
      </c>
      <c r="AC3314" s="22">
        <v>10.398999999999999</v>
      </c>
    </row>
    <row r="3315" spans="1:29" ht="11.5" hidden="1">
      <c r="A3315" s="26">
        <v>3298</v>
      </c>
      <c r="B3315" s="24" t="s">
        <v>1059</v>
      </c>
      <c r="C3315" s="25" t="s">
        <v>1288</v>
      </c>
      <c r="D3315" s="23"/>
      <c r="E3315" s="23">
        <v>924</v>
      </c>
      <c r="F3315" s="24" t="s">
        <v>1109</v>
      </c>
      <c r="G3315" s="23">
        <v>917</v>
      </c>
      <c r="H3315" s="23">
        <v>2010</v>
      </c>
      <c r="I3315" s="22">
        <v>2985.5140000000001</v>
      </c>
      <c r="J3315" s="22">
        <v>2727.9470000000001</v>
      </c>
      <c r="K3315" s="22">
        <v>2814.73</v>
      </c>
      <c r="L3315" s="22">
        <v>3140.5729999999999</v>
      </c>
      <c r="M3315" s="22">
        <v>3342.011</v>
      </c>
      <c r="N3315" s="22">
        <v>3364.3220000000001</v>
      </c>
      <c r="O3315" s="22">
        <v>3286.576</v>
      </c>
      <c r="P3315" s="22">
        <v>3401.1219999999998</v>
      </c>
      <c r="Q3315" s="22">
        <v>3643.931</v>
      </c>
      <c r="R3315" s="22">
        <v>3637.67</v>
      </c>
      <c r="S3315" s="22">
        <v>3278.395</v>
      </c>
      <c r="T3315" s="22">
        <v>3007.002</v>
      </c>
      <c r="U3315" s="22">
        <v>3131.875</v>
      </c>
      <c r="V3315" s="22">
        <v>2516.7109999999998</v>
      </c>
      <c r="W3315" s="22">
        <v>2120.491</v>
      </c>
      <c r="X3315" s="22">
        <v>1787.75</v>
      </c>
      <c r="Y3315" s="22">
        <v>1458.8679999999999</v>
      </c>
      <c r="Z3315" s="22">
        <v>963.08199999999999</v>
      </c>
      <c r="AA3315" s="22">
        <v>386.435</v>
      </c>
      <c r="AB3315" s="22">
        <v>106.55</v>
      </c>
      <c r="AC3315" s="22">
        <v>13.483000000000001</v>
      </c>
    </row>
    <row r="3316" spans="1:29" ht="11.5" hidden="1">
      <c r="A3316" s="26">
        <v>3299</v>
      </c>
      <c r="B3316" s="24" t="s">
        <v>1059</v>
      </c>
      <c r="C3316" s="25" t="s">
        <v>1288</v>
      </c>
      <c r="D3316" s="23"/>
      <c r="E3316" s="23">
        <v>924</v>
      </c>
      <c r="F3316" s="24" t="s">
        <v>1109</v>
      </c>
      <c r="G3316" s="23">
        <v>917</v>
      </c>
      <c r="H3316" s="23">
        <v>2015</v>
      </c>
      <c r="I3316" s="22">
        <v>3070.6779999999999</v>
      </c>
      <c r="J3316" s="22">
        <v>3020.2959999999998</v>
      </c>
      <c r="K3316" s="22">
        <v>2751.0079999999998</v>
      </c>
      <c r="L3316" s="22">
        <v>2904.6529999999998</v>
      </c>
      <c r="M3316" s="22">
        <v>3303.317</v>
      </c>
      <c r="N3316" s="22">
        <v>3477.5859999999998</v>
      </c>
      <c r="O3316" s="22">
        <v>3462.0059999999999</v>
      </c>
      <c r="P3316" s="22">
        <v>3352.9670000000001</v>
      </c>
      <c r="Q3316" s="22">
        <v>3427.9760000000001</v>
      </c>
      <c r="R3316" s="22">
        <v>3663.415</v>
      </c>
      <c r="S3316" s="22">
        <v>3607.53</v>
      </c>
      <c r="T3316" s="22">
        <v>3230.9549999999999</v>
      </c>
      <c r="U3316" s="22">
        <v>2925.83</v>
      </c>
      <c r="V3316" s="22">
        <v>3027.9369999999999</v>
      </c>
      <c r="W3316" s="22">
        <v>2348.4229999999998</v>
      </c>
      <c r="X3316" s="22">
        <v>1892.4739999999999</v>
      </c>
      <c r="Y3316" s="22">
        <v>1456.2070000000001</v>
      </c>
      <c r="Z3316" s="22">
        <v>995.81</v>
      </c>
      <c r="AA3316" s="22">
        <v>481.30599999999998</v>
      </c>
      <c r="AB3316" s="22">
        <v>117.57599999999999</v>
      </c>
      <c r="AC3316" s="22">
        <v>16.943000000000001</v>
      </c>
    </row>
    <row r="3317" spans="1:29" ht="11.5" hidden="1">
      <c r="A3317" s="26">
        <v>3300</v>
      </c>
      <c r="B3317" s="24" t="s">
        <v>1059</v>
      </c>
      <c r="C3317" s="25" t="s">
        <v>1288</v>
      </c>
      <c r="D3317" s="23"/>
      <c r="E3317" s="23">
        <v>924</v>
      </c>
      <c r="F3317" s="24" t="s">
        <v>1109</v>
      </c>
      <c r="G3317" s="23">
        <v>917</v>
      </c>
      <c r="H3317" s="23">
        <v>2020</v>
      </c>
      <c r="I3317" s="22">
        <v>2960.6959999999999</v>
      </c>
      <c r="J3317" s="22">
        <v>3095.4180000000001</v>
      </c>
      <c r="K3317" s="22">
        <v>3029.6320000000001</v>
      </c>
      <c r="L3317" s="22">
        <v>2842.2130000000002</v>
      </c>
      <c r="M3317" s="22">
        <v>3061.4670000000001</v>
      </c>
      <c r="N3317" s="22">
        <v>3464.7159999999999</v>
      </c>
      <c r="O3317" s="22">
        <v>3596.3649999999998</v>
      </c>
      <c r="P3317" s="22">
        <v>3517.875</v>
      </c>
      <c r="Q3317" s="22">
        <v>3383.6039999999998</v>
      </c>
      <c r="R3317" s="22">
        <v>3440.9810000000002</v>
      </c>
      <c r="S3317" s="22">
        <v>3630.384</v>
      </c>
      <c r="T3317" s="22">
        <v>3575.6979999999999</v>
      </c>
      <c r="U3317" s="22">
        <v>3152.125</v>
      </c>
      <c r="V3317" s="22">
        <v>2839.0210000000002</v>
      </c>
      <c r="W3317" s="22">
        <v>2824.8649999999998</v>
      </c>
      <c r="X3317" s="22">
        <v>2129.471</v>
      </c>
      <c r="Y3317" s="22">
        <v>1539.3710000000001</v>
      </c>
      <c r="Z3317" s="22">
        <v>1010.122</v>
      </c>
      <c r="AA3317" s="22">
        <v>509.798</v>
      </c>
      <c r="AB3317" s="22">
        <v>150.84299999999999</v>
      </c>
      <c r="AC3317" s="22">
        <v>19.224</v>
      </c>
    </row>
    <row r="3318" spans="1:29" ht="11.5" hidden="1">
      <c r="A3318" s="15">
        <v>3301</v>
      </c>
      <c r="B3318" s="13" t="s">
        <v>1059</v>
      </c>
      <c r="C3318" s="21" t="s">
        <v>1289</v>
      </c>
      <c r="D3318" s="12">
        <v>20</v>
      </c>
      <c r="E3318" s="12">
        <v>830</v>
      </c>
      <c r="F3318" s="13" t="s">
        <v>1110</v>
      </c>
      <c r="G3318" s="12">
        <v>924</v>
      </c>
      <c r="H3318" s="12">
        <v>1950</v>
      </c>
      <c r="I3318" s="11">
        <v>4.1840000000000002</v>
      </c>
      <c r="J3318" s="11">
        <v>3.0790000000000002</v>
      </c>
      <c r="K3318" s="11">
        <v>3.43</v>
      </c>
      <c r="L3318" s="11">
        <v>3.359</v>
      </c>
      <c r="M3318" s="11">
        <v>3.7040000000000002</v>
      </c>
      <c r="N3318" s="11">
        <v>3.8279999999999998</v>
      </c>
      <c r="O3318" s="11">
        <v>3.4990000000000001</v>
      </c>
      <c r="P3318" s="11">
        <v>3.927</v>
      </c>
      <c r="Q3318" s="11">
        <v>3.8330000000000002</v>
      </c>
      <c r="R3318" s="11">
        <v>3.5880000000000001</v>
      </c>
      <c r="S3318" s="11">
        <v>3.4380000000000002</v>
      </c>
      <c r="T3318" s="11">
        <v>3.0489999999999999</v>
      </c>
      <c r="U3318" s="11">
        <v>2.9209999999999998</v>
      </c>
      <c r="V3318" s="11">
        <v>2.52</v>
      </c>
      <c r="W3318" s="11">
        <v>2.0419999999999998</v>
      </c>
      <c r="X3318" s="11">
        <v>1.4159999999999999</v>
      </c>
      <c r="Y3318" s="11">
        <v>0.83399999999999996</v>
      </c>
      <c r="Z3318" s="11">
        <v>0.502</v>
      </c>
      <c r="AA3318" s="11">
        <v>0</v>
      </c>
      <c r="AB3318" s="11">
        <v>0</v>
      </c>
      <c r="AC3318" s="11">
        <v>0</v>
      </c>
    </row>
    <row r="3319" spans="1:29" ht="11.5" hidden="1">
      <c r="A3319" s="15">
        <v>3302</v>
      </c>
      <c r="B3319" s="13" t="s">
        <v>1059</v>
      </c>
      <c r="C3319" s="21" t="s">
        <v>1289</v>
      </c>
      <c r="D3319" s="12">
        <v>20</v>
      </c>
      <c r="E3319" s="12">
        <v>830</v>
      </c>
      <c r="F3319" s="13" t="s">
        <v>1110</v>
      </c>
      <c r="G3319" s="12">
        <v>924</v>
      </c>
      <c r="H3319" s="12">
        <v>1955</v>
      </c>
      <c r="I3319" s="11">
        <v>4.0599999999999996</v>
      </c>
      <c r="J3319" s="11">
        <v>3.2869999999999999</v>
      </c>
      <c r="K3319" s="11">
        <v>3.72</v>
      </c>
      <c r="L3319" s="11">
        <v>3.3330000000000002</v>
      </c>
      <c r="M3319" s="11">
        <v>3.7709999999999999</v>
      </c>
      <c r="N3319" s="11">
        <v>3.6640000000000001</v>
      </c>
      <c r="O3319" s="11">
        <v>3.5150000000000001</v>
      </c>
      <c r="P3319" s="11">
        <v>3.8180000000000001</v>
      </c>
      <c r="Q3319" s="11">
        <v>3.6869999999999998</v>
      </c>
      <c r="R3319" s="11">
        <v>3.7690000000000001</v>
      </c>
      <c r="S3319" s="11">
        <v>3.6669999999999998</v>
      </c>
      <c r="T3319" s="11">
        <v>3.3330000000000002</v>
      </c>
      <c r="U3319" s="11">
        <v>3.1309999999999998</v>
      </c>
      <c r="V3319" s="11">
        <v>2.6840000000000002</v>
      </c>
      <c r="W3319" s="11">
        <v>2.2090000000000001</v>
      </c>
      <c r="X3319" s="11">
        <v>1.577</v>
      </c>
      <c r="Y3319" s="11">
        <v>0.94099999999999995</v>
      </c>
      <c r="Z3319" s="11">
        <v>0.373</v>
      </c>
      <c r="AA3319" s="11">
        <v>0.14499999999999999</v>
      </c>
      <c r="AB3319" s="11">
        <v>0</v>
      </c>
      <c r="AC3319" s="11">
        <v>0</v>
      </c>
    </row>
    <row r="3320" spans="1:29" ht="11.5" hidden="1">
      <c r="A3320" s="15">
        <v>3303</v>
      </c>
      <c r="B3320" s="13" t="s">
        <v>1059</v>
      </c>
      <c r="C3320" s="21" t="s">
        <v>1289</v>
      </c>
      <c r="D3320" s="12">
        <v>20</v>
      </c>
      <c r="E3320" s="12">
        <v>830</v>
      </c>
      <c r="F3320" s="13" t="s">
        <v>1110</v>
      </c>
      <c r="G3320" s="12">
        <v>924</v>
      </c>
      <c r="H3320" s="12">
        <v>1960</v>
      </c>
      <c r="I3320" s="11">
        <v>3.9649999999999999</v>
      </c>
      <c r="J3320" s="11">
        <v>3.4780000000000002</v>
      </c>
      <c r="K3320" s="11">
        <v>4.0179999999999998</v>
      </c>
      <c r="L3320" s="11">
        <v>3.3</v>
      </c>
      <c r="M3320" s="11">
        <v>3.8380000000000001</v>
      </c>
      <c r="N3320" s="11">
        <v>3.5059999999999998</v>
      </c>
      <c r="O3320" s="11">
        <v>3.5230000000000001</v>
      </c>
      <c r="P3320" s="11">
        <v>3.7029999999999998</v>
      </c>
      <c r="Q3320" s="11">
        <v>3.5409999999999999</v>
      </c>
      <c r="R3320" s="11">
        <v>3.9510000000000001</v>
      </c>
      <c r="S3320" s="11">
        <v>3.911</v>
      </c>
      <c r="T3320" s="11">
        <v>3.6429999999999998</v>
      </c>
      <c r="U3320" s="11">
        <v>3.359</v>
      </c>
      <c r="V3320" s="11">
        <v>2.8730000000000002</v>
      </c>
      <c r="W3320" s="11">
        <v>2.41</v>
      </c>
      <c r="X3320" s="11">
        <v>1.7829999999999999</v>
      </c>
      <c r="Y3320" s="11">
        <v>1.08</v>
      </c>
      <c r="Z3320" s="11">
        <v>0.438</v>
      </c>
      <c r="AA3320" s="11">
        <v>0.114</v>
      </c>
      <c r="AB3320" s="11">
        <v>2.5000000000000001E-2</v>
      </c>
      <c r="AC3320" s="11">
        <v>0</v>
      </c>
    </row>
    <row r="3321" spans="1:29" ht="11.5" hidden="1">
      <c r="A3321" s="15">
        <v>3304</v>
      </c>
      <c r="B3321" s="13" t="s">
        <v>1059</v>
      </c>
      <c r="C3321" s="21" t="s">
        <v>1289</v>
      </c>
      <c r="D3321" s="12">
        <v>20</v>
      </c>
      <c r="E3321" s="12">
        <v>830</v>
      </c>
      <c r="F3321" s="13" t="s">
        <v>1110</v>
      </c>
      <c r="G3321" s="12">
        <v>924</v>
      </c>
      <c r="H3321" s="12">
        <v>1965</v>
      </c>
      <c r="I3321" s="11">
        <v>4.08</v>
      </c>
      <c r="J3321" s="11">
        <v>3.948</v>
      </c>
      <c r="K3321" s="11">
        <v>4.05</v>
      </c>
      <c r="L3321" s="11">
        <v>3.516</v>
      </c>
      <c r="M3321" s="11">
        <v>4.3899999999999997</v>
      </c>
      <c r="N3321" s="11">
        <v>3.7029999999999998</v>
      </c>
      <c r="O3321" s="11">
        <v>3.6850000000000001</v>
      </c>
      <c r="P3321" s="11">
        <v>3.63</v>
      </c>
      <c r="Q3321" s="11">
        <v>3.5830000000000002</v>
      </c>
      <c r="R3321" s="11">
        <v>3.9260000000000002</v>
      </c>
      <c r="S3321" s="11">
        <v>3.8359999999999999</v>
      </c>
      <c r="T3321" s="11">
        <v>3.8159999999999998</v>
      </c>
      <c r="U3321" s="11">
        <v>3.569</v>
      </c>
      <c r="V3321" s="11">
        <v>3.1120000000000001</v>
      </c>
      <c r="W3321" s="11">
        <v>2.5619999999999998</v>
      </c>
      <c r="X3321" s="11">
        <v>1.8779999999999999</v>
      </c>
      <c r="Y3321" s="11">
        <v>1.222</v>
      </c>
      <c r="Z3321" s="11">
        <v>0.51300000000000001</v>
      </c>
      <c r="AA3321" s="11">
        <v>0.13500000000000001</v>
      </c>
      <c r="AB3321" s="11">
        <v>1.9E-2</v>
      </c>
      <c r="AC3321" s="11">
        <v>2E-3</v>
      </c>
    </row>
    <row r="3322" spans="1:29" ht="11.5" hidden="1">
      <c r="A3322" s="15">
        <v>3305</v>
      </c>
      <c r="B3322" s="13" t="s">
        <v>1059</v>
      </c>
      <c r="C3322" s="21" t="s">
        <v>1289</v>
      </c>
      <c r="D3322" s="12">
        <v>20</v>
      </c>
      <c r="E3322" s="12">
        <v>830</v>
      </c>
      <c r="F3322" s="13" t="s">
        <v>1110</v>
      </c>
      <c r="G3322" s="12">
        <v>924</v>
      </c>
      <c r="H3322" s="12">
        <v>1970</v>
      </c>
      <c r="I3322" s="11">
        <v>4.2469999999999999</v>
      </c>
      <c r="J3322" s="11">
        <v>4.5110000000000001</v>
      </c>
      <c r="K3322" s="11">
        <v>4.0510000000000002</v>
      </c>
      <c r="L3322" s="11">
        <v>3.774</v>
      </c>
      <c r="M3322" s="11">
        <v>5.1189999999999998</v>
      </c>
      <c r="N3322" s="11">
        <v>3.9780000000000002</v>
      </c>
      <c r="O3322" s="11">
        <v>3.8759999999999999</v>
      </c>
      <c r="P3322" s="11">
        <v>3.5640000000000001</v>
      </c>
      <c r="Q3322" s="11">
        <v>3.6509999999999998</v>
      </c>
      <c r="R3322" s="11">
        <v>3.8479999999999999</v>
      </c>
      <c r="S3322" s="11">
        <v>3.7040000000000002</v>
      </c>
      <c r="T3322" s="11">
        <v>3.9550000000000001</v>
      </c>
      <c r="U3322" s="11">
        <v>3.78</v>
      </c>
      <c r="V3322" s="11">
        <v>3.3719999999999999</v>
      </c>
      <c r="W3322" s="11">
        <v>2.6960000000000002</v>
      </c>
      <c r="X3322" s="11">
        <v>1.9410000000000001</v>
      </c>
      <c r="Y3322" s="11">
        <v>1.359</v>
      </c>
      <c r="Z3322" s="11">
        <v>0.59699999999999998</v>
      </c>
      <c r="AA3322" s="11">
        <v>0.16600000000000001</v>
      </c>
      <c r="AB3322" s="11">
        <v>2.5000000000000001E-2</v>
      </c>
      <c r="AC3322" s="11">
        <v>2E-3</v>
      </c>
    </row>
    <row r="3323" spans="1:29" ht="11.5" hidden="1">
      <c r="A3323" s="15">
        <v>3306</v>
      </c>
      <c r="B3323" s="13" t="s">
        <v>1059</v>
      </c>
      <c r="C3323" s="21" t="s">
        <v>1289</v>
      </c>
      <c r="D3323" s="12">
        <v>20</v>
      </c>
      <c r="E3323" s="12">
        <v>830</v>
      </c>
      <c r="F3323" s="13" t="s">
        <v>1110</v>
      </c>
      <c r="G3323" s="12">
        <v>924</v>
      </c>
      <c r="H3323" s="12">
        <v>1975</v>
      </c>
      <c r="I3323" s="11">
        <v>3.5419999999999998</v>
      </c>
      <c r="J3323" s="11">
        <v>4.3179999999999996</v>
      </c>
      <c r="K3323" s="11">
        <v>4.5999999999999996</v>
      </c>
      <c r="L3323" s="11">
        <v>4.5620000000000003</v>
      </c>
      <c r="M3323" s="11">
        <v>5.2030000000000003</v>
      </c>
      <c r="N3323" s="11">
        <v>5.4569999999999999</v>
      </c>
      <c r="O3323" s="11">
        <v>4.0110000000000001</v>
      </c>
      <c r="P3323" s="11">
        <v>3.9350000000000001</v>
      </c>
      <c r="Q3323" s="11">
        <v>3.6749999999999998</v>
      </c>
      <c r="R3323" s="11">
        <v>3.7269999999999999</v>
      </c>
      <c r="S3323" s="11">
        <v>3.8730000000000002</v>
      </c>
      <c r="T3323" s="11">
        <v>3.351</v>
      </c>
      <c r="U3323" s="11">
        <v>3.839</v>
      </c>
      <c r="V3323" s="11">
        <v>3.4780000000000002</v>
      </c>
      <c r="W3323" s="11">
        <v>2.95</v>
      </c>
      <c r="X3323" s="11">
        <v>2.1619999999999999</v>
      </c>
      <c r="Y3323" s="11">
        <v>1.379</v>
      </c>
      <c r="Z3323" s="11">
        <v>0.67600000000000005</v>
      </c>
      <c r="AA3323" s="11">
        <v>0.19800000000000001</v>
      </c>
      <c r="AB3323" s="11">
        <v>3.2000000000000001E-2</v>
      </c>
      <c r="AC3323" s="11">
        <v>3.0000000000000001E-3</v>
      </c>
    </row>
    <row r="3324" spans="1:29" ht="11.5" hidden="1">
      <c r="A3324" s="15">
        <v>3307</v>
      </c>
      <c r="B3324" s="13" t="s">
        <v>1059</v>
      </c>
      <c r="C3324" s="21" t="s">
        <v>1289</v>
      </c>
      <c r="D3324" s="12">
        <v>20</v>
      </c>
      <c r="E3324" s="12">
        <v>830</v>
      </c>
      <c r="F3324" s="13" t="s">
        <v>1110</v>
      </c>
      <c r="G3324" s="12">
        <v>924</v>
      </c>
      <c r="H3324" s="12">
        <v>1980</v>
      </c>
      <c r="I3324" s="11">
        <v>3.3610000000000002</v>
      </c>
      <c r="J3324" s="11">
        <v>3.6480000000000001</v>
      </c>
      <c r="K3324" s="11">
        <v>4.4539999999999997</v>
      </c>
      <c r="L3324" s="11">
        <v>5.0069999999999997</v>
      </c>
      <c r="M3324" s="11">
        <v>5.3929999999999998</v>
      </c>
      <c r="N3324" s="11">
        <v>5.1109999999999998</v>
      </c>
      <c r="O3324" s="11">
        <v>5.0579999999999998</v>
      </c>
      <c r="P3324" s="11">
        <v>4.0510000000000002</v>
      </c>
      <c r="Q3324" s="11">
        <v>4.0270000000000001</v>
      </c>
      <c r="R3324" s="11">
        <v>3.726</v>
      </c>
      <c r="S3324" s="11">
        <v>3.7429999999999999</v>
      </c>
      <c r="T3324" s="11">
        <v>3.633</v>
      </c>
      <c r="U3324" s="11">
        <v>3.49</v>
      </c>
      <c r="V3324" s="11">
        <v>3.4540000000000002</v>
      </c>
      <c r="W3324" s="11">
        <v>3.044</v>
      </c>
      <c r="X3324" s="11">
        <v>2.415</v>
      </c>
      <c r="Y3324" s="11">
        <v>1.518</v>
      </c>
      <c r="Z3324" s="11">
        <v>0.70799999999999996</v>
      </c>
      <c r="AA3324" s="11">
        <v>0.23200000000000001</v>
      </c>
      <c r="AB3324" s="11">
        <v>4.1000000000000002E-2</v>
      </c>
      <c r="AC3324" s="11">
        <v>4.0000000000000001E-3</v>
      </c>
    </row>
    <row r="3325" spans="1:29" ht="11.5" hidden="1">
      <c r="A3325" s="15">
        <v>3308</v>
      </c>
      <c r="B3325" s="13" t="s">
        <v>1059</v>
      </c>
      <c r="C3325" s="21" t="s">
        <v>1289</v>
      </c>
      <c r="D3325" s="12">
        <v>20</v>
      </c>
      <c r="E3325" s="12">
        <v>830</v>
      </c>
      <c r="F3325" s="13" t="s">
        <v>1110</v>
      </c>
      <c r="G3325" s="12">
        <v>924</v>
      </c>
      <c r="H3325" s="12">
        <v>1985</v>
      </c>
      <c r="I3325" s="11">
        <v>3.4870000000000001</v>
      </c>
      <c r="J3325" s="11">
        <v>3.48</v>
      </c>
      <c r="K3325" s="11">
        <v>3.827</v>
      </c>
      <c r="L3325" s="11">
        <v>4.8</v>
      </c>
      <c r="M3325" s="11">
        <v>6.17</v>
      </c>
      <c r="N3325" s="11">
        <v>5.6429999999999998</v>
      </c>
      <c r="O3325" s="11">
        <v>5.12</v>
      </c>
      <c r="P3325" s="11">
        <v>5.2889999999999997</v>
      </c>
      <c r="Q3325" s="11">
        <v>4.1559999999999997</v>
      </c>
      <c r="R3325" s="11">
        <v>4.0350000000000001</v>
      </c>
      <c r="S3325" s="11">
        <v>3.7320000000000002</v>
      </c>
      <c r="T3325" s="11">
        <v>3.6539999999999999</v>
      </c>
      <c r="U3325" s="11">
        <v>3.5419999999999998</v>
      </c>
      <c r="V3325" s="11">
        <v>3.2360000000000002</v>
      </c>
      <c r="W3325" s="11">
        <v>3.1480000000000001</v>
      </c>
      <c r="X3325" s="11">
        <v>2.552</v>
      </c>
      <c r="Y3325" s="11">
        <v>1.772</v>
      </c>
      <c r="Z3325" s="11">
        <v>0.81399999999999995</v>
      </c>
      <c r="AA3325" s="11">
        <v>0.25900000000000001</v>
      </c>
      <c r="AB3325" s="11">
        <v>5.0999999999999997E-2</v>
      </c>
      <c r="AC3325" s="11">
        <v>5.0000000000000001E-3</v>
      </c>
    </row>
    <row r="3326" spans="1:29" ht="11.5" hidden="1">
      <c r="A3326" s="15">
        <v>3309</v>
      </c>
      <c r="B3326" s="13" t="s">
        <v>1059</v>
      </c>
      <c r="C3326" s="21" t="s">
        <v>1289</v>
      </c>
      <c r="D3326" s="12">
        <v>20</v>
      </c>
      <c r="E3326" s="12">
        <v>830</v>
      </c>
      <c r="F3326" s="13" t="s">
        <v>1110</v>
      </c>
      <c r="G3326" s="12">
        <v>924</v>
      </c>
      <c r="H3326" s="12">
        <v>1990</v>
      </c>
      <c r="I3326" s="11">
        <v>3.95</v>
      </c>
      <c r="J3326" s="11">
        <v>3.5779999999999998</v>
      </c>
      <c r="K3326" s="11">
        <v>3.5920000000000001</v>
      </c>
      <c r="L3326" s="11">
        <v>4.2709999999999999</v>
      </c>
      <c r="M3326" s="11">
        <v>6.6050000000000004</v>
      </c>
      <c r="N3326" s="11">
        <v>6.5529999999999999</v>
      </c>
      <c r="O3326" s="11">
        <v>5.649</v>
      </c>
      <c r="P3326" s="11">
        <v>5.2169999999999996</v>
      </c>
      <c r="Q3326" s="11">
        <v>5.3310000000000004</v>
      </c>
      <c r="R3326" s="11">
        <v>4.2130000000000001</v>
      </c>
      <c r="S3326" s="11">
        <v>3.9980000000000002</v>
      </c>
      <c r="T3326" s="11">
        <v>3.621</v>
      </c>
      <c r="U3326" s="11">
        <v>3.5</v>
      </c>
      <c r="V3326" s="11">
        <v>3.302</v>
      </c>
      <c r="W3326" s="11">
        <v>2.9159999999999999</v>
      </c>
      <c r="X3326" s="11">
        <v>2.6659999999999999</v>
      </c>
      <c r="Y3326" s="11">
        <v>1.95</v>
      </c>
      <c r="Z3326" s="11">
        <v>0.98299999999999998</v>
      </c>
      <c r="AA3326" s="11">
        <v>0.313</v>
      </c>
      <c r="AB3326" s="11">
        <v>6.2E-2</v>
      </c>
      <c r="AC3326" s="11">
        <v>7.0000000000000001E-3</v>
      </c>
    </row>
    <row r="3327" spans="1:29" ht="11.5" hidden="1">
      <c r="A3327" s="15">
        <v>3310</v>
      </c>
      <c r="B3327" s="13" t="s">
        <v>1059</v>
      </c>
      <c r="C3327" s="21" t="s">
        <v>1289</v>
      </c>
      <c r="D3327" s="12">
        <v>20</v>
      </c>
      <c r="E3327" s="12">
        <v>830</v>
      </c>
      <c r="F3327" s="13" t="s">
        <v>1110</v>
      </c>
      <c r="G3327" s="12">
        <v>924</v>
      </c>
      <c r="H3327" s="12">
        <v>1995</v>
      </c>
      <c r="I3327" s="11">
        <v>4.0339999999999998</v>
      </c>
      <c r="J3327" s="11">
        <v>4.133</v>
      </c>
      <c r="K3327" s="11">
        <v>3.7010000000000001</v>
      </c>
      <c r="L3327" s="11">
        <v>3.843</v>
      </c>
      <c r="M3327" s="11">
        <v>5.2880000000000003</v>
      </c>
      <c r="N3327" s="11">
        <v>6.7190000000000003</v>
      </c>
      <c r="O3327" s="11">
        <v>6.4139999999999997</v>
      </c>
      <c r="P3327" s="11">
        <v>5.6849999999999996</v>
      </c>
      <c r="Q3327" s="11">
        <v>5.1449999999999996</v>
      </c>
      <c r="R3327" s="11">
        <v>5.468</v>
      </c>
      <c r="S3327" s="11">
        <v>3.9750000000000001</v>
      </c>
      <c r="T3327" s="11">
        <v>3.871</v>
      </c>
      <c r="U3327" s="11">
        <v>3.3889999999999998</v>
      </c>
      <c r="V3327" s="11">
        <v>3.2240000000000002</v>
      </c>
      <c r="W3327" s="11">
        <v>2.927</v>
      </c>
      <c r="X3327" s="11">
        <v>2.4460000000000002</v>
      </c>
      <c r="Y3327" s="11">
        <v>2.0779999999999998</v>
      </c>
      <c r="Z3327" s="11">
        <v>1.129</v>
      </c>
      <c r="AA3327" s="11">
        <v>0.4</v>
      </c>
      <c r="AB3327" s="11">
        <v>8.1000000000000003E-2</v>
      </c>
      <c r="AC3327" s="11">
        <v>8.9999999999999993E-3</v>
      </c>
    </row>
    <row r="3328" spans="1:29" ht="11.5" hidden="1">
      <c r="A3328" s="15">
        <v>3311</v>
      </c>
      <c r="B3328" s="13" t="s">
        <v>1059</v>
      </c>
      <c r="C3328" s="21" t="s">
        <v>1289</v>
      </c>
      <c r="D3328" s="12">
        <v>20</v>
      </c>
      <c r="E3328" s="12">
        <v>830</v>
      </c>
      <c r="F3328" s="13" t="s">
        <v>1110</v>
      </c>
      <c r="G3328" s="12">
        <v>924</v>
      </c>
      <c r="H3328" s="12">
        <v>2000</v>
      </c>
      <c r="I3328" s="11">
        <v>3.879</v>
      </c>
      <c r="J3328" s="11">
        <v>4.0960000000000001</v>
      </c>
      <c r="K3328" s="11">
        <v>4.3490000000000002</v>
      </c>
      <c r="L3328" s="11">
        <v>3.9550000000000001</v>
      </c>
      <c r="M3328" s="11">
        <v>4.8120000000000003</v>
      </c>
      <c r="N3328" s="11">
        <v>5.5510000000000002</v>
      </c>
      <c r="O3328" s="11">
        <v>6.5460000000000003</v>
      </c>
      <c r="P3328" s="11">
        <v>6.3689999999999998</v>
      </c>
      <c r="Q3328" s="11">
        <v>5.7949999999999999</v>
      </c>
      <c r="R3328" s="11">
        <v>5.22</v>
      </c>
      <c r="S3328" s="11">
        <v>5.4560000000000004</v>
      </c>
      <c r="T3328" s="11">
        <v>3.867</v>
      </c>
      <c r="U3328" s="11">
        <v>3.7360000000000002</v>
      </c>
      <c r="V3328" s="11">
        <v>3.1680000000000001</v>
      </c>
      <c r="W3328" s="11">
        <v>2.9910000000000001</v>
      </c>
      <c r="X3328" s="11">
        <v>2.5299999999999998</v>
      </c>
      <c r="Y3328" s="11">
        <v>1.875</v>
      </c>
      <c r="Z3328" s="11">
        <v>1.2969999999999999</v>
      </c>
      <c r="AA3328" s="11">
        <v>0.51700000000000002</v>
      </c>
      <c r="AB3328" s="11">
        <v>0.11899999999999999</v>
      </c>
      <c r="AC3328" s="11">
        <v>1.4E-2</v>
      </c>
    </row>
    <row r="3329" spans="1:29" ht="11.5" hidden="1">
      <c r="A3329" s="15">
        <v>3312</v>
      </c>
      <c r="B3329" s="13" t="s">
        <v>1059</v>
      </c>
      <c r="C3329" s="21" t="s">
        <v>1289</v>
      </c>
      <c r="D3329" s="12">
        <v>20</v>
      </c>
      <c r="E3329" s="12">
        <v>830</v>
      </c>
      <c r="F3329" s="13" t="s">
        <v>1110</v>
      </c>
      <c r="G3329" s="12">
        <v>924</v>
      </c>
      <c r="H3329" s="12">
        <v>2005</v>
      </c>
      <c r="I3329" s="11">
        <v>3.984</v>
      </c>
      <c r="J3329" s="11">
        <v>3.9009999999999998</v>
      </c>
      <c r="K3329" s="11">
        <v>4.18</v>
      </c>
      <c r="L3329" s="11">
        <v>4.1779999999999999</v>
      </c>
      <c r="M3329" s="11">
        <v>4.7560000000000002</v>
      </c>
      <c r="N3329" s="11">
        <v>5.1740000000000004</v>
      </c>
      <c r="O3329" s="11">
        <v>5.7690000000000001</v>
      </c>
      <c r="P3329" s="11">
        <v>6.0119999999999996</v>
      </c>
      <c r="Q3329" s="11">
        <v>6.2389999999999999</v>
      </c>
      <c r="R3329" s="11">
        <v>5.8920000000000003</v>
      </c>
      <c r="S3329" s="11">
        <v>5.5880000000000001</v>
      </c>
      <c r="T3329" s="11">
        <v>4.5140000000000002</v>
      </c>
      <c r="U3329" s="11">
        <v>4.2569999999999997</v>
      </c>
      <c r="V3329" s="11">
        <v>3.2879999999999998</v>
      </c>
      <c r="W3329" s="11">
        <v>3.0430000000000001</v>
      </c>
      <c r="X3329" s="11">
        <v>2.5659999999999998</v>
      </c>
      <c r="Y3329" s="11">
        <v>1.954</v>
      </c>
      <c r="Z3329" s="11">
        <v>1.2290000000000001</v>
      </c>
      <c r="AA3329" s="11">
        <v>0.63700000000000001</v>
      </c>
      <c r="AB3329" s="11">
        <v>0.17</v>
      </c>
      <c r="AC3329" s="11">
        <v>2.3E-2</v>
      </c>
    </row>
    <row r="3330" spans="1:29" ht="11.5" hidden="1">
      <c r="A3330" s="15">
        <v>3313</v>
      </c>
      <c r="B3330" s="13" t="s">
        <v>1059</v>
      </c>
      <c r="C3330" s="21" t="s">
        <v>1289</v>
      </c>
      <c r="D3330" s="12">
        <v>20</v>
      </c>
      <c r="E3330" s="12">
        <v>830</v>
      </c>
      <c r="F3330" s="13" t="s">
        <v>1110</v>
      </c>
      <c r="G3330" s="12">
        <v>924</v>
      </c>
      <c r="H3330" s="12">
        <v>2010</v>
      </c>
      <c r="I3330" s="11">
        <v>4.1550000000000002</v>
      </c>
      <c r="J3330" s="11">
        <v>3.85</v>
      </c>
      <c r="K3330" s="11">
        <v>4.1669999999999998</v>
      </c>
      <c r="L3330" s="11">
        <v>4.4489999999999998</v>
      </c>
      <c r="M3330" s="11">
        <v>4.9829999999999997</v>
      </c>
      <c r="N3330" s="11">
        <v>5.2930000000000001</v>
      </c>
      <c r="O3330" s="11">
        <v>5.4029999999999996</v>
      </c>
      <c r="P3330" s="11">
        <v>5.7809999999999997</v>
      </c>
      <c r="Q3330" s="11">
        <v>6.7119999999999997</v>
      </c>
      <c r="R3330" s="11">
        <v>6.6769999999999996</v>
      </c>
      <c r="S3330" s="11">
        <v>5.8979999999999997</v>
      </c>
      <c r="T3330" s="11">
        <v>5.0780000000000003</v>
      </c>
      <c r="U3330" s="11">
        <v>4.8680000000000003</v>
      </c>
      <c r="V3330" s="11">
        <v>3.4809999999999999</v>
      </c>
      <c r="W3330" s="11">
        <v>3.206</v>
      </c>
      <c r="X3330" s="11">
        <v>2.6819999999999999</v>
      </c>
      <c r="Y3330" s="11">
        <v>2.089</v>
      </c>
      <c r="Z3330" s="11">
        <v>1.3440000000000001</v>
      </c>
      <c r="AA3330" s="11">
        <v>0.65100000000000002</v>
      </c>
      <c r="AB3330" s="11">
        <v>0.23200000000000001</v>
      </c>
      <c r="AC3330" s="11">
        <v>3.6999999999999998E-2</v>
      </c>
    </row>
    <row r="3331" spans="1:29" ht="11.5" hidden="1">
      <c r="A3331" s="15">
        <v>3314</v>
      </c>
      <c r="B3331" s="13" t="s">
        <v>1059</v>
      </c>
      <c r="C3331" s="21" t="s">
        <v>1289</v>
      </c>
      <c r="D3331" s="12">
        <v>20</v>
      </c>
      <c r="E3331" s="12">
        <v>830</v>
      </c>
      <c r="F3331" s="13" t="s">
        <v>1110</v>
      </c>
      <c r="G3331" s="12">
        <v>924</v>
      </c>
      <c r="H3331" s="12">
        <v>2015</v>
      </c>
      <c r="I3331" s="11">
        <v>4.3339999999999996</v>
      </c>
      <c r="J3331" s="11">
        <v>4.0190000000000001</v>
      </c>
      <c r="K3331" s="11">
        <v>4.1980000000000004</v>
      </c>
      <c r="L3331" s="11">
        <v>4.4260000000000002</v>
      </c>
      <c r="M3331" s="11">
        <v>4.9370000000000003</v>
      </c>
      <c r="N3331" s="11">
        <v>5.3879999999999999</v>
      </c>
      <c r="O3331" s="11">
        <v>5.633</v>
      </c>
      <c r="P3331" s="11">
        <v>5.6180000000000003</v>
      </c>
      <c r="Q3331" s="11">
        <v>6.56</v>
      </c>
      <c r="R3331" s="11">
        <v>6.8979999999999997</v>
      </c>
      <c r="S3331" s="11">
        <v>6.3419999999999996</v>
      </c>
      <c r="T3331" s="11">
        <v>5.4409999999999998</v>
      </c>
      <c r="U3331" s="11">
        <v>4.8310000000000004</v>
      </c>
      <c r="V3331" s="11">
        <v>4.218</v>
      </c>
      <c r="W3331" s="11">
        <v>3.2890000000000001</v>
      </c>
      <c r="X3331" s="11">
        <v>2.827</v>
      </c>
      <c r="Y3331" s="11">
        <v>2.2029999999999998</v>
      </c>
      <c r="Z3331" s="11">
        <v>1.47</v>
      </c>
      <c r="AA3331" s="11">
        <v>0.73699999999999999</v>
      </c>
      <c r="AB3331" s="11">
        <v>0.247</v>
      </c>
      <c r="AC3331" s="11">
        <v>5.5E-2</v>
      </c>
    </row>
    <row r="3332" spans="1:29" ht="11.5" hidden="1">
      <c r="A3332" s="15">
        <v>3315</v>
      </c>
      <c r="B3332" s="13" t="s">
        <v>1059</v>
      </c>
      <c r="C3332" s="21" t="s">
        <v>1289</v>
      </c>
      <c r="D3332" s="12">
        <v>20</v>
      </c>
      <c r="E3332" s="12">
        <v>830</v>
      </c>
      <c r="F3332" s="13" t="s">
        <v>1110</v>
      </c>
      <c r="G3332" s="12">
        <v>924</v>
      </c>
      <c r="H3332" s="12">
        <v>2020</v>
      </c>
      <c r="I3332" s="11">
        <v>4.2359999999999998</v>
      </c>
      <c r="J3332" s="11">
        <v>4.4219999999999997</v>
      </c>
      <c r="K3332" s="11">
        <v>4.0860000000000003</v>
      </c>
      <c r="L3332" s="11">
        <v>4.55</v>
      </c>
      <c r="M3332" s="11">
        <v>5.056</v>
      </c>
      <c r="N3332" s="11">
        <v>5.5410000000000004</v>
      </c>
      <c r="O3332" s="11">
        <v>5.843</v>
      </c>
      <c r="P3332" s="11">
        <v>5.9459999999999997</v>
      </c>
      <c r="Q3332" s="11">
        <v>5.8220000000000001</v>
      </c>
      <c r="R3332" s="11">
        <v>6.6790000000000003</v>
      </c>
      <c r="S3332" s="11">
        <v>6.9509999999999996</v>
      </c>
      <c r="T3332" s="11">
        <v>6.3470000000000004</v>
      </c>
      <c r="U3332" s="11">
        <v>5.4</v>
      </c>
      <c r="V3332" s="11">
        <v>4.734</v>
      </c>
      <c r="W3332" s="11">
        <v>4.0309999999999997</v>
      </c>
      <c r="X3332" s="11">
        <v>3.0019999999999998</v>
      </c>
      <c r="Y3332" s="11">
        <v>2.3730000000000002</v>
      </c>
      <c r="Z3332" s="11">
        <v>1.581</v>
      </c>
      <c r="AA3332" s="11">
        <v>0.83</v>
      </c>
      <c r="AB3332" s="11">
        <v>0.29399999999999998</v>
      </c>
      <c r="AC3332" s="11">
        <v>6.5000000000000002E-2</v>
      </c>
    </row>
    <row r="3333" spans="1:29" ht="11.5" hidden="1">
      <c r="A3333" s="15">
        <v>3316</v>
      </c>
      <c r="B3333" s="13" t="s">
        <v>1059</v>
      </c>
      <c r="C3333" s="21" t="s">
        <v>1290</v>
      </c>
      <c r="D3333" s="12">
        <v>21</v>
      </c>
      <c r="E3333" s="12">
        <v>208</v>
      </c>
      <c r="F3333" s="13" t="s">
        <v>1110</v>
      </c>
      <c r="G3333" s="12">
        <v>924</v>
      </c>
      <c r="H3333" s="12">
        <v>1950</v>
      </c>
      <c r="I3333" s="11">
        <v>206.13</v>
      </c>
      <c r="J3333" s="11">
        <v>189.13</v>
      </c>
      <c r="K3333" s="11">
        <v>154.36799999999999</v>
      </c>
      <c r="L3333" s="11">
        <v>143.84299999999999</v>
      </c>
      <c r="M3333" s="11">
        <v>147.625</v>
      </c>
      <c r="N3333" s="11">
        <v>161.66</v>
      </c>
      <c r="O3333" s="11">
        <v>155.77799999999999</v>
      </c>
      <c r="P3333" s="11">
        <v>159.13300000000001</v>
      </c>
      <c r="Q3333" s="11">
        <v>154.69499999999999</v>
      </c>
      <c r="R3333" s="11">
        <v>141.405</v>
      </c>
      <c r="S3333" s="11">
        <v>128.94300000000001</v>
      </c>
      <c r="T3333" s="11">
        <v>110.29</v>
      </c>
      <c r="U3333" s="11">
        <v>94.864000000000004</v>
      </c>
      <c r="V3333" s="11">
        <v>78.478999999999999</v>
      </c>
      <c r="W3333" s="11">
        <v>58.753</v>
      </c>
      <c r="X3333" s="11">
        <v>36.978000000000002</v>
      </c>
      <c r="Y3333" s="11">
        <v>19.619</v>
      </c>
      <c r="Z3333" s="11">
        <v>7.34</v>
      </c>
      <c r="AA3333" s="11">
        <v>1.861</v>
      </c>
      <c r="AB3333" s="11">
        <v>0.23899999999999999</v>
      </c>
      <c r="AC3333" s="11">
        <v>1.4999999999999999E-2</v>
      </c>
    </row>
    <row r="3334" spans="1:29" ht="11.5" hidden="1">
      <c r="A3334" s="15">
        <v>3317</v>
      </c>
      <c r="B3334" s="13" t="s">
        <v>1059</v>
      </c>
      <c r="C3334" s="21" t="s">
        <v>1290</v>
      </c>
      <c r="D3334" s="12">
        <v>21</v>
      </c>
      <c r="E3334" s="12">
        <v>208</v>
      </c>
      <c r="F3334" s="13" t="s">
        <v>1110</v>
      </c>
      <c r="G3334" s="12">
        <v>924</v>
      </c>
      <c r="H3334" s="12">
        <v>1955</v>
      </c>
      <c r="I3334" s="11">
        <v>181.547</v>
      </c>
      <c r="J3334" s="11">
        <v>204.875</v>
      </c>
      <c r="K3334" s="11">
        <v>188.245</v>
      </c>
      <c r="L3334" s="11">
        <v>153.279</v>
      </c>
      <c r="M3334" s="11">
        <v>142.625</v>
      </c>
      <c r="N3334" s="11">
        <v>146.941</v>
      </c>
      <c r="O3334" s="11">
        <v>159.96700000000001</v>
      </c>
      <c r="P3334" s="11">
        <v>153.16900000000001</v>
      </c>
      <c r="Q3334" s="11">
        <v>156.94499999999999</v>
      </c>
      <c r="R3334" s="11">
        <v>152.16200000000001</v>
      </c>
      <c r="S3334" s="11">
        <v>137.89500000000001</v>
      </c>
      <c r="T3334" s="11">
        <v>124.53400000000001</v>
      </c>
      <c r="U3334" s="11">
        <v>104.005</v>
      </c>
      <c r="V3334" s="11">
        <v>86.311000000000007</v>
      </c>
      <c r="W3334" s="11">
        <v>66.688999999999993</v>
      </c>
      <c r="X3334" s="11">
        <v>43.838999999999999</v>
      </c>
      <c r="Y3334" s="11">
        <v>22.858000000000001</v>
      </c>
      <c r="Z3334" s="11">
        <v>8.5579999999999998</v>
      </c>
      <c r="AA3334" s="11">
        <v>2.0070000000000001</v>
      </c>
      <c r="AB3334" s="11">
        <v>0.27100000000000002</v>
      </c>
      <c r="AC3334" s="11">
        <v>1.7000000000000001E-2</v>
      </c>
    </row>
    <row r="3335" spans="1:29" ht="11.5" hidden="1">
      <c r="A3335" s="15">
        <v>3318</v>
      </c>
      <c r="B3335" s="13" t="s">
        <v>1059</v>
      </c>
      <c r="C3335" s="21" t="s">
        <v>1290</v>
      </c>
      <c r="D3335" s="12">
        <v>21</v>
      </c>
      <c r="E3335" s="12">
        <v>208</v>
      </c>
      <c r="F3335" s="13" t="s">
        <v>1110</v>
      </c>
      <c r="G3335" s="12">
        <v>924</v>
      </c>
      <c r="H3335" s="12">
        <v>1960</v>
      </c>
      <c r="I3335" s="11">
        <v>178.45500000000001</v>
      </c>
      <c r="J3335" s="11">
        <v>179.792</v>
      </c>
      <c r="K3335" s="11">
        <v>203.58</v>
      </c>
      <c r="L3335" s="11">
        <v>186.273</v>
      </c>
      <c r="M3335" s="11">
        <v>149.71100000000001</v>
      </c>
      <c r="N3335" s="11">
        <v>139.79599999999999</v>
      </c>
      <c r="O3335" s="11">
        <v>144.863</v>
      </c>
      <c r="P3335" s="11">
        <v>157.99100000000001</v>
      </c>
      <c r="Q3335" s="11">
        <v>151.29400000000001</v>
      </c>
      <c r="R3335" s="11">
        <v>154.392</v>
      </c>
      <c r="S3335" s="11">
        <v>148.69</v>
      </c>
      <c r="T3335" s="11">
        <v>133.46799999999999</v>
      </c>
      <c r="U3335" s="11">
        <v>118.07</v>
      </c>
      <c r="V3335" s="11">
        <v>95.814999999999998</v>
      </c>
      <c r="W3335" s="11">
        <v>74.239000000000004</v>
      </c>
      <c r="X3335" s="11">
        <v>50.944000000000003</v>
      </c>
      <c r="Y3335" s="11">
        <v>27.507000000000001</v>
      </c>
      <c r="Z3335" s="11">
        <v>10.467000000000001</v>
      </c>
      <c r="AA3335" s="11">
        <v>2.4809999999999999</v>
      </c>
      <c r="AB3335" s="11">
        <v>0.314</v>
      </c>
      <c r="AC3335" s="11">
        <v>2.1000000000000001E-2</v>
      </c>
    </row>
    <row r="3336" spans="1:29" ht="11.5" hidden="1">
      <c r="A3336" s="15">
        <v>3319</v>
      </c>
      <c r="B3336" s="13" t="s">
        <v>1059</v>
      </c>
      <c r="C3336" s="21" t="s">
        <v>1290</v>
      </c>
      <c r="D3336" s="12">
        <v>21</v>
      </c>
      <c r="E3336" s="12">
        <v>208</v>
      </c>
      <c r="F3336" s="13" t="s">
        <v>1110</v>
      </c>
      <c r="G3336" s="12">
        <v>924</v>
      </c>
      <c r="H3336" s="12">
        <v>1965</v>
      </c>
      <c r="I3336" s="11">
        <v>191.91300000000001</v>
      </c>
      <c r="J3336" s="11">
        <v>179.084</v>
      </c>
      <c r="K3336" s="11">
        <v>180.34299999999999</v>
      </c>
      <c r="L3336" s="11">
        <v>202.547</v>
      </c>
      <c r="M3336" s="11">
        <v>184.29</v>
      </c>
      <c r="N3336" s="11">
        <v>149.28399999999999</v>
      </c>
      <c r="O3336" s="11">
        <v>139.75800000000001</v>
      </c>
      <c r="P3336" s="11">
        <v>144.47399999999999</v>
      </c>
      <c r="Q3336" s="11">
        <v>157.102</v>
      </c>
      <c r="R3336" s="11">
        <v>149.33600000000001</v>
      </c>
      <c r="S3336" s="11">
        <v>151.40199999999999</v>
      </c>
      <c r="T3336" s="11">
        <v>144.18700000000001</v>
      </c>
      <c r="U3336" s="11">
        <v>127.51600000000001</v>
      </c>
      <c r="V3336" s="11">
        <v>108.839</v>
      </c>
      <c r="W3336" s="11">
        <v>83.379000000000005</v>
      </c>
      <c r="X3336" s="11">
        <v>57.442999999999998</v>
      </c>
      <c r="Y3336" s="11">
        <v>32.728999999999999</v>
      </c>
      <c r="Z3336" s="11">
        <v>12.875999999999999</v>
      </c>
      <c r="AA3336" s="11">
        <v>3.0960000000000001</v>
      </c>
      <c r="AB3336" s="11">
        <v>0.41</v>
      </c>
      <c r="AC3336" s="11">
        <v>2.7E-2</v>
      </c>
    </row>
    <row r="3337" spans="1:29" ht="11.5" hidden="1">
      <c r="A3337" s="15">
        <v>3320</v>
      </c>
      <c r="B3337" s="13" t="s">
        <v>1059</v>
      </c>
      <c r="C3337" s="21" t="s">
        <v>1290</v>
      </c>
      <c r="D3337" s="12">
        <v>21</v>
      </c>
      <c r="E3337" s="12">
        <v>208</v>
      </c>
      <c r="F3337" s="13" t="s">
        <v>1110</v>
      </c>
      <c r="G3337" s="12">
        <v>924</v>
      </c>
      <c r="H3337" s="12">
        <v>1970</v>
      </c>
      <c r="I3337" s="11">
        <v>188.084</v>
      </c>
      <c r="J3337" s="11">
        <v>191.79</v>
      </c>
      <c r="K3337" s="11">
        <v>179.136</v>
      </c>
      <c r="L3337" s="11">
        <v>180.50899999999999</v>
      </c>
      <c r="M3337" s="11">
        <v>201.81800000000001</v>
      </c>
      <c r="N3337" s="11">
        <v>182.59399999999999</v>
      </c>
      <c r="O3337" s="11">
        <v>148.86099999999999</v>
      </c>
      <c r="P3337" s="11">
        <v>139.44399999999999</v>
      </c>
      <c r="Q3337" s="11">
        <v>143.511</v>
      </c>
      <c r="R3337" s="11">
        <v>155.084</v>
      </c>
      <c r="S3337" s="11">
        <v>146.221</v>
      </c>
      <c r="T3337" s="11">
        <v>146.85300000000001</v>
      </c>
      <c r="U3337" s="11">
        <v>137.92699999999999</v>
      </c>
      <c r="V3337" s="11">
        <v>118.325</v>
      </c>
      <c r="W3337" s="11">
        <v>95.471000000000004</v>
      </c>
      <c r="X3337" s="11">
        <v>66.599999999999994</v>
      </c>
      <c r="Y3337" s="11">
        <v>39.009</v>
      </c>
      <c r="Z3337" s="11">
        <v>16.303000000000001</v>
      </c>
      <c r="AA3337" s="11">
        <v>4.2119999999999997</v>
      </c>
      <c r="AB3337" s="11">
        <v>0.57499999999999996</v>
      </c>
      <c r="AC3337" s="11">
        <v>3.9E-2</v>
      </c>
    </row>
    <row r="3338" spans="1:29" ht="11.5" hidden="1">
      <c r="A3338" s="15">
        <v>3321</v>
      </c>
      <c r="B3338" s="13" t="s">
        <v>1059</v>
      </c>
      <c r="C3338" s="21" t="s">
        <v>1290</v>
      </c>
      <c r="D3338" s="12">
        <v>21</v>
      </c>
      <c r="E3338" s="12">
        <v>208</v>
      </c>
      <c r="F3338" s="13" t="s">
        <v>1110</v>
      </c>
      <c r="G3338" s="12">
        <v>924</v>
      </c>
      <c r="H3338" s="12">
        <v>1975</v>
      </c>
      <c r="I3338" s="11">
        <v>176.63</v>
      </c>
      <c r="J3338" s="11">
        <v>188.79300000000001</v>
      </c>
      <c r="K3338" s="11">
        <v>192.16900000000001</v>
      </c>
      <c r="L3338" s="11">
        <v>179.36799999999999</v>
      </c>
      <c r="M3338" s="11">
        <v>181.88900000000001</v>
      </c>
      <c r="N3338" s="11">
        <v>201.86799999999999</v>
      </c>
      <c r="O3338" s="11">
        <v>183.14099999999999</v>
      </c>
      <c r="P3338" s="11">
        <v>148.76499999999999</v>
      </c>
      <c r="Q3338" s="11">
        <v>138.602</v>
      </c>
      <c r="R3338" s="11">
        <v>141.63999999999999</v>
      </c>
      <c r="S3338" s="11">
        <v>151.905</v>
      </c>
      <c r="T3338" s="11">
        <v>141.70599999999999</v>
      </c>
      <c r="U3338" s="11">
        <v>140.40899999999999</v>
      </c>
      <c r="V3338" s="11">
        <v>128.71199999999999</v>
      </c>
      <c r="W3338" s="11">
        <v>105.46</v>
      </c>
      <c r="X3338" s="11">
        <v>78.082999999999998</v>
      </c>
      <c r="Y3338" s="11">
        <v>47.307000000000002</v>
      </c>
      <c r="Z3338" s="11">
        <v>21.251000000000001</v>
      </c>
      <c r="AA3338" s="11">
        <v>5.9909999999999997</v>
      </c>
      <c r="AB3338" s="11">
        <v>0.90900000000000003</v>
      </c>
      <c r="AC3338" s="11">
        <v>6.3E-2</v>
      </c>
    </row>
    <row r="3339" spans="1:29" ht="11.5" hidden="1">
      <c r="A3339" s="15">
        <v>3322</v>
      </c>
      <c r="B3339" s="13" t="s">
        <v>1059</v>
      </c>
      <c r="C3339" s="21" t="s">
        <v>1290</v>
      </c>
      <c r="D3339" s="12">
        <v>21</v>
      </c>
      <c r="E3339" s="12">
        <v>208</v>
      </c>
      <c r="F3339" s="13" t="s">
        <v>1110</v>
      </c>
      <c r="G3339" s="12">
        <v>924</v>
      </c>
      <c r="H3339" s="12">
        <v>1980</v>
      </c>
      <c r="I3339" s="11">
        <v>152.81899999999999</v>
      </c>
      <c r="J3339" s="11">
        <v>177.959</v>
      </c>
      <c r="K3339" s="11">
        <v>189.62899999999999</v>
      </c>
      <c r="L3339" s="11">
        <v>193.31700000000001</v>
      </c>
      <c r="M3339" s="11">
        <v>181.00399999999999</v>
      </c>
      <c r="N3339" s="11">
        <v>181.50700000000001</v>
      </c>
      <c r="O3339" s="11">
        <v>201.535</v>
      </c>
      <c r="P3339" s="11">
        <v>182.184</v>
      </c>
      <c r="Q3339" s="11">
        <v>147.86000000000001</v>
      </c>
      <c r="R3339" s="11">
        <v>136.803</v>
      </c>
      <c r="S3339" s="11">
        <v>138.71</v>
      </c>
      <c r="T3339" s="11">
        <v>147.13900000000001</v>
      </c>
      <c r="U3339" s="11">
        <v>135.196</v>
      </c>
      <c r="V3339" s="11">
        <v>131.12100000000001</v>
      </c>
      <c r="W3339" s="11">
        <v>115.175</v>
      </c>
      <c r="X3339" s="11">
        <v>87.74</v>
      </c>
      <c r="Y3339" s="11">
        <v>56.746000000000002</v>
      </c>
      <c r="Z3339" s="11">
        <v>27.097000000000001</v>
      </c>
      <c r="AA3339" s="11">
        <v>8.218</v>
      </c>
      <c r="AB3339" s="11">
        <v>1.3640000000000001</v>
      </c>
      <c r="AC3339" s="11">
        <v>0.10299999999999999</v>
      </c>
    </row>
    <row r="3340" spans="1:29" ht="11.5" hidden="1">
      <c r="A3340" s="15">
        <v>3323</v>
      </c>
      <c r="B3340" s="13" t="s">
        <v>1059</v>
      </c>
      <c r="C3340" s="21" t="s">
        <v>1290</v>
      </c>
      <c r="D3340" s="12">
        <v>21</v>
      </c>
      <c r="E3340" s="12">
        <v>208</v>
      </c>
      <c r="F3340" s="13" t="s">
        <v>1110</v>
      </c>
      <c r="G3340" s="12">
        <v>924</v>
      </c>
      <c r="H3340" s="12">
        <v>1985</v>
      </c>
      <c r="I3340" s="11">
        <v>129.70400000000001</v>
      </c>
      <c r="J3340" s="11">
        <v>152.976</v>
      </c>
      <c r="K3340" s="11">
        <v>178.011</v>
      </c>
      <c r="L3340" s="11">
        <v>190.291</v>
      </c>
      <c r="M3340" s="11">
        <v>193.98099999999999</v>
      </c>
      <c r="N3340" s="11">
        <v>180.51499999999999</v>
      </c>
      <c r="O3340" s="11">
        <v>180.72800000000001</v>
      </c>
      <c r="P3340" s="11">
        <v>200.55099999999999</v>
      </c>
      <c r="Q3340" s="11">
        <v>180.86199999999999</v>
      </c>
      <c r="R3340" s="11">
        <v>146.01599999999999</v>
      </c>
      <c r="S3340" s="11">
        <v>133.852</v>
      </c>
      <c r="T3340" s="11">
        <v>134.202</v>
      </c>
      <c r="U3340" s="11">
        <v>140.256</v>
      </c>
      <c r="V3340" s="11">
        <v>126.005</v>
      </c>
      <c r="W3340" s="11">
        <v>117.735</v>
      </c>
      <c r="X3340" s="11">
        <v>96.665999999999997</v>
      </c>
      <c r="Y3340" s="11">
        <v>64.852000000000004</v>
      </c>
      <c r="Z3340" s="11">
        <v>33.192</v>
      </c>
      <c r="AA3340" s="11">
        <v>10.944000000000001</v>
      </c>
      <c r="AB3340" s="11">
        <v>1.966</v>
      </c>
      <c r="AC3340" s="11">
        <v>0.16700000000000001</v>
      </c>
    </row>
    <row r="3341" spans="1:29" ht="11.5" hidden="1">
      <c r="A3341" s="15">
        <v>3324</v>
      </c>
      <c r="B3341" s="13" t="s">
        <v>1059</v>
      </c>
      <c r="C3341" s="21" t="s">
        <v>1290</v>
      </c>
      <c r="D3341" s="12">
        <v>21</v>
      </c>
      <c r="E3341" s="12">
        <v>208</v>
      </c>
      <c r="F3341" s="13" t="s">
        <v>1110</v>
      </c>
      <c r="G3341" s="12">
        <v>924</v>
      </c>
      <c r="H3341" s="12">
        <v>1990</v>
      </c>
      <c r="I3341" s="11">
        <v>141.459</v>
      </c>
      <c r="J3341" s="11">
        <v>131.54900000000001</v>
      </c>
      <c r="K3341" s="11">
        <v>154.23500000000001</v>
      </c>
      <c r="L3341" s="11">
        <v>179.46799999999999</v>
      </c>
      <c r="M3341" s="11">
        <v>192.084</v>
      </c>
      <c r="N3341" s="11">
        <v>194.673</v>
      </c>
      <c r="O3341" s="11">
        <v>180.93</v>
      </c>
      <c r="P3341" s="11">
        <v>180.71799999999999</v>
      </c>
      <c r="Q3341" s="11">
        <v>199.685</v>
      </c>
      <c r="R3341" s="11">
        <v>178.863</v>
      </c>
      <c r="S3341" s="11">
        <v>143.209</v>
      </c>
      <c r="T3341" s="11">
        <v>129.49100000000001</v>
      </c>
      <c r="U3341" s="11">
        <v>127.852</v>
      </c>
      <c r="V3341" s="11">
        <v>130.37799999999999</v>
      </c>
      <c r="W3341" s="11">
        <v>113.02200000000001</v>
      </c>
      <c r="X3341" s="11">
        <v>99.103999999999999</v>
      </c>
      <c r="Y3341" s="11">
        <v>72.741</v>
      </c>
      <c r="Z3341" s="11">
        <v>38.997999999999998</v>
      </c>
      <c r="AA3341" s="11">
        <v>13.884</v>
      </c>
      <c r="AB3341" s="11">
        <v>2.7109999999999999</v>
      </c>
      <c r="AC3341" s="11">
        <v>0.25</v>
      </c>
    </row>
    <row r="3342" spans="1:29" ht="11.5" hidden="1">
      <c r="A3342" s="15">
        <v>3325</v>
      </c>
      <c r="B3342" s="13" t="s">
        <v>1059</v>
      </c>
      <c r="C3342" s="21" t="s">
        <v>1290</v>
      </c>
      <c r="D3342" s="12">
        <v>21</v>
      </c>
      <c r="E3342" s="12">
        <v>208</v>
      </c>
      <c r="F3342" s="13" t="s">
        <v>1110</v>
      </c>
      <c r="G3342" s="12">
        <v>924</v>
      </c>
      <c r="H3342" s="12">
        <v>1995</v>
      </c>
      <c r="I3342" s="11">
        <v>165.08799999999999</v>
      </c>
      <c r="J3342" s="11">
        <v>144.376</v>
      </c>
      <c r="K3342" s="11">
        <v>133.93700000000001</v>
      </c>
      <c r="L3342" s="11">
        <v>156.87700000000001</v>
      </c>
      <c r="M3342" s="11">
        <v>184.38800000000001</v>
      </c>
      <c r="N3342" s="11">
        <v>195.989</v>
      </c>
      <c r="O3342" s="11">
        <v>197.19300000000001</v>
      </c>
      <c r="P3342" s="11">
        <v>182.846</v>
      </c>
      <c r="Q3342" s="11">
        <v>181.114</v>
      </c>
      <c r="R3342" s="11">
        <v>198.44399999999999</v>
      </c>
      <c r="S3342" s="11">
        <v>176.28899999999999</v>
      </c>
      <c r="T3342" s="11">
        <v>139.608</v>
      </c>
      <c r="U3342" s="11">
        <v>123.79300000000001</v>
      </c>
      <c r="V3342" s="11">
        <v>118.953</v>
      </c>
      <c r="W3342" s="11">
        <v>116.483</v>
      </c>
      <c r="X3342" s="11">
        <v>94.593999999999994</v>
      </c>
      <c r="Y3342" s="11">
        <v>73.959999999999994</v>
      </c>
      <c r="Z3342" s="11">
        <v>43.698999999999998</v>
      </c>
      <c r="AA3342" s="11">
        <v>16.335999999999999</v>
      </c>
      <c r="AB3342" s="11">
        <v>3.3439999999999999</v>
      </c>
      <c r="AC3342" s="11">
        <v>0.33600000000000002</v>
      </c>
    </row>
    <row r="3343" spans="1:29" ht="11.5" hidden="1">
      <c r="A3343" s="15">
        <v>3326</v>
      </c>
      <c r="B3343" s="13" t="s">
        <v>1059</v>
      </c>
      <c r="C3343" s="21" t="s">
        <v>1290</v>
      </c>
      <c r="D3343" s="12">
        <v>21</v>
      </c>
      <c r="E3343" s="12">
        <v>208</v>
      </c>
      <c r="F3343" s="13" t="s">
        <v>1110</v>
      </c>
      <c r="G3343" s="12">
        <v>924</v>
      </c>
      <c r="H3343" s="12">
        <v>2000</v>
      </c>
      <c r="I3343" s="11">
        <v>164.756</v>
      </c>
      <c r="J3343" s="11">
        <v>167.845</v>
      </c>
      <c r="K3343" s="11">
        <v>147.31899999999999</v>
      </c>
      <c r="L3343" s="11">
        <v>137.392</v>
      </c>
      <c r="M3343" s="11">
        <v>163.81800000000001</v>
      </c>
      <c r="N3343" s="11">
        <v>189.72800000000001</v>
      </c>
      <c r="O3343" s="11">
        <v>199.05600000000001</v>
      </c>
      <c r="P3343" s="11">
        <v>199.77199999999999</v>
      </c>
      <c r="Q3343" s="11">
        <v>183.839</v>
      </c>
      <c r="R3343" s="11">
        <v>180.446</v>
      </c>
      <c r="S3343" s="11">
        <v>196.017</v>
      </c>
      <c r="T3343" s="11">
        <v>172.27500000000001</v>
      </c>
      <c r="U3343" s="11">
        <v>134.392</v>
      </c>
      <c r="V3343" s="11">
        <v>115.447</v>
      </c>
      <c r="W3343" s="11">
        <v>106.27</v>
      </c>
      <c r="X3343" s="11">
        <v>97.977000000000004</v>
      </c>
      <c r="Y3343" s="11">
        <v>72.253</v>
      </c>
      <c r="Z3343" s="11">
        <v>45.786000000000001</v>
      </c>
      <c r="AA3343" s="11">
        <v>19.242000000000001</v>
      </c>
      <c r="AB3343" s="11">
        <v>4.2140000000000004</v>
      </c>
      <c r="AC3343" s="11">
        <v>0.45300000000000001</v>
      </c>
    </row>
    <row r="3344" spans="1:29" ht="11.5" hidden="1">
      <c r="A3344" s="15">
        <v>3327</v>
      </c>
      <c r="B3344" s="13" t="s">
        <v>1059</v>
      </c>
      <c r="C3344" s="21" t="s">
        <v>1290</v>
      </c>
      <c r="D3344" s="12">
        <v>21</v>
      </c>
      <c r="E3344" s="12">
        <v>208</v>
      </c>
      <c r="F3344" s="13" t="s">
        <v>1110</v>
      </c>
      <c r="G3344" s="12">
        <v>924</v>
      </c>
      <c r="H3344" s="12">
        <v>2005</v>
      </c>
      <c r="I3344" s="11">
        <v>159.38399999999999</v>
      </c>
      <c r="J3344" s="11">
        <v>166.35900000000001</v>
      </c>
      <c r="K3344" s="11">
        <v>169.51400000000001</v>
      </c>
      <c r="L3344" s="11">
        <v>149.94200000000001</v>
      </c>
      <c r="M3344" s="11">
        <v>144.21299999999999</v>
      </c>
      <c r="N3344" s="11">
        <v>168.512</v>
      </c>
      <c r="O3344" s="11">
        <v>190.98500000000001</v>
      </c>
      <c r="P3344" s="11">
        <v>196.98400000000001</v>
      </c>
      <c r="Q3344" s="11">
        <v>203.05</v>
      </c>
      <c r="R3344" s="11">
        <v>182.953</v>
      </c>
      <c r="S3344" s="11">
        <v>178.03800000000001</v>
      </c>
      <c r="T3344" s="11">
        <v>191.61799999999999</v>
      </c>
      <c r="U3344" s="11">
        <v>166.12799999999999</v>
      </c>
      <c r="V3344" s="11">
        <v>126.96</v>
      </c>
      <c r="W3344" s="11">
        <v>104.245</v>
      </c>
      <c r="X3344" s="11">
        <v>90.171000000000006</v>
      </c>
      <c r="Y3344" s="11">
        <v>75.209000000000003</v>
      </c>
      <c r="Z3344" s="11">
        <v>45.795000000000002</v>
      </c>
      <c r="AA3344" s="11">
        <v>20.605</v>
      </c>
      <c r="AB3344" s="11">
        <v>5.1219999999999999</v>
      </c>
      <c r="AC3344" s="11">
        <v>0.58699999999999997</v>
      </c>
    </row>
    <row r="3345" spans="1:29" ht="11.5" hidden="1">
      <c r="A3345" s="15">
        <v>3328</v>
      </c>
      <c r="B3345" s="13" t="s">
        <v>1059</v>
      </c>
      <c r="C3345" s="21" t="s">
        <v>1290</v>
      </c>
      <c r="D3345" s="12">
        <v>21</v>
      </c>
      <c r="E3345" s="12">
        <v>208</v>
      </c>
      <c r="F3345" s="13" t="s">
        <v>1110</v>
      </c>
      <c r="G3345" s="12">
        <v>924</v>
      </c>
      <c r="H3345" s="12">
        <v>2010</v>
      </c>
      <c r="I3345" s="11">
        <v>158.648</v>
      </c>
      <c r="J3345" s="11">
        <v>160.565</v>
      </c>
      <c r="K3345" s="11">
        <v>167.13800000000001</v>
      </c>
      <c r="L3345" s="11">
        <v>172.17500000000001</v>
      </c>
      <c r="M3345" s="11">
        <v>162.27500000000001</v>
      </c>
      <c r="N3345" s="11">
        <v>155.03800000000001</v>
      </c>
      <c r="O3345" s="11">
        <v>173.07900000000001</v>
      </c>
      <c r="P3345" s="11">
        <v>193.31299999999999</v>
      </c>
      <c r="Q3345" s="11">
        <v>198.19900000000001</v>
      </c>
      <c r="R3345" s="11">
        <v>203.102</v>
      </c>
      <c r="S3345" s="11">
        <v>181.40299999999999</v>
      </c>
      <c r="T3345" s="11">
        <v>174.50399999999999</v>
      </c>
      <c r="U3345" s="11">
        <v>185.732</v>
      </c>
      <c r="V3345" s="11">
        <v>157.95599999999999</v>
      </c>
      <c r="W3345" s="11">
        <v>117.261</v>
      </c>
      <c r="X3345" s="11">
        <v>90.227999999999994</v>
      </c>
      <c r="Y3345" s="11">
        <v>70.899000000000001</v>
      </c>
      <c r="Z3345" s="11">
        <v>48.923999999999999</v>
      </c>
      <c r="AA3345" s="11">
        <v>21.507999999999999</v>
      </c>
      <c r="AB3345" s="11">
        <v>5.8479999999999999</v>
      </c>
      <c r="AC3345" s="11">
        <v>0.77100000000000002</v>
      </c>
    </row>
    <row r="3346" spans="1:29" ht="11.5" hidden="1">
      <c r="A3346" s="15">
        <v>3329</v>
      </c>
      <c r="B3346" s="13" t="s">
        <v>1059</v>
      </c>
      <c r="C3346" s="21" t="s">
        <v>1290</v>
      </c>
      <c r="D3346" s="12">
        <v>21</v>
      </c>
      <c r="E3346" s="12">
        <v>208</v>
      </c>
      <c r="F3346" s="13" t="s">
        <v>1110</v>
      </c>
      <c r="G3346" s="12">
        <v>924</v>
      </c>
      <c r="H3346" s="12">
        <v>2015</v>
      </c>
      <c r="I3346" s="11">
        <v>143.678</v>
      </c>
      <c r="J3346" s="11">
        <v>161.66800000000001</v>
      </c>
      <c r="K3346" s="11">
        <v>161.43600000000001</v>
      </c>
      <c r="L3346" s="11">
        <v>174.523</v>
      </c>
      <c r="M3346" s="11">
        <v>189.23099999999999</v>
      </c>
      <c r="N3346" s="11">
        <v>168.892</v>
      </c>
      <c r="O3346" s="11">
        <v>155.023</v>
      </c>
      <c r="P3346" s="11">
        <v>178.50200000000001</v>
      </c>
      <c r="Q3346" s="11">
        <v>189.41300000000001</v>
      </c>
      <c r="R3346" s="11">
        <v>209.58699999999999</v>
      </c>
      <c r="S3346" s="11">
        <v>197.71600000000001</v>
      </c>
      <c r="T3346" s="11">
        <v>178.767</v>
      </c>
      <c r="U3346" s="11">
        <v>165.39699999999999</v>
      </c>
      <c r="V3346" s="11">
        <v>192.083</v>
      </c>
      <c r="W3346" s="11">
        <v>141.50800000000001</v>
      </c>
      <c r="X3346" s="11">
        <v>102.919</v>
      </c>
      <c r="Y3346" s="11">
        <v>69.543000000000006</v>
      </c>
      <c r="Z3346" s="11">
        <v>47.976999999999997</v>
      </c>
      <c r="AA3346" s="11">
        <v>24.466999999999999</v>
      </c>
      <c r="AB3346" s="11">
        <v>6.5830000000000002</v>
      </c>
      <c r="AC3346" s="11">
        <v>0.97399999999999998</v>
      </c>
    </row>
    <row r="3347" spans="1:29" ht="11.5" hidden="1">
      <c r="A3347" s="15">
        <v>3330</v>
      </c>
      <c r="B3347" s="13" t="s">
        <v>1059</v>
      </c>
      <c r="C3347" s="21" t="s">
        <v>1290</v>
      </c>
      <c r="D3347" s="12">
        <v>21</v>
      </c>
      <c r="E3347" s="12">
        <v>208</v>
      </c>
      <c r="F3347" s="13" t="s">
        <v>1110</v>
      </c>
      <c r="G3347" s="12">
        <v>924</v>
      </c>
      <c r="H3347" s="12">
        <v>2020</v>
      </c>
      <c r="I3347" s="11">
        <v>150.22399999999999</v>
      </c>
      <c r="J3347" s="11">
        <v>144.83699999999999</v>
      </c>
      <c r="K3347" s="11">
        <v>163.71199999999999</v>
      </c>
      <c r="L3347" s="11">
        <v>166.167</v>
      </c>
      <c r="M3347" s="11">
        <v>182.17400000000001</v>
      </c>
      <c r="N3347" s="11">
        <v>196.88499999999999</v>
      </c>
      <c r="O3347" s="11">
        <v>174.18600000000001</v>
      </c>
      <c r="P3347" s="11">
        <v>157.97200000000001</v>
      </c>
      <c r="Q3347" s="11">
        <v>180.32</v>
      </c>
      <c r="R3347" s="11">
        <v>189.505</v>
      </c>
      <c r="S3347" s="11">
        <v>207.82599999999999</v>
      </c>
      <c r="T3347" s="11">
        <v>194.83600000000001</v>
      </c>
      <c r="U3347" s="11">
        <v>175.124</v>
      </c>
      <c r="V3347" s="11">
        <v>159.06100000000001</v>
      </c>
      <c r="W3347" s="11">
        <v>179.64599999999999</v>
      </c>
      <c r="X3347" s="11">
        <v>125.82599999999999</v>
      </c>
      <c r="Y3347" s="11">
        <v>83.099000000000004</v>
      </c>
      <c r="Z3347" s="11">
        <v>47.837000000000003</v>
      </c>
      <c r="AA3347" s="11">
        <v>24.683</v>
      </c>
      <c r="AB3347" s="11">
        <v>7.8129999999999997</v>
      </c>
      <c r="AC3347" s="11">
        <v>1.109</v>
      </c>
    </row>
    <row r="3348" spans="1:29" ht="11.5" hidden="1">
      <c r="A3348" s="15">
        <v>3331</v>
      </c>
      <c r="B3348" s="13" t="s">
        <v>1059</v>
      </c>
      <c r="C3348" s="21" t="s">
        <v>1291</v>
      </c>
      <c r="D3348" s="12"/>
      <c r="E3348" s="12">
        <v>233</v>
      </c>
      <c r="F3348" s="13" t="s">
        <v>1110</v>
      </c>
      <c r="G3348" s="12">
        <v>924</v>
      </c>
      <c r="H3348" s="12">
        <v>1950</v>
      </c>
      <c r="I3348" s="11">
        <v>43.164000000000001</v>
      </c>
      <c r="J3348" s="11">
        <v>42.631</v>
      </c>
      <c r="K3348" s="11">
        <v>50.802999999999997</v>
      </c>
      <c r="L3348" s="11">
        <v>49.026000000000003</v>
      </c>
      <c r="M3348" s="11">
        <v>52.045999999999999</v>
      </c>
      <c r="N3348" s="11">
        <v>45.295999999999999</v>
      </c>
      <c r="O3348" s="11">
        <v>32.152000000000001</v>
      </c>
      <c r="P3348" s="11">
        <v>44.494999999999997</v>
      </c>
      <c r="Q3348" s="11">
        <v>44.14</v>
      </c>
      <c r="R3348" s="11">
        <v>42.987000000000002</v>
      </c>
      <c r="S3348" s="11">
        <v>38.457999999999998</v>
      </c>
      <c r="T3348" s="11">
        <v>34.283000000000001</v>
      </c>
      <c r="U3348" s="11">
        <v>30.73</v>
      </c>
      <c r="V3348" s="11">
        <v>27.088000000000001</v>
      </c>
      <c r="W3348" s="11">
        <v>22.38</v>
      </c>
      <c r="X3348" s="11">
        <v>17.141999999999999</v>
      </c>
      <c r="Y3348" s="11">
        <v>9.3409999999999993</v>
      </c>
      <c r="Z3348" s="11">
        <v>4.0069999999999997</v>
      </c>
      <c r="AA3348" s="11">
        <v>1.113</v>
      </c>
      <c r="AB3348" s="11">
        <v>0.17899999999999999</v>
      </c>
      <c r="AC3348" s="11">
        <v>1.6E-2</v>
      </c>
    </row>
    <row r="3349" spans="1:29" ht="11.5" hidden="1">
      <c r="A3349" s="15">
        <v>3332</v>
      </c>
      <c r="B3349" s="13" t="s">
        <v>1059</v>
      </c>
      <c r="C3349" s="21" t="s">
        <v>1291</v>
      </c>
      <c r="D3349" s="12"/>
      <c r="E3349" s="12">
        <v>233</v>
      </c>
      <c r="F3349" s="13" t="s">
        <v>1110</v>
      </c>
      <c r="G3349" s="12">
        <v>924</v>
      </c>
      <c r="H3349" s="12">
        <v>1955</v>
      </c>
      <c r="I3349" s="11">
        <v>44.762</v>
      </c>
      <c r="J3349" s="11">
        <v>44.137999999999998</v>
      </c>
      <c r="K3349" s="11">
        <v>43.84</v>
      </c>
      <c r="L3349" s="11">
        <v>52.146000000000001</v>
      </c>
      <c r="M3349" s="11">
        <v>50.343000000000004</v>
      </c>
      <c r="N3349" s="11">
        <v>53.146000000000001</v>
      </c>
      <c r="O3349" s="11">
        <v>46.24</v>
      </c>
      <c r="P3349" s="11">
        <v>32.927</v>
      </c>
      <c r="Q3349" s="11">
        <v>45.137999999999998</v>
      </c>
      <c r="R3349" s="11">
        <v>44.539000000000001</v>
      </c>
      <c r="S3349" s="11">
        <v>42.936999999999998</v>
      </c>
      <c r="T3349" s="11">
        <v>37.932000000000002</v>
      </c>
      <c r="U3349" s="11">
        <v>32.927999999999997</v>
      </c>
      <c r="V3349" s="11">
        <v>28.324000000000002</v>
      </c>
      <c r="W3349" s="11">
        <v>23.22</v>
      </c>
      <c r="X3349" s="11">
        <v>16.914000000000001</v>
      </c>
      <c r="Y3349" s="11">
        <v>10.035</v>
      </c>
      <c r="Z3349" s="11">
        <v>4.3010000000000002</v>
      </c>
      <c r="AA3349" s="11">
        <v>1.177</v>
      </c>
      <c r="AB3349" s="11">
        <v>0.185</v>
      </c>
      <c r="AC3349" s="11">
        <v>1.7000000000000001E-2</v>
      </c>
    </row>
    <row r="3350" spans="1:29" ht="11.5" hidden="1">
      <c r="A3350" s="15">
        <v>3333</v>
      </c>
      <c r="B3350" s="13" t="s">
        <v>1059</v>
      </c>
      <c r="C3350" s="21" t="s">
        <v>1291</v>
      </c>
      <c r="D3350" s="12"/>
      <c r="E3350" s="12">
        <v>233</v>
      </c>
      <c r="F3350" s="13" t="s">
        <v>1110</v>
      </c>
      <c r="G3350" s="12">
        <v>924</v>
      </c>
      <c r="H3350" s="12">
        <v>1960</v>
      </c>
      <c r="I3350" s="11">
        <v>46.396000000000001</v>
      </c>
      <c r="J3350" s="11">
        <v>46.341000000000001</v>
      </c>
      <c r="K3350" s="11">
        <v>44.180999999999997</v>
      </c>
      <c r="L3350" s="11">
        <v>40.423000000000002</v>
      </c>
      <c r="M3350" s="11">
        <v>50.026000000000003</v>
      </c>
      <c r="N3350" s="11">
        <v>51.433999999999997</v>
      </c>
      <c r="O3350" s="11">
        <v>56.512</v>
      </c>
      <c r="P3350" s="11">
        <v>50.765999999999998</v>
      </c>
      <c r="Q3350" s="11">
        <v>34.871000000000002</v>
      </c>
      <c r="R3350" s="11">
        <v>44.902999999999999</v>
      </c>
      <c r="S3350" s="11">
        <v>44.656999999999996</v>
      </c>
      <c r="T3350" s="11">
        <v>42.45</v>
      </c>
      <c r="U3350" s="11">
        <v>37.515000000000001</v>
      </c>
      <c r="V3350" s="11">
        <v>31.571999999999999</v>
      </c>
      <c r="W3350" s="11">
        <v>25.469000000000001</v>
      </c>
      <c r="X3350" s="11">
        <v>17.533000000000001</v>
      </c>
      <c r="Y3350" s="11">
        <v>8.3420000000000005</v>
      </c>
      <c r="Z3350" s="11">
        <v>4.7220000000000004</v>
      </c>
      <c r="AA3350" s="11">
        <v>1.3069999999999999</v>
      </c>
      <c r="AB3350" s="11">
        <v>0.2</v>
      </c>
      <c r="AC3350" s="11">
        <v>1.7000000000000001E-2</v>
      </c>
    </row>
    <row r="3351" spans="1:29" ht="11.5" hidden="1">
      <c r="A3351" s="15">
        <v>3334</v>
      </c>
      <c r="B3351" s="13" t="s">
        <v>1059</v>
      </c>
      <c r="C3351" s="21" t="s">
        <v>1291</v>
      </c>
      <c r="D3351" s="12"/>
      <c r="E3351" s="12">
        <v>233</v>
      </c>
      <c r="F3351" s="13" t="s">
        <v>1110</v>
      </c>
      <c r="G3351" s="12">
        <v>924</v>
      </c>
      <c r="H3351" s="12">
        <v>1965</v>
      </c>
      <c r="I3351" s="11">
        <v>47.491</v>
      </c>
      <c r="J3351" s="11">
        <v>47.883000000000003</v>
      </c>
      <c r="K3351" s="11">
        <v>47.076000000000001</v>
      </c>
      <c r="L3351" s="11">
        <v>46.343000000000004</v>
      </c>
      <c r="M3351" s="11">
        <v>43.290999999999997</v>
      </c>
      <c r="N3351" s="11">
        <v>53.097000000000001</v>
      </c>
      <c r="O3351" s="11">
        <v>52.296999999999997</v>
      </c>
      <c r="P3351" s="11">
        <v>56.64</v>
      </c>
      <c r="Q3351" s="11">
        <v>50.451999999999998</v>
      </c>
      <c r="R3351" s="11">
        <v>34.508000000000003</v>
      </c>
      <c r="S3351" s="11">
        <v>44.98</v>
      </c>
      <c r="T3351" s="11">
        <v>44.506999999999998</v>
      </c>
      <c r="U3351" s="11">
        <v>41.231000000000002</v>
      </c>
      <c r="V3351" s="11">
        <v>35.03</v>
      </c>
      <c r="W3351" s="11">
        <v>27.420999999999999</v>
      </c>
      <c r="X3351" s="11">
        <v>19.82</v>
      </c>
      <c r="Y3351" s="11">
        <v>11.489000000000001</v>
      </c>
      <c r="Z3351" s="11">
        <v>3.9470000000000001</v>
      </c>
      <c r="AA3351" s="11">
        <v>1.4390000000000001</v>
      </c>
      <c r="AB3351" s="11">
        <v>0.224</v>
      </c>
      <c r="AC3351" s="11">
        <v>1.9E-2</v>
      </c>
    </row>
    <row r="3352" spans="1:29" ht="11.5" hidden="1">
      <c r="A3352" s="15">
        <v>3335</v>
      </c>
      <c r="B3352" s="13" t="s">
        <v>1059</v>
      </c>
      <c r="C3352" s="21" t="s">
        <v>1291</v>
      </c>
      <c r="D3352" s="12"/>
      <c r="E3352" s="12">
        <v>233</v>
      </c>
      <c r="F3352" s="13" t="s">
        <v>1110</v>
      </c>
      <c r="G3352" s="12">
        <v>924</v>
      </c>
      <c r="H3352" s="12">
        <v>1970</v>
      </c>
      <c r="I3352" s="11">
        <v>47.662999999999997</v>
      </c>
      <c r="J3352" s="11">
        <v>49.26</v>
      </c>
      <c r="K3352" s="11">
        <v>49.468000000000004</v>
      </c>
      <c r="L3352" s="11">
        <v>48.235999999999997</v>
      </c>
      <c r="M3352" s="11">
        <v>48.601999999999997</v>
      </c>
      <c r="N3352" s="11">
        <v>45.978000000000002</v>
      </c>
      <c r="O3352" s="11">
        <v>55.889000000000003</v>
      </c>
      <c r="P3352" s="11">
        <v>53.04</v>
      </c>
      <c r="Q3352" s="11">
        <v>56.655000000000001</v>
      </c>
      <c r="R3352" s="11">
        <v>49.996000000000002</v>
      </c>
      <c r="S3352" s="11">
        <v>34.002000000000002</v>
      </c>
      <c r="T3352" s="11">
        <v>44.601999999999997</v>
      </c>
      <c r="U3352" s="11">
        <v>43.594000000000001</v>
      </c>
      <c r="V3352" s="11">
        <v>38.783000000000001</v>
      </c>
      <c r="W3352" s="11">
        <v>30.873000000000001</v>
      </c>
      <c r="X3352" s="11">
        <v>21.315000000000001</v>
      </c>
      <c r="Y3352" s="11">
        <v>12.962</v>
      </c>
      <c r="Z3352" s="11">
        <v>5.5049999999999999</v>
      </c>
      <c r="AA3352" s="11">
        <v>1.246</v>
      </c>
      <c r="AB3352" s="11">
        <v>0.26200000000000001</v>
      </c>
      <c r="AC3352" s="11">
        <v>2.3E-2</v>
      </c>
    </row>
    <row r="3353" spans="1:29" ht="11.5" hidden="1">
      <c r="A3353" s="15">
        <v>3336</v>
      </c>
      <c r="B3353" s="13" t="s">
        <v>1059</v>
      </c>
      <c r="C3353" s="21" t="s">
        <v>1291</v>
      </c>
      <c r="D3353" s="12"/>
      <c r="E3353" s="12">
        <v>233</v>
      </c>
      <c r="F3353" s="13" t="s">
        <v>1110</v>
      </c>
      <c r="G3353" s="12">
        <v>924</v>
      </c>
      <c r="H3353" s="12">
        <v>1975</v>
      </c>
      <c r="I3353" s="11">
        <v>52.3</v>
      </c>
      <c r="J3353" s="11">
        <v>48.573999999999998</v>
      </c>
      <c r="K3353" s="11">
        <v>49.353999999999999</v>
      </c>
      <c r="L3353" s="11">
        <v>51.548999999999999</v>
      </c>
      <c r="M3353" s="11">
        <v>53.38</v>
      </c>
      <c r="N3353" s="11">
        <v>51.720999999999997</v>
      </c>
      <c r="O3353" s="11">
        <v>46.776000000000003</v>
      </c>
      <c r="P3353" s="11">
        <v>56.499000000000002</v>
      </c>
      <c r="Q3353" s="11">
        <v>52.970999999999997</v>
      </c>
      <c r="R3353" s="11">
        <v>56.14</v>
      </c>
      <c r="S3353" s="11">
        <v>49.643999999999998</v>
      </c>
      <c r="T3353" s="11">
        <v>33.463999999999999</v>
      </c>
      <c r="U3353" s="11">
        <v>43.042999999999999</v>
      </c>
      <c r="V3353" s="11">
        <v>40.572000000000003</v>
      </c>
      <c r="W3353" s="11">
        <v>34.100999999999999</v>
      </c>
      <c r="X3353" s="11">
        <v>24.259</v>
      </c>
      <c r="Y3353" s="11">
        <v>14.276</v>
      </c>
      <c r="Z3353" s="11">
        <v>6.36</v>
      </c>
      <c r="AA3353" s="11">
        <v>1.829</v>
      </c>
      <c r="AB3353" s="11">
        <v>0.247</v>
      </c>
      <c r="AC3353" s="11">
        <v>2.9000000000000001E-2</v>
      </c>
    </row>
    <row r="3354" spans="1:29" ht="11.5" hidden="1">
      <c r="A3354" s="15">
        <v>3337</v>
      </c>
      <c r="B3354" s="13" t="s">
        <v>1059</v>
      </c>
      <c r="C3354" s="21" t="s">
        <v>1291</v>
      </c>
      <c r="D3354" s="12"/>
      <c r="E3354" s="12">
        <v>233</v>
      </c>
      <c r="F3354" s="13" t="s">
        <v>1110</v>
      </c>
      <c r="G3354" s="12">
        <v>924</v>
      </c>
      <c r="H3354" s="12">
        <v>1980</v>
      </c>
      <c r="I3354" s="11">
        <v>53.189</v>
      </c>
      <c r="J3354" s="11">
        <v>53.561999999999998</v>
      </c>
      <c r="K3354" s="11">
        <v>49.374000000000002</v>
      </c>
      <c r="L3354" s="11">
        <v>50.478999999999999</v>
      </c>
      <c r="M3354" s="11">
        <v>54.197000000000003</v>
      </c>
      <c r="N3354" s="11">
        <v>57.34</v>
      </c>
      <c r="O3354" s="11">
        <v>53.914000000000001</v>
      </c>
      <c r="P3354" s="11">
        <v>47.195</v>
      </c>
      <c r="Q3354" s="11">
        <v>56.642000000000003</v>
      </c>
      <c r="R3354" s="11">
        <v>52.534999999999997</v>
      </c>
      <c r="S3354" s="11">
        <v>55.156999999999996</v>
      </c>
      <c r="T3354" s="11">
        <v>48.545000000000002</v>
      </c>
      <c r="U3354" s="11">
        <v>32.262999999999998</v>
      </c>
      <c r="V3354" s="11">
        <v>40.188000000000002</v>
      </c>
      <c r="W3354" s="11">
        <v>35.441000000000003</v>
      </c>
      <c r="X3354" s="11">
        <v>26.74</v>
      </c>
      <c r="Y3354" s="11">
        <v>15.795</v>
      </c>
      <c r="Z3354" s="11">
        <v>6.8819999999999997</v>
      </c>
      <c r="AA3354" s="11">
        <v>2.08</v>
      </c>
      <c r="AB3354" s="11">
        <v>0.35599999999999998</v>
      </c>
      <c r="AC3354" s="11">
        <v>2.8000000000000001E-2</v>
      </c>
    </row>
    <row r="3355" spans="1:29" ht="11.5" hidden="1">
      <c r="A3355" s="15">
        <v>3338</v>
      </c>
      <c r="B3355" s="13" t="s">
        <v>1059</v>
      </c>
      <c r="C3355" s="21" t="s">
        <v>1291</v>
      </c>
      <c r="D3355" s="12"/>
      <c r="E3355" s="12">
        <v>233</v>
      </c>
      <c r="F3355" s="13" t="s">
        <v>1110</v>
      </c>
      <c r="G3355" s="12">
        <v>924</v>
      </c>
      <c r="H3355" s="12">
        <v>1985</v>
      </c>
      <c r="I3355" s="11">
        <v>56.741</v>
      </c>
      <c r="J3355" s="11">
        <v>54.03</v>
      </c>
      <c r="K3355" s="11">
        <v>53.588999999999999</v>
      </c>
      <c r="L3355" s="11">
        <v>49.81</v>
      </c>
      <c r="M3355" s="11">
        <v>54.222999999999999</v>
      </c>
      <c r="N3355" s="11">
        <v>58.039000000000001</v>
      </c>
      <c r="O3355" s="11">
        <v>58.286999999999999</v>
      </c>
      <c r="P3355" s="11">
        <v>54.026000000000003</v>
      </c>
      <c r="Q3355" s="11">
        <v>46.826999999999998</v>
      </c>
      <c r="R3355" s="11">
        <v>55.780999999999999</v>
      </c>
      <c r="S3355" s="11">
        <v>51.576999999999998</v>
      </c>
      <c r="T3355" s="11">
        <v>53.753</v>
      </c>
      <c r="U3355" s="11">
        <v>46.366</v>
      </c>
      <c r="V3355" s="11">
        <v>29.829000000000001</v>
      </c>
      <c r="W3355" s="11">
        <v>35.238999999999997</v>
      </c>
      <c r="X3355" s="11">
        <v>28.1</v>
      </c>
      <c r="Y3355" s="11">
        <v>17.669</v>
      </c>
      <c r="Z3355" s="11">
        <v>7.76</v>
      </c>
      <c r="AA3355" s="11">
        <v>2.3050000000000002</v>
      </c>
      <c r="AB3355" s="11">
        <v>0.42099999999999999</v>
      </c>
      <c r="AC3355" s="11">
        <v>0.04</v>
      </c>
    </row>
    <row r="3356" spans="1:29" ht="11.5" hidden="1">
      <c r="A3356" s="15">
        <v>3339</v>
      </c>
      <c r="B3356" s="13" t="s">
        <v>1059</v>
      </c>
      <c r="C3356" s="21" t="s">
        <v>1291</v>
      </c>
      <c r="D3356" s="12"/>
      <c r="E3356" s="12">
        <v>233</v>
      </c>
      <c r="F3356" s="13" t="s">
        <v>1110</v>
      </c>
      <c r="G3356" s="12">
        <v>924</v>
      </c>
      <c r="H3356" s="12">
        <v>1990</v>
      </c>
      <c r="I3356" s="11">
        <v>58.338999999999999</v>
      </c>
      <c r="J3356" s="11">
        <v>57.567999999999998</v>
      </c>
      <c r="K3356" s="11">
        <v>54.389000000000003</v>
      </c>
      <c r="L3356" s="11">
        <v>53.079000000000001</v>
      </c>
      <c r="M3356" s="11">
        <v>50.637999999999998</v>
      </c>
      <c r="N3356" s="11">
        <v>56.811</v>
      </c>
      <c r="O3356" s="11">
        <v>60.417999999999999</v>
      </c>
      <c r="P3356" s="11">
        <v>58.637999999999998</v>
      </c>
      <c r="Q3356" s="11">
        <v>53.902000000000001</v>
      </c>
      <c r="R3356" s="11">
        <v>46.088000000000001</v>
      </c>
      <c r="S3356" s="11">
        <v>54.576000000000001</v>
      </c>
      <c r="T3356" s="11">
        <v>50.000999999999998</v>
      </c>
      <c r="U3356" s="11">
        <v>51.368000000000002</v>
      </c>
      <c r="V3356" s="11">
        <v>42.887</v>
      </c>
      <c r="W3356" s="11">
        <v>25.986999999999998</v>
      </c>
      <c r="X3356" s="11">
        <v>27.91</v>
      </c>
      <c r="Y3356" s="11">
        <v>18.931999999999999</v>
      </c>
      <c r="Z3356" s="11">
        <v>8.7110000000000003</v>
      </c>
      <c r="AA3356" s="11">
        <v>2.5539999999999998</v>
      </c>
      <c r="AB3356" s="11">
        <v>0.44600000000000001</v>
      </c>
      <c r="AC3356" s="11">
        <v>4.3999999999999997E-2</v>
      </c>
    </row>
    <row r="3357" spans="1:29" ht="11.5" hidden="1">
      <c r="A3357" s="15">
        <v>3340</v>
      </c>
      <c r="B3357" s="13" t="s">
        <v>1059</v>
      </c>
      <c r="C3357" s="21" t="s">
        <v>1291</v>
      </c>
      <c r="D3357" s="12"/>
      <c r="E3357" s="12">
        <v>233</v>
      </c>
      <c r="F3357" s="13" t="s">
        <v>1110</v>
      </c>
      <c r="G3357" s="12">
        <v>924</v>
      </c>
      <c r="H3357" s="12">
        <v>1995</v>
      </c>
      <c r="I3357" s="11">
        <v>38.75</v>
      </c>
      <c r="J3357" s="11">
        <v>53.204000000000001</v>
      </c>
      <c r="K3357" s="11">
        <v>52.311999999999998</v>
      </c>
      <c r="L3357" s="11">
        <v>48.465000000000003</v>
      </c>
      <c r="M3357" s="11">
        <v>48.655000000000001</v>
      </c>
      <c r="N3357" s="11">
        <v>47.048000000000002</v>
      </c>
      <c r="O3357" s="11">
        <v>51.26</v>
      </c>
      <c r="P3357" s="11">
        <v>54.045000000000002</v>
      </c>
      <c r="Q3357" s="11">
        <v>52.921999999999997</v>
      </c>
      <c r="R3357" s="11">
        <v>49.679000000000002</v>
      </c>
      <c r="S3357" s="11">
        <v>43.21</v>
      </c>
      <c r="T3357" s="11">
        <v>50.904000000000003</v>
      </c>
      <c r="U3357" s="11">
        <v>46.06</v>
      </c>
      <c r="V3357" s="11">
        <v>45.692</v>
      </c>
      <c r="W3357" s="11">
        <v>36.237000000000002</v>
      </c>
      <c r="X3357" s="11">
        <v>20.003</v>
      </c>
      <c r="Y3357" s="11">
        <v>18.574000000000002</v>
      </c>
      <c r="Z3357" s="11">
        <v>9.4440000000000008</v>
      </c>
      <c r="AA3357" s="11">
        <v>2.8220000000000001</v>
      </c>
      <c r="AB3357" s="11">
        <v>0.46200000000000002</v>
      </c>
      <c r="AC3357" s="11">
        <v>4.3999999999999997E-2</v>
      </c>
    </row>
    <row r="3358" spans="1:29" ht="11.5" hidden="1">
      <c r="A3358" s="15">
        <v>3341</v>
      </c>
      <c r="B3358" s="13" t="s">
        <v>1059</v>
      </c>
      <c r="C3358" s="21" t="s">
        <v>1291</v>
      </c>
      <c r="D3358" s="12"/>
      <c r="E3358" s="12">
        <v>233</v>
      </c>
      <c r="F3358" s="13" t="s">
        <v>1110</v>
      </c>
      <c r="G3358" s="12">
        <v>924</v>
      </c>
      <c r="H3358" s="12">
        <v>2000</v>
      </c>
      <c r="I3358" s="11">
        <v>29.776</v>
      </c>
      <c r="J3358" s="11">
        <v>38.667000000000002</v>
      </c>
      <c r="K3358" s="11">
        <v>50.247999999999998</v>
      </c>
      <c r="L3358" s="11">
        <v>49.527000000000001</v>
      </c>
      <c r="M3358" s="11">
        <v>47.662999999999997</v>
      </c>
      <c r="N3358" s="11">
        <v>49.244</v>
      </c>
      <c r="O3358" s="11">
        <v>46.176000000000002</v>
      </c>
      <c r="P3358" s="11">
        <v>50.85</v>
      </c>
      <c r="Q3358" s="11">
        <v>52.831000000000003</v>
      </c>
      <c r="R3358" s="11">
        <v>51.460999999999999</v>
      </c>
      <c r="S3358" s="11">
        <v>47.51</v>
      </c>
      <c r="T3358" s="11">
        <v>42.289000000000001</v>
      </c>
      <c r="U3358" s="11">
        <v>48.97</v>
      </c>
      <c r="V3358" s="11">
        <v>42.863</v>
      </c>
      <c r="W3358" s="11">
        <v>40.845999999999997</v>
      </c>
      <c r="X3358" s="11">
        <v>29.661000000000001</v>
      </c>
      <c r="Y3358" s="11">
        <v>13.981</v>
      </c>
      <c r="Z3358" s="11">
        <v>9.9740000000000002</v>
      </c>
      <c r="AA3358" s="11">
        <v>3.3809999999999998</v>
      </c>
      <c r="AB3358" s="11">
        <v>0.58199999999999996</v>
      </c>
      <c r="AC3358" s="11">
        <v>5.1999999999999998E-2</v>
      </c>
    </row>
    <row r="3359" spans="1:29" ht="11.5" hidden="1">
      <c r="A3359" s="15">
        <v>3342</v>
      </c>
      <c r="B3359" s="13" t="s">
        <v>1059</v>
      </c>
      <c r="C3359" s="21" t="s">
        <v>1291</v>
      </c>
      <c r="D3359" s="12"/>
      <c r="E3359" s="12">
        <v>233</v>
      </c>
      <c r="F3359" s="13" t="s">
        <v>1110</v>
      </c>
      <c r="G3359" s="12">
        <v>924</v>
      </c>
      <c r="H3359" s="12">
        <v>2005</v>
      </c>
      <c r="I3359" s="11">
        <v>32.268999999999998</v>
      </c>
      <c r="J3359" s="11">
        <v>29.393000000000001</v>
      </c>
      <c r="K3359" s="11">
        <v>38.295999999999999</v>
      </c>
      <c r="L3359" s="11">
        <v>49.607999999999997</v>
      </c>
      <c r="M3359" s="11">
        <v>48.348999999999997</v>
      </c>
      <c r="N3359" s="11">
        <v>46.325000000000003</v>
      </c>
      <c r="O3359" s="11">
        <v>48.185000000000002</v>
      </c>
      <c r="P3359" s="11">
        <v>45.029000000000003</v>
      </c>
      <c r="Q3359" s="11">
        <v>49.540999999999997</v>
      </c>
      <c r="R3359" s="11">
        <v>51.393999999999998</v>
      </c>
      <c r="S3359" s="11">
        <v>49.917000000000002</v>
      </c>
      <c r="T3359" s="11">
        <v>45.603000000000002</v>
      </c>
      <c r="U3359" s="11">
        <v>40.133000000000003</v>
      </c>
      <c r="V3359" s="11">
        <v>45.805999999999997</v>
      </c>
      <c r="W3359" s="11">
        <v>38.283999999999999</v>
      </c>
      <c r="X3359" s="11">
        <v>33.816000000000003</v>
      </c>
      <c r="Y3359" s="11">
        <v>21.273</v>
      </c>
      <c r="Z3359" s="11">
        <v>7.8230000000000004</v>
      </c>
      <c r="AA3359" s="11">
        <v>3.8210000000000002</v>
      </c>
      <c r="AB3359" s="11">
        <v>0.73599999999999999</v>
      </c>
      <c r="AC3359" s="11">
        <v>6.3E-2</v>
      </c>
    </row>
    <row r="3360" spans="1:29" ht="11.5" hidden="1">
      <c r="A3360" s="15">
        <v>3343</v>
      </c>
      <c r="B3360" s="13" t="s">
        <v>1059</v>
      </c>
      <c r="C3360" s="21" t="s">
        <v>1291</v>
      </c>
      <c r="D3360" s="12"/>
      <c r="E3360" s="12">
        <v>233</v>
      </c>
      <c r="F3360" s="13" t="s">
        <v>1110</v>
      </c>
      <c r="G3360" s="12">
        <v>924</v>
      </c>
      <c r="H3360" s="12">
        <v>2010</v>
      </c>
      <c r="I3360" s="11">
        <v>37.646999999999998</v>
      </c>
      <c r="J3360" s="11">
        <v>31.564</v>
      </c>
      <c r="K3360" s="11">
        <v>28.7</v>
      </c>
      <c r="L3360" s="11">
        <v>37.69</v>
      </c>
      <c r="M3360" s="11">
        <v>48.828000000000003</v>
      </c>
      <c r="N3360" s="11">
        <v>46.609000000000002</v>
      </c>
      <c r="O3360" s="11">
        <v>44.570999999999998</v>
      </c>
      <c r="P3360" s="11">
        <v>46.664999999999999</v>
      </c>
      <c r="Q3360" s="11">
        <v>43.665999999999997</v>
      </c>
      <c r="R3360" s="11">
        <v>47.978999999999999</v>
      </c>
      <c r="S3360" s="11">
        <v>49.631</v>
      </c>
      <c r="T3360" s="11">
        <v>48.296999999999997</v>
      </c>
      <c r="U3360" s="11">
        <v>43.768999999999998</v>
      </c>
      <c r="V3360" s="11">
        <v>38.036000000000001</v>
      </c>
      <c r="W3360" s="11">
        <v>42.235999999999997</v>
      </c>
      <c r="X3360" s="11">
        <v>32.975000000000001</v>
      </c>
      <c r="Y3360" s="11">
        <v>26.06</v>
      </c>
      <c r="Z3360" s="11">
        <v>12.683</v>
      </c>
      <c r="AA3360" s="11">
        <v>3.1789999999999998</v>
      </c>
      <c r="AB3360" s="11">
        <v>0.877</v>
      </c>
      <c r="AC3360" s="11">
        <v>8.5000000000000006E-2</v>
      </c>
    </row>
    <row r="3361" spans="1:29" ht="11.5" hidden="1">
      <c r="A3361" s="15">
        <v>3344</v>
      </c>
      <c r="B3361" s="13" t="s">
        <v>1059</v>
      </c>
      <c r="C3361" s="21" t="s">
        <v>1291</v>
      </c>
      <c r="D3361" s="12"/>
      <c r="E3361" s="12">
        <v>233</v>
      </c>
      <c r="F3361" s="13" t="s">
        <v>1110</v>
      </c>
      <c r="G3361" s="12">
        <v>924</v>
      </c>
      <c r="H3361" s="12">
        <v>2015</v>
      </c>
      <c r="I3361" s="11">
        <v>34.622999999999998</v>
      </c>
      <c r="J3361" s="11">
        <v>37.317</v>
      </c>
      <c r="K3361" s="11">
        <v>31.193999999999999</v>
      </c>
      <c r="L3361" s="11">
        <v>28.288</v>
      </c>
      <c r="M3361" s="11">
        <v>37.021000000000001</v>
      </c>
      <c r="N3361" s="11">
        <v>47.832000000000001</v>
      </c>
      <c r="O3361" s="11">
        <v>45.622</v>
      </c>
      <c r="P3361" s="11">
        <v>43.616</v>
      </c>
      <c r="Q3361" s="11">
        <v>45.668999999999997</v>
      </c>
      <c r="R3361" s="11">
        <v>42.72</v>
      </c>
      <c r="S3361" s="11">
        <v>46.923999999999999</v>
      </c>
      <c r="T3361" s="11">
        <v>48.41</v>
      </c>
      <c r="U3361" s="11">
        <v>46.802</v>
      </c>
      <c r="V3361" s="11">
        <v>41.749000000000002</v>
      </c>
      <c r="W3361" s="11">
        <v>35.335999999999999</v>
      </c>
      <c r="X3361" s="11">
        <v>37.265999999999998</v>
      </c>
      <c r="Y3361" s="11">
        <v>26.209</v>
      </c>
      <c r="Z3361" s="11">
        <v>16.812999999999999</v>
      </c>
      <c r="AA3361" s="11">
        <v>5.6890000000000001</v>
      </c>
      <c r="AB3361" s="11">
        <v>0.873</v>
      </c>
      <c r="AC3361" s="11">
        <v>0.13200000000000001</v>
      </c>
    </row>
    <row r="3362" spans="1:29" ht="11.5" hidden="1">
      <c r="A3362" s="15">
        <v>3345</v>
      </c>
      <c r="B3362" s="13" t="s">
        <v>1059</v>
      </c>
      <c r="C3362" s="21" t="s">
        <v>1291</v>
      </c>
      <c r="D3362" s="12"/>
      <c r="E3362" s="12">
        <v>233</v>
      </c>
      <c r="F3362" s="13" t="s">
        <v>1110</v>
      </c>
      <c r="G3362" s="12">
        <v>924</v>
      </c>
      <c r="H3362" s="12">
        <v>2020</v>
      </c>
      <c r="I3362" s="11">
        <v>33.343000000000004</v>
      </c>
      <c r="J3362" s="11">
        <v>36.408000000000001</v>
      </c>
      <c r="K3362" s="11">
        <v>36.459000000000003</v>
      </c>
      <c r="L3362" s="11">
        <v>30.318000000000001</v>
      </c>
      <c r="M3362" s="11">
        <v>28.443000000000001</v>
      </c>
      <c r="N3362" s="11">
        <v>41.274999999999999</v>
      </c>
      <c r="O3362" s="11">
        <v>47.859000000000002</v>
      </c>
      <c r="P3362" s="11">
        <v>44.529000000000003</v>
      </c>
      <c r="Q3362" s="11">
        <v>42.895000000000003</v>
      </c>
      <c r="R3362" s="11">
        <v>47.347000000000001</v>
      </c>
      <c r="S3362" s="11">
        <v>38.963000000000001</v>
      </c>
      <c r="T3362" s="11">
        <v>46.594999999999999</v>
      </c>
      <c r="U3362" s="11">
        <v>47.121000000000002</v>
      </c>
      <c r="V3362" s="11">
        <v>49.283000000000001</v>
      </c>
      <c r="W3362" s="11">
        <v>32.619999999999997</v>
      </c>
      <c r="X3362" s="11">
        <v>36.151000000000003</v>
      </c>
      <c r="Y3362" s="11">
        <v>31.16</v>
      </c>
      <c r="Z3362" s="11">
        <v>17.631</v>
      </c>
      <c r="AA3362" s="11">
        <v>7.9980000000000002</v>
      </c>
      <c r="AB3362" s="11">
        <v>1.5640000000000001</v>
      </c>
      <c r="AC3362" s="11">
        <v>0.121</v>
      </c>
    </row>
    <row r="3363" spans="1:29" ht="11.5" hidden="1">
      <c r="A3363" s="15">
        <v>3346</v>
      </c>
      <c r="B3363" s="13" t="s">
        <v>1059</v>
      </c>
      <c r="C3363" s="21" t="s">
        <v>1292</v>
      </c>
      <c r="D3363" s="12">
        <v>22</v>
      </c>
      <c r="E3363" s="12">
        <v>246</v>
      </c>
      <c r="F3363" s="13" t="s">
        <v>1110</v>
      </c>
      <c r="G3363" s="12">
        <v>924</v>
      </c>
      <c r="H3363" s="12">
        <v>1950</v>
      </c>
      <c r="I3363" s="11">
        <v>244.83799999999999</v>
      </c>
      <c r="J3363" s="11">
        <v>176.74100000000001</v>
      </c>
      <c r="K3363" s="11">
        <v>162.874</v>
      </c>
      <c r="L3363" s="11">
        <v>155.15600000000001</v>
      </c>
      <c r="M3363" s="11">
        <v>162.06899999999999</v>
      </c>
      <c r="N3363" s="11">
        <v>161.80000000000001</v>
      </c>
      <c r="O3363" s="11">
        <v>142.32300000000001</v>
      </c>
      <c r="P3363" s="11">
        <v>154.01499999999999</v>
      </c>
      <c r="Q3363" s="11">
        <v>151.101</v>
      </c>
      <c r="R3363" s="11">
        <v>129.64099999999999</v>
      </c>
      <c r="S3363" s="11">
        <v>112.976</v>
      </c>
      <c r="T3363" s="11">
        <v>91.811999999999998</v>
      </c>
      <c r="U3363" s="11">
        <v>81.814999999999998</v>
      </c>
      <c r="V3363" s="11">
        <v>65.754999999999995</v>
      </c>
      <c r="W3363" s="11">
        <v>48.784999999999997</v>
      </c>
      <c r="X3363" s="11">
        <v>31.652999999999999</v>
      </c>
      <c r="Y3363" s="11">
        <v>13.401</v>
      </c>
      <c r="Z3363" s="11">
        <v>5.4390000000000001</v>
      </c>
      <c r="AA3363" s="11">
        <v>1.165</v>
      </c>
      <c r="AB3363" s="11">
        <v>0.13500000000000001</v>
      </c>
      <c r="AC3363" s="11">
        <v>3.0000000000000001E-3</v>
      </c>
    </row>
    <row r="3364" spans="1:29" ht="11.5" hidden="1">
      <c r="A3364" s="15">
        <v>3347</v>
      </c>
      <c r="B3364" s="13" t="s">
        <v>1059</v>
      </c>
      <c r="C3364" s="21" t="s">
        <v>1292</v>
      </c>
      <c r="D3364" s="12">
        <v>22</v>
      </c>
      <c r="E3364" s="12">
        <v>246</v>
      </c>
      <c r="F3364" s="13" t="s">
        <v>1110</v>
      </c>
      <c r="G3364" s="12">
        <v>924</v>
      </c>
      <c r="H3364" s="12">
        <v>1955</v>
      </c>
      <c r="I3364" s="11">
        <v>218.80600000000001</v>
      </c>
      <c r="J3364" s="11">
        <v>242.251</v>
      </c>
      <c r="K3364" s="11">
        <v>175.98500000000001</v>
      </c>
      <c r="L3364" s="11">
        <v>160.5</v>
      </c>
      <c r="M3364" s="11">
        <v>150.03100000000001</v>
      </c>
      <c r="N3364" s="11">
        <v>157.792</v>
      </c>
      <c r="O3364" s="11">
        <v>158.21799999999999</v>
      </c>
      <c r="P3364" s="11">
        <v>139.458</v>
      </c>
      <c r="Q3364" s="11">
        <v>151.04400000000001</v>
      </c>
      <c r="R3364" s="11">
        <v>147.863</v>
      </c>
      <c r="S3364" s="11">
        <v>125.90600000000001</v>
      </c>
      <c r="T3364" s="11">
        <v>107.989</v>
      </c>
      <c r="U3364" s="11">
        <v>85.521000000000001</v>
      </c>
      <c r="V3364" s="11">
        <v>72.623000000000005</v>
      </c>
      <c r="W3364" s="11">
        <v>53.360999999999997</v>
      </c>
      <c r="X3364" s="11">
        <v>34.052</v>
      </c>
      <c r="Y3364" s="11">
        <v>17.585000000000001</v>
      </c>
      <c r="Z3364" s="11">
        <v>5.2110000000000003</v>
      </c>
      <c r="AA3364" s="11">
        <v>1.246</v>
      </c>
      <c r="AB3364" s="11">
        <v>0.14000000000000001</v>
      </c>
      <c r="AC3364" s="11">
        <v>8.0000000000000002E-3</v>
      </c>
    </row>
    <row r="3365" spans="1:29" ht="11.5" hidden="1">
      <c r="A3365" s="15">
        <v>3348</v>
      </c>
      <c r="B3365" s="13" t="s">
        <v>1059</v>
      </c>
      <c r="C3365" s="21" t="s">
        <v>1292</v>
      </c>
      <c r="D3365" s="12">
        <v>22</v>
      </c>
      <c r="E3365" s="12">
        <v>246</v>
      </c>
      <c r="F3365" s="13" t="s">
        <v>1110</v>
      </c>
      <c r="G3365" s="12">
        <v>924</v>
      </c>
      <c r="H3365" s="12">
        <v>1960</v>
      </c>
      <c r="I3365" s="11">
        <v>202.12100000000001</v>
      </c>
      <c r="J3365" s="11">
        <v>217.87100000000001</v>
      </c>
      <c r="K3365" s="11">
        <v>240.59399999999999</v>
      </c>
      <c r="L3365" s="11">
        <v>175.30699999999999</v>
      </c>
      <c r="M3365" s="11">
        <v>154.547</v>
      </c>
      <c r="N3365" s="11">
        <v>143.255</v>
      </c>
      <c r="O3365" s="11">
        <v>153.69999999999999</v>
      </c>
      <c r="P3365" s="11">
        <v>155.30000000000001</v>
      </c>
      <c r="Q3365" s="11">
        <v>137.053</v>
      </c>
      <c r="R3365" s="11">
        <v>148.18799999999999</v>
      </c>
      <c r="S3365" s="11">
        <v>144.08099999999999</v>
      </c>
      <c r="T3365" s="11">
        <v>121.17100000000001</v>
      </c>
      <c r="U3365" s="11">
        <v>101.56</v>
      </c>
      <c r="V3365" s="11">
        <v>77.078000000000003</v>
      </c>
      <c r="W3365" s="11">
        <v>60.183</v>
      </c>
      <c r="X3365" s="11">
        <v>38.405999999999999</v>
      </c>
      <c r="Y3365" s="11">
        <v>19.777999999999999</v>
      </c>
      <c r="Z3365" s="11">
        <v>6.9980000000000002</v>
      </c>
      <c r="AA3365" s="11">
        <v>1.2989999999999999</v>
      </c>
      <c r="AB3365" s="11">
        <v>0.16700000000000001</v>
      </c>
      <c r="AC3365" s="11">
        <v>0.01</v>
      </c>
    </row>
    <row r="3366" spans="1:29" ht="11.5" hidden="1">
      <c r="A3366" s="15">
        <v>3349</v>
      </c>
      <c r="B3366" s="13" t="s">
        <v>1059</v>
      </c>
      <c r="C3366" s="21" t="s">
        <v>1292</v>
      </c>
      <c r="D3366" s="12">
        <v>22</v>
      </c>
      <c r="E3366" s="12">
        <v>246</v>
      </c>
      <c r="F3366" s="13" t="s">
        <v>1110</v>
      </c>
      <c r="G3366" s="12">
        <v>924</v>
      </c>
      <c r="H3366" s="12">
        <v>1965</v>
      </c>
      <c r="I3366" s="11">
        <v>193.02</v>
      </c>
      <c r="J3366" s="11">
        <v>199.09200000000001</v>
      </c>
      <c r="K3366" s="11">
        <v>216.23699999999999</v>
      </c>
      <c r="L3366" s="11">
        <v>236.02</v>
      </c>
      <c r="M3366" s="11">
        <v>167.524</v>
      </c>
      <c r="N3366" s="11">
        <v>146.33799999999999</v>
      </c>
      <c r="O3366" s="11">
        <v>138.19800000000001</v>
      </c>
      <c r="P3366" s="11">
        <v>151.16</v>
      </c>
      <c r="Q3366" s="11">
        <v>152.81700000000001</v>
      </c>
      <c r="R3366" s="11">
        <v>134.19200000000001</v>
      </c>
      <c r="S3366" s="11">
        <v>144.34800000000001</v>
      </c>
      <c r="T3366" s="11">
        <v>138.53899999999999</v>
      </c>
      <c r="U3366" s="11">
        <v>114.28700000000001</v>
      </c>
      <c r="V3366" s="11">
        <v>91.581999999999994</v>
      </c>
      <c r="W3366" s="11">
        <v>64.320999999999998</v>
      </c>
      <c r="X3366" s="11">
        <v>43.293999999999997</v>
      </c>
      <c r="Y3366" s="11">
        <v>21.917999999999999</v>
      </c>
      <c r="Z3366" s="11">
        <v>7.7350000000000003</v>
      </c>
      <c r="AA3366" s="11">
        <v>1.679</v>
      </c>
      <c r="AB3366" s="11">
        <v>0.16400000000000001</v>
      </c>
      <c r="AC3366" s="11">
        <v>1.0999999999999999E-2</v>
      </c>
    </row>
    <row r="3367" spans="1:29" ht="11.5" hidden="1">
      <c r="A3367" s="15">
        <v>3350</v>
      </c>
      <c r="B3367" s="13" t="s">
        <v>1059</v>
      </c>
      <c r="C3367" s="21" t="s">
        <v>1292</v>
      </c>
      <c r="D3367" s="12">
        <v>22</v>
      </c>
      <c r="E3367" s="12">
        <v>246</v>
      </c>
      <c r="F3367" s="13" t="s">
        <v>1110</v>
      </c>
      <c r="G3367" s="12">
        <v>924</v>
      </c>
      <c r="H3367" s="12">
        <v>1970</v>
      </c>
      <c r="I3367" s="11">
        <v>170.50200000000001</v>
      </c>
      <c r="J3367" s="11">
        <v>188.41800000000001</v>
      </c>
      <c r="K3367" s="11">
        <v>197.179</v>
      </c>
      <c r="L3367" s="11">
        <v>208.351</v>
      </c>
      <c r="M3367" s="11">
        <v>217.46299999999999</v>
      </c>
      <c r="N3367" s="11">
        <v>156.15899999999999</v>
      </c>
      <c r="O3367" s="11">
        <v>143.78</v>
      </c>
      <c r="P3367" s="11">
        <v>137.27500000000001</v>
      </c>
      <c r="Q3367" s="11">
        <v>148.327</v>
      </c>
      <c r="R3367" s="11">
        <v>149.64099999999999</v>
      </c>
      <c r="S3367" s="11">
        <v>130.708</v>
      </c>
      <c r="T3367" s="11">
        <v>139.203</v>
      </c>
      <c r="U3367" s="11">
        <v>131.53</v>
      </c>
      <c r="V3367" s="11">
        <v>104.367</v>
      </c>
      <c r="W3367" s="11">
        <v>77.819999999999993</v>
      </c>
      <c r="X3367" s="11">
        <v>47.48</v>
      </c>
      <c r="Y3367" s="11">
        <v>25.385000000000002</v>
      </c>
      <c r="Z3367" s="11">
        <v>8.9139999999999997</v>
      </c>
      <c r="AA3367" s="11">
        <v>1.9339999999999999</v>
      </c>
      <c r="AB3367" s="11">
        <v>0.22500000000000001</v>
      </c>
      <c r="AC3367" s="11">
        <v>1.0999999999999999E-2</v>
      </c>
    </row>
    <row r="3368" spans="1:29" ht="11.5" hidden="1">
      <c r="A3368" s="15">
        <v>3351</v>
      </c>
      <c r="B3368" s="13" t="s">
        <v>1059</v>
      </c>
      <c r="C3368" s="21" t="s">
        <v>1292</v>
      </c>
      <c r="D3368" s="12">
        <v>22</v>
      </c>
      <c r="E3368" s="12">
        <v>246</v>
      </c>
      <c r="F3368" s="13" t="s">
        <v>1110</v>
      </c>
      <c r="G3368" s="12">
        <v>924</v>
      </c>
      <c r="H3368" s="12">
        <v>1975</v>
      </c>
      <c r="I3368" s="11">
        <v>147.71600000000001</v>
      </c>
      <c r="J3368" s="11">
        <v>171.73599999999999</v>
      </c>
      <c r="K3368" s="11">
        <v>188.69200000000001</v>
      </c>
      <c r="L3368" s="11">
        <v>195.547</v>
      </c>
      <c r="M3368" s="11">
        <v>205.43299999999999</v>
      </c>
      <c r="N3368" s="11">
        <v>218.85400000000001</v>
      </c>
      <c r="O3368" s="11">
        <v>157.39400000000001</v>
      </c>
      <c r="P3368" s="11">
        <v>143.916</v>
      </c>
      <c r="Q3368" s="11">
        <v>136.53</v>
      </c>
      <c r="R3368" s="11">
        <v>146.83000000000001</v>
      </c>
      <c r="S3368" s="11">
        <v>147.095</v>
      </c>
      <c r="T3368" s="11">
        <v>127.208</v>
      </c>
      <c r="U3368" s="11">
        <v>133.20699999999999</v>
      </c>
      <c r="V3368" s="11">
        <v>121.827</v>
      </c>
      <c r="W3368" s="11">
        <v>90.828000000000003</v>
      </c>
      <c r="X3368" s="11">
        <v>60.133000000000003</v>
      </c>
      <c r="Y3368" s="11">
        <v>30.218</v>
      </c>
      <c r="Z3368" s="11">
        <v>11.398999999999999</v>
      </c>
      <c r="AA3368" s="11">
        <v>2.6030000000000002</v>
      </c>
      <c r="AB3368" s="11">
        <v>0.314</v>
      </c>
      <c r="AC3368" s="11">
        <v>1.9E-2</v>
      </c>
    </row>
    <row r="3369" spans="1:29" ht="11.5" hidden="1">
      <c r="A3369" s="15">
        <v>3352</v>
      </c>
      <c r="B3369" s="13" t="s">
        <v>1059</v>
      </c>
      <c r="C3369" s="21" t="s">
        <v>1292</v>
      </c>
      <c r="D3369" s="12">
        <v>22</v>
      </c>
      <c r="E3369" s="12">
        <v>246</v>
      </c>
      <c r="F3369" s="13" t="s">
        <v>1110</v>
      </c>
      <c r="G3369" s="12">
        <v>924</v>
      </c>
      <c r="H3369" s="12">
        <v>1980</v>
      </c>
      <c r="I3369" s="11">
        <v>156.67400000000001</v>
      </c>
      <c r="J3369" s="11">
        <v>146.53200000000001</v>
      </c>
      <c r="K3369" s="11">
        <v>171.96700000000001</v>
      </c>
      <c r="L3369" s="11">
        <v>187.077</v>
      </c>
      <c r="M3369" s="11">
        <v>187.55699999999999</v>
      </c>
      <c r="N3369" s="11">
        <v>198.29300000000001</v>
      </c>
      <c r="O3369" s="11">
        <v>214.13200000000001</v>
      </c>
      <c r="P3369" s="11">
        <v>155.376</v>
      </c>
      <c r="Q3369" s="11">
        <v>142.43799999999999</v>
      </c>
      <c r="R3369" s="11">
        <v>134.96600000000001</v>
      </c>
      <c r="S3369" s="11">
        <v>144.44900000000001</v>
      </c>
      <c r="T3369" s="11">
        <v>143.50200000000001</v>
      </c>
      <c r="U3369" s="11">
        <v>122.30800000000001</v>
      </c>
      <c r="V3369" s="11">
        <v>124.92400000000001</v>
      </c>
      <c r="W3369" s="11">
        <v>108.316</v>
      </c>
      <c r="X3369" s="11">
        <v>73.350999999999999</v>
      </c>
      <c r="Y3369" s="11">
        <v>41.374000000000002</v>
      </c>
      <c r="Z3369" s="11">
        <v>15.532</v>
      </c>
      <c r="AA3369" s="11">
        <v>3.8980000000000001</v>
      </c>
      <c r="AB3369" s="11">
        <v>0.52800000000000002</v>
      </c>
      <c r="AC3369" s="11">
        <v>3.3000000000000002E-2</v>
      </c>
    </row>
    <row r="3370" spans="1:29" ht="11.5" hidden="1">
      <c r="A3370" s="15">
        <v>3353</v>
      </c>
      <c r="B3370" s="13" t="s">
        <v>1059</v>
      </c>
      <c r="C3370" s="21" t="s">
        <v>1292</v>
      </c>
      <c r="D3370" s="12">
        <v>22</v>
      </c>
      <c r="E3370" s="12">
        <v>246</v>
      </c>
      <c r="F3370" s="13" t="s">
        <v>1110</v>
      </c>
      <c r="G3370" s="12">
        <v>924</v>
      </c>
      <c r="H3370" s="12">
        <v>1985</v>
      </c>
      <c r="I3370" s="11">
        <v>159.024</v>
      </c>
      <c r="J3370" s="11">
        <v>158.66</v>
      </c>
      <c r="K3370" s="11">
        <v>147.89400000000001</v>
      </c>
      <c r="L3370" s="11">
        <v>172.12200000000001</v>
      </c>
      <c r="M3370" s="11">
        <v>185.166</v>
      </c>
      <c r="N3370" s="11">
        <v>187.767</v>
      </c>
      <c r="O3370" s="11">
        <v>199.386</v>
      </c>
      <c r="P3370" s="11">
        <v>214.63</v>
      </c>
      <c r="Q3370" s="11">
        <v>154.93199999999999</v>
      </c>
      <c r="R3370" s="11">
        <v>141.36600000000001</v>
      </c>
      <c r="S3370" s="11">
        <v>133.28899999999999</v>
      </c>
      <c r="T3370" s="11">
        <v>141.59</v>
      </c>
      <c r="U3370" s="11">
        <v>138.755</v>
      </c>
      <c r="V3370" s="11">
        <v>115.342</v>
      </c>
      <c r="W3370" s="11">
        <v>112.41</v>
      </c>
      <c r="X3370" s="11">
        <v>89.260999999999996</v>
      </c>
      <c r="Y3370" s="11">
        <v>52.081000000000003</v>
      </c>
      <c r="Z3370" s="11">
        <v>22.593</v>
      </c>
      <c r="AA3370" s="11">
        <v>5.9290000000000003</v>
      </c>
      <c r="AB3370" s="11">
        <v>0.90800000000000003</v>
      </c>
      <c r="AC3370" s="11">
        <v>6.6000000000000003E-2</v>
      </c>
    </row>
    <row r="3371" spans="1:29" ht="11.5" hidden="1">
      <c r="A3371" s="15">
        <v>3354</v>
      </c>
      <c r="B3371" s="13" t="s">
        <v>1059</v>
      </c>
      <c r="C3371" s="21" t="s">
        <v>1292</v>
      </c>
      <c r="D3371" s="12">
        <v>22</v>
      </c>
      <c r="E3371" s="12">
        <v>246</v>
      </c>
      <c r="F3371" s="13" t="s">
        <v>1110</v>
      </c>
      <c r="G3371" s="12">
        <v>924</v>
      </c>
      <c r="H3371" s="12">
        <v>1990</v>
      </c>
      <c r="I3371" s="11">
        <v>152.227</v>
      </c>
      <c r="J3371" s="11">
        <v>159.965</v>
      </c>
      <c r="K3371" s="11">
        <v>159.30000000000001</v>
      </c>
      <c r="L3371" s="11">
        <v>147.94</v>
      </c>
      <c r="M3371" s="11">
        <v>171.113</v>
      </c>
      <c r="N3371" s="11">
        <v>184.72499999999999</v>
      </c>
      <c r="O3371" s="11">
        <v>188.42599999999999</v>
      </c>
      <c r="P3371" s="11">
        <v>199.61199999999999</v>
      </c>
      <c r="Q3371" s="11">
        <v>213.94200000000001</v>
      </c>
      <c r="R3371" s="11">
        <v>153.804</v>
      </c>
      <c r="S3371" s="11">
        <v>139.512</v>
      </c>
      <c r="T3371" s="11">
        <v>130.78899999999999</v>
      </c>
      <c r="U3371" s="11">
        <v>137.28200000000001</v>
      </c>
      <c r="V3371" s="11">
        <v>131.42099999999999</v>
      </c>
      <c r="W3371" s="11">
        <v>104.379</v>
      </c>
      <c r="X3371" s="11">
        <v>93.802000000000007</v>
      </c>
      <c r="Y3371" s="11">
        <v>64.519000000000005</v>
      </c>
      <c r="Z3371" s="11">
        <v>28.875</v>
      </c>
      <c r="AA3371" s="11">
        <v>8.5410000000000004</v>
      </c>
      <c r="AB3371" s="11">
        <v>1.3069999999999999</v>
      </c>
      <c r="AC3371" s="11">
        <v>0.10199999999999999</v>
      </c>
    </row>
    <row r="3372" spans="1:29" ht="11.5" hidden="1">
      <c r="A3372" s="15">
        <v>3355</v>
      </c>
      <c r="B3372" s="13" t="s">
        <v>1059</v>
      </c>
      <c r="C3372" s="21" t="s">
        <v>1292</v>
      </c>
      <c r="D3372" s="12">
        <v>22</v>
      </c>
      <c r="E3372" s="12">
        <v>246</v>
      </c>
      <c r="F3372" s="13" t="s">
        <v>1110</v>
      </c>
      <c r="G3372" s="12">
        <v>924</v>
      </c>
      <c r="H3372" s="12">
        <v>1995</v>
      </c>
      <c r="I3372" s="11">
        <v>160.26400000000001</v>
      </c>
      <c r="J3372" s="11">
        <v>154.27199999999999</v>
      </c>
      <c r="K3372" s="11">
        <v>161.625</v>
      </c>
      <c r="L3372" s="11">
        <v>160.465</v>
      </c>
      <c r="M3372" s="11">
        <v>148.89400000000001</v>
      </c>
      <c r="N3372" s="11">
        <v>172.821</v>
      </c>
      <c r="O3372" s="11">
        <v>186.42699999999999</v>
      </c>
      <c r="P3372" s="11">
        <v>189.80199999999999</v>
      </c>
      <c r="Q3372" s="11">
        <v>200.20500000000001</v>
      </c>
      <c r="R3372" s="11">
        <v>213.11199999999999</v>
      </c>
      <c r="S3372" s="11">
        <v>152.315</v>
      </c>
      <c r="T3372" s="11">
        <v>137.59899999999999</v>
      </c>
      <c r="U3372" s="11">
        <v>127.61</v>
      </c>
      <c r="V3372" s="11">
        <v>131.417</v>
      </c>
      <c r="W3372" s="11">
        <v>120.919</v>
      </c>
      <c r="X3372" s="11">
        <v>88.968999999999994</v>
      </c>
      <c r="Y3372" s="11">
        <v>69.835999999999999</v>
      </c>
      <c r="Z3372" s="11">
        <v>36.656999999999996</v>
      </c>
      <c r="AA3372" s="11">
        <v>11.148</v>
      </c>
      <c r="AB3372" s="11">
        <v>1.889</v>
      </c>
      <c r="AC3372" s="11">
        <v>0.14000000000000001</v>
      </c>
    </row>
    <row r="3373" spans="1:29" ht="11.5" hidden="1">
      <c r="A3373" s="15">
        <v>3356</v>
      </c>
      <c r="B3373" s="13" t="s">
        <v>1059</v>
      </c>
      <c r="C3373" s="21" t="s">
        <v>1292</v>
      </c>
      <c r="D3373" s="12">
        <v>22</v>
      </c>
      <c r="E3373" s="12">
        <v>246</v>
      </c>
      <c r="F3373" s="13" t="s">
        <v>1110</v>
      </c>
      <c r="G3373" s="12">
        <v>924</v>
      </c>
      <c r="H3373" s="12">
        <v>2000</v>
      </c>
      <c r="I3373" s="11">
        <v>144.268</v>
      </c>
      <c r="J3373" s="11">
        <v>161.095</v>
      </c>
      <c r="K3373" s="11">
        <v>155.316</v>
      </c>
      <c r="L3373" s="11">
        <v>162.40799999999999</v>
      </c>
      <c r="M3373" s="11">
        <v>160.524</v>
      </c>
      <c r="N3373" s="11">
        <v>149.298</v>
      </c>
      <c r="O3373" s="11">
        <v>172.80199999999999</v>
      </c>
      <c r="P3373" s="11">
        <v>186.42400000000001</v>
      </c>
      <c r="Q3373" s="11">
        <v>189.54599999999999</v>
      </c>
      <c r="R3373" s="11">
        <v>199.161</v>
      </c>
      <c r="S3373" s="11">
        <v>211.03200000000001</v>
      </c>
      <c r="T3373" s="11">
        <v>149.941</v>
      </c>
      <c r="U3373" s="11">
        <v>134.578</v>
      </c>
      <c r="V3373" s="11">
        <v>122.849</v>
      </c>
      <c r="W3373" s="11">
        <v>122.58199999999999</v>
      </c>
      <c r="X3373" s="11">
        <v>105.45</v>
      </c>
      <c r="Y3373" s="11">
        <v>68.682000000000002</v>
      </c>
      <c r="Z3373" s="11">
        <v>41.978000000000002</v>
      </c>
      <c r="AA3373" s="11">
        <v>14.74</v>
      </c>
      <c r="AB3373" s="11">
        <v>2.5030000000000001</v>
      </c>
      <c r="AC3373" s="11">
        <v>0.19800000000000001</v>
      </c>
    </row>
    <row r="3374" spans="1:29" ht="11.5" hidden="1">
      <c r="A3374" s="15">
        <v>3357</v>
      </c>
      <c r="B3374" s="13" t="s">
        <v>1059</v>
      </c>
      <c r="C3374" s="21" t="s">
        <v>1292</v>
      </c>
      <c r="D3374" s="12">
        <v>22</v>
      </c>
      <c r="E3374" s="12">
        <v>246</v>
      </c>
      <c r="F3374" s="13" t="s">
        <v>1110</v>
      </c>
      <c r="G3374" s="12">
        <v>924</v>
      </c>
      <c r="H3374" s="12">
        <v>2005</v>
      </c>
      <c r="I3374" s="11">
        <v>139.05199999999999</v>
      </c>
      <c r="J3374" s="11">
        <v>145.28700000000001</v>
      </c>
      <c r="K3374" s="11">
        <v>162.102</v>
      </c>
      <c r="L3374" s="11">
        <v>156.374</v>
      </c>
      <c r="M3374" s="11">
        <v>163.273</v>
      </c>
      <c r="N3374" s="11">
        <v>161.88900000000001</v>
      </c>
      <c r="O3374" s="11">
        <v>150.37299999999999</v>
      </c>
      <c r="P3374" s="11">
        <v>173.30699999999999</v>
      </c>
      <c r="Q3374" s="11">
        <v>186.59299999999999</v>
      </c>
      <c r="R3374" s="11">
        <v>189.02500000000001</v>
      </c>
      <c r="S3374" s="11">
        <v>197.50899999999999</v>
      </c>
      <c r="T3374" s="11">
        <v>207.90899999999999</v>
      </c>
      <c r="U3374" s="11">
        <v>146.46</v>
      </c>
      <c r="V3374" s="11">
        <v>129.96600000000001</v>
      </c>
      <c r="W3374" s="11">
        <v>115.83</v>
      </c>
      <c r="X3374" s="11">
        <v>109.657</v>
      </c>
      <c r="Y3374" s="11">
        <v>85.007999999999996</v>
      </c>
      <c r="Z3374" s="11">
        <v>43.557000000000002</v>
      </c>
      <c r="AA3374" s="11">
        <v>17.969000000000001</v>
      </c>
      <c r="AB3374" s="11">
        <v>3.51</v>
      </c>
      <c r="AC3374" s="11">
        <v>0.27700000000000002</v>
      </c>
    </row>
    <row r="3375" spans="1:29" ht="11.5" hidden="1">
      <c r="A3375" s="15">
        <v>3358</v>
      </c>
      <c r="B3375" s="13" t="s">
        <v>1059</v>
      </c>
      <c r="C3375" s="21" t="s">
        <v>1292</v>
      </c>
      <c r="D3375" s="12">
        <v>22</v>
      </c>
      <c r="E3375" s="12">
        <v>246</v>
      </c>
      <c r="F3375" s="13" t="s">
        <v>1110</v>
      </c>
      <c r="G3375" s="12">
        <v>924</v>
      </c>
      <c r="H3375" s="12">
        <v>2010</v>
      </c>
      <c r="I3375" s="11">
        <v>147.459</v>
      </c>
      <c r="J3375" s="11">
        <v>140.548</v>
      </c>
      <c r="K3375" s="11">
        <v>145.51599999999999</v>
      </c>
      <c r="L3375" s="11">
        <v>164.42400000000001</v>
      </c>
      <c r="M3375" s="11">
        <v>159.11199999999999</v>
      </c>
      <c r="N3375" s="11">
        <v>168.38499999999999</v>
      </c>
      <c r="O3375" s="11">
        <v>164.399</v>
      </c>
      <c r="P3375" s="11">
        <v>151.37899999999999</v>
      </c>
      <c r="Q3375" s="11">
        <v>174.255</v>
      </c>
      <c r="R3375" s="11">
        <v>187.673</v>
      </c>
      <c r="S3375" s="11">
        <v>187.386</v>
      </c>
      <c r="T3375" s="11">
        <v>194.863</v>
      </c>
      <c r="U3375" s="11">
        <v>205.91499999999999</v>
      </c>
      <c r="V3375" s="11">
        <v>142.75800000000001</v>
      </c>
      <c r="W3375" s="11">
        <v>121.63</v>
      </c>
      <c r="X3375" s="11">
        <v>103.736</v>
      </c>
      <c r="Y3375" s="11">
        <v>89.611999999999995</v>
      </c>
      <c r="Z3375" s="11">
        <v>57.451999999999998</v>
      </c>
      <c r="AA3375" s="11">
        <v>20.631</v>
      </c>
      <c r="AB3375" s="11">
        <v>4.88</v>
      </c>
      <c r="AC3375" s="11">
        <v>0.44</v>
      </c>
    </row>
    <row r="3376" spans="1:29" ht="11.5" hidden="1">
      <c r="A3376" s="15">
        <v>3359</v>
      </c>
      <c r="B3376" s="13" t="s">
        <v>1059</v>
      </c>
      <c r="C3376" s="21" t="s">
        <v>1292</v>
      </c>
      <c r="D3376" s="12">
        <v>22</v>
      </c>
      <c r="E3376" s="12">
        <v>246</v>
      </c>
      <c r="F3376" s="13" t="s">
        <v>1110</v>
      </c>
      <c r="G3376" s="12">
        <v>924</v>
      </c>
      <c r="H3376" s="12">
        <v>2015</v>
      </c>
      <c r="I3376" s="11">
        <v>146.57400000000001</v>
      </c>
      <c r="J3376" s="11">
        <v>149.99799999999999</v>
      </c>
      <c r="K3376" s="11">
        <v>142.61699999999999</v>
      </c>
      <c r="L3376" s="11">
        <v>147.696</v>
      </c>
      <c r="M3376" s="11">
        <v>170.27099999999999</v>
      </c>
      <c r="N3376" s="11">
        <v>165.28100000000001</v>
      </c>
      <c r="O3376" s="11">
        <v>172.21</v>
      </c>
      <c r="P3376" s="11">
        <v>167.017</v>
      </c>
      <c r="Q3376" s="11">
        <v>153.249</v>
      </c>
      <c r="R3376" s="11">
        <v>175.05199999999999</v>
      </c>
      <c r="S3376" s="11">
        <v>187.386</v>
      </c>
      <c r="T3376" s="11">
        <v>185.52600000000001</v>
      </c>
      <c r="U3376" s="11">
        <v>190.899</v>
      </c>
      <c r="V3376" s="11">
        <v>199.22200000000001</v>
      </c>
      <c r="W3376" s="11">
        <v>135.523</v>
      </c>
      <c r="X3376" s="11">
        <v>111.166</v>
      </c>
      <c r="Y3376" s="11">
        <v>86.995000000000005</v>
      </c>
      <c r="Z3376" s="11">
        <v>62.371000000000002</v>
      </c>
      <c r="AA3376" s="11">
        <v>28.097000000000001</v>
      </c>
      <c r="AB3376" s="11">
        <v>5.7309999999999999</v>
      </c>
      <c r="AC3376" s="11">
        <v>0.63200000000000001</v>
      </c>
    </row>
    <row r="3377" spans="1:29" ht="11.5" hidden="1">
      <c r="A3377" s="15">
        <v>3360</v>
      </c>
      <c r="B3377" s="13" t="s">
        <v>1059</v>
      </c>
      <c r="C3377" s="21" t="s">
        <v>1292</v>
      </c>
      <c r="D3377" s="12">
        <v>22</v>
      </c>
      <c r="E3377" s="12">
        <v>246</v>
      </c>
      <c r="F3377" s="13" t="s">
        <v>1110</v>
      </c>
      <c r="G3377" s="12">
        <v>924</v>
      </c>
      <c r="H3377" s="12">
        <v>2020</v>
      </c>
      <c r="I3377" s="11">
        <v>128.87200000000001</v>
      </c>
      <c r="J3377" s="11">
        <v>148.70400000000001</v>
      </c>
      <c r="K3377" s="11">
        <v>151.72999999999999</v>
      </c>
      <c r="L3377" s="11">
        <v>144.44200000000001</v>
      </c>
      <c r="M3377" s="11">
        <v>152.60499999999999</v>
      </c>
      <c r="N3377" s="11">
        <v>175.40899999999999</v>
      </c>
      <c r="O3377" s="11">
        <v>168.47300000000001</v>
      </c>
      <c r="P3377" s="11">
        <v>174.36600000000001</v>
      </c>
      <c r="Q3377" s="11">
        <v>168.50800000000001</v>
      </c>
      <c r="R3377" s="11">
        <v>153.958</v>
      </c>
      <c r="S3377" s="11">
        <v>174.78100000000001</v>
      </c>
      <c r="T3377" s="11">
        <v>185.59399999999999</v>
      </c>
      <c r="U3377" s="11">
        <v>182.05</v>
      </c>
      <c r="V3377" s="11">
        <v>185.273</v>
      </c>
      <c r="W3377" s="11">
        <v>190.12299999999999</v>
      </c>
      <c r="X3377" s="11">
        <v>125.145</v>
      </c>
      <c r="Y3377" s="11">
        <v>94.965999999999994</v>
      </c>
      <c r="Z3377" s="11">
        <v>62.427999999999997</v>
      </c>
      <c r="AA3377" s="11">
        <v>31.850999999999999</v>
      </c>
      <c r="AB3377" s="11">
        <v>8.2129999999999992</v>
      </c>
      <c r="AC3377" s="11">
        <v>0.82099999999999995</v>
      </c>
    </row>
    <row r="3378" spans="1:29" ht="11.5" hidden="1">
      <c r="A3378" s="15">
        <v>3361</v>
      </c>
      <c r="B3378" s="13" t="s">
        <v>1059</v>
      </c>
      <c r="C3378" s="21" t="s">
        <v>1293</v>
      </c>
      <c r="D3378" s="12"/>
      <c r="E3378" s="12">
        <v>352</v>
      </c>
      <c r="F3378" s="13" t="s">
        <v>1110</v>
      </c>
      <c r="G3378" s="12">
        <v>924</v>
      </c>
      <c r="H3378" s="12">
        <v>1950</v>
      </c>
      <c r="I3378" s="11">
        <v>8.7260000000000009</v>
      </c>
      <c r="J3378" s="11">
        <v>7.0119999999999996</v>
      </c>
      <c r="K3378" s="11">
        <v>5.6269999999999998</v>
      </c>
      <c r="L3378" s="11">
        <v>5.9770000000000003</v>
      </c>
      <c r="M3378" s="11">
        <v>5.9279999999999999</v>
      </c>
      <c r="N3378" s="11">
        <v>5.52</v>
      </c>
      <c r="O3378" s="11">
        <v>4.8719999999999999</v>
      </c>
      <c r="P3378" s="11">
        <v>4.5620000000000003</v>
      </c>
      <c r="Q3378" s="11">
        <v>4.0789999999999997</v>
      </c>
      <c r="R3378" s="11">
        <v>3.7650000000000001</v>
      </c>
      <c r="S3378" s="11">
        <v>3.504</v>
      </c>
      <c r="T3378" s="11">
        <v>3.214</v>
      </c>
      <c r="U3378" s="11">
        <v>2.444</v>
      </c>
      <c r="V3378" s="11">
        <v>1.9019999999999999</v>
      </c>
      <c r="W3378" s="11">
        <v>1.6719999999999999</v>
      </c>
      <c r="X3378" s="11">
        <v>1.19</v>
      </c>
      <c r="Y3378" s="11">
        <v>0.75600000000000001</v>
      </c>
      <c r="Z3378" s="11">
        <v>0.41899999999999998</v>
      </c>
      <c r="AA3378" s="11">
        <v>0.125</v>
      </c>
      <c r="AB3378" s="11">
        <v>2.3E-2</v>
      </c>
      <c r="AC3378" s="11">
        <v>4.0000000000000001E-3</v>
      </c>
    </row>
    <row r="3379" spans="1:29" ht="11.5" hidden="1">
      <c r="A3379" s="15">
        <v>3362</v>
      </c>
      <c r="B3379" s="13" t="s">
        <v>1059</v>
      </c>
      <c r="C3379" s="21" t="s">
        <v>1293</v>
      </c>
      <c r="D3379" s="12"/>
      <c r="E3379" s="12">
        <v>352</v>
      </c>
      <c r="F3379" s="13" t="s">
        <v>1110</v>
      </c>
      <c r="G3379" s="12">
        <v>924</v>
      </c>
      <c r="H3379" s="12">
        <v>1955</v>
      </c>
      <c r="I3379" s="11">
        <v>9.827</v>
      </c>
      <c r="J3379" s="11">
        <v>8.6660000000000004</v>
      </c>
      <c r="K3379" s="11">
        <v>7.0030000000000001</v>
      </c>
      <c r="L3379" s="11">
        <v>5.6050000000000004</v>
      </c>
      <c r="M3379" s="11">
        <v>5.883</v>
      </c>
      <c r="N3379" s="11">
        <v>5.806</v>
      </c>
      <c r="O3379" s="11">
        <v>5.3760000000000003</v>
      </c>
      <c r="P3379" s="11">
        <v>4.7690000000000001</v>
      </c>
      <c r="Q3379" s="11">
        <v>4.4790000000000001</v>
      </c>
      <c r="R3379" s="11">
        <v>3.9940000000000002</v>
      </c>
      <c r="S3379" s="11">
        <v>3.649</v>
      </c>
      <c r="T3379" s="11">
        <v>3.3969999999999998</v>
      </c>
      <c r="U3379" s="11">
        <v>3.08</v>
      </c>
      <c r="V3379" s="11">
        <v>2.2440000000000002</v>
      </c>
      <c r="W3379" s="11">
        <v>1.67</v>
      </c>
      <c r="X3379" s="11">
        <v>1.36</v>
      </c>
      <c r="Y3379" s="11">
        <v>0.85299999999999998</v>
      </c>
      <c r="Z3379" s="11">
        <v>0.40899999999999997</v>
      </c>
      <c r="AA3379" s="11">
        <v>0.158</v>
      </c>
      <c r="AB3379" s="11">
        <v>2.8000000000000001E-2</v>
      </c>
      <c r="AC3379" s="11">
        <v>3.0000000000000001E-3</v>
      </c>
    </row>
    <row r="3380" spans="1:29" ht="11.5" hidden="1">
      <c r="A3380" s="15">
        <v>3363</v>
      </c>
      <c r="B3380" s="13" t="s">
        <v>1059</v>
      </c>
      <c r="C3380" s="21" t="s">
        <v>1293</v>
      </c>
      <c r="D3380" s="12"/>
      <c r="E3380" s="12">
        <v>352</v>
      </c>
      <c r="F3380" s="13" t="s">
        <v>1110</v>
      </c>
      <c r="G3380" s="12">
        <v>924</v>
      </c>
      <c r="H3380" s="12">
        <v>1960</v>
      </c>
      <c r="I3380" s="11">
        <v>11.193</v>
      </c>
      <c r="J3380" s="11">
        <v>9.8719999999999999</v>
      </c>
      <c r="K3380" s="11">
        <v>8.641</v>
      </c>
      <c r="L3380" s="11">
        <v>6.9870000000000001</v>
      </c>
      <c r="M3380" s="11">
        <v>5.5720000000000001</v>
      </c>
      <c r="N3380" s="11">
        <v>5.8689999999999998</v>
      </c>
      <c r="O3380" s="11">
        <v>5.7960000000000003</v>
      </c>
      <c r="P3380" s="11">
        <v>5.3630000000000004</v>
      </c>
      <c r="Q3380" s="11">
        <v>4.7510000000000003</v>
      </c>
      <c r="R3380" s="11">
        <v>4.4349999999999996</v>
      </c>
      <c r="S3380" s="11">
        <v>3.9279999999999999</v>
      </c>
      <c r="T3380" s="11">
        <v>3.5150000000000001</v>
      </c>
      <c r="U3380" s="11">
        <v>3.2210000000000001</v>
      </c>
      <c r="V3380" s="11">
        <v>2.8650000000000002</v>
      </c>
      <c r="W3380" s="11">
        <v>1.99</v>
      </c>
      <c r="X3380" s="11">
        <v>1.3540000000000001</v>
      </c>
      <c r="Y3380" s="11">
        <v>0.88500000000000001</v>
      </c>
      <c r="Z3380" s="11">
        <v>0.438</v>
      </c>
      <c r="AA3380" s="11">
        <v>0.151</v>
      </c>
      <c r="AB3380" s="11">
        <v>3.6999999999999998E-2</v>
      </c>
      <c r="AC3380" s="11">
        <v>4.0000000000000001E-3</v>
      </c>
    </row>
    <row r="3381" spans="1:29" ht="11.5" hidden="1">
      <c r="A3381" s="15">
        <v>3364</v>
      </c>
      <c r="B3381" s="13" t="s">
        <v>1059</v>
      </c>
      <c r="C3381" s="21" t="s">
        <v>1293</v>
      </c>
      <c r="D3381" s="12"/>
      <c r="E3381" s="12">
        <v>352</v>
      </c>
      <c r="F3381" s="13" t="s">
        <v>1110</v>
      </c>
      <c r="G3381" s="12">
        <v>924</v>
      </c>
      <c r="H3381" s="12">
        <v>1965</v>
      </c>
      <c r="I3381" s="11">
        <v>11.404</v>
      </c>
      <c r="J3381" s="11">
        <v>11.071</v>
      </c>
      <c r="K3381" s="11">
        <v>9.875</v>
      </c>
      <c r="L3381" s="11">
        <v>8.6159999999999997</v>
      </c>
      <c r="M3381" s="11">
        <v>6.9829999999999997</v>
      </c>
      <c r="N3381" s="11">
        <v>5.5410000000000004</v>
      </c>
      <c r="O3381" s="11">
        <v>5.7779999999999996</v>
      </c>
      <c r="P3381" s="11">
        <v>5.665</v>
      </c>
      <c r="Q3381" s="11">
        <v>5.2389999999999999</v>
      </c>
      <c r="R3381" s="11">
        <v>4.6459999999999999</v>
      </c>
      <c r="S3381" s="11">
        <v>4.3380000000000001</v>
      </c>
      <c r="T3381" s="11">
        <v>3.8050000000000002</v>
      </c>
      <c r="U3381" s="11">
        <v>3.375</v>
      </c>
      <c r="V3381" s="11">
        <v>3.044</v>
      </c>
      <c r="W3381" s="11">
        <v>2.5459999999999998</v>
      </c>
      <c r="X3381" s="11">
        <v>1.6240000000000001</v>
      </c>
      <c r="Y3381" s="11">
        <v>0.90300000000000002</v>
      </c>
      <c r="Z3381" s="11">
        <v>0.45900000000000002</v>
      </c>
      <c r="AA3381" s="11">
        <v>0.158</v>
      </c>
      <c r="AB3381" s="11">
        <v>3.4000000000000002E-2</v>
      </c>
      <c r="AC3381" s="11">
        <v>5.0000000000000001E-3</v>
      </c>
    </row>
    <row r="3382" spans="1:29" ht="11.5" hidden="1">
      <c r="A3382" s="15">
        <v>3365</v>
      </c>
      <c r="B3382" s="13" t="s">
        <v>1059</v>
      </c>
      <c r="C3382" s="21" t="s">
        <v>1293</v>
      </c>
      <c r="D3382" s="12"/>
      <c r="E3382" s="12">
        <v>352</v>
      </c>
      <c r="F3382" s="13" t="s">
        <v>1110</v>
      </c>
      <c r="G3382" s="12">
        <v>924</v>
      </c>
      <c r="H3382" s="12">
        <v>1970</v>
      </c>
      <c r="I3382" s="11">
        <v>10.365</v>
      </c>
      <c r="J3382" s="11">
        <v>11.239000000000001</v>
      </c>
      <c r="K3382" s="11">
        <v>10.959</v>
      </c>
      <c r="L3382" s="11">
        <v>9.7370000000000001</v>
      </c>
      <c r="M3382" s="11">
        <v>8.2449999999999992</v>
      </c>
      <c r="N3382" s="11">
        <v>6.6539999999999999</v>
      </c>
      <c r="O3382" s="11">
        <v>5.4249999999999998</v>
      </c>
      <c r="P3382" s="11">
        <v>5.6589999999999998</v>
      </c>
      <c r="Q3382" s="11">
        <v>5.5529999999999999</v>
      </c>
      <c r="R3382" s="11">
        <v>5.1440000000000001</v>
      </c>
      <c r="S3382" s="11">
        <v>4.5469999999999997</v>
      </c>
      <c r="T3382" s="11">
        <v>4.2279999999999998</v>
      </c>
      <c r="U3382" s="11">
        <v>3.633</v>
      </c>
      <c r="V3382" s="11">
        <v>3.1190000000000002</v>
      </c>
      <c r="W3382" s="11">
        <v>2.7069999999999999</v>
      </c>
      <c r="X3382" s="11">
        <v>2.1070000000000002</v>
      </c>
      <c r="Y3382" s="11">
        <v>1.101</v>
      </c>
      <c r="Z3382" s="11">
        <v>0.46100000000000002</v>
      </c>
      <c r="AA3382" s="11">
        <v>0.153</v>
      </c>
      <c r="AB3382" s="11">
        <v>2.9000000000000001E-2</v>
      </c>
      <c r="AC3382" s="11">
        <v>3.0000000000000001E-3</v>
      </c>
    </row>
    <row r="3383" spans="1:29" ht="11.5" hidden="1">
      <c r="A3383" s="15">
        <v>3366</v>
      </c>
      <c r="B3383" s="13" t="s">
        <v>1059</v>
      </c>
      <c r="C3383" s="21" t="s">
        <v>1293</v>
      </c>
      <c r="D3383" s="12"/>
      <c r="E3383" s="12">
        <v>352</v>
      </c>
      <c r="F3383" s="13" t="s">
        <v>1110</v>
      </c>
      <c r="G3383" s="12">
        <v>924</v>
      </c>
      <c r="H3383" s="12">
        <v>1975</v>
      </c>
      <c r="I3383" s="11">
        <v>10.430999999999999</v>
      </c>
      <c r="J3383" s="11">
        <v>10.365</v>
      </c>
      <c r="K3383" s="11">
        <v>11.198</v>
      </c>
      <c r="L3383" s="11">
        <v>10.916</v>
      </c>
      <c r="M3383" s="11">
        <v>9.4960000000000004</v>
      </c>
      <c r="N3383" s="11">
        <v>8.0869999999999997</v>
      </c>
      <c r="O3383" s="11">
        <v>6.5650000000000004</v>
      </c>
      <c r="P3383" s="11">
        <v>5.3650000000000002</v>
      </c>
      <c r="Q3383" s="11">
        <v>5.61</v>
      </c>
      <c r="R3383" s="11">
        <v>5.484</v>
      </c>
      <c r="S3383" s="11">
        <v>5.0419999999999998</v>
      </c>
      <c r="T3383" s="11">
        <v>4.407</v>
      </c>
      <c r="U3383" s="11">
        <v>4.0289999999999999</v>
      </c>
      <c r="V3383" s="11">
        <v>3.3919999999999999</v>
      </c>
      <c r="W3383" s="11">
        <v>2.8410000000000002</v>
      </c>
      <c r="X3383" s="11">
        <v>2.2789999999999999</v>
      </c>
      <c r="Y3383" s="11">
        <v>1.5640000000000001</v>
      </c>
      <c r="Z3383" s="11">
        <v>0.61499999999999999</v>
      </c>
      <c r="AA3383" s="11">
        <v>0.17299999999999999</v>
      </c>
      <c r="AB3383" s="11">
        <v>3.3000000000000002E-2</v>
      </c>
      <c r="AC3383" s="11">
        <v>3.0000000000000001E-3</v>
      </c>
    </row>
    <row r="3384" spans="1:29" ht="11.5" hidden="1">
      <c r="A3384" s="15">
        <v>3367</v>
      </c>
      <c r="B3384" s="13" t="s">
        <v>1059</v>
      </c>
      <c r="C3384" s="21" t="s">
        <v>1293</v>
      </c>
      <c r="D3384" s="12"/>
      <c r="E3384" s="12">
        <v>352</v>
      </c>
      <c r="F3384" s="13" t="s">
        <v>1110</v>
      </c>
      <c r="G3384" s="12">
        <v>924</v>
      </c>
      <c r="H3384" s="12">
        <v>1980</v>
      </c>
      <c r="I3384" s="11">
        <v>10.214</v>
      </c>
      <c r="J3384" s="11">
        <v>10.175000000000001</v>
      </c>
      <c r="K3384" s="11">
        <v>10.244</v>
      </c>
      <c r="L3384" s="11">
        <v>11.045999999999999</v>
      </c>
      <c r="M3384" s="11">
        <v>10.417999999999999</v>
      </c>
      <c r="N3384" s="11">
        <v>9.0500000000000007</v>
      </c>
      <c r="O3384" s="11">
        <v>7.84</v>
      </c>
      <c r="P3384" s="11">
        <v>6.4480000000000004</v>
      </c>
      <c r="Q3384" s="11">
        <v>5.2670000000000003</v>
      </c>
      <c r="R3384" s="11">
        <v>5.5190000000000001</v>
      </c>
      <c r="S3384" s="11">
        <v>5.3769999999999998</v>
      </c>
      <c r="T3384" s="11">
        <v>4.9160000000000004</v>
      </c>
      <c r="U3384" s="11">
        <v>4.242</v>
      </c>
      <c r="V3384" s="11">
        <v>3.7890000000000001</v>
      </c>
      <c r="W3384" s="11">
        <v>3.0950000000000002</v>
      </c>
      <c r="X3384" s="11">
        <v>2.4590000000000001</v>
      </c>
      <c r="Y3384" s="11">
        <v>1.768</v>
      </c>
      <c r="Z3384" s="11">
        <v>0.97499999999999998</v>
      </c>
      <c r="AA3384" s="11">
        <v>0.29099999999999998</v>
      </c>
      <c r="AB3384" s="11">
        <v>5.3999999999999999E-2</v>
      </c>
      <c r="AC3384" s="11">
        <v>6.0000000000000001E-3</v>
      </c>
    </row>
    <row r="3385" spans="1:29" ht="11.5" hidden="1">
      <c r="A3385" s="15">
        <v>3368</v>
      </c>
      <c r="B3385" s="13" t="s">
        <v>1059</v>
      </c>
      <c r="C3385" s="21" t="s">
        <v>1293</v>
      </c>
      <c r="D3385" s="12"/>
      <c r="E3385" s="12">
        <v>352</v>
      </c>
      <c r="F3385" s="13" t="s">
        <v>1110</v>
      </c>
      <c r="G3385" s="12">
        <v>924</v>
      </c>
      <c r="H3385" s="12">
        <v>1985</v>
      </c>
      <c r="I3385" s="11">
        <v>10.42</v>
      </c>
      <c r="J3385" s="11">
        <v>10.234</v>
      </c>
      <c r="K3385" s="11">
        <v>10.247999999999999</v>
      </c>
      <c r="L3385" s="11">
        <v>10.303000000000001</v>
      </c>
      <c r="M3385" s="11">
        <v>10.891999999999999</v>
      </c>
      <c r="N3385" s="11">
        <v>10.273999999999999</v>
      </c>
      <c r="O3385" s="11">
        <v>9.0719999999999992</v>
      </c>
      <c r="P3385" s="11">
        <v>7.8659999999999997</v>
      </c>
      <c r="Q3385" s="11">
        <v>6.4189999999999996</v>
      </c>
      <c r="R3385" s="11">
        <v>5.2240000000000002</v>
      </c>
      <c r="S3385" s="11">
        <v>5.4649999999999999</v>
      </c>
      <c r="T3385" s="11">
        <v>5.2889999999999997</v>
      </c>
      <c r="U3385" s="11">
        <v>4.7619999999999996</v>
      </c>
      <c r="V3385" s="11">
        <v>4</v>
      </c>
      <c r="W3385" s="11">
        <v>3.4510000000000001</v>
      </c>
      <c r="X3385" s="11">
        <v>2.6269999999999998</v>
      </c>
      <c r="Y3385" s="11">
        <v>1.885</v>
      </c>
      <c r="Z3385" s="11">
        <v>1.119</v>
      </c>
      <c r="AA3385" s="11">
        <v>0.45500000000000002</v>
      </c>
      <c r="AB3385" s="11">
        <v>8.5999999999999993E-2</v>
      </c>
      <c r="AC3385" s="11">
        <v>8.9999999999999993E-3</v>
      </c>
    </row>
    <row r="3386" spans="1:29" ht="11.5" hidden="1">
      <c r="A3386" s="15">
        <v>3369</v>
      </c>
      <c r="B3386" s="13" t="s">
        <v>1059</v>
      </c>
      <c r="C3386" s="21" t="s">
        <v>1293</v>
      </c>
      <c r="D3386" s="12"/>
      <c r="E3386" s="12">
        <v>352</v>
      </c>
      <c r="F3386" s="13" t="s">
        <v>1110</v>
      </c>
      <c r="G3386" s="12">
        <v>924</v>
      </c>
      <c r="H3386" s="12">
        <v>1990</v>
      </c>
      <c r="I3386" s="11">
        <v>10.493</v>
      </c>
      <c r="J3386" s="11">
        <v>10.367000000000001</v>
      </c>
      <c r="K3386" s="11">
        <v>10.255000000000001</v>
      </c>
      <c r="L3386" s="11">
        <v>10.353999999999999</v>
      </c>
      <c r="M3386" s="11">
        <v>10.343</v>
      </c>
      <c r="N3386" s="11">
        <v>10.79</v>
      </c>
      <c r="O3386" s="11">
        <v>10.260999999999999</v>
      </c>
      <c r="P3386" s="11">
        <v>9.1530000000000005</v>
      </c>
      <c r="Q3386" s="11">
        <v>7.867</v>
      </c>
      <c r="R3386" s="11">
        <v>6.3979999999999997</v>
      </c>
      <c r="S3386" s="11">
        <v>5.1609999999999996</v>
      </c>
      <c r="T3386" s="11">
        <v>5.3559999999999999</v>
      </c>
      <c r="U3386" s="11">
        <v>5.1239999999999997</v>
      </c>
      <c r="V3386" s="11">
        <v>4.5220000000000002</v>
      </c>
      <c r="W3386" s="11">
        <v>3.6789999999999998</v>
      </c>
      <c r="X3386" s="11">
        <v>2.9369999999999998</v>
      </c>
      <c r="Y3386" s="11">
        <v>2.0640000000000001</v>
      </c>
      <c r="Z3386" s="11">
        <v>1.2030000000000001</v>
      </c>
      <c r="AA3386" s="11">
        <v>0.51800000000000002</v>
      </c>
      <c r="AB3386" s="11">
        <v>0.129</v>
      </c>
      <c r="AC3386" s="11">
        <v>1.2999999999999999E-2</v>
      </c>
    </row>
    <row r="3387" spans="1:29" ht="11.5" hidden="1">
      <c r="A3387" s="15">
        <v>3370</v>
      </c>
      <c r="B3387" s="13" t="s">
        <v>1059</v>
      </c>
      <c r="C3387" s="21" t="s">
        <v>1293</v>
      </c>
      <c r="D3387" s="12"/>
      <c r="E3387" s="12">
        <v>352</v>
      </c>
      <c r="F3387" s="13" t="s">
        <v>1110</v>
      </c>
      <c r="G3387" s="12">
        <v>924</v>
      </c>
      <c r="H3387" s="12">
        <v>1995</v>
      </c>
      <c r="I3387" s="11">
        <v>11.058</v>
      </c>
      <c r="J3387" s="11">
        <v>10.395</v>
      </c>
      <c r="K3387" s="11">
        <v>10.346</v>
      </c>
      <c r="L3387" s="11">
        <v>10.335000000000001</v>
      </c>
      <c r="M3387" s="11">
        <v>10.255000000000001</v>
      </c>
      <c r="N3387" s="11">
        <v>10.108000000000001</v>
      </c>
      <c r="O3387" s="11">
        <v>10.616</v>
      </c>
      <c r="P3387" s="11">
        <v>10.247</v>
      </c>
      <c r="Q3387" s="11">
        <v>9.1359999999999992</v>
      </c>
      <c r="R3387" s="11">
        <v>7.8019999999999996</v>
      </c>
      <c r="S3387" s="11">
        <v>6.2779999999999996</v>
      </c>
      <c r="T3387" s="11">
        <v>5.07</v>
      </c>
      <c r="U3387" s="11">
        <v>5.1840000000000002</v>
      </c>
      <c r="V3387" s="11">
        <v>4.9020000000000001</v>
      </c>
      <c r="W3387" s="11">
        <v>4.18</v>
      </c>
      <c r="X3387" s="11">
        <v>3.1749999999999998</v>
      </c>
      <c r="Y3387" s="11">
        <v>2.2629999999999999</v>
      </c>
      <c r="Z3387" s="11">
        <v>1.325</v>
      </c>
      <c r="AA3387" s="11">
        <v>0.55800000000000005</v>
      </c>
      <c r="AB3387" s="11">
        <v>0.14699999999999999</v>
      </c>
      <c r="AC3387" s="11">
        <v>0.02</v>
      </c>
    </row>
    <row r="3388" spans="1:29" ht="11.5" hidden="1">
      <c r="A3388" s="15">
        <v>3371</v>
      </c>
      <c r="B3388" s="13" t="s">
        <v>1059</v>
      </c>
      <c r="C3388" s="21" t="s">
        <v>1293</v>
      </c>
      <c r="D3388" s="12"/>
      <c r="E3388" s="12">
        <v>352</v>
      </c>
      <c r="F3388" s="13" t="s">
        <v>1110</v>
      </c>
      <c r="G3388" s="12">
        <v>924</v>
      </c>
      <c r="H3388" s="12">
        <v>2000</v>
      </c>
      <c r="I3388" s="11">
        <v>10.398999999999999</v>
      </c>
      <c r="J3388" s="11">
        <v>11.259</v>
      </c>
      <c r="K3388" s="11">
        <v>10.211</v>
      </c>
      <c r="L3388" s="11">
        <v>10.643000000000001</v>
      </c>
      <c r="M3388" s="11">
        <v>10.439</v>
      </c>
      <c r="N3388" s="11">
        <v>10.16</v>
      </c>
      <c r="O3388" s="11">
        <v>10.105</v>
      </c>
      <c r="P3388" s="11">
        <v>10.750999999999999</v>
      </c>
      <c r="Q3388" s="11">
        <v>10.359</v>
      </c>
      <c r="R3388" s="11">
        <v>9.0830000000000002</v>
      </c>
      <c r="S3388" s="11">
        <v>7.7869999999999999</v>
      </c>
      <c r="T3388" s="11">
        <v>6.1139999999999999</v>
      </c>
      <c r="U3388" s="11">
        <v>4.8840000000000003</v>
      </c>
      <c r="V3388" s="11">
        <v>5.056</v>
      </c>
      <c r="W3388" s="11">
        <v>4.4740000000000002</v>
      </c>
      <c r="X3388" s="11">
        <v>3.7389999999999999</v>
      </c>
      <c r="Y3388" s="11">
        <v>2.4510000000000001</v>
      </c>
      <c r="Z3388" s="11">
        <v>1.4279999999999999</v>
      </c>
      <c r="AA3388" s="11">
        <v>0.59</v>
      </c>
      <c r="AB3388" s="11">
        <v>0.14799999999999999</v>
      </c>
      <c r="AC3388" s="11">
        <v>0.02</v>
      </c>
    </row>
    <row r="3389" spans="1:29" ht="11.5" hidden="1">
      <c r="A3389" s="15">
        <v>3372</v>
      </c>
      <c r="B3389" s="13" t="s">
        <v>1059</v>
      </c>
      <c r="C3389" s="21" t="s">
        <v>1293</v>
      </c>
      <c r="D3389" s="12"/>
      <c r="E3389" s="12">
        <v>352</v>
      </c>
      <c r="F3389" s="13" t="s">
        <v>1110</v>
      </c>
      <c r="G3389" s="12">
        <v>924</v>
      </c>
      <c r="H3389" s="12">
        <v>2005</v>
      </c>
      <c r="I3389" s="11">
        <v>10.210000000000001</v>
      </c>
      <c r="J3389" s="11">
        <v>10.382999999999999</v>
      </c>
      <c r="K3389" s="11">
        <v>11.416</v>
      </c>
      <c r="L3389" s="11">
        <v>10.413</v>
      </c>
      <c r="M3389" s="11">
        <v>10.657</v>
      </c>
      <c r="N3389" s="11">
        <v>10.462</v>
      </c>
      <c r="O3389" s="11">
        <v>10.135999999999999</v>
      </c>
      <c r="P3389" s="11">
        <v>10.272</v>
      </c>
      <c r="Q3389" s="11">
        <v>10.864000000000001</v>
      </c>
      <c r="R3389" s="11">
        <v>10.4</v>
      </c>
      <c r="S3389" s="11">
        <v>9.09</v>
      </c>
      <c r="T3389" s="11">
        <v>7.7249999999999996</v>
      </c>
      <c r="U3389" s="11">
        <v>6</v>
      </c>
      <c r="V3389" s="11">
        <v>4.6959999999999997</v>
      </c>
      <c r="W3389" s="11">
        <v>4.7430000000000003</v>
      </c>
      <c r="X3389" s="11">
        <v>4.0259999999999998</v>
      </c>
      <c r="Y3389" s="11">
        <v>3.0470000000000002</v>
      </c>
      <c r="Z3389" s="11">
        <v>1.6339999999999999</v>
      </c>
      <c r="AA3389" s="11">
        <v>0.69399999999999995</v>
      </c>
      <c r="AB3389" s="11">
        <v>0.17799999999999999</v>
      </c>
      <c r="AC3389" s="11">
        <v>2.4E-2</v>
      </c>
    </row>
    <row r="3390" spans="1:29" ht="11.5" hidden="1">
      <c r="A3390" s="15">
        <v>3373</v>
      </c>
      <c r="B3390" s="13" t="s">
        <v>1059</v>
      </c>
      <c r="C3390" s="21" t="s">
        <v>1293</v>
      </c>
      <c r="D3390" s="12"/>
      <c r="E3390" s="12">
        <v>352</v>
      </c>
      <c r="F3390" s="13" t="s">
        <v>1110</v>
      </c>
      <c r="G3390" s="12">
        <v>924</v>
      </c>
      <c r="H3390" s="12">
        <v>2010</v>
      </c>
      <c r="I3390" s="11">
        <v>11.433999999999999</v>
      </c>
      <c r="J3390" s="11">
        <v>10.548</v>
      </c>
      <c r="K3390" s="11">
        <v>10.635</v>
      </c>
      <c r="L3390" s="11">
        <v>11.759</v>
      </c>
      <c r="M3390" s="11">
        <v>11.43</v>
      </c>
      <c r="N3390" s="11">
        <v>11.898</v>
      </c>
      <c r="O3390" s="11">
        <v>11.007999999999999</v>
      </c>
      <c r="P3390" s="11">
        <v>10.55</v>
      </c>
      <c r="Q3390" s="11">
        <v>10.576000000000001</v>
      </c>
      <c r="R3390" s="11">
        <v>11.095000000000001</v>
      </c>
      <c r="S3390" s="11">
        <v>10.541</v>
      </c>
      <c r="T3390" s="11">
        <v>9.0820000000000007</v>
      </c>
      <c r="U3390" s="11">
        <v>7.5949999999999998</v>
      </c>
      <c r="V3390" s="11">
        <v>5.7750000000000004</v>
      </c>
      <c r="W3390" s="11">
        <v>4.4029999999999996</v>
      </c>
      <c r="X3390" s="11">
        <v>4.2169999999999996</v>
      </c>
      <c r="Y3390" s="11">
        <v>3.2989999999999999</v>
      </c>
      <c r="Z3390" s="11">
        <v>2.0819999999999999</v>
      </c>
      <c r="AA3390" s="11">
        <v>0.80500000000000005</v>
      </c>
      <c r="AB3390" s="11">
        <v>0.20200000000000001</v>
      </c>
      <c r="AC3390" s="11">
        <v>2.5999999999999999E-2</v>
      </c>
    </row>
    <row r="3391" spans="1:29" ht="11.5" hidden="1">
      <c r="A3391" s="15">
        <v>3374</v>
      </c>
      <c r="B3391" s="13" t="s">
        <v>1059</v>
      </c>
      <c r="C3391" s="21" t="s">
        <v>1293</v>
      </c>
      <c r="D3391" s="12"/>
      <c r="E3391" s="12">
        <v>352</v>
      </c>
      <c r="F3391" s="13" t="s">
        <v>1110</v>
      </c>
      <c r="G3391" s="12">
        <v>924</v>
      </c>
      <c r="H3391" s="12">
        <v>2015</v>
      </c>
      <c r="I3391" s="11">
        <v>11.118</v>
      </c>
      <c r="J3391" s="11">
        <v>11.218</v>
      </c>
      <c r="K3391" s="11">
        <v>10.507999999999999</v>
      </c>
      <c r="L3391" s="11">
        <v>10.714</v>
      </c>
      <c r="M3391" s="11">
        <v>12.242000000000001</v>
      </c>
      <c r="N3391" s="11">
        <v>11.337999999999999</v>
      </c>
      <c r="O3391" s="11">
        <v>11.454000000000001</v>
      </c>
      <c r="P3391" s="11">
        <v>10.813000000000001</v>
      </c>
      <c r="Q3391" s="11">
        <v>10.445</v>
      </c>
      <c r="R3391" s="11">
        <v>10.494</v>
      </c>
      <c r="S3391" s="11">
        <v>10.974</v>
      </c>
      <c r="T3391" s="11">
        <v>10.433</v>
      </c>
      <c r="U3391" s="11">
        <v>8.8320000000000007</v>
      </c>
      <c r="V3391" s="11">
        <v>7.306</v>
      </c>
      <c r="W3391" s="11">
        <v>5.4809999999999999</v>
      </c>
      <c r="X3391" s="11">
        <v>3.9980000000000002</v>
      </c>
      <c r="Y3391" s="11">
        <v>3.5859999999999999</v>
      </c>
      <c r="Z3391" s="11">
        <v>2.286</v>
      </c>
      <c r="AA3391" s="11">
        <v>1.034</v>
      </c>
      <c r="AB3391" s="11">
        <v>0.246</v>
      </c>
      <c r="AC3391" s="11">
        <v>3.2000000000000001E-2</v>
      </c>
    </row>
    <row r="3392" spans="1:29" ht="11.5" hidden="1">
      <c r="A3392" s="15">
        <v>3375</v>
      </c>
      <c r="B3392" s="13" t="s">
        <v>1059</v>
      </c>
      <c r="C3392" s="21" t="s">
        <v>1293</v>
      </c>
      <c r="D3392" s="12"/>
      <c r="E3392" s="12">
        <v>352</v>
      </c>
      <c r="F3392" s="13" t="s">
        <v>1110</v>
      </c>
      <c r="G3392" s="12">
        <v>924</v>
      </c>
      <c r="H3392" s="12">
        <v>2020</v>
      </c>
      <c r="I3392" s="11">
        <v>9.9580000000000002</v>
      </c>
      <c r="J3392" s="11">
        <v>11.138</v>
      </c>
      <c r="K3392" s="11">
        <v>11.231999999999999</v>
      </c>
      <c r="L3392" s="11">
        <v>10.606999999999999</v>
      </c>
      <c r="M3392" s="11">
        <v>10.89</v>
      </c>
      <c r="N3392" s="11">
        <v>12.401</v>
      </c>
      <c r="O3392" s="11">
        <v>11.456</v>
      </c>
      <c r="P3392" s="11">
        <v>11.523999999999999</v>
      </c>
      <c r="Q3392" s="11">
        <v>10.834</v>
      </c>
      <c r="R3392" s="11">
        <v>10.435</v>
      </c>
      <c r="S3392" s="11">
        <v>10.455</v>
      </c>
      <c r="T3392" s="11">
        <v>10.872999999999999</v>
      </c>
      <c r="U3392" s="11">
        <v>10.231</v>
      </c>
      <c r="V3392" s="11">
        <v>8.5210000000000008</v>
      </c>
      <c r="W3392" s="11">
        <v>6.9169999999999998</v>
      </c>
      <c r="X3392" s="11">
        <v>4.9800000000000004</v>
      </c>
      <c r="Y3392" s="11">
        <v>3.34</v>
      </c>
      <c r="Z3392" s="11">
        <v>2.5289999999999999</v>
      </c>
      <c r="AA3392" s="11">
        <v>1.1599999999999999</v>
      </c>
      <c r="AB3392" s="11">
        <v>0.32400000000000001</v>
      </c>
      <c r="AC3392" s="11">
        <v>0.04</v>
      </c>
    </row>
    <row r="3393" spans="1:29" ht="11.5" hidden="1">
      <c r="A3393" s="15">
        <v>3376</v>
      </c>
      <c r="B3393" s="13" t="s">
        <v>1059</v>
      </c>
      <c r="C3393" s="21" t="s">
        <v>1294</v>
      </c>
      <c r="D3393" s="12"/>
      <c r="E3393" s="12">
        <v>372</v>
      </c>
      <c r="F3393" s="13" t="s">
        <v>1110</v>
      </c>
      <c r="G3393" s="12">
        <v>924</v>
      </c>
      <c r="H3393" s="12">
        <v>1950</v>
      </c>
      <c r="I3393" s="11">
        <v>151.15799999999999</v>
      </c>
      <c r="J3393" s="11">
        <v>132.523</v>
      </c>
      <c r="K3393" s="11">
        <v>124.226</v>
      </c>
      <c r="L3393" s="11">
        <v>109.05800000000001</v>
      </c>
      <c r="M3393" s="11">
        <v>95.259</v>
      </c>
      <c r="N3393" s="11">
        <v>98.524000000000001</v>
      </c>
      <c r="O3393" s="11">
        <v>94.174999999999997</v>
      </c>
      <c r="P3393" s="11">
        <v>98.2</v>
      </c>
      <c r="Q3393" s="11">
        <v>84.119</v>
      </c>
      <c r="R3393" s="11">
        <v>80.507000000000005</v>
      </c>
      <c r="S3393" s="11">
        <v>76.304000000000002</v>
      </c>
      <c r="T3393" s="11">
        <v>63.442</v>
      </c>
      <c r="U3393" s="11">
        <v>60.844999999999999</v>
      </c>
      <c r="V3393" s="11">
        <v>55.268000000000001</v>
      </c>
      <c r="W3393" s="11">
        <v>50.73</v>
      </c>
      <c r="X3393" s="11">
        <v>32.356000000000002</v>
      </c>
      <c r="Y3393" s="11">
        <v>16.617000000000001</v>
      </c>
      <c r="Z3393" s="11">
        <v>5.7670000000000003</v>
      </c>
      <c r="AA3393" s="11">
        <v>1.514</v>
      </c>
      <c r="AB3393" s="11">
        <v>0.28599999999999998</v>
      </c>
      <c r="AC3393" s="11">
        <v>1.7999999999999999E-2</v>
      </c>
    </row>
    <row r="3394" spans="1:29" ht="11.5" hidden="1">
      <c r="A3394" s="15">
        <v>3377</v>
      </c>
      <c r="B3394" s="13" t="s">
        <v>1059</v>
      </c>
      <c r="C3394" s="21" t="s">
        <v>1294</v>
      </c>
      <c r="D3394" s="12"/>
      <c r="E3394" s="12">
        <v>372</v>
      </c>
      <c r="F3394" s="13" t="s">
        <v>1110</v>
      </c>
      <c r="G3394" s="12">
        <v>924</v>
      </c>
      <c r="H3394" s="12">
        <v>1955</v>
      </c>
      <c r="I3394" s="11">
        <v>145.20599999999999</v>
      </c>
      <c r="J3394" s="11">
        <v>146.108</v>
      </c>
      <c r="K3394" s="11">
        <v>124.226</v>
      </c>
      <c r="L3394" s="11">
        <v>107.736</v>
      </c>
      <c r="M3394" s="11">
        <v>90.561000000000007</v>
      </c>
      <c r="N3394" s="11">
        <v>83.543999999999997</v>
      </c>
      <c r="O3394" s="11">
        <v>91.87</v>
      </c>
      <c r="P3394" s="11">
        <v>89.257999999999996</v>
      </c>
      <c r="Q3394" s="11">
        <v>93.078999999999994</v>
      </c>
      <c r="R3394" s="11">
        <v>78.995000000000005</v>
      </c>
      <c r="S3394" s="11">
        <v>75.363</v>
      </c>
      <c r="T3394" s="11">
        <v>70.665000000000006</v>
      </c>
      <c r="U3394" s="11">
        <v>57.877000000000002</v>
      </c>
      <c r="V3394" s="11">
        <v>54.674999999999997</v>
      </c>
      <c r="W3394" s="11">
        <v>46.017000000000003</v>
      </c>
      <c r="X3394" s="11">
        <v>35.700000000000003</v>
      </c>
      <c r="Y3394" s="11">
        <v>19.093</v>
      </c>
      <c r="Z3394" s="11">
        <v>7.3150000000000004</v>
      </c>
      <c r="AA3394" s="11">
        <v>1.748</v>
      </c>
      <c r="AB3394" s="11">
        <v>0.29399999999999998</v>
      </c>
      <c r="AC3394" s="11">
        <v>3.4000000000000002E-2</v>
      </c>
    </row>
    <row r="3395" spans="1:29" ht="11.5" hidden="1">
      <c r="A3395" s="15">
        <v>3378</v>
      </c>
      <c r="B3395" s="13" t="s">
        <v>1059</v>
      </c>
      <c r="C3395" s="21" t="s">
        <v>1294</v>
      </c>
      <c r="D3395" s="12"/>
      <c r="E3395" s="12">
        <v>372</v>
      </c>
      <c r="F3395" s="13" t="s">
        <v>1110</v>
      </c>
      <c r="G3395" s="12">
        <v>924</v>
      </c>
      <c r="H3395" s="12">
        <v>1960</v>
      </c>
      <c r="I3395" s="11">
        <v>138.702</v>
      </c>
      <c r="J3395" s="11">
        <v>142.36500000000001</v>
      </c>
      <c r="K3395" s="11">
        <v>141.10599999999999</v>
      </c>
      <c r="L3395" s="11">
        <v>114.246</v>
      </c>
      <c r="M3395" s="11">
        <v>87.7</v>
      </c>
      <c r="N3395" s="11">
        <v>68.394999999999996</v>
      </c>
      <c r="O3395" s="11">
        <v>69.763000000000005</v>
      </c>
      <c r="P3395" s="11">
        <v>84.257000000000005</v>
      </c>
      <c r="Q3395" s="11">
        <v>83.548000000000002</v>
      </c>
      <c r="R3395" s="11">
        <v>87.141999999999996</v>
      </c>
      <c r="S3395" s="11">
        <v>72.805999999999997</v>
      </c>
      <c r="T3395" s="11">
        <v>69.183000000000007</v>
      </c>
      <c r="U3395" s="11">
        <v>63.706000000000003</v>
      </c>
      <c r="V3395" s="11">
        <v>51.067999999999998</v>
      </c>
      <c r="W3395" s="11">
        <v>46.673999999999999</v>
      </c>
      <c r="X3395" s="11">
        <v>34.317999999999998</v>
      </c>
      <c r="Y3395" s="11">
        <v>21.97</v>
      </c>
      <c r="Z3395" s="11">
        <v>8.5340000000000007</v>
      </c>
      <c r="AA3395" s="11">
        <v>2.306</v>
      </c>
      <c r="AB3395" s="11">
        <v>0.34699999999999998</v>
      </c>
      <c r="AC3395" s="11">
        <v>3.5999999999999997E-2</v>
      </c>
    </row>
    <row r="3396" spans="1:29" ht="11.5" hidden="1">
      <c r="A3396" s="15">
        <v>3379</v>
      </c>
      <c r="B3396" s="13" t="s">
        <v>1059</v>
      </c>
      <c r="C3396" s="21" t="s">
        <v>1294</v>
      </c>
      <c r="D3396" s="12"/>
      <c r="E3396" s="12">
        <v>372</v>
      </c>
      <c r="F3396" s="13" t="s">
        <v>1110</v>
      </c>
      <c r="G3396" s="12">
        <v>924</v>
      </c>
      <c r="H3396" s="12">
        <v>1965</v>
      </c>
      <c r="I3396" s="11">
        <v>144.334</v>
      </c>
      <c r="J3396" s="11">
        <v>139.40899999999999</v>
      </c>
      <c r="K3396" s="11">
        <v>141.55099999999999</v>
      </c>
      <c r="L3396" s="11">
        <v>131.96899999999999</v>
      </c>
      <c r="M3396" s="11">
        <v>96.572000000000003</v>
      </c>
      <c r="N3396" s="11">
        <v>75.251999999999995</v>
      </c>
      <c r="O3396" s="11">
        <v>63.89</v>
      </c>
      <c r="P3396" s="11">
        <v>67.646000000000001</v>
      </c>
      <c r="Q3396" s="11">
        <v>81.748000000000005</v>
      </c>
      <c r="R3396" s="11">
        <v>80.236999999999995</v>
      </c>
      <c r="S3396" s="11">
        <v>82.537999999999997</v>
      </c>
      <c r="T3396" s="11">
        <v>67.608999999999995</v>
      </c>
      <c r="U3396" s="11">
        <v>63.502000000000002</v>
      </c>
      <c r="V3396" s="11">
        <v>56.685000000000002</v>
      </c>
      <c r="W3396" s="11">
        <v>44.218000000000004</v>
      </c>
      <c r="X3396" s="11">
        <v>34.728999999999999</v>
      </c>
      <c r="Y3396" s="11">
        <v>20.908999999999999</v>
      </c>
      <c r="Z3396" s="11">
        <v>10.135999999999999</v>
      </c>
      <c r="AA3396" s="11">
        <v>2.7069999999999999</v>
      </c>
      <c r="AB3396" s="11">
        <v>0.44900000000000001</v>
      </c>
      <c r="AC3396" s="11">
        <v>3.7999999999999999E-2</v>
      </c>
    </row>
    <row r="3397" spans="1:29" ht="11.5" hidden="1">
      <c r="A3397" s="15">
        <v>3380</v>
      </c>
      <c r="B3397" s="13" t="s">
        <v>1059</v>
      </c>
      <c r="C3397" s="21" t="s">
        <v>1294</v>
      </c>
      <c r="D3397" s="12"/>
      <c r="E3397" s="12">
        <v>372</v>
      </c>
      <c r="F3397" s="13" t="s">
        <v>1110</v>
      </c>
      <c r="G3397" s="12">
        <v>924</v>
      </c>
      <c r="H3397" s="12">
        <v>1970</v>
      </c>
      <c r="I3397" s="11">
        <v>147.261</v>
      </c>
      <c r="J3397" s="11">
        <v>147.06899999999999</v>
      </c>
      <c r="K3397" s="11">
        <v>140.01599999999999</v>
      </c>
      <c r="L3397" s="11">
        <v>136.14599999999999</v>
      </c>
      <c r="M3397" s="11">
        <v>117.262</v>
      </c>
      <c r="N3397" s="11">
        <v>83.98</v>
      </c>
      <c r="O3397" s="11">
        <v>72.313999999999993</v>
      </c>
      <c r="P3397" s="11">
        <v>64.191999999999993</v>
      </c>
      <c r="Q3397" s="11">
        <v>67.106999999999999</v>
      </c>
      <c r="R3397" s="11">
        <v>79.783000000000001</v>
      </c>
      <c r="S3397" s="11">
        <v>76.858999999999995</v>
      </c>
      <c r="T3397" s="11">
        <v>77.808999999999997</v>
      </c>
      <c r="U3397" s="11">
        <v>62.575000000000003</v>
      </c>
      <c r="V3397" s="11">
        <v>57.529000000000003</v>
      </c>
      <c r="W3397" s="11">
        <v>49.895000000000003</v>
      </c>
      <c r="X3397" s="11">
        <v>33.515000000000001</v>
      </c>
      <c r="Y3397" s="11">
        <v>21.73</v>
      </c>
      <c r="Z3397" s="11">
        <v>9.9120000000000008</v>
      </c>
      <c r="AA3397" s="11">
        <v>3.351</v>
      </c>
      <c r="AB3397" s="11">
        <v>0.54600000000000004</v>
      </c>
      <c r="AC3397" s="11">
        <v>0.05</v>
      </c>
    </row>
    <row r="3398" spans="1:29" ht="11.5" hidden="1">
      <c r="A3398" s="15">
        <v>3381</v>
      </c>
      <c r="B3398" s="13" t="s">
        <v>1059</v>
      </c>
      <c r="C3398" s="21" t="s">
        <v>1294</v>
      </c>
      <c r="D3398" s="12"/>
      <c r="E3398" s="12">
        <v>372</v>
      </c>
      <c r="F3398" s="13" t="s">
        <v>1110</v>
      </c>
      <c r="G3398" s="12">
        <v>924</v>
      </c>
      <c r="H3398" s="12">
        <v>1975</v>
      </c>
      <c r="I3398" s="11">
        <v>167.797</v>
      </c>
      <c r="J3398" s="11">
        <v>151.77199999999999</v>
      </c>
      <c r="K3398" s="11">
        <v>152.31899999999999</v>
      </c>
      <c r="L3398" s="11">
        <v>139.35400000000001</v>
      </c>
      <c r="M3398" s="11">
        <v>130.935</v>
      </c>
      <c r="N3398" s="11">
        <v>115.27800000000001</v>
      </c>
      <c r="O3398" s="11">
        <v>86.822000000000003</v>
      </c>
      <c r="P3398" s="11">
        <v>75.766999999999996</v>
      </c>
      <c r="Q3398" s="11">
        <v>65.930000000000007</v>
      </c>
      <c r="R3398" s="11">
        <v>66.933000000000007</v>
      </c>
      <c r="S3398" s="11">
        <v>78.013999999999996</v>
      </c>
      <c r="T3398" s="11">
        <v>73.587999999999994</v>
      </c>
      <c r="U3398" s="11">
        <v>73.552000000000007</v>
      </c>
      <c r="V3398" s="11">
        <v>58.393000000000001</v>
      </c>
      <c r="W3398" s="11">
        <v>50.241999999999997</v>
      </c>
      <c r="X3398" s="11">
        <v>37.921999999999997</v>
      </c>
      <c r="Y3398" s="11">
        <v>22.236999999999998</v>
      </c>
      <c r="Z3398" s="11">
        <v>10.895</v>
      </c>
      <c r="AA3398" s="11">
        <v>3.3119999999999998</v>
      </c>
      <c r="AB3398" s="11">
        <v>0.68200000000000005</v>
      </c>
      <c r="AC3398" s="11">
        <v>6.0999999999999999E-2</v>
      </c>
    </row>
    <row r="3399" spans="1:29" ht="11.5" hidden="1">
      <c r="A3399" s="15">
        <v>3382</v>
      </c>
      <c r="B3399" s="13" t="s">
        <v>1059</v>
      </c>
      <c r="C3399" s="21" t="s">
        <v>1294</v>
      </c>
      <c r="D3399" s="12"/>
      <c r="E3399" s="12">
        <v>372</v>
      </c>
      <c r="F3399" s="13" t="s">
        <v>1110</v>
      </c>
      <c r="G3399" s="12">
        <v>924</v>
      </c>
      <c r="H3399" s="12">
        <v>1980</v>
      </c>
      <c r="I3399" s="11">
        <v>173.77500000000001</v>
      </c>
      <c r="J3399" s="11">
        <v>171.67699999999999</v>
      </c>
      <c r="K3399" s="11">
        <v>157.33500000000001</v>
      </c>
      <c r="L3399" s="11">
        <v>155.45599999999999</v>
      </c>
      <c r="M3399" s="11">
        <v>136.46100000000001</v>
      </c>
      <c r="N3399" s="11">
        <v>126.334</v>
      </c>
      <c r="O3399" s="11">
        <v>116.152</v>
      </c>
      <c r="P3399" s="11">
        <v>91.281000000000006</v>
      </c>
      <c r="Q3399" s="11">
        <v>78.899000000000001</v>
      </c>
      <c r="R3399" s="11">
        <v>66.914000000000001</v>
      </c>
      <c r="S3399" s="11">
        <v>65.948999999999998</v>
      </c>
      <c r="T3399" s="11">
        <v>75.453000000000003</v>
      </c>
      <c r="U3399" s="11">
        <v>69.518000000000001</v>
      </c>
      <c r="V3399" s="11">
        <v>68.406999999999996</v>
      </c>
      <c r="W3399" s="11">
        <v>51.875999999999998</v>
      </c>
      <c r="X3399" s="11">
        <v>39.542000000000002</v>
      </c>
      <c r="Y3399" s="11">
        <v>24.949000000000002</v>
      </c>
      <c r="Z3399" s="11">
        <v>10.932</v>
      </c>
      <c r="AA3399" s="11">
        <v>3.714</v>
      </c>
      <c r="AB3399" s="11">
        <v>0.67100000000000004</v>
      </c>
      <c r="AC3399" s="11">
        <v>7.5999999999999998E-2</v>
      </c>
    </row>
    <row r="3400" spans="1:29" ht="11.5" hidden="1">
      <c r="A3400" s="15">
        <v>3383</v>
      </c>
      <c r="B3400" s="13" t="s">
        <v>1059</v>
      </c>
      <c r="C3400" s="21" t="s">
        <v>1294</v>
      </c>
      <c r="D3400" s="12"/>
      <c r="E3400" s="12">
        <v>372</v>
      </c>
      <c r="F3400" s="13" t="s">
        <v>1110</v>
      </c>
      <c r="G3400" s="12">
        <v>924</v>
      </c>
      <c r="H3400" s="12">
        <v>1985</v>
      </c>
      <c r="I3400" s="11">
        <v>165.95500000000001</v>
      </c>
      <c r="J3400" s="11">
        <v>173.07499999999999</v>
      </c>
      <c r="K3400" s="11">
        <v>171.672</v>
      </c>
      <c r="L3400" s="11">
        <v>154.70500000000001</v>
      </c>
      <c r="M3400" s="11">
        <v>144.66399999999999</v>
      </c>
      <c r="N3400" s="11">
        <v>125.97499999999999</v>
      </c>
      <c r="O3400" s="11">
        <v>123.2</v>
      </c>
      <c r="P3400" s="11">
        <v>115.621</v>
      </c>
      <c r="Q3400" s="11">
        <v>90.911000000000001</v>
      </c>
      <c r="R3400" s="11">
        <v>77.709000000000003</v>
      </c>
      <c r="S3400" s="11">
        <v>65.144000000000005</v>
      </c>
      <c r="T3400" s="11">
        <v>63.494</v>
      </c>
      <c r="U3400" s="11">
        <v>71.713999999999999</v>
      </c>
      <c r="V3400" s="11">
        <v>65.405000000000001</v>
      </c>
      <c r="W3400" s="11">
        <v>60.487000000000002</v>
      </c>
      <c r="X3400" s="11">
        <v>40.677</v>
      </c>
      <c r="Y3400" s="11">
        <v>27.048999999999999</v>
      </c>
      <c r="Z3400" s="11">
        <v>13.145</v>
      </c>
      <c r="AA3400" s="11">
        <v>4.016</v>
      </c>
      <c r="AB3400" s="11">
        <v>0.81799999999999995</v>
      </c>
      <c r="AC3400" s="11">
        <v>8.5000000000000006E-2</v>
      </c>
    </row>
    <row r="3401" spans="1:29" ht="11.5" hidden="1">
      <c r="A3401" s="15">
        <v>3384</v>
      </c>
      <c r="B3401" s="13" t="s">
        <v>1059</v>
      </c>
      <c r="C3401" s="21" t="s">
        <v>1294</v>
      </c>
      <c r="D3401" s="12"/>
      <c r="E3401" s="12">
        <v>372</v>
      </c>
      <c r="F3401" s="13" t="s">
        <v>1110</v>
      </c>
      <c r="G3401" s="12">
        <v>924</v>
      </c>
      <c r="H3401" s="12">
        <v>1990</v>
      </c>
      <c r="I3401" s="11">
        <v>135.66499999999999</v>
      </c>
      <c r="J3401" s="11">
        <v>164.363</v>
      </c>
      <c r="K3401" s="11">
        <v>171.17400000000001</v>
      </c>
      <c r="L3401" s="11">
        <v>166.601</v>
      </c>
      <c r="M3401" s="11">
        <v>136.34100000000001</v>
      </c>
      <c r="N3401" s="11">
        <v>124.01300000000001</v>
      </c>
      <c r="O3401" s="11">
        <v>117.501</v>
      </c>
      <c r="P3401" s="11">
        <v>120.916</v>
      </c>
      <c r="Q3401" s="11">
        <v>114.20099999999999</v>
      </c>
      <c r="R3401" s="11">
        <v>89.346999999999994</v>
      </c>
      <c r="S3401" s="11">
        <v>75.795000000000002</v>
      </c>
      <c r="T3401" s="11">
        <v>63.222000000000001</v>
      </c>
      <c r="U3401" s="11">
        <v>61.018000000000001</v>
      </c>
      <c r="V3401" s="11">
        <v>67.561999999999998</v>
      </c>
      <c r="W3401" s="11">
        <v>58.456000000000003</v>
      </c>
      <c r="X3401" s="11">
        <v>48.499000000000002</v>
      </c>
      <c r="Y3401" s="11">
        <v>28.663</v>
      </c>
      <c r="Z3401" s="11">
        <v>14.754</v>
      </c>
      <c r="AA3401" s="11">
        <v>4.8849999999999998</v>
      </c>
      <c r="AB3401" s="11">
        <v>0.88800000000000001</v>
      </c>
      <c r="AC3401" s="11">
        <v>9.8000000000000004E-2</v>
      </c>
    </row>
    <row r="3402" spans="1:29" ht="11.5" hidden="1">
      <c r="A3402" s="15">
        <v>3385</v>
      </c>
      <c r="B3402" s="13" t="s">
        <v>1059</v>
      </c>
      <c r="C3402" s="21" t="s">
        <v>1294</v>
      </c>
      <c r="D3402" s="12"/>
      <c r="E3402" s="12">
        <v>372</v>
      </c>
      <c r="F3402" s="13" t="s">
        <v>1110</v>
      </c>
      <c r="G3402" s="12">
        <v>924</v>
      </c>
      <c r="H3402" s="12">
        <v>1995</v>
      </c>
      <c r="I3402" s="11">
        <v>120.246</v>
      </c>
      <c r="J3402" s="11">
        <v>137.613</v>
      </c>
      <c r="K3402" s="11">
        <v>166.69900000000001</v>
      </c>
      <c r="L3402" s="11">
        <v>170.054</v>
      </c>
      <c r="M3402" s="11">
        <v>155.125</v>
      </c>
      <c r="N3402" s="11">
        <v>124.889</v>
      </c>
      <c r="O3402" s="11">
        <v>124.13800000000001</v>
      </c>
      <c r="P3402" s="11">
        <v>120.96299999999999</v>
      </c>
      <c r="Q3402" s="11">
        <v>122.746</v>
      </c>
      <c r="R3402" s="11">
        <v>114.47499999999999</v>
      </c>
      <c r="S3402" s="11">
        <v>89.18</v>
      </c>
      <c r="T3402" s="11">
        <v>75.168999999999997</v>
      </c>
      <c r="U3402" s="11">
        <v>61.698999999999998</v>
      </c>
      <c r="V3402" s="11">
        <v>58.408999999999999</v>
      </c>
      <c r="W3402" s="11">
        <v>61.125999999999998</v>
      </c>
      <c r="X3402" s="11">
        <v>47.829000000000001</v>
      </c>
      <c r="Y3402" s="11">
        <v>34.798000000000002</v>
      </c>
      <c r="Z3402" s="11">
        <v>16.352</v>
      </c>
      <c r="AA3402" s="11">
        <v>5.7270000000000003</v>
      </c>
      <c r="AB3402" s="11">
        <v>1.1160000000000001</v>
      </c>
      <c r="AC3402" s="11">
        <v>0.109</v>
      </c>
    </row>
    <row r="3403" spans="1:29" ht="11.5" hidden="1">
      <c r="A3403" s="15">
        <v>3386</v>
      </c>
      <c r="B3403" s="13" t="s">
        <v>1059</v>
      </c>
      <c r="C3403" s="21" t="s">
        <v>1294</v>
      </c>
      <c r="D3403" s="12"/>
      <c r="E3403" s="12">
        <v>372</v>
      </c>
      <c r="F3403" s="13" t="s">
        <v>1110</v>
      </c>
      <c r="G3403" s="12">
        <v>924</v>
      </c>
      <c r="H3403" s="12">
        <v>2000</v>
      </c>
      <c r="I3403" s="11">
        <v>126.617</v>
      </c>
      <c r="J3403" s="11">
        <v>124.938</v>
      </c>
      <c r="K3403" s="11">
        <v>143.011</v>
      </c>
      <c r="L3403" s="11">
        <v>167.875</v>
      </c>
      <c r="M3403" s="11">
        <v>164.27500000000001</v>
      </c>
      <c r="N3403" s="11">
        <v>151.18700000000001</v>
      </c>
      <c r="O3403" s="11">
        <v>132.53</v>
      </c>
      <c r="P3403" s="11">
        <v>135.44800000000001</v>
      </c>
      <c r="Q3403" s="11">
        <v>127.49</v>
      </c>
      <c r="R3403" s="11">
        <v>124.77200000000001</v>
      </c>
      <c r="S3403" s="11">
        <v>114.749</v>
      </c>
      <c r="T3403" s="11">
        <v>88.656999999999996</v>
      </c>
      <c r="U3403" s="11">
        <v>73.980999999999995</v>
      </c>
      <c r="V3403" s="11">
        <v>59.758000000000003</v>
      </c>
      <c r="W3403" s="11">
        <v>53.662999999999997</v>
      </c>
      <c r="X3403" s="11">
        <v>51.055</v>
      </c>
      <c r="Y3403" s="11">
        <v>34.857999999999997</v>
      </c>
      <c r="Z3403" s="11">
        <v>19.943999999999999</v>
      </c>
      <c r="AA3403" s="11">
        <v>6.3710000000000004</v>
      </c>
      <c r="AB3403" s="11">
        <v>1.3109999999999999</v>
      </c>
      <c r="AC3403" s="11">
        <v>0.13400000000000001</v>
      </c>
    </row>
    <row r="3404" spans="1:29" ht="11.5" hidden="1">
      <c r="A3404" s="15">
        <v>3387</v>
      </c>
      <c r="B3404" s="13" t="s">
        <v>1059</v>
      </c>
      <c r="C3404" s="21" t="s">
        <v>1294</v>
      </c>
      <c r="D3404" s="12"/>
      <c r="E3404" s="12">
        <v>372</v>
      </c>
      <c r="F3404" s="13" t="s">
        <v>1110</v>
      </c>
      <c r="G3404" s="12">
        <v>924</v>
      </c>
      <c r="H3404" s="12">
        <v>2005</v>
      </c>
      <c r="I3404" s="11">
        <v>145.089</v>
      </c>
      <c r="J3404" s="11">
        <v>131.03299999999999</v>
      </c>
      <c r="K3404" s="11">
        <v>130.98099999999999</v>
      </c>
      <c r="L3404" s="11">
        <v>145.09</v>
      </c>
      <c r="M3404" s="11">
        <v>172.96299999999999</v>
      </c>
      <c r="N3404" s="11">
        <v>179.55099999999999</v>
      </c>
      <c r="O3404" s="11">
        <v>172.696</v>
      </c>
      <c r="P3404" s="11">
        <v>150.87799999999999</v>
      </c>
      <c r="Q3404" s="11">
        <v>144.816</v>
      </c>
      <c r="R3404" s="11">
        <v>130.804</v>
      </c>
      <c r="S3404" s="11">
        <v>125.721</v>
      </c>
      <c r="T3404" s="11">
        <v>113.90900000000001</v>
      </c>
      <c r="U3404" s="11">
        <v>86.843000000000004</v>
      </c>
      <c r="V3404" s="11">
        <v>70.986000000000004</v>
      </c>
      <c r="W3404" s="11">
        <v>55.298999999999999</v>
      </c>
      <c r="X3404" s="11">
        <v>46.188000000000002</v>
      </c>
      <c r="Y3404" s="11">
        <v>39.124000000000002</v>
      </c>
      <c r="Z3404" s="11">
        <v>21.594000000000001</v>
      </c>
      <c r="AA3404" s="11">
        <v>8.5299999999999994</v>
      </c>
      <c r="AB3404" s="11">
        <v>1.6339999999999999</v>
      </c>
      <c r="AC3404" s="11">
        <v>0.17399999999999999</v>
      </c>
    </row>
    <row r="3405" spans="1:29" ht="11.5" hidden="1">
      <c r="A3405" s="15">
        <v>3388</v>
      </c>
      <c r="B3405" s="13" t="s">
        <v>1059</v>
      </c>
      <c r="C3405" s="21" t="s">
        <v>1294</v>
      </c>
      <c r="D3405" s="12"/>
      <c r="E3405" s="12">
        <v>372</v>
      </c>
      <c r="F3405" s="13" t="s">
        <v>1110</v>
      </c>
      <c r="G3405" s="12">
        <v>924</v>
      </c>
      <c r="H3405" s="12">
        <v>2010</v>
      </c>
      <c r="I3405" s="11">
        <v>171.93799999999999</v>
      </c>
      <c r="J3405" s="11">
        <v>150.57400000000001</v>
      </c>
      <c r="K3405" s="11">
        <v>139.09399999999999</v>
      </c>
      <c r="L3405" s="11">
        <v>137.655</v>
      </c>
      <c r="M3405" s="11">
        <v>157.90799999999999</v>
      </c>
      <c r="N3405" s="11">
        <v>194.45099999999999</v>
      </c>
      <c r="O3405" s="11">
        <v>200.46</v>
      </c>
      <c r="P3405" s="11">
        <v>187.36199999999999</v>
      </c>
      <c r="Q3405" s="11">
        <v>159.101</v>
      </c>
      <c r="R3405" s="11">
        <v>149.33199999999999</v>
      </c>
      <c r="S3405" s="11">
        <v>133.012</v>
      </c>
      <c r="T3405" s="11">
        <v>125.437</v>
      </c>
      <c r="U3405" s="11">
        <v>111.511</v>
      </c>
      <c r="V3405" s="11">
        <v>83.453999999999994</v>
      </c>
      <c r="W3405" s="11">
        <v>66.322000000000003</v>
      </c>
      <c r="X3405" s="11">
        <v>48.585999999999999</v>
      </c>
      <c r="Y3405" s="11">
        <v>36.567999999999998</v>
      </c>
      <c r="Z3405" s="11">
        <v>25.641999999999999</v>
      </c>
      <c r="AA3405" s="11">
        <v>10.231</v>
      </c>
      <c r="AB3405" s="11">
        <v>2.4990000000000001</v>
      </c>
      <c r="AC3405" s="11">
        <v>0.251</v>
      </c>
    </row>
    <row r="3406" spans="1:29" ht="11.5" hidden="1">
      <c r="A3406" s="15">
        <v>3389</v>
      </c>
      <c r="B3406" s="13" t="s">
        <v>1059</v>
      </c>
      <c r="C3406" s="21" t="s">
        <v>1294</v>
      </c>
      <c r="D3406" s="12"/>
      <c r="E3406" s="12">
        <v>372</v>
      </c>
      <c r="F3406" s="13" t="s">
        <v>1110</v>
      </c>
      <c r="G3406" s="12">
        <v>924</v>
      </c>
      <c r="H3406" s="12">
        <v>2015</v>
      </c>
      <c r="I3406" s="11">
        <v>173.21199999999999</v>
      </c>
      <c r="J3406" s="11">
        <v>174.00700000000001</v>
      </c>
      <c r="K3406" s="11">
        <v>150.20400000000001</v>
      </c>
      <c r="L3406" s="11">
        <v>135.684</v>
      </c>
      <c r="M3406" s="11">
        <v>125.646</v>
      </c>
      <c r="N3406" s="11">
        <v>145.499</v>
      </c>
      <c r="O3406" s="11">
        <v>190.89699999999999</v>
      </c>
      <c r="P3406" s="11">
        <v>198.58699999999999</v>
      </c>
      <c r="Q3406" s="11">
        <v>183.93600000000001</v>
      </c>
      <c r="R3406" s="11">
        <v>156.773</v>
      </c>
      <c r="S3406" s="11">
        <v>146.78800000000001</v>
      </c>
      <c r="T3406" s="11">
        <v>129.179</v>
      </c>
      <c r="U3406" s="11">
        <v>120.95399999999999</v>
      </c>
      <c r="V3406" s="11">
        <v>105.866</v>
      </c>
      <c r="W3406" s="11">
        <v>76.492000000000004</v>
      </c>
      <c r="X3406" s="11">
        <v>58.006999999999998</v>
      </c>
      <c r="Y3406" s="11">
        <v>38.392000000000003</v>
      </c>
      <c r="Z3406" s="11">
        <v>23.942</v>
      </c>
      <c r="AA3406" s="11">
        <v>12.38</v>
      </c>
      <c r="AB3406" s="11">
        <v>3.0459999999999998</v>
      </c>
      <c r="AC3406" s="11">
        <v>0.38500000000000001</v>
      </c>
    </row>
    <row r="3407" spans="1:29" ht="11.5" hidden="1">
      <c r="A3407" s="15">
        <v>3390</v>
      </c>
      <c r="B3407" s="13" t="s">
        <v>1059</v>
      </c>
      <c r="C3407" s="21" t="s">
        <v>1294</v>
      </c>
      <c r="D3407" s="12"/>
      <c r="E3407" s="12">
        <v>372</v>
      </c>
      <c r="F3407" s="13" t="s">
        <v>1110</v>
      </c>
      <c r="G3407" s="12">
        <v>924</v>
      </c>
      <c r="H3407" s="12">
        <v>2020</v>
      </c>
      <c r="I3407" s="11">
        <v>152.09299999999999</v>
      </c>
      <c r="J3407" s="11">
        <v>174.42099999999999</v>
      </c>
      <c r="K3407" s="11">
        <v>174.65600000000001</v>
      </c>
      <c r="L3407" s="11">
        <v>153.16200000000001</v>
      </c>
      <c r="M3407" s="11">
        <v>143.018</v>
      </c>
      <c r="N3407" s="11">
        <v>136.45500000000001</v>
      </c>
      <c r="O3407" s="11">
        <v>156.01499999999999</v>
      </c>
      <c r="P3407" s="11">
        <v>198.05699999999999</v>
      </c>
      <c r="Q3407" s="11">
        <v>202.94399999999999</v>
      </c>
      <c r="R3407" s="11">
        <v>185.755</v>
      </c>
      <c r="S3407" s="11">
        <v>156.798</v>
      </c>
      <c r="T3407" s="11">
        <v>145.60400000000001</v>
      </c>
      <c r="U3407" s="11">
        <v>126.855</v>
      </c>
      <c r="V3407" s="11">
        <v>117.548</v>
      </c>
      <c r="W3407" s="11">
        <v>101.042</v>
      </c>
      <c r="X3407" s="11">
        <v>69.974000000000004</v>
      </c>
      <c r="Y3407" s="11">
        <v>48.451999999999998</v>
      </c>
      <c r="Z3407" s="11">
        <v>26.79</v>
      </c>
      <c r="AA3407" s="11">
        <v>12.304</v>
      </c>
      <c r="AB3407" s="11">
        <v>3.9860000000000002</v>
      </c>
      <c r="AC3407" s="11">
        <v>0.51800000000000002</v>
      </c>
    </row>
    <row r="3408" spans="1:29" ht="11.5" hidden="1">
      <c r="A3408" s="15">
        <v>3391</v>
      </c>
      <c r="B3408" s="13" t="s">
        <v>1059</v>
      </c>
      <c r="C3408" s="21" t="s">
        <v>1295</v>
      </c>
      <c r="D3408" s="12"/>
      <c r="E3408" s="12">
        <v>428</v>
      </c>
      <c r="F3408" s="13" t="s">
        <v>1110</v>
      </c>
      <c r="G3408" s="12">
        <v>924</v>
      </c>
      <c r="H3408" s="12">
        <v>1950</v>
      </c>
      <c r="I3408" s="11">
        <v>73.87</v>
      </c>
      <c r="J3408" s="11">
        <v>80.47</v>
      </c>
      <c r="K3408" s="11">
        <v>90.33</v>
      </c>
      <c r="L3408" s="11">
        <v>84.998999999999995</v>
      </c>
      <c r="M3408" s="11">
        <v>95.01</v>
      </c>
      <c r="N3408" s="11">
        <v>84.34</v>
      </c>
      <c r="O3408" s="11">
        <v>55.640999999999998</v>
      </c>
      <c r="P3408" s="11">
        <v>77.540000000000006</v>
      </c>
      <c r="Q3408" s="11">
        <v>77.09</v>
      </c>
      <c r="R3408" s="11">
        <v>74.06</v>
      </c>
      <c r="S3408" s="11">
        <v>64.36</v>
      </c>
      <c r="T3408" s="11">
        <v>57.24</v>
      </c>
      <c r="U3408" s="11">
        <v>53.48</v>
      </c>
      <c r="V3408" s="11">
        <v>44.3</v>
      </c>
      <c r="W3408" s="11">
        <v>36.040999999999997</v>
      </c>
      <c r="X3408" s="11">
        <v>25.420999999999999</v>
      </c>
      <c r="Y3408" s="11">
        <v>10.999000000000001</v>
      </c>
      <c r="Z3408" s="11">
        <v>5.9640000000000004</v>
      </c>
      <c r="AA3408" s="11">
        <v>1.6639999999999999</v>
      </c>
      <c r="AB3408" s="11">
        <v>0.26900000000000002</v>
      </c>
      <c r="AC3408" s="11">
        <v>2.5000000000000001E-2</v>
      </c>
    </row>
    <row r="3409" spans="1:29" ht="11.5" hidden="1">
      <c r="A3409" s="15">
        <v>3392</v>
      </c>
      <c r="B3409" s="13" t="s">
        <v>1059</v>
      </c>
      <c r="C3409" s="21" t="s">
        <v>1295</v>
      </c>
      <c r="D3409" s="12"/>
      <c r="E3409" s="12">
        <v>428</v>
      </c>
      <c r="F3409" s="13" t="s">
        <v>1110</v>
      </c>
      <c r="G3409" s="12">
        <v>924</v>
      </c>
      <c r="H3409" s="12">
        <v>1955</v>
      </c>
      <c r="I3409" s="11">
        <v>75.897000000000006</v>
      </c>
      <c r="J3409" s="11">
        <v>72.171000000000006</v>
      </c>
      <c r="K3409" s="11">
        <v>80.292000000000002</v>
      </c>
      <c r="L3409" s="11">
        <v>90.384</v>
      </c>
      <c r="M3409" s="11">
        <v>87.513999999999996</v>
      </c>
      <c r="N3409" s="11">
        <v>97.066999999999993</v>
      </c>
      <c r="O3409" s="11">
        <v>85.611999999999995</v>
      </c>
      <c r="P3409" s="11">
        <v>56.412999999999997</v>
      </c>
      <c r="Q3409" s="11">
        <v>77.338999999999999</v>
      </c>
      <c r="R3409" s="11">
        <v>76.236999999999995</v>
      </c>
      <c r="S3409" s="11">
        <v>72.447999999999993</v>
      </c>
      <c r="T3409" s="11">
        <v>62.124000000000002</v>
      </c>
      <c r="U3409" s="11">
        <v>54.137</v>
      </c>
      <c r="V3409" s="11">
        <v>48.930999999999997</v>
      </c>
      <c r="W3409" s="11">
        <v>38.088000000000001</v>
      </c>
      <c r="X3409" s="11">
        <v>27.649000000000001</v>
      </c>
      <c r="Y3409" s="11">
        <v>16.309000000000001</v>
      </c>
      <c r="Z3409" s="11">
        <v>5.3369999999999997</v>
      </c>
      <c r="AA3409" s="11">
        <v>1.9450000000000001</v>
      </c>
      <c r="AB3409" s="11">
        <v>0.32300000000000001</v>
      </c>
      <c r="AC3409" s="11">
        <v>2.9000000000000001E-2</v>
      </c>
    </row>
    <row r="3410" spans="1:29" ht="11.5" hidden="1">
      <c r="A3410" s="15">
        <v>3393</v>
      </c>
      <c r="B3410" s="13" t="s">
        <v>1059</v>
      </c>
      <c r="C3410" s="21" t="s">
        <v>1295</v>
      </c>
      <c r="D3410" s="12"/>
      <c r="E3410" s="12">
        <v>428</v>
      </c>
      <c r="F3410" s="13" t="s">
        <v>1110</v>
      </c>
      <c r="G3410" s="12">
        <v>924</v>
      </c>
      <c r="H3410" s="12">
        <v>1960</v>
      </c>
      <c r="I3410" s="11">
        <v>82.02</v>
      </c>
      <c r="J3410" s="11">
        <v>76.161000000000001</v>
      </c>
      <c r="K3410" s="11">
        <v>71.796999999999997</v>
      </c>
      <c r="L3410" s="11">
        <v>80.584000000000003</v>
      </c>
      <c r="M3410" s="11">
        <v>90.718000000000004</v>
      </c>
      <c r="N3410" s="11">
        <v>90.024000000000001</v>
      </c>
      <c r="O3410" s="11">
        <v>101.34</v>
      </c>
      <c r="P3410" s="11">
        <v>91.486000000000004</v>
      </c>
      <c r="Q3410" s="11">
        <v>58.222000000000001</v>
      </c>
      <c r="R3410" s="11">
        <v>80.268000000000001</v>
      </c>
      <c r="S3410" s="11">
        <v>79.459999999999994</v>
      </c>
      <c r="T3410" s="11">
        <v>75.081999999999994</v>
      </c>
      <c r="U3410" s="11">
        <v>61.927</v>
      </c>
      <c r="V3410" s="11">
        <v>52.026000000000003</v>
      </c>
      <c r="W3410" s="11">
        <v>41.854999999999997</v>
      </c>
      <c r="X3410" s="11">
        <v>29.74</v>
      </c>
      <c r="Y3410" s="11">
        <v>16.731999999999999</v>
      </c>
      <c r="Z3410" s="11">
        <v>8.0730000000000004</v>
      </c>
      <c r="AA3410" s="11">
        <v>1.798</v>
      </c>
      <c r="AB3410" s="11">
        <v>0.38600000000000001</v>
      </c>
      <c r="AC3410" s="11">
        <v>3.5000000000000003E-2</v>
      </c>
    </row>
    <row r="3411" spans="1:29" ht="11.5" hidden="1">
      <c r="A3411" s="15">
        <v>3394</v>
      </c>
      <c r="B3411" s="13" t="s">
        <v>1059</v>
      </c>
      <c r="C3411" s="21" t="s">
        <v>1295</v>
      </c>
      <c r="D3411" s="12"/>
      <c r="E3411" s="12">
        <v>428</v>
      </c>
      <c r="F3411" s="13" t="s">
        <v>1110</v>
      </c>
      <c r="G3411" s="12">
        <v>924</v>
      </c>
      <c r="H3411" s="12">
        <v>1965</v>
      </c>
      <c r="I3411" s="11">
        <v>84.117000000000004</v>
      </c>
      <c r="J3411" s="11">
        <v>83.789000000000001</v>
      </c>
      <c r="K3411" s="11">
        <v>78.093000000000004</v>
      </c>
      <c r="L3411" s="11">
        <v>75.849000000000004</v>
      </c>
      <c r="M3411" s="11">
        <v>84.774000000000001</v>
      </c>
      <c r="N3411" s="11">
        <v>95.471999999999994</v>
      </c>
      <c r="O3411" s="11">
        <v>91.13</v>
      </c>
      <c r="P3411" s="11">
        <v>101.827</v>
      </c>
      <c r="Q3411" s="11">
        <v>91.811000000000007</v>
      </c>
      <c r="R3411" s="11">
        <v>57.777000000000001</v>
      </c>
      <c r="S3411" s="11">
        <v>80.712000000000003</v>
      </c>
      <c r="T3411" s="11">
        <v>78.430000000000007</v>
      </c>
      <c r="U3411" s="11">
        <v>73.105000000000004</v>
      </c>
      <c r="V3411" s="11">
        <v>58.335000000000001</v>
      </c>
      <c r="W3411" s="11">
        <v>45.725000000000001</v>
      </c>
      <c r="X3411" s="11">
        <v>33.210999999999999</v>
      </c>
      <c r="Y3411" s="11">
        <v>19.454999999999998</v>
      </c>
      <c r="Z3411" s="11">
        <v>8.3230000000000004</v>
      </c>
      <c r="AA3411" s="11">
        <v>2.718</v>
      </c>
      <c r="AB3411" s="11">
        <v>0.36599999999999999</v>
      </c>
      <c r="AC3411" s="11">
        <v>4.3999999999999997E-2</v>
      </c>
    </row>
    <row r="3412" spans="1:29" ht="11.5" hidden="1">
      <c r="A3412" s="15">
        <v>3395</v>
      </c>
      <c r="B3412" s="13" t="s">
        <v>1059</v>
      </c>
      <c r="C3412" s="21" t="s">
        <v>1295</v>
      </c>
      <c r="D3412" s="12"/>
      <c r="E3412" s="12">
        <v>428</v>
      </c>
      <c r="F3412" s="13" t="s">
        <v>1110</v>
      </c>
      <c r="G3412" s="12">
        <v>924</v>
      </c>
      <c r="H3412" s="12">
        <v>1970</v>
      </c>
      <c r="I3412" s="11">
        <v>78.646000000000001</v>
      </c>
      <c r="J3412" s="11">
        <v>86.575000000000003</v>
      </c>
      <c r="K3412" s="11">
        <v>85.974000000000004</v>
      </c>
      <c r="L3412" s="11">
        <v>79.522000000000006</v>
      </c>
      <c r="M3412" s="11">
        <v>79.147000000000006</v>
      </c>
      <c r="N3412" s="11">
        <v>88.343000000000004</v>
      </c>
      <c r="O3412" s="11">
        <v>100.14700000000001</v>
      </c>
      <c r="P3412" s="11">
        <v>92.150999999999996</v>
      </c>
      <c r="Q3412" s="11">
        <v>102.131</v>
      </c>
      <c r="R3412" s="11">
        <v>91.501000000000005</v>
      </c>
      <c r="S3412" s="11">
        <v>56.997</v>
      </c>
      <c r="T3412" s="11">
        <v>79.888999999999996</v>
      </c>
      <c r="U3412" s="11">
        <v>76.072999999999993</v>
      </c>
      <c r="V3412" s="11">
        <v>68.430000000000007</v>
      </c>
      <c r="W3412" s="11">
        <v>51.72</v>
      </c>
      <c r="X3412" s="11">
        <v>35.942</v>
      </c>
      <c r="Y3412" s="11">
        <v>22.69</v>
      </c>
      <c r="Z3412" s="11">
        <v>9.8239999999999998</v>
      </c>
      <c r="AA3412" s="11">
        <v>2.871</v>
      </c>
      <c r="AB3412" s="11">
        <v>0.57699999999999996</v>
      </c>
      <c r="AC3412" s="11">
        <v>4.4999999999999998E-2</v>
      </c>
    </row>
    <row r="3413" spans="1:29" ht="11.5" hidden="1">
      <c r="A3413" s="15">
        <v>3396</v>
      </c>
      <c r="B3413" s="13" t="s">
        <v>1059</v>
      </c>
      <c r="C3413" s="21" t="s">
        <v>1295</v>
      </c>
      <c r="D3413" s="12"/>
      <c r="E3413" s="12">
        <v>428</v>
      </c>
      <c r="F3413" s="13" t="s">
        <v>1110</v>
      </c>
      <c r="G3413" s="12">
        <v>924</v>
      </c>
      <c r="H3413" s="12">
        <v>1975</v>
      </c>
      <c r="I3413" s="11">
        <v>87.411000000000001</v>
      </c>
      <c r="J3413" s="11">
        <v>79.105999999999995</v>
      </c>
      <c r="K3413" s="11">
        <v>86.085999999999999</v>
      </c>
      <c r="L3413" s="11">
        <v>92.067999999999998</v>
      </c>
      <c r="M3413" s="11">
        <v>88.275000000000006</v>
      </c>
      <c r="N3413" s="11">
        <v>83.823999999999998</v>
      </c>
      <c r="O3413" s="11">
        <v>89.671999999999997</v>
      </c>
      <c r="P3413" s="11">
        <v>101.084</v>
      </c>
      <c r="Q3413" s="11">
        <v>91.453999999999994</v>
      </c>
      <c r="R3413" s="11">
        <v>100.489</v>
      </c>
      <c r="S3413" s="11">
        <v>90.128</v>
      </c>
      <c r="T3413" s="11">
        <v>55.606000000000002</v>
      </c>
      <c r="U3413" s="11">
        <v>76.082999999999998</v>
      </c>
      <c r="V3413" s="11">
        <v>70.183999999999997</v>
      </c>
      <c r="W3413" s="11">
        <v>59.817</v>
      </c>
      <c r="X3413" s="11">
        <v>40.534999999999997</v>
      </c>
      <c r="Y3413" s="11">
        <v>24.558</v>
      </c>
      <c r="Z3413" s="11">
        <v>11.688000000000001</v>
      </c>
      <c r="AA3413" s="11">
        <v>3.4870000000000001</v>
      </c>
      <c r="AB3413" s="11">
        <v>0.627</v>
      </c>
      <c r="AC3413" s="11">
        <v>7.0999999999999994E-2</v>
      </c>
    </row>
    <row r="3414" spans="1:29" ht="11.5" hidden="1">
      <c r="A3414" s="15">
        <v>3397</v>
      </c>
      <c r="B3414" s="13" t="s">
        <v>1059</v>
      </c>
      <c r="C3414" s="21" t="s">
        <v>1295</v>
      </c>
      <c r="D3414" s="12"/>
      <c r="E3414" s="12">
        <v>428</v>
      </c>
      <c r="F3414" s="13" t="s">
        <v>1110</v>
      </c>
      <c r="G3414" s="12">
        <v>924</v>
      </c>
      <c r="H3414" s="12">
        <v>1980</v>
      </c>
      <c r="I3414" s="11">
        <v>83.992999999999995</v>
      </c>
      <c r="J3414" s="11">
        <v>87.451999999999998</v>
      </c>
      <c r="K3414" s="11">
        <v>79.471999999999994</v>
      </c>
      <c r="L3414" s="11">
        <v>90.546000000000006</v>
      </c>
      <c r="M3414" s="11">
        <v>98.753</v>
      </c>
      <c r="N3414" s="11">
        <v>93.188999999999993</v>
      </c>
      <c r="O3414" s="11">
        <v>85.373000000000005</v>
      </c>
      <c r="P3414" s="11">
        <v>89.551000000000002</v>
      </c>
      <c r="Q3414" s="11">
        <v>101</v>
      </c>
      <c r="R3414" s="11">
        <v>90.158000000000001</v>
      </c>
      <c r="S3414" s="11">
        <v>98.067999999999998</v>
      </c>
      <c r="T3414" s="11">
        <v>87.42</v>
      </c>
      <c r="U3414" s="11">
        <v>52.753</v>
      </c>
      <c r="V3414" s="11">
        <v>70.076999999999998</v>
      </c>
      <c r="W3414" s="11">
        <v>60.73</v>
      </c>
      <c r="X3414" s="11">
        <v>46.749000000000002</v>
      </c>
      <c r="Y3414" s="11">
        <v>26.981000000000002</v>
      </c>
      <c r="Z3414" s="11">
        <v>12.339</v>
      </c>
      <c r="AA3414" s="11">
        <v>4.0270000000000001</v>
      </c>
      <c r="AB3414" s="11">
        <v>0.73899999999999999</v>
      </c>
      <c r="AC3414" s="11">
        <v>7.8E-2</v>
      </c>
    </row>
    <row r="3415" spans="1:29" ht="11.5" hidden="1">
      <c r="A3415" s="15">
        <v>3398</v>
      </c>
      <c r="B3415" s="13" t="s">
        <v>1059</v>
      </c>
      <c r="C3415" s="21" t="s">
        <v>1295</v>
      </c>
      <c r="D3415" s="12"/>
      <c r="E3415" s="12">
        <v>428</v>
      </c>
      <c r="F3415" s="13" t="s">
        <v>1110</v>
      </c>
      <c r="G3415" s="12">
        <v>924</v>
      </c>
      <c r="H3415" s="12">
        <v>1985</v>
      </c>
      <c r="I3415" s="11">
        <v>94.209000000000003</v>
      </c>
      <c r="J3415" s="11">
        <v>85.225999999999999</v>
      </c>
      <c r="K3415" s="11">
        <v>88.308000000000007</v>
      </c>
      <c r="L3415" s="11">
        <v>80.438000000000002</v>
      </c>
      <c r="M3415" s="11">
        <v>97.207999999999998</v>
      </c>
      <c r="N3415" s="11">
        <v>101.232</v>
      </c>
      <c r="O3415" s="11">
        <v>94.251000000000005</v>
      </c>
      <c r="P3415" s="11">
        <v>84.93</v>
      </c>
      <c r="Q3415" s="11">
        <v>88.325999999999993</v>
      </c>
      <c r="R3415" s="11">
        <v>99.438999999999993</v>
      </c>
      <c r="S3415" s="11">
        <v>88.581999999999994</v>
      </c>
      <c r="T3415" s="11">
        <v>95.742999999999995</v>
      </c>
      <c r="U3415" s="11">
        <v>83.384</v>
      </c>
      <c r="V3415" s="11">
        <v>48.610999999999997</v>
      </c>
      <c r="W3415" s="11">
        <v>61.444000000000003</v>
      </c>
      <c r="X3415" s="11">
        <v>47.481000000000002</v>
      </c>
      <c r="Y3415" s="11">
        <v>30.908000000000001</v>
      </c>
      <c r="Z3415" s="11">
        <v>13.756</v>
      </c>
      <c r="AA3415" s="11">
        <v>4.3609999999999998</v>
      </c>
      <c r="AB3415" s="11">
        <v>0.89600000000000002</v>
      </c>
      <c r="AC3415" s="11">
        <v>9.6000000000000002E-2</v>
      </c>
    </row>
    <row r="3416" spans="1:29" ht="11.5" hidden="1">
      <c r="A3416" s="15">
        <v>3399</v>
      </c>
      <c r="B3416" s="13" t="s">
        <v>1059</v>
      </c>
      <c r="C3416" s="21" t="s">
        <v>1295</v>
      </c>
      <c r="D3416" s="12"/>
      <c r="E3416" s="12">
        <v>428</v>
      </c>
      <c r="F3416" s="13" t="s">
        <v>1110</v>
      </c>
      <c r="G3416" s="12">
        <v>924</v>
      </c>
      <c r="H3416" s="12">
        <v>1990</v>
      </c>
      <c r="I3416" s="11">
        <v>100.095</v>
      </c>
      <c r="J3416" s="11">
        <v>95.12</v>
      </c>
      <c r="K3416" s="11">
        <v>84.915000000000006</v>
      </c>
      <c r="L3416" s="11">
        <v>90.284999999999997</v>
      </c>
      <c r="M3416" s="11">
        <v>86.778999999999996</v>
      </c>
      <c r="N3416" s="11">
        <v>101.57899999999999</v>
      </c>
      <c r="O3416" s="11">
        <v>102.58499999999999</v>
      </c>
      <c r="P3416" s="11">
        <v>94.682000000000002</v>
      </c>
      <c r="Q3416" s="11">
        <v>84.718999999999994</v>
      </c>
      <c r="R3416" s="11">
        <v>87.444000000000003</v>
      </c>
      <c r="S3416" s="11">
        <v>97.483000000000004</v>
      </c>
      <c r="T3416" s="11">
        <v>85.778999999999996</v>
      </c>
      <c r="U3416" s="11">
        <v>90.974000000000004</v>
      </c>
      <c r="V3416" s="11">
        <v>76.641000000000005</v>
      </c>
      <c r="W3416" s="11">
        <v>42.276000000000003</v>
      </c>
      <c r="X3416" s="11">
        <v>48.398000000000003</v>
      </c>
      <c r="Y3416" s="11">
        <v>31.594999999999999</v>
      </c>
      <c r="Z3416" s="11">
        <v>15.805999999999999</v>
      </c>
      <c r="AA3416" s="11">
        <v>4.8109999999999999</v>
      </c>
      <c r="AB3416" s="11">
        <v>0.93799999999999994</v>
      </c>
      <c r="AC3416" s="11">
        <v>0.111</v>
      </c>
    </row>
    <row r="3417" spans="1:29" ht="11.5" hidden="1">
      <c r="A3417" s="15">
        <v>3400</v>
      </c>
      <c r="B3417" s="13" t="s">
        <v>1059</v>
      </c>
      <c r="C3417" s="21" t="s">
        <v>1295</v>
      </c>
      <c r="D3417" s="12"/>
      <c r="E3417" s="12">
        <v>428</v>
      </c>
      <c r="F3417" s="13" t="s">
        <v>1110</v>
      </c>
      <c r="G3417" s="12">
        <v>924</v>
      </c>
      <c r="H3417" s="12">
        <v>1995</v>
      </c>
      <c r="I3417" s="11">
        <v>69.91</v>
      </c>
      <c r="J3417" s="11">
        <v>94.793000000000006</v>
      </c>
      <c r="K3417" s="11">
        <v>90.135000000000005</v>
      </c>
      <c r="L3417" s="11">
        <v>80.83</v>
      </c>
      <c r="M3417" s="11">
        <v>85.891000000000005</v>
      </c>
      <c r="N3417" s="11">
        <v>81.635000000000005</v>
      </c>
      <c r="O3417" s="11">
        <v>94.12</v>
      </c>
      <c r="P3417" s="11">
        <v>94.403999999999996</v>
      </c>
      <c r="Q3417" s="11">
        <v>87.194000000000003</v>
      </c>
      <c r="R3417" s="11">
        <v>79.474999999999994</v>
      </c>
      <c r="S3417" s="11">
        <v>83.393000000000001</v>
      </c>
      <c r="T3417" s="11">
        <v>92.513999999999996</v>
      </c>
      <c r="U3417" s="11">
        <v>80.290999999999997</v>
      </c>
      <c r="V3417" s="11">
        <v>83.102999999999994</v>
      </c>
      <c r="W3417" s="11">
        <v>66.078000000000003</v>
      </c>
      <c r="X3417" s="11">
        <v>33.344000000000001</v>
      </c>
      <c r="Y3417" s="11">
        <v>32.314</v>
      </c>
      <c r="Z3417" s="11">
        <v>16.425000000000001</v>
      </c>
      <c r="AA3417" s="11">
        <v>5.702</v>
      </c>
      <c r="AB3417" s="11">
        <v>1.069</v>
      </c>
      <c r="AC3417" s="11">
        <v>0.12</v>
      </c>
    </row>
    <row r="3418" spans="1:29" ht="11.5" hidden="1">
      <c r="A3418" s="15">
        <v>3401</v>
      </c>
      <c r="B3418" s="13" t="s">
        <v>1059</v>
      </c>
      <c r="C3418" s="21" t="s">
        <v>1295</v>
      </c>
      <c r="D3418" s="12"/>
      <c r="E3418" s="12">
        <v>428</v>
      </c>
      <c r="F3418" s="13" t="s">
        <v>1110</v>
      </c>
      <c r="G3418" s="12">
        <v>924</v>
      </c>
      <c r="H3418" s="12">
        <v>2000</v>
      </c>
      <c r="I3418" s="11">
        <v>46.82</v>
      </c>
      <c r="J3418" s="11">
        <v>69.747</v>
      </c>
      <c r="K3418" s="11">
        <v>91.203999999999994</v>
      </c>
      <c r="L3418" s="11">
        <v>87.486000000000004</v>
      </c>
      <c r="M3418" s="11">
        <v>79.054000000000002</v>
      </c>
      <c r="N3418" s="11">
        <v>81.75</v>
      </c>
      <c r="O3418" s="11">
        <v>79.242000000000004</v>
      </c>
      <c r="P3418" s="11">
        <v>91.037999999999997</v>
      </c>
      <c r="Q3418" s="11">
        <v>91.308000000000007</v>
      </c>
      <c r="R3418" s="11">
        <v>83.661000000000001</v>
      </c>
      <c r="S3418" s="11">
        <v>76.751999999999995</v>
      </c>
      <c r="T3418" s="11">
        <v>79.715999999999994</v>
      </c>
      <c r="U3418" s="11">
        <v>86.697999999999993</v>
      </c>
      <c r="V3418" s="11">
        <v>73.683999999999997</v>
      </c>
      <c r="W3418" s="11">
        <v>71.608999999999995</v>
      </c>
      <c r="X3418" s="11">
        <v>51.8</v>
      </c>
      <c r="Y3418" s="11">
        <v>22.645</v>
      </c>
      <c r="Z3418" s="11">
        <v>17.27</v>
      </c>
      <c r="AA3418" s="11">
        <v>5.819</v>
      </c>
      <c r="AB3418" s="11">
        <v>1.1579999999999999</v>
      </c>
      <c r="AC3418" s="11">
        <v>0.11899999999999999</v>
      </c>
    </row>
    <row r="3419" spans="1:29" ht="11.5" hidden="1">
      <c r="A3419" s="15">
        <v>3402</v>
      </c>
      <c r="B3419" s="13" t="s">
        <v>1059</v>
      </c>
      <c r="C3419" s="21" t="s">
        <v>1295</v>
      </c>
      <c r="D3419" s="12"/>
      <c r="E3419" s="12">
        <v>428</v>
      </c>
      <c r="F3419" s="13" t="s">
        <v>1110</v>
      </c>
      <c r="G3419" s="12">
        <v>924</v>
      </c>
      <c r="H3419" s="12">
        <v>2005</v>
      </c>
      <c r="I3419" s="11">
        <v>49.167999999999999</v>
      </c>
      <c r="J3419" s="11">
        <v>44.533999999999999</v>
      </c>
      <c r="K3419" s="11">
        <v>67.936999999999998</v>
      </c>
      <c r="L3419" s="11">
        <v>89.082999999999998</v>
      </c>
      <c r="M3419" s="11">
        <v>83.658000000000001</v>
      </c>
      <c r="N3419" s="11">
        <v>74.991</v>
      </c>
      <c r="O3419" s="11">
        <v>78.563999999999993</v>
      </c>
      <c r="P3419" s="11">
        <v>75.790000000000006</v>
      </c>
      <c r="Q3419" s="11">
        <v>86.853999999999999</v>
      </c>
      <c r="R3419" s="11">
        <v>87.081999999999994</v>
      </c>
      <c r="S3419" s="11">
        <v>79.072000000000003</v>
      </c>
      <c r="T3419" s="11">
        <v>71.808999999999997</v>
      </c>
      <c r="U3419" s="11">
        <v>74.465999999999994</v>
      </c>
      <c r="V3419" s="11">
        <v>79.253</v>
      </c>
      <c r="W3419" s="11">
        <v>64.41</v>
      </c>
      <c r="X3419" s="11">
        <v>57.543999999999997</v>
      </c>
      <c r="Y3419" s="11">
        <v>35.131999999999998</v>
      </c>
      <c r="Z3419" s="11">
        <v>12.339</v>
      </c>
      <c r="AA3419" s="11">
        <v>6.4029999999999996</v>
      </c>
      <c r="AB3419" s="11">
        <v>1.2709999999999999</v>
      </c>
      <c r="AC3419" s="11">
        <v>0.13700000000000001</v>
      </c>
    </row>
    <row r="3420" spans="1:29" ht="11.5" hidden="1">
      <c r="A3420" s="15">
        <v>3403</v>
      </c>
      <c r="B3420" s="13" t="s">
        <v>1059</v>
      </c>
      <c r="C3420" s="21" t="s">
        <v>1295</v>
      </c>
      <c r="D3420" s="12"/>
      <c r="E3420" s="12">
        <v>428</v>
      </c>
      <c r="F3420" s="13" t="s">
        <v>1110</v>
      </c>
      <c r="G3420" s="12">
        <v>924</v>
      </c>
      <c r="H3420" s="12">
        <v>2010</v>
      </c>
      <c r="I3420" s="11">
        <v>55.209000000000003</v>
      </c>
      <c r="J3420" s="11">
        <v>47.817999999999998</v>
      </c>
      <c r="K3420" s="11">
        <v>42.725999999999999</v>
      </c>
      <c r="L3420" s="11">
        <v>65.046000000000006</v>
      </c>
      <c r="M3420" s="11">
        <v>80.554000000000002</v>
      </c>
      <c r="N3420" s="11">
        <v>74.738</v>
      </c>
      <c r="O3420" s="11">
        <v>69.486999999999995</v>
      </c>
      <c r="P3420" s="11">
        <v>74.427000000000007</v>
      </c>
      <c r="Q3420" s="11">
        <v>71.978999999999999</v>
      </c>
      <c r="R3420" s="11">
        <v>81.99</v>
      </c>
      <c r="S3420" s="11">
        <v>82.605999999999995</v>
      </c>
      <c r="T3420" s="11">
        <v>74.424000000000007</v>
      </c>
      <c r="U3420" s="11">
        <v>67.09</v>
      </c>
      <c r="V3420" s="11">
        <v>69.353999999999999</v>
      </c>
      <c r="W3420" s="11">
        <v>70.879000000000005</v>
      </c>
      <c r="X3420" s="11">
        <v>53.307000000000002</v>
      </c>
      <c r="Y3420" s="11">
        <v>41.036999999999999</v>
      </c>
      <c r="Z3420" s="11">
        <v>19.568999999999999</v>
      </c>
      <c r="AA3420" s="11">
        <v>4.7350000000000003</v>
      </c>
      <c r="AB3420" s="11">
        <v>1.458</v>
      </c>
      <c r="AC3420" s="11">
        <v>0.157</v>
      </c>
    </row>
    <row r="3421" spans="1:29" ht="11.5" hidden="1">
      <c r="A3421" s="15">
        <v>3404</v>
      </c>
      <c r="B3421" s="13" t="s">
        <v>1059</v>
      </c>
      <c r="C3421" s="21" t="s">
        <v>1295</v>
      </c>
      <c r="D3421" s="12"/>
      <c r="E3421" s="12">
        <v>428</v>
      </c>
      <c r="F3421" s="13" t="s">
        <v>1110</v>
      </c>
      <c r="G3421" s="12">
        <v>924</v>
      </c>
      <c r="H3421" s="12">
        <v>2015</v>
      </c>
      <c r="I3421" s="11">
        <v>48.965000000000003</v>
      </c>
      <c r="J3421" s="11">
        <v>52.226999999999997</v>
      </c>
      <c r="K3421" s="11">
        <v>45.802999999999997</v>
      </c>
      <c r="L3421" s="11">
        <v>42.280999999999999</v>
      </c>
      <c r="M3421" s="11">
        <v>60.688000000000002</v>
      </c>
      <c r="N3421" s="11">
        <v>70.894999999999996</v>
      </c>
      <c r="O3421" s="11">
        <v>66.897000000000006</v>
      </c>
      <c r="P3421" s="11">
        <v>65.040999999999997</v>
      </c>
      <c r="Q3421" s="11">
        <v>70.180999999999997</v>
      </c>
      <c r="R3421" s="11">
        <v>69.075000000000003</v>
      </c>
      <c r="S3421" s="11">
        <v>77.885999999999996</v>
      </c>
      <c r="T3421" s="11">
        <v>78.311000000000007</v>
      </c>
      <c r="U3421" s="11">
        <v>70.343999999999994</v>
      </c>
      <c r="V3421" s="11">
        <v>62.476999999999997</v>
      </c>
      <c r="W3421" s="11">
        <v>62.552</v>
      </c>
      <c r="X3421" s="11">
        <v>60.078000000000003</v>
      </c>
      <c r="Y3421" s="11">
        <v>40.308999999999997</v>
      </c>
      <c r="Z3421" s="11">
        <v>25.975000000000001</v>
      </c>
      <c r="AA3421" s="11">
        <v>9.9339999999999993</v>
      </c>
      <c r="AB3421" s="11">
        <v>1.698</v>
      </c>
      <c r="AC3421" s="11">
        <v>0.33100000000000002</v>
      </c>
    </row>
    <row r="3422" spans="1:29" ht="11.5" hidden="1">
      <c r="A3422" s="15">
        <v>3405</v>
      </c>
      <c r="B3422" s="13" t="s">
        <v>1059</v>
      </c>
      <c r="C3422" s="21" t="s">
        <v>1295</v>
      </c>
      <c r="D3422" s="12"/>
      <c r="E3422" s="12">
        <v>428</v>
      </c>
      <c r="F3422" s="13" t="s">
        <v>1110</v>
      </c>
      <c r="G3422" s="12">
        <v>924</v>
      </c>
      <c r="H3422" s="12">
        <v>2020</v>
      </c>
      <c r="I3422" s="11">
        <v>54.579000000000001</v>
      </c>
      <c r="J3422" s="11">
        <v>45.018000000000001</v>
      </c>
      <c r="K3422" s="11">
        <v>49.615000000000002</v>
      </c>
      <c r="L3422" s="11">
        <v>42.712000000000003</v>
      </c>
      <c r="M3422" s="11">
        <v>33.372</v>
      </c>
      <c r="N3422" s="11">
        <v>57.396999999999998</v>
      </c>
      <c r="O3422" s="11">
        <v>69.510000000000005</v>
      </c>
      <c r="P3422" s="11">
        <v>59.545999999999999</v>
      </c>
      <c r="Q3422" s="11">
        <v>61.128999999999998</v>
      </c>
      <c r="R3422" s="11">
        <v>68.512</v>
      </c>
      <c r="S3422" s="11">
        <v>62.552999999999997</v>
      </c>
      <c r="T3422" s="11">
        <v>78.576999999999998</v>
      </c>
      <c r="U3422" s="11">
        <v>73.215000000000003</v>
      </c>
      <c r="V3422" s="11">
        <v>72.45</v>
      </c>
      <c r="W3422" s="11">
        <v>47.887999999999998</v>
      </c>
      <c r="X3422" s="11">
        <v>60.41</v>
      </c>
      <c r="Y3422" s="11">
        <v>35.036000000000001</v>
      </c>
      <c r="Z3422" s="11">
        <v>26.638000000000002</v>
      </c>
      <c r="AA3422" s="11">
        <v>14.24</v>
      </c>
      <c r="AB3422" s="11">
        <v>3.9889999999999999</v>
      </c>
      <c r="AC3422" s="11">
        <v>0.48</v>
      </c>
    </row>
    <row r="3423" spans="1:29" ht="11.5" hidden="1">
      <c r="A3423" s="15">
        <v>3406</v>
      </c>
      <c r="B3423" s="13" t="s">
        <v>1059</v>
      </c>
      <c r="C3423" s="21" t="s">
        <v>1296</v>
      </c>
      <c r="D3423" s="12"/>
      <c r="E3423" s="12">
        <v>440</v>
      </c>
      <c r="F3423" s="13" t="s">
        <v>1110</v>
      </c>
      <c r="G3423" s="12">
        <v>924</v>
      </c>
      <c r="H3423" s="12">
        <v>1950</v>
      </c>
      <c r="I3423" s="11">
        <v>110.77500000000001</v>
      </c>
      <c r="J3423" s="11">
        <v>116.907</v>
      </c>
      <c r="K3423" s="11">
        <v>126.798</v>
      </c>
      <c r="L3423" s="11">
        <v>127.193</v>
      </c>
      <c r="M3423" s="11">
        <v>128.47800000000001</v>
      </c>
      <c r="N3423" s="11">
        <v>106.127</v>
      </c>
      <c r="O3423" s="11">
        <v>68.641999999999996</v>
      </c>
      <c r="P3423" s="11">
        <v>92.081000000000003</v>
      </c>
      <c r="Q3423" s="11">
        <v>94.653000000000006</v>
      </c>
      <c r="R3423" s="11">
        <v>89.808000000000007</v>
      </c>
      <c r="S3423" s="11">
        <v>74.575000000000003</v>
      </c>
      <c r="T3423" s="11">
        <v>59.442</v>
      </c>
      <c r="U3423" s="11">
        <v>60.432000000000002</v>
      </c>
      <c r="V3423" s="11">
        <v>52.222000000000001</v>
      </c>
      <c r="W3423" s="11">
        <v>42.432000000000002</v>
      </c>
      <c r="X3423" s="11">
        <v>32.145000000000003</v>
      </c>
      <c r="Y3423" s="11">
        <v>17.045999999999999</v>
      </c>
      <c r="Z3423" s="11">
        <v>7.2839999999999998</v>
      </c>
      <c r="AA3423" s="11">
        <v>2.0169999999999999</v>
      </c>
      <c r="AB3423" s="11">
        <v>0.32600000000000001</v>
      </c>
      <c r="AC3423" s="11">
        <v>2.9000000000000001E-2</v>
      </c>
    </row>
    <row r="3424" spans="1:29" ht="11.5" hidden="1">
      <c r="A3424" s="15">
        <v>3407</v>
      </c>
      <c r="B3424" s="13" t="s">
        <v>1059</v>
      </c>
      <c r="C3424" s="21" t="s">
        <v>1296</v>
      </c>
      <c r="D3424" s="12"/>
      <c r="E3424" s="12">
        <v>440</v>
      </c>
      <c r="F3424" s="13" t="s">
        <v>1110</v>
      </c>
      <c r="G3424" s="12">
        <v>924</v>
      </c>
      <c r="H3424" s="12">
        <v>1955</v>
      </c>
      <c r="I3424" s="11">
        <v>129.547</v>
      </c>
      <c r="J3424" s="11">
        <v>106.92100000000001</v>
      </c>
      <c r="K3424" s="11">
        <v>113.622</v>
      </c>
      <c r="L3424" s="11">
        <v>123.32299999999999</v>
      </c>
      <c r="M3424" s="11">
        <v>123.322</v>
      </c>
      <c r="N3424" s="11">
        <v>124.423</v>
      </c>
      <c r="O3424" s="11">
        <v>102.62</v>
      </c>
      <c r="P3424" s="11">
        <v>65.813000000000002</v>
      </c>
      <c r="Q3424" s="11">
        <v>88.516999999999996</v>
      </c>
      <c r="R3424" s="11">
        <v>90.417000000000002</v>
      </c>
      <c r="S3424" s="11">
        <v>84.915999999999997</v>
      </c>
      <c r="T3424" s="11">
        <v>69.412999999999997</v>
      </c>
      <c r="U3424" s="11">
        <v>53.908999999999999</v>
      </c>
      <c r="V3424" s="11">
        <v>52.51</v>
      </c>
      <c r="W3424" s="11">
        <v>42.107999999999997</v>
      </c>
      <c r="X3424" s="11">
        <v>30.204000000000001</v>
      </c>
      <c r="Y3424" s="11">
        <v>14.49</v>
      </c>
      <c r="Z3424" s="11">
        <v>9.1750000000000007</v>
      </c>
      <c r="AA3424" s="11">
        <v>3.0350000000000001</v>
      </c>
      <c r="AB3424" s="11">
        <v>0.56000000000000005</v>
      </c>
      <c r="AC3424" s="11">
        <v>5.1999999999999998E-2</v>
      </c>
    </row>
    <row r="3425" spans="1:29" ht="11.5" hidden="1">
      <c r="A3425" s="15">
        <v>3408</v>
      </c>
      <c r="B3425" s="13" t="s">
        <v>1059</v>
      </c>
      <c r="C3425" s="21" t="s">
        <v>1296</v>
      </c>
      <c r="D3425" s="12"/>
      <c r="E3425" s="12">
        <v>440</v>
      </c>
      <c r="F3425" s="13" t="s">
        <v>1110</v>
      </c>
      <c r="G3425" s="12">
        <v>924</v>
      </c>
      <c r="H3425" s="12">
        <v>1960</v>
      </c>
      <c r="I3425" s="11">
        <v>135.89599999999999</v>
      </c>
      <c r="J3425" s="11">
        <v>120.65600000000001</v>
      </c>
      <c r="K3425" s="11">
        <v>113.831</v>
      </c>
      <c r="L3425" s="11">
        <v>117.06699999999999</v>
      </c>
      <c r="M3425" s="11">
        <v>121.86499999999999</v>
      </c>
      <c r="N3425" s="11">
        <v>125.76300000000001</v>
      </c>
      <c r="O3425" s="11">
        <v>126.867</v>
      </c>
      <c r="P3425" s="11">
        <v>106.295</v>
      </c>
      <c r="Q3425" s="11">
        <v>69.611000000000004</v>
      </c>
      <c r="R3425" s="11">
        <v>83.915999999999997</v>
      </c>
      <c r="S3425" s="11">
        <v>84.74</v>
      </c>
      <c r="T3425" s="11">
        <v>79.911000000000001</v>
      </c>
      <c r="U3425" s="11">
        <v>68.259</v>
      </c>
      <c r="V3425" s="11">
        <v>51.790999999999997</v>
      </c>
      <c r="W3425" s="11">
        <v>40.332999999999998</v>
      </c>
      <c r="X3425" s="11">
        <v>23.864000000000001</v>
      </c>
      <c r="Y3425" s="11">
        <v>9.4960000000000004</v>
      </c>
      <c r="Z3425" s="11">
        <v>7.9370000000000003</v>
      </c>
      <c r="AA3425" s="11">
        <v>3.9119999999999999</v>
      </c>
      <c r="AB3425" s="11">
        <v>0.86899999999999999</v>
      </c>
      <c r="AC3425" s="11">
        <v>9.2999999999999999E-2</v>
      </c>
    </row>
    <row r="3426" spans="1:29" ht="11.5" hidden="1">
      <c r="A3426" s="15">
        <v>3409</v>
      </c>
      <c r="B3426" s="13" t="s">
        <v>1059</v>
      </c>
      <c r="C3426" s="21" t="s">
        <v>1296</v>
      </c>
      <c r="D3426" s="12"/>
      <c r="E3426" s="12">
        <v>440</v>
      </c>
      <c r="F3426" s="13" t="s">
        <v>1110</v>
      </c>
      <c r="G3426" s="12">
        <v>924</v>
      </c>
      <c r="H3426" s="12">
        <v>1965</v>
      </c>
      <c r="I3426" s="11">
        <v>140.27600000000001</v>
      </c>
      <c r="J3426" s="11">
        <v>138.815</v>
      </c>
      <c r="K3426" s="11">
        <v>118.503</v>
      </c>
      <c r="L3426" s="11">
        <v>111.087</v>
      </c>
      <c r="M3426" s="11">
        <v>115.872</v>
      </c>
      <c r="N3426" s="11">
        <v>122.812</v>
      </c>
      <c r="O3426" s="11">
        <v>124.907</v>
      </c>
      <c r="P3426" s="11">
        <v>126.099</v>
      </c>
      <c r="Q3426" s="11">
        <v>105.581</v>
      </c>
      <c r="R3426" s="11">
        <v>68.322000000000003</v>
      </c>
      <c r="S3426" s="11">
        <v>83.48</v>
      </c>
      <c r="T3426" s="11">
        <v>84.745000000000005</v>
      </c>
      <c r="U3426" s="11">
        <v>76.716999999999999</v>
      </c>
      <c r="V3426" s="11">
        <v>63.014000000000003</v>
      </c>
      <c r="W3426" s="11">
        <v>43.860999999999997</v>
      </c>
      <c r="X3426" s="11">
        <v>32.332999999999998</v>
      </c>
      <c r="Y3426" s="11">
        <v>17.837</v>
      </c>
      <c r="Z3426" s="11">
        <v>5.2249999999999996</v>
      </c>
      <c r="AA3426" s="11">
        <v>3.387</v>
      </c>
      <c r="AB3426" s="11">
        <v>1.2190000000000001</v>
      </c>
      <c r="AC3426" s="11">
        <v>0.187</v>
      </c>
    </row>
    <row r="3427" spans="1:29" ht="11.5" hidden="1">
      <c r="A3427" s="15">
        <v>3410</v>
      </c>
      <c r="B3427" s="13" t="s">
        <v>1059</v>
      </c>
      <c r="C3427" s="21" t="s">
        <v>1296</v>
      </c>
      <c r="D3427" s="12"/>
      <c r="E3427" s="12">
        <v>440</v>
      </c>
      <c r="F3427" s="13" t="s">
        <v>1110</v>
      </c>
      <c r="G3427" s="12">
        <v>924</v>
      </c>
      <c r="H3427" s="12">
        <v>1970</v>
      </c>
      <c r="I3427" s="11">
        <v>131.655</v>
      </c>
      <c r="J3427" s="11">
        <v>143.61699999999999</v>
      </c>
      <c r="K3427" s="11">
        <v>141.58000000000001</v>
      </c>
      <c r="L3427" s="11">
        <v>116.83199999999999</v>
      </c>
      <c r="M3427" s="11">
        <v>109.096</v>
      </c>
      <c r="N3427" s="11">
        <v>114.967</v>
      </c>
      <c r="O3427" s="11">
        <v>123.837</v>
      </c>
      <c r="P3427" s="11">
        <v>124.004</v>
      </c>
      <c r="Q3427" s="11">
        <v>125.04900000000001</v>
      </c>
      <c r="R3427" s="11">
        <v>104.643</v>
      </c>
      <c r="S3427" s="11">
        <v>66.790000000000006</v>
      </c>
      <c r="T3427" s="11">
        <v>82.242000000000004</v>
      </c>
      <c r="U3427" s="11">
        <v>83.338999999999999</v>
      </c>
      <c r="V3427" s="11">
        <v>71.694999999999993</v>
      </c>
      <c r="W3427" s="11">
        <v>55.247999999999998</v>
      </c>
      <c r="X3427" s="11">
        <v>33.503999999999998</v>
      </c>
      <c r="Y3427" s="11">
        <v>23.498000000000001</v>
      </c>
      <c r="Z3427" s="11">
        <v>10.105</v>
      </c>
      <c r="AA3427" s="11">
        <v>2.2759999999999998</v>
      </c>
      <c r="AB3427" s="11">
        <v>1.0609999999999999</v>
      </c>
      <c r="AC3427" s="11">
        <v>0.26800000000000002</v>
      </c>
    </row>
    <row r="3428" spans="1:29" ht="11.5" hidden="1">
      <c r="A3428" s="15">
        <v>3411</v>
      </c>
      <c r="B3428" s="13" t="s">
        <v>1059</v>
      </c>
      <c r="C3428" s="21" t="s">
        <v>1296</v>
      </c>
      <c r="D3428" s="12"/>
      <c r="E3428" s="12">
        <v>440</v>
      </c>
      <c r="F3428" s="13" t="s">
        <v>1110</v>
      </c>
      <c r="G3428" s="12">
        <v>924</v>
      </c>
      <c r="H3428" s="12">
        <v>1975</v>
      </c>
      <c r="I3428" s="11">
        <v>130.70500000000001</v>
      </c>
      <c r="J3428" s="11">
        <v>132.89500000000001</v>
      </c>
      <c r="K3428" s="11">
        <v>142.55799999999999</v>
      </c>
      <c r="L3428" s="11">
        <v>138.679</v>
      </c>
      <c r="M3428" s="11">
        <v>120.086</v>
      </c>
      <c r="N3428" s="11">
        <v>113.807</v>
      </c>
      <c r="O3428" s="11">
        <v>116.943</v>
      </c>
      <c r="P3428" s="11">
        <v>124.70399999999999</v>
      </c>
      <c r="Q3428" s="11">
        <v>123.512</v>
      </c>
      <c r="R3428" s="11">
        <v>122.819</v>
      </c>
      <c r="S3428" s="11">
        <v>104.815</v>
      </c>
      <c r="T3428" s="11">
        <v>66.391999999999996</v>
      </c>
      <c r="U3428" s="11">
        <v>79.513999999999996</v>
      </c>
      <c r="V3428" s="11">
        <v>77.728999999999999</v>
      </c>
      <c r="W3428" s="11">
        <v>63.320999999999998</v>
      </c>
      <c r="X3428" s="11">
        <v>43.585999999999999</v>
      </c>
      <c r="Y3428" s="11">
        <v>25.395</v>
      </c>
      <c r="Z3428" s="11">
        <v>13.381</v>
      </c>
      <c r="AA3428" s="11">
        <v>4.4189999999999996</v>
      </c>
      <c r="AB3428" s="11">
        <v>0.71199999999999997</v>
      </c>
      <c r="AC3428" s="11">
        <v>0.254</v>
      </c>
    </row>
    <row r="3429" spans="1:29" ht="11.5" hidden="1">
      <c r="A3429" s="15">
        <v>3412</v>
      </c>
      <c r="B3429" s="13" t="s">
        <v>1059</v>
      </c>
      <c r="C3429" s="21" t="s">
        <v>1296</v>
      </c>
      <c r="D3429" s="12"/>
      <c r="E3429" s="12">
        <v>440</v>
      </c>
      <c r="F3429" s="13" t="s">
        <v>1110</v>
      </c>
      <c r="G3429" s="12">
        <v>924</v>
      </c>
      <c r="H3429" s="12">
        <v>1980</v>
      </c>
      <c r="I3429" s="11">
        <v>126.434</v>
      </c>
      <c r="J3429" s="11">
        <v>133.25200000000001</v>
      </c>
      <c r="K3429" s="11">
        <v>133.892</v>
      </c>
      <c r="L3429" s="11">
        <v>142.75700000000001</v>
      </c>
      <c r="M3429" s="11">
        <v>138.352</v>
      </c>
      <c r="N3429" s="11">
        <v>123.03</v>
      </c>
      <c r="O3429" s="11">
        <v>117.18600000000001</v>
      </c>
      <c r="P3429" s="11">
        <v>118.035</v>
      </c>
      <c r="Q3429" s="11">
        <v>124.523</v>
      </c>
      <c r="R3429" s="11">
        <v>122.282</v>
      </c>
      <c r="S3429" s="11">
        <v>120.21599999999999</v>
      </c>
      <c r="T3429" s="11">
        <v>103.44199999999999</v>
      </c>
      <c r="U3429" s="11">
        <v>64.367999999999995</v>
      </c>
      <c r="V3429" s="11">
        <v>74.468000000000004</v>
      </c>
      <c r="W3429" s="11">
        <v>68.799000000000007</v>
      </c>
      <c r="X3429" s="11">
        <v>50.938000000000002</v>
      </c>
      <c r="Y3429" s="11">
        <v>30.081</v>
      </c>
      <c r="Z3429" s="11">
        <v>14.1</v>
      </c>
      <c r="AA3429" s="11">
        <v>5.8019999999999996</v>
      </c>
      <c r="AB3429" s="11">
        <v>1.4330000000000001</v>
      </c>
      <c r="AC3429" s="11">
        <v>0.19900000000000001</v>
      </c>
    </row>
    <row r="3430" spans="1:29" ht="11.5" hidden="1">
      <c r="A3430" s="15">
        <v>3413</v>
      </c>
      <c r="B3430" s="13" t="s">
        <v>1059</v>
      </c>
      <c r="C3430" s="21" t="s">
        <v>1296</v>
      </c>
      <c r="D3430" s="12"/>
      <c r="E3430" s="12">
        <v>440</v>
      </c>
      <c r="F3430" s="13" t="s">
        <v>1110</v>
      </c>
      <c r="G3430" s="12">
        <v>924</v>
      </c>
      <c r="H3430" s="12">
        <v>1985</v>
      </c>
      <c r="I3430" s="11">
        <v>134.99299999999999</v>
      </c>
      <c r="J3430" s="11">
        <v>128.91800000000001</v>
      </c>
      <c r="K3430" s="11">
        <v>134.28100000000001</v>
      </c>
      <c r="L3430" s="11">
        <v>133.79</v>
      </c>
      <c r="M3430" s="11">
        <v>146.35</v>
      </c>
      <c r="N3430" s="11">
        <v>144.09700000000001</v>
      </c>
      <c r="O3430" s="11">
        <v>124.953</v>
      </c>
      <c r="P3430" s="11">
        <v>117.224</v>
      </c>
      <c r="Q3430" s="11">
        <v>117.053</v>
      </c>
      <c r="R3430" s="11">
        <v>122.16800000000001</v>
      </c>
      <c r="S3430" s="11">
        <v>120.113</v>
      </c>
      <c r="T3430" s="11">
        <v>117.748</v>
      </c>
      <c r="U3430" s="11">
        <v>99.228999999999999</v>
      </c>
      <c r="V3430" s="11">
        <v>59.435000000000002</v>
      </c>
      <c r="W3430" s="11">
        <v>65.918000000000006</v>
      </c>
      <c r="X3430" s="11">
        <v>55.421999999999997</v>
      </c>
      <c r="Y3430" s="11">
        <v>33.71</v>
      </c>
      <c r="Z3430" s="11">
        <v>16.646000000000001</v>
      </c>
      <c r="AA3430" s="11">
        <v>6.085</v>
      </c>
      <c r="AB3430" s="11">
        <v>1.8839999999999999</v>
      </c>
      <c r="AC3430" s="11">
        <v>0.33500000000000002</v>
      </c>
    </row>
    <row r="3431" spans="1:29" ht="11.5" hidden="1">
      <c r="A3431" s="15">
        <v>3414</v>
      </c>
      <c r="B3431" s="13" t="s">
        <v>1059</v>
      </c>
      <c r="C3431" s="21" t="s">
        <v>1296</v>
      </c>
      <c r="D3431" s="12"/>
      <c r="E3431" s="12">
        <v>440</v>
      </c>
      <c r="F3431" s="13" t="s">
        <v>1110</v>
      </c>
      <c r="G3431" s="12">
        <v>924</v>
      </c>
      <c r="H3431" s="12">
        <v>1990</v>
      </c>
      <c r="I3431" s="11">
        <v>141.52199999999999</v>
      </c>
      <c r="J3431" s="11">
        <v>138.053</v>
      </c>
      <c r="K3431" s="11">
        <v>130.14500000000001</v>
      </c>
      <c r="L3431" s="11">
        <v>135.30500000000001</v>
      </c>
      <c r="M3431" s="11">
        <v>134.78200000000001</v>
      </c>
      <c r="N3431" s="11">
        <v>149.03800000000001</v>
      </c>
      <c r="O3431" s="11">
        <v>147.53899999999999</v>
      </c>
      <c r="P3431" s="11">
        <v>125.34699999999999</v>
      </c>
      <c r="Q3431" s="11">
        <v>116.27500000000001</v>
      </c>
      <c r="R3431" s="11">
        <v>115.386</v>
      </c>
      <c r="S3431" s="11">
        <v>119.379</v>
      </c>
      <c r="T3431" s="11">
        <v>116.958</v>
      </c>
      <c r="U3431" s="11">
        <v>113.46599999999999</v>
      </c>
      <c r="V3431" s="11">
        <v>92.897000000000006</v>
      </c>
      <c r="W3431" s="11">
        <v>52.564</v>
      </c>
      <c r="X3431" s="11">
        <v>53.51</v>
      </c>
      <c r="Y3431" s="11">
        <v>37.899000000000001</v>
      </c>
      <c r="Z3431" s="11">
        <v>18.312999999999999</v>
      </c>
      <c r="AA3431" s="11">
        <v>6.609</v>
      </c>
      <c r="AB3431" s="11">
        <v>1.712</v>
      </c>
      <c r="AC3431" s="11">
        <v>0.38400000000000001</v>
      </c>
    </row>
    <row r="3432" spans="1:29" ht="11.5" hidden="1">
      <c r="A3432" s="15">
        <v>3415</v>
      </c>
      <c r="B3432" s="13" t="s">
        <v>1059</v>
      </c>
      <c r="C3432" s="21" t="s">
        <v>1296</v>
      </c>
      <c r="D3432" s="12"/>
      <c r="E3432" s="12">
        <v>440</v>
      </c>
      <c r="F3432" s="13" t="s">
        <v>1110</v>
      </c>
      <c r="G3432" s="12">
        <v>924</v>
      </c>
      <c r="H3432" s="12">
        <v>1995</v>
      </c>
      <c r="I3432" s="11">
        <v>117.797</v>
      </c>
      <c r="J3432" s="11">
        <v>136.292</v>
      </c>
      <c r="K3432" s="11">
        <v>132.47</v>
      </c>
      <c r="L3432" s="11">
        <v>125.434</v>
      </c>
      <c r="M3432" s="11">
        <v>131.79</v>
      </c>
      <c r="N3432" s="11">
        <v>131.75700000000001</v>
      </c>
      <c r="O3432" s="11">
        <v>143.90899999999999</v>
      </c>
      <c r="P3432" s="11">
        <v>140.89500000000001</v>
      </c>
      <c r="Q3432" s="11">
        <v>119.264</v>
      </c>
      <c r="R3432" s="11">
        <v>110.65900000000001</v>
      </c>
      <c r="S3432" s="11">
        <v>110.71899999999999</v>
      </c>
      <c r="T3432" s="11">
        <v>113.718</v>
      </c>
      <c r="U3432" s="11">
        <v>109.86799999999999</v>
      </c>
      <c r="V3432" s="11">
        <v>103.916</v>
      </c>
      <c r="W3432" s="11">
        <v>81.52</v>
      </c>
      <c r="X3432" s="11">
        <v>42.372999999999998</v>
      </c>
      <c r="Y3432" s="11">
        <v>35.924999999999997</v>
      </c>
      <c r="Z3432" s="11">
        <v>20.454999999999998</v>
      </c>
      <c r="AA3432" s="11">
        <v>7.0369999999999999</v>
      </c>
      <c r="AB3432" s="11">
        <v>1.6850000000000001</v>
      </c>
      <c r="AC3432" s="11">
        <v>0.3</v>
      </c>
    </row>
    <row r="3433" spans="1:29" ht="11.5" hidden="1">
      <c r="A3433" s="15">
        <v>3416</v>
      </c>
      <c r="B3433" s="13" t="s">
        <v>1059</v>
      </c>
      <c r="C3433" s="21" t="s">
        <v>1296</v>
      </c>
      <c r="D3433" s="12"/>
      <c r="E3433" s="12">
        <v>440</v>
      </c>
      <c r="F3433" s="13" t="s">
        <v>1110</v>
      </c>
      <c r="G3433" s="12">
        <v>924</v>
      </c>
      <c r="H3433" s="12">
        <v>2000</v>
      </c>
      <c r="I3433" s="11">
        <v>88.668000000000006</v>
      </c>
      <c r="J3433" s="11">
        <v>118.21899999999999</v>
      </c>
      <c r="K3433" s="11">
        <v>135.892</v>
      </c>
      <c r="L3433" s="11">
        <v>127.845</v>
      </c>
      <c r="M3433" s="11">
        <v>115.702</v>
      </c>
      <c r="N3433" s="11">
        <v>124.56100000000001</v>
      </c>
      <c r="O3433" s="11">
        <v>126.405</v>
      </c>
      <c r="P3433" s="11">
        <v>142.001</v>
      </c>
      <c r="Q3433" s="11">
        <v>133.708</v>
      </c>
      <c r="R3433" s="11">
        <v>113.675</v>
      </c>
      <c r="S3433" s="11">
        <v>103.45699999999999</v>
      </c>
      <c r="T3433" s="11">
        <v>104.754</v>
      </c>
      <c r="U3433" s="11">
        <v>107.504</v>
      </c>
      <c r="V3433" s="11">
        <v>101.062</v>
      </c>
      <c r="W3433" s="11">
        <v>92.909000000000006</v>
      </c>
      <c r="X3433" s="11">
        <v>67.701999999999998</v>
      </c>
      <c r="Y3433" s="11">
        <v>29.99</v>
      </c>
      <c r="Z3433" s="11">
        <v>19.596</v>
      </c>
      <c r="AA3433" s="11">
        <v>7.492</v>
      </c>
      <c r="AB3433" s="11">
        <v>1.5049999999999999</v>
      </c>
      <c r="AC3433" s="11">
        <v>0.21</v>
      </c>
    </row>
    <row r="3434" spans="1:29" ht="11.5" hidden="1">
      <c r="A3434" s="15">
        <v>3417</v>
      </c>
      <c r="B3434" s="13" t="s">
        <v>1059</v>
      </c>
      <c r="C3434" s="21" t="s">
        <v>1296</v>
      </c>
      <c r="D3434" s="12"/>
      <c r="E3434" s="12">
        <v>440</v>
      </c>
      <c r="F3434" s="13" t="s">
        <v>1110</v>
      </c>
      <c r="G3434" s="12">
        <v>924</v>
      </c>
      <c r="H3434" s="12">
        <v>2005</v>
      </c>
      <c r="I3434" s="11">
        <v>71.715999999999994</v>
      </c>
      <c r="J3434" s="11">
        <v>86.454999999999998</v>
      </c>
      <c r="K3434" s="11">
        <v>115.062</v>
      </c>
      <c r="L3434" s="11">
        <v>126.83499999999999</v>
      </c>
      <c r="M3434" s="11">
        <v>117.742</v>
      </c>
      <c r="N3434" s="11">
        <v>107.601</v>
      </c>
      <c r="O3434" s="11">
        <v>118.149</v>
      </c>
      <c r="P3434" s="11">
        <v>121.129</v>
      </c>
      <c r="Q3434" s="11">
        <v>137.11199999999999</v>
      </c>
      <c r="R3434" s="11">
        <v>128.72800000000001</v>
      </c>
      <c r="S3434" s="11">
        <v>108.63200000000001</v>
      </c>
      <c r="T3434" s="11">
        <v>98.828999999999994</v>
      </c>
      <c r="U3434" s="11">
        <v>99.718999999999994</v>
      </c>
      <c r="V3434" s="11">
        <v>103.21599999999999</v>
      </c>
      <c r="W3434" s="11">
        <v>93.415000000000006</v>
      </c>
      <c r="X3434" s="11">
        <v>79.364000000000004</v>
      </c>
      <c r="Y3434" s="11">
        <v>50.25</v>
      </c>
      <c r="Z3434" s="11">
        <v>17.09</v>
      </c>
      <c r="AA3434" s="11">
        <v>7.7140000000000004</v>
      </c>
      <c r="AB3434" s="11">
        <v>1.738</v>
      </c>
      <c r="AC3434" s="11">
        <v>0.19</v>
      </c>
    </row>
    <row r="3435" spans="1:29" ht="11.5" hidden="1">
      <c r="A3435" s="15">
        <v>3418</v>
      </c>
      <c r="B3435" s="13" t="s">
        <v>1059</v>
      </c>
      <c r="C3435" s="21" t="s">
        <v>1296</v>
      </c>
      <c r="D3435" s="12"/>
      <c r="E3435" s="12">
        <v>440</v>
      </c>
      <c r="F3435" s="13" t="s">
        <v>1110</v>
      </c>
      <c r="G3435" s="12">
        <v>924</v>
      </c>
      <c r="H3435" s="12">
        <v>2010</v>
      </c>
      <c r="I3435" s="11">
        <v>72.116</v>
      </c>
      <c r="J3435" s="11">
        <v>68.474999999999994</v>
      </c>
      <c r="K3435" s="11">
        <v>84.078000000000003</v>
      </c>
      <c r="L3435" s="11">
        <v>110.694</v>
      </c>
      <c r="M3435" s="11">
        <v>113.139</v>
      </c>
      <c r="N3435" s="11">
        <v>101.76</v>
      </c>
      <c r="O3435" s="11">
        <v>99.867000000000004</v>
      </c>
      <c r="P3435" s="11">
        <v>110.95099999999999</v>
      </c>
      <c r="Q3435" s="11">
        <v>114.331</v>
      </c>
      <c r="R3435" s="11">
        <v>131.18</v>
      </c>
      <c r="S3435" s="11">
        <v>123.10299999999999</v>
      </c>
      <c r="T3435" s="11">
        <v>102.967</v>
      </c>
      <c r="U3435" s="11">
        <v>92.418999999999997</v>
      </c>
      <c r="V3435" s="11">
        <v>91.881</v>
      </c>
      <c r="W3435" s="11">
        <v>93.436000000000007</v>
      </c>
      <c r="X3435" s="11">
        <v>79.465000000000003</v>
      </c>
      <c r="Y3435" s="11">
        <v>58.604999999999997</v>
      </c>
      <c r="Z3435" s="11">
        <v>28.61</v>
      </c>
      <c r="AA3435" s="11">
        <v>6.7610000000000001</v>
      </c>
      <c r="AB3435" s="11">
        <v>1.8160000000000001</v>
      </c>
      <c r="AC3435" s="11">
        <v>0.217</v>
      </c>
    </row>
    <row r="3436" spans="1:29" ht="11.5" hidden="1">
      <c r="A3436" s="15">
        <v>3419</v>
      </c>
      <c r="B3436" s="13" t="s">
        <v>1059</v>
      </c>
      <c r="C3436" s="21" t="s">
        <v>1296</v>
      </c>
      <c r="D3436" s="12"/>
      <c r="E3436" s="12">
        <v>440</v>
      </c>
      <c r="F3436" s="13" t="s">
        <v>1110</v>
      </c>
      <c r="G3436" s="12">
        <v>924</v>
      </c>
      <c r="H3436" s="12">
        <v>2015</v>
      </c>
      <c r="I3436" s="11">
        <v>73.813000000000002</v>
      </c>
      <c r="J3436" s="11">
        <v>67.878</v>
      </c>
      <c r="K3436" s="11">
        <v>67.091999999999999</v>
      </c>
      <c r="L3436" s="11">
        <v>82.432000000000002</v>
      </c>
      <c r="M3436" s="11">
        <v>100.15600000000001</v>
      </c>
      <c r="N3436" s="11">
        <v>95.174000000000007</v>
      </c>
      <c r="O3436" s="11">
        <v>88.382999999999996</v>
      </c>
      <c r="P3436" s="11">
        <v>91.284000000000006</v>
      </c>
      <c r="Q3436" s="11">
        <v>104.351</v>
      </c>
      <c r="R3436" s="11">
        <v>108.858</v>
      </c>
      <c r="S3436" s="11">
        <v>123.286</v>
      </c>
      <c r="T3436" s="11">
        <v>116.357</v>
      </c>
      <c r="U3436" s="11">
        <v>97.954999999999998</v>
      </c>
      <c r="V3436" s="11">
        <v>87.025000000000006</v>
      </c>
      <c r="W3436" s="11">
        <v>84.352000000000004</v>
      </c>
      <c r="X3436" s="11">
        <v>81.658000000000001</v>
      </c>
      <c r="Y3436" s="11">
        <v>62.131999999999998</v>
      </c>
      <c r="Z3436" s="11">
        <v>35.637</v>
      </c>
      <c r="AA3436" s="11">
        <v>12.068</v>
      </c>
      <c r="AB3436" s="11">
        <v>1.6259999999999999</v>
      </c>
      <c r="AC3436" s="11">
        <v>0.218</v>
      </c>
    </row>
    <row r="3437" spans="1:29" ht="11.5" hidden="1">
      <c r="A3437" s="15">
        <v>3420</v>
      </c>
      <c r="B3437" s="13" t="s">
        <v>1059</v>
      </c>
      <c r="C3437" s="21" t="s">
        <v>1296</v>
      </c>
      <c r="D3437" s="12"/>
      <c r="E3437" s="12">
        <v>440</v>
      </c>
      <c r="F3437" s="13" t="s">
        <v>1110</v>
      </c>
      <c r="G3437" s="12">
        <v>924</v>
      </c>
      <c r="H3437" s="12">
        <v>2020</v>
      </c>
      <c r="I3437" s="11">
        <v>70.376000000000005</v>
      </c>
      <c r="J3437" s="11">
        <v>75.414000000000001</v>
      </c>
      <c r="K3437" s="11">
        <v>59.154000000000003</v>
      </c>
      <c r="L3437" s="11">
        <v>59.115000000000002</v>
      </c>
      <c r="M3437" s="11">
        <v>65.191999999999993</v>
      </c>
      <c r="N3437" s="11">
        <v>87.266000000000005</v>
      </c>
      <c r="O3437" s="11">
        <v>89.53</v>
      </c>
      <c r="P3437" s="11">
        <v>73.018000000000001</v>
      </c>
      <c r="Q3437" s="11">
        <v>81.052000000000007</v>
      </c>
      <c r="R3437" s="11">
        <v>100.556</v>
      </c>
      <c r="S3437" s="11">
        <v>96.837999999999994</v>
      </c>
      <c r="T3437" s="11">
        <v>127.997</v>
      </c>
      <c r="U3437" s="11">
        <v>105.453</v>
      </c>
      <c r="V3437" s="11">
        <v>99.980999999999995</v>
      </c>
      <c r="W3437" s="11">
        <v>69.855999999999995</v>
      </c>
      <c r="X3437" s="11">
        <v>77.646000000000001</v>
      </c>
      <c r="Y3437" s="11">
        <v>55.337000000000003</v>
      </c>
      <c r="Z3437" s="11">
        <v>42.103999999999999</v>
      </c>
      <c r="AA3437" s="11">
        <v>20.678999999999998</v>
      </c>
      <c r="AB3437" s="11">
        <v>5.2590000000000003</v>
      </c>
      <c r="AC3437" s="11">
        <v>0.48099999999999998</v>
      </c>
    </row>
    <row r="3438" spans="1:29" ht="11.5" hidden="1">
      <c r="A3438" s="15">
        <v>3421</v>
      </c>
      <c r="B3438" s="13" t="s">
        <v>1059</v>
      </c>
      <c r="C3438" s="21" t="s">
        <v>1297</v>
      </c>
      <c r="D3438" s="12">
        <v>23</v>
      </c>
      <c r="E3438" s="12">
        <v>578</v>
      </c>
      <c r="F3438" s="13" t="s">
        <v>1110</v>
      </c>
      <c r="G3438" s="12">
        <v>924</v>
      </c>
      <c r="H3438" s="12">
        <v>1950</v>
      </c>
      <c r="I3438" s="11">
        <v>155.227</v>
      </c>
      <c r="J3438" s="11">
        <v>127.316</v>
      </c>
      <c r="K3438" s="11">
        <v>103.428</v>
      </c>
      <c r="L3438" s="11">
        <v>101.736</v>
      </c>
      <c r="M3438" s="11">
        <v>113.262</v>
      </c>
      <c r="N3438" s="11">
        <v>132.37899999999999</v>
      </c>
      <c r="O3438" s="11">
        <v>129.63499999999999</v>
      </c>
      <c r="P3438" s="11">
        <v>124.39</v>
      </c>
      <c r="Q3438" s="11">
        <v>116.85599999999999</v>
      </c>
      <c r="R3438" s="11">
        <v>110.624</v>
      </c>
      <c r="S3438" s="11">
        <v>101.959</v>
      </c>
      <c r="T3438" s="11">
        <v>85.552999999999997</v>
      </c>
      <c r="U3438" s="11">
        <v>71.753</v>
      </c>
      <c r="V3438" s="11">
        <v>58.587000000000003</v>
      </c>
      <c r="W3438" s="11">
        <v>48.69</v>
      </c>
      <c r="X3438" s="11">
        <v>33.048999999999999</v>
      </c>
      <c r="Y3438" s="11">
        <v>20.161999999999999</v>
      </c>
      <c r="Z3438" s="11">
        <v>9.4250000000000007</v>
      </c>
      <c r="AA3438" s="11">
        <v>2.7530000000000001</v>
      </c>
      <c r="AB3438" s="11">
        <v>0.51</v>
      </c>
      <c r="AC3438" s="11">
        <v>2.8000000000000001E-2</v>
      </c>
    </row>
    <row r="3439" spans="1:29" ht="11.5" hidden="1">
      <c r="A3439" s="15">
        <v>3422</v>
      </c>
      <c r="B3439" s="13" t="s">
        <v>1059</v>
      </c>
      <c r="C3439" s="21" t="s">
        <v>1297</v>
      </c>
      <c r="D3439" s="12">
        <v>23</v>
      </c>
      <c r="E3439" s="12">
        <v>578</v>
      </c>
      <c r="F3439" s="13" t="s">
        <v>1110</v>
      </c>
      <c r="G3439" s="12">
        <v>924</v>
      </c>
      <c r="H3439" s="12">
        <v>1955</v>
      </c>
      <c r="I3439" s="11">
        <v>147.93100000000001</v>
      </c>
      <c r="J3439" s="11">
        <v>154.48099999999999</v>
      </c>
      <c r="K3439" s="11">
        <v>125.562</v>
      </c>
      <c r="L3439" s="11">
        <v>103.17400000000001</v>
      </c>
      <c r="M3439" s="11">
        <v>100.53</v>
      </c>
      <c r="N3439" s="11">
        <v>112.02200000000001</v>
      </c>
      <c r="O3439" s="11">
        <v>130.797</v>
      </c>
      <c r="P3439" s="11">
        <v>127.785</v>
      </c>
      <c r="Q3439" s="11">
        <v>123.086</v>
      </c>
      <c r="R3439" s="11">
        <v>115.377</v>
      </c>
      <c r="S3439" s="11">
        <v>108.346</v>
      </c>
      <c r="T3439" s="11">
        <v>98.962000000000003</v>
      </c>
      <c r="U3439" s="11">
        <v>81.954999999999998</v>
      </c>
      <c r="V3439" s="11">
        <v>66.879000000000005</v>
      </c>
      <c r="W3439" s="11">
        <v>52.183</v>
      </c>
      <c r="X3439" s="11">
        <v>38.481000000000002</v>
      </c>
      <c r="Y3439" s="11">
        <v>22.402000000000001</v>
      </c>
      <c r="Z3439" s="11">
        <v>10.071999999999999</v>
      </c>
      <c r="AA3439" s="11">
        <v>3.1549999999999998</v>
      </c>
      <c r="AB3439" s="11">
        <v>0.52600000000000002</v>
      </c>
      <c r="AC3439" s="11">
        <v>0.05</v>
      </c>
    </row>
    <row r="3440" spans="1:29" ht="11.5" hidden="1">
      <c r="A3440" s="15">
        <v>3423</v>
      </c>
      <c r="B3440" s="13" t="s">
        <v>1059</v>
      </c>
      <c r="C3440" s="21" t="s">
        <v>1297</v>
      </c>
      <c r="D3440" s="12">
        <v>23</v>
      </c>
      <c r="E3440" s="12">
        <v>578</v>
      </c>
      <c r="F3440" s="13" t="s">
        <v>1110</v>
      </c>
      <c r="G3440" s="12">
        <v>924</v>
      </c>
      <c r="H3440" s="12">
        <v>1960</v>
      </c>
      <c r="I3440" s="11">
        <v>150.648</v>
      </c>
      <c r="J3440" s="11">
        <v>147.32900000000001</v>
      </c>
      <c r="K3440" s="11">
        <v>154.40600000000001</v>
      </c>
      <c r="L3440" s="11">
        <v>126.271</v>
      </c>
      <c r="M3440" s="11">
        <v>101.625</v>
      </c>
      <c r="N3440" s="11">
        <v>98.697999999999993</v>
      </c>
      <c r="O3440" s="11">
        <v>110.499</v>
      </c>
      <c r="P3440" s="11">
        <v>128.86799999999999</v>
      </c>
      <c r="Q3440" s="11">
        <v>126.858</v>
      </c>
      <c r="R3440" s="11">
        <v>121.35899999999999</v>
      </c>
      <c r="S3440" s="11">
        <v>113.393</v>
      </c>
      <c r="T3440" s="11">
        <v>105.532</v>
      </c>
      <c r="U3440" s="11">
        <v>94.754000000000005</v>
      </c>
      <c r="V3440" s="11">
        <v>76.516999999999996</v>
      </c>
      <c r="W3440" s="11">
        <v>58.884</v>
      </c>
      <c r="X3440" s="11">
        <v>41.341000000000001</v>
      </c>
      <c r="Y3440" s="11">
        <v>25.869</v>
      </c>
      <c r="Z3440" s="11">
        <v>11.24</v>
      </c>
      <c r="AA3440" s="11">
        <v>3.32</v>
      </c>
      <c r="AB3440" s="11">
        <v>0.57599999999999996</v>
      </c>
      <c r="AC3440" s="11">
        <v>0.05</v>
      </c>
    </row>
    <row r="3441" spans="1:29" ht="11.5" hidden="1">
      <c r="A3441" s="15">
        <v>3424</v>
      </c>
      <c r="B3441" s="13" t="s">
        <v>1059</v>
      </c>
      <c r="C3441" s="21" t="s">
        <v>1297</v>
      </c>
      <c r="D3441" s="12">
        <v>23</v>
      </c>
      <c r="E3441" s="12">
        <v>578</v>
      </c>
      <c r="F3441" s="13" t="s">
        <v>1110</v>
      </c>
      <c r="G3441" s="12">
        <v>924</v>
      </c>
      <c r="H3441" s="12">
        <v>1965</v>
      </c>
      <c r="I3441" s="11">
        <v>151.62899999999999</v>
      </c>
      <c r="J3441" s="11">
        <v>150.334</v>
      </c>
      <c r="K3441" s="11">
        <v>147.28</v>
      </c>
      <c r="L3441" s="11">
        <v>153.977</v>
      </c>
      <c r="M3441" s="11">
        <v>124.425</v>
      </c>
      <c r="N3441" s="11">
        <v>100.652</v>
      </c>
      <c r="O3441" s="11">
        <v>98.313000000000002</v>
      </c>
      <c r="P3441" s="11">
        <v>110.065</v>
      </c>
      <c r="Q3441" s="11">
        <v>128.09800000000001</v>
      </c>
      <c r="R3441" s="11">
        <v>125.666</v>
      </c>
      <c r="S3441" s="11">
        <v>119.55500000000001</v>
      </c>
      <c r="T3441" s="11">
        <v>110.801</v>
      </c>
      <c r="U3441" s="11">
        <v>101.461</v>
      </c>
      <c r="V3441" s="11">
        <v>88.572000000000003</v>
      </c>
      <c r="W3441" s="11">
        <v>67.542000000000002</v>
      </c>
      <c r="X3441" s="11">
        <v>46.706000000000003</v>
      </c>
      <c r="Y3441" s="11">
        <v>27.725000000000001</v>
      </c>
      <c r="Z3441" s="11">
        <v>12.692</v>
      </c>
      <c r="AA3441" s="11">
        <v>3.613</v>
      </c>
      <c r="AB3441" s="11">
        <v>0.59199999999999997</v>
      </c>
      <c r="AC3441" s="11">
        <v>5.1999999999999998E-2</v>
      </c>
    </row>
    <row r="3442" spans="1:29" ht="11.5" hidden="1">
      <c r="A3442" s="15">
        <v>3425</v>
      </c>
      <c r="B3442" s="13" t="s">
        <v>1059</v>
      </c>
      <c r="C3442" s="21" t="s">
        <v>1297</v>
      </c>
      <c r="D3442" s="12">
        <v>23</v>
      </c>
      <c r="E3442" s="12">
        <v>578</v>
      </c>
      <c r="F3442" s="13" t="s">
        <v>1110</v>
      </c>
      <c r="G3442" s="12">
        <v>924</v>
      </c>
      <c r="H3442" s="12">
        <v>1970</v>
      </c>
      <c r="I3442" s="11">
        <v>160.19499999999999</v>
      </c>
      <c r="J3442" s="11">
        <v>151.54</v>
      </c>
      <c r="K3442" s="11">
        <v>150.548</v>
      </c>
      <c r="L3442" s="11">
        <v>147.24700000000001</v>
      </c>
      <c r="M3442" s="11">
        <v>152.15299999999999</v>
      </c>
      <c r="N3442" s="11">
        <v>122.629</v>
      </c>
      <c r="O3442" s="11">
        <v>100.30200000000001</v>
      </c>
      <c r="P3442" s="11">
        <v>98.031999999999996</v>
      </c>
      <c r="Q3442" s="11">
        <v>109.422</v>
      </c>
      <c r="R3442" s="11">
        <v>127.14</v>
      </c>
      <c r="S3442" s="11">
        <v>123.68899999999999</v>
      </c>
      <c r="T3442" s="11">
        <v>116.99299999999999</v>
      </c>
      <c r="U3442" s="11">
        <v>107.00700000000001</v>
      </c>
      <c r="V3442" s="11">
        <v>95.665999999999997</v>
      </c>
      <c r="W3442" s="11">
        <v>79.304000000000002</v>
      </c>
      <c r="X3442" s="11">
        <v>55.192999999999998</v>
      </c>
      <c r="Y3442" s="11">
        <v>31.998999999999999</v>
      </c>
      <c r="Z3442" s="11">
        <v>14.305</v>
      </c>
      <c r="AA3442" s="11">
        <v>4.4379999999999997</v>
      </c>
      <c r="AB3442" s="11">
        <v>0.72799999999999998</v>
      </c>
      <c r="AC3442" s="11">
        <v>6.2E-2</v>
      </c>
    </row>
    <row r="3443" spans="1:29" ht="11.5" hidden="1">
      <c r="A3443" s="15">
        <v>3426</v>
      </c>
      <c r="B3443" s="13" t="s">
        <v>1059</v>
      </c>
      <c r="C3443" s="21" t="s">
        <v>1297</v>
      </c>
      <c r="D3443" s="12">
        <v>23</v>
      </c>
      <c r="E3443" s="12">
        <v>578</v>
      </c>
      <c r="F3443" s="13" t="s">
        <v>1110</v>
      </c>
      <c r="G3443" s="12">
        <v>924</v>
      </c>
      <c r="H3443" s="12">
        <v>1975</v>
      </c>
      <c r="I3443" s="11">
        <v>151.24199999999999</v>
      </c>
      <c r="J3443" s="11">
        <v>161.245</v>
      </c>
      <c r="K3443" s="11">
        <v>152.24299999999999</v>
      </c>
      <c r="L3443" s="11">
        <v>150.83799999999999</v>
      </c>
      <c r="M3443" s="11">
        <v>146.99299999999999</v>
      </c>
      <c r="N3443" s="11">
        <v>152.179</v>
      </c>
      <c r="O3443" s="11">
        <v>122.786</v>
      </c>
      <c r="P3443" s="11">
        <v>100.42</v>
      </c>
      <c r="Q3443" s="11">
        <v>97.765000000000001</v>
      </c>
      <c r="R3443" s="11">
        <v>108.685</v>
      </c>
      <c r="S3443" s="11">
        <v>125.48099999999999</v>
      </c>
      <c r="T3443" s="11">
        <v>121.18</v>
      </c>
      <c r="U3443" s="11">
        <v>113.05800000000001</v>
      </c>
      <c r="V3443" s="11">
        <v>101.169</v>
      </c>
      <c r="W3443" s="11">
        <v>86.26</v>
      </c>
      <c r="X3443" s="11">
        <v>64.835999999999999</v>
      </c>
      <c r="Y3443" s="11">
        <v>38.012999999999998</v>
      </c>
      <c r="Z3443" s="11">
        <v>16.884</v>
      </c>
      <c r="AA3443" s="11">
        <v>5.07</v>
      </c>
      <c r="AB3443" s="11">
        <v>0.91100000000000003</v>
      </c>
      <c r="AC3443" s="11">
        <v>7.4999999999999997E-2</v>
      </c>
    </row>
    <row r="3444" spans="1:29" ht="11.5" hidden="1">
      <c r="A3444" s="15">
        <v>3427</v>
      </c>
      <c r="B3444" s="13" t="s">
        <v>1059</v>
      </c>
      <c r="C3444" s="21" t="s">
        <v>1297</v>
      </c>
      <c r="D3444" s="12">
        <v>23</v>
      </c>
      <c r="E3444" s="12">
        <v>578</v>
      </c>
      <c r="F3444" s="13" t="s">
        <v>1110</v>
      </c>
      <c r="G3444" s="12">
        <v>924</v>
      </c>
      <c r="H3444" s="12">
        <v>1980</v>
      </c>
      <c r="I3444" s="11">
        <v>127.387</v>
      </c>
      <c r="J3444" s="11">
        <v>152.49100000000001</v>
      </c>
      <c r="K3444" s="11">
        <v>161.87799999999999</v>
      </c>
      <c r="L3444" s="11">
        <v>152.898</v>
      </c>
      <c r="M3444" s="11">
        <v>151.40700000000001</v>
      </c>
      <c r="N3444" s="11">
        <v>147.798</v>
      </c>
      <c r="O3444" s="11">
        <v>152.774</v>
      </c>
      <c r="P3444" s="11">
        <v>123.13</v>
      </c>
      <c r="Q3444" s="11">
        <v>100.328</v>
      </c>
      <c r="R3444" s="11">
        <v>97.241</v>
      </c>
      <c r="S3444" s="11">
        <v>107.328</v>
      </c>
      <c r="T3444" s="11">
        <v>122.907</v>
      </c>
      <c r="U3444" s="11">
        <v>117.303</v>
      </c>
      <c r="V3444" s="11">
        <v>106.96599999999999</v>
      </c>
      <c r="W3444" s="11">
        <v>91.983999999999995</v>
      </c>
      <c r="X3444" s="11">
        <v>72.36</v>
      </c>
      <c r="Y3444" s="11">
        <v>46.119</v>
      </c>
      <c r="Z3444" s="11">
        <v>21.251999999999999</v>
      </c>
      <c r="AA3444" s="11">
        <v>6.4420000000000002</v>
      </c>
      <c r="AB3444" s="11">
        <v>1.139</v>
      </c>
      <c r="AC3444" s="11">
        <v>0.106</v>
      </c>
    </row>
    <row r="3445" spans="1:29" ht="11.5" hidden="1">
      <c r="A3445" s="15">
        <v>3428</v>
      </c>
      <c r="B3445" s="13" t="s">
        <v>1059</v>
      </c>
      <c r="C3445" s="21" t="s">
        <v>1297</v>
      </c>
      <c r="D3445" s="12">
        <v>23</v>
      </c>
      <c r="E3445" s="12">
        <v>578</v>
      </c>
      <c r="F3445" s="13" t="s">
        <v>1110</v>
      </c>
      <c r="G3445" s="12">
        <v>924</v>
      </c>
      <c r="H3445" s="12">
        <v>1985</v>
      </c>
      <c r="I3445" s="11">
        <v>123.768</v>
      </c>
      <c r="J3445" s="11">
        <v>128.607</v>
      </c>
      <c r="K3445" s="11">
        <v>153.21299999999999</v>
      </c>
      <c r="L3445" s="11">
        <v>162.95099999999999</v>
      </c>
      <c r="M3445" s="11">
        <v>154.32400000000001</v>
      </c>
      <c r="N3445" s="11">
        <v>152.965</v>
      </c>
      <c r="O3445" s="11">
        <v>148.80500000000001</v>
      </c>
      <c r="P3445" s="11">
        <v>153.16900000000001</v>
      </c>
      <c r="Q3445" s="11">
        <v>122.985</v>
      </c>
      <c r="R3445" s="11">
        <v>99.798000000000002</v>
      </c>
      <c r="S3445" s="11">
        <v>96.093000000000004</v>
      </c>
      <c r="T3445" s="11">
        <v>105.084</v>
      </c>
      <c r="U3445" s="11">
        <v>118.911</v>
      </c>
      <c r="V3445" s="11">
        <v>111.43</v>
      </c>
      <c r="W3445" s="11">
        <v>97.966999999999999</v>
      </c>
      <c r="X3445" s="11">
        <v>78.438999999999993</v>
      </c>
      <c r="Y3445" s="11">
        <v>53.726999999999997</v>
      </c>
      <c r="Z3445" s="11">
        <v>27.137</v>
      </c>
      <c r="AA3445" s="11">
        <v>8.6940000000000008</v>
      </c>
      <c r="AB3445" s="11">
        <v>1.597</v>
      </c>
      <c r="AC3445" s="11">
        <v>0.14699999999999999</v>
      </c>
    </row>
    <row r="3446" spans="1:29" ht="11.5" hidden="1">
      <c r="A3446" s="15">
        <v>3429</v>
      </c>
      <c r="B3446" s="13" t="s">
        <v>1059</v>
      </c>
      <c r="C3446" s="21" t="s">
        <v>1297</v>
      </c>
      <c r="D3446" s="12">
        <v>23</v>
      </c>
      <c r="E3446" s="12">
        <v>578</v>
      </c>
      <c r="F3446" s="13" t="s">
        <v>1110</v>
      </c>
      <c r="G3446" s="12">
        <v>924</v>
      </c>
      <c r="H3446" s="12">
        <v>1990</v>
      </c>
      <c r="I3446" s="11">
        <v>136.655</v>
      </c>
      <c r="J3446" s="11">
        <v>125.53</v>
      </c>
      <c r="K3446" s="11">
        <v>129.65799999999999</v>
      </c>
      <c r="L3446" s="11">
        <v>154.27699999999999</v>
      </c>
      <c r="M3446" s="11">
        <v>164.54900000000001</v>
      </c>
      <c r="N3446" s="11">
        <v>157.18299999999999</v>
      </c>
      <c r="O3446" s="11">
        <v>154.87299999999999</v>
      </c>
      <c r="P3446" s="11">
        <v>149.32300000000001</v>
      </c>
      <c r="Q3446" s="11">
        <v>152.773</v>
      </c>
      <c r="R3446" s="11">
        <v>122.18600000000001</v>
      </c>
      <c r="S3446" s="11">
        <v>98.582999999999998</v>
      </c>
      <c r="T3446" s="11">
        <v>94.204999999999998</v>
      </c>
      <c r="U3446" s="11">
        <v>101.729</v>
      </c>
      <c r="V3446" s="11">
        <v>113.248</v>
      </c>
      <c r="W3446" s="11">
        <v>102.61199999999999</v>
      </c>
      <c r="X3446" s="11">
        <v>84.245999999999995</v>
      </c>
      <c r="Y3446" s="11">
        <v>60</v>
      </c>
      <c r="Z3446" s="11">
        <v>32.162999999999997</v>
      </c>
      <c r="AA3446" s="11">
        <v>11.221</v>
      </c>
      <c r="AB3446" s="11">
        <v>2.1480000000000001</v>
      </c>
      <c r="AC3446" s="11">
        <v>0.2</v>
      </c>
    </row>
    <row r="3447" spans="1:29" ht="11.5" hidden="1">
      <c r="A3447" s="15">
        <v>3430</v>
      </c>
      <c r="B3447" s="13" t="s">
        <v>1059</v>
      </c>
      <c r="C3447" s="21" t="s">
        <v>1297</v>
      </c>
      <c r="D3447" s="12">
        <v>23</v>
      </c>
      <c r="E3447" s="12">
        <v>578</v>
      </c>
      <c r="F3447" s="13" t="s">
        <v>1110</v>
      </c>
      <c r="G3447" s="12">
        <v>924</v>
      </c>
      <c r="H3447" s="12">
        <v>1995</v>
      </c>
      <c r="I3447" s="11">
        <v>147.61799999999999</v>
      </c>
      <c r="J3447" s="11">
        <v>138.80600000000001</v>
      </c>
      <c r="K3447" s="11">
        <v>127.274</v>
      </c>
      <c r="L3447" s="11">
        <v>131.625</v>
      </c>
      <c r="M3447" s="11">
        <v>157.39400000000001</v>
      </c>
      <c r="N3447" s="11">
        <v>168.19800000000001</v>
      </c>
      <c r="O3447" s="11">
        <v>159.53</v>
      </c>
      <c r="P3447" s="11">
        <v>156.06100000000001</v>
      </c>
      <c r="Q3447" s="11">
        <v>149.71799999999999</v>
      </c>
      <c r="R3447" s="11">
        <v>152.34399999999999</v>
      </c>
      <c r="S3447" s="11">
        <v>121.12</v>
      </c>
      <c r="T3447" s="11">
        <v>97.07</v>
      </c>
      <c r="U3447" s="11">
        <v>91.722999999999999</v>
      </c>
      <c r="V3447" s="11">
        <v>97.111999999999995</v>
      </c>
      <c r="W3447" s="11">
        <v>104.708</v>
      </c>
      <c r="X3447" s="11">
        <v>89.277000000000001</v>
      </c>
      <c r="Y3447" s="11">
        <v>64.707999999999998</v>
      </c>
      <c r="Z3447" s="11">
        <v>36.716000000000001</v>
      </c>
      <c r="AA3447" s="11">
        <v>13.417999999999999</v>
      </c>
      <c r="AB3447" s="11">
        <v>2.714</v>
      </c>
      <c r="AC3447" s="11">
        <v>0.25800000000000001</v>
      </c>
    </row>
    <row r="3448" spans="1:29" ht="11.5" hidden="1">
      <c r="A3448" s="15">
        <v>3431</v>
      </c>
      <c r="B3448" s="13" t="s">
        <v>1059</v>
      </c>
      <c r="C3448" s="21" t="s">
        <v>1297</v>
      </c>
      <c r="D3448" s="12">
        <v>23</v>
      </c>
      <c r="E3448" s="12">
        <v>578</v>
      </c>
      <c r="F3448" s="13" t="s">
        <v>1110</v>
      </c>
      <c r="G3448" s="12">
        <v>924</v>
      </c>
      <c r="H3448" s="12">
        <v>2000</v>
      </c>
      <c r="I3448" s="11">
        <v>146.87200000000001</v>
      </c>
      <c r="J3448" s="11">
        <v>150.011</v>
      </c>
      <c r="K3448" s="11">
        <v>140.654</v>
      </c>
      <c r="L3448" s="11">
        <v>129.619</v>
      </c>
      <c r="M3448" s="11">
        <v>136.30199999999999</v>
      </c>
      <c r="N3448" s="11">
        <v>162.608</v>
      </c>
      <c r="O3448" s="11">
        <v>171.93</v>
      </c>
      <c r="P3448" s="11">
        <v>161.34399999999999</v>
      </c>
      <c r="Q3448" s="11">
        <v>156.71299999999999</v>
      </c>
      <c r="R3448" s="11">
        <v>149.352</v>
      </c>
      <c r="S3448" s="11">
        <v>150.80199999999999</v>
      </c>
      <c r="T3448" s="11">
        <v>119.033</v>
      </c>
      <c r="U3448" s="11">
        <v>94.58</v>
      </c>
      <c r="V3448" s="11">
        <v>87.837999999999994</v>
      </c>
      <c r="W3448" s="11">
        <v>90.25</v>
      </c>
      <c r="X3448" s="11">
        <v>92.054000000000002</v>
      </c>
      <c r="Y3448" s="11">
        <v>70.218000000000004</v>
      </c>
      <c r="Z3448" s="11">
        <v>40.770000000000003</v>
      </c>
      <c r="AA3448" s="11">
        <v>15.815</v>
      </c>
      <c r="AB3448" s="11">
        <v>3.2810000000000001</v>
      </c>
      <c r="AC3448" s="11">
        <v>0.318</v>
      </c>
    </row>
    <row r="3449" spans="1:29" ht="11.5" hidden="1">
      <c r="A3449" s="15">
        <v>3432</v>
      </c>
      <c r="B3449" s="13" t="s">
        <v>1059</v>
      </c>
      <c r="C3449" s="21" t="s">
        <v>1297</v>
      </c>
      <c r="D3449" s="12">
        <v>23</v>
      </c>
      <c r="E3449" s="12">
        <v>578</v>
      </c>
      <c r="F3449" s="13" t="s">
        <v>1110</v>
      </c>
      <c r="G3449" s="12">
        <v>924</v>
      </c>
      <c r="H3449" s="12">
        <v>2005</v>
      </c>
      <c r="I3449" s="11">
        <v>141.1</v>
      </c>
      <c r="J3449" s="11">
        <v>149.267</v>
      </c>
      <c r="K3449" s="11">
        <v>152.38399999999999</v>
      </c>
      <c r="L3449" s="11">
        <v>143.316</v>
      </c>
      <c r="M3449" s="11">
        <v>135.17500000000001</v>
      </c>
      <c r="N3449" s="11">
        <v>143.72800000000001</v>
      </c>
      <c r="O3449" s="11">
        <v>167.48</v>
      </c>
      <c r="P3449" s="11">
        <v>174.572</v>
      </c>
      <c r="Q3449" s="11">
        <v>162.59700000000001</v>
      </c>
      <c r="R3449" s="11">
        <v>156.76400000000001</v>
      </c>
      <c r="S3449" s="11">
        <v>148.08000000000001</v>
      </c>
      <c r="T3449" s="11">
        <v>148.12100000000001</v>
      </c>
      <c r="U3449" s="11">
        <v>115.65300000000001</v>
      </c>
      <c r="V3449" s="11">
        <v>90.447000000000003</v>
      </c>
      <c r="W3449" s="11">
        <v>82.064999999999998</v>
      </c>
      <c r="X3449" s="11">
        <v>80.096999999999994</v>
      </c>
      <c r="Y3449" s="11">
        <v>74.808999999999997</v>
      </c>
      <c r="Z3449" s="11">
        <v>45.713000000000001</v>
      </c>
      <c r="AA3449" s="11">
        <v>18.32</v>
      </c>
      <c r="AB3449" s="11">
        <v>4.0289999999999999</v>
      </c>
      <c r="AC3449" s="11">
        <v>0.39600000000000002</v>
      </c>
    </row>
    <row r="3450" spans="1:29" ht="11.5" hidden="1">
      <c r="A3450" s="15">
        <v>3433</v>
      </c>
      <c r="B3450" s="13" t="s">
        <v>1059</v>
      </c>
      <c r="C3450" s="21" t="s">
        <v>1297</v>
      </c>
      <c r="D3450" s="12">
        <v>23</v>
      </c>
      <c r="E3450" s="12">
        <v>578</v>
      </c>
      <c r="F3450" s="13" t="s">
        <v>1110</v>
      </c>
      <c r="G3450" s="12">
        <v>924</v>
      </c>
      <c r="H3450" s="12">
        <v>2010</v>
      </c>
      <c r="I3450" s="11">
        <v>148.989</v>
      </c>
      <c r="J3450" s="11">
        <v>145.70099999999999</v>
      </c>
      <c r="K3450" s="11">
        <v>153.476</v>
      </c>
      <c r="L3450" s="11">
        <v>157.78800000000001</v>
      </c>
      <c r="M3450" s="11">
        <v>151.636</v>
      </c>
      <c r="N3450" s="11">
        <v>152.21700000000001</v>
      </c>
      <c r="O3450" s="11">
        <v>154.934</v>
      </c>
      <c r="P3450" s="11">
        <v>175.56200000000001</v>
      </c>
      <c r="Q3450" s="11">
        <v>179.61</v>
      </c>
      <c r="R3450" s="11">
        <v>163.41800000000001</v>
      </c>
      <c r="S3450" s="11">
        <v>157.26</v>
      </c>
      <c r="T3450" s="11">
        <v>145.26599999999999</v>
      </c>
      <c r="U3450" s="11">
        <v>147.93899999999999</v>
      </c>
      <c r="V3450" s="11">
        <v>109.691</v>
      </c>
      <c r="W3450" s="11">
        <v>84.108000000000004</v>
      </c>
      <c r="X3450" s="11">
        <v>73.483000000000004</v>
      </c>
      <c r="Y3450" s="11">
        <v>64.052000000000007</v>
      </c>
      <c r="Z3450" s="11">
        <v>50.64</v>
      </c>
      <c r="AA3450" s="11">
        <v>22.012</v>
      </c>
      <c r="AB3450" s="11">
        <v>5.1180000000000003</v>
      </c>
      <c r="AC3450" s="11">
        <v>0.53600000000000003</v>
      </c>
    </row>
    <row r="3451" spans="1:29" ht="11.5" hidden="1">
      <c r="A3451" s="15">
        <v>3434</v>
      </c>
      <c r="B3451" s="13" t="s">
        <v>1059</v>
      </c>
      <c r="C3451" s="21" t="s">
        <v>1297</v>
      </c>
      <c r="D3451" s="12">
        <v>23</v>
      </c>
      <c r="E3451" s="12">
        <v>578</v>
      </c>
      <c r="F3451" s="13" t="s">
        <v>1110</v>
      </c>
      <c r="G3451" s="12">
        <v>924</v>
      </c>
      <c r="H3451" s="12">
        <v>2015</v>
      </c>
      <c r="I3451" s="11">
        <v>150.48599999999999</v>
      </c>
      <c r="J3451" s="11">
        <v>155.09100000000001</v>
      </c>
      <c r="K3451" s="11">
        <v>150.226</v>
      </c>
      <c r="L3451" s="11">
        <v>158.33199999999999</v>
      </c>
      <c r="M3451" s="11">
        <v>169.08799999999999</v>
      </c>
      <c r="N3451" s="11">
        <v>176.09100000000001</v>
      </c>
      <c r="O3451" s="11">
        <v>169.41399999999999</v>
      </c>
      <c r="P3451" s="11">
        <v>164.10300000000001</v>
      </c>
      <c r="Q3451" s="11">
        <v>181.36799999999999</v>
      </c>
      <c r="R3451" s="11">
        <v>182.81200000000001</v>
      </c>
      <c r="S3451" s="11">
        <v>164.43799999999999</v>
      </c>
      <c r="T3451" s="11">
        <v>156.40600000000001</v>
      </c>
      <c r="U3451" s="11">
        <v>142.19900000000001</v>
      </c>
      <c r="V3451" s="11">
        <v>143.03</v>
      </c>
      <c r="W3451" s="11">
        <v>103.935</v>
      </c>
      <c r="X3451" s="11">
        <v>76.447000000000003</v>
      </c>
      <c r="Y3451" s="11">
        <v>61.338000000000001</v>
      </c>
      <c r="Z3451" s="11">
        <v>44.72</v>
      </c>
      <c r="AA3451" s="11">
        <v>25.332000000000001</v>
      </c>
      <c r="AB3451" s="11">
        <v>6.3959999999999999</v>
      </c>
      <c r="AC3451" s="11">
        <v>0.70699999999999996</v>
      </c>
    </row>
    <row r="3452" spans="1:29" ht="11.5" hidden="1">
      <c r="A3452" s="15">
        <v>3435</v>
      </c>
      <c r="B3452" s="13" t="s">
        <v>1059</v>
      </c>
      <c r="C3452" s="21" t="s">
        <v>1297</v>
      </c>
      <c r="D3452" s="12">
        <v>23</v>
      </c>
      <c r="E3452" s="12">
        <v>578</v>
      </c>
      <c r="F3452" s="13" t="s">
        <v>1110</v>
      </c>
      <c r="G3452" s="12">
        <v>924</v>
      </c>
      <c r="H3452" s="12">
        <v>2020</v>
      </c>
      <c r="I3452" s="11">
        <v>146.36600000000001</v>
      </c>
      <c r="J3452" s="11">
        <v>152.11699999999999</v>
      </c>
      <c r="K3452" s="11">
        <v>156.423</v>
      </c>
      <c r="L3452" s="11">
        <v>157.42500000000001</v>
      </c>
      <c r="M3452" s="11">
        <v>170.852</v>
      </c>
      <c r="N3452" s="11">
        <v>180.65199999999999</v>
      </c>
      <c r="O3452" s="11">
        <v>184.42</v>
      </c>
      <c r="P3452" s="11">
        <v>174.816</v>
      </c>
      <c r="Q3452" s="11">
        <v>167.35300000000001</v>
      </c>
      <c r="R3452" s="11">
        <v>182.881</v>
      </c>
      <c r="S3452" s="11">
        <v>182.791</v>
      </c>
      <c r="T3452" s="11">
        <v>163.16800000000001</v>
      </c>
      <c r="U3452" s="11">
        <v>153.71799999999999</v>
      </c>
      <c r="V3452" s="11">
        <v>137.81299999999999</v>
      </c>
      <c r="W3452" s="11">
        <v>135.792</v>
      </c>
      <c r="X3452" s="11">
        <v>95.016999999999996</v>
      </c>
      <c r="Y3452" s="11">
        <v>64.441999999999993</v>
      </c>
      <c r="Z3452" s="11">
        <v>43.722999999999999</v>
      </c>
      <c r="AA3452" s="11">
        <v>22.994</v>
      </c>
      <c r="AB3452" s="11">
        <v>7.6159999999999997</v>
      </c>
      <c r="AC3452" s="11">
        <v>0.88</v>
      </c>
    </row>
    <row r="3453" spans="1:29" ht="11.5" hidden="1">
      <c r="A3453" s="15">
        <v>3436</v>
      </c>
      <c r="B3453" s="13" t="s">
        <v>1059</v>
      </c>
      <c r="C3453" s="21" t="s">
        <v>1298</v>
      </c>
      <c r="D3453" s="12"/>
      <c r="E3453" s="12">
        <v>752</v>
      </c>
      <c r="F3453" s="13" t="s">
        <v>1110</v>
      </c>
      <c r="G3453" s="12">
        <v>924</v>
      </c>
      <c r="H3453" s="12">
        <v>1950</v>
      </c>
      <c r="I3453" s="11">
        <v>301.041</v>
      </c>
      <c r="J3453" s="11">
        <v>279.20299999999997</v>
      </c>
      <c r="K3453" s="11">
        <v>218.43799999999999</v>
      </c>
      <c r="L3453" s="11">
        <v>207.06700000000001</v>
      </c>
      <c r="M3453" s="11">
        <v>230.72300000000001</v>
      </c>
      <c r="N3453" s="11">
        <v>269.322</v>
      </c>
      <c r="O3453" s="11">
        <v>263.053</v>
      </c>
      <c r="P3453" s="11">
        <v>270.02499999999998</v>
      </c>
      <c r="Q3453" s="11">
        <v>266.94099999999997</v>
      </c>
      <c r="R3453" s="11">
        <v>244.93899999999999</v>
      </c>
      <c r="S3453" s="11">
        <v>219.59</v>
      </c>
      <c r="T3453" s="11">
        <v>195.024</v>
      </c>
      <c r="U3453" s="11">
        <v>172.017</v>
      </c>
      <c r="V3453" s="11">
        <v>140.58699999999999</v>
      </c>
      <c r="W3453" s="11">
        <v>109.702</v>
      </c>
      <c r="X3453" s="11">
        <v>71.456000000000003</v>
      </c>
      <c r="Y3453" s="11">
        <v>38.186</v>
      </c>
      <c r="Z3453" s="11">
        <v>17.405999999999999</v>
      </c>
      <c r="AA3453" s="11">
        <v>4.2750000000000004</v>
      </c>
      <c r="AB3453" s="11">
        <v>0.55900000000000005</v>
      </c>
      <c r="AC3453" s="11">
        <v>3.2000000000000001E-2</v>
      </c>
    </row>
    <row r="3454" spans="1:29" ht="11.5" hidden="1">
      <c r="A3454" s="15">
        <v>3437</v>
      </c>
      <c r="B3454" s="13" t="s">
        <v>1059</v>
      </c>
      <c r="C3454" s="21" t="s">
        <v>1298</v>
      </c>
      <c r="D3454" s="12"/>
      <c r="E3454" s="12">
        <v>752</v>
      </c>
      <c r="F3454" s="13" t="s">
        <v>1110</v>
      </c>
      <c r="G3454" s="12">
        <v>924</v>
      </c>
      <c r="H3454" s="12">
        <v>1955</v>
      </c>
      <c r="I3454" s="11">
        <v>260.488</v>
      </c>
      <c r="J3454" s="11">
        <v>301.21100000000001</v>
      </c>
      <c r="K3454" s="11">
        <v>280.87700000000001</v>
      </c>
      <c r="L3454" s="11">
        <v>223.03</v>
      </c>
      <c r="M3454" s="11">
        <v>212.10300000000001</v>
      </c>
      <c r="N3454" s="11">
        <v>233.62700000000001</v>
      </c>
      <c r="O3454" s="11">
        <v>270.29599999999999</v>
      </c>
      <c r="P3454" s="11">
        <v>262.291</v>
      </c>
      <c r="Q3454" s="11">
        <v>268.50599999999997</v>
      </c>
      <c r="R3454" s="11">
        <v>264.012</v>
      </c>
      <c r="S3454" s="11">
        <v>240.142</v>
      </c>
      <c r="T3454" s="11">
        <v>212.714</v>
      </c>
      <c r="U3454" s="11">
        <v>185.148</v>
      </c>
      <c r="V3454" s="11">
        <v>157.36699999999999</v>
      </c>
      <c r="W3454" s="11">
        <v>120.014</v>
      </c>
      <c r="X3454" s="11">
        <v>83.128</v>
      </c>
      <c r="Y3454" s="11">
        <v>44.003</v>
      </c>
      <c r="Z3454" s="11">
        <v>16.731999999999999</v>
      </c>
      <c r="AA3454" s="11">
        <v>4.8280000000000003</v>
      </c>
      <c r="AB3454" s="11">
        <v>0.64400000000000002</v>
      </c>
      <c r="AC3454" s="11">
        <v>4.2999999999999997E-2</v>
      </c>
    </row>
    <row r="3455" spans="1:29" ht="11.5" hidden="1">
      <c r="A3455" s="15">
        <v>3438</v>
      </c>
      <c r="B3455" s="13" t="s">
        <v>1059</v>
      </c>
      <c r="C3455" s="21" t="s">
        <v>1298</v>
      </c>
      <c r="D3455" s="12"/>
      <c r="E3455" s="12">
        <v>752</v>
      </c>
      <c r="F3455" s="13" t="s">
        <v>1110</v>
      </c>
      <c r="G3455" s="12">
        <v>924</v>
      </c>
      <c r="H3455" s="12">
        <v>1960</v>
      </c>
      <c r="I3455" s="11">
        <v>253.608</v>
      </c>
      <c r="J3455" s="11">
        <v>260.95100000000002</v>
      </c>
      <c r="K3455" s="11">
        <v>301.97500000000002</v>
      </c>
      <c r="L3455" s="11">
        <v>282.399</v>
      </c>
      <c r="M3455" s="11">
        <v>227.66900000000001</v>
      </c>
      <c r="N3455" s="11">
        <v>217.05699999999999</v>
      </c>
      <c r="O3455" s="11">
        <v>235.75200000000001</v>
      </c>
      <c r="P3455" s="11">
        <v>270.32499999999999</v>
      </c>
      <c r="Q3455" s="11">
        <v>260.745</v>
      </c>
      <c r="R3455" s="11">
        <v>265.82600000000002</v>
      </c>
      <c r="S3455" s="11">
        <v>259.44799999999998</v>
      </c>
      <c r="T3455" s="11">
        <v>233.56800000000001</v>
      </c>
      <c r="U3455" s="11">
        <v>203.221</v>
      </c>
      <c r="V3455" s="11">
        <v>171.01900000000001</v>
      </c>
      <c r="W3455" s="11">
        <v>136.06800000000001</v>
      </c>
      <c r="X3455" s="11">
        <v>92.221999999999994</v>
      </c>
      <c r="Y3455" s="11">
        <v>52.435000000000002</v>
      </c>
      <c r="Z3455" s="11">
        <v>20.335000000000001</v>
      </c>
      <c r="AA3455" s="11">
        <v>4.9320000000000004</v>
      </c>
      <c r="AB3455" s="11">
        <v>0.78600000000000003</v>
      </c>
      <c r="AC3455" s="11">
        <v>5.3999999999999999E-2</v>
      </c>
    </row>
    <row r="3456" spans="1:29" ht="11.5" hidden="1">
      <c r="A3456" s="15">
        <v>3439</v>
      </c>
      <c r="B3456" s="13" t="s">
        <v>1059</v>
      </c>
      <c r="C3456" s="21" t="s">
        <v>1298</v>
      </c>
      <c r="D3456" s="12"/>
      <c r="E3456" s="12">
        <v>752</v>
      </c>
      <c r="F3456" s="13" t="s">
        <v>1110</v>
      </c>
      <c r="G3456" s="12">
        <v>924</v>
      </c>
      <c r="H3456" s="12">
        <v>1965</v>
      </c>
      <c r="I3456" s="11">
        <v>270.52499999999998</v>
      </c>
      <c r="J3456" s="11">
        <v>255.352</v>
      </c>
      <c r="K3456" s="11">
        <v>262.38200000000001</v>
      </c>
      <c r="L3456" s="11">
        <v>306.95600000000002</v>
      </c>
      <c r="M3456" s="11">
        <v>289.27100000000002</v>
      </c>
      <c r="N3456" s="11">
        <v>231.2</v>
      </c>
      <c r="O3456" s="11">
        <v>218.70400000000001</v>
      </c>
      <c r="P3456" s="11">
        <v>236.28899999999999</v>
      </c>
      <c r="Q3456" s="11">
        <v>269.70299999999997</v>
      </c>
      <c r="R3456" s="11">
        <v>258.798</v>
      </c>
      <c r="S3456" s="11">
        <v>261.94799999999998</v>
      </c>
      <c r="T3456" s="11">
        <v>253.17099999999999</v>
      </c>
      <c r="U3456" s="11">
        <v>224.33600000000001</v>
      </c>
      <c r="V3456" s="11">
        <v>189.24100000000001</v>
      </c>
      <c r="W3456" s="11">
        <v>150.54400000000001</v>
      </c>
      <c r="X3456" s="11">
        <v>107.08799999999999</v>
      </c>
      <c r="Y3456" s="11">
        <v>60.459000000000003</v>
      </c>
      <c r="Z3456" s="11">
        <v>24.805</v>
      </c>
      <c r="AA3456" s="11">
        <v>6.2610000000000001</v>
      </c>
      <c r="AB3456" s="11">
        <v>0.85699999999999998</v>
      </c>
      <c r="AC3456" s="11">
        <v>6.8000000000000005E-2</v>
      </c>
    </row>
    <row r="3457" spans="1:29" ht="11.5" hidden="1">
      <c r="A3457" s="15">
        <v>3440</v>
      </c>
      <c r="B3457" s="13" t="s">
        <v>1059</v>
      </c>
      <c r="C3457" s="21" t="s">
        <v>1298</v>
      </c>
      <c r="D3457" s="12"/>
      <c r="E3457" s="12">
        <v>752</v>
      </c>
      <c r="F3457" s="13" t="s">
        <v>1110</v>
      </c>
      <c r="G3457" s="12">
        <v>924</v>
      </c>
      <c r="H3457" s="12">
        <v>1970</v>
      </c>
      <c r="I3457" s="11">
        <v>283.185</v>
      </c>
      <c r="J3457" s="11">
        <v>274.72300000000001</v>
      </c>
      <c r="K3457" s="11">
        <v>258.447</v>
      </c>
      <c r="L3457" s="11">
        <v>270.98200000000003</v>
      </c>
      <c r="M3457" s="11">
        <v>323.57299999999998</v>
      </c>
      <c r="N3457" s="11">
        <v>294.68099999999998</v>
      </c>
      <c r="O3457" s="11">
        <v>234.095</v>
      </c>
      <c r="P3457" s="11">
        <v>220.19900000000001</v>
      </c>
      <c r="Q3457" s="11">
        <v>236.68199999999999</v>
      </c>
      <c r="R3457" s="11">
        <v>268.322</v>
      </c>
      <c r="S3457" s="11">
        <v>255.554</v>
      </c>
      <c r="T3457" s="11">
        <v>256.43</v>
      </c>
      <c r="U3457" s="11">
        <v>244</v>
      </c>
      <c r="V3457" s="11">
        <v>210.54400000000001</v>
      </c>
      <c r="W3457" s="11">
        <v>168.28399999999999</v>
      </c>
      <c r="X3457" s="11">
        <v>121.04900000000001</v>
      </c>
      <c r="Y3457" s="11">
        <v>72.62</v>
      </c>
      <c r="Z3457" s="11">
        <v>30.231999999999999</v>
      </c>
      <c r="AA3457" s="11">
        <v>8.2330000000000005</v>
      </c>
      <c r="AB3457" s="11">
        <v>1.214</v>
      </c>
      <c r="AC3457" s="11">
        <v>8.3000000000000004E-2</v>
      </c>
    </row>
    <row r="3458" spans="1:29" ht="11.5" hidden="1">
      <c r="A3458" s="15">
        <v>3441</v>
      </c>
      <c r="B3458" s="13" t="s">
        <v>1059</v>
      </c>
      <c r="C3458" s="21" t="s">
        <v>1298</v>
      </c>
      <c r="D3458" s="12"/>
      <c r="E3458" s="12">
        <v>752</v>
      </c>
      <c r="F3458" s="13" t="s">
        <v>1110</v>
      </c>
      <c r="G3458" s="12">
        <v>924</v>
      </c>
      <c r="H3458" s="12">
        <v>1975</v>
      </c>
      <c r="I3458" s="11">
        <v>268.52699999999999</v>
      </c>
      <c r="J3458" s="11">
        <v>283.00400000000002</v>
      </c>
      <c r="K3458" s="11">
        <v>274.51400000000001</v>
      </c>
      <c r="L3458" s="11">
        <v>260.94799999999998</v>
      </c>
      <c r="M3458" s="11">
        <v>277.178</v>
      </c>
      <c r="N3458" s="11">
        <v>323.33600000000001</v>
      </c>
      <c r="O3458" s="11">
        <v>291.84899999999999</v>
      </c>
      <c r="P3458" s="11">
        <v>232.405</v>
      </c>
      <c r="Q3458" s="11">
        <v>218.74100000000001</v>
      </c>
      <c r="R3458" s="11">
        <v>234.46600000000001</v>
      </c>
      <c r="S3458" s="11">
        <v>264.18799999999999</v>
      </c>
      <c r="T3458" s="11">
        <v>249.523</v>
      </c>
      <c r="U3458" s="11">
        <v>247.50399999999999</v>
      </c>
      <c r="V3458" s="11">
        <v>229.70599999999999</v>
      </c>
      <c r="W3458" s="11">
        <v>189.429</v>
      </c>
      <c r="X3458" s="11">
        <v>138.37899999999999</v>
      </c>
      <c r="Y3458" s="11">
        <v>85.623999999999995</v>
      </c>
      <c r="Z3458" s="11">
        <v>39.328000000000003</v>
      </c>
      <c r="AA3458" s="11">
        <v>11.291</v>
      </c>
      <c r="AB3458" s="11">
        <v>1.8009999999999999</v>
      </c>
      <c r="AC3458" s="11">
        <v>0.13600000000000001</v>
      </c>
    </row>
    <row r="3459" spans="1:29" ht="11.5" hidden="1">
      <c r="A3459" s="15">
        <v>3442</v>
      </c>
      <c r="B3459" s="13" t="s">
        <v>1059</v>
      </c>
      <c r="C3459" s="21" t="s">
        <v>1298</v>
      </c>
      <c r="D3459" s="12"/>
      <c r="E3459" s="12">
        <v>752</v>
      </c>
      <c r="F3459" s="13" t="s">
        <v>1110</v>
      </c>
      <c r="G3459" s="12">
        <v>924</v>
      </c>
      <c r="H3459" s="12">
        <v>1980</v>
      </c>
      <c r="I3459" s="11">
        <v>237.922</v>
      </c>
      <c r="J3459" s="11">
        <v>271.92</v>
      </c>
      <c r="K3459" s="11">
        <v>284.54000000000002</v>
      </c>
      <c r="L3459" s="11">
        <v>277.94</v>
      </c>
      <c r="M3459" s="11">
        <v>272.14699999999999</v>
      </c>
      <c r="N3459" s="11">
        <v>285.036</v>
      </c>
      <c r="O3459" s="11">
        <v>325.536</v>
      </c>
      <c r="P3459" s="11">
        <v>292.07299999999998</v>
      </c>
      <c r="Q3459" s="11">
        <v>232.01499999999999</v>
      </c>
      <c r="R3459" s="11">
        <v>217.54900000000001</v>
      </c>
      <c r="S3459" s="11">
        <v>231.71299999999999</v>
      </c>
      <c r="T3459" s="11">
        <v>258.74900000000002</v>
      </c>
      <c r="U3459" s="11">
        <v>241.35400000000001</v>
      </c>
      <c r="V3459" s="11">
        <v>234.26</v>
      </c>
      <c r="W3459" s="11">
        <v>208.94800000000001</v>
      </c>
      <c r="X3459" s="11">
        <v>159.01900000000001</v>
      </c>
      <c r="Y3459" s="11">
        <v>100.41500000000001</v>
      </c>
      <c r="Z3459" s="11">
        <v>47.865000000000002</v>
      </c>
      <c r="AA3459" s="11">
        <v>15.185</v>
      </c>
      <c r="AB3459" s="11">
        <v>2.5960000000000001</v>
      </c>
      <c r="AC3459" s="11">
        <v>0.21299999999999999</v>
      </c>
    </row>
    <row r="3460" spans="1:29" ht="11.5" hidden="1">
      <c r="A3460" s="15">
        <v>3443</v>
      </c>
      <c r="B3460" s="13" t="s">
        <v>1059</v>
      </c>
      <c r="C3460" s="21" t="s">
        <v>1298</v>
      </c>
      <c r="D3460" s="12"/>
      <c r="E3460" s="12">
        <v>752</v>
      </c>
      <c r="F3460" s="13" t="s">
        <v>1110</v>
      </c>
      <c r="G3460" s="12">
        <v>924</v>
      </c>
      <c r="H3460" s="12">
        <v>1985</v>
      </c>
      <c r="I3460" s="11">
        <v>230</v>
      </c>
      <c r="J3460" s="11">
        <v>238.292</v>
      </c>
      <c r="K3460" s="11">
        <v>271.68799999999999</v>
      </c>
      <c r="L3460" s="11">
        <v>285.42700000000002</v>
      </c>
      <c r="M3460" s="11">
        <v>282.93</v>
      </c>
      <c r="N3460" s="11">
        <v>274.92399999999998</v>
      </c>
      <c r="O3460" s="11">
        <v>284.78199999999998</v>
      </c>
      <c r="P3460" s="11">
        <v>324.10199999999998</v>
      </c>
      <c r="Q3460" s="11">
        <v>290.62099999999998</v>
      </c>
      <c r="R3460" s="11">
        <v>230.39699999999999</v>
      </c>
      <c r="S3460" s="11">
        <v>214.95099999999999</v>
      </c>
      <c r="T3460" s="11">
        <v>227.26900000000001</v>
      </c>
      <c r="U3460" s="11">
        <v>250.91900000000001</v>
      </c>
      <c r="V3460" s="11">
        <v>229.46</v>
      </c>
      <c r="W3460" s="11">
        <v>214.76300000000001</v>
      </c>
      <c r="X3460" s="11">
        <v>178.357</v>
      </c>
      <c r="Y3460" s="11">
        <v>119.937</v>
      </c>
      <c r="Z3460" s="11">
        <v>58.777999999999999</v>
      </c>
      <c r="AA3460" s="11">
        <v>19.425999999999998</v>
      </c>
      <c r="AB3460" s="11">
        <v>3.6539999999999999</v>
      </c>
      <c r="AC3460" s="11">
        <v>0.317</v>
      </c>
    </row>
    <row r="3461" spans="1:29" ht="11.5" hidden="1">
      <c r="A3461" s="15">
        <v>3444</v>
      </c>
      <c r="B3461" s="13" t="s">
        <v>1059</v>
      </c>
      <c r="C3461" s="21" t="s">
        <v>1298</v>
      </c>
      <c r="D3461" s="12"/>
      <c r="E3461" s="12">
        <v>752</v>
      </c>
      <c r="F3461" s="13" t="s">
        <v>1110</v>
      </c>
      <c r="G3461" s="12">
        <v>924</v>
      </c>
      <c r="H3461" s="12">
        <v>1990</v>
      </c>
      <c r="I3461" s="11">
        <v>269.255</v>
      </c>
      <c r="J3461" s="11">
        <v>236.37299999999999</v>
      </c>
      <c r="K3461" s="11">
        <v>242.24299999999999</v>
      </c>
      <c r="L3461" s="11">
        <v>275.89699999999999</v>
      </c>
      <c r="M3461" s="11">
        <v>295.70100000000002</v>
      </c>
      <c r="N3461" s="11">
        <v>293.31299999999999</v>
      </c>
      <c r="O3461" s="11">
        <v>281.54199999999997</v>
      </c>
      <c r="P3461" s="11">
        <v>287.93099999999998</v>
      </c>
      <c r="Q3461" s="11">
        <v>324.78699999999998</v>
      </c>
      <c r="R3461" s="11">
        <v>289.67899999999997</v>
      </c>
      <c r="S3461" s="11">
        <v>228.59800000000001</v>
      </c>
      <c r="T3461" s="11">
        <v>211.816</v>
      </c>
      <c r="U3461" s="11">
        <v>221.45599999999999</v>
      </c>
      <c r="V3461" s="11">
        <v>239.49700000000001</v>
      </c>
      <c r="W3461" s="11">
        <v>211.97399999999999</v>
      </c>
      <c r="X3461" s="11">
        <v>185.98</v>
      </c>
      <c r="Y3461" s="11">
        <v>137.05000000000001</v>
      </c>
      <c r="Z3461" s="11">
        <v>72.507000000000005</v>
      </c>
      <c r="AA3461" s="11">
        <v>24.472000000000001</v>
      </c>
      <c r="AB3461" s="11">
        <v>4.7149999999999999</v>
      </c>
      <c r="AC3461" s="11">
        <v>0.435</v>
      </c>
    </row>
    <row r="3462" spans="1:29" ht="11.5" hidden="1">
      <c r="A3462" s="15">
        <v>3445</v>
      </c>
      <c r="B3462" s="13" t="s">
        <v>1059</v>
      </c>
      <c r="C3462" s="21" t="s">
        <v>1298</v>
      </c>
      <c r="D3462" s="12"/>
      <c r="E3462" s="12">
        <v>752</v>
      </c>
      <c r="F3462" s="13" t="s">
        <v>1110</v>
      </c>
      <c r="G3462" s="12">
        <v>924</v>
      </c>
      <c r="H3462" s="12">
        <v>1995</v>
      </c>
      <c r="I3462" s="11">
        <v>289.601</v>
      </c>
      <c r="J3462" s="11">
        <v>277.43200000000002</v>
      </c>
      <c r="K3462" s="11">
        <v>243.46</v>
      </c>
      <c r="L3462" s="11">
        <v>248.499</v>
      </c>
      <c r="M3462" s="11">
        <v>286.00299999999999</v>
      </c>
      <c r="N3462" s="11">
        <v>307.07499999999999</v>
      </c>
      <c r="O3462" s="11">
        <v>302.36599999999999</v>
      </c>
      <c r="P3462" s="11">
        <v>287.47000000000003</v>
      </c>
      <c r="Q3462" s="11">
        <v>290.47500000000002</v>
      </c>
      <c r="R3462" s="11">
        <v>324.255</v>
      </c>
      <c r="S3462" s="11">
        <v>287.61799999999999</v>
      </c>
      <c r="T3462" s="11">
        <v>226.20699999999999</v>
      </c>
      <c r="U3462" s="11">
        <v>207.76400000000001</v>
      </c>
      <c r="V3462" s="11">
        <v>213.101</v>
      </c>
      <c r="W3462" s="11">
        <v>222.97499999999999</v>
      </c>
      <c r="X3462" s="11">
        <v>186.3</v>
      </c>
      <c r="Y3462" s="11">
        <v>145.85</v>
      </c>
      <c r="Z3462" s="11">
        <v>85.89</v>
      </c>
      <c r="AA3462" s="11">
        <v>31.297999999999998</v>
      </c>
      <c r="AB3462" s="11">
        <v>6.048</v>
      </c>
      <c r="AC3462" s="11">
        <v>0.57099999999999995</v>
      </c>
    </row>
    <row r="3463" spans="1:29" ht="11.5" hidden="1">
      <c r="A3463" s="15">
        <v>3446</v>
      </c>
      <c r="B3463" s="13" t="s">
        <v>1059</v>
      </c>
      <c r="C3463" s="21" t="s">
        <v>1298</v>
      </c>
      <c r="D3463" s="12"/>
      <c r="E3463" s="12">
        <v>752</v>
      </c>
      <c r="F3463" s="13" t="s">
        <v>1110</v>
      </c>
      <c r="G3463" s="12">
        <v>924</v>
      </c>
      <c r="H3463" s="12">
        <v>2000</v>
      </c>
      <c r="I3463" s="11">
        <v>225.749</v>
      </c>
      <c r="J3463" s="11">
        <v>291.101</v>
      </c>
      <c r="K3463" s="11">
        <v>279.89699999999999</v>
      </c>
      <c r="L3463" s="11">
        <v>246.458</v>
      </c>
      <c r="M3463" s="11">
        <v>254.47300000000001</v>
      </c>
      <c r="N3463" s="11">
        <v>291.86399999999998</v>
      </c>
      <c r="O3463" s="11">
        <v>310.19799999999998</v>
      </c>
      <c r="P3463" s="11">
        <v>303.52300000000002</v>
      </c>
      <c r="Q3463" s="11">
        <v>287.483</v>
      </c>
      <c r="R3463" s="11">
        <v>289.36</v>
      </c>
      <c r="S3463" s="11">
        <v>321.08300000000003</v>
      </c>
      <c r="T3463" s="11">
        <v>282.95100000000002</v>
      </c>
      <c r="U3463" s="11">
        <v>220.67400000000001</v>
      </c>
      <c r="V3463" s="11">
        <v>199.33500000000001</v>
      </c>
      <c r="W3463" s="11">
        <v>198.995</v>
      </c>
      <c r="X3463" s="11">
        <v>196.92599999999999</v>
      </c>
      <c r="Y3463" s="11">
        <v>147.702</v>
      </c>
      <c r="Z3463" s="11">
        <v>94.117999999999995</v>
      </c>
      <c r="AA3463" s="11">
        <v>38.625999999999998</v>
      </c>
      <c r="AB3463" s="11">
        <v>8.1059999999999999</v>
      </c>
      <c r="AC3463" s="11">
        <v>0.75800000000000001</v>
      </c>
    </row>
    <row r="3464" spans="1:29" ht="11.5" hidden="1">
      <c r="A3464" s="15">
        <v>3447</v>
      </c>
      <c r="B3464" s="13" t="s">
        <v>1059</v>
      </c>
      <c r="C3464" s="21" t="s">
        <v>1298</v>
      </c>
      <c r="D3464" s="12"/>
      <c r="E3464" s="12">
        <v>752</v>
      </c>
      <c r="F3464" s="13" t="s">
        <v>1110</v>
      </c>
      <c r="G3464" s="12">
        <v>924</v>
      </c>
      <c r="H3464" s="12">
        <v>2005</v>
      </c>
      <c r="I3464" s="11">
        <v>239.131</v>
      </c>
      <c r="J3464" s="11">
        <v>231.12200000000001</v>
      </c>
      <c r="K3464" s="11">
        <v>295.952</v>
      </c>
      <c r="L3464" s="11">
        <v>285.53100000000001</v>
      </c>
      <c r="M3464" s="11">
        <v>256.84699999999998</v>
      </c>
      <c r="N3464" s="11">
        <v>267.64600000000002</v>
      </c>
      <c r="O3464" s="11">
        <v>300.81099999999998</v>
      </c>
      <c r="P3464" s="11">
        <v>315.85300000000001</v>
      </c>
      <c r="Q3464" s="11">
        <v>306.62099999999998</v>
      </c>
      <c r="R3464" s="11">
        <v>288.63299999999998</v>
      </c>
      <c r="S3464" s="11">
        <v>288.19400000000002</v>
      </c>
      <c r="T3464" s="11">
        <v>316.95699999999999</v>
      </c>
      <c r="U3464" s="11">
        <v>276.423</v>
      </c>
      <c r="V3464" s="11">
        <v>212.476</v>
      </c>
      <c r="W3464" s="11">
        <v>186.34700000000001</v>
      </c>
      <c r="X3464" s="11">
        <v>177.679</v>
      </c>
      <c r="Y3464" s="11">
        <v>159.047</v>
      </c>
      <c r="Z3464" s="11">
        <v>97.247</v>
      </c>
      <c r="AA3464" s="11">
        <v>42.960999999999999</v>
      </c>
      <c r="AB3464" s="11">
        <v>10.064</v>
      </c>
      <c r="AC3464" s="11">
        <v>0.995</v>
      </c>
    </row>
    <row r="3465" spans="1:29" ht="11.5" hidden="1">
      <c r="A3465" s="15">
        <v>3448</v>
      </c>
      <c r="B3465" s="13" t="s">
        <v>1059</v>
      </c>
      <c r="C3465" s="21" t="s">
        <v>1298</v>
      </c>
      <c r="D3465" s="12"/>
      <c r="E3465" s="12">
        <v>752</v>
      </c>
      <c r="F3465" s="13" t="s">
        <v>1110</v>
      </c>
      <c r="G3465" s="12">
        <v>924</v>
      </c>
      <c r="H3465" s="12">
        <v>2010</v>
      </c>
      <c r="I3465" s="11">
        <v>270.041</v>
      </c>
      <c r="J3465" s="11">
        <v>247.13800000000001</v>
      </c>
      <c r="K3465" s="11">
        <v>236.846</v>
      </c>
      <c r="L3465" s="11">
        <v>313.64100000000002</v>
      </c>
      <c r="M3465" s="11">
        <v>305.79599999999999</v>
      </c>
      <c r="N3465" s="11">
        <v>279.80700000000002</v>
      </c>
      <c r="O3465" s="11">
        <v>282.245</v>
      </c>
      <c r="P3465" s="11">
        <v>312.01499999999999</v>
      </c>
      <c r="Q3465" s="11">
        <v>327.46300000000002</v>
      </c>
      <c r="R3465" s="11">
        <v>307.46800000000002</v>
      </c>
      <c r="S3465" s="11">
        <v>289.74299999999999</v>
      </c>
      <c r="T3465" s="11">
        <v>283.452</v>
      </c>
      <c r="U3465" s="11">
        <v>312.88600000000002</v>
      </c>
      <c r="V3465" s="11">
        <v>264.221</v>
      </c>
      <c r="W3465" s="11">
        <v>199.36699999999999</v>
      </c>
      <c r="X3465" s="11">
        <v>167.947</v>
      </c>
      <c r="Y3465" s="11">
        <v>145.773</v>
      </c>
      <c r="Z3465" s="11">
        <v>107.98399999999999</v>
      </c>
      <c r="AA3465" s="11">
        <v>46.261000000000003</v>
      </c>
      <c r="AB3465" s="11">
        <v>11.624000000000001</v>
      </c>
      <c r="AC3465" s="11">
        <v>1.2689999999999999</v>
      </c>
    </row>
    <row r="3466" spans="1:29" ht="11.5" hidden="1">
      <c r="A3466" s="15">
        <v>3449</v>
      </c>
      <c r="B3466" s="13" t="s">
        <v>1059</v>
      </c>
      <c r="C3466" s="21" t="s">
        <v>1298</v>
      </c>
      <c r="D3466" s="12"/>
      <c r="E3466" s="12">
        <v>752</v>
      </c>
      <c r="F3466" s="13" t="s">
        <v>1110</v>
      </c>
      <c r="G3466" s="12">
        <v>924</v>
      </c>
      <c r="H3466" s="12">
        <v>2015</v>
      </c>
      <c r="I3466" s="11">
        <v>285.892</v>
      </c>
      <c r="J3466" s="11">
        <v>282.67</v>
      </c>
      <c r="K3466" s="11">
        <v>252.83799999999999</v>
      </c>
      <c r="L3466" s="11">
        <v>243.83099999999999</v>
      </c>
      <c r="M3466" s="11">
        <v>340.44600000000003</v>
      </c>
      <c r="N3466" s="11">
        <v>326.82799999999997</v>
      </c>
      <c r="O3466" s="11">
        <v>297.83699999999999</v>
      </c>
      <c r="P3466" s="11">
        <v>293.73700000000002</v>
      </c>
      <c r="Q3466" s="11">
        <v>320.64499999999998</v>
      </c>
      <c r="R3466" s="11">
        <v>334.52199999999999</v>
      </c>
      <c r="S3466" s="11">
        <v>307.00599999999997</v>
      </c>
      <c r="T3466" s="11">
        <v>288.15800000000002</v>
      </c>
      <c r="U3466" s="11">
        <v>274.57100000000003</v>
      </c>
      <c r="V3466" s="11">
        <v>304.666</v>
      </c>
      <c r="W3466" s="11">
        <v>244.56800000000001</v>
      </c>
      <c r="X3466" s="11">
        <v>177.2</v>
      </c>
      <c r="Y3466" s="11">
        <v>138.99</v>
      </c>
      <c r="Z3466" s="11">
        <v>101.233</v>
      </c>
      <c r="AA3466" s="11">
        <v>53.524999999999999</v>
      </c>
      <c r="AB3466" s="11">
        <v>13.317</v>
      </c>
      <c r="AC3466" s="11">
        <v>1.613</v>
      </c>
    </row>
    <row r="3467" spans="1:29" ht="11.5" hidden="1">
      <c r="A3467" s="15">
        <v>3450</v>
      </c>
      <c r="B3467" s="13" t="s">
        <v>1059</v>
      </c>
      <c r="C3467" s="21" t="s">
        <v>1298</v>
      </c>
      <c r="D3467" s="12"/>
      <c r="E3467" s="12">
        <v>752</v>
      </c>
      <c r="F3467" s="13" t="s">
        <v>1110</v>
      </c>
      <c r="G3467" s="12">
        <v>924</v>
      </c>
      <c r="H3467" s="12">
        <v>2020</v>
      </c>
      <c r="I3467" s="11">
        <v>292.20999999999998</v>
      </c>
      <c r="J3467" s="11">
        <v>288.46300000000002</v>
      </c>
      <c r="K3467" s="11">
        <v>284.76100000000002</v>
      </c>
      <c r="L3467" s="11">
        <v>264.27600000000001</v>
      </c>
      <c r="M3467" s="11">
        <v>263.73899999999998</v>
      </c>
      <c r="N3467" s="11">
        <v>358.68900000000002</v>
      </c>
      <c r="O3467" s="11">
        <v>339.96800000000002</v>
      </c>
      <c r="P3467" s="11">
        <v>306.387</v>
      </c>
      <c r="Q3467" s="11">
        <v>298.86500000000001</v>
      </c>
      <c r="R3467" s="11">
        <v>323.05599999999998</v>
      </c>
      <c r="S3467" s="11">
        <v>334.43200000000002</v>
      </c>
      <c r="T3467" s="11">
        <v>304.74799999999999</v>
      </c>
      <c r="U3467" s="11">
        <v>283.39800000000002</v>
      </c>
      <c r="V3467" s="11">
        <v>266.31400000000002</v>
      </c>
      <c r="W3467" s="11">
        <v>289.34500000000003</v>
      </c>
      <c r="X3467" s="11">
        <v>223.81399999999999</v>
      </c>
      <c r="Y3467" s="11">
        <v>149.64400000000001</v>
      </c>
      <c r="Z3467" s="11">
        <v>98.697999999999993</v>
      </c>
      <c r="AA3467" s="11">
        <v>51.732999999999997</v>
      </c>
      <c r="AB3467" s="11">
        <v>15.951000000000001</v>
      </c>
      <c r="AC3467" s="11">
        <v>1.8320000000000001</v>
      </c>
    </row>
    <row r="3468" spans="1:29" ht="11.5" hidden="1">
      <c r="A3468" s="15">
        <v>3451</v>
      </c>
      <c r="B3468" s="13" t="s">
        <v>1059</v>
      </c>
      <c r="C3468" s="21" t="s">
        <v>1299</v>
      </c>
      <c r="D3468" s="12">
        <v>24</v>
      </c>
      <c r="E3468" s="12">
        <v>826</v>
      </c>
      <c r="F3468" s="13" t="s">
        <v>1110</v>
      </c>
      <c r="G3468" s="12">
        <v>924</v>
      </c>
      <c r="H3468" s="12">
        <v>1950</v>
      </c>
      <c r="I3468" s="11">
        <v>2131.9110000000001</v>
      </c>
      <c r="J3468" s="11">
        <v>1780.98</v>
      </c>
      <c r="K3468" s="11">
        <v>1649.771</v>
      </c>
      <c r="L3468" s="11">
        <v>1647.6559999999999</v>
      </c>
      <c r="M3468" s="11">
        <v>1762.0650000000001</v>
      </c>
      <c r="N3468" s="11">
        <v>1962.711</v>
      </c>
      <c r="O3468" s="11">
        <v>1774.405</v>
      </c>
      <c r="P3468" s="11">
        <v>1973.06</v>
      </c>
      <c r="Q3468" s="11">
        <v>1962.0350000000001</v>
      </c>
      <c r="R3468" s="11">
        <v>1853.403</v>
      </c>
      <c r="S3468" s="11">
        <v>1694.6880000000001</v>
      </c>
      <c r="T3468" s="11">
        <v>1519.3489999999999</v>
      </c>
      <c r="U3468" s="11">
        <v>1360.66</v>
      </c>
      <c r="V3468" s="11">
        <v>1177.92</v>
      </c>
      <c r="W3468" s="11">
        <v>930.22199999999998</v>
      </c>
      <c r="X3468" s="11">
        <v>611.56299999999999</v>
      </c>
      <c r="Y3468" s="11">
        <v>326.726</v>
      </c>
      <c r="Z3468" s="11">
        <v>124.756</v>
      </c>
      <c r="AA3468" s="11">
        <v>30.317</v>
      </c>
      <c r="AB3468" s="11">
        <v>4.1529999999999996</v>
      </c>
      <c r="AC3468" s="11">
        <v>0.26500000000000001</v>
      </c>
    </row>
    <row r="3469" spans="1:29" ht="11.5" hidden="1">
      <c r="A3469" s="15">
        <v>3452</v>
      </c>
      <c r="B3469" s="13" t="s">
        <v>1059</v>
      </c>
      <c r="C3469" s="21" t="s">
        <v>1299</v>
      </c>
      <c r="D3469" s="12">
        <v>24</v>
      </c>
      <c r="E3469" s="12">
        <v>826</v>
      </c>
      <c r="F3469" s="13" t="s">
        <v>1110</v>
      </c>
      <c r="G3469" s="12">
        <v>924</v>
      </c>
      <c r="H3469" s="12">
        <v>1955</v>
      </c>
      <c r="I3469" s="11">
        <v>1846.7919999999999</v>
      </c>
      <c r="J3469" s="11">
        <v>2088.3029999999999</v>
      </c>
      <c r="K3469" s="11">
        <v>1779.4590000000001</v>
      </c>
      <c r="L3469" s="11">
        <v>1648.567</v>
      </c>
      <c r="M3469" s="11">
        <v>1627.443</v>
      </c>
      <c r="N3469" s="11">
        <v>1732.1010000000001</v>
      </c>
      <c r="O3469" s="11">
        <v>1919.126</v>
      </c>
      <c r="P3469" s="11">
        <v>1726.6569999999999</v>
      </c>
      <c r="Q3469" s="11">
        <v>1922.9549999999999</v>
      </c>
      <c r="R3469" s="11">
        <v>1896.3489999999999</v>
      </c>
      <c r="S3469" s="11">
        <v>1789.663</v>
      </c>
      <c r="T3469" s="11">
        <v>1604.4079999999999</v>
      </c>
      <c r="U3469" s="11">
        <v>1420.2090000000001</v>
      </c>
      <c r="V3469" s="11">
        <v>1228.9970000000001</v>
      </c>
      <c r="W3469" s="11">
        <v>993.53899999999999</v>
      </c>
      <c r="X3469" s="11">
        <v>697.68299999999999</v>
      </c>
      <c r="Y3469" s="11">
        <v>383.82100000000003</v>
      </c>
      <c r="Z3469" s="11">
        <v>146.34</v>
      </c>
      <c r="AA3469" s="11">
        <v>37.246000000000002</v>
      </c>
      <c r="AB3469" s="11">
        <v>5.2610000000000001</v>
      </c>
      <c r="AC3469" s="11">
        <v>0.373</v>
      </c>
    </row>
    <row r="3470" spans="1:29" ht="11.5" hidden="1">
      <c r="A3470" s="15">
        <v>3453</v>
      </c>
      <c r="B3470" s="13" t="s">
        <v>1059</v>
      </c>
      <c r="C3470" s="21" t="s">
        <v>1299</v>
      </c>
      <c r="D3470" s="12">
        <v>24</v>
      </c>
      <c r="E3470" s="12">
        <v>826</v>
      </c>
      <c r="F3470" s="13" t="s">
        <v>1110</v>
      </c>
      <c r="G3470" s="12">
        <v>924</v>
      </c>
      <c r="H3470" s="12">
        <v>1960</v>
      </c>
      <c r="I3470" s="11">
        <v>1996.934</v>
      </c>
      <c r="J3470" s="11">
        <v>1832.944</v>
      </c>
      <c r="K3470" s="11">
        <v>2081.5639999999999</v>
      </c>
      <c r="L3470" s="11">
        <v>1800.2729999999999</v>
      </c>
      <c r="M3470" s="11">
        <v>1666.925</v>
      </c>
      <c r="N3470" s="11">
        <v>1624.2339999999999</v>
      </c>
      <c r="O3470" s="11">
        <v>1706.8440000000001</v>
      </c>
      <c r="P3470" s="11">
        <v>1886.03</v>
      </c>
      <c r="Q3470" s="11">
        <v>1715.028</v>
      </c>
      <c r="R3470" s="11">
        <v>1887.2850000000001</v>
      </c>
      <c r="S3470" s="11">
        <v>1850.367</v>
      </c>
      <c r="T3470" s="11">
        <v>1724.575</v>
      </c>
      <c r="U3470" s="11">
        <v>1517.171</v>
      </c>
      <c r="V3470" s="11">
        <v>1297.0640000000001</v>
      </c>
      <c r="W3470" s="11">
        <v>1054.771</v>
      </c>
      <c r="X3470" s="11">
        <v>754.72500000000002</v>
      </c>
      <c r="Y3470" s="11">
        <v>450.23399999999998</v>
      </c>
      <c r="Z3470" s="11">
        <v>179.82300000000001</v>
      </c>
      <c r="AA3470" s="11">
        <v>45.685000000000002</v>
      </c>
      <c r="AB3470" s="11">
        <v>6.8140000000000001</v>
      </c>
      <c r="AC3470" s="11">
        <v>0.495</v>
      </c>
    </row>
    <row r="3471" spans="1:29" ht="11.5" hidden="1">
      <c r="A3471" s="15">
        <v>3454</v>
      </c>
      <c r="B3471" s="13" t="s">
        <v>1059</v>
      </c>
      <c r="C3471" s="21" t="s">
        <v>1299</v>
      </c>
      <c r="D3471" s="12">
        <v>24</v>
      </c>
      <c r="E3471" s="12">
        <v>826</v>
      </c>
      <c r="F3471" s="13" t="s">
        <v>1110</v>
      </c>
      <c r="G3471" s="12">
        <v>924</v>
      </c>
      <c r="H3471" s="12">
        <v>1965</v>
      </c>
      <c r="I3471" s="11">
        <v>2341.6799999999998</v>
      </c>
      <c r="J3471" s="11">
        <v>1974.7439999999999</v>
      </c>
      <c r="K3471" s="11">
        <v>1833.384</v>
      </c>
      <c r="L3471" s="11">
        <v>2068.9290000000001</v>
      </c>
      <c r="M3471" s="11">
        <v>1789.662</v>
      </c>
      <c r="N3471" s="11">
        <v>1664.9780000000001</v>
      </c>
      <c r="O3471" s="11">
        <v>1613.54</v>
      </c>
      <c r="P3471" s="11">
        <v>1705.1679999999999</v>
      </c>
      <c r="Q3471" s="11">
        <v>1876.6</v>
      </c>
      <c r="R3471" s="11">
        <v>1677.9659999999999</v>
      </c>
      <c r="S3471" s="11">
        <v>1839.6880000000001</v>
      </c>
      <c r="T3471" s="11">
        <v>1797.08</v>
      </c>
      <c r="U3471" s="11">
        <v>1642.6210000000001</v>
      </c>
      <c r="V3471" s="11">
        <v>1388.347</v>
      </c>
      <c r="W3471" s="11">
        <v>1109.827</v>
      </c>
      <c r="X3471" s="11">
        <v>826.2</v>
      </c>
      <c r="Y3471" s="11">
        <v>500.19900000000001</v>
      </c>
      <c r="Z3471" s="11">
        <v>217.21100000000001</v>
      </c>
      <c r="AA3471" s="11">
        <v>58.780999999999999</v>
      </c>
      <c r="AB3471" s="11">
        <v>8.6850000000000005</v>
      </c>
      <c r="AC3471" s="11">
        <v>0.68500000000000005</v>
      </c>
    </row>
    <row r="3472" spans="1:29" ht="11.5" hidden="1">
      <c r="A3472" s="15">
        <v>3455</v>
      </c>
      <c r="B3472" s="13" t="s">
        <v>1059</v>
      </c>
      <c r="C3472" s="21" t="s">
        <v>1299</v>
      </c>
      <c r="D3472" s="12">
        <v>24</v>
      </c>
      <c r="E3472" s="12">
        <v>826</v>
      </c>
      <c r="F3472" s="13" t="s">
        <v>1110</v>
      </c>
      <c r="G3472" s="12">
        <v>924</v>
      </c>
      <c r="H3472" s="12">
        <v>1970</v>
      </c>
      <c r="I3472" s="11">
        <v>2282.239</v>
      </c>
      <c r="J3472" s="11">
        <v>2305.2179999999998</v>
      </c>
      <c r="K3472" s="11">
        <v>1960.28</v>
      </c>
      <c r="L3472" s="11">
        <v>1853.8109999999999</v>
      </c>
      <c r="M3472" s="11">
        <v>2102.7539999999999</v>
      </c>
      <c r="N3472" s="11">
        <v>1763.7650000000001</v>
      </c>
      <c r="O3472" s="11">
        <v>1623.7950000000001</v>
      </c>
      <c r="P3472" s="11">
        <v>1590.624</v>
      </c>
      <c r="Q3472" s="11">
        <v>1685.021</v>
      </c>
      <c r="R3472" s="11">
        <v>1846.0309999999999</v>
      </c>
      <c r="S3472" s="11">
        <v>1634.04</v>
      </c>
      <c r="T3472" s="11">
        <v>1773.0319999999999</v>
      </c>
      <c r="U3472" s="11">
        <v>1706.3579999999999</v>
      </c>
      <c r="V3472" s="11">
        <v>1510.2349999999999</v>
      </c>
      <c r="W3472" s="11">
        <v>1206.9110000000001</v>
      </c>
      <c r="X3472" s="11">
        <v>866.846</v>
      </c>
      <c r="Y3472" s="11">
        <v>546.05700000000002</v>
      </c>
      <c r="Z3472" s="11">
        <v>255.202</v>
      </c>
      <c r="AA3472" s="11">
        <v>76.441999999999993</v>
      </c>
      <c r="AB3472" s="11">
        <v>12.446</v>
      </c>
      <c r="AC3472" s="11">
        <v>0.98899999999999999</v>
      </c>
    </row>
    <row r="3473" spans="1:29" ht="11.5" hidden="1">
      <c r="A3473" s="15">
        <v>3456</v>
      </c>
      <c r="B3473" s="13" t="s">
        <v>1059</v>
      </c>
      <c r="C3473" s="21" t="s">
        <v>1299</v>
      </c>
      <c r="D3473" s="12">
        <v>24</v>
      </c>
      <c r="E3473" s="12">
        <v>826</v>
      </c>
      <c r="F3473" s="13" t="s">
        <v>1110</v>
      </c>
      <c r="G3473" s="12">
        <v>924</v>
      </c>
      <c r="H3473" s="12">
        <v>1975</v>
      </c>
      <c r="I3473" s="11">
        <v>1899.521</v>
      </c>
      <c r="J3473" s="11">
        <v>2232.527</v>
      </c>
      <c r="K3473" s="11">
        <v>2289.0410000000002</v>
      </c>
      <c r="L3473" s="11">
        <v>1988.021</v>
      </c>
      <c r="M3473" s="11">
        <v>1878.268</v>
      </c>
      <c r="N3473" s="11">
        <v>2083.085</v>
      </c>
      <c r="O3473" s="11">
        <v>1733.9639999999999</v>
      </c>
      <c r="P3473" s="11">
        <v>1604.1769999999999</v>
      </c>
      <c r="Q3473" s="11">
        <v>1569.5070000000001</v>
      </c>
      <c r="R3473" s="11">
        <v>1657.288</v>
      </c>
      <c r="S3473" s="11">
        <v>1801.038</v>
      </c>
      <c r="T3473" s="11">
        <v>1580.021</v>
      </c>
      <c r="U3473" s="11">
        <v>1686.4480000000001</v>
      </c>
      <c r="V3473" s="11">
        <v>1571.318</v>
      </c>
      <c r="W3473" s="11">
        <v>1320.3710000000001</v>
      </c>
      <c r="X3473" s="11">
        <v>953.98199999999997</v>
      </c>
      <c r="Y3473" s="11">
        <v>594.24199999999996</v>
      </c>
      <c r="Z3473" s="11">
        <v>284.55599999999998</v>
      </c>
      <c r="AA3473" s="11">
        <v>91.763000000000005</v>
      </c>
      <c r="AB3473" s="11">
        <v>16.315000000000001</v>
      </c>
      <c r="AC3473" s="11">
        <v>1.4219999999999999</v>
      </c>
    </row>
    <row r="3474" spans="1:29" ht="11.5" hidden="1">
      <c r="A3474" s="15">
        <v>3457</v>
      </c>
      <c r="B3474" s="13" t="s">
        <v>1059</v>
      </c>
      <c r="C3474" s="21" t="s">
        <v>1299</v>
      </c>
      <c r="D3474" s="12">
        <v>24</v>
      </c>
      <c r="E3474" s="12">
        <v>826</v>
      </c>
      <c r="F3474" s="13" t="s">
        <v>1110</v>
      </c>
      <c r="G3474" s="12">
        <v>924</v>
      </c>
      <c r="H3474" s="12">
        <v>1980</v>
      </c>
      <c r="I3474" s="11">
        <v>1646.252</v>
      </c>
      <c r="J3474" s="11">
        <v>1876.5340000000001</v>
      </c>
      <c r="K3474" s="11">
        <v>2226.4110000000001</v>
      </c>
      <c r="L3474" s="11">
        <v>2314.3530000000001</v>
      </c>
      <c r="M3474" s="11">
        <v>2017.5129999999999</v>
      </c>
      <c r="N3474" s="11">
        <v>1870.6420000000001</v>
      </c>
      <c r="O3474" s="11">
        <v>2063.8409999999999</v>
      </c>
      <c r="P3474" s="11">
        <v>1721.3779999999999</v>
      </c>
      <c r="Q3474" s="11">
        <v>1591.816</v>
      </c>
      <c r="R3474" s="11">
        <v>1553.8209999999999</v>
      </c>
      <c r="S3474" s="11">
        <v>1622.2950000000001</v>
      </c>
      <c r="T3474" s="11">
        <v>1740.164</v>
      </c>
      <c r="U3474" s="11">
        <v>1504.2750000000001</v>
      </c>
      <c r="V3474" s="11">
        <v>1560.0920000000001</v>
      </c>
      <c r="W3474" s="11">
        <v>1383.77</v>
      </c>
      <c r="X3474" s="11">
        <v>1062.806</v>
      </c>
      <c r="Y3474" s="11">
        <v>659.048</v>
      </c>
      <c r="Z3474" s="11">
        <v>317.73</v>
      </c>
      <c r="AA3474" s="11">
        <v>105.28</v>
      </c>
      <c r="AB3474" s="11">
        <v>20.303000000000001</v>
      </c>
      <c r="AC3474" s="11">
        <v>1.946</v>
      </c>
    </row>
    <row r="3475" spans="1:29" ht="11.5" hidden="1">
      <c r="A3475" s="15">
        <v>3458</v>
      </c>
      <c r="B3475" s="13" t="s">
        <v>1059</v>
      </c>
      <c r="C3475" s="21" t="s">
        <v>1299</v>
      </c>
      <c r="D3475" s="12">
        <v>24</v>
      </c>
      <c r="E3475" s="12">
        <v>826</v>
      </c>
      <c r="F3475" s="13" t="s">
        <v>1110</v>
      </c>
      <c r="G3475" s="12">
        <v>924</v>
      </c>
      <c r="H3475" s="12">
        <v>1985</v>
      </c>
      <c r="I3475" s="11">
        <v>1750.847</v>
      </c>
      <c r="J3475" s="11">
        <v>1641.867</v>
      </c>
      <c r="K3475" s="11">
        <v>1873.124</v>
      </c>
      <c r="L3475" s="11">
        <v>2238.52</v>
      </c>
      <c r="M3475" s="11">
        <v>2353.2860000000001</v>
      </c>
      <c r="N3475" s="11">
        <v>2003.5809999999999</v>
      </c>
      <c r="O3475" s="11">
        <v>1845.046</v>
      </c>
      <c r="P3475" s="11">
        <v>2058.8789999999999</v>
      </c>
      <c r="Q3475" s="11">
        <v>1705.3219999999999</v>
      </c>
      <c r="R3475" s="11">
        <v>1573.365</v>
      </c>
      <c r="S3475" s="11">
        <v>1526.53</v>
      </c>
      <c r="T3475" s="11">
        <v>1574.8620000000001</v>
      </c>
      <c r="U3475" s="11">
        <v>1658.7639999999999</v>
      </c>
      <c r="V3475" s="11">
        <v>1394.165</v>
      </c>
      <c r="W3475" s="11">
        <v>1381.1790000000001</v>
      </c>
      <c r="X3475" s="11">
        <v>1132.18</v>
      </c>
      <c r="Y3475" s="11">
        <v>753.221</v>
      </c>
      <c r="Z3475" s="11">
        <v>370.22699999999998</v>
      </c>
      <c r="AA3475" s="11">
        <v>125.125</v>
      </c>
      <c r="AB3475" s="11">
        <v>25.289000000000001</v>
      </c>
      <c r="AC3475" s="11">
        <v>2.6739999999999999</v>
      </c>
    </row>
    <row r="3476" spans="1:29" ht="11.5" hidden="1">
      <c r="A3476" s="15">
        <v>3459</v>
      </c>
      <c r="B3476" s="13" t="s">
        <v>1059</v>
      </c>
      <c r="C3476" s="21" t="s">
        <v>1299</v>
      </c>
      <c r="D3476" s="12">
        <v>24</v>
      </c>
      <c r="E3476" s="12">
        <v>826</v>
      </c>
      <c r="F3476" s="13" t="s">
        <v>1110</v>
      </c>
      <c r="G3476" s="12">
        <v>924</v>
      </c>
      <c r="H3476" s="12">
        <v>1990</v>
      </c>
      <c r="I3476" s="11">
        <v>1869.402</v>
      </c>
      <c r="J3476" s="11">
        <v>1765.3240000000001</v>
      </c>
      <c r="K3476" s="11">
        <v>1657.125</v>
      </c>
      <c r="L3476" s="11">
        <v>1890.9169999999999</v>
      </c>
      <c r="M3476" s="11">
        <v>2261.4079999999999</v>
      </c>
      <c r="N3476" s="11">
        <v>2352.3209999999999</v>
      </c>
      <c r="O3476" s="11">
        <v>2014.652</v>
      </c>
      <c r="P3476" s="11">
        <v>1859.116</v>
      </c>
      <c r="Q3476" s="11">
        <v>2053.0059999999999</v>
      </c>
      <c r="R3476" s="11">
        <v>1692.7539999999999</v>
      </c>
      <c r="S3476" s="11">
        <v>1548.451</v>
      </c>
      <c r="T3476" s="11">
        <v>1486.597</v>
      </c>
      <c r="U3476" s="11">
        <v>1509.537</v>
      </c>
      <c r="V3476" s="11">
        <v>1546.4860000000001</v>
      </c>
      <c r="W3476" s="11">
        <v>1248.1790000000001</v>
      </c>
      <c r="X3476" s="11">
        <v>1148.5170000000001</v>
      </c>
      <c r="Y3476" s="11">
        <v>828.82500000000005</v>
      </c>
      <c r="Z3476" s="11">
        <v>440.69499999999999</v>
      </c>
      <c r="AA3476" s="11">
        <v>153.63200000000001</v>
      </c>
      <c r="AB3476" s="11">
        <v>31.774000000000001</v>
      </c>
      <c r="AC3476" s="11">
        <v>3.5590000000000002</v>
      </c>
    </row>
    <row r="3477" spans="1:29" ht="11.5" hidden="1">
      <c r="A3477" s="15">
        <v>3460</v>
      </c>
      <c r="B3477" s="13" t="s">
        <v>1059</v>
      </c>
      <c r="C3477" s="21" t="s">
        <v>1299</v>
      </c>
      <c r="D3477" s="12">
        <v>24</v>
      </c>
      <c r="E3477" s="12">
        <v>826</v>
      </c>
      <c r="F3477" s="13" t="s">
        <v>1110</v>
      </c>
      <c r="G3477" s="12">
        <v>924</v>
      </c>
      <c r="H3477" s="12">
        <v>1995</v>
      </c>
      <c r="I3477" s="11">
        <v>1860.4570000000001</v>
      </c>
      <c r="J3477" s="11">
        <v>1873.3340000000001</v>
      </c>
      <c r="K3477" s="11">
        <v>1775.2090000000001</v>
      </c>
      <c r="L3477" s="11">
        <v>1675.3230000000001</v>
      </c>
      <c r="M3477" s="11">
        <v>1935.4469999999999</v>
      </c>
      <c r="N3477" s="11">
        <v>2289.8910000000001</v>
      </c>
      <c r="O3477" s="11">
        <v>2347.6469999999999</v>
      </c>
      <c r="P3477" s="11">
        <v>2021.0129999999999</v>
      </c>
      <c r="Q3477" s="11">
        <v>1861.1790000000001</v>
      </c>
      <c r="R3477" s="11">
        <v>2038.319</v>
      </c>
      <c r="S3477" s="11">
        <v>1676.6410000000001</v>
      </c>
      <c r="T3477" s="11">
        <v>1519.9680000000001</v>
      </c>
      <c r="U3477" s="11">
        <v>1435.7360000000001</v>
      </c>
      <c r="V3477" s="11">
        <v>1416.4970000000001</v>
      </c>
      <c r="W3477" s="11">
        <v>1390.566</v>
      </c>
      <c r="X3477" s="11">
        <v>1050.2</v>
      </c>
      <c r="Y3477" s="11">
        <v>857.851</v>
      </c>
      <c r="Z3477" s="11">
        <v>502.26100000000002</v>
      </c>
      <c r="AA3477" s="11">
        <v>191.68100000000001</v>
      </c>
      <c r="AB3477" s="11">
        <v>41.061</v>
      </c>
      <c r="AC3477" s="11">
        <v>4.6779999999999999</v>
      </c>
    </row>
    <row r="3478" spans="1:29" ht="11.5" hidden="1">
      <c r="A3478" s="15">
        <v>3461</v>
      </c>
      <c r="B3478" s="13" t="s">
        <v>1059</v>
      </c>
      <c r="C3478" s="21" t="s">
        <v>1299</v>
      </c>
      <c r="D3478" s="12">
        <v>24</v>
      </c>
      <c r="E3478" s="12">
        <v>826</v>
      </c>
      <c r="F3478" s="13" t="s">
        <v>1110</v>
      </c>
      <c r="G3478" s="12">
        <v>924</v>
      </c>
      <c r="H3478" s="12">
        <v>2000</v>
      </c>
      <c r="I3478" s="11">
        <v>1731.377</v>
      </c>
      <c r="J3478" s="11">
        <v>1857.29</v>
      </c>
      <c r="K3478" s="11">
        <v>1879.848</v>
      </c>
      <c r="L3478" s="11">
        <v>1778.556</v>
      </c>
      <c r="M3478" s="11">
        <v>1753.9369999999999</v>
      </c>
      <c r="N3478" s="11">
        <v>2039.8219999999999</v>
      </c>
      <c r="O3478" s="11">
        <v>2341.8310000000001</v>
      </c>
      <c r="P3478" s="11">
        <v>2352.3020000000001</v>
      </c>
      <c r="Q3478" s="11">
        <v>2024.319</v>
      </c>
      <c r="R3478" s="11">
        <v>1857.9849999999999</v>
      </c>
      <c r="S3478" s="11">
        <v>2017.0429999999999</v>
      </c>
      <c r="T3478" s="11">
        <v>1650.549</v>
      </c>
      <c r="U3478" s="11">
        <v>1478.653</v>
      </c>
      <c r="V3478" s="11">
        <v>1367.99</v>
      </c>
      <c r="W3478" s="11">
        <v>1288.8399999999999</v>
      </c>
      <c r="X3478" s="11">
        <v>1180.558</v>
      </c>
      <c r="Y3478" s="11">
        <v>802.98400000000004</v>
      </c>
      <c r="Z3478" s="11">
        <v>529.44899999999996</v>
      </c>
      <c r="AA3478" s="11">
        <v>221.55699999999999</v>
      </c>
      <c r="AB3478" s="11">
        <v>50.951000000000001</v>
      </c>
      <c r="AC3478" s="11">
        <v>5.9</v>
      </c>
    </row>
    <row r="3479" spans="1:29" ht="11.5" hidden="1">
      <c r="A3479" s="15">
        <v>3462</v>
      </c>
      <c r="B3479" s="13" t="s">
        <v>1059</v>
      </c>
      <c r="C3479" s="21" t="s">
        <v>1299</v>
      </c>
      <c r="D3479" s="12">
        <v>24</v>
      </c>
      <c r="E3479" s="12">
        <v>826</v>
      </c>
      <c r="F3479" s="13" t="s">
        <v>1110</v>
      </c>
      <c r="G3479" s="12">
        <v>924</v>
      </c>
      <c r="H3479" s="12">
        <v>2005</v>
      </c>
      <c r="I3479" s="11">
        <v>1686.9</v>
      </c>
      <c r="J3479" s="11">
        <v>1735.855</v>
      </c>
      <c r="K3479" s="11">
        <v>1860.1420000000001</v>
      </c>
      <c r="L3479" s="11">
        <v>1923.8320000000001</v>
      </c>
      <c r="M3479" s="11">
        <v>1923.5820000000001</v>
      </c>
      <c r="N3479" s="11">
        <v>1886.172</v>
      </c>
      <c r="O3479" s="11">
        <v>2104.3739999999998</v>
      </c>
      <c r="P3479" s="11">
        <v>2365.578</v>
      </c>
      <c r="Q3479" s="11">
        <v>2353.319</v>
      </c>
      <c r="R3479" s="11">
        <v>2011.325</v>
      </c>
      <c r="S3479" s="11">
        <v>1829.883</v>
      </c>
      <c r="T3479" s="11">
        <v>1971.655</v>
      </c>
      <c r="U3479" s="11">
        <v>1598.3520000000001</v>
      </c>
      <c r="V3479" s="11">
        <v>1408.3030000000001</v>
      </c>
      <c r="W3479" s="11">
        <v>1262.722</v>
      </c>
      <c r="X3479" s="11">
        <v>1114.3810000000001</v>
      </c>
      <c r="Y3479" s="11">
        <v>912.322</v>
      </c>
      <c r="Z3479" s="11">
        <v>510.899</v>
      </c>
      <c r="AA3479" s="11">
        <v>242.22800000000001</v>
      </c>
      <c r="AB3479" s="11">
        <v>61.142000000000003</v>
      </c>
      <c r="AC3479" s="11">
        <v>7.5019999999999998</v>
      </c>
    </row>
    <row r="3480" spans="1:29" ht="11.5" hidden="1">
      <c r="A3480" s="15">
        <v>3463</v>
      </c>
      <c r="B3480" s="13" t="s">
        <v>1059</v>
      </c>
      <c r="C3480" s="21" t="s">
        <v>1299</v>
      </c>
      <c r="D3480" s="12">
        <v>24</v>
      </c>
      <c r="E3480" s="12">
        <v>826</v>
      </c>
      <c r="F3480" s="13" t="s">
        <v>1110</v>
      </c>
      <c r="G3480" s="12">
        <v>924</v>
      </c>
      <c r="H3480" s="12">
        <v>2010</v>
      </c>
      <c r="I3480" s="11">
        <v>1904.1479999999999</v>
      </c>
      <c r="J3480" s="11">
        <v>1717.424</v>
      </c>
      <c r="K3480" s="11">
        <v>1798.2829999999999</v>
      </c>
      <c r="L3480" s="11">
        <v>1960.96</v>
      </c>
      <c r="M3480" s="11">
        <v>2142.627</v>
      </c>
      <c r="N3480" s="11">
        <v>2170.8919999999998</v>
      </c>
      <c r="O3480" s="11">
        <v>2077.4349999999999</v>
      </c>
      <c r="P3480" s="11">
        <v>2128.6889999999999</v>
      </c>
      <c r="Q3480" s="11">
        <v>2353.1039999999998</v>
      </c>
      <c r="R3480" s="11">
        <v>2342.8339999999998</v>
      </c>
      <c r="S3480" s="11">
        <v>2053.248</v>
      </c>
      <c r="T3480" s="11">
        <v>1839.713</v>
      </c>
      <c r="U3480" s="11">
        <v>1948.0329999999999</v>
      </c>
      <c r="V3480" s="11">
        <v>1546.84</v>
      </c>
      <c r="W3480" s="11">
        <v>1315.018</v>
      </c>
      <c r="X3480" s="11">
        <v>1128.893</v>
      </c>
      <c r="Y3480" s="11">
        <v>919.00900000000001</v>
      </c>
      <c r="Z3480" s="11">
        <v>606.85900000000004</v>
      </c>
      <c r="AA3480" s="11">
        <v>249.084</v>
      </c>
      <c r="AB3480" s="11">
        <v>71.774000000000001</v>
      </c>
      <c r="AC3480" s="11">
        <v>9.6539999999999999</v>
      </c>
    </row>
    <row r="3481" spans="1:29" ht="11.5" hidden="1">
      <c r="A3481" s="15">
        <v>3464</v>
      </c>
      <c r="B3481" s="13" t="s">
        <v>1059</v>
      </c>
      <c r="C3481" s="21" t="s">
        <v>1299</v>
      </c>
      <c r="D3481" s="12">
        <v>24</v>
      </c>
      <c r="E3481" s="12">
        <v>826</v>
      </c>
      <c r="F3481" s="13" t="s">
        <v>1110</v>
      </c>
      <c r="G3481" s="12">
        <v>924</v>
      </c>
      <c r="H3481" s="12">
        <v>2015</v>
      </c>
      <c r="I3481" s="11">
        <v>1994.566</v>
      </c>
      <c r="J3481" s="11">
        <v>1920.3920000000001</v>
      </c>
      <c r="K3481" s="11">
        <v>1731.0450000000001</v>
      </c>
      <c r="L3481" s="11">
        <v>1872.4580000000001</v>
      </c>
      <c r="M3481" s="11">
        <v>2089.9810000000002</v>
      </c>
      <c r="N3481" s="11">
        <v>2261.2049999999999</v>
      </c>
      <c r="O3481" s="11">
        <v>2255.3960000000002</v>
      </c>
      <c r="P3481" s="11">
        <v>2130.712</v>
      </c>
      <c r="Q3481" s="11">
        <v>2157.6660000000002</v>
      </c>
      <c r="R3481" s="11">
        <v>2361.741</v>
      </c>
      <c r="S3481" s="11">
        <v>2333.924</v>
      </c>
      <c r="T3481" s="11">
        <v>2029.519</v>
      </c>
      <c r="U3481" s="11">
        <v>1799.2629999999999</v>
      </c>
      <c r="V3481" s="11">
        <v>1876.326</v>
      </c>
      <c r="W3481" s="11">
        <v>1452.2819999999999</v>
      </c>
      <c r="X3481" s="11">
        <v>1178.596</v>
      </c>
      <c r="Y3481" s="11">
        <v>924.71199999999999</v>
      </c>
      <c r="Z3481" s="11">
        <v>632.12199999999996</v>
      </c>
      <c r="AA3481" s="11">
        <v>307.34300000000002</v>
      </c>
      <c r="AB3481" s="11">
        <v>77.591999999999999</v>
      </c>
      <c r="AC3481" s="11">
        <v>11.81</v>
      </c>
    </row>
    <row r="3482" spans="1:29" ht="11.5" hidden="1">
      <c r="A3482" s="15">
        <v>3465</v>
      </c>
      <c r="B3482" s="13" t="s">
        <v>1059</v>
      </c>
      <c r="C3482" s="21" t="s">
        <v>1299</v>
      </c>
      <c r="D3482" s="12">
        <v>24</v>
      </c>
      <c r="E3482" s="12">
        <v>826</v>
      </c>
      <c r="F3482" s="13" t="s">
        <v>1110</v>
      </c>
      <c r="G3482" s="12">
        <v>924</v>
      </c>
      <c r="H3482" s="12">
        <v>2020</v>
      </c>
      <c r="I3482" s="11">
        <v>1915.127</v>
      </c>
      <c r="J3482" s="11">
        <v>2011.0160000000001</v>
      </c>
      <c r="K3482" s="11">
        <v>1933.97</v>
      </c>
      <c r="L3482" s="11">
        <v>1805.5219999999999</v>
      </c>
      <c r="M3482" s="11">
        <v>2001.9659999999999</v>
      </c>
      <c r="N3482" s="11">
        <v>2208.9290000000001</v>
      </c>
      <c r="O3482" s="11">
        <v>2345.7739999999999</v>
      </c>
      <c r="P3482" s="11">
        <v>2308.36</v>
      </c>
      <c r="Q3482" s="11">
        <v>2159.877</v>
      </c>
      <c r="R3482" s="11">
        <v>2167.7779999999998</v>
      </c>
      <c r="S3482" s="11">
        <v>2353.1190000000001</v>
      </c>
      <c r="T3482" s="11">
        <v>2306.5369999999998</v>
      </c>
      <c r="U3482" s="11">
        <v>1985.1769999999999</v>
      </c>
      <c r="V3482" s="11">
        <v>1734.37</v>
      </c>
      <c r="W3482" s="11">
        <v>1763.8530000000001</v>
      </c>
      <c r="X3482" s="11">
        <v>1304.7090000000001</v>
      </c>
      <c r="Y3482" s="11">
        <v>969.61099999999999</v>
      </c>
      <c r="Z3482" s="11">
        <v>638.89200000000005</v>
      </c>
      <c r="AA3482" s="11">
        <v>320.625</v>
      </c>
      <c r="AB3482" s="11">
        <v>95.558999999999997</v>
      </c>
      <c r="AC3482" s="11">
        <v>12.818</v>
      </c>
    </row>
    <row r="3483" spans="1:29" ht="11.5" hidden="1">
      <c r="A3483" s="26">
        <v>3466</v>
      </c>
      <c r="B3483" s="24" t="s">
        <v>1059</v>
      </c>
      <c r="C3483" s="25" t="s">
        <v>1300</v>
      </c>
      <c r="D3483" s="23"/>
      <c r="E3483" s="23">
        <v>925</v>
      </c>
      <c r="F3483" s="24" t="s">
        <v>1109</v>
      </c>
      <c r="G3483" s="23">
        <v>917</v>
      </c>
      <c r="H3483" s="23">
        <v>1950</v>
      </c>
      <c r="I3483" s="22">
        <v>5305.6940000000004</v>
      </c>
      <c r="J3483" s="22">
        <v>4595.4560000000001</v>
      </c>
      <c r="K3483" s="22">
        <v>4895.0069999999996</v>
      </c>
      <c r="L3483" s="22">
        <v>5117.7560000000003</v>
      </c>
      <c r="M3483" s="22">
        <v>4969.9560000000001</v>
      </c>
      <c r="N3483" s="22">
        <v>4646.6790000000001</v>
      </c>
      <c r="O3483" s="22">
        <v>3403.5740000000001</v>
      </c>
      <c r="P3483" s="22">
        <v>3969.8449999999998</v>
      </c>
      <c r="Q3483" s="22">
        <v>3703.3879999999999</v>
      </c>
      <c r="R3483" s="22">
        <v>3300.8760000000002</v>
      </c>
      <c r="S3483" s="22">
        <v>2870.0430000000001</v>
      </c>
      <c r="T3483" s="22">
        <v>2450.8589999999999</v>
      </c>
      <c r="U3483" s="22">
        <v>2182.6999999999998</v>
      </c>
      <c r="V3483" s="22">
        <v>1756.6890000000001</v>
      </c>
      <c r="W3483" s="22">
        <v>1311.298</v>
      </c>
      <c r="X3483" s="22">
        <v>863.8</v>
      </c>
      <c r="Y3483" s="22">
        <v>451.44400000000002</v>
      </c>
      <c r="Z3483" s="22">
        <v>181.04599999999999</v>
      </c>
      <c r="AA3483" s="22">
        <v>49.258000000000003</v>
      </c>
      <c r="AB3483" s="22">
        <v>9.6920000000000002</v>
      </c>
      <c r="AC3483" s="22">
        <v>0.89900000000000002</v>
      </c>
    </row>
    <row r="3484" spans="1:29" ht="11.5" hidden="1">
      <c r="A3484" s="26">
        <v>3467</v>
      </c>
      <c r="B3484" s="24" t="s">
        <v>1059</v>
      </c>
      <c r="C3484" s="25" t="s">
        <v>1300</v>
      </c>
      <c r="D3484" s="23"/>
      <c r="E3484" s="23">
        <v>925</v>
      </c>
      <c r="F3484" s="24" t="s">
        <v>1109</v>
      </c>
      <c r="G3484" s="23">
        <v>917</v>
      </c>
      <c r="H3484" s="23">
        <v>1955</v>
      </c>
      <c r="I3484" s="22">
        <v>5241.7539999999999</v>
      </c>
      <c r="J3484" s="22">
        <v>5212.8810000000003</v>
      </c>
      <c r="K3484" s="22">
        <v>4575.5320000000002</v>
      </c>
      <c r="L3484" s="22">
        <v>4830.4369999999999</v>
      </c>
      <c r="M3484" s="22">
        <v>4976.2190000000001</v>
      </c>
      <c r="N3484" s="22">
        <v>4812.9620000000004</v>
      </c>
      <c r="O3484" s="22">
        <v>4510.0169999999998</v>
      </c>
      <c r="P3484" s="22">
        <v>3309.067</v>
      </c>
      <c r="Q3484" s="22">
        <v>3871.212</v>
      </c>
      <c r="R3484" s="22">
        <v>3610.08</v>
      </c>
      <c r="S3484" s="22">
        <v>3195.4349999999999</v>
      </c>
      <c r="T3484" s="22">
        <v>2747.5859999999998</v>
      </c>
      <c r="U3484" s="22">
        <v>2303.0659999999998</v>
      </c>
      <c r="V3484" s="22">
        <v>1960.489</v>
      </c>
      <c r="W3484" s="22">
        <v>1454.848</v>
      </c>
      <c r="X3484" s="22">
        <v>950.31200000000001</v>
      </c>
      <c r="Y3484" s="22">
        <v>520.45600000000002</v>
      </c>
      <c r="Z3484" s="22">
        <v>195.80699999999999</v>
      </c>
      <c r="AA3484" s="22">
        <v>52.485999999999997</v>
      </c>
      <c r="AB3484" s="22">
        <v>9.4339999999999993</v>
      </c>
      <c r="AC3484" s="22">
        <v>1.1399999999999999</v>
      </c>
    </row>
    <row r="3485" spans="1:29" ht="11.5" hidden="1">
      <c r="A3485" s="26">
        <v>3468</v>
      </c>
      <c r="B3485" s="24" t="s">
        <v>1059</v>
      </c>
      <c r="C3485" s="25" t="s">
        <v>1300</v>
      </c>
      <c r="D3485" s="23"/>
      <c r="E3485" s="23">
        <v>925</v>
      </c>
      <c r="F3485" s="24" t="s">
        <v>1109</v>
      </c>
      <c r="G3485" s="23">
        <v>917</v>
      </c>
      <c r="H3485" s="23">
        <v>1960</v>
      </c>
      <c r="I3485" s="22">
        <v>5401.951</v>
      </c>
      <c r="J3485" s="22">
        <v>5182.6289999999999</v>
      </c>
      <c r="K3485" s="22">
        <v>5179.7470000000003</v>
      </c>
      <c r="L3485" s="22">
        <v>4512.8059999999996</v>
      </c>
      <c r="M3485" s="22">
        <v>4715.4949999999999</v>
      </c>
      <c r="N3485" s="22">
        <v>4792.3459999999995</v>
      </c>
      <c r="O3485" s="22">
        <v>4621.0510000000004</v>
      </c>
      <c r="P3485" s="22">
        <v>4346.6880000000001</v>
      </c>
      <c r="Q3485" s="22">
        <v>3181.7539999999999</v>
      </c>
      <c r="R3485" s="22">
        <v>3746.2959999999998</v>
      </c>
      <c r="S3485" s="22">
        <v>3478.6439999999998</v>
      </c>
      <c r="T3485" s="22">
        <v>3043.2170000000001</v>
      </c>
      <c r="U3485" s="22">
        <v>2573.8119999999999</v>
      </c>
      <c r="V3485" s="22">
        <v>2083.9929999999999</v>
      </c>
      <c r="W3485" s="22">
        <v>1648.5840000000001</v>
      </c>
      <c r="X3485" s="22">
        <v>1070.557</v>
      </c>
      <c r="Y3485" s="22">
        <v>585.46600000000001</v>
      </c>
      <c r="Z3485" s="22">
        <v>232.482</v>
      </c>
      <c r="AA3485" s="22">
        <v>57.784999999999997</v>
      </c>
      <c r="AB3485" s="22">
        <v>9.5909999999999993</v>
      </c>
      <c r="AC3485" s="22">
        <v>1.0309999999999999</v>
      </c>
    </row>
    <row r="3486" spans="1:29" ht="11.5" hidden="1">
      <c r="A3486" s="26">
        <v>3469</v>
      </c>
      <c r="B3486" s="24" t="s">
        <v>1059</v>
      </c>
      <c r="C3486" s="25" t="s">
        <v>1300</v>
      </c>
      <c r="D3486" s="23"/>
      <c r="E3486" s="23">
        <v>925</v>
      </c>
      <c r="F3486" s="24" t="s">
        <v>1109</v>
      </c>
      <c r="G3486" s="23">
        <v>917</v>
      </c>
      <c r="H3486" s="23">
        <v>1965</v>
      </c>
      <c r="I3486" s="22">
        <v>5706.7169999999996</v>
      </c>
      <c r="J3486" s="22">
        <v>5371.9</v>
      </c>
      <c r="K3486" s="22">
        <v>5119.915</v>
      </c>
      <c r="L3486" s="22">
        <v>5053.085</v>
      </c>
      <c r="M3486" s="22">
        <v>4347.9799999999996</v>
      </c>
      <c r="N3486" s="22">
        <v>4564.4560000000001</v>
      </c>
      <c r="O3486" s="22">
        <v>4674.6049999999996</v>
      </c>
      <c r="P3486" s="22">
        <v>4498.7539999999999</v>
      </c>
      <c r="Q3486" s="22">
        <v>4241.165</v>
      </c>
      <c r="R3486" s="22">
        <v>3115.8339999999998</v>
      </c>
      <c r="S3486" s="22">
        <v>3642.0889999999999</v>
      </c>
      <c r="T3486" s="22">
        <v>3353.7570000000001</v>
      </c>
      <c r="U3486" s="22">
        <v>2894.9879999999998</v>
      </c>
      <c r="V3486" s="22">
        <v>2353.2869999999998</v>
      </c>
      <c r="W3486" s="22">
        <v>1775.048</v>
      </c>
      <c r="X3486" s="22">
        <v>1248.625</v>
      </c>
      <c r="Y3486" s="22">
        <v>680.61</v>
      </c>
      <c r="Z3486" s="22">
        <v>272.74700000000001</v>
      </c>
      <c r="AA3486" s="22">
        <v>71.966999999999999</v>
      </c>
      <c r="AB3486" s="22">
        <v>10.861000000000001</v>
      </c>
      <c r="AC3486" s="22">
        <v>1.0389999999999999</v>
      </c>
    </row>
    <row r="3487" spans="1:29" ht="11.5" hidden="1">
      <c r="A3487" s="26">
        <v>3470</v>
      </c>
      <c r="B3487" s="24" t="s">
        <v>1059</v>
      </c>
      <c r="C3487" s="25" t="s">
        <v>1300</v>
      </c>
      <c r="D3487" s="23"/>
      <c r="E3487" s="23">
        <v>925</v>
      </c>
      <c r="F3487" s="24" t="s">
        <v>1109</v>
      </c>
      <c r="G3487" s="23">
        <v>917</v>
      </c>
      <c r="H3487" s="23">
        <v>1970</v>
      </c>
      <c r="I3487" s="22">
        <v>5609.576</v>
      </c>
      <c r="J3487" s="22">
        <v>5648.6719999999996</v>
      </c>
      <c r="K3487" s="22">
        <v>5332.6409999999996</v>
      </c>
      <c r="L3487" s="22">
        <v>5047.2889999999998</v>
      </c>
      <c r="M3487" s="22">
        <v>4874.567</v>
      </c>
      <c r="N3487" s="22">
        <v>4128.0720000000001</v>
      </c>
      <c r="O3487" s="22">
        <v>4400.22</v>
      </c>
      <c r="P3487" s="22">
        <v>4556.9849999999997</v>
      </c>
      <c r="Q3487" s="22">
        <v>4396.1989999999996</v>
      </c>
      <c r="R3487" s="22">
        <v>4147.643</v>
      </c>
      <c r="S3487" s="22">
        <v>3029.7089999999998</v>
      </c>
      <c r="T3487" s="22">
        <v>3517.7849999999999</v>
      </c>
      <c r="U3487" s="22">
        <v>3207.0859999999998</v>
      </c>
      <c r="V3487" s="22">
        <v>2700.415</v>
      </c>
      <c r="W3487" s="22">
        <v>2050.1590000000001</v>
      </c>
      <c r="X3487" s="22">
        <v>1365.45</v>
      </c>
      <c r="Y3487" s="22">
        <v>822.26900000000001</v>
      </c>
      <c r="Z3487" s="22">
        <v>333.01100000000002</v>
      </c>
      <c r="AA3487" s="22">
        <v>87.087999999999994</v>
      </c>
      <c r="AB3487" s="22">
        <v>13.757</v>
      </c>
      <c r="AC3487" s="22">
        <v>1.1519999999999999</v>
      </c>
    </row>
    <row r="3488" spans="1:29" ht="11.5" hidden="1">
      <c r="A3488" s="26">
        <v>3471</v>
      </c>
      <c r="B3488" s="24" t="s">
        <v>1059</v>
      </c>
      <c r="C3488" s="25" t="s">
        <v>1300</v>
      </c>
      <c r="D3488" s="23"/>
      <c r="E3488" s="23">
        <v>925</v>
      </c>
      <c r="F3488" s="24" t="s">
        <v>1109</v>
      </c>
      <c r="G3488" s="23">
        <v>917</v>
      </c>
      <c r="H3488" s="23">
        <v>1975</v>
      </c>
      <c r="I3488" s="22">
        <v>5546.3959999999997</v>
      </c>
      <c r="J3488" s="22">
        <v>5605.5079999999998</v>
      </c>
      <c r="K3488" s="22">
        <v>5658.9769999999999</v>
      </c>
      <c r="L3488" s="22">
        <v>5310.2830000000004</v>
      </c>
      <c r="M3488" s="22">
        <v>4976.2079999999996</v>
      </c>
      <c r="N3488" s="22">
        <v>4815.8630000000003</v>
      </c>
      <c r="O3488" s="22">
        <v>4111.5330000000004</v>
      </c>
      <c r="P3488" s="22">
        <v>4393.4250000000002</v>
      </c>
      <c r="Q3488" s="22">
        <v>4536.12</v>
      </c>
      <c r="R3488" s="22">
        <v>4352.9250000000002</v>
      </c>
      <c r="S3488" s="22">
        <v>4074.904</v>
      </c>
      <c r="T3488" s="22">
        <v>2950.33</v>
      </c>
      <c r="U3488" s="22">
        <v>3374.9319999999998</v>
      </c>
      <c r="V3488" s="22">
        <v>2978.3760000000002</v>
      </c>
      <c r="W3488" s="22">
        <v>2361.7069999999999</v>
      </c>
      <c r="X3488" s="22">
        <v>1605.7249999999999</v>
      </c>
      <c r="Y3488" s="22">
        <v>918.94799999999998</v>
      </c>
      <c r="Z3488" s="22">
        <v>412.30799999999999</v>
      </c>
      <c r="AA3488" s="22">
        <v>109.559</v>
      </c>
      <c r="AB3488" s="22">
        <v>16.582999999999998</v>
      </c>
      <c r="AC3488" s="22">
        <v>1.39</v>
      </c>
    </row>
    <row r="3489" spans="1:29" ht="11.5" hidden="1">
      <c r="A3489" s="26">
        <v>3472</v>
      </c>
      <c r="B3489" s="24" t="s">
        <v>1059</v>
      </c>
      <c r="C3489" s="25" t="s">
        <v>1300</v>
      </c>
      <c r="D3489" s="23"/>
      <c r="E3489" s="23">
        <v>925</v>
      </c>
      <c r="F3489" s="24" t="s">
        <v>1109</v>
      </c>
      <c r="G3489" s="23">
        <v>917</v>
      </c>
      <c r="H3489" s="23">
        <v>1980</v>
      </c>
      <c r="I3489" s="22">
        <v>5124.0950000000003</v>
      </c>
      <c r="J3489" s="22">
        <v>5536.634</v>
      </c>
      <c r="K3489" s="22">
        <v>5661.38</v>
      </c>
      <c r="L3489" s="22">
        <v>5694.7560000000003</v>
      </c>
      <c r="M3489" s="22">
        <v>5284.7790000000005</v>
      </c>
      <c r="N3489" s="22">
        <v>4921.45</v>
      </c>
      <c r="O3489" s="22">
        <v>4803.018</v>
      </c>
      <c r="P3489" s="22">
        <v>4138.7690000000002</v>
      </c>
      <c r="Q3489" s="22">
        <v>4410.79</v>
      </c>
      <c r="R3489" s="22">
        <v>4525.1589999999997</v>
      </c>
      <c r="S3489" s="22">
        <v>4320.7820000000002</v>
      </c>
      <c r="T3489" s="22">
        <v>3999.694</v>
      </c>
      <c r="U3489" s="22">
        <v>2856.38</v>
      </c>
      <c r="V3489" s="22">
        <v>3184.837</v>
      </c>
      <c r="W3489" s="22">
        <v>2657.453</v>
      </c>
      <c r="X3489" s="22">
        <v>1900.05</v>
      </c>
      <c r="Y3489" s="22">
        <v>1118.066</v>
      </c>
      <c r="Z3489" s="22">
        <v>483.995</v>
      </c>
      <c r="AA3489" s="22">
        <v>141.58099999999999</v>
      </c>
      <c r="AB3489" s="22">
        <v>22.045000000000002</v>
      </c>
      <c r="AC3489" s="22">
        <v>1.732</v>
      </c>
    </row>
    <row r="3490" spans="1:29" ht="11.5" hidden="1">
      <c r="A3490" s="26">
        <v>3473</v>
      </c>
      <c r="B3490" s="24" t="s">
        <v>1059</v>
      </c>
      <c r="C3490" s="25" t="s">
        <v>1300</v>
      </c>
      <c r="D3490" s="23"/>
      <c r="E3490" s="23">
        <v>925</v>
      </c>
      <c r="F3490" s="24" t="s">
        <v>1109</v>
      </c>
      <c r="G3490" s="23">
        <v>917</v>
      </c>
      <c r="H3490" s="23">
        <v>1985</v>
      </c>
      <c r="I3490" s="22">
        <v>4474.6350000000002</v>
      </c>
      <c r="J3490" s="22">
        <v>5122.732</v>
      </c>
      <c r="K3490" s="22">
        <v>5567.1260000000002</v>
      </c>
      <c r="L3490" s="22">
        <v>5669.2349999999997</v>
      </c>
      <c r="M3490" s="22">
        <v>5662.7659999999996</v>
      </c>
      <c r="N3490" s="22">
        <v>5265.8410000000003</v>
      </c>
      <c r="O3490" s="22">
        <v>4926.9340000000002</v>
      </c>
      <c r="P3490" s="22">
        <v>4801.5209999999997</v>
      </c>
      <c r="Q3490" s="22">
        <v>4129.3739999999998</v>
      </c>
      <c r="R3490" s="22">
        <v>4377.7939999999999</v>
      </c>
      <c r="S3490" s="22">
        <v>4470.3440000000001</v>
      </c>
      <c r="T3490" s="22">
        <v>4222.1859999999997</v>
      </c>
      <c r="U3490" s="22">
        <v>3847.703</v>
      </c>
      <c r="V3490" s="22">
        <v>2681.4879999999998</v>
      </c>
      <c r="W3490" s="22">
        <v>2862.0239999999999</v>
      </c>
      <c r="X3490" s="22">
        <v>2174.4720000000002</v>
      </c>
      <c r="Y3490" s="22">
        <v>1343.222</v>
      </c>
      <c r="Z3490" s="22">
        <v>608.33799999999997</v>
      </c>
      <c r="AA3490" s="22">
        <v>179.32400000000001</v>
      </c>
      <c r="AB3490" s="22">
        <v>31.138999999999999</v>
      </c>
      <c r="AC3490" s="22">
        <v>2.4969999999999999</v>
      </c>
    </row>
    <row r="3491" spans="1:29" ht="11.5" hidden="1">
      <c r="A3491" s="26">
        <v>3474</v>
      </c>
      <c r="B3491" s="24" t="s">
        <v>1059</v>
      </c>
      <c r="C3491" s="25" t="s">
        <v>1300</v>
      </c>
      <c r="D3491" s="23"/>
      <c r="E3491" s="23">
        <v>925</v>
      </c>
      <c r="F3491" s="24" t="s">
        <v>1109</v>
      </c>
      <c r="G3491" s="23">
        <v>917</v>
      </c>
      <c r="H3491" s="23">
        <v>1990</v>
      </c>
      <c r="I3491" s="22">
        <v>3973.8780000000002</v>
      </c>
      <c r="J3491" s="22">
        <v>4441.8689999999997</v>
      </c>
      <c r="K3491" s="22">
        <v>5128.9639999999999</v>
      </c>
      <c r="L3491" s="22">
        <v>5595.1480000000001</v>
      </c>
      <c r="M3491" s="22">
        <v>5654.9570000000003</v>
      </c>
      <c r="N3491" s="22">
        <v>5604.2730000000001</v>
      </c>
      <c r="O3491" s="22">
        <v>5223.6610000000001</v>
      </c>
      <c r="P3491" s="22">
        <v>4907.165</v>
      </c>
      <c r="Q3491" s="22">
        <v>4769.5360000000001</v>
      </c>
      <c r="R3491" s="22">
        <v>4073.8530000000001</v>
      </c>
      <c r="S3491" s="22">
        <v>4293.99</v>
      </c>
      <c r="T3491" s="22">
        <v>4351.1679999999997</v>
      </c>
      <c r="U3491" s="22">
        <v>4085.415</v>
      </c>
      <c r="V3491" s="22">
        <v>3665.884</v>
      </c>
      <c r="W3491" s="22">
        <v>2444.4180000000001</v>
      </c>
      <c r="X3491" s="22">
        <v>2406.136</v>
      </c>
      <c r="Y3491" s="22">
        <v>1614.865</v>
      </c>
      <c r="Z3491" s="22">
        <v>784.63400000000001</v>
      </c>
      <c r="AA3491" s="22">
        <v>241.566</v>
      </c>
      <c r="AB3491" s="22">
        <v>42.396999999999998</v>
      </c>
      <c r="AC3491" s="22">
        <v>3.74</v>
      </c>
    </row>
    <row r="3492" spans="1:29" ht="11.5" hidden="1">
      <c r="A3492" s="26">
        <v>3475</v>
      </c>
      <c r="B3492" s="24" t="s">
        <v>1059</v>
      </c>
      <c r="C3492" s="25" t="s">
        <v>1300</v>
      </c>
      <c r="D3492" s="23"/>
      <c r="E3492" s="23">
        <v>925</v>
      </c>
      <c r="F3492" s="24" t="s">
        <v>1109</v>
      </c>
      <c r="G3492" s="23">
        <v>917</v>
      </c>
      <c r="H3492" s="23">
        <v>1995</v>
      </c>
      <c r="I3492" s="22">
        <v>3685.259</v>
      </c>
      <c r="J3492" s="22">
        <v>3941.9960000000001</v>
      </c>
      <c r="K3492" s="22">
        <v>4441.1559999999999</v>
      </c>
      <c r="L3492" s="22">
        <v>5121.4319999999998</v>
      </c>
      <c r="M3492" s="22">
        <v>5549.384</v>
      </c>
      <c r="N3492" s="22">
        <v>5605.6509999999998</v>
      </c>
      <c r="O3492" s="22">
        <v>5578.3620000000001</v>
      </c>
      <c r="P3492" s="22">
        <v>5201.7070000000003</v>
      </c>
      <c r="Q3492" s="22">
        <v>4885.3509999999997</v>
      </c>
      <c r="R3492" s="22">
        <v>4735.6760000000004</v>
      </c>
      <c r="S3492" s="22">
        <v>4035.7449999999999</v>
      </c>
      <c r="T3492" s="22">
        <v>4232.8410000000003</v>
      </c>
      <c r="U3492" s="22">
        <v>4242.951</v>
      </c>
      <c r="V3492" s="22">
        <v>3900.87</v>
      </c>
      <c r="W3492" s="22">
        <v>3367.1149999999998</v>
      </c>
      <c r="X3492" s="22">
        <v>2098.9969999999998</v>
      </c>
      <c r="Y3492" s="22">
        <v>1859.472</v>
      </c>
      <c r="Z3492" s="22">
        <v>986.899</v>
      </c>
      <c r="AA3492" s="22">
        <v>329.20100000000002</v>
      </c>
      <c r="AB3492" s="22">
        <v>60.145000000000003</v>
      </c>
      <c r="AC3492" s="22">
        <v>5.3460000000000001</v>
      </c>
    </row>
    <row r="3493" spans="1:29" ht="11.5" hidden="1">
      <c r="A3493" s="26">
        <v>3476</v>
      </c>
      <c r="B3493" s="24" t="s">
        <v>1059</v>
      </c>
      <c r="C3493" s="25" t="s">
        <v>1300</v>
      </c>
      <c r="D3493" s="23"/>
      <c r="E3493" s="23">
        <v>925</v>
      </c>
      <c r="F3493" s="24" t="s">
        <v>1109</v>
      </c>
      <c r="G3493" s="23">
        <v>917</v>
      </c>
      <c r="H3493" s="23">
        <v>2000</v>
      </c>
      <c r="I3493" s="22">
        <v>3509.45</v>
      </c>
      <c r="J3493" s="22">
        <v>3675.43</v>
      </c>
      <c r="K3493" s="22">
        <v>3947.0529999999999</v>
      </c>
      <c r="L3493" s="22">
        <v>4431.098</v>
      </c>
      <c r="M3493" s="22">
        <v>5088.3010000000004</v>
      </c>
      <c r="N3493" s="22">
        <v>5539.8779999999997</v>
      </c>
      <c r="O3493" s="22">
        <v>5623.4570000000003</v>
      </c>
      <c r="P3493" s="22">
        <v>5597.2629999999999</v>
      </c>
      <c r="Q3493" s="22">
        <v>5182.6859999999997</v>
      </c>
      <c r="R3493" s="22">
        <v>4822.241</v>
      </c>
      <c r="S3493" s="22">
        <v>4657.2650000000003</v>
      </c>
      <c r="T3493" s="22">
        <v>3947.3609999999999</v>
      </c>
      <c r="U3493" s="22">
        <v>4141.8490000000002</v>
      </c>
      <c r="V3493" s="22">
        <v>4087.1030000000001</v>
      </c>
      <c r="W3493" s="22">
        <v>3621.8939999999998</v>
      </c>
      <c r="X3493" s="22">
        <v>2930.5230000000001</v>
      </c>
      <c r="Y3493" s="22">
        <v>1625.2070000000001</v>
      </c>
      <c r="Z3493" s="22">
        <v>1172.876</v>
      </c>
      <c r="AA3493" s="22">
        <v>435.19600000000003</v>
      </c>
      <c r="AB3493" s="22">
        <v>86.593000000000004</v>
      </c>
      <c r="AC3493" s="22">
        <v>7.8819999999999997</v>
      </c>
    </row>
    <row r="3494" spans="1:29" ht="11.5" hidden="1">
      <c r="A3494" s="26">
        <v>3477</v>
      </c>
      <c r="B3494" s="24" t="s">
        <v>1059</v>
      </c>
      <c r="C3494" s="25" t="s">
        <v>1300</v>
      </c>
      <c r="D3494" s="23"/>
      <c r="E3494" s="23">
        <v>925</v>
      </c>
      <c r="F3494" s="24" t="s">
        <v>1109</v>
      </c>
      <c r="G3494" s="23">
        <v>917</v>
      </c>
      <c r="H3494" s="23">
        <v>2005</v>
      </c>
      <c r="I3494" s="22">
        <v>3620.1610000000001</v>
      </c>
      <c r="J3494" s="22">
        <v>3590.1640000000002</v>
      </c>
      <c r="K3494" s="22">
        <v>3782.4789999999998</v>
      </c>
      <c r="L3494" s="22">
        <v>4065.6990000000001</v>
      </c>
      <c r="M3494" s="22">
        <v>4599.5330000000004</v>
      </c>
      <c r="N3494" s="22">
        <v>5363.1229999999996</v>
      </c>
      <c r="O3494" s="22">
        <v>5847.982</v>
      </c>
      <c r="P3494" s="22">
        <v>5887.8639999999996</v>
      </c>
      <c r="Q3494" s="22">
        <v>5790.9989999999998</v>
      </c>
      <c r="R3494" s="22">
        <v>5291.5839999999998</v>
      </c>
      <c r="S3494" s="22">
        <v>4861.8879999999999</v>
      </c>
      <c r="T3494" s="22">
        <v>4654.0469999999996</v>
      </c>
      <c r="U3494" s="22">
        <v>3922.5030000000002</v>
      </c>
      <c r="V3494" s="22">
        <v>4028.1860000000001</v>
      </c>
      <c r="W3494" s="22">
        <v>3841.03</v>
      </c>
      <c r="X3494" s="22">
        <v>3204.4589999999998</v>
      </c>
      <c r="Y3494" s="22">
        <v>2336.0619999999999</v>
      </c>
      <c r="Z3494" s="22">
        <v>1067.155</v>
      </c>
      <c r="AA3494" s="22">
        <v>547.11099999999999</v>
      </c>
      <c r="AB3494" s="22">
        <v>121.008</v>
      </c>
      <c r="AC3494" s="22">
        <v>12.03</v>
      </c>
    </row>
    <row r="3495" spans="1:29" ht="11.5" hidden="1">
      <c r="A3495" s="26">
        <v>3478</v>
      </c>
      <c r="B3495" s="24" t="s">
        <v>1059</v>
      </c>
      <c r="C3495" s="25" t="s">
        <v>1300</v>
      </c>
      <c r="D3495" s="23"/>
      <c r="E3495" s="23">
        <v>925</v>
      </c>
      <c r="F3495" s="24" t="s">
        <v>1109</v>
      </c>
      <c r="G3495" s="23">
        <v>917</v>
      </c>
      <c r="H3495" s="23">
        <v>2010</v>
      </c>
      <c r="I3495" s="22">
        <v>3741.6089999999999</v>
      </c>
      <c r="J3495" s="22">
        <v>3628.0650000000001</v>
      </c>
      <c r="K3495" s="22">
        <v>3725.8969999999999</v>
      </c>
      <c r="L3495" s="22">
        <v>3879.6260000000002</v>
      </c>
      <c r="M3495" s="22">
        <v>4251.63</v>
      </c>
      <c r="N3495" s="22">
        <v>4933.9610000000002</v>
      </c>
      <c r="O3495" s="22">
        <v>5662.0730000000003</v>
      </c>
      <c r="P3495" s="22">
        <v>6025.1729999999998</v>
      </c>
      <c r="Q3495" s="22">
        <v>5953.07</v>
      </c>
      <c r="R3495" s="22">
        <v>5806.8059999999996</v>
      </c>
      <c r="S3495" s="22">
        <v>5244.1490000000003</v>
      </c>
      <c r="T3495" s="22">
        <v>4777.7960000000003</v>
      </c>
      <c r="U3495" s="22">
        <v>4593.2</v>
      </c>
      <c r="V3495" s="22">
        <v>3833.3939999999998</v>
      </c>
      <c r="W3495" s="22">
        <v>3794.2739999999999</v>
      </c>
      <c r="X3495" s="22">
        <v>3492.5219999999999</v>
      </c>
      <c r="Y3495" s="22">
        <v>2641.0680000000002</v>
      </c>
      <c r="Z3495" s="22">
        <v>1573.326</v>
      </c>
      <c r="AA3495" s="22">
        <v>522.71</v>
      </c>
      <c r="AB3495" s="22">
        <v>163.41800000000001</v>
      </c>
      <c r="AC3495" s="22">
        <v>17.998000000000001</v>
      </c>
    </row>
    <row r="3496" spans="1:29" ht="11.5" hidden="1">
      <c r="A3496" s="26">
        <v>3479</v>
      </c>
      <c r="B3496" s="24" t="s">
        <v>1059</v>
      </c>
      <c r="C3496" s="25" t="s">
        <v>1300</v>
      </c>
      <c r="D3496" s="23"/>
      <c r="E3496" s="23">
        <v>925</v>
      </c>
      <c r="F3496" s="24" t="s">
        <v>1109</v>
      </c>
      <c r="G3496" s="23">
        <v>917</v>
      </c>
      <c r="H3496" s="23">
        <v>2015</v>
      </c>
      <c r="I3496" s="22">
        <v>3419.6</v>
      </c>
      <c r="J3496" s="22">
        <v>3729.6559999999999</v>
      </c>
      <c r="K3496" s="22">
        <v>3625.9580000000001</v>
      </c>
      <c r="L3496" s="22">
        <v>3728.4490000000001</v>
      </c>
      <c r="M3496" s="22">
        <v>3920.8359999999998</v>
      </c>
      <c r="N3496" s="22">
        <v>4310.424</v>
      </c>
      <c r="O3496" s="22">
        <v>4949.0519999999997</v>
      </c>
      <c r="P3496" s="22">
        <v>5675.0150000000003</v>
      </c>
      <c r="Q3496" s="22">
        <v>6014.1949999999997</v>
      </c>
      <c r="R3496" s="22">
        <v>5952.0050000000001</v>
      </c>
      <c r="S3496" s="22">
        <v>5805.6180000000004</v>
      </c>
      <c r="T3496" s="22">
        <v>5216.473</v>
      </c>
      <c r="U3496" s="22">
        <v>4722.9660000000003</v>
      </c>
      <c r="V3496" s="22">
        <v>4443.26</v>
      </c>
      <c r="W3496" s="22">
        <v>3697.8879999999999</v>
      </c>
      <c r="X3496" s="22">
        <v>3462.2339999999999</v>
      </c>
      <c r="Y3496" s="22">
        <v>2894.107</v>
      </c>
      <c r="Z3496" s="22">
        <v>1850.289</v>
      </c>
      <c r="AA3496" s="22">
        <v>795.06100000000004</v>
      </c>
      <c r="AB3496" s="22">
        <v>163.559</v>
      </c>
      <c r="AC3496" s="22">
        <v>25.562999999999999</v>
      </c>
    </row>
    <row r="3497" spans="1:29" ht="11.5" hidden="1">
      <c r="A3497" s="26">
        <v>3480</v>
      </c>
      <c r="B3497" s="24" t="s">
        <v>1059</v>
      </c>
      <c r="C3497" s="25" t="s">
        <v>1300</v>
      </c>
      <c r="D3497" s="23"/>
      <c r="E3497" s="23">
        <v>925</v>
      </c>
      <c r="F3497" s="24" t="s">
        <v>1109</v>
      </c>
      <c r="G3497" s="23">
        <v>917</v>
      </c>
      <c r="H3497" s="23">
        <v>2020</v>
      </c>
      <c r="I3497" s="22">
        <v>3055.1039999999998</v>
      </c>
      <c r="J3497" s="22">
        <v>3432.2829999999999</v>
      </c>
      <c r="K3497" s="22">
        <v>3736.0909999999999</v>
      </c>
      <c r="L3497" s="22">
        <v>3646.63</v>
      </c>
      <c r="M3497" s="22">
        <v>3777.806</v>
      </c>
      <c r="N3497" s="22">
        <v>3980.9879999999998</v>
      </c>
      <c r="O3497" s="22">
        <v>4358.0290000000005</v>
      </c>
      <c r="P3497" s="22">
        <v>4977.027</v>
      </c>
      <c r="Q3497" s="22">
        <v>5682.3509999999997</v>
      </c>
      <c r="R3497" s="22">
        <v>5999.6869999999999</v>
      </c>
      <c r="S3497" s="22">
        <v>5913.0190000000002</v>
      </c>
      <c r="T3497" s="22">
        <v>5738.4570000000003</v>
      </c>
      <c r="U3497" s="22">
        <v>5121.0630000000001</v>
      </c>
      <c r="V3497" s="22">
        <v>4584.8109999999997</v>
      </c>
      <c r="W3497" s="22">
        <v>4237.8419999999996</v>
      </c>
      <c r="X3497" s="22">
        <v>3397.8649999999998</v>
      </c>
      <c r="Y3497" s="22">
        <v>2911.9459999999999</v>
      </c>
      <c r="Z3497" s="22">
        <v>2046.463</v>
      </c>
      <c r="AA3497" s="22">
        <v>964.625</v>
      </c>
      <c r="AB3497" s="22">
        <v>256.209</v>
      </c>
      <c r="AC3497" s="22">
        <v>27.905999999999999</v>
      </c>
    </row>
    <row r="3498" spans="1:29" ht="11.5" hidden="1">
      <c r="A3498" s="15">
        <v>3481</v>
      </c>
      <c r="B3498" s="13" t="s">
        <v>1059</v>
      </c>
      <c r="C3498" s="21" t="s">
        <v>1301</v>
      </c>
      <c r="D3498" s="12"/>
      <c r="E3498" s="12">
        <v>8</v>
      </c>
      <c r="F3498" s="13" t="s">
        <v>1110</v>
      </c>
      <c r="G3498" s="12">
        <v>925</v>
      </c>
      <c r="H3498" s="12">
        <v>1950</v>
      </c>
      <c r="I3498" s="11">
        <v>86.84</v>
      </c>
      <c r="J3498" s="11">
        <v>74.061000000000007</v>
      </c>
      <c r="K3498" s="11">
        <v>68.203000000000003</v>
      </c>
      <c r="L3498" s="11">
        <v>55.716000000000001</v>
      </c>
      <c r="M3498" s="11">
        <v>49.521000000000001</v>
      </c>
      <c r="N3498" s="11">
        <v>42.573</v>
      </c>
      <c r="O3498" s="11">
        <v>37.493000000000002</v>
      </c>
      <c r="P3498" s="11">
        <v>34.119999999999997</v>
      </c>
      <c r="Q3498" s="11">
        <v>31.635999999999999</v>
      </c>
      <c r="R3498" s="11">
        <v>24.21</v>
      </c>
      <c r="S3498" s="11">
        <v>24.960999999999999</v>
      </c>
      <c r="T3498" s="11">
        <v>18.774999999999999</v>
      </c>
      <c r="U3498" s="11">
        <v>19.356999999999999</v>
      </c>
      <c r="V3498" s="11">
        <v>15.598000000000001</v>
      </c>
      <c r="W3498" s="11">
        <v>11.154999999999999</v>
      </c>
      <c r="X3498" s="11">
        <v>7.2149999999999999</v>
      </c>
      <c r="Y3498" s="11">
        <v>4.6050000000000004</v>
      </c>
      <c r="Z3498" s="11">
        <v>4.3010000000000002</v>
      </c>
      <c r="AA3498" s="11">
        <v>2.9489999999999998</v>
      </c>
      <c r="AB3498" s="11">
        <v>1.6539999999999999</v>
      </c>
      <c r="AC3498" s="11">
        <v>1E-3</v>
      </c>
    </row>
    <row r="3499" spans="1:29" ht="11.5" hidden="1">
      <c r="A3499" s="15">
        <v>3482</v>
      </c>
      <c r="B3499" s="13" t="s">
        <v>1059</v>
      </c>
      <c r="C3499" s="21" t="s">
        <v>1301</v>
      </c>
      <c r="D3499" s="12"/>
      <c r="E3499" s="12">
        <v>8</v>
      </c>
      <c r="F3499" s="13" t="s">
        <v>1110</v>
      </c>
      <c r="G3499" s="12">
        <v>925</v>
      </c>
      <c r="H3499" s="12">
        <v>1955</v>
      </c>
      <c r="I3499" s="11">
        <v>109.34699999999999</v>
      </c>
      <c r="J3499" s="11">
        <v>82.620999999999995</v>
      </c>
      <c r="K3499" s="11">
        <v>73.177000000000007</v>
      </c>
      <c r="L3499" s="11">
        <v>67.593999999999994</v>
      </c>
      <c r="M3499" s="11">
        <v>54.918999999999997</v>
      </c>
      <c r="N3499" s="11">
        <v>48.634999999999998</v>
      </c>
      <c r="O3499" s="11">
        <v>41.716000000000001</v>
      </c>
      <c r="P3499" s="11">
        <v>36.652999999999999</v>
      </c>
      <c r="Q3499" s="11">
        <v>33.255000000000003</v>
      </c>
      <c r="R3499" s="11">
        <v>30.696999999999999</v>
      </c>
      <c r="S3499" s="11">
        <v>23.326000000000001</v>
      </c>
      <c r="T3499" s="11">
        <v>23.763000000000002</v>
      </c>
      <c r="U3499" s="11">
        <v>17.472999999999999</v>
      </c>
      <c r="V3499" s="11">
        <v>17.248000000000001</v>
      </c>
      <c r="W3499" s="11">
        <v>12.903</v>
      </c>
      <c r="X3499" s="11">
        <v>8.2070000000000007</v>
      </c>
      <c r="Y3499" s="11">
        <v>4.4329999999999998</v>
      </c>
      <c r="Z3499" s="11">
        <v>2.17</v>
      </c>
      <c r="AA3499" s="11">
        <v>1.397</v>
      </c>
      <c r="AB3499" s="11">
        <v>0.59299999999999997</v>
      </c>
      <c r="AC3499" s="11">
        <v>0.186</v>
      </c>
    </row>
    <row r="3500" spans="1:29" ht="11.5" hidden="1">
      <c r="A3500" s="15">
        <v>3483</v>
      </c>
      <c r="B3500" s="13" t="s">
        <v>1059</v>
      </c>
      <c r="C3500" s="21" t="s">
        <v>1301</v>
      </c>
      <c r="D3500" s="12"/>
      <c r="E3500" s="12">
        <v>8</v>
      </c>
      <c r="F3500" s="13" t="s">
        <v>1110</v>
      </c>
      <c r="G3500" s="12">
        <v>925</v>
      </c>
      <c r="H3500" s="12">
        <v>1960</v>
      </c>
      <c r="I3500" s="11">
        <v>133.86199999999999</v>
      </c>
      <c r="J3500" s="11">
        <v>105.071</v>
      </c>
      <c r="K3500" s="11">
        <v>81.899000000000001</v>
      </c>
      <c r="L3500" s="11">
        <v>72.695999999999998</v>
      </c>
      <c r="M3500" s="11">
        <v>66.855999999999995</v>
      </c>
      <c r="N3500" s="11">
        <v>54.164999999999999</v>
      </c>
      <c r="O3500" s="11">
        <v>47.884</v>
      </c>
      <c r="P3500" s="11">
        <v>40.991999999999997</v>
      </c>
      <c r="Q3500" s="11">
        <v>35.917999999999999</v>
      </c>
      <c r="R3500" s="11">
        <v>32.451000000000001</v>
      </c>
      <c r="S3500" s="11">
        <v>29.768000000000001</v>
      </c>
      <c r="T3500" s="11">
        <v>22.388999999999999</v>
      </c>
      <c r="U3500" s="11">
        <v>22.366</v>
      </c>
      <c r="V3500" s="11">
        <v>15.817</v>
      </c>
      <c r="W3500" s="11">
        <v>14.584</v>
      </c>
      <c r="X3500" s="11">
        <v>9.7789999999999999</v>
      </c>
      <c r="Y3500" s="11">
        <v>5.2350000000000003</v>
      </c>
      <c r="Z3500" s="11">
        <v>2.1800000000000002</v>
      </c>
      <c r="AA3500" s="11">
        <v>0.73799999999999999</v>
      </c>
      <c r="AB3500" s="11">
        <v>0.29199999999999998</v>
      </c>
      <c r="AC3500" s="11">
        <v>8.8999999999999996E-2</v>
      </c>
    </row>
    <row r="3501" spans="1:29" ht="11.5" hidden="1">
      <c r="A3501" s="15">
        <v>3484</v>
      </c>
      <c r="B3501" s="13" t="s">
        <v>1059</v>
      </c>
      <c r="C3501" s="21" t="s">
        <v>1301</v>
      </c>
      <c r="D3501" s="12"/>
      <c r="E3501" s="12">
        <v>8</v>
      </c>
      <c r="F3501" s="13" t="s">
        <v>1110</v>
      </c>
      <c r="G3501" s="12">
        <v>925</v>
      </c>
      <c r="H3501" s="12">
        <v>1965</v>
      </c>
      <c r="I3501" s="11">
        <v>151.614</v>
      </c>
      <c r="J3501" s="11">
        <v>130.256</v>
      </c>
      <c r="K3501" s="11">
        <v>104.566</v>
      </c>
      <c r="L3501" s="11">
        <v>81.606999999999999</v>
      </c>
      <c r="M3501" s="11">
        <v>72.215000000000003</v>
      </c>
      <c r="N3501" s="11">
        <v>66.293999999999997</v>
      </c>
      <c r="O3501" s="11">
        <v>53.648000000000003</v>
      </c>
      <c r="P3501" s="11">
        <v>47.363</v>
      </c>
      <c r="Q3501" s="11">
        <v>40.454000000000001</v>
      </c>
      <c r="R3501" s="11">
        <v>35.317999999999998</v>
      </c>
      <c r="S3501" s="11">
        <v>31.751000000000001</v>
      </c>
      <c r="T3501" s="11">
        <v>28.905000000000001</v>
      </c>
      <c r="U3501" s="11">
        <v>21.413</v>
      </c>
      <c r="V3501" s="11">
        <v>20.724</v>
      </c>
      <c r="W3501" s="11">
        <v>13.83</v>
      </c>
      <c r="X3501" s="11">
        <v>11.58</v>
      </c>
      <c r="Y3501" s="11">
        <v>6.63</v>
      </c>
      <c r="Z3501" s="11">
        <v>2.7709999999999999</v>
      </c>
      <c r="AA3501" s="11">
        <v>0.79900000000000004</v>
      </c>
      <c r="AB3501" s="11">
        <v>0.16500000000000001</v>
      </c>
      <c r="AC3501" s="11">
        <v>4.4999999999999998E-2</v>
      </c>
    </row>
    <row r="3502" spans="1:29" ht="11.5" hidden="1">
      <c r="A3502" s="15">
        <v>3485</v>
      </c>
      <c r="B3502" s="13" t="s">
        <v>1059</v>
      </c>
      <c r="C3502" s="21" t="s">
        <v>1301</v>
      </c>
      <c r="D3502" s="12"/>
      <c r="E3502" s="12">
        <v>8</v>
      </c>
      <c r="F3502" s="13" t="s">
        <v>1110</v>
      </c>
      <c r="G3502" s="12">
        <v>925</v>
      </c>
      <c r="H3502" s="12">
        <v>1970</v>
      </c>
      <c r="I3502" s="11">
        <v>152.476</v>
      </c>
      <c r="J3502" s="11">
        <v>148.745</v>
      </c>
      <c r="K3502" s="11">
        <v>129.654</v>
      </c>
      <c r="L3502" s="11">
        <v>104.15600000000001</v>
      </c>
      <c r="M3502" s="11">
        <v>81.067999999999998</v>
      </c>
      <c r="N3502" s="11">
        <v>71.599000000000004</v>
      </c>
      <c r="O3502" s="11">
        <v>65.655000000000001</v>
      </c>
      <c r="P3502" s="11">
        <v>53.055999999999997</v>
      </c>
      <c r="Q3502" s="11">
        <v>46.723999999999997</v>
      </c>
      <c r="R3502" s="11">
        <v>39.747999999999998</v>
      </c>
      <c r="S3502" s="11">
        <v>34.511000000000003</v>
      </c>
      <c r="T3502" s="11">
        <v>30.773</v>
      </c>
      <c r="U3502" s="11">
        <v>27.558</v>
      </c>
      <c r="V3502" s="11">
        <v>19.716999999999999</v>
      </c>
      <c r="W3502" s="11">
        <v>17.898</v>
      </c>
      <c r="X3502" s="11">
        <v>10.708</v>
      </c>
      <c r="Y3502" s="11">
        <v>7.4820000000000002</v>
      </c>
      <c r="Z3502" s="11">
        <v>3.2229999999999999</v>
      </c>
      <c r="AA3502" s="11">
        <v>0.88700000000000001</v>
      </c>
      <c r="AB3502" s="11">
        <v>0.14699999999999999</v>
      </c>
      <c r="AC3502" s="11">
        <v>0.02</v>
      </c>
    </row>
    <row r="3503" spans="1:29" ht="11.5" hidden="1">
      <c r="A3503" s="15">
        <v>3486</v>
      </c>
      <c r="B3503" s="13" t="s">
        <v>1059</v>
      </c>
      <c r="C3503" s="21" t="s">
        <v>1301</v>
      </c>
      <c r="D3503" s="12"/>
      <c r="E3503" s="12">
        <v>8</v>
      </c>
      <c r="F3503" s="13" t="s">
        <v>1110</v>
      </c>
      <c r="G3503" s="12">
        <v>925</v>
      </c>
      <c r="H3503" s="12">
        <v>1975</v>
      </c>
      <c r="I3503" s="11">
        <v>158.21600000000001</v>
      </c>
      <c r="J3503" s="11">
        <v>150.56</v>
      </c>
      <c r="K3503" s="11">
        <v>148.16999999999999</v>
      </c>
      <c r="L3503" s="11">
        <v>129.202</v>
      </c>
      <c r="M3503" s="11">
        <v>103.568</v>
      </c>
      <c r="N3503" s="11">
        <v>80.468000000000004</v>
      </c>
      <c r="O3503" s="11">
        <v>70.997</v>
      </c>
      <c r="P3503" s="11">
        <v>65.018000000000001</v>
      </c>
      <c r="Q3503" s="11">
        <v>52.408000000000001</v>
      </c>
      <c r="R3503" s="11">
        <v>45.96</v>
      </c>
      <c r="S3503" s="11">
        <v>38.884999999999998</v>
      </c>
      <c r="T3503" s="11">
        <v>33.493000000000002</v>
      </c>
      <c r="U3503" s="11">
        <v>29.382999999999999</v>
      </c>
      <c r="V3503" s="11">
        <v>25.401</v>
      </c>
      <c r="W3503" s="11">
        <v>17.012</v>
      </c>
      <c r="X3503" s="11">
        <v>13.755000000000001</v>
      </c>
      <c r="Y3503" s="11">
        <v>6.7720000000000002</v>
      </c>
      <c r="Z3503" s="11">
        <v>3.4689999999999999</v>
      </c>
      <c r="AA3503" s="11">
        <v>0.94699999999999995</v>
      </c>
      <c r="AB3503" s="11">
        <v>0.14299999999999999</v>
      </c>
      <c r="AC3503" s="11">
        <v>1.2999999999999999E-2</v>
      </c>
    </row>
    <row r="3504" spans="1:29" ht="11.5" hidden="1">
      <c r="A3504" s="15">
        <v>3487</v>
      </c>
      <c r="B3504" s="13" t="s">
        <v>1059</v>
      </c>
      <c r="C3504" s="21" t="s">
        <v>1301</v>
      </c>
      <c r="D3504" s="12"/>
      <c r="E3504" s="12">
        <v>8</v>
      </c>
      <c r="F3504" s="13" t="s">
        <v>1110</v>
      </c>
      <c r="G3504" s="12">
        <v>925</v>
      </c>
      <c r="H3504" s="12">
        <v>1980</v>
      </c>
      <c r="I3504" s="11">
        <v>162.19</v>
      </c>
      <c r="J3504" s="11">
        <v>156.642</v>
      </c>
      <c r="K3504" s="11">
        <v>150.08000000000001</v>
      </c>
      <c r="L3504" s="11">
        <v>147.74600000000001</v>
      </c>
      <c r="M3504" s="11">
        <v>128.60300000000001</v>
      </c>
      <c r="N3504" s="11">
        <v>102.93600000000001</v>
      </c>
      <c r="O3504" s="11">
        <v>79.906000000000006</v>
      </c>
      <c r="P3504" s="11">
        <v>70.421000000000006</v>
      </c>
      <c r="Q3504" s="11">
        <v>64.34</v>
      </c>
      <c r="R3504" s="11">
        <v>51.66</v>
      </c>
      <c r="S3504" s="11">
        <v>45.076000000000001</v>
      </c>
      <c r="T3504" s="11">
        <v>37.866999999999997</v>
      </c>
      <c r="U3504" s="11">
        <v>32.134999999999998</v>
      </c>
      <c r="V3504" s="11">
        <v>27.274000000000001</v>
      </c>
      <c r="W3504" s="11">
        <v>22.132000000000001</v>
      </c>
      <c r="X3504" s="11">
        <v>13.239000000000001</v>
      </c>
      <c r="Y3504" s="11">
        <v>8.8170000000000002</v>
      </c>
      <c r="Z3504" s="11">
        <v>3.1669999999999998</v>
      </c>
      <c r="AA3504" s="11">
        <v>1.016</v>
      </c>
      <c r="AB3504" s="11">
        <v>0.15</v>
      </c>
      <c r="AC3504" s="11">
        <v>1.2E-2</v>
      </c>
    </row>
    <row r="3505" spans="1:29" ht="11.5" hidden="1">
      <c r="A3505" s="15">
        <v>3488</v>
      </c>
      <c r="B3505" s="13" t="s">
        <v>1059</v>
      </c>
      <c r="C3505" s="21" t="s">
        <v>1301</v>
      </c>
      <c r="D3505" s="12"/>
      <c r="E3505" s="12">
        <v>8</v>
      </c>
      <c r="F3505" s="13" t="s">
        <v>1110</v>
      </c>
      <c r="G3505" s="12">
        <v>925</v>
      </c>
      <c r="H3505" s="12">
        <v>1985</v>
      </c>
      <c r="I3505" s="11">
        <v>171.548</v>
      </c>
      <c r="J3505" s="11">
        <v>160.85900000000001</v>
      </c>
      <c r="K3505" s="11">
        <v>156.24799999999999</v>
      </c>
      <c r="L3505" s="11">
        <v>149.75299999999999</v>
      </c>
      <c r="M3505" s="11">
        <v>147.21799999999999</v>
      </c>
      <c r="N3505" s="11">
        <v>127.991</v>
      </c>
      <c r="O3505" s="11">
        <v>102.376</v>
      </c>
      <c r="P3505" s="11">
        <v>79.397999999999996</v>
      </c>
      <c r="Q3505" s="11">
        <v>69.83</v>
      </c>
      <c r="R3505" s="11">
        <v>63.582000000000001</v>
      </c>
      <c r="S3505" s="11">
        <v>50.832000000000001</v>
      </c>
      <c r="T3505" s="11">
        <v>44.091999999999999</v>
      </c>
      <c r="U3505" s="11">
        <v>36.566000000000003</v>
      </c>
      <c r="V3505" s="11">
        <v>30.123999999999999</v>
      </c>
      <c r="W3505" s="11">
        <v>24.12</v>
      </c>
      <c r="X3505" s="11">
        <v>17.593</v>
      </c>
      <c r="Y3505" s="11">
        <v>8.7249999999999996</v>
      </c>
      <c r="Z3505" s="11">
        <v>4.2539999999999996</v>
      </c>
      <c r="AA3505" s="11">
        <v>0.95199999999999996</v>
      </c>
      <c r="AB3505" s="11">
        <v>0.161</v>
      </c>
      <c r="AC3505" s="11">
        <v>1.2E-2</v>
      </c>
    </row>
    <row r="3506" spans="1:29" ht="11.5" hidden="1">
      <c r="A3506" s="15">
        <v>3489</v>
      </c>
      <c r="B3506" s="13" t="s">
        <v>1059</v>
      </c>
      <c r="C3506" s="21" t="s">
        <v>1301</v>
      </c>
      <c r="D3506" s="12"/>
      <c r="E3506" s="12">
        <v>8</v>
      </c>
      <c r="F3506" s="13" t="s">
        <v>1110</v>
      </c>
      <c r="G3506" s="12">
        <v>925</v>
      </c>
      <c r="H3506" s="12">
        <v>1990</v>
      </c>
      <c r="I3506" s="11">
        <v>188.26400000000001</v>
      </c>
      <c r="J3506" s="11">
        <v>170.47900000000001</v>
      </c>
      <c r="K3506" s="11">
        <v>160.55099999999999</v>
      </c>
      <c r="L3506" s="11">
        <v>155.994</v>
      </c>
      <c r="M3506" s="11">
        <v>149.34899999999999</v>
      </c>
      <c r="N3506" s="11">
        <v>146.685</v>
      </c>
      <c r="O3506" s="11">
        <v>127.471</v>
      </c>
      <c r="P3506" s="11">
        <v>101.895</v>
      </c>
      <c r="Q3506" s="11">
        <v>78.894999999999996</v>
      </c>
      <c r="R3506" s="11">
        <v>69.185000000000002</v>
      </c>
      <c r="S3506" s="11">
        <v>62.773000000000003</v>
      </c>
      <c r="T3506" s="11">
        <v>49.95</v>
      </c>
      <c r="U3506" s="11">
        <v>42.86</v>
      </c>
      <c r="V3506" s="11">
        <v>34.628999999999998</v>
      </c>
      <c r="W3506" s="11">
        <v>27.052</v>
      </c>
      <c r="X3506" s="11">
        <v>19.594999999999999</v>
      </c>
      <c r="Y3506" s="11">
        <v>11.91</v>
      </c>
      <c r="Z3506" s="11">
        <v>4.32</v>
      </c>
      <c r="AA3506" s="11">
        <v>1.294</v>
      </c>
      <c r="AB3506" s="11">
        <v>0.14899999999999999</v>
      </c>
      <c r="AC3506" s="11">
        <v>1.2999999999999999E-2</v>
      </c>
    </row>
    <row r="3507" spans="1:29" ht="11.5" hidden="1">
      <c r="A3507" s="15">
        <v>3490</v>
      </c>
      <c r="B3507" s="13" t="s">
        <v>1059</v>
      </c>
      <c r="C3507" s="21" t="s">
        <v>1301</v>
      </c>
      <c r="D3507" s="12"/>
      <c r="E3507" s="12">
        <v>8</v>
      </c>
      <c r="F3507" s="13" t="s">
        <v>1110</v>
      </c>
      <c r="G3507" s="12">
        <v>925</v>
      </c>
      <c r="H3507" s="12">
        <v>1995</v>
      </c>
      <c r="I3507" s="11">
        <v>161.79599999999999</v>
      </c>
      <c r="J3507" s="11">
        <v>172.577</v>
      </c>
      <c r="K3507" s="11">
        <v>159.499</v>
      </c>
      <c r="L3507" s="11">
        <v>146.59299999999999</v>
      </c>
      <c r="M3507" s="11">
        <v>134.774</v>
      </c>
      <c r="N3507" s="11">
        <v>123.389</v>
      </c>
      <c r="O3507" s="11">
        <v>124.95</v>
      </c>
      <c r="P3507" s="11">
        <v>111.995</v>
      </c>
      <c r="Q3507" s="11">
        <v>91.424999999999997</v>
      </c>
      <c r="R3507" s="11">
        <v>71.83</v>
      </c>
      <c r="S3507" s="11">
        <v>64.238</v>
      </c>
      <c r="T3507" s="11">
        <v>59.061999999999998</v>
      </c>
      <c r="U3507" s="11">
        <v>46.841000000000001</v>
      </c>
      <c r="V3507" s="11">
        <v>39.409999999999997</v>
      </c>
      <c r="W3507" s="11">
        <v>30.222000000000001</v>
      </c>
      <c r="X3507" s="11">
        <v>21.245000000000001</v>
      </c>
      <c r="Y3507" s="11">
        <v>12.64</v>
      </c>
      <c r="Z3507" s="11">
        <v>5.532</v>
      </c>
      <c r="AA3507" s="11">
        <v>1.2070000000000001</v>
      </c>
      <c r="AB3507" s="11">
        <v>0.182</v>
      </c>
      <c r="AC3507" s="11">
        <v>0.01</v>
      </c>
    </row>
    <row r="3508" spans="1:29" ht="11.5" hidden="1">
      <c r="A3508" s="15">
        <v>3491</v>
      </c>
      <c r="B3508" s="13" t="s">
        <v>1059</v>
      </c>
      <c r="C3508" s="21" t="s">
        <v>1301</v>
      </c>
      <c r="D3508" s="12"/>
      <c r="E3508" s="12">
        <v>8</v>
      </c>
      <c r="F3508" s="13" t="s">
        <v>1110</v>
      </c>
      <c r="G3508" s="12">
        <v>925</v>
      </c>
      <c r="H3508" s="12">
        <v>2000</v>
      </c>
      <c r="I3508" s="11">
        <v>133.84700000000001</v>
      </c>
      <c r="J3508" s="11">
        <v>158.429</v>
      </c>
      <c r="K3508" s="11">
        <v>166.59899999999999</v>
      </c>
      <c r="L3508" s="11">
        <v>145.68199999999999</v>
      </c>
      <c r="M3508" s="11">
        <v>123.98</v>
      </c>
      <c r="N3508" s="11">
        <v>113.861</v>
      </c>
      <c r="O3508" s="11">
        <v>112.114</v>
      </c>
      <c r="P3508" s="11">
        <v>116.90600000000001</v>
      </c>
      <c r="Q3508" s="11">
        <v>103.801</v>
      </c>
      <c r="R3508" s="11">
        <v>83.869</v>
      </c>
      <c r="S3508" s="11">
        <v>64.906999999999996</v>
      </c>
      <c r="T3508" s="11">
        <v>55.646999999999998</v>
      </c>
      <c r="U3508" s="11">
        <v>50.780999999999999</v>
      </c>
      <c r="V3508" s="11">
        <v>39.866</v>
      </c>
      <c r="W3508" s="11">
        <v>31.917000000000002</v>
      </c>
      <c r="X3508" s="11">
        <v>21.59</v>
      </c>
      <c r="Y3508" s="11">
        <v>13.646000000000001</v>
      </c>
      <c r="Z3508" s="11">
        <v>6.4470000000000001</v>
      </c>
      <c r="AA3508" s="11">
        <v>1.655</v>
      </c>
      <c r="AB3508" s="11">
        <v>0.183</v>
      </c>
      <c r="AC3508" s="11">
        <v>1.2999999999999999E-2</v>
      </c>
    </row>
    <row r="3509" spans="1:29" ht="11.5" hidden="1">
      <c r="A3509" s="15">
        <v>3492</v>
      </c>
      <c r="B3509" s="13" t="s">
        <v>1059</v>
      </c>
      <c r="C3509" s="21" t="s">
        <v>1301</v>
      </c>
      <c r="D3509" s="12"/>
      <c r="E3509" s="12">
        <v>8</v>
      </c>
      <c r="F3509" s="13" t="s">
        <v>1110</v>
      </c>
      <c r="G3509" s="12">
        <v>925</v>
      </c>
      <c r="H3509" s="12">
        <v>2005</v>
      </c>
      <c r="I3509" s="11">
        <v>103.875</v>
      </c>
      <c r="J3509" s="11">
        <v>133.244</v>
      </c>
      <c r="K3509" s="11">
        <v>154.756</v>
      </c>
      <c r="L3509" s="11">
        <v>157.51900000000001</v>
      </c>
      <c r="M3509" s="11">
        <v>129.88900000000001</v>
      </c>
      <c r="N3509" s="11">
        <v>102.15900000000001</v>
      </c>
      <c r="O3509" s="11">
        <v>98.332999999999998</v>
      </c>
      <c r="P3509" s="11">
        <v>106.503</v>
      </c>
      <c r="Q3509" s="11">
        <v>113.556</v>
      </c>
      <c r="R3509" s="11">
        <v>101.157</v>
      </c>
      <c r="S3509" s="11">
        <v>81.950999999999993</v>
      </c>
      <c r="T3509" s="11">
        <v>63.16</v>
      </c>
      <c r="U3509" s="11">
        <v>53.674999999999997</v>
      </c>
      <c r="V3509" s="11">
        <v>47.95</v>
      </c>
      <c r="W3509" s="11">
        <v>35.860999999999997</v>
      </c>
      <c r="X3509" s="11">
        <v>26.292999999999999</v>
      </c>
      <c r="Y3509" s="11">
        <v>15.143000000000001</v>
      </c>
      <c r="Z3509" s="11">
        <v>7.28</v>
      </c>
      <c r="AA3509" s="11">
        <v>2.2149999999999999</v>
      </c>
      <c r="AB3509" s="11">
        <v>0.3</v>
      </c>
      <c r="AC3509" s="11">
        <v>1.6E-2</v>
      </c>
    </row>
    <row r="3510" spans="1:29" ht="11.5" hidden="1">
      <c r="A3510" s="15">
        <v>3493</v>
      </c>
      <c r="B3510" s="13" t="s">
        <v>1059</v>
      </c>
      <c r="C3510" s="21" t="s">
        <v>1301</v>
      </c>
      <c r="D3510" s="12"/>
      <c r="E3510" s="12">
        <v>8</v>
      </c>
      <c r="F3510" s="13" t="s">
        <v>1110</v>
      </c>
      <c r="G3510" s="12">
        <v>925</v>
      </c>
      <c r="H3510" s="12">
        <v>2010</v>
      </c>
      <c r="I3510" s="11">
        <v>81.239000000000004</v>
      </c>
      <c r="J3510" s="11">
        <v>100.32899999999999</v>
      </c>
      <c r="K3510" s="11">
        <v>130.65600000000001</v>
      </c>
      <c r="L3510" s="11">
        <v>134.518</v>
      </c>
      <c r="M3510" s="11">
        <v>121.726</v>
      </c>
      <c r="N3510" s="11">
        <v>101.67400000000001</v>
      </c>
      <c r="O3510" s="11">
        <v>89.167000000000002</v>
      </c>
      <c r="P3510" s="11">
        <v>94.268000000000001</v>
      </c>
      <c r="Q3510" s="11">
        <v>99.171000000000006</v>
      </c>
      <c r="R3510" s="11">
        <v>107.086</v>
      </c>
      <c r="S3510" s="11">
        <v>98.683999999999997</v>
      </c>
      <c r="T3510" s="11">
        <v>81.103999999999999</v>
      </c>
      <c r="U3510" s="11">
        <v>62.655000000000001</v>
      </c>
      <c r="V3510" s="11">
        <v>53.44</v>
      </c>
      <c r="W3510" s="11">
        <v>45.865000000000002</v>
      </c>
      <c r="X3510" s="11">
        <v>30.847000000000001</v>
      </c>
      <c r="Y3510" s="11">
        <v>19.189</v>
      </c>
      <c r="Z3510" s="11">
        <v>8.3160000000000007</v>
      </c>
      <c r="AA3510" s="11">
        <v>2.5750000000000002</v>
      </c>
      <c r="AB3510" s="11">
        <v>0.42399999999999999</v>
      </c>
      <c r="AC3510" s="11">
        <v>2.8000000000000001E-2</v>
      </c>
    </row>
    <row r="3511" spans="1:29" ht="11.5" hidden="1">
      <c r="A3511" s="15">
        <v>3494</v>
      </c>
      <c r="B3511" s="13" t="s">
        <v>1059</v>
      </c>
      <c r="C3511" s="21" t="s">
        <v>1301</v>
      </c>
      <c r="D3511" s="12"/>
      <c r="E3511" s="12">
        <v>8</v>
      </c>
      <c r="F3511" s="13" t="s">
        <v>1110</v>
      </c>
      <c r="G3511" s="12">
        <v>925</v>
      </c>
      <c r="H3511" s="12">
        <v>2015</v>
      </c>
      <c r="I3511" s="11">
        <v>81.53</v>
      </c>
      <c r="J3511" s="11">
        <v>76.159000000000006</v>
      </c>
      <c r="K3511" s="11">
        <v>95.918000000000006</v>
      </c>
      <c r="L3511" s="11">
        <v>116.71599999999999</v>
      </c>
      <c r="M3511" s="11">
        <v>121.98</v>
      </c>
      <c r="N3511" s="11">
        <v>107.119</v>
      </c>
      <c r="O3511" s="11">
        <v>80.381</v>
      </c>
      <c r="P3511" s="11">
        <v>79.569000000000003</v>
      </c>
      <c r="Q3511" s="11">
        <v>92.51</v>
      </c>
      <c r="R3511" s="11">
        <v>97.67</v>
      </c>
      <c r="S3511" s="11">
        <v>105.36</v>
      </c>
      <c r="T3511" s="11">
        <v>97.846999999999994</v>
      </c>
      <c r="U3511" s="11">
        <v>77.146000000000001</v>
      </c>
      <c r="V3511" s="11">
        <v>60.128</v>
      </c>
      <c r="W3511" s="11">
        <v>52.527000000000001</v>
      </c>
      <c r="X3511" s="11">
        <v>38.631999999999998</v>
      </c>
      <c r="Y3511" s="11">
        <v>23.385999999999999</v>
      </c>
      <c r="Z3511" s="11">
        <v>11.212</v>
      </c>
      <c r="AA3511" s="11">
        <v>2.8180000000000001</v>
      </c>
      <c r="AB3511" s="11">
        <v>0.43</v>
      </c>
      <c r="AC3511" s="11">
        <v>0.03</v>
      </c>
    </row>
    <row r="3512" spans="1:29" ht="11.5" hidden="1">
      <c r="A3512" s="15">
        <v>3495</v>
      </c>
      <c r="B3512" s="13" t="s">
        <v>1059</v>
      </c>
      <c r="C3512" s="21" t="s">
        <v>1301</v>
      </c>
      <c r="D3512" s="12"/>
      <c r="E3512" s="12">
        <v>8</v>
      </c>
      <c r="F3512" s="13" t="s">
        <v>1110</v>
      </c>
      <c r="G3512" s="12">
        <v>925</v>
      </c>
      <c r="H3512" s="12">
        <v>2020</v>
      </c>
      <c r="I3512" s="11">
        <v>79.713999999999999</v>
      </c>
      <c r="J3512" s="11">
        <v>79.822000000000003</v>
      </c>
      <c r="K3512" s="11">
        <v>75.224000000000004</v>
      </c>
      <c r="L3512" s="11">
        <v>93.379000000000005</v>
      </c>
      <c r="M3512" s="11">
        <v>110.982</v>
      </c>
      <c r="N3512" s="11">
        <v>115.006</v>
      </c>
      <c r="O3512" s="11">
        <v>101.291</v>
      </c>
      <c r="P3512" s="11">
        <v>76.191000000000003</v>
      </c>
      <c r="Q3512" s="11">
        <v>76.614000000000004</v>
      </c>
      <c r="R3512" s="11">
        <v>90.245000000000005</v>
      </c>
      <c r="S3512" s="11">
        <v>95.680999999999997</v>
      </c>
      <c r="T3512" s="11">
        <v>103.252</v>
      </c>
      <c r="U3512" s="11">
        <v>95.295000000000002</v>
      </c>
      <c r="V3512" s="11">
        <v>73.945999999999998</v>
      </c>
      <c r="W3512" s="11">
        <v>55.69</v>
      </c>
      <c r="X3512" s="11">
        <v>45.106999999999999</v>
      </c>
      <c r="Y3512" s="11">
        <v>28.149000000000001</v>
      </c>
      <c r="Z3512" s="11">
        <v>12.885</v>
      </c>
      <c r="AA3512" s="11">
        <v>4.0430000000000001</v>
      </c>
      <c r="AB3512" s="11">
        <v>0.53400000000000003</v>
      </c>
      <c r="AC3512" s="11">
        <v>3.5999999999999997E-2</v>
      </c>
    </row>
    <row r="3513" spans="1:29" ht="11.5" hidden="1">
      <c r="A3513" s="15">
        <v>3496</v>
      </c>
      <c r="B3513" s="13" t="s">
        <v>1059</v>
      </c>
      <c r="C3513" s="21" t="s">
        <v>1302</v>
      </c>
      <c r="D3513" s="12"/>
      <c r="E3513" s="12">
        <v>70</v>
      </c>
      <c r="F3513" s="13" t="s">
        <v>1110</v>
      </c>
      <c r="G3513" s="12">
        <v>925</v>
      </c>
      <c r="H3513" s="12">
        <v>1950</v>
      </c>
      <c r="I3513" s="11">
        <v>189.499</v>
      </c>
      <c r="J3513" s="11">
        <v>139.9</v>
      </c>
      <c r="K3513" s="11">
        <v>171.3</v>
      </c>
      <c r="L3513" s="11">
        <v>161.899</v>
      </c>
      <c r="M3513" s="11">
        <v>139.69999999999999</v>
      </c>
      <c r="N3513" s="11">
        <v>106.6</v>
      </c>
      <c r="O3513" s="11">
        <v>68.599999999999994</v>
      </c>
      <c r="P3513" s="11">
        <v>76.7</v>
      </c>
      <c r="Q3513" s="11">
        <v>75.900000000000006</v>
      </c>
      <c r="R3513" s="11">
        <v>62.6</v>
      </c>
      <c r="S3513" s="11">
        <v>54.100999999999999</v>
      </c>
      <c r="T3513" s="11">
        <v>34.198999999999998</v>
      </c>
      <c r="U3513" s="11">
        <v>31.5</v>
      </c>
      <c r="V3513" s="11">
        <v>20.800999999999998</v>
      </c>
      <c r="W3513" s="11">
        <v>21.001000000000001</v>
      </c>
      <c r="X3513" s="11">
        <v>13.8</v>
      </c>
      <c r="Y3513" s="11">
        <v>6.1390000000000002</v>
      </c>
      <c r="Z3513" s="11">
        <v>2.0299999999999998</v>
      </c>
      <c r="AA3513" s="11">
        <v>0.38400000000000001</v>
      </c>
      <c r="AB3513" s="11">
        <v>3.7999999999999999E-2</v>
      </c>
      <c r="AC3513" s="11">
        <v>2E-3</v>
      </c>
    </row>
    <row r="3514" spans="1:29" ht="11.5" hidden="1">
      <c r="A3514" s="15">
        <v>3497</v>
      </c>
      <c r="B3514" s="13" t="s">
        <v>1059</v>
      </c>
      <c r="C3514" s="21" t="s">
        <v>1302</v>
      </c>
      <c r="D3514" s="12"/>
      <c r="E3514" s="12">
        <v>70</v>
      </c>
      <c r="F3514" s="13" t="s">
        <v>1110</v>
      </c>
      <c r="G3514" s="12">
        <v>925</v>
      </c>
      <c r="H3514" s="12">
        <v>1955</v>
      </c>
      <c r="I3514" s="11">
        <v>207.99799999999999</v>
      </c>
      <c r="J3514" s="11">
        <v>183.547</v>
      </c>
      <c r="K3514" s="11">
        <v>138.79499999999999</v>
      </c>
      <c r="L3514" s="11">
        <v>168.81299999999999</v>
      </c>
      <c r="M3514" s="11">
        <v>156.95699999999999</v>
      </c>
      <c r="N3514" s="11">
        <v>133.858</v>
      </c>
      <c r="O3514" s="11">
        <v>101.67100000000001</v>
      </c>
      <c r="P3514" s="11">
        <v>64.994</v>
      </c>
      <c r="Q3514" s="11">
        <v>73.540999999999997</v>
      </c>
      <c r="R3514" s="11">
        <v>72.734999999999999</v>
      </c>
      <c r="S3514" s="11">
        <v>59.241</v>
      </c>
      <c r="T3514" s="11">
        <v>50.027000000000001</v>
      </c>
      <c r="U3514" s="11">
        <v>30.361999999999998</v>
      </c>
      <c r="V3514" s="11">
        <v>26.055</v>
      </c>
      <c r="W3514" s="11">
        <v>14.991</v>
      </c>
      <c r="X3514" s="11">
        <v>12.202999999999999</v>
      </c>
      <c r="Y3514" s="11">
        <v>6.3650000000000002</v>
      </c>
      <c r="Z3514" s="11">
        <v>2.1339999999999999</v>
      </c>
      <c r="AA3514" s="11">
        <v>0.53</v>
      </c>
      <c r="AB3514" s="11">
        <v>0.08</v>
      </c>
      <c r="AC3514" s="11">
        <v>5.0000000000000001E-3</v>
      </c>
    </row>
    <row r="3515" spans="1:29" ht="11.5" hidden="1">
      <c r="A3515" s="15">
        <v>3498</v>
      </c>
      <c r="B3515" s="13" t="s">
        <v>1059</v>
      </c>
      <c r="C3515" s="21" t="s">
        <v>1302</v>
      </c>
      <c r="D3515" s="12"/>
      <c r="E3515" s="12">
        <v>70</v>
      </c>
      <c r="F3515" s="13" t="s">
        <v>1110</v>
      </c>
      <c r="G3515" s="12">
        <v>925</v>
      </c>
      <c r="H3515" s="12">
        <v>1960</v>
      </c>
      <c r="I3515" s="11">
        <v>212.23599999999999</v>
      </c>
      <c r="J3515" s="11">
        <v>203.12</v>
      </c>
      <c r="K3515" s="11">
        <v>182.364</v>
      </c>
      <c r="L3515" s="11">
        <v>136.54599999999999</v>
      </c>
      <c r="M3515" s="11">
        <v>163.999</v>
      </c>
      <c r="N3515" s="11">
        <v>151.178</v>
      </c>
      <c r="O3515" s="11">
        <v>128.881</v>
      </c>
      <c r="P3515" s="11">
        <v>97.875</v>
      </c>
      <c r="Q3515" s="11">
        <v>62.216999999999999</v>
      </c>
      <c r="R3515" s="11">
        <v>70.715000000000003</v>
      </c>
      <c r="S3515" s="11">
        <v>69.343000000000004</v>
      </c>
      <c r="T3515" s="11">
        <v>55.337000000000003</v>
      </c>
      <c r="U3515" s="11">
        <v>45.219000000000001</v>
      </c>
      <c r="V3515" s="11">
        <v>25.763000000000002</v>
      </c>
      <c r="W3515" s="11">
        <v>19.742999999999999</v>
      </c>
      <c r="X3515" s="11">
        <v>9.3699999999999992</v>
      </c>
      <c r="Y3515" s="11">
        <v>6.157</v>
      </c>
      <c r="Z3515" s="11">
        <v>2.464</v>
      </c>
      <c r="AA3515" s="11">
        <v>0.61299999999999999</v>
      </c>
      <c r="AB3515" s="11">
        <v>0.115</v>
      </c>
      <c r="AC3515" s="11">
        <v>1.2E-2</v>
      </c>
    </row>
    <row r="3516" spans="1:29" ht="11.5" hidden="1">
      <c r="A3516" s="15">
        <v>3499</v>
      </c>
      <c r="B3516" s="13" t="s">
        <v>1059</v>
      </c>
      <c r="C3516" s="21" t="s">
        <v>1302</v>
      </c>
      <c r="D3516" s="12"/>
      <c r="E3516" s="12">
        <v>70</v>
      </c>
      <c r="F3516" s="13" t="s">
        <v>1110</v>
      </c>
      <c r="G3516" s="12">
        <v>925</v>
      </c>
      <c r="H3516" s="12">
        <v>1965</v>
      </c>
      <c r="I3516" s="11">
        <v>223.083</v>
      </c>
      <c r="J3516" s="11">
        <v>208.35599999999999</v>
      </c>
      <c r="K3516" s="11">
        <v>201.96799999999999</v>
      </c>
      <c r="L3516" s="11">
        <v>180.04</v>
      </c>
      <c r="M3516" s="11">
        <v>131.96899999999999</v>
      </c>
      <c r="N3516" s="11">
        <v>158.26400000000001</v>
      </c>
      <c r="O3516" s="11">
        <v>146.173</v>
      </c>
      <c r="P3516" s="11">
        <v>124.937</v>
      </c>
      <c r="Q3516" s="11">
        <v>94.757999999999996</v>
      </c>
      <c r="R3516" s="11">
        <v>59.768999999999998</v>
      </c>
      <c r="S3516" s="11">
        <v>67.628</v>
      </c>
      <c r="T3516" s="11">
        <v>65.215999999999994</v>
      </c>
      <c r="U3516" s="11">
        <v>50.502000000000002</v>
      </c>
      <c r="V3516" s="11">
        <v>39.052999999999997</v>
      </c>
      <c r="W3516" s="11">
        <v>20.071000000000002</v>
      </c>
      <c r="X3516" s="11">
        <v>13.079000000000001</v>
      </c>
      <c r="Y3516" s="11">
        <v>4.7850000000000001</v>
      </c>
      <c r="Z3516" s="11">
        <v>2.331</v>
      </c>
      <c r="AA3516" s="11">
        <v>0.746</v>
      </c>
      <c r="AB3516" s="11">
        <v>0.13700000000000001</v>
      </c>
      <c r="AC3516" s="11">
        <v>1.7999999999999999E-2</v>
      </c>
    </row>
    <row r="3517" spans="1:29" ht="11.5" hidden="1">
      <c r="A3517" s="15">
        <v>3500</v>
      </c>
      <c r="B3517" s="13" t="s">
        <v>1059</v>
      </c>
      <c r="C3517" s="21" t="s">
        <v>1302</v>
      </c>
      <c r="D3517" s="12"/>
      <c r="E3517" s="12">
        <v>70</v>
      </c>
      <c r="F3517" s="13" t="s">
        <v>1110</v>
      </c>
      <c r="G3517" s="12">
        <v>925</v>
      </c>
      <c r="H3517" s="12">
        <v>1970</v>
      </c>
      <c r="I3517" s="11">
        <v>206.71299999999999</v>
      </c>
      <c r="J3517" s="11">
        <v>222.20599999999999</v>
      </c>
      <c r="K3517" s="11">
        <v>210.25399999999999</v>
      </c>
      <c r="L3517" s="11">
        <v>204.05799999999999</v>
      </c>
      <c r="M3517" s="11">
        <v>170.09</v>
      </c>
      <c r="N3517" s="11">
        <v>114.97</v>
      </c>
      <c r="O3517" s="11">
        <v>152.43700000000001</v>
      </c>
      <c r="P3517" s="11">
        <v>144.33699999999999</v>
      </c>
      <c r="Q3517" s="11">
        <v>120.352</v>
      </c>
      <c r="R3517" s="11">
        <v>91.224999999999994</v>
      </c>
      <c r="S3517" s="11">
        <v>56.856000000000002</v>
      </c>
      <c r="T3517" s="11">
        <v>64.23</v>
      </c>
      <c r="U3517" s="11">
        <v>59.854999999999997</v>
      </c>
      <c r="V3517" s="11">
        <v>41.881999999999998</v>
      </c>
      <c r="W3517" s="11">
        <v>29.076000000000001</v>
      </c>
      <c r="X3517" s="11">
        <v>13.182</v>
      </c>
      <c r="Y3517" s="11">
        <v>6.9889999999999999</v>
      </c>
      <c r="Z3517" s="11">
        <v>1.9570000000000001</v>
      </c>
      <c r="AA3517" s="11">
        <v>0.751</v>
      </c>
      <c r="AB3517" s="11">
        <v>0.17</v>
      </c>
      <c r="AC3517" s="11">
        <v>2.1999999999999999E-2</v>
      </c>
    </row>
    <row r="3518" spans="1:29" ht="11.5" hidden="1">
      <c r="A3518" s="15">
        <v>3501</v>
      </c>
      <c r="B3518" s="13" t="s">
        <v>1059</v>
      </c>
      <c r="C3518" s="21" t="s">
        <v>1302</v>
      </c>
      <c r="D3518" s="12"/>
      <c r="E3518" s="12">
        <v>70</v>
      </c>
      <c r="F3518" s="13" t="s">
        <v>1110</v>
      </c>
      <c r="G3518" s="12">
        <v>925</v>
      </c>
      <c r="H3518" s="12">
        <v>1975</v>
      </c>
      <c r="I3518" s="11">
        <v>198.744</v>
      </c>
      <c r="J3518" s="11">
        <v>203.83199999999999</v>
      </c>
      <c r="K3518" s="11">
        <v>220.87299999999999</v>
      </c>
      <c r="L3518" s="11">
        <v>207.17</v>
      </c>
      <c r="M3518" s="11">
        <v>197.45</v>
      </c>
      <c r="N3518" s="11">
        <v>162.154</v>
      </c>
      <c r="O3518" s="11">
        <v>108.395</v>
      </c>
      <c r="P3518" s="11">
        <v>147.239</v>
      </c>
      <c r="Q3518" s="11">
        <v>140.166</v>
      </c>
      <c r="R3518" s="11">
        <v>116.717</v>
      </c>
      <c r="S3518" s="11">
        <v>87.816999999999993</v>
      </c>
      <c r="T3518" s="11">
        <v>53.823999999999998</v>
      </c>
      <c r="U3518" s="11">
        <v>59.505000000000003</v>
      </c>
      <c r="V3518" s="11">
        <v>53.018000000000001</v>
      </c>
      <c r="W3518" s="11">
        <v>34.203000000000003</v>
      </c>
      <c r="X3518" s="11">
        <v>20.922000000000001</v>
      </c>
      <c r="Y3518" s="11">
        <v>7.8579999999999997</v>
      </c>
      <c r="Z3518" s="11">
        <v>3.1970000000000001</v>
      </c>
      <c r="AA3518" s="11">
        <v>0.65100000000000002</v>
      </c>
      <c r="AB3518" s="11">
        <v>0.17399999999999999</v>
      </c>
      <c r="AC3518" s="11">
        <v>2.7E-2</v>
      </c>
    </row>
    <row r="3519" spans="1:29" ht="11.5" hidden="1">
      <c r="A3519" s="15">
        <v>3502</v>
      </c>
      <c r="B3519" s="13" t="s">
        <v>1059</v>
      </c>
      <c r="C3519" s="21" t="s">
        <v>1302</v>
      </c>
      <c r="D3519" s="12"/>
      <c r="E3519" s="12">
        <v>70</v>
      </c>
      <c r="F3519" s="13" t="s">
        <v>1110</v>
      </c>
      <c r="G3519" s="12">
        <v>925</v>
      </c>
      <c r="H3519" s="12">
        <v>1980</v>
      </c>
      <c r="I3519" s="11">
        <v>184.58099999999999</v>
      </c>
      <c r="J3519" s="11">
        <v>196.50899999999999</v>
      </c>
      <c r="K3519" s="11">
        <v>200.661</v>
      </c>
      <c r="L3519" s="11">
        <v>217.22</v>
      </c>
      <c r="M3519" s="11">
        <v>197.18</v>
      </c>
      <c r="N3519" s="11">
        <v>184.21700000000001</v>
      </c>
      <c r="O3519" s="11">
        <v>154.65</v>
      </c>
      <c r="P3519" s="11">
        <v>105.696</v>
      </c>
      <c r="Q3519" s="11">
        <v>145.87799999999999</v>
      </c>
      <c r="R3519" s="11">
        <v>137.45599999999999</v>
      </c>
      <c r="S3519" s="11">
        <v>113.13200000000001</v>
      </c>
      <c r="T3519" s="11">
        <v>83.804000000000002</v>
      </c>
      <c r="U3519" s="11">
        <v>50.021999999999998</v>
      </c>
      <c r="V3519" s="11">
        <v>53.496000000000002</v>
      </c>
      <c r="W3519" s="11">
        <v>44.024999999999999</v>
      </c>
      <c r="X3519" s="11">
        <v>25.556000000000001</v>
      </c>
      <c r="Y3519" s="11">
        <v>13.442</v>
      </c>
      <c r="Z3519" s="11">
        <v>3.9239999999999999</v>
      </c>
      <c r="AA3519" s="11">
        <v>1.1439999999999999</v>
      </c>
      <c r="AB3519" s="11">
        <v>0.157</v>
      </c>
      <c r="AC3519" s="11">
        <v>2.9000000000000001E-2</v>
      </c>
    </row>
    <row r="3520" spans="1:29" ht="11.5" hidden="1">
      <c r="A3520" s="15">
        <v>3503</v>
      </c>
      <c r="B3520" s="13" t="s">
        <v>1059</v>
      </c>
      <c r="C3520" s="21" t="s">
        <v>1302</v>
      </c>
      <c r="D3520" s="12"/>
      <c r="E3520" s="12">
        <v>70</v>
      </c>
      <c r="F3520" s="13" t="s">
        <v>1110</v>
      </c>
      <c r="G3520" s="12">
        <v>925</v>
      </c>
      <c r="H3520" s="12">
        <v>1985</v>
      </c>
      <c r="I3520" s="11">
        <v>180.154</v>
      </c>
      <c r="J3520" s="11">
        <v>183.31200000000001</v>
      </c>
      <c r="K3520" s="11">
        <v>195.869</v>
      </c>
      <c r="L3520" s="11">
        <v>199.25800000000001</v>
      </c>
      <c r="M3520" s="11">
        <v>214.28100000000001</v>
      </c>
      <c r="N3520" s="11">
        <v>193.65600000000001</v>
      </c>
      <c r="O3520" s="11">
        <v>181.11699999999999</v>
      </c>
      <c r="P3520" s="11">
        <v>152.17599999999999</v>
      </c>
      <c r="Q3520" s="11">
        <v>103.76300000000001</v>
      </c>
      <c r="R3520" s="11">
        <v>143.33199999999999</v>
      </c>
      <c r="S3520" s="11">
        <v>134.148</v>
      </c>
      <c r="T3520" s="11">
        <v>108.968</v>
      </c>
      <c r="U3520" s="11">
        <v>78.884</v>
      </c>
      <c r="V3520" s="11">
        <v>45.22</v>
      </c>
      <c r="W3520" s="11">
        <v>45.197000000000003</v>
      </c>
      <c r="X3520" s="11">
        <v>33.216999999999999</v>
      </c>
      <c r="Y3520" s="11">
        <v>16.224</v>
      </c>
      <c r="Z3520" s="11">
        <v>6.6859999999999999</v>
      </c>
      <c r="AA3520" s="11">
        <v>1.4179999999999999</v>
      </c>
      <c r="AB3520" s="11">
        <v>0.28100000000000003</v>
      </c>
      <c r="AC3520" s="11">
        <v>2.7E-2</v>
      </c>
    </row>
    <row r="3521" spans="1:29" ht="11.5" hidden="1">
      <c r="A3521" s="15">
        <v>3504</v>
      </c>
      <c r="B3521" s="13" t="s">
        <v>1059</v>
      </c>
      <c r="C3521" s="21" t="s">
        <v>1302</v>
      </c>
      <c r="D3521" s="12"/>
      <c r="E3521" s="12">
        <v>70</v>
      </c>
      <c r="F3521" s="13" t="s">
        <v>1110</v>
      </c>
      <c r="G3521" s="12">
        <v>925</v>
      </c>
      <c r="H3521" s="12">
        <v>1990</v>
      </c>
      <c r="I3521" s="11">
        <v>169.38200000000001</v>
      </c>
      <c r="J3521" s="11">
        <v>177.309</v>
      </c>
      <c r="K3521" s="11">
        <v>176.678</v>
      </c>
      <c r="L3521" s="11">
        <v>184.22399999999999</v>
      </c>
      <c r="M3521" s="11">
        <v>183.28800000000001</v>
      </c>
      <c r="N3521" s="11">
        <v>198.78399999999999</v>
      </c>
      <c r="O3521" s="11">
        <v>180.85900000000001</v>
      </c>
      <c r="P3521" s="11">
        <v>171.17599999999999</v>
      </c>
      <c r="Q3521" s="11">
        <v>145.42400000000001</v>
      </c>
      <c r="R3521" s="11">
        <v>100.55200000000001</v>
      </c>
      <c r="S3521" s="11">
        <v>141.405</v>
      </c>
      <c r="T3521" s="11">
        <v>131.02199999999999</v>
      </c>
      <c r="U3521" s="11">
        <v>105.637</v>
      </c>
      <c r="V3521" s="11">
        <v>75.912000000000006</v>
      </c>
      <c r="W3521" s="11">
        <v>41.152000000000001</v>
      </c>
      <c r="X3521" s="11">
        <v>36.457000000000001</v>
      </c>
      <c r="Y3521" s="11">
        <v>22.501999999999999</v>
      </c>
      <c r="Z3521" s="11">
        <v>8.3040000000000003</v>
      </c>
      <c r="AA3521" s="11">
        <v>2.468</v>
      </c>
      <c r="AB3521" s="11">
        <v>0.35099999999999998</v>
      </c>
      <c r="AC3521" s="11">
        <v>4.5999999999999999E-2</v>
      </c>
    </row>
    <row r="3522" spans="1:29" ht="11.5" hidden="1">
      <c r="A3522" s="15">
        <v>3505</v>
      </c>
      <c r="B3522" s="13" t="s">
        <v>1059</v>
      </c>
      <c r="C3522" s="21" t="s">
        <v>1302</v>
      </c>
      <c r="D3522" s="12"/>
      <c r="E3522" s="12">
        <v>70</v>
      </c>
      <c r="F3522" s="13" t="s">
        <v>1110</v>
      </c>
      <c r="G3522" s="12">
        <v>925</v>
      </c>
      <c r="H3522" s="12">
        <v>1995</v>
      </c>
      <c r="I3522" s="11">
        <v>126.381</v>
      </c>
      <c r="J3522" s="11">
        <v>142.32900000000001</v>
      </c>
      <c r="K3522" s="11">
        <v>141.161</v>
      </c>
      <c r="L3522" s="11">
        <v>140.34399999999999</v>
      </c>
      <c r="M3522" s="11">
        <v>146.66499999999999</v>
      </c>
      <c r="N3522" s="11">
        <v>144.011</v>
      </c>
      <c r="O3522" s="11">
        <v>159.59899999999999</v>
      </c>
      <c r="P3522" s="11">
        <v>146.24700000000001</v>
      </c>
      <c r="Q3522" s="11">
        <v>142.364</v>
      </c>
      <c r="R3522" s="11">
        <v>121.819</v>
      </c>
      <c r="S3522" s="11">
        <v>89.415000000000006</v>
      </c>
      <c r="T3522" s="11">
        <v>127.97499999999999</v>
      </c>
      <c r="U3522" s="11">
        <v>108.072</v>
      </c>
      <c r="V3522" s="11">
        <v>86.236000000000004</v>
      </c>
      <c r="W3522" s="11">
        <v>60.679000000000002</v>
      </c>
      <c r="X3522" s="11">
        <v>29.786999999999999</v>
      </c>
      <c r="Y3522" s="11">
        <v>22.806999999999999</v>
      </c>
      <c r="Z3522" s="11">
        <v>11.143000000000001</v>
      </c>
      <c r="AA3522" s="11">
        <v>2.976</v>
      </c>
      <c r="AB3522" s="11">
        <v>0.57899999999999996</v>
      </c>
      <c r="AC3522" s="11">
        <v>5.2999999999999999E-2</v>
      </c>
    </row>
    <row r="3523" spans="1:29" ht="11.5" hidden="1">
      <c r="A3523" s="15">
        <v>3506</v>
      </c>
      <c r="B3523" s="13" t="s">
        <v>1059</v>
      </c>
      <c r="C3523" s="21" t="s">
        <v>1302</v>
      </c>
      <c r="D3523" s="12"/>
      <c r="E3523" s="12">
        <v>70</v>
      </c>
      <c r="F3523" s="13" t="s">
        <v>1110</v>
      </c>
      <c r="G3523" s="12">
        <v>925</v>
      </c>
      <c r="H3523" s="12">
        <v>2000</v>
      </c>
      <c r="I3523" s="11">
        <v>113.629</v>
      </c>
      <c r="J3523" s="11">
        <v>124.401</v>
      </c>
      <c r="K3523" s="11">
        <v>139.12799999999999</v>
      </c>
      <c r="L3523" s="11">
        <v>137.06</v>
      </c>
      <c r="M3523" s="11">
        <v>133.721</v>
      </c>
      <c r="N3523" s="11">
        <v>137.05799999999999</v>
      </c>
      <c r="O3523" s="11">
        <v>134.31399999999999</v>
      </c>
      <c r="P3523" s="11">
        <v>151.90299999999999</v>
      </c>
      <c r="Q3523" s="11">
        <v>140.43899999999999</v>
      </c>
      <c r="R3523" s="11">
        <v>136.90299999999999</v>
      </c>
      <c r="S3523" s="11">
        <v>115.854</v>
      </c>
      <c r="T3523" s="11">
        <v>82.549000000000007</v>
      </c>
      <c r="U3523" s="11">
        <v>117.40300000000001</v>
      </c>
      <c r="V3523" s="11">
        <v>95.266000000000005</v>
      </c>
      <c r="W3523" s="11">
        <v>71.153000000000006</v>
      </c>
      <c r="X3523" s="11">
        <v>44.859000000000002</v>
      </c>
      <c r="Y3523" s="11">
        <v>17.725999999999999</v>
      </c>
      <c r="Z3523" s="11">
        <v>11.314</v>
      </c>
      <c r="AA3523" s="11">
        <v>4.1189999999999998</v>
      </c>
      <c r="AB3523" s="11">
        <v>0.68799999999999994</v>
      </c>
      <c r="AC3523" s="11">
        <v>7.8E-2</v>
      </c>
    </row>
    <row r="3524" spans="1:29" ht="11.5" hidden="1">
      <c r="A3524" s="15">
        <v>3507</v>
      </c>
      <c r="B3524" s="13" t="s">
        <v>1059</v>
      </c>
      <c r="C3524" s="21" t="s">
        <v>1302</v>
      </c>
      <c r="D3524" s="12"/>
      <c r="E3524" s="12">
        <v>70</v>
      </c>
      <c r="F3524" s="13" t="s">
        <v>1110</v>
      </c>
      <c r="G3524" s="12">
        <v>925</v>
      </c>
      <c r="H3524" s="12">
        <v>2005</v>
      </c>
      <c r="I3524" s="11">
        <v>85.858000000000004</v>
      </c>
      <c r="J3524" s="11">
        <v>113.30800000000001</v>
      </c>
      <c r="K3524" s="11">
        <v>124.20399999999999</v>
      </c>
      <c r="L3524" s="11">
        <v>138.75299999999999</v>
      </c>
      <c r="M3524" s="11">
        <v>136.345</v>
      </c>
      <c r="N3524" s="11">
        <v>132.87100000000001</v>
      </c>
      <c r="O3524" s="11">
        <v>136.27199999999999</v>
      </c>
      <c r="P3524" s="11">
        <v>133.54900000000001</v>
      </c>
      <c r="Q3524" s="11">
        <v>150.90199999999999</v>
      </c>
      <c r="R3524" s="11">
        <v>139.101</v>
      </c>
      <c r="S3524" s="11">
        <v>134.81800000000001</v>
      </c>
      <c r="T3524" s="11">
        <v>112.96899999999999</v>
      </c>
      <c r="U3524" s="11">
        <v>79.16</v>
      </c>
      <c r="V3524" s="11">
        <v>109.29</v>
      </c>
      <c r="W3524" s="11">
        <v>84.117000000000004</v>
      </c>
      <c r="X3524" s="11">
        <v>57.481999999999999</v>
      </c>
      <c r="Y3524" s="11">
        <v>31.353999999999999</v>
      </c>
      <c r="Z3524" s="11">
        <v>9.86</v>
      </c>
      <c r="AA3524" s="11">
        <v>4.4749999999999996</v>
      </c>
      <c r="AB3524" s="11">
        <v>1.028</v>
      </c>
      <c r="AC3524" s="11">
        <v>0.10100000000000001</v>
      </c>
    </row>
    <row r="3525" spans="1:29" ht="11.5" hidden="1">
      <c r="A3525" s="15">
        <v>3508</v>
      </c>
      <c r="B3525" s="13" t="s">
        <v>1059</v>
      </c>
      <c r="C3525" s="21" t="s">
        <v>1302</v>
      </c>
      <c r="D3525" s="12"/>
      <c r="E3525" s="12">
        <v>70</v>
      </c>
      <c r="F3525" s="13" t="s">
        <v>1110</v>
      </c>
      <c r="G3525" s="12">
        <v>925</v>
      </c>
      <c r="H3525" s="12">
        <v>2010</v>
      </c>
      <c r="I3525" s="11">
        <v>83.959000000000003</v>
      </c>
      <c r="J3525" s="11">
        <v>85.634</v>
      </c>
      <c r="K3525" s="11">
        <v>113.045</v>
      </c>
      <c r="L3525" s="11">
        <v>122.44199999999999</v>
      </c>
      <c r="M3525" s="11">
        <v>135.29900000000001</v>
      </c>
      <c r="N3525" s="11">
        <v>132.30099999999999</v>
      </c>
      <c r="O3525" s="11">
        <v>128.386</v>
      </c>
      <c r="P3525" s="11">
        <v>131.68700000000001</v>
      </c>
      <c r="Q3525" s="11">
        <v>129.357</v>
      </c>
      <c r="R3525" s="11">
        <v>146.89699999999999</v>
      </c>
      <c r="S3525" s="11">
        <v>135.31</v>
      </c>
      <c r="T3525" s="11">
        <v>130.53800000000001</v>
      </c>
      <c r="U3525" s="11">
        <v>107.646</v>
      </c>
      <c r="V3525" s="11">
        <v>73.596000000000004</v>
      </c>
      <c r="W3525" s="11">
        <v>97.174000000000007</v>
      </c>
      <c r="X3525" s="11">
        <v>68.700999999999993</v>
      </c>
      <c r="Y3525" s="11">
        <v>40.820999999999998</v>
      </c>
      <c r="Z3525" s="11">
        <v>17.827000000000002</v>
      </c>
      <c r="AA3525" s="11">
        <v>4.0129999999999999</v>
      </c>
      <c r="AB3525" s="11">
        <v>1.155</v>
      </c>
      <c r="AC3525" s="11">
        <v>0.153</v>
      </c>
    </row>
    <row r="3526" spans="1:29" ht="11.5" hidden="1">
      <c r="A3526" s="15">
        <v>3509</v>
      </c>
      <c r="B3526" s="13" t="s">
        <v>1059</v>
      </c>
      <c r="C3526" s="21" t="s">
        <v>1302</v>
      </c>
      <c r="D3526" s="12"/>
      <c r="E3526" s="12">
        <v>70</v>
      </c>
      <c r="F3526" s="13" t="s">
        <v>1110</v>
      </c>
      <c r="G3526" s="12">
        <v>925</v>
      </c>
      <c r="H3526" s="12">
        <v>2015</v>
      </c>
      <c r="I3526" s="11">
        <v>81.2</v>
      </c>
      <c r="J3526" s="11">
        <v>89.635999999999996</v>
      </c>
      <c r="K3526" s="11">
        <v>84.314999999999998</v>
      </c>
      <c r="L3526" s="11">
        <v>112.592</v>
      </c>
      <c r="M3526" s="11">
        <v>101.15300000000001</v>
      </c>
      <c r="N3526" s="11">
        <v>114.35299999999999</v>
      </c>
      <c r="O3526" s="11">
        <v>125.48699999999999</v>
      </c>
      <c r="P3526" s="11">
        <v>113.751</v>
      </c>
      <c r="Q3526" s="11">
        <v>115.54900000000001</v>
      </c>
      <c r="R3526" s="11">
        <v>120.52</v>
      </c>
      <c r="S3526" s="11">
        <v>144.21600000000001</v>
      </c>
      <c r="T3526" s="11">
        <v>131.38399999999999</v>
      </c>
      <c r="U3526" s="11">
        <v>125.22499999999999</v>
      </c>
      <c r="V3526" s="11">
        <v>89.988</v>
      </c>
      <c r="W3526" s="11">
        <v>71.992999999999995</v>
      </c>
      <c r="X3526" s="11">
        <v>73.132999999999996</v>
      </c>
      <c r="Y3526" s="11">
        <v>27.416</v>
      </c>
      <c r="Z3526" s="11">
        <v>18.074999999999999</v>
      </c>
      <c r="AA3526" s="11">
        <v>6.9610000000000003</v>
      </c>
      <c r="AB3526" s="11">
        <v>0.92700000000000005</v>
      </c>
      <c r="AC3526" s="11">
        <v>0.14499999999999999</v>
      </c>
    </row>
    <row r="3527" spans="1:29" ht="11.5" hidden="1">
      <c r="A3527" s="15">
        <v>3510</v>
      </c>
      <c r="B3527" s="13" t="s">
        <v>1059</v>
      </c>
      <c r="C3527" s="21" t="s">
        <v>1302</v>
      </c>
      <c r="D3527" s="12"/>
      <c r="E3527" s="12">
        <v>70</v>
      </c>
      <c r="F3527" s="13" t="s">
        <v>1110</v>
      </c>
      <c r="G3527" s="12">
        <v>925</v>
      </c>
      <c r="H3527" s="12">
        <v>2020</v>
      </c>
      <c r="I3527" s="11">
        <v>64.567999999999998</v>
      </c>
      <c r="J3527" s="11">
        <v>78.769000000000005</v>
      </c>
      <c r="K3527" s="11">
        <v>88.331000000000003</v>
      </c>
      <c r="L3527" s="11">
        <v>80.891999999999996</v>
      </c>
      <c r="M3527" s="11">
        <v>104.619</v>
      </c>
      <c r="N3527" s="11">
        <v>91.108000000000004</v>
      </c>
      <c r="O3527" s="11">
        <v>105.58499999999999</v>
      </c>
      <c r="P3527" s="11">
        <v>118.896</v>
      </c>
      <c r="Q3527" s="11">
        <v>109.005</v>
      </c>
      <c r="R3527" s="11">
        <v>111.85899999999999</v>
      </c>
      <c r="S3527" s="11">
        <v>117.127</v>
      </c>
      <c r="T3527" s="11">
        <v>140.16300000000001</v>
      </c>
      <c r="U3527" s="11">
        <v>126.468</v>
      </c>
      <c r="V3527" s="11">
        <v>118.029</v>
      </c>
      <c r="W3527" s="11">
        <v>81.260999999999996</v>
      </c>
      <c r="X3527" s="11">
        <v>59.71</v>
      </c>
      <c r="Y3527" s="11">
        <v>52.718000000000004</v>
      </c>
      <c r="Z3527" s="11">
        <v>15.897</v>
      </c>
      <c r="AA3527" s="11">
        <v>7.3789999999999996</v>
      </c>
      <c r="AB3527" s="11">
        <v>1.696</v>
      </c>
      <c r="AC3527" s="11">
        <v>0.126</v>
      </c>
    </row>
    <row r="3528" spans="1:29" ht="11.5" hidden="1">
      <c r="A3528" s="15">
        <v>3511</v>
      </c>
      <c r="B3528" s="13" t="s">
        <v>1059</v>
      </c>
      <c r="C3528" s="21" t="s">
        <v>1303</v>
      </c>
      <c r="D3528" s="12"/>
      <c r="E3528" s="12">
        <v>191</v>
      </c>
      <c r="F3528" s="13" t="s">
        <v>1110</v>
      </c>
      <c r="G3528" s="12">
        <v>925</v>
      </c>
      <c r="H3528" s="12">
        <v>1950</v>
      </c>
      <c r="I3528" s="11">
        <v>192.399</v>
      </c>
      <c r="J3528" s="11">
        <v>148</v>
      </c>
      <c r="K3528" s="11">
        <v>168.4</v>
      </c>
      <c r="L3528" s="11">
        <v>180.8</v>
      </c>
      <c r="M3528" s="11">
        <v>178.399</v>
      </c>
      <c r="N3528" s="11">
        <v>169.9</v>
      </c>
      <c r="O3528" s="11">
        <v>108.901</v>
      </c>
      <c r="P3528" s="11">
        <v>136.59899999999999</v>
      </c>
      <c r="Q3528" s="11">
        <v>149.80000000000001</v>
      </c>
      <c r="R3528" s="11">
        <v>131.70099999999999</v>
      </c>
      <c r="S3528" s="11">
        <v>114.7</v>
      </c>
      <c r="T3528" s="11">
        <v>85.7</v>
      </c>
      <c r="U3528" s="11">
        <v>76.400000000000006</v>
      </c>
      <c r="V3528" s="11">
        <v>62.3</v>
      </c>
      <c r="W3528" s="11">
        <v>48.000999999999998</v>
      </c>
      <c r="X3528" s="11">
        <v>36.5</v>
      </c>
      <c r="Y3528" s="11">
        <v>18.34</v>
      </c>
      <c r="Z3528" s="11">
        <v>7.0750000000000002</v>
      </c>
      <c r="AA3528" s="11">
        <v>1.7230000000000001</v>
      </c>
      <c r="AB3528" s="11">
        <v>0.245</v>
      </c>
      <c r="AC3528" s="11">
        <v>2.1000000000000001E-2</v>
      </c>
    </row>
    <row r="3529" spans="1:29" ht="11.5" hidden="1">
      <c r="A3529" s="15">
        <v>3512</v>
      </c>
      <c r="B3529" s="13" t="s">
        <v>1059</v>
      </c>
      <c r="C3529" s="21" t="s">
        <v>1303</v>
      </c>
      <c r="D3529" s="12"/>
      <c r="E3529" s="12">
        <v>191</v>
      </c>
      <c r="F3529" s="13" t="s">
        <v>1110</v>
      </c>
      <c r="G3529" s="12">
        <v>925</v>
      </c>
      <c r="H3529" s="12">
        <v>1955</v>
      </c>
      <c r="I3529" s="11">
        <v>195.03200000000001</v>
      </c>
      <c r="J3529" s="11">
        <v>189.88399999999999</v>
      </c>
      <c r="K3529" s="11">
        <v>147.58699999999999</v>
      </c>
      <c r="L3529" s="11">
        <v>167.85599999999999</v>
      </c>
      <c r="M3529" s="11">
        <v>179.94499999999999</v>
      </c>
      <c r="N3529" s="11">
        <v>177.458</v>
      </c>
      <c r="O3529" s="11">
        <v>168.809</v>
      </c>
      <c r="P3529" s="11">
        <v>107.887</v>
      </c>
      <c r="Q3529" s="11">
        <v>134.67699999999999</v>
      </c>
      <c r="R3529" s="11">
        <v>146.52799999999999</v>
      </c>
      <c r="S3529" s="11">
        <v>126.895</v>
      </c>
      <c r="T3529" s="11">
        <v>108.071</v>
      </c>
      <c r="U3529" s="11">
        <v>78.241</v>
      </c>
      <c r="V3529" s="11">
        <v>65.606999999999999</v>
      </c>
      <c r="W3529" s="11">
        <v>46.959000000000003</v>
      </c>
      <c r="X3529" s="11">
        <v>30.864000000000001</v>
      </c>
      <c r="Y3529" s="11">
        <v>19.757999999999999</v>
      </c>
      <c r="Z3529" s="11">
        <v>6.6920000000000002</v>
      </c>
      <c r="AA3529" s="11">
        <v>1.5409999999999999</v>
      </c>
      <c r="AB3529" s="11">
        <v>0.23400000000000001</v>
      </c>
      <c r="AC3529" s="11">
        <v>1.9E-2</v>
      </c>
    </row>
    <row r="3530" spans="1:29" ht="11.5" hidden="1">
      <c r="A3530" s="15">
        <v>3513</v>
      </c>
      <c r="B3530" s="13" t="s">
        <v>1059</v>
      </c>
      <c r="C3530" s="21" t="s">
        <v>1303</v>
      </c>
      <c r="D3530" s="12"/>
      <c r="E3530" s="12">
        <v>191</v>
      </c>
      <c r="F3530" s="13" t="s">
        <v>1110</v>
      </c>
      <c r="G3530" s="12">
        <v>925</v>
      </c>
      <c r="H3530" s="12">
        <v>1960</v>
      </c>
      <c r="I3530" s="11">
        <v>181.21700000000001</v>
      </c>
      <c r="J3530" s="11">
        <v>193.238</v>
      </c>
      <c r="K3530" s="11">
        <v>189.41200000000001</v>
      </c>
      <c r="L3530" s="11">
        <v>147.14699999999999</v>
      </c>
      <c r="M3530" s="11">
        <v>167.13</v>
      </c>
      <c r="N3530" s="11">
        <v>179.05199999999999</v>
      </c>
      <c r="O3530" s="11">
        <v>176.363</v>
      </c>
      <c r="P3530" s="11">
        <v>167.31700000000001</v>
      </c>
      <c r="Q3530" s="11">
        <v>106.44199999999999</v>
      </c>
      <c r="R3530" s="11">
        <v>131.86199999999999</v>
      </c>
      <c r="S3530" s="11">
        <v>141.69200000000001</v>
      </c>
      <c r="T3530" s="11">
        <v>120.538</v>
      </c>
      <c r="U3530" s="11">
        <v>99.891000000000005</v>
      </c>
      <c r="V3530" s="11">
        <v>68.622</v>
      </c>
      <c r="W3530" s="11">
        <v>51.661000000000001</v>
      </c>
      <c r="X3530" s="11">
        <v>31.297000000000001</v>
      </c>
      <c r="Y3530" s="11">
        <v>16.792999999999999</v>
      </c>
      <c r="Z3530" s="11">
        <v>7.6719999999999997</v>
      </c>
      <c r="AA3530" s="11">
        <v>1.65</v>
      </c>
      <c r="AB3530" s="11">
        <v>0.22800000000000001</v>
      </c>
      <c r="AC3530" s="11">
        <v>1.9E-2</v>
      </c>
    </row>
    <row r="3531" spans="1:29" ht="11.5" hidden="1">
      <c r="A3531" s="15">
        <v>3514</v>
      </c>
      <c r="B3531" s="13" t="s">
        <v>1059</v>
      </c>
      <c r="C3531" s="21" t="s">
        <v>1303</v>
      </c>
      <c r="D3531" s="12"/>
      <c r="E3531" s="12">
        <v>191</v>
      </c>
      <c r="F3531" s="13" t="s">
        <v>1110</v>
      </c>
      <c r="G3531" s="12">
        <v>925</v>
      </c>
      <c r="H3531" s="12">
        <v>1965</v>
      </c>
      <c r="I3531" s="11">
        <v>168.541</v>
      </c>
      <c r="J3531" s="11">
        <v>180.452</v>
      </c>
      <c r="K3531" s="11">
        <v>192.934</v>
      </c>
      <c r="L3531" s="11">
        <v>184.636</v>
      </c>
      <c r="M3531" s="11">
        <v>140.547</v>
      </c>
      <c r="N3531" s="11">
        <v>164.76300000000001</v>
      </c>
      <c r="O3531" s="11">
        <v>178.31700000000001</v>
      </c>
      <c r="P3531" s="11">
        <v>174.75399999999999</v>
      </c>
      <c r="Q3531" s="11">
        <v>164.143</v>
      </c>
      <c r="R3531" s="11">
        <v>103.298</v>
      </c>
      <c r="S3531" s="11">
        <v>128.828</v>
      </c>
      <c r="T3531" s="11">
        <v>136.79400000000001</v>
      </c>
      <c r="U3531" s="11">
        <v>112.93</v>
      </c>
      <c r="V3531" s="11">
        <v>89.302999999999997</v>
      </c>
      <c r="W3531" s="11">
        <v>56.058999999999997</v>
      </c>
      <c r="X3531" s="11">
        <v>36.759</v>
      </c>
      <c r="Y3531" s="11">
        <v>17.396999999999998</v>
      </c>
      <c r="Z3531" s="11">
        <v>6.415</v>
      </c>
      <c r="AA3531" s="11">
        <v>2.0059999999999998</v>
      </c>
      <c r="AB3531" s="11">
        <v>0.251</v>
      </c>
      <c r="AC3531" s="11">
        <v>0.02</v>
      </c>
    </row>
    <row r="3532" spans="1:29" ht="11.5" hidden="1">
      <c r="A3532" s="15">
        <v>3515</v>
      </c>
      <c r="B3532" s="13" t="s">
        <v>1059</v>
      </c>
      <c r="C3532" s="21" t="s">
        <v>1303</v>
      </c>
      <c r="D3532" s="12"/>
      <c r="E3532" s="12">
        <v>191</v>
      </c>
      <c r="F3532" s="13" t="s">
        <v>1110</v>
      </c>
      <c r="G3532" s="12">
        <v>925</v>
      </c>
      <c r="H3532" s="12">
        <v>1970</v>
      </c>
      <c r="I3532" s="11">
        <v>152.739</v>
      </c>
      <c r="J3532" s="11">
        <v>167.24299999999999</v>
      </c>
      <c r="K3532" s="11">
        <v>180.417</v>
      </c>
      <c r="L3532" s="11">
        <v>192.59899999999999</v>
      </c>
      <c r="M3532" s="11">
        <v>179.73</v>
      </c>
      <c r="N3532" s="11">
        <v>133.95699999999999</v>
      </c>
      <c r="O3532" s="11">
        <v>162.351</v>
      </c>
      <c r="P3532" s="11">
        <v>177.34</v>
      </c>
      <c r="Q3532" s="11">
        <v>172.71199999999999</v>
      </c>
      <c r="R3532" s="11">
        <v>160.29599999999999</v>
      </c>
      <c r="S3532" s="11">
        <v>99.492000000000004</v>
      </c>
      <c r="T3532" s="11">
        <v>124.52</v>
      </c>
      <c r="U3532" s="11">
        <v>129.75700000000001</v>
      </c>
      <c r="V3532" s="11">
        <v>102.122</v>
      </c>
      <c r="W3532" s="11">
        <v>74.159000000000006</v>
      </c>
      <c r="X3532" s="11">
        <v>41.389000000000003</v>
      </c>
      <c r="Y3532" s="11">
        <v>22.3</v>
      </c>
      <c r="Z3532" s="11">
        <v>7.5419999999999998</v>
      </c>
      <c r="AA3532" s="11">
        <v>1.8009999999999999</v>
      </c>
      <c r="AB3532" s="11">
        <v>0.318</v>
      </c>
      <c r="AC3532" s="11">
        <v>2.1999999999999999E-2</v>
      </c>
    </row>
    <row r="3533" spans="1:29" ht="11.5" hidden="1">
      <c r="A3533" s="15">
        <v>3516</v>
      </c>
      <c r="B3533" s="13" t="s">
        <v>1059</v>
      </c>
      <c r="C3533" s="21" t="s">
        <v>1303</v>
      </c>
      <c r="D3533" s="12"/>
      <c r="E3533" s="12">
        <v>191</v>
      </c>
      <c r="F3533" s="13" t="s">
        <v>1110</v>
      </c>
      <c r="G3533" s="12">
        <v>925</v>
      </c>
      <c r="H3533" s="12">
        <v>1975</v>
      </c>
      <c r="I3533" s="11">
        <v>158.65799999999999</v>
      </c>
      <c r="J3533" s="11">
        <v>153.792</v>
      </c>
      <c r="K3533" s="11">
        <v>168.83600000000001</v>
      </c>
      <c r="L3533" s="11">
        <v>179.916</v>
      </c>
      <c r="M3533" s="11">
        <v>186.51</v>
      </c>
      <c r="N3533" s="11">
        <v>170.477</v>
      </c>
      <c r="O3533" s="11">
        <v>128.81299999999999</v>
      </c>
      <c r="P3533" s="11">
        <v>161.93100000000001</v>
      </c>
      <c r="Q3533" s="11">
        <v>176.12299999999999</v>
      </c>
      <c r="R3533" s="11">
        <v>169.55099999999999</v>
      </c>
      <c r="S3533" s="11">
        <v>156.03800000000001</v>
      </c>
      <c r="T3533" s="11">
        <v>95.527000000000001</v>
      </c>
      <c r="U3533" s="11">
        <v>118.446</v>
      </c>
      <c r="V3533" s="11">
        <v>118.185</v>
      </c>
      <c r="W3533" s="11">
        <v>84.313999999999993</v>
      </c>
      <c r="X3533" s="11">
        <v>53.927</v>
      </c>
      <c r="Y3533" s="11">
        <v>25.506</v>
      </c>
      <c r="Z3533" s="11">
        <v>10.256</v>
      </c>
      <c r="AA3533" s="11">
        <v>2.202</v>
      </c>
      <c r="AB3533" s="11">
        <v>0.29599999999999999</v>
      </c>
      <c r="AC3533" s="11">
        <v>2.9000000000000001E-2</v>
      </c>
    </row>
    <row r="3534" spans="1:29" ht="11.5" hidden="1">
      <c r="A3534" s="15">
        <v>3517</v>
      </c>
      <c r="B3534" s="13" t="s">
        <v>1059</v>
      </c>
      <c r="C3534" s="21" t="s">
        <v>1303</v>
      </c>
      <c r="D3534" s="12"/>
      <c r="E3534" s="12">
        <v>191</v>
      </c>
      <c r="F3534" s="13" t="s">
        <v>1110</v>
      </c>
      <c r="G3534" s="12">
        <v>925</v>
      </c>
      <c r="H3534" s="12">
        <v>1980</v>
      </c>
      <c r="I3534" s="11">
        <v>157.77699999999999</v>
      </c>
      <c r="J3534" s="11">
        <v>160.084</v>
      </c>
      <c r="K3534" s="11">
        <v>154.642</v>
      </c>
      <c r="L3534" s="11">
        <v>170.23699999999999</v>
      </c>
      <c r="M3534" s="11">
        <v>180.755</v>
      </c>
      <c r="N3534" s="11">
        <v>183.64699999999999</v>
      </c>
      <c r="O3534" s="11">
        <v>165.63</v>
      </c>
      <c r="P3534" s="11">
        <v>128.30500000000001</v>
      </c>
      <c r="Q3534" s="11">
        <v>164.40299999999999</v>
      </c>
      <c r="R3534" s="11">
        <v>174.73400000000001</v>
      </c>
      <c r="S3534" s="11">
        <v>165.482</v>
      </c>
      <c r="T3534" s="11">
        <v>151.084</v>
      </c>
      <c r="U3534" s="11">
        <v>90.408000000000001</v>
      </c>
      <c r="V3534" s="11">
        <v>110.09099999999999</v>
      </c>
      <c r="W3534" s="11">
        <v>102.56699999999999</v>
      </c>
      <c r="X3534" s="11">
        <v>63.448999999999998</v>
      </c>
      <c r="Y3534" s="11">
        <v>32.71</v>
      </c>
      <c r="Z3534" s="11">
        <v>11.492000000000001</v>
      </c>
      <c r="AA3534" s="11">
        <v>3.0390000000000001</v>
      </c>
      <c r="AB3534" s="11">
        <v>0.372</v>
      </c>
      <c r="AC3534" s="11">
        <v>2.8000000000000001E-2</v>
      </c>
    </row>
    <row r="3535" spans="1:29" ht="11.5" hidden="1">
      <c r="A3535" s="15">
        <v>3518</v>
      </c>
      <c r="B3535" s="13" t="s">
        <v>1059</v>
      </c>
      <c r="C3535" s="21" t="s">
        <v>1303</v>
      </c>
      <c r="D3535" s="12"/>
      <c r="E3535" s="12">
        <v>191</v>
      </c>
      <c r="F3535" s="13" t="s">
        <v>1110</v>
      </c>
      <c r="G3535" s="12">
        <v>925</v>
      </c>
      <c r="H3535" s="12">
        <v>1985</v>
      </c>
      <c r="I3535" s="11">
        <v>156.947</v>
      </c>
      <c r="J3535" s="11">
        <v>159.00899999999999</v>
      </c>
      <c r="K3535" s="11">
        <v>162.209</v>
      </c>
      <c r="L3535" s="11">
        <v>157.43899999999999</v>
      </c>
      <c r="M3535" s="11">
        <v>173.376</v>
      </c>
      <c r="N3535" s="11">
        <v>183.50399999999999</v>
      </c>
      <c r="O3535" s="11">
        <v>185.89599999999999</v>
      </c>
      <c r="P3535" s="11">
        <v>167.24100000000001</v>
      </c>
      <c r="Q3535" s="11">
        <v>129.078</v>
      </c>
      <c r="R3535" s="11">
        <v>163.60400000000001</v>
      </c>
      <c r="S3535" s="11">
        <v>171.94900000000001</v>
      </c>
      <c r="T3535" s="11">
        <v>161.27699999999999</v>
      </c>
      <c r="U3535" s="11">
        <v>144.999</v>
      </c>
      <c r="V3535" s="11">
        <v>83.790999999999997</v>
      </c>
      <c r="W3535" s="11">
        <v>95.057000000000002</v>
      </c>
      <c r="X3535" s="11">
        <v>78.864000000000004</v>
      </c>
      <c r="Y3535" s="11">
        <v>40.25</v>
      </c>
      <c r="Z3535" s="11">
        <v>15.294</v>
      </c>
      <c r="AA3535" s="11">
        <v>3.4590000000000001</v>
      </c>
      <c r="AB3535" s="11">
        <v>0.52600000000000002</v>
      </c>
      <c r="AC3535" s="11">
        <v>3.5999999999999997E-2</v>
      </c>
    </row>
    <row r="3536" spans="1:29" ht="11.5" hidden="1">
      <c r="A3536" s="15">
        <v>3519</v>
      </c>
      <c r="B3536" s="13" t="s">
        <v>1059</v>
      </c>
      <c r="C3536" s="21" t="s">
        <v>1303</v>
      </c>
      <c r="D3536" s="12"/>
      <c r="E3536" s="12">
        <v>191</v>
      </c>
      <c r="F3536" s="13" t="s">
        <v>1110</v>
      </c>
      <c r="G3536" s="12">
        <v>925</v>
      </c>
      <c r="H3536" s="12">
        <v>1990</v>
      </c>
      <c r="I3536" s="11">
        <v>142.47800000000001</v>
      </c>
      <c r="J3536" s="11">
        <v>157.46</v>
      </c>
      <c r="K3536" s="11">
        <v>159.93899999999999</v>
      </c>
      <c r="L3536" s="11">
        <v>163.209</v>
      </c>
      <c r="M3536" s="11">
        <v>158.95699999999999</v>
      </c>
      <c r="N3536" s="11">
        <v>175.43100000000001</v>
      </c>
      <c r="O3536" s="11">
        <v>184.505</v>
      </c>
      <c r="P3536" s="11">
        <v>186.14699999999999</v>
      </c>
      <c r="Q3536" s="11">
        <v>166.85599999999999</v>
      </c>
      <c r="R3536" s="11">
        <v>127.789</v>
      </c>
      <c r="S3536" s="11">
        <v>160.79400000000001</v>
      </c>
      <c r="T3536" s="11">
        <v>166.44300000000001</v>
      </c>
      <c r="U3536" s="11">
        <v>154.137</v>
      </c>
      <c r="V3536" s="11">
        <v>135.26599999999999</v>
      </c>
      <c r="W3536" s="11">
        <v>73.003</v>
      </c>
      <c r="X3536" s="11">
        <v>73.465000000000003</v>
      </c>
      <c r="Y3536" s="11">
        <v>50.231999999999999</v>
      </c>
      <c r="Z3536" s="11">
        <v>19.053000000000001</v>
      </c>
      <c r="AA3536" s="11">
        <v>4.7249999999999996</v>
      </c>
      <c r="AB3536" s="11">
        <v>0.61399999999999999</v>
      </c>
      <c r="AC3536" s="11">
        <v>5.1999999999999998E-2</v>
      </c>
    </row>
    <row r="3537" spans="1:29" ht="11.5" hidden="1">
      <c r="A3537" s="15">
        <v>3520</v>
      </c>
      <c r="B3537" s="13" t="s">
        <v>1059</v>
      </c>
      <c r="C3537" s="21" t="s">
        <v>1303</v>
      </c>
      <c r="D3537" s="12"/>
      <c r="E3537" s="12">
        <v>191</v>
      </c>
      <c r="F3537" s="13" t="s">
        <v>1110</v>
      </c>
      <c r="G3537" s="12">
        <v>925</v>
      </c>
      <c r="H3537" s="12">
        <v>1995</v>
      </c>
      <c r="I3537" s="11">
        <v>118.129</v>
      </c>
      <c r="J3537" s="11">
        <v>140.41999999999999</v>
      </c>
      <c r="K3537" s="11">
        <v>155.328</v>
      </c>
      <c r="L3537" s="11">
        <v>154.12899999999999</v>
      </c>
      <c r="M3537" s="11">
        <v>149.94399999999999</v>
      </c>
      <c r="N3537" s="11">
        <v>145.321</v>
      </c>
      <c r="O3537" s="11">
        <v>166.83</v>
      </c>
      <c r="P3537" s="11">
        <v>177.00200000000001</v>
      </c>
      <c r="Q3537" s="11">
        <v>178.88499999999999</v>
      </c>
      <c r="R3537" s="11">
        <v>161.232</v>
      </c>
      <c r="S3537" s="11">
        <v>123.20399999999999</v>
      </c>
      <c r="T3537" s="11">
        <v>155.072</v>
      </c>
      <c r="U3537" s="11">
        <v>158.589</v>
      </c>
      <c r="V3537" s="11">
        <v>142.82</v>
      </c>
      <c r="W3537" s="11">
        <v>118.44199999999999</v>
      </c>
      <c r="X3537" s="11">
        <v>57.527999999999999</v>
      </c>
      <c r="Y3537" s="11">
        <v>48.527999999999999</v>
      </c>
      <c r="Z3537" s="11">
        <v>24.978999999999999</v>
      </c>
      <c r="AA3537" s="11">
        <v>6.2229999999999999</v>
      </c>
      <c r="AB3537" s="11">
        <v>0.89600000000000002</v>
      </c>
      <c r="AC3537" s="11">
        <v>6.6000000000000003E-2</v>
      </c>
    </row>
    <row r="3538" spans="1:29" ht="11.5" hidden="1">
      <c r="A3538" s="15">
        <v>3521</v>
      </c>
      <c r="B3538" s="13" t="s">
        <v>1059</v>
      </c>
      <c r="C3538" s="21" t="s">
        <v>1303</v>
      </c>
      <c r="D3538" s="12"/>
      <c r="E3538" s="12">
        <v>191</v>
      </c>
      <c r="F3538" s="13" t="s">
        <v>1110</v>
      </c>
      <c r="G3538" s="12">
        <v>925</v>
      </c>
      <c r="H3538" s="12">
        <v>2000</v>
      </c>
      <c r="I3538" s="11">
        <v>118.07899999999999</v>
      </c>
      <c r="J3538" s="11">
        <v>117.367</v>
      </c>
      <c r="K3538" s="11">
        <v>138.72499999999999</v>
      </c>
      <c r="L3538" s="11">
        <v>147.86600000000001</v>
      </c>
      <c r="M3538" s="11">
        <v>144.999</v>
      </c>
      <c r="N3538" s="11">
        <v>147.941</v>
      </c>
      <c r="O3538" s="11">
        <v>146.048</v>
      </c>
      <c r="P3538" s="11">
        <v>164.203</v>
      </c>
      <c r="Q3538" s="11">
        <v>169</v>
      </c>
      <c r="R3538" s="11">
        <v>165.327</v>
      </c>
      <c r="S3538" s="11">
        <v>147.245</v>
      </c>
      <c r="T3538" s="11">
        <v>115.123</v>
      </c>
      <c r="U3538" s="11">
        <v>148.49100000000001</v>
      </c>
      <c r="V3538" s="11">
        <v>145.76900000000001</v>
      </c>
      <c r="W3538" s="11">
        <v>121.13500000000001</v>
      </c>
      <c r="X3538" s="11">
        <v>89.188999999999993</v>
      </c>
      <c r="Y3538" s="11">
        <v>34.951999999999998</v>
      </c>
      <c r="Z3538" s="11">
        <v>24.719000000000001</v>
      </c>
      <c r="AA3538" s="11">
        <v>8.8729999999999993</v>
      </c>
      <c r="AB3538" s="11">
        <v>1.278</v>
      </c>
      <c r="AC3538" s="11">
        <v>9.9000000000000005E-2</v>
      </c>
    </row>
    <row r="3539" spans="1:29" ht="11.5" hidden="1">
      <c r="A3539" s="15">
        <v>3522</v>
      </c>
      <c r="B3539" s="13" t="s">
        <v>1059</v>
      </c>
      <c r="C3539" s="21" t="s">
        <v>1303</v>
      </c>
      <c r="D3539" s="12"/>
      <c r="E3539" s="12">
        <v>191</v>
      </c>
      <c r="F3539" s="13" t="s">
        <v>1110</v>
      </c>
      <c r="G3539" s="12">
        <v>925</v>
      </c>
      <c r="H3539" s="12">
        <v>2005</v>
      </c>
      <c r="I3539" s="11">
        <v>100.173</v>
      </c>
      <c r="J3539" s="11">
        <v>117.926</v>
      </c>
      <c r="K3539" s="11">
        <v>117.26600000000001</v>
      </c>
      <c r="L3539" s="11">
        <v>138.52199999999999</v>
      </c>
      <c r="M3539" s="11">
        <v>147.45599999999999</v>
      </c>
      <c r="N3539" s="11">
        <v>144.512</v>
      </c>
      <c r="O3539" s="11">
        <v>147.43899999999999</v>
      </c>
      <c r="P3539" s="11">
        <v>145.47</v>
      </c>
      <c r="Q3539" s="11">
        <v>163.286</v>
      </c>
      <c r="R3539" s="11">
        <v>167.51599999999999</v>
      </c>
      <c r="S3539" s="11">
        <v>163.01900000000001</v>
      </c>
      <c r="T3539" s="11">
        <v>144.01400000000001</v>
      </c>
      <c r="U3539" s="11">
        <v>111.131</v>
      </c>
      <c r="V3539" s="11">
        <v>139.82599999999999</v>
      </c>
      <c r="W3539" s="11">
        <v>130.625</v>
      </c>
      <c r="X3539" s="11">
        <v>99.155000000000001</v>
      </c>
      <c r="Y3539" s="11">
        <v>62.469000000000001</v>
      </c>
      <c r="Z3539" s="11">
        <v>18.919</v>
      </c>
      <c r="AA3539" s="11">
        <v>8.9979999999999993</v>
      </c>
      <c r="AB3539" s="11">
        <v>1.8819999999999999</v>
      </c>
      <c r="AC3539" s="11">
        <v>0.14699999999999999</v>
      </c>
    </row>
    <row r="3540" spans="1:29" ht="11.5" hidden="1">
      <c r="A3540" s="15">
        <v>3523</v>
      </c>
      <c r="B3540" s="13" t="s">
        <v>1059</v>
      </c>
      <c r="C3540" s="21" t="s">
        <v>1303</v>
      </c>
      <c r="D3540" s="12"/>
      <c r="E3540" s="12">
        <v>191</v>
      </c>
      <c r="F3540" s="13" t="s">
        <v>1110</v>
      </c>
      <c r="G3540" s="12">
        <v>925</v>
      </c>
      <c r="H3540" s="12">
        <v>2010</v>
      </c>
      <c r="I3540" s="11">
        <v>106.282</v>
      </c>
      <c r="J3540" s="11">
        <v>100.83799999999999</v>
      </c>
      <c r="K3540" s="11">
        <v>117.98399999999999</v>
      </c>
      <c r="L3540" s="11">
        <v>117.82</v>
      </c>
      <c r="M3540" s="11">
        <v>135.09899999999999</v>
      </c>
      <c r="N3540" s="11">
        <v>143.82300000000001</v>
      </c>
      <c r="O3540" s="11">
        <v>145.76400000000001</v>
      </c>
      <c r="P3540" s="11">
        <v>146.13300000000001</v>
      </c>
      <c r="Q3540" s="11">
        <v>141.65799999999999</v>
      </c>
      <c r="R3540" s="11">
        <v>158.51599999999999</v>
      </c>
      <c r="S3540" s="11">
        <v>161.61699999999999</v>
      </c>
      <c r="T3540" s="11">
        <v>158.982</v>
      </c>
      <c r="U3540" s="11">
        <v>143.113</v>
      </c>
      <c r="V3540" s="11">
        <v>109.92100000000001</v>
      </c>
      <c r="W3540" s="11">
        <v>128.57400000000001</v>
      </c>
      <c r="X3540" s="11">
        <v>109.206</v>
      </c>
      <c r="Y3540" s="11">
        <v>71.745000000000005</v>
      </c>
      <c r="Z3540" s="11">
        <v>35.942999999999998</v>
      </c>
      <c r="AA3540" s="11">
        <v>7.8120000000000003</v>
      </c>
      <c r="AB3540" s="11">
        <v>2.4260000000000002</v>
      </c>
      <c r="AC3540" s="11">
        <v>0.30099999999999999</v>
      </c>
    </row>
    <row r="3541" spans="1:29" ht="11.5" hidden="1">
      <c r="A3541" s="15">
        <v>3524</v>
      </c>
      <c r="B3541" s="13" t="s">
        <v>1059</v>
      </c>
      <c r="C3541" s="21" t="s">
        <v>1303</v>
      </c>
      <c r="D3541" s="12"/>
      <c r="E3541" s="12">
        <v>191</v>
      </c>
      <c r="F3541" s="13" t="s">
        <v>1110</v>
      </c>
      <c r="G3541" s="12">
        <v>925</v>
      </c>
      <c r="H3541" s="12">
        <v>2015</v>
      </c>
      <c r="I3541" s="11">
        <v>98.447000000000003</v>
      </c>
      <c r="J3541" s="11">
        <v>103.364</v>
      </c>
      <c r="K3541" s="11">
        <v>97.131</v>
      </c>
      <c r="L3541" s="11">
        <v>118.28700000000001</v>
      </c>
      <c r="M3541" s="11">
        <v>119.461</v>
      </c>
      <c r="N3541" s="11">
        <v>130.142</v>
      </c>
      <c r="O3541" s="11">
        <v>141.035</v>
      </c>
      <c r="P3541" s="11">
        <v>143.83000000000001</v>
      </c>
      <c r="Q3541" s="11">
        <v>135.69200000000001</v>
      </c>
      <c r="R3541" s="11">
        <v>144.334</v>
      </c>
      <c r="S3541" s="11">
        <v>157.839</v>
      </c>
      <c r="T3541" s="11">
        <v>155.875</v>
      </c>
      <c r="U3541" s="11">
        <v>153.93299999999999</v>
      </c>
      <c r="V3541" s="11">
        <v>126.03400000000001</v>
      </c>
      <c r="W3541" s="11">
        <v>108.489</v>
      </c>
      <c r="X3541" s="11">
        <v>112.6</v>
      </c>
      <c r="Y3541" s="11">
        <v>85.968000000000004</v>
      </c>
      <c r="Z3541" s="11">
        <v>48.4</v>
      </c>
      <c r="AA3541" s="11">
        <v>14.536</v>
      </c>
      <c r="AB3541" s="11">
        <v>1.7909999999999999</v>
      </c>
      <c r="AC3541" s="11">
        <v>0.28100000000000003</v>
      </c>
    </row>
    <row r="3542" spans="1:29" ht="11.5" hidden="1">
      <c r="A3542" s="15">
        <v>3525</v>
      </c>
      <c r="B3542" s="13" t="s">
        <v>1059</v>
      </c>
      <c r="C3542" s="21" t="s">
        <v>1303</v>
      </c>
      <c r="D3542" s="12"/>
      <c r="E3542" s="12">
        <v>191</v>
      </c>
      <c r="F3542" s="13" t="s">
        <v>1110</v>
      </c>
      <c r="G3542" s="12">
        <v>925</v>
      </c>
      <c r="H3542" s="12">
        <v>2020</v>
      </c>
      <c r="I3542" s="11">
        <v>89.323999999999998</v>
      </c>
      <c r="J3542" s="11">
        <v>97.512</v>
      </c>
      <c r="K3542" s="11">
        <v>102.83499999999999</v>
      </c>
      <c r="L3542" s="11">
        <v>95.71</v>
      </c>
      <c r="M3542" s="11">
        <v>115.038</v>
      </c>
      <c r="N3542" s="11">
        <v>115.46899999999999</v>
      </c>
      <c r="O3542" s="11">
        <v>126.747</v>
      </c>
      <c r="P3542" s="11">
        <v>138.483</v>
      </c>
      <c r="Q3542" s="11">
        <v>141.86199999999999</v>
      </c>
      <c r="R3542" s="11">
        <v>133.97300000000001</v>
      </c>
      <c r="S3542" s="11">
        <v>142.31</v>
      </c>
      <c r="T3542" s="11">
        <v>154.87299999999999</v>
      </c>
      <c r="U3542" s="11">
        <v>151.47399999999999</v>
      </c>
      <c r="V3542" s="11">
        <v>147.12</v>
      </c>
      <c r="W3542" s="11">
        <v>117.175</v>
      </c>
      <c r="X3542" s="11">
        <v>95.319000000000003</v>
      </c>
      <c r="Y3542" s="11">
        <v>86.614000000000004</v>
      </c>
      <c r="Z3542" s="11">
        <v>51.508000000000003</v>
      </c>
      <c r="AA3542" s="11">
        <v>19.324000000000002</v>
      </c>
      <c r="AB3542" s="11">
        <v>3.1190000000000002</v>
      </c>
      <c r="AC3542" s="11">
        <v>0.187</v>
      </c>
    </row>
    <row r="3543" spans="1:29" ht="11.5" hidden="1">
      <c r="A3543" s="15">
        <v>3526</v>
      </c>
      <c r="B3543" s="13" t="s">
        <v>1059</v>
      </c>
      <c r="C3543" s="21" t="s">
        <v>1304</v>
      </c>
      <c r="D3543" s="12"/>
      <c r="E3543" s="12">
        <v>300</v>
      </c>
      <c r="F3543" s="13" t="s">
        <v>1110</v>
      </c>
      <c r="G3543" s="12">
        <v>925</v>
      </c>
      <c r="H3543" s="12">
        <v>1950</v>
      </c>
      <c r="I3543" s="11">
        <v>383</v>
      </c>
      <c r="J3543" s="11">
        <v>337</v>
      </c>
      <c r="K3543" s="11">
        <v>389.99900000000002</v>
      </c>
      <c r="L3543" s="11">
        <v>401.99900000000002</v>
      </c>
      <c r="M3543" s="11">
        <v>369</v>
      </c>
      <c r="N3543" s="11">
        <v>305.00099999999998</v>
      </c>
      <c r="O3543" s="11">
        <v>264</v>
      </c>
      <c r="P3543" s="11">
        <v>267.00099999999998</v>
      </c>
      <c r="Q3543" s="11">
        <v>250</v>
      </c>
      <c r="R3543" s="11">
        <v>217.999</v>
      </c>
      <c r="S3543" s="11">
        <v>181.001</v>
      </c>
      <c r="T3543" s="11">
        <v>155</v>
      </c>
      <c r="U3543" s="11">
        <v>133</v>
      </c>
      <c r="V3543" s="11">
        <v>109.101</v>
      </c>
      <c r="W3543" s="11">
        <v>79.3</v>
      </c>
      <c r="X3543" s="11">
        <v>49.499000000000002</v>
      </c>
      <c r="Y3543" s="11">
        <v>27.2</v>
      </c>
      <c r="Z3543" s="11">
        <v>13.4</v>
      </c>
      <c r="AA3543" s="11">
        <v>4.5</v>
      </c>
      <c r="AB3543" s="11">
        <v>0.86099999999999999</v>
      </c>
      <c r="AC3543" s="11">
        <v>0.1</v>
      </c>
    </row>
    <row r="3544" spans="1:29" ht="11.5" hidden="1">
      <c r="A3544" s="15">
        <v>3527</v>
      </c>
      <c r="B3544" s="13" t="s">
        <v>1059</v>
      </c>
      <c r="C3544" s="21" t="s">
        <v>1304</v>
      </c>
      <c r="D3544" s="12"/>
      <c r="E3544" s="12">
        <v>300</v>
      </c>
      <c r="F3544" s="13" t="s">
        <v>1110</v>
      </c>
      <c r="G3544" s="12">
        <v>925</v>
      </c>
      <c r="H3544" s="12">
        <v>1955</v>
      </c>
      <c r="I3544" s="11">
        <v>358.35</v>
      </c>
      <c r="J3544" s="11">
        <v>375.21300000000002</v>
      </c>
      <c r="K3544" s="11">
        <v>332.48099999999999</v>
      </c>
      <c r="L3544" s="11">
        <v>384.21699999999998</v>
      </c>
      <c r="M3544" s="11">
        <v>395.57900000000001</v>
      </c>
      <c r="N3544" s="11">
        <v>361.952</v>
      </c>
      <c r="O3544" s="11">
        <v>297.56</v>
      </c>
      <c r="P3544" s="11">
        <v>257.92399999999998</v>
      </c>
      <c r="Q3544" s="11">
        <v>261.101</v>
      </c>
      <c r="R3544" s="11">
        <v>243.666</v>
      </c>
      <c r="S3544" s="11">
        <v>210.73599999999999</v>
      </c>
      <c r="T3544" s="11">
        <v>172.58699999999999</v>
      </c>
      <c r="U3544" s="11">
        <v>144.327</v>
      </c>
      <c r="V3544" s="11">
        <v>118.545</v>
      </c>
      <c r="W3544" s="11">
        <v>89.831000000000003</v>
      </c>
      <c r="X3544" s="11">
        <v>57.03</v>
      </c>
      <c r="Y3544" s="11">
        <v>28.802</v>
      </c>
      <c r="Z3544" s="11">
        <v>11.53</v>
      </c>
      <c r="AA3544" s="11">
        <v>3.6110000000000002</v>
      </c>
      <c r="AB3544" s="11">
        <v>0.67200000000000004</v>
      </c>
      <c r="AC3544" s="11">
        <v>6.5000000000000002E-2</v>
      </c>
    </row>
    <row r="3545" spans="1:29" ht="11.5" hidden="1">
      <c r="A3545" s="15">
        <v>3528</v>
      </c>
      <c r="B3545" s="13" t="s">
        <v>1059</v>
      </c>
      <c r="C3545" s="21" t="s">
        <v>1304</v>
      </c>
      <c r="D3545" s="12"/>
      <c r="E3545" s="12">
        <v>300</v>
      </c>
      <c r="F3545" s="13" t="s">
        <v>1110</v>
      </c>
      <c r="G3545" s="12">
        <v>925</v>
      </c>
      <c r="H3545" s="12">
        <v>1960</v>
      </c>
      <c r="I3545" s="11">
        <v>381.25299999999999</v>
      </c>
      <c r="J3545" s="11">
        <v>347.56400000000002</v>
      </c>
      <c r="K3545" s="11">
        <v>362.404</v>
      </c>
      <c r="L3545" s="11">
        <v>309.80200000000002</v>
      </c>
      <c r="M3545" s="11">
        <v>377.214</v>
      </c>
      <c r="N3545" s="11">
        <v>391.34300000000002</v>
      </c>
      <c r="O3545" s="11">
        <v>349.61500000000001</v>
      </c>
      <c r="P3545" s="11">
        <v>283.262</v>
      </c>
      <c r="Q3545" s="11">
        <v>232.881</v>
      </c>
      <c r="R3545" s="11">
        <v>248.09200000000001</v>
      </c>
      <c r="S3545" s="11">
        <v>235.47800000000001</v>
      </c>
      <c r="T3545" s="11">
        <v>197.52799999999999</v>
      </c>
      <c r="U3545" s="11">
        <v>160.83500000000001</v>
      </c>
      <c r="V3545" s="11">
        <v>128.90299999999999</v>
      </c>
      <c r="W3545" s="11">
        <v>97.980999999999995</v>
      </c>
      <c r="X3545" s="11">
        <v>64.896000000000001</v>
      </c>
      <c r="Y3545" s="11">
        <v>33.238</v>
      </c>
      <c r="Z3545" s="11">
        <v>12.156000000000001</v>
      </c>
      <c r="AA3545" s="11">
        <v>3.0939999999999999</v>
      </c>
      <c r="AB3545" s="11">
        <v>0.53900000000000003</v>
      </c>
      <c r="AC3545" s="11">
        <v>4.9000000000000002E-2</v>
      </c>
    </row>
    <row r="3546" spans="1:29" ht="11.5" hidden="1">
      <c r="A3546" s="15">
        <v>3529</v>
      </c>
      <c r="B3546" s="13" t="s">
        <v>1059</v>
      </c>
      <c r="C3546" s="21" t="s">
        <v>1304</v>
      </c>
      <c r="D3546" s="12"/>
      <c r="E3546" s="12">
        <v>300</v>
      </c>
      <c r="F3546" s="13" t="s">
        <v>1110</v>
      </c>
      <c r="G3546" s="12">
        <v>925</v>
      </c>
      <c r="H3546" s="12">
        <v>1965</v>
      </c>
      <c r="I3546" s="11">
        <v>364.53300000000002</v>
      </c>
      <c r="J3546" s="11">
        <v>373.66</v>
      </c>
      <c r="K3546" s="11">
        <v>343.89299999999997</v>
      </c>
      <c r="L3546" s="11">
        <v>349.02100000000002</v>
      </c>
      <c r="M3546" s="11">
        <v>285.15800000000002</v>
      </c>
      <c r="N3546" s="11">
        <v>351.91500000000002</v>
      </c>
      <c r="O3546" s="11">
        <v>372.41300000000001</v>
      </c>
      <c r="P3546" s="11">
        <v>320.08100000000002</v>
      </c>
      <c r="Q3546" s="11">
        <v>265.25200000000001</v>
      </c>
      <c r="R3546" s="11">
        <v>241.227</v>
      </c>
      <c r="S3546" s="11">
        <v>246.566</v>
      </c>
      <c r="T3546" s="11">
        <v>224.946</v>
      </c>
      <c r="U3546" s="11">
        <v>185.29300000000001</v>
      </c>
      <c r="V3546" s="11">
        <v>145.62200000000001</v>
      </c>
      <c r="W3546" s="11">
        <v>108.90300000000001</v>
      </c>
      <c r="X3546" s="11">
        <v>72.790000000000006</v>
      </c>
      <c r="Y3546" s="11">
        <v>39.209000000000003</v>
      </c>
      <c r="Z3546" s="11">
        <v>14.778</v>
      </c>
      <c r="AA3546" s="11">
        <v>3.46</v>
      </c>
      <c r="AB3546" s="11">
        <v>0.48499999999999999</v>
      </c>
      <c r="AC3546" s="11">
        <v>4.1000000000000002E-2</v>
      </c>
    </row>
    <row r="3547" spans="1:29" ht="11.5" hidden="1">
      <c r="A3547" s="15">
        <v>3530</v>
      </c>
      <c r="B3547" s="13" t="s">
        <v>1059</v>
      </c>
      <c r="C3547" s="21" t="s">
        <v>1304</v>
      </c>
      <c r="D3547" s="12"/>
      <c r="E3547" s="12">
        <v>300</v>
      </c>
      <c r="F3547" s="13" t="s">
        <v>1110</v>
      </c>
      <c r="G3547" s="12">
        <v>925</v>
      </c>
      <c r="H3547" s="12">
        <v>1970</v>
      </c>
      <c r="I3547" s="11">
        <v>371.89</v>
      </c>
      <c r="J3547" s="11">
        <v>358.60199999999998</v>
      </c>
      <c r="K3547" s="11">
        <v>363.07900000000001</v>
      </c>
      <c r="L3547" s="11">
        <v>325.73700000000002</v>
      </c>
      <c r="M3547" s="11">
        <v>312.75</v>
      </c>
      <c r="N3547" s="11">
        <v>241.49100000000001</v>
      </c>
      <c r="O3547" s="11">
        <v>311.21800000000002</v>
      </c>
      <c r="P3547" s="11">
        <v>337.01400000000001</v>
      </c>
      <c r="Q3547" s="11">
        <v>303.85199999999998</v>
      </c>
      <c r="R3547" s="11">
        <v>262.63499999999999</v>
      </c>
      <c r="S3547" s="11">
        <v>241.809</v>
      </c>
      <c r="T3547" s="11">
        <v>247.77500000000001</v>
      </c>
      <c r="U3547" s="11">
        <v>227.15199999999999</v>
      </c>
      <c r="V3547" s="11">
        <v>184.78899999999999</v>
      </c>
      <c r="W3547" s="11">
        <v>138.84</v>
      </c>
      <c r="X3547" s="11">
        <v>91.299000000000007</v>
      </c>
      <c r="Y3547" s="11">
        <v>56.331000000000003</v>
      </c>
      <c r="Z3547" s="11">
        <v>22.376999999999999</v>
      </c>
      <c r="AA3547" s="11">
        <v>4.4109999999999996</v>
      </c>
      <c r="AB3547" s="11">
        <v>0.58299999999999996</v>
      </c>
      <c r="AC3547" s="11">
        <v>3.9E-2</v>
      </c>
    </row>
    <row r="3548" spans="1:29" ht="11.5" hidden="1">
      <c r="A3548" s="15">
        <v>3531</v>
      </c>
      <c r="B3548" s="13" t="s">
        <v>1059</v>
      </c>
      <c r="C3548" s="21" t="s">
        <v>1304</v>
      </c>
      <c r="D3548" s="12"/>
      <c r="E3548" s="12">
        <v>300</v>
      </c>
      <c r="F3548" s="13" t="s">
        <v>1110</v>
      </c>
      <c r="G3548" s="12">
        <v>925</v>
      </c>
      <c r="H3548" s="12">
        <v>1975</v>
      </c>
      <c r="I3548" s="11">
        <v>357.75900000000001</v>
      </c>
      <c r="J3548" s="11">
        <v>366.96300000000002</v>
      </c>
      <c r="K3548" s="11">
        <v>355.84100000000001</v>
      </c>
      <c r="L3548" s="11">
        <v>363.58300000000003</v>
      </c>
      <c r="M3548" s="11">
        <v>314.88799999999998</v>
      </c>
      <c r="N3548" s="11">
        <v>306.25</v>
      </c>
      <c r="O3548" s="11">
        <v>249.334</v>
      </c>
      <c r="P3548" s="11">
        <v>318.94499999999999</v>
      </c>
      <c r="Q3548" s="11">
        <v>338.98099999999999</v>
      </c>
      <c r="R3548" s="11">
        <v>296.298</v>
      </c>
      <c r="S3548" s="11">
        <v>250.232</v>
      </c>
      <c r="T3548" s="11">
        <v>230.60400000000001</v>
      </c>
      <c r="U3548" s="11">
        <v>235.697</v>
      </c>
      <c r="V3548" s="11">
        <v>210.00299999999999</v>
      </c>
      <c r="W3548" s="11">
        <v>162.58799999999999</v>
      </c>
      <c r="X3548" s="11">
        <v>110.357</v>
      </c>
      <c r="Y3548" s="11">
        <v>63.305</v>
      </c>
      <c r="Z3548" s="11">
        <v>30.079000000000001</v>
      </c>
      <c r="AA3548" s="11">
        <v>7.5869999999999997</v>
      </c>
      <c r="AB3548" s="11">
        <v>0.86699999999999999</v>
      </c>
      <c r="AC3548" s="11">
        <v>5.7000000000000002E-2</v>
      </c>
    </row>
    <row r="3549" spans="1:29" ht="11.5" hidden="1">
      <c r="A3549" s="15">
        <v>3532</v>
      </c>
      <c r="B3549" s="13" t="s">
        <v>1059</v>
      </c>
      <c r="C3549" s="21" t="s">
        <v>1304</v>
      </c>
      <c r="D3549" s="12"/>
      <c r="E3549" s="12">
        <v>300</v>
      </c>
      <c r="F3549" s="13" t="s">
        <v>1110</v>
      </c>
      <c r="G3549" s="12">
        <v>925</v>
      </c>
      <c r="H3549" s="12">
        <v>1980</v>
      </c>
      <c r="I3549" s="11">
        <v>364.44299999999998</v>
      </c>
      <c r="J3549" s="11">
        <v>357.58699999999999</v>
      </c>
      <c r="K3549" s="11">
        <v>374.18099999999998</v>
      </c>
      <c r="L3549" s="11">
        <v>356.512</v>
      </c>
      <c r="M3549" s="11">
        <v>356.49299999999999</v>
      </c>
      <c r="N3549" s="11">
        <v>318.22000000000003</v>
      </c>
      <c r="O3549" s="11">
        <v>323.80200000000002</v>
      </c>
      <c r="P3549" s="11">
        <v>270.31599999999997</v>
      </c>
      <c r="Q3549" s="11">
        <v>336.19600000000003</v>
      </c>
      <c r="R3549" s="11">
        <v>352.202</v>
      </c>
      <c r="S3549" s="11">
        <v>304.85899999999998</v>
      </c>
      <c r="T3549" s="11">
        <v>249.23699999999999</v>
      </c>
      <c r="U3549" s="11">
        <v>224.001</v>
      </c>
      <c r="V3549" s="11">
        <v>222.95400000000001</v>
      </c>
      <c r="W3549" s="11">
        <v>188.68899999999999</v>
      </c>
      <c r="X3549" s="11">
        <v>135.38900000000001</v>
      </c>
      <c r="Y3549" s="11">
        <v>80.456000000000003</v>
      </c>
      <c r="Z3549" s="11">
        <v>34.954000000000001</v>
      </c>
      <c r="AA3549" s="11">
        <v>10.79</v>
      </c>
      <c r="AB3549" s="11">
        <v>1.611</v>
      </c>
      <c r="AC3549" s="11">
        <v>9.2999999999999999E-2</v>
      </c>
    </row>
    <row r="3550" spans="1:29" ht="11.5" hidden="1">
      <c r="A3550" s="15">
        <v>3533</v>
      </c>
      <c r="B3550" s="13" t="s">
        <v>1059</v>
      </c>
      <c r="C3550" s="21" t="s">
        <v>1304</v>
      </c>
      <c r="D3550" s="12"/>
      <c r="E3550" s="12">
        <v>300</v>
      </c>
      <c r="F3550" s="13" t="s">
        <v>1110</v>
      </c>
      <c r="G3550" s="12">
        <v>925</v>
      </c>
      <c r="H3550" s="12">
        <v>1985</v>
      </c>
      <c r="I3550" s="11">
        <v>339.23200000000003</v>
      </c>
      <c r="J3550" s="11">
        <v>366.79899999999998</v>
      </c>
      <c r="K3550" s="11">
        <v>359.43200000000002</v>
      </c>
      <c r="L3550" s="11">
        <v>375.82900000000001</v>
      </c>
      <c r="M3550" s="11">
        <v>353.08199999999999</v>
      </c>
      <c r="N3550" s="11">
        <v>356.26799999999997</v>
      </c>
      <c r="O3550" s="11">
        <v>324.01400000000001</v>
      </c>
      <c r="P3550" s="11">
        <v>328.96</v>
      </c>
      <c r="Q3550" s="11">
        <v>272.88900000000001</v>
      </c>
      <c r="R3550" s="11">
        <v>342.77600000000001</v>
      </c>
      <c r="S3550" s="11">
        <v>358.53500000000003</v>
      </c>
      <c r="T3550" s="11">
        <v>296.68400000000003</v>
      </c>
      <c r="U3550" s="11">
        <v>231.09</v>
      </c>
      <c r="V3550" s="11">
        <v>209.95599999999999</v>
      </c>
      <c r="W3550" s="11">
        <v>200.67099999999999</v>
      </c>
      <c r="X3550" s="11">
        <v>151.298</v>
      </c>
      <c r="Y3550" s="11">
        <v>95.370999999999995</v>
      </c>
      <c r="Z3550" s="11">
        <v>45.904000000000003</v>
      </c>
      <c r="AA3550" s="11">
        <v>13.837</v>
      </c>
      <c r="AB3550" s="11">
        <v>2.5529999999999999</v>
      </c>
      <c r="AC3550" s="11">
        <v>0.191</v>
      </c>
    </row>
    <row r="3551" spans="1:29" ht="11.5" hidden="1">
      <c r="A3551" s="15">
        <v>3534</v>
      </c>
      <c r="B3551" s="13" t="s">
        <v>1059</v>
      </c>
      <c r="C3551" s="21" t="s">
        <v>1304</v>
      </c>
      <c r="D3551" s="12"/>
      <c r="E3551" s="12">
        <v>300</v>
      </c>
      <c r="F3551" s="13" t="s">
        <v>1110</v>
      </c>
      <c r="G3551" s="12">
        <v>925</v>
      </c>
      <c r="H3551" s="12">
        <v>1990</v>
      </c>
      <c r="I3551" s="11">
        <v>268.774</v>
      </c>
      <c r="J3551" s="11">
        <v>335.83800000000002</v>
      </c>
      <c r="K3551" s="11">
        <v>370.375</v>
      </c>
      <c r="L3551" s="11">
        <v>380.08199999999999</v>
      </c>
      <c r="M3551" s="11">
        <v>393.62599999999998</v>
      </c>
      <c r="N3551" s="11">
        <v>365.89400000000001</v>
      </c>
      <c r="O3551" s="11">
        <v>370.80500000000001</v>
      </c>
      <c r="P3551" s="11">
        <v>336.36099999999999</v>
      </c>
      <c r="Q3551" s="11">
        <v>331.19499999999999</v>
      </c>
      <c r="R3551" s="11">
        <v>263.916</v>
      </c>
      <c r="S3551" s="11">
        <v>325.50099999999998</v>
      </c>
      <c r="T3551" s="11">
        <v>335.47199999999998</v>
      </c>
      <c r="U3551" s="11">
        <v>291.79899999999998</v>
      </c>
      <c r="V3551" s="11">
        <v>241.21299999999999</v>
      </c>
      <c r="W3551" s="11">
        <v>194.761</v>
      </c>
      <c r="X3551" s="11">
        <v>162.91800000000001</v>
      </c>
      <c r="Y3551" s="11">
        <v>108.65</v>
      </c>
      <c r="Z3551" s="11">
        <v>55.832000000000001</v>
      </c>
      <c r="AA3551" s="11">
        <v>19.209</v>
      </c>
      <c r="AB3551" s="11">
        <v>3.4369999999999998</v>
      </c>
      <c r="AC3551" s="11">
        <v>0.31900000000000001</v>
      </c>
    </row>
    <row r="3552" spans="1:29" ht="11.5" hidden="1">
      <c r="A3552" s="15">
        <v>3535</v>
      </c>
      <c r="B3552" s="13" t="s">
        <v>1059</v>
      </c>
      <c r="C3552" s="21" t="s">
        <v>1304</v>
      </c>
      <c r="D3552" s="12"/>
      <c r="E3552" s="12">
        <v>300</v>
      </c>
      <c r="F3552" s="13" t="s">
        <v>1110</v>
      </c>
      <c r="G3552" s="12">
        <v>925</v>
      </c>
      <c r="H3552" s="12">
        <v>1995</v>
      </c>
      <c r="I3552" s="11">
        <v>257.94400000000002</v>
      </c>
      <c r="J3552" s="11">
        <v>273.65100000000001</v>
      </c>
      <c r="K3552" s="11">
        <v>347.702</v>
      </c>
      <c r="L3552" s="11">
        <v>390.10700000000003</v>
      </c>
      <c r="M3552" s="11">
        <v>404.84300000000002</v>
      </c>
      <c r="N3552" s="11">
        <v>420.26600000000002</v>
      </c>
      <c r="O3552" s="11">
        <v>390.77800000000002</v>
      </c>
      <c r="P3552" s="11">
        <v>391.44400000000002</v>
      </c>
      <c r="Q3552" s="11">
        <v>353.66300000000001</v>
      </c>
      <c r="R3552" s="11">
        <v>344.64600000000002</v>
      </c>
      <c r="S3552" s="11">
        <v>273.423</v>
      </c>
      <c r="T3552" s="11">
        <v>331.99400000000003</v>
      </c>
      <c r="U3552" s="11">
        <v>341.19799999999998</v>
      </c>
      <c r="V3552" s="11">
        <v>290.24200000000002</v>
      </c>
      <c r="W3552" s="11">
        <v>223.68299999999999</v>
      </c>
      <c r="X3552" s="11">
        <v>162.78700000000001</v>
      </c>
      <c r="Y3552" s="11">
        <v>117.583</v>
      </c>
      <c r="Z3552" s="11">
        <v>62.069000000000003</v>
      </c>
      <c r="AA3552" s="11">
        <v>22.646000000000001</v>
      </c>
      <c r="AB3552" s="11">
        <v>4.899</v>
      </c>
      <c r="AC3552" s="11">
        <v>0.47199999999999998</v>
      </c>
    </row>
    <row r="3553" spans="1:29" ht="11.5" hidden="1">
      <c r="A3553" s="15">
        <v>3536</v>
      </c>
      <c r="B3553" s="13" t="s">
        <v>1059</v>
      </c>
      <c r="C3553" s="21" t="s">
        <v>1304</v>
      </c>
      <c r="D3553" s="12"/>
      <c r="E3553" s="12">
        <v>300</v>
      </c>
      <c r="F3553" s="13" t="s">
        <v>1110</v>
      </c>
      <c r="G3553" s="12">
        <v>925</v>
      </c>
      <c r="H3553" s="12">
        <v>2000</v>
      </c>
      <c r="I3553" s="11">
        <v>259.81700000000001</v>
      </c>
      <c r="J3553" s="11">
        <v>264.20699999999999</v>
      </c>
      <c r="K3553" s="11">
        <v>285.50200000000001</v>
      </c>
      <c r="L3553" s="11">
        <v>362.61500000000001</v>
      </c>
      <c r="M3553" s="11">
        <v>406.892</v>
      </c>
      <c r="N3553" s="11">
        <v>422.33300000000003</v>
      </c>
      <c r="O3553" s="11">
        <v>436.048</v>
      </c>
      <c r="P3553" s="11">
        <v>403.80200000000002</v>
      </c>
      <c r="Q3553" s="11">
        <v>401.94400000000002</v>
      </c>
      <c r="R3553" s="11">
        <v>361.48500000000001</v>
      </c>
      <c r="S3553" s="11">
        <v>349.11399999999998</v>
      </c>
      <c r="T3553" s="11">
        <v>275.65800000000002</v>
      </c>
      <c r="U3553" s="11">
        <v>331.19</v>
      </c>
      <c r="V3553" s="11">
        <v>334.24900000000002</v>
      </c>
      <c r="W3553" s="11">
        <v>269.82600000000002</v>
      </c>
      <c r="X3553" s="11">
        <v>189.696</v>
      </c>
      <c r="Y3553" s="11">
        <v>118.22499999999999</v>
      </c>
      <c r="Z3553" s="11">
        <v>68.73</v>
      </c>
      <c r="AA3553" s="11">
        <v>25.824000000000002</v>
      </c>
      <c r="AB3553" s="11">
        <v>5.9240000000000004</v>
      </c>
      <c r="AC3553" s="11">
        <v>0.68700000000000006</v>
      </c>
    </row>
    <row r="3554" spans="1:29" ht="11.5" hidden="1">
      <c r="A3554" s="15">
        <v>3537</v>
      </c>
      <c r="B3554" s="13" t="s">
        <v>1059</v>
      </c>
      <c r="C3554" s="21" t="s">
        <v>1304</v>
      </c>
      <c r="D3554" s="12"/>
      <c r="E3554" s="12">
        <v>300</v>
      </c>
      <c r="F3554" s="13" t="s">
        <v>1110</v>
      </c>
      <c r="G3554" s="12">
        <v>925</v>
      </c>
      <c r="H3554" s="12">
        <v>2005</v>
      </c>
      <c r="I3554" s="11">
        <v>263.33999999999997</v>
      </c>
      <c r="J3554" s="11">
        <v>268.22199999999998</v>
      </c>
      <c r="K3554" s="11">
        <v>278.15300000000002</v>
      </c>
      <c r="L3554" s="11">
        <v>303.79000000000002</v>
      </c>
      <c r="M3554" s="11">
        <v>384.64800000000002</v>
      </c>
      <c r="N3554" s="11">
        <v>423.87200000000001</v>
      </c>
      <c r="O3554" s="11">
        <v>430.12700000000001</v>
      </c>
      <c r="P3554" s="11">
        <v>441.04199999999997</v>
      </c>
      <c r="Q3554" s="11">
        <v>407.02800000000002</v>
      </c>
      <c r="R3554" s="11">
        <v>399.59100000000001</v>
      </c>
      <c r="S3554" s="11">
        <v>349.505</v>
      </c>
      <c r="T3554" s="11">
        <v>337.76799999999997</v>
      </c>
      <c r="U3554" s="11">
        <v>266.899</v>
      </c>
      <c r="V3554" s="11">
        <v>314.44600000000003</v>
      </c>
      <c r="W3554" s="11">
        <v>308.29899999999998</v>
      </c>
      <c r="X3554" s="11">
        <v>234.09399999999999</v>
      </c>
      <c r="Y3554" s="11">
        <v>146.98099999999999</v>
      </c>
      <c r="Z3554" s="11">
        <v>73.293000000000006</v>
      </c>
      <c r="AA3554" s="11">
        <v>29.584</v>
      </c>
      <c r="AB3554" s="11">
        <v>6.8719999999999999</v>
      </c>
      <c r="AC3554" s="11">
        <v>0.82899999999999996</v>
      </c>
    </row>
    <row r="3555" spans="1:29" ht="11.5" hidden="1">
      <c r="A3555" s="15">
        <v>3538</v>
      </c>
      <c r="B3555" s="13" t="s">
        <v>1059</v>
      </c>
      <c r="C3555" s="21" t="s">
        <v>1304</v>
      </c>
      <c r="D3555" s="12"/>
      <c r="E3555" s="12">
        <v>300</v>
      </c>
      <c r="F3555" s="13" t="s">
        <v>1110</v>
      </c>
      <c r="G3555" s="12">
        <v>925</v>
      </c>
      <c r="H3555" s="12">
        <v>2010</v>
      </c>
      <c r="I3555" s="11">
        <v>267.63900000000001</v>
      </c>
      <c r="J3555" s="11">
        <v>262.20600000000002</v>
      </c>
      <c r="K3555" s="11">
        <v>271.2</v>
      </c>
      <c r="L3555" s="11">
        <v>272.06700000000001</v>
      </c>
      <c r="M3555" s="11">
        <v>310.45600000000002</v>
      </c>
      <c r="N3555" s="11">
        <v>380.54899999999998</v>
      </c>
      <c r="O3555" s="11">
        <v>398.05099999999999</v>
      </c>
      <c r="P3555" s="11">
        <v>408.17399999999998</v>
      </c>
      <c r="Q3555" s="11">
        <v>414.11900000000003</v>
      </c>
      <c r="R3555" s="11">
        <v>378.21300000000002</v>
      </c>
      <c r="S3555" s="11">
        <v>370.37299999999999</v>
      </c>
      <c r="T3555" s="11">
        <v>327.98700000000002</v>
      </c>
      <c r="U3555" s="11">
        <v>319.21699999999998</v>
      </c>
      <c r="V3555" s="11">
        <v>253.43899999999999</v>
      </c>
      <c r="W3555" s="11">
        <v>299.327</v>
      </c>
      <c r="X3555" s="11">
        <v>279.27</v>
      </c>
      <c r="Y3555" s="11">
        <v>189.46600000000001</v>
      </c>
      <c r="Z3555" s="11">
        <v>95.016999999999996</v>
      </c>
      <c r="AA3555" s="11">
        <v>33.029000000000003</v>
      </c>
      <c r="AB3555" s="11">
        <v>8.266</v>
      </c>
      <c r="AC3555" s="11">
        <v>1.022</v>
      </c>
    </row>
    <row r="3556" spans="1:29" ht="11.5" hidden="1">
      <c r="A3556" s="15">
        <v>3539</v>
      </c>
      <c r="B3556" s="13" t="s">
        <v>1059</v>
      </c>
      <c r="C3556" s="21" t="s">
        <v>1304</v>
      </c>
      <c r="D3556" s="12"/>
      <c r="E3556" s="12">
        <v>300</v>
      </c>
      <c r="F3556" s="13" t="s">
        <v>1110</v>
      </c>
      <c r="G3556" s="12">
        <v>925</v>
      </c>
      <c r="H3556" s="12">
        <v>2015</v>
      </c>
      <c r="I3556" s="11">
        <v>229.982</v>
      </c>
      <c r="J3556" s="11">
        <v>263.91699999999997</v>
      </c>
      <c r="K3556" s="11">
        <v>260.12299999999999</v>
      </c>
      <c r="L3556" s="11">
        <v>265.48700000000002</v>
      </c>
      <c r="M3556" s="11">
        <v>259.00900000000001</v>
      </c>
      <c r="N3556" s="11">
        <v>294.44099999999997</v>
      </c>
      <c r="O3556" s="11">
        <v>366.97199999999998</v>
      </c>
      <c r="P3556" s="11">
        <v>388.04399999999998</v>
      </c>
      <c r="Q3556" s="11">
        <v>400.8</v>
      </c>
      <c r="R3556" s="11">
        <v>408.02100000000002</v>
      </c>
      <c r="S3556" s="11">
        <v>372.50299999999999</v>
      </c>
      <c r="T3556" s="11">
        <v>363.774</v>
      </c>
      <c r="U3556" s="11">
        <v>320.654</v>
      </c>
      <c r="V3556" s="11">
        <v>309.45600000000002</v>
      </c>
      <c r="W3556" s="11">
        <v>241.26499999999999</v>
      </c>
      <c r="X3556" s="11">
        <v>273.19799999999998</v>
      </c>
      <c r="Y3556" s="11">
        <v>228.71</v>
      </c>
      <c r="Z3556" s="11">
        <v>124.715</v>
      </c>
      <c r="AA3556" s="11">
        <v>44.853999999999999</v>
      </c>
      <c r="AB3556" s="11">
        <v>9.6609999999999996</v>
      </c>
      <c r="AC3556" s="11">
        <v>1.2949999999999999</v>
      </c>
    </row>
    <row r="3557" spans="1:29" ht="11.5" hidden="1">
      <c r="A3557" s="15">
        <v>3540</v>
      </c>
      <c r="B3557" s="13" t="s">
        <v>1059</v>
      </c>
      <c r="C3557" s="21" t="s">
        <v>1304</v>
      </c>
      <c r="D3557" s="12"/>
      <c r="E3557" s="12">
        <v>300</v>
      </c>
      <c r="F3557" s="13" t="s">
        <v>1110</v>
      </c>
      <c r="G3557" s="12">
        <v>925</v>
      </c>
      <c r="H3557" s="12">
        <v>2020</v>
      </c>
      <c r="I3557" s="11">
        <v>198.28399999999999</v>
      </c>
      <c r="J3557" s="11">
        <v>228.09299999999999</v>
      </c>
      <c r="K3557" s="11">
        <v>262.83600000000001</v>
      </c>
      <c r="L3557" s="11">
        <v>257.25400000000002</v>
      </c>
      <c r="M3557" s="11">
        <v>258.96600000000001</v>
      </c>
      <c r="N3557" s="11">
        <v>251.02099999999999</v>
      </c>
      <c r="O3557" s="11">
        <v>287.61399999999998</v>
      </c>
      <c r="P3557" s="11">
        <v>361.71499999999997</v>
      </c>
      <c r="Q3557" s="11">
        <v>383.85599999999999</v>
      </c>
      <c r="R3557" s="11">
        <v>396.83</v>
      </c>
      <c r="S3557" s="11">
        <v>403.43400000000003</v>
      </c>
      <c r="T3557" s="11">
        <v>366.66500000000002</v>
      </c>
      <c r="U3557" s="11">
        <v>356.447</v>
      </c>
      <c r="V3557" s="11">
        <v>311.92500000000001</v>
      </c>
      <c r="W3557" s="11">
        <v>296.79500000000002</v>
      </c>
      <c r="X3557" s="11">
        <v>223.536</v>
      </c>
      <c r="Y3557" s="11">
        <v>229.47800000000001</v>
      </c>
      <c r="Z3557" s="11">
        <v>155.59700000000001</v>
      </c>
      <c r="AA3557" s="11">
        <v>61.478000000000002</v>
      </c>
      <c r="AB3557" s="11">
        <v>13.823</v>
      </c>
      <c r="AC3557" s="11">
        <v>1.583</v>
      </c>
    </row>
    <row r="3558" spans="1:29" ht="11.5" hidden="1">
      <c r="A3558" s="15">
        <v>3541</v>
      </c>
      <c r="B3558" s="13" t="s">
        <v>1059</v>
      </c>
      <c r="C3558" s="21" t="s">
        <v>1305</v>
      </c>
      <c r="D3558" s="12"/>
      <c r="E3558" s="12">
        <v>380</v>
      </c>
      <c r="F3558" s="13" t="s">
        <v>1110</v>
      </c>
      <c r="G3558" s="12">
        <v>925</v>
      </c>
      <c r="H3558" s="12">
        <v>1950</v>
      </c>
      <c r="I3558" s="11">
        <v>2142.8539999999998</v>
      </c>
      <c r="J3558" s="11">
        <v>1888.15</v>
      </c>
      <c r="K3558" s="11">
        <v>2067.0819999999999</v>
      </c>
      <c r="L3558" s="11">
        <v>2013.54</v>
      </c>
      <c r="M3558" s="11">
        <v>2010.6849999999999</v>
      </c>
      <c r="N3558" s="11">
        <v>2009.89</v>
      </c>
      <c r="O3558" s="11">
        <v>1364.3050000000001</v>
      </c>
      <c r="P3558" s="11">
        <v>1813.1859999999999</v>
      </c>
      <c r="Q3558" s="11">
        <v>1656.837</v>
      </c>
      <c r="R3558" s="11">
        <v>1428.847</v>
      </c>
      <c r="S3558" s="11">
        <v>1304.2750000000001</v>
      </c>
      <c r="T3558" s="11">
        <v>1145.53</v>
      </c>
      <c r="U3558" s="11">
        <v>1016.076</v>
      </c>
      <c r="V3558" s="11">
        <v>810.46500000000003</v>
      </c>
      <c r="W3558" s="11">
        <v>595.19500000000005</v>
      </c>
      <c r="X3558" s="11">
        <v>372.57499999999999</v>
      </c>
      <c r="Y3558" s="11">
        <v>189.48400000000001</v>
      </c>
      <c r="Z3558" s="11">
        <v>69.325999999999993</v>
      </c>
      <c r="AA3558" s="11">
        <v>14.381</v>
      </c>
      <c r="AB3558" s="11">
        <v>1.5169999999999999</v>
      </c>
      <c r="AC3558" s="11">
        <v>6.9000000000000006E-2</v>
      </c>
    </row>
    <row r="3559" spans="1:29" ht="11.5" hidden="1">
      <c r="A3559" s="15">
        <v>3542</v>
      </c>
      <c r="B3559" s="13" t="s">
        <v>1059</v>
      </c>
      <c r="C3559" s="21" t="s">
        <v>1305</v>
      </c>
      <c r="D3559" s="12"/>
      <c r="E3559" s="12">
        <v>380</v>
      </c>
      <c r="F3559" s="13" t="s">
        <v>1110</v>
      </c>
      <c r="G3559" s="12">
        <v>925</v>
      </c>
      <c r="H3559" s="12">
        <v>1955</v>
      </c>
      <c r="I3559" s="11">
        <v>1974.981</v>
      </c>
      <c r="J3559" s="11">
        <v>2116.3580000000002</v>
      </c>
      <c r="K3559" s="11">
        <v>1870.8510000000001</v>
      </c>
      <c r="L3559" s="11">
        <v>2035.886</v>
      </c>
      <c r="M3559" s="11">
        <v>1965.963</v>
      </c>
      <c r="N3559" s="11">
        <v>1971.607</v>
      </c>
      <c r="O3559" s="11">
        <v>1984.002</v>
      </c>
      <c r="P3559" s="11">
        <v>1348.9749999999999</v>
      </c>
      <c r="Q3559" s="11">
        <v>1793.663</v>
      </c>
      <c r="R3559" s="11">
        <v>1638.0250000000001</v>
      </c>
      <c r="S3559" s="11">
        <v>1405.816</v>
      </c>
      <c r="T3559" s="11">
        <v>1267.9449999999999</v>
      </c>
      <c r="U3559" s="11">
        <v>1090.5060000000001</v>
      </c>
      <c r="V3559" s="11">
        <v>929.923</v>
      </c>
      <c r="W3559" s="11">
        <v>690.03099999999995</v>
      </c>
      <c r="X3559" s="11">
        <v>442.46699999999998</v>
      </c>
      <c r="Y3559" s="11">
        <v>221.78299999999999</v>
      </c>
      <c r="Z3559" s="11">
        <v>80.117000000000004</v>
      </c>
      <c r="AA3559" s="11">
        <v>18.727</v>
      </c>
      <c r="AB3559" s="11">
        <v>2.2469999999999999</v>
      </c>
      <c r="AC3559" s="11">
        <v>0.11799999999999999</v>
      </c>
    </row>
    <row r="3560" spans="1:29" ht="11.5" hidden="1">
      <c r="A3560" s="15">
        <v>3543</v>
      </c>
      <c r="B3560" s="13" t="s">
        <v>1059</v>
      </c>
      <c r="C3560" s="21" t="s">
        <v>1305</v>
      </c>
      <c r="D3560" s="12"/>
      <c r="E3560" s="12">
        <v>380</v>
      </c>
      <c r="F3560" s="13" t="s">
        <v>1110</v>
      </c>
      <c r="G3560" s="12">
        <v>925</v>
      </c>
      <c r="H3560" s="12">
        <v>1960</v>
      </c>
      <c r="I3560" s="11">
        <v>2013.8879999999999</v>
      </c>
      <c r="J3560" s="11">
        <v>1982.7619999999999</v>
      </c>
      <c r="K3560" s="11">
        <v>2097.6999999999998</v>
      </c>
      <c r="L3560" s="11">
        <v>1835.248</v>
      </c>
      <c r="M3560" s="11">
        <v>1967.41</v>
      </c>
      <c r="N3560" s="11">
        <v>1878.6489999999999</v>
      </c>
      <c r="O3560" s="11">
        <v>1901.259</v>
      </c>
      <c r="P3560" s="11">
        <v>1932.5840000000001</v>
      </c>
      <c r="Q3560" s="11">
        <v>1314.3330000000001</v>
      </c>
      <c r="R3560" s="11">
        <v>1754.4190000000001</v>
      </c>
      <c r="S3560" s="11">
        <v>1591.5229999999999</v>
      </c>
      <c r="T3560" s="11">
        <v>1355.623</v>
      </c>
      <c r="U3560" s="11">
        <v>1200.2260000000001</v>
      </c>
      <c r="V3560" s="11">
        <v>995.64</v>
      </c>
      <c r="W3560" s="11">
        <v>795.05600000000004</v>
      </c>
      <c r="X3560" s="11">
        <v>523.42700000000002</v>
      </c>
      <c r="Y3560" s="11">
        <v>273.28699999999998</v>
      </c>
      <c r="Z3560" s="11">
        <v>98.960999999999999</v>
      </c>
      <c r="AA3560" s="11">
        <v>22.859000000000002</v>
      </c>
      <c r="AB3560" s="11">
        <v>3.0419999999999998</v>
      </c>
      <c r="AC3560" s="11">
        <v>0.187</v>
      </c>
    </row>
    <row r="3561" spans="1:29" ht="11.5" hidden="1">
      <c r="A3561" s="15">
        <v>3544</v>
      </c>
      <c r="B3561" s="13" t="s">
        <v>1059</v>
      </c>
      <c r="C3561" s="21" t="s">
        <v>1305</v>
      </c>
      <c r="D3561" s="12"/>
      <c r="E3561" s="12">
        <v>380</v>
      </c>
      <c r="F3561" s="13" t="s">
        <v>1110</v>
      </c>
      <c r="G3561" s="12">
        <v>925</v>
      </c>
      <c r="H3561" s="12">
        <v>1965</v>
      </c>
      <c r="I3561" s="11">
        <v>2228.5540000000001</v>
      </c>
      <c r="J3561" s="11">
        <v>2026.6590000000001</v>
      </c>
      <c r="K3561" s="11">
        <v>1953.12</v>
      </c>
      <c r="L3561" s="11">
        <v>2057.527</v>
      </c>
      <c r="M3561" s="11">
        <v>1794.8910000000001</v>
      </c>
      <c r="N3561" s="11">
        <v>1937.6379999999999</v>
      </c>
      <c r="O3561" s="11">
        <v>1854.748</v>
      </c>
      <c r="P3561" s="11">
        <v>1871.6559999999999</v>
      </c>
      <c r="Q3561" s="11">
        <v>1899.67</v>
      </c>
      <c r="R3561" s="11">
        <v>1286.163</v>
      </c>
      <c r="S3561" s="11">
        <v>1710.395</v>
      </c>
      <c r="T3561" s="11">
        <v>1544.048</v>
      </c>
      <c r="U3561" s="11">
        <v>1304.2339999999999</v>
      </c>
      <c r="V3561" s="11">
        <v>1111.569</v>
      </c>
      <c r="W3561" s="11">
        <v>858.48199999999997</v>
      </c>
      <c r="X3561" s="11">
        <v>610.47799999999995</v>
      </c>
      <c r="Y3561" s="11">
        <v>328.66399999999999</v>
      </c>
      <c r="Z3561" s="11">
        <v>125.67700000000001</v>
      </c>
      <c r="AA3561" s="11">
        <v>29.417999999999999</v>
      </c>
      <c r="AB3561" s="11">
        <v>3.778</v>
      </c>
      <c r="AC3561" s="11">
        <v>0.253</v>
      </c>
    </row>
    <row r="3562" spans="1:29" ht="11.5" hidden="1">
      <c r="A3562" s="15">
        <v>3545</v>
      </c>
      <c r="B3562" s="13" t="s">
        <v>1059</v>
      </c>
      <c r="C3562" s="21" t="s">
        <v>1305</v>
      </c>
      <c r="D3562" s="12"/>
      <c r="E3562" s="12">
        <v>380</v>
      </c>
      <c r="F3562" s="13" t="s">
        <v>1110</v>
      </c>
      <c r="G3562" s="12">
        <v>925</v>
      </c>
      <c r="H3562" s="12">
        <v>1970</v>
      </c>
      <c r="I3562" s="11">
        <v>2203.6990000000001</v>
      </c>
      <c r="J3562" s="11">
        <v>2215.3969999999999</v>
      </c>
      <c r="K3562" s="11">
        <v>2017.1289999999999</v>
      </c>
      <c r="L3562" s="11">
        <v>1923.8119999999999</v>
      </c>
      <c r="M3562" s="11">
        <v>2007.56</v>
      </c>
      <c r="N3562" s="11">
        <v>1750.5350000000001</v>
      </c>
      <c r="O3562" s="11">
        <v>1916.126</v>
      </c>
      <c r="P3562" s="11">
        <v>1843.7829999999999</v>
      </c>
      <c r="Q3562" s="11">
        <v>1847.355</v>
      </c>
      <c r="R3562" s="11">
        <v>1864.4880000000001</v>
      </c>
      <c r="S3562" s="11">
        <v>1252.2329999999999</v>
      </c>
      <c r="T3562" s="11">
        <v>1652.82</v>
      </c>
      <c r="U3562" s="11">
        <v>1478.232</v>
      </c>
      <c r="V3562" s="11">
        <v>1227.433</v>
      </c>
      <c r="W3562" s="11">
        <v>977.43399999999997</v>
      </c>
      <c r="X3562" s="11">
        <v>669.101</v>
      </c>
      <c r="Y3562" s="11">
        <v>395.82900000000001</v>
      </c>
      <c r="Z3562" s="11">
        <v>158.184</v>
      </c>
      <c r="AA3562" s="11">
        <v>39.405999999999999</v>
      </c>
      <c r="AB3562" s="11">
        <v>5.2389999999999999</v>
      </c>
      <c r="AC3562" s="11">
        <v>0.34200000000000003</v>
      </c>
    </row>
    <row r="3563" spans="1:29" ht="11.5" hidden="1">
      <c r="A3563" s="15">
        <v>3546</v>
      </c>
      <c r="B3563" s="13" t="s">
        <v>1059</v>
      </c>
      <c r="C3563" s="21" t="s">
        <v>1305</v>
      </c>
      <c r="D3563" s="12"/>
      <c r="E3563" s="12">
        <v>380</v>
      </c>
      <c r="F3563" s="13" t="s">
        <v>1110</v>
      </c>
      <c r="G3563" s="12">
        <v>925</v>
      </c>
      <c r="H3563" s="12">
        <v>1975</v>
      </c>
      <c r="I3563" s="11">
        <v>2083.4299999999998</v>
      </c>
      <c r="J3563" s="11">
        <v>2200.614</v>
      </c>
      <c r="K3563" s="11">
        <v>2221.8670000000002</v>
      </c>
      <c r="L3563" s="11">
        <v>2017.3130000000001</v>
      </c>
      <c r="M3563" s="11">
        <v>1919.7819999999999</v>
      </c>
      <c r="N3563" s="11">
        <v>2004.0250000000001</v>
      </c>
      <c r="O3563" s="11">
        <v>1749.011</v>
      </c>
      <c r="P3563" s="11">
        <v>1909.9480000000001</v>
      </c>
      <c r="Q3563" s="11">
        <v>1832.268</v>
      </c>
      <c r="R3563" s="11">
        <v>1831.384</v>
      </c>
      <c r="S3563" s="11">
        <v>1835.86</v>
      </c>
      <c r="T3563" s="11">
        <v>1221.9949999999999</v>
      </c>
      <c r="U3563" s="11">
        <v>1587.434</v>
      </c>
      <c r="V3563" s="11">
        <v>1375.7539999999999</v>
      </c>
      <c r="W3563" s="11">
        <v>1079.316</v>
      </c>
      <c r="X3563" s="11">
        <v>772.67700000000002</v>
      </c>
      <c r="Y3563" s="11">
        <v>447.279</v>
      </c>
      <c r="Z3563" s="11">
        <v>200.24299999999999</v>
      </c>
      <c r="AA3563" s="11">
        <v>52.218000000000004</v>
      </c>
      <c r="AB3563" s="11">
        <v>7.3449999999999998</v>
      </c>
      <c r="AC3563" s="11">
        <v>0.49099999999999999</v>
      </c>
    </row>
    <row r="3564" spans="1:29" ht="11.5" hidden="1">
      <c r="A3564" s="15">
        <v>3547</v>
      </c>
      <c r="B3564" s="13" t="s">
        <v>1059</v>
      </c>
      <c r="C3564" s="21" t="s">
        <v>1305</v>
      </c>
      <c r="D3564" s="12"/>
      <c r="E3564" s="12">
        <v>380</v>
      </c>
      <c r="F3564" s="13" t="s">
        <v>1110</v>
      </c>
      <c r="G3564" s="12">
        <v>925</v>
      </c>
      <c r="H3564" s="12">
        <v>1980</v>
      </c>
      <c r="I3564" s="11">
        <v>1733.9739999999999</v>
      </c>
      <c r="J3564" s="11">
        <v>2071.6350000000002</v>
      </c>
      <c r="K3564" s="11">
        <v>2226.7489999999998</v>
      </c>
      <c r="L3564" s="11">
        <v>2242.0259999999998</v>
      </c>
      <c r="M3564" s="11">
        <v>2020.6189999999999</v>
      </c>
      <c r="N3564" s="11">
        <v>1925.8969999999999</v>
      </c>
      <c r="O3564" s="11">
        <v>2017.06</v>
      </c>
      <c r="P3564" s="11">
        <v>1761.5519999999999</v>
      </c>
      <c r="Q3564" s="11">
        <v>1906.636</v>
      </c>
      <c r="R3564" s="11">
        <v>1817.018</v>
      </c>
      <c r="S3564" s="11">
        <v>1811.98</v>
      </c>
      <c r="T3564" s="11">
        <v>1801.3920000000001</v>
      </c>
      <c r="U3564" s="11">
        <v>1183.46</v>
      </c>
      <c r="V3564" s="11">
        <v>1497.922</v>
      </c>
      <c r="W3564" s="11">
        <v>1226.5450000000001</v>
      </c>
      <c r="X3564" s="11">
        <v>865.58500000000004</v>
      </c>
      <c r="Y3564" s="11">
        <v>534.65300000000002</v>
      </c>
      <c r="Z3564" s="11">
        <v>236.959</v>
      </c>
      <c r="AA3564" s="11">
        <v>67.950999999999993</v>
      </c>
      <c r="AB3564" s="11">
        <v>10.035</v>
      </c>
      <c r="AC3564" s="11">
        <v>0.68700000000000006</v>
      </c>
    </row>
    <row r="3565" spans="1:29" ht="11.5" hidden="1">
      <c r="A3565" s="15">
        <v>3548</v>
      </c>
      <c r="B3565" s="13" t="s">
        <v>1059</v>
      </c>
      <c r="C3565" s="21" t="s">
        <v>1305</v>
      </c>
      <c r="D3565" s="12"/>
      <c r="E3565" s="12">
        <v>380</v>
      </c>
      <c r="F3565" s="13" t="s">
        <v>1110</v>
      </c>
      <c r="G3565" s="12">
        <v>925</v>
      </c>
      <c r="H3565" s="12">
        <v>1985</v>
      </c>
      <c r="I3565" s="11">
        <v>1475.645</v>
      </c>
      <c r="J3565" s="11">
        <v>1734.502</v>
      </c>
      <c r="K3565" s="11">
        <v>2096.4079999999999</v>
      </c>
      <c r="L3565" s="11">
        <v>2250.0259999999998</v>
      </c>
      <c r="M3565" s="11">
        <v>2256.489</v>
      </c>
      <c r="N3565" s="11">
        <v>2036.6120000000001</v>
      </c>
      <c r="O3565" s="11">
        <v>1943.2850000000001</v>
      </c>
      <c r="P3565" s="11">
        <v>2025.1790000000001</v>
      </c>
      <c r="Q3565" s="11">
        <v>1757.6679999999999</v>
      </c>
      <c r="R3565" s="11">
        <v>1890.3309999999999</v>
      </c>
      <c r="S3565" s="11">
        <v>1790.7059999999999</v>
      </c>
      <c r="T3565" s="11">
        <v>1772.3489999999999</v>
      </c>
      <c r="U3565" s="11">
        <v>1735.673</v>
      </c>
      <c r="V3565" s="11">
        <v>1110.2170000000001</v>
      </c>
      <c r="W3565" s="11">
        <v>1347.1669999999999</v>
      </c>
      <c r="X3565" s="11">
        <v>1009.558</v>
      </c>
      <c r="Y3565" s="11">
        <v>607.13800000000003</v>
      </c>
      <c r="Z3565" s="11">
        <v>289.27699999999999</v>
      </c>
      <c r="AA3565" s="11">
        <v>86.616</v>
      </c>
      <c r="AB3565" s="11">
        <v>14.337</v>
      </c>
      <c r="AC3565" s="11">
        <v>1.0449999999999999</v>
      </c>
    </row>
    <row r="3566" spans="1:29" ht="11.5" hidden="1">
      <c r="A3566" s="15">
        <v>3549</v>
      </c>
      <c r="B3566" s="13" t="s">
        <v>1059</v>
      </c>
      <c r="C3566" s="21" t="s">
        <v>1305</v>
      </c>
      <c r="D3566" s="12"/>
      <c r="E3566" s="12">
        <v>380</v>
      </c>
      <c r="F3566" s="13" t="s">
        <v>1110</v>
      </c>
      <c r="G3566" s="12">
        <v>925</v>
      </c>
      <c r="H3566" s="12">
        <v>1990</v>
      </c>
      <c r="I3566" s="11">
        <v>1368.271</v>
      </c>
      <c r="J3566" s="11">
        <v>1468.8320000000001</v>
      </c>
      <c r="K3566" s="11">
        <v>1736.289</v>
      </c>
      <c r="L3566" s="11">
        <v>2113.067</v>
      </c>
      <c r="M3566" s="11">
        <v>2261.9960000000001</v>
      </c>
      <c r="N3566" s="11">
        <v>2256.826</v>
      </c>
      <c r="O3566" s="11">
        <v>2035.9680000000001</v>
      </c>
      <c r="P3566" s="11">
        <v>1941.942</v>
      </c>
      <c r="Q3566" s="11">
        <v>2013.6859999999999</v>
      </c>
      <c r="R3566" s="11">
        <v>1735.3789999999999</v>
      </c>
      <c r="S3566" s="11">
        <v>1859.09</v>
      </c>
      <c r="T3566" s="11">
        <v>1749.6279999999999</v>
      </c>
      <c r="U3566" s="11">
        <v>1713.383</v>
      </c>
      <c r="V3566" s="11">
        <v>1642.252</v>
      </c>
      <c r="W3566" s="11">
        <v>1011.003</v>
      </c>
      <c r="X3566" s="11">
        <v>1146.4680000000001</v>
      </c>
      <c r="Y3566" s="11">
        <v>760.15899999999999</v>
      </c>
      <c r="Z3566" s="11">
        <v>362.06799999999998</v>
      </c>
      <c r="AA3566" s="11">
        <v>117.01300000000001</v>
      </c>
      <c r="AB3566" s="11">
        <v>20.59</v>
      </c>
      <c r="AC3566" s="11">
        <v>1.694</v>
      </c>
    </row>
    <row r="3567" spans="1:29" ht="11.5" hidden="1">
      <c r="A3567" s="15">
        <v>3550</v>
      </c>
      <c r="B3567" s="13" t="s">
        <v>1059</v>
      </c>
      <c r="C3567" s="21" t="s">
        <v>1305</v>
      </c>
      <c r="D3567" s="12"/>
      <c r="E3567" s="12">
        <v>380</v>
      </c>
      <c r="F3567" s="13" t="s">
        <v>1110</v>
      </c>
      <c r="G3567" s="12">
        <v>925</v>
      </c>
      <c r="H3567" s="12">
        <v>1995</v>
      </c>
      <c r="I3567" s="11">
        <v>1322.9010000000001</v>
      </c>
      <c r="J3567" s="11">
        <v>1365.8589999999999</v>
      </c>
      <c r="K3567" s="11">
        <v>1478.8219999999999</v>
      </c>
      <c r="L3567" s="11">
        <v>1750.652</v>
      </c>
      <c r="M3567" s="11">
        <v>2123.3980000000001</v>
      </c>
      <c r="N3567" s="11">
        <v>2270.0770000000002</v>
      </c>
      <c r="O3567" s="11">
        <v>2261.6170000000002</v>
      </c>
      <c r="P3567" s="11">
        <v>2034.981</v>
      </c>
      <c r="Q3567" s="11">
        <v>1936.462</v>
      </c>
      <c r="R3567" s="11">
        <v>2001.8140000000001</v>
      </c>
      <c r="S3567" s="11">
        <v>1718.912</v>
      </c>
      <c r="T3567" s="11">
        <v>1830.9949999999999</v>
      </c>
      <c r="U3567" s="11">
        <v>1706.4739999999999</v>
      </c>
      <c r="V3567" s="11">
        <v>1641.5309999999999</v>
      </c>
      <c r="W3567" s="11">
        <v>1521.0840000000001</v>
      </c>
      <c r="X3567" s="11">
        <v>881.32899999999995</v>
      </c>
      <c r="Y3567" s="11">
        <v>903.17600000000004</v>
      </c>
      <c r="Z3567" s="11">
        <v>482.57900000000001</v>
      </c>
      <c r="AA3567" s="11">
        <v>156.928</v>
      </c>
      <c r="AB3567" s="11">
        <v>29.847000000000001</v>
      </c>
      <c r="AC3567" s="11">
        <v>2.5859999999999999</v>
      </c>
    </row>
    <row r="3568" spans="1:29" ht="11.5" hidden="1">
      <c r="A3568" s="15">
        <v>3551</v>
      </c>
      <c r="B3568" s="13" t="s">
        <v>1059</v>
      </c>
      <c r="C3568" s="21" t="s">
        <v>1305</v>
      </c>
      <c r="D3568" s="12"/>
      <c r="E3568" s="12">
        <v>380</v>
      </c>
      <c r="F3568" s="13" t="s">
        <v>1110</v>
      </c>
      <c r="G3568" s="12">
        <v>925</v>
      </c>
      <c r="H3568" s="12">
        <v>2000</v>
      </c>
      <c r="I3568" s="11">
        <v>1273.69</v>
      </c>
      <c r="J3568" s="11">
        <v>1315.8969999999999</v>
      </c>
      <c r="K3568" s="11">
        <v>1361.232</v>
      </c>
      <c r="L3568" s="11">
        <v>1486.1579999999999</v>
      </c>
      <c r="M3568" s="11">
        <v>1749.931</v>
      </c>
      <c r="N3568" s="11">
        <v>2130.087</v>
      </c>
      <c r="O3568" s="11">
        <v>2275.5549999999998</v>
      </c>
      <c r="P3568" s="11">
        <v>2251.66</v>
      </c>
      <c r="Q3568" s="11">
        <v>1997.664</v>
      </c>
      <c r="R3568" s="11">
        <v>1877.3409999999999</v>
      </c>
      <c r="S3568" s="11">
        <v>1948.4670000000001</v>
      </c>
      <c r="T3568" s="11">
        <v>1664.2860000000001</v>
      </c>
      <c r="U3568" s="11">
        <v>1796.4880000000001</v>
      </c>
      <c r="V3568" s="11">
        <v>1655.8879999999999</v>
      </c>
      <c r="W3568" s="11">
        <v>1549.2360000000001</v>
      </c>
      <c r="X3568" s="11">
        <v>1360.037</v>
      </c>
      <c r="Y3568" s="11">
        <v>702.20600000000002</v>
      </c>
      <c r="Z3568" s="11">
        <v>591.99199999999996</v>
      </c>
      <c r="AA3568" s="11">
        <v>222.61699999999999</v>
      </c>
      <c r="AB3568" s="11">
        <v>43.106000000000002</v>
      </c>
      <c r="AC3568" s="11">
        <v>4.0259999999999998</v>
      </c>
    </row>
    <row r="3569" spans="1:29" ht="11.5" hidden="1">
      <c r="A3569" s="15">
        <v>3552</v>
      </c>
      <c r="B3569" s="13" t="s">
        <v>1059</v>
      </c>
      <c r="C3569" s="21" t="s">
        <v>1305</v>
      </c>
      <c r="D3569" s="12"/>
      <c r="E3569" s="12">
        <v>380</v>
      </c>
      <c r="F3569" s="13" t="s">
        <v>1110</v>
      </c>
      <c r="G3569" s="12">
        <v>925</v>
      </c>
      <c r="H3569" s="12">
        <v>2005</v>
      </c>
      <c r="I3569" s="11">
        <v>1350.3040000000001</v>
      </c>
      <c r="J3569" s="11">
        <v>1313.1220000000001</v>
      </c>
      <c r="K3569" s="11">
        <v>1352.338</v>
      </c>
      <c r="L3569" s="11">
        <v>1403.2660000000001</v>
      </c>
      <c r="M3569" s="11">
        <v>1534.7829999999999</v>
      </c>
      <c r="N3569" s="11">
        <v>1842.5519999999999</v>
      </c>
      <c r="O3569" s="11">
        <v>2248.951</v>
      </c>
      <c r="P3569" s="11">
        <v>2389.5859999999998</v>
      </c>
      <c r="Q3569" s="11">
        <v>2338.1210000000001</v>
      </c>
      <c r="R3569" s="11">
        <v>2044.991</v>
      </c>
      <c r="S3569" s="11">
        <v>1893.36</v>
      </c>
      <c r="T3569" s="11">
        <v>1943.674</v>
      </c>
      <c r="U3569" s="11">
        <v>1655.4680000000001</v>
      </c>
      <c r="V3569" s="11">
        <v>1755.3409999999999</v>
      </c>
      <c r="W3569" s="11">
        <v>1571.5930000000001</v>
      </c>
      <c r="X3569" s="11">
        <v>1397.2739999999999</v>
      </c>
      <c r="Y3569" s="11">
        <v>1111.8820000000001</v>
      </c>
      <c r="Z3569" s="11">
        <v>477.99099999999999</v>
      </c>
      <c r="AA3569" s="11">
        <v>289.66699999999997</v>
      </c>
      <c r="AB3569" s="11">
        <v>64.933999999999997</v>
      </c>
      <c r="AC3569" s="11">
        <v>6.2759999999999998</v>
      </c>
    </row>
    <row r="3570" spans="1:29" ht="11.5" hidden="1">
      <c r="A3570" s="15">
        <v>3553</v>
      </c>
      <c r="B3570" s="13" t="s">
        <v>1059</v>
      </c>
      <c r="C3570" s="21" t="s">
        <v>1305</v>
      </c>
      <c r="D3570" s="12"/>
      <c r="E3570" s="12">
        <v>380</v>
      </c>
      <c r="F3570" s="13" t="s">
        <v>1110</v>
      </c>
      <c r="G3570" s="12">
        <v>925</v>
      </c>
      <c r="H3570" s="12">
        <v>2010</v>
      </c>
      <c r="I3570" s="11">
        <v>1377.9970000000001</v>
      </c>
      <c r="J3570" s="11">
        <v>1347.26</v>
      </c>
      <c r="K3570" s="11">
        <v>1331.5119999999999</v>
      </c>
      <c r="L3570" s="11">
        <v>1391.819</v>
      </c>
      <c r="M3570" s="11">
        <v>1484.788</v>
      </c>
      <c r="N3570" s="11">
        <v>1664.4580000000001</v>
      </c>
      <c r="O3570" s="11">
        <v>1972.6859999999999</v>
      </c>
      <c r="P3570" s="11">
        <v>2360.2069999999999</v>
      </c>
      <c r="Q3570" s="11">
        <v>2450.7339999999999</v>
      </c>
      <c r="R3570" s="11">
        <v>2362.9650000000001</v>
      </c>
      <c r="S3570" s="11">
        <v>2055.9949999999999</v>
      </c>
      <c r="T3570" s="11">
        <v>1888.395</v>
      </c>
      <c r="U3570" s="11">
        <v>1926.653</v>
      </c>
      <c r="V3570" s="11">
        <v>1604.568</v>
      </c>
      <c r="W3570" s="11">
        <v>1682.798</v>
      </c>
      <c r="X3570" s="11">
        <v>1438.9159999999999</v>
      </c>
      <c r="Y3570" s="11">
        <v>1157.712</v>
      </c>
      <c r="Z3570" s="11">
        <v>778.45699999999999</v>
      </c>
      <c r="AA3570" s="11">
        <v>243.732</v>
      </c>
      <c r="AB3570" s="11">
        <v>89.200999999999993</v>
      </c>
      <c r="AC3570" s="11">
        <v>9.8420000000000005</v>
      </c>
    </row>
    <row r="3571" spans="1:29" ht="11.5" hidden="1">
      <c r="A3571" s="15">
        <v>3554</v>
      </c>
      <c r="B3571" s="13" t="s">
        <v>1059</v>
      </c>
      <c r="C3571" s="21" t="s">
        <v>1305</v>
      </c>
      <c r="D3571" s="12"/>
      <c r="E3571" s="12">
        <v>380</v>
      </c>
      <c r="F3571" s="13" t="s">
        <v>1110</v>
      </c>
      <c r="G3571" s="12">
        <v>925</v>
      </c>
      <c r="H3571" s="12">
        <v>2015</v>
      </c>
      <c r="I3571" s="11">
        <v>1279.7149999999999</v>
      </c>
      <c r="J3571" s="11">
        <v>1378.703</v>
      </c>
      <c r="K3571" s="11">
        <v>1366.5730000000001</v>
      </c>
      <c r="L3571" s="11">
        <v>1357.674</v>
      </c>
      <c r="M3571" s="11">
        <v>1464.5609999999999</v>
      </c>
      <c r="N3571" s="11">
        <v>1604.0930000000001</v>
      </c>
      <c r="O3571" s="11">
        <v>1769.192</v>
      </c>
      <c r="P3571" s="11">
        <v>2074.203</v>
      </c>
      <c r="Q3571" s="11">
        <v>2424.672</v>
      </c>
      <c r="R3571" s="11">
        <v>2494.6480000000001</v>
      </c>
      <c r="S3571" s="11">
        <v>2403.9009999999998</v>
      </c>
      <c r="T3571" s="11">
        <v>2081.5749999999998</v>
      </c>
      <c r="U3571" s="11">
        <v>1899.2280000000001</v>
      </c>
      <c r="V3571" s="11">
        <v>1881.4939999999999</v>
      </c>
      <c r="W3571" s="11">
        <v>1567.9</v>
      </c>
      <c r="X3571" s="11">
        <v>1564.681</v>
      </c>
      <c r="Y3571" s="11">
        <v>1229.6110000000001</v>
      </c>
      <c r="Z3571" s="11">
        <v>845.52</v>
      </c>
      <c r="AA3571" s="11">
        <v>404.35500000000002</v>
      </c>
      <c r="AB3571" s="11">
        <v>77.891999999999996</v>
      </c>
      <c r="AC3571" s="11">
        <v>14.175000000000001</v>
      </c>
    </row>
    <row r="3572" spans="1:29" ht="11.5" hidden="1">
      <c r="A3572" s="15">
        <v>3555</v>
      </c>
      <c r="B3572" s="13" t="s">
        <v>1059</v>
      </c>
      <c r="C3572" s="21" t="s">
        <v>1305</v>
      </c>
      <c r="D3572" s="12"/>
      <c r="E3572" s="12">
        <v>380</v>
      </c>
      <c r="F3572" s="13" t="s">
        <v>1110</v>
      </c>
      <c r="G3572" s="12">
        <v>925</v>
      </c>
      <c r="H3572" s="12">
        <v>2020</v>
      </c>
      <c r="I3572" s="11">
        <v>1127.405</v>
      </c>
      <c r="J3572" s="11">
        <v>1295.57</v>
      </c>
      <c r="K3572" s="11">
        <v>1387.183</v>
      </c>
      <c r="L3572" s="11">
        <v>1391.636</v>
      </c>
      <c r="M3572" s="11">
        <v>1415.9290000000001</v>
      </c>
      <c r="N3572" s="11">
        <v>1535.7</v>
      </c>
      <c r="O3572" s="11">
        <v>1662.5360000000001</v>
      </c>
      <c r="P3572" s="11">
        <v>1808.6489999999999</v>
      </c>
      <c r="Q3572" s="11">
        <v>2096.6550000000002</v>
      </c>
      <c r="R3572" s="11">
        <v>2431.9499999999998</v>
      </c>
      <c r="S3572" s="11">
        <v>2487.7800000000002</v>
      </c>
      <c r="T3572" s="11">
        <v>2384.0619999999999</v>
      </c>
      <c r="U3572" s="11">
        <v>2050.5219999999999</v>
      </c>
      <c r="V3572" s="11">
        <v>1851.6949999999999</v>
      </c>
      <c r="W3572" s="11">
        <v>1805.038</v>
      </c>
      <c r="X3572" s="11">
        <v>1454.787</v>
      </c>
      <c r="Y3572" s="11">
        <v>1344.0329999999999</v>
      </c>
      <c r="Z3572" s="11">
        <v>893.202</v>
      </c>
      <c r="AA3572" s="11">
        <v>453.13099999999997</v>
      </c>
      <c r="AB3572" s="11">
        <v>133.178</v>
      </c>
      <c r="AC3572" s="11">
        <v>13.462</v>
      </c>
    </row>
    <row r="3573" spans="1:29" ht="11.5" hidden="1">
      <c r="A3573" s="15">
        <v>3556</v>
      </c>
      <c r="B3573" s="13" t="s">
        <v>1059</v>
      </c>
      <c r="C3573" s="21" t="s">
        <v>1306</v>
      </c>
      <c r="D3573" s="12"/>
      <c r="E3573" s="12">
        <v>470</v>
      </c>
      <c r="F3573" s="13" t="s">
        <v>1110</v>
      </c>
      <c r="G3573" s="12">
        <v>925</v>
      </c>
      <c r="H3573" s="12">
        <v>1950</v>
      </c>
      <c r="I3573" s="11">
        <v>23</v>
      </c>
      <c r="J3573" s="11">
        <v>15</v>
      </c>
      <c r="K3573" s="11">
        <v>15.999000000000001</v>
      </c>
      <c r="L3573" s="11">
        <v>14</v>
      </c>
      <c r="M3573" s="11">
        <v>13.000999999999999</v>
      </c>
      <c r="N3573" s="11">
        <v>12</v>
      </c>
      <c r="O3573" s="11">
        <v>9</v>
      </c>
      <c r="P3573" s="11">
        <v>8.9990000000000006</v>
      </c>
      <c r="Q3573" s="11">
        <v>9.9990000000000006</v>
      </c>
      <c r="R3573" s="11">
        <v>8</v>
      </c>
      <c r="S3573" s="11">
        <v>7.0010000000000003</v>
      </c>
      <c r="T3573" s="11">
        <v>5.9989999999999997</v>
      </c>
      <c r="U3573" s="11">
        <v>6</v>
      </c>
      <c r="V3573" s="11">
        <v>4</v>
      </c>
      <c r="W3573" s="11">
        <v>3.145</v>
      </c>
      <c r="X3573" s="11">
        <v>1.8029999999999999</v>
      </c>
      <c r="Y3573" s="11">
        <v>0.67100000000000004</v>
      </c>
      <c r="Z3573" s="11">
        <v>0.28499999999999998</v>
      </c>
      <c r="AA3573" s="11">
        <v>0.08</v>
      </c>
      <c r="AB3573" s="11">
        <v>1.2999999999999999E-2</v>
      </c>
      <c r="AC3573" s="11">
        <v>1E-3</v>
      </c>
    </row>
    <row r="3574" spans="1:29" ht="11.5" hidden="1">
      <c r="A3574" s="15">
        <v>3557</v>
      </c>
      <c r="B3574" s="13" t="s">
        <v>1059</v>
      </c>
      <c r="C3574" s="21" t="s">
        <v>1306</v>
      </c>
      <c r="D3574" s="12"/>
      <c r="E3574" s="12">
        <v>470</v>
      </c>
      <c r="F3574" s="13" t="s">
        <v>1110</v>
      </c>
      <c r="G3574" s="12">
        <v>925</v>
      </c>
      <c r="H3574" s="12">
        <v>1955</v>
      </c>
      <c r="I3574" s="11">
        <v>20.318000000000001</v>
      </c>
      <c r="J3574" s="11">
        <v>23.678999999999998</v>
      </c>
      <c r="K3574" s="11">
        <v>15.558999999999999</v>
      </c>
      <c r="L3574" s="11">
        <v>16.007000000000001</v>
      </c>
      <c r="M3574" s="11">
        <v>13.012</v>
      </c>
      <c r="N3574" s="11">
        <v>11.013999999999999</v>
      </c>
      <c r="O3574" s="11">
        <v>9.016</v>
      </c>
      <c r="P3574" s="11">
        <v>7.0179999999999998</v>
      </c>
      <c r="Q3574" s="11">
        <v>7.9829999999999997</v>
      </c>
      <c r="R3574" s="11">
        <v>8.9369999999999994</v>
      </c>
      <c r="S3574" s="11">
        <v>6.968</v>
      </c>
      <c r="T3574" s="11">
        <v>6.0140000000000002</v>
      </c>
      <c r="U3574" s="11">
        <v>5.0069999999999997</v>
      </c>
      <c r="V3574" s="11">
        <v>4.4720000000000004</v>
      </c>
      <c r="W3574" s="11">
        <v>3.0009999999999999</v>
      </c>
      <c r="X3574" s="11">
        <v>2.33</v>
      </c>
      <c r="Y3574" s="11">
        <v>1.0449999999999999</v>
      </c>
      <c r="Z3574" s="11">
        <v>0.30199999999999999</v>
      </c>
      <c r="AA3574" s="11">
        <v>8.6999999999999994E-2</v>
      </c>
      <c r="AB3574" s="11">
        <v>1.4E-2</v>
      </c>
      <c r="AC3574" s="11">
        <v>1E-3</v>
      </c>
    </row>
    <row r="3575" spans="1:29" ht="11.5" hidden="1">
      <c r="A3575" s="15">
        <v>3558</v>
      </c>
      <c r="B3575" s="13" t="s">
        <v>1059</v>
      </c>
      <c r="C3575" s="21" t="s">
        <v>1306</v>
      </c>
      <c r="D3575" s="12"/>
      <c r="E3575" s="12">
        <v>470</v>
      </c>
      <c r="F3575" s="13" t="s">
        <v>1110</v>
      </c>
      <c r="G3575" s="12">
        <v>925</v>
      </c>
      <c r="H3575" s="12">
        <v>1960</v>
      </c>
      <c r="I3575" s="11">
        <v>19.468</v>
      </c>
      <c r="J3575" s="11">
        <v>20.978000000000002</v>
      </c>
      <c r="K3575" s="11">
        <v>19.709</v>
      </c>
      <c r="L3575" s="11">
        <v>11.076000000000001</v>
      </c>
      <c r="M3575" s="11">
        <v>13.012</v>
      </c>
      <c r="N3575" s="11">
        <v>10.518000000000001</v>
      </c>
      <c r="O3575" s="11">
        <v>10.507999999999999</v>
      </c>
      <c r="P3575" s="11">
        <v>9.0050000000000008</v>
      </c>
      <c r="Q3575" s="11">
        <v>6.52</v>
      </c>
      <c r="R3575" s="11">
        <v>7.2320000000000002</v>
      </c>
      <c r="S3575" s="11">
        <v>8.3949999999999996</v>
      </c>
      <c r="T3575" s="11">
        <v>6.4409999999999998</v>
      </c>
      <c r="U3575" s="11">
        <v>5.4859999999999998</v>
      </c>
      <c r="V3575" s="11">
        <v>4.7759999999999998</v>
      </c>
      <c r="W3575" s="11">
        <v>4.1890000000000001</v>
      </c>
      <c r="X3575" s="11">
        <v>2.1960000000000002</v>
      </c>
      <c r="Y3575" s="11">
        <v>1.2370000000000001</v>
      </c>
      <c r="Z3575" s="11">
        <v>0.46500000000000002</v>
      </c>
      <c r="AA3575" s="11">
        <v>9.0999999999999998E-2</v>
      </c>
      <c r="AB3575" s="11">
        <v>1.4999999999999999E-2</v>
      </c>
      <c r="AC3575" s="11">
        <v>1E-3</v>
      </c>
    </row>
    <row r="3576" spans="1:29" ht="11.5" hidden="1">
      <c r="A3576" s="15">
        <v>3559</v>
      </c>
      <c r="B3576" s="13" t="s">
        <v>1059</v>
      </c>
      <c r="C3576" s="21" t="s">
        <v>1306</v>
      </c>
      <c r="D3576" s="12"/>
      <c r="E3576" s="12">
        <v>470</v>
      </c>
      <c r="F3576" s="13" t="s">
        <v>1110</v>
      </c>
      <c r="G3576" s="12">
        <v>925</v>
      </c>
      <c r="H3576" s="12">
        <v>1965</v>
      </c>
      <c r="I3576" s="11">
        <v>16.388999999999999</v>
      </c>
      <c r="J3576" s="11">
        <v>17.408000000000001</v>
      </c>
      <c r="K3576" s="11">
        <v>17.302</v>
      </c>
      <c r="L3576" s="11">
        <v>17.751000000000001</v>
      </c>
      <c r="M3576" s="11">
        <v>12.654</v>
      </c>
      <c r="N3576" s="11">
        <v>10.989000000000001</v>
      </c>
      <c r="O3576" s="11">
        <v>10.427</v>
      </c>
      <c r="P3576" s="11">
        <v>10.38</v>
      </c>
      <c r="Q3576" s="11">
        <v>9.4090000000000007</v>
      </c>
      <c r="R3576" s="11">
        <v>7.665</v>
      </c>
      <c r="S3576" s="11">
        <v>7.4130000000000003</v>
      </c>
      <c r="T3576" s="11">
        <v>7.34</v>
      </c>
      <c r="U3576" s="11">
        <v>6.4459999999999997</v>
      </c>
      <c r="V3576" s="11">
        <v>4.9080000000000004</v>
      </c>
      <c r="W3576" s="11">
        <v>4.556</v>
      </c>
      <c r="X3576" s="11">
        <v>3.1520000000000001</v>
      </c>
      <c r="Y3576" s="11">
        <v>1.5129999999999999</v>
      </c>
      <c r="Z3576" s="11">
        <v>0.54</v>
      </c>
      <c r="AA3576" s="11">
        <v>0.13900000000000001</v>
      </c>
      <c r="AB3576" s="11">
        <v>1.4999999999999999E-2</v>
      </c>
      <c r="AC3576" s="11">
        <v>2E-3</v>
      </c>
    </row>
    <row r="3577" spans="1:29" ht="11.5" hidden="1">
      <c r="A3577" s="15">
        <v>3560</v>
      </c>
      <c r="B3577" s="13" t="s">
        <v>1059</v>
      </c>
      <c r="C3577" s="21" t="s">
        <v>1306</v>
      </c>
      <c r="D3577" s="12"/>
      <c r="E3577" s="12">
        <v>470</v>
      </c>
      <c r="F3577" s="13" t="s">
        <v>1110</v>
      </c>
      <c r="G3577" s="12">
        <v>925</v>
      </c>
      <c r="H3577" s="12">
        <v>1970</v>
      </c>
      <c r="I3577" s="11">
        <v>11.933999999999999</v>
      </c>
      <c r="J3577" s="11">
        <v>15.27</v>
      </c>
      <c r="K3577" s="11">
        <v>15.619</v>
      </c>
      <c r="L3577" s="11">
        <v>16.073</v>
      </c>
      <c r="M3577" s="11">
        <v>16.602</v>
      </c>
      <c r="N3577" s="11">
        <v>12.34</v>
      </c>
      <c r="O3577" s="11">
        <v>11.302</v>
      </c>
      <c r="P3577" s="11">
        <v>9.4659999999999993</v>
      </c>
      <c r="Q3577" s="11">
        <v>9.2750000000000004</v>
      </c>
      <c r="R3577" s="11">
        <v>8.7080000000000002</v>
      </c>
      <c r="S3577" s="11">
        <v>6.899</v>
      </c>
      <c r="T3577" s="11">
        <v>7.0780000000000003</v>
      </c>
      <c r="U3577" s="11">
        <v>6.9749999999999996</v>
      </c>
      <c r="V3577" s="11">
        <v>6.4770000000000003</v>
      </c>
      <c r="W3577" s="11">
        <v>5.1139999999999999</v>
      </c>
      <c r="X3577" s="11">
        <v>3.5030000000000001</v>
      </c>
      <c r="Y3577" s="11">
        <v>1.764</v>
      </c>
      <c r="Z3577" s="11">
        <v>0.66900000000000004</v>
      </c>
      <c r="AA3577" s="11">
        <v>0.156</v>
      </c>
      <c r="AB3577" s="11">
        <v>2.1999999999999999E-2</v>
      </c>
      <c r="AC3577" s="11">
        <v>2E-3</v>
      </c>
    </row>
    <row r="3578" spans="1:29" ht="11.5" hidden="1">
      <c r="A3578" s="15">
        <v>3561</v>
      </c>
      <c r="B3578" s="13" t="s">
        <v>1059</v>
      </c>
      <c r="C3578" s="21" t="s">
        <v>1306</v>
      </c>
      <c r="D3578" s="12"/>
      <c r="E3578" s="12">
        <v>470</v>
      </c>
      <c r="F3578" s="13" t="s">
        <v>1110</v>
      </c>
      <c r="G3578" s="12">
        <v>925</v>
      </c>
      <c r="H3578" s="12">
        <v>1975</v>
      </c>
      <c r="I3578" s="11">
        <v>12.706</v>
      </c>
      <c r="J3578" s="11">
        <v>12.007</v>
      </c>
      <c r="K3578" s="11">
        <v>15.037000000000001</v>
      </c>
      <c r="L3578" s="11">
        <v>14.379</v>
      </c>
      <c r="M3578" s="11">
        <v>14.244999999999999</v>
      </c>
      <c r="N3578" s="11">
        <v>15.574</v>
      </c>
      <c r="O3578" s="11">
        <v>12.191000000000001</v>
      </c>
      <c r="P3578" s="11">
        <v>11.404999999999999</v>
      </c>
      <c r="Q3578" s="11">
        <v>9.0329999999999995</v>
      </c>
      <c r="R3578" s="11">
        <v>8.6579999999999995</v>
      </c>
      <c r="S3578" s="11">
        <v>8.7970000000000006</v>
      </c>
      <c r="T3578" s="11">
        <v>7.306</v>
      </c>
      <c r="U3578" s="11">
        <v>6.7640000000000002</v>
      </c>
      <c r="V3578" s="11">
        <v>6.03</v>
      </c>
      <c r="W3578" s="11">
        <v>5.1890000000000001</v>
      </c>
      <c r="X3578" s="11">
        <v>3.52</v>
      </c>
      <c r="Y3578" s="11">
        <v>2.052</v>
      </c>
      <c r="Z3578" s="11">
        <v>0.81899999999999995</v>
      </c>
      <c r="AA3578" s="11">
        <v>0.20699999999999999</v>
      </c>
      <c r="AB3578" s="11">
        <v>2.8000000000000001E-2</v>
      </c>
      <c r="AC3578" s="11">
        <v>2E-3</v>
      </c>
    </row>
    <row r="3579" spans="1:29" ht="11.5" hidden="1">
      <c r="A3579" s="15">
        <v>3562</v>
      </c>
      <c r="B3579" s="13" t="s">
        <v>1059</v>
      </c>
      <c r="C3579" s="21" t="s">
        <v>1306</v>
      </c>
      <c r="D3579" s="12"/>
      <c r="E3579" s="12">
        <v>470</v>
      </c>
      <c r="F3579" s="13" t="s">
        <v>1110</v>
      </c>
      <c r="G3579" s="12">
        <v>925</v>
      </c>
      <c r="H3579" s="12">
        <v>1980</v>
      </c>
      <c r="I3579" s="11">
        <v>13.997999999999999</v>
      </c>
      <c r="J3579" s="11">
        <v>12.737</v>
      </c>
      <c r="K3579" s="11">
        <v>11.888</v>
      </c>
      <c r="L3579" s="11">
        <v>14.412000000000001</v>
      </c>
      <c r="M3579" s="11">
        <v>13.452</v>
      </c>
      <c r="N3579" s="11">
        <v>13.715</v>
      </c>
      <c r="O3579" s="11">
        <v>15.48</v>
      </c>
      <c r="P3579" s="11">
        <v>12.218</v>
      </c>
      <c r="Q3579" s="11">
        <v>11.15</v>
      </c>
      <c r="R3579" s="11">
        <v>8.6839999999999993</v>
      </c>
      <c r="S3579" s="11">
        <v>8.6370000000000005</v>
      </c>
      <c r="T3579" s="11">
        <v>8.8490000000000002</v>
      </c>
      <c r="U3579" s="11">
        <v>6.9660000000000002</v>
      </c>
      <c r="V3579" s="11">
        <v>6.0259999999999998</v>
      </c>
      <c r="W3579" s="11">
        <v>4.9880000000000004</v>
      </c>
      <c r="X3579" s="11">
        <v>3.7730000000000001</v>
      </c>
      <c r="Y3579" s="11">
        <v>2.1709999999999998</v>
      </c>
      <c r="Z3579" s="11">
        <v>0.98699999999999999</v>
      </c>
      <c r="AA3579" s="11">
        <v>0.25600000000000001</v>
      </c>
      <c r="AB3579" s="11">
        <v>3.5999999999999997E-2</v>
      </c>
      <c r="AC3579" s="11">
        <v>3.0000000000000001E-3</v>
      </c>
    </row>
    <row r="3580" spans="1:29" ht="11.5" hidden="1">
      <c r="A3580" s="15">
        <v>3563</v>
      </c>
      <c r="B3580" s="13" t="s">
        <v>1059</v>
      </c>
      <c r="C3580" s="21" t="s">
        <v>1306</v>
      </c>
      <c r="D3580" s="12"/>
      <c r="E3580" s="12">
        <v>470</v>
      </c>
      <c r="F3580" s="13" t="s">
        <v>1110</v>
      </c>
      <c r="G3580" s="12">
        <v>925</v>
      </c>
      <c r="H3580" s="12">
        <v>1985</v>
      </c>
      <c r="I3580" s="11">
        <v>14.032</v>
      </c>
      <c r="J3580" s="11">
        <v>13.798999999999999</v>
      </c>
      <c r="K3580" s="11">
        <v>12.954000000000001</v>
      </c>
      <c r="L3580" s="11">
        <v>11.786</v>
      </c>
      <c r="M3580" s="11">
        <v>13.186</v>
      </c>
      <c r="N3580" s="11">
        <v>14.202</v>
      </c>
      <c r="O3580" s="11">
        <v>14.13</v>
      </c>
      <c r="P3580" s="11">
        <v>15.53</v>
      </c>
      <c r="Q3580" s="11">
        <v>11.221</v>
      </c>
      <c r="R3580" s="11">
        <v>9.9139999999999997</v>
      </c>
      <c r="S3580" s="11">
        <v>9.8019999999999996</v>
      </c>
      <c r="T3580" s="11">
        <v>8.6530000000000005</v>
      </c>
      <c r="U3580" s="11">
        <v>8.1649999999999991</v>
      </c>
      <c r="V3580" s="11">
        <v>5.8540000000000001</v>
      </c>
      <c r="W3580" s="11">
        <v>5.1390000000000002</v>
      </c>
      <c r="X3580" s="11">
        <v>4.1379999999999999</v>
      </c>
      <c r="Y3580" s="11">
        <v>2.351</v>
      </c>
      <c r="Z3580" s="11">
        <v>1.0389999999999999</v>
      </c>
      <c r="AA3580" s="11">
        <v>0.30499999999999999</v>
      </c>
      <c r="AB3580" s="11">
        <v>4.3999999999999997E-2</v>
      </c>
      <c r="AC3580" s="11">
        <v>3.0000000000000001E-3</v>
      </c>
    </row>
    <row r="3581" spans="1:29" ht="11.5" hidden="1">
      <c r="A3581" s="15">
        <v>3564</v>
      </c>
      <c r="B3581" s="13" t="s">
        <v>1059</v>
      </c>
      <c r="C3581" s="21" t="s">
        <v>1306</v>
      </c>
      <c r="D3581" s="12"/>
      <c r="E3581" s="12">
        <v>470</v>
      </c>
      <c r="F3581" s="13" t="s">
        <v>1110</v>
      </c>
      <c r="G3581" s="12">
        <v>925</v>
      </c>
      <c r="H3581" s="12">
        <v>1990</v>
      </c>
      <c r="I3581" s="11">
        <v>13.250999999999999</v>
      </c>
      <c r="J3581" s="11">
        <v>14.029</v>
      </c>
      <c r="K3581" s="11">
        <v>13.904</v>
      </c>
      <c r="L3581" s="11">
        <v>12.968</v>
      </c>
      <c r="M3581" s="11">
        <v>11.766</v>
      </c>
      <c r="N3581" s="11">
        <v>13.254</v>
      </c>
      <c r="O3581" s="11">
        <v>14.284000000000001</v>
      </c>
      <c r="P3581" s="11">
        <v>14.183</v>
      </c>
      <c r="Q3581" s="11">
        <v>15.554</v>
      </c>
      <c r="R3581" s="11">
        <v>11.068</v>
      </c>
      <c r="S3581" s="11">
        <v>9.7430000000000003</v>
      </c>
      <c r="T3581" s="11">
        <v>9.657</v>
      </c>
      <c r="U3581" s="11">
        <v>8.3539999999999992</v>
      </c>
      <c r="V3581" s="11">
        <v>7.681</v>
      </c>
      <c r="W3581" s="11">
        <v>5.1950000000000003</v>
      </c>
      <c r="X3581" s="11">
        <v>4.1749999999999998</v>
      </c>
      <c r="Y3581" s="11">
        <v>2.9169999999999998</v>
      </c>
      <c r="Z3581" s="11">
        <v>1.3</v>
      </c>
      <c r="AA3581" s="11">
        <v>0.39900000000000002</v>
      </c>
      <c r="AB3581" s="11">
        <v>6.9000000000000006E-2</v>
      </c>
      <c r="AC3581" s="11">
        <v>5.0000000000000001E-3</v>
      </c>
    </row>
    <row r="3582" spans="1:29" ht="11.5" hidden="1">
      <c r="A3582" s="15">
        <v>3565</v>
      </c>
      <c r="B3582" s="13" t="s">
        <v>1059</v>
      </c>
      <c r="C3582" s="21" t="s">
        <v>1306</v>
      </c>
      <c r="D3582" s="12"/>
      <c r="E3582" s="12">
        <v>470</v>
      </c>
      <c r="F3582" s="13" t="s">
        <v>1110</v>
      </c>
      <c r="G3582" s="12">
        <v>925</v>
      </c>
      <c r="H3582" s="12">
        <v>1995</v>
      </c>
      <c r="I3582" s="11">
        <v>12.497</v>
      </c>
      <c r="J3582" s="11">
        <v>13.629</v>
      </c>
      <c r="K3582" s="11">
        <v>14.176</v>
      </c>
      <c r="L3582" s="11">
        <v>14.032999999999999</v>
      </c>
      <c r="M3582" s="11">
        <v>12.755000000000001</v>
      </c>
      <c r="N3582" s="11">
        <v>11.314</v>
      </c>
      <c r="O3582" s="11">
        <v>13.367000000000001</v>
      </c>
      <c r="P3582" s="11">
        <v>14.974</v>
      </c>
      <c r="Q3582" s="11">
        <v>14.103</v>
      </c>
      <c r="R3582" s="11">
        <v>15.342000000000001</v>
      </c>
      <c r="S3582" s="11">
        <v>10.859</v>
      </c>
      <c r="T3582" s="11">
        <v>9.7460000000000004</v>
      </c>
      <c r="U3582" s="11">
        <v>9.2929999999999993</v>
      </c>
      <c r="V3582" s="11">
        <v>7.9969999999999999</v>
      </c>
      <c r="W3582" s="11">
        <v>6.9089999999999998</v>
      </c>
      <c r="X3582" s="11">
        <v>4.3470000000000004</v>
      </c>
      <c r="Y3582" s="11">
        <v>3.0590000000000002</v>
      </c>
      <c r="Z3582" s="11">
        <v>1.7290000000000001</v>
      </c>
      <c r="AA3582" s="11">
        <v>0.55300000000000005</v>
      </c>
      <c r="AB3582" s="11">
        <v>0.10199999999999999</v>
      </c>
      <c r="AC3582" s="11">
        <v>8.9999999999999993E-3</v>
      </c>
    </row>
    <row r="3583" spans="1:29" ht="11.5" hidden="1">
      <c r="A3583" s="15">
        <v>3566</v>
      </c>
      <c r="B3583" s="13" t="s">
        <v>1059</v>
      </c>
      <c r="C3583" s="21" t="s">
        <v>1306</v>
      </c>
      <c r="D3583" s="12"/>
      <c r="E3583" s="12">
        <v>470</v>
      </c>
      <c r="F3583" s="13" t="s">
        <v>1110</v>
      </c>
      <c r="G3583" s="12">
        <v>925</v>
      </c>
      <c r="H3583" s="12">
        <v>2000</v>
      </c>
      <c r="I3583" s="11">
        <v>11.598000000000001</v>
      </c>
      <c r="J3583" s="11">
        <v>12.593</v>
      </c>
      <c r="K3583" s="11">
        <v>13.705</v>
      </c>
      <c r="L3583" s="11">
        <v>14.215</v>
      </c>
      <c r="M3583" s="11">
        <v>14.07</v>
      </c>
      <c r="N3583" s="11">
        <v>13.457000000000001</v>
      </c>
      <c r="O3583" s="11">
        <v>11.82</v>
      </c>
      <c r="P3583" s="11">
        <v>13.69</v>
      </c>
      <c r="Q3583" s="11">
        <v>15.122999999999999</v>
      </c>
      <c r="R3583" s="11">
        <v>14.179</v>
      </c>
      <c r="S3583" s="11">
        <v>15.303000000000001</v>
      </c>
      <c r="T3583" s="11">
        <v>10.791</v>
      </c>
      <c r="U3583" s="11">
        <v>9.5340000000000007</v>
      </c>
      <c r="V3583" s="11">
        <v>8.8979999999999997</v>
      </c>
      <c r="W3583" s="11">
        <v>7.3739999999999997</v>
      </c>
      <c r="X3583" s="11">
        <v>5.9390000000000001</v>
      </c>
      <c r="Y3583" s="11">
        <v>3.2970000000000002</v>
      </c>
      <c r="Z3583" s="11">
        <v>1.8640000000000001</v>
      </c>
      <c r="AA3583" s="11">
        <v>0.76400000000000001</v>
      </c>
      <c r="AB3583" s="11">
        <v>0.156</v>
      </c>
      <c r="AC3583" s="11">
        <v>1.4999999999999999E-2</v>
      </c>
    </row>
    <row r="3584" spans="1:29" ht="11.5" hidden="1">
      <c r="A3584" s="15">
        <v>3567</v>
      </c>
      <c r="B3584" s="13" t="s">
        <v>1059</v>
      </c>
      <c r="C3584" s="21" t="s">
        <v>1306</v>
      </c>
      <c r="D3584" s="12"/>
      <c r="E3584" s="12">
        <v>470</v>
      </c>
      <c r="F3584" s="13" t="s">
        <v>1110</v>
      </c>
      <c r="G3584" s="12">
        <v>925</v>
      </c>
      <c r="H3584" s="12">
        <v>2005</v>
      </c>
      <c r="I3584" s="11">
        <v>9.7729999999999997</v>
      </c>
      <c r="J3584" s="11">
        <v>11.396000000000001</v>
      </c>
      <c r="K3584" s="11">
        <v>13.186</v>
      </c>
      <c r="L3584" s="11">
        <v>13.968999999999999</v>
      </c>
      <c r="M3584" s="11">
        <v>14.372999999999999</v>
      </c>
      <c r="N3584" s="11">
        <v>14.27</v>
      </c>
      <c r="O3584" s="11">
        <v>13.324999999999999</v>
      </c>
      <c r="P3584" s="11">
        <v>12.05</v>
      </c>
      <c r="Q3584" s="11">
        <v>13.773999999999999</v>
      </c>
      <c r="R3584" s="11">
        <v>15.202</v>
      </c>
      <c r="S3584" s="11">
        <v>14.391999999999999</v>
      </c>
      <c r="T3584" s="11">
        <v>15.513999999999999</v>
      </c>
      <c r="U3584" s="11">
        <v>10.845000000000001</v>
      </c>
      <c r="V3584" s="11">
        <v>9.5269999999999992</v>
      </c>
      <c r="W3584" s="11">
        <v>8.4339999999999993</v>
      </c>
      <c r="X3584" s="11">
        <v>6.4009999999999998</v>
      </c>
      <c r="Y3584" s="11">
        <v>4.43</v>
      </c>
      <c r="Z3584" s="11">
        <v>2.04</v>
      </c>
      <c r="AA3584" s="11">
        <v>0.83299999999999996</v>
      </c>
      <c r="AB3584" s="11">
        <v>0.21299999999999999</v>
      </c>
      <c r="AC3584" s="11">
        <v>2.1999999999999999E-2</v>
      </c>
    </row>
    <row r="3585" spans="1:29" ht="11.5" hidden="1">
      <c r="A3585" s="15">
        <v>3568</v>
      </c>
      <c r="B3585" s="13" t="s">
        <v>1059</v>
      </c>
      <c r="C3585" s="21" t="s">
        <v>1306</v>
      </c>
      <c r="D3585" s="12"/>
      <c r="E3585" s="12">
        <v>470</v>
      </c>
      <c r="F3585" s="13" t="s">
        <v>1110</v>
      </c>
      <c r="G3585" s="12">
        <v>925</v>
      </c>
      <c r="H3585" s="12">
        <v>2010</v>
      </c>
      <c r="I3585" s="11">
        <v>9.5030000000000001</v>
      </c>
      <c r="J3585" s="11">
        <v>9.4979999999999993</v>
      </c>
      <c r="K3585" s="11">
        <v>11.32</v>
      </c>
      <c r="L3585" s="11">
        <v>13.063000000000001</v>
      </c>
      <c r="M3585" s="11">
        <v>14.494</v>
      </c>
      <c r="N3585" s="11">
        <v>14.321999999999999</v>
      </c>
      <c r="O3585" s="11">
        <v>14.313000000000001</v>
      </c>
      <c r="P3585" s="11">
        <v>13.755000000000001</v>
      </c>
      <c r="Q3585" s="11">
        <v>12.212999999999999</v>
      </c>
      <c r="R3585" s="11">
        <v>13.837999999999999</v>
      </c>
      <c r="S3585" s="11">
        <v>15.529</v>
      </c>
      <c r="T3585" s="11">
        <v>14.486000000000001</v>
      </c>
      <c r="U3585" s="11">
        <v>15.329000000000001</v>
      </c>
      <c r="V3585" s="11">
        <v>11.324999999999999</v>
      </c>
      <c r="W3585" s="11">
        <v>8.4489999999999998</v>
      </c>
      <c r="X3585" s="11">
        <v>8.0180000000000007</v>
      </c>
      <c r="Y3585" s="11">
        <v>5.1020000000000003</v>
      </c>
      <c r="Z3585" s="11">
        <v>2.843</v>
      </c>
      <c r="AA3585" s="11">
        <v>0.96899999999999997</v>
      </c>
      <c r="AB3585" s="11">
        <v>0.247</v>
      </c>
      <c r="AC3585" s="11">
        <v>3.3000000000000002E-2</v>
      </c>
    </row>
    <row r="3586" spans="1:29" ht="11.5" hidden="1">
      <c r="A3586" s="15">
        <v>3569</v>
      </c>
      <c r="B3586" s="13" t="s">
        <v>1059</v>
      </c>
      <c r="C3586" s="21" t="s">
        <v>1306</v>
      </c>
      <c r="D3586" s="12"/>
      <c r="E3586" s="12">
        <v>470</v>
      </c>
      <c r="F3586" s="13" t="s">
        <v>1110</v>
      </c>
      <c r="G3586" s="12">
        <v>925</v>
      </c>
      <c r="H3586" s="12">
        <v>2015</v>
      </c>
      <c r="I3586" s="11">
        <v>10.259</v>
      </c>
      <c r="J3586" s="11">
        <v>9.782</v>
      </c>
      <c r="K3586" s="11">
        <v>9.7970000000000006</v>
      </c>
      <c r="L3586" s="11">
        <v>11.692</v>
      </c>
      <c r="M3586" s="11">
        <v>14.012</v>
      </c>
      <c r="N3586" s="11">
        <v>15.523999999999999</v>
      </c>
      <c r="O3586" s="11">
        <v>15.403</v>
      </c>
      <c r="P3586" s="11">
        <v>15.013999999999999</v>
      </c>
      <c r="Q3586" s="11">
        <v>13.731999999999999</v>
      </c>
      <c r="R3586" s="11">
        <v>12.327999999999999</v>
      </c>
      <c r="S3586" s="11">
        <v>14.129</v>
      </c>
      <c r="T3586" s="11">
        <v>15.448</v>
      </c>
      <c r="U3586" s="11">
        <v>14.346</v>
      </c>
      <c r="V3586" s="11">
        <v>15.297000000000001</v>
      </c>
      <c r="W3586" s="11">
        <v>10.281000000000001</v>
      </c>
      <c r="X3586" s="11">
        <v>8.1959999999999997</v>
      </c>
      <c r="Y3586" s="11">
        <v>6.0910000000000002</v>
      </c>
      <c r="Z3586" s="11">
        <v>3.4470000000000001</v>
      </c>
      <c r="AA3586" s="11">
        <v>1.444</v>
      </c>
      <c r="AB3586" s="11">
        <v>0.32100000000000001</v>
      </c>
      <c r="AC3586" s="11">
        <v>4.4999999999999998E-2</v>
      </c>
    </row>
    <row r="3587" spans="1:29" ht="11.5" hidden="1">
      <c r="A3587" s="15">
        <v>3570</v>
      </c>
      <c r="B3587" s="13" t="s">
        <v>1059</v>
      </c>
      <c r="C3587" s="21" t="s">
        <v>1306</v>
      </c>
      <c r="D3587" s="12"/>
      <c r="E3587" s="12">
        <v>470</v>
      </c>
      <c r="F3587" s="13" t="s">
        <v>1110</v>
      </c>
      <c r="G3587" s="12">
        <v>925</v>
      </c>
      <c r="H3587" s="12">
        <v>2020</v>
      </c>
      <c r="I3587" s="11">
        <v>10.53</v>
      </c>
      <c r="J3587" s="11">
        <v>10.31</v>
      </c>
      <c r="K3587" s="11">
        <v>9.8260000000000005</v>
      </c>
      <c r="L3587" s="11">
        <v>10.053000000000001</v>
      </c>
      <c r="M3587" s="11">
        <v>12.135999999999999</v>
      </c>
      <c r="N3587" s="11">
        <v>14.417999999999999</v>
      </c>
      <c r="O3587" s="11">
        <v>15.813000000000001</v>
      </c>
      <c r="P3587" s="11">
        <v>15.581</v>
      </c>
      <c r="Q3587" s="11">
        <v>15.11</v>
      </c>
      <c r="R3587" s="11">
        <v>13.763999999999999</v>
      </c>
      <c r="S3587" s="11">
        <v>12.3</v>
      </c>
      <c r="T3587" s="11">
        <v>14.006</v>
      </c>
      <c r="U3587" s="11">
        <v>15.183</v>
      </c>
      <c r="V3587" s="11">
        <v>13.912000000000001</v>
      </c>
      <c r="W3587" s="11">
        <v>14.513999999999999</v>
      </c>
      <c r="X3587" s="11">
        <v>9.33</v>
      </c>
      <c r="Y3587" s="11">
        <v>6.742</v>
      </c>
      <c r="Z3587" s="11">
        <v>4.218</v>
      </c>
      <c r="AA3587" s="11">
        <v>1.8169999999999999</v>
      </c>
      <c r="AB3587" s="11">
        <v>0.49299999999999999</v>
      </c>
      <c r="AC3587" s="11">
        <v>6.3E-2</v>
      </c>
    </row>
    <row r="3588" spans="1:29" ht="11.5" hidden="1">
      <c r="A3588" s="15">
        <v>3571</v>
      </c>
      <c r="B3588" s="13" t="s">
        <v>1059</v>
      </c>
      <c r="C3588" s="21" t="s">
        <v>1307</v>
      </c>
      <c r="D3588" s="12"/>
      <c r="E3588" s="12">
        <v>499</v>
      </c>
      <c r="F3588" s="13" t="s">
        <v>1110</v>
      </c>
      <c r="G3588" s="12">
        <v>925</v>
      </c>
      <c r="H3588" s="12">
        <v>1950</v>
      </c>
      <c r="I3588" s="11">
        <v>23.643999999999998</v>
      </c>
      <c r="J3588" s="11">
        <v>22.722000000000001</v>
      </c>
      <c r="K3588" s="11">
        <v>23.510999999999999</v>
      </c>
      <c r="L3588" s="11">
        <v>21.768999999999998</v>
      </c>
      <c r="M3588" s="11">
        <v>18.488</v>
      </c>
      <c r="N3588" s="11">
        <v>14.157999999999999</v>
      </c>
      <c r="O3588" s="11">
        <v>10.398</v>
      </c>
      <c r="P3588" s="11">
        <v>11.329000000000001</v>
      </c>
      <c r="Q3588" s="11">
        <v>10.747</v>
      </c>
      <c r="R3588" s="11">
        <v>9.4770000000000003</v>
      </c>
      <c r="S3588" s="11">
        <v>8.6649999999999991</v>
      </c>
      <c r="T3588" s="11">
        <v>8.1199999999999992</v>
      </c>
      <c r="U3588" s="11">
        <v>6.9790000000000001</v>
      </c>
      <c r="V3588" s="11">
        <v>5.3170000000000002</v>
      </c>
      <c r="W3588" s="11">
        <v>4.9660000000000002</v>
      </c>
      <c r="X3588" s="11">
        <v>3.8559999999999999</v>
      </c>
      <c r="Y3588" s="11">
        <v>1.8089999999999999</v>
      </c>
      <c r="Z3588" s="11">
        <v>0.72799999999999998</v>
      </c>
      <c r="AA3588" s="11">
        <v>0.191</v>
      </c>
      <c r="AB3588" s="11">
        <v>0.03</v>
      </c>
      <c r="AC3588" s="11">
        <v>3.0000000000000001E-3</v>
      </c>
    </row>
    <row r="3589" spans="1:29" ht="11.5" hidden="1">
      <c r="A3589" s="15">
        <v>3572</v>
      </c>
      <c r="B3589" s="13" t="s">
        <v>1059</v>
      </c>
      <c r="C3589" s="21" t="s">
        <v>1307</v>
      </c>
      <c r="D3589" s="12"/>
      <c r="E3589" s="12">
        <v>499</v>
      </c>
      <c r="F3589" s="13" t="s">
        <v>1110</v>
      </c>
      <c r="G3589" s="12">
        <v>925</v>
      </c>
      <c r="H3589" s="12">
        <v>1955</v>
      </c>
      <c r="I3589" s="11">
        <v>28.606999999999999</v>
      </c>
      <c r="J3589" s="11">
        <v>23.475999999999999</v>
      </c>
      <c r="K3589" s="11">
        <v>22.779</v>
      </c>
      <c r="L3589" s="11">
        <v>23.777000000000001</v>
      </c>
      <c r="M3589" s="11">
        <v>22.446999999999999</v>
      </c>
      <c r="N3589" s="11">
        <v>19.311</v>
      </c>
      <c r="O3589" s="11">
        <v>14.811999999999999</v>
      </c>
      <c r="P3589" s="11">
        <v>10.813000000000001</v>
      </c>
      <c r="Q3589" s="11">
        <v>11.488</v>
      </c>
      <c r="R3589" s="11">
        <v>10.71</v>
      </c>
      <c r="S3589" s="11">
        <v>9.2750000000000004</v>
      </c>
      <c r="T3589" s="11">
        <v>8.27</v>
      </c>
      <c r="U3589" s="11">
        <v>7.4669999999999996</v>
      </c>
      <c r="V3589" s="11">
        <v>6.1079999999999997</v>
      </c>
      <c r="W3589" s="11">
        <v>4.24</v>
      </c>
      <c r="X3589" s="11">
        <v>3.3839999999999999</v>
      </c>
      <c r="Y3589" s="11">
        <v>2.069</v>
      </c>
      <c r="Z3589" s="11">
        <v>0.67100000000000004</v>
      </c>
      <c r="AA3589" s="11">
        <v>0.155</v>
      </c>
      <c r="AB3589" s="11">
        <v>0.02</v>
      </c>
      <c r="AC3589" s="11">
        <v>1E-3</v>
      </c>
    </row>
    <row r="3590" spans="1:29" ht="11.5" hidden="1">
      <c r="A3590" s="15">
        <v>3573</v>
      </c>
      <c r="B3590" s="13" t="s">
        <v>1059</v>
      </c>
      <c r="C3590" s="21" t="s">
        <v>1307</v>
      </c>
      <c r="D3590" s="12"/>
      <c r="E3590" s="12">
        <v>499</v>
      </c>
      <c r="F3590" s="13" t="s">
        <v>1110</v>
      </c>
      <c r="G3590" s="12">
        <v>925</v>
      </c>
      <c r="H3590" s="12">
        <v>1960</v>
      </c>
      <c r="I3590" s="11">
        <v>30.736999999999998</v>
      </c>
      <c r="J3590" s="11">
        <v>28.126000000000001</v>
      </c>
      <c r="K3590" s="11">
        <v>23.39</v>
      </c>
      <c r="L3590" s="11">
        <v>22.643000000000001</v>
      </c>
      <c r="M3590" s="11">
        <v>23.506</v>
      </c>
      <c r="N3590" s="11">
        <v>22.09</v>
      </c>
      <c r="O3590" s="11">
        <v>18.956</v>
      </c>
      <c r="P3590" s="11">
        <v>14.5</v>
      </c>
      <c r="Q3590" s="11">
        <v>10.547000000000001</v>
      </c>
      <c r="R3590" s="11">
        <v>11.161</v>
      </c>
      <c r="S3590" s="11">
        <v>10.319000000000001</v>
      </c>
      <c r="T3590" s="11">
        <v>8.8019999999999996</v>
      </c>
      <c r="U3590" s="11">
        <v>7.63</v>
      </c>
      <c r="V3590" s="11">
        <v>6.6159999999999997</v>
      </c>
      <c r="W3590" s="11">
        <v>5.0140000000000002</v>
      </c>
      <c r="X3590" s="11">
        <v>3.0310000000000001</v>
      </c>
      <c r="Y3590" s="11">
        <v>1.9570000000000001</v>
      </c>
      <c r="Z3590" s="11">
        <v>0.878</v>
      </c>
      <c r="AA3590" s="11">
        <v>0.182</v>
      </c>
      <c r="AB3590" s="11">
        <v>2.4E-2</v>
      </c>
      <c r="AC3590" s="11">
        <v>2E-3</v>
      </c>
    </row>
    <row r="3591" spans="1:29" ht="11.5" hidden="1">
      <c r="A3591" s="15">
        <v>3574</v>
      </c>
      <c r="B3591" s="13" t="s">
        <v>1059</v>
      </c>
      <c r="C3591" s="21" t="s">
        <v>1307</v>
      </c>
      <c r="D3591" s="12"/>
      <c r="E3591" s="12">
        <v>499</v>
      </c>
      <c r="F3591" s="13" t="s">
        <v>1110</v>
      </c>
      <c r="G3591" s="12">
        <v>925</v>
      </c>
      <c r="H3591" s="12">
        <v>1965</v>
      </c>
      <c r="I3591" s="11">
        <v>31.751000000000001</v>
      </c>
      <c r="J3591" s="11">
        <v>30.408000000000001</v>
      </c>
      <c r="K3591" s="11">
        <v>28.041</v>
      </c>
      <c r="L3591" s="11">
        <v>23.260999999999999</v>
      </c>
      <c r="M3591" s="11">
        <v>22.39</v>
      </c>
      <c r="N3591" s="11">
        <v>23.158000000000001</v>
      </c>
      <c r="O3591" s="11">
        <v>21.725999999999999</v>
      </c>
      <c r="P3591" s="11">
        <v>18.611999999999998</v>
      </c>
      <c r="Q3591" s="11">
        <v>14.193</v>
      </c>
      <c r="R3591" s="11">
        <v>10.265000000000001</v>
      </c>
      <c r="S3591" s="11">
        <v>10.788</v>
      </c>
      <c r="T3591" s="11">
        <v>9.84</v>
      </c>
      <c r="U3591" s="11">
        <v>8.1809999999999992</v>
      </c>
      <c r="V3591" s="11">
        <v>6.8369999999999997</v>
      </c>
      <c r="W3591" s="11">
        <v>5.5369999999999999</v>
      </c>
      <c r="X3591" s="11">
        <v>3.6819999999999999</v>
      </c>
      <c r="Y3591" s="11">
        <v>1.81</v>
      </c>
      <c r="Z3591" s="11">
        <v>0.88</v>
      </c>
      <c r="AA3591" s="11">
        <v>0.26700000000000002</v>
      </c>
      <c r="AB3591" s="11">
        <v>3.3000000000000002E-2</v>
      </c>
      <c r="AC3591" s="11">
        <v>2E-3</v>
      </c>
    </row>
    <row r="3592" spans="1:29" ht="11.5" hidden="1">
      <c r="A3592" s="15">
        <v>3575</v>
      </c>
      <c r="B3592" s="13" t="s">
        <v>1059</v>
      </c>
      <c r="C3592" s="21" t="s">
        <v>1307</v>
      </c>
      <c r="D3592" s="12"/>
      <c r="E3592" s="12">
        <v>499</v>
      </c>
      <c r="F3592" s="13" t="s">
        <v>1110</v>
      </c>
      <c r="G3592" s="12">
        <v>925</v>
      </c>
      <c r="H3592" s="12">
        <v>1970</v>
      </c>
      <c r="I3592" s="11">
        <v>26.106000000000002</v>
      </c>
      <c r="J3592" s="11">
        <v>28.507999999999999</v>
      </c>
      <c r="K3592" s="11">
        <v>27.757999999999999</v>
      </c>
      <c r="L3592" s="11">
        <v>26.451000000000001</v>
      </c>
      <c r="M3592" s="11">
        <v>20.984000000000002</v>
      </c>
      <c r="N3592" s="11">
        <v>18.695</v>
      </c>
      <c r="O3592" s="11">
        <v>19.552</v>
      </c>
      <c r="P3592" s="11">
        <v>18.574000000000002</v>
      </c>
      <c r="Q3592" s="11">
        <v>15.9</v>
      </c>
      <c r="R3592" s="11">
        <v>12.071999999999999</v>
      </c>
      <c r="S3592" s="11">
        <v>8.907</v>
      </c>
      <c r="T3592" s="11">
        <v>10.379</v>
      </c>
      <c r="U3592" s="11">
        <v>9.9559999999999995</v>
      </c>
      <c r="V3592" s="11">
        <v>8.2240000000000002</v>
      </c>
      <c r="W3592" s="11">
        <v>6.1680000000000001</v>
      </c>
      <c r="X3592" s="11">
        <v>4.2149999999999999</v>
      </c>
      <c r="Y3592" s="11">
        <v>2.2959999999999998</v>
      </c>
      <c r="Z3592" s="11">
        <v>0.85899999999999999</v>
      </c>
      <c r="AA3592" s="11">
        <v>0.28299999999999997</v>
      </c>
      <c r="AB3592" s="11">
        <v>5.0999999999999997E-2</v>
      </c>
      <c r="AC3592" s="11">
        <v>3.0000000000000001E-3</v>
      </c>
    </row>
    <row r="3593" spans="1:29" ht="11.5" hidden="1">
      <c r="A3593" s="15">
        <v>3576</v>
      </c>
      <c r="B3593" s="13" t="s">
        <v>1059</v>
      </c>
      <c r="C3593" s="21" t="s">
        <v>1307</v>
      </c>
      <c r="D3593" s="12"/>
      <c r="E3593" s="12">
        <v>499</v>
      </c>
      <c r="F3593" s="13" t="s">
        <v>1110</v>
      </c>
      <c r="G3593" s="12">
        <v>925</v>
      </c>
      <c r="H3593" s="12">
        <v>1975</v>
      </c>
      <c r="I3593" s="11">
        <v>25.693000000000001</v>
      </c>
      <c r="J3593" s="11">
        <v>25.965</v>
      </c>
      <c r="K3593" s="11">
        <v>28.443999999999999</v>
      </c>
      <c r="L3593" s="11">
        <v>27.641999999999999</v>
      </c>
      <c r="M3593" s="11">
        <v>26.224</v>
      </c>
      <c r="N3593" s="11">
        <v>20.724</v>
      </c>
      <c r="O3593" s="11">
        <v>18.463000000000001</v>
      </c>
      <c r="P3593" s="11">
        <v>19.332999999999998</v>
      </c>
      <c r="Q3593" s="11">
        <v>18.332999999999998</v>
      </c>
      <c r="R3593" s="11">
        <v>15.638</v>
      </c>
      <c r="S3593" s="11">
        <v>11.82</v>
      </c>
      <c r="T3593" s="11">
        <v>8.6379999999999999</v>
      </c>
      <c r="U3593" s="11">
        <v>9.8879999999999999</v>
      </c>
      <c r="V3593" s="11">
        <v>9.2149999999999999</v>
      </c>
      <c r="W3593" s="11">
        <v>7.2450000000000001</v>
      </c>
      <c r="X3593" s="11">
        <v>4.9790000000000001</v>
      </c>
      <c r="Y3593" s="11">
        <v>2.9039999999999999</v>
      </c>
      <c r="Z3593" s="11">
        <v>1.228</v>
      </c>
      <c r="AA3593" s="11">
        <v>0.32100000000000001</v>
      </c>
      <c r="AB3593" s="11">
        <v>6.4000000000000001E-2</v>
      </c>
      <c r="AC3593" s="11">
        <v>6.0000000000000001E-3</v>
      </c>
    </row>
    <row r="3594" spans="1:29" ht="11.5" hidden="1">
      <c r="A3594" s="15">
        <v>3577</v>
      </c>
      <c r="B3594" s="13" t="s">
        <v>1059</v>
      </c>
      <c r="C3594" s="21" t="s">
        <v>1307</v>
      </c>
      <c r="D3594" s="12"/>
      <c r="E3594" s="12">
        <v>499</v>
      </c>
      <c r="F3594" s="13" t="s">
        <v>1110</v>
      </c>
      <c r="G3594" s="12">
        <v>925</v>
      </c>
      <c r="H3594" s="12">
        <v>1980</v>
      </c>
      <c r="I3594" s="11">
        <v>24.78</v>
      </c>
      <c r="J3594" s="11">
        <v>25.568000000000001</v>
      </c>
      <c r="K3594" s="11">
        <v>25.908999999999999</v>
      </c>
      <c r="L3594" s="11">
        <v>28.332999999999998</v>
      </c>
      <c r="M3594" s="11">
        <v>26.922000000000001</v>
      </c>
      <c r="N3594" s="11">
        <v>25.109000000000002</v>
      </c>
      <c r="O3594" s="11">
        <v>19.645</v>
      </c>
      <c r="P3594" s="11">
        <v>17.766999999999999</v>
      </c>
      <c r="Q3594" s="11">
        <v>19.109000000000002</v>
      </c>
      <c r="R3594" s="11">
        <v>18.068999999999999</v>
      </c>
      <c r="S3594" s="11">
        <v>15.356</v>
      </c>
      <c r="T3594" s="11">
        <v>11.515000000000001</v>
      </c>
      <c r="U3594" s="11">
        <v>8.2799999999999994</v>
      </c>
      <c r="V3594" s="11">
        <v>9.2469999999999999</v>
      </c>
      <c r="W3594" s="11">
        <v>8.2669999999999995</v>
      </c>
      <c r="X3594" s="11">
        <v>6.0220000000000002</v>
      </c>
      <c r="Y3594" s="11">
        <v>3.6150000000000002</v>
      </c>
      <c r="Z3594" s="11">
        <v>1.6719999999999999</v>
      </c>
      <c r="AA3594" s="11">
        <v>0.5</v>
      </c>
      <c r="AB3594" s="11">
        <v>7.9000000000000001E-2</v>
      </c>
      <c r="AC3594" s="11">
        <v>8.9999999999999993E-3</v>
      </c>
    </row>
    <row r="3595" spans="1:29" ht="11.5" hidden="1">
      <c r="A3595" s="15">
        <v>3578</v>
      </c>
      <c r="B3595" s="13" t="s">
        <v>1059</v>
      </c>
      <c r="C3595" s="21" t="s">
        <v>1307</v>
      </c>
      <c r="D3595" s="12"/>
      <c r="E3595" s="12">
        <v>499</v>
      </c>
      <c r="F3595" s="13" t="s">
        <v>1110</v>
      </c>
      <c r="G3595" s="12">
        <v>925</v>
      </c>
      <c r="H3595" s="12">
        <v>1985</v>
      </c>
      <c r="I3595" s="11">
        <v>25.96</v>
      </c>
      <c r="J3595" s="11">
        <v>24.664999999999999</v>
      </c>
      <c r="K3595" s="11">
        <v>25.513000000000002</v>
      </c>
      <c r="L3595" s="11">
        <v>25.805</v>
      </c>
      <c r="M3595" s="11">
        <v>28.117000000000001</v>
      </c>
      <c r="N3595" s="11">
        <v>26.657</v>
      </c>
      <c r="O3595" s="11">
        <v>24.869</v>
      </c>
      <c r="P3595" s="11">
        <v>19.443999999999999</v>
      </c>
      <c r="Q3595" s="11">
        <v>17.556999999999999</v>
      </c>
      <c r="R3595" s="11">
        <v>18.84</v>
      </c>
      <c r="S3595" s="11">
        <v>17.754000000000001</v>
      </c>
      <c r="T3595" s="11">
        <v>14.97</v>
      </c>
      <c r="U3595" s="11">
        <v>11.047000000000001</v>
      </c>
      <c r="V3595" s="11">
        <v>7.7489999999999997</v>
      </c>
      <c r="W3595" s="11">
        <v>8.3059999999999992</v>
      </c>
      <c r="X3595" s="11">
        <v>6.88</v>
      </c>
      <c r="Y3595" s="11">
        <v>4.3719999999999999</v>
      </c>
      <c r="Z3595" s="11">
        <v>2.0739999999999998</v>
      </c>
      <c r="AA3595" s="11">
        <v>0.67500000000000004</v>
      </c>
      <c r="AB3595" s="11">
        <v>0.125</v>
      </c>
      <c r="AC3595" s="11">
        <v>1.0999999999999999E-2</v>
      </c>
    </row>
    <row r="3596" spans="1:29" ht="11.5" hidden="1">
      <c r="A3596" s="15">
        <v>3579</v>
      </c>
      <c r="B3596" s="13" t="s">
        <v>1059</v>
      </c>
      <c r="C3596" s="21" t="s">
        <v>1307</v>
      </c>
      <c r="D3596" s="12"/>
      <c r="E3596" s="12">
        <v>499</v>
      </c>
      <c r="F3596" s="13" t="s">
        <v>1110</v>
      </c>
      <c r="G3596" s="12">
        <v>925</v>
      </c>
      <c r="H3596" s="12">
        <v>1990</v>
      </c>
      <c r="I3596" s="11">
        <v>24.774999999999999</v>
      </c>
      <c r="J3596" s="11">
        <v>25.853000000000002</v>
      </c>
      <c r="K3596" s="11">
        <v>24.614999999999998</v>
      </c>
      <c r="L3596" s="11">
        <v>25.283999999999999</v>
      </c>
      <c r="M3596" s="11">
        <v>24.048999999999999</v>
      </c>
      <c r="N3596" s="11">
        <v>25.035</v>
      </c>
      <c r="O3596" s="11">
        <v>23.771999999999998</v>
      </c>
      <c r="P3596" s="11">
        <v>22.7</v>
      </c>
      <c r="Q3596" s="11">
        <v>17.736000000000001</v>
      </c>
      <c r="R3596" s="11">
        <v>15.78</v>
      </c>
      <c r="S3596" s="11">
        <v>17.834</v>
      </c>
      <c r="T3596" s="11">
        <v>17.186</v>
      </c>
      <c r="U3596" s="11">
        <v>13.468999999999999</v>
      </c>
      <c r="V3596" s="11">
        <v>8.8680000000000003</v>
      </c>
      <c r="W3596" s="11">
        <v>6.2629999999999999</v>
      </c>
      <c r="X3596" s="11">
        <v>6.9489999999999998</v>
      </c>
      <c r="Y3596" s="11">
        <v>5.0170000000000003</v>
      </c>
      <c r="Z3596" s="11">
        <v>2.5499999999999998</v>
      </c>
      <c r="AA3596" s="11">
        <v>0.85399999999999998</v>
      </c>
      <c r="AB3596" s="11">
        <v>0.17100000000000001</v>
      </c>
      <c r="AC3596" s="11">
        <v>1.7000000000000001E-2</v>
      </c>
    </row>
    <row r="3597" spans="1:29" ht="11.5" hidden="1">
      <c r="A3597" s="15">
        <v>3580</v>
      </c>
      <c r="B3597" s="13" t="s">
        <v>1059</v>
      </c>
      <c r="C3597" s="21" t="s">
        <v>1307</v>
      </c>
      <c r="D3597" s="12"/>
      <c r="E3597" s="12">
        <v>499</v>
      </c>
      <c r="F3597" s="13" t="s">
        <v>1110</v>
      </c>
      <c r="G3597" s="12">
        <v>925</v>
      </c>
      <c r="H3597" s="12">
        <v>1995</v>
      </c>
      <c r="I3597" s="11">
        <v>22.097999999999999</v>
      </c>
      <c r="J3597" s="11">
        <v>23.32</v>
      </c>
      <c r="K3597" s="11">
        <v>24.446999999999999</v>
      </c>
      <c r="L3597" s="11">
        <v>23.396999999999998</v>
      </c>
      <c r="M3597" s="11">
        <v>24.076000000000001</v>
      </c>
      <c r="N3597" s="11">
        <v>22.603999999999999</v>
      </c>
      <c r="O3597" s="11">
        <v>23.943999999999999</v>
      </c>
      <c r="P3597" s="11">
        <v>23.199000000000002</v>
      </c>
      <c r="Q3597" s="11">
        <v>22.692</v>
      </c>
      <c r="R3597" s="11">
        <v>17.661000000000001</v>
      </c>
      <c r="S3597" s="11">
        <v>15.308</v>
      </c>
      <c r="T3597" s="11">
        <v>17.375</v>
      </c>
      <c r="U3597" s="11">
        <v>16.515000000000001</v>
      </c>
      <c r="V3597" s="11">
        <v>12.685</v>
      </c>
      <c r="W3597" s="11">
        <v>8.0489999999999995</v>
      </c>
      <c r="X3597" s="11">
        <v>5.3010000000000002</v>
      </c>
      <c r="Y3597" s="11">
        <v>5.1760000000000002</v>
      </c>
      <c r="Z3597" s="11">
        <v>2.9950000000000001</v>
      </c>
      <c r="AA3597" s="11">
        <v>1.0740000000000001</v>
      </c>
      <c r="AB3597" s="11">
        <v>0.217</v>
      </c>
      <c r="AC3597" s="11">
        <v>2.4E-2</v>
      </c>
    </row>
    <row r="3598" spans="1:29" ht="11.5" hidden="1">
      <c r="A3598" s="15">
        <v>3581</v>
      </c>
      <c r="B3598" s="13" t="s">
        <v>1059</v>
      </c>
      <c r="C3598" s="21" t="s">
        <v>1307</v>
      </c>
      <c r="D3598" s="12"/>
      <c r="E3598" s="12">
        <v>499</v>
      </c>
      <c r="F3598" s="13" t="s">
        <v>1110</v>
      </c>
      <c r="G3598" s="12">
        <v>925</v>
      </c>
      <c r="H3598" s="12">
        <v>2000</v>
      </c>
      <c r="I3598" s="11">
        <v>19.853999999999999</v>
      </c>
      <c r="J3598" s="11">
        <v>20.847000000000001</v>
      </c>
      <c r="K3598" s="11">
        <v>22.396000000000001</v>
      </c>
      <c r="L3598" s="11">
        <v>23.972999999999999</v>
      </c>
      <c r="M3598" s="11">
        <v>22.49</v>
      </c>
      <c r="N3598" s="11">
        <v>22.231999999999999</v>
      </c>
      <c r="O3598" s="11">
        <v>20.562999999999999</v>
      </c>
      <c r="P3598" s="11">
        <v>22.620999999999999</v>
      </c>
      <c r="Q3598" s="11">
        <v>22.497</v>
      </c>
      <c r="R3598" s="11">
        <v>22.951000000000001</v>
      </c>
      <c r="S3598" s="11">
        <v>17.739000000000001</v>
      </c>
      <c r="T3598" s="11">
        <v>14.629</v>
      </c>
      <c r="U3598" s="11">
        <v>16.68</v>
      </c>
      <c r="V3598" s="11">
        <v>15.31</v>
      </c>
      <c r="W3598" s="11">
        <v>11.461</v>
      </c>
      <c r="X3598" s="11">
        <v>6.76</v>
      </c>
      <c r="Y3598" s="11">
        <v>3.35</v>
      </c>
      <c r="Z3598" s="11">
        <v>2.5070000000000001</v>
      </c>
      <c r="AA3598" s="11">
        <v>1.036</v>
      </c>
      <c r="AB3598" s="11">
        <v>0.221</v>
      </c>
      <c r="AC3598" s="11">
        <v>2.4E-2</v>
      </c>
    </row>
    <row r="3599" spans="1:29" ht="11.5" hidden="1">
      <c r="A3599" s="15">
        <v>3582</v>
      </c>
      <c r="B3599" s="13" t="s">
        <v>1059</v>
      </c>
      <c r="C3599" s="21" t="s">
        <v>1307</v>
      </c>
      <c r="D3599" s="12"/>
      <c r="E3599" s="12">
        <v>499</v>
      </c>
      <c r="F3599" s="13" t="s">
        <v>1110</v>
      </c>
      <c r="G3599" s="12">
        <v>925</v>
      </c>
      <c r="H3599" s="12">
        <v>2005</v>
      </c>
      <c r="I3599" s="11">
        <v>19.260000000000002</v>
      </c>
      <c r="J3599" s="11">
        <v>19.55</v>
      </c>
      <c r="K3599" s="11">
        <v>20.757000000000001</v>
      </c>
      <c r="L3599" s="11">
        <v>22.347999999999999</v>
      </c>
      <c r="M3599" s="11">
        <v>24.44</v>
      </c>
      <c r="N3599" s="11">
        <v>22.72</v>
      </c>
      <c r="O3599" s="11">
        <v>21.757000000000001</v>
      </c>
      <c r="P3599" s="11">
        <v>19.696000000000002</v>
      </c>
      <c r="Q3599" s="11">
        <v>21.411999999999999</v>
      </c>
      <c r="R3599" s="11">
        <v>21.364999999999998</v>
      </c>
      <c r="S3599" s="11">
        <v>22.785</v>
      </c>
      <c r="T3599" s="11">
        <v>17.29</v>
      </c>
      <c r="U3599" s="11">
        <v>13.545</v>
      </c>
      <c r="V3599" s="11">
        <v>15.497</v>
      </c>
      <c r="W3599" s="11">
        <v>13.416</v>
      </c>
      <c r="X3599" s="11">
        <v>9.4760000000000009</v>
      </c>
      <c r="Y3599" s="11">
        <v>4.8150000000000004</v>
      </c>
      <c r="Z3599" s="11">
        <v>1.746</v>
      </c>
      <c r="AA3599" s="11">
        <v>0.86799999999999999</v>
      </c>
      <c r="AB3599" s="11">
        <v>0.21099999999999999</v>
      </c>
      <c r="AC3599" s="11">
        <v>2.4E-2</v>
      </c>
    </row>
    <row r="3600" spans="1:29" ht="11.5" hidden="1">
      <c r="A3600" s="15">
        <v>3583</v>
      </c>
      <c r="B3600" s="13" t="s">
        <v>1059</v>
      </c>
      <c r="C3600" s="21" t="s">
        <v>1307</v>
      </c>
      <c r="D3600" s="12"/>
      <c r="E3600" s="12">
        <v>499</v>
      </c>
      <c r="F3600" s="13" t="s">
        <v>1110</v>
      </c>
      <c r="G3600" s="12">
        <v>925</v>
      </c>
      <c r="H3600" s="12">
        <v>2010</v>
      </c>
      <c r="I3600" s="11">
        <v>18.920000000000002</v>
      </c>
      <c r="J3600" s="11">
        <v>18.753</v>
      </c>
      <c r="K3600" s="11">
        <v>19.603999999999999</v>
      </c>
      <c r="L3600" s="11">
        <v>21.462</v>
      </c>
      <c r="M3600" s="11">
        <v>22.076000000000001</v>
      </c>
      <c r="N3600" s="11">
        <v>23.018999999999998</v>
      </c>
      <c r="O3600" s="11">
        <v>21.893000000000001</v>
      </c>
      <c r="P3600" s="11">
        <v>21.486999999999998</v>
      </c>
      <c r="Q3600" s="11">
        <v>19.795999999999999</v>
      </c>
      <c r="R3600" s="11">
        <v>22.218</v>
      </c>
      <c r="S3600" s="11">
        <v>21.795000000000002</v>
      </c>
      <c r="T3600" s="11">
        <v>21.628</v>
      </c>
      <c r="U3600" s="11">
        <v>16.331</v>
      </c>
      <c r="V3600" s="11">
        <v>12.928000000000001</v>
      </c>
      <c r="W3600" s="11">
        <v>13.683</v>
      </c>
      <c r="X3600" s="11">
        <v>10.811</v>
      </c>
      <c r="Y3600" s="11">
        <v>6.3689999999999998</v>
      </c>
      <c r="Z3600" s="11">
        <v>2.4430000000000001</v>
      </c>
      <c r="AA3600" s="11">
        <v>0.59199999999999997</v>
      </c>
      <c r="AB3600" s="11">
        <v>0.17</v>
      </c>
      <c r="AC3600" s="11">
        <v>2.1999999999999999E-2</v>
      </c>
    </row>
    <row r="3601" spans="1:29" ht="11.5" hidden="1">
      <c r="A3601" s="15">
        <v>3584</v>
      </c>
      <c r="B3601" s="13" t="s">
        <v>1059</v>
      </c>
      <c r="C3601" s="21" t="s">
        <v>1307</v>
      </c>
      <c r="D3601" s="12"/>
      <c r="E3601" s="12">
        <v>499</v>
      </c>
      <c r="F3601" s="13" t="s">
        <v>1110</v>
      </c>
      <c r="G3601" s="12">
        <v>925</v>
      </c>
      <c r="H3601" s="12">
        <v>2015</v>
      </c>
      <c r="I3601" s="11">
        <v>17.841000000000001</v>
      </c>
      <c r="J3601" s="11">
        <v>18.792999999999999</v>
      </c>
      <c r="K3601" s="11">
        <v>18.736999999999998</v>
      </c>
      <c r="L3601" s="11">
        <v>20.001999999999999</v>
      </c>
      <c r="M3601" s="11">
        <v>20.832999999999998</v>
      </c>
      <c r="N3601" s="11">
        <v>20.972000000000001</v>
      </c>
      <c r="O3601" s="11">
        <v>22.859000000000002</v>
      </c>
      <c r="P3601" s="11">
        <v>21.864999999999998</v>
      </c>
      <c r="Q3601" s="11">
        <v>21.375</v>
      </c>
      <c r="R3601" s="11">
        <v>19.597999999999999</v>
      </c>
      <c r="S3601" s="11">
        <v>21.867000000000001</v>
      </c>
      <c r="T3601" s="11">
        <v>21.265000000000001</v>
      </c>
      <c r="U3601" s="11">
        <v>20.843</v>
      </c>
      <c r="V3601" s="11">
        <v>15.411</v>
      </c>
      <c r="W3601" s="11">
        <v>11.670999999999999</v>
      </c>
      <c r="X3601" s="11">
        <v>11.332000000000001</v>
      </c>
      <c r="Y3601" s="11">
        <v>7.5620000000000003</v>
      </c>
      <c r="Z3601" s="11">
        <v>3.3050000000000002</v>
      </c>
      <c r="AA3601" s="11">
        <v>0.80100000000000005</v>
      </c>
      <c r="AB3601" s="11">
        <v>0.10100000000000001</v>
      </c>
      <c r="AC3601" s="11">
        <v>1.4999999999999999E-2</v>
      </c>
    </row>
    <row r="3602" spans="1:29" ht="11.5" hidden="1">
      <c r="A3602" s="15">
        <v>3585</v>
      </c>
      <c r="B3602" s="13" t="s">
        <v>1059</v>
      </c>
      <c r="C3602" s="21" t="s">
        <v>1307</v>
      </c>
      <c r="D3602" s="12"/>
      <c r="E3602" s="12">
        <v>499</v>
      </c>
      <c r="F3602" s="13" t="s">
        <v>1110</v>
      </c>
      <c r="G3602" s="12">
        <v>925</v>
      </c>
      <c r="H3602" s="12">
        <v>2020</v>
      </c>
      <c r="I3602" s="11">
        <v>17.780999999999999</v>
      </c>
      <c r="J3602" s="11">
        <v>17.776</v>
      </c>
      <c r="K3602" s="11">
        <v>18.75</v>
      </c>
      <c r="L3602" s="11">
        <v>18.638000000000002</v>
      </c>
      <c r="M3602" s="11">
        <v>19.794</v>
      </c>
      <c r="N3602" s="11">
        <v>20.58</v>
      </c>
      <c r="O3602" s="11">
        <v>20.741</v>
      </c>
      <c r="P3602" s="11">
        <v>22.667000000000002</v>
      </c>
      <c r="Q3602" s="11">
        <v>21.67</v>
      </c>
      <c r="R3602" s="11">
        <v>21.155000000000001</v>
      </c>
      <c r="S3602" s="11">
        <v>19.338999999999999</v>
      </c>
      <c r="T3602" s="11">
        <v>21.364999999999998</v>
      </c>
      <c r="U3602" s="11">
        <v>20.483000000000001</v>
      </c>
      <c r="V3602" s="11">
        <v>19.638000000000002</v>
      </c>
      <c r="W3602" s="11">
        <v>13.923999999999999</v>
      </c>
      <c r="X3602" s="11">
        <v>9.7639999999999993</v>
      </c>
      <c r="Y3602" s="11">
        <v>8.0860000000000003</v>
      </c>
      <c r="Z3602" s="11">
        <v>4.0629999999999997</v>
      </c>
      <c r="AA3602" s="11">
        <v>1.131</v>
      </c>
      <c r="AB3602" s="11">
        <v>0.14499999999999999</v>
      </c>
      <c r="AC3602" s="11">
        <v>8.9999999999999993E-3</v>
      </c>
    </row>
    <row r="3603" spans="1:29" ht="11.5" hidden="1">
      <c r="A3603" s="15">
        <v>3586</v>
      </c>
      <c r="B3603" s="13" t="s">
        <v>1059</v>
      </c>
      <c r="C3603" s="21" t="s">
        <v>1308</v>
      </c>
      <c r="D3603" s="12"/>
      <c r="E3603" s="12">
        <v>807</v>
      </c>
      <c r="F3603" s="13" t="s">
        <v>1110</v>
      </c>
      <c r="G3603" s="12">
        <v>925</v>
      </c>
      <c r="H3603" s="12">
        <v>1950</v>
      </c>
      <c r="I3603" s="11">
        <v>83.504000000000005</v>
      </c>
      <c r="J3603" s="11">
        <v>68.548000000000002</v>
      </c>
      <c r="K3603" s="11">
        <v>68.855999999999995</v>
      </c>
      <c r="L3603" s="11">
        <v>64.843000000000004</v>
      </c>
      <c r="M3603" s="11">
        <v>60.853999999999999</v>
      </c>
      <c r="N3603" s="11">
        <v>49.738</v>
      </c>
      <c r="O3603" s="11">
        <v>31.808</v>
      </c>
      <c r="P3603" s="11">
        <v>36.89</v>
      </c>
      <c r="Q3603" s="11">
        <v>31.574999999999999</v>
      </c>
      <c r="R3603" s="11">
        <v>25.091000000000001</v>
      </c>
      <c r="S3603" s="11">
        <v>20.562000000000001</v>
      </c>
      <c r="T3603" s="11">
        <v>17.452999999999999</v>
      </c>
      <c r="U3603" s="11">
        <v>16.164000000000001</v>
      </c>
      <c r="V3603" s="11">
        <v>15.4</v>
      </c>
      <c r="W3603" s="11">
        <v>13.8</v>
      </c>
      <c r="X3603" s="11">
        <v>11.1</v>
      </c>
      <c r="Y3603" s="11">
        <v>5.5449999999999999</v>
      </c>
      <c r="Z3603" s="11">
        <v>2.375</v>
      </c>
      <c r="AA3603" s="11">
        <v>0.65900000000000003</v>
      </c>
      <c r="AB3603" s="11">
        <v>0.106</v>
      </c>
      <c r="AC3603" s="11">
        <v>8.9999999999999993E-3</v>
      </c>
    </row>
    <row r="3604" spans="1:29" ht="11.5" hidden="1">
      <c r="A3604" s="15">
        <v>3587</v>
      </c>
      <c r="B3604" s="13" t="s">
        <v>1059</v>
      </c>
      <c r="C3604" s="21" t="s">
        <v>1308</v>
      </c>
      <c r="D3604" s="12"/>
      <c r="E3604" s="12">
        <v>807</v>
      </c>
      <c r="F3604" s="13" t="s">
        <v>1110</v>
      </c>
      <c r="G3604" s="12">
        <v>925</v>
      </c>
      <c r="H3604" s="12">
        <v>1955</v>
      </c>
      <c r="I3604" s="11">
        <v>102.285</v>
      </c>
      <c r="J3604" s="11">
        <v>80.885000000000005</v>
      </c>
      <c r="K3604" s="11">
        <v>67.786000000000001</v>
      </c>
      <c r="L3604" s="11">
        <v>68.247</v>
      </c>
      <c r="M3604" s="11">
        <v>63.965000000000003</v>
      </c>
      <c r="N3604" s="11">
        <v>59.823</v>
      </c>
      <c r="O3604" s="11">
        <v>48.783000000000001</v>
      </c>
      <c r="P3604" s="11">
        <v>31.068999999999999</v>
      </c>
      <c r="Q3604" s="11">
        <v>35.819000000000003</v>
      </c>
      <c r="R3604" s="11">
        <v>30.385999999999999</v>
      </c>
      <c r="S3604" s="11">
        <v>23.774000000000001</v>
      </c>
      <c r="T3604" s="11">
        <v>18.975000000000001</v>
      </c>
      <c r="U3604" s="11">
        <v>15.449</v>
      </c>
      <c r="V3604" s="11">
        <v>13.423999999999999</v>
      </c>
      <c r="W3604" s="11">
        <v>11.569000000000001</v>
      </c>
      <c r="X3604" s="11">
        <v>8.9250000000000007</v>
      </c>
      <c r="Y3604" s="11">
        <v>5.5730000000000004</v>
      </c>
      <c r="Z3604" s="11">
        <v>1.867</v>
      </c>
      <c r="AA3604" s="11">
        <v>0.47499999999999998</v>
      </c>
      <c r="AB3604" s="11">
        <v>6.4000000000000001E-2</v>
      </c>
      <c r="AC3604" s="11">
        <v>6.0000000000000001E-3</v>
      </c>
    </row>
    <row r="3605" spans="1:29" ht="11.5" hidden="1">
      <c r="A3605" s="15">
        <v>3588</v>
      </c>
      <c r="B3605" s="13" t="s">
        <v>1059</v>
      </c>
      <c r="C3605" s="21" t="s">
        <v>1308</v>
      </c>
      <c r="D3605" s="12"/>
      <c r="E3605" s="12">
        <v>807</v>
      </c>
      <c r="F3605" s="13" t="s">
        <v>1110</v>
      </c>
      <c r="G3605" s="12">
        <v>925</v>
      </c>
      <c r="H3605" s="12">
        <v>1960</v>
      </c>
      <c r="I3605" s="11">
        <v>97.352999999999994</v>
      </c>
      <c r="J3605" s="11">
        <v>98.51</v>
      </c>
      <c r="K3605" s="11">
        <v>79.671999999999997</v>
      </c>
      <c r="L3605" s="11">
        <v>67.019000000000005</v>
      </c>
      <c r="M3605" s="11">
        <v>67.287000000000006</v>
      </c>
      <c r="N3605" s="11">
        <v>60.56</v>
      </c>
      <c r="O3605" s="11">
        <v>54.502000000000002</v>
      </c>
      <c r="P3605" s="11">
        <v>44.502000000000002</v>
      </c>
      <c r="Q3605" s="11">
        <v>27.986000000000001</v>
      </c>
      <c r="R3605" s="11">
        <v>33.215000000000003</v>
      </c>
      <c r="S3605" s="11">
        <v>28.111999999999998</v>
      </c>
      <c r="T3605" s="11">
        <v>21.63</v>
      </c>
      <c r="U3605" s="11">
        <v>16.73</v>
      </c>
      <c r="V3605" s="11">
        <v>12.917999999999999</v>
      </c>
      <c r="W3605" s="11">
        <v>10.285</v>
      </c>
      <c r="X3605" s="11">
        <v>7.7370000000000001</v>
      </c>
      <c r="Y3605" s="11">
        <v>4.7409999999999997</v>
      </c>
      <c r="Z3605" s="11">
        <v>2.0459999999999998</v>
      </c>
      <c r="AA3605" s="11">
        <v>0.42</v>
      </c>
      <c r="AB3605" s="11">
        <v>5.6000000000000001E-2</v>
      </c>
      <c r="AC3605" s="11">
        <v>4.0000000000000001E-3</v>
      </c>
    </row>
    <row r="3606" spans="1:29" ht="11.5" hidden="1">
      <c r="A3606" s="15">
        <v>3589</v>
      </c>
      <c r="B3606" s="13" t="s">
        <v>1059</v>
      </c>
      <c r="C3606" s="21" t="s">
        <v>1308</v>
      </c>
      <c r="D3606" s="12"/>
      <c r="E3606" s="12">
        <v>807</v>
      </c>
      <c r="F3606" s="13" t="s">
        <v>1110</v>
      </c>
      <c r="G3606" s="12">
        <v>925</v>
      </c>
      <c r="H3606" s="12">
        <v>1965</v>
      </c>
      <c r="I3606" s="11">
        <v>95.43</v>
      </c>
      <c r="J3606" s="11">
        <v>94.245999999999995</v>
      </c>
      <c r="K3606" s="11">
        <v>97.367000000000004</v>
      </c>
      <c r="L3606" s="11">
        <v>78.968999999999994</v>
      </c>
      <c r="M3606" s="11">
        <v>66.144999999999996</v>
      </c>
      <c r="N3606" s="11">
        <v>64.811999999999998</v>
      </c>
      <c r="O3606" s="11">
        <v>56.628</v>
      </c>
      <c r="P3606" s="11">
        <v>50.683999999999997</v>
      </c>
      <c r="Q3606" s="11">
        <v>41.326000000000001</v>
      </c>
      <c r="R3606" s="11">
        <v>25.763999999999999</v>
      </c>
      <c r="S3606" s="11">
        <v>31.047000000000001</v>
      </c>
      <c r="T3606" s="11">
        <v>25.95</v>
      </c>
      <c r="U3606" s="11">
        <v>19.396000000000001</v>
      </c>
      <c r="V3606" s="11">
        <v>14.28</v>
      </c>
      <c r="W3606" s="11">
        <v>10.157999999999999</v>
      </c>
      <c r="X3606" s="11">
        <v>7.1219999999999999</v>
      </c>
      <c r="Y3606" s="11">
        <v>4.3</v>
      </c>
      <c r="Z3606" s="11">
        <v>1.841</v>
      </c>
      <c r="AA3606" s="11">
        <v>0.48799999999999999</v>
      </c>
      <c r="AB3606" s="11">
        <v>5.1999999999999998E-2</v>
      </c>
      <c r="AC3606" s="11">
        <v>4.0000000000000001E-3</v>
      </c>
    </row>
    <row r="3607" spans="1:29" ht="11.5" hidden="1">
      <c r="A3607" s="15">
        <v>3590</v>
      </c>
      <c r="B3607" s="13" t="s">
        <v>1059</v>
      </c>
      <c r="C3607" s="21" t="s">
        <v>1308</v>
      </c>
      <c r="D3607" s="12"/>
      <c r="E3607" s="12">
        <v>807</v>
      </c>
      <c r="F3607" s="13" t="s">
        <v>1110</v>
      </c>
      <c r="G3607" s="12">
        <v>925</v>
      </c>
      <c r="H3607" s="12">
        <v>1970</v>
      </c>
      <c r="I3607" s="11">
        <v>98.597999999999999</v>
      </c>
      <c r="J3607" s="11">
        <v>92.335999999999999</v>
      </c>
      <c r="K3607" s="11">
        <v>93.17</v>
      </c>
      <c r="L3607" s="11">
        <v>95.902000000000001</v>
      </c>
      <c r="M3607" s="11">
        <v>75.873000000000005</v>
      </c>
      <c r="N3607" s="11">
        <v>62.41</v>
      </c>
      <c r="O3607" s="11">
        <v>62.423000000000002</v>
      </c>
      <c r="P3607" s="11">
        <v>55.585000000000001</v>
      </c>
      <c r="Q3607" s="11">
        <v>49.69</v>
      </c>
      <c r="R3607" s="11">
        <v>40.31</v>
      </c>
      <c r="S3607" s="11">
        <v>24.876999999999999</v>
      </c>
      <c r="T3607" s="11">
        <v>29.552</v>
      </c>
      <c r="U3607" s="11">
        <v>24.042000000000002</v>
      </c>
      <c r="V3607" s="11">
        <v>17.163</v>
      </c>
      <c r="W3607" s="11">
        <v>11.722</v>
      </c>
      <c r="X3607" s="11">
        <v>7.4260000000000002</v>
      </c>
      <c r="Y3607" s="11">
        <v>4.25</v>
      </c>
      <c r="Z3607" s="11">
        <v>1.8460000000000001</v>
      </c>
      <c r="AA3607" s="11">
        <v>0.50900000000000001</v>
      </c>
      <c r="AB3607" s="11">
        <v>7.3999999999999996E-2</v>
      </c>
      <c r="AC3607" s="11">
        <v>4.0000000000000001E-3</v>
      </c>
    </row>
    <row r="3608" spans="1:29" ht="11.5" hidden="1">
      <c r="A3608" s="15">
        <v>3591</v>
      </c>
      <c r="B3608" s="13" t="s">
        <v>1059</v>
      </c>
      <c r="C3608" s="21" t="s">
        <v>1308</v>
      </c>
      <c r="D3608" s="12"/>
      <c r="E3608" s="12">
        <v>807</v>
      </c>
      <c r="F3608" s="13" t="s">
        <v>1110</v>
      </c>
      <c r="G3608" s="12">
        <v>925</v>
      </c>
      <c r="H3608" s="12">
        <v>1975</v>
      </c>
      <c r="I3608" s="11">
        <v>92.123000000000005</v>
      </c>
      <c r="J3608" s="11">
        <v>96.018000000000001</v>
      </c>
      <c r="K3608" s="11">
        <v>88.251000000000005</v>
      </c>
      <c r="L3608" s="11">
        <v>87.638000000000005</v>
      </c>
      <c r="M3608" s="11">
        <v>92.165000000000006</v>
      </c>
      <c r="N3608" s="11">
        <v>70.66</v>
      </c>
      <c r="O3608" s="11">
        <v>56.441000000000003</v>
      </c>
      <c r="P3608" s="11">
        <v>59.411999999999999</v>
      </c>
      <c r="Q3608" s="11">
        <v>54.506999999999998</v>
      </c>
      <c r="R3608" s="11">
        <v>48.518999999999998</v>
      </c>
      <c r="S3608" s="11">
        <v>39.034999999999997</v>
      </c>
      <c r="T3608" s="11">
        <v>23.692</v>
      </c>
      <c r="U3608" s="11">
        <v>27.614999999999998</v>
      </c>
      <c r="V3608" s="11">
        <v>21.605</v>
      </c>
      <c r="W3608" s="11">
        <v>14.407</v>
      </c>
      <c r="X3608" s="11">
        <v>8.8239999999999998</v>
      </c>
      <c r="Y3608" s="11">
        <v>4.59</v>
      </c>
      <c r="Z3608" s="11">
        <v>1.883</v>
      </c>
      <c r="AA3608" s="11">
        <v>0.52800000000000002</v>
      </c>
      <c r="AB3608" s="11">
        <v>8.1000000000000003E-2</v>
      </c>
      <c r="AC3608" s="11">
        <v>6.0000000000000001E-3</v>
      </c>
    </row>
    <row r="3609" spans="1:29" ht="11.5" hidden="1">
      <c r="A3609" s="15">
        <v>3592</v>
      </c>
      <c r="B3609" s="13" t="s">
        <v>1059</v>
      </c>
      <c r="C3609" s="21" t="s">
        <v>1308</v>
      </c>
      <c r="D3609" s="12"/>
      <c r="E3609" s="12">
        <v>807</v>
      </c>
      <c r="F3609" s="13" t="s">
        <v>1110</v>
      </c>
      <c r="G3609" s="12">
        <v>925</v>
      </c>
      <c r="H3609" s="12">
        <v>1980</v>
      </c>
      <c r="I3609" s="11">
        <v>92.179000000000002</v>
      </c>
      <c r="J3609" s="11">
        <v>91.665000000000006</v>
      </c>
      <c r="K3609" s="11">
        <v>95.173000000000002</v>
      </c>
      <c r="L3609" s="11">
        <v>87.283000000000001</v>
      </c>
      <c r="M3609" s="11">
        <v>85.397999999999996</v>
      </c>
      <c r="N3609" s="11">
        <v>88.685000000000002</v>
      </c>
      <c r="O3609" s="11">
        <v>70.308999999999997</v>
      </c>
      <c r="P3609" s="11">
        <v>56.591000000000001</v>
      </c>
      <c r="Q3609" s="11">
        <v>56.034999999999997</v>
      </c>
      <c r="R3609" s="11">
        <v>53.854999999999997</v>
      </c>
      <c r="S3609" s="11">
        <v>49.5</v>
      </c>
      <c r="T3609" s="11">
        <v>37.462000000000003</v>
      </c>
      <c r="U3609" s="11">
        <v>22.306000000000001</v>
      </c>
      <c r="V3609" s="11">
        <v>25.076000000000001</v>
      </c>
      <c r="W3609" s="11">
        <v>18.341000000000001</v>
      </c>
      <c r="X3609" s="11">
        <v>11.019</v>
      </c>
      <c r="Y3609" s="11">
        <v>5.5510000000000002</v>
      </c>
      <c r="Z3609" s="11">
        <v>2.0539999999999998</v>
      </c>
      <c r="AA3609" s="11">
        <v>0.53700000000000003</v>
      </c>
      <c r="AB3609" s="11">
        <v>8.3000000000000004E-2</v>
      </c>
      <c r="AC3609" s="11">
        <v>6.0000000000000001E-3</v>
      </c>
    </row>
    <row r="3610" spans="1:29" ht="11.5" hidden="1">
      <c r="A3610" s="15">
        <v>3593</v>
      </c>
      <c r="B3610" s="13" t="s">
        <v>1059</v>
      </c>
      <c r="C3610" s="21" t="s">
        <v>1308</v>
      </c>
      <c r="D3610" s="12"/>
      <c r="E3610" s="12">
        <v>807</v>
      </c>
      <c r="F3610" s="13" t="s">
        <v>1110</v>
      </c>
      <c r="G3610" s="12">
        <v>925</v>
      </c>
      <c r="H3610" s="12">
        <v>1985</v>
      </c>
      <c r="I3610" s="11">
        <v>91.822999999999993</v>
      </c>
      <c r="J3610" s="11">
        <v>87.608000000000004</v>
      </c>
      <c r="K3610" s="11">
        <v>87.144999999999996</v>
      </c>
      <c r="L3610" s="11">
        <v>91.013999999999996</v>
      </c>
      <c r="M3610" s="11">
        <v>83.513999999999996</v>
      </c>
      <c r="N3610" s="11">
        <v>81.510999999999996</v>
      </c>
      <c r="O3610" s="11">
        <v>85.150999999999996</v>
      </c>
      <c r="P3610" s="11">
        <v>67.043000000000006</v>
      </c>
      <c r="Q3610" s="11">
        <v>54.201000000000001</v>
      </c>
      <c r="R3610" s="11">
        <v>54.319000000000003</v>
      </c>
      <c r="S3610" s="11">
        <v>51.781999999999996</v>
      </c>
      <c r="T3610" s="11">
        <v>47.064999999999998</v>
      </c>
      <c r="U3610" s="11">
        <v>35.304000000000002</v>
      </c>
      <c r="V3610" s="11">
        <v>19.940000000000001</v>
      </c>
      <c r="W3610" s="11">
        <v>20.286999999999999</v>
      </c>
      <c r="X3610" s="11">
        <v>13.516999999999999</v>
      </c>
      <c r="Y3610" s="11">
        <v>6.7510000000000003</v>
      </c>
      <c r="Z3610" s="11">
        <v>2.3980000000000001</v>
      </c>
      <c r="AA3610" s="11">
        <v>0.56399999999999995</v>
      </c>
      <c r="AB3610" s="11">
        <v>8.1000000000000003E-2</v>
      </c>
      <c r="AC3610" s="11">
        <v>6.0000000000000001E-3</v>
      </c>
    </row>
    <row r="3611" spans="1:29" ht="11.5" hidden="1">
      <c r="A3611" s="15">
        <v>3594</v>
      </c>
      <c r="B3611" s="13" t="s">
        <v>1059</v>
      </c>
      <c r="C3611" s="21" t="s">
        <v>1308</v>
      </c>
      <c r="D3611" s="12"/>
      <c r="E3611" s="12">
        <v>807</v>
      </c>
      <c r="F3611" s="13" t="s">
        <v>1110</v>
      </c>
      <c r="G3611" s="12">
        <v>925</v>
      </c>
      <c r="H3611" s="12">
        <v>1990</v>
      </c>
      <c r="I3611" s="11">
        <v>84.631</v>
      </c>
      <c r="J3611" s="11">
        <v>87.058999999999997</v>
      </c>
      <c r="K3611" s="11">
        <v>83.411000000000001</v>
      </c>
      <c r="L3611" s="11">
        <v>81.897000000000006</v>
      </c>
      <c r="M3611" s="11">
        <v>84.662000000000006</v>
      </c>
      <c r="N3611" s="11">
        <v>78.186000000000007</v>
      </c>
      <c r="O3611" s="11">
        <v>76.638000000000005</v>
      </c>
      <c r="P3611" s="11">
        <v>79.465999999999994</v>
      </c>
      <c r="Q3611" s="11">
        <v>62.148000000000003</v>
      </c>
      <c r="R3611" s="11">
        <v>51.536000000000001</v>
      </c>
      <c r="S3611" s="11">
        <v>52.582999999999998</v>
      </c>
      <c r="T3611" s="11">
        <v>49.496000000000002</v>
      </c>
      <c r="U3611" s="11">
        <v>44.063000000000002</v>
      </c>
      <c r="V3611" s="11">
        <v>32.18</v>
      </c>
      <c r="W3611" s="11">
        <v>16.911999999999999</v>
      </c>
      <c r="X3611" s="11">
        <v>15.082000000000001</v>
      </c>
      <c r="Y3611" s="11">
        <v>8.3650000000000002</v>
      </c>
      <c r="Z3611" s="11">
        <v>3.03</v>
      </c>
      <c r="AA3611" s="11">
        <v>0.68600000000000005</v>
      </c>
      <c r="AB3611" s="11">
        <v>8.8999999999999996E-2</v>
      </c>
      <c r="AC3611" s="11">
        <v>6.0000000000000001E-3</v>
      </c>
    </row>
    <row r="3612" spans="1:29" ht="11.5" hidden="1">
      <c r="A3612" s="15">
        <v>3595</v>
      </c>
      <c r="B3612" s="13" t="s">
        <v>1059</v>
      </c>
      <c r="C3612" s="21" t="s">
        <v>1308</v>
      </c>
      <c r="D3612" s="12"/>
      <c r="E3612" s="12">
        <v>807</v>
      </c>
      <c r="F3612" s="13" t="s">
        <v>1110</v>
      </c>
      <c r="G3612" s="12">
        <v>925</v>
      </c>
      <c r="H3612" s="12">
        <v>1995</v>
      </c>
      <c r="I3612" s="11">
        <v>77.22</v>
      </c>
      <c r="J3612" s="11">
        <v>81.757999999999996</v>
      </c>
      <c r="K3612" s="11">
        <v>83.685000000000002</v>
      </c>
      <c r="L3612" s="11">
        <v>79.695999999999998</v>
      </c>
      <c r="M3612" s="11">
        <v>75.128</v>
      </c>
      <c r="N3612" s="11">
        <v>75.462000000000003</v>
      </c>
      <c r="O3612" s="11">
        <v>73.807000000000002</v>
      </c>
      <c r="P3612" s="11">
        <v>72.39</v>
      </c>
      <c r="Q3612" s="11">
        <v>70.966999999999999</v>
      </c>
      <c r="R3612" s="11">
        <v>56.796999999999997</v>
      </c>
      <c r="S3612" s="11">
        <v>50.003</v>
      </c>
      <c r="T3612" s="11">
        <v>50.064</v>
      </c>
      <c r="U3612" s="11">
        <v>46.075000000000003</v>
      </c>
      <c r="V3612" s="11">
        <v>40.125</v>
      </c>
      <c r="W3612" s="11">
        <v>27.507999999999999</v>
      </c>
      <c r="X3612" s="11">
        <v>13.023</v>
      </c>
      <c r="Y3612" s="11">
        <v>9.5299999999999994</v>
      </c>
      <c r="Z3612" s="11">
        <v>3.75</v>
      </c>
      <c r="AA3612" s="11">
        <v>0.86299999999999999</v>
      </c>
      <c r="AB3612" s="11">
        <v>0.108</v>
      </c>
      <c r="AC3612" s="11">
        <v>7.0000000000000001E-3</v>
      </c>
    </row>
    <row r="3613" spans="1:29" ht="11.5" hidden="1">
      <c r="A3613" s="15">
        <v>3596</v>
      </c>
      <c r="B3613" s="13" t="s">
        <v>1059</v>
      </c>
      <c r="C3613" s="21" t="s">
        <v>1308</v>
      </c>
      <c r="D3613" s="12"/>
      <c r="E3613" s="12">
        <v>807</v>
      </c>
      <c r="F3613" s="13" t="s">
        <v>1110</v>
      </c>
      <c r="G3613" s="12">
        <v>925</v>
      </c>
      <c r="H3613" s="12">
        <v>2000</v>
      </c>
      <c r="I3613" s="11">
        <v>66.588999999999999</v>
      </c>
      <c r="J3613" s="11">
        <v>77.043000000000006</v>
      </c>
      <c r="K3613" s="11">
        <v>81.647000000000006</v>
      </c>
      <c r="L3613" s="11">
        <v>83.412999999999997</v>
      </c>
      <c r="M3613" s="11">
        <v>79.159000000000006</v>
      </c>
      <c r="N3613" s="11">
        <v>74.495999999999995</v>
      </c>
      <c r="O3613" s="11">
        <v>74.878</v>
      </c>
      <c r="P3613" s="11">
        <v>73.238</v>
      </c>
      <c r="Q3613" s="11">
        <v>71.738</v>
      </c>
      <c r="R3613" s="11">
        <v>70.082999999999998</v>
      </c>
      <c r="S3613" s="11">
        <v>55.658999999999999</v>
      </c>
      <c r="T3613" s="11">
        <v>48.433</v>
      </c>
      <c r="U3613" s="11">
        <v>47.658999999999999</v>
      </c>
      <c r="V3613" s="11">
        <v>42.427</v>
      </c>
      <c r="W3613" s="11">
        <v>34.533000000000001</v>
      </c>
      <c r="X3613" s="11">
        <v>20.805</v>
      </c>
      <c r="Y3613" s="11">
        <v>8.0459999999999994</v>
      </c>
      <c r="Z3613" s="11">
        <v>4.3959999999999999</v>
      </c>
      <c r="AA3613" s="11">
        <v>1.095</v>
      </c>
      <c r="AB3613" s="11">
        <v>0.13600000000000001</v>
      </c>
      <c r="AC3613" s="11">
        <v>8.0000000000000002E-3</v>
      </c>
    </row>
    <row r="3614" spans="1:29" ht="11.5" hidden="1">
      <c r="A3614" s="15">
        <v>3597</v>
      </c>
      <c r="B3614" s="13" t="s">
        <v>1059</v>
      </c>
      <c r="C3614" s="21" t="s">
        <v>1308</v>
      </c>
      <c r="D3614" s="12"/>
      <c r="E3614" s="12">
        <v>807</v>
      </c>
      <c r="F3614" s="13" t="s">
        <v>1110</v>
      </c>
      <c r="G3614" s="12">
        <v>925</v>
      </c>
      <c r="H3614" s="12">
        <v>2005</v>
      </c>
      <c r="I3614" s="11">
        <v>60.430999999999997</v>
      </c>
      <c r="J3614" s="11">
        <v>65.941000000000003</v>
      </c>
      <c r="K3614" s="11">
        <v>76.713999999999999</v>
      </c>
      <c r="L3614" s="11">
        <v>80.834999999999994</v>
      </c>
      <c r="M3614" s="11">
        <v>81.84</v>
      </c>
      <c r="N3614" s="11">
        <v>77.460999999999999</v>
      </c>
      <c r="O3614" s="11">
        <v>73.287999999999997</v>
      </c>
      <c r="P3614" s="11">
        <v>74.099000000000004</v>
      </c>
      <c r="Q3614" s="11">
        <v>72.724999999999994</v>
      </c>
      <c r="R3614" s="11">
        <v>70.984999999999999</v>
      </c>
      <c r="S3614" s="11">
        <v>68.775000000000006</v>
      </c>
      <c r="T3614" s="11">
        <v>54.021000000000001</v>
      </c>
      <c r="U3614" s="11">
        <v>46.366</v>
      </c>
      <c r="V3614" s="11">
        <v>44.262999999999998</v>
      </c>
      <c r="W3614" s="11">
        <v>37.012999999999998</v>
      </c>
      <c r="X3614" s="11">
        <v>26.721</v>
      </c>
      <c r="Y3614" s="11">
        <v>13.43</v>
      </c>
      <c r="Z3614" s="11">
        <v>3.992</v>
      </c>
      <c r="AA3614" s="11">
        <v>1.407</v>
      </c>
      <c r="AB3614" s="11">
        <v>0.19400000000000001</v>
      </c>
      <c r="AC3614" s="11">
        <v>1.2E-2</v>
      </c>
    </row>
    <row r="3615" spans="1:29" ht="11.5" hidden="1">
      <c r="A3615" s="15">
        <v>3598</v>
      </c>
      <c r="B3615" s="13" t="s">
        <v>1059</v>
      </c>
      <c r="C3615" s="21" t="s">
        <v>1308</v>
      </c>
      <c r="D3615" s="12"/>
      <c r="E3615" s="12">
        <v>807</v>
      </c>
      <c r="F3615" s="13" t="s">
        <v>1110</v>
      </c>
      <c r="G3615" s="12">
        <v>925</v>
      </c>
      <c r="H3615" s="12">
        <v>2010</v>
      </c>
      <c r="I3615" s="11">
        <v>54.496000000000002</v>
      </c>
      <c r="J3615" s="11">
        <v>60.103999999999999</v>
      </c>
      <c r="K3615" s="11">
        <v>65.727000000000004</v>
      </c>
      <c r="L3615" s="11">
        <v>76.418000000000006</v>
      </c>
      <c r="M3615" s="11">
        <v>80.334999999999994</v>
      </c>
      <c r="N3615" s="11">
        <v>80.989999999999995</v>
      </c>
      <c r="O3615" s="11">
        <v>76.665000000000006</v>
      </c>
      <c r="P3615" s="11">
        <v>72.745999999999995</v>
      </c>
      <c r="Q3615" s="11">
        <v>73.498000000000005</v>
      </c>
      <c r="R3615" s="11">
        <v>71.962000000000003</v>
      </c>
      <c r="S3615" s="11">
        <v>69.777000000000001</v>
      </c>
      <c r="T3615" s="11">
        <v>66.927999999999997</v>
      </c>
      <c r="U3615" s="11">
        <v>51.759</v>
      </c>
      <c r="V3615" s="11">
        <v>43.082000000000001</v>
      </c>
      <c r="W3615" s="11">
        <v>38.703000000000003</v>
      </c>
      <c r="X3615" s="11">
        <v>28.773</v>
      </c>
      <c r="Y3615" s="11">
        <v>16.686</v>
      </c>
      <c r="Z3615" s="11">
        <v>5.883</v>
      </c>
      <c r="AA3615" s="11">
        <v>1.0669999999999999</v>
      </c>
      <c r="AB3615" s="11">
        <v>0.19900000000000001</v>
      </c>
      <c r="AC3615" s="11">
        <v>1.4E-2</v>
      </c>
    </row>
    <row r="3616" spans="1:29" ht="11.5" hidden="1">
      <c r="A3616" s="15">
        <v>3599</v>
      </c>
      <c r="B3616" s="13" t="s">
        <v>1059</v>
      </c>
      <c r="C3616" s="21" t="s">
        <v>1308</v>
      </c>
      <c r="D3616" s="12"/>
      <c r="E3616" s="12">
        <v>807</v>
      </c>
      <c r="F3616" s="13" t="s">
        <v>1110</v>
      </c>
      <c r="G3616" s="12">
        <v>925</v>
      </c>
      <c r="H3616" s="12">
        <v>2015</v>
      </c>
      <c r="I3616" s="11">
        <v>55.872</v>
      </c>
      <c r="J3616" s="11">
        <v>54.368000000000002</v>
      </c>
      <c r="K3616" s="11">
        <v>59.061999999999998</v>
      </c>
      <c r="L3616" s="11">
        <v>63.692999999999998</v>
      </c>
      <c r="M3616" s="11">
        <v>74.962999999999994</v>
      </c>
      <c r="N3616" s="11">
        <v>79.599000000000004</v>
      </c>
      <c r="O3616" s="11">
        <v>80.337999999999994</v>
      </c>
      <c r="P3616" s="11">
        <v>76.194000000000003</v>
      </c>
      <c r="Q3616" s="11">
        <v>72.341999999999999</v>
      </c>
      <c r="R3616" s="11">
        <v>72.947000000000003</v>
      </c>
      <c r="S3616" s="11">
        <v>71.081999999999994</v>
      </c>
      <c r="T3616" s="11">
        <v>68.248000000000005</v>
      </c>
      <c r="U3616" s="11">
        <v>64.478999999999999</v>
      </c>
      <c r="V3616" s="11">
        <v>48.576000000000001</v>
      </c>
      <c r="W3616" s="11">
        <v>38.335000000000001</v>
      </c>
      <c r="X3616" s="11">
        <v>30.934999999999999</v>
      </c>
      <c r="Y3616" s="11">
        <v>18.606999999999999</v>
      </c>
      <c r="Z3616" s="11">
        <v>7.5650000000000004</v>
      </c>
      <c r="AA3616" s="11">
        <v>1.58</v>
      </c>
      <c r="AB3616" s="11">
        <v>0.13800000000000001</v>
      </c>
      <c r="AC3616" s="11">
        <v>1.2E-2</v>
      </c>
    </row>
    <row r="3617" spans="1:29" ht="11.5" hidden="1">
      <c r="A3617" s="15">
        <v>3600</v>
      </c>
      <c r="B3617" s="13" t="s">
        <v>1059</v>
      </c>
      <c r="C3617" s="21" t="s">
        <v>1308</v>
      </c>
      <c r="D3617" s="12"/>
      <c r="E3617" s="12">
        <v>807</v>
      </c>
      <c r="F3617" s="13" t="s">
        <v>1110</v>
      </c>
      <c r="G3617" s="12">
        <v>925</v>
      </c>
      <c r="H3617" s="12">
        <v>2020</v>
      </c>
      <c r="I3617" s="11">
        <v>54.218000000000004</v>
      </c>
      <c r="J3617" s="11">
        <v>55.713000000000001</v>
      </c>
      <c r="K3617" s="11">
        <v>54.268999999999998</v>
      </c>
      <c r="L3617" s="11">
        <v>58.835000000000001</v>
      </c>
      <c r="M3617" s="11">
        <v>63.238999999999997</v>
      </c>
      <c r="N3617" s="11">
        <v>74.385999999999996</v>
      </c>
      <c r="O3617" s="11">
        <v>79.064999999999998</v>
      </c>
      <c r="P3617" s="11">
        <v>79.846000000000004</v>
      </c>
      <c r="Q3617" s="11">
        <v>75.680000000000007</v>
      </c>
      <c r="R3617" s="11">
        <v>71.713999999999999</v>
      </c>
      <c r="S3617" s="11">
        <v>71.938000000000002</v>
      </c>
      <c r="T3617" s="11">
        <v>69.554000000000002</v>
      </c>
      <c r="U3617" s="11">
        <v>65.837000000000003</v>
      </c>
      <c r="V3617" s="11">
        <v>60.537999999999997</v>
      </c>
      <c r="W3617" s="11">
        <v>43.575000000000003</v>
      </c>
      <c r="X3617" s="11">
        <v>31.256</v>
      </c>
      <c r="Y3617" s="11">
        <v>20.548999999999999</v>
      </c>
      <c r="Z3617" s="11">
        <v>8.7189999999999994</v>
      </c>
      <c r="AA3617" s="11">
        <v>2.0990000000000002</v>
      </c>
      <c r="AB3617" s="11">
        <v>0.21099999999999999</v>
      </c>
      <c r="AC3617" s="11">
        <v>8.0000000000000002E-3</v>
      </c>
    </row>
    <row r="3618" spans="1:29" ht="11.5" hidden="1">
      <c r="A3618" s="15">
        <v>3601</v>
      </c>
      <c r="B3618" s="13" t="s">
        <v>1059</v>
      </c>
      <c r="C3618" s="21" t="s">
        <v>1309</v>
      </c>
      <c r="D3618" s="12"/>
      <c r="E3618" s="12">
        <v>620</v>
      </c>
      <c r="F3618" s="13" t="s">
        <v>1110</v>
      </c>
      <c r="G3618" s="12">
        <v>925</v>
      </c>
      <c r="H3618" s="12">
        <v>1950</v>
      </c>
      <c r="I3618" s="11">
        <v>438.52800000000002</v>
      </c>
      <c r="J3618" s="11">
        <v>388.14400000000001</v>
      </c>
      <c r="K3618" s="11">
        <v>395.60500000000002</v>
      </c>
      <c r="L3618" s="11">
        <v>406.53800000000001</v>
      </c>
      <c r="M3618" s="11">
        <v>379.83600000000001</v>
      </c>
      <c r="N3618" s="11">
        <v>345.82299999999998</v>
      </c>
      <c r="O3618" s="11">
        <v>274.10000000000002</v>
      </c>
      <c r="P3618" s="11">
        <v>299.16699999999997</v>
      </c>
      <c r="Q3618" s="11">
        <v>270.84500000000003</v>
      </c>
      <c r="R3618" s="11">
        <v>252.27500000000001</v>
      </c>
      <c r="S3618" s="11">
        <v>207.21700000000001</v>
      </c>
      <c r="T3618" s="11">
        <v>189.94200000000001</v>
      </c>
      <c r="U3618" s="11">
        <v>162.96199999999999</v>
      </c>
      <c r="V3618" s="11">
        <v>136.83500000000001</v>
      </c>
      <c r="W3618" s="11">
        <v>96.234999999999999</v>
      </c>
      <c r="X3618" s="11">
        <v>66.138000000000005</v>
      </c>
      <c r="Y3618" s="11">
        <v>37.966000000000001</v>
      </c>
      <c r="Z3618" s="11">
        <v>16.048999999999999</v>
      </c>
      <c r="AA3618" s="11">
        <v>5.0389999999999997</v>
      </c>
      <c r="AB3618" s="11">
        <v>1.232</v>
      </c>
      <c r="AC3618" s="11">
        <v>0.20399999999999999</v>
      </c>
    </row>
    <row r="3619" spans="1:29" ht="11.5" hidden="1">
      <c r="A3619" s="15">
        <v>3602</v>
      </c>
      <c r="B3619" s="13" t="s">
        <v>1059</v>
      </c>
      <c r="C3619" s="21" t="s">
        <v>1309</v>
      </c>
      <c r="D3619" s="12"/>
      <c r="E3619" s="12">
        <v>620</v>
      </c>
      <c r="F3619" s="13" t="s">
        <v>1110</v>
      </c>
      <c r="G3619" s="12">
        <v>925</v>
      </c>
      <c r="H3619" s="12">
        <v>1955</v>
      </c>
      <c r="I3619" s="11">
        <v>434.54899999999998</v>
      </c>
      <c r="J3619" s="11">
        <v>422.17</v>
      </c>
      <c r="K3619" s="11">
        <v>382.78800000000001</v>
      </c>
      <c r="L3619" s="11">
        <v>381.536</v>
      </c>
      <c r="M3619" s="11">
        <v>376.55399999999997</v>
      </c>
      <c r="N3619" s="11">
        <v>353.12</v>
      </c>
      <c r="O3619" s="11">
        <v>324.60199999999998</v>
      </c>
      <c r="P3619" s="11">
        <v>263.17500000000001</v>
      </c>
      <c r="Q3619" s="11">
        <v>285.17500000000001</v>
      </c>
      <c r="R3619" s="11">
        <v>261.37599999999998</v>
      </c>
      <c r="S3619" s="11">
        <v>240.613</v>
      </c>
      <c r="T3619" s="11">
        <v>195.01499999999999</v>
      </c>
      <c r="U3619" s="11">
        <v>174.202</v>
      </c>
      <c r="V3619" s="11">
        <v>143.76400000000001</v>
      </c>
      <c r="W3619" s="11">
        <v>112.96899999999999</v>
      </c>
      <c r="X3619" s="11">
        <v>71.346999999999994</v>
      </c>
      <c r="Y3619" s="11">
        <v>45.494999999999997</v>
      </c>
      <c r="Z3619" s="11">
        <v>17.148</v>
      </c>
      <c r="AA3619" s="11">
        <v>4.9139999999999997</v>
      </c>
      <c r="AB3619" s="11">
        <v>1.026</v>
      </c>
      <c r="AC3619" s="11">
        <v>0.16</v>
      </c>
    </row>
    <row r="3620" spans="1:29" ht="11.5" hidden="1">
      <c r="A3620" s="15">
        <v>3603</v>
      </c>
      <c r="B3620" s="13" t="s">
        <v>1059</v>
      </c>
      <c r="C3620" s="21" t="s">
        <v>1309</v>
      </c>
      <c r="D3620" s="12"/>
      <c r="E3620" s="12">
        <v>620</v>
      </c>
      <c r="F3620" s="13" t="s">
        <v>1110</v>
      </c>
      <c r="G3620" s="12">
        <v>925</v>
      </c>
      <c r="H3620" s="12">
        <v>1960</v>
      </c>
      <c r="I3620" s="11">
        <v>440.71800000000002</v>
      </c>
      <c r="J3620" s="11">
        <v>415.83</v>
      </c>
      <c r="K3620" s="11">
        <v>416.98099999999999</v>
      </c>
      <c r="L3620" s="11">
        <v>376.91699999999997</v>
      </c>
      <c r="M3620" s="11">
        <v>367.84699999999998</v>
      </c>
      <c r="N3620" s="11">
        <v>348.202</v>
      </c>
      <c r="O3620" s="11">
        <v>328.69200000000001</v>
      </c>
      <c r="P3620" s="11">
        <v>306.02499999999998</v>
      </c>
      <c r="Q3620" s="11">
        <v>254.44399999999999</v>
      </c>
      <c r="R3620" s="11">
        <v>271.7</v>
      </c>
      <c r="S3620" s="11">
        <v>251.29300000000001</v>
      </c>
      <c r="T3620" s="11">
        <v>227.59399999999999</v>
      </c>
      <c r="U3620" s="11">
        <v>180.72499999999999</v>
      </c>
      <c r="V3620" s="11">
        <v>154</v>
      </c>
      <c r="W3620" s="11">
        <v>118.89700000000001</v>
      </c>
      <c r="X3620" s="11">
        <v>81.459999999999994</v>
      </c>
      <c r="Y3620" s="11">
        <v>50.112000000000002</v>
      </c>
      <c r="Z3620" s="11">
        <v>20.167999999999999</v>
      </c>
      <c r="AA3620" s="11">
        <v>4.9290000000000003</v>
      </c>
      <c r="AB3620" s="11">
        <v>0.81399999999999995</v>
      </c>
      <c r="AC3620" s="11">
        <v>9.6000000000000002E-2</v>
      </c>
    </row>
    <row r="3621" spans="1:29" ht="11.5" hidden="1">
      <c r="A3621" s="15">
        <v>3604</v>
      </c>
      <c r="B3621" s="13" t="s">
        <v>1059</v>
      </c>
      <c r="C3621" s="21" t="s">
        <v>1309</v>
      </c>
      <c r="D3621" s="12"/>
      <c r="E3621" s="12">
        <v>620</v>
      </c>
      <c r="F3621" s="13" t="s">
        <v>1110</v>
      </c>
      <c r="G3621" s="12">
        <v>925</v>
      </c>
      <c r="H3621" s="12">
        <v>1965</v>
      </c>
      <c r="I3621" s="11">
        <v>460.53300000000002</v>
      </c>
      <c r="J3621" s="11">
        <v>413.738</v>
      </c>
      <c r="K3621" s="11">
        <v>395.947</v>
      </c>
      <c r="L3621" s="11">
        <v>375.62099999999998</v>
      </c>
      <c r="M3621" s="11">
        <v>330.94799999999998</v>
      </c>
      <c r="N3621" s="11">
        <v>328.82600000000002</v>
      </c>
      <c r="O3621" s="11">
        <v>321.45699999999999</v>
      </c>
      <c r="P3621" s="11">
        <v>307.65699999999998</v>
      </c>
      <c r="Q3621" s="11">
        <v>289.08100000000002</v>
      </c>
      <c r="R3621" s="11">
        <v>242.87899999999999</v>
      </c>
      <c r="S3621" s="11">
        <v>256.80900000000003</v>
      </c>
      <c r="T3621" s="11">
        <v>237.876</v>
      </c>
      <c r="U3621" s="11">
        <v>210.88499999999999</v>
      </c>
      <c r="V3621" s="11">
        <v>160.87200000000001</v>
      </c>
      <c r="W3621" s="11">
        <v>128.102</v>
      </c>
      <c r="X3621" s="11">
        <v>88.378</v>
      </c>
      <c r="Y3621" s="11">
        <v>56.222999999999999</v>
      </c>
      <c r="Z3621" s="11">
        <v>22.885000000000002</v>
      </c>
      <c r="AA3621" s="11">
        <v>6.1150000000000002</v>
      </c>
      <c r="AB3621" s="11">
        <v>0.88800000000000001</v>
      </c>
      <c r="AC3621" s="11">
        <v>8.1000000000000003E-2</v>
      </c>
    </row>
    <row r="3622" spans="1:29" ht="11.5" hidden="1">
      <c r="A3622" s="15">
        <v>3605</v>
      </c>
      <c r="B3622" s="13" t="s">
        <v>1059</v>
      </c>
      <c r="C3622" s="21" t="s">
        <v>1309</v>
      </c>
      <c r="D3622" s="12"/>
      <c r="E3622" s="12">
        <v>620</v>
      </c>
      <c r="F3622" s="13" t="s">
        <v>1110</v>
      </c>
      <c r="G3622" s="12">
        <v>925</v>
      </c>
      <c r="H3622" s="12">
        <v>1970</v>
      </c>
      <c r="I3622" s="11">
        <v>404.334</v>
      </c>
      <c r="J3622" s="11">
        <v>419.53100000000001</v>
      </c>
      <c r="K3622" s="11">
        <v>397.64</v>
      </c>
      <c r="L3622" s="11">
        <v>375.084</v>
      </c>
      <c r="M3622" s="11">
        <v>330.44600000000003</v>
      </c>
      <c r="N3622" s="11">
        <v>281.291</v>
      </c>
      <c r="O3622" s="11">
        <v>287.60899999999998</v>
      </c>
      <c r="P3622" s="11">
        <v>295.23899999999998</v>
      </c>
      <c r="Q3622" s="11">
        <v>286.69400000000002</v>
      </c>
      <c r="R3622" s="11">
        <v>271.75</v>
      </c>
      <c r="S3622" s="11">
        <v>229.50700000000001</v>
      </c>
      <c r="T3622" s="11">
        <v>239.77099999999999</v>
      </c>
      <c r="U3622" s="11">
        <v>220.55</v>
      </c>
      <c r="V3622" s="11">
        <v>188.09100000000001</v>
      </c>
      <c r="W3622" s="11">
        <v>132.40299999999999</v>
      </c>
      <c r="X3622" s="11">
        <v>91.537000000000006</v>
      </c>
      <c r="Y3622" s="11">
        <v>62.945</v>
      </c>
      <c r="Z3622" s="11">
        <v>25.667000000000002</v>
      </c>
      <c r="AA3622" s="11">
        <v>6.8010000000000002</v>
      </c>
      <c r="AB3622" s="11">
        <v>1.0589999999999999</v>
      </c>
      <c r="AC3622" s="11">
        <v>8.2000000000000003E-2</v>
      </c>
    </row>
    <row r="3623" spans="1:29" ht="11.5" hidden="1">
      <c r="A3623" s="15">
        <v>3606</v>
      </c>
      <c r="B3623" s="13" t="s">
        <v>1059</v>
      </c>
      <c r="C3623" s="21" t="s">
        <v>1309</v>
      </c>
      <c r="D3623" s="12"/>
      <c r="E3623" s="12">
        <v>620</v>
      </c>
      <c r="F3623" s="13" t="s">
        <v>1110</v>
      </c>
      <c r="G3623" s="12">
        <v>925</v>
      </c>
      <c r="H3623" s="12">
        <v>1975</v>
      </c>
      <c r="I3623" s="11">
        <v>411.34800000000001</v>
      </c>
      <c r="J3623" s="11">
        <v>404.69299999999998</v>
      </c>
      <c r="K3623" s="11">
        <v>418.59699999999998</v>
      </c>
      <c r="L3623" s="11">
        <v>386.25700000000001</v>
      </c>
      <c r="M3623" s="11">
        <v>357.52100000000002</v>
      </c>
      <c r="N3623" s="11">
        <v>323.91399999999999</v>
      </c>
      <c r="O3623" s="11">
        <v>283.86799999999999</v>
      </c>
      <c r="P3623" s="11">
        <v>292.82400000000001</v>
      </c>
      <c r="Q3623" s="11">
        <v>299.15800000000002</v>
      </c>
      <c r="R3623" s="11">
        <v>291.32600000000002</v>
      </c>
      <c r="S3623" s="11">
        <v>274.34500000000003</v>
      </c>
      <c r="T3623" s="11">
        <v>229.00200000000001</v>
      </c>
      <c r="U3623" s="11">
        <v>235.136</v>
      </c>
      <c r="V3623" s="11">
        <v>207.458</v>
      </c>
      <c r="W3623" s="11">
        <v>165.11099999999999</v>
      </c>
      <c r="X3623" s="11">
        <v>103.47</v>
      </c>
      <c r="Y3623" s="11">
        <v>69.537000000000006</v>
      </c>
      <c r="Z3623" s="11">
        <v>29.308</v>
      </c>
      <c r="AA3623" s="11">
        <v>7.7359999999999998</v>
      </c>
      <c r="AB3623" s="11">
        <v>1.181</v>
      </c>
      <c r="AC3623" s="11">
        <v>9.1999999999999998E-2</v>
      </c>
    </row>
    <row r="3624" spans="1:29" ht="11.5" hidden="1">
      <c r="A3624" s="15">
        <v>3607</v>
      </c>
      <c r="B3624" s="13" t="s">
        <v>1059</v>
      </c>
      <c r="C3624" s="21" t="s">
        <v>1309</v>
      </c>
      <c r="D3624" s="12"/>
      <c r="E3624" s="12">
        <v>620</v>
      </c>
      <c r="F3624" s="13" t="s">
        <v>1110</v>
      </c>
      <c r="G3624" s="12">
        <v>925</v>
      </c>
      <c r="H3624" s="12">
        <v>1980</v>
      </c>
      <c r="I3624" s="11">
        <v>393.64400000000001</v>
      </c>
      <c r="J3624" s="11">
        <v>420.286</v>
      </c>
      <c r="K3624" s="11">
        <v>418.84199999999998</v>
      </c>
      <c r="L3624" s="11">
        <v>420.85899999999998</v>
      </c>
      <c r="M3624" s="11">
        <v>375.24799999999999</v>
      </c>
      <c r="N3624" s="11">
        <v>340.221</v>
      </c>
      <c r="O3624" s="11">
        <v>322</v>
      </c>
      <c r="P3624" s="11">
        <v>291.50299999999999</v>
      </c>
      <c r="Q3624" s="11">
        <v>302.26900000000001</v>
      </c>
      <c r="R3624" s="11">
        <v>305.245</v>
      </c>
      <c r="S3624" s="11">
        <v>297.291</v>
      </c>
      <c r="T3624" s="11">
        <v>276.97199999999998</v>
      </c>
      <c r="U3624" s="11">
        <v>227.553</v>
      </c>
      <c r="V3624" s="11">
        <v>226.733</v>
      </c>
      <c r="W3624" s="11">
        <v>187.28399999999999</v>
      </c>
      <c r="X3624" s="11">
        <v>133.143</v>
      </c>
      <c r="Y3624" s="11">
        <v>78.646000000000001</v>
      </c>
      <c r="Z3624" s="11">
        <v>33.972999999999999</v>
      </c>
      <c r="AA3624" s="11">
        <v>9.31</v>
      </c>
      <c r="AB3624" s="11">
        <v>1.4079999999999999</v>
      </c>
      <c r="AC3624" s="11">
        <v>0.107</v>
      </c>
    </row>
    <row r="3625" spans="1:29" ht="11.5" hidden="1">
      <c r="A3625" s="15">
        <v>3608</v>
      </c>
      <c r="B3625" s="13" t="s">
        <v>1059</v>
      </c>
      <c r="C3625" s="21" t="s">
        <v>1309</v>
      </c>
      <c r="D3625" s="12"/>
      <c r="E3625" s="12">
        <v>620</v>
      </c>
      <c r="F3625" s="13" t="s">
        <v>1110</v>
      </c>
      <c r="G3625" s="12">
        <v>925</v>
      </c>
      <c r="H3625" s="12">
        <v>1985</v>
      </c>
      <c r="I3625" s="11">
        <v>341.23700000000002</v>
      </c>
      <c r="J3625" s="11">
        <v>390.53699999999998</v>
      </c>
      <c r="K3625" s="11">
        <v>417.96499999999997</v>
      </c>
      <c r="L3625" s="11">
        <v>401.23700000000002</v>
      </c>
      <c r="M3625" s="11">
        <v>396.74299999999999</v>
      </c>
      <c r="N3625" s="11">
        <v>363.255</v>
      </c>
      <c r="O3625" s="11">
        <v>336.95299999999997</v>
      </c>
      <c r="P3625" s="11">
        <v>324.24599999999998</v>
      </c>
      <c r="Q3625" s="11">
        <v>292.68799999999999</v>
      </c>
      <c r="R3625" s="11">
        <v>301.14800000000002</v>
      </c>
      <c r="S3625" s="11">
        <v>302.17</v>
      </c>
      <c r="T3625" s="11">
        <v>293.25700000000001</v>
      </c>
      <c r="U3625" s="11">
        <v>267.59699999999998</v>
      </c>
      <c r="V3625" s="11">
        <v>213.001</v>
      </c>
      <c r="W3625" s="11">
        <v>200.899</v>
      </c>
      <c r="X3625" s="11">
        <v>150.85900000000001</v>
      </c>
      <c r="Y3625" s="11">
        <v>98.656000000000006</v>
      </c>
      <c r="Z3625" s="11">
        <v>40.869</v>
      </c>
      <c r="AA3625" s="11">
        <v>11.976000000000001</v>
      </c>
      <c r="AB3625" s="11">
        <v>1.946</v>
      </c>
      <c r="AC3625" s="11">
        <v>0.15</v>
      </c>
    </row>
    <row r="3626" spans="1:29" ht="11.5" hidden="1">
      <c r="A3626" s="15">
        <v>3609</v>
      </c>
      <c r="B3626" s="13" t="s">
        <v>1059</v>
      </c>
      <c r="C3626" s="21" t="s">
        <v>1309</v>
      </c>
      <c r="D3626" s="12"/>
      <c r="E3626" s="12">
        <v>620</v>
      </c>
      <c r="F3626" s="13" t="s">
        <v>1110</v>
      </c>
      <c r="G3626" s="12">
        <v>925</v>
      </c>
      <c r="H3626" s="12">
        <v>1990</v>
      </c>
      <c r="I3626" s="11">
        <v>275.39699999999999</v>
      </c>
      <c r="J3626" s="11">
        <v>326.81900000000002</v>
      </c>
      <c r="K3626" s="11">
        <v>389.87700000000001</v>
      </c>
      <c r="L3626" s="11">
        <v>413.00599999999997</v>
      </c>
      <c r="M3626" s="11">
        <v>378.55200000000002</v>
      </c>
      <c r="N3626" s="11">
        <v>368.71499999999997</v>
      </c>
      <c r="O3626" s="11">
        <v>351.11900000000003</v>
      </c>
      <c r="P3626" s="11">
        <v>335.983</v>
      </c>
      <c r="Q3626" s="11">
        <v>326.37700000000001</v>
      </c>
      <c r="R3626" s="11">
        <v>292.21899999999999</v>
      </c>
      <c r="S3626" s="11">
        <v>297.10300000000001</v>
      </c>
      <c r="T3626" s="11">
        <v>296.53300000000002</v>
      </c>
      <c r="U3626" s="11">
        <v>285.15600000000001</v>
      </c>
      <c r="V3626" s="11">
        <v>252.68899999999999</v>
      </c>
      <c r="W3626" s="11">
        <v>190.696</v>
      </c>
      <c r="X3626" s="11">
        <v>163.90899999999999</v>
      </c>
      <c r="Y3626" s="11">
        <v>115.621</v>
      </c>
      <c r="Z3626" s="11">
        <v>54.273000000000003</v>
      </c>
      <c r="AA3626" s="11">
        <v>15.358000000000001</v>
      </c>
      <c r="AB3626" s="11">
        <v>2.718</v>
      </c>
      <c r="AC3626" s="11">
        <v>0.22500000000000001</v>
      </c>
    </row>
    <row r="3627" spans="1:29" ht="11.5" hidden="1">
      <c r="A3627" s="15">
        <v>3610</v>
      </c>
      <c r="B3627" s="13" t="s">
        <v>1059</v>
      </c>
      <c r="C3627" s="21" t="s">
        <v>1309</v>
      </c>
      <c r="D3627" s="12"/>
      <c r="E3627" s="12">
        <v>620</v>
      </c>
      <c r="F3627" s="13" t="s">
        <v>1110</v>
      </c>
      <c r="G3627" s="12">
        <v>925</v>
      </c>
      <c r="H3627" s="12">
        <v>1995</v>
      </c>
      <c r="I3627" s="11">
        <v>264.33</v>
      </c>
      <c r="J3627" s="11">
        <v>276.22500000000002</v>
      </c>
      <c r="K3627" s="11">
        <v>333.88299999999998</v>
      </c>
      <c r="L3627" s="11">
        <v>391.07400000000001</v>
      </c>
      <c r="M3627" s="11">
        <v>407.59800000000001</v>
      </c>
      <c r="N3627" s="11">
        <v>377.99799999999999</v>
      </c>
      <c r="O3627" s="11">
        <v>375.435</v>
      </c>
      <c r="P3627" s="11">
        <v>356.69200000000001</v>
      </c>
      <c r="Q3627" s="11">
        <v>341.77300000000002</v>
      </c>
      <c r="R3627" s="11">
        <v>329.49200000000002</v>
      </c>
      <c r="S3627" s="11">
        <v>294.81900000000002</v>
      </c>
      <c r="T3627" s="11">
        <v>297.779</v>
      </c>
      <c r="U3627" s="11">
        <v>294.33199999999999</v>
      </c>
      <c r="V3627" s="11">
        <v>272.88900000000001</v>
      </c>
      <c r="W3627" s="11">
        <v>232.03299999999999</v>
      </c>
      <c r="X3627" s="11">
        <v>162.24199999999999</v>
      </c>
      <c r="Y3627" s="11">
        <v>131.505</v>
      </c>
      <c r="Z3627" s="11">
        <v>65.432000000000002</v>
      </c>
      <c r="AA3627" s="11">
        <v>20.984999999999999</v>
      </c>
      <c r="AB3627" s="11">
        <v>3.5179999999999998</v>
      </c>
      <c r="AC3627" s="11">
        <v>0.313</v>
      </c>
    </row>
    <row r="3628" spans="1:29" ht="11.5" hidden="1">
      <c r="A3628" s="15">
        <v>3611</v>
      </c>
      <c r="B3628" s="13" t="s">
        <v>1059</v>
      </c>
      <c r="C3628" s="21" t="s">
        <v>1309</v>
      </c>
      <c r="D3628" s="12"/>
      <c r="E3628" s="12">
        <v>620</v>
      </c>
      <c r="F3628" s="13" t="s">
        <v>1110</v>
      </c>
      <c r="G3628" s="12">
        <v>925</v>
      </c>
      <c r="H3628" s="12">
        <v>2000</v>
      </c>
      <c r="I3628" s="11">
        <v>259.34100000000001</v>
      </c>
      <c r="J3628" s="11">
        <v>260.80799999999999</v>
      </c>
      <c r="K3628" s="11">
        <v>285.25200000000001</v>
      </c>
      <c r="L3628" s="11">
        <v>344.62099999999998</v>
      </c>
      <c r="M3628" s="11">
        <v>392.286</v>
      </c>
      <c r="N3628" s="11">
        <v>402.21</v>
      </c>
      <c r="O3628" s="11">
        <v>381.78399999999999</v>
      </c>
      <c r="P3628" s="11">
        <v>387.99599999999998</v>
      </c>
      <c r="Q3628" s="11">
        <v>364.78300000000002</v>
      </c>
      <c r="R3628" s="11">
        <v>348.06</v>
      </c>
      <c r="S3628" s="11">
        <v>331.88400000000001</v>
      </c>
      <c r="T3628" s="11">
        <v>296.88</v>
      </c>
      <c r="U3628" s="11">
        <v>297.34699999999998</v>
      </c>
      <c r="V3628" s="11">
        <v>289.423</v>
      </c>
      <c r="W3628" s="11">
        <v>253.452</v>
      </c>
      <c r="X3628" s="11">
        <v>200.53800000000001</v>
      </c>
      <c r="Y3628" s="11">
        <v>125.283</v>
      </c>
      <c r="Z3628" s="11">
        <v>77.724999999999994</v>
      </c>
      <c r="AA3628" s="11">
        <v>26.329000000000001</v>
      </c>
      <c r="AB3628" s="11">
        <v>4.976</v>
      </c>
      <c r="AC3628" s="11">
        <v>0.41499999999999998</v>
      </c>
    </row>
    <row r="3629" spans="1:29" ht="11.5" hidden="1">
      <c r="A3629" s="15">
        <v>3612</v>
      </c>
      <c r="B3629" s="13" t="s">
        <v>1059</v>
      </c>
      <c r="C3629" s="21" t="s">
        <v>1309</v>
      </c>
      <c r="D3629" s="12"/>
      <c r="E3629" s="12">
        <v>620</v>
      </c>
      <c r="F3629" s="13" t="s">
        <v>1110</v>
      </c>
      <c r="G3629" s="12">
        <v>925</v>
      </c>
      <c r="H3629" s="12">
        <v>2005</v>
      </c>
      <c r="I3629" s="11">
        <v>266.8</v>
      </c>
      <c r="J3629" s="11">
        <v>258.81299999999999</v>
      </c>
      <c r="K3629" s="11">
        <v>264.42500000000001</v>
      </c>
      <c r="L3629" s="11">
        <v>290.11399999999998</v>
      </c>
      <c r="M3629" s="11">
        <v>350.52100000000002</v>
      </c>
      <c r="N3629" s="11">
        <v>400.09</v>
      </c>
      <c r="O3629" s="11">
        <v>412.197</v>
      </c>
      <c r="P3629" s="11">
        <v>391.06</v>
      </c>
      <c r="Q3629" s="11">
        <v>396.154</v>
      </c>
      <c r="R3629" s="11">
        <v>368.39600000000002</v>
      </c>
      <c r="S3629" s="11">
        <v>348.91500000000002</v>
      </c>
      <c r="T3629" s="11">
        <v>330.70100000000002</v>
      </c>
      <c r="U3629" s="11">
        <v>295.16500000000002</v>
      </c>
      <c r="V3629" s="11">
        <v>288.90800000000002</v>
      </c>
      <c r="W3629" s="11">
        <v>271.78899999999999</v>
      </c>
      <c r="X3629" s="11">
        <v>221.524</v>
      </c>
      <c r="Y3629" s="11">
        <v>154.30199999999999</v>
      </c>
      <c r="Z3629" s="11">
        <v>77.578000000000003</v>
      </c>
      <c r="AA3629" s="11">
        <v>33.673999999999999</v>
      </c>
      <c r="AB3629" s="11">
        <v>6.7539999999999996</v>
      </c>
      <c r="AC3629" s="11">
        <v>0.64800000000000002</v>
      </c>
    </row>
    <row r="3630" spans="1:29" ht="11.5" hidden="1">
      <c r="A3630" s="15">
        <v>3613</v>
      </c>
      <c r="B3630" s="13" t="s">
        <v>1059</v>
      </c>
      <c r="C3630" s="21" t="s">
        <v>1309</v>
      </c>
      <c r="D3630" s="12"/>
      <c r="E3630" s="12">
        <v>620</v>
      </c>
      <c r="F3630" s="13" t="s">
        <v>1110</v>
      </c>
      <c r="G3630" s="12">
        <v>925</v>
      </c>
      <c r="H3630" s="12">
        <v>2010</v>
      </c>
      <c r="I3630" s="11">
        <v>240.91399999999999</v>
      </c>
      <c r="J3630" s="11">
        <v>258.82900000000001</v>
      </c>
      <c r="K3630" s="11">
        <v>275.30900000000003</v>
      </c>
      <c r="L3630" s="11">
        <v>278.31200000000001</v>
      </c>
      <c r="M3630" s="11">
        <v>293.83999999999997</v>
      </c>
      <c r="N3630" s="11">
        <v>342.12400000000002</v>
      </c>
      <c r="O3630" s="11">
        <v>401.06799999999998</v>
      </c>
      <c r="P3630" s="11">
        <v>426.18900000000002</v>
      </c>
      <c r="Q3630" s="11">
        <v>396.12799999999999</v>
      </c>
      <c r="R3630" s="11">
        <v>399.71899999999999</v>
      </c>
      <c r="S3630" s="11">
        <v>371.54700000000003</v>
      </c>
      <c r="T3630" s="11">
        <v>353.19099999999997</v>
      </c>
      <c r="U3630" s="11">
        <v>337.90899999999999</v>
      </c>
      <c r="V3630" s="11">
        <v>296.49900000000002</v>
      </c>
      <c r="W3630" s="11">
        <v>277.28199999999998</v>
      </c>
      <c r="X3630" s="11">
        <v>251.67099999999999</v>
      </c>
      <c r="Y3630" s="11">
        <v>178.18799999999999</v>
      </c>
      <c r="Z3630" s="11">
        <v>99.894999999999996</v>
      </c>
      <c r="AA3630" s="11">
        <v>36.046999999999997</v>
      </c>
      <c r="AB3630" s="11">
        <v>9.5350000000000001</v>
      </c>
      <c r="AC3630" s="11">
        <v>0.98299999999999998</v>
      </c>
    </row>
    <row r="3631" spans="1:29" ht="11.5" hidden="1">
      <c r="A3631" s="15">
        <v>3614</v>
      </c>
      <c r="B3631" s="13" t="s">
        <v>1059</v>
      </c>
      <c r="C3631" s="21" t="s">
        <v>1309</v>
      </c>
      <c r="D3631" s="12"/>
      <c r="E3631" s="12">
        <v>620</v>
      </c>
      <c r="F3631" s="13" t="s">
        <v>1110</v>
      </c>
      <c r="G3631" s="12">
        <v>925</v>
      </c>
      <c r="H3631" s="12">
        <v>2015</v>
      </c>
      <c r="I3631" s="11">
        <v>214.14400000000001</v>
      </c>
      <c r="J3631" s="11">
        <v>240.15799999999999</v>
      </c>
      <c r="K3631" s="11">
        <v>258.21699999999998</v>
      </c>
      <c r="L3631" s="11">
        <v>272.529</v>
      </c>
      <c r="M3631" s="11">
        <v>273.47199999999998</v>
      </c>
      <c r="N3631" s="11">
        <v>289.26900000000001</v>
      </c>
      <c r="O3631" s="11">
        <v>338.505</v>
      </c>
      <c r="P3631" s="11">
        <v>398.06900000000002</v>
      </c>
      <c r="Q3631" s="11">
        <v>423.22399999999999</v>
      </c>
      <c r="R3631" s="11">
        <v>392.78100000000001</v>
      </c>
      <c r="S3631" s="11">
        <v>395.44400000000002</v>
      </c>
      <c r="T3631" s="11">
        <v>366.20499999999998</v>
      </c>
      <c r="U3631" s="11">
        <v>346.20600000000002</v>
      </c>
      <c r="V3631" s="11">
        <v>327.863</v>
      </c>
      <c r="W3631" s="11">
        <v>281.988</v>
      </c>
      <c r="X3631" s="11">
        <v>252.608</v>
      </c>
      <c r="Y3631" s="11">
        <v>208.60900000000001</v>
      </c>
      <c r="Z3631" s="11">
        <v>120.337</v>
      </c>
      <c r="AA3631" s="11">
        <v>47.2</v>
      </c>
      <c r="AB3631" s="11">
        <v>10.244</v>
      </c>
      <c r="AC3631" s="11">
        <v>1.306</v>
      </c>
    </row>
    <row r="3632" spans="1:29" ht="11.5" hidden="1">
      <c r="A3632" s="15">
        <v>3615</v>
      </c>
      <c r="B3632" s="13" t="s">
        <v>1059</v>
      </c>
      <c r="C3632" s="21" t="s">
        <v>1309</v>
      </c>
      <c r="D3632" s="12"/>
      <c r="E3632" s="12">
        <v>620</v>
      </c>
      <c r="F3632" s="13" t="s">
        <v>1110</v>
      </c>
      <c r="G3632" s="12">
        <v>925</v>
      </c>
      <c r="H3632" s="12">
        <v>2020</v>
      </c>
      <c r="I3632" s="11">
        <v>194.28800000000001</v>
      </c>
      <c r="J3632" s="11">
        <v>213.738</v>
      </c>
      <c r="K3632" s="11">
        <v>239.81299999999999</v>
      </c>
      <c r="L3632" s="11">
        <v>256.70800000000003</v>
      </c>
      <c r="M3632" s="11">
        <v>269.88799999999998</v>
      </c>
      <c r="N3632" s="11">
        <v>270.96899999999999</v>
      </c>
      <c r="O3632" s="11">
        <v>287.27100000000002</v>
      </c>
      <c r="P3632" s="11">
        <v>336.709</v>
      </c>
      <c r="Q3632" s="11">
        <v>395.96100000000001</v>
      </c>
      <c r="R3632" s="11">
        <v>420.34100000000001</v>
      </c>
      <c r="S3632" s="11">
        <v>389.16199999999998</v>
      </c>
      <c r="T3632" s="11">
        <v>390.59300000000002</v>
      </c>
      <c r="U3632" s="11">
        <v>359.95299999999997</v>
      </c>
      <c r="V3632" s="11">
        <v>337.34</v>
      </c>
      <c r="W3632" s="11">
        <v>314.03800000000001</v>
      </c>
      <c r="X3632" s="11">
        <v>260.31299999999999</v>
      </c>
      <c r="Y3632" s="11">
        <v>213.364</v>
      </c>
      <c r="Z3632" s="11">
        <v>145.608</v>
      </c>
      <c r="AA3632" s="11">
        <v>60.508000000000003</v>
      </c>
      <c r="AB3632" s="11">
        <v>14.526999999999999</v>
      </c>
      <c r="AC3632" s="11">
        <v>1.581</v>
      </c>
    </row>
    <row r="3633" spans="1:29" ht="11.5" hidden="1">
      <c r="A3633" s="15">
        <v>3616</v>
      </c>
      <c r="B3633" s="13" t="s">
        <v>1059</v>
      </c>
      <c r="C3633" s="21" t="s">
        <v>1310</v>
      </c>
      <c r="D3633" s="12">
        <v>25</v>
      </c>
      <c r="E3633" s="12">
        <v>688</v>
      </c>
      <c r="F3633" s="13" t="s">
        <v>1110</v>
      </c>
      <c r="G3633" s="12">
        <v>925</v>
      </c>
      <c r="H3633" s="12">
        <v>1950</v>
      </c>
      <c r="I3633" s="11">
        <v>366.02300000000002</v>
      </c>
      <c r="J3633" s="11">
        <v>259.678</v>
      </c>
      <c r="K3633" s="11">
        <v>308.19</v>
      </c>
      <c r="L3633" s="11">
        <v>344.13200000000001</v>
      </c>
      <c r="M3633" s="11">
        <v>347.411</v>
      </c>
      <c r="N3633" s="11">
        <v>296.94200000000001</v>
      </c>
      <c r="O3633" s="11">
        <v>171.10300000000001</v>
      </c>
      <c r="P3633" s="11">
        <v>204.67099999999999</v>
      </c>
      <c r="Q3633" s="11">
        <v>225.054</v>
      </c>
      <c r="R3633" s="11">
        <v>202.32300000000001</v>
      </c>
      <c r="S3633" s="11">
        <v>180.935</v>
      </c>
      <c r="T3633" s="11">
        <v>125.48</v>
      </c>
      <c r="U3633" s="11">
        <v>124.819</v>
      </c>
      <c r="V3633" s="11">
        <v>96.183000000000007</v>
      </c>
      <c r="W3633" s="11">
        <v>89.834000000000003</v>
      </c>
      <c r="X3633" s="11">
        <v>69.745000000000005</v>
      </c>
      <c r="Y3633" s="11">
        <v>34.238999999999997</v>
      </c>
      <c r="Z3633" s="11">
        <v>12.554</v>
      </c>
      <c r="AA3633" s="11">
        <v>2.786</v>
      </c>
      <c r="AB3633" s="11">
        <v>0.33200000000000002</v>
      </c>
      <c r="AC3633" s="11">
        <v>2.5000000000000001E-2</v>
      </c>
    </row>
    <row r="3634" spans="1:29" ht="11.5" hidden="1">
      <c r="A3634" s="15">
        <v>3617</v>
      </c>
      <c r="B3634" s="13" t="s">
        <v>1059</v>
      </c>
      <c r="C3634" s="21" t="s">
        <v>1310</v>
      </c>
      <c r="D3634" s="12">
        <v>25</v>
      </c>
      <c r="E3634" s="12">
        <v>688</v>
      </c>
      <c r="F3634" s="13" t="s">
        <v>1110</v>
      </c>
      <c r="G3634" s="12">
        <v>925</v>
      </c>
      <c r="H3634" s="12">
        <v>1955</v>
      </c>
      <c r="I3634" s="11">
        <v>411.95699999999999</v>
      </c>
      <c r="J3634" s="11">
        <v>360.53</v>
      </c>
      <c r="K3634" s="11">
        <v>260.35599999999999</v>
      </c>
      <c r="L3634" s="11">
        <v>308.59199999999998</v>
      </c>
      <c r="M3634" s="11">
        <v>343.51299999999998</v>
      </c>
      <c r="N3634" s="11">
        <v>346.04599999999999</v>
      </c>
      <c r="O3634" s="11">
        <v>294.983</v>
      </c>
      <c r="P3634" s="11">
        <v>169.64599999999999</v>
      </c>
      <c r="Q3634" s="11">
        <v>201.626</v>
      </c>
      <c r="R3634" s="11">
        <v>219.28100000000001</v>
      </c>
      <c r="S3634" s="11">
        <v>194.13399999999999</v>
      </c>
      <c r="T3634" s="11">
        <v>169.833</v>
      </c>
      <c r="U3634" s="11">
        <v>114.434</v>
      </c>
      <c r="V3634" s="11">
        <v>108.425</v>
      </c>
      <c r="W3634" s="11">
        <v>76.387</v>
      </c>
      <c r="X3634" s="11">
        <v>60.69</v>
      </c>
      <c r="Y3634" s="11">
        <v>36.863999999999997</v>
      </c>
      <c r="Z3634" s="11">
        <v>12.678000000000001</v>
      </c>
      <c r="AA3634" s="11">
        <v>2.8140000000000001</v>
      </c>
      <c r="AB3634" s="11">
        <v>0.32800000000000001</v>
      </c>
      <c r="AC3634" s="11">
        <v>0.02</v>
      </c>
    </row>
    <row r="3635" spans="1:29" ht="11.5" hidden="1">
      <c r="A3635" s="15">
        <v>3618</v>
      </c>
      <c r="B3635" s="13" t="s">
        <v>1059</v>
      </c>
      <c r="C3635" s="21" t="s">
        <v>1310</v>
      </c>
      <c r="D3635" s="12">
        <v>25</v>
      </c>
      <c r="E3635" s="12">
        <v>688</v>
      </c>
      <c r="F3635" s="13" t="s">
        <v>1110</v>
      </c>
      <c r="G3635" s="12">
        <v>925</v>
      </c>
      <c r="H3635" s="12">
        <v>1960</v>
      </c>
      <c r="I3635" s="11">
        <v>350.11399999999998</v>
      </c>
      <c r="J3635" s="11">
        <v>403.06799999999998</v>
      </c>
      <c r="K3635" s="11">
        <v>357.45699999999999</v>
      </c>
      <c r="L3635" s="11">
        <v>257.48099999999999</v>
      </c>
      <c r="M3635" s="11">
        <v>304.62099999999998</v>
      </c>
      <c r="N3635" s="11">
        <v>338.767</v>
      </c>
      <c r="O3635" s="11">
        <v>340.90800000000002</v>
      </c>
      <c r="P3635" s="11">
        <v>290.02</v>
      </c>
      <c r="Q3635" s="11">
        <v>165.52199999999999</v>
      </c>
      <c r="R3635" s="11">
        <v>194.971</v>
      </c>
      <c r="S3635" s="11">
        <v>209.298</v>
      </c>
      <c r="T3635" s="11">
        <v>181.745</v>
      </c>
      <c r="U3635" s="11">
        <v>154.85599999999999</v>
      </c>
      <c r="V3635" s="11">
        <v>99.685000000000002</v>
      </c>
      <c r="W3635" s="11">
        <v>86.903000000000006</v>
      </c>
      <c r="X3635" s="11">
        <v>52.712000000000003</v>
      </c>
      <c r="Y3635" s="11">
        <v>33.270000000000003</v>
      </c>
      <c r="Z3635" s="11">
        <v>14.388</v>
      </c>
      <c r="AA3635" s="11">
        <v>3.0379999999999998</v>
      </c>
      <c r="AB3635" s="11">
        <v>0.35199999999999998</v>
      </c>
      <c r="AC3635" s="11">
        <v>2.1000000000000001E-2</v>
      </c>
    </row>
    <row r="3636" spans="1:29" ht="11.5" hidden="1">
      <c r="A3636" s="15">
        <v>3619</v>
      </c>
      <c r="B3636" s="13" t="s">
        <v>1059</v>
      </c>
      <c r="C3636" s="21" t="s">
        <v>1310</v>
      </c>
      <c r="D3636" s="12">
        <v>25</v>
      </c>
      <c r="E3636" s="12">
        <v>688</v>
      </c>
      <c r="F3636" s="13" t="s">
        <v>1110</v>
      </c>
      <c r="G3636" s="12">
        <v>925</v>
      </c>
      <c r="H3636" s="12">
        <v>1965</v>
      </c>
      <c r="I3636" s="11">
        <v>334.91500000000002</v>
      </c>
      <c r="J3636" s="11">
        <v>341.77199999999999</v>
      </c>
      <c r="K3636" s="11">
        <v>397.92</v>
      </c>
      <c r="L3636" s="11">
        <v>352.89</v>
      </c>
      <c r="M3636" s="11">
        <v>253.04499999999999</v>
      </c>
      <c r="N3636" s="11">
        <v>299.20100000000002</v>
      </c>
      <c r="O3636" s="11">
        <v>332.52100000000002</v>
      </c>
      <c r="P3636" s="11">
        <v>334.11500000000001</v>
      </c>
      <c r="Q3636" s="11">
        <v>283.39999999999998</v>
      </c>
      <c r="R3636" s="11">
        <v>159.81399999999999</v>
      </c>
      <c r="S3636" s="11">
        <v>186.08199999999999</v>
      </c>
      <c r="T3636" s="11">
        <v>196.559</v>
      </c>
      <c r="U3636" s="11">
        <v>166.542</v>
      </c>
      <c r="V3636" s="11">
        <v>136.386</v>
      </c>
      <c r="W3636" s="11">
        <v>81.058999999999997</v>
      </c>
      <c r="X3636" s="11">
        <v>61.807000000000002</v>
      </c>
      <c r="Y3636" s="11">
        <v>30.361999999999998</v>
      </c>
      <c r="Z3636" s="11">
        <v>14.097</v>
      </c>
      <c r="AA3636" s="11">
        <v>3.9470000000000001</v>
      </c>
      <c r="AB3636" s="11">
        <v>0.46200000000000002</v>
      </c>
      <c r="AC3636" s="11">
        <v>2.7E-2</v>
      </c>
    </row>
    <row r="3637" spans="1:29" ht="11.5" hidden="1">
      <c r="A3637" s="15">
        <v>3620</v>
      </c>
      <c r="B3637" s="13" t="s">
        <v>1059</v>
      </c>
      <c r="C3637" s="21" t="s">
        <v>1310</v>
      </c>
      <c r="D3637" s="12">
        <v>25</v>
      </c>
      <c r="E3637" s="12">
        <v>688</v>
      </c>
      <c r="F3637" s="13" t="s">
        <v>1110</v>
      </c>
      <c r="G3637" s="12">
        <v>925</v>
      </c>
      <c r="H3637" s="12">
        <v>1970</v>
      </c>
      <c r="I3637" s="11">
        <v>337.74400000000003</v>
      </c>
      <c r="J3637" s="11">
        <v>328.27100000000002</v>
      </c>
      <c r="K3637" s="11">
        <v>337.13</v>
      </c>
      <c r="L3637" s="11">
        <v>392.96199999999999</v>
      </c>
      <c r="M3637" s="11">
        <v>348.346</v>
      </c>
      <c r="N3637" s="11">
        <v>248.864</v>
      </c>
      <c r="O3637" s="11">
        <v>294.096</v>
      </c>
      <c r="P3637" s="11">
        <v>326.428</v>
      </c>
      <c r="Q3637" s="11">
        <v>327.06799999999998</v>
      </c>
      <c r="R3637" s="11">
        <v>275.99400000000003</v>
      </c>
      <c r="S3637" s="11">
        <v>153.44399999999999</v>
      </c>
      <c r="T3637" s="11">
        <v>176.11699999999999</v>
      </c>
      <c r="U3637" s="11">
        <v>182.27799999999999</v>
      </c>
      <c r="V3637" s="11">
        <v>148.88499999999999</v>
      </c>
      <c r="W3637" s="11">
        <v>113.782</v>
      </c>
      <c r="X3637" s="11">
        <v>59.213999999999999</v>
      </c>
      <c r="Y3637" s="11">
        <v>36.856000000000002</v>
      </c>
      <c r="Z3637" s="11">
        <v>13.58</v>
      </c>
      <c r="AA3637" s="11">
        <v>4.1580000000000004</v>
      </c>
      <c r="AB3637" s="11">
        <v>0.66</v>
      </c>
      <c r="AC3637" s="11">
        <v>3.9E-2</v>
      </c>
    </row>
    <row r="3638" spans="1:29" ht="11.5" hidden="1">
      <c r="A3638" s="15">
        <v>3621</v>
      </c>
      <c r="B3638" s="13" t="s">
        <v>1059</v>
      </c>
      <c r="C3638" s="21" t="s">
        <v>1310</v>
      </c>
      <c r="D3638" s="12">
        <v>25</v>
      </c>
      <c r="E3638" s="12">
        <v>688</v>
      </c>
      <c r="F3638" s="13" t="s">
        <v>1110</v>
      </c>
      <c r="G3638" s="12">
        <v>925</v>
      </c>
      <c r="H3638" s="12">
        <v>1975</v>
      </c>
      <c r="I3638" s="11">
        <v>361.25400000000002</v>
      </c>
      <c r="J3638" s="11">
        <v>335.02499999999998</v>
      </c>
      <c r="K3638" s="11">
        <v>327.05599999999998</v>
      </c>
      <c r="L3638" s="11">
        <v>335.70299999999997</v>
      </c>
      <c r="M3638" s="11">
        <v>391.07900000000001</v>
      </c>
      <c r="N3638" s="11">
        <v>346.50799999999998</v>
      </c>
      <c r="O3638" s="11">
        <v>247.16200000000001</v>
      </c>
      <c r="P3638" s="11">
        <v>291.589</v>
      </c>
      <c r="Q3638" s="11">
        <v>322.55799999999999</v>
      </c>
      <c r="R3638" s="11">
        <v>321.19099999999997</v>
      </c>
      <c r="S3638" s="11">
        <v>268.49</v>
      </c>
      <c r="T3638" s="11">
        <v>147.04499999999999</v>
      </c>
      <c r="U3638" s="11">
        <v>165.36799999999999</v>
      </c>
      <c r="V3638" s="11">
        <v>165.28800000000001</v>
      </c>
      <c r="W3638" s="11">
        <v>126.145</v>
      </c>
      <c r="X3638" s="11">
        <v>84.927999999999997</v>
      </c>
      <c r="Y3638" s="11">
        <v>36.215000000000003</v>
      </c>
      <c r="Z3638" s="11">
        <v>16.887</v>
      </c>
      <c r="AA3638" s="11">
        <v>4.1100000000000003</v>
      </c>
      <c r="AB3638" s="11">
        <v>0.72699999999999998</v>
      </c>
      <c r="AC3638" s="11">
        <v>5.8999999999999997E-2</v>
      </c>
    </row>
    <row r="3639" spans="1:29" ht="11.5" hidden="1">
      <c r="A3639" s="15">
        <v>3622</v>
      </c>
      <c r="B3639" s="13" t="s">
        <v>1059</v>
      </c>
      <c r="C3639" s="21" t="s">
        <v>1310</v>
      </c>
      <c r="D3639" s="12">
        <v>25</v>
      </c>
      <c r="E3639" s="12">
        <v>688</v>
      </c>
      <c r="F3639" s="13" t="s">
        <v>1110</v>
      </c>
      <c r="G3639" s="12">
        <v>925</v>
      </c>
      <c r="H3639" s="12">
        <v>1980</v>
      </c>
      <c r="I3639" s="11">
        <v>381.721</v>
      </c>
      <c r="J3639" s="11">
        <v>360.08800000000002</v>
      </c>
      <c r="K3639" s="11">
        <v>334.99400000000003</v>
      </c>
      <c r="L3639" s="11">
        <v>326.92599999999999</v>
      </c>
      <c r="M3639" s="11">
        <v>335.322</v>
      </c>
      <c r="N3639" s="11">
        <v>390.35199999999998</v>
      </c>
      <c r="O3639" s="11">
        <v>345.55700000000002</v>
      </c>
      <c r="P3639" s="11">
        <v>246.13800000000001</v>
      </c>
      <c r="Q3639" s="11">
        <v>289.41300000000001</v>
      </c>
      <c r="R3639" s="11">
        <v>318.19200000000001</v>
      </c>
      <c r="S3639" s="11">
        <v>313.88200000000001</v>
      </c>
      <c r="T3639" s="11">
        <v>258.82600000000002</v>
      </c>
      <c r="U3639" s="11">
        <v>139.03200000000001</v>
      </c>
      <c r="V3639" s="11">
        <v>151.12799999999999</v>
      </c>
      <c r="W3639" s="11">
        <v>141.41200000000001</v>
      </c>
      <c r="X3639" s="11">
        <v>95.611000000000004</v>
      </c>
      <c r="Y3639" s="11">
        <v>52.987000000000002</v>
      </c>
      <c r="Z3639" s="11">
        <v>16.709</v>
      </c>
      <c r="AA3639" s="11">
        <v>5.0970000000000004</v>
      </c>
      <c r="AB3639" s="11">
        <v>0.72099999999999997</v>
      </c>
      <c r="AC3639" s="11">
        <v>6.6000000000000003E-2</v>
      </c>
    </row>
    <row r="3640" spans="1:29" ht="11.5" hidden="1">
      <c r="A3640" s="15">
        <v>3623</v>
      </c>
      <c r="B3640" s="13" t="s">
        <v>1059</v>
      </c>
      <c r="C3640" s="21" t="s">
        <v>1310</v>
      </c>
      <c r="D3640" s="12">
        <v>25</v>
      </c>
      <c r="E3640" s="12">
        <v>688</v>
      </c>
      <c r="F3640" s="13" t="s">
        <v>1110</v>
      </c>
      <c r="G3640" s="12">
        <v>925</v>
      </c>
      <c r="H3640" s="12">
        <v>1985</v>
      </c>
      <c r="I3640" s="11">
        <v>373.262</v>
      </c>
      <c r="J3640" s="11">
        <v>379.93799999999999</v>
      </c>
      <c r="K3640" s="11">
        <v>359.34500000000003</v>
      </c>
      <c r="L3640" s="11">
        <v>334.18200000000002</v>
      </c>
      <c r="M3640" s="11">
        <v>325.87599999999998</v>
      </c>
      <c r="N3640" s="11">
        <v>334.02499999999998</v>
      </c>
      <c r="O3640" s="11">
        <v>388.61399999999998</v>
      </c>
      <c r="P3640" s="11">
        <v>343.50200000000001</v>
      </c>
      <c r="Q3640" s="11">
        <v>243.797</v>
      </c>
      <c r="R3640" s="11">
        <v>284.98500000000001</v>
      </c>
      <c r="S3640" s="11">
        <v>310.51499999999999</v>
      </c>
      <c r="T3640" s="11">
        <v>302.32</v>
      </c>
      <c r="U3640" s="11">
        <v>244.57599999999999</v>
      </c>
      <c r="V3640" s="11">
        <v>127.004</v>
      </c>
      <c r="W3640" s="11">
        <v>129.387</v>
      </c>
      <c r="X3640" s="11">
        <v>107.601</v>
      </c>
      <c r="Y3640" s="11">
        <v>60.048000000000002</v>
      </c>
      <c r="Z3640" s="11">
        <v>24.629000000000001</v>
      </c>
      <c r="AA3640" s="11">
        <v>5.0810000000000004</v>
      </c>
      <c r="AB3640" s="11">
        <v>0.89400000000000002</v>
      </c>
      <c r="AC3640" s="11">
        <v>6.5000000000000002E-2</v>
      </c>
    </row>
    <row r="3641" spans="1:29" ht="11.5" hidden="1">
      <c r="A3641" s="15">
        <v>3624</v>
      </c>
      <c r="B3641" s="13" t="s">
        <v>1059</v>
      </c>
      <c r="C3641" s="21" t="s">
        <v>1310</v>
      </c>
      <c r="D3641" s="12">
        <v>25</v>
      </c>
      <c r="E3641" s="12">
        <v>688</v>
      </c>
      <c r="F3641" s="13" t="s">
        <v>1110</v>
      </c>
      <c r="G3641" s="12">
        <v>925</v>
      </c>
      <c r="H3641" s="12">
        <v>1990</v>
      </c>
      <c r="I3641" s="11">
        <v>355.89499999999998</v>
      </c>
      <c r="J3641" s="11">
        <v>371.09699999999998</v>
      </c>
      <c r="K3641" s="11">
        <v>378.54700000000003</v>
      </c>
      <c r="L3641" s="11">
        <v>357.916</v>
      </c>
      <c r="M3641" s="11">
        <v>332.59300000000002</v>
      </c>
      <c r="N3641" s="11">
        <v>324.12200000000001</v>
      </c>
      <c r="O3641" s="11">
        <v>331.923</v>
      </c>
      <c r="P3641" s="11">
        <v>385.82499999999999</v>
      </c>
      <c r="Q3641" s="11">
        <v>340.09100000000001</v>
      </c>
      <c r="R3641" s="11">
        <v>239.81</v>
      </c>
      <c r="S3641" s="11">
        <v>277.97199999999998</v>
      </c>
      <c r="T3641" s="11">
        <v>299.18299999999999</v>
      </c>
      <c r="U3641" s="11">
        <v>286.06700000000001</v>
      </c>
      <c r="V3641" s="11">
        <v>224.24799999999999</v>
      </c>
      <c r="W3641" s="11">
        <v>109.277</v>
      </c>
      <c r="X3641" s="11">
        <v>99.197000000000003</v>
      </c>
      <c r="Y3641" s="11">
        <v>68.564999999999998</v>
      </c>
      <c r="Z3641" s="11">
        <v>28.638999999999999</v>
      </c>
      <c r="AA3641" s="11">
        <v>7.6790000000000003</v>
      </c>
      <c r="AB3641" s="11">
        <v>0.89900000000000002</v>
      </c>
      <c r="AC3641" s="11">
        <v>0.08</v>
      </c>
    </row>
    <row r="3642" spans="1:29" ht="11.5" hidden="1">
      <c r="A3642" s="15">
        <v>3625</v>
      </c>
      <c r="B3642" s="13" t="s">
        <v>1059</v>
      </c>
      <c r="C3642" s="21" t="s">
        <v>1310</v>
      </c>
      <c r="D3642" s="12">
        <v>25</v>
      </c>
      <c r="E3642" s="12">
        <v>688</v>
      </c>
      <c r="F3642" s="13" t="s">
        <v>1110</v>
      </c>
      <c r="G3642" s="12">
        <v>925</v>
      </c>
      <c r="H3642" s="12">
        <v>1995</v>
      </c>
      <c r="I3642" s="11">
        <v>326.15300000000002</v>
      </c>
      <c r="J3642" s="11">
        <v>362.17500000000001</v>
      </c>
      <c r="K3642" s="11">
        <v>377.68700000000001</v>
      </c>
      <c r="L3642" s="11">
        <v>385.25099999999998</v>
      </c>
      <c r="M3642" s="11">
        <v>364.44499999999999</v>
      </c>
      <c r="N3642" s="11">
        <v>338.28199999999998</v>
      </c>
      <c r="O3642" s="11">
        <v>329.25099999999998</v>
      </c>
      <c r="P3642" s="11">
        <v>337.32</v>
      </c>
      <c r="Q3642" s="11">
        <v>389.37200000000001</v>
      </c>
      <c r="R3642" s="11">
        <v>339.65800000000002</v>
      </c>
      <c r="S3642" s="11">
        <v>238.376</v>
      </c>
      <c r="T3642" s="11">
        <v>274.46899999999999</v>
      </c>
      <c r="U3642" s="11">
        <v>290.47699999999998</v>
      </c>
      <c r="V3642" s="11">
        <v>268.54500000000002</v>
      </c>
      <c r="W3642" s="11">
        <v>197.25899999999999</v>
      </c>
      <c r="X3642" s="11">
        <v>86.343999999999994</v>
      </c>
      <c r="Y3642" s="11">
        <v>65.021000000000001</v>
      </c>
      <c r="Z3642" s="11">
        <v>33.143999999999998</v>
      </c>
      <c r="AA3642" s="11">
        <v>8.923</v>
      </c>
      <c r="AB3642" s="11">
        <v>1.359</v>
      </c>
      <c r="AC3642" s="11">
        <v>8.1000000000000003E-2</v>
      </c>
    </row>
    <row r="3643" spans="1:29" ht="11.5" hidden="1">
      <c r="A3643" s="15">
        <v>3626</v>
      </c>
      <c r="B3643" s="13" t="s">
        <v>1059</v>
      </c>
      <c r="C3643" s="21" t="s">
        <v>1310</v>
      </c>
      <c r="D3643" s="12">
        <v>25</v>
      </c>
      <c r="E3643" s="12">
        <v>688</v>
      </c>
      <c r="F3643" s="13" t="s">
        <v>1110</v>
      </c>
      <c r="G3643" s="12">
        <v>925</v>
      </c>
      <c r="H3643" s="12">
        <v>2000</v>
      </c>
      <c r="I3643" s="11">
        <v>291.84699999999998</v>
      </c>
      <c r="J3643" s="11">
        <v>317.90300000000002</v>
      </c>
      <c r="K3643" s="11">
        <v>337.89600000000002</v>
      </c>
      <c r="L3643" s="11">
        <v>329.82799999999997</v>
      </c>
      <c r="M3643" s="11">
        <v>339.71300000000002</v>
      </c>
      <c r="N3643" s="11">
        <v>330.23599999999999</v>
      </c>
      <c r="O3643" s="11">
        <v>312.18</v>
      </c>
      <c r="P3643" s="11">
        <v>309.36200000000002</v>
      </c>
      <c r="Q3643" s="11">
        <v>323.71699999999998</v>
      </c>
      <c r="R3643" s="11">
        <v>377.29199999999997</v>
      </c>
      <c r="S3643" s="11">
        <v>327.995</v>
      </c>
      <c r="T3643" s="11">
        <v>227.643</v>
      </c>
      <c r="U3643" s="11">
        <v>258.82600000000002</v>
      </c>
      <c r="V3643" s="11">
        <v>266.07900000000001</v>
      </c>
      <c r="W3643" s="11">
        <v>231.50399999999999</v>
      </c>
      <c r="X3643" s="11">
        <v>151.53100000000001</v>
      </c>
      <c r="Y3643" s="11">
        <v>54.991999999999997</v>
      </c>
      <c r="Z3643" s="11">
        <v>31.056000000000001</v>
      </c>
      <c r="AA3643" s="11">
        <v>10.316000000000001</v>
      </c>
      <c r="AB3643" s="11">
        <v>1.5640000000000001</v>
      </c>
      <c r="AC3643" s="11">
        <v>0.11899999999999999</v>
      </c>
    </row>
    <row r="3644" spans="1:29" ht="11.5" hidden="1">
      <c r="A3644" s="15">
        <v>3627</v>
      </c>
      <c r="B3644" s="13" t="s">
        <v>1059</v>
      </c>
      <c r="C3644" s="21" t="s">
        <v>1310</v>
      </c>
      <c r="D3644" s="12">
        <v>25</v>
      </c>
      <c r="E3644" s="12">
        <v>688</v>
      </c>
      <c r="F3644" s="13" t="s">
        <v>1110</v>
      </c>
      <c r="G3644" s="12">
        <v>925</v>
      </c>
      <c r="H3644" s="12">
        <v>2005</v>
      </c>
      <c r="I3644" s="11">
        <v>259.83699999999999</v>
      </c>
      <c r="J3644" s="11">
        <v>274.887</v>
      </c>
      <c r="K3644" s="11">
        <v>301.34300000000002</v>
      </c>
      <c r="L3644" s="11">
        <v>325.28100000000001</v>
      </c>
      <c r="M3644" s="11">
        <v>317.80599999999998</v>
      </c>
      <c r="N3644" s="11">
        <v>329.00799999999998</v>
      </c>
      <c r="O3644" s="11">
        <v>320.435</v>
      </c>
      <c r="P3644" s="11">
        <v>300.80200000000002</v>
      </c>
      <c r="Q3644" s="11">
        <v>295.96800000000002</v>
      </c>
      <c r="R3644" s="11">
        <v>308.255</v>
      </c>
      <c r="S3644" s="11">
        <v>363.03399999999999</v>
      </c>
      <c r="T3644" s="11">
        <v>314.91399999999999</v>
      </c>
      <c r="U3644" s="11">
        <v>213.69300000000001</v>
      </c>
      <c r="V3644" s="11">
        <v>235.965</v>
      </c>
      <c r="W3644" s="11">
        <v>227.625</v>
      </c>
      <c r="X3644" s="11">
        <v>175.24799999999999</v>
      </c>
      <c r="Y3644" s="11">
        <v>93.173000000000002</v>
      </c>
      <c r="Z3644" s="11">
        <v>24.754999999999999</v>
      </c>
      <c r="AA3644" s="11">
        <v>8.952</v>
      </c>
      <c r="AB3644" s="11">
        <v>1.64</v>
      </c>
      <c r="AC3644" s="11">
        <v>0.127</v>
      </c>
    </row>
    <row r="3645" spans="1:29" ht="11.5" hidden="1">
      <c r="A3645" s="15">
        <v>3628</v>
      </c>
      <c r="B3645" s="13" t="s">
        <v>1059</v>
      </c>
      <c r="C3645" s="21" t="s">
        <v>1310</v>
      </c>
      <c r="D3645" s="12">
        <v>25</v>
      </c>
      <c r="E3645" s="12">
        <v>688</v>
      </c>
      <c r="F3645" s="13" t="s">
        <v>1110</v>
      </c>
      <c r="G3645" s="12">
        <v>925</v>
      </c>
      <c r="H3645" s="12">
        <v>2010</v>
      </c>
      <c r="I3645" s="11">
        <v>236.83699999999999</v>
      </c>
      <c r="J3645" s="11">
        <v>254.041</v>
      </c>
      <c r="K3645" s="11">
        <v>264.56</v>
      </c>
      <c r="L3645" s="11">
        <v>287.27100000000002</v>
      </c>
      <c r="M3645" s="11">
        <v>309.125</v>
      </c>
      <c r="N3645" s="11">
        <v>302.24799999999999</v>
      </c>
      <c r="O3645" s="11">
        <v>316.00200000000001</v>
      </c>
      <c r="P3645" s="11">
        <v>310.78300000000002</v>
      </c>
      <c r="Q3645" s="11">
        <v>294.51400000000001</v>
      </c>
      <c r="R3645" s="11">
        <v>291.65300000000002</v>
      </c>
      <c r="S3645" s="11">
        <v>302.67700000000002</v>
      </c>
      <c r="T3645" s="11">
        <v>351.32799999999997</v>
      </c>
      <c r="U3645" s="11">
        <v>299.52499999999998</v>
      </c>
      <c r="V3645" s="11">
        <v>200.477</v>
      </c>
      <c r="W3645" s="11">
        <v>212.62299999999999</v>
      </c>
      <c r="X3645" s="11">
        <v>183.96100000000001</v>
      </c>
      <c r="Y3645" s="11">
        <v>115.105</v>
      </c>
      <c r="Z3645" s="11">
        <v>43.542000000000002</v>
      </c>
      <c r="AA3645" s="11">
        <v>7.0529999999999999</v>
      </c>
      <c r="AB3645" s="11">
        <v>1.3440000000000001</v>
      </c>
      <c r="AC3645" s="11">
        <v>0.12</v>
      </c>
    </row>
    <row r="3646" spans="1:29" ht="11.5" hidden="1">
      <c r="A3646" s="15">
        <v>3629</v>
      </c>
      <c r="B3646" s="13" t="s">
        <v>1059</v>
      </c>
      <c r="C3646" s="21" t="s">
        <v>1310</v>
      </c>
      <c r="D3646" s="12">
        <v>25</v>
      </c>
      <c r="E3646" s="12">
        <v>688</v>
      </c>
      <c r="F3646" s="13" t="s">
        <v>1110</v>
      </c>
      <c r="G3646" s="12">
        <v>925</v>
      </c>
      <c r="H3646" s="12">
        <v>2015</v>
      </c>
      <c r="I3646" s="11">
        <v>210.66200000000001</v>
      </c>
      <c r="J3646" s="11">
        <v>235.042</v>
      </c>
      <c r="K3646" s="11">
        <v>247.48500000000001</v>
      </c>
      <c r="L3646" s="11">
        <v>254.726</v>
      </c>
      <c r="M3646" s="11">
        <v>276.22899999999998</v>
      </c>
      <c r="N3646" s="11">
        <v>299.08699999999999</v>
      </c>
      <c r="O3646" s="11">
        <v>294.76299999999998</v>
      </c>
      <c r="P3646" s="11">
        <v>311.51400000000001</v>
      </c>
      <c r="Q3646" s="11">
        <v>309.32600000000002</v>
      </c>
      <c r="R3646" s="11">
        <v>294.58999999999997</v>
      </c>
      <c r="S3646" s="11">
        <v>291.40100000000001</v>
      </c>
      <c r="T3646" s="11">
        <v>300.346</v>
      </c>
      <c r="U3646" s="11">
        <v>342.94799999999998</v>
      </c>
      <c r="V3646" s="11">
        <v>286.83999999999997</v>
      </c>
      <c r="W3646" s="11">
        <v>186.63200000000001</v>
      </c>
      <c r="X3646" s="11">
        <v>180.61699999999999</v>
      </c>
      <c r="Y3646" s="11">
        <v>131.03700000000001</v>
      </c>
      <c r="Z3646" s="11">
        <v>58.191000000000003</v>
      </c>
      <c r="AA3646" s="11">
        <v>13.085000000000001</v>
      </c>
      <c r="AB3646" s="11">
        <v>1.087</v>
      </c>
      <c r="AC3646" s="11">
        <v>9.7000000000000003E-2</v>
      </c>
    </row>
    <row r="3647" spans="1:29" ht="11.5" hidden="1">
      <c r="A3647" s="15">
        <v>3630</v>
      </c>
      <c r="B3647" s="13" t="s">
        <v>1059</v>
      </c>
      <c r="C3647" s="21" t="s">
        <v>1310</v>
      </c>
      <c r="D3647" s="12">
        <v>25</v>
      </c>
      <c r="E3647" s="12">
        <v>688</v>
      </c>
      <c r="F3647" s="13" t="s">
        <v>1110</v>
      </c>
      <c r="G3647" s="12">
        <v>925</v>
      </c>
      <c r="H3647" s="12">
        <v>2020</v>
      </c>
      <c r="I3647" s="11">
        <v>202.346</v>
      </c>
      <c r="J3647" s="11">
        <v>210.98099999999999</v>
      </c>
      <c r="K3647" s="11">
        <v>235.173</v>
      </c>
      <c r="L3647" s="11">
        <v>248.00299999999999</v>
      </c>
      <c r="M3647" s="11">
        <v>256.06599999999997</v>
      </c>
      <c r="N3647" s="11">
        <v>277.78899999999999</v>
      </c>
      <c r="O3647" s="11">
        <v>300.07499999999999</v>
      </c>
      <c r="P3647" s="11">
        <v>294.98399999999998</v>
      </c>
      <c r="Q3647" s="11">
        <v>310.65100000000001</v>
      </c>
      <c r="R3647" s="11">
        <v>307.00099999999998</v>
      </c>
      <c r="S3647" s="11">
        <v>290.32</v>
      </c>
      <c r="T3647" s="11">
        <v>284.50099999999998</v>
      </c>
      <c r="U3647" s="11">
        <v>289.16199999999998</v>
      </c>
      <c r="V3647" s="11">
        <v>322.78100000000001</v>
      </c>
      <c r="W3647" s="11">
        <v>259.12799999999999</v>
      </c>
      <c r="X3647" s="11">
        <v>155.20599999999999</v>
      </c>
      <c r="Y3647" s="11">
        <v>125.86199999999999</v>
      </c>
      <c r="Z3647" s="11">
        <v>66.891999999999996</v>
      </c>
      <c r="AA3647" s="11">
        <v>18.588999999999999</v>
      </c>
      <c r="AB3647" s="11">
        <v>2.1280000000000001</v>
      </c>
      <c r="AC3647" s="11">
        <v>8.1000000000000003E-2</v>
      </c>
    </row>
    <row r="3648" spans="1:29" ht="11.5" hidden="1">
      <c r="A3648" s="15">
        <v>3631</v>
      </c>
      <c r="B3648" s="13" t="s">
        <v>1059</v>
      </c>
      <c r="C3648" s="21" t="s">
        <v>1311</v>
      </c>
      <c r="D3648" s="12"/>
      <c r="E3648" s="12">
        <v>705</v>
      </c>
      <c r="F3648" s="13" t="s">
        <v>1110</v>
      </c>
      <c r="G3648" s="12">
        <v>925</v>
      </c>
      <c r="H3648" s="12">
        <v>1950</v>
      </c>
      <c r="I3648" s="11">
        <v>73.599000000000004</v>
      </c>
      <c r="J3648" s="11">
        <v>62.098999999999997</v>
      </c>
      <c r="K3648" s="11">
        <v>63.201000000000001</v>
      </c>
      <c r="L3648" s="11">
        <v>66.799000000000007</v>
      </c>
      <c r="M3648" s="11">
        <v>68.400999999999996</v>
      </c>
      <c r="N3648" s="11">
        <v>64.8</v>
      </c>
      <c r="O3648" s="11">
        <v>39.9</v>
      </c>
      <c r="P3648" s="11">
        <v>52.698999999999998</v>
      </c>
      <c r="Q3648" s="11">
        <v>56.6</v>
      </c>
      <c r="R3648" s="11">
        <v>52.7</v>
      </c>
      <c r="S3648" s="11">
        <v>46.598999999999997</v>
      </c>
      <c r="T3648" s="11">
        <v>35.200000000000003</v>
      </c>
      <c r="U3648" s="11">
        <v>29.300999999999998</v>
      </c>
      <c r="V3648" s="11">
        <v>22.401</v>
      </c>
      <c r="W3648" s="11">
        <v>14.801</v>
      </c>
      <c r="X3648" s="11">
        <v>11.099</v>
      </c>
      <c r="Y3648" s="11">
        <v>5.5449999999999999</v>
      </c>
      <c r="Z3648" s="11">
        <v>2.375</v>
      </c>
      <c r="AA3648" s="11">
        <v>0.65900000000000003</v>
      </c>
      <c r="AB3648" s="11">
        <v>0.106</v>
      </c>
      <c r="AC3648" s="11">
        <v>8.9999999999999993E-3</v>
      </c>
    </row>
    <row r="3649" spans="1:29" ht="11.5" hidden="1">
      <c r="A3649" s="15">
        <v>3632</v>
      </c>
      <c r="B3649" s="13" t="s">
        <v>1059</v>
      </c>
      <c r="C3649" s="21" t="s">
        <v>1311</v>
      </c>
      <c r="D3649" s="12"/>
      <c r="E3649" s="12">
        <v>705</v>
      </c>
      <c r="F3649" s="13" t="s">
        <v>1110</v>
      </c>
      <c r="G3649" s="12">
        <v>925</v>
      </c>
      <c r="H3649" s="12">
        <v>1955</v>
      </c>
      <c r="I3649" s="11">
        <v>73.769000000000005</v>
      </c>
      <c r="J3649" s="11">
        <v>72.885999999999996</v>
      </c>
      <c r="K3649" s="11">
        <v>61.683999999999997</v>
      </c>
      <c r="L3649" s="11">
        <v>61.762999999999998</v>
      </c>
      <c r="M3649" s="11">
        <v>64.284000000000006</v>
      </c>
      <c r="N3649" s="11">
        <v>66.001000000000005</v>
      </c>
      <c r="O3649" s="11">
        <v>62.845999999999997</v>
      </c>
      <c r="P3649" s="11">
        <v>38.478000000000002</v>
      </c>
      <c r="Q3649" s="11">
        <v>51.113</v>
      </c>
      <c r="R3649" s="11">
        <v>54.613999999999997</v>
      </c>
      <c r="S3649" s="11">
        <v>50.290999999999997</v>
      </c>
      <c r="T3649" s="11">
        <v>43.744</v>
      </c>
      <c r="U3649" s="11">
        <v>32.262999999999998</v>
      </c>
      <c r="V3649" s="11">
        <v>25.756</v>
      </c>
      <c r="W3649" s="11">
        <v>18.161000000000001</v>
      </c>
      <c r="X3649" s="11">
        <v>10.315</v>
      </c>
      <c r="Y3649" s="11">
        <v>6.0330000000000004</v>
      </c>
      <c r="Z3649" s="11">
        <v>2.0779999999999998</v>
      </c>
      <c r="AA3649" s="11">
        <v>0.55200000000000005</v>
      </c>
      <c r="AB3649" s="11">
        <v>8.2000000000000003E-2</v>
      </c>
      <c r="AC3649" s="11">
        <v>8.0000000000000002E-3</v>
      </c>
    </row>
    <row r="3650" spans="1:29" ht="11.5" hidden="1">
      <c r="A3650" s="15">
        <v>3633</v>
      </c>
      <c r="B3650" s="13" t="s">
        <v>1059</v>
      </c>
      <c r="C3650" s="21" t="s">
        <v>1311</v>
      </c>
      <c r="D3650" s="12"/>
      <c r="E3650" s="12">
        <v>705</v>
      </c>
      <c r="F3650" s="13" t="s">
        <v>1110</v>
      </c>
      <c r="G3650" s="12">
        <v>925</v>
      </c>
      <c r="H3650" s="12">
        <v>1960</v>
      </c>
      <c r="I3650" s="11">
        <v>68.731999999999999</v>
      </c>
      <c r="J3650" s="11">
        <v>73.183999999999997</v>
      </c>
      <c r="K3650" s="11">
        <v>72.504999999999995</v>
      </c>
      <c r="L3650" s="11">
        <v>59.921999999999997</v>
      </c>
      <c r="M3650" s="11">
        <v>60.783000000000001</v>
      </c>
      <c r="N3650" s="11">
        <v>63.966000000000001</v>
      </c>
      <c r="O3650" s="11">
        <v>65.486000000000004</v>
      </c>
      <c r="P3650" s="11">
        <v>61.850999999999999</v>
      </c>
      <c r="Q3650" s="11">
        <v>37.427</v>
      </c>
      <c r="R3650" s="11">
        <v>49.134999999999998</v>
      </c>
      <c r="S3650" s="11">
        <v>51.811</v>
      </c>
      <c r="T3650" s="11">
        <v>47.11</v>
      </c>
      <c r="U3650" s="11">
        <v>40.353999999999999</v>
      </c>
      <c r="V3650" s="11">
        <v>28.818000000000001</v>
      </c>
      <c r="W3650" s="11">
        <v>21.677</v>
      </c>
      <c r="X3650" s="11">
        <v>13.946</v>
      </c>
      <c r="Y3650" s="11">
        <v>6.86</v>
      </c>
      <c r="Z3650" s="11">
        <v>2.4020000000000001</v>
      </c>
      <c r="AA3650" s="11">
        <v>0.51500000000000001</v>
      </c>
      <c r="AB3650" s="11">
        <v>7.3999999999999996E-2</v>
      </c>
      <c r="AC3650" s="11">
        <v>7.0000000000000001E-3</v>
      </c>
    </row>
    <row r="3651" spans="1:29" ht="11.5" hidden="1">
      <c r="A3651" s="15">
        <v>3634</v>
      </c>
      <c r="B3651" s="13" t="s">
        <v>1059</v>
      </c>
      <c r="C3651" s="21" t="s">
        <v>1311</v>
      </c>
      <c r="D3651" s="12"/>
      <c r="E3651" s="12">
        <v>705</v>
      </c>
      <c r="F3651" s="13" t="s">
        <v>1110</v>
      </c>
      <c r="G3651" s="12">
        <v>925</v>
      </c>
      <c r="H3651" s="12">
        <v>1965</v>
      </c>
      <c r="I3651" s="11">
        <v>67.242999999999995</v>
      </c>
      <c r="J3651" s="11">
        <v>67.096000000000004</v>
      </c>
      <c r="K3651" s="11">
        <v>72.700999999999993</v>
      </c>
      <c r="L3651" s="11">
        <v>70.111999999999995</v>
      </c>
      <c r="M3651" s="11">
        <v>58.999000000000002</v>
      </c>
      <c r="N3651" s="11">
        <v>59.796999999999997</v>
      </c>
      <c r="O3651" s="11">
        <v>62.898000000000003</v>
      </c>
      <c r="P3651" s="11">
        <v>64.204999999999998</v>
      </c>
      <c r="Q3651" s="11">
        <v>60.524999999999999</v>
      </c>
      <c r="R3651" s="11">
        <v>36.191000000000003</v>
      </c>
      <c r="S3651" s="11">
        <v>47.197000000000003</v>
      </c>
      <c r="T3651" s="11">
        <v>49.203000000000003</v>
      </c>
      <c r="U3651" s="11">
        <v>43.904000000000003</v>
      </c>
      <c r="V3651" s="11">
        <v>36.406999999999996</v>
      </c>
      <c r="W3651" s="11">
        <v>24.402000000000001</v>
      </c>
      <c r="X3651" s="11">
        <v>16.602</v>
      </c>
      <c r="Y3651" s="11">
        <v>8.1539999999999999</v>
      </c>
      <c r="Z3651" s="11">
        <v>2.8450000000000002</v>
      </c>
      <c r="AA3651" s="11">
        <v>0.621</v>
      </c>
      <c r="AB3651" s="11">
        <v>7.2999999999999995E-2</v>
      </c>
      <c r="AC3651" s="11">
        <v>6.0000000000000001E-3</v>
      </c>
    </row>
    <row r="3652" spans="1:29" ht="11.5" hidden="1">
      <c r="A3652" s="15">
        <v>3635</v>
      </c>
      <c r="B3652" s="13" t="s">
        <v>1059</v>
      </c>
      <c r="C3652" s="21" t="s">
        <v>1311</v>
      </c>
      <c r="D3652" s="12"/>
      <c r="E3652" s="12">
        <v>705</v>
      </c>
      <c r="F3652" s="13" t="s">
        <v>1110</v>
      </c>
      <c r="G3652" s="12">
        <v>925</v>
      </c>
      <c r="H3652" s="12">
        <v>1970</v>
      </c>
      <c r="I3652" s="11">
        <v>65.337000000000003</v>
      </c>
      <c r="J3652" s="11">
        <v>66.84</v>
      </c>
      <c r="K3652" s="11">
        <v>64.745999999999995</v>
      </c>
      <c r="L3652" s="11">
        <v>71.777000000000001</v>
      </c>
      <c r="M3652" s="11">
        <v>68.042000000000002</v>
      </c>
      <c r="N3652" s="11">
        <v>55.834000000000003</v>
      </c>
      <c r="O3652" s="11">
        <v>58.36</v>
      </c>
      <c r="P3652" s="11">
        <v>61.457000000000001</v>
      </c>
      <c r="Q3652" s="11">
        <v>62.686999999999998</v>
      </c>
      <c r="R3652" s="11">
        <v>59.055</v>
      </c>
      <c r="S3652" s="11">
        <v>35.234999999999999</v>
      </c>
      <c r="T3652" s="11">
        <v>45.52</v>
      </c>
      <c r="U3652" s="11">
        <v>46.423000000000002</v>
      </c>
      <c r="V3652" s="11">
        <v>39.207999999999998</v>
      </c>
      <c r="W3652" s="11">
        <v>30.689</v>
      </c>
      <c r="X3652" s="11">
        <v>17.199000000000002</v>
      </c>
      <c r="Y3652" s="11">
        <v>8.7669999999999995</v>
      </c>
      <c r="Z3652" s="11">
        <v>3.44</v>
      </c>
      <c r="AA3652" s="11">
        <v>0.748</v>
      </c>
      <c r="AB3652" s="11">
        <v>8.8999999999999996E-2</v>
      </c>
      <c r="AC3652" s="11">
        <v>6.0000000000000001E-3</v>
      </c>
    </row>
    <row r="3653" spans="1:29" ht="11.5" hidden="1">
      <c r="A3653" s="15">
        <v>3636</v>
      </c>
      <c r="B3653" s="13" t="s">
        <v>1059</v>
      </c>
      <c r="C3653" s="21" t="s">
        <v>1311</v>
      </c>
      <c r="D3653" s="12"/>
      <c r="E3653" s="12">
        <v>705</v>
      </c>
      <c r="F3653" s="13" t="s">
        <v>1110</v>
      </c>
      <c r="G3653" s="12">
        <v>925</v>
      </c>
      <c r="H3653" s="12">
        <v>1975</v>
      </c>
      <c r="I3653" s="11">
        <v>68.028000000000006</v>
      </c>
      <c r="J3653" s="11">
        <v>65.813000000000002</v>
      </c>
      <c r="K3653" s="11">
        <v>67.402000000000001</v>
      </c>
      <c r="L3653" s="11">
        <v>65.293999999999997</v>
      </c>
      <c r="M3653" s="11">
        <v>72.200999999999993</v>
      </c>
      <c r="N3653" s="11">
        <v>68.411000000000001</v>
      </c>
      <c r="O3653" s="11">
        <v>56.097999999999999</v>
      </c>
      <c r="P3653" s="11">
        <v>58.497999999999998</v>
      </c>
      <c r="Q3653" s="11">
        <v>61.399000000000001</v>
      </c>
      <c r="R3653" s="11">
        <v>62.201999999999998</v>
      </c>
      <c r="S3653" s="11">
        <v>58.023000000000003</v>
      </c>
      <c r="T3653" s="11">
        <v>34.393999999999998</v>
      </c>
      <c r="U3653" s="11">
        <v>43.496000000000002</v>
      </c>
      <c r="V3653" s="11">
        <v>43.002000000000002</v>
      </c>
      <c r="W3653" s="11">
        <v>34.204000000000001</v>
      </c>
      <c r="X3653" s="11">
        <v>24.204999999999998</v>
      </c>
      <c r="Y3653" s="11">
        <v>10.654</v>
      </c>
      <c r="Z3653" s="11">
        <v>3.7959999999999998</v>
      </c>
      <c r="AA3653" s="11">
        <v>0.93300000000000005</v>
      </c>
      <c r="AB3653" s="11">
        <v>0.109</v>
      </c>
      <c r="AC3653" s="11">
        <v>8.0000000000000002E-3</v>
      </c>
    </row>
    <row r="3654" spans="1:29" ht="11.5" hidden="1">
      <c r="A3654" s="15">
        <v>3637</v>
      </c>
      <c r="B3654" s="13" t="s">
        <v>1059</v>
      </c>
      <c r="C3654" s="21" t="s">
        <v>1311</v>
      </c>
      <c r="D3654" s="12"/>
      <c r="E3654" s="12">
        <v>705</v>
      </c>
      <c r="F3654" s="13" t="s">
        <v>1110</v>
      </c>
      <c r="G3654" s="12">
        <v>925</v>
      </c>
      <c r="H3654" s="12">
        <v>1980</v>
      </c>
      <c r="I3654" s="11">
        <v>72.241</v>
      </c>
      <c r="J3654" s="11">
        <v>68.793999999999997</v>
      </c>
      <c r="K3654" s="11">
        <v>66.683000000000007</v>
      </c>
      <c r="L3654" s="11">
        <v>69.451999999999998</v>
      </c>
      <c r="M3654" s="11">
        <v>73.605999999999995</v>
      </c>
      <c r="N3654" s="11">
        <v>76.238</v>
      </c>
      <c r="O3654" s="11">
        <v>66.537000000000006</v>
      </c>
      <c r="P3654" s="11">
        <v>53.636000000000003</v>
      </c>
      <c r="Q3654" s="11">
        <v>59.116999999999997</v>
      </c>
      <c r="R3654" s="11">
        <v>61.284999999999997</v>
      </c>
      <c r="S3654" s="11">
        <v>61.642000000000003</v>
      </c>
      <c r="T3654" s="11">
        <v>57.082999999999998</v>
      </c>
      <c r="U3654" s="11">
        <v>33.658000000000001</v>
      </c>
      <c r="V3654" s="11">
        <v>41.252000000000002</v>
      </c>
      <c r="W3654" s="11">
        <v>38.279000000000003</v>
      </c>
      <c r="X3654" s="11">
        <v>26.867999999999999</v>
      </c>
      <c r="Y3654" s="11">
        <v>16.934000000000001</v>
      </c>
      <c r="Z3654" s="11">
        <v>4.8</v>
      </c>
      <c r="AA3654" s="11">
        <v>1.075</v>
      </c>
      <c r="AB3654" s="11">
        <v>0.14299999999999999</v>
      </c>
      <c r="AC3654" s="11">
        <v>0.01</v>
      </c>
    </row>
    <row r="3655" spans="1:29" ht="11.5" hidden="1">
      <c r="A3655" s="15">
        <v>3638</v>
      </c>
      <c r="B3655" s="13" t="s">
        <v>1059</v>
      </c>
      <c r="C3655" s="21" t="s">
        <v>1311</v>
      </c>
      <c r="D3655" s="12"/>
      <c r="E3655" s="12">
        <v>705</v>
      </c>
      <c r="F3655" s="13" t="s">
        <v>1110</v>
      </c>
      <c r="G3655" s="12">
        <v>925</v>
      </c>
      <c r="H3655" s="12">
        <v>1985</v>
      </c>
      <c r="I3655" s="11">
        <v>69.168999999999997</v>
      </c>
      <c r="J3655" s="11">
        <v>72.519000000000005</v>
      </c>
      <c r="K3655" s="11">
        <v>68.570999999999998</v>
      </c>
      <c r="L3655" s="11">
        <v>71.066000000000003</v>
      </c>
      <c r="M3655" s="11">
        <v>74.58</v>
      </c>
      <c r="N3655" s="11">
        <v>77.933000000000007</v>
      </c>
      <c r="O3655" s="11">
        <v>80.626999999999995</v>
      </c>
      <c r="P3655" s="11">
        <v>65.043000000000006</v>
      </c>
      <c r="Q3655" s="11">
        <v>60.252000000000002</v>
      </c>
      <c r="R3655" s="11">
        <v>59.093000000000004</v>
      </c>
      <c r="S3655" s="11">
        <v>62.738999999999997</v>
      </c>
      <c r="T3655" s="11">
        <v>59.871000000000002</v>
      </c>
      <c r="U3655" s="11">
        <v>55.112000000000002</v>
      </c>
      <c r="V3655" s="11">
        <v>26.984000000000002</v>
      </c>
      <c r="W3655" s="11">
        <v>39.58</v>
      </c>
      <c r="X3655" s="11">
        <v>29.731999999999999</v>
      </c>
      <c r="Y3655" s="11">
        <v>16.247</v>
      </c>
      <c r="Z3655" s="11">
        <v>7.859</v>
      </c>
      <c r="AA3655" s="11">
        <v>1.425</v>
      </c>
      <c r="AB3655" s="11">
        <v>0.17499999999999999</v>
      </c>
      <c r="AC3655" s="11">
        <v>1.2E-2</v>
      </c>
    </row>
    <row r="3656" spans="1:29" ht="11.5" hidden="1">
      <c r="A3656" s="15">
        <v>3639</v>
      </c>
      <c r="B3656" s="13" t="s">
        <v>1059</v>
      </c>
      <c r="C3656" s="21" t="s">
        <v>1311</v>
      </c>
      <c r="D3656" s="12"/>
      <c r="E3656" s="12">
        <v>705</v>
      </c>
      <c r="F3656" s="13" t="s">
        <v>1110</v>
      </c>
      <c r="G3656" s="12">
        <v>925</v>
      </c>
      <c r="H3656" s="12">
        <v>1990</v>
      </c>
      <c r="I3656" s="11">
        <v>59.83</v>
      </c>
      <c r="J3656" s="11">
        <v>68.837999999999994</v>
      </c>
      <c r="K3656" s="11">
        <v>73.153000000000006</v>
      </c>
      <c r="L3656" s="11">
        <v>69.930000000000007</v>
      </c>
      <c r="M3656" s="11">
        <v>75.927000000000007</v>
      </c>
      <c r="N3656" s="11">
        <v>78.319999999999993</v>
      </c>
      <c r="O3656" s="11">
        <v>79.997</v>
      </c>
      <c r="P3656" s="11">
        <v>81.539000000000001</v>
      </c>
      <c r="Q3656" s="11">
        <v>65.471000000000004</v>
      </c>
      <c r="R3656" s="11">
        <v>60.865000000000002</v>
      </c>
      <c r="S3656" s="11">
        <v>58.448999999999998</v>
      </c>
      <c r="T3656" s="11">
        <v>61.56</v>
      </c>
      <c r="U3656" s="11">
        <v>57.94</v>
      </c>
      <c r="V3656" s="11">
        <v>51.591000000000001</v>
      </c>
      <c r="W3656" s="11">
        <v>23.831</v>
      </c>
      <c r="X3656" s="11">
        <v>32.713000000000001</v>
      </c>
      <c r="Y3656" s="11">
        <v>20.350000000000001</v>
      </c>
      <c r="Z3656" s="11">
        <v>8.0749999999999993</v>
      </c>
      <c r="AA3656" s="11">
        <v>2.5470000000000002</v>
      </c>
      <c r="AB3656" s="11">
        <v>0.252</v>
      </c>
      <c r="AC3656" s="11">
        <v>1.6E-2</v>
      </c>
    </row>
    <row r="3657" spans="1:29" ht="11.5" hidden="1">
      <c r="A3657" s="15">
        <v>3640</v>
      </c>
      <c r="B3657" s="13" t="s">
        <v>1059</v>
      </c>
      <c r="C3657" s="21" t="s">
        <v>1311</v>
      </c>
      <c r="D3657" s="12"/>
      <c r="E3657" s="12">
        <v>705</v>
      </c>
      <c r="F3657" s="13" t="s">
        <v>1110</v>
      </c>
      <c r="G3657" s="12">
        <v>925</v>
      </c>
      <c r="H3657" s="12">
        <v>1995</v>
      </c>
      <c r="I3657" s="11">
        <v>48.335999999999999</v>
      </c>
      <c r="J3657" s="11">
        <v>59.902000000000001</v>
      </c>
      <c r="K3657" s="11">
        <v>68.608000000000004</v>
      </c>
      <c r="L3657" s="11">
        <v>73.096000000000004</v>
      </c>
      <c r="M3657" s="11">
        <v>68.64</v>
      </c>
      <c r="N3657" s="11">
        <v>74.649000000000001</v>
      </c>
      <c r="O3657" s="11">
        <v>76.53</v>
      </c>
      <c r="P3657" s="11">
        <v>77.694999999999993</v>
      </c>
      <c r="Q3657" s="11">
        <v>80.628</v>
      </c>
      <c r="R3657" s="11">
        <v>63.000999999999998</v>
      </c>
      <c r="S3657" s="11">
        <v>59.69</v>
      </c>
      <c r="T3657" s="11">
        <v>56.439</v>
      </c>
      <c r="U3657" s="11">
        <v>59.136000000000003</v>
      </c>
      <c r="V3657" s="11">
        <v>54.253999999999998</v>
      </c>
      <c r="W3657" s="11">
        <v>47.469000000000001</v>
      </c>
      <c r="X3657" s="11">
        <v>19.297000000000001</v>
      </c>
      <c r="Y3657" s="11">
        <v>23.391999999999999</v>
      </c>
      <c r="Z3657" s="11">
        <v>10.74</v>
      </c>
      <c r="AA3657" s="11">
        <v>2.754</v>
      </c>
      <c r="AB3657" s="11">
        <v>0.46899999999999997</v>
      </c>
      <c r="AC3657" s="11">
        <v>2.3E-2</v>
      </c>
    </row>
    <row r="3658" spans="1:29" ht="11.5" hidden="1">
      <c r="A3658" s="15">
        <v>3641</v>
      </c>
      <c r="B3658" s="13" t="s">
        <v>1059</v>
      </c>
      <c r="C3658" s="21" t="s">
        <v>1311</v>
      </c>
      <c r="D3658" s="12"/>
      <c r="E3658" s="12">
        <v>705</v>
      </c>
      <c r="F3658" s="13" t="s">
        <v>1110</v>
      </c>
      <c r="G3658" s="12">
        <v>925</v>
      </c>
      <c r="H3658" s="12">
        <v>2000</v>
      </c>
      <c r="I3658" s="11">
        <v>43.648000000000003</v>
      </c>
      <c r="J3658" s="11">
        <v>48.912999999999997</v>
      </c>
      <c r="K3658" s="11">
        <v>59.970999999999997</v>
      </c>
      <c r="L3658" s="11">
        <v>68.319999999999993</v>
      </c>
      <c r="M3658" s="11">
        <v>72.816000000000003</v>
      </c>
      <c r="N3658" s="11">
        <v>68.683000000000007</v>
      </c>
      <c r="O3658" s="11">
        <v>74.688999999999993</v>
      </c>
      <c r="P3658" s="11">
        <v>76.245000000000005</v>
      </c>
      <c r="Q3658" s="11">
        <v>76.625</v>
      </c>
      <c r="R3658" s="11">
        <v>77.426000000000002</v>
      </c>
      <c r="S3658" s="11">
        <v>59.817</v>
      </c>
      <c r="T3658" s="11">
        <v>56.853999999999999</v>
      </c>
      <c r="U3658" s="11">
        <v>53.984000000000002</v>
      </c>
      <c r="V3658" s="11">
        <v>55.616</v>
      </c>
      <c r="W3658" s="11">
        <v>49.351999999999997</v>
      </c>
      <c r="X3658" s="11">
        <v>40.146000000000001</v>
      </c>
      <c r="Y3658" s="11">
        <v>14.731999999999999</v>
      </c>
      <c r="Z3658" s="11">
        <v>13.222</v>
      </c>
      <c r="AA3658" s="11">
        <v>4.0380000000000003</v>
      </c>
      <c r="AB3658" s="11">
        <v>0.56299999999999994</v>
      </c>
      <c r="AC3658" s="11">
        <v>4.5999999999999999E-2</v>
      </c>
    </row>
    <row r="3659" spans="1:29" ht="11.5" hidden="1">
      <c r="A3659" s="15">
        <v>3642</v>
      </c>
      <c r="B3659" s="13" t="s">
        <v>1059</v>
      </c>
      <c r="C3659" s="21" t="s">
        <v>1311</v>
      </c>
      <c r="D3659" s="12"/>
      <c r="E3659" s="12">
        <v>705</v>
      </c>
      <c r="F3659" s="13" t="s">
        <v>1110</v>
      </c>
      <c r="G3659" s="12">
        <v>925</v>
      </c>
      <c r="H3659" s="12">
        <v>2005</v>
      </c>
      <c r="I3659" s="11">
        <v>42.587000000000003</v>
      </c>
      <c r="J3659" s="11">
        <v>43.817999999999998</v>
      </c>
      <c r="K3659" s="11">
        <v>49.051000000000002</v>
      </c>
      <c r="L3659" s="11">
        <v>60.783000000000001</v>
      </c>
      <c r="M3659" s="11">
        <v>69.727000000000004</v>
      </c>
      <c r="N3659" s="11">
        <v>74.114000000000004</v>
      </c>
      <c r="O3659" s="11">
        <v>69.576999999999998</v>
      </c>
      <c r="P3659" s="11">
        <v>75.144999999999996</v>
      </c>
      <c r="Q3659" s="11">
        <v>76.313999999999993</v>
      </c>
      <c r="R3659" s="11">
        <v>76.230999999999995</v>
      </c>
      <c r="S3659" s="11">
        <v>76.456999999999994</v>
      </c>
      <c r="T3659" s="11">
        <v>58.637</v>
      </c>
      <c r="U3659" s="11">
        <v>55.219000000000001</v>
      </c>
      <c r="V3659" s="11">
        <v>51.575000000000003</v>
      </c>
      <c r="W3659" s="11">
        <v>51.296999999999997</v>
      </c>
      <c r="X3659" s="11">
        <v>42.744</v>
      </c>
      <c r="Y3659" s="11">
        <v>30.669</v>
      </c>
      <c r="Z3659" s="11">
        <v>8.9540000000000006</v>
      </c>
      <c r="AA3659" s="11">
        <v>5.5369999999999999</v>
      </c>
      <c r="AB3659" s="11">
        <v>0.97899999999999998</v>
      </c>
      <c r="AC3659" s="11">
        <v>7.0000000000000007E-2</v>
      </c>
    </row>
    <row r="3660" spans="1:29" ht="11.5" hidden="1">
      <c r="A3660" s="15">
        <v>3643</v>
      </c>
      <c r="B3660" s="13" t="s">
        <v>1059</v>
      </c>
      <c r="C3660" s="21" t="s">
        <v>1311</v>
      </c>
      <c r="D3660" s="12"/>
      <c r="E3660" s="12">
        <v>705</v>
      </c>
      <c r="F3660" s="13" t="s">
        <v>1110</v>
      </c>
      <c r="G3660" s="12">
        <v>925</v>
      </c>
      <c r="H3660" s="12">
        <v>2010</v>
      </c>
      <c r="I3660" s="11">
        <v>50.497999999999998</v>
      </c>
      <c r="J3660" s="11">
        <v>43.314999999999998</v>
      </c>
      <c r="K3660" s="11">
        <v>44.67</v>
      </c>
      <c r="L3660" s="11">
        <v>49.807000000000002</v>
      </c>
      <c r="M3660" s="11">
        <v>62.098999999999997</v>
      </c>
      <c r="N3660" s="11">
        <v>70.959000000000003</v>
      </c>
      <c r="O3660" s="11">
        <v>74.686000000000007</v>
      </c>
      <c r="P3660" s="11">
        <v>69.849999999999994</v>
      </c>
      <c r="Q3660" s="11">
        <v>75.051000000000002</v>
      </c>
      <c r="R3660" s="11">
        <v>76.081000000000003</v>
      </c>
      <c r="S3660" s="11">
        <v>75.552999999999997</v>
      </c>
      <c r="T3660" s="11">
        <v>75.058000000000007</v>
      </c>
      <c r="U3660" s="11">
        <v>57.034999999999997</v>
      </c>
      <c r="V3660" s="11">
        <v>53.011000000000003</v>
      </c>
      <c r="W3660" s="11">
        <v>48.418999999999997</v>
      </c>
      <c r="X3660" s="11">
        <v>45.594000000000001</v>
      </c>
      <c r="Y3660" s="11">
        <v>34.087000000000003</v>
      </c>
      <c r="Z3660" s="11">
        <v>19.524999999999999</v>
      </c>
      <c r="AA3660" s="11">
        <v>3.9820000000000002</v>
      </c>
      <c r="AB3660" s="11">
        <v>1.45</v>
      </c>
      <c r="AC3660" s="11">
        <v>0.125</v>
      </c>
    </row>
    <row r="3661" spans="1:29" ht="11.5" hidden="1">
      <c r="A3661" s="15">
        <v>3644</v>
      </c>
      <c r="B3661" s="13" t="s">
        <v>1059</v>
      </c>
      <c r="C3661" s="21" t="s">
        <v>1311</v>
      </c>
      <c r="D3661" s="12"/>
      <c r="E3661" s="12">
        <v>705</v>
      </c>
      <c r="F3661" s="13" t="s">
        <v>1110</v>
      </c>
      <c r="G3661" s="12">
        <v>925</v>
      </c>
      <c r="H3661" s="12">
        <v>2015</v>
      </c>
      <c r="I3661" s="11">
        <v>52.771000000000001</v>
      </c>
      <c r="J3661" s="11">
        <v>50.56</v>
      </c>
      <c r="K3661" s="11">
        <v>43.984000000000002</v>
      </c>
      <c r="L3661" s="11">
        <v>45.503</v>
      </c>
      <c r="M3661" s="11">
        <v>52.389000000000003</v>
      </c>
      <c r="N3661" s="11">
        <v>63.732999999999997</v>
      </c>
      <c r="O3661" s="11">
        <v>71.106999999999999</v>
      </c>
      <c r="P3661" s="11">
        <v>74.805999999999997</v>
      </c>
      <c r="Q3661" s="11">
        <v>69.8</v>
      </c>
      <c r="R3661" s="11">
        <v>74.866</v>
      </c>
      <c r="S3661" s="11">
        <v>75.462999999999994</v>
      </c>
      <c r="T3661" s="11">
        <v>74.433999999999997</v>
      </c>
      <c r="U3661" s="11">
        <v>73.271000000000001</v>
      </c>
      <c r="V3661" s="11">
        <v>55.009</v>
      </c>
      <c r="W3661" s="11">
        <v>50.103999999999999</v>
      </c>
      <c r="X3661" s="11">
        <v>43.762999999999998</v>
      </c>
      <c r="Y3661" s="11">
        <v>37.271999999999998</v>
      </c>
      <c r="Z3661" s="11">
        <v>22.712</v>
      </c>
      <c r="AA3661" s="11">
        <v>9.0779999999999994</v>
      </c>
      <c r="AB3661" s="11">
        <v>1.113</v>
      </c>
      <c r="AC3661" s="11">
        <v>0.21</v>
      </c>
    </row>
    <row r="3662" spans="1:29" ht="11.5" hidden="1">
      <c r="A3662" s="15">
        <v>3645</v>
      </c>
      <c r="B3662" s="13" t="s">
        <v>1059</v>
      </c>
      <c r="C3662" s="21" t="s">
        <v>1311</v>
      </c>
      <c r="D3662" s="12"/>
      <c r="E3662" s="12">
        <v>705</v>
      </c>
      <c r="F3662" s="13" t="s">
        <v>1110</v>
      </c>
      <c r="G3662" s="12">
        <v>925</v>
      </c>
      <c r="H3662" s="12">
        <v>2020</v>
      </c>
      <c r="I3662" s="11">
        <v>49.238999999999997</v>
      </c>
      <c r="J3662" s="11">
        <v>52.886000000000003</v>
      </c>
      <c r="K3662" s="11">
        <v>50.652000000000001</v>
      </c>
      <c r="L3662" s="11">
        <v>44.536999999999999</v>
      </c>
      <c r="M3662" s="11">
        <v>46.454999999999998</v>
      </c>
      <c r="N3662" s="11">
        <v>53.262999999999998</v>
      </c>
      <c r="O3662" s="11">
        <v>64.346999999999994</v>
      </c>
      <c r="P3662" s="11">
        <v>71.441000000000003</v>
      </c>
      <c r="Q3662" s="11">
        <v>74.903000000000006</v>
      </c>
      <c r="R3662" s="11">
        <v>69.662000000000006</v>
      </c>
      <c r="S3662" s="11">
        <v>74.372</v>
      </c>
      <c r="T3662" s="11">
        <v>74.480999999999995</v>
      </c>
      <c r="U3662" s="11">
        <v>72.762</v>
      </c>
      <c r="V3662" s="11">
        <v>70.748999999999995</v>
      </c>
      <c r="W3662" s="11">
        <v>52.146000000000001</v>
      </c>
      <c r="X3662" s="11">
        <v>45.765999999999998</v>
      </c>
      <c r="Y3662" s="11">
        <v>36.590000000000003</v>
      </c>
      <c r="Z3662" s="11">
        <v>25.765999999999998</v>
      </c>
      <c r="AA3662" s="11">
        <v>11.045</v>
      </c>
      <c r="AB3662" s="11">
        <v>2.4809999999999999</v>
      </c>
      <c r="AC3662" s="11">
        <v>0.159</v>
      </c>
    </row>
    <row r="3663" spans="1:29" ht="11.5" hidden="1">
      <c r="A3663" s="15">
        <v>3646</v>
      </c>
      <c r="B3663" s="13" t="s">
        <v>1059</v>
      </c>
      <c r="C3663" s="21" t="s">
        <v>1312</v>
      </c>
      <c r="D3663" s="12">
        <v>26</v>
      </c>
      <c r="E3663" s="12">
        <v>724</v>
      </c>
      <c r="F3663" s="13" t="s">
        <v>1110</v>
      </c>
      <c r="G3663" s="12">
        <v>925</v>
      </c>
      <c r="H3663" s="12">
        <v>1950</v>
      </c>
      <c r="I3663" s="11">
        <v>1301.002</v>
      </c>
      <c r="J3663" s="11">
        <v>1190.644</v>
      </c>
      <c r="K3663" s="11">
        <v>1153.0170000000001</v>
      </c>
      <c r="L3663" s="11">
        <v>1384.125</v>
      </c>
      <c r="M3663" s="11">
        <v>1332.9670000000001</v>
      </c>
      <c r="N3663" s="11">
        <v>1227.473</v>
      </c>
      <c r="O3663" s="11">
        <v>1022.294</v>
      </c>
      <c r="P3663" s="11">
        <v>1026.905</v>
      </c>
      <c r="Q3663" s="11">
        <v>932.88099999999997</v>
      </c>
      <c r="R3663" s="11">
        <v>884.274</v>
      </c>
      <c r="S3663" s="11">
        <v>718.72500000000002</v>
      </c>
      <c r="T3663" s="11">
        <v>628.39200000000005</v>
      </c>
      <c r="U3663" s="11">
        <v>559.16600000000005</v>
      </c>
      <c r="V3663" s="11">
        <v>457.488</v>
      </c>
      <c r="W3663" s="11">
        <v>333.26799999999997</v>
      </c>
      <c r="X3663" s="11">
        <v>220.04400000000001</v>
      </c>
      <c r="Y3663" s="11">
        <v>119.669</v>
      </c>
      <c r="Z3663" s="11">
        <v>50.427</v>
      </c>
      <c r="AA3663" s="11">
        <v>15.891</v>
      </c>
      <c r="AB3663" s="11">
        <v>3.556</v>
      </c>
      <c r="AC3663" s="11">
        <v>0.45500000000000002</v>
      </c>
    </row>
    <row r="3664" spans="1:29" ht="11.5" hidden="1">
      <c r="A3664" s="15">
        <v>3647</v>
      </c>
      <c r="B3664" s="13" t="s">
        <v>1059</v>
      </c>
      <c r="C3664" s="21" t="s">
        <v>1312</v>
      </c>
      <c r="D3664" s="12">
        <v>26</v>
      </c>
      <c r="E3664" s="12">
        <v>724</v>
      </c>
      <c r="F3664" s="13" t="s">
        <v>1110</v>
      </c>
      <c r="G3664" s="12">
        <v>925</v>
      </c>
      <c r="H3664" s="12">
        <v>1955</v>
      </c>
      <c r="I3664" s="11">
        <v>1322.194</v>
      </c>
      <c r="J3664" s="11">
        <v>1279.6569999999999</v>
      </c>
      <c r="K3664" s="11">
        <v>1200.047</v>
      </c>
      <c r="L3664" s="11">
        <v>1144.434</v>
      </c>
      <c r="M3664" s="11">
        <v>1337.421</v>
      </c>
      <c r="N3664" s="11">
        <v>1262.3710000000001</v>
      </c>
      <c r="O3664" s="11">
        <v>1159.374</v>
      </c>
      <c r="P3664" s="11">
        <v>970.73900000000003</v>
      </c>
      <c r="Q3664" s="11">
        <v>980.173</v>
      </c>
      <c r="R3664" s="11">
        <v>891.62</v>
      </c>
      <c r="S3664" s="11">
        <v>843.01199999999994</v>
      </c>
      <c r="T3664" s="11">
        <v>682.09100000000001</v>
      </c>
      <c r="U3664" s="11">
        <v>592.322</v>
      </c>
      <c r="V3664" s="11">
        <v>500.28199999999998</v>
      </c>
      <c r="W3664" s="11">
        <v>373.13099999999997</v>
      </c>
      <c r="X3664" s="11">
        <v>242.096</v>
      </c>
      <c r="Y3664" s="11">
        <v>141.97200000000001</v>
      </c>
      <c r="Z3664" s="11">
        <v>58.313000000000002</v>
      </c>
      <c r="AA3664" s="11">
        <v>17.645</v>
      </c>
      <c r="AB3664" s="11">
        <v>4.0720000000000001</v>
      </c>
      <c r="AC3664" s="11">
        <v>0.55100000000000005</v>
      </c>
    </row>
    <row r="3665" spans="1:29" ht="11.5" hidden="1">
      <c r="A3665" s="15">
        <v>3648</v>
      </c>
      <c r="B3665" s="13" t="s">
        <v>1059</v>
      </c>
      <c r="C3665" s="21" t="s">
        <v>1312</v>
      </c>
      <c r="D3665" s="12">
        <v>26</v>
      </c>
      <c r="E3665" s="12">
        <v>724</v>
      </c>
      <c r="F3665" s="13" t="s">
        <v>1110</v>
      </c>
      <c r="G3665" s="12">
        <v>925</v>
      </c>
      <c r="H3665" s="12">
        <v>1960</v>
      </c>
      <c r="I3665" s="11">
        <v>1469.7080000000001</v>
      </c>
      <c r="J3665" s="11">
        <v>1308.5619999999999</v>
      </c>
      <c r="K3665" s="11">
        <v>1294.0889999999999</v>
      </c>
      <c r="L3665" s="11">
        <v>1214.5360000000001</v>
      </c>
      <c r="M3665" s="11">
        <v>1134.03</v>
      </c>
      <c r="N3665" s="11">
        <v>1292.088</v>
      </c>
      <c r="O3665" s="11">
        <v>1196.117</v>
      </c>
      <c r="P3665" s="11">
        <v>1096.817</v>
      </c>
      <c r="Q3665" s="11">
        <v>925.77300000000002</v>
      </c>
      <c r="R3665" s="11">
        <v>939.71500000000003</v>
      </c>
      <c r="S3665" s="11">
        <v>850.11400000000003</v>
      </c>
      <c r="T3665" s="11">
        <v>797.15499999999997</v>
      </c>
      <c r="U3665" s="11">
        <v>638.29700000000003</v>
      </c>
      <c r="V3665" s="11">
        <v>541.49900000000002</v>
      </c>
      <c r="W3665" s="11">
        <v>421.83499999999998</v>
      </c>
      <c r="X3665" s="11">
        <v>270.18400000000003</v>
      </c>
      <c r="Y3665" s="11">
        <v>152.28700000000001</v>
      </c>
      <c r="Z3665" s="11">
        <v>68.572999999999993</v>
      </c>
      <c r="AA3665" s="11">
        <v>19.62</v>
      </c>
      <c r="AB3665" s="11">
        <v>4.0330000000000004</v>
      </c>
      <c r="AC3665" s="11">
        <v>0.54400000000000004</v>
      </c>
    </row>
    <row r="3666" spans="1:29" ht="11.5" hidden="1">
      <c r="A3666" s="15">
        <v>3649</v>
      </c>
      <c r="B3666" s="13" t="s">
        <v>1059</v>
      </c>
      <c r="C3666" s="21" t="s">
        <v>1312</v>
      </c>
      <c r="D3666" s="12">
        <v>26</v>
      </c>
      <c r="E3666" s="12">
        <v>724</v>
      </c>
      <c r="F3666" s="13" t="s">
        <v>1110</v>
      </c>
      <c r="G3666" s="12">
        <v>925</v>
      </c>
      <c r="H3666" s="12">
        <v>1965</v>
      </c>
      <c r="I3666" s="11">
        <v>1561.1880000000001</v>
      </c>
      <c r="J3666" s="11">
        <v>1484.836</v>
      </c>
      <c r="K3666" s="11">
        <v>1311.251</v>
      </c>
      <c r="L3666" s="11">
        <v>1279.1769999999999</v>
      </c>
      <c r="M3666" s="11">
        <v>1176.885</v>
      </c>
      <c r="N3666" s="11">
        <v>1096.6780000000001</v>
      </c>
      <c r="O3666" s="11">
        <v>1261.5989999999999</v>
      </c>
      <c r="P3666" s="11">
        <v>1172.2049999999999</v>
      </c>
      <c r="Q3666" s="11">
        <v>1076.8589999999999</v>
      </c>
      <c r="R3666" s="11">
        <v>905.65200000000004</v>
      </c>
      <c r="S3666" s="11">
        <v>915.91</v>
      </c>
      <c r="T3666" s="11">
        <v>825.58199999999999</v>
      </c>
      <c r="U3666" s="11">
        <v>763.96500000000003</v>
      </c>
      <c r="V3666" s="11">
        <v>586.20799999999997</v>
      </c>
      <c r="W3666" s="11">
        <v>463.06099999999998</v>
      </c>
      <c r="X3666" s="11">
        <v>322.59500000000003</v>
      </c>
      <c r="Y3666" s="11">
        <v>181.215</v>
      </c>
      <c r="Z3666" s="11">
        <v>77.539000000000001</v>
      </c>
      <c r="AA3666" s="11">
        <v>23.916</v>
      </c>
      <c r="AB3666" s="11">
        <v>4.516</v>
      </c>
      <c r="AC3666" s="11">
        <v>0.53900000000000003</v>
      </c>
    </row>
    <row r="3667" spans="1:29" ht="11.5" hidden="1">
      <c r="A3667" s="15">
        <v>3650</v>
      </c>
      <c r="B3667" s="13" t="s">
        <v>1059</v>
      </c>
      <c r="C3667" s="21" t="s">
        <v>1312</v>
      </c>
      <c r="D3667" s="12">
        <v>26</v>
      </c>
      <c r="E3667" s="12">
        <v>724</v>
      </c>
      <c r="F3667" s="13" t="s">
        <v>1110</v>
      </c>
      <c r="G3667" s="12">
        <v>925</v>
      </c>
      <c r="H3667" s="12">
        <v>1970</v>
      </c>
      <c r="I3667" s="11">
        <v>1575.079</v>
      </c>
      <c r="J3667" s="11">
        <v>1582.4880000000001</v>
      </c>
      <c r="K3667" s="11">
        <v>1492.6949999999999</v>
      </c>
      <c r="L3667" s="11">
        <v>1315.413</v>
      </c>
      <c r="M3667" s="11">
        <v>1260.222</v>
      </c>
      <c r="N3667" s="11">
        <v>1133.617</v>
      </c>
      <c r="O3667" s="11">
        <v>1056.7270000000001</v>
      </c>
      <c r="P3667" s="11">
        <v>1232.4549999999999</v>
      </c>
      <c r="Q3667" s="11">
        <v>1151.6210000000001</v>
      </c>
      <c r="R3667" s="11">
        <v>1059.155</v>
      </c>
      <c r="S3667" s="11">
        <v>884.06600000000003</v>
      </c>
      <c r="T3667" s="11">
        <v>887.56</v>
      </c>
      <c r="U3667" s="11">
        <v>792.83699999999999</v>
      </c>
      <c r="V3667" s="11">
        <v>715.19799999999998</v>
      </c>
      <c r="W3667" s="11">
        <v>511.87799999999999</v>
      </c>
      <c r="X3667" s="11">
        <v>356.00200000000001</v>
      </c>
      <c r="Y3667" s="11">
        <v>216.05099999999999</v>
      </c>
      <c r="Z3667" s="11">
        <v>93.483999999999995</v>
      </c>
      <c r="AA3667" s="11">
        <v>27.123000000000001</v>
      </c>
      <c r="AB3667" s="11">
        <v>5.3360000000000003</v>
      </c>
      <c r="AC3667" s="11">
        <v>0.56999999999999995</v>
      </c>
    </row>
    <row r="3668" spans="1:29" ht="11.5" hidden="1">
      <c r="A3668" s="15">
        <v>3651</v>
      </c>
      <c r="B3668" s="13" t="s">
        <v>1059</v>
      </c>
      <c r="C3668" s="21" t="s">
        <v>1312</v>
      </c>
      <c r="D3668" s="12">
        <v>26</v>
      </c>
      <c r="E3668" s="12">
        <v>724</v>
      </c>
      <c r="F3668" s="13" t="s">
        <v>1110</v>
      </c>
      <c r="G3668" s="12">
        <v>925</v>
      </c>
      <c r="H3668" s="12">
        <v>1975</v>
      </c>
      <c r="I3668" s="11">
        <v>1615.25</v>
      </c>
      <c r="J3668" s="11">
        <v>1587.24</v>
      </c>
      <c r="K3668" s="11">
        <v>1595.0989999999999</v>
      </c>
      <c r="L3668" s="11">
        <v>1492.502</v>
      </c>
      <c r="M3668" s="11">
        <v>1297.0160000000001</v>
      </c>
      <c r="N3668" s="11">
        <v>1243.6220000000001</v>
      </c>
      <c r="O3668" s="11">
        <v>1128.134</v>
      </c>
      <c r="P3668" s="11">
        <v>1054.816</v>
      </c>
      <c r="Q3668" s="11">
        <v>1228.83</v>
      </c>
      <c r="R3668" s="11">
        <v>1143.1189999999999</v>
      </c>
      <c r="S3668" s="11">
        <v>1043.289</v>
      </c>
      <c r="T3668" s="11">
        <v>862.92700000000002</v>
      </c>
      <c r="U3668" s="11">
        <v>854.52499999999998</v>
      </c>
      <c r="V3668" s="11">
        <v>742.01599999999996</v>
      </c>
      <c r="W3668" s="11">
        <v>630.86800000000005</v>
      </c>
      <c r="X3668" s="11">
        <v>403.34399999999999</v>
      </c>
      <c r="Y3668" s="11">
        <v>241.79499999999999</v>
      </c>
      <c r="Z3668" s="11">
        <v>110.922</v>
      </c>
      <c r="AA3668" s="11">
        <v>32.049999999999997</v>
      </c>
      <c r="AB3668" s="11">
        <v>5.556</v>
      </c>
      <c r="AC3668" s="11">
        <v>0.59899999999999998</v>
      </c>
    </row>
    <row r="3669" spans="1:29" ht="11.5" hidden="1">
      <c r="A3669" s="15">
        <v>3652</v>
      </c>
      <c r="B3669" s="13" t="s">
        <v>1059</v>
      </c>
      <c r="C3669" s="21" t="s">
        <v>1312</v>
      </c>
      <c r="D3669" s="12">
        <v>26</v>
      </c>
      <c r="E3669" s="12">
        <v>724</v>
      </c>
      <c r="F3669" s="13" t="s">
        <v>1110</v>
      </c>
      <c r="G3669" s="12">
        <v>925</v>
      </c>
      <c r="H3669" s="12">
        <v>1980</v>
      </c>
      <c r="I3669" s="11">
        <v>1540.1959999999999</v>
      </c>
      <c r="J3669" s="11">
        <v>1611.5619999999999</v>
      </c>
      <c r="K3669" s="11">
        <v>1597.7760000000001</v>
      </c>
      <c r="L3669" s="11">
        <v>1610.566</v>
      </c>
      <c r="M3669" s="11">
        <v>1487.57</v>
      </c>
      <c r="N3669" s="11">
        <v>1268.374</v>
      </c>
      <c r="O3669" s="11">
        <v>1219.2</v>
      </c>
      <c r="P3669" s="11">
        <v>1121.912</v>
      </c>
      <c r="Q3669" s="11">
        <v>1053.5509999999999</v>
      </c>
      <c r="R3669" s="11">
        <v>1224.27</v>
      </c>
      <c r="S3669" s="11">
        <v>1131.425</v>
      </c>
      <c r="T3669" s="11">
        <v>1023.316</v>
      </c>
      <c r="U3669" s="11">
        <v>836.72199999999998</v>
      </c>
      <c r="V3669" s="11">
        <v>811.98900000000003</v>
      </c>
      <c r="W3669" s="11">
        <v>673.60599999999999</v>
      </c>
      <c r="X3669" s="11">
        <v>519.45100000000002</v>
      </c>
      <c r="Y3669" s="11">
        <v>287.476</v>
      </c>
      <c r="Z3669" s="11">
        <v>133.02699999999999</v>
      </c>
      <c r="AA3669" s="11">
        <v>40.771999999999998</v>
      </c>
      <c r="AB3669" s="11">
        <v>7.2320000000000002</v>
      </c>
      <c r="AC3669" s="11">
        <v>0.68100000000000005</v>
      </c>
    </row>
    <row r="3670" spans="1:29" ht="11.5" hidden="1">
      <c r="A3670" s="15">
        <v>3653</v>
      </c>
      <c r="B3670" s="13" t="s">
        <v>1059</v>
      </c>
      <c r="C3670" s="21" t="s">
        <v>1312</v>
      </c>
      <c r="D3670" s="12">
        <v>26</v>
      </c>
      <c r="E3670" s="12">
        <v>724</v>
      </c>
      <c r="F3670" s="13" t="s">
        <v>1110</v>
      </c>
      <c r="G3670" s="12">
        <v>925</v>
      </c>
      <c r="H3670" s="12">
        <v>1985</v>
      </c>
      <c r="I3670" s="11">
        <v>1232.8710000000001</v>
      </c>
      <c r="J3670" s="11">
        <v>1545.835</v>
      </c>
      <c r="K3670" s="11">
        <v>1621.9190000000001</v>
      </c>
      <c r="L3670" s="11">
        <v>1598.472</v>
      </c>
      <c r="M3670" s="11">
        <v>1592.452</v>
      </c>
      <c r="N3670" s="11">
        <v>1466.1489999999999</v>
      </c>
      <c r="O3670" s="11">
        <v>1256.0550000000001</v>
      </c>
      <c r="P3670" s="11">
        <v>1210.221</v>
      </c>
      <c r="Q3670" s="11">
        <v>1113.4449999999999</v>
      </c>
      <c r="R3670" s="11">
        <v>1043.06</v>
      </c>
      <c r="S3670" s="11">
        <v>1206.857</v>
      </c>
      <c r="T3670" s="11">
        <v>1110.171</v>
      </c>
      <c r="U3670" s="11">
        <v>996.34900000000005</v>
      </c>
      <c r="V3670" s="11">
        <v>799.72199999999998</v>
      </c>
      <c r="W3670" s="11">
        <v>744.64599999999996</v>
      </c>
      <c r="X3670" s="11">
        <v>570.03800000000001</v>
      </c>
      <c r="Y3670" s="11">
        <v>386.30799999999999</v>
      </c>
      <c r="Z3670" s="11">
        <v>167.68700000000001</v>
      </c>
      <c r="AA3670" s="11">
        <v>52.893999999999998</v>
      </c>
      <c r="AB3670" s="11">
        <v>9.9890000000000008</v>
      </c>
      <c r="AC3670" s="11">
        <v>0.93600000000000005</v>
      </c>
    </row>
    <row r="3671" spans="1:29" ht="11.5" hidden="1">
      <c r="A3671" s="15">
        <v>3654</v>
      </c>
      <c r="B3671" s="13" t="s">
        <v>1059</v>
      </c>
      <c r="C3671" s="21" t="s">
        <v>1312</v>
      </c>
      <c r="D3671" s="12">
        <v>26</v>
      </c>
      <c r="E3671" s="12">
        <v>724</v>
      </c>
      <c r="F3671" s="13" t="s">
        <v>1110</v>
      </c>
      <c r="G3671" s="12">
        <v>925</v>
      </c>
      <c r="H3671" s="12">
        <v>1990</v>
      </c>
      <c r="I3671" s="11">
        <v>1020.073</v>
      </c>
      <c r="J3671" s="11">
        <v>1235.0530000000001</v>
      </c>
      <c r="K3671" s="11">
        <v>1558.0070000000001</v>
      </c>
      <c r="L3671" s="11">
        <v>1633.828</v>
      </c>
      <c r="M3671" s="11">
        <v>1596.2180000000001</v>
      </c>
      <c r="N3671" s="11">
        <v>1568.38</v>
      </c>
      <c r="O3671" s="11">
        <v>1441.9090000000001</v>
      </c>
      <c r="P3671" s="11">
        <v>1245.9079999999999</v>
      </c>
      <c r="Q3671" s="11">
        <v>1202.44</v>
      </c>
      <c r="R3671" s="11">
        <v>1102.5820000000001</v>
      </c>
      <c r="S3671" s="11">
        <v>1027.8140000000001</v>
      </c>
      <c r="T3671" s="11">
        <v>1182.394</v>
      </c>
      <c r="U3671" s="11">
        <v>1079.9749999999999</v>
      </c>
      <c r="V3671" s="11">
        <v>957</v>
      </c>
      <c r="W3671" s="11">
        <v>743.41399999999999</v>
      </c>
      <c r="X3671" s="11">
        <v>643.798</v>
      </c>
      <c r="Y3671" s="11">
        <v>439.565</v>
      </c>
      <c r="Z3671" s="11">
        <v>236.70500000000001</v>
      </c>
      <c r="AA3671" s="11">
        <v>69.162999999999997</v>
      </c>
      <c r="AB3671" s="11">
        <v>13.021000000000001</v>
      </c>
      <c r="AC3671" s="11">
        <v>1.2629999999999999</v>
      </c>
    </row>
    <row r="3672" spans="1:29" ht="11.5" hidden="1">
      <c r="A3672" s="15">
        <v>3655</v>
      </c>
      <c r="B3672" s="13" t="s">
        <v>1059</v>
      </c>
      <c r="C3672" s="21" t="s">
        <v>1312</v>
      </c>
      <c r="D3672" s="12">
        <v>26</v>
      </c>
      <c r="E3672" s="12">
        <v>724</v>
      </c>
      <c r="F3672" s="13" t="s">
        <v>1110</v>
      </c>
      <c r="G3672" s="12">
        <v>925</v>
      </c>
      <c r="H3672" s="12">
        <v>1995</v>
      </c>
      <c r="I3672" s="11">
        <v>944.029</v>
      </c>
      <c r="J3672" s="11">
        <v>1027.04</v>
      </c>
      <c r="K3672" s="11">
        <v>1252.8389999999999</v>
      </c>
      <c r="L3672" s="11">
        <v>1569.4349999999999</v>
      </c>
      <c r="M3672" s="11">
        <v>1632.796</v>
      </c>
      <c r="N3672" s="11">
        <v>1597.162</v>
      </c>
      <c r="O3672" s="11">
        <v>1577.057</v>
      </c>
      <c r="P3672" s="11">
        <v>1453.125</v>
      </c>
      <c r="Q3672" s="11">
        <v>1258.9069999999999</v>
      </c>
      <c r="R3672" s="11">
        <v>1208.5940000000001</v>
      </c>
      <c r="S3672" s="11">
        <v>1094.261</v>
      </c>
      <c r="T3672" s="11">
        <v>1018.885</v>
      </c>
      <c r="U3672" s="11">
        <v>1163.3040000000001</v>
      </c>
      <c r="V3672" s="11">
        <v>1041.5899999999999</v>
      </c>
      <c r="W3672" s="11">
        <v>891.577</v>
      </c>
      <c r="X3672" s="11">
        <v>654.13099999999997</v>
      </c>
      <c r="Y3672" s="11">
        <v>515.83399999999995</v>
      </c>
      <c r="Z3672" s="11">
        <v>282.161</v>
      </c>
      <c r="AA3672" s="11">
        <v>103.83799999999999</v>
      </c>
      <c r="AB3672" s="11">
        <v>17.914999999999999</v>
      </c>
      <c r="AC3672" s="11">
        <v>1.6950000000000001</v>
      </c>
    </row>
    <row r="3673" spans="1:29" ht="11.5" hidden="1">
      <c r="A3673" s="15">
        <v>3656</v>
      </c>
      <c r="B3673" s="13" t="s">
        <v>1059</v>
      </c>
      <c r="C3673" s="21" t="s">
        <v>1312</v>
      </c>
      <c r="D3673" s="12">
        <v>26</v>
      </c>
      <c r="E3673" s="12">
        <v>724</v>
      </c>
      <c r="F3673" s="13" t="s">
        <v>1110</v>
      </c>
      <c r="G3673" s="12">
        <v>925</v>
      </c>
      <c r="H3673" s="12">
        <v>2000</v>
      </c>
      <c r="I3673" s="11">
        <v>914.08299999999997</v>
      </c>
      <c r="J3673" s="11">
        <v>953.577</v>
      </c>
      <c r="K3673" s="11">
        <v>1051.778</v>
      </c>
      <c r="L3673" s="11">
        <v>1283.962</v>
      </c>
      <c r="M3673" s="11">
        <v>1604.2860000000001</v>
      </c>
      <c r="N3673" s="11">
        <v>1672.5550000000001</v>
      </c>
      <c r="O3673" s="11">
        <v>1638.1980000000001</v>
      </c>
      <c r="P3673" s="11">
        <v>1620.375</v>
      </c>
      <c r="Q3673" s="11">
        <v>1490.6949999999999</v>
      </c>
      <c r="R3673" s="11">
        <v>1283.1020000000001</v>
      </c>
      <c r="S3673" s="11">
        <v>1219.4939999999999</v>
      </c>
      <c r="T3673" s="11">
        <v>1095.5740000000001</v>
      </c>
      <c r="U3673" s="11">
        <v>1010.58</v>
      </c>
      <c r="V3673" s="11">
        <v>1135.7380000000001</v>
      </c>
      <c r="W3673" s="11">
        <v>988.54300000000001</v>
      </c>
      <c r="X3673" s="11">
        <v>797.43399999999997</v>
      </c>
      <c r="Y3673" s="11">
        <v>527.23099999999999</v>
      </c>
      <c r="Z3673" s="11">
        <v>338.10399999999998</v>
      </c>
      <c r="AA3673" s="11">
        <v>128.21199999999999</v>
      </c>
      <c r="AB3673" s="11">
        <v>27.722000000000001</v>
      </c>
      <c r="AC3673" s="11">
        <v>2.3420000000000001</v>
      </c>
    </row>
    <row r="3674" spans="1:29" ht="11.5" hidden="1">
      <c r="A3674" s="15">
        <v>3657</v>
      </c>
      <c r="B3674" s="13" t="s">
        <v>1059</v>
      </c>
      <c r="C3674" s="21" t="s">
        <v>1312</v>
      </c>
      <c r="D3674" s="12">
        <v>26</v>
      </c>
      <c r="E3674" s="12">
        <v>724</v>
      </c>
      <c r="F3674" s="13" t="s">
        <v>1110</v>
      </c>
      <c r="G3674" s="12">
        <v>925</v>
      </c>
      <c r="H3674" s="12">
        <v>2005</v>
      </c>
      <c r="I3674" s="11">
        <v>1054.19</v>
      </c>
      <c r="J3674" s="11">
        <v>966.16200000000003</v>
      </c>
      <c r="K3674" s="11">
        <v>1026.579</v>
      </c>
      <c r="L3674" s="11">
        <v>1127.117</v>
      </c>
      <c r="M3674" s="11">
        <v>1403.3330000000001</v>
      </c>
      <c r="N3674" s="11">
        <v>1793.788</v>
      </c>
      <c r="O3674" s="11">
        <v>1870.058</v>
      </c>
      <c r="P3674" s="11">
        <v>1792.877</v>
      </c>
      <c r="Q3674" s="11">
        <v>1736.1279999999999</v>
      </c>
      <c r="R3674" s="11">
        <v>1573.8879999999999</v>
      </c>
      <c r="S3674" s="11">
        <v>1340.69</v>
      </c>
      <c r="T3674" s="11">
        <v>1257.598</v>
      </c>
      <c r="U3674" s="11">
        <v>1118.0239999999999</v>
      </c>
      <c r="V3674" s="11">
        <v>1012.832</v>
      </c>
      <c r="W3674" s="11">
        <v>1098.4880000000001</v>
      </c>
      <c r="X3674" s="11">
        <v>905.90700000000004</v>
      </c>
      <c r="Y3674" s="11">
        <v>665.80600000000004</v>
      </c>
      <c r="Z3674" s="11">
        <v>359.70400000000001</v>
      </c>
      <c r="AA3674" s="11">
        <v>160.47999999999999</v>
      </c>
      <c r="AB3674" s="11">
        <v>35.884999999999998</v>
      </c>
      <c r="AC3674" s="11">
        <v>3.742</v>
      </c>
    </row>
    <row r="3675" spans="1:29" ht="11.5" hidden="1">
      <c r="A3675" s="15">
        <v>3658</v>
      </c>
      <c r="B3675" s="13" t="s">
        <v>1059</v>
      </c>
      <c r="C3675" s="21" t="s">
        <v>1312</v>
      </c>
      <c r="D3675" s="12">
        <v>26</v>
      </c>
      <c r="E3675" s="12">
        <v>724</v>
      </c>
      <c r="F3675" s="13" t="s">
        <v>1110</v>
      </c>
      <c r="G3675" s="12">
        <v>925</v>
      </c>
      <c r="H3675" s="12">
        <v>2010</v>
      </c>
      <c r="I3675" s="11">
        <v>1209.4870000000001</v>
      </c>
      <c r="J3675" s="11">
        <v>1083.3879999999999</v>
      </c>
      <c r="K3675" s="11">
        <v>1076.431</v>
      </c>
      <c r="L3675" s="11">
        <v>1110.8499999999999</v>
      </c>
      <c r="M3675" s="11">
        <v>1278.443</v>
      </c>
      <c r="N3675" s="11">
        <v>1672.3130000000001</v>
      </c>
      <c r="O3675" s="11">
        <v>2017.153</v>
      </c>
      <c r="P3675" s="11">
        <v>1963.5160000000001</v>
      </c>
      <c r="Q3675" s="11">
        <v>1840.8</v>
      </c>
      <c r="R3675" s="11">
        <v>1771.932</v>
      </c>
      <c r="S3675" s="11">
        <v>1560.3520000000001</v>
      </c>
      <c r="T3675" s="11">
        <v>1303.9069999999999</v>
      </c>
      <c r="U3675" s="11">
        <v>1252.318</v>
      </c>
      <c r="V3675" s="11">
        <v>1118.021</v>
      </c>
      <c r="W3675" s="11">
        <v>938.66</v>
      </c>
      <c r="X3675" s="11">
        <v>1034.566</v>
      </c>
      <c r="Y3675" s="11">
        <v>804.81600000000003</v>
      </c>
      <c r="Z3675" s="11">
        <v>462.49400000000003</v>
      </c>
      <c r="AA3675" s="11">
        <v>181.262</v>
      </c>
      <c r="AB3675" s="11">
        <v>48.841000000000001</v>
      </c>
      <c r="AC3675" s="11">
        <v>5.3280000000000003</v>
      </c>
    </row>
    <row r="3676" spans="1:29" ht="11.5" hidden="1">
      <c r="A3676" s="15">
        <v>3659</v>
      </c>
      <c r="B3676" s="13" t="s">
        <v>1059</v>
      </c>
      <c r="C3676" s="21" t="s">
        <v>1312</v>
      </c>
      <c r="D3676" s="12">
        <v>26</v>
      </c>
      <c r="E3676" s="12">
        <v>724</v>
      </c>
      <c r="F3676" s="13" t="s">
        <v>1110</v>
      </c>
      <c r="G3676" s="12">
        <v>925</v>
      </c>
      <c r="H3676" s="12">
        <v>2015</v>
      </c>
      <c r="I3676" s="11">
        <v>1083.739</v>
      </c>
      <c r="J3676" s="11">
        <v>1205.2840000000001</v>
      </c>
      <c r="K3676" s="11">
        <v>1080.8019999999999</v>
      </c>
      <c r="L3676" s="11">
        <v>1085.7080000000001</v>
      </c>
      <c r="M3676" s="11">
        <v>1138.963</v>
      </c>
      <c r="N3676" s="11">
        <v>1288.0309999999999</v>
      </c>
      <c r="O3676" s="11">
        <v>1637.7439999999999</v>
      </c>
      <c r="P3676" s="11">
        <v>1972.096</v>
      </c>
      <c r="Q3676" s="11">
        <v>1929.0250000000001</v>
      </c>
      <c r="R3676" s="11">
        <v>1814.001</v>
      </c>
      <c r="S3676" s="11">
        <v>1747.086</v>
      </c>
      <c r="T3676" s="11">
        <v>1535.569</v>
      </c>
      <c r="U3676" s="11">
        <v>1280.867</v>
      </c>
      <c r="V3676" s="11">
        <v>1223.8530000000001</v>
      </c>
      <c r="W3676" s="11">
        <v>1073.9839999999999</v>
      </c>
      <c r="X3676" s="11">
        <v>870.21799999999996</v>
      </c>
      <c r="Y3676" s="11">
        <v>887.95299999999997</v>
      </c>
      <c r="Z3676" s="11">
        <v>585.50300000000004</v>
      </c>
      <c r="AA3676" s="11">
        <v>247.702</v>
      </c>
      <c r="AB3676" s="11">
        <v>59.634999999999998</v>
      </c>
      <c r="AC3676" s="11">
        <v>7.915</v>
      </c>
    </row>
    <row r="3677" spans="1:29" ht="11.5" hidden="1">
      <c r="A3677" s="15">
        <v>3660</v>
      </c>
      <c r="B3677" s="13" t="s">
        <v>1059</v>
      </c>
      <c r="C3677" s="21" t="s">
        <v>1312</v>
      </c>
      <c r="D3677" s="12">
        <v>26</v>
      </c>
      <c r="E3677" s="12">
        <v>724</v>
      </c>
      <c r="F3677" s="13" t="s">
        <v>1110</v>
      </c>
      <c r="G3677" s="12">
        <v>925</v>
      </c>
      <c r="H3677" s="12">
        <v>2020</v>
      </c>
      <c r="I3677" s="11">
        <v>964.42899999999997</v>
      </c>
      <c r="J3677" s="11">
        <v>1087.684</v>
      </c>
      <c r="K3677" s="11">
        <v>1207.3119999999999</v>
      </c>
      <c r="L3677" s="11">
        <v>1087.2270000000001</v>
      </c>
      <c r="M3677" s="11">
        <v>1100.943</v>
      </c>
      <c r="N3677" s="11">
        <v>1157.537</v>
      </c>
      <c r="O3677" s="11">
        <v>1302.925</v>
      </c>
      <c r="P3677" s="11">
        <v>1646.627</v>
      </c>
      <c r="Q3677" s="11">
        <v>1974.3589999999999</v>
      </c>
      <c r="R3677" s="11">
        <v>1925.0930000000001</v>
      </c>
      <c r="S3677" s="11">
        <v>1803.6079999999999</v>
      </c>
      <c r="T3677" s="11">
        <v>1729.681</v>
      </c>
      <c r="U3677" s="11">
        <v>1513.0550000000001</v>
      </c>
      <c r="V3677" s="11">
        <v>1253.413</v>
      </c>
      <c r="W3677" s="11">
        <v>1181.373</v>
      </c>
      <c r="X3677" s="11">
        <v>1005.235</v>
      </c>
      <c r="Y3677" s="11">
        <v>757.75599999999997</v>
      </c>
      <c r="Z3677" s="11">
        <v>660.68499999999995</v>
      </c>
      <c r="AA3677" s="11">
        <v>323.32</v>
      </c>
      <c r="AB3677" s="11">
        <v>83.622</v>
      </c>
      <c r="AC3677" s="11">
        <v>10.561</v>
      </c>
    </row>
    <row r="3678" spans="1:29" ht="11.5" hidden="1">
      <c r="A3678" s="26">
        <v>3661</v>
      </c>
      <c r="B3678" s="24" t="s">
        <v>1059</v>
      </c>
      <c r="C3678" s="25" t="s">
        <v>1313</v>
      </c>
      <c r="D3678" s="23"/>
      <c r="E3678" s="23">
        <v>926</v>
      </c>
      <c r="F3678" s="24" t="s">
        <v>1109</v>
      </c>
      <c r="G3678" s="23">
        <v>917</v>
      </c>
      <c r="H3678" s="23">
        <v>1950</v>
      </c>
      <c r="I3678" s="22">
        <v>5575.4639999999999</v>
      </c>
      <c r="J3678" s="22">
        <v>5037.9620000000004</v>
      </c>
      <c r="K3678" s="22">
        <v>5614.8990000000003</v>
      </c>
      <c r="L3678" s="22">
        <v>5243.2749999999996</v>
      </c>
      <c r="M3678" s="22">
        <v>5292.152</v>
      </c>
      <c r="N3678" s="22">
        <v>5699.7790000000005</v>
      </c>
      <c r="O3678" s="22">
        <v>4013.24</v>
      </c>
      <c r="P3678" s="22">
        <v>5600.8649999999998</v>
      </c>
      <c r="Q3678" s="22">
        <v>5865.12</v>
      </c>
      <c r="R3678" s="22">
        <v>5563.9759999999997</v>
      </c>
      <c r="S3678" s="22">
        <v>5071.0379999999996</v>
      </c>
      <c r="T3678" s="22">
        <v>4426.4319999999998</v>
      </c>
      <c r="U3678" s="22">
        <v>3851.1030000000001</v>
      </c>
      <c r="V3678" s="22">
        <v>3180.4749999999999</v>
      </c>
      <c r="W3678" s="22">
        <v>2488.0610000000001</v>
      </c>
      <c r="X3678" s="22">
        <v>1546.3989999999999</v>
      </c>
      <c r="Y3678" s="22">
        <v>707.59900000000005</v>
      </c>
      <c r="Z3678" s="22">
        <v>276.59899999999999</v>
      </c>
      <c r="AA3678" s="22">
        <v>62.56</v>
      </c>
      <c r="AB3678" s="22">
        <v>7.1580000000000004</v>
      </c>
      <c r="AC3678" s="22">
        <v>0.38400000000000001</v>
      </c>
    </row>
    <row r="3679" spans="1:29" ht="11.5" hidden="1">
      <c r="A3679" s="26">
        <v>3662</v>
      </c>
      <c r="B3679" s="24" t="s">
        <v>1059</v>
      </c>
      <c r="C3679" s="25" t="s">
        <v>1313</v>
      </c>
      <c r="D3679" s="23"/>
      <c r="E3679" s="23">
        <v>926</v>
      </c>
      <c r="F3679" s="24" t="s">
        <v>1109</v>
      </c>
      <c r="G3679" s="23">
        <v>917</v>
      </c>
      <c r="H3679" s="23">
        <v>1955</v>
      </c>
      <c r="I3679" s="22">
        <v>5825.3069999999998</v>
      </c>
      <c r="J3679" s="22">
        <v>5560.6570000000002</v>
      </c>
      <c r="K3679" s="22">
        <v>5034.4449999999997</v>
      </c>
      <c r="L3679" s="22">
        <v>5614.1620000000003</v>
      </c>
      <c r="M3679" s="22">
        <v>5236.8050000000003</v>
      </c>
      <c r="N3679" s="22">
        <v>5254.5860000000002</v>
      </c>
      <c r="O3679" s="22">
        <v>5649.7860000000001</v>
      </c>
      <c r="P3679" s="22">
        <v>3977.23</v>
      </c>
      <c r="Q3679" s="22">
        <v>5529.4530000000004</v>
      </c>
      <c r="R3679" s="22">
        <v>5761.2120000000004</v>
      </c>
      <c r="S3679" s="22">
        <v>5419.3549999999996</v>
      </c>
      <c r="T3679" s="22">
        <v>4875.7550000000001</v>
      </c>
      <c r="U3679" s="22">
        <v>4164.6670000000004</v>
      </c>
      <c r="V3679" s="22">
        <v>3479.3319999999999</v>
      </c>
      <c r="W3679" s="22">
        <v>2666.1660000000002</v>
      </c>
      <c r="X3679" s="22">
        <v>1819.463</v>
      </c>
      <c r="Y3679" s="22">
        <v>910.101</v>
      </c>
      <c r="Z3679" s="22">
        <v>301.08600000000001</v>
      </c>
      <c r="AA3679" s="22">
        <v>74.744</v>
      </c>
      <c r="AB3679" s="22">
        <v>9.7390000000000008</v>
      </c>
      <c r="AC3679" s="22">
        <v>0.59499999999999997</v>
      </c>
    </row>
    <row r="3680" spans="1:29" ht="11.5" hidden="1">
      <c r="A3680" s="26">
        <v>3663</v>
      </c>
      <c r="B3680" s="24" t="s">
        <v>1059</v>
      </c>
      <c r="C3680" s="25" t="s">
        <v>1313</v>
      </c>
      <c r="D3680" s="23"/>
      <c r="E3680" s="23">
        <v>926</v>
      </c>
      <c r="F3680" s="24" t="s">
        <v>1109</v>
      </c>
      <c r="G3680" s="23">
        <v>917</v>
      </c>
      <c r="H3680" s="23">
        <v>1960</v>
      </c>
      <c r="I3680" s="22">
        <v>6218.9309999999996</v>
      </c>
      <c r="J3680" s="22">
        <v>5879.9210000000003</v>
      </c>
      <c r="K3680" s="22">
        <v>5647.3239999999996</v>
      </c>
      <c r="L3680" s="22">
        <v>5083.9210000000003</v>
      </c>
      <c r="M3680" s="22">
        <v>5581.5950000000003</v>
      </c>
      <c r="N3680" s="22">
        <v>5181.1350000000002</v>
      </c>
      <c r="O3680" s="22">
        <v>5277.1040000000003</v>
      </c>
      <c r="P3680" s="22">
        <v>5632.5119999999997</v>
      </c>
      <c r="Q3680" s="22">
        <v>3921.6109999999999</v>
      </c>
      <c r="R3680" s="22">
        <v>5482.6509999999998</v>
      </c>
      <c r="S3680" s="22">
        <v>5652.29</v>
      </c>
      <c r="T3680" s="22">
        <v>5255.4359999999997</v>
      </c>
      <c r="U3680" s="22">
        <v>4631.96</v>
      </c>
      <c r="V3680" s="22">
        <v>3811.029</v>
      </c>
      <c r="W3680" s="22">
        <v>2969.65</v>
      </c>
      <c r="X3680" s="22">
        <v>2011.1210000000001</v>
      </c>
      <c r="Y3680" s="22">
        <v>1119.136</v>
      </c>
      <c r="Z3680" s="22">
        <v>404.88600000000002</v>
      </c>
      <c r="AA3680" s="22">
        <v>85.304000000000002</v>
      </c>
      <c r="AB3680" s="22">
        <v>11.8</v>
      </c>
      <c r="AC3680" s="22">
        <v>0.79</v>
      </c>
    </row>
    <row r="3681" spans="1:29" ht="11.5" hidden="1">
      <c r="A3681" s="26">
        <v>3664</v>
      </c>
      <c r="B3681" s="24" t="s">
        <v>1059</v>
      </c>
      <c r="C3681" s="25" t="s">
        <v>1313</v>
      </c>
      <c r="D3681" s="23"/>
      <c r="E3681" s="23">
        <v>926</v>
      </c>
      <c r="F3681" s="24" t="s">
        <v>1109</v>
      </c>
      <c r="G3681" s="23">
        <v>917</v>
      </c>
      <c r="H3681" s="23">
        <v>1965</v>
      </c>
      <c r="I3681" s="22">
        <v>6749.1350000000002</v>
      </c>
      <c r="J3681" s="22">
        <v>6264.4080000000004</v>
      </c>
      <c r="K3681" s="22">
        <v>5975.0029999999997</v>
      </c>
      <c r="L3681" s="22">
        <v>5778.6710000000003</v>
      </c>
      <c r="M3681" s="22">
        <v>5216.4949999999999</v>
      </c>
      <c r="N3681" s="22">
        <v>5621.03</v>
      </c>
      <c r="O3681" s="22">
        <v>5194.558</v>
      </c>
      <c r="P3681" s="22">
        <v>5293.0259999999998</v>
      </c>
      <c r="Q3681" s="22">
        <v>5597.8469999999998</v>
      </c>
      <c r="R3681" s="22">
        <v>3897.9290000000001</v>
      </c>
      <c r="S3681" s="22">
        <v>5422.6620000000003</v>
      </c>
      <c r="T3681" s="22">
        <v>5511.9870000000001</v>
      </c>
      <c r="U3681" s="22">
        <v>5035.4340000000002</v>
      </c>
      <c r="V3681" s="22">
        <v>4292.7820000000002</v>
      </c>
      <c r="W3681" s="22">
        <v>3315.5479999999998</v>
      </c>
      <c r="X3681" s="22">
        <v>2297.9160000000002</v>
      </c>
      <c r="Y3681" s="22">
        <v>1272.8019999999999</v>
      </c>
      <c r="Z3681" s="22">
        <v>514.20399999999995</v>
      </c>
      <c r="AA3681" s="22">
        <v>119.39</v>
      </c>
      <c r="AB3681" s="22">
        <v>14.242000000000001</v>
      </c>
      <c r="AC3681" s="22">
        <v>1.0069999999999999</v>
      </c>
    </row>
    <row r="3682" spans="1:29" ht="11.5" hidden="1">
      <c r="A3682" s="26">
        <v>3665</v>
      </c>
      <c r="B3682" s="24" t="s">
        <v>1059</v>
      </c>
      <c r="C3682" s="25" t="s">
        <v>1313</v>
      </c>
      <c r="D3682" s="23"/>
      <c r="E3682" s="23">
        <v>926</v>
      </c>
      <c r="F3682" s="24" t="s">
        <v>1109</v>
      </c>
      <c r="G3682" s="23">
        <v>917</v>
      </c>
      <c r="H3682" s="23">
        <v>1970</v>
      </c>
      <c r="I3682" s="22">
        <v>6506.732</v>
      </c>
      <c r="J3682" s="22">
        <v>6783.1120000000001</v>
      </c>
      <c r="K3682" s="22">
        <v>6323.5730000000003</v>
      </c>
      <c r="L3682" s="22">
        <v>6013.23</v>
      </c>
      <c r="M3682" s="22">
        <v>5858.6710000000003</v>
      </c>
      <c r="N3682" s="22">
        <v>5328.1940000000004</v>
      </c>
      <c r="O3682" s="22">
        <v>5675.99</v>
      </c>
      <c r="P3682" s="22">
        <v>5199</v>
      </c>
      <c r="Q3682" s="22">
        <v>5308.3159999999998</v>
      </c>
      <c r="R3682" s="22">
        <v>5553.3890000000001</v>
      </c>
      <c r="S3682" s="22">
        <v>3799.9780000000001</v>
      </c>
      <c r="T3682" s="22">
        <v>5271.1610000000001</v>
      </c>
      <c r="U3682" s="22">
        <v>5264.3130000000001</v>
      </c>
      <c r="V3682" s="22">
        <v>4648.7950000000001</v>
      </c>
      <c r="W3682" s="22">
        <v>3726.4609999999998</v>
      </c>
      <c r="X3682" s="22">
        <v>2572.5340000000001</v>
      </c>
      <c r="Y3682" s="22">
        <v>1470.4960000000001</v>
      </c>
      <c r="Z3682" s="22">
        <v>601.11900000000003</v>
      </c>
      <c r="AA3682" s="22">
        <v>157.203</v>
      </c>
      <c r="AB3682" s="22">
        <v>20.834</v>
      </c>
      <c r="AC3682" s="22">
        <v>1.3029999999999999</v>
      </c>
    </row>
    <row r="3683" spans="1:29" ht="11.5" hidden="1">
      <c r="A3683" s="26">
        <v>3666</v>
      </c>
      <c r="B3683" s="24" t="s">
        <v>1059</v>
      </c>
      <c r="C3683" s="25" t="s">
        <v>1313</v>
      </c>
      <c r="D3683" s="23"/>
      <c r="E3683" s="23">
        <v>926</v>
      </c>
      <c r="F3683" s="24" t="s">
        <v>1109</v>
      </c>
      <c r="G3683" s="23">
        <v>917</v>
      </c>
      <c r="H3683" s="23">
        <v>1975</v>
      </c>
      <c r="I3683" s="22">
        <v>5462.3710000000001</v>
      </c>
      <c r="J3683" s="22">
        <v>6575.933</v>
      </c>
      <c r="K3683" s="22">
        <v>6843.0749999999998</v>
      </c>
      <c r="L3683" s="22">
        <v>6412.8940000000002</v>
      </c>
      <c r="M3683" s="22">
        <v>6132</v>
      </c>
      <c r="N3683" s="22">
        <v>5950.0630000000001</v>
      </c>
      <c r="O3683" s="22">
        <v>5384.5050000000001</v>
      </c>
      <c r="P3683" s="22">
        <v>5697.6239999999998</v>
      </c>
      <c r="Q3683" s="22">
        <v>5184.4799999999996</v>
      </c>
      <c r="R3683" s="22">
        <v>5257.7389999999996</v>
      </c>
      <c r="S3683" s="22">
        <v>5451.6980000000003</v>
      </c>
      <c r="T3683" s="22">
        <v>3686.6759999999999</v>
      </c>
      <c r="U3683" s="22">
        <v>5046.0280000000002</v>
      </c>
      <c r="V3683" s="22">
        <v>4896.3649999999998</v>
      </c>
      <c r="W3683" s="22">
        <v>4075.0630000000001</v>
      </c>
      <c r="X3683" s="22">
        <v>2936.6170000000002</v>
      </c>
      <c r="Y3683" s="22">
        <v>1686.058</v>
      </c>
      <c r="Z3683" s="22">
        <v>717.53200000000004</v>
      </c>
      <c r="AA3683" s="22">
        <v>192.245</v>
      </c>
      <c r="AB3683" s="22">
        <v>28.521999999999998</v>
      </c>
      <c r="AC3683" s="22">
        <v>1.95</v>
      </c>
    </row>
    <row r="3684" spans="1:29" ht="11.5" hidden="1">
      <c r="A3684" s="26">
        <v>3667</v>
      </c>
      <c r="B3684" s="24" t="s">
        <v>1059</v>
      </c>
      <c r="C3684" s="25" t="s">
        <v>1313</v>
      </c>
      <c r="D3684" s="23"/>
      <c r="E3684" s="23">
        <v>926</v>
      </c>
      <c r="F3684" s="24" t="s">
        <v>1109</v>
      </c>
      <c r="G3684" s="23">
        <v>917</v>
      </c>
      <c r="H3684" s="23">
        <v>1980</v>
      </c>
      <c r="I3684" s="22">
        <v>4826.2690000000002</v>
      </c>
      <c r="J3684" s="22">
        <v>5464.3980000000001</v>
      </c>
      <c r="K3684" s="22">
        <v>6615.3370000000004</v>
      </c>
      <c r="L3684" s="22">
        <v>6928.0959999999995</v>
      </c>
      <c r="M3684" s="22">
        <v>6495.9669999999996</v>
      </c>
      <c r="N3684" s="22">
        <v>6169.348</v>
      </c>
      <c r="O3684" s="22">
        <v>5933.4939999999997</v>
      </c>
      <c r="P3684" s="22">
        <v>5355.0919999999996</v>
      </c>
      <c r="Q3684" s="22">
        <v>5663.3710000000001</v>
      </c>
      <c r="R3684" s="22">
        <v>5114.451</v>
      </c>
      <c r="S3684" s="22">
        <v>5166.8190000000004</v>
      </c>
      <c r="T3684" s="22">
        <v>5318.2690000000002</v>
      </c>
      <c r="U3684" s="22">
        <v>3539.1550000000002</v>
      </c>
      <c r="V3684" s="22">
        <v>4731.0209999999997</v>
      </c>
      <c r="W3684" s="22">
        <v>4369.433</v>
      </c>
      <c r="X3684" s="22">
        <v>3296.8890000000001</v>
      </c>
      <c r="Y3684" s="22">
        <v>2001.2159999999999</v>
      </c>
      <c r="Z3684" s="22">
        <v>868.92499999999995</v>
      </c>
      <c r="AA3684" s="22">
        <v>246.131</v>
      </c>
      <c r="AB3684" s="22">
        <v>38.183</v>
      </c>
      <c r="AC3684" s="22">
        <v>2.891</v>
      </c>
    </row>
    <row r="3685" spans="1:29" ht="11.5" hidden="1">
      <c r="A3685" s="26">
        <v>3668</v>
      </c>
      <c r="B3685" s="24" t="s">
        <v>1059</v>
      </c>
      <c r="C3685" s="25" t="s">
        <v>1313</v>
      </c>
      <c r="D3685" s="23"/>
      <c r="E3685" s="23">
        <v>926</v>
      </c>
      <c r="F3685" s="24" t="s">
        <v>1109</v>
      </c>
      <c r="G3685" s="23">
        <v>917</v>
      </c>
      <c r="H3685" s="23">
        <v>1985</v>
      </c>
      <c r="I3685" s="22">
        <v>4993.817</v>
      </c>
      <c r="J3685" s="22">
        <v>4834.5010000000002</v>
      </c>
      <c r="K3685" s="22">
        <v>5481.1210000000001</v>
      </c>
      <c r="L3685" s="22">
        <v>6657.2910000000002</v>
      </c>
      <c r="M3685" s="22">
        <v>6986.83</v>
      </c>
      <c r="N3685" s="22">
        <v>6557.42</v>
      </c>
      <c r="O3685" s="22">
        <v>6200.7939999999999</v>
      </c>
      <c r="P3685" s="22">
        <v>5919.64</v>
      </c>
      <c r="Q3685" s="22">
        <v>5325.3969999999999</v>
      </c>
      <c r="R3685" s="22">
        <v>5606.1940000000004</v>
      </c>
      <c r="S3685" s="22">
        <v>5025.4809999999998</v>
      </c>
      <c r="T3685" s="22">
        <v>5051.268</v>
      </c>
      <c r="U3685" s="22">
        <v>5135.5559999999996</v>
      </c>
      <c r="V3685" s="22">
        <v>3332.0549999999998</v>
      </c>
      <c r="W3685" s="22">
        <v>4272.6260000000002</v>
      </c>
      <c r="X3685" s="22">
        <v>3619.8290000000002</v>
      </c>
      <c r="Y3685" s="22">
        <v>2326.933</v>
      </c>
      <c r="Z3685" s="22">
        <v>1083.0050000000001</v>
      </c>
      <c r="AA3685" s="22">
        <v>317.08699999999999</v>
      </c>
      <c r="AB3685" s="22">
        <v>52.293999999999997</v>
      </c>
      <c r="AC3685" s="22">
        <v>4.157</v>
      </c>
    </row>
    <row r="3686" spans="1:29" ht="11.5" hidden="1">
      <c r="A3686" s="26">
        <v>3669</v>
      </c>
      <c r="B3686" s="24" t="s">
        <v>1059</v>
      </c>
      <c r="C3686" s="25" t="s">
        <v>1313</v>
      </c>
      <c r="D3686" s="23"/>
      <c r="E3686" s="23">
        <v>926</v>
      </c>
      <c r="F3686" s="24" t="s">
        <v>1109</v>
      </c>
      <c r="G3686" s="23">
        <v>917</v>
      </c>
      <c r="H3686" s="23">
        <v>1990</v>
      </c>
      <c r="I3686" s="22">
        <v>5126.9719999999998</v>
      </c>
      <c r="J3686" s="22">
        <v>5093.924</v>
      </c>
      <c r="K3686" s="22">
        <v>4918.2309999999998</v>
      </c>
      <c r="L3686" s="22">
        <v>5588.4059999999999</v>
      </c>
      <c r="M3686" s="22">
        <v>6817.4350000000004</v>
      </c>
      <c r="N3686" s="22">
        <v>7158.6289999999999</v>
      </c>
      <c r="O3686" s="22">
        <v>6678.7759999999998</v>
      </c>
      <c r="P3686" s="22">
        <v>6274.8119999999999</v>
      </c>
      <c r="Q3686" s="22">
        <v>5940.3159999999998</v>
      </c>
      <c r="R3686" s="22">
        <v>5298.1869999999999</v>
      </c>
      <c r="S3686" s="22">
        <v>5541.2740000000003</v>
      </c>
      <c r="T3686" s="22">
        <v>4923.7330000000002</v>
      </c>
      <c r="U3686" s="22">
        <v>4905.4359999999997</v>
      </c>
      <c r="V3686" s="22">
        <v>4886.4319999999998</v>
      </c>
      <c r="W3686" s="22">
        <v>3036.241</v>
      </c>
      <c r="X3686" s="22">
        <v>3628.43</v>
      </c>
      <c r="Y3686" s="22">
        <v>2671.51</v>
      </c>
      <c r="Z3686" s="22">
        <v>1336.9290000000001</v>
      </c>
      <c r="AA3686" s="22">
        <v>426.50200000000001</v>
      </c>
      <c r="AB3686" s="22">
        <v>73.837000000000003</v>
      </c>
      <c r="AC3686" s="22">
        <v>6.2249999999999996</v>
      </c>
    </row>
    <row r="3687" spans="1:29" ht="11.5" hidden="1">
      <c r="A3687" s="26">
        <v>3670</v>
      </c>
      <c r="B3687" s="24" t="s">
        <v>1059</v>
      </c>
      <c r="C3687" s="25" t="s">
        <v>1313</v>
      </c>
      <c r="D3687" s="23"/>
      <c r="E3687" s="23">
        <v>926</v>
      </c>
      <c r="F3687" s="24" t="s">
        <v>1109</v>
      </c>
      <c r="G3687" s="23">
        <v>917</v>
      </c>
      <c r="H3687" s="23">
        <v>1995</v>
      </c>
      <c r="I3687" s="22">
        <v>4981.9709999999995</v>
      </c>
      <c r="J3687" s="22">
        <v>5313.46</v>
      </c>
      <c r="K3687" s="22">
        <v>5270.2280000000001</v>
      </c>
      <c r="L3687" s="22">
        <v>5095.0349999999999</v>
      </c>
      <c r="M3687" s="22">
        <v>5814.277</v>
      </c>
      <c r="N3687" s="22">
        <v>7077.8230000000003</v>
      </c>
      <c r="O3687" s="22">
        <v>7383.1809999999996</v>
      </c>
      <c r="P3687" s="22">
        <v>6833.1949999999997</v>
      </c>
      <c r="Q3687" s="22">
        <v>6339.1909999999998</v>
      </c>
      <c r="R3687" s="22">
        <v>5921.8959999999997</v>
      </c>
      <c r="S3687" s="22">
        <v>5246.7550000000001</v>
      </c>
      <c r="T3687" s="22">
        <v>5455.6880000000001</v>
      </c>
      <c r="U3687" s="22">
        <v>4801.9780000000001</v>
      </c>
      <c r="V3687" s="22">
        <v>4697.9740000000002</v>
      </c>
      <c r="W3687" s="22">
        <v>4523.8059999999996</v>
      </c>
      <c r="X3687" s="22">
        <v>2632.9079999999999</v>
      </c>
      <c r="Y3687" s="22">
        <v>2778.1959999999999</v>
      </c>
      <c r="Z3687" s="22">
        <v>1626.7360000000001</v>
      </c>
      <c r="AA3687" s="22">
        <v>561.89</v>
      </c>
      <c r="AB3687" s="22">
        <v>105.511</v>
      </c>
      <c r="AC3687" s="22">
        <v>9.1010000000000009</v>
      </c>
    </row>
    <row r="3688" spans="1:29" ht="11.5" hidden="1">
      <c r="A3688" s="26">
        <v>3671</v>
      </c>
      <c r="B3688" s="24" t="s">
        <v>1059</v>
      </c>
      <c r="C3688" s="25" t="s">
        <v>1313</v>
      </c>
      <c r="D3688" s="23"/>
      <c r="E3688" s="23">
        <v>926</v>
      </c>
      <c r="F3688" s="24" t="s">
        <v>1109</v>
      </c>
      <c r="G3688" s="23">
        <v>917</v>
      </c>
      <c r="H3688" s="23">
        <v>2000</v>
      </c>
      <c r="I3688" s="22">
        <v>4866.0219999999999</v>
      </c>
      <c r="J3688" s="22">
        <v>5045.643</v>
      </c>
      <c r="K3688" s="22">
        <v>5386.56</v>
      </c>
      <c r="L3688" s="22">
        <v>5351.5249999999996</v>
      </c>
      <c r="M3688" s="22">
        <v>5247.6109999999999</v>
      </c>
      <c r="N3688" s="22">
        <v>5957.9059999999999</v>
      </c>
      <c r="O3688" s="22">
        <v>7125.8019999999997</v>
      </c>
      <c r="P3688" s="22">
        <v>7393.8549999999996</v>
      </c>
      <c r="Q3688" s="22">
        <v>6826.0789999999997</v>
      </c>
      <c r="R3688" s="22">
        <v>6304.1120000000001</v>
      </c>
      <c r="S3688" s="22">
        <v>5853.1319999999996</v>
      </c>
      <c r="T3688" s="22">
        <v>5147.9219999999996</v>
      </c>
      <c r="U3688" s="22">
        <v>5311.04</v>
      </c>
      <c r="V3688" s="22">
        <v>4606.5940000000001</v>
      </c>
      <c r="W3688" s="22">
        <v>4377.402</v>
      </c>
      <c r="X3688" s="22">
        <v>3980.3710000000001</v>
      </c>
      <c r="Y3688" s="22">
        <v>2074.5520000000001</v>
      </c>
      <c r="Z3688" s="22">
        <v>1763.0509999999999</v>
      </c>
      <c r="AA3688" s="22">
        <v>717.79200000000003</v>
      </c>
      <c r="AB3688" s="22">
        <v>145.483</v>
      </c>
      <c r="AC3688" s="22">
        <v>13.477</v>
      </c>
    </row>
    <row r="3689" spans="1:29" ht="11.5" hidden="1">
      <c r="A3689" s="26">
        <v>3672</v>
      </c>
      <c r="B3689" s="24" t="s">
        <v>1059</v>
      </c>
      <c r="C3689" s="25" t="s">
        <v>1313</v>
      </c>
      <c r="D3689" s="23"/>
      <c r="E3689" s="23">
        <v>926</v>
      </c>
      <c r="F3689" s="24" t="s">
        <v>1109</v>
      </c>
      <c r="G3689" s="23">
        <v>917</v>
      </c>
      <c r="H3689" s="23">
        <v>2005</v>
      </c>
      <c r="I3689" s="22">
        <v>4785.2619999999997</v>
      </c>
      <c r="J3689" s="22">
        <v>4942.9740000000002</v>
      </c>
      <c r="K3689" s="22">
        <v>5147.28</v>
      </c>
      <c r="L3689" s="22">
        <v>5497.8959999999997</v>
      </c>
      <c r="M3689" s="22">
        <v>5606.9369999999999</v>
      </c>
      <c r="N3689" s="22">
        <v>5547.8119999999999</v>
      </c>
      <c r="O3689" s="22">
        <v>6125.3419999999996</v>
      </c>
      <c r="P3689" s="22">
        <v>7206.866</v>
      </c>
      <c r="Q3689" s="22">
        <v>7412.6509999999998</v>
      </c>
      <c r="R3689" s="22">
        <v>6810.4579999999996</v>
      </c>
      <c r="S3689" s="22">
        <v>6277.1819999999998</v>
      </c>
      <c r="T3689" s="22">
        <v>5796.9560000000001</v>
      </c>
      <c r="U3689" s="22">
        <v>5035.4799999999996</v>
      </c>
      <c r="V3689" s="22">
        <v>5132.1509999999998</v>
      </c>
      <c r="W3689" s="22">
        <v>4338.8990000000003</v>
      </c>
      <c r="X3689" s="22">
        <v>3902.3339999999998</v>
      </c>
      <c r="Y3689" s="22">
        <v>3199.1129999999998</v>
      </c>
      <c r="Z3689" s="22">
        <v>1366.806</v>
      </c>
      <c r="AA3689" s="22">
        <v>815.34400000000005</v>
      </c>
      <c r="AB3689" s="22">
        <v>195.14</v>
      </c>
      <c r="AC3689" s="22">
        <v>19.626000000000001</v>
      </c>
    </row>
    <row r="3690" spans="1:29" ht="11.5" hidden="1">
      <c r="A3690" s="26">
        <v>3673</v>
      </c>
      <c r="B3690" s="24" t="s">
        <v>1059</v>
      </c>
      <c r="C3690" s="25" t="s">
        <v>1313</v>
      </c>
      <c r="D3690" s="23"/>
      <c r="E3690" s="23">
        <v>926</v>
      </c>
      <c r="F3690" s="24" t="s">
        <v>1109</v>
      </c>
      <c r="G3690" s="23">
        <v>917</v>
      </c>
      <c r="H3690" s="23">
        <v>2010</v>
      </c>
      <c r="I3690" s="22">
        <v>4729.3559999999998</v>
      </c>
      <c r="J3690" s="22">
        <v>4830.4949999999999</v>
      </c>
      <c r="K3690" s="22">
        <v>5007.6670000000004</v>
      </c>
      <c r="L3690" s="22">
        <v>5205.732</v>
      </c>
      <c r="M3690" s="22">
        <v>5648.4870000000001</v>
      </c>
      <c r="N3690" s="22">
        <v>5805.5950000000003</v>
      </c>
      <c r="O3690" s="22">
        <v>5658.2330000000002</v>
      </c>
      <c r="P3690" s="22">
        <v>6175.5069999999996</v>
      </c>
      <c r="Q3690" s="22">
        <v>7220.991</v>
      </c>
      <c r="R3690" s="22">
        <v>7389.2020000000002</v>
      </c>
      <c r="S3690" s="22">
        <v>6741.32</v>
      </c>
      <c r="T3690" s="22">
        <v>6170.5320000000002</v>
      </c>
      <c r="U3690" s="22">
        <v>5635.9470000000001</v>
      </c>
      <c r="V3690" s="22">
        <v>4831.7349999999997</v>
      </c>
      <c r="W3690" s="22">
        <v>4845.3739999999998</v>
      </c>
      <c r="X3690" s="22">
        <v>3921.2570000000001</v>
      </c>
      <c r="Y3690" s="22">
        <v>3221.018</v>
      </c>
      <c r="Z3690" s="22">
        <v>2185.6419999999998</v>
      </c>
      <c r="AA3690" s="22">
        <v>670.38099999999997</v>
      </c>
      <c r="AB3690" s="22">
        <v>238.82499999999999</v>
      </c>
      <c r="AC3690" s="22">
        <v>28.359000000000002</v>
      </c>
    </row>
    <row r="3691" spans="1:29" ht="11.5" hidden="1">
      <c r="A3691" s="26">
        <v>3674</v>
      </c>
      <c r="B3691" s="24" t="s">
        <v>1059</v>
      </c>
      <c r="C3691" s="25" t="s">
        <v>1313</v>
      </c>
      <c r="D3691" s="23"/>
      <c r="E3691" s="23">
        <v>926</v>
      </c>
      <c r="F3691" s="24" t="s">
        <v>1109</v>
      </c>
      <c r="G3691" s="23">
        <v>917</v>
      </c>
      <c r="H3691" s="23">
        <v>2015</v>
      </c>
      <c r="I3691" s="22">
        <v>4773.009</v>
      </c>
      <c r="J3691" s="22">
        <v>4829.4009999999998</v>
      </c>
      <c r="K3691" s="22">
        <v>4988.7349999999997</v>
      </c>
      <c r="L3691" s="22">
        <v>5160.6719999999996</v>
      </c>
      <c r="M3691" s="22">
        <v>5399.6440000000002</v>
      </c>
      <c r="N3691" s="22">
        <v>5900.0810000000001</v>
      </c>
      <c r="O3691" s="22">
        <v>6057.4110000000001</v>
      </c>
      <c r="P3691" s="22">
        <v>5829.4530000000004</v>
      </c>
      <c r="Q3691" s="22">
        <v>6272.348</v>
      </c>
      <c r="R3691" s="22">
        <v>7259.5240000000003</v>
      </c>
      <c r="S3691" s="22">
        <v>7359.3490000000002</v>
      </c>
      <c r="T3691" s="22">
        <v>6662.5280000000002</v>
      </c>
      <c r="U3691" s="22">
        <v>6039.6760000000004</v>
      </c>
      <c r="V3691" s="22">
        <v>5459.05</v>
      </c>
      <c r="W3691" s="22">
        <v>4605.9960000000001</v>
      </c>
      <c r="X3691" s="22">
        <v>4452.6689999999999</v>
      </c>
      <c r="Y3691" s="22">
        <v>3315.239</v>
      </c>
      <c r="Z3691" s="22">
        <v>2272.3139999999999</v>
      </c>
      <c r="AA3691" s="22">
        <v>1107.6099999999999</v>
      </c>
      <c r="AB3691" s="22">
        <v>202.983</v>
      </c>
      <c r="AC3691" s="22">
        <v>36.137999999999998</v>
      </c>
    </row>
    <row r="3692" spans="1:29" ht="11.5" hidden="1">
      <c r="A3692" s="26">
        <v>3675</v>
      </c>
      <c r="B3692" s="24" t="s">
        <v>1059</v>
      </c>
      <c r="C3692" s="25" t="s">
        <v>1313</v>
      </c>
      <c r="D3692" s="23"/>
      <c r="E3692" s="23">
        <v>926</v>
      </c>
      <c r="F3692" s="24" t="s">
        <v>1109</v>
      </c>
      <c r="G3692" s="23">
        <v>917</v>
      </c>
      <c r="H3692" s="23">
        <v>2020</v>
      </c>
      <c r="I3692" s="22">
        <v>4928.2560000000003</v>
      </c>
      <c r="J3692" s="22">
        <v>4956.0990000000002</v>
      </c>
      <c r="K3692" s="22">
        <v>4987.03</v>
      </c>
      <c r="L3692" s="22">
        <v>5122.3710000000001</v>
      </c>
      <c r="M3692" s="22">
        <v>5322.2290000000003</v>
      </c>
      <c r="N3692" s="22">
        <v>5631.3909999999996</v>
      </c>
      <c r="O3692" s="22">
        <v>6158.2969999999996</v>
      </c>
      <c r="P3692" s="22">
        <v>6259.0309999999999</v>
      </c>
      <c r="Q3692" s="22">
        <v>5968.5609999999997</v>
      </c>
      <c r="R3692" s="22">
        <v>6366.4250000000002</v>
      </c>
      <c r="S3692" s="22">
        <v>7286.51</v>
      </c>
      <c r="T3692" s="22">
        <v>7313.0820000000003</v>
      </c>
      <c r="U3692" s="22">
        <v>6552.6639999999998</v>
      </c>
      <c r="V3692" s="22">
        <v>5854.25</v>
      </c>
      <c r="W3692" s="22">
        <v>5176.0940000000001</v>
      </c>
      <c r="X3692" s="22">
        <v>4181.16</v>
      </c>
      <c r="Y3692" s="22">
        <v>3698.2759999999998</v>
      </c>
      <c r="Z3692" s="22">
        <v>2361.116</v>
      </c>
      <c r="AA3692" s="22">
        <v>1229.739</v>
      </c>
      <c r="AB3692" s="22">
        <v>380.44600000000003</v>
      </c>
      <c r="AC3692" s="22">
        <v>38.716000000000001</v>
      </c>
    </row>
    <row r="3693" spans="1:29" ht="11.5" hidden="1">
      <c r="A3693" s="15">
        <v>3676</v>
      </c>
      <c r="B3693" s="13" t="s">
        <v>1059</v>
      </c>
      <c r="C3693" s="21" t="s">
        <v>1314</v>
      </c>
      <c r="D3693" s="12"/>
      <c r="E3693" s="12">
        <v>40</v>
      </c>
      <c r="F3693" s="13" t="s">
        <v>1110</v>
      </c>
      <c r="G3693" s="12">
        <v>926</v>
      </c>
      <c r="H3693" s="12">
        <v>1950</v>
      </c>
      <c r="I3693" s="11">
        <v>252.23</v>
      </c>
      <c r="J3693" s="11">
        <v>275.738</v>
      </c>
      <c r="K3693" s="11">
        <v>247.071</v>
      </c>
      <c r="L3693" s="11">
        <v>223.286</v>
      </c>
      <c r="M3693" s="11">
        <v>251.53299999999999</v>
      </c>
      <c r="N3693" s="11">
        <v>296.44</v>
      </c>
      <c r="O3693" s="11">
        <v>199.637</v>
      </c>
      <c r="P3693" s="11">
        <v>277.69099999999997</v>
      </c>
      <c r="Q3693" s="11">
        <v>295.02999999999997</v>
      </c>
      <c r="R3693" s="11">
        <v>286.56299999999999</v>
      </c>
      <c r="S3693" s="11">
        <v>263.68200000000002</v>
      </c>
      <c r="T3693" s="11">
        <v>228.166</v>
      </c>
      <c r="U3693" s="11">
        <v>200.31</v>
      </c>
      <c r="V3693" s="11">
        <v>165.84899999999999</v>
      </c>
      <c r="W3693" s="11">
        <v>126.97</v>
      </c>
      <c r="X3693" s="11">
        <v>77.018000000000001</v>
      </c>
      <c r="Y3693" s="11">
        <v>35.177999999999997</v>
      </c>
      <c r="Z3693" s="11">
        <v>11.632999999999999</v>
      </c>
      <c r="AA3693" s="11">
        <v>2.2090000000000001</v>
      </c>
      <c r="AB3693" s="11">
        <v>0.24199999999999999</v>
      </c>
      <c r="AC3693" s="11">
        <v>8.0000000000000002E-3</v>
      </c>
    </row>
    <row r="3694" spans="1:29" ht="11.5" hidden="1">
      <c r="A3694" s="15">
        <v>3677</v>
      </c>
      <c r="B3694" s="13" t="s">
        <v>1059</v>
      </c>
      <c r="C3694" s="21" t="s">
        <v>1314</v>
      </c>
      <c r="D3694" s="12"/>
      <c r="E3694" s="12">
        <v>40</v>
      </c>
      <c r="F3694" s="13" t="s">
        <v>1110</v>
      </c>
      <c r="G3694" s="12">
        <v>926</v>
      </c>
      <c r="H3694" s="12">
        <v>1955</v>
      </c>
      <c r="I3694" s="11">
        <v>240.608</v>
      </c>
      <c r="J3694" s="11">
        <v>248.63900000000001</v>
      </c>
      <c r="K3694" s="11">
        <v>274.11099999999999</v>
      </c>
      <c r="L3694" s="11">
        <v>243.67</v>
      </c>
      <c r="M3694" s="11">
        <v>216.07499999999999</v>
      </c>
      <c r="N3694" s="11">
        <v>242.511</v>
      </c>
      <c r="O3694" s="11">
        <v>288.113</v>
      </c>
      <c r="P3694" s="11">
        <v>193.41499999999999</v>
      </c>
      <c r="Q3694" s="11">
        <v>271.279</v>
      </c>
      <c r="R3694" s="11">
        <v>287.84699999999998</v>
      </c>
      <c r="S3694" s="11">
        <v>277.58199999999999</v>
      </c>
      <c r="T3694" s="11">
        <v>252.54900000000001</v>
      </c>
      <c r="U3694" s="11">
        <v>213.857</v>
      </c>
      <c r="V3694" s="11">
        <v>179.999</v>
      </c>
      <c r="W3694" s="11">
        <v>137.798</v>
      </c>
      <c r="X3694" s="11">
        <v>91.8</v>
      </c>
      <c r="Y3694" s="11">
        <v>44.194000000000003</v>
      </c>
      <c r="Z3694" s="11">
        <v>14.225</v>
      </c>
      <c r="AA3694" s="11">
        <v>2.8980000000000001</v>
      </c>
      <c r="AB3694" s="11">
        <v>0.29299999999999998</v>
      </c>
      <c r="AC3694" s="11">
        <v>1.6E-2</v>
      </c>
    </row>
    <row r="3695" spans="1:29" ht="11.5" hidden="1">
      <c r="A3695" s="15">
        <v>3678</v>
      </c>
      <c r="B3695" s="13" t="s">
        <v>1059</v>
      </c>
      <c r="C3695" s="21" t="s">
        <v>1314</v>
      </c>
      <c r="D3695" s="12"/>
      <c r="E3695" s="12">
        <v>40</v>
      </c>
      <c r="F3695" s="13" t="s">
        <v>1110</v>
      </c>
      <c r="G3695" s="12">
        <v>926</v>
      </c>
      <c r="H3695" s="12">
        <v>1960</v>
      </c>
      <c r="I3695" s="11">
        <v>284.2</v>
      </c>
      <c r="J3695" s="11">
        <v>238.12799999999999</v>
      </c>
      <c r="K3695" s="11">
        <v>247.494</v>
      </c>
      <c r="L3695" s="11">
        <v>271.64499999999998</v>
      </c>
      <c r="M3695" s="11">
        <v>238.685</v>
      </c>
      <c r="N3695" s="11">
        <v>210.06</v>
      </c>
      <c r="O3695" s="11">
        <v>236.95099999999999</v>
      </c>
      <c r="P3695" s="11">
        <v>282.95299999999997</v>
      </c>
      <c r="Q3695" s="11">
        <v>189.40700000000001</v>
      </c>
      <c r="R3695" s="11">
        <v>265.791</v>
      </c>
      <c r="S3695" s="11">
        <v>280.25900000000001</v>
      </c>
      <c r="T3695" s="11">
        <v>267.19499999999999</v>
      </c>
      <c r="U3695" s="11">
        <v>238.31100000000001</v>
      </c>
      <c r="V3695" s="11">
        <v>194.24799999999999</v>
      </c>
      <c r="W3695" s="11">
        <v>151.91300000000001</v>
      </c>
      <c r="X3695" s="11">
        <v>102.121</v>
      </c>
      <c r="Y3695" s="11">
        <v>54.716999999999999</v>
      </c>
      <c r="Z3695" s="11">
        <v>18.827000000000002</v>
      </c>
      <c r="AA3695" s="11">
        <v>3.8090000000000002</v>
      </c>
      <c r="AB3695" s="11">
        <v>0.41799999999999998</v>
      </c>
      <c r="AC3695" s="11">
        <v>2.1000000000000001E-2</v>
      </c>
    </row>
    <row r="3696" spans="1:29" ht="11.5" hidden="1">
      <c r="A3696" s="15">
        <v>3679</v>
      </c>
      <c r="B3696" s="13" t="s">
        <v>1059</v>
      </c>
      <c r="C3696" s="21" t="s">
        <v>1314</v>
      </c>
      <c r="D3696" s="12"/>
      <c r="E3696" s="12">
        <v>40</v>
      </c>
      <c r="F3696" s="13" t="s">
        <v>1110</v>
      </c>
      <c r="G3696" s="12">
        <v>926</v>
      </c>
      <c r="H3696" s="12">
        <v>1965</v>
      </c>
      <c r="I3696" s="11">
        <v>315.983</v>
      </c>
      <c r="J3696" s="11">
        <v>283.36799999999999</v>
      </c>
      <c r="K3696" s="11">
        <v>237.91800000000001</v>
      </c>
      <c r="L3696" s="11">
        <v>247.55600000000001</v>
      </c>
      <c r="M3696" s="11">
        <v>272.18200000000002</v>
      </c>
      <c r="N3696" s="11">
        <v>239.45400000000001</v>
      </c>
      <c r="O3696" s="11">
        <v>210.411</v>
      </c>
      <c r="P3696" s="11">
        <v>236.33799999999999</v>
      </c>
      <c r="Q3696" s="11">
        <v>280.85199999999998</v>
      </c>
      <c r="R3696" s="11">
        <v>187.08600000000001</v>
      </c>
      <c r="S3696" s="11">
        <v>260.31099999999998</v>
      </c>
      <c r="T3696" s="11">
        <v>271.31700000000001</v>
      </c>
      <c r="U3696" s="11">
        <v>253.45500000000001</v>
      </c>
      <c r="V3696" s="11">
        <v>218.143</v>
      </c>
      <c r="W3696" s="11">
        <v>166.38200000000001</v>
      </c>
      <c r="X3696" s="11">
        <v>115.273</v>
      </c>
      <c r="Y3696" s="11">
        <v>62.832999999999998</v>
      </c>
      <c r="Z3696" s="11">
        <v>24.242999999999999</v>
      </c>
      <c r="AA3696" s="11">
        <v>5.3659999999999997</v>
      </c>
      <c r="AB3696" s="11">
        <v>0.59699999999999998</v>
      </c>
      <c r="AC3696" s="11">
        <v>3.3000000000000002E-2</v>
      </c>
    </row>
    <row r="3697" spans="1:29" ht="11.5" hidden="1">
      <c r="A3697" s="15">
        <v>3680</v>
      </c>
      <c r="B3697" s="13" t="s">
        <v>1059</v>
      </c>
      <c r="C3697" s="21" t="s">
        <v>1314</v>
      </c>
      <c r="D3697" s="12"/>
      <c r="E3697" s="12">
        <v>40</v>
      </c>
      <c r="F3697" s="13" t="s">
        <v>1110</v>
      </c>
      <c r="G3697" s="12">
        <v>926</v>
      </c>
      <c r="H3697" s="12">
        <v>1970</v>
      </c>
      <c r="I3697" s="11">
        <v>304.30900000000003</v>
      </c>
      <c r="J3697" s="11">
        <v>315.99200000000002</v>
      </c>
      <c r="K3697" s="11">
        <v>283.50299999999999</v>
      </c>
      <c r="L3697" s="11">
        <v>239.203</v>
      </c>
      <c r="M3697" s="11">
        <v>250.852</v>
      </c>
      <c r="N3697" s="11">
        <v>276.27499999999998</v>
      </c>
      <c r="O3697" s="11">
        <v>242.58099999999999</v>
      </c>
      <c r="P3697" s="11">
        <v>212.03700000000001</v>
      </c>
      <c r="Q3697" s="11">
        <v>236.15100000000001</v>
      </c>
      <c r="R3697" s="11">
        <v>278.16199999999998</v>
      </c>
      <c r="S3697" s="11">
        <v>183.90799999999999</v>
      </c>
      <c r="T3697" s="11">
        <v>252.482</v>
      </c>
      <c r="U3697" s="11">
        <v>257.97199999999998</v>
      </c>
      <c r="V3697" s="11">
        <v>232.292</v>
      </c>
      <c r="W3697" s="11">
        <v>186.55600000000001</v>
      </c>
      <c r="X3697" s="11">
        <v>126.27500000000001</v>
      </c>
      <c r="Y3697" s="11">
        <v>71.349000000000004</v>
      </c>
      <c r="Z3697" s="11">
        <v>28.213000000000001</v>
      </c>
      <c r="AA3697" s="11">
        <v>6.8150000000000004</v>
      </c>
      <c r="AB3697" s="11">
        <v>0.82399999999999995</v>
      </c>
      <c r="AC3697" s="11">
        <v>4.4999999999999998E-2</v>
      </c>
    </row>
    <row r="3698" spans="1:29" ht="11.5" hidden="1">
      <c r="A3698" s="15">
        <v>3681</v>
      </c>
      <c r="B3698" s="13" t="s">
        <v>1059</v>
      </c>
      <c r="C3698" s="21" t="s">
        <v>1314</v>
      </c>
      <c r="D3698" s="12"/>
      <c r="E3698" s="12">
        <v>40</v>
      </c>
      <c r="F3698" s="13" t="s">
        <v>1110</v>
      </c>
      <c r="G3698" s="12">
        <v>926</v>
      </c>
      <c r="H3698" s="12">
        <v>1975</v>
      </c>
      <c r="I3698" s="11">
        <v>248.43899999999999</v>
      </c>
      <c r="J3698" s="11">
        <v>305.23099999999999</v>
      </c>
      <c r="K3698" s="11">
        <v>316.536</v>
      </c>
      <c r="L3698" s="11">
        <v>285.70699999999999</v>
      </c>
      <c r="M3698" s="11">
        <v>244.99</v>
      </c>
      <c r="N3698" s="11">
        <v>258.07400000000001</v>
      </c>
      <c r="O3698" s="11">
        <v>281.87200000000001</v>
      </c>
      <c r="P3698" s="11">
        <v>245.99</v>
      </c>
      <c r="Q3698" s="11">
        <v>213.34700000000001</v>
      </c>
      <c r="R3698" s="11">
        <v>235.13200000000001</v>
      </c>
      <c r="S3698" s="11">
        <v>273.74</v>
      </c>
      <c r="T3698" s="11">
        <v>179.209</v>
      </c>
      <c r="U3698" s="11">
        <v>241.226</v>
      </c>
      <c r="V3698" s="11">
        <v>238.30799999999999</v>
      </c>
      <c r="W3698" s="11">
        <v>201.51300000000001</v>
      </c>
      <c r="X3698" s="11">
        <v>144.28700000000001</v>
      </c>
      <c r="Y3698" s="11">
        <v>79.959999999999994</v>
      </c>
      <c r="Z3698" s="11">
        <v>32.835999999999999</v>
      </c>
      <c r="AA3698" s="11">
        <v>8.2569999999999997</v>
      </c>
      <c r="AB3698" s="11">
        <v>1.097</v>
      </c>
      <c r="AC3698" s="11">
        <v>6.5000000000000002E-2</v>
      </c>
    </row>
    <row r="3699" spans="1:29" ht="11.5" hidden="1">
      <c r="A3699" s="15">
        <v>3682</v>
      </c>
      <c r="B3699" s="13" t="s">
        <v>1059</v>
      </c>
      <c r="C3699" s="21" t="s">
        <v>1314</v>
      </c>
      <c r="D3699" s="12"/>
      <c r="E3699" s="12">
        <v>40</v>
      </c>
      <c r="F3699" s="13" t="s">
        <v>1110</v>
      </c>
      <c r="G3699" s="12">
        <v>926</v>
      </c>
      <c r="H3699" s="12">
        <v>1980</v>
      </c>
      <c r="I3699" s="11">
        <v>209.947</v>
      </c>
      <c r="J3699" s="11">
        <v>248.03200000000001</v>
      </c>
      <c r="K3699" s="11">
        <v>304.98599999999999</v>
      </c>
      <c r="L3699" s="11">
        <v>316.23899999999998</v>
      </c>
      <c r="M3699" s="11">
        <v>285.50200000000001</v>
      </c>
      <c r="N3699" s="11">
        <v>245.042</v>
      </c>
      <c r="O3699" s="11">
        <v>257.76400000000001</v>
      </c>
      <c r="P3699" s="11">
        <v>280.83999999999997</v>
      </c>
      <c r="Q3699" s="11">
        <v>244.41900000000001</v>
      </c>
      <c r="R3699" s="11">
        <v>211.03200000000001</v>
      </c>
      <c r="S3699" s="11">
        <v>230.90100000000001</v>
      </c>
      <c r="T3699" s="11">
        <v>266.17</v>
      </c>
      <c r="U3699" s="11">
        <v>171.49700000000001</v>
      </c>
      <c r="V3699" s="11">
        <v>224.50200000000001</v>
      </c>
      <c r="W3699" s="11">
        <v>209.82499999999999</v>
      </c>
      <c r="X3699" s="11">
        <v>159.31</v>
      </c>
      <c r="Y3699" s="11">
        <v>93.798000000000002</v>
      </c>
      <c r="Z3699" s="11">
        <v>37.945999999999998</v>
      </c>
      <c r="AA3699" s="11">
        <v>9.8190000000000008</v>
      </c>
      <c r="AB3699" s="11">
        <v>1.321</v>
      </c>
      <c r="AC3699" s="11">
        <v>8.5000000000000006E-2</v>
      </c>
    </row>
    <row r="3700" spans="1:29" ht="11.5" hidden="1">
      <c r="A3700" s="15">
        <v>3683</v>
      </c>
      <c r="B3700" s="13" t="s">
        <v>1059</v>
      </c>
      <c r="C3700" s="21" t="s">
        <v>1314</v>
      </c>
      <c r="D3700" s="12"/>
      <c r="E3700" s="12">
        <v>40</v>
      </c>
      <c r="F3700" s="13" t="s">
        <v>1110</v>
      </c>
      <c r="G3700" s="12">
        <v>926</v>
      </c>
      <c r="H3700" s="12">
        <v>1985</v>
      </c>
      <c r="I3700" s="11">
        <v>215.53200000000001</v>
      </c>
      <c r="J3700" s="11">
        <v>209.97200000000001</v>
      </c>
      <c r="K3700" s="11">
        <v>248.00800000000001</v>
      </c>
      <c r="L3700" s="11">
        <v>305.10899999999998</v>
      </c>
      <c r="M3700" s="11">
        <v>316.916</v>
      </c>
      <c r="N3700" s="11">
        <v>286.54199999999997</v>
      </c>
      <c r="O3700" s="11">
        <v>245.756</v>
      </c>
      <c r="P3700" s="11">
        <v>257.51600000000002</v>
      </c>
      <c r="Q3700" s="11">
        <v>279.46600000000001</v>
      </c>
      <c r="R3700" s="11">
        <v>242.143</v>
      </c>
      <c r="S3700" s="11">
        <v>207.749</v>
      </c>
      <c r="T3700" s="11">
        <v>225.173</v>
      </c>
      <c r="U3700" s="11">
        <v>255.62200000000001</v>
      </c>
      <c r="V3700" s="11">
        <v>160.69900000000001</v>
      </c>
      <c r="W3700" s="11">
        <v>200.59</v>
      </c>
      <c r="X3700" s="11">
        <v>169.90600000000001</v>
      </c>
      <c r="Y3700" s="11">
        <v>107.53400000000001</v>
      </c>
      <c r="Z3700" s="11">
        <v>46.579000000000001</v>
      </c>
      <c r="AA3700" s="11">
        <v>12.164999999999999</v>
      </c>
      <c r="AB3700" s="11">
        <v>1.7070000000000001</v>
      </c>
      <c r="AC3700" s="11">
        <v>0.109</v>
      </c>
    </row>
    <row r="3701" spans="1:29" ht="11.5" hidden="1">
      <c r="A3701" s="15">
        <v>3684</v>
      </c>
      <c r="B3701" s="13" t="s">
        <v>1059</v>
      </c>
      <c r="C3701" s="21" t="s">
        <v>1314</v>
      </c>
      <c r="D3701" s="12"/>
      <c r="E3701" s="12">
        <v>40</v>
      </c>
      <c r="F3701" s="13" t="s">
        <v>1110</v>
      </c>
      <c r="G3701" s="12">
        <v>926</v>
      </c>
      <c r="H3701" s="12">
        <v>1990</v>
      </c>
      <c r="I3701" s="11">
        <v>208.97499999999999</v>
      </c>
      <c r="J3701" s="11">
        <v>217.702</v>
      </c>
      <c r="K3701" s="11">
        <v>211.16200000000001</v>
      </c>
      <c r="L3701" s="11">
        <v>251.53200000000001</v>
      </c>
      <c r="M3701" s="11">
        <v>313.30799999999999</v>
      </c>
      <c r="N3701" s="11">
        <v>327.05399999999997</v>
      </c>
      <c r="O3701" s="11">
        <v>294.762</v>
      </c>
      <c r="P3701" s="11">
        <v>251.06299999999999</v>
      </c>
      <c r="Q3701" s="11">
        <v>259.99700000000001</v>
      </c>
      <c r="R3701" s="11">
        <v>279.29000000000002</v>
      </c>
      <c r="S3701" s="11">
        <v>240.29900000000001</v>
      </c>
      <c r="T3701" s="11">
        <v>204.232</v>
      </c>
      <c r="U3701" s="11">
        <v>218.14599999999999</v>
      </c>
      <c r="V3701" s="11">
        <v>241.655</v>
      </c>
      <c r="W3701" s="11">
        <v>145.80199999999999</v>
      </c>
      <c r="X3701" s="11">
        <v>167.55199999999999</v>
      </c>
      <c r="Y3701" s="11">
        <v>120.354</v>
      </c>
      <c r="Z3701" s="11">
        <v>57.523000000000003</v>
      </c>
      <c r="AA3701" s="11">
        <v>16.329999999999998</v>
      </c>
      <c r="AB3701" s="11">
        <v>2.387</v>
      </c>
      <c r="AC3701" s="11">
        <v>0.158</v>
      </c>
    </row>
    <row r="3702" spans="1:29" ht="11.5" hidden="1">
      <c r="A3702" s="15">
        <v>3685</v>
      </c>
      <c r="B3702" s="13" t="s">
        <v>1059</v>
      </c>
      <c r="C3702" s="21" t="s">
        <v>1314</v>
      </c>
      <c r="D3702" s="12"/>
      <c r="E3702" s="12">
        <v>40</v>
      </c>
      <c r="F3702" s="13" t="s">
        <v>1110</v>
      </c>
      <c r="G3702" s="12">
        <v>926</v>
      </c>
      <c r="H3702" s="12">
        <v>1995</v>
      </c>
      <c r="I3702" s="11">
        <v>230.08699999999999</v>
      </c>
      <c r="J3702" s="11">
        <v>226.732</v>
      </c>
      <c r="K3702" s="11">
        <v>233.00399999999999</v>
      </c>
      <c r="L3702" s="11">
        <v>225.10400000000001</v>
      </c>
      <c r="M3702" s="11">
        <v>272.904</v>
      </c>
      <c r="N3702" s="11">
        <v>340.20600000000002</v>
      </c>
      <c r="O3702" s="11">
        <v>347.37299999999999</v>
      </c>
      <c r="P3702" s="11">
        <v>305.80500000000001</v>
      </c>
      <c r="Q3702" s="11">
        <v>252.60300000000001</v>
      </c>
      <c r="R3702" s="11">
        <v>249.30099999999999</v>
      </c>
      <c r="S3702" s="11">
        <v>262.72300000000001</v>
      </c>
      <c r="T3702" s="11">
        <v>221.066</v>
      </c>
      <c r="U3702" s="11">
        <v>189.07300000000001</v>
      </c>
      <c r="V3702" s="11">
        <v>209.31700000000001</v>
      </c>
      <c r="W3702" s="11">
        <v>225.27600000000001</v>
      </c>
      <c r="X3702" s="11">
        <v>122.017</v>
      </c>
      <c r="Y3702" s="11">
        <v>124.834</v>
      </c>
      <c r="Z3702" s="11">
        <v>70.802999999999997</v>
      </c>
      <c r="AA3702" s="11">
        <v>21.669</v>
      </c>
      <c r="AB3702" s="11">
        <v>3.4830000000000001</v>
      </c>
      <c r="AC3702" s="11">
        <v>0.23699999999999999</v>
      </c>
    </row>
    <row r="3703" spans="1:29" ht="11.5" hidden="1">
      <c r="A3703" s="15">
        <v>3686</v>
      </c>
      <c r="B3703" s="13" t="s">
        <v>1059</v>
      </c>
      <c r="C3703" s="21" t="s">
        <v>1314</v>
      </c>
      <c r="D3703" s="12"/>
      <c r="E3703" s="12">
        <v>40</v>
      </c>
      <c r="F3703" s="13" t="s">
        <v>1110</v>
      </c>
      <c r="G3703" s="12">
        <v>926</v>
      </c>
      <c r="H3703" s="12">
        <v>2000</v>
      </c>
      <c r="I3703" s="11">
        <v>202.72300000000001</v>
      </c>
      <c r="J3703" s="11">
        <v>231.31899999999999</v>
      </c>
      <c r="K3703" s="11">
        <v>227.393</v>
      </c>
      <c r="L3703" s="11">
        <v>235.005</v>
      </c>
      <c r="M3703" s="11">
        <v>229.91499999999999</v>
      </c>
      <c r="N3703" s="11">
        <v>278.791</v>
      </c>
      <c r="O3703" s="11">
        <v>344.80200000000002</v>
      </c>
      <c r="P3703" s="11">
        <v>350.01799999999997</v>
      </c>
      <c r="Q3703" s="11">
        <v>306.73599999999999</v>
      </c>
      <c r="R3703" s="11">
        <v>252.09899999999999</v>
      </c>
      <c r="S3703" s="11">
        <v>246.994</v>
      </c>
      <c r="T3703" s="11">
        <v>258.33300000000003</v>
      </c>
      <c r="U3703" s="11">
        <v>215.411</v>
      </c>
      <c r="V3703" s="11">
        <v>180.96600000000001</v>
      </c>
      <c r="W3703" s="11">
        <v>193.995</v>
      </c>
      <c r="X3703" s="11">
        <v>195.934</v>
      </c>
      <c r="Y3703" s="11">
        <v>93.671000000000006</v>
      </c>
      <c r="Z3703" s="11">
        <v>75.197999999999993</v>
      </c>
      <c r="AA3703" s="11">
        <v>28.369</v>
      </c>
      <c r="AB3703" s="11">
        <v>4.8449999999999998</v>
      </c>
      <c r="AC3703" s="11">
        <v>0.35499999999999998</v>
      </c>
    </row>
    <row r="3704" spans="1:29" ht="11.5" hidden="1">
      <c r="A3704" s="15">
        <v>3687</v>
      </c>
      <c r="B3704" s="13" t="s">
        <v>1059</v>
      </c>
      <c r="C3704" s="21" t="s">
        <v>1314</v>
      </c>
      <c r="D3704" s="12"/>
      <c r="E3704" s="12">
        <v>40</v>
      </c>
      <c r="F3704" s="13" t="s">
        <v>1110</v>
      </c>
      <c r="G3704" s="12">
        <v>926</v>
      </c>
      <c r="H3704" s="12">
        <v>2005</v>
      </c>
      <c r="I3704" s="11">
        <v>193.92</v>
      </c>
      <c r="J3704" s="11">
        <v>210.315</v>
      </c>
      <c r="K3704" s="11">
        <v>237.92599999999999</v>
      </c>
      <c r="L3704" s="11">
        <v>239.89099999999999</v>
      </c>
      <c r="M3704" s="11">
        <v>257.69799999999998</v>
      </c>
      <c r="N3704" s="11">
        <v>252.48400000000001</v>
      </c>
      <c r="O3704" s="11">
        <v>292.36099999999999</v>
      </c>
      <c r="P3704" s="11">
        <v>349.58699999999999</v>
      </c>
      <c r="Q3704" s="11">
        <v>349.88400000000001</v>
      </c>
      <c r="R3704" s="11">
        <v>306.28100000000001</v>
      </c>
      <c r="S3704" s="11">
        <v>250.738</v>
      </c>
      <c r="T3704" s="11">
        <v>243.15199999999999</v>
      </c>
      <c r="U3704" s="11">
        <v>252.369</v>
      </c>
      <c r="V3704" s="11">
        <v>206.76599999999999</v>
      </c>
      <c r="W3704" s="11">
        <v>169.321</v>
      </c>
      <c r="X3704" s="11">
        <v>172.83</v>
      </c>
      <c r="Y3704" s="11">
        <v>156.595</v>
      </c>
      <c r="Z3704" s="11">
        <v>59.962000000000003</v>
      </c>
      <c r="AA3704" s="11">
        <v>32.241999999999997</v>
      </c>
      <c r="AB3704" s="11">
        <v>6.7489999999999997</v>
      </c>
      <c r="AC3704" s="11">
        <v>0.52600000000000002</v>
      </c>
    </row>
    <row r="3705" spans="1:29" ht="11.5" hidden="1">
      <c r="A3705" s="15">
        <v>3688</v>
      </c>
      <c r="B3705" s="13" t="s">
        <v>1059</v>
      </c>
      <c r="C3705" s="21" t="s">
        <v>1314</v>
      </c>
      <c r="D3705" s="12"/>
      <c r="E3705" s="12">
        <v>40</v>
      </c>
      <c r="F3705" s="13" t="s">
        <v>1110</v>
      </c>
      <c r="G3705" s="12">
        <v>926</v>
      </c>
      <c r="H3705" s="12">
        <v>2010</v>
      </c>
      <c r="I3705" s="11">
        <v>190.404</v>
      </c>
      <c r="J3705" s="11">
        <v>198.369</v>
      </c>
      <c r="K3705" s="11">
        <v>214.31200000000001</v>
      </c>
      <c r="L3705" s="11">
        <v>246.11500000000001</v>
      </c>
      <c r="M3705" s="11">
        <v>256.21300000000002</v>
      </c>
      <c r="N3705" s="11">
        <v>275.98099999999999</v>
      </c>
      <c r="O3705" s="11">
        <v>264.214</v>
      </c>
      <c r="P3705" s="11">
        <v>298.07400000000001</v>
      </c>
      <c r="Q3705" s="11">
        <v>351.96199999999999</v>
      </c>
      <c r="R3705" s="11">
        <v>350.04199999999997</v>
      </c>
      <c r="S3705" s="11">
        <v>305.91800000000001</v>
      </c>
      <c r="T3705" s="11">
        <v>248.643</v>
      </c>
      <c r="U3705" s="11">
        <v>237.60900000000001</v>
      </c>
      <c r="V3705" s="11">
        <v>243.84100000000001</v>
      </c>
      <c r="W3705" s="11">
        <v>194.96700000000001</v>
      </c>
      <c r="X3705" s="11">
        <v>152.89699999999999</v>
      </c>
      <c r="Y3705" s="11">
        <v>141.548</v>
      </c>
      <c r="Z3705" s="11">
        <v>103.349</v>
      </c>
      <c r="AA3705" s="11">
        <v>27.663</v>
      </c>
      <c r="AB3705" s="11">
        <v>8.3819999999999997</v>
      </c>
      <c r="AC3705" s="11">
        <v>0.8</v>
      </c>
    </row>
    <row r="3706" spans="1:29" ht="11.5" hidden="1">
      <c r="A3706" s="15">
        <v>3689</v>
      </c>
      <c r="B3706" s="13" t="s">
        <v>1059</v>
      </c>
      <c r="C3706" s="21" t="s">
        <v>1314</v>
      </c>
      <c r="D3706" s="12"/>
      <c r="E3706" s="12">
        <v>40</v>
      </c>
      <c r="F3706" s="13" t="s">
        <v>1110</v>
      </c>
      <c r="G3706" s="12">
        <v>926</v>
      </c>
      <c r="H3706" s="12">
        <v>2015</v>
      </c>
      <c r="I3706" s="11">
        <v>197.428</v>
      </c>
      <c r="J3706" s="11">
        <v>195.58099999999999</v>
      </c>
      <c r="K3706" s="11">
        <v>203.322</v>
      </c>
      <c r="L3706" s="11">
        <v>222.244</v>
      </c>
      <c r="M3706" s="11">
        <v>269.666</v>
      </c>
      <c r="N3706" s="11">
        <v>284.83199999999999</v>
      </c>
      <c r="O3706" s="11">
        <v>295.077</v>
      </c>
      <c r="P3706" s="11">
        <v>272.57</v>
      </c>
      <c r="Q3706" s="11">
        <v>302.10399999999998</v>
      </c>
      <c r="R3706" s="11">
        <v>354.59800000000001</v>
      </c>
      <c r="S3706" s="11">
        <v>348.84800000000001</v>
      </c>
      <c r="T3706" s="11">
        <v>303.26499999999999</v>
      </c>
      <c r="U3706" s="11">
        <v>245.51300000000001</v>
      </c>
      <c r="V3706" s="11">
        <v>232.97499999999999</v>
      </c>
      <c r="W3706" s="11">
        <v>235.08699999999999</v>
      </c>
      <c r="X3706" s="11">
        <v>181.512</v>
      </c>
      <c r="Y3706" s="11">
        <v>129.29599999999999</v>
      </c>
      <c r="Z3706" s="11">
        <v>97.766000000000005</v>
      </c>
      <c r="AA3706" s="11">
        <v>49.716000000000001</v>
      </c>
      <c r="AB3706" s="11">
        <v>7.5359999999999996</v>
      </c>
      <c r="AC3706" s="11">
        <v>1.075</v>
      </c>
    </row>
    <row r="3707" spans="1:29" ht="11.5" hidden="1">
      <c r="A3707" s="15">
        <v>3690</v>
      </c>
      <c r="B3707" s="13" t="s">
        <v>1059</v>
      </c>
      <c r="C3707" s="21" t="s">
        <v>1314</v>
      </c>
      <c r="D3707" s="12"/>
      <c r="E3707" s="12">
        <v>40</v>
      </c>
      <c r="F3707" s="13" t="s">
        <v>1110</v>
      </c>
      <c r="G3707" s="12">
        <v>926</v>
      </c>
      <c r="H3707" s="12">
        <v>2020</v>
      </c>
      <c r="I3707" s="11">
        <v>217.80199999999999</v>
      </c>
      <c r="J3707" s="11">
        <v>206.02</v>
      </c>
      <c r="K3707" s="11">
        <v>205.04300000000001</v>
      </c>
      <c r="L3707" s="11">
        <v>218.86600000000001</v>
      </c>
      <c r="M3707" s="11">
        <v>245.5</v>
      </c>
      <c r="N3707" s="11">
        <v>294.55</v>
      </c>
      <c r="O3707" s="11">
        <v>304.54700000000003</v>
      </c>
      <c r="P3707" s="11">
        <v>308.423</v>
      </c>
      <c r="Q3707" s="11">
        <v>281.24599999999998</v>
      </c>
      <c r="R3707" s="11">
        <v>307.27600000000001</v>
      </c>
      <c r="S3707" s="11">
        <v>356.19299999999998</v>
      </c>
      <c r="T3707" s="11">
        <v>346.71899999999999</v>
      </c>
      <c r="U3707" s="11">
        <v>297.69299999999998</v>
      </c>
      <c r="V3707" s="11">
        <v>237.00200000000001</v>
      </c>
      <c r="W3707" s="11">
        <v>219.95099999999999</v>
      </c>
      <c r="X3707" s="11">
        <v>214.61600000000001</v>
      </c>
      <c r="Y3707" s="11">
        <v>153.11199999999999</v>
      </c>
      <c r="Z3707" s="11">
        <v>90.259</v>
      </c>
      <c r="AA3707" s="11">
        <v>47.473999999999997</v>
      </c>
      <c r="AB3707" s="11">
        <v>13.468</v>
      </c>
      <c r="AC3707" s="11">
        <v>0.94899999999999995</v>
      </c>
    </row>
    <row r="3708" spans="1:29" ht="11.5" hidden="1">
      <c r="A3708" s="15">
        <v>3691</v>
      </c>
      <c r="B3708" s="13" t="s">
        <v>1059</v>
      </c>
      <c r="C3708" s="21" t="s">
        <v>1315</v>
      </c>
      <c r="D3708" s="12"/>
      <c r="E3708" s="12">
        <v>56</v>
      </c>
      <c r="F3708" s="13" t="s">
        <v>1110</v>
      </c>
      <c r="G3708" s="12">
        <v>926</v>
      </c>
      <c r="H3708" s="12">
        <v>1950</v>
      </c>
      <c r="I3708" s="11">
        <v>341.642</v>
      </c>
      <c r="J3708" s="11">
        <v>267.721</v>
      </c>
      <c r="K3708" s="11">
        <v>284.33100000000002</v>
      </c>
      <c r="L3708" s="11">
        <v>309.32400000000001</v>
      </c>
      <c r="M3708" s="11">
        <v>323.04700000000003</v>
      </c>
      <c r="N3708" s="11">
        <v>339.322</v>
      </c>
      <c r="O3708" s="11">
        <v>231.99199999999999</v>
      </c>
      <c r="P3708" s="11">
        <v>311.73099999999999</v>
      </c>
      <c r="Q3708" s="11">
        <v>326.33300000000003</v>
      </c>
      <c r="R3708" s="11">
        <v>328.24599999999998</v>
      </c>
      <c r="S3708" s="11">
        <v>303.12599999999998</v>
      </c>
      <c r="T3708" s="11">
        <v>262.39</v>
      </c>
      <c r="U3708" s="11">
        <v>226.733</v>
      </c>
      <c r="V3708" s="11">
        <v>196.67699999999999</v>
      </c>
      <c r="W3708" s="11">
        <v>153.39699999999999</v>
      </c>
      <c r="X3708" s="11">
        <v>101.271</v>
      </c>
      <c r="Y3708" s="11">
        <v>50.814</v>
      </c>
      <c r="Z3708" s="11">
        <v>18.102</v>
      </c>
      <c r="AA3708" s="11">
        <v>3.9449999999999998</v>
      </c>
      <c r="AB3708" s="11">
        <v>0.49299999999999999</v>
      </c>
      <c r="AC3708" s="11">
        <v>2.1999999999999999E-2</v>
      </c>
    </row>
    <row r="3709" spans="1:29" ht="11.5" hidden="1">
      <c r="A3709" s="15">
        <v>3692</v>
      </c>
      <c r="B3709" s="13" t="s">
        <v>1059</v>
      </c>
      <c r="C3709" s="21" t="s">
        <v>1315</v>
      </c>
      <c r="D3709" s="12"/>
      <c r="E3709" s="12">
        <v>56</v>
      </c>
      <c r="F3709" s="13" t="s">
        <v>1110</v>
      </c>
      <c r="G3709" s="12">
        <v>926</v>
      </c>
      <c r="H3709" s="12">
        <v>1955</v>
      </c>
      <c r="I3709" s="11">
        <v>342.88900000000001</v>
      </c>
      <c r="J3709" s="11">
        <v>342.21100000000001</v>
      </c>
      <c r="K3709" s="11">
        <v>268.31700000000001</v>
      </c>
      <c r="L3709" s="11">
        <v>286.12900000000002</v>
      </c>
      <c r="M3709" s="11">
        <v>312.83300000000003</v>
      </c>
      <c r="N3709" s="11">
        <v>325.83699999999999</v>
      </c>
      <c r="O3709" s="11">
        <v>340.34300000000002</v>
      </c>
      <c r="P3709" s="11">
        <v>232.303</v>
      </c>
      <c r="Q3709" s="11">
        <v>309.68400000000003</v>
      </c>
      <c r="R3709" s="11">
        <v>321.82900000000001</v>
      </c>
      <c r="S3709" s="11">
        <v>320.58600000000001</v>
      </c>
      <c r="T3709" s="11">
        <v>291.79700000000003</v>
      </c>
      <c r="U3709" s="11">
        <v>246.83199999999999</v>
      </c>
      <c r="V3709" s="11">
        <v>204.50299999999999</v>
      </c>
      <c r="W3709" s="11">
        <v>164.702</v>
      </c>
      <c r="X3709" s="11">
        <v>112.768</v>
      </c>
      <c r="Y3709" s="11">
        <v>60.079000000000001</v>
      </c>
      <c r="Z3709" s="11">
        <v>21.734000000000002</v>
      </c>
      <c r="AA3709" s="11">
        <v>4.8579999999999997</v>
      </c>
      <c r="AB3709" s="11">
        <v>0.58399999999999996</v>
      </c>
      <c r="AC3709" s="11">
        <v>3.5999999999999997E-2</v>
      </c>
    </row>
    <row r="3710" spans="1:29" ht="11.5" hidden="1">
      <c r="A3710" s="15">
        <v>3693</v>
      </c>
      <c r="B3710" s="13" t="s">
        <v>1059</v>
      </c>
      <c r="C3710" s="21" t="s">
        <v>1315</v>
      </c>
      <c r="D3710" s="12"/>
      <c r="E3710" s="12">
        <v>56</v>
      </c>
      <c r="F3710" s="13" t="s">
        <v>1110</v>
      </c>
      <c r="G3710" s="12">
        <v>926</v>
      </c>
      <c r="H3710" s="12">
        <v>1960</v>
      </c>
      <c r="I3710" s="11">
        <v>365.952</v>
      </c>
      <c r="J3710" s="11">
        <v>344.78199999999998</v>
      </c>
      <c r="K3710" s="11">
        <v>344.14400000000001</v>
      </c>
      <c r="L3710" s="11">
        <v>270.50599999999997</v>
      </c>
      <c r="M3710" s="11">
        <v>289.452</v>
      </c>
      <c r="N3710" s="11">
        <v>314.69600000000003</v>
      </c>
      <c r="O3710" s="11">
        <v>326.01499999999999</v>
      </c>
      <c r="P3710" s="11">
        <v>339.32600000000002</v>
      </c>
      <c r="Q3710" s="11">
        <v>230.66</v>
      </c>
      <c r="R3710" s="11">
        <v>305.81299999999999</v>
      </c>
      <c r="S3710" s="11">
        <v>315.32600000000002</v>
      </c>
      <c r="T3710" s="11">
        <v>309.887</v>
      </c>
      <c r="U3710" s="11">
        <v>276.02199999999999</v>
      </c>
      <c r="V3710" s="11">
        <v>224.99</v>
      </c>
      <c r="W3710" s="11">
        <v>173.636</v>
      </c>
      <c r="X3710" s="11">
        <v>123.65900000000001</v>
      </c>
      <c r="Y3710" s="11">
        <v>68.739999999999995</v>
      </c>
      <c r="Z3710" s="11">
        <v>26.504000000000001</v>
      </c>
      <c r="AA3710" s="11">
        <v>6.109</v>
      </c>
      <c r="AB3710" s="11">
        <v>0.748</v>
      </c>
      <c r="AC3710" s="11">
        <v>4.4999999999999998E-2</v>
      </c>
    </row>
    <row r="3711" spans="1:29" ht="11.5" hidden="1">
      <c r="A3711" s="15">
        <v>3694</v>
      </c>
      <c r="B3711" s="13" t="s">
        <v>1059</v>
      </c>
      <c r="C3711" s="21" t="s">
        <v>1315</v>
      </c>
      <c r="D3711" s="12"/>
      <c r="E3711" s="12">
        <v>56</v>
      </c>
      <c r="F3711" s="13" t="s">
        <v>1110</v>
      </c>
      <c r="G3711" s="12">
        <v>926</v>
      </c>
      <c r="H3711" s="12">
        <v>1965</v>
      </c>
      <c r="I3711" s="11">
        <v>382.03699999999998</v>
      </c>
      <c r="J3711" s="11">
        <v>369.74700000000001</v>
      </c>
      <c r="K3711" s="11">
        <v>347.685</v>
      </c>
      <c r="L3711" s="11">
        <v>346.96</v>
      </c>
      <c r="M3711" s="11">
        <v>275.01600000000002</v>
      </c>
      <c r="N3711" s="11">
        <v>292.952</v>
      </c>
      <c r="O3711" s="11">
        <v>316.57</v>
      </c>
      <c r="P3711" s="11">
        <v>324.66800000000001</v>
      </c>
      <c r="Q3711" s="11">
        <v>334.78399999999999</v>
      </c>
      <c r="R3711" s="11">
        <v>226.066</v>
      </c>
      <c r="S3711" s="11">
        <v>298.22800000000001</v>
      </c>
      <c r="T3711" s="11">
        <v>304.49400000000003</v>
      </c>
      <c r="U3711" s="11">
        <v>293.62</v>
      </c>
      <c r="V3711" s="11">
        <v>252.25899999999999</v>
      </c>
      <c r="W3711" s="11">
        <v>192.56</v>
      </c>
      <c r="X3711" s="11">
        <v>131.845</v>
      </c>
      <c r="Y3711" s="11">
        <v>76.789000000000001</v>
      </c>
      <c r="Z3711" s="11">
        <v>31.286000000000001</v>
      </c>
      <c r="AA3711" s="11">
        <v>7.694</v>
      </c>
      <c r="AB3711" s="11">
        <v>0.98799999999999999</v>
      </c>
      <c r="AC3711" s="11">
        <v>0.06</v>
      </c>
    </row>
    <row r="3712" spans="1:29" ht="11.5" hidden="1">
      <c r="A3712" s="15">
        <v>3695</v>
      </c>
      <c r="B3712" s="13" t="s">
        <v>1059</v>
      </c>
      <c r="C3712" s="21" t="s">
        <v>1315</v>
      </c>
      <c r="D3712" s="12"/>
      <c r="E3712" s="12">
        <v>56</v>
      </c>
      <c r="F3712" s="13" t="s">
        <v>1110</v>
      </c>
      <c r="G3712" s="12">
        <v>926</v>
      </c>
      <c r="H3712" s="12">
        <v>1970</v>
      </c>
      <c r="I3712" s="11">
        <v>350.31299999999999</v>
      </c>
      <c r="J3712" s="11">
        <v>384.28399999999999</v>
      </c>
      <c r="K3712" s="11">
        <v>372.60899999999998</v>
      </c>
      <c r="L3712" s="11">
        <v>351.97300000000001</v>
      </c>
      <c r="M3712" s="11">
        <v>352.26900000000001</v>
      </c>
      <c r="N3712" s="11">
        <v>279.548</v>
      </c>
      <c r="O3712" s="11">
        <v>295.47800000000001</v>
      </c>
      <c r="P3712" s="11">
        <v>315.36599999999999</v>
      </c>
      <c r="Q3712" s="11">
        <v>320.49700000000001</v>
      </c>
      <c r="R3712" s="11">
        <v>329.108</v>
      </c>
      <c r="S3712" s="11">
        <v>220.48099999999999</v>
      </c>
      <c r="T3712" s="11">
        <v>288.28500000000003</v>
      </c>
      <c r="U3712" s="11">
        <v>289.05099999999999</v>
      </c>
      <c r="V3712" s="11">
        <v>269.27199999999999</v>
      </c>
      <c r="W3712" s="11">
        <v>216.75</v>
      </c>
      <c r="X3712" s="11">
        <v>147.29300000000001</v>
      </c>
      <c r="Y3712" s="11">
        <v>82.697999999999993</v>
      </c>
      <c r="Z3712" s="11">
        <v>35.268999999999998</v>
      </c>
      <c r="AA3712" s="11">
        <v>9.1389999999999993</v>
      </c>
      <c r="AB3712" s="11">
        <v>1.2450000000000001</v>
      </c>
      <c r="AC3712" s="11">
        <v>0.08</v>
      </c>
    </row>
    <row r="3713" spans="1:29" ht="11.5" hidden="1">
      <c r="A3713" s="15">
        <v>3696</v>
      </c>
      <c r="B3713" s="13" t="s">
        <v>1059</v>
      </c>
      <c r="C3713" s="21" t="s">
        <v>1315</v>
      </c>
      <c r="D3713" s="12"/>
      <c r="E3713" s="12">
        <v>56</v>
      </c>
      <c r="F3713" s="13" t="s">
        <v>1110</v>
      </c>
      <c r="G3713" s="12">
        <v>926</v>
      </c>
      <c r="H3713" s="12">
        <v>1975</v>
      </c>
      <c r="I3713" s="11">
        <v>318.15899999999999</v>
      </c>
      <c r="J3713" s="11">
        <v>352.83600000000001</v>
      </c>
      <c r="K3713" s="11">
        <v>388.19200000000001</v>
      </c>
      <c r="L3713" s="11">
        <v>378.36200000000002</v>
      </c>
      <c r="M3713" s="11">
        <v>358.21800000000002</v>
      </c>
      <c r="N3713" s="11">
        <v>357.15899999999999</v>
      </c>
      <c r="O3713" s="11">
        <v>282.16699999999997</v>
      </c>
      <c r="P3713" s="11">
        <v>296.22899999999998</v>
      </c>
      <c r="Q3713" s="11">
        <v>314.35899999999998</v>
      </c>
      <c r="R3713" s="11">
        <v>317.41800000000001</v>
      </c>
      <c r="S3713" s="11">
        <v>323.077</v>
      </c>
      <c r="T3713" s="11">
        <v>214.197</v>
      </c>
      <c r="U3713" s="11">
        <v>274.84899999999999</v>
      </c>
      <c r="V3713" s="11">
        <v>267.012</v>
      </c>
      <c r="W3713" s="11">
        <v>234.239</v>
      </c>
      <c r="X3713" s="11">
        <v>169.04599999999999</v>
      </c>
      <c r="Y3713" s="11">
        <v>94.74</v>
      </c>
      <c r="Z3713" s="11">
        <v>39.328000000000003</v>
      </c>
      <c r="AA3713" s="11">
        <v>10.852</v>
      </c>
      <c r="AB3713" s="11">
        <v>1.5389999999999999</v>
      </c>
      <c r="AC3713" s="11">
        <v>0.104</v>
      </c>
    </row>
    <row r="3714" spans="1:29" ht="11.5" hidden="1">
      <c r="A3714" s="15">
        <v>3697</v>
      </c>
      <c r="B3714" s="13" t="s">
        <v>1059</v>
      </c>
      <c r="C3714" s="21" t="s">
        <v>1315</v>
      </c>
      <c r="D3714" s="12"/>
      <c r="E3714" s="12">
        <v>56</v>
      </c>
      <c r="F3714" s="13" t="s">
        <v>1110</v>
      </c>
      <c r="G3714" s="12">
        <v>926</v>
      </c>
      <c r="H3714" s="12">
        <v>1980</v>
      </c>
      <c r="I3714" s="11">
        <v>292.12200000000001</v>
      </c>
      <c r="J3714" s="11">
        <v>320.87900000000002</v>
      </c>
      <c r="K3714" s="11">
        <v>355.84500000000003</v>
      </c>
      <c r="L3714" s="11">
        <v>393.09300000000002</v>
      </c>
      <c r="M3714" s="11">
        <v>384.73500000000001</v>
      </c>
      <c r="N3714" s="11">
        <v>363.08800000000002</v>
      </c>
      <c r="O3714" s="11">
        <v>359.50400000000002</v>
      </c>
      <c r="P3714" s="11">
        <v>282.93099999999998</v>
      </c>
      <c r="Q3714" s="11">
        <v>295.40699999999998</v>
      </c>
      <c r="R3714" s="11">
        <v>311.57499999999999</v>
      </c>
      <c r="S3714" s="11">
        <v>311.85399999999998</v>
      </c>
      <c r="T3714" s="11">
        <v>314.00799999999998</v>
      </c>
      <c r="U3714" s="11">
        <v>205.036</v>
      </c>
      <c r="V3714" s="11">
        <v>256.363</v>
      </c>
      <c r="W3714" s="11">
        <v>236.06800000000001</v>
      </c>
      <c r="X3714" s="11">
        <v>187.21299999999999</v>
      </c>
      <c r="Y3714" s="11">
        <v>113.319</v>
      </c>
      <c r="Z3714" s="11">
        <v>47.753</v>
      </c>
      <c r="AA3714" s="11">
        <v>13.01</v>
      </c>
      <c r="AB3714" s="11">
        <v>2.024</v>
      </c>
      <c r="AC3714" s="11">
        <v>0.14299999999999999</v>
      </c>
    </row>
    <row r="3715" spans="1:29" ht="11.5" hidden="1">
      <c r="A3715" s="15">
        <v>3698</v>
      </c>
      <c r="B3715" s="13" t="s">
        <v>1059</v>
      </c>
      <c r="C3715" s="21" t="s">
        <v>1315</v>
      </c>
      <c r="D3715" s="12"/>
      <c r="E3715" s="12">
        <v>56</v>
      </c>
      <c r="F3715" s="13" t="s">
        <v>1110</v>
      </c>
      <c r="G3715" s="12">
        <v>926</v>
      </c>
      <c r="H3715" s="12">
        <v>1985</v>
      </c>
      <c r="I3715" s="11">
        <v>287.49299999999999</v>
      </c>
      <c r="J3715" s="11">
        <v>292.63499999999999</v>
      </c>
      <c r="K3715" s="11">
        <v>321.13400000000001</v>
      </c>
      <c r="L3715" s="11">
        <v>355.524</v>
      </c>
      <c r="M3715" s="11">
        <v>393.42500000000001</v>
      </c>
      <c r="N3715" s="11">
        <v>385.90800000000002</v>
      </c>
      <c r="O3715" s="11">
        <v>362.90800000000002</v>
      </c>
      <c r="P3715" s="11">
        <v>357.851</v>
      </c>
      <c r="Q3715" s="11">
        <v>280.93599999999998</v>
      </c>
      <c r="R3715" s="11">
        <v>292.14800000000002</v>
      </c>
      <c r="S3715" s="11">
        <v>306.38799999999998</v>
      </c>
      <c r="T3715" s="11">
        <v>303.90699999999998</v>
      </c>
      <c r="U3715" s="11">
        <v>301.73700000000002</v>
      </c>
      <c r="V3715" s="11">
        <v>192.36799999999999</v>
      </c>
      <c r="W3715" s="11">
        <v>230.08600000000001</v>
      </c>
      <c r="X3715" s="11">
        <v>194.05699999999999</v>
      </c>
      <c r="Y3715" s="11">
        <v>130.69300000000001</v>
      </c>
      <c r="Z3715" s="11">
        <v>60.183999999999997</v>
      </c>
      <c r="AA3715" s="11">
        <v>17.039000000000001</v>
      </c>
      <c r="AB3715" s="11">
        <v>2.6960000000000002</v>
      </c>
      <c r="AC3715" s="11">
        <v>0.21</v>
      </c>
    </row>
    <row r="3716" spans="1:29" ht="11.5" hidden="1">
      <c r="A3716" s="15">
        <v>3699</v>
      </c>
      <c r="B3716" s="13" t="s">
        <v>1059</v>
      </c>
      <c r="C3716" s="21" t="s">
        <v>1315</v>
      </c>
      <c r="D3716" s="12"/>
      <c r="E3716" s="12">
        <v>56</v>
      </c>
      <c r="F3716" s="13" t="s">
        <v>1110</v>
      </c>
      <c r="G3716" s="12">
        <v>926</v>
      </c>
      <c r="H3716" s="12">
        <v>1990</v>
      </c>
      <c r="I3716" s="11">
        <v>286.911</v>
      </c>
      <c r="J3716" s="11">
        <v>290.55</v>
      </c>
      <c r="K3716" s="11">
        <v>294.45999999999998</v>
      </c>
      <c r="L3716" s="11">
        <v>324.005</v>
      </c>
      <c r="M3716" s="11">
        <v>360.72899999999998</v>
      </c>
      <c r="N3716" s="11">
        <v>395.59899999999999</v>
      </c>
      <c r="O3716" s="11">
        <v>384.8</v>
      </c>
      <c r="P3716" s="11">
        <v>361.35500000000002</v>
      </c>
      <c r="Q3716" s="11">
        <v>355.41699999999997</v>
      </c>
      <c r="R3716" s="11">
        <v>278.096</v>
      </c>
      <c r="S3716" s="11">
        <v>287.762</v>
      </c>
      <c r="T3716" s="11">
        <v>299.61599999999999</v>
      </c>
      <c r="U3716" s="11">
        <v>293.50099999999998</v>
      </c>
      <c r="V3716" s="11">
        <v>285.30399999999997</v>
      </c>
      <c r="W3716" s="11">
        <v>175.011</v>
      </c>
      <c r="X3716" s="11">
        <v>194.273</v>
      </c>
      <c r="Y3716" s="11">
        <v>141.63499999999999</v>
      </c>
      <c r="Z3716" s="11">
        <v>74.234999999999999</v>
      </c>
      <c r="AA3716" s="11">
        <v>23.236999999999998</v>
      </c>
      <c r="AB3716" s="11">
        <v>3.867</v>
      </c>
      <c r="AC3716" s="11">
        <v>0.312</v>
      </c>
    </row>
    <row r="3717" spans="1:29" ht="11.5" hidden="1">
      <c r="A3717" s="15">
        <v>3700</v>
      </c>
      <c r="B3717" s="13" t="s">
        <v>1059</v>
      </c>
      <c r="C3717" s="21" t="s">
        <v>1315</v>
      </c>
      <c r="D3717" s="12"/>
      <c r="E3717" s="12">
        <v>56</v>
      </c>
      <c r="F3717" s="13" t="s">
        <v>1110</v>
      </c>
      <c r="G3717" s="12">
        <v>926</v>
      </c>
      <c r="H3717" s="12">
        <v>1995</v>
      </c>
      <c r="I3717" s="11">
        <v>297.89600000000002</v>
      </c>
      <c r="J3717" s="11">
        <v>295.87200000000001</v>
      </c>
      <c r="K3717" s="11">
        <v>294.072</v>
      </c>
      <c r="L3717" s="11">
        <v>297.29899999999998</v>
      </c>
      <c r="M3717" s="11">
        <v>332.63499999999999</v>
      </c>
      <c r="N3717" s="11">
        <v>371.09899999999999</v>
      </c>
      <c r="O3717" s="11">
        <v>400.93099999999998</v>
      </c>
      <c r="P3717" s="11">
        <v>386.75200000000001</v>
      </c>
      <c r="Q3717" s="11">
        <v>361.608</v>
      </c>
      <c r="R3717" s="11">
        <v>353.07799999999997</v>
      </c>
      <c r="S3717" s="11">
        <v>274.38799999999998</v>
      </c>
      <c r="T3717" s="11">
        <v>281.94099999999997</v>
      </c>
      <c r="U3717" s="11">
        <v>290.49599999999998</v>
      </c>
      <c r="V3717" s="11">
        <v>279.339</v>
      </c>
      <c r="W3717" s="11">
        <v>262.334</v>
      </c>
      <c r="X3717" s="11">
        <v>150.74</v>
      </c>
      <c r="Y3717" s="11">
        <v>147.613</v>
      </c>
      <c r="Z3717" s="11">
        <v>85.52</v>
      </c>
      <c r="AA3717" s="11">
        <v>30.832000000000001</v>
      </c>
      <c r="AB3717" s="11">
        <v>5.5780000000000003</v>
      </c>
      <c r="AC3717" s="11">
        <v>0.46200000000000002</v>
      </c>
    </row>
    <row r="3718" spans="1:29" ht="11.5" hidden="1">
      <c r="A3718" s="15">
        <v>3701</v>
      </c>
      <c r="B3718" s="13" t="s">
        <v>1059</v>
      </c>
      <c r="C3718" s="21" t="s">
        <v>1315</v>
      </c>
      <c r="D3718" s="12"/>
      <c r="E3718" s="12">
        <v>56</v>
      </c>
      <c r="F3718" s="13" t="s">
        <v>1110</v>
      </c>
      <c r="G3718" s="12">
        <v>926</v>
      </c>
      <c r="H3718" s="12">
        <v>2000</v>
      </c>
      <c r="I3718" s="11">
        <v>282.11200000000002</v>
      </c>
      <c r="J3718" s="11">
        <v>301.87299999999999</v>
      </c>
      <c r="K3718" s="11">
        <v>298.209</v>
      </c>
      <c r="L3718" s="11">
        <v>296.93700000000001</v>
      </c>
      <c r="M3718" s="11">
        <v>303.09500000000003</v>
      </c>
      <c r="N3718" s="11">
        <v>337.87900000000002</v>
      </c>
      <c r="O3718" s="11">
        <v>373.85599999999999</v>
      </c>
      <c r="P3718" s="11">
        <v>401.69299999999998</v>
      </c>
      <c r="Q3718" s="11">
        <v>386.28100000000001</v>
      </c>
      <c r="R3718" s="11">
        <v>358.22899999999998</v>
      </c>
      <c r="S3718" s="11">
        <v>346.51299999999998</v>
      </c>
      <c r="T3718" s="11">
        <v>267.80700000000002</v>
      </c>
      <c r="U3718" s="11">
        <v>273.12599999999998</v>
      </c>
      <c r="V3718" s="11">
        <v>277.37900000000002</v>
      </c>
      <c r="W3718" s="11">
        <v>258.983</v>
      </c>
      <c r="X3718" s="11">
        <v>229.21199999999999</v>
      </c>
      <c r="Y3718" s="11">
        <v>117.065</v>
      </c>
      <c r="Z3718" s="11">
        <v>91.611000000000004</v>
      </c>
      <c r="AA3718" s="11">
        <v>36.884999999999998</v>
      </c>
      <c r="AB3718" s="11">
        <v>7.7839999999999998</v>
      </c>
      <c r="AC3718" s="11">
        <v>0.69699999999999995</v>
      </c>
    </row>
    <row r="3719" spans="1:29" ht="11.5" hidden="1">
      <c r="A3719" s="15">
        <v>3702</v>
      </c>
      <c r="B3719" s="13" t="s">
        <v>1059</v>
      </c>
      <c r="C3719" s="21" t="s">
        <v>1315</v>
      </c>
      <c r="D3719" s="12"/>
      <c r="E3719" s="12">
        <v>56</v>
      </c>
      <c r="F3719" s="13" t="s">
        <v>1110</v>
      </c>
      <c r="G3719" s="12">
        <v>926</v>
      </c>
      <c r="H3719" s="12">
        <v>2005</v>
      </c>
      <c r="I3719" s="11">
        <v>284.99599999999998</v>
      </c>
      <c r="J3719" s="11">
        <v>290.637</v>
      </c>
      <c r="K3719" s="11">
        <v>308.84800000000001</v>
      </c>
      <c r="L3719" s="11">
        <v>306.50700000000001</v>
      </c>
      <c r="M3719" s="11">
        <v>318.28100000000001</v>
      </c>
      <c r="N3719" s="11">
        <v>324.51100000000002</v>
      </c>
      <c r="O3719" s="11">
        <v>346.94200000000001</v>
      </c>
      <c r="P3719" s="11">
        <v>380.65800000000002</v>
      </c>
      <c r="Q3719" s="11">
        <v>404.988</v>
      </c>
      <c r="R3719" s="11">
        <v>385.81799999999998</v>
      </c>
      <c r="S3719" s="11">
        <v>355.37200000000001</v>
      </c>
      <c r="T3719" s="11">
        <v>341.71699999999998</v>
      </c>
      <c r="U3719" s="11">
        <v>261.57400000000001</v>
      </c>
      <c r="V3719" s="11">
        <v>263.03500000000003</v>
      </c>
      <c r="W3719" s="11">
        <v>259.84800000000001</v>
      </c>
      <c r="X3719" s="11">
        <v>230.095</v>
      </c>
      <c r="Y3719" s="11">
        <v>183.22800000000001</v>
      </c>
      <c r="Z3719" s="11">
        <v>75.316000000000003</v>
      </c>
      <c r="AA3719" s="11">
        <v>40.067999999999998</v>
      </c>
      <c r="AB3719" s="11">
        <v>9.2680000000000007</v>
      </c>
      <c r="AC3719" s="11">
        <v>0.94299999999999995</v>
      </c>
    </row>
    <row r="3720" spans="1:29" ht="11.5" hidden="1">
      <c r="A3720" s="15">
        <v>3703</v>
      </c>
      <c r="B3720" s="13" t="s">
        <v>1059</v>
      </c>
      <c r="C3720" s="21" t="s">
        <v>1315</v>
      </c>
      <c r="D3720" s="12"/>
      <c r="E3720" s="12">
        <v>56</v>
      </c>
      <c r="F3720" s="13" t="s">
        <v>1110</v>
      </c>
      <c r="G3720" s="12">
        <v>926</v>
      </c>
      <c r="H3720" s="12">
        <v>2010</v>
      </c>
      <c r="I3720" s="11">
        <v>309.04300000000001</v>
      </c>
      <c r="J3720" s="11">
        <v>294.41699999999997</v>
      </c>
      <c r="K3720" s="11">
        <v>299.233</v>
      </c>
      <c r="L3720" s="11">
        <v>320.66500000000002</v>
      </c>
      <c r="M3720" s="11">
        <v>330.45600000000002</v>
      </c>
      <c r="N3720" s="11">
        <v>349.08199999999999</v>
      </c>
      <c r="O3720" s="11">
        <v>349.62299999999999</v>
      </c>
      <c r="P3720" s="11">
        <v>364.36399999999998</v>
      </c>
      <c r="Q3720" s="11">
        <v>387.28300000000002</v>
      </c>
      <c r="R3720" s="11">
        <v>403.904</v>
      </c>
      <c r="S3720" s="11">
        <v>383.827</v>
      </c>
      <c r="T3720" s="11">
        <v>350.29399999999998</v>
      </c>
      <c r="U3720" s="11">
        <v>330.10899999999998</v>
      </c>
      <c r="V3720" s="11">
        <v>247.56800000000001</v>
      </c>
      <c r="W3720" s="11">
        <v>247.76300000000001</v>
      </c>
      <c r="X3720" s="11">
        <v>237.75800000000001</v>
      </c>
      <c r="Y3720" s="11">
        <v>190.68700000000001</v>
      </c>
      <c r="Z3720" s="11">
        <v>122.93300000000001</v>
      </c>
      <c r="AA3720" s="11">
        <v>35.521000000000001</v>
      </c>
      <c r="AB3720" s="11">
        <v>11.010999999999999</v>
      </c>
      <c r="AC3720" s="11">
        <v>1.2330000000000001</v>
      </c>
    </row>
    <row r="3721" spans="1:29" ht="11.5" hidden="1">
      <c r="A3721" s="15">
        <v>3704</v>
      </c>
      <c r="B3721" s="13" t="s">
        <v>1059</v>
      </c>
      <c r="C3721" s="21" t="s">
        <v>1315</v>
      </c>
      <c r="D3721" s="12"/>
      <c r="E3721" s="12">
        <v>56</v>
      </c>
      <c r="F3721" s="13" t="s">
        <v>1110</v>
      </c>
      <c r="G3721" s="12">
        <v>926</v>
      </c>
      <c r="H3721" s="12">
        <v>2015</v>
      </c>
      <c r="I3721" s="11">
        <v>315.08</v>
      </c>
      <c r="J3721" s="11">
        <v>319.13600000000002</v>
      </c>
      <c r="K3721" s="11">
        <v>303.98500000000001</v>
      </c>
      <c r="L3721" s="11">
        <v>308.49799999999999</v>
      </c>
      <c r="M3721" s="11">
        <v>342.988</v>
      </c>
      <c r="N3721" s="11">
        <v>359.95499999999998</v>
      </c>
      <c r="O3721" s="11">
        <v>371.93299999999999</v>
      </c>
      <c r="P3721" s="11">
        <v>366.315</v>
      </c>
      <c r="Q3721" s="11">
        <v>373.30799999999999</v>
      </c>
      <c r="R3721" s="11">
        <v>392.00700000000001</v>
      </c>
      <c r="S3721" s="11">
        <v>402.00700000000001</v>
      </c>
      <c r="T3721" s="11">
        <v>379.03699999999998</v>
      </c>
      <c r="U3721" s="11">
        <v>338.82600000000002</v>
      </c>
      <c r="V3721" s="11">
        <v>311.488</v>
      </c>
      <c r="W3721" s="11">
        <v>231.85499999999999</v>
      </c>
      <c r="X3721" s="11">
        <v>223.01900000000001</v>
      </c>
      <c r="Y3721" s="11">
        <v>196.03800000000001</v>
      </c>
      <c r="Z3721" s="11">
        <v>131.626</v>
      </c>
      <c r="AA3721" s="11">
        <v>60.363999999999997</v>
      </c>
      <c r="AB3721" s="11">
        <v>10.335000000000001</v>
      </c>
      <c r="AC3721" s="11">
        <v>1.4970000000000001</v>
      </c>
    </row>
    <row r="3722" spans="1:29" ht="11.5" hidden="1">
      <c r="A3722" s="15">
        <v>3705</v>
      </c>
      <c r="B3722" s="13" t="s">
        <v>1059</v>
      </c>
      <c r="C3722" s="21" t="s">
        <v>1315</v>
      </c>
      <c r="D3722" s="12"/>
      <c r="E3722" s="12">
        <v>56</v>
      </c>
      <c r="F3722" s="13" t="s">
        <v>1110</v>
      </c>
      <c r="G3722" s="12">
        <v>926</v>
      </c>
      <c r="H3722" s="12">
        <v>2020</v>
      </c>
      <c r="I3722" s="11">
        <v>307.31200000000001</v>
      </c>
      <c r="J3722" s="11">
        <v>323.49200000000002</v>
      </c>
      <c r="K3722" s="11">
        <v>325.87799999999999</v>
      </c>
      <c r="L3722" s="11">
        <v>311.548</v>
      </c>
      <c r="M3722" s="11">
        <v>319.94</v>
      </c>
      <c r="N3722" s="11">
        <v>356.22500000000002</v>
      </c>
      <c r="O3722" s="11">
        <v>370.928</v>
      </c>
      <c r="P3722" s="11">
        <v>379.17599999999999</v>
      </c>
      <c r="Q3722" s="11">
        <v>370.08499999999998</v>
      </c>
      <c r="R3722" s="11">
        <v>374.37799999999999</v>
      </c>
      <c r="S3722" s="11">
        <v>390.26600000000002</v>
      </c>
      <c r="T3722" s="11">
        <v>396.92599999999999</v>
      </c>
      <c r="U3722" s="11">
        <v>370.68400000000003</v>
      </c>
      <c r="V3722" s="11">
        <v>327.435</v>
      </c>
      <c r="W3722" s="11">
        <v>295.43799999999999</v>
      </c>
      <c r="X3722" s="11">
        <v>212.37799999999999</v>
      </c>
      <c r="Y3722" s="11">
        <v>188.56</v>
      </c>
      <c r="Z3722" s="11">
        <v>138.297</v>
      </c>
      <c r="AA3722" s="11">
        <v>66.632999999999996</v>
      </c>
      <c r="AB3722" s="11">
        <v>18.116</v>
      </c>
      <c r="AC3722" s="11">
        <v>1.5860000000000001</v>
      </c>
    </row>
    <row r="3723" spans="1:29" ht="11.5" hidden="1">
      <c r="A3723" s="15">
        <v>3706</v>
      </c>
      <c r="B3723" s="13" t="s">
        <v>1059</v>
      </c>
      <c r="C3723" s="21" t="s">
        <v>1316</v>
      </c>
      <c r="D3723" s="12">
        <v>27</v>
      </c>
      <c r="E3723" s="12">
        <v>250</v>
      </c>
      <c r="F3723" s="13" t="s">
        <v>1110</v>
      </c>
      <c r="G3723" s="12">
        <v>926</v>
      </c>
      <c r="H3723" s="12">
        <v>1950</v>
      </c>
      <c r="I3723" s="11">
        <v>1944.6690000000001</v>
      </c>
      <c r="J3723" s="11">
        <v>1335.1849999999999</v>
      </c>
      <c r="K3723" s="11">
        <v>1400.8789999999999</v>
      </c>
      <c r="L3723" s="11">
        <v>1543.643</v>
      </c>
      <c r="M3723" s="11">
        <v>1579.7670000000001</v>
      </c>
      <c r="N3723" s="11">
        <v>1632.6210000000001</v>
      </c>
      <c r="O3723" s="11">
        <v>987.24400000000003</v>
      </c>
      <c r="P3723" s="11">
        <v>1455.095</v>
      </c>
      <c r="Q3723" s="11">
        <v>1544.33</v>
      </c>
      <c r="R3723" s="11">
        <v>1527.0139999999999</v>
      </c>
      <c r="S3723" s="11">
        <v>1424.2249999999999</v>
      </c>
      <c r="T3723" s="11">
        <v>1292.6379999999999</v>
      </c>
      <c r="U3723" s="11">
        <v>1180.2070000000001</v>
      </c>
      <c r="V3723" s="11">
        <v>1037.9929999999999</v>
      </c>
      <c r="W3723" s="11">
        <v>836.33399999999995</v>
      </c>
      <c r="X3723" s="11">
        <v>564.56399999999996</v>
      </c>
      <c r="Y3723" s="11">
        <v>295.233</v>
      </c>
      <c r="Z3723" s="11">
        <v>113.958</v>
      </c>
      <c r="AA3723" s="11">
        <v>25.178000000000001</v>
      </c>
      <c r="AB3723" s="11">
        <v>2.8420000000000001</v>
      </c>
      <c r="AC3723" s="11">
        <v>0.158</v>
      </c>
    </row>
    <row r="3724" spans="1:29" ht="11.5" hidden="1">
      <c r="A3724" s="15">
        <v>3707</v>
      </c>
      <c r="B3724" s="13" t="s">
        <v>1059</v>
      </c>
      <c r="C3724" s="21" t="s">
        <v>1316</v>
      </c>
      <c r="D3724" s="12">
        <v>27</v>
      </c>
      <c r="E3724" s="12">
        <v>250</v>
      </c>
      <c r="F3724" s="13" t="s">
        <v>1110</v>
      </c>
      <c r="G3724" s="12">
        <v>926</v>
      </c>
      <c r="H3724" s="12">
        <v>1955</v>
      </c>
      <c r="I3724" s="11">
        <v>1916.2909999999999</v>
      </c>
      <c r="J3724" s="11">
        <v>1949.9870000000001</v>
      </c>
      <c r="K3724" s="11">
        <v>1340.53</v>
      </c>
      <c r="L3724" s="11">
        <v>1402.1790000000001</v>
      </c>
      <c r="M3724" s="11">
        <v>1540.1079999999999</v>
      </c>
      <c r="N3724" s="11">
        <v>1572.9490000000001</v>
      </c>
      <c r="O3724" s="11">
        <v>1623.498</v>
      </c>
      <c r="P3724" s="11">
        <v>980.803</v>
      </c>
      <c r="Q3724" s="11">
        <v>1438.5039999999999</v>
      </c>
      <c r="R3724" s="11">
        <v>1516.8030000000001</v>
      </c>
      <c r="S3724" s="11">
        <v>1485.2550000000001</v>
      </c>
      <c r="T3724" s="11">
        <v>1367.578</v>
      </c>
      <c r="U3724" s="11">
        <v>1217.0550000000001</v>
      </c>
      <c r="V3724" s="11">
        <v>1072.5550000000001</v>
      </c>
      <c r="W3724" s="11">
        <v>882.99699999999996</v>
      </c>
      <c r="X3724" s="11">
        <v>629.79200000000003</v>
      </c>
      <c r="Y3724" s="11">
        <v>346.74700000000001</v>
      </c>
      <c r="Z3724" s="11">
        <v>131.12799999999999</v>
      </c>
      <c r="AA3724" s="11">
        <v>32.06</v>
      </c>
      <c r="AB3724" s="11">
        <v>3.9340000000000002</v>
      </c>
      <c r="AC3724" s="11">
        <v>0.22</v>
      </c>
    </row>
    <row r="3725" spans="1:29" ht="11.5" hidden="1">
      <c r="A3725" s="15">
        <v>3708</v>
      </c>
      <c r="B3725" s="13" t="s">
        <v>1059</v>
      </c>
      <c r="C3725" s="21" t="s">
        <v>1316</v>
      </c>
      <c r="D3725" s="12">
        <v>27</v>
      </c>
      <c r="E3725" s="12">
        <v>250</v>
      </c>
      <c r="F3725" s="13" t="s">
        <v>1110</v>
      </c>
      <c r="G3725" s="12">
        <v>926</v>
      </c>
      <c r="H3725" s="12">
        <v>1960</v>
      </c>
      <c r="I3725" s="11">
        <v>1957.7719999999999</v>
      </c>
      <c r="J3725" s="11">
        <v>1965.15</v>
      </c>
      <c r="K3725" s="11">
        <v>1983.539</v>
      </c>
      <c r="L3725" s="11">
        <v>1359.7360000000001</v>
      </c>
      <c r="M3725" s="11">
        <v>1413.86</v>
      </c>
      <c r="N3725" s="11">
        <v>1560.248</v>
      </c>
      <c r="O3725" s="11">
        <v>1601.817</v>
      </c>
      <c r="P3725" s="11">
        <v>1644.896</v>
      </c>
      <c r="Q3725" s="11">
        <v>996.55899999999997</v>
      </c>
      <c r="R3725" s="11">
        <v>1437.806</v>
      </c>
      <c r="S3725" s="11">
        <v>1496.729</v>
      </c>
      <c r="T3725" s="11">
        <v>1445.3710000000001</v>
      </c>
      <c r="U3725" s="11">
        <v>1304.3689999999999</v>
      </c>
      <c r="V3725" s="11">
        <v>1119.904</v>
      </c>
      <c r="W3725" s="11">
        <v>928.51099999999997</v>
      </c>
      <c r="X3725" s="11">
        <v>686.23199999999997</v>
      </c>
      <c r="Y3725" s="11">
        <v>407.03300000000002</v>
      </c>
      <c r="Z3725" s="11">
        <v>164.13200000000001</v>
      </c>
      <c r="AA3725" s="11">
        <v>39.235999999999997</v>
      </c>
      <c r="AB3725" s="11">
        <v>5.3559999999999999</v>
      </c>
      <c r="AC3725" s="11">
        <v>0.32200000000000001</v>
      </c>
    </row>
    <row r="3726" spans="1:29" ht="11.5" hidden="1">
      <c r="A3726" s="15">
        <v>3709</v>
      </c>
      <c r="B3726" s="13" t="s">
        <v>1059</v>
      </c>
      <c r="C3726" s="21" t="s">
        <v>1316</v>
      </c>
      <c r="D3726" s="12">
        <v>27</v>
      </c>
      <c r="E3726" s="12">
        <v>250</v>
      </c>
      <c r="F3726" s="13" t="s">
        <v>1110</v>
      </c>
      <c r="G3726" s="12">
        <v>926</v>
      </c>
      <c r="H3726" s="12">
        <v>1965</v>
      </c>
      <c r="I3726" s="11">
        <v>2081.5590000000002</v>
      </c>
      <c r="J3726" s="11">
        <v>2005.645</v>
      </c>
      <c r="K3726" s="11">
        <v>2025.086</v>
      </c>
      <c r="L3726" s="11">
        <v>2037.7619999999999</v>
      </c>
      <c r="M3726" s="11">
        <v>1413.039</v>
      </c>
      <c r="N3726" s="11">
        <v>1469.8320000000001</v>
      </c>
      <c r="O3726" s="11">
        <v>1615.4110000000001</v>
      </c>
      <c r="P3726" s="11">
        <v>1649.393</v>
      </c>
      <c r="Q3726" s="11">
        <v>1676.1690000000001</v>
      </c>
      <c r="R3726" s="11">
        <v>1019.147</v>
      </c>
      <c r="S3726" s="11">
        <v>1439.6690000000001</v>
      </c>
      <c r="T3726" s="11">
        <v>1480.0239999999999</v>
      </c>
      <c r="U3726" s="11">
        <v>1405.2819999999999</v>
      </c>
      <c r="V3726" s="11">
        <v>1231.5740000000001</v>
      </c>
      <c r="W3726" s="11">
        <v>1000.206</v>
      </c>
      <c r="X3726" s="11">
        <v>747.14</v>
      </c>
      <c r="Y3726" s="11">
        <v>458.22500000000002</v>
      </c>
      <c r="Z3726" s="11">
        <v>200.01599999999999</v>
      </c>
      <c r="AA3726" s="11">
        <v>52.320999999999998</v>
      </c>
      <c r="AB3726" s="11">
        <v>7.0910000000000002</v>
      </c>
      <c r="AC3726" s="11">
        <v>0.47699999999999998</v>
      </c>
    </row>
    <row r="3727" spans="1:29" ht="11.5" hidden="1">
      <c r="A3727" s="15">
        <v>3710</v>
      </c>
      <c r="B3727" s="13" t="s">
        <v>1059</v>
      </c>
      <c r="C3727" s="21" t="s">
        <v>1316</v>
      </c>
      <c r="D3727" s="12">
        <v>27</v>
      </c>
      <c r="E3727" s="12">
        <v>250</v>
      </c>
      <c r="F3727" s="13" t="s">
        <v>1110</v>
      </c>
      <c r="G3727" s="12">
        <v>926</v>
      </c>
      <c r="H3727" s="12">
        <v>1970</v>
      </c>
      <c r="I3727" s="11">
        <v>2050.8000000000002</v>
      </c>
      <c r="J3727" s="11">
        <v>2092.7869999999998</v>
      </c>
      <c r="K3727" s="11">
        <v>2027.769</v>
      </c>
      <c r="L3727" s="11">
        <v>2044.779</v>
      </c>
      <c r="M3727" s="11">
        <v>2054.2020000000002</v>
      </c>
      <c r="N3727" s="11">
        <v>1430.83</v>
      </c>
      <c r="O3727" s="11">
        <v>1486.0119999999999</v>
      </c>
      <c r="P3727" s="11">
        <v>1624.9670000000001</v>
      </c>
      <c r="Q3727" s="11">
        <v>1648.373</v>
      </c>
      <c r="R3727" s="11">
        <v>1661.623</v>
      </c>
      <c r="S3727" s="11">
        <v>1002.765</v>
      </c>
      <c r="T3727" s="11">
        <v>1400.865</v>
      </c>
      <c r="U3727" s="11">
        <v>1418.655</v>
      </c>
      <c r="V3727" s="11">
        <v>1311.0039999999999</v>
      </c>
      <c r="W3727" s="11">
        <v>1090.636</v>
      </c>
      <c r="X3727" s="11">
        <v>804.38</v>
      </c>
      <c r="Y3727" s="11">
        <v>507.63299999999998</v>
      </c>
      <c r="Z3727" s="11">
        <v>234.98400000000001</v>
      </c>
      <c r="AA3727" s="11">
        <v>67.805000000000007</v>
      </c>
      <c r="AB3727" s="11">
        <v>10.260999999999999</v>
      </c>
      <c r="AC3727" s="11">
        <v>0.69899999999999995</v>
      </c>
    </row>
    <row r="3728" spans="1:29" ht="11.5" hidden="1">
      <c r="A3728" s="15">
        <v>3711</v>
      </c>
      <c r="B3728" s="13" t="s">
        <v>1059</v>
      </c>
      <c r="C3728" s="21" t="s">
        <v>1316</v>
      </c>
      <c r="D3728" s="12">
        <v>27</v>
      </c>
      <c r="E3728" s="12">
        <v>250</v>
      </c>
      <c r="F3728" s="13" t="s">
        <v>1110</v>
      </c>
      <c r="G3728" s="12">
        <v>926</v>
      </c>
      <c r="H3728" s="12">
        <v>1975</v>
      </c>
      <c r="I3728" s="11">
        <v>2006.0429999999999</v>
      </c>
      <c r="J3728" s="11">
        <v>2066.8119999999999</v>
      </c>
      <c r="K3728" s="11">
        <v>2113.848</v>
      </c>
      <c r="L3728" s="11">
        <v>2057.5419999999999</v>
      </c>
      <c r="M3728" s="11">
        <v>2074.165</v>
      </c>
      <c r="N3728" s="11">
        <v>2076.6419999999998</v>
      </c>
      <c r="O3728" s="11">
        <v>1446.7090000000001</v>
      </c>
      <c r="P3728" s="11">
        <v>1493.8109999999999</v>
      </c>
      <c r="Q3728" s="11">
        <v>1622.6869999999999</v>
      </c>
      <c r="R3728" s="11">
        <v>1634.7439999999999</v>
      </c>
      <c r="S3728" s="11">
        <v>1633.7809999999999</v>
      </c>
      <c r="T3728" s="11">
        <v>977.154</v>
      </c>
      <c r="U3728" s="11">
        <v>1349.181</v>
      </c>
      <c r="V3728" s="11">
        <v>1335.2729999999999</v>
      </c>
      <c r="W3728" s="11">
        <v>1176.1880000000001</v>
      </c>
      <c r="X3728" s="11">
        <v>892.88400000000001</v>
      </c>
      <c r="Y3728" s="11">
        <v>562.05600000000004</v>
      </c>
      <c r="Z3728" s="11">
        <v>270.99400000000003</v>
      </c>
      <c r="AA3728" s="11">
        <v>83.254999999999995</v>
      </c>
      <c r="AB3728" s="11">
        <v>13.707000000000001</v>
      </c>
      <c r="AC3728" s="11">
        <v>1.034</v>
      </c>
    </row>
    <row r="3729" spans="1:29" ht="11.5" hidden="1">
      <c r="A3729" s="15">
        <v>3712</v>
      </c>
      <c r="B3729" s="13" t="s">
        <v>1059</v>
      </c>
      <c r="C3729" s="21" t="s">
        <v>1316</v>
      </c>
      <c r="D3729" s="12">
        <v>27</v>
      </c>
      <c r="E3729" s="12">
        <v>250</v>
      </c>
      <c r="F3729" s="13" t="s">
        <v>1110</v>
      </c>
      <c r="G3729" s="12">
        <v>926</v>
      </c>
      <c r="H3729" s="12">
        <v>1980</v>
      </c>
      <c r="I3729" s="11">
        <v>1779.0840000000001</v>
      </c>
      <c r="J3729" s="11">
        <v>2023.579</v>
      </c>
      <c r="K3729" s="11">
        <v>2090.4160000000002</v>
      </c>
      <c r="L3729" s="11">
        <v>2135.1979999999999</v>
      </c>
      <c r="M3729" s="11">
        <v>2074.3530000000001</v>
      </c>
      <c r="N3729" s="11">
        <v>2089.9520000000002</v>
      </c>
      <c r="O3729" s="11">
        <v>2092.453</v>
      </c>
      <c r="P3729" s="11">
        <v>1457.9269999999999</v>
      </c>
      <c r="Q3729" s="11">
        <v>1491.482</v>
      </c>
      <c r="R3729" s="11">
        <v>1604.268</v>
      </c>
      <c r="S3729" s="11">
        <v>1605.5440000000001</v>
      </c>
      <c r="T3729" s="11">
        <v>1595.8889999999999</v>
      </c>
      <c r="U3729" s="11">
        <v>945.76700000000005</v>
      </c>
      <c r="V3729" s="11">
        <v>1280.0250000000001</v>
      </c>
      <c r="W3729" s="11">
        <v>1219.548</v>
      </c>
      <c r="X3729" s="11">
        <v>991.49699999999996</v>
      </c>
      <c r="Y3729" s="11">
        <v>649.61800000000005</v>
      </c>
      <c r="Z3729" s="11">
        <v>316.75799999999998</v>
      </c>
      <c r="AA3729" s="11">
        <v>103.036</v>
      </c>
      <c r="AB3729" s="11">
        <v>18.404</v>
      </c>
      <c r="AC3729" s="11">
        <v>1.5149999999999999</v>
      </c>
    </row>
    <row r="3730" spans="1:29" ht="11.5" hidden="1">
      <c r="A3730" s="15">
        <v>3713</v>
      </c>
      <c r="B3730" s="13" t="s">
        <v>1059</v>
      </c>
      <c r="C3730" s="21" t="s">
        <v>1316</v>
      </c>
      <c r="D3730" s="12">
        <v>27</v>
      </c>
      <c r="E3730" s="12">
        <v>250</v>
      </c>
      <c r="F3730" s="13" t="s">
        <v>1110</v>
      </c>
      <c r="G3730" s="12">
        <v>926</v>
      </c>
      <c r="H3730" s="12">
        <v>1985</v>
      </c>
      <c r="I3730" s="11">
        <v>1869.633</v>
      </c>
      <c r="J3730" s="11">
        <v>1796.2760000000001</v>
      </c>
      <c r="K3730" s="11">
        <v>2052.009</v>
      </c>
      <c r="L3730" s="11">
        <v>2116.7559999999999</v>
      </c>
      <c r="M3730" s="11">
        <v>2154.9070000000002</v>
      </c>
      <c r="N3730" s="11">
        <v>2095.8620000000001</v>
      </c>
      <c r="O3730" s="11">
        <v>2113.0709999999999</v>
      </c>
      <c r="P3730" s="11">
        <v>2101.7530000000002</v>
      </c>
      <c r="Q3730" s="11">
        <v>1454.421</v>
      </c>
      <c r="R3730" s="11">
        <v>1477.066</v>
      </c>
      <c r="S3730" s="11">
        <v>1580.548</v>
      </c>
      <c r="T3730" s="11">
        <v>1573.5219999999999</v>
      </c>
      <c r="U3730" s="11">
        <v>1548.758</v>
      </c>
      <c r="V3730" s="11">
        <v>902.59</v>
      </c>
      <c r="W3730" s="11">
        <v>1178.749</v>
      </c>
      <c r="X3730" s="11">
        <v>1045.057</v>
      </c>
      <c r="Y3730" s="11">
        <v>740.34500000000003</v>
      </c>
      <c r="Z3730" s="11">
        <v>378.21499999999997</v>
      </c>
      <c r="AA3730" s="11">
        <v>125.18600000000001</v>
      </c>
      <c r="AB3730" s="11">
        <v>23.582000000000001</v>
      </c>
      <c r="AC3730" s="11">
        <v>2.0939999999999999</v>
      </c>
    </row>
    <row r="3731" spans="1:29" ht="11.5" hidden="1">
      <c r="A3731" s="15">
        <v>3714</v>
      </c>
      <c r="B3731" s="13" t="s">
        <v>1059</v>
      </c>
      <c r="C3731" s="21" t="s">
        <v>1316</v>
      </c>
      <c r="D3731" s="12">
        <v>27</v>
      </c>
      <c r="E3731" s="12">
        <v>250</v>
      </c>
      <c r="F3731" s="13" t="s">
        <v>1110</v>
      </c>
      <c r="G3731" s="12">
        <v>926</v>
      </c>
      <c r="H3731" s="12">
        <v>1990</v>
      </c>
      <c r="I3731" s="11">
        <v>1855.355</v>
      </c>
      <c r="J3731" s="11">
        <v>1881.453</v>
      </c>
      <c r="K3731" s="11">
        <v>1820.155</v>
      </c>
      <c r="L3731" s="11">
        <v>2074.6909999999998</v>
      </c>
      <c r="M3731" s="11">
        <v>2131.9189999999999</v>
      </c>
      <c r="N3731" s="11">
        <v>2171.7339999999999</v>
      </c>
      <c r="O3731" s="11">
        <v>2117.2220000000002</v>
      </c>
      <c r="P3731" s="11">
        <v>2123.7420000000002</v>
      </c>
      <c r="Q3731" s="11">
        <v>2095.6849999999999</v>
      </c>
      <c r="R3731" s="11">
        <v>1441.039</v>
      </c>
      <c r="S3731" s="11">
        <v>1457.702</v>
      </c>
      <c r="T3731" s="11">
        <v>1553.3810000000001</v>
      </c>
      <c r="U3731" s="11">
        <v>1532.7539999999999</v>
      </c>
      <c r="V3731" s="11">
        <v>1485.056</v>
      </c>
      <c r="W3731" s="11">
        <v>840.58500000000004</v>
      </c>
      <c r="X3731" s="11">
        <v>1034.104</v>
      </c>
      <c r="Y3731" s="11">
        <v>814.76300000000003</v>
      </c>
      <c r="Z3731" s="11">
        <v>460.96699999999998</v>
      </c>
      <c r="AA3731" s="11">
        <v>162.82300000000001</v>
      </c>
      <c r="AB3731" s="11">
        <v>31.792999999999999</v>
      </c>
      <c r="AC3731" s="11">
        <v>2.9889999999999999</v>
      </c>
    </row>
    <row r="3732" spans="1:29" ht="11.5" hidden="1">
      <c r="A3732" s="15">
        <v>3715</v>
      </c>
      <c r="B3732" s="13" t="s">
        <v>1059</v>
      </c>
      <c r="C3732" s="21" t="s">
        <v>1316</v>
      </c>
      <c r="D3732" s="12">
        <v>27</v>
      </c>
      <c r="E3732" s="12">
        <v>250</v>
      </c>
      <c r="F3732" s="13" t="s">
        <v>1110</v>
      </c>
      <c r="G3732" s="12">
        <v>926</v>
      </c>
      <c r="H3732" s="12">
        <v>1995</v>
      </c>
      <c r="I3732" s="11">
        <v>1769.087</v>
      </c>
      <c r="J3732" s="11">
        <v>1856.7739999999999</v>
      </c>
      <c r="K3732" s="11">
        <v>1895.559</v>
      </c>
      <c r="L3732" s="11">
        <v>1829.278</v>
      </c>
      <c r="M3732" s="11">
        <v>2071.8809999999999</v>
      </c>
      <c r="N3732" s="11">
        <v>2134.9259999999999</v>
      </c>
      <c r="O3732" s="11">
        <v>2188.681</v>
      </c>
      <c r="P3732" s="11">
        <v>2129.4059999999999</v>
      </c>
      <c r="Q3732" s="11">
        <v>2120.623</v>
      </c>
      <c r="R3732" s="11">
        <v>2080.5369999999998</v>
      </c>
      <c r="S3732" s="11">
        <v>1424.7850000000001</v>
      </c>
      <c r="T3732" s="11">
        <v>1433.425</v>
      </c>
      <c r="U3732" s="11">
        <v>1514.481</v>
      </c>
      <c r="V3732" s="11">
        <v>1474.1559999999999</v>
      </c>
      <c r="W3732" s="11">
        <v>1394.9290000000001</v>
      </c>
      <c r="X3732" s="11">
        <v>752.63800000000003</v>
      </c>
      <c r="Y3732" s="11">
        <v>838.84699999999998</v>
      </c>
      <c r="Z3732" s="11">
        <v>539.24900000000002</v>
      </c>
      <c r="AA3732" s="11">
        <v>215.33199999999999</v>
      </c>
      <c r="AB3732" s="11">
        <v>45.591999999999999</v>
      </c>
      <c r="AC3732" s="11">
        <v>4.42</v>
      </c>
    </row>
    <row r="3733" spans="1:29" ht="11.5" hidden="1">
      <c r="A3733" s="15">
        <v>3716</v>
      </c>
      <c r="B3733" s="13" t="s">
        <v>1059</v>
      </c>
      <c r="C3733" s="21" t="s">
        <v>1316</v>
      </c>
      <c r="D3733" s="12">
        <v>27</v>
      </c>
      <c r="E3733" s="12">
        <v>250</v>
      </c>
      <c r="F3733" s="13" t="s">
        <v>1110</v>
      </c>
      <c r="G3733" s="12">
        <v>926</v>
      </c>
      <c r="H3733" s="12">
        <v>2000</v>
      </c>
      <c r="I3733" s="11">
        <v>1790.587</v>
      </c>
      <c r="J3733" s="11">
        <v>1772.6859999999999</v>
      </c>
      <c r="K3733" s="11">
        <v>1882.194</v>
      </c>
      <c r="L3733" s="11">
        <v>1916.0930000000001</v>
      </c>
      <c r="M3733" s="11">
        <v>1835.039</v>
      </c>
      <c r="N3733" s="11">
        <v>2074.7730000000001</v>
      </c>
      <c r="O3733" s="11">
        <v>2147.4110000000001</v>
      </c>
      <c r="P3733" s="11">
        <v>2199.8330000000001</v>
      </c>
      <c r="Q3733" s="11">
        <v>2129.942</v>
      </c>
      <c r="R3733" s="11">
        <v>2111.6959999999999</v>
      </c>
      <c r="S3733" s="11">
        <v>2064.11</v>
      </c>
      <c r="T3733" s="11">
        <v>1410.479</v>
      </c>
      <c r="U3733" s="11">
        <v>1408.538</v>
      </c>
      <c r="V3733" s="11">
        <v>1467.873</v>
      </c>
      <c r="W3733" s="11">
        <v>1394.7449999999999</v>
      </c>
      <c r="X3733" s="11">
        <v>1260.385</v>
      </c>
      <c r="Y3733" s="11">
        <v>621.22900000000004</v>
      </c>
      <c r="Z3733" s="11">
        <v>571.37900000000002</v>
      </c>
      <c r="AA3733" s="11">
        <v>261.80099999999999</v>
      </c>
      <c r="AB3733" s="11">
        <v>62.356000000000002</v>
      </c>
      <c r="AC3733" s="11">
        <v>6.4980000000000002</v>
      </c>
    </row>
    <row r="3734" spans="1:29" ht="11.5" hidden="1">
      <c r="A3734" s="15">
        <v>3717</v>
      </c>
      <c r="B3734" s="13" t="s">
        <v>1059</v>
      </c>
      <c r="C3734" s="21" t="s">
        <v>1316</v>
      </c>
      <c r="D3734" s="12">
        <v>27</v>
      </c>
      <c r="E3734" s="12">
        <v>250</v>
      </c>
      <c r="F3734" s="13" t="s">
        <v>1110</v>
      </c>
      <c r="G3734" s="12">
        <v>926</v>
      </c>
      <c r="H3734" s="12">
        <v>2005</v>
      </c>
      <c r="I3734" s="11">
        <v>1872.482</v>
      </c>
      <c r="J3734" s="11">
        <v>1812.1</v>
      </c>
      <c r="K3734" s="11">
        <v>1831.999</v>
      </c>
      <c r="L3734" s="11">
        <v>1944.8620000000001</v>
      </c>
      <c r="M3734" s="11">
        <v>1964.008</v>
      </c>
      <c r="N3734" s="11">
        <v>1877.1210000000001</v>
      </c>
      <c r="O3734" s="11">
        <v>2124.7139999999999</v>
      </c>
      <c r="P3734" s="11">
        <v>2191.8530000000001</v>
      </c>
      <c r="Q3734" s="11">
        <v>2226.0909999999999</v>
      </c>
      <c r="R3734" s="11">
        <v>2140.7570000000001</v>
      </c>
      <c r="S3734" s="11">
        <v>2115.2559999999999</v>
      </c>
      <c r="T3734" s="11">
        <v>2061.3690000000001</v>
      </c>
      <c r="U3734" s="11">
        <v>1406.1179999999999</v>
      </c>
      <c r="V3734" s="11">
        <v>1387.7560000000001</v>
      </c>
      <c r="W3734" s="11">
        <v>1416.694</v>
      </c>
      <c r="X3734" s="11">
        <v>1283.4079999999999</v>
      </c>
      <c r="Y3734" s="11">
        <v>1056.5509999999999</v>
      </c>
      <c r="Z3734" s="11">
        <v>436.471</v>
      </c>
      <c r="AA3734" s="11">
        <v>290.99700000000001</v>
      </c>
      <c r="AB3734" s="11">
        <v>79.917000000000002</v>
      </c>
      <c r="AC3734" s="11">
        <v>9.4600000000000009</v>
      </c>
    </row>
    <row r="3735" spans="1:29" ht="11.5" hidden="1">
      <c r="A3735" s="15">
        <v>3718</v>
      </c>
      <c r="B3735" s="13" t="s">
        <v>1059</v>
      </c>
      <c r="C3735" s="21" t="s">
        <v>1316</v>
      </c>
      <c r="D3735" s="12">
        <v>27</v>
      </c>
      <c r="E3735" s="12">
        <v>250</v>
      </c>
      <c r="F3735" s="13" t="s">
        <v>1110</v>
      </c>
      <c r="G3735" s="12">
        <v>926</v>
      </c>
      <c r="H3735" s="12">
        <v>2010</v>
      </c>
      <c r="I3735" s="11">
        <v>1925.2239999999999</v>
      </c>
      <c r="J3735" s="11">
        <v>1886.5309999999999</v>
      </c>
      <c r="K3735" s="11">
        <v>1861.0830000000001</v>
      </c>
      <c r="L3735" s="11">
        <v>1862.921</v>
      </c>
      <c r="M3735" s="11">
        <v>1946.04</v>
      </c>
      <c r="N3735" s="11">
        <v>1974.732</v>
      </c>
      <c r="O3735" s="11">
        <v>1918.57</v>
      </c>
      <c r="P3735" s="11">
        <v>2166.7570000000001</v>
      </c>
      <c r="Q3735" s="11">
        <v>2213.1190000000001</v>
      </c>
      <c r="R3735" s="11">
        <v>2225.6640000000002</v>
      </c>
      <c r="S3735" s="11">
        <v>2124.9940000000001</v>
      </c>
      <c r="T3735" s="11">
        <v>2088.6840000000002</v>
      </c>
      <c r="U3735" s="11">
        <v>2021.2260000000001</v>
      </c>
      <c r="V3735" s="11">
        <v>1363.845</v>
      </c>
      <c r="W3735" s="11">
        <v>1321.5719999999999</v>
      </c>
      <c r="X3735" s="11">
        <v>1300.9570000000001</v>
      </c>
      <c r="Y3735" s="11">
        <v>1095.7329999999999</v>
      </c>
      <c r="Z3735" s="11">
        <v>772.08199999999999</v>
      </c>
      <c r="AA3735" s="11">
        <v>238.40600000000001</v>
      </c>
      <c r="AB3735" s="11">
        <v>99.028999999999996</v>
      </c>
      <c r="AC3735" s="11">
        <v>13.827</v>
      </c>
    </row>
    <row r="3736" spans="1:29" ht="11.5" hidden="1">
      <c r="A3736" s="15">
        <v>3719</v>
      </c>
      <c r="B3736" s="13" t="s">
        <v>1059</v>
      </c>
      <c r="C3736" s="21" t="s">
        <v>1316</v>
      </c>
      <c r="D3736" s="12">
        <v>27</v>
      </c>
      <c r="E3736" s="12">
        <v>250</v>
      </c>
      <c r="F3736" s="13" t="s">
        <v>1110</v>
      </c>
      <c r="G3736" s="12">
        <v>926</v>
      </c>
      <c r="H3736" s="12">
        <v>2015</v>
      </c>
      <c r="I3736" s="11">
        <v>1902.018</v>
      </c>
      <c r="J3736" s="11">
        <v>1942.1089999999999</v>
      </c>
      <c r="K3736" s="11">
        <v>1933.55</v>
      </c>
      <c r="L3736" s="11">
        <v>1871.403</v>
      </c>
      <c r="M3736" s="11">
        <v>1843.259</v>
      </c>
      <c r="N3736" s="11">
        <v>1952.92</v>
      </c>
      <c r="O3736" s="11">
        <v>2025.1310000000001</v>
      </c>
      <c r="P3736" s="11">
        <v>1970.5029999999999</v>
      </c>
      <c r="Q3736" s="11">
        <v>2193.1</v>
      </c>
      <c r="R3736" s="11">
        <v>2217.9940000000001</v>
      </c>
      <c r="S3736" s="11">
        <v>2216.7049999999999</v>
      </c>
      <c r="T3736" s="11">
        <v>2105.5410000000002</v>
      </c>
      <c r="U3736" s="11">
        <v>2056.46</v>
      </c>
      <c r="V3736" s="11">
        <v>1972.0360000000001</v>
      </c>
      <c r="W3736" s="11">
        <v>1309.5440000000001</v>
      </c>
      <c r="X3736" s="11">
        <v>1226.2840000000001</v>
      </c>
      <c r="Y3736" s="11">
        <v>1126.6079999999999</v>
      </c>
      <c r="Z3736" s="11">
        <v>820.72799999999995</v>
      </c>
      <c r="AA3736" s="11">
        <v>434.88200000000001</v>
      </c>
      <c r="AB3736" s="11">
        <v>83.932000000000002</v>
      </c>
      <c r="AC3736" s="11">
        <v>17.728999999999999</v>
      </c>
    </row>
    <row r="3737" spans="1:29" ht="11.5" hidden="1">
      <c r="A3737" s="15">
        <v>3720</v>
      </c>
      <c r="B3737" s="13" t="s">
        <v>1059</v>
      </c>
      <c r="C3737" s="21" t="s">
        <v>1316</v>
      </c>
      <c r="D3737" s="12">
        <v>27</v>
      </c>
      <c r="E3737" s="12">
        <v>250</v>
      </c>
      <c r="F3737" s="13" t="s">
        <v>1110</v>
      </c>
      <c r="G3737" s="12">
        <v>926</v>
      </c>
      <c r="H3737" s="12">
        <v>2020</v>
      </c>
      <c r="I3737" s="11">
        <v>1769.5640000000001</v>
      </c>
      <c r="J3737" s="11">
        <v>1911.5730000000001</v>
      </c>
      <c r="K3737" s="11">
        <v>1950.961</v>
      </c>
      <c r="L3737" s="11">
        <v>1901.8430000000001</v>
      </c>
      <c r="M3737" s="11">
        <v>1828.067</v>
      </c>
      <c r="N3737" s="11">
        <v>1851.9369999999999</v>
      </c>
      <c r="O3737" s="11">
        <v>2009.5840000000001</v>
      </c>
      <c r="P3737" s="11">
        <v>2074.165</v>
      </c>
      <c r="Q3737" s="11">
        <v>1999.7570000000001</v>
      </c>
      <c r="R3737" s="11">
        <v>2213.1309999999999</v>
      </c>
      <c r="S3737" s="11">
        <v>2216.9699999999998</v>
      </c>
      <c r="T3737" s="11">
        <v>2192.4470000000001</v>
      </c>
      <c r="U3737" s="11">
        <v>2070.4569999999999</v>
      </c>
      <c r="V3737" s="11">
        <v>2005.6869999999999</v>
      </c>
      <c r="W3737" s="11">
        <v>1896.42</v>
      </c>
      <c r="X3737" s="11">
        <v>1222.2829999999999</v>
      </c>
      <c r="Y3737" s="11">
        <v>1071.98</v>
      </c>
      <c r="Z3737" s="11">
        <v>854.08299999999997</v>
      </c>
      <c r="AA3737" s="11">
        <v>470.53199999999998</v>
      </c>
      <c r="AB3737" s="11">
        <v>156.42599999999999</v>
      </c>
      <c r="AC3737" s="11">
        <v>16.45</v>
      </c>
    </row>
    <row r="3738" spans="1:29" ht="11.5" hidden="1">
      <c r="A3738" s="15">
        <v>3721</v>
      </c>
      <c r="B3738" s="13" t="s">
        <v>1059</v>
      </c>
      <c r="C3738" s="21" t="s">
        <v>1317</v>
      </c>
      <c r="D3738" s="12"/>
      <c r="E3738" s="12">
        <v>276</v>
      </c>
      <c r="F3738" s="13" t="s">
        <v>1110</v>
      </c>
      <c r="G3738" s="12">
        <v>926</v>
      </c>
      <c r="H3738" s="12">
        <v>1950</v>
      </c>
      <c r="I3738" s="11">
        <v>2241.8339999999998</v>
      </c>
      <c r="J3738" s="11">
        <v>2517.0410000000002</v>
      </c>
      <c r="K3738" s="11">
        <v>3121.5439999999999</v>
      </c>
      <c r="L3738" s="11">
        <v>2588.54</v>
      </c>
      <c r="M3738" s="11">
        <v>2549.636</v>
      </c>
      <c r="N3738" s="11">
        <v>2832.971</v>
      </c>
      <c r="O3738" s="11">
        <v>2077.7849999999999</v>
      </c>
      <c r="P3738" s="11">
        <v>3014.518</v>
      </c>
      <c r="Q3738" s="11">
        <v>3171.223</v>
      </c>
      <c r="R3738" s="11">
        <v>2935.94</v>
      </c>
      <c r="S3738" s="11">
        <v>2647.9059999999999</v>
      </c>
      <c r="T3738" s="11">
        <v>2275.114</v>
      </c>
      <c r="U3738" s="11">
        <v>1931.0039999999999</v>
      </c>
      <c r="V3738" s="11">
        <v>1521.8109999999999</v>
      </c>
      <c r="W3738" s="11">
        <v>1171.3800000000001</v>
      </c>
      <c r="X3738" s="11">
        <v>679.43600000000004</v>
      </c>
      <c r="Y3738" s="11">
        <v>264.30599999999998</v>
      </c>
      <c r="Z3738" s="11">
        <v>110.417</v>
      </c>
      <c r="AA3738" s="11">
        <v>26.71</v>
      </c>
      <c r="AB3738" s="11">
        <v>3.0619999999999998</v>
      </c>
      <c r="AC3738" s="11">
        <v>0.16900000000000001</v>
      </c>
    </row>
    <row r="3739" spans="1:29" ht="11.5" hidden="1">
      <c r="A3739" s="15">
        <v>3722</v>
      </c>
      <c r="B3739" s="13" t="s">
        <v>1059</v>
      </c>
      <c r="C3739" s="21" t="s">
        <v>1317</v>
      </c>
      <c r="D3739" s="12"/>
      <c r="E3739" s="12">
        <v>276</v>
      </c>
      <c r="F3739" s="13" t="s">
        <v>1110</v>
      </c>
      <c r="G3739" s="12">
        <v>926</v>
      </c>
      <c r="H3739" s="12">
        <v>1955</v>
      </c>
      <c r="I3739" s="11">
        <v>2570.9609999999998</v>
      </c>
      <c r="J3739" s="11">
        <v>2227.598</v>
      </c>
      <c r="K3739" s="11">
        <v>2510.5970000000002</v>
      </c>
      <c r="L3739" s="11">
        <v>3110.4540000000002</v>
      </c>
      <c r="M3739" s="11">
        <v>2572.7269999999999</v>
      </c>
      <c r="N3739" s="11">
        <v>2530.585</v>
      </c>
      <c r="O3739" s="11">
        <v>2807.9409999999998</v>
      </c>
      <c r="P3739" s="11">
        <v>2055.9119999999998</v>
      </c>
      <c r="Q3739" s="11">
        <v>2975.9479999999999</v>
      </c>
      <c r="R3739" s="11">
        <v>3114.348</v>
      </c>
      <c r="S3739" s="11">
        <v>2859.3989999999999</v>
      </c>
      <c r="T3739" s="11">
        <v>2544.779</v>
      </c>
      <c r="U3739" s="11">
        <v>2136.4580000000001</v>
      </c>
      <c r="V3739" s="11">
        <v>1736.7950000000001</v>
      </c>
      <c r="W3739" s="11">
        <v>1261.059</v>
      </c>
      <c r="X3739" s="11">
        <v>835.19</v>
      </c>
      <c r="Y3739" s="11">
        <v>382.596</v>
      </c>
      <c r="Z3739" s="11">
        <v>106.393</v>
      </c>
      <c r="AA3739" s="11">
        <v>28.433</v>
      </c>
      <c r="AB3739" s="11">
        <v>4.1769999999999996</v>
      </c>
      <c r="AC3739" s="11">
        <v>0.27600000000000002</v>
      </c>
    </row>
    <row r="3740" spans="1:29" ht="11.5" hidden="1">
      <c r="A3740" s="15">
        <v>3723</v>
      </c>
      <c r="B3740" s="13" t="s">
        <v>1059</v>
      </c>
      <c r="C3740" s="21" t="s">
        <v>1317</v>
      </c>
      <c r="D3740" s="12"/>
      <c r="E3740" s="12">
        <v>276</v>
      </c>
      <c r="F3740" s="13" t="s">
        <v>1110</v>
      </c>
      <c r="G3740" s="12">
        <v>926</v>
      </c>
      <c r="H3740" s="12">
        <v>1960</v>
      </c>
      <c r="I3740" s="11">
        <v>2820.5709999999999</v>
      </c>
      <c r="J3740" s="11">
        <v>2580.3049999999998</v>
      </c>
      <c r="K3740" s="11">
        <v>2278.1909999999998</v>
      </c>
      <c r="L3740" s="11">
        <v>2527.125</v>
      </c>
      <c r="M3740" s="11">
        <v>3037.855</v>
      </c>
      <c r="N3740" s="11">
        <v>2503.4009999999998</v>
      </c>
      <c r="O3740" s="11">
        <v>2533.2370000000001</v>
      </c>
      <c r="P3740" s="11">
        <v>2774.2710000000002</v>
      </c>
      <c r="Q3740" s="11">
        <v>1997.6890000000001</v>
      </c>
      <c r="R3740" s="11">
        <v>2942.9279999999999</v>
      </c>
      <c r="S3740" s="11">
        <v>3046.915</v>
      </c>
      <c r="T3740" s="11">
        <v>2768.0340000000001</v>
      </c>
      <c r="U3740" s="11">
        <v>2412.4989999999998</v>
      </c>
      <c r="V3740" s="11">
        <v>1948.048</v>
      </c>
      <c r="W3740" s="11">
        <v>1467.8520000000001</v>
      </c>
      <c r="X3740" s="11">
        <v>930.11800000000005</v>
      </c>
      <c r="Y3740" s="11">
        <v>494.04399999999998</v>
      </c>
      <c r="Z3740" s="11">
        <v>160.46700000000001</v>
      </c>
      <c r="AA3740" s="11">
        <v>28.06</v>
      </c>
      <c r="AB3740" s="11">
        <v>4.2080000000000002</v>
      </c>
      <c r="AC3740" s="11">
        <v>0.33500000000000002</v>
      </c>
    </row>
    <row r="3741" spans="1:29" ht="11.5" hidden="1">
      <c r="A3741" s="15">
        <v>3724</v>
      </c>
      <c r="B3741" s="13" t="s">
        <v>1059</v>
      </c>
      <c r="C3741" s="21" t="s">
        <v>1317</v>
      </c>
      <c r="D3741" s="12"/>
      <c r="E3741" s="12">
        <v>276</v>
      </c>
      <c r="F3741" s="13" t="s">
        <v>1110</v>
      </c>
      <c r="G3741" s="12">
        <v>926</v>
      </c>
      <c r="H3741" s="12">
        <v>1965</v>
      </c>
      <c r="I3741" s="11">
        <v>3111.8789999999999</v>
      </c>
      <c r="J3741" s="11">
        <v>2812.64</v>
      </c>
      <c r="K3741" s="11">
        <v>2593.5210000000002</v>
      </c>
      <c r="L3741" s="11">
        <v>2316.2930000000001</v>
      </c>
      <c r="M3741" s="11">
        <v>2565.0070000000001</v>
      </c>
      <c r="N3741" s="11">
        <v>3008.9929999999999</v>
      </c>
      <c r="O3741" s="11">
        <v>2457.4070000000002</v>
      </c>
      <c r="P3741" s="11">
        <v>2500.5140000000001</v>
      </c>
      <c r="Q3741" s="11">
        <v>2714.7420000000002</v>
      </c>
      <c r="R3741" s="11">
        <v>1961.9359999999999</v>
      </c>
      <c r="S3741" s="11">
        <v>2900.2489999999998</v>
      </c>
      <c r="T3741" s="11">
        <v>2955.1660000000002</v>
      </c>
      <c r="U3741" s="11">
        <v>2636.8090000000002</v>
      </c>
      <c r="V3741" s="11">
        <v>2218.7809999999999</v>
      </c>
      <c r="W3741" s="11">
        <v>1672.838</v>
      </c>
      <c r="X3741" s="11">
        <v>1108.944</v>
      </c>
      <c r="Y3741" s="11">
        <v>565.17700000000002</v>
      </c>
      <c r="Z3741" s="11">
        <v>213.47800000000001</v>
      </c>
      <c r="AA3741" s="11">
        <v>43.14</v>
      </c>
      <c r="AB3741" s="11">
        <v>4.1449999999999996</v>
      </c>
      <c r="AC3741" s="11">
        <v>0.33700000000000002</v>
      </c>
    </row>
    <row r="3742" spans="1:29" ht="11.5" hidden="1">
      <c r="A3742" s="15">
        <v>3725</v>
      </c>
      <c r="B3742" s="13" t="s">
        <v>1059</v>
      </c>
      <c r="C3742" s="21" t="s">
        <v>1317</v>
      </c>
      <c r="D3742" s="12"/>
      <c r="E3742" s="12">
        <v>276</v>
      </c>
      <c r="F3742" s="13" t="s">
        <v>1110</v>
      </c>
      <c r="G3742" s="12">
        <v>926</v>
      </c>
      <c r="H3742" s="12">
        <v>1970</v>
      </c>
      <c r="I3742" s="11">
        <v>2958.5709999999999</v>
      </c>
      <c r="J3742" s="11">
        <v>3134.7139999999999</v>
      </c>
      <c r="K3742" s="11">
        <v>2842.297</v>
      </c>
      <c r="L3742" s="11">
        <v>2599.77</v>
      </c>
      <c r="M3742" s="11">
        <v>2357.107</v>
      </c>
      <c r="N3742" s="11">
        <v>2642.8760000000002</v>
      </c>
      <c r="O3742" s="11">
        <v>3040.616</v>
      </c>
      <c r="P3742" s="11">
        <v>2450.8620000000001</v>
      </c>
      <c r="Q3742" s="11">
        <v>2521.3209999999999</v>
      </c>
      <c r="R3742" s="11">
        <v>2696.1219999999998</v>
      </c>
      <c r="S3742" s="11">
        <v>1895.723</v>
      </c>
      <c r="T3742" s="11">
        <v>2817.0309999999999</v>
      </c>
      <c r="U3742" s="11">
        <v>2816.665</v>
      </c>
      <c r="V3742" s="11">
        <v>2419.3040000000001</v>
      </c>
      <c r="W3742" s="11">
        <v>1904.0640000000001</v>
      </c>
      <c r="X3742" s="11">
        <v>1268.1569999999999</v>
      </c>
      <c r="Y3742" s="11">
        <v>678.58100000000002</v>
      </c>
      <c r="Z3742" s="11">
        <v>247.97300000000001</v>
      </c>
      <c r="AA3742" s="11">
        <v>58.683</v>
      </c>
      <c r="AB3742" s="11">
        <v>6.4690000000000003</v>
      </c>
      <c r="AC3742" s="11">
        <v>0.33500000000000002</v>
      </c>
    </row>
    <row r="3743" spans="1:29" ht="11.5" hidden="1">
      <c r="A3743" s="15">
        <v>3726</v>
      </c>
      <c r="B3743" s="13" t="s">
        <v>1059</v>
      </c>
      <c r="C3743" s="21" t="s">
        <v>1317</v>
      </c>
      <c r="D3743" s="12"/>
      <c r="E3743" s="12">
        <v>276</v>
      </c>
      <c r="F3743" s="13" t="s">
        <v>1110</v>
      </c>
      <c r="G3743" s="12">
        <v>926</v>
      </c>
      <c r="H3743" s="12">
        <v>1975</v>
      </c>
      <c r="I3743" s="11">
        <v>2161.893</v>
      </c>
      <c r="J3743" s="11">
        <v>3005.3870000000002</v>
      </c>
      <c r="K3743" s="11">
        <v>3160.4859999999999</v>
      </c>
      <c r="L3743" s="11">
        <v>2873.7440000000001</v>
      </c>
      <c r="M3743" s="11">
        <v>2645.13</v>
      </c>
      <c r="N3743" s="11">
        <v>2399.7919999999999</v>
      </c>
      <c r="O3743" s="11">
        <v>2674.5419999999999</v>
      </c>
      <c r="P3743" s="11">
        <v>3046.6010000000001</v>
      </c>
      <c r="Q3743" s="11">
        <v>2435.2420000000002</v>
      </c>
      <c r="R3743" s="11">
        <v>2490.873</v>
      </c>
      <c r="S3743" s="11">
        <v>2640.3870000000002</v>
      </c>
      <c r="T3743" s="11">
        <v>1829.509</v>
      </c>
      <c r="U3743" s="11">
        <v>2686.55</v>
      </c>
      <c r="V3743" s="11">
        <v>2602.7220000000002</v>
      </c>
      <c r="W3743" s="11">
        <v>2090.34</v>
      </c>
      <c r="X3743" s="11">
        <v>1462.9559999999999</v>
      </c>
      <c r="Y3743" s="11">
        <v>793.61900000000003</v>
      </c>
      <c r="Z3743" s="11">
        <v>306.63900000000001</v>
      </c>
      <c r="AA3743" s="11">
        <v>70.908000000000001</v>
      </c>
      <c r="AB3743" s="11">
        <v>9.2240000000000002</v>
      </c>
      <c r="AC3743" s="11">
        <v>0.52600000000000002</v>
      </c>
    </row>
    <row r="3744" spans="1:29" ht="11.5" hidden="1">
      <c r="A3744" s="15">
        <v>3727</v>
      </c>
      <c r="B3744" s="13" t="s">
        <v>1059</v>
      </c>
      <c r="C3744" s="21" t="s">
        <v>1317</v>
      </c>
      <c r="D3744" s="12"/>
      <c r="E3744" s="12">
        <v>276</v>
      </c>
      <c r="F3744" s="13" t="s">
        <v>1110</v>
      </c>
      <c r="G3744" s="12">
        <v>926</v>
      </c>
      <c r="H3744" s="12">
        <v>1980</v>
      </c>
      <c r="I3744" s="11">
        <v>1929.2929999999999</v>
      </c>
      <c r="J3744" s="11">
        <v>2143.5680000000002</v>
      </c>
      <c r="K3744" s="11">
        <v>3013.8310000000001</v>
      </c>
      <c r="L3744" s="11">
        <v>3211.1959999999999</v>
      </c>
      <c r="M3744" s="11">
        <v>2917.9749999999999</v>
      </c>
      <c r="N3744" s="11">
        <v>2653.8209999999999</v>
      </c>
      <c r="O3744" s="11">
        <v>2374.44</v>
      </c>
      <c r="P3744" s="11">
        <v>2643.1080000000002</v>
      </c>
      <c r="Q3744" s="11">
        <v>3022.6439999999998</v>
      </c>
      <c r="R3744" s="11">
        <v>2396.6640000000002</v>
      </c>
      <c r="S3744" s="11">
        <v>2450.2660000000001</v>
      </c>
      <c r="T3744" s="11">
        <v>2575.79</v>
      </c>
      <c r="U3744" s="11">
        <v>1747.67</v>
      </c>
      <c r="V3744" s="11">
        <v>2503.6129999999998</v>
      </c>
      <c r="W3744" s="11">
        <v>2293.239</v>
      </c>
      <c r="X3744" s="11">
        <v>1646.529</v>
      </c>
      <c r="Y3744" s="11">
        <v>950.69600000000003</v>
      </c>
      <c r="Z3744" s="11">
        <v>378.43900000000002</v>
      </c>
      <c r="AA3744" s="11">
        <v>94.010999999999996</v>
      </c>
      <c r="AB3744" s="11">
        <v>12.093</v>
      </c>
      <c r="AC3744" s="11">
        <v>0.81399999999999995</v>
      </c>
    </row>
    <row r="3745" spans="1:29" ht="11.5" hidden="1">
      <c r="A3745" s="15">
        <v>3728</v>
      </c>
      <c r="B3745" s="13" t="s">
        <v>1059</v>
      </c>
      <c r="C3745" s="21" t="s">
        <v>1317</v>
      </c>
      <c r="D3745" s="12"/>
      <c r="E3745" s="12">
        <v>276</v>
      </c>
      <c r="F3745" s="13" t="s">
        <v>1110</v>
      </c>
      <c r="G3745" s="12">
        <v>926</v>
      </c>
      <c r="H3745" s="12">
        <v>1985</v>
      </c>
      <c r="I3745" s="11">
        <v>2003.63</v>
      </c>
      <c r="J3745" s="11">
        <v>1913.8610000000001</v>
      </c>
      <c r="K3745" s="11">
        <v>2127.884</v>
      </c>
      <c r="L3745" s="11">
        <v>3021.8690000000001</v>
      </c>
      <c r="M3745" s="11">
        <v>3230.2649999999999</v>
      </c>
      <c r="N3745" s="11">
        <v>2933.0749999999998</v>
      </c>
      <c r="O3745" s="11">
        <v>2652.223</v>
      </c>
      <c r="P3745" s="11">
        <v>2352.2579999999998</v>
      </c>
      <c r="Q3745" s="11">
        <v>2621.694</v>
      </c>
      <c r="R3745" s="11">
        <v>2989.5160000000001</v>
      </c>
      <c r="S3745" s="11">
        <v>2347.3679999999999</v>
      </c>
      <c r="T3745" s="11">
        <v>2393.337</v>
      </c>
      <c r="U3745" s="11">
        <v>2482.223</v>
      </c>
      <c r="V3745" s="11">
        <v>1631.633</v>
      </c>
      <c r="W3745" s="11">
        <v>2235.5889999999999</v>
      </c>
      <c r="X3745" s="11">
        <v>1859.9369999999999</v>
      </c>
      <c r="Y3745" s="11">
        <v>1115.279</v>
      </c>
      <c r="Z3745" s="11">
        <v>483.26299999999998</v>
      </c>
      <c r="AA3745" s="11">
        <v>126.452</v>
      </c>
      <c r="AB3745" s="11">
        <v>17.876999999999999</v>
      </c>
      <c r="AC3745" s="11">
        <v>1.2150000000000001</v>
      </c>
    </row>
    <row r="3746" spans="1:29" ht="11.5" hidden="1">
      <c r="A3746" s="15">
        <v>3729</v>
      </c>
      <c r="B3746" s="13" t="s">
        <v>1059</v>
      </c>
      <c r="C3746" s="21" t="s">
        <v>1317</v>
      </c>
      <c r="D3746" s="12"/>
      <c r="E3746" s="12">
        <v>276</v>
      </c>
      <c r="F3746" s="13" t="s">
        <v>1110</v>
      </c>
      <c r="G3746" s="12">
        <v>926</v>
      </c>
      <c r="H3746" s="12">
        <v>1990</v>
      </c>
      <c r="I3746" s="11">
        <v>2119.44</v>
      </c>
      <c r="J3746" s="11">
        <v>2072.5520000000001</v>
      </c>
      <c r="K3746" s="11">
        <v>1958.7809999999999</v>
      </c>
      <c r="L3746" s="11">
        <v>2188.7739999999999</v>
      </c>
      <c r="M3746" s="11">
        <v>3123.49</v>
      </c>
      <c r="N3746" s="11">
        <v>3339.6329999999998</v>
      </c>
      <c r="O3746" s="11">
        <v>3008.8649999999998</v>
      </c>
      <c r="P3746" s="11">
        <v>2707.4389999999999</v>
      </c>
      <c r="Q3746" s="11">
        <v>2380.4740000000002</v>
      </c>
      <c r="R3746" s="11">
        <v>2615.0659999999998</v>
      </c>
      <c r="S3746" s="11">
        <v>2957.2370000000001</v>
      </c>
      <c r="T3746" s="11">
        <v>2297.2669999999998</v>
      </c>
      <c r="U3746" s="11">
        <v>2325.7130000000002</v>
      </c>
      <c r="V3746" s="11">
        <v>2355.4740000000002</v>
      </c>
      <c r="W3746" s="11">
        <v>1464.88</v>
      </c>
      <c r="X3746" s="11">
        <v>1862.0930000000001</v>
      </c>
      <c r="Y3746" s="11">
        <v>1325.962</v>
      </c>
      <c r="Z3746" s="11">
        <v>601.47299999999996</v>
      </c>
      <c r="AA3746" s="11">
        <v>175.19399999999999</v>
      </c>
      <c r="AB3746" s="11">
        <v>26.646000000000001</v>
      </c>
      <c r="AC3746" s="11">
        <v>1.9690000000000001</v>
      </c>
    </row>
    <row r="3747" spans="1:29" ht="11.5" hidden="1">
      <c r="A3747" s="15">
        <v>3730</v>
      </c>
      <c r="B3747" s="13" t="s">
        <v>1059</v>
      </c>
      <c r="C3747" s="21" t="s">
        <v>1317</v>
      </c>
      <c r="D3747" s="12"/>
      <c r="E3747" s="12">
        <v>276</v>
      </c>
      <c r="F3747" s="13" t="s">
        <v>1110</v>
      </c>
      <c r="G3747" s="12">
        <v>926</v>
      </c>
      <c r="H3747" s="12">
        <v>1995</v>
      </c>
      <c r="I3747" s="11">
        <v>1984.961</v>
      </c>
      <c r="J3747" s="11">
        <v>2253.973</v>
      </c>
      <c r="K3747" s="11">
        <v>2197.598</v>
      </c>
      <c r="L3747" s="11">
        <v>2087.3939999999998</v>
      </c>
      <c r="M3747" s="11">
        <v>2351.4520000000002</v>
      </c>
      <c r="N3747" s="11">
        <v>3293.0340000000001</v>
      </c>
      <c r="O3747" s="11">
        <v>3484.2829999999999</v>
      </c>
      <c r="P3747" s="11">
        <v>3123.1689999999999</v>
      </c>
      <c r="Q3747" s="11">
        <v>2768.3780000000002</v>
      </c>
      <c r="R3747" s="11">
        <v>2394.2660000000001</v>
      </c>
      <c r="S3747" s="11">
        <v>2608.3420000000001</v>
      </c>
      <c r="T3747" s="11">
        <v>2936.1640000000002</v>
      </c>
      <c r="U3747" s="11">
        <v>2259.2539999999999</v>
      </c>
      <c r="V3747" s="11">
        <v>2226.9879999999998</v>
      </c>
      <c r="W3747" s="11">
        <v>2161.1579999999999</v>
      </c>
      <c r="X3747" s="11">
        <v>1249.4970000000001</v>
      </c>
      <c r="Y3747" s="11">
        <v>1377.9369999999999</v>
      </c>
      <c r="Z3747" s="11">
        <v>763.72</v>
      </c>
      <c r="AA3747" s="11">
        <v>232.92</v>
      </c>
      <c r="AB3747" s="11">
        <v>38.771000000000001</v>
      </c>
      <c r="AC3747" s="11">
        <v>2.8559999999999999</v>
      </c>
    </row>
    <row r="3748" spans="1:29" ht="11.5" hidden="1">
      <c r="A3748" s="15">
        <v>3731</v>
      </c>
      <c r="B3748" s="13" t="s">
        <v>1059</v>
      </c>
      <c r="C3748" s="21" t="s">
        <v>1317</v>
      </c>
      <c r="D3748" s="12"/>
      <c r="E3748" s="12">
        <v>276</v>
      </c>
      <c r="F3748" s="13" t="s">
        <v>1110</v>
      </c>
      <c r="G3748" s="12">
        <v>926</v>
      </c>
      <c r="H3748" s="12">
        <v>2000</v>
      </c>
      <c r="I3748" s="11">
        <v>1907.021</v>
      </c>
      <c r="J3748" s="11">
        <v>2030.6849999999999</v>
      </c>
      <c r="K3748" s="11">
        <v>2284.5729999999999</v>
      </c>
      <c r="L3748" s="11">
        <v>2231.9409999999998</v>
      </c>
      <c r="M3748" s="11">
        <v>2190.9679999999998</v>
      </c>
      <c r="N3748" s="11">
        <v>2442.2959999999998</v>
      </c>
      <c r="O3748" s="11">
        <v>3294.7370000000001</v>
      </c>
      <c r="P3748" s="11">
        <v>3471.3139999999999</v>
      </c>
      <c r="Q3748" s="11">
        <v>3114.4850000000001</v>
      </c>
      <c r="R3748" s="11">
        <v>2751.701</v>
      </c>
      <c r="S3748" s="11">
        <v>2364.0839999999998</v>
      </c>
      <c r="T3748" s="11">
        <v>2552.4699999999998</v>
      </c>
      <c r="U3748" s="11">
        <v>2852.4169999999999</v>
      </c>
      <c r="V3748" s="11">
        <v>2158.9</v>
      </c>
      <c r="W3748" s="11">
        <v>2058.683</v>
      </c>
      <c r="X3748" s="11">
        <v>1874.068</v>
      </c>
      <c r="Y3748" s="11">
        <v>960.62300000000005</v>
      </c>
      <c r="Z3748" s="11">
        <v>841.48</v>
      </c>
      <c r="AA3748" s="11">
        <v>318.02800000000002</v>
      </c>
      <c r="AB3748" s="11">
        <v>55.463000000000001</v>
      </c>
      <c r="AC3748" s="11">
        <v>4.4390000000000001</v>
      </c>
    </row>
    <row r="3749" spans="1:29" ht="11.5" hidden="1">
      <c r="A3749" s="15">
        <v>3732</v>
      </c>
      <c r="B3749" s="13" t="s">
        <v>1059</v>
      </c>
      <c r="C3749" s="21" t="s">
        <v>1317</v>
      </c>
      <c r="D3749" s="12"/>
      <c r="E3749" s="12">
        <v>276</v>
      </c>
      <c r="F3749" s="13" t="s">
        <v>1110</v>
      </c>
      <c r="G3749" s="12">
        <v>926</v>
      </c>
      <c r="H3749" s="12">
        <v>2005</v>
      </c>
      <c r="I3749" s="11">
        <v>1753.65</v>
      </c>
      <c r="J3749" s="11">
        <v>1936.8040000000001</v>
      </c>
      <c r="K3749" s="11">
        <v>2048.9430000000002</v>
      </c>
      <c r="L3749" s="11">
        <v>2298.2730000000001</v>
      </c>
      <c r="M3749" s="11">
        <v>2360.0929999999998</v>
      </c>
      <c r="N3749" s="11">
        <v>2350.9679999999998</v>
      </c>
      <c r="O3749" s="11">
        <v>2495.0909999999999</v>
      </c>
      <c r="P3749" s="11">
        <v>3301.1790000000001</v>
      </c>
      <c r="Q3749" s="11">
        <v>3456.3829999999998</v>
      </c>
      <c r="R3749" s="11">
        <v>3091.15</v>
      </c>
      <c r="S3749" s="11">
        <v>2735.9409999999998</v>
      </c>
      <c r="T3749" s="11">
        <v>2337.8490000000002</v>
      </c>
      <c r="U3749" s="11">
        <v>2479.54</v>
      </c>
      <c r="V3749" s="11">
        <v>2739.3780000000002</v>
      </c>
      <c r="W3749" s="11">
        <v>2007.635</v>
      </c>
      <c r="X3749" s="11">
        <v>1798.251</v>
      </c>
      <c r="Y3749" s="11">
        <v>1468.558</v>
      </c>
      <c r="Z3749" s="11">
        <v>612.52599999999995</v>
      </c>
      <c r="AA3749" s="11">
        <v>369.70499999999998</v>
      </c>
      <c r="AB3749" s="11">
        <v>80.587000000000003</v>
      </c>
      <c r="AC3749" s="11">
        <v>6.7640000000000002</v>
      </c>
    </row>
    <row r="3750" spans="1:29" ht="11.5" hidden="1">
      <c r="A3750" s="15">
        <v>3733</v>
      </c>
      <c r="B3750" s="13" t="s">
        <v>1059</v>
      </c>
      <c r="C3750" s="21" t="s">
        <v>1317</v>
      </c>
      <c r="D3750" s="12"/>
      <c r="E3750" s="12">
        <v>276</v>
      </c>
      <c r="F3750" s="13" t="s">
        <v>1110</v>
      </c>
      <c r="G3750" s="12">
        <v>926</v>
      </c>
      <c r="H3750" s="12">
        <v>2010</v>
      </c>
      <c r="I3750" s="11">
        <v>1651.385</v>
      </c>
      <c r="J3750" s="11">
        <v>1763.029</v>
      </c>
      <c r="K3750" s="11">
        <v>1932.818</v>
      </c>
      <c r="L3750" s="11">
        <v>2040.354</v>
      </c>
      <c r="M3750" s="11">
        <v>2359.768</v>
      </c>
      <c r="N3750" s="11">
        <v>2436.6210000000001</v>
      </c>
      <c r="O3750" s="11">
        <v>2345.2199999999998</v>
      </c>
      <c r="P3750" s="11">
        <v>2466.4250000000002</v>
      </c>
      <c r="Q3750" s="11">
        <v>3279.5120000000002</v>
      </c>
      <c r="R3750" s="11">
        <v>3429.1750000000002</v>
      </c>
      <c r="S3750" s="11">
        <v>3044.8890000000001</v>
      </c>
      <c r="T3750" s="11">
        <v>2678.5250000000001</v>
      </c>
      <c r="U3750" s="11">
        <v>2255.0100000000002</v>
      </c>
      <c r="V3750" s="11">
        <v>2363.0540000000001</v>
      </c>
      <c r="W3750" s="11">
        <v>2577.1779999999999</v>
      </c>
      <c r="X3750" s="11">
        <v>1791.884</v>
      </c>
      <c r="Y3750" s="11">
        <v>1445.6030000000001</v>
      </c>
      <c r="Z3750" s="11">
        <v>960.26599999999996</v>
      </c>
      <c r="AA3750" s="11">
        <v>280.63499999999999</v>
      </c>
      <c r="AB3750" s="11">
        <v>96.852000000000004</v>
      </c>
      <c r="AC3750" s="11">
        <v>9.984</v>
      </c>
    </row>
    <row r="3751" spans="1:29" ht="11.5" hidden="1">
      <c r="A3751" s="15">
        <v>3734</v>
      </c>
      <c r="B3751" s="13" t="s">
        <v>1059</v>
      </c>
      <c r="C3751" s="21" t="s">
        <v>1317</v>
      </c>
      <c r="D3751" s="12"/>
      <c r="E3751" s="12">
        <v>276</v>
      </c>
      <c r="F3751" s="13" t="s">
        <v>1110</v>
      </c>
      <c r="G3751" s="12">
        <v>926</v>
      </c>
      <c r="H3751" s="12">
        <v>2015</v>
      </c>
      <c r="I3751" s="11">
        <v>1701.0920000000001</v>
      </c>
      <c r="J3751" s="11">
        <v>1704.2139999999999</v>
      </c>
      <c r="K3751" s="11">
        <v>1845.8140000000001</v>
      </c>
      <c r="L3751" s="11">
        <v>2036.0540000000001</v>
      </c>
      <c r="M3751" s="11">
        <v>2153.6729999999998</v>
      </c>
      <c r="N3751" s="11">
        <v>2476.6759999999999</v>
      </c>
      <c r="O3751" s="11">
        <v>2540.866</v>
      </c>
      <c r="P3751" s="11">
        <v>2420.6610000000001</v>
      </c>
      <c r="Q3751" s="11">
        <v>2511.9989999999998</v>
      </c>
      <c r="R3751" s="11">
        <v>3297.1149999999998</v>
      </c>
      <c r="S3751" s="11">
        <v>3419.72</v>
      </c>
      <c r="T3751" s="11">
        <v>3011.8820000000001</v>
      </c>
      <c r="U3751" s="11">
        <v>2624.5940000000001</v>
      </c>
      <c r="V3751" s="11">
        <v>2184.8270000000002</v>
      </c>
      <c r="W3751" s="11">
        <v>2254.1419999999998</v>
      </c>
      <c r="X3751" s="11">
        <v>2364.5880000000002</v>
      </c>
      <c r="Y3751" s="11">
        <v>1499.569</v>
      </c>
      <c r="Z3751" s="11">
        <v>978.995</v>
      </c>
      <c r="AA3751" s="11">
        <v>448.78800000000001</v>
      </c>
      <c r="AB3751" s="11">
        <v>75.039000000000001</v>
      </c>
      <c r="AC3751" s="11">
        <v>12.526999999999999</v>
      </c>
    </row>
    <row r="3752" spans="1:29" ht="11.5" hidden="1">
      <c r="A3752" s="15">
        <v>3735</v>
      </c>
      <c r="B3752" s="13" t="s">
        <v>1059</v>
      </c>
      <c r="C3752" s="21" t="s">
        <v>1317</v>
      </c>
      <c r="D3752" s="12"/>
      <c r="E3752" s="12">
        <v>276</v>
      </c>
      <c r="F3752" s="13" t="s">
        <v>1110</v>
      </c>
      <c r="G3752" s="12">
        <v>926</v>
      </c>
      <c r="H3752" s="12">
        <v>2020</v>
      </c>
      <c r="I3752" s="11">
        <v>1976.336</v>
      </c>
      <c r="J3752" s="11">
        <v>1851.88</v>
      </c>
      <c r="K3752" s="11">
        <v>1832.3050000000001</v>
      </c>
      <c r="L3752" s="11">
        <v>1968.75</v>
      </c>
      <c r="M3752" s="11">
        <v>2170.94</v>
      </c>
      <c r="N3752" s="11">
        <v>2302.127</v>
      </c>
      <c r="O3752" s="11">
        <v>2619.0210000000002</v>
      </c>
      <c r="P3752" s="11">
        <v>2655.7</v>
      </c>
      <c r="Q3752" s="11">
        <v>2507.8649999999998</v>
      </c>
      <c r="R3752" s="11">
        <v>2576.0140000000001</v>
      </c>
      <c r="S3752" s="11">
        <v>3328.288</v>
      </c>
      <c r="T3752" s="11">
        <v>3413.9659999999999</v>
      </c>
      <c r="U3752" s="11">
        <v>2965.9969999999998</v>
      </c>
      <c r="V3752" s="11">
        <v>2532.3580000000002</v>
      </c>
      <c r="W3752" s="11">
        <v>2042.7070000000001</v>
      </c>
      <c r="X3752" s="11">
        <v>2005.7070000000001</v>
      </c>
      <c r="Y3752" s="11">
        <v>1899.9749999999999</v>
      </c>
      <c r="Z3752" s="11">
        <v>1022.253</v>
      </c>
      <c r="AA3752" s="11">
        <v>521.58799999999997</v>
      </c>
      <c r="AB3752" s="11">
        <v>158.529</v>
      </c>
      <c r="AC3752" s="11">
        <v>15.728</v>
      </c>
    </row>
    <row r="3753" spans="1:29" ht="11.5" hidden="1">
      <c r="A3753" s="15">
        <v>3736</v>
      </c>
      <c r="B3753" s="13" t="s">
        <v>1059</v>
      </c>
      <c r="C3753" s="21" t="s">
        <v>1318</v>
      </c>
      <c r="D3753" s="12"/>
      <c r="E3753" s="12">
        <v>442</v>
      </c>
      <c r="F3753" s="13" t="s">
        <v>1110</v>
      </c>
      <c r="G3753" s="12">
        <v>926</v>
      </c>
      <c r="H3753" s="12">
        <v>1950</v>
      </c>
      <c r="I3753" s="11">
        <v>9</v>
      </c>
      <c r="J3753" s="11">
        <v>10</v>
      </c>
      <c r="K3753" s="11">
        <v>10.000999999999999</v>
      </c>
      <c r="L3753" s="11">
        <v>11.000999999999999</v>
      </c>
      <c r="M3753" s="11">
        <v>12.002000000000001</v>
      </c>
      <c r="N3753" s="11">
        <v>10.997999999999999</v>
      </c>
      <c r="O3753" s="11">
        <v>10</v>
      </c>
      <c r="P3753" s="11">
        <v>11.999000000000001</v>
      </c>
      <c r="Q3753" s="11">
        <v>12</v>
      </c>
      <c r="R3753" s="11">
        <v>10.999000000000001</v>
      </c>
      <c r="S3753" s="11">
        <v>9.9990000000000006</v>
      </c>
      <c r="T3753" s="11">
        <v>8.0009999999999994</v>
      </c>
      <c r="U3753" s="11">
        <v>7.0010000000000003</v>
      </c>
      <c r="V3753" s="11">
        <v>6.0010000000000003</v>
      </c>
      <c r="W3753" s="11">
        <v>4.2380000000000004</v>
      </c>
      <c r="X3753" s="11">
        <v>2.7370000000000001</v>
      </c>
      <c r="Y3753" s="11">
        <v>1.3140000000000001</v>
      </c>
      <c r="Z3753" s="11">
        <v>0.61899999999999999</v>
      </c>
      <c r="AA3753" s="11">
        <v>9.1999999999999998E-2</v>
      </c>
      <c r="AB3753" s="11">
        <v>0</v>
      </c>
      <c r="AC3753" s="11">
        <v>0</v>
      </c>
    </row>
    <row r="3754" spans="1:29" ht="11.5" hidden="1">
      <c r="A3754" s="15">
        <v>3737</v>
      </c>
      <c r="B3754" s="13" t="s">
        <v>1059</v>
      </c>
      <c r="C3754" s="21" t="s">
        <v>1318</v>
      </c>
      <c r="D3754" s="12"/>
      <c r="E3754" s="12">
        <v>442</v>
      </c>
      <c r="F3754" s="13" t="s">
        <v>1110</v>
      </c>
      <c r="G3754" s="12">
        <v>926</v>
      </c>
      <c r="H3754" s="12">
        <v>1955</v>
      </c>
      <c r="I3754" s="11">
        <v>10</v>
      </c>
      <c r="J3754" s="11">
        <v>9</v>
      </c>
      <c r="K3754" s="11">
        <v>10</v>
      </c>
      <c r="L3754" s="11">
        <v>10.000999999999999</v>
      </c>
      <c r="M3754" s="11">
        <v>11.000999999999999</v>
      </c>
      <c r="N3754" s="11">
        <v>12.002000000000001</v>
      </c>
      <c r="O3754" s="11">
        <v>11</v>
      </c>
      <c r="P3754" s="11">
        <v>9.9979999999999993</v>
      </c>
      <c r="Q3754" s="11">
        <v>11</v>
      </c>
      <c r="R3754" s="11">
        <v>12.002000000000001</v>
      </c>
      <c r="S3754" s="11">
        <v>11</v>
      </c>
      <c r="T3754" s="11">
        <v>10.000999999999999</v>
      </c>
      <c r="U3754" s="11">
        <v>7.9989999999999997</v>
      </c>
      <c r="V3754" s="11">
        <v>6</v>
      </c>
      <c r="W3754" s="11">
        <v>4.9029999999999996</v>
      </c>
      <c r="X3754" s="11">
        <v>3.35</v>
      </c>
      <c r="Y3754" s="11">
        <v>2.1379999999999999</v>
      </c>
      <c r="Z3754" s="11">
        <v>0.55800000000000005</v>
      </c>
      <c r="AA3754" s="11">
        <v>0.17599999999999999</v>
      </c>
      <c r="AB3754" s="11">
        <v>1.4999999999999999E-2</v>
      </c>
      <c r="AC3754" s="11">
        <v>0</v>
      </c>
    </row>
    <row r="3755" spans="1:29" ht="11.5" hidden="1">
      <c r="A3755" s="15">
        <v>3738</v>
      </c>
      <c r="B3755" s="13" t="s">
        <v>1059</v>
      </c>
      <c r="C3755" s="21" t="s">
        <v>1318</v>
      </c>
      <c r="D3755" s="12"/>
      <c r="E3755" s="12">
        <v>442</v>
      </c>
      <c r="F3755" s="13" t="s">
        <v>1110</v>
      </c>
      <c r="G3755" s="12">
        <v>926</v>
      </c>
      <c r="H3755" s="12">
        <v>1960</v>
      </c>
      <c r="I3755" s="11">
        <v>11.875999999999999</v>
      </c>
      <c r="J3755" s="11">
        <v>10.904</v>
      </c>
      <c r="K3755" s="11">
        <v>9.8030000000000008</v>
      </c>
      <c r="L3755" s="11">
        <v>9.91</v>
      </c>
      <c r="M3755" s="11">
        <v>10.454000000000001</v>
      </c>
      <c r="N3755" s="11">
        <v>11.227</v>
      </c>
      <c r="O3755" s="11">
        <v>12.045</v>
      </c>
      <c r="P3755" s="11">
        <v>11.631</v>
      </c>
      <c r="Q3755" s="11">
        <v>9.1679999999999993</v>
      </c>
      <c r="R3755" s="11">
        <v>11.46</v>
      </c>
      <c r="S3755" s="11">
        <v>11.656000000000001</v>
      </c>
      <c r="T3755" s="11">
        <v>10.885999999999999</v>
      </c>
      <c r="U3755" s="11">
        <v>9.1620000000000008</v>
      </c>
      <c r="V3755" s="11">
        <v>7.0970000000000004</v>
      </c>
      <c r="W3755" s="11">
        <v>5.2770000000000001</v>
      </c>
      <c r="X3755" s="11">
        <v>3.64</v>
      </c>
      <c r="Y3755" s="11">
        <v>1.877</v>
      </c>
      <c r="Z3755" s="11">
        <v>0.94299999999999995</v>
      </c>
      <c r="AA3755" s="11">
        <v>0.16600000000000001</v>
      </c>
      <c r="AB3755" s="11">
        <v>0.03</v>
      </c>
      <c r="AC3755" s="11">
        <v>2E-3</v>
      </c>
    </row>
    <row r="3756" spans="1:29" ht="11.5" hidden="1">
      <c r="A3756" s="15">
        <v>3739</v>
      </c>
      <c r="B3756" s="13" t="s">
        <v>1059</v>
      </c>
      <c r="C3756" s="21" t="s">
        <v>1318</v>
      </c>
      <c r="D3756" s="12"/>
      <c r="E3756" s="12">
        <v>442</v>
      </c>
      <c r="F3756" s="13" t="s">
        <v>1110</v>
      </c>
      <c r="G3756" s="12">
        <v>926</v>
      </c>
      <c r="H3756" s="12">
        <v>1965</v>
      </c>
      <c r="I3756" s="11">
        <v>12.565</v>
      </c>
      <c r="J3756" s="11">
        <v>12.215</v>
      </c>
      <c r="K3756" s="11">
        <v>11.339</v>
      </c>
      <c r="L3756" s="11">
        <v>10.611000000000001</v>
      </c>
      <c r="M3756" s="11">
        <v>10.481999999999999</v>
      </c>
      <c r="N3756" s="11">
        <v>11.061999999999999</v>
      </c>
      <c r="O3756" s="11">
        <v>11.577</v>
      </c>
      <c r="P3756" s="11">
        <v>12.28</v>
      </c>
      <c r="Q3756" s="11">
        <v>11.747999999999999</v>
      </c>
      <c r="R3756" s="11">
        <v>9.157</v>
      </c>
      <c r="S3756" s="11">
        <v>11.259</v>
      </c>
      <c r="T3756" s="11">
        <v>11.333</v>
      </c>
      <c r="U3756" s="11">
        <v>10.353999999999999</v>
      </c>
      <c r="V3756" s="11">
        <v>8.3369999999999997</v>
      </c>
      <c r="W3756" s="11">
        <v>5.9619999999999997</v>
      </c>
      <c r="X3756" s="11">
        <v>3.94</v>
      </c>
      <c r="Y3756" s="11">
        <v>2.2749999999999999</v>
      </c>
      <c r="Z3756" s="11">
        <v>0.86899999999999999</v>
      </c>
      <c r="AA3756" s="11">
        <v>0.29499999999999998</v>
      </c>
      <c r="AB3756" s="11">
        <v>0.03</v>
      </c>
      <c r="AC3756" s="11">
        <v>3.0000000000000001E-3</v>
      </c>
    </row>
    <row r="3757" spans="1:29" ht="11.5" hidden="1">
      <c r="A3757" s="15">
        <v>3740</v>
      </c>
      <c r="B3757" s="13" t="s">
        <v>1059</v>
      </c>
      <c r="C3757" s="21" t="s">
        <v>1318</v>
      </c>
      <c r="D3757" s="12"/>
      <c r="E3757" s="12">
        <v>442</v>
      </c>
      <c r="F3757" s="13" t="s">
        <v>1110</v>
      </c>
      <c r="G3757" s="12">
        <v>926</v>
      </c>
      <c r="H3757" s="12">
        <v>1970</v>
      </c>
      <c r="I3757" s="11">
        <v>11.7</v>
      </c>
      <c r="J3757" s="11">
        <v>12.738</v>
      </c>
      <c r="K3757" s="11">
        <v>12.467000000000001</v>
      </c>
      <c r="L3757" s="11">
        <v>11.871</v>
      </c>
      <c r="M3757" s="11">
        <v>11.119</v>
      </c>
      <c r="N3757" s="11">
        <v>10.798</v>
      </c>
      <c r="O3757" s="11">
        <v>11.294</v>
      </c>
      <c r="P3757" s="11">
        <v>11.7</v>
      </c>
      <c r="Q3757" s="11">
        <v>12.375999999999999</v>
      </c>
      <c r="R3757" s="11">
        <v>11.663</v>
      </c>
      <c r="S3757" s="11">
        <v>8.9540000000000006</v>
      </c>
      <c r="T3757" s="11">
        <v>10.901</v>
      </c>
      <c r="U3757" s="11">
        <v>10.75</v>
      </c>
      <c r="V3757" s="11">
        <v>9.4329999999999998</v>
      </c>
      <c r="W3757" s="11">
        <v>7.0659999999999998</v>
      </c>
      <c r="X3757" s="11">
        <v>4.4720000000000004</v>
      </c>
      <c r="Y3757" s="11">
        <v>2.496</v>
      </c>
      <c r="Z3757" s="11">
        <v>1.091</v>
      </c>
      <c r="AA3757" s="11">
        <v>0.28399999999999997</v>
      </c>
      <c r="AB3757" s="11">
        <v>5.8000000000000003E-2</v>
      </c>
      <c r="AC3757" s="11">
        <v>4.0000000000000001E-3</v>
      </c>
    </row>
    <row r="3758" spans="1:29" ht="11.5" hidden="1">
      <c r="A3758" s="15">
        <v>3741</v>
      </c>
      <c r="B3758" s="13" t="s">
        <v>1059</v>
      </c>
      <c r="C3758" s="21" t="s">
        <v>1318</v>
      </c>
      <c r="D3758" s="12"/>
      <c r="E3758" s="12">
        <v>442</v>
      </c>
      <c r="F3758" s="13" t="s">
        <v>1110</v>
      </c>
      <c r="G3758" s="12">
        <v>926</v>
      </c>
      <c r="H3758" s="12">
        <v>1975</v>
      </c>
      <c r="I3758" s="11">
        <v>10.074</v>
      </c>
      <c r="J3758" s="11">
        <v>12.218999999999999</v>
      </c>
      <c r="K3758" s="11">
        <v>13.18</v>
      </c>
      <c r="L3758" s="11">
        <v>13.398</v>
      </c>
      <c r="M3758" s="11">
        <v>13.327999999999999</v>
      </c>
      <c r="N3758" s="11">
        <v>12.472</v>
      </c>
      <c r="O3758" s="11">
        <v>11.515000000000001</v>
      </c>
      <c r="P3758" s="11">
        <v>11.618</v>
      </c>
      <c r="Q3758" s="11">
        <v>11.856999999999999</v>
      </c>
      <c r="R3758" s="11">
        <v>12.333</v>
      </c>
      <c r="S3758" s="11">
        <v>11.448</v>
      </c>
      <c r="T3758" s="11">
        <v>8.6460000000000008</v>
      </c>
      <c r="U3758" s="11">
        <v>10.305999999999999</v>
      </c>
      <c r="V3758" s="11">
        <v>9.7940000000000005</v>
      </c>
      <c r="W3758" s="11">
        <v>8.0370000000000008</v>
      </c>
      <c r="X3758" s="11">
        <v>5.3869999999999996</v>
      </c>
      <c r="Y3758" s="11">
        <v>2.8839999999999999</v>
      </c>
      <c r="Z3758" s="11">
        <v>1.2370000000000001</v>
      </c>
      <c r="AA3758" s="11">
        <v>0.372</v>
      </c>
      <c r="AB3758" s="11">
        <v>0.06</v>
      </c>
      <c r="AC3758" s="11">
        <v>7.0000000000000001E-3</v>
      </c>
    </row>
    <row r="3759" spans="1:29" ht="11.5" hidden="1">
      <c r="A3759" s="15">
        <v>3742</v>
      </c>
      <c r="B3759" s="13" t="s">
        <v>1059</v>
      </c>
      <c r="C3759" s="21" t="s">
        <v>1318</v>
      </c>
      <c r="D3759" s="12"/>
      <c r="E3759" s="12">
        <v>442</v>
      </c>
      <c r="F3759" s="13" t="s">
        <v>1110</v>
      </c>
      <c r="G3759" s="12">
        <v>926</v>
      </c>
      <c r="H3759" s="12">
        <v>1980</v>
      </c>
      <c r="I3759" s="11">
        <v>10.084</v>
      </c>
      <c r="J3759" s="11">
        <v>10.585000000000001</v>
      </c>
      <c r="K3759" s="11">
        <v>12.714</v>
      </c>
      <c r="L3759" s="11">
        <v>13.833</v>
      </c>
      <c r="M3759" s="11">
        <v>14.625</v>
      </c>
      <c r="N3759" s="11">
        <v>14.369</v>
      </c>
      <c r="O3759" s="11">
        <v>13.26</v>
      </c>
      <c r="P3759" s="11">
        <v>11.846</v>
      </c>
      <c r="Q3759" s="11">
        <v>11.726000000000001</v>
      </c>
      <c r="R3759" s="11">
        <v>11.8</v>
      </c>
      <c r="S3759" s="11">
        <v>12.122</v>
      </c>
      <c r="T3759" s="11">
        <v>11.090999999999999</v>
      </c>
      <c r="U3759" s="11">
        <v>8.2360000000000007</v>
      </c>
      <c r="V3759" s="11">
        <v>9.5679999999999996</v>
      </c>
      <c r="W3759" s="11">
        <v>8.5969999999999995</v>
      </c>
      <c r="X3759" s="11">
        <v>6.3140000000000001</v>
      </c>
      <c r="Y3759" s="11">
        <v>3.58</v>
      </c>
      <c r="Z3759" s="11">
        <v>1.4690000000000001</v>
      </c>
      <c r="AA3759" s="11">
        <v>0.435</v>
      </c>
      <c r="AB3759" s="11">
        <v>7.9000000000000001E-2</v>
      </c>
      <c r="AC3759" s="11">
        <v>8.0000000000000002E-3</v>
      </c>
    </row>
    <row r="3760" spans="1:29" ht="11.5" hidden="1">
      <c r="A3760" s="15">
        <v>3743</v>
      </c>
      <c r="B3760" s="13" t="s">
        <v>1059</v>
      </c>
      <c r="C3760" s="21" t="s">
        <v>1318</v>
      </c>
      <c r="D3760" s="12"/>
      <c r="E3760" s="12">
        <v>442</v>
      </c>
      <c r="F3760" s="13" t="s">
        <v>1110</v>
      </c>
      <c r="G3760" s="12">
        <v>926</v>
      </c>
      <c r="H3760" s="12">
        <v>1985</v>
      </c>
      <c r="I3760" s="11">
        <v>10.284000000000001</v>
      </c>
      <c r="J3760" s="11">
        <v>10.000999999999999</v>
      </c>
      <c r="K3760" s="11">
        <v>10.395</v>
      </c>
      <c r="L3760" s="11">
        <v>12.785</v>
      </c>
      <c r="M3760" s="11">
        <v>14.914</v>
      </c>
      <c r="N3760" s="11">
        <v>15.378</v>
      </c>
      <c r="O3760" s="11">
        <v>14.574999999999999</v>
      </c>
      <c r="P3760" s="11">
        <v>13.208</v>
      </c>
      <c r="Q3760" s="11">
        <v>11.587999999999999</v>
      </c>
      <c r="R3760" s="11">
        <v>11.577999999999999</v>
      </c>
      <c r="S3760" s="11">
        <v>11.512</v>
      </c>
      <c r="T3760" s="11">
        <v>11.704000000000001</v>
      </c>
      <c r="U3760" s="11">
        <v>10.576000000000001</v>
      </c>
      <c r="V3760" s="11">
        <v>7.63</v>
      </c>
      <c r="W3760" s="11">
        <v>8.5969999999999995</v>
      </c>
      <c r="X3760" s="11">
        <v>7.05</v>
      </c>
      <c r="Y3760" s="11">
        <v>4.2510000000000003</v>
      </c>
      <c r="Z3760" s="11">
        <v>1.9330000000000001</v>
      </c>
      <c r="AA3760" s="11">
        <v>0.54900000000000004</v>
      </c>
      <c r="AB3760" s="11">
        <v>9.8000000000000004E-2</v>
      </c>
      <c r="AC3760" s="11">
        <v>0.01</v>
      </c>
    </row>
    <row r="3761" spans="1:29" ht="11.5" hidden="1">
      <c r="A3761" s="15">
        <v>3744</v>
      </c>
      <c r="B3761" s="13" t="s">
        <v>1059</v>
      </c>
      <c r="C3761" s="21" t="s">
        <v>1318</v>
      </c>
      <c r="D3761" s="12"/>
      <c r="E3761" s="12">
        <v>442</v>
      </c>
      <c r="F3761" s="13" t="s">
        <v>1110</v>
      </c>
      <c r="G3761" s="12">
        <v>926</v>
      </c>
      <c r="H3761" s="12">
        <v>1990</v>
      </c>
      <c r="I3761" s="11">
        <v>11.407</v>
      </c>
      <c r="J3761" s="11">
        <v>10.66</v>
      </c>
      <c r="K3761" s="11">
        <v>10.285</v>
      </c>
      <c r="L3761" s="11">
        <v>10.787000000000001</v>
      </c>
      <c r="M3761" s="11">
        <v>13.928000000000001</v>
      </c>
      <c r="N3761" s="11">
        <v>16.181999999999999</v>
      </c>
      <c r="O3761" s="11">
        <v>16.053999999999998</v>
      </c>
      <c r="P3761" s="11">
        <v>14.795</v>
      </c>
      <c r="Q3761" s="11">
        <v>13.272</v>
      </c>
      <c r="R3761" s="11">
        <v>11.558999999999999</v>
      </c>
      <c r="S3761" s="11">
        <v>11.407</v>
      </c>
      <c r="T3761" s="11">
        <v>11.138999999999999</v>
      </c>
      <c r="U3761" s="11">
        <v>11.195</v>
      </c>
      <c r="V3761" s="11">
        <v>9.9339999999999993</v>
      </c>
      <c r="W3761" s="11">
        <v>6.9080000000000004</v>
      </c>
      <c r="X3761" s="11">
        <v>7.1669999999999998</v>
      </c>
      <c r="Y3761" s="11">
        <v>4.9269999999999996</v>
      </c>
      <c r="Z3761" s="11">
        <v>2.4420000000000002</v>
      </c>
      <c r="AA3761" s="11">
        <v>0.78300000000000003</v>
      </c>
      <c r="AB3761" s="11">
        <v>0.13600000000000001</v>
      </c>
      <c r="AC3761" s="11">
        <v>1.2999999999999999E-2</v>
      </c>
    </row>
    <row r="3762" spans="1:29" ht="11.5" hidden="1">
      <c r="A3762" s="15">
        <v>3745</v>
      </c>
      <c r="B3762" s="13" t="s">
        <v>1059</v>
      </c>
      <c r="C3762" s="21" t="s">
        <v>1318</v>
      </c>
      <c r="D3762" s="12"/>
      <c r="E3762" s="12">
        <v>442</v>
      </c>
      <c r="F3762" s="13" t="s">
        <v>1110</v>
      </c>
      <c r="G3762" s="12">
        <v>926</v>
      </c>
      <c r="H3762" s="12">
        <v>1995</v>
      </c>
      <c r="I3762" s="11">
        <v>13.273</v>
      </c>
      <c r="J3762" s="11">
        <v>12.211</v>
      </c>
      <c r="K3762" s="11">
        <v>11.185</v>
      </c>
      <c r="L3762" s="11">
        <v>10.891999999999999</v>
      </c>
      <c r="M3762" s="11">
        <v>12.773</v>
      </c>
      <c r="N3762" s="11">
        <v>16.263000000000002</v>
      </c>
      <c r="O3762" s="11">
        <v>17.766999999999999</v>
      </c>
      <c r="P3762" s="11">
        <v>16.673999999999999</v>
      </c>
      <c r="Q3762" s="11">
        <v>14.981999999999999</v>
      </c>
      <c r="R3762" s="11">
        <v>13.324999999999999</v>
      </c>
      <c r="S3762" s="11">
        <v>11.488</v>
      </c>
      <c r="T3762" s="11">
        <v>11.14</v>
      </c>
      <c r="U3762" s="11">
        <v>10.743</v>
      </c>
      <c r="V3762" s="11">
        <v>10.614000000000001</v>
      </c>
      <c r="W3762" s="11">
        <v>9.1300000000000008</v>
      </c>
      <c r="X3762" s="11">
        <v>5.9050000000000002</v>
      </c>
      <c r="Y3762" s="11">
        <v>5.1680000000000001</v>
      </c>
      <c r="Z3762" s="11">
        <v>2.9630000000000001</v>
      </c>
      <c r="AA3762" s="11">
        <v>1.04</v>
      </c>
      <c r="AB3762" s="11">
        <v>0.20300000000000001</v>
      </c>
      <c r="AC3762" s="11">
        <v>1.9E-2</v>
      </c>
    </row>
    <row r="3763" spans="1:29" ht="11.5" hidden="1">
      <c r="A3763" s="15">
        <v>3746</v>
      </c>
      <c r="B3763" s="13" t="s">
        <v>1059</v>
      </c>
      <c r="C3763" s="21" t="s">
        <v>1318</v>
      </c>
      <c r="D3763" s="12"/>
      <c r="E3763" s="12">
        <v>442</v>
      </c>
      <c r="F3763" s="13" t="s">
        <v>1110</v>
      </c>
      <c r="G3763" s="12">
        <v>926</v>
      </c>
      <c r="H3763" s="12">
        <v>2000</v>
      </c>
      <c r="I3763" s="11">
        <v>13.734999999999999</v>
      </c>
      <c r="J3763" s="11">
        <v>13.837</v>
      </c>
      <c r="K3763" s="11">
        <v>12.628</v>
      </c>
      <c r="L3763" s="11">
        <v>11.804</v>
      </c>
      <c r="M3763" s="11">
        <v>12.569000000000001</v>
      </c>
      <c r="N3763" s="11">
        <v>15.513</v>
      </c>
      <c r="O3763" s="11">
        <v>18.433</v>
      </c>
      <c r="P3763" s="11">
        <v>18.663</v>
      </c>
      <c r="Q3763" s="11">
        <v>17.045999999999999</v>
      </c>
      <c r="R3763" s="11">
        <v>14.975</v>
      </c>
      <c r="S3763" s="11">
        <v>13.185</v>
      </c>
      <c r="T3763" s="11">
        <v>11.202</v>
      </c>
      <c r="U3763" s="11">
        <v>10.654999999999999</v>
      </c>
      <c r="V3763" s="11">
        <v>10.127000000000001</v>
      </c>
      <c r="W3763" s="11">
        <v>9.7349999999999994</v>
      </c>
      <c r="X3763" s="11">
        <v>7.8650000000000002</v>
      </c>
      <c r="Y3763" s="11">
        <v>4.468</v>
      </c>
      <c r="Z3763" s="11">
        <v>3.2269999999999999</v>
      </c>
      <c r="AA3763" s="11">
        <v>1.333</v>
      </c>
      <c r="AB3763" s="11">
        <v>0.28799999999999998</v>
      </c>
      <c r="AC3763" s="11">
        <v>3.1E-2</v>
      </c>
    </row>
    <row r="3764" spans="1:29" ht="11.5" hidden="1">
      <c r="A3764" s="15">
        <v>3747</v>
      </c>
      <c r="B3764" s="13" t="s">
        <v>1059</v>
      </c>
      <c r="C3764" s="21" t="s">
        <v>1318</v>
      </c>
      <c r="D3764" s="12"/>
      <c r="E3764" s="12">
        <v>442</v>
      </c>
      <c r="F3764" s="13" t="s">
        <v>1110</v>
      </c>
      <c r="G3764" s="12">
        <v>926</v>
      </c>
      <c r="H3764" s="12">
        <v>2005</v>
      </c>
      <c r="I3764" s="11">
        <v>13.234999999999999</v>
      </c>
      <c r="J3764" s="11">
        <v>14.131</v>
      </c>
      <c r="K3764" s="11">
        <v>14.021000000000001</v>
      </c>
      <c r="L3764" s="11">
        <v>13.154999999999999</v>
      </c>
      <c r="M3764" s="11">
        <v>12.685</v>
      </c>
      <c r="N3764" s="11">
        <v>14.427</v>
      </c>
      <c r="O3764" s="11">
        <v>17.213000000000001</v>
      </c>
      <c r="P3764" s="11">
        <v>19.52</v>
      </c>
      <c r="Q3764" s="11">
        <v>19.149999999999999</v>
      </c>
      <c r="R3764" s="11">
        <v>17.163</v>
      </c>
      <c r="S3764" s="11">
        <v>14.843999999999999</v>
      </c>
      <c r="T3764" s="11">
        <v>12.852</v>
      </c>
      <c r="U3764" s="11">
        <v>10.565</v>
      </c>
      <c r="V3764" s="11">
        <v>10.02</v>
      </c>
      <c r="W3764" s="11">
        <v>9.3550000000000004</v>
      </c>
      <c r="X3764" s="11">
        <v>8.5169999999999995</v>
      </c>
      <c r="Y3764" s="11">
        <v>6.1390000000000002</v>
      </c>
      <c r="Z3764" s="11">
        <v>2.9060000000000001</v>
      </c>
      <c r="AA3764" s="11">
        <v>1.5549999999999999</v>
      </c>
      <c r="AB3764" s="11">
        <v>0.41</v>
      </c>
      <c r="AC3764" s="11">
        <v>0.05</v>
      </c>
    </row>
    <row r="3765" spans="1:29" ht="11.5" hidden="1">
      <c r="A3765" s="15">
        <v>3748</v>
      </c>
      <c r="B3765" s="13" t="s">
        <v>1059</v>
      </c>
      <c r="C3765" s="21" t="s">
        <v>1318</v>
      </c>
      <c r="D3765" s="12"/>
      <c r="E3765" s="12">
        <v>442</v>
      </c>
      <c r="F3765" s="13" t="s">
        <v>1110</v>
      </c>
      <c r="G3765" s="12">
        <v>926</v>
      </c>
      <c r="H3765" s="12">
        <v>2010</v>
      </c>
      <c r="I3765" s="11">
        <v>14.063000000000001</v>
      </c>
      <c r="J3765" s="11">
        <v>14.433999999999999</v>
      </c>
      <c r="K3765" s="11">
        <v>15.022</v>
      </c>
      <c r="L3765" s="11">
        <v>14.702</v>
      </c>
      <c r="M3765" s="11">
        <v>14.881</v>
      </c>
      <c r="N3765" s="11">
        <v>17.547999999999998</v>
      </c>
      <c r="O3765" s="11">
        <v>18.765999999999998</v>
      </c>
      <c r="P3765" s="11">
        <v>19.837</v>
      </c>
      <c r="Q3765" s="11">
        <v>20.898</v>
      </c>
      <c r="R3765" s="11">
        <v>19.95</v>
      </c>
      <c r="S3765" s="11">
        <v>17.361999999999998</v>
      </c>
      <c r="T3765" s="11">
        <v>14.773999999999999</v>
      </c>
      <c r="U3765" s="11">
        <v>12.403</v>
      </c>
      <c r="V3765" s="11">
        <v>10.092000000000001</v>
      </c>
      <c r="W3765" s="11">
        <v>9.3859999999999992</v>
      </c>
      <c r="X3765" s="11">
        <v>8.4930000000000003</v>
      </c>
      <c r="Y3765" s="11">
        <v>6.9020000000000001</v>
      </c>
      <c r="Z3765" s="11">
        <v>4.0910000000000002</v>
      </c>
      <c r="AA3765" s="11">
        <v>1.4319999999999999</v>
      </c>
      <c r="AB3765" s="11">
        <v>0.48499999999999999</v>
      </c>
      <c r="AC3765" s="11">
        <v>7.1999999999999995E-2</v>
      </c>
    </row>
    <row r="3766" spans="1:29" ht="11.5" hidden="1">
      <c r="A3766" s="15">
        <v>3749</v>
      </c>
      <c r="B3766" s="13" t="s">
        <v>1059</v>
      </c>
      <c r="C3766" s="21" t="s">
        <v>1318</v>
      </c>
      <c r="D3766" s="12"/>
      <c r="E3766" s="12">
        <v>442</v>
      </c>
      <c r="F3766" s="13" t="s">
        <v>1110</v>
      </c>
      <c r="G3766" s="12">
        <v>926</v>
      </c>
      <c r="H3766" s="12">
        <v>2015</v>
      </c>
      <c r="I3766" s="11">
        <v>15.252000000000001</v>
      </c>
      <c r="J3766" s="11">
        <v>14.734999999999999</v>
      </c>
      <c r="K3766" s="11">
        <v>15.218</v>
      </c>
      <c r="L3766" s="11">
        <v>16.53</v>
      </c>
      <c r="M3766" s="11">
        <v>17.425000000000001</v>
      </c>
      <c r="N3766" s="11">
        <v>19.529</v>
      </c>
      <c r="O3766" s="11">
        <v>22.518000000000001</v>
      </c>
      <c r="P3766" s="11">
        <v>20.765999999999998</v>
      </c>
      <c r="Q3766" s="11">
        <v>21.507999999999999</v>
      </c>
      <c r="R3766" s="11">
        <v>22.126000000000001</v>
      </c>
      <c r="S3766" s="11">
        <v>20.513000000000002</v>
      </c>
      <c r="T3766" s="11">
        <v>17.556000000000001</v>
      </c>
      <c r="U3766" s="11">
        <v>14.404999999999999</v>
      </c>
      <c r="V3766" s="11">
        <v>11.648</v>
      </c>
      <c r="W3766" s="11">
        <v>9.93</v>
      </c>
      <c r="X3766" s="11">
        <v>8.0510000000000002</v>
      </c>
      <c r="Y3766" s="11">
        <v>7.3090000000000002</v>
      </c>
      <c r="Z3766" s="11">
        <v>4.8120000000000003</v>
      </c>
      <c r="AA3766" s="11">
        <v>2.0110000000000001</v>
      </c>
      <c r="AB3766" s="11">
        <v>0.39500000000000002</v>
      </c>
      <c r="AC3766" s="11">
        <v>6.3E-2</v>
      </c>
    </row>
    <row r="3767" spans="1:29" ht="11.5" hidden="1">
      <c r="A3767" s="15">
        <v>3750</v>
      </c>
      <c r="B3767" s="13" t="s">
        <v>1059</v>
      </c>
      <c r="C3767" s="21" t="s">
        <v>1318</v>
      </c>
      <c r="D3767" s="12"/>
      <c r="E3767" s="12">
        <v>442</v>
      </c>
      <c r="F3767" s="13" t="s">
        <v>1110</v>
      </c>
      <c r="G3767" s="12">
        <v>926</v>
      </c>
      <c r="H3767" s="12">
        <v>2020</v>
      </c>
      <c r="I3767" s="11">
        <v>16.146999999999998</v>
      </c>
      <c r="J3767" s="11">
        <v>15.923999999999999</v>
      </c>
      <c r="K3767" s="11">
        <v>15.519</v>
      </c>
      <c r="L3767" s="11">
        <v>16.734999999999999</v>
      </c>
      <c r="M3767" s="11">
        <v>19.254000000000001</v>
      </c>
      <c r="N3767" s="11">
        <v>22.071999999999999</v>
      </c>
      <c r="O3767" s="11">
        <v>24.495999999999999</v>
      </c>
      <c r="P3767" s="11">
        <v>24.515999999999998</v>
      </c>
      <c r="Q3767" s="11">
        <v>22.437000000000001</v>
      </c>
      <c r="R3767" s="11">
        <v>22.745999999999999</v>
      </c>
      <c r="S3767" s="11">
        <v>22.698</v>
      </c>
      <c r="T3767" s="11">
        <v>20.69</v>
      </c>
      <c r="U3767" s="11">
        <v>17.152000000000001</v>
      </c>
      <c r="V3767" s="11">
        <v>13.622999999999999</v>
      </c>
      <c r="W3767" s="11">
        <v>11.456</v>
      </c>
      <c r="X3767" s="11">
        <v>8.6010000000000009</v>
      </c>
      <c r="Y3767" s="11">
        <v>7.0129999999999999</v>
      </c>
      <c r="Z3767" s="11">
        <v>5.22</v>
      </c>
      <c r="AA3767" s="11">
        <v>2.4689999999999999</v>
      </c>
      <c r="AB3767" s="11">
        <v>0.56699999999999995</v>
      </c>
      <c r="AC3767" s="11">
        <v>5.3999999999999999E-2</v>
      </c>
    </row>
    <row r="3768" spans="1:29" ht="11.5" hidden="1">
      <c r="A3768" s="15">
        <v>3751</v>
      </c>
      <c r="B3768" s="13" t="s">
        <v>1059</v>
      </c>
      <c r="C3768" s="21" t="s">
        <v>1319</v>
      </c>
      <c r="D3768" s="12">
        <v>28</v>
      </c>
      <c r="E3768" s="12">
        <v>528</v>
      </c>
      <c r="F3768" s="13" t="s">
        <v>1110</v>
      </c>
      <c r="G3768" s="12">
        <v>926</v>
      </c>
      <c r="H3768" s="12">
        <v>1950</v>
      </c>
      <c r="I3768" s="11">
        <v>578.94200000000001</v>
      </c>
      <c r="J3768" s="11">
        <v>449.64</v>
      </c>
      <c r="K3768" s="11">
        <v>399.125</v>
      </c>
      <c r="L3768" s="11">
        <v>398.99299999999999</v>
      </c>
      <c r="M3768" s="11">
        <v>393.80099999999999</v>
      </c>
      <c r="N3768" s="11">
        <v>402.55200000000002</v>
      </c>
      <c r="O3768" s="11">
        <v>348.85599999999999</v>
      </c>
      <c r="P3768" s="11">
        <v>346.77</v>
      </c>
      <c r="Q3768" s="11">
        <v>330.64600000000002</v>
      </c>
      <c r="R3768" s="11">
        <v>300.452</v>
      </c>
      <c r="S3768" s="11">
        <v>265.61700000000002</v>
      </c>
      <c r="T3768" s="11">
        <v>227.23699999999999</v>
      </c>
      <c r="U3768" s="11">
        <v>191.428</v>
      </c>
      <c r="V3768" s="11">
        <v>155.12799999999999</v>
      </c>
      <c r="W3768" s="11">
        <v>118.175</v>
      </c>
      <c r="X3768" s="11">
        <v>74.751000000000005</v>
      </c>
      <c r="Y3768" s="11">
        <v>37.795999999999999</v>
      </c>
      <c r="Z3768" s="11">
        <v>13.605</v>
      </c>
      <c r="AA3768" s="11">
        <v>2.8180000000000001</v>
      </c>
      <c r="AB3768" s="11">
        <v>0.34499999999999997</v>
      </c>
      <c r="AC3768" s="11">
        <v>1.9E-2</v>
      </c>
    </row>
    <row r="3769" spans="1:29" ht="11.5" hidden="1">
      <c r="A3769" s="15">
        <v>3752</v>
      </c>
      <c r="B3769" s="13" t="s">
        <v>1059</v>
      </c>
      <c r="C3769" s="21" t="s">
        <v>1319</v>
      </c>
      <c r="D3769" s="12">
        <v>28</v>
      </c>
      <c r="E3769" s="12">
        <v>528</v>
      </c>
      <c r="F3769" s="13" t="s">
        <v>1110</v>
      </c>
      <c r="G3769" s="12">
        <v>926</v>
      </c>
      <c r="H3769" s="12">
        <v>1955</v>
      </c>
      <c r="I3769" s="11">
        <v>541.84199999999998</v>
      </c>
      <c r="J3769" s="11">
        <v>574.74400000000003</v>
      </c>
      <c r="K3769" s="11">
        <v>447.61700000000002</v>
      </c>
      <c r="L3769" s="11">
        <v>397.80099999999999</v>
      </c>
      <c r="M3769" s="11">
        <v>393.16899999999998</v>
      </c>
      <c r="N3769" s="11">
        <v>383.11900000000003</v>
      </c>
      <c r="O3769" s="11">
        <v>393.12799999999999</v>
      </c>
      <c r="P3769" s="11">
        <v>342.16699999999997</v>
      </c>
      <c r="Q3769" s="11">
        <v>341.29700000000003</v>
      </c>
      <c r="R3769" s="11">
        <v>325.12</v>
      </c>
      <c r="S3769" s="11">
        <v>294.39400000000001</v>
      </c>
      <c r="T3769" s="11">
        <v>257.98</v>
      </c>
      <c r="U3769" s="11">
        <v>216.64699999999999</v>
      </c>
      <c r="V3769" s="11">
        <v>175.80799999999999</v>
      </c>
      <c r="W3769" s="11">
        <v>132.98599999999999</v>
      </c>
      <c r="X3769" s="11">
        <v>89.58</v>
      </c>
      <c r="Y3769" s="11">
        <v>46.372999999999998</v>
      </c>
      <c r="Z3769" s="11">
        <v>17.236000000000001</v>
      </c>
      <c r="AA3769" s="11">
        <v>4.0309999999999997</v>
      </c>
      <c r="AB3769" s="11">
        <v>0.48</v>
      </c>
      <c r="AC3769" s="11">
        <v>3.2000000000000001E-2</v>
      </c>
    </row>
    <row r="3770" spans="1:29" ht="11.5" hidden="1">
      <c r="A3770" s="15">
        <v>3753</v>
      </c>
      <c r="B3770" s="13" t="s">
        <v>1059</v>
      </c>
      <c r="C3770" s="21" t="s">
        <v>1319</v>
      </c>
      <c r="D3770" s="12">
        <v>28</v>
      </c>
      <c r="E3770" s="12">
        <v>528</v>
      </c>
      <c r="F3770" s="13" t="s">
        <v>1110</v>
      </c>
      <c r="G3770" s="12">
        <v>926</v>
      </c>
      <c r="H3770" s="12">
        <v>1960</v>
      </c>
      <c r="I3770" s="11">
        <v>563.50099999999998</v>
      </c>
      <c r="J3770" s="11">
        <v>539.47</v>
      </c>
      <c r="K3770" s="11">
        <v>574.15300000000002</v>
      </c>
      <c r="L3770" s="11">
        <v>446.61099999999999</v>
      </c>
      <c r="M3770" s="11">
        <v>395.05799999999999</v>
      </c>
      <c r="N3770" s="11">
        <v>386.91899999999998</v>
      </c>
      <c r="O3770" s="11">
        <v>376.97300000000001</v>
      </c>
      <c r="P3770" s="11">
        <v>389.50400000000002</v>
      </c>
      <c r="Q3770" s="11">
        <v>339.512</v>
      </c>
      <c r="R3770" s="11">
        <v>338.12700000000001</v>
      </c>
      <c r="S3770" s="11">
        <v>320.60599999999999</v>
      </c>
      <c r="T3770" s="11">
        <v>287.76499999999999</v>
      </c>
      <c r="U3770" s="11">
        <v>247.79300000000001</v>
      </c>
      <c r="V3770" s="11">
        <v>201.34800000000001</v>
      </c>
      <c r="W3770" s="11">
        <v>153.29400000000001</v>
      </c>
      <c r="X3770" s="11">
        <v>103.066</v>
      </c>
      <c r="Y3770" s="11">
        <v>57.070999999999998</v>
      </c>
      <c r="Z3770" s="11">
        <v>21.597999999999999</v>
      </c>
      <c r="AA3770" s="11">
        <v>5.1420000000000003</v>
      </c>
      <c r="AB3770" s="11">
        <v>0.67800000000000005</v>
      </c>
      <c r="AC3770" s="11">
        <v>4.3999999999999997E-2</v>
      </c>
    </row>
    <row r="3771" spans="1:29" ht="11.5" hidden="1">
      <c r="A3771" s="15">
        <v>3754</v>
      </c>
      <c r="B3771" s="13" t="s">
        <v>1059</v>
      </c>
      <c r="C3771" s="21" t="s">
        <v>1319</v>
      </c>
      <c r="D3771" s="12">
        <v>28</v>
      </c>
      <c r="E3771" s="12">
        <v>528</v>
      </c>
      <c r="F3771" s="13" t="s">
        <v>1110</v>
      </c>
      <c r="G3771" s="12">
        <v>926</v>
      </c>
      <c r="H3771" s="12">
        <v>1965</v>
      </c>
      <c r="I3771" s="11">
        <v>595.91600000000005</v>
      </c>
      <c r="J3771" s="11">
        <v>559.82399999999996</v>
      </c>
      <c r="K3771" s="11">
        <v>539.49</v>
      </c>
      <c r="L3771" s="11">
        <v>574.90899999999999</v>
      </c>
      <c r="M3771" s="11">
        <v>445.09300000000002</v>
      </c>
      <c r="N3771" s="11">
        <v>390.11900000000003</v>
      </c>
      <c r="O3771" s="11">
        <v>382.51600000000002</v>
      </c>
      <c r="P3771" s="11">
        <v>374.51499999999999</v>
      </c>
      <c r="Q3771" s="11">
        <v>387.024</v>
      </c>
      <c r="R3771" s="11">
        <v>336.59800000000001</v>
      </c>
      <c r="S3771" s="11">
        <v>333.30399999999997</v>
      </c>
      <c r="T3771" s="11">
        <v>312.96300000000002</v>
      </c>
      <c r="U3771" s="11">
        <v>276.392</v>
      </c>
      <c r="V3771" s="11">
        <v>230.61699999999999</v>
      </c>
      <c r="W3771" s="11">
        <v>176.99100000000001</v>
      </c>
      <c r="X3771" s="11">
        <v>121.33799999999999</v>
      </c>
      <c r="Y3771" s="11">
        <v>67.677000000000007</v>
      </c>
      <c r="Z3771" s="11">
        <v>27.957000000000001</v>
      </c>
      <c r="AA3771" s="11">
        <v>6.9720000000000004</v>
      </c>
      <c r="AB3771" s="11">
        <v>0.94699999999999995</v>
      </c>
      <c r="AC3771" s="11">
        <v>6.7000000000000004E-2</v>
      </c>
    </row>
    <row r="3772" spans="1:29" ht="11.5" hidden="1">
      <c r="A3772" s="15">
        <v>3755</v>
      </c>
      <c r="B3772" s="13" t="s">
        <v>1059</v>
      </c>
      <c r="C3772" s="21" t="s">
        <v>1319</v>
      </c>
      <c r="D3772" s="12">
        <v>28</v>
      </c>
      <c r="E3772" s="12">
        <v>528</v>
      </c>
      <c r="F3772" s="13" t="s">
        <v>1110</v>
      </c>
      <c r="G3772" s="12">
        <v>926</v>
      </c>
      <c r="H3772" s="12">
        <v>1970</v>
      </c>
      <c r="I3772" s="11">
        <v>583.24199999999996</v>
      </c>
      <c r="J3772" s="11">
        <v>596.90300000000002</v>
      </c>
      <c r="K3772" s="11">
        <v>560.68299999999999</v>
      </c>
      <c r="L3772" s="11">
        <v>541.21600000000001</v>
      </c>
      <c r="M3772" s="11">
        <v>574.85400000000004</v>
      </c>
      <c r="N3772" s="11">
        <v>441.96300000000002</v>
      </c>
      <c r="O3772" s="11">
        <v>387.17</v>
      </c>
      <c r="P3772" s="11">
        <v>381.24799999999999</v>
      </c>
      <c r="Q3772" s="11">
        <v>373.07299999999998</v>
      </c>
      <c r="R3772" s="11">
        <v>384.09500000000003</v>
      </c>
      <c r="S3772" s="11">
        <v>332.03500000000003</v>
      </c>
      <c r="T3772" s="11">
        <v>325.74599999999998</v>
      </c>
      <c r="U3772" s="11">
        <v>301.33100000000002</v>
      </c>
      <c r="V3772" s="11">
        <v>258.589</v>
      </c>
      <c r="W3772" s="11">
        <v>204.386</v>
      </c>
      <c r="X3772" s="11">
        <v>142.06</v>
      </c>
      <c r="Y3772" s="11">
        <v>81.983999999999995</v>
      </c>
      <c r="Z3772" s="11">
        <v>34.533999999999999</v>
      </c>
      <c r="AA3772" s="11">
        <v>9.4589999999999996</v>
      </c>
      <c r="AB3772" s="11">
        <v>1.369</v>
      </c>
      <c r="AC3772" s="11">
        <v>0.10100000000000001</v>
      </c>
    </row>
    <row r="3773" spans="1:29" ht="11.5" hidden="1">
      <c r="A3773" s="15">
        <v>3756</v>
      </c>
      <c r="B3773" s="13" t="s">
        <v>1059</v>
      </c>
      <c r="C3773" s="21" t="s">
        <v>1319</v>
      </c>
      <c r="D3773" s="12">
        <v>28</v>
      </c>
      <c r="E3773" s="12">
        <v>528</v>
      </c>
      <c r="F3773" s="13" t="s">
        <v>1110</v>
      </c>
      <c r="G3773" s="12">
        <v>926</v>
      </c>
      <c r="H3773" s="12">
        <v>1975</v>
      </c>
      <c r="I3773" s="11">
        <v>504.81</v>
      </c>
      <c r="J3773" s="11">
        <v>587.62099999999998</v>
      </c>
      <c r="K3773" s="11">
        <v>604.61400000000003</v>
      </c>
      <c r="L3773" s="11">
        <v>572.38599999999997</v>
      </c>
      <c r="M3773" s="11">
        <v>556.54300000000001</v>
      </c>
      <c r="N3773" s="11">
        <v>583.94299999999998</v>
      </c>
      <c r="O3773" s="11">
        <v>445.96899999999999</v>
      </c>
      <c r="P3773" s="11">
        <v>393.25099999999998</v>
      </c>
      <c r="Q3773" s="11">
        <v>385.49400000000003</v>
      </c>
      <c r="R3773" s="11">
        <v>372.17700000000002</v>
      </c>
      <c r="S3773" s="11">
        <v>379.78699999999998</v>
      </c>
      <c r="T3773" s="11">
        <v>325.15300000000002</v>
      </c>
      <c r="U3773" s="11">
        <v>314.56400000000002</v>
      </c>
      <c r="V3773" s="11">
        <v>283.46499999999997</v>
      </c>
      <c r="W3773" s="11">
        <v>231.46899999999999</v>
      </c>
      <c r="X3773" s="11">
        <v>166.745</v>
      </c>
      <c r="Y3773" s="11">
        <v>98.045000000000002</v>
      </c>
      <c r="Z3773" s="11">
        <v>43.128</v>
      </c>
      <c r="AA3773" s="11">
        <v>12.214</v>
      </c>
      <c r="AB3773" s="11">
        <v>1.9470000000000001</v>
      </c>
      <c r="AC3773" s="11">
        <v>0.156</v>
      </c>
    </row>
    <row r="3774" spans="1:29" ht="11.5" hidden="1">
      <c r="A3774" s="15">
        <v>3757</v>
      </c>
      <c r="B3774" s="13" t="s">
        <v>1059</v>
      </c>
      <c r="C3774" s="21" t="s">
        <v>1319</v>
      </c>
      <c r="D3774" s="12">
        <v>28</v>
      </c>
      <c r="E3774" s="12">
        <v>528</v>
      </c>
      <c r="F3774" s="13" t="s">
        <v>1110</v>
      </c>
      <c r="G3774" s="12">
        <v>926</v>
      </c>
      <c r="H3774" s="12">
        <v>1980</v>
      </c>
      <c r="I3774" s="11">
        <v>431.1</v>
      </c>
      <c r="J3774" s="11">
        <v>514.827</v>
      </c>
      <c r="K3774" s="11">
        <v>597.024</v>
      </c>
      <c r="L3774" s="11">
        <v>613.53399999999999</v>
      </c>
      <c r="M3774" s="11">
        <v>586.41499999999996</v>
      </c>
      <c r="N3774" s="11">
        <v>567.37599999999998</v>
      </c>
      <c r="O3774" s="11">
        <v>585.23099999999999</v>
      </c>
      <c r="P3774" s="11">
        <v>447.07900000000001</v>
      </c>
      <c r="Q3774" s="11">
        <v>395.20299999999997</v>
      </c>
      <c r="R3774" s="11">
        <v>384.12700000000001</v>
      </c>
      <c r="S3774" s="11">
        <v>367.11099999999999</v>
      </c>
      <c r="T3774" s="11">
        <v>372.4</v>
      </c>
      <c r="U3774" s="11">
        <v>314.92599999999999</v>
      </c>
      <c r="V3774" s="11">
        <v>297.71199999999999</v>
      </c>
      <c r="W3774" s="11">
        <v>257.36700000000002</v>
      </c>
      <c r="X3774" s="11">
        <v>194.15100000000001</v>
      </c>
      <c r="Y3774" s="11">
        <v>121.242</v>
      </c>
      <c r="Z3774" s="11">
        <v>56.037999999999997</v>
      </c>
      <c r="AA3774" s="11">
        <v>16.986000000000001</v>
      </c>
      <c r="AB3774" s="11">
        <v>2.8620000000000001</v>
      </c>
      <c r="AC3774" s="11">
        <v>0.221</v>
      </c>
    </row>
    <row r="3775" spans="1:29" ht="11.5" hidden="1">
      <c r="A3775" s="15">
        <v>3758</v>
      </c>
      <c r="B3775" s="13" t="s">
        <v>1059</v>
      </c>
      <c r="C3775" s="21" t="s">
        <v>1319</v>
      </c>
      <c r="D3775" s="12">
        <v>28</v>
      </c>
      <c r="E3775" s="12">
        <v>528</v>
      </c>
      <c r="F3775" s="13" t="s">
        <v>1110</v>
      </c>
      <c r="G3775" s="12">
        <v>926</v>
      </c>
      <c r="H3775" s="12">
        <v>1985</v>
      </c>
      <c r="I3775" s="11">
        <v>427.00900000000001</v>
      </c>
      <c r="J3775" s="11">
        <v>433.89100000000002</v>
      </c>
      <c r="K3775" s="11">
        <v>517.20699999999999</v>
      </c>
      <c r="L3775" s="11">
        <v>601.97400000000005</v>
      </c>
      <c r="M3775" s="11">
        <v>622.51599999999996</v>
      </c>
      <c r="N3775" s="11">
        <v>595.524</v>
      </c>
      <c r="O3775" s="11">
        <v>570.37</v>
      </c>
      <c r="P3775" s="11">
        <v>584.524</v>
      </c>
      <c r="Q3775" s="11">
        <v>445.995</v>
      </c>
      <c r="R3775" s="11">
        <v>393.08800000000002</v>
      </c>
      <c r="S3775" s="11">
        <v>379.86399999999998</v>
      </c>
      <c r="T3775" s="11">
        <v>360.00599999999997</v>
      </c>
      <c r="U3775" s="11">
        <v>360.44499999999999</v>
      </c>
      <c r="V3775" s="11">
        <v>298.71499999999997</v>
      </c>
      <c r="W3775" s="11">
        <v>272.54300000000001</v>
      </c>
      <c r="X3775" s="11">
        <v>219.875</v>
      </c>
      <c r="Y3775" s="11">
        <v>145.785</v>
      </c>
      <c r="Z3775" s="11">
        <v>72.778000000000006</v>
      </c>
      <c r="AA3775" s="11">
        <v>23.681000000000001</v>
      </c>
      <c r="AB3775" s="11">
        <v>4.3550000000000004</v>
      </c>
      <c r="AC3775" s="11">
        <v>0.36</v>
      </c>
    </row>
    <row r="3776" spans="1:29" ht="11.5" hidden="1">
      <c r="A3776" s="15">
        <v>3759</v>
      </c>
      <c r="B3776" s="13" t="s">
        <v>1059</v>
      </c>
      <c r="C3776" s="21" t="s">
        <v>1319</v>
      </c>
      <c r="D3776" s="12">
        <v>28</v>
      </c>
      <c r="E3776" s="12">
        <v>528</v>
      </c>
      <c r="F3776" s="13" t="s">
        <v>1110</v>
      </c>
      <c r="G3776" s="12">
        <v>926</v>
      </c>
      <c r="H3776" s="12">
        <v>1990</v>
      </c>
      <c r="I3776" s="11">
        <v>455.81400000000002</v>
      </c>
      <c r="J3776" s="11">
        <v>434.73099999999999</v>
      </c>
      <c r="K3776" s="11">
        <v>440.452</v>
      </c>
      <c r="L3776" s="11">
        <v>526.44799999999998</v>
      </c>
      <c r="M3776" s="11">
        <v>618.49099999999999</v>
      </c>
      <c r="N3776" s="11">
        <v>636.70699999999999</v>
      </c>
      <c r="O3776" s="11">
        <v>599.27099999999996</v>
      </c>
      <c r="P3776" s="11">
        <v>568.9</v>
      </c>
      <c r="Q3776" s="11">
        <v>581.649</v>
      </c>
      <c r="R3776" s="11">
        <v>443.23099999999999</v>
      </c>
      <c r="S3776" s="11">
        <v>389.18900000000002</v>
      </c>
      <c r="T3776" s="11">
        <v>372.39800000000002</v>
      </c>
      <c r="U3776" s="11">
        <v>348.54199999999997</v>
      </c>
      <c r="V3776" s="11">
        <v>342.80099999999999</v>
      </c>
      <c r="W3776" s="11">
        <v>274.904</v>
      </c>
      <c r="X3776" s="11">
        <v>235.34</v>
      </c>
      <c r="Y3776" s="11">
        <v>167.822</v>
      </c>
      <c r="Z3776" s="11">
        <v>89.001000000000005</v>
      </c>
      <c r="AA3776" s="11">
        <v>31.048999999999999</v>
      </c>
      <c r="AB3776" s="11">
        <v>6.0549999999999997</v>
      </c>
      <c r="AC3776" s="11">
        <v>0.54100000000000004</v>
      </c>
    </row>
    <row r="3777" spans="1:29" ht="11.5" hidden="1">
      <c r="A3777" s="15">
        <v>3760</v>
      </c>
      <c r="B3777" s="13" t="s">
        <v>1059</v>
      </c>
      <c r="C3777" s="21" t="s">
        <v>1319</v>
      </c>
      <c r="D3777" s="12">
        <v>28</v>
      </c>
      <c r="E3777" s="12">
        <v>528</v>
      </c>
      <c r="F3777" s="13" t="s">
        <v>1110</v>
      </c>
      <c r="G3777" s="12">
        <v>926</v>
      </c>
      <c r="H3777" s="12">
        <v>1995</v>
      </c>
      <c r="I3777" s="11">
        <v>479.00599999999997</v>
      </c>
      <c r="J3777" s="11">
        <v>466.47300000000001</v>
      </c>
      <c r="K3777" s="11">
        <v>442.51600000000002</v>
      </c>
      <c r="L3777" s="11">
        <v>450.66699999999997</v>
      </c>
      <c r="M3777" s="11">
        <v>542.86800000000005</v>
      </c>
      <c r="N3777" s="11">
        <v>635.85299999999995</v>
      </c>
      <c r="O3777" s="11">
        <v>643.476</v>
      </c>
      <c r="P3777" s="11">
        <v>599.95000000000005</v>
      </c>
      <c r="Q3777" s="11">
        <v>568.94799999999998</v>
      </c>
      <c r="R3777" s="11">
        <v>578.71100000000001</v>
      </c>
      <c r="S3777" s="11">
        <v>439.161</v>
      </c>
      <c r="T3777" s="11">
        <v>382.12799999999999</v>
      </c>
      <c r="U3777" s="11">
        <v>361.00799999999998</v>
      </c>
      <c r="V3777" s="11">
        <v>331.67899999999997</v>
      </c>
      <c r="W3777" s="11">
        <v>316.09199999999998</v>
      </c>
      <c r="X3777" s="11">
        <v>238.565</v>
      </c>
      <c r="Y3777" s="11">
        <v>181.12100000000001</v>
      </c>
      <c r="Z3777" s="11">
        <v>103.163</v>
      </c>
      <c r="AA3777" s="11">
        <v>37.606999999999999</v>
      </c>
      <c r="AB3777" s="11">
        <v>7.6079999999999997</v>
      </c>
      <c r="AC3777" s="11">
        <v>0.745</v>
      </c>
    </row>
    <row r="3778" spans="1:29" ht="11.5" hidden="1">
      <c r="A3778" s="15">
        <v>3761</v>
      </c>
      <c r="B3778" s="13" t="s">
        <v>1059</v>
      </c>
      <c r="C3778" s="21" t="s">
        <v>1319</v>
      </c>
      <c r="D3778" s="12">
        <v>28</v>
      </c>
      <c r="E3778" s="12">
        <v>528</v>
      </c>
      <c r="F3778" s="13" t="s">
        <v>1110</v>
      </c>
      <c r="G3778" s="12">
        <v>926</v>
      </c>
      <c r="H3778" s="12">
        <v>2000</v>
      </c>
      <c r="I3778" s="11">
        <v>473.10700000000003</v>
      </c>
      <c r="J3778" s="11">
        <v>486.64499999999998</v>
      </c>
      <c r="K3778" s="11">
        <v>475.93900000000002</v>
      </c>
      <c r="L3778" s="11">
        <v>457.40800000000002</v>
      </c>
      <c r="M3778" s="11">
        <v>470.34500000000003</v>
      </c>
      <c r="N3778" s="11">
        <v>562.48699999999997</v>
      </c>
      <c r="O3778" s="11">
        <v>648.38099999999997</v>
      </c>
      <c r="P3778" s="11">
        <v>648.96100000000001</v>
      </c>
      <c r="Q3778" s="11">
        <v>601.10699999999997</v>
      </c>
      <c r="R3778" s="11">
        <v>566.03700000000003</v>
      </c>
      <c r="S3778" s="11">
        <v>571.43600000000004</v>
      </c>
      <c r="T3778" s="11">
        <v>430.21600000000001</v>
      </c>
      <c r="U3778" s="11">
        <v>370.27199999999999</v>
      </c>
      <c r="V3778" s="11">
        <v>343.43700000000001</v>
      </c>
      <c r="W3778" s="11">
        <v>305.59899999999999</v>
      </c>
      <c r="X3778" s="11">
        <v>274.95400000000001</v>
      </c>
      <c r="Y3778" s="11">
        <v>184.899</v>
      </c>
      <c r="Z3778" s="11">
        <v>112.375</v>
      </c>
      <c r="AA3778" s="11">
        <v>43.774000000000001</v>
      </c>
      <c r="AB3778" s="11">
        <v>9.1189999999999998</v>
      </c>
      <c r="AC3778" s="11">
        <v>0.95</v>
      </c>
    </row>
    <row r="3779" spans="1:29" ht="11.5" hidden="1">
      <c r="A3779" s="15">
        <v>3762</v>
      </c>
      <c r="B3779" s="13" t="s">
        <v>1059</v>
      </c>
      <c r="C3779" s="21" t="s">
        <v>1319</v>
      </c>
      <c r="D3779" s="12">
        <v>28</v>
      </c>
      <c r="E3779" s="12">
        <v>528</v>
      </c>
      <c r="F3779" s="13" t="s">
        <v>1110</v>
      </c>
      <c r="G3779" s="12">
        <v>926</v>
      </c>
      <c r="H3779" s="12">
        <v>2005</v>
      </c>
      <c r="I3779" s="11">
        <v>487.98700000000002</v>
      </c>
      <c r="J3779" s="11">
        <v>481.60500000000002</v>
      </c>
      <c r="K3779" s="11">
        <v>491.34100000000001</v>
      </c>
      <c r="L3779" s="11">
        <v>482.40899999999999</v>
      </c>
      <c r="M3779" s="11">
        <v>473.726</v>
      </c>
      <c r="N3779" s="11">
        <v>493.28300000000002</v>
      </c>
      <c r="O3779" s="11">
        <v>578.98800000000006</v>
      </c>
      <c r="P3779" s="11">
        <v>652.91300000000001</v>
      </c>
      <c r="Q3779" s="11">
        <v>646.57100000000003</v>
      </c>
      <c r="R3779" s="11">
        <v>596.56200000000001</v>
      </c>
      <c r="S3779" s="11">
        <v>558.29999999999995</v>
      </c>
      <c r="T3779" s="11">
        <v>559.50099999999998</v>
      </c>
      <c r="U3779" s="11">
        <v>416.93799999999999</v>
      </c>
      <c r="V3779" s="11">
        <v>353.40300000000002</v>
      </c>
      <c r="W3779" s="11">
        <v>318.20600000000002</v>
      </c>
      <c r="X3779" s="11">
        <v>267.471</v>
      </c>
      <c r="Y3779" s="11">
        <v>214.96100000000001</v>
      </c>
      <c r="Z3779" s="11">
        <v>116.411</v>
      </c>
      <c r="AA3779" s="11">
        <v>48.56</v>
      </c>
      <c r="AB3779" s="11">
        <v>10.782999999999999</v>
      </c>
      <c r="AC3779" s="11">
        <v>1.159</v>
      </c>
    </row>
    <row r="3780" spans="1:29" ht="11.5" hidden="1">
      <c r="A3780" s="15">
        <v>3763</v>
      </c>
      <c r="B3780" s="13" t="s">
        <v>1059</v>
      </c>
      <c r="C3780" s="21" t="s">
        <v>1319</v>
      </c>
      <c r="D3780" s="12">
        <v>28</v>
      </c>
      <c r="E3780" s="12">
        <v>528</v>
      </c>
      <c r="F3780" s="13" t="s">
        <v>1110</v>
      </c>
      <c r="G3780" s="12">
        <v>926</v>
      </c>
      <c r="H3780" s="12">
        <v>2010</v>
      </c>
      <c r="I3780" s="11">
        <v>451.74799999999999</v>
      </c>
      <c r="J3780" s="11">
        <v>488.52499999999998</v>
      </c>
      <c r="K3780" s="11">
        <v>482.02600000000001</v>
      </c>
      <c r="L3780" s="11">
        <v>497.21100000000001</v>
      </c>
      <c r="M3780" s="11">
        <v>505.41500000000002</v>
      </c>
      <c r="N3780" s="11">
        <v>494.81</v>
      </c>
      <c r="O3780" s="11">
        <v>497.72399999999999</v>
      </c>
      <c r="P3780" s="11">
        <v>576.06200000000001</v>
      </c>
      <c r="Q3780" s="11">
        <v>645.72400000000005</v>
      </c>
      <c r="R3780" s="11">
        <v>640.01400000000001</v>
      </c>
      <c r="S3780" s="11">
        <v>588.18200000000002</v>
      </c>
      <c r="T3780" s="11">
        <v>546.654</v>
      </c>
      <c r="U3780" s="11">
        <v>542.74599999999998</v>
      </c>
      <c r="V3780" s="11">
        <v>398.92</v>
      </c>
      <c r="W3780" s="11">
        <v>330.67200000000003</v>
      </c>
      <c r="X3780" s="11">
        <v>284.08499999999998</v>
      </c>
      <c r="Y3780" s="11">
        <v>216.30500000000001</v>
      </c>
      <c r="Z3780" s="11">
        <v>142.70400000000001</v>
      </c>
      <c r="AA3780" s="11">
        <v>54.314</v>
      </c>
      <c r="AB3780" s="11">
        <v>13.278</v>
      </c>
      <c r="AC3780" s="11">
        <v>1.4039999999999999</v>
      </c>
    </row>
    <row r="3781" spans="1:29" ht="11.5" hidden="1">
      <c r="A3781" s="15">
        <v>3764</v>
      </c>
      <c r="B3781" s="13" t="s">
        <v>1059</v>
      </c>
      <c r="C3781" s="21" t="s">
        <v>1319</v>
      </c>
      <c r="D3781" s="12">
        <v>28</v>
      </c>
      <c r="E3781" s="12">
        <v>528</v>
      </c>
      <c r="F3781" s="13" t="s">
        <v>1110</v>
      </c>
      <c r="G3781" s="12">
        <v>926</v>
      </c>
      <c r="H3781" s="12">
        <v>2015</v>
      </c>
      <c r="I3781" s="11">
        <v>433.36599999999999</v>
      </c>
      <c r="J3781" s="11">
        <v>455.12400000000002</v>
      </c>
      <c r="K3781" s="11">
        <v>491.899</v>
      </c>
      <c r="L3781" s="11">
        <v>492.43400000000003</v>
      </c>
      <c r="M3781" s="11">
        <v>520.995</v>
      </c>
      <c r="N3781" s="11">
        <v>525.81200000000001</v>
      </c>
      <c r="O3781" s="11">
        <v>501.68400000000003</v>
      </c>
      <c r="P3781" s="11">
        <v>499.75400000000002</v>
      </c>
      <c r="Q3781" s="11">
        <v>575.20799999999997</v>
      </c>
      <c r="R3781" s="11">
        <v>638.49699999999996</v>
      </c>
      <c r="S3781" s="11">
        <v>627.31600000000003</v>
      </c>
      <c r="T3781" s="11">
        <v>573.66399999999999</v>
      </c>
      <c r="U3781" s="11">
        <v>526.197</v>
      </c>
      <c r="V3781" s="11">
        <v>515.11699999999996</v>
      </c>
      <c r="W3781" s="11">
        <v>371.91800000000001</v>
      </c>
      <c r="X3781" s="11">
        <v>297.54300000000001</v>
      </c>
      <c r="Y3781" s="11">
        <v>234.31299999999999</v>
      </c>
      <c r="Z3781" s="11">
        <v>148.77699999999999</v>
      </c>
      <c r="AA3781" s="11">
        <v>70.531000000000006</v>
      </c>
      <c r="AB3781" s="11">
        <v>16.094999999999999</v>
      </c>
      <c r="AC3781" s="11">
        <v>1.861</v>
      </c>
    </row>
    <row r="3782" spans="1:29" ht="11.5" hidden="1">
      <c r="A3782" s="15">
        <v>3765</v>
      </c>
      <c r="B3782" s="13" t="s">
        <v>1059</v>
      </c>
      <c r="C3782" s="21" t="s">
        <v>1319</v>
      </c>
      <c r="D3782" s="12">
        <v>28</v>
      </c>
      <c r="E3782" s="12">
        <v>528</v>
      </c>
      <c r="F3782" s="13" t="s">
        <v>1110</v>
      </c>
      <c r="G3782" s="12">
        <v>926</v>
      </c>
      <c r="H3782" s="12">
        <v>2020</v>
      </c>
      <c r="I3782" s="11">
        <v>418.52</v>
      </c>
      <c r="J3782" s="11">
        <v>434.97</v>
      </c>
      <c r="K3782" s="11">
        <v>455.971</v>
      </c>
      <c r="L3782" s="11">
        <v>494.411</v>
      </c>
      <c r="M3782" s="11">
        <v>498.40300000000002</v>
      </c>
      <c r="N3782" s="11">
        <v>528.26199999999994</v>
      </c>
      <c r="O3782" s="11">
        <v>531.58000000000004</v>
      </c>
      <c r="P3782" s="11">
        <v>505.22300000000001</v>
      </c>
      <c r="Q3782" s="11">
        <v>501.13499999999999</v>
      </c>
      <c r="R3782" s="11">
        <v>573.97400000000005</v>
      </c>
      <c r="S3782" s="11">
        <v>634.05999999999995</v>
      </c>
      <c r="T3782" s="11">
        <v>619.72299999999996</v>
      </c>
      <c r="U3782" s="11">
        <v>562.54999999999995</v>
      </c>
      <c r="V3782" s="11">
        <v>509.9</v>
      </c>
      <c r="W3782" s="11">
        <v>488.29300000000001</v>
      </c>
      <c r="X3782" s="11">
        <v>337.16899999999998</v>
      </c>
      <c r="Y3782" s="11">
        <v>245.83600000000001</v>
      </c>
      <c r="Z3782" s="11">
        <v>161.07599999999999</v>
      </c>
      <c r="AA3782" s="11">
        <v>73.453999999999994</v>
      </c>
      <c r="AB3782" s="11">
        <v>20.725999999999999</v>
      </c>
      <c r="AC3782" s="11">
        <v>2.492</v>
      </c>
    </row>
    <row r="3783" spans="1:29" ht="11.5" hidden="1">
      <c r="A3783" s="15">
        <v>3766</v>
      </c>
      <c r="B3783" s="13" t="s">
        <v>1059</v>
      </c>
      <c r="C3783" s="21" t="s">
        <v>1320</v>
      </c>
      <c r="D3783" s="12"/>
      <c r="E3783" s="12">
        <v>756</v>
      </c>
      <c r="F3783" s="13" t="s">
        <v>1110</v>
      </c>
      <c r="G3783" s="12">
        <v>926</v>
      </c>
      <c r="H3783" s="12">
        <v>1950</v>
      </c>
      <c r="I3783" s="11">
        <v>205.9</v>
      </c>
      <c r="J3783" s="11">
        <v>181.399</v>
      </c>
      <c r="K3783" s="11">
        <v>151.001</v>
      </c>
      <c r="L3783" s="11">
        <v>167.5</v>
      </c>
      <c r="M3783" s="11">
        <v>181.2</v>
      </c>
      <c r="N3783" s="11">
        <v>183.5</v>
      </c>
      <c r="O3783" s="11">
        <v>156.69999999999999</v>
      </c>
      <c r="P3783" s="11">
        <v>181.7</v>
      </c>
      <c r="Q3783" s="11">
        <v>184.1</v>
      </c>
      <c r="R3783" s="11">
        <v>173.4</v>
      </c>
      <c r="S3783" s="11">
        <v>155.19900000000001</v>
      </c>
      <c r="T3783" s="11">
        <v>131.69999999999999</v>
      </c>
      <c r="U3783" s="11">
        <v>113.29900000000001</v>
      </c>
      <c r="V3783" s="11">
        <v>96.099000000000004</v>
      </c>
      <c r="W3783" s="11">
        <v>76.8</v>
      </c>
      <c r="X3783" s="11">
        <v>46.201000000000001</v>
      </c>
      <c r="Y3783" s="11">
        <v>22.754999999999999</v>
      </c>
      <c r="Z3783" s="11">
        <v>8.1839999999999993</v>
      </c>
      <c r="AA3783" s="11">
        <v>1.587</v>
      </c>
      <c r="AB3783" s="11">
        <v>0.17100000000000001</v>
      </c>
      <c r="AC3783" s="11">
        <v>8.0000000000000002E-3</v>
      </c>
    </row>
    <row r="3784" spans="1:29" ht="11.5" hidden="1">
      <c r="A3784" s="15">
        <v>3767</v>
      </c>
      <c r="B3784" s="13" t="s">
        <v>1059</v>
      </c>
      <c r="C3784" s="21" t="s">
        <v>1320</v>
      </c>
      <c r="D3784" s="12"/>
      <c r="E3784" s="12">
        <v>756</v>
      </c>
      <c r="F3784" s="13" t="s">
        <v>1110</v>
      </c>
      <c r="G3784" s="12">
        <v>926</v>
      </c>
      <c r="H3784" s="12">
        <v>1955</v>
      </c>
      <c r="I3784" s="11">
        <v>201.16399999999999</v>
      </c>
      <c r="J3784" s="11">
        <v>207.244</v>
      </c>
      <c r="K3784" s="11">
        <v>182.01</v>
      </c>
      <c r="L3784" s="11">
        <v>162.90899999999999</v>
      </c>
      <c r="M3784" s="11">
        <v>189.923</v>
      </c>
      <c r="N3784" s="11">
        <v>186.452</v>
      </c>
      <c r="O3784" s="11">
        <v>184.38800000000001</v>
      </c>
      <c r="P3784" s="11">
        <v>161.65899999999999</v>
      </c>
      <c r="Q3784" s="11">
        <v>180.42099999999999</v>
      </c>
      <c r="R3784" s="11">
        <v>181.833</v>
      </c>
      <c r="S3784" s="11">
        <v>169.834</v>
      </c>
      <c r="T3784" s="11">
        <v>149.85499999999999</v>
      </c>
      <c r="U3784" s="11">
        <v>124.73399999999999</v>
      </c>
      <c r="V3784" s="11">
        <v>102.68600000000001</v>
      </c>
      <c r="W3784" s="11">
        <v>80.98</v>
      </c>
      <c r="X3784" s="11">
        <v>56.423000000000002</v>
      </c>
      <c r="Y3784" s="11">
        <v>27.75</v>
      </c>
      <c r="Z3784" s="11">
        <v>9.7260000000000009</v>
      </c>
      <c r="AA3784" s="11">
        <v>2.2669999999999999</v>
      </c>
      <c r="AB3784" s="11">
        <v>0.253</v>
      </c>
      <c r="AC3784" s="11">
        <v>1.4999999999999999E-2</v>
      </c>
    </row>
    <row r="3785" spans="1:29" ht="11.5" hidden="1">
      <c r="A3785" s="15">
        <v>3768</v>
      </c>
      <c r="B3785" s="13" t="s">
        <v>1059</v>
      </c>
      <c r="C3785" s="21" t="s">
        <v>1320</v>
      </c>
      <c r="D3785" s="12"/>
      <c r="E3785" s="12">
        <v>756</v>
      </c>
      <c r="F3785" s="13" t="s">
        <v>1110</v>
      </c>
      <c r="G3785" s="12">
        <v>926</v>
      </c>
      <c r="H3785" s="12">
        <v>1960</v>
      </c>
      <c r="I3785" s="11">
        <v>213.83099999999999</v>
      </c>
      <c r="J3785" s="11">
        <v>199.96799999999999</v>
      </c>
      <c r="K3785" s="11">
        <v>208.654</v>
      </c>
      <c r="L3785" s="11">
        <v>196.98400000000001</v>
      </c>
      <c r="M3785" s="11">
        <v>194.886</v>
      </c>
      <c r="N3785" s="11">
        <v>193.37799999999999</v>
      </c>
      <c r="O3785" s="11">
        <v>188.77199999999999</v>
      </c>
      <c r="P3785" s="11">
        <v>188.51599999999999</v>
      </c>
      <c r="Q3785" s="11">
        <v>157.43799999999999</v>
      </c>
      <c r="R3785" s="11">
        <v>179.34100000000001</v>
      </c>
      <c r="S3785" s="11">
        <v>179.245</v>
      </c>
      <c r="T3785" s="11">
        <v>164.839</v>
      </c>
      <c r="U3785" s="11">
        <v>142.45500000000001</v>
      </c>
      <c r="V3785" s="11">
        <v>114.23399999999999</v>
      </c>
      <c r="W3785" s="11">
        <v>88.188000000000002</v>
      </c>
      <c r="X3785" s="11">
        <v>61.588000000000001</v>
      </c>
      <c r="Y3785" s="11">
        <v>35.076000000000001</v>
      </c>
      <c r="Z3785" s="11">
        <v>12.314</v>
      </c>
      <c r="AA3785" s="11">
        <v>2.7549999999999999</v>
      </c>
      <c r="AB3785" s="11">
        <v>0.35899999999999999</v>
      </c>
      <c r="AC3785" s="11">
        <v>2.1000000000000001E-2</v>
      </c>
    </row>
    <row r="3786" spans="1:29" ht="11.5" hidden="1">
      <c r="A3786" s="15">
        <v>3769</v>
      </c>
      <c r="B3786" s="13" t="s">
        <v>1059</v>
      </c>
      <c r="C3786" s="21" t="s">
        <v>1320</v>
      </c>
      <c r="D3786" s="12"/>
      <c r="E3786" s="12">
        <v>756</v>
      </c>
      <c r="F3786" s="13" t="s">
        <v>1110</v>
      </c>
      <c r="G3786" s="12">
        <v>926</v>
      </c>
      <c r="H3786" s="12">
        <v>1965</v>
      </c>
      <c r="I3786" s="11">
        <v>247.39099999999999</v>
      </c>
      <c r="J3786" s="11">
        <v>219.566</v>
      </c>
      <c r="K3786" s="11">
        <v>218.67400000000001</v>
      </c>
      <c r="L3786" s="11">
        <v>242.994</v>
      </c>
      <c r="M3786" s="11">
        <v>234.18199999999999</v>
      </c>
      <c r="N3786" s="11">
        <v>207.274</v>
      </c>
      <c r="O3786" s="11">
        <v>199.42</v>
      </c>
      <c r="P3786" s="11">
        <v>193.977</v>
      </c>
      <c r="Q3786" s="11">
        <v>191.017</v>
      </c>
      <c r="R3786" s="11">
        <v>156.82300000000001</v>
      </c>
      <c r="S3786" s="11">
        <v>178.21700000000001</v>
      </c>
      <c r="T3786" s="11">
        <v>175.19</v>
      </c>
      <c r="U3786" s="11">
        <v>158.113</v>
      </c>
      <c r="V3786" s="11">
        <v>131.833</v>
      </c>
      <c r="W3786" s="11">
        <v>99.599000000000004</v>
      </c>
      <c r="X3786" s="11">
        <v>68.644000000000005</v>
      </c>
      <c r="Y3786" s="11">
        <v>39.39</v>
      </c>
      <c r="Z3786" s="11">
        <v>16.085999999999999</v>
      </c>
      <c r="AA3786" s="11">
        <v>3.5739999999999998</v>
      </c>
      <c r="AB3786" s="11">
        <v>0.441</v>
      </c>
      <c r="AC3786" s="11">
        <v>0.03</v>
      </c>
    </row>
    <row r="3787" spans="1:29" ht="11.5" hidden="1">
      <c r="A3787" s="15">
        <v>3770</v>
      </c>
      <c r="B3787" s="13" t="s">
        <v>1059</v>
      </c>
      <c r="C3787" s="21" t="s">
        <v>1320</v>
      </c>
      <c r="D3787" s="12"/>
      <c r="E3787" s="12">
        <v>756</v>
      </c>
      <c r="F3787" s="13" t="s">
        <v>1110</v>
      </c>
      <c r="G3787" s="12">
        <v>926</v>
      </c>
      <c r="H3787" s="12">
        <v>1970</v>
      </c>
      <c r="I3787" s="11">
        <v>246.452</v>
      </c>
      <c r="J3787" s="11">
        <v>244.14099999999999</v>
      </c>
      <c r="K3787" s="11">
        <v>222.71899999999999</v>
      </c>
      <c r="L3787" s="11">
        <v>223.02799999999999</v>
      </c>
      <c r="M3787" s="11">
        <v>256.24799999999999</v>
      </c>
      <c r="N3787" s="11">
        <v>244.28200000000001</v>
      </c>
      <c r="O3787" s="11">
        <v>211.47800000000001</v>
      </c>
      <c r="P3787" s="11">
        <v>201.435</v>
      </c>
      <c r="Q3787" s="11">
        <v>195.18199999999999</v>
      </c>
      <c r="R3787" s="11">
        <v>190.81899999999999</v>
      </c>
      <c r="S3787" s="11">
        <v>155.101</v>
      </c>
      <c r="T3787" s="11">
        <v>174.31200000000001</v>
      </c>
      <c r="U3787" s="11">
        <v>168.47300000000001</v>
      </c>
      <c r="V3787" s="11">
        <v>147.50700000000001</v>
      </c>
      <c r="W3787" s="11">
        <v>115.926</v>
      </c>
      <c r="X3787" s="11">
        <v>79.084999999999994</v>
      </c>
      <c r="Y3787" s="11">
        <v>45.081000000000003</v>
      </c>
      <c r="Z3787" s="11">
        <v>18.844000000000001</v>
      </c>
      <c r="AA3787" s="11">
        <v>4.9320000000000004</v>
      </c>
      <c r="AB3787" s="11">
        <v>0.60399999999999998</v>
      </c>
      <c r="AC3787" s="11">
        <v>3.9E-2</v>
      </c>
    </row>
    <row r="3788" spans="1:29" ht="11.5" hidden="1">
      <c r="A3788" s="15">
        <v>3771</v>
      </c>
      <c r="B3788" s="13" t="s">
        <v>1059</v>
      </c>
      <c r="C3788" s="21" t="s">
        <v>1320</v>
      </c>
      <c r="D3788" s="12"/>
      <c r="E3788" s="12">
        <v>756</v>
      </c>
      <c r="F3788" s="13" t="s">
        <v>1110</v>
      </c>
      <c r="G3788" s="12">
        <v>926</v>
      </c>
      <c r="H3788" s="12">
        <v>1975</v>
      </c>
      <c r="I3788" s="11">
        <v>211.578</v>
      </c>
      <c r="J3788" s="11">
        <v>244.11199999999999</v>
      </c>
      <c r="K3788" s="11">
        <v>244.66300000000001</v>
      </c>
      <c r="L3788" s="11">
        <v>229.96299999999999</v>
      </c>
      <c r="M3788" s="11">
        <v>237.881</v>
      </c>
      <c r="N3788" s="11">
        <v>259.91199999999998</v>
      </c>
      <c r="O3788" s="11">
        <v>239.88499999999999</v>
      </c>
      <c r="P3788" s="11">
        <v>208.59299999999999</v>
      </c>
      <c r="Q3788" s="11">
        <v>200.11799999999999</v>
      </c>
      <c r="R3788" s="11">
        <v>193.63200000000001</v>
      </c>
      <c r="S3788" s="11">
        <v>187.773</v>
      </c>
      <c r="T3788" s="11">
        <v>151.596</v>
      </c>
      <c r="U3788" s="11">
        <v>167.86</v>
      </c>
      <c r="V3788" s="11">
        <v>158.26499999999999</v>
      </c>
      <c r="W3788" s="11">
        <v>132.06700000000001</v>
      </c>
      <c r="X3788" s="11">
        <v>94.403999999999996</v>
      </c>
      <c r="Y3788" s="11">
        <v>54.098999999999997</v>
      </c>
      <c r="Z3788" s="11">
        <v>23.026</v>
      </c>
      <c r="AA3788" s="11">
        <v>6.3170000000000002</v>
      </c>
      <c r="AB3788" s="11">
        <v>0.93100000000000005</v>
      </c>
      <c r="AC3788" s="11">
        <v>5.8000000000000003E-2</v>
      </c>
    </row>
    <row r="3789" spans="1:29" ht="11.5" hidden="1">
      <c r="A3789" s="15">
        <v>3772</v>
      </c>
      <c r="B3789" s="13" t="s">
        <v>1059</v>
      </c>
      <c r="C3789" s="21" t="s">
        <v>1320</v>
      </c>
      <c r="D3789" s="12"/>
      <c r="E3789" s="12">
        <v>756</v>
      </c>
      <c r="F3789" s="13" t="s">
        <v>1110</v>
      </c>
      <c r="G3789" s="12">
        <v>926</v>
      </c>
      <c r="H3789" s="12">
        <v>1980</v>
      </c>
      <c r="I3789" s="11">
        <v>173.041</v>
      </c>
      <c r="J3789" s="11">
        <v>201.47399999999999</v>
      </c>
      <c r="K3789" s="11">
        <v>238.68100000000001</v>
      </c>
      <c r="L3789" s="11">
        <v>243.19900000000001</v>
      </c>
      <c r="M3789" s="11">
        <v>230.286</v>
      </c>
      <c r="N3789" s="11">
        <v>233.71700000000001</v>
      </c>
      <c r="O3789" s="11">
        <v>248.62899999999999</v>
      </c>
      <c r="P3789" s="11">
        <v>229.464</v>
      </c>
      <c r="Q3789" s="11">
        <v>200.755</v>
      </c>
      <c r="R3789" s="11">
        <v>193.62</v>
      </c>
      <c r="S3789" s="11">
        <v>187.648</v>
      </c>
      <c r="T3789" s="11">
        <v>180.958</v>
      </c>
      <c r="U3789" s="11">
        <v>144.84100000000001</v>
      </c>
      <c r="V3789" s="11">
        <v>157.934</v>
      </c>
      <c r="W3789" s="11">
        <v>143.32</v>
      </c>
      <c r="X3789" s="11">
        <v>110.886</v>
      </c>
      <c r="Y3789" s="11">
        <v>68.289000000000001</v>
      </c>
      <c r="Z3789" s="11">
        <v>30.15</v>
      </c>
      <c r="AA3789" s="11">
        <v>8.6969999999999992</v>
      </c>
      <c r="AB3789" s="11">
        <v>1.3819999999999999</v>
      </c>
      <c r="AC3789" s="11">
        <v>0.10299999999999999</v>
      </c>
    </row>
    <row r="3790" spans="1:29" ht="11.5" hidden="1">
      <c r="A3790" s="15">
        <v>3773</v>
      </c>
      <c r="B3790" s="13" t="s">
        <v>1059</v>
      </c>
      <c r="C3790" s="21" t="s">
        <v>1320</v>
      </c>
      <c r="D3790" s="12"/>
      <c r="E3790" s="12">
        <v>756</v>
      </c>
      <c r="F3790" s="13" t="s">
        <v>1110</v>
      </c>
      <c r="G3790" s="12">
        <v>926</v>
      </c>
      <c r="H3790" s="12">
        <v>1985</v>
      </c>
      <c r="I3790" s="11">
        <v>179.05500000000001</v>
      </c>
      <c r="J3790" s="11">
        <v>176.459</v>
      </c>
      <c r="K3790" s="11">
        <v>202.93600000000001</v>
      </c>
      <c r="L3790" s="11">
        <v>241.214</v>
      </c>
      <c r="M3790" s="11">
        <v>251.803</v>
      </c>
      <c r="N3790" s="11">
        <v>242.68899999999999</v>
      </c>
      <c r="O3790" s="11">
        <v>239.881</v>
      </c>
      <c r="P3790" s="11">
        <v>250.17</v>
      </c>
      <c r="Q3790" s="11">
        <v>229.357</v>
      </c>
      <c r="R3790" s="11">
        <v>199.01300000000001</v>
      </c>
      <c r="S3790" s="11">
        <v>190.16499999999999</v>
      </c>
      <c r="T3790" s="11">
        <v>182.39599999999999</v>
      </c>
      <c r="U3790" s="11">
        <v>173.78700000000001</v>
      </c>
      <c r="V3790" s="11">
        <v>137.25399999999999</v>
      </c>
      <c r="W3790" s="11">
        <v>145.16800000000001</v>
      </c>
      <c r="X3790" s="11">
        <v>122.70099999999999</v>
      </c>
      <c r="Y3790" s="11">
        <v>82.289000000000001</v>
      </c>
      <c r="Z3790" s="11">
        <v>39.655999999999999</v>
      </c>
      <c r="AA3790" s="11">
        <v>11.86</v>
      </c>
      <c r="AB3790" s="11">
        <v>1.9419999999999999</v>
      </c>
      <c r="AC3790" s="11">
        <v>0.157</v>
      </c>
    </row>
    <row r="3791" spans="1:29" ht="11.5" hidden="1">
      <c r="A3791" s="15">
        <v>3774</v>
      </c>
      <c r="B3791" s="13" t="s">
        <v>1059</v>
      </c>
      <c r="C3791" s="21" t="s">
        <v>1320</v>
      </c>
      <c r="D3791" s="12"/>
      <c r="E3791" s="12">
        <v>756</v>
      </c>
      <c r="F3791" s="13" t="s">
        <v>1110</v>
      </c>
      <c r="G3791" s="12">
        <v>926</v>
      </c>
      <c r="H3791" s="12">
        <v>1990</v>
      </c>
      <c r="I3791" s="11">
        <v>187.69800000000001</v>
      </c>
      <c r="J3791" s="11">
        <v>184.83600000000001</v>
      </c>
      <c r="K3791" s="11">
        <v>181.369</v>
      </c>
      <c r="L3791" s="11">
        <v>210.50700000000001</v>
      </c>
      <c r="M3791" s="11">
        <v>253.51</v>
      </c>
      <c r="N3791" s="11">
        <v>269.45699999999999</v>
      </c>
      <c r="O3791" s="11">
        <v>255.29599999999999</v>
      </c>
      <c r="P3791" s="11">
        <v>245.34800000000001</v>
      </c>
      <c r="Q3791" s="11">
        <v>251.53700000000001</v>
      </c>
      <c r="R3791" s="11">
        <v>228.119</v>
      </c>
      <c r="S3791" s="11">
        <v>195.709</v>
      </c>
      <c r="T3791" s="11">
        <v>183.87799999999999</v>
      </c>
      <c r="U3791" s="11">
        <v>174.21700000000001</v>
      </c>
      <c r="V3791" s="11">
        <v>164.27500000000001</v>
      </c>
      <c r="W3791" s="11">
        <v>126.846</v>
      </c>
      <c r="X3791" s="11">
        <v>126.758</v>
      </c>
      <c r="Y3791" s="11">
        <v>95.11</v>
      </c>
      <c r="Z3791" s="11">
        <v>50.817</v>
      </c>
      <c r="AA3791" s="11">
        <v>16.905999999999999</v>
      </c>
      <c r="AB3791" s="11">
        <v>2.9079999999999999</v>
      </c>
      <c r="AC3791" s="11">
        <v>0.23799999999999999</v>
      </c>
    </row>
    <row r="3792" spans="1:29" ht="11.5" hidden="1">
      <c r="A3792" s="15">
        <v>3775</v>
      </c>
      <c r="B3792" s="13" t="s">
        <v>1059</v>
      </c>
      <c r="C3792" s="21" t="s">
        <v>1320</v>
      </c>
      <c r="D3792" s="12"/>
      <c r="E3792" s="12">
        <v>756</v>
      </c>
      <c r="F3792" s="13" t="s">
        <v>1110</v>
      </c>
      <c r="G3792" s="12">
        <v>926</v>
      </c>
      <c r="H3792" s="12">
        <v>1995</v>
      </c>
      <c r="I3792" s="11">
        <v>206.11099999999999</v>
      </c>
      <c r="J3792" s="11">
        <v>199.881</v>
      </c>
      <c r="K3792" s="11">
        <v>194.666</v>
      </c>
      <c r="L3792" s="11">
        <v>192.68799999999999</v>
      </c>
      <c r="M3792" s="11">
        <v>228.04499999999999</v>
      </c>
      <c r="N3792" s="11">
        <v>284.27600000000001</v>
      </c>
      <c r="O3792" s="11">
        <v>298.048</v>
      </c>
      <c r="P3792" s="11">
        <v>268.767</v>
      </c>
      <c r="Q3792" s="11">
        <v>249.88399999999999</v>
      </c>
      <c r="R3792" s="11">
        <v>250.41200000000001</v>
      </c>
      <c r="S3792" s="11">
        <v>223.67099999999999</v>
      </c>
      <c r="T3792" s="11">
        <v>187.86600000000001</v>
      </c>
      <c r="U3792" s="11">
        <v>175.26599999999999</v>
      </c>
      <c r="V3792" s="11">
        <v>164.619</v>
      </c>
      <c r="W3792" s="11">
        <v>153.107</v>
      </c>
      <c r="X3792" s="11">
        <v>112.358</v>
      </c>
      <c r="Y3792" s="11">
        <v>101.78400000000001</v>
      </c>
      <c r="Z3792" s="11">
        <v>60.715000000000003</v>
      </c>
      <c r="AA3792" s="11">
        <v>22.263999999999999</v>
      </c>
      <c r="AB3792" s="11">
        <v>4.2190000000000003</v>
      </c>
      <c r="AC3792" s="11">
        <v>0.35399999999999998</v>
      </c>
    </row>
    <row r="3793" spans="1:29" ht="11.5" hidden="1">
      <c r="A3793" s="15">
        <v>3776</v>
      </c>
      <c r="B3793" s="13" t="s">
        <v>1059</v>
      </c>
      <c r="C3793" s="21" t="s">
        <v>1320</v>
      </c>
      <c r="D3793" s="12"/>
      <c r="E3793" s="12">
        <v>756</v>
      </c>
      <c r="F3793" s="13" t="s">
        <v>1110</v>
      </c>
      <c r="G3793" s="12">
        <v>926</v>
      </c>
      <c r="H3793" s="12">
        <v>2000</v>
      </c>
      <c r="I3793" s="11">
        <v>194.88300000000001</v>
      </c>
      <c r="J3793" s="11">
        <v>206.84100000000001</v>
      </c>
      <c r="K3793" s="11">
        <v>203.97499999999999</v>
      </c>
      <c r="L3793" s="11">
        <v>200.68799999999999</v>
      </c>
      <c r="M3793" s="11">
        <v>204.017</v>
      </c>
      <c r="N3793" s="11">
        <v>244.066</v>
      </c>
      <c r="O3793" s="11">
        <v>295.51499999999999</v>
      </c>
      <c r="P3793" s="11">
        <v>300.68400000000003</v>
      </c>
      <c r="Q3793" s="11">
        <v>267.863</v>
      </c>
      <c r="R3793" s="11">
        <v>247.065</v>
      </c>
      <c r="S3793" s="11">
        <v>244.333</v>
      </c>
      <c r="T3793" s="11">
        <v>215.22800000000001</v>
      </c>
      <c r="U3793" s="11">
        <v>178.86600000000001</v>
      </c>
      <c r="V3793" s="11">
        <v>166.43199999999999</v>
      </c>
      <c r="W3793" s="11">
        <v>154.273</v>
      </c>
      <c r="X3793" s="11">
        <v>136.55000000000001</v>
      </c>
      <c r="Y3793" s="11">
        <v>91.63</v>
      </c>
      <c r="Z3793" s="11">
        <v>67.186999999999998</v>
      </c>
      <c r="AA3793" s="11">
        <v>27.3</v>
      </c>
      <c r="AB3793" s="11">
        <v>5.5540000000000003</v>
      </c>
      <c r="AC3793" s="11">
        <v>0.496</v>
      </c>
    </row>
    <row r="3794" spans="1:29" ht="11.5" hidden="1">
      <c r="A3794" s="15">
        <v>3777</v>
      </c>
      <c r="B3794" s="13" t="s">
        <v>1059</v>
      </c>
      <c r="C3794" s="21" t="s">
        <v>1320</v>
      </c>
      <c r="D3794" s="12"/>
      <c r="E3794" s="12">
        <v>756</v>
      </c>
      <c r="F3794" s="13" t="s">
        <v>1110</v>
      </c>
      <c r="G3794" s="12">
        <v>926</v>
      </c>
      <c r="H3794" s="12">
        <v>2005</v>
      </c>
      <c r="I3794" s="11">
        <v>177.21899999999999</v>
      </c>
      <c r="J3794" s="11">
        <v>195.465</v>
      </c>
      <c r="K3794" s="11">
        <v>212.39699999999999</v>
      </c>
      <c r="L3794" s="11">
        <v>211.1</v>
      </c>
      <c r="M3794" s="11">
        <v>218.69900000000001</v>
      </c>
      <c r="N3794" s="11">
        <v>233.22399999999999</v>
      </c>
      <c r="O3794" s="11">
        <v>267.65699999999998</v>
      </c>
      <c r="P3794" s="11">
        <v>308.37200000000001</v>
      </c>
      <c r="Q3794" s="11">
        <v>306.76</v>
      </c>
      <c r="R3794" s="11">
        <v>270.15300000000002</v>
      </c>
      <c r="S3794" s="11">
        <v>244.28</v>
      </c>
      <c r="T3794" s="11">
        <v>238.00200000000001</v>
      </c>
      <c r="U3794" s="11">
        <v>206.23</v>
      </c>
      <c r="V3794" s="11">
        <v>170.1</v>
      </c>
      <c r="W3794" s="11">
        <v>156.43299999999999</v>
      </c>
      <c r="X3794" s="11">
        <v>140.358</v>
      </c>
      <c r="Y3794" s="11">
        <v>111.994</v>
      </c>
      <c r="Z3794" s="11">
        <v>62.503</v>
      </c>
      <c r="AA3794" s="11">
        <v>31.867000000000001</v>
      </c>
      <c r="AB3794" s="11">
        <v>7.3019999999999996</v>
      </c>
      <c r="AC3794" s="11">
        <v>0.70299999999999996</v>
      </c>
    </row>
    <row r="3795" spans="1:29" ht="11.5" hidden="1">
      <c r="A3795" s="15">
        <v>3778</v>
      </c>
      <c r="B3795" s="13" t="s">
        <v>1059</v>
      </c>
      <c r="C3795" s="21" t="s">
        <v>1320</v>
      </c>
      <c r="D3795" s="12"/>
      <c r="E3795" s="12">
        <v>756</v>
      </c>
      <c r="F3795" s="13" t="s">
        <v>1110</v>
      </c>
      <c r="G3795" s="12">
        <v>926</v>
      </c>
      <c r="H3795" s="12">
        <v>2010</v>
      </c>
      <c r="I3795" s="11">
        <v>185.80600000000001</v>
      </c>
      <c r="J3795" s="11">
        <v>183.37299999999999</v>
      </c>
      <c r="K3795" s="11">
        <v>201.23</v>
      </c>
      <c r="L3795" s="11">
        <v>221.876</v>
      </c>
      <c r="M3795" s="11">
        <v>233.92599999999999</v>
      </c>
      <c r="N3795" s="11">
        <v>254.97900000000001</v>
      </c>
      <c r="O3795" s="11">
        <v>262.25</v>
      </c>
      <c r="P3795" s="11">
        <v>281.49099999999999</v>
      </c>
      <c r="Q3795" s="11">
        <v>319.59399999999999</v>
      </c>
      <c r="R3795" s="11">
        <v>317.47800000000001</v>
      </c>
      <c r="S3795" s="11">
        <v>273.51299999999998</v>
      </c>
      <c r="T3795" s="11">
        <v>240.57599999999999</v>
      </c>
      <c r="U3795" s="11">
        <v>234.29900000000001</v>
      </c>
      <c r="V3795" s="11">
        <v>202.279</v>
      </c>
      <c r="W3795" s="11">
        <v>162.17599999999999</v>
      </c>
      <c r="X3795" s="11">
        <v>143.898</v>
      </c>
      <c r="Y3795" s="11">
        <v>122.931</v>
      </c>
      <c r="Z3795" s="11">
        <v>79.400999999999996</v>
      </c>
      <c r="AA3795" s="11">
        <v>31.971</v>
      </c>
      <c r="AB3795" s="11">
        <v>9.6300000000000008</v>
      </c>
      <c r="AC3795" s="11">
        <v>1.0009999999999999</v>
      </c>
    </row>
    <row r="3796" spans="1:29" ht="11.5" hidden="1">
      <c r="A3796" s="15">
        <v>3779</v>
      </c>
      <c r="B3796" s="13" t="s">
        <v>1059</v>
      </c>
      <c r="C3796" s="21" t="s">
        <v>1320</v>
      </c>
      <c r="D3796" s="12"/>
      <c r="E3796" s="12">
        <v>756</v>
      </c>
      <c r="F3796" s="13" t="s">
        <v>1110</v>
      </c>
      <c r="G3796" s="12">
        <v>926</v>
      </c>
      <c r="H3796" s="12">
        <v>2015</v>
      </c>
      <c r="I3796" s="11">
        <v>207.22800000000001</v>
      </c>
      <c r="J3796" s="11">
        <v>196.84299999999999</v>
      </c>
      <c r="K3796" s="11">
        <v>193.21799999999999</v>
      </c>
      <c r="L3796" s="11">
        <v>211.50200000000001</v>
      </c>
      <c r="M3796" s="11">
        <v>249.68899999999999</v>
      </c>
      <c r="N3796" s="11">
        <v>278.36099999999999</v>
      </c>
      <c r="O3796" s="11">
        <v>298.08800000000002</v>
      </c>
      <c r="P3796" s="11">
        <v>276.52100000000002</v>
      </c>
      <c r="Q3796" s="11">
        <v>292.45400000000001</v>
      </c>
      <c r="R3796" s="11">
        <v>334.00200000000001</v>
      </c>
      <c r="S3796" s="11">
        <v>321.154</v>
      </c>
      <c r="T3796" s="11">
        <v>268.81900000000002</v>
      </c>
      <c r="U3796" s="11">
        <v>231.21700000000001</v>
      </c>
      <c r="V3796" s="11">
        <v>228.59399999999999</v>
      </c>
      <c r="W3796" s="11">
        <v>191.46899999999999</v>
      </c>
      <c r="X3796" s="11">
        <v>150.232</v>
      </c>
      <c r="Y3796" s="11">
        <v>120.979</v>
      </c>
      <c r="Z3796" s="11">
        <v>88.614000000000004</v>
      </c>
      <c r="AA3796" s="11">
        <v>40.817999999999998</v>
      </c>
      <c r="AB3796" s="11">
        <v>9.4499999999999993</v>
      </c>
      <c r="AC3796" s="11">
        <v>1.3340000000000001</v>
      </c>
    </row>
    <row r="3797" spans="1:29" ht="11.5" hidden="1">
      <c r="A3797" s="15">
        <v>3780</v>
      </c>
      <c r="B3797" s="13" t="s">
        <v>1059</v>
      </c>
      <c r="C3797" s="21" t="s">
        <v>1320</v>
      </c>
      <c r="D3797" s="12"/>
      <c r="E3797" s="12">
        <v>756</v>
      </c>
      <c r="F3797" s="13" t="s">
        <v>1110</v>
      </c>
      <c r="G3797" s="12">
        <v>926</v>
      </c>
      <c r="H3797" s="12">
        <v>2020</v>
      </c>
      <c r="I3797" s="11">
        <v>220.54900000000001</v>
      </c>
      <c r="J3797" s="11">
        <v>210.68</v>
      </c>
      <c r="K3797" s="11">
        <v>199.672</v>
      </c>
      <c r="L3797" s="11">
        <v>208.40700000000001</v>
      </c>
      <c r="M3797" s="11">
        <v>237.94</v>
      </c>
      <c r="N3797" s="11">
        <v>274.08300000000003</v>
      </c>
      <c r="O3797" s="11">
        <v>295.99599999999998</v>
      </c>
      <c r="P3797" s="11">
        <v>309.61799999999999</v>
      </c>
      <c r="Q3797" s="11">
        <v>283.60700000000003</v>
      </c>
      <c r="R3797" s="11">
        <v>296.21600000000001</v>
      </c>
      <c r="S3797" s="11">
        <v>334.88299999999998</v>
      </c>
      <c r="T3797" s="11">
        <v>319.584</v>
      </c>
      <c r="U3797" s="11">
        <v>265.42599999999999</v>
      </c>
      <c r="V3797" s="11">
        <v>225.857</v>
      </c>
      <c r="W3797" s="11">
        <v>219.57599999999999</v>
      </c>
      <c r="X3797" s="11">
        <v>178.53100000000001</v>
      </c>
      <c r="Y3797" s="11">
        <v>130.571</v>
      </c>
      <c r="Z3797" s="11">
        <v>89.061000000000007</v>
      </c>
      <c r="AA3797" s="11">
        <v>46.95</v>
      </c>
      <c r="AB3797" s="11">
        <v>12.378</v>
      </c>
      <c r="AC3797" s="11">
        <v>1.385</v>
      </c>
    </row>
    <row r="3798" spans="1:29" ht="11.5" hidden="1">
      <c r="A3798" s="20">
        <v>3781</v>
      </c>
      <c r="B3798" s="18" t="s">
        <v>1059</v>
      </c>
      <c r="C3798" s="19" t="s">
        <v>1321</v>
      </c>
      <c r="D3798" s="17"/>
      <c r="E3798" s="17">
        <v>918</v>
      </c>
      <c r="F3798" s="18" t="s">
        <v>1276</v>
      </c>
      <c r="G3798" s="17">
        <v>1829</v>
      </c>
      <c r="H3798" s="17">
        <v>1950</v>
      </c>
      <c r="I3798" s="16">
        <v>9230.1820000000007</v>
      </c>
      <c r="J3798" s="16">
        <v>7389.5140000000001</v>
      </c>
      <c r="K3798" s="16">
        <v>6241.7690000000002</v>
      </c>
      <c r="L3798" s="16">
        <v>6086.3739999999998</v>
      </c>
      <c r="M3798" s="16">
        <v>6705.8450000000003</v>
      </c>
      <c r="N3798" s="16">
        <v>7031.5929999999998</v>
      </c>
      <c r="O3798" s="16">
        <v>6622.2740000000003</v>
      </c>
      <c r="P3798" s="16">
        <v>6291.7340000000004</v>
      </c>
      <c r="Q3798" s="16">
        <v>5767.1080000000002</v>
      </c>
      <c r="R3798" s="16">
        <v>5109.1760000000004</v>
      </c>
      <c r="S3798" s="16">
        <v>4668.7529999999997</v>
      </c>
      <c r="T3798" s="16">
        <v>4130.1790000000001</v>
      </c>
      <c r="U3798" s="16">
        <v>3621.24</v>
      </c>
      <c r="V3798" s="16">
        <v>3069.5819999999999</v>
      </c>
      <c r="W3798" s="16">
        <v>2015.0920000000001</v>
      </c>
      <c r="X3798" s="16">
        <v>1285.4960000000001</v>
      </c>
      <c r="Y3798" s="16">
        <v>616.14499999999998</v>
      </c>
      <c r="Z3798" s="16">
        <v>325.59500000000003</v>
      </c>
      <c r="AA3798" s="16">
        <v>126.905</v>
      </c>
      <c r="AB3798" s="16">
        <v>32.749000000000002</v>
      </c>
      <c r="AC3798" s="16">
        <v>5.202</v>
      </c>
    </row>
    <row r="3799" spans="1:29" ht="11.5" hidden="1">
      <c r="A3799" s="20">
        <v>3782</v>
      </c>
      <c r="B3799" s="18" t="s">
        <v>1059</v>
      </c>
      <c r="C3799" s="19" t="s">
        <v>1321</v>
      </c>
      <c r="D3799" s="17"/>
      <c r="E3799" s="17">
        <v>918</v>
      </c>
      <c r="F3799" s="18" t="s">
        <v>1276</v>
      </c>
      <c r="G3799" s="17">
        <v>1829</v>
      </c>
      <c r="H3799" s="17">
        <v>1955</v>
      </c>
      <c r="I3799" s="16">
        <v>10387.833000000001</v>
      </c>
      <c r="J3799" s="16">
        <v>9251.2980000000007</v>
      </c>
      <c r="K3799" s="16">
        <v>7474.7709999999997</v>
      </c>
      <c r="L3799" s="16">
        <v>6246.2460000000001</v>
      </c>
      <c r="M3799" s="16">
        <v>6123.84</v>
      </c>
      <c r="N3799" s="16">
        <v>6728.1210000000001</v>
      </c>
      <c r="O3799" s="16">
        <v>7063.4989999999998</v>
      </c>
      <c r="P3799" s="16">
        <v>6621.348</v>
      </c>
      <c r="Q3799" s="16">
        <v>6231.3040000000001</v>
      </c>
      <c r="R3799" s="16">
        <v>5502.6980000000003</v>
      </c>
      <c r="S3799" s="16">
        <v>5278.5280000000002</v>
      </c>
      <c r="T3799" s="16">
        <v>4460.7299999999996</v>
      </c>
      <c r="U3799" s="16">
        <v>3988.0610000000001</v>
      </c>
      <c r="V3799" s="16">
        <v>3342.627</v>
      </c>
      <c r="W3799" s="16">
        <v>2524.9430000000002</v>
      </c>
      <c r="X3799" s="16">
        <v>1561.7570000000001</v>
      </c>
      <c r="Y3799" s="16">
        <v>892.27300000000002</v>
      </c>
      <c r="Z3799" s="16">
        <v>320.07299999999998</v>
      </c>
      <c r="AA3799" s="16">
        <v>121.77</v>
      </c>
      <c r="AB3799" s="16">
        <v>30.736999999999998</v>
      </c>
      <c r="AC3799" s="16">
        <v>5.0979999999999999</v>
      </c>
    </row>
    <row r="3800" spans="1:29" ht="11.5" hidden="1">
      <c r="A3800" s="20">
        <v>3783</v>
      </c>
      <c r="B3800" s="18" t="s">
        <v>1059</v>
      </c>
      <c r="C3800" s="19" t="s">
        <v>1321</v>
      </c>
      <c r="D3800" s="17"/>
      <c r="E3800" s="17">
        <v>918</v>
      </c>
      <c r="F3800" s="18" t="s">
        <v>1276</v>
      </c>
      <c r="G3800" s="17">
        <v>1829</v>
      </c>
      <c r="H3800" s="17">
        <v>1960</v>
      </c>
      <c r="I3800" s="16">
        <v>11240.093999999999</v>
      </c>
      <c r="J3800" s="16">
        <v>10442.306</v>
      </c>
      <c r="K3800" s="16">
        <v>9321.8490000000002</v>
      </c>
      <c r="L3800" s="16">
        <v>7444.049</v>
      </c>
      <c r="M3800" s="16">
        <v>6381.0190000000002</v>
      </c>
      <c r="N3800" s="16">
        <v>6249.2290000000003</v>
      </c>
      <c r="O3800" s="16">
        <v>6833.5360000000001</v>
      </c>
      <c r="P3800" s="16">
        <v>7093.1080000000002</v>
      </c>
      <c r="Q3800" s="16">
        <v>6576.777</v>
      </c>
      <c r="R3800" s="16">
        <v>6187.4809999999998</v>
      </c>
      <c r="S3800" s="16">
        <v>5700.5230000000001</v>
      </c>
      <c r="T3800" s="16">
        <v>5159.71</v>
      </c>
      <c r="U3800" s="16">
        <v>4300.0129999999999</v>
      </c>
      <c r="V3800" s="16">
        <v>3639.248</v>
      </c>
      <c r="W3800" s="16">
        <v>2800.88</v>
      </c>
      <c r="X3800" s="16">
        <v>2012.1610000000001</v>
      </c>
      <c r="Y3800" s="16">
        <v>1069.9000000000001</v>
      </c>
      <c r="Z3800" s="16">
        <v>469.072</v>
      </c>
      <c r="AA3800" s="16">
        <v>119.69199999999999</v>
      </c>
      <c r="AB3800" s="16">
        <v>29.193000000000001</v>
      </c>
      <c r="AC3800" s="16">
        <v>4.5890000000000004</v>
      </c>
    </row>
    <row r="3801" spans="1:29" ht="11.5" hidden="1">
      <c r="A3801" s="20">
        <v>3784</v>
      </c>
      <c r="B3801" s="18" t="s">
        <v>1059</v>
      </c>
      <c r="C3801" s="19" t="s">
        <v>1321</v>
      </c>
      <c r="D3801" s="17"/>
      <c r="E3801" s="17">
        <v>918</v>
      </c>
      <c r="F3801" s="18" t="s">
        <v>1276</v>
      </c>
      <c r="G3801" s="17">
        <v>1829</v>
      </c>
      <c r="H3801" s="17">
        <v>1965</v>
      </c>
      <c r="I3801" s="16">
        <v>10776.436</v>
      </c>
      <c r="J3801" s="16">
        <v>11308.192999999999</v>
      </c>
      <c r="K3801" s="16">
        <v>10504.242</v>
      </c>
      <c r="L3801" s="16">
        <v>9391.5889999999999</v>
      </c>
      <c r="M3801" s="16">
        <v>7659.9459999999999</v>
      </c>
      <c r="N3801" s="16">
        <v>6468.9709999999995</v>
      </c>
      <c r="O3801" s="16">
        <v>6299.3130000000001</v>
      </c>
      <c r="P3801" s="16">
        <v>6832.2820000000002</v>
      </c>
      <c r="Q3801" s="16">
        <v>7049.9780000000001</v>
      </c>
      <c r="R3801" s="16">
        <v>6488.2209999999995</v>
      </c>
      <c r="S3801" s="16">
        <v>6010.2169999999996</v>
      </c>
      <c r="T3801" s="16">
        <v>5602.3720000000003</v>
      </c>
      <c r="U3801" s="16">
        <v>4807.0630000000001</v>
      </c>
      <c r="V3801" s="16">
        <v>3946.3220000000001</v>
      </c>
      <c r="W3801" s="16">
        <v>3211.7719999999999</v>
      </c>
      <c r="X3801" s="16">
        <v>2271.779</v>
      </c>
      <c r="Y3801" s="16">
        <v>1368.8869999999999</v>
      </c>
      <c r="Z3801" s="16">
        <v>571.71100000000001</v>
      </c>
      <c r="AA3801" s="16">
        <v>177.09299999999999</v>
      </c>
      <c r="AB3801" s="16">
        <v>28.625</v>
      </c>
      <c r="AC3801" s="16">
        <v>4.2050000000000001</v>
      </c>
    </row>
    <row r="3802" spans="1:29" ht="11.5" hidden="1">
      <c r="A3802" s="20">
        <v>3785</v>
      </c>
      <c r="B3802" s="18" t="s">
        <v>1059</v>
      </c>
      <c r="C3802" s="19" t="s">
        <v>1321</v>
      </c>
      <c r="D3802" s="17"/>
      <c r="E3802" s="17">
        <v>918</v>
      </c>
      <c r="F3802" s="18" t="s">
        <v>1276</v>
      </c>
      <c r="G3802" s="17">
        <v>1829</v>
      </c>
      <c r="H3802" s="17">
        <v>1970</v>
      </c>
      <c r="I3802" s="16">
        <v>9535.2819999999992</v>
      </c>
      <c r="J3802" s="16">
        <v>10995.075999999999</v>
      </c>
      <c r="K3802" s="16">
        <v>11378.03</v>
      </c>
      <c r="L3802" s="16">
        <v>10592.402</v>
      </c>
      <c r="M3802" s="16">
        <v>9526.6769999999997</v>
      </c>
      <c r="N3802" s="16">
        <v>7719.1980000000003</v>
      </c>
      <c r="O3802" s="16">
        <v>6565.2820000000002</v>
      </c>
      <c r="P3802" s="16">
        <v>6329.5910000000003</v>
      </c>
      <c r="Q3802" s="16">
        <v>6809.4489999999996</v>
      </c>
      <c r="R3802" s="16">
        <v>6962.4290000000001</v>
      </c>
      <c r="S3802" s="16">
        <v>6335.0230000000001</v>
      </c>
      <c r="T3802" s="16">
        <v>5840.9459999999999</v>
      </c>
      <c r="U3802" s="16">
        <v>5232.0039999999999</v>
      </c>
      <c r="V3802" s="16">
        <v>4502.7330000000002</v>
      </c>
      <c r="W3802" s="16">
        <v>3472.902</v>
      </c>
      <c r="X3802" s="16">
        <v>2592.7579999999998</v>
      </c>
      <c r="Y3802" s="16">
        <v>1618.5519999999999</v>
      </c>
      <c r="Z3802" s="16">
        <v>757.08199999999999</v>
      </c>
      <c r="AA3802" s="16">
        <v>224.97800000000001</v>
      </c>
      <c r="AB3802" s="16">
        <v>44.164000000000001</v>
      </c>
      <c r="AC3802" s="16">
        <v>4.3029999999999999</v>
      </c>
    </row>
    <row r="3803" spans="1:29" ht="11.5" hidden="1">
      <c r="A3803" s="20">
        <v>3786</v>
      </c>
      <c r="B3803" s="18" t="s">
        <v>1059</v>
      </c>
      <c r="C3803" s="19" t="s">
        <v>1321</v>
      </c>
      <c r="D3803" s="17"/>
      <c r="E3803" s="17">
        <v>918</v>
      </c>
      <c r="F3803" s="18" t="s">
        <v>1276</v>
      </c>
      <c r="G3803" s="17">
        <v>1829</v>
      </c>
      <c r="H3803" s="17">
        <v>1975</v>
      </c>
      <c r="I3803" s="16">
        <v>8937.8860000000004</v>
      </c>
      <c r="J3803" s="16">
        <v>9674.3259999999991</v>
      </c>
      <c r="K3803" s="16">
        <v>11142.36</v>
      </c>
      <c r="L3803" s="16">
        <v>11538.628000000001</v>
      </c>
      <c r="M3803" s="16">
        <v>10817.316999999999</v>
      </c>
      <c r="N3803" s="16">
        <v>9713.2870000000003</v>
      </c>
      <c r="O3803" s="16">
        <v>7929.3540000000003</v>
      </c>
      <c r="P3803" s="16">
        <v>6583.6540000000005</v>
      </c>
      <c r="Q3803" s="16">
        <v>6315.9229999999998</v>
      </c>
      <c r="R3803" s="16">
        <v>6726.9809999999998</v>
      </c>
      <c r="S3803" s="16">
        <v>6815.7330000000002</v>
      </c>
      <c r="T3803" s="16">
        <v>6136.6970000000001</v>
      </c>
      <c r="U3803" s="16">
        <v>5515.4589999999998</v>
      </c>
      <c r="V3803" s="16">
        <v>4995.2790000000005</v>
      </c>
      <c r="W3803" s="16">
        <v>3874.1239999999998</v>
      </c>
      <c r="X3803" s="16">
        <v>2900.3890000000001</v>
      </c>
      <c r="Y3803" s="16">
        <v>1971.48</v>
      </c>
      <c r="Z3803" s="16">
        <v>940.71400000000006</v>
      </c>
      <c r="AA3803" s="16">
        <v>319.24400000000003</v>
      </c>
      <c r="AB3803" s="16">
        <v>60.892000000000003</v>
      </c>
      <c r="AC3803" s="16">
        <v>6.9580000000000002</v>
      </c>
    </row>
    <row r="3804" spans="1:29" ht="11.5" hidden="1">
      <c r="A3804" s="20">
        <v>3787</v>
      </c>
      <c r="B3804" s="18" t="s">
        <v>1059</v>
      </c>
      <c r="C3804" s="19" t="s">
        <v>1321</v>
      </c>
      <c r="D3804" s="17"/>
      <c r="E3804" s="17">
        <v>918</v>
      </c>
      <c r="F3804" s="18" t="s">
        <v>1276</v>
      </c>
      <c r="G3804" s="17">
        <v>1829</v>
      </c>
      <c r="H3804" s="17">
        <v>1980</v>
      </c>
      <c r="I3804" s="16">
        <v>8905.4689999999991</v>
      </c>
      <c r="J3804" s="16">
        <v>9032.7829999999994</v>
      </c>
      <c r="K3804" s="16">
        <v>9882.1260000000002</v>
      </c>
      <c r="L3804" s="16">
        <v>11387.333000000001</v>
      </c>
      <c r="M3804" s="16">
        <v>11822.477000000001</v>
      </c>
      <c r="N3804" s="16">
        <v>11015.593000000001</v>
      </c>
      <c r="O3804" s="16">
        <v>9953.9639999999999</v>
      </c>
      <c r="P3804" s="16">
        <v>7933.384</v>
      </c>
      <c r="Q3804" s="16">
        <v>6638.4539999999997</v>
      </c>
      <c r="R3804" s="16">
        <v>6312.5730000000003</v>
      </c>
      <c r="S3804" s="16">
        <v>6693.52</v>
      </c>
      <c r="T3804" s="16">
        <v>6721.3810000000003</v>
      </c>
      <c r="U3804" s="16">
        <v>5946.1570000000002</v>
      </c>
      <c r="V3804" s="16">
        <v>5315.41</v>
      </c>
      <c r="W3804" s="16">
        <v>4469.6710000000003</v>
      </c>
      <c r="X3804" s="16">
        <v>3383.422</v>
      </c>
      <c r="Y3804" s="16">
        <v>2088.2620000000002</v>
      </c>
      <c r="Z3804" s="16">
        <v>1222.248</v>
      </c>
      <c r="AA3804" s="16">
        <v>435.20299999999997</v>
      </c>
      <c r="AB3804" s="16">
        <v>97.531999999999996</v>
      </c>
      <c r="AC3804" s="16">
        <v>11.069000000000001</v>
      </c>
    </row>
    <row r="3805" spans="1:29" ht="11.5" hidden="1">
      <c r="A3805" s="20">
        <v>3788</v>
      </c>
      <c r="B3805" s="18" t="s">
        <v>1059</v>
      </c>
      <c r="C3805" s="19" t="s">
        <v>1321</v>
      </c>
      <c r="D3805" s="17"/>
      <c r="E3805" s="17">
        <v>918</v>
      </c>
      <c r="F3805" s="18" t="s">
        <v>1276</v>
      </c>
      <c r="G3805" s="17">
        <v>1829</v>
      </c>
      <c r="H3805" s="17">
        <v>1985</v>
      </c>
      <c r="I3805" s="16">
        <v>9584.1730000000007</v>
      </c>
      <c r="J3805" s="16">
        <v>9035.4419999999991</v>
      </c>
      <c r="K3805" s="16">
        <v>9280.6110000000008</v>
      </c>
      <c r="L3805" s="16">
        <v>10163.584000000001</v>
      </c>
      <c r="M3805" s="16">
        <v>11628.743</v>
      </c>
      <c r="N3805" s="16">
        <v>11999.706</v>
      </c>
      <c r="O3805" s="16">
        <v>11253.762000000001</v>
      </c>
      <c r="P3805" s="16">
        <v>9933.7389999999996</v>
      </c>
      <c r="Q3805" s="16">
        <v>7972.8990000000003</v>
      </c>
      <c r="R3805" s="16">
        <v>6590.2219999999998</v>
      </c>
      <c r="S3805" s="16">
        <v>6249.8890000000001</v>
      </c>
      <c r="T3805" s="16">
        <v>6537.64</v>
      </c>
      <c r="U3805" s="16">
        <v>6432.2039999999997</v>
      </c>
      <c r="V3805" s="16">
        <v>5676.8180000000002</v>
      </c>
      <c r="W3805" s="16">
        <v>4746.8050000000003</v>
      </c>
      <c r="X3805" s="16">
        <v>3829.922</v>
      </c>
      <c r="Y3805" s="16">
        <v>2558.8870000000002</v>
      </c>
      <c r="Z3805" s="16">
        <v>1326.5250000000001</v>
      </c>
      <c r="AA3805" s="16">
        <v>586.11900000000003</v>
      </c>
      <c r="AB3805" s="16">
        <v>138.994</v>
      </c>
      <c r="AC3805" s="16">
        <v>18.622</v>
      </c>
    </row>
    <row r="3806" spans="1:29" ht="11.5" hidden="1">
      <c r="A3806" s="20">
        <v>3789</v>
      </c>
      <c r="B3806" s="18" t="s">
        <v>1059</v>
      </c>
      <c r="C3806" s="19" t="s">
        <v>1321</v>
      </c>
      <c r="D3806" s="17"/>
      <c r="E3806" s="17">
        <v>918</v>
      </c>
      <c r="F3806" s="18" t="s">
        <v>1276</v>
      </c>
      <c r="G3806" s="17">
        <v>1829</v>
      </c>
      <c r="H3806" s="17">
        <v>1990</v>
      </c>
      <c r="I3806" s="16">
        <v>10340.072</v>
      </c>
      <c r="J3806" s="16">
        <v>9734.1370000000006</v>
      </c>
      <c r="K3806" s="16">
        <v>9404.9750000000004</v>
      </c>
      <c r="L3806" s="16">
        <v>9663.7459999999992</v>
      </c>
      <c r="M3806" s="16">
        <v>10458.995000000001</v>
      </c>
      <c r="N3806" s="16">
        <v>11736.316999999999</v>
      </c>
      <c r="O3806" s="16">
        <v>12276.347</v>
      </c>
      <c r="P3806" s="16">
        <v>11290.379000000001</v>
      </c>
      <c r="Q3806" s="16">
        <v>10060.626</v>
      </c>
      <c r="R3806" s="16">
        <v>7878.8410000000003</v>
      </c>
      <c r="S3806" s="16">
        <v>6533.3180000000002</v>
      </c>
      <c r="T3806" s="16">
        <v>6099.6859999999997</v>
      </c>
      <c r="U3806" s="16">
        <v>6311.5649999999996</v>
      </c>
      <c r="V3806" s="16">
        <v>6133.8109999999997</v>
      </c>
      <c r="W3806" s="16">
        <v>5094.4260000000004</v>
      </c>
      <c r="X3806" s="16">
        <v>4085.3159999999998</v>
      </c>
      <c r="Y3806" s="16">
        <v>2914.0309999999999</v>
      </c>
      <c r="Z3806" s="16">
        <v>1648.58</v>
      </c>
      <c r="AA3806" s="16">
        <v>639.85400000000004</v>
      </c>
      <c r="AB3806" s="16">
        <v>185.13</v>
      </c>
      <c r="AC3806" s="16">
        <v>26.041</v>
      </c>
    </row>
    <row r="3807" spans="1:29" ht="11.5" hidden="1">
      <c r="A3807" s="20">
        <v>3790</v>
      </c>
      <c r="B3807" s="18" t="s">
        <v>1059</v>
      </c>
      <c r="C3807" s="19" t="s">
        <v>1321</v>
      </c>
      <c r="D3807" s="17"/>
      <c r="E3807" s="17">
        <v>918</v>
      </c>
      <c r="F3807" s="18" t="s">
        <v>1276</v>
      </c>
      <c r="G3807" s="17">
        <v>1829</v>
      </c>
      <c r="H3807" s="17">
        <v>1995</v>
      </c>
      <c r="I3807" s="16">
        <v>10725.841</v>
      </c>
      <c r="J3807" s="16">
        <v>10507.436</v>
      </c>
      <c r="K3807" s="16">
        <v>10192.697</v>
      </c>
      <c r="L3807" s="16">
        <v>9850.0059999999994</v>
      </c>
      <c r="M3807" s="16">
        <v>9928.4390000000003</v>
      </c>
      <c r="N3807" s="16">
        <v>10732.406000000001</v>
      </c>
      <c r="O3807" s="16">
        <v>12178.448</v>
      </c>
      <c r="P3807" s="16">
        <v>12393.538</v>
      </c>
      <c r="Q3807" s="16">
        <v>11312.365</v>
      </c>
      <c r="R3807" s="16">
        <v>9879.1710000000003</v>
      </c>
      <c r="S3807" s="16">
        <v>7823.7179999999998</v>
      </c>
      <c r="T3807" s="16">
        <v>6395.9570000000003</v>
      </c>
      <c r="U3807" s="16">
        <v>5899.1549999999997</v>
      </c>
      <c r="V3807" s="16">
        <v>5970.73</v>
      </c>
      <c r="W3807" s="16">
        <v>5487.5990000000002</v>
      </c>
      <c r="X3807" s="16">
        <v>4366.4470000000001</v>
      </c>
      <c r="Y3807" s="16">
        <v>3048.558</v>
      </c>
      <c r="Z3807" s="16">
        <v>1917.037</v>
      </c>
      <c r="AA3807" s="16">
        <v>819.78300000000002</v>
      </c>
      <c r="AB3807" s="16">
        <v>207.76599999999999</v>
      </c>
      <c r="AC3807" s="16">
        <v>35.875</v>
      </c>
    </row>
    <row r="3808" spans="1:29" ht="11.5" hidden="1">
      <c r="A3808" s="20">
        <v>3791</v>
      </c>
      <c r="B3808" s="18" t="s">
        <v>1059</v>
      </c>
      <c r="C3808" s="19" t="s">
        <v>1321</v>
      </c>
      <c r="D3808" s="17"/>
      <c r="E3808" s="17">
        <v>918</v>
      </c>
      <c r="F3808" s="18" t="s">
        <v>1276</v>
      </c>
      <c r="G3808" s="17">
        <v>1829</v>
      </c>
      <c r="H3808" s="17">
        <v>2000</v>
      </c>
      <c r="I3808" s="16">
        <v>10440.31</v>
      </c>
      <c r="J3808" s="16">
        <v>11170.710999999999</v>
      </c>
      <c r="K3808" s="16">
        <v>11122.422</v>
      </c>
      <c r="L3808" s="16">
        <v>10729.127</v>
      </c>
      <c r="M3808" s="16">
        <v>10340.941999999999</v>
      </c>
      <c r="N3808" s="16">
        <v>10547.136</v>
      </c>
      <c r="O3808" s="16">
        <v>11220.352999999999</v>
      </c>
      <c r="P3808" s="16">
        <v>12455.75</v>
      </c>
      <c r="Q3808" s="16">
        <v>12488.16</v>
      </c>
      <c r="R3808" s="16">
        <v>11378.441000000001</v>
      </c>
      <c r="S3808" s="16">
        <v>9980.7180000000008</v>
      </c>
      <c r="T3808" s="16">
        <v>7729.7060000000001</v>
      </c>
      <c r="U3808" s="16">
        <v>6286.5940000000001</v>
      </c>
      <c r="V3808" s="16">
        <v>5664.51</v>
      </c>
      <c r="W3808" s="16">
        <v>5448.6620000000003</v>
      </c>
      <c r="X3808" s="16">
        <v>4795.3109999999997</v>
      </c>
      <c r="Y3808" s="16">
        <v>3439.835</v>
      </c>
      <c r="Z3808" s="16">
        <v>1991.6590000000001</v>
      </c>
      <c r="AA3808" s="16">
        <v>928.33399999999995</v>
      </c>
      <c r="AB3808" s="16">
        <v>252</v>
      </c>
      <c r="AC3808" s="16">
        <v>37.533000000000001</v>
      </c>
    </row>
    <row r="3809" spans="1:29" ht="11.5" hidden="1">
      <c r="A3809" s="20">
        <v>3792</v>
      </c>
      <c r="B3809" s="18" t="s">
        <v>1059</v>
      </c>
      <c r="C3809" s="19" t="s">
        <v>1321</v>
      </c>
      <c r="D3809" s="17"/>
      <c r="E3809" s="17">
        <v>918</v>
      </c>
      <c r="F3809" s="18" t="s">
        <v>1276</v>
      </c>
      <c r="G3809" s="17">
        <v>1829</v>
      </c>
      <c r="H3809" s="17">
        <v>2005</v>
      </c>
      <c r="I3809" s="16">
        <v>10743.599</v>
      </c>
      <c r="J3809" s="16">
        <v>10567.807000000001</v>
      </c>
      <c r="K3809" s="16">
        <v>11550.344999999999</v>
      </c>
      <c r="L3809" s="16">
        <v>11532.715</v>
      </c>
      <c r="M3809" s="16">
        <v>11161.597</v>
      </c>
      <c r="N3809" s="16">
        <v>10738.324000000001</v>
      </c>
      <c r="O3809" s="16">
        <v>10885.737999999999</v>
      </c>
      <c r="P3809" s="16">
        <v>11465.557000000001</v>
      </c>
      <c r="Q3809" s="16">
        <v>12547.414000000001</v>
      </c>
      <c r="R3809" s="16">
        <v>12475.553</v>
      </c>
      <c r="S3809" s="16">
        <v>11337.119000000001</v>
      </c>
      <c r="T3809" s="16">
        <v>9881.2970000000005</v>
      </c>
      <c r="U3809" s="16">
        <v>7564.9539999999997</v>
      </c>
      <c r="V3809" s="16">
        <v>6039.9110000000001</v>
      </c>
      <c r="W3809" s="16">
        <v>5235.9369999999999</v>
      </c>
      <c r="X3809" s="16">
        <v>4743.1270000000004</v>
      </c>
      <c r="Y3809" s="16">
        <v>3693.2</v>
      </c>
      <c r="Z3809" s="16">
        <v>2265.2489999999998</v>
      </c>
      <c r="AA3809" s="16">
        <v>960.36</v>
      </c>
      <c r="AB3809" s="16">
        <v>276.74599999999998</v>
      </c>
      <c r="AC3809" s="16">
        <v>41.558999999999997</v>
      </c>
    </row>
    <row r="3810" spans="1:29" ht="11.5" hidden="1">
      <c r="A3810" s="20">
        <v>3793</v>
      </c>
      <c r="B3810" s="18" t="s">
        <v>1059</v>
      </c>
      <c r="C3810" s="19" t="s">
        <v>1321</v>
      </c>
      <c r="D3810" s="17"/>
      <c r="E3810" s="17">
        <v>918</v>
      </c>
      <c r="F3810" s="18" t="s">
        <v>1276</v>
      </c>
      <c r="G3810" s="17">
        <v>1829</v>
      </c>
      <c r="H3810" s="17">
        <v>2010</v>
      </c>
      <c r="I3810" s="16">
        <v>11130.901</v>
      </c>
      <c r="J3810" s="16">
        <v>10973.33</v>
      </c>
      <c r="K3810" s="16">
        <v>11147.503000000001</v>
      </c>
      <c r="L3810" s="16">
        <v>11891.837</v>
      </c>
      <c r="M3810" s="16">
        <v>11795.012000000001</v>
      </c>
      <c r="N3810" s="16">
        <v>11487.022000000001</v>
      </c>
      <c r="O3810" s="16">
        <v>11083.798000000001</v>
      </c>
      <c r="P3810" s="16">
        <v>11159.606</v>
      </c>
      <c r="Q3810" s="16">
        <v>11574.499</v>
      </c>
      <c r="R3810" s="16">
        <v>12565.6</v>
      </c>
      <c r="S3810" s="16">
        <v>12487.797</v>
      </c>
      <c r="T3810" s="16">
        <v>11257.816000000001</v>
      </c>
      <c r="U3810" s="16">
        <v>9682.0859999999993</v>
      </c>
      <c r="V3810" s="16">
        <v>7295.8869999999997</v>
      </c>
      <c r="W3810" s="16">
        <v>5599.5110000000004</v>
      </c>
      <c r="X3810" s="16">
        <v>4596.7150000000001</v>
      </c>
      <c r="Y3810" s="16">
        <v>3887.134</v>
      </c>
      <c r="Z3810" s="16">
        <v>2540.6689999999999</v>
      </c>
      <c r="AA3810" s="16">
        <v>1157.116</v>
      </c>
      <c r="AB3810" s="16">
        <v>307.30099999999999</v>
      </c>
      <c r="AC3810" s="16">
        <v>48.896999999999998</v>
      </c>
    </row>
    <row r="3811" spans="1:29" ht="11.5" hidden="1">
      <c r="A3811" s="20">
        <v>3794</v>
      </c>
      <c r="B3811" s="18" t="s">
        <v>1059</v>
      </c>
      <c r="C3811" s="19" t="s">
        <v>1321</v>
      </c>
      <c r="D3811" s="17"/>
      <c r="E3811" s="17">
        <v>918</v>
      </c>
      <c r="F3811" s="18" t="s">
        <v>1276</v>
      </c>
      <c r="G3811" s="17">
        <v>1829</v>
      </c>
      <c r="H3811" s="17">
        <v>2015</v>
      </c>
      <c r="I3811" s="16">
        <v>10696.522000000001</v>
      </c>
      <c r="J3811" s="16">
        <v>11225.224</v>
      </c>
      <c r="K3811" s="16">
        <v>11047.871999999999</v>
      </c>
      <c r="L3811" s="16">
        <v>11515.547</v>
      </c>
      <c r="M3811" s="16">
        <v>12516.214</v>
      </c>
      <c r="N3811" s="16">
        <v>12304.782999999999</v>
      </c>
      <c r="O3811" s="16">
        <v>11879.724</v>
      </c>
      <c r="P3811" s="16">
        <v>11317.421</v>
      </c>
      <c r="Q3811" s="16">
        <v>11276.584999999999</v>
      </c>
      <c r="R3811" s="16">
        <v>11569.489</v>
      </c>
      <c r="S3811" s="16">
        <v>12455.76</v>
      </c>
      <c r="T3811" s="16">
        <v>12275.321</v>
      </c>
      <c r="U3811" s="16">
        <v>10939.037</v>
      </c>
      <c r="V3811" s="16">
        <v>9263.973</v>
      </c>
      <c r="W3811" s="16">
        <v>6792.5619999999999</v>
      </c>
      <c r="X3811" s="16">
        <v>4985.6819999999998</v>
      </c>
      <c r="Y3811" s="16">
        <v>3769.7950000000001</v>
      </c>
      <c r="Z3811" s="16">
        <v>2745.6190000000001</v>
      </c>
      <c r="AA3811" s="16">
        <v>1360.6489999999999</v>
      </c>
      <c r="AB3811" s="16">
        <v>394.50599999999997</v>
      </c>
      <c r="AC3811" s="16">
        <v>59.27</v>
      </c>
    </row>
    <row r="3812" spans="1:29" ht="11.5" hidden="1">
      <c r="A3812" s="20">
        <v>3795</v>
      </c>
      <c r="B3812" s="18" t="s">
        <v>1059</v>
      </c>
      <c r="C3812" s="19" t="s">
        <v>1321</v>
      </c>
      <c r="D3812" s="17"/>
      <c r="E3812" s="17">
        <v>918</v>
      </c>
      <c r="F3812" s="18" t="s">
        <v>1276</v>
      </c>
      <c r="G3812" s="17">
        <v>1829</v>
      </c>
      <c r="H3812" s="17">
        <v>2020</v>
      </c>
      <c r="I3812" s="16">
        <v>10596.620999999999</v>
      </c>
      <c r="J3812" s="16">
        <v>10768.118</v>
      </c>
      <c r="K3812" s="16">
        <v>11284.431</v>
      </c>
      <c r="L3812" s="16">
        <v>11383.442999999999</v>
      </c>
      <c r="M3812" s="16">
        <v>12095.111000000001</v>
      </c>
      <c r="N3812" s="16">
        <v>13038.538</v>
      </c>
      <c r="O3812" s="16">
        <v>12664.445</v>
      </c>
      <c r="P3812" s="16">
        <v>12091.084999999999</v>
      </c>
      <c r="Q3812" s="16">
        <v>11418.459000000001</v>
      </c>
      <c r="R3812" s="16">
        <v>11281.957</v>
      </c>
      <c r="S3812" s="16">
        <v>11470.476000000001</v>
      </c>
      <c r="T3812" s="16">
        <v>12223.601000000001</v>
      </c>
      <c r="U3812" s="16">
        <v>11911.045</v>
      </c>
      <c r="V3812" s="16">
        <v>10459.964</v>
      </c>
      <c r="W3812" s="16">
        <v>8637.5380000000005</v>
      </c>
      <c r="X3812" s="16">
        <v>6060.4319999999998</v>
      </c>
      <c r="Y3812" s="16">
        <v>4115.6440000000002</v>
      </c>
      <c r="Z3812" s="16">
        <v>2686.806</v>
      </c>
      <c r="AA3812" s="16">
        <v>1517.575</v>
      </c>
      <c r="AB3812" s="16">
        <v>500.41399999999999</v>
      </c>
      <c r="AC3812" s="16">
        <v>83.418999999999997</v>
      </c>
    </row>
    <row r="3813" spans="1:29" ht="11.5" hidden="1">
      <c r="A3813" s="15">
        <v>3796</v>
      </c>
      <c r="B3813" s="13" t="s">
        <v>1059</v>
      </c>
      <c r="C3813" s="14" t="s">
        <v>1322</v>
      </c>
      <c r="D3813" s="12"/>
      <c r="E3813" s="12">
        <v>124</v>
      </c>
      <c r="F3813" s="13" t="s">
        <v>1110</v>
      </c>
      <c r="G3813" s="12">
        <v>918</v>
      </c>
      <c r="H3813" s="12">
        <v>1950</v>
      </c>
      <c r="I3813" s="11">
        <v>801</v>
      </c>
      <c r="J3813" s="11">
        <v>645</v>
      </c>
      <c r="K3813" s="11">
        <v>554.00099999999998</v>
      </c>
      <c r="L3813" s="11">
        <v>534</v>
      </c>
      <c r="M3813" s="11">
        <v>557.99900000000002</v>
      </c>
      <c r="N3813" s="11">
        <v>564</v>
      </c>
      <c r="O3813" s="11">
        <v>521.00099999999998</v>
      </c>
      <c r="P3813" s="11">
        <v>478.00099999999998</v>
      </c>
      <c r="Q3813" s="11">
        <v>410.99900000000002</v>
      </c>
      <c r="R3813" s="11">
        <v>352.99900000000002</v>
      </c>
      <c r="S3813" s="11">
        <v>318</v>
      </c>
      <c r="T3813" s="11">
        <v>276</v>
      </c>
      <c r="U3813" s="11">
        <v>239</v>
      </c>
      <c r="V3813" s="11">
        <v>196.99799999999999</v>
      </c>
      <c r="W3813" s="11">
        <v>147</v>
      </c>
      <c r="X3813" s="11">
        <v>92</v>
      </c>
      <c r="Y3813" s="11">
        <v>49.353999999999999</v>
      </c>
      <c r="Z3813" s="11">
        <v>23.001000000000001</v>
      </c>
      <c r="AA3813" s="11">
        <v>6.5</v>
      </c>
      <c r="AB3813" s="11">
        <v>1.1639999999999999</v>
      </c>
      <c r="AC3813" s="11">
        <v>0.13500000000000001</v>
      </c>
    </row>
    <row r="3814" spans="1:29" ht="11.5" hidden="1">
      <c r="A3814" s="15">
        <v>3797</v>
      </c>
      <c r="B3814" s="13" t="s">
        <v>1059</v>
      </c>
      <c r="C3814" s="14" t="s">
        <v>1322</v>
      </c>
      <c r="D3814" s="12"/>
      <c r="E3814" s="12">
        <v>124</v>
      </c>
      <c r="F3814" s="13" t="s">
        <v>1110</v>
      </c>
      <c r="G3814" s="12">
        <v>918</v>
      </c>
      <c r="H3814" s="12">
        <v>1955</v>
      </c>
      <c r="I3814" s="11">
        <v>948.05700000000002</v>
      </c>
      <c r="J3814" s="11">
        <v>844.61800000000005</v>
      </c>
      <c r="K3814" s="11">
        <v>670.28099999999995</v>
      </c>
      <c r="L3814" s="11">
        <v>562.97799999999995</v>
      </c>
      <c r="M3814" s="11">
        <v>556.69500000000005</v>
      </c>
      <c r="N3814" s="11">
        <v>589.15300000000002</v>
      </c>
      <c r="O3814" s="11">
        <v>595.67700000000002</v>
      </c>
      <c r="P3814" s="11">
        <v>545.62199999999996</v>
      </c>
      <c r="Q3814" s="11">
        <v>488.33600000000001</v>
      </c>
      <c r="R3814" s="11">
        <v>410.68700000000001</v>
      </c>
      <c r="S3814" s="11">
        <v>346.69799999999998</v>
      </c>
      <c r="T3814" s="11">
        <v>303.99400000000003</v>
      </c>
      <c r="U3814" s="11">
        <v>257.339</v>
      </c>
      <c r="V3814" s="11">
        <v>222.21799999999999</v>
      </c>
      <c r="W3814" s="11">
        <v>177.703</v>
      </c>
      <c r="X3814" s="11">
        <v>111.51600000000001</v>
      </c>
      <c r="Y3814" s="11">
        <v>66.075999999999993</v>
      </c>
      <c r="Z3814" s="11">
        <v>25.155000000000001</v>
      </c>
      <c r="AA3814" s="11">
        <v>8.2669999999999995</v>
      </c>
      <c r="AB3814" s="11">
        <v>1.423</v>
      </c>
      <c r="AC3814" s="11">
        <v>0.14499999999999999</v>
      </c>
    </row>
    <row r="3815" spans="1:29" ht="11.5" hidden="1">
      <c r="A3815" s="15">
        <v>3798</v>
      </c>
      <c r="B3815" s="13" t="s">
        <v>1059</v>
      </c>
      <c r="C3815" s="14" t="s">
        <v>1322</v>
      </c>
      <c r="D3815" s="12"/>
      <c r="E3815" s="12">
        <v>124</v>
      </c>
      <c r="F3815" s="13" t="s">
        <v>1110</v>
      </c>
      <c r="G3815" s="12">
        <v>918</v>
      </c>
      <c r="H3815" s="12">
        <v>1960</v>
      </c>
      <c r="I3815" s="11">
        <v>1082.8499999999999</v>
      </c>
      <c r="J3815" s="11">
        <v>993.18499999999995</v>
      </c>
      <c r="K3815" s="11">
        <v>866.81</v>
      </c>
      <c r="L3815" s="11">
        <v>675.39099999999996</v>
      </c>
      <c r="M3815" s="11">
        <v>590.03200000000004</v>
      </c>
      <c r="N3815" s="11">
        <v>594.55899999999997</v>
      </c>
      <c r="O3815" s="11">
        <v>626.77700000000004</v>
      </c>
      <c r="P3815" s="11">
        <v>624.82299999999998</v>
      </c>
      <c r="Q3815" s="11">
        <v>547.16700000000003</v>
      </c>
      <c r="R3815" s="11">
        <v>485.33699999999999</v>
      </c>
      <c r="S3815" s="11">
        <v>406.55599999999998</v>
      </c>
      <c r="T3815" s="11">
        <v>337.02</v>
      </c>
      <c r="U3815" s="11">
        <v>285.38799999999998</v>
      </c>
      <c r="V3815" s="11">
        <v>243.185</v>
      </c>
      <c r="W3815" s="11">
        <v>202.25200000000001</v>
      </c>
      <c r="X3815" s="11">
        <v>135.464</v>
      </c>
      <c r="Y3815" s="11">
        <v>80.488</v>
      </c>
      <c r="Z3815" s="11">
        <v>34.773000000000003</v>
      </c>
      <c r="AA3815" s="11">
        <v>9.3789999999999996</v>
      </c>
      <c r="AB3815" s="11">
        <v>1.88</v>
      </c>
      <c r="AC3815" s="11">
        <v>0.182</v>
      </c>
    </row>
    <row r="3816" spans="1:29" ht="11.5" hidden="1">
      <c r="A3816" s="15">
        <v>3799</v>
      </c>
      <c r="B3816" s="13" t="s">
        <v>1059</v>
      </c>
      <c r="C3816" s="14" t="s">
        <v>1322</v>
      </c>
      <c r="D3816" s="12"/>
      <c r="E3816" s="12">
        <v>124</v>
      </c>
      <c r="F3816" s="13" t="s">
        <v>1110</v>
      </c>
      <c r="G3816" s="12">
        <v>918</v>
      </c>
      <c r="H3816" s="12">
        <v>1965</v>
      </c>
      <c r="I3816" s="11">
        <v>1091.999</v>
      </c>
      <c r="J3816" s="11">
        <v>1101.5930000000001</v>
      </c>
      <c r="K3816" s="11">
        <v>998.63699999999994</v>
      </c>
      <c r="L3816" s="11">
        <v>870.12599999999998</v>
      </c>
      <c r="M3816" s="11">
        <v>696.03800000000001</v>
      </c>
      <c r="N3816" s="11">
        <v>607.41399999999999</v>
      </c>
      <c r="O3816" s="11">
        <v>608.37199999999996</v>
      </c>
      <c r="P3816" s="11">
        <v>634.12300000000005</v>
      </c>
      <c r="Q3816" s="11">
        <v>618.28700000000003</v>
      </c>
      <c r="R3816" s="11">
        <v>534.18200000000002</v>
      </c>
      <c r="S3816" s="11">
        <v>476.09899999999999</v>
      </c>
      <c r="T3816" s="11">
        <v>390.90199999999999</v>
      </c>
      <c r="U3816" s="11">
        <v>323.65899999999999</v>
      </c>
      <c r="V3816" s="11">
        <v>270.81900000000002</v>
      </c>
      <c r="W3816" s="11">
        <v>222.62899999999999</v>
      </c>
      <c r="X3816" s="11">
        <v>158.21100000000001</v>
      </c>
      <c r="Y3816" s="11">
        <v>99.984999999999999</v>
      </c>
      <c r="Z3816" s="11">
        <v>43.526000000000003</v>
      </c>
      <c r="AA3816" s="11">
        <v>13.425000000000001</v>
      </c>
      <c r="AB3816" s="11">
        <v>2.2090000000000001</v>
      </c>
      <c r="AC3816" s="11">
        <v>0.24299999999999999</v>
      </c>
    </row>
    <row r="3817" spans="1:29" ht="11.5" hidden="1">
      <c r="A3817" s="15">
        <v>3800</v>
      </c>
      <c r="B3817" s="13" t="s">
        <v>1059</v>
      </c>
      <c r="C3817" s="14" t="s">
        <v>1322</v>
      </c>
      <c r="D3817" s="12"/>
      <c r="E3817" s="12">
        <v>124</v>
      </c>
      <c r="F3817" s="13" t="s">
        <v>1110</v>
      </c>
      <c r="G3817" s="12">
        <v>918</v>
      </c>
      <c r="H3817" s="12">
        <v>1970</v>
      </c>
      <c r="I3817" s="11">
        <v>916.28499999999997</v>
      </c>
      <c r="J3817" s="11">
        <v>1113.846</v>
      </c>
      <c r="K3817" s="11">
        <v>1116.4480000000001</v>
      </c>
      <c r="L3817" s="11">
        <v>1022.769</v>
      </c>
      <c r="M3817" s="11">
        <v>918.83900000000006</v>
      </c>
      <c r="N3817" s="11">
        <v>752.67399999999998</v>
      </c>
      <c r="O3817" s="11">
        <v>635.89700000000005</v>
      </c>
      <c r="P3817" s="11">
        <v>619.41099999999994</v>
      </c>
      <c r="Q3817" s="11">
        <v>627.16300000000001</v>
      </c>
      <c r="R3817" s="11">
        <v>613.11500000000001</v>
      </c>
      <c r="S3817" s="11">
        <v>524.31600000000003</v>
      </c>
      <c r="T3817" s="11">
        <v>470.06799999999998</v>
      </c>
      <c r="U3817" s="11">
        <v>384.21</v>
      </c>
      <c r="V3817" s="11">
        <v>315.25</v>
      </c>
      <c r="W3817" s="11">
        <v>247.48599999999999</v>
      </c>
      <c r="X3817" s="11">
        <v>184.14599999999999</v>
      </c>
      <c r="Y3817" s="11">
        <v>119.509</v>
      </c>
      <c r="Z3817" s="11">
        <v>56.878999999999998</v>
      </c>
      <c r="AA3817" s="11">
        <v>17.577000000000002</v>
      </c>
      <c r="AB3817" s="11">
        <v>3.347</v>
      </c>
      <c r="AC3817" s="11">
        <v>0.307</v>
      </c>
    </row>
    <row r="3818" spans="1:29" ht="11.5" hidden="1">
      <c r="A3818" s="15">
        <v>3801</v>
      </c>
      <c r="B3818" s="13" t="s">
        <v>1059</v>
      </c>
      <c r="C3818" s="14" t="s">
        <v>1322</v>
      </c>
      <c r="D3818" s="12"/>
      <c r="E3818" s="12">
        <v>124</v>
      </c>
      <c r="F3818" s="13" t="s">
        <v>1110</v>
      </c>
      <c r="G3818" s="12">
        <v>918</v>
      </c>
      <c r="H3818" s="12">
        <v>1975</v>
      </c>
      <c r="I3818" s="11">
        <v>858.61599999999999</v>
      </c>
      <c r="J3818" s="11">
        <v>944.54600000000005</v>
      </c>
      <c r="K3818" s="11">
        <v>1141.242</v>
      </c>
      <c r="L3818" s="11">
        <v>1148.6659999999999</v>
      </c>
      <c r="M3818" s="11">
        <v>1080.5440000000001</v>
      </c>
      <c r="N3818" s="11">
        <v>977.49300000000005</v>
      </c>
      <c r="O3818" s="11">
        <v>784.947</v>
      </c>
      <c r="P3818" s="11">
        <v>647.13699999999994</v>
      </c>
      <c r="Q3818" s="11">
        <v>627.28200000000004</v>
      </c>
      <c r="R3818" s="11">
        <v>623.89700000000005</v>
      </c>
      <c r="S3818" s="11">
        <v>615.88499999999999</v>
      </c>
      <c r="T3818" s="11">
        <v>510.51400000000001</v>
      </c>
      <c r="U3818" s="11">
        <v>460.49200000000002</v>
      </c>
      <c r="V3818" s="11">
        <v>370.61399999999998</v>
      </c>
      <c r="W3818" s="11">
        <v>286.56599999999997</v>
      </c>
      <c r="X3818" s="11">
        <v>207.64</v>
      </c>
      <c r="Y3818" s="11">
        <v>136.38499999999999</v>
      </c>
      <c r="Z3818" s="11">
        <v>70.415000000000006</v>
      </c>
      <c r="AA3818" s="11">
        <v>24.027000000000001</v>
      </c>
      <c r="AB3818" s="11">
        <v>4.5990000000000002</v>
      </c>
      <c r="AC3818" s="11">
        <v>0.48299999999999998</v>
      </c>
    </row>
    <row r="3819" spans="1:29" ht="11.5" hidden="1">
      <c r="A3819" s="15">
        <v>3802</v>
      </c>
      <c r="B3819" s="13" t="s">
        <v>1059</v>
      </c>
      <c r="C3819" s="14" t="s">
        <v>1322</v>
      </c>
      <c r="D3819" s="12"/>
      <c r="E3819" s="12">
        <v>124</v>
      </c>
      <c r="F3819" s="13" t="s">
        <v>1110</v>
      </c>
      <c r="G3819" s="12">
        <v>918</v>
      </c>
      <c r="H3819" s="12">
        <v>1980</v>
      </c>
      <c r="I3819" s="11">
        <v>868.92600000000004</v>
      </c>
      <c r="J3819" s="11">
        <v>877.74900000000002</v>
      </c>
      <c r="K3819" s="11">
        <v>959.79100000000005</v>
      </c>
      <c r="L3819" s="11">
        <v>1175.057</v>
      </c>
      <c r="M3819" s="11">
        <v>1195.136</v>
      </c>
      <c r="N3819" s="11">
        <v>1093.7760000000001</v>
      </c>
      <c r="O3819" s="11">
        <v>991.92399999999998</v>
      </c>
      <c r="P3819" s="11">
        <v>782.72199999999998</v>
      </c>
      <c r="Q3819" s="11">
        <v>651.73099999999999</v>
      </c>
      <c r="R3819" s="11">
        <v>622.01499999999999</v>
      </c>
      <c r="S3819" s="11">
        <v>618.68700000000001</v>
      </c>
      <c r="T3819" s="11">
        <v>605.77800000000002</v>
      </c>
      <c r="U3819" s="11">
        <v>500.64100000000002</v>
      </c>
      <c r="V3819" s="11">
        <v>442.91199999999998</v>
      </c>
      <c r="W3819" s="11">
        <v>341.60700000000003</v>
      </c>
      <c r="X3819" s="11">
        <v>245.476</v>
      </c>
      <c r="Y3819" s="11">
        <v>158.84399999999999</v>
      </c>
      <c r="Z3819" s="11">
        <v>84.751999999999995</v>
      </c>
      <c r="AA3819" s="11">
        <v>32.378</v>
      </c>
      <c r="AB3819" s="11">
        <v>7.1710000000000003</v>
      </c>
      <c r="AC3819" s="11">
        <v>0.79200000000000004</v>
      </c>
    </row>
    <row r="3820" spans="1:29" ht="11.5" hidden="1">
      <c r="A3820" s="15">
        <v>3803</v>
      </c>
      <c r="B3820" s="13" t="s">
        <v>1059</v>
      </c>
      <c r="C3820" s="14" t="s">
        <v>1322</v>
      </c>
      <c r="D3820" s="12"/>
      <c r="E3820" s="12">
        <v>124</v>
      </c>
      <c r="F3820" s="13" t="s">
        <v>1110</v>
      </c>
      <c r="G3820" s="12">
        <v>918</v>
      </c>
      <c r="H3820" s="12">
        <v>1985</v>
      </c>
      <c r="I3820" s="11">
        <v>895.173</v>
      </c>
      <c r="J3820" s="11">
        <v>880.80499999999995</v>
      </c>
      <c r="K3820" s="11">
        <v>893.82399999999996</v>
      </c>
      <c r="L3820" s="11">
        <v>982.63499999999999</v>
      </c>
      <c r="M3820" s="11">
        <v>1215.1120000000001</v>
      </c>
      <c r="N3820" s="11">
        <v>1205.4359999999999</v>
      </c>
      <c r="O3820" s="11">
        <v>1108.77</v>
      </c>
      <c r="P3820" s="11">
        <v>989.17100000000005</v>
      </c>
      <c r="Q3820" s="11">
        <v>783.70299999999997</v>
      </c>
      <c r="R3820" s="11">
        <v>645.93600000000004</v>
      </c>
      <c r="S3820" s="11">
        <v>620.16300000000001</v>
      </c>
      <c r="T3820" s="11">
        <v>616.47299999999996</v>
      </c>
      <c r="U3820" s="11">
        <v>594.18799999999999</v>
      </c>
      <c r="V3820" s="11">
        <v>483.99</v>
      </c>
      <c r="W3820" s="11">
        <v>407.959</v>
      </c>
      <c r="X3820" s="11">
        <v>294.66399999999999</v>
      </c>
      <c r="Y3820" s="11">
        <v>188.001</v>
      </c>
      <c r="Z3820" s="11">
        <v>102.34399999999999</v>
      </c>
      <c r="AA3820" s="11">
        <v>41.292999999999999</v>
      </c>
      <c r="AB3820" s="11">
        <v>10.454000000000001</v>
      </c>
      <c r="AC3820" s="11">
        <v>1.36</v>
      </c>
    </row>
    <row r="3821" spans="1:29" ht="11.5" hidden="1">
      <c r="A3821" s="15">
        <v>3804</v>
      </c>
      <c r="B3821" s="13" t="s">
        <v>1059</v>
      </c>
      <c r="C3821" s="14" t="s">
        <v>1322</v>
      </c>
      <c r="D3821" s="12"/>
      <c r="E3821" s="12">
        <v>124</v>
      </c>
      <c r="F3821" s="13" t="s">
        <v>1110</v>
      </c>
      <c r="G3821" s="12">
        <v>918</v>
      </c>
      <c r="H3821" s="12">
        <v>1990</v>
      </c>
      <c r="I3821" s="11">
        <v>936.59100000000001</v>
      </c>
      <c r="J3821" s="11">
        <v>930.87300000000005</v>
      </c>
      <c r="K3821" s="11">
        <v>909.76099999999997</v>
      </c>
      <c r="L3821" s="11">
        <v>937.09</v>
      </c>
      <c r="M3821" s="11">
        <v>1040.3140000000001</v>
      </c>
      <c r="N3821" s="11">
        <v>1261.087</v>
      </c>
      <c r="O3821" s="11">
        <v>1253.31</v>
      </c>
      <c r="P3821" s="11">
        <v>1138.1559999999999</v>
      </c>
      <c r="Q3821" s="11">
        <v>1013.326</v>
      </c>
      <c r="R3821" s="11">
        <v>789.43</v>
      </c>
      <c r="S3821" s="11">
        <v>647.39499999999998</v>
      </c>
      <c r="T3821" s="11">
        <v>618.625</v>
      </c>
      <c r="U3821" s="11">
        <v>607.73699999999997</v>
      </c>
      <c r="V3821" s="11">
        <v>578.41399999999999</v>
      </c>
      <c r="W3821" s="11">
        <v>450.459</v>
      </c>
      <c r="X3821" s="11">
        <v>356.92700000000002</v>
      </c>
      <c r="Y3821" s="11">
        <v>227.40799999999999</v>
      </c>
      <c r="Z3821" s="11">
        <v>122.53400000000001</v>
      </c>
      <c r="AA3821" s="11">
        <v>50.048000000000002</v>
      </c>
      <c r="AB3821" s="11">
        <v>13.221</v>
      </c>
      <c r="AC3821" s="11">
        <v>1.968</v>
      </c>
    </row>
    <row r="3822" spans="1:29" ht="11.5" hidden="1">
      <c r="A3822" s="15">
        <v>3805</v>
      </c>
      <c r="B3822" s="13" t="s">
        <v>1059</v>
      </c>
      <c r="C3822" s="14" t="s">
        <v>1322</v>
      </c>
      <c r="D3822" s="12"/>
      <c r="E3822" s="12">
        <v>124</v>
      </c>
      <c r="F3822" s="13" t="s">
        <v>1110</v>
      </c>
      <c r="G3822" s="12">
        <v>918</v>
      </c>
      <c r="H3822" s="12">
        <v>1995</v>
      </c>
      <c r="I3822" s="11">
        <v>962.73400000000004</v>
      </c>
      <c r="J3822" s="11">
        <v>966.476</v>
      </c>
      <c r="K3822" s="11">
        <v>967.10699999999997</v>
      </c>
      <c r="L3822" s="11">
        <v>957.99</v>
      </c>
      <c r="M3822" s="11">
        <v>982.29300000000001</v>
      </c>
      <c r="N3822" s="11">
        <v>1078.452</v>
      </c>
      <c r="O3822" s="11">
        <v>1289.82</v>
      </c>
      <c r="P3822" s="11">
        <v>1276.239</v>
      </c>
      <c r="Q3822" s="11">
        <v>1152.444</v>
      </c>
      <c r="R3822" s="11">
        <v>1021.414</v>
      </c>
      <c r="S3822" s="11">
        <v>790.697</v>
      </c>
      <c r="T3822" s="11">
        <v>651.846</v>
      </c>
      <c r="U3822" s="11">
        <v>612.56100000000004</v>
      </c>
      <c r="V3822" s="11">
        <v>584.99699999999996</v>
      </c>
      <c r="W3822" s="11">
        <v>533.26800000000003</v>
      </c>
      <c r="X3822" s="11">
        <v>389.96</v>
      </c>
      <c r="Y3822" s="11">
        <v>277.22500000000002</v>
      </c>
      <c r="Z3822" s="11">
        <v>150.79499999999999</v>
      </c>
      <c r="AA3822" s="11">
        <v>61.026000000000003</v>
      </c>
      <c r="AB3822" s="11">
        <v>16.175000000000001</v>
      </c>
      <c r="AC3822" s="11">
        <v>2.4950000000000001</v>
      </c>
    </row>
    <row r="3823" spans="1:29" ht="11.5" hidden="1">
      <c r="A3823" s="15">
        <v>3806</v>
      </c>
      <c r="B3823" s="13" t="s">
        <v>1059</v>
      </c>
      <c r="C3823" s="14" t="s">
        <v>1322</v>
      </c>
      <c r="D3823" s="12"/>
      <c r="E3823" s="12">
        <v>124</v>
      </c>
      <c r="F3823" s="13" t="s">
        <v>1110</v>
      </c>
      <c r="G3823" s="12">
        <v>918</v>
      </c>
      <c r="H3823" s="12">
        <v>2000</v>
      </c>
      <c r="I3823" s="11">
        <v>872.149</v>
      </c>
      <c r="J3823" s="11">
        <v>989.22900000000004</v>
      </c>
      <c r="K3823" s="11">
        <v>998.47</v>
      </c>
      <c r="L3823" s="11">
        <v>1014.575</v>
      </c>
      <c r="M3823" s="11">
        <v>1007.4</v>
      </c>
      <c r="N3823" s="11">
        <v>1019.803</v>
      </c>
      <c r="O3823" s="11">
        <v>1118.597</v>
      </c>
      <c r="P3823" s="11">
        <v>1322.7929999999999</v>
      </c>
      <c r="Q3823" s="11">
        <v>1295.4079999999999</v>
      </c>
      <c r="R3823" s="11">
        <v>1160.933</v>
      </c>
      <c r="S3823" s="11">
        <v>1017.6559999999999</v>
      </c>
      <c r="T3823" s="11">
        <v>782.28800000000001</v>
      </c>
      <c r="U3823" s="11">
        <v>640.44500000000005</v>
      </c>
      <c r="V3823" s="11">
        <v>591.00400000000002</v>
      </c>
      <c r="W3823" s="11">
        <v>544.27099999999996</v>
      </c>
      <c r="X3823" s="11">
        <v>468.13200000000001</v>
      </c>
      <c r="Y3823" s="11">
        <v>312.50400000000002</v>
      </c>
      <c r="Z3823" s="11">
        <v>184.648</v>
      </c>
      <c r="AA3823" s="11">
        <v>74.05</v>
      </c>
      <c r="AB3823" s="11">
        <v>18.888000000000002</v>
      </c>
      <c r="AC3823" s="11">
        <v>2.8180000000000001</v>
      </c>
    </row>
    <row r="3824" spans="1:29" ht="11.5" hidden="1">
      <c r="A3824" s="15">
        <v>3807</v>
      </c>
      <c r="B3824" s="13" t="s">
        <v>1059</v>
      </c>
      <c r="C3824" s="14" t="s">
        <v>1322</v>
      </c>
      <c r="D3824" s="12"/>
      <c r="E3824" s="12">
        <v>124</v>
      </c>
      <c r="F3824" s="13" t="s">
        <v>1110</v>
      </c>
      <c r="G3824" s="12">
        <v>918</v>
      </c>
      <c r="H3824" s="12">
        <v>2005</v>
      </c>
      <c r="I3824" s="11">
        <v>831.61400000000003</v>
      </c>
      <c r="J3824" s="11">
        <v>907.28899999999999</v>
      </c>
      <c r="K3824" s="11">
        <v>1032.9159999999999</v>
      </c>
      <c r="L3824" s="11">
        <v>1054.491</v>
      </c>
      <c r="M3824" s="11">
        <v>1087.81</v>
      </c>
      <c r="N3824" s="11">
        <v>1064.8030000000001</v>
      </c>
      <c r="O3824" s="11">
        <v>1079.7650000000001</v>
      </c>
      <c r="P3824" s="11">
        <v>1163.223</v>
      </c>
      <c r="Q3824" s="11">
        <v>1358.3689999999999</v>
      </c>
      <c r="R3824" s="11">
        <v>1304.6869999999999</v>
      </c>
      <c r="S3824" s="11">
        <v>1162.7159999999999</v>
      </c>
      <c r="T3824" s="11">
        <v>1010.927</v>
      </c>
      <c r="U3824" s="11">
        <v>777.62800000000004</v>
      </c>
      <c r="V3824" s="11">
        <v>621.99099999999999</v>
      </c>
      <c r="W3824" s="11">
        <v>554.86599999999999</v>
      </c>
      <c r="X3824" s="11">
        <v>485.03199999999998</v>
      </c>
      <c r="Y3824" s="11">
        <v>385.87299999999999</v>
      </c>
      <c r="Z3824" s="11">
        <v>214.23400000000001</v>
      </c>
      <c r="AA3824" s="11">
        <v>93.771000000000001</v>
      </c>
      <c r="AB3824" s="11">
        <v>23.582999999999998</v>
      </c>
      <c r="AC3824" s="11">
        <v>3.2810000000000001</v>
      </c>
    </row>
    <row r="3825" spans="1:29" ht="11.5" hidden="1">
      <c r="A3825" s="15">
        <v>3808</v>
      </c>
      <c r="B3825" s="13" t="s">
        <v>1059</v>
      </c>
      <c r="C3825" s="14" t="s">
        <v>1322</v>
      </c>
      <c r="D3825" s="12"/>
      <c r="E3825" s="12">
        <v>124</v>
      </c>
      <c r="F3825" s="13" t="s">
        <v>1110</v>
      </c>
      <c r="G3825" s="12">
        <v>918</v>
      </c>
      <c r="H3825" s="12">
        <v>2010</v>
      </c>
      <c r="I3825" s="11">
        <v>918.83799999999997</v>
      </c>
      <c r="J3825" s="11">
        <v>876.31799999999998</v>
      </c>
      <c r="K3825" s="11">
        <v>944.35599999999999</v>
      </c>
      <c r="L3825" s="11">
        <v>1087.72</v>
      </c>
      <c r="M3825" s="11">
        <v>1156.0229999999999</v>
      </c>
      <c r="N3825" s="11">
        <v>1189.2429999999999</v>
      </c>
      <c r="O3825" s="11">
        <v>1155.079</v>
      </c>
      <c r="P3825" s="11">
        <v>1142.97</v>
      </c>
      <c r="Q3825" s="11">
        <v>1200.7370000000001</v>
      </c>
      <c r="R3825" s="11">
        <v>1385.864</v>
      </c>
      <c r="S3825" s="11">
        <v>1307.0920000000001</v>
      </c>
      <c r="T3825" s="11">
        <v>1157.8499999999999</v>
      </c>
      <c r="U3825" s="11">
        <v>1000.01</v>
      </c>
      <c r="V3825" s="11">
        <v>756.22799999999995</v>
      </c>
      <c r="W3825" s="11">
        <v>585.00300000000004</v>
      </c>
      <c r="X3825" s="11">
        <v>501.75099999999998</v>
      </c>
      <c r="Y3825" s="11">
        <v>414.88099999999997</v>
      </c>
      <c r="Z3825" s="11">
        <v>275.154</v>
      </c>
      <c r="AA3825" s="11">
        <v>114.55</v>
      </c>
      <c r="AB3825" s="11">
        <v>31.798999999999999</v>
      </c>
      <c r="AC3825" s="11">
        <v>4.2919999999999998</v>
      </c>
    </row>
    <row r="3826" spans="1:29" ht="11.5" hidden="1">
      <c r="A3826" s="15">
        <v>3809</v>
      </c>
      <c r="B3826" s="13" t="s">
        <v>1059</v>
      </c>
      <c r="C3826" s="14" t="s">
        <v>1322</v>
      </c>
      <c r="D3826" s="12"/>
      <c r="E3826" s="12">
        <v>124</v>
      </c>
      <c r="F3826" s="13" t="s">
        <v>1110</v>
      </c>
      <c r="G3826" s="12">
        <v>918</v>
      </c>
      <c r="H3826" s="12">
        <v>2015</v>
      </c>
      <c r="I3826" s="11">
        <v>950.25199999999995</v>
      </c>
      <c r="J3826" s="11">
        <v>955.84500000000003</v>
      </c>
      <c r="K3826" s="11">
        <v>901.601</v>
      </c>
      <c r="L3826" s="11">
        <v>1034.682</v>
      </c>
      <c r="M3826" s="11">
        <v>1232.5170000000001</v>
      </c>
      <c r="N3826" s="11">
        <v>1230.1469999999999</v>
      </c>
      <c r="O3826" s="11">
        <v>1278.3630000000001</v>
      </c>
      <c r="P3826" s="11">
        <v>1207.768</v>
      </c>
      <c r="Q3826" s="11">
        <v>1177.7929999999999</v>
      </c>
      <c r="R3826" s="11">
        <v>1204.356</v>
      </c>
      <c r="S3826" s="11">
        <v>1388.633</v>
      </c>
      <c r="T3826" s="11">
        <v>1309.444</v>
      </c>
      <c r="U3826" s="11">
        <v>1137.271</v>
      </c>
      <c r="V3826" s="11">
        <v>975.54399999999998</v>
      </c>
      <c r="W3826" s="11">
        <v>718.97199999999998</v>
      </c>
      <c r="X3826" s="11">
        <v>536.404</v>
      </c>
      <c r="Y3826" s="11">
        <v>423.54300000000001</v>
      </c>
      <c r="Z3826" s="11">
        <v>303.137</v>
      </c>
      <c r="AA3826" s="11">
        <v>151.21899999999999</v>
      </c>
      <c r="AB3826" s="11">
        <v>39.363999999999997</v>
      </c>
      <c r="AC3826" s="11">
        <v>5.6749999999999998</v>
      </c>
    </row>
    <row r="3827" spans="1:29" ht="11.5" hidden="1">
      <c r="A3827" s="15">
        <v>3810</v>
      </c>
      <c r="B3827" s="13" t="s">
        <v>1059</v>
      </c>
      <c r="C3827" s="14" t="s">
        <v>1322</v>
      </c>
      <c r="D3827" s="12"/>
      <c r="E3827" s="12">
        <v>124</v>
      </c>
      <c r="F3827" s="13" t="s">
        <v>1110</v>
      </c>
      <c r="G3827" s="12">
        <v>918</v>
      </c>
      <c r="H3827" s="12">
        <v>2020</v>
      </c>
      <c r="I3827" s="11">
        <v>972.20699999999999</v>
      </c>
      <c r="J3827" s="11">
        <v>966.024</v>
      </c>
      <c r="K3827" s="11">
        <v>968.77099999999996</v>
      </c>
      <c r="L3827" s="11">
        <v>971.03800000000001</v>
      </c>
      <c r="M3827" s="11">
        <v>1155.2360000000001</v>
      </c>
      <c r="N3827" s="11">
        <v>1343.606</v>
      </c>
      <c r="O3827" s="11">
        <v>1310.4090000000001</v>
      </c>
      <c r="P3827" s="11">
        <v>1330.404</v>
      </c>
      <c r="Q3827" s="11">
        <v>1239.077</v>
      </c>
      <c r="R3827" s="11">
        <v>1193.6869999999999</v>
      </c>
      <c r="S3827" s="11">
        <v>1207.4970000000001</v>
      </c>
      <c r="T3827" s="11">
        <v>1378.1790000000001</v>
      </c>
      <c r="U3827" s="11">
        <v>1287.326</v>
      </c>
      <c r="V3827" s="11">
        <v>1102.7819999999999</v>
      </c>
      <c r="W3827" s="11">
        <v>925.42700000000002</v>
      </c>
      <c r="X3827" s="11">
        <v>657.53700000000003</v>
      </c>
      <c r="Y3827" s="11">
        <v>458.654</v>
      </c>
      <c r="Z3827" s="11">
        <v>313.37200000000001</v>
      </c>
      <c r="AA3827" s="11">
        <v>169.08099999999999</v>
      </c>
      <c r="AB3827" s="11">
        <v>52.593000000000004</v>
      </c>
      <c r="AC3827" s="11">
        <v>7.0720000000000001</v>
      </c>
    </row>
    <row r="3828" spans="1:29" ht="11.5" hidden="1">
      <c r="A3828" s="15">
        <v>3811</v>
      </c>
      <c r="B3828" s="13" t="s">
        <v>1059</v>
      </c>
      <c r="C3828" s="14" t="s">
        <v>1323</v>
      </c>
      <c r="D3828" s="12">
        <v>29</v>
      </c>
      <c r="E3828" s="12">
        <v>840</v>
      </c>
      <c r="F3828" s="13" t="s">
        <v>1110</v>
      </c>
      <c r="G3828" s="12">
        <v>918</v>
      </c>
      <c r="H3828" s="12">
        <v>1950</v>
      </c>
      <c r="I3828" s="11">
        <v>8424.5779999999995</v>
      </c>
      <c r="J3828" s="11">
        <v>6740.6040000000003</v>
      </c>
      <c r="K3828" s="11">
        <v>5684.4930000000004</v>
      </c>
      <c r="L3828" s="11">
        <v>5549.2659999999996</v>
      </c>
      <c r="M3828" s="11">
        <v>6144.93</v>
      </c>
      <c r="N3828" s="11">
        <v>6464.9059999999999</v>
      </c>
      <c r="O3828" s="11">
        <v>6098.9629999999997</v>
      </c>
      <c r="P3828" s="11">
        <v>5811.5609999999997</v>
      </c>
      <c r="Q3828" s="11">
        <v>5354.2569999999996</v>
      </c>
      <c r="R3828" s="11">
        <v>4754.6260000000002</v>
      </c>
      <c r="S3828" s="11">
        <v>4349.4610000000002</v>
      </c>
      <c r="T3828" s="11">
        <v>3853.1619999999998</v>
      </c>
      <c r="U3828" s="11">
        <v>3381.4549999999999</v>
      </c>
      <c r="V3828" s="11">
        <v>2871.9650000000001</v>
      </c>
      <c r="W3828" s="11">
        <v>1867.607</v>
      </c>
      <c r="X3828" s="11">
        <v>1193.194</v>
      </c>
      <c r="Y3828" s="11">
        <v>566.62599999999998</v>
      </c>
      <c r="Z3828" s="11">
        <v>302.49799999999999</v>
      </c>
      <c r="AA3828" s="11">
        <v>120.379</v>
      </c>
      <c r="AB3828" s="11">
        <v>31.581</v>
      </c>
      <c r="AC3828" s="11">
        <v>5.0670000000000002</v>
      </c>
    </row>
    <row r="3829" spans="1:29" ht="11.5" hidden="1">
      <c r="A3829" s="15">
        <v>3812</v>
      </c>
      <c r="B3829" s="13" t="s">
        <v>1059</v>
      </c>
      <c r="C3829" s="14" t="s">
        <v>1323</v>
      </c>
      <c r="D3829" s="12">
        <v>29</v>
      </c>
      <c r="E3829" s="12">
        <v>840</v>
      </c>
      <c r="F3829" s="13" t="s">
        <v>1110</v>
      </c>
      <c r="G3829" s="12">
        <v>918</v>
      </c>
      <c r="H3829" s="12">
        <v>1955</v>
      </c>
      <c r="I3829" s="11">
        <v>9434.65</v>
      </c>
      <c r="J3829" s="11">
        <v>8402.2759999999998</v>
      </c>
      <c r="K3829" s="11">
        <v>6800.6859999999997</v>
      </c>
      <c r="L3829" s="11">
        <v>5680.1379999999999</v>
      </c>
      <c r="M3829" s="11">
        <v>5564.1840000000002</v>
      </c>
      <c r="N3829" s="11">
        <v>6136.1049999999996</v>
      </c>
      <c r="O3829" s="11">
        <v>6465.1970000000001</v>
      </c>
      <c r="P3829" s="11">
        <v>6073.5020000000004</v>
      </c>
      <c r="Q3829" s="11">
        <v>5740.8980000000001</v>
      </c>
      <c r="R3829" s="11">
        <v>5090.2640000000001</v>
      </c>
      <c r="S3829" s="11">
        <v>4930.3720000000003</v>
      </c>
      <c r="T3829" s="11">
        <v>4155.5770000000002</v>
      </c>
      <c r="U3829" s="11">
        <v>3729.8150000000001</v>
      </c>
      <c r="V3829" s="11">
        <v>3119.761</v>
      </c>
      <c r="W3829" s="11">
        <v>2346.7629999999999</v>
      </c>
      <c r="X3829" s="11">
        <v>1449.914</v>
      </c>
      <c r="Y3829" s="11">
        <v>826.03099999999995</v>
      </c>
      <c r="Z3829" s="11">
        <v>294.84800000000001</v>
      </c>
      <c r="AA3829" s="11">
        <v>113.47499999999999</v>
      </c>
      <c r="AB3829" s="11">
        <v>29.31</v>
      </c>
      <c r="AC3829" s="11">
        <v>4.9530000000000003</v>
      </c>
    </row>
    <row r="3830" spans="1:29" ht="11.5" hidden="1">
      <c r="A3830" s="15">
        <v>3813</v>
      </c>
      <c r="B3830" s="13" t="s">
        <v>1059</v>
      </c>
      <c r="C3830" s="14" t="s">
        <v>1323</v>
      </c>
      <c r="D3830" s="12">
        <v>29</v>
      </c>
      <c r="E3830" s="12">
        <v>840</v>
      </c>
      <c r="F3830" s="13" t="s">
        <v>1110</v>
      </c>
      <c r="G3830" s="12">
        <v>918</v>
      </c>
      <c r="H3830" s="12">
        <v>1960</v>
      </c>
      <c r="I3830" s="11">
        <v>10151.001</v>
      </c>
      <c r="J3830" s="11">
        <v>9444.1560000000009</v>
      </c>
      <c r="K3830" s="11">
        <v>8450.7440000000006</v>
      </c>
      <c r="L3830" s="11">
        <v>6764.9579999999996</v>
      </c>
      <c r="M3830" s="11">
        <v>5787.8649999999998</v>
      </c>
      <c r="N3830" s="11">
        <v>5651.6189999999997</v>
      </c>
      <c r="O3830" s="11">
        <v>6203.9380000000001</v>
      </c>
      <c r="P3830" s="11">
        <v>6465.7240000000002</v>
      </c>
      <c r="Q3830" s="11">
        <v>6027.4750000000004</v>
      </c>
      <c r="R3830" s="11">
        <v>5700.1509999999998</v>
      </c>
      <c r="S3830" s="11">
        <v>5292.2709999999997</v>
      </c>
      <c r="T3830" s="11">
        <v>4821.32</v>
      </c>
      <c r="U3830" s="11">
        <v>4013.5540000000001</v>
      </c>
      <c r="V3830" s="11">
        <v>3395.2730000000001</v>
      </c>
      <c r="W3830" s="11">
        <v>2598.1080000000002</v>
      </c>
      <c r="X3830" s="11">
        <v>1876.347</v>
      </c>
      <c r="Y3830" s="11">
        <v>989.22799999999995</v>
      </c>
      <c r="Z3830" s="11">
        <v>434.22699999999998</v>
      </c>
      <c r="AA3830" s="11">
        <v>110.29300000000001</v>
      </c>
      <c r="AB3830" s="11">
        <v>27.309000000000001</v>
      </c>
      <c r="AC3830" s="11">
        <v>4.407</v>
      </c>
    </row>
    <row r="3831" spans="1:29" ht="11.5" hidden="1">
      <c r="A3831" s="15">
        <v>3814</v>
      </c>
      <c r="B3831" s="13" t="s">
        <v>1059</v>
      </c>
      <c r="C3831" s="14" t="s">
        <v>1323</v>
      </c>
      <c r="D3831" s="12">
        <v>29</v>
      </c>
      <c r="E3831" s="12">
        <v>840</v>
      </c>
      <c r="F3831" s="13" t="s">
        <v>1110</v>
      </c>
      <c r="G3831" s="12">
        <v>918</v>
      </c>
      <c r="H3831" s="12">
        <v>1965</v>
      </c>
      <c r="I3831" s="11">
        <v>9677.5229999999992</v>
      </c>
      <c r="J3831" s="11">
        <v>10200.458000000001</v>
      </c>
      <c r="K3831" s="11">
        <v>9500.7950000000001</v>
      </c>
      <c r="L3831" s="11">
        <v>8517.4</v>
      </c>
      <c r="M3831" s="11">
        <v>6960.259</v>
      </c>
      <c r="N3831" s="11">
        <v>5858.32</v>
      </c>
      <c r="O3831" s="11">
        <v>5687.9430000000002</v>
      </c>
      <c r="P3831" s="11">
        <v>6195.4009999999998</v>
      </c>
      <c r="Q3831" s="11">
        <v>6429.1760000000004</v>
      </c>
      <c r="R3831" s="11">
        <v>5951.9709999999995</v>
      </c>
      <c r="S3831" s="11">
        <v>5532.183</v>
      </c>
      <c r="T3831" s="11">
        <v>5209.8500000000004</v>
      </c>
      <c r="U3831" s="11">
        <v>4482.1210000000001</v>
      </c>
      <c r="V3831" s="11">
        <v>3674.5540000000001</v>
      </c>
      <c r="W3831" s="11">
        <v>2988.48</v>
      </c>
      <c r="X3831" s="11">
        <v>2113.1909999999998</v>
      </c>
      <c r="Y3831" s="11">
        <v>1268.692</v>
      </c>
      <c r="Z3831" s="11">
        <v>528.09799999999996</v>
      </c>
      <c r="AA3831" s="11">
        <v>163.64400000000001</v>
      </c>
      <c r="AB3831" s="11">
        <v>26.413</v>
      </c>
      <c r="AC3831" s="11">
        <v>3.9620000000000002</v>
      </c>
    </row>
    <row r="3832" spans="1:29" ht="11.5" hidden="1">
      <c r="A3832" s="15">
        <v>3815</v>
      </c>
      <c r="B3832" s="13" t="s">
        <v>1059</v>
      </c>
      <c r="C3832" s="14" t="s">
        <v>1323</v>
      </c>
      <c r="D3832" s="12">
        <v>29</v>
      </c>
      <c r="E3832" s="12">
        <v>840</v>
      </c>
      <c r="F3832" s="13" t="s">
        <v>1110</v>
      </c>
      <c r="G3832" s="12">
        <v>918</v>
      </c>
      <c r="H3832" s="12">
        <v>1970</v>
      </c>
      <c r="I3832" s="11">
        <v>8612.7479999999996</v>
      </c>
      <c r="J3832" s="11">
        <v>9874.2880000000005</v>
      </c>
      <c r="K3832" s="11">
        <v>10255.726000000001</v>
      </c>
      <c r="L3832" s="11">
        <v>9565.1280000000006</v>
      </c>
      <c r="M3832" s="11">
        <v>8603.5669999999991</v>
      </c>
      <c r="N3832" s="11">
        <v>6962.4650000000001</v>
      </c>
      <c r="O3832" s="11">
        <v>5926.1180000000004</v>
      </c>
      <c r="P3832" s="11">
        <v>5707.2359999999999</v>
      </c>
      <c r="Q3832" s="11">
        <v>6179.5540000000001</v>
      </c>
      <c r="R3832" s="11">
        <v>6346.84</v>
      </c>
      <c r="S3832" s="11">
        <v>5808.692</v>
      </c>
      <c r="T3832" s="11">
        <v>5369.0029999999997</v>
      </c>
      <c r="U3832" s="11">
        <v>4846.2669999999998</v>
      </c>
      <c r="V3832" s="11">
        <v>4186.3100000000004</v>
      </c>
      <c r="W3832" s="11">
        <v>3224.5920000000001</v>
      </c>
      <c r="X3832" s="11">
        <v>2408.11</v>
      </c>
      <c r="Y3832" s="11">
        <v>1498.806</v>
      </c>
      <c r="Z3832" s="11">
        <v>700.10199999999998</v>
      </c>
      <c r="AA3832" s="11">
        <v>207.375</v>
      </c>
      <c r="AB3832" s="11">
        <v>40.814</v>
      </c>
      <c r="AC3832" s="11">
        <v>3.996</v>
      </c>
    </row>
    <row r="3833" spans="1:29" ht="11.5" hidden="1">
      <c r="A3833" s="15">
        <v>3816</v>
      </c>
      <c r="B3833" s="13" t="s">
        <v>1059</v>
      </c>
      <c r="C3833" s="14" t="s">
        <v>1323</v>
      </c>
      <c r="D3833" s="12">
        <v>29</v>
      </c>
      <c r="E3833" s="12">
        <v>840</v>
      </c>
      <c r="F3833" s="13" t="s">
        <v>1110</v>
      </c>
      <c r="G3833" s="12">
        <v>918</v>
      </c>
      <c r="H3833" s="12">
        <v>1975</v>
      </c>
      <c r="I3833" s="11">
        <v>8074.567</v>
      </c>
      <c r="J3833" s="11">
        <v>8724.1329999999998</v>
      </c>
      <c r="K3833" s="11">
        <v>9994.4240000000009</v>
      </c>
      <c r="L3833" s="11">
        <v>10384.109</v>
      </c>
      <c r="M3833" s="11">
        <v>9732.027</v>
      </c>
      <c r="N3833" s="11">
        <v>8731.4390000000003</v>
      </c>
      <c r="O3833" s="11">
        <v>7140.4759999999997</v>
      </c>
      <c r="P3833" s="11">
        <v>5933.424</v>
      </c>
      <c r="Q3833" s="11">
        <v>5685.7969999999996</v>
      </c>
      <c r="R3833" s="11">
        <v>6100.4340000000002</v>
      </c>
      <c r="S3833" s="11">
        <v>6197.4470000000001</v>
      </c>
      <c r="T3833" s="11">
        <v>5624.2479999999996</v>
      </c>
      <c r="U3833" s="11">
        <v>5053.2349999999997</v>
      </c>
      <c r="V3833" s="11">
        <v>4623.2619999999997</v>
      </c>
      <c r="W3833" s="11">
        <v>3586.5320000000002</v>
      </c>
      <c r="X3833" s="11">
        <v>2692.0970000000002</v>
      </c>
      <c r="Y3833" s="11">
        <v>1834.7650000000001</v>
      </c>
      <c r="Z3833" s="11">
        <v>870.17600000000004</v>
      </c>
      <c r="AA3833" s="11">
        <v>295.18400000000003</v>
      </c>
      <c r="AB3833" s="11">
        <v>56.287999999999997</v>
      </c>
      <c r="AC3833" s="11">
        <v>6.4749999999999996</v>
      </c>
    </row>
    <row r="3834" spans="1:29" ht="11.5" hidden="1">
      <c r="A3834" s="15">
        <v>3817</v>
      </c>
      <c r="B3834" s="13" t="s">
        <v>1059</v>
      </c>
      <c r="C3834" s="14" t="s">
        <v>1323</v>
      </c>
      <c r="D3834" s="12">
        <v>29</v>
      </c>
      <c r="E3834" s="12">
        <v>840</v>
      </c>
      <c r="F3834" s="13" t="s">
        <v>1110</v>
      </c>
      <c r="G3834" s="12">
        <v>918</v>
      </c>
      <c r="H3834" s="12">
        <v>1980</v>
      </c>
      <c r="I3834" s="11">
        <v>8032.1559999999999</v>
      </c>
      <c r="J3834" s="11">
        <v>8150.4459999999999</v>
      </c>
      <c r="K3834" s="11">
        <v>8916.5370000000003</v>
      </c>
      <c r="L3834" s="11">
        <v>10206.011</v>
      </c>
      <c r="M3834" s="11">
        <v>10621.793</v>
      </c>
      <c r="N3834" s="11">
        <v>9917.1180000000004</v>
      </c>
      <c r="O3834" s="11">
        <v>8957.8829999999998</v>
      </c>
      <c r="P3834" s="11">
        <v>7147.0119999999997</v>
      </c>
      <c r="Q3834" s="11">
        <v>5983.8429999999998</v>
      </c>
      <c r="R3834" s="11">
        <v>5687.8059999999996</v>
      </c>
      <c r="S3834" s="11">
        <v>6072.31</v>
      </c>
      <c r="T3834" s="11">
        <v>6113.3440000000001</v>
      </c>
      <c r="U3834" s="11">
        <v>5443.7340000000004</v>
      </c>
      <c r="V3834" s="11">
        <v>4870.9030000000002</v>
      </c>
      <c r="W3834" s="11">
        <v>4126.8459999999995</v>
      </c>
      <c r="X3834" s="11">
        <v>3137.1219999999998</v>
      </c>
      <c r="Y3834" s="11">
        <v>1928.991</v>
      </c>
      <c r="Z3834" s="11">
        <v>1137.316</v>
      </c>
      <c r="AA3834" s="11">
        <v>402.77699999999999</v>
      </c>
      <c r="AB3834" s="11">
        <v>90.353999999999999</v>
      </c>
      <c r="AC3834" s="11">
        <v>10.276</v>
      </c>
    </row>
    <row r="3835" spans="1:29" ht="11.5" hidden="1">
      <c r="A3835" s="15">
        <v>3818</v>
      </c>
      <c r="B3835" s="13" t="s">
        <v>1059</v>
      </c>
      <c r="C3835" s="14" t="s">
        <v>1323</v>
      </c>
      <c r="D3835" s="12">
        <v>29</v>
      </c>
      <c r="E3835" s="12">
        <v>840</v>
      </c>
      <c r="F3835" s="13" t="s">
        <v>1110</v>
      </c>
      <c r="G3835" s="12">
        <v>918</v>
      </c>
      <c r="H3835" s="12">
        <v>1985</v>
      </c>
      <c r="I3835" s="11">
        <v>8684.3220000000001</v>
      </c>
      <c r="J3835" s="11">
        <v>8150.3059999999996</v>
      </c>
      <c r="K3835" s="11">
        <v>8382.3320000000003</v>
      </c>
      <c r="L3835" s="11">
        <v>9175.3799999999992</v>
      </c>
      <c r="M3835" s="11">
        <v>10407.366</v>
      </c>
      <c r="N3835" s="11">
        <v>10788.64</v>
      </c>
      <c r="O3835" s="11">
        <v>10140.347</v>
      </c>
      <c r="P3835" s="11">
        <v>8940.5059999999994</v>
      </c>
      <c r="Q3835" s="11">
        <v>7185.6850000000004</v>
      </c>
      <c r="R3835" s="11">
        <v>5941.4780000000001</v>
      </c>
      <c r="S3835" s="11">
        <v>5627.0739999999996</v>
      </c>
      <c r="T3835" s="11">
        <v>5918.7809999999999</v>
      </c>
      <c r="U3835" s="11">
        <v>5835.8919999999998</v>
      </c>
      <c r="V3835" s="11">
        <v>5191.1790000000001</v>
      </c>
      <c r="W3835" s="11">
        <v>4337.451</v>
      </c>
      <c r="X3835" s="11">
        <v>3534.2710000000002</v>
      </c>
      <c r="Y3835" s="11">
        <v>2370.3150000000001</v>
      </c>
      <c r="Z3835" s="11">
        <v>1223.944</v>
      </c>
      <c r="AA3835" s="11">
        <v>544.75300000000004</v>
      </c>
      <c r="AB3835" s="11">
        <v>128.53</v>
      </c>
      <c r="AC3835" s="11">
        <v>17.260999999999999</v>
      </c>
    </row>
    <row r="3836" spans="1:29" ht="11.5" hidden="1">
      <c r="A3836" s="15">
        <v>3819</v>
      </c>
      <c r="B3836" s="13" t="s">
        <v>1059</v>
      </c>
      <c r="C3836" s="14" t="s">
        <v>1323</v>
      </c>
      <c r="D3836" s="12">
        <v>29</v>
      </c>
      <c r="E3836" s="12">
        <v>840</v>
      </c>
      <c r="F3836" s="13" t="s">
        <v>1110</v>
      </c>
      <c r="G3836" s="12">
        <v>918</v>
      </c>
      <c r="H3836" s="12">
        <v>1990</v>
      </c>
      <c r="I3836" s="11">
        <v>9398.3209999999999</v>
      </c>
      <c r="J3836" s="11">
        <v>8798.6839999999993</v>
      </c>
      <c r="K3836" s="11">
        <v>8491.0030000000006</v>
      </c>
      <c r="L3836" s="11">
        <v>8722.4150000000009</v>
      </c>
      <c r="M3836" s="11">
        <v>9413.1080000000002</v>
      </c>
      <c r="N3836" s="11">
        <v>10468.975</v>
      </c>
      <c r="O3836" s="11">
        <v>11017.463</v>
      </c>
      <c r="P3836" s="11">
        <v>10147.751</v>
      </c>
      <c r="Q3836" s="11">
        <v>9043.3919999999998</v>
      </c>
      <c r="R3836" s="11">
        <v>7086.0050000000001</v>
      </c>
      <c r="S3836" s="11">
        <v>5883.2070000000003</v>
      </c>
      <c r="T3836" s="11">
        <v>5478.5259999999998</v>
      </c>
      <c r="U3836" s="11">
        <v>5701.5649999999996</v>
      </c>
      <c r="V3836" s="11">
        <v>5553.424</v>
      </c>
      <c r="W3836" s="11">
        <v>4642.5140000000001</v>
      </c>
      <c r="X3836" s="11">
        <v>3727.2449999999999</v>
      </c>
      <c r="Y3836" s="11">
        <v>2685.9609999999998</v>
      </c>
      <c r="Z3836" s="11">
        <v>1525.7249999999999</v>
      </c>
      <c r="AA3836" s="11">
        <v>589.70899999999995</v>
      </c>
      <c r="AB3836" s="11">
        <v>171.89099999999999</v>
      </c>
      <c r="AC3836" s="11">
        <v>24.071999999999999</v>
      </c>
    </row>
    <row r="3837" spans="1:29" ht="11.5" hidden="1">
      <c r="A3837" s="15">
        <v>3820</v>
      </c>
      <c r="B3837" s="13" t="s">
        <v>1059</v>
      </c>
      <c r="C3837" s="14" t="s">
        <v>1323</v>
      </c>
      <c r="D3837" s="12">
        <v>29</v>
      </c>
      <c r="E3837" s="12">
        <v>840</v>
      </c>
      <c r="F3837" s="13" t="s">
        <v>1110</v>
      </c>
      <c r="G3837" s="12">
        <v>918</v>
      </c>
      <c r="H3837" s="12">
        <v>1995</v>
      </c>
      <c r="I3837" s="11">
        <v>9758</v>
      </c>
      <c r="J3837" s="11">
        <v>9535.9089999999997</v>
      </c>
      <c r="K3837" s="11">
        <v>9221.1440000000002</v>
      </c>
      <c r="L3837" s="11">
        <v>8888.0470000000005</v>
      </c>
      <c r="M3837" s="11">
        <v>8942.1360000000004</v>
      </c>
      <c r="N3837" s="11">
        <v>9648.4869999999992</v>
      </c>
      <c r="O3837" s="11">
        <v>10882.477000000001</v>
      </c>
      <c r="P3837" s="11">
        <v>11111.93</v>
      </c>
      <c r="Q3837" s="11">
        <v>10155.710999999999</v>
      </c>
      <c r="R3837" s="11">
        <v>8854.0370000000003</v>
      </c>
      <c r="S3837" s="11">
        <v>7029.7489999999998</v>
      </c>
      <c r="T3837" s="11">
        <v>5741.5460000000003</v>
      </c>
      <c r="U3837" s="11">
        <v>5284.2510000000002</v>
      </c>
      <c r="V3837" s="11">
        <v>5383.7</v>
      </c>
      <c r="W3837" s="11">
        <v>4952.6409999999996</v>
      </c>
      <c r="X3837" s="11">
        <v>3975.3319999999999</v>
      </c>
      <c r="Y3837" s="11">
        <v>2770.5219999999999</v>
      </c>
      <c r="Z3837" s="11">
        <v>1765.8579999999999</v>
      </c>
      <c r="AA3837" s="11">
        <v>758.62099999999998</v>
      </c>
      <c r="AB3837" s="11">
        <v>191.566</v>
      </c>
      <c r="AC3837" s="11">
        <v>33.378</v>
      </c>
    </row>
    <row r="3838" spans="1:29" ht="11.5" hidden="1">
      <c r="A3838" s="15">
        <v>3821</v>
      </c>
      <c r="B3838" s="13" t="s">
        <v>1059</v>
      </c>
      <c r="C3838" s="14" t="s">
        <v>1323</v>
      </c>
      <c r="D3838" s="12">
        <v>29</v>
      </c>
      <c r="E3838" s="12">
        <v>840</v>
      </c>
      <c r="F3838" s="13" t="s">
        <v>1110</v>
      </c>
      <c r="G3838" s="12">
        <v>918</v>
      </c>
      <c r="H3838" s="12">
        <v>2000</v>
      </c>
      <c r="I3838" s="11">
        <v>9563.6759999999995</v>
      </c>
      <c r="J3838" s="11">
        <v>10176.5</v>
      </c>
      <c r="K3838" s="11">
        <v>10119.062</v>
      </c>
      <c r="L3838" s="11">
        <v>9710.357</v>
      </c>
      <c r="M3838" s="11">
        <v>9329.9330000000009</v>
      </c>
      <c r="N3838" s="11">
        <v>9523.3989999999994</v>
      </c>
      <c r="O3838" s="11">
        <v>10096.342000000001</v>
      </c>
      <c r="P3838" s="11">
        <v>11126.992</v>
      </c>
      <c r="Q3838" s="11">
        <v>11187.666999999999</v>
      </c>
      <c r="R3838" s="11">
        <v>10213.431</v>
      </c>
      <c r="S3838" s="11">
        <v>8959.4310000000005</v>
      </c>
      <c r="T3838" s="11">
        <v>6944.2669999999998</v>
      </c>
      <c r="U3838" s="11">
        <v>5643.768</v>
      </c>
      <c r="V3838" s="11">
        <v>5071.3239999999996</v>
      </c>
      <c r="W3838" s="11">
        <v>4902.5780000000004</v>
      </c>
      <c r="X3838" s="11">
        <v>4325.7290000000003</v>
      </c>
      <c r="Y3838" s="11">
        <v>3126.4580000000001</v>
      </c>
      <c r="Z3838" s="11">
        <v>1806.518</v>
      </c>
      <c r="AA3838" s="11">
        <v>854.11099999999999</v>
      </c>
      <c r="AB3838" s="11">
        <v>233.072</v>
      </c>
      <c r="AC3838" s="11">
        <v>34.710999999999999</v>
      </c>
    </row>
    <row r="3839" spans="1:29" ht="11.5" hidden="1">
      <c r="A3839" s="15">
        <v>3822</v>
      </c>
      <c r="B3839" s="13" t="s">
        <v>1059</v>
      </c>
      <c r="C3839" s="14" t="s">
        <v>1323</v>
      </c>
      <c r="D3839" s="12">
        <v>29</v>
      </c>
      <c r="E3839" s="12">
        <v>840</v>
      </c>
      <c r="F3839" s="13" t="s">
        <v>1110</v>
      </c>
      <c r="G3839" s="12">
        <v>918</v>
      </c>
      <c r="H3839" s="12">
        <v>2005</v>
      </c>
      <c r="I3839" s="11">
        <v>9907.8909999999996</v>
      </c>
      <c r="J3839" s="11">
        <v>9656.0769999999993</v>
      </c>
      <c r="K3839" s="11">
        <v>10512.572</v>
      </c>
      <c r="L3839" s="11">
        <v>10473.588</v>
      </c>
      <c r="M3839" s="11">
        <v>10069.76</v>
      </c>
      <c r="N3839" s="11">
        <v>9669.81</v>
      </c>
      <c r="O3839" s="11">
        <v>9801.9889999999996</v>
      </c>
      <c r="P3839" s="11">
        <v>10297.08</v>
      </c>
      <c r="Q3839" s="11">
        <v>11183.251</v>
      </c>
      <c r="R3839" s="11">
        <v>11165.933000000001</v>
      </c>
      <c r="S3839" s="11">
        <v>10170.432000000001</v>
      </c>
      <c r="T3839" s="11">
        <v>8866.875</v>
      </c>
      <c r="U3839" s="11">
        <v>6784.402</v>
      </c>
      <c r="V3839" s="11">
        <v>5415.7060000000001</v>
      </c>
      <c r="W3839" s="11">
        <v>4679.0990000000002</v>
      </c>
      <c r="X3839" s="11">
        <v>4256.5510000000004</v>
      </c>
      <c r="Y3839" s="11">
        <v>3306.2260000000001</v>
      </c>
      <c r="Z3839" s="11">
        <v>2050.4560000000001</v>
      </c>
      <c r="AA3839" s="11">
        <v>866.35199999999998</v>
      </c>
      <c r="AB3839" s="11">
        <v>253.107</v>
      </c>
      <c r="AC3839" s="11">
        <v>38.271000000000001</v>
      </c>
    </row>
    <row r="3840" spans="1:29" ht="11.5" hidden="1">
      <c r="A3840" s="15">
        <v>3823</v>
      </c>
      <c r="B3840" s="13" t="s">
        <v>1059</v>
      </c>
      <c r="C3840" s="14" t="s">
        <v>1323</v>
      </c>
      <c r="D3840" s="12">
        <v>29</v>
      </c>
      <c r="E3840" s="12">
        <v>840</v>
      </c>
      <c r="F3840" s="13" t="s">
        <v>1110</v>
      </c>
      <c r="G3840" s="12">
        <v>918</v>
      </c>
      <c r="H3840" s="12">
        <v>2010</v>
      </c>
      <c r="I3840" s="11">
        <v>10208.213</v>
      </c>
      <c r="J3840" s="11">
        <v>10093.069</v>
      </c>
      <c r="K3840" s="11">
        <v>10198.921</v>
      </c>
      <c r="L3840" s="11">
        <v>10799.571</v>
      </c>
      <c r="M3840" s="11">
        <v>10634.566999999999</v>
      </c>
      <c r="N3840" s="11">
        <v>10293.776</v>
      </c>
      <c r="O3840" s="11">
        <v>9925.0609999999997</v>
      </c>
      <c r="P3840" s="11">
        <v>10012.876</v>
      </c>
      <c r="Q3840" s="11">
        <v>10368.788</v>
      </c>
      <c r="R3840" s="11">
        <v>11174.124</v>
      </c>
      <c r="S3840" s="11">
        <v>11175.887000000001</v>
      </c>
      <c r="T3840" s="11">
        <v>10096.178</v>
      </c>
      <c r="U3840" s="11">
        <v>8678.7919999999995</v>
      </c>
      <c r="V3840" s="11">
        <v>6536.9380000000001</v>
      </c>
      <c r="W3840" s="11">
        <v>5012.4709999999995</v>
      </c>
      <c r="X3840" s="11">
        <v>4093.241</v>
      </c>
      <c r="Y3840" s="11">
        <v>3471.0479999999998</v>
      </c>
      <c r="Z3840" s="11">
        <v>2264.7649999999999</v>
      </c>
      <c r="AA3840" s="11">
        <v>1042.2670000000001</v>
      </c>
      <c r="AB3840" s="11">
        <v>275.41399999999999</v>
      </c>
      <c r="AC3840" s="11">
        <v>44.591999999999999</v>
      </c>
    </row>
    <row r="3841" spans="1:29" ht="11.5" hidden="1">
      <c r="A3841" s="15">
        <v>3824</v>
      </c>
      <c r="B3841" s="13" t="s">
        <v>1059</v>
      </c>
      <c r="C3841" s="14" t="s">
        <v>1323</v>
      </c>
      <c r="D3841" s="12">
        <v>29</v>
      </c>
      <c r="E3841" s="12">
        <v>840</v>
      </c>
      <c r="F3841" s="13" t="s">
        <v>1110</v>
      </c>
      <c r="G3841" s="12">
        <v>918</v>
      </c>
      <c r="H3841" s="12">
        <v>2015</v>
      </c>
      <c r="I3841" s="11">
        <v>9742.8389999999999</v>
      </c>
      <c r="J3841" s="11">
        <v>10265.653</v>
      </c>
      <c r="K3841" s="11">
        <v>10142.352999999999</v>
      </c>
      <c r="L3841" s="11">
        <v>10476.879999999999</v>
      </c>
      <c r="M3841" s="11">
        <v>11279.532999999999</v>
      </c>
      <c r="N3841" s="11">
        <v>11070.460999999999</v>
      </c>
      <c r="O3841" s="11">
        <v>10597.46</v>
      </c>
      <c r="P3841" s="11">
        <v>10106.222</v>
      </c>
      <c r="Q3841" s="11">
        <v>10095.142</v>
      </c>
      <c r="R3841" s="11">
        <v>10360.299000000001</v>
      </c>
      <c r="S3841" s="11">
        <v>11061.735000000001</v>
      </c>
      <c r="T3841" s="11">
        <v>10961.28</v>
      </c>
      <c r="U3841" s="11">
        <v>9798.1029999999992</v>
      </c>
      <c r="V3841" s="11">
        <v>8285.4480000000003</v>
      </c>
      <c r="W3841" s="11">
        <v>6071.1319999999996</v>
      </c>
      <c r="X3841" s="11">
        <v>4447.5600000000004</v>
      </c>
      <c r="Y3841" s="11">
        <v>3344.864</v>
      </c>
      <c r="Z3841" s="11">
        <v>2441.6390000000001</v>
      </c>
      <c r="AA3841" s="11">
        <v>1208.999</v>
      </c>
      <c r="AB3841" s="11">
        <v>355.017</v>
      </c>
      <c r="AC3841" s="11">
        <v>53.572000000000003</v>
      </c>
    </row>
    <row r="3842" spans="1:29" ht="11.5" hidden="1">
      <c r="A3842" s="15">
        <v>3825</v>
      </c>
      <c r="B3842" s="13" t="s">
        <v>1059</v>
      </c>
      <c r="C3842" s="14" t="s">
        <v>1323</v>
      </c>
      <c r="D3842" s="12">
        <v>29</v>
      </c>
      <c r="E3842" s="12">
        <v>840</v>
      </c>
      <c r="F3842" s="13" t="s">
        <v>1110</v>
      </c>
      <c r="G3842" s="12">
        <v>918</v>
      </c>
      <c r="H3842" s="12">
        <v>2020</v>
      </c>
      <c r="I3842" s="11">
        <v>9621.2690000000002</v>
      </c>
      <c r="J3842" s="11">
        <v>9798.759</v>
      </c>
      <c r="K3842" s="11">
        <v>10311.974</v>
      </c>
      <c r="L3842" s="11">
        <v>10408.587</v>
      </c>
      <c r="M3842" s="11">
        <v>10936.013000000001</v>
      </c>
      <c r="N3842" s="11">
        <v>11690.875</v>
      </c>
      <c r="O3842" s="11">
        <v>11349.965</v>
      </c>
      <c r="P3842" s="11">
        <v>10756.92</v>
      </c>
      <c r="Q3842" s="11">
        <v>10176.017</v>
      </c>
      <c r="R3842" s="11">
        <v>10084.699000000001</v>
      </c>
      <c r="S3842" s="11">
        <v>10258.272000000001</v>
      </c>
      <c r="T3842" s="11">
        <v>10840.205</v>
      </c>
      <c r="U3842" s="11">
        <v>10619.257</v>
      </c>
      <c r="V3842" s="11">
        <v>9353.7530000000006</v>
      </c>
      <c r="W3842" s="11">
        <v>7709.3440000000001</v>
      </c>
      <c r="X3842" s="11">
        <v>5400.7479999999996</v>
      </c>
      <c r="Y3842" s="11">
        <v>3655.5790000000002</v>
      </c>
      <c r="Z3842" s="11">
        <v>2372.4450000000002</v>
      </c>
      <c r="AA3842" s="11">
        <v>1348.0050000000001</v>
      </c>
      <c r="AB3842" s="11">
        <v>447.63299999999998</v>
      </c>
      <c r="AC3842" s="11">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sheetPr>
    <tabColor theme="9" tint="0.59999389629810485"/>
  </sheetPr>
  <dimension ref="A1:BM297"/>
  <sheetViews>
    <sheetView topLeftCell="AV65" workbookViewId="0">
      <selection activeCell="BG77" sqref="BG77"/>
    </sheetView>
  </sheetViews>
  <sheetFormatPr defaultRowHeight="14.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1396</v>
      </c>
      <c r="D5" t="s">
        <v>1397</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c r="A6" t="s">
        <v>1398</v>
      </c>
      <c r="B6" t="s">
        <v>1399</v>
      </c>
      <c r="C6" t="s">
        <v>1396</v>
      </c>
      <c r="D6" t="s">
        <v>1397</v>
      </c>
    </row>
    <row r="7" spans="1:65">
      <c r="A7" t="s">
        <v>1183</v>
      </c>
      <c r="B7" t="s">
        <v>1400</v>
      </c>
      <c r="C7" t="s">
        <v>1396</v>
      </c>
      <c r="D7" t="s">
        <v>1397</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c r="A8" t="s">
        <v>1401</v>
      </c>
      <c r="B8" t="s">
        <v>1402</v>
      </c>
      <c r="C8" t="s">
        <v>1396</v>
      </c>
      <c r="D8" t="s">
        <v>1397</v>
      </c>
    </row>
    <row r="9" spans="1:65">
      <c r="A9" t="s">
        <v>1122</v>
      </c>
      <c r="B9" t="s">
        <v>1403</v>
      </c>
      <c r="C9" t="s">
        <v>1396</v>
      </c>
      <c r="D9" t="s">
        <v>1397</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c r="A10" t="s">
        <v>1301</v>
      </c>
      <c r="B10" t="s">
        <v>1404</v>
      </c>
      <c r="C10" t="s">
        <v>1396</v>
      </c>
      <c r="D10" t="s">
        <v>1397</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c r="A11" t="s">
        <v>1405</v>
      </c>
      <c r="B11" t="s">
        <v>1406</v>
      </c>
      <c r="C11" t="s">
        <v>1396</v>
      </c>
      <c r="D11" t="s">
        <v>1397</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c r="A12" t="s">
        <v>1407</v>
      </c>
      <c r="B12" t="s">
        <v>1408</v>
      </c>
      <c r="C12" t="s">
        <v>1396</v>
      </c>
      <c r="D12" t="s">
        <v>1397</v>
      </c>
    </row>
    <row r="13" spans="1:65">
      <c r="A13" t="s">
        <v>1173</v>
      </c>
      <c r="B13" t="s">
        <v>1409</v>
      </c>
      <c r="C13" t="s">
        <v>1396</v>
      </c>
      <c r="D13" t="s">
        <v>1397</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c r="A14" t="s">
        <v>1243</v>
      </c>
      <c r="B14" t="s">
        <v>1410</v>
      </c>
      <c r="C14" t="s">
        <v>1396</v>
      </c>
      <c r="D14" t="s">
        <v>1397</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c r="A15" t="s">
        <v>1157</v>
      </c>
      <c r="B15" t="s">
        <v>1411</v>
      </c>
      <c r="C15" t="s">
        <v>1396</v>
      </c>
      <c r="D15" t="s">
        <v>1397</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c r="A16" t="s">
        <v>1412</v>
      </c>
      <c r="B16" t="s">
        <v>1413</v>
      </c>
      <c r="C16" t="s">
        <v>1396</v>
      </c>
      <c r="D16" t="s">
        <v>1397</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c r="A17" t="s">
        <v>1216</v>
      </c>
      <c r="B17" t="s">
        <v>1414</v>
      </c>
      <c r="C17" t="s">
        <v>1396</v>
      </c>
      <c r="D17" t="s">
        <v>1397</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c r="A18" t="s">
        <v>1257</v>
      </c>
      <c r="B18" t="s">
        <v>1415</v>
      </c>
      <c r="C18" t="s">
        <v>1396</v>
      </c>
      <c r="D18" t="s">
        <v>1397</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c r="A19" t="s">
        <v>1314</v>
      </c>
      <c r="B19" t="s">
        <v>1416</v>
      </c>
      <c r="C19" t="s">
        <v>1396</v>
      </c>
      <c r="D19" t="s">
        <v>1397</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c r="A20" t="s">
        <v>1158</v>
      </c>
      <c r="B20" t="s">
        <v>1417</v>
      </c>
      <c r="C20" t="s">
        <v>1396</v>
      </c>
      <c r="D20" t="s">
        <v>1397</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c r="A21" t="s">
        <v>599</v>
      </c>
      <c r="B21" t="s">
        <v>1418</v>
      </c>
      <c r="C21" t="s">
        <v>1396</v>
      </c>
      <c r="D21" t="s">
        <v>1397</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c r="A22" t="s">
        <v>1315</v>
      </c>
      <c r="B22" t="s">
        <v>1419</v>
      </c>
      <c r="C22" t="s">
        <v>1396</v>
      </c>
      <c r="D22" t="s">
        <v>1397</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c r="A23" t="s">
        <v>1132</v>
      </c>
      <c r="B23" t="s">
        <v>1420</v>
      </c>
      <c r="C23" t="s">
        <v>1396</v>
      </c>
      <c r="D23" t="s">
        <v>1397</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c r="A24" t="s">
        <v>1133</v>
      </c>
      <c r="B24" t="s">
        <v>1421</v>
      </c>
      <c r="C24" t="s">
        <v>1396</v>
      </c>
      <c r="D24" t="s">
        <v>1397</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c r="A25" t="s">
        <v>1184</v>
      </c>
      <c r="B25" t="s">
        <v>1422</v>
      </c>
      <c r="C25" t="s">
        <v>1396</v>
      </c>
      <c r="D25" t="s">
        <v>1397</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c r="A26" t="s">
        <v>1279</v>
      </c>
      <c r="B26" t="s">
        <v>1423</v>
      </c>
      <c r="C26" t="s">
        <v>1396</v>
      </c>
      <c r="D26" t="s">
        <v>1397</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c r="A27" t="s">
        <v>1159</v>
      </c>
      <c r="B27" t="s">
        <v>1424</v>
      </c>
      <c r="C27" t="s">
        <v>1396</v>
      </c>
      <c r="D27" t="s">
        <v>1397</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c r="A28" t="s">
        <v>1425</v>
      </c>
      <c r="B28" t="s">
        <v>1426</v>
      </c>
      <c r="C28" t="s">
        <v>1396</v>
      </c>
      <c r="D28" t="s">
        <v>1397</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c r="A29" t="s">
        <v>1302</v>
      </c>
      <c r="B29" t="s">
        <v>1427</v>
      </c>
      <c r="C29" t="s">
        <v>1396</v>
      </c>
      <c r="D29" t="s">
        <v>1397</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c r="A30" t="s">
        <v>1278</v>
      </c>
      <c r="B30" t="s">
        <v>1428</v>
      </c>
      <c r="C30" t="s">
        <v>1396</v>
      </c>
      <c r="D30" t="s">
        <v>1397</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c r="A31" t="s">
        <v>1234</v>
      </c>
      <c r="B31" t="s">
        <v>1429</v>
      </c>
      <c r="C31" t="s">
        <v>1396</v>
      </c>
      <c r="D31" t="s">
        <v>1397</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c r="A32" t="s">
        <v>1430</v>
      </c>
      <c r="B32" t="s">
        <v>1431</v>
      </c>
      <c r="C32" t="s">
        <v>1396</v>
      </c>
      <c r="D32" t="s">
        <v>1397</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c r="A33" t="s">
        <v>1432</v>
      </c>
      <c r="B33" t="s">
        <v>1433</v>
      </c>
      <c r="C33" t="s">
        <v>1396</v>
      </c>
      <c r="D33" t="s">
        <v>1397</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c r="A34" t="s">
        <v>1245</v>
      </c>
      <c r="B34" t="s">
        <v>1434</v>
      </c>
      <c r="C34" t="s">
        <v>1396</v>
      </c>
      <c r="D34" t="s">
        <v>1397</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c r="A35" t="s">
        <v>1219</v>
      </c>
      <c r="B35" t="s">
        <v>1435</v>
      </c>
      <c r="C35" t="s">
        <v>1396</v>
      </c>
      <c r="D35" t="s">
        <v>1397</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c r="A36" t="s">
        <v>1203</v>
      </c>
      <c r="B36" t="s">
        <v>1436</v>
      </c>
      <c r="C36" t="s">
        <v>1396</v>
      </c>
      <c r="D36" t="s">
        <v>1397</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c r="A37" t="s">
        <v>1185</v>
      </c>
      <c r="B37" t="s">
        <v>1437</v>
      </c>
      <c r="C37" t="s">
        <v>1396</v>
      </c>
      <c r="D37" t="s">
        <v>1397</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c r="A38" t="s">
        <v>597</v>
      </c>
      <c r="B38" t="s">
        <v>1438</v>
      </c>
      <c r="C38" t="s">
        <v>1396</v>
      </c>
      <c r="D38" t="s">
        <v>1397</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c r="A39" t="s">
        <v>601</v>
      </c>
      <c r="B39" t="s">
        <v>1439</v>
      </c>
      <c r="C39" t="s">
        <v>1396</v>
      </c>
      <c r="D39" t="s">
        <v>1397</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c r="A40" t="s">
        <v>1322</v>
      </c>
      <c r="B40" t="s">
        <v>1440</v>
      </c>
      <c r="C40" t="s">
        <v>1396</v>
      </c>
      <c r="D40" t="s">
        <v>1397</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c r="A41" t="s">
        <v>1441</v>
      </c>
      <c r="B41" t="s">
        <v>1442</v>
      </c>
      <c r="C41" t="s">
        <v>1396</v>
      </c>
      <c r="D41" t="s">
        <v>1397</v>
      </c>
    </row>
    <row r="42" spans="1:64">
      <c r="A42" t="s">
        <v>1320</v>
      </c>
      <c r="B42" t="s">
        <v>1443</v>
      </c>
      <c r="C42" t="s">
        <v>1396</v>
      </c>
      <c r="D42" t="s">
        <v>1397</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c r="A43" t="s">
        <v>1289</v>
      </c>
      <c r="B43" t="s">
        <v>1444</v>
      </c>
      <c r="C43" t="s">
        <v>1396</v>
      </c>
      <c r="D43" t="s">
        <v>1397</v>
      </c>
    </row>
    <row r="44" spans="1:64">
      <c r="A44" t="s">
        <v>1246</v>
      </c>
      <c r="B44" t="s">
        <v>1445</v>
      </c>
      <c r="C44" t="s">
        <v>1396</v>
      </c>
      <c r="D44" t="s">
        <v>1397</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c r="A45" t="s">
        <v>1194</v>
      </c>
      <c r="B45" t="s">
        <v>1446</v>
      </c>
      <c r="C45" t="s">
        <v>1396</v>
      </c>
      <c r="D45" t="s">
        <v>1397</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c r="A46" t="s">
        <v>1447</v>
      </c>
      <c r="B46" t="s">
        <v>1448</v>
      </c>
      <c r="C46" t="s">
        <v>1396</v>
      </c>
      <c r="D46" t="s">
        <v>1397</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c r="A47" t="s">
        <v>1123</v>
      </c>
      <c r="B47" t="s">
        <v>1449</v>
      </c>
      <c r="C47" t="s">
        <v>1396</v>
      </c>
      <c r="D47" t="s">
        <v>1397</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c r="A48" t="s">
        <v>1450</v>
      </c>
      <c r="B48" t="s">
        <v>1451</v>
      </c>
      <c r="C48" t="s">
        <v>1396</v>
      </c>
      <c r="D48" t="s">
        <v>1397</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c r="A49" t="s">
        <v>1452</v>
      </c>
      <c r="B49" t="s">
        <v>1453</v>
      </c>
      <c r="C49" t="s">
        <v>1396</v>
      </c>
      <c r="D49" t="s">
        <v>1397</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c r="A50" t="s">
        <v>1247</v>
      </c>
      <c r="B50" t="s">
        <v>1454</v>
      </c>
      <c r="C50" t="s">
        <v>1396</v>
      </c>
      <c r="D50" t="s">
        <v>1397</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c r="A51" t="s">
        <v>1111</v>
      </c>
      <c r="B51" t="s">
        <v>1455</v>
      </c>
      <c r="C51" t="s">
        <v>1396</v>
      </c>
      <c r="D51" t="s">
        <v>1397</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c r="A52" t="s">
        <v>1134</v>
      </c>
      <c r="B52" t="s">
        <v>1456</v>
      </c>
      <c r="C52" t="s">
        <v>1396</v>
      </c>
      <c r="D52" t="s">
        <v>1397</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c r="A53" t="s">
        <v>1235</v>
      </c>
      <c r="B53" t="s">
        <v>1457</v>
      </c>
      <c r="C53" t="s">
        <v>1396</v>
      </c>
      <c r="D53" t="s">
        <v>1397</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c r="A54" t="s">
        <v>1458</v>
      </c>
      <c r="B54" t="s">
        <v>1459</v>
      </c>
      <c r="C54" t="s">
        <v>1396</v>
      </c>
      <c r="D54" t="s">
        <v>1397</v>
      </c>
    </row>
    <row r="55" spans="1:64">
      <c r="A55" t="s">
        <v>1220</v>
      </c>
      <c r="B55" t="s">
        <v>1460</v>
      </c>
      <c r="C55" t="s">
        <v>1396</v>
      </c>
      <c r="D55" t="s">
        <v>1397</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c r="A56" t="s">
        <v>1461</v>
      </c>
      <c r="B56" t="s">
        <v>1462</v>
      </c>
      <c r="C56" t="s">
        <v>1396</v>
      </c>
      <c r="D56" t="s">
        <v>1397</v>
      </c>
      <c r="BC56">
        <v>3.9</v>
      </c>
      <c r="BD56">
        <v>0.76</v>
      </c>
      <c r="BE56">
        <v>0.74</v>
      </c>
      <c r="BF56">
        <v>1.5</v>
      </c>
      <c r="BG56">
        <v>3.6</v>
      </c>
      <c r="BH56">
        <v>5.8</v>
      </c>
      <c r="BI56">
        <v>2.9</v>
      </c>
      <c r="BJ56">
        <v>6.4</v>
      </c>
      <c r="BK56">
        <v>6.4</v>
      </c>
      <c r="BL56">
        <v>7.2</v>
      </c>
    </row>
    <row r="57" spans="1:64">
      <c r="A57" t="s">
        <v>1463</v>
      </c>
      <c r="B57" t="s">
        <v>1464</v>
      </c>
      <c r="C57" t="s">
        <v>1396</v>
      </c>
      <c r="D57" t="s">
        <v>1397</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c r="A58" t="s">
        <v>1160</v>
      </c>
      <c r="B58" t="s">
        <v>1465</v>
      </c>
      <c r="C58" t="s">
        <v>1396</v>
      </c>
      <c r="D58" t="s">
        <v>1397</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c r="A59" t="s">
        <v>1466</v>
      </c>
      <c r="B59" t="s">
        <v>1467</v>
      </c>
      <c r="C59" t="s">
        <v>1396</v>
      </c>
      <c r="D59" t="s">
        <v>1397</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c r="A60" t="s">
        <v>1317</v>
      </c>
      <c r="B60" t="s">
        <v>1468</v>
      </c>
      <c r="C60" t="s">
        <v>1396</v>
      </c>
      <c r="D60" t="s">
        <v>1397</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c r="A61" t="s">
        <v>1112</v>
      </c>
      <c r="B61" t="s">
        <v>1469</v>
      </c>
      <c r="C61" t="s">
        <v>1396</v>
      </c>
      <c r="D61" t="s">
        <v>1397</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c r="A62" t="s">
        <v>1470</v>
      </c>
      <c r="B62" t="s">
        <v>1471</v>
      </c>
      <c r="C62" t="s">
        <v>1396</v>
      </c>
      <c r="D62" t="s">
        <v>1397</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c r="A63" t="s">
        <v>1290</v>
      </c>
      <c r="B63" t="s">
        <v>1472</v>
      </c>
      <c r="C63" t="s">
        <v>1396</v>
      </c>
      <c r="D63" t="s">
        <v>1397</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c r="A64" t="s">
        <v>1222</v>
      </c>
      <c r="B64" t="s">
        <v>1473</v>
      </c>
      <c r="C64" t="s">
        <v>1396</v>
      </c>
      <c r="D64" t="s">
        <v>1397</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c r="A65" t="s">
        <v>1149</v>
      </c>
      <c r="B65" t="s">
        <v>1474</v>
      </c>
      <c r="C65" t="s">
        <v>1396</v>
      </c>
      <c r="D65" t="s">
        <v>1397</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c r="A66" t="s">
        <v>1475</v>
      </c>
      <c r="B66" t="s">
        <v>1476</v>
      </c>
      <c r="C66" t="s">
        <v>1396</v>
      </c>
      <c r="D66" t="s">
        <v>1397</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c r="A67" t="s">
        <v>1477</v>
      </c>
      <c r="B67" t="s">
        <v>1478</v>
      </c>
      <c r="C67" t="s">
        <v>1396</v>
      </c>
      <c r="D67" t="s">
        <v>1397</v>
      </c>
    </row>
    <row r="68" spans="1:64">
      <c r="A68" t="s">
        <v>1479</v>
      </c>
      <c r="B68" t="s">
        <v>1480</v>
      </c>
      <c r="C68" t="s">
        <v>1396</v>
      </c>
      <c r="D68" t="s">
        <v>1397</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c r="A69" t="s">
        <v>1481</v>
      </c>
      <c r="B69" t="s">
        <v>1482</v>
      </c>
      <c r="C69" t="s">
        <v>1396</v>
      </c>
      <c r="D69" t="s">
        <v>1397</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c r="A70" t="s">
        <v>1483</v>
      </c>
      <c r="B70" t="s">
        <v>1484</v>
      </c>
      <c r="C70" t="s">
        <v>1396</v>
      </c>
      <c r="D70" t="s">
        <v>1397</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c r="A71" t="s">
        <v>1248</v>
      </c>
      <c r="B71" t="s">
        <v>1485</v>
      </c>
      <c r="C71" t="s">
        <v>1396</v>
      </c>
      <c r="D71" t="s">
        <v>1397</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c r="A72" t="s">
        <v>1486</v>
      </c>
      <c r="B72" t="s">
        <v>1487</v>
      </c>
      <c r="C72" t="s">
        <v>1396</v>
      </c>
      <c r="D72" t="s">
        <v>1397</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c r="A73" t="s">
        <v>1488</v>
      </c>
      <c r="B73" t="s">
        <v>1489</v>
      </c>
      <c r="C73" t="s">
        <v>1396</v>
      </c>
      <c r="D73" t="s">
        <v>1397</v>
      </c>
    </row>
    <row r="74" spans="1:64">
      <c r="A74" t="s">
        <v>609</v>
      </c>
      <c r="B74" t="s">
        <v>1490</v>
      </c>
      <c r="C74" t="s">
        <v>1396</v>
      </c>
      <c r="D74" t="s">
        <v>1397</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c r="A75" t="s">
        <v>1312</v>
      </c>
      <c r="B75" t="s">
        <v>1491</v>
      </c>
      <c r="C75" t="s">
        <v>1396</v>
      </c>
      <c r="D75" t="s">
        <v>1397</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c r="A76" t="s">
        <v>1291</v>
      </c>
      <c r="B76" t="s">
        <v>1492</v>
      </c>
      <c r="C76" t="s">
        <v>1396</v>
      </c>
      <c r="D76" t="s">
        <v>1397</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c r="A77" t="s">
        <v>611</v>
      </c>
      <c r="B77" t="s">
        <v>950</v>
      </c>
      <c r="C77" t="s">
        <v>1396</v>
      </c>
      <c r="D77" t="s">
        <v>1397</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c r="A78" t="s">
        <v>1493</v>
      </c>
      <c r="B78" t="s">
        <v>1494</v>
      </c>
      <c r="C78" t="s">
        <v>1396</v>
      </c>
      <c r="D78" t="s">
        <v>1397</v>
      </c>
    </row>
    <row r="79" spans="1:64">
      <c r="A79" t="s">
        <v>1495</v>
      </c>
      <c r="B79" t="s">
        <v>1496</v>
      </c>
      <c r="C79" t="s">
        <v>1396</v>
      </c>
      <c r="D79" t="s">
        <v>1397</v>
      </c>
    </row>
    <row r="80" spans="1:64">
      <c r="A80" t="s">
        <v>1292</v>
      </c>
      <c r="B80" t="s">
        <v>1497</v>
      </c>
      <c r="C80" t="s">
        <v>1396</v>
      </c>
      <c r="D80" t="s">
        <v>1397</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c r="A81" t="s">
        <v>1261</v>
      </c>
      <c r="B81" t="s">
        <v>1498</v>
      </c>
      <c r="C81" t="s">
        <v>1396</v>
      </c>
      <c r="D81" t="s">
        <v>1397</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c r="A82" t="s">
        <v>1316</v>
      </c>
      <c r="B82" t="s">
        <v>1499</v>
      </c>
      <c r="C82" t="s">
        <v>1396</v>
      </c>
      <c r="D82" t="s">
        <v>1397</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c r="A83" t="s">
        <v>1500</v>
      </c>
      <c r="B83" t="s">
        <v>1501</v>
      </c>
      <c r="C83" t="s">
        <v>1396</v>
      </c>
      <c r="D83" t="s">
        <v>1397</v>
      </c>
    </row>
    <row r="84" spans="1:64">
      <c r="A84" t="s">
        <v>1502</v>
      </c>
      <c r="B84" t="s">
        <v>1503</v>
      </c>
      <c r="C84" t="s">
        <v>1396</v>
      </c>
      <c r="D84" t="s">
        <v>1397</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c r="A85" t="s">
        <v>1127</v>
      </c>
      <c r="B85" t="s">
        <v>1504</v>
      </c>
      <c r="C85" t="s">
        <v>1396</v>
      </c>
      <c r="D85" t="s">
        <v>1397</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c r="A86" t="s">
        <v>1299</v>
      </c>
      <c r="B86" t="s">
        <v>1505</v>
      </c>
      <c r="C86" t="s">
        <v>1396</v>
      </c>
      <c r="D86" t="s">
        <v>1397</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c r="A87" t="s">
        <v>1161</v>
      </c>
      <c r="B87" t="s">
        <v>1506</v>
      </c>
      <c r="C87" t="s">
        <v>1396</v>
      </c>
      <c r="D87" t="s">
        <v>1397</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c r="A88" t="s">
        <v>1136</v>
      </c>
      <c r="B88" t="s">
        <v>1507</v>
      </c>
      <c r="C88" t="s">
        <v>1396</v>
      </c>
      <c r="D88" t="s">
        <v>1397</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c r="A89" t="s">
        <v>1508</v>
      </c>
      <c r="B89" t="s">
        <v>1509</v>
      </c>
      <c r="C89" t="s">
        <v>1396</v>
      </c>
      <c r="D89" t="s">
        <v>1397</v>
      </c>
    </row>
    <row r="90" spans="1:64">
      <c r="A90" t="s">
        <v>1137</v>
      </c>
      <c r="B90" t="s">
        <v>1510</v>
      </c>
      <c r="C90" t="s">
        <v>1396</v>
      </c>
      <c r="D90" t="s">
        <v>1397</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c r="A91" t="s">
        <v>1511</v>
      </c>
      <c r="B91" t="s">
        <v>1512</v>
      </c>
      <c r="C91" t="s">
        <v>1396</v>
      </c>
      <c r="D91" t="s">
        <v>1397</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c r="A92" t="s">
        <v>1138</v>
      </c>
      <c r="B92" t="s">
        <v>1513</v>
      </c>
      <c r="C92" t="s">
        <v>1396</v>
      </c>
      <c r="D92" t="s">
        <v>1397</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c r="A93" t="s">
        <v>1126</v>
      </c>
      <c r="B93" t="s">
        <v>1514</v>
      </c>
      <c r="C93" t="s">
        <v>1396</v>
      </c>
      <c r="D93" t="s">
        <v>1397</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c r="A94" t="s">
        <v>1304</v>
      </c>
      <c r="B94" t="s">
        <v>1515</v>
      </c>
      <c r="C94" t="s">
        <v>1396</v>
      </c>
      <c r="D94" t="s">
        <v>1397</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c r="A95" t="s">
        <v>1223</v>
      </c>
      <c r="B95" t="s">
        <v>1516</v>
      </c>
      <c r="C95" t="s">
        <v>1396</v>
      </c>
      <c r="D95" t="s">
        <v>1397</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c r="A96" t="s">
        <v>1517</v>
      </c>
      <c r="B96" t="s">
        <v>1518</v>
      </c>
      <c r="C96" t="s">
        <v>1396</v>
      </c>
      <c r="D96" t="s">
        <v>1397</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c r="A97" t="s">
        <v>1237</v>
      </c>
      <c r="B97" t="s">
        <v>1519</v>
      </c>
      <c r="C97" t="s">
        <v>1396</v>
      </c>
      <c r="D97" t="s">
        <v>1397</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c r="A98" t="s">
        <v>1267</v>
      </c>
      <c r="B98" t="s">
        <v>1520</v>
      </c>
      <c r="C98" t="s">
        <v>1396</v>
      </c>
      <c r="D98" t="s">
        <v>1397</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c r="A99" t="s">
        <v>1250</v>
      </c>
      <c r="B99" t="s">
        <v>1521</v>
      </c>
      <c r="C99" t="s">
        <v>1396</v>
      </c>
      <c r="D99" t="s">
        <v>1397</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c r="A100" t="s">
        <v>1522</v>
      </c>
      <c r="B100" t="s">
        <v>1523</v>
      </c>
      <c r="C100" t="s">
        <v>1396</v>
      </c>
      <c r="D100" t="s">
        <v>1397</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c r="A101" t="s">
        <v>1524</v>
      </c>
      <c r="B101" t="s">
        <v>1525</v>
      </c>
      <c r="C101" t="s">
        <v>1396</v>
      </c>
      <c r="D101" t="s">
        <v>1397</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c r="A102" t="s">
        <v>1238</v>
      </c>
      <c r="B102" t="s">
        <v>1526</v>
      </c>
      <c r="C102" t="s">
        <v>1396</v>
      </c>
      <c r="D102" t="s">
        <v>1397</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c r="A103" t="s">
        <v>1527</v>
      </c>
      <c r="B103" t="s">
        <v>1528</v>
      </c>
      <c r="C103" t="s">
        <v>1396</v>
      </c>
      <c r="D103" t="s">
        <v>1397</v>
      </c>
    </row>
    <row r="104" spans="1:64">
      <c r="A104" t="s">
        <v>1303</v>
      </c>
      <c r="B104" t="s">
        <v>1529</v>
      </c>
      <c r="C104" t="s">
        <v>1396</v>
      </c>
      <c r="D104" t="s">
        <v>1397</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c r="A105" t="s">
        <v>1225</v>
      </c>
      <c r="B105" t="s">
        <v>1530</v>
      </c>
      <c r="C105" t="s">
        <v>1396</v>
      </c>
      <c r="D105" t="s">
        <v>1397</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c r="A106" t="s">
        <v>1281</v>
      </c>
      <c r="B106" t="s">
        <v>1531</v>
      </c>
      <c r="C106" t="s">
        <v>1396</v>
      </c>
      <c r="D106" t="s">
        <v>1397</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c r="A107" t="s">
        <v>1532</v>
      </c>
      <c r="B107" t="s">
        <v>1533</v>
      </c>
      <c r="C107" t="s">
        <v>1396</v>
      </c>
      <c r="D107" t="s">
        <v>1397</v>
      </c>
    </row>
    <row r="108" spans="1:64">
      <c r="A108" t="s">
        <v>1534</v>
      </c>
      <c r="B108" t="s">
        <v>1535</v>
      </c>
      <c r="C108" t="s">
        <v>1396</v>
      </c>
      <c r="D108" t="s">
        <v>1397</v>
      </c>
    </row>
    <row r="109" spans="1:64">
      <c r="A109" t="s">
        <v>1536</v>
      </c>
      <c r="B109" t="s">
        <v>1537</v>
      </c>
      <c r="C109" t="s">
        <v>1396</v>
      </c>
      <c r="D109" t="s">
        <v>1397</v>
      </c>
    </row>
    <row r="110" spans="1:64">
      <c r="A110" t="s">
        <v>1538</v>
      </c>
      <c r="B110" t="s">
        <v>1539</v>
      </c>
      <c r="C110" t="s">
        <v>1396</v>
      </c>
      <c r="D110" t="s">
        <v>1397</v>
      </c>
    </row>
    <row r="111" spans="1:64">
      <c r="A111" t="s">
        <v>1205</v>
      </c>
      <c r="B111" t="s">
        <v>1540</v>
      </c>
      <c r="C111" t="s">
        <v>1396</v>
      </c>
      <c r="D111" t="s">
        <v>1397</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c r="A112" t="s">
        <v>1541</v>
      </c>
      <c r="B112" t="s">
        <v>1542</v>
      </c>
      <c r="C112" t="s">
        <v>1396</v>
      </c>
      <c r="D112" t="s">
        <v>1397</v>
      </c>
    </row>
    <row r="113" spans="1:64">
      <c r="A113" t="s">
        <v>1543</v>
      </c>
      <c r="B113" t="s">
        <v>1544</v>
      </c>
      <c r="C113" t="s">
        <v>1396</v>
      </c>
      <c r="D113" t="s">
        <v>1397</v>
      </c>
    </row>
    <row r="114" spans="1:64">
      <c r="A114" t="s">
        <v>1186</v>
      </c>
      <c r="B114" t="s">
        <v>1545</v>
      </c>
      <c r="C114" t="s">
        <v>1396</v>
      </c>
      <c r="D114" t="s">
        <v>1397</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c r="A115" t="s">
        <v>1546</v>
      </c>
      <c r="B115" t="s">
        <v>1547</v>
      </c>
      <c r="C115" t="s">
        <v>1396</v>
      </c>
      <c r="D115" t="s">
        <v>1397</v>
      </c>
    </row>
    <row r="116" spans="1:64">
      <c r="A116" t="s">
        <v>1294</v>
      </c>
      <c r="B116" t="s">
        <v>1548</v>
      </c>
      <c r="C116" t="s">
        <v>1396</v>
      </c>
      <c r="D116" t="s">
        <v>1397</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c r="A117" t="s">
        <v>1549</v>
      </c>
      <c r="B117" t="s">
        <v>1550</v>
      </c>
      <c r="C117" t="s">
        <v>1396</v>
      </c>
      <c r="D117" t="s">
        <v>1397</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c r="A118" t="s">
        <v>1162</v>
      </c>
      <c r="B118" t="s">
        <v>1551</v>
      </c>
      <c r="C118" t="s">
        <v>1396</v>
      </c>
      <c r="D118" t="s">
        <v>1397</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c r="A119" t="s">
        <v>1293</v>
      </c>
      <c r="B119" t="s">
        <v>1552</v>
      </c>
      <c r="C119" t="s">
        <v>1396</v>
      </c>
      <c r="D119" t="s">
        <v>1397</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c r="A120" t="s">
        <v>1163</v>
      </c>
      <c r="B120" t="s">
        <v>1553</v>
      </c>
      <c r="C120" t="s">
        <v>1396</v>
      </c>
      <c r="D120" t="s">
        <v>1397</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c r="A121" t="s">
        <v>1305</v>
      </c>
      <c r="B121" t="s">
        <v>1554</v>
      </c>
      <c r="C121" t="s">
        <v>1396</v>
      </c>
      <c r="D121" t="s">
        <v>1397</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c r="A122" t="s">
        <v>1226</v>
      </c>
      <c r="B122" t="s">
        <v>1555</v>
      </c>
      <c r="C122" t="s">
        <v>1396</v>
      </c>
      <c r="D122" t="s">
        <v>1397</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c r="A123" t="s">
        <v>1164</v>
      </c>
      <c r="B123" t="s">
        <v>1556</v>
      </c>
      <c r="C123" t="s">
        <v>1396</v>
      </c>
      <c r="D123" t="s">
        <v>1397</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c r="A124" t="s">
        <v>1199</v>
      </c>
      <c r="B124" t="s">
        <v>1557</v>
      </c>
      <c r="C124" t="s">
        <v>1396</v>
      </c>
      <c r="D124" t="s">
        <v>1397</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c r="A125" t="s">
        <v>1177</v>
      </c>
      <c r="B125" t="s">
        <v>1558</v>
      </c>
      <c r="C125" t="s">
        <v>1396</v>
      </c>
      <c r="D125" t="s">
        <v>1397</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c r="A126" t="s">
        <v>1113</v>
      </c>
      <c r="B126" t="s">
        <v>1559</v>
      </c>
      <c r="C126" t="s">
        <v>1396</v>
      </c>
      <c r="D126" t="s">
        <v>1397</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c r="A127" t="s">
        <v>1560</v>
      </c>
      <c r="B127" t="s">
        <v>1561</v>
      </c>
      <c r="C127" t="s">
        <v>1396</v>
      </c>
      <c r="D127" t="s">
        <v>1397</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c r="A128" t="s">
        <v>1204</v>
      </c>
      <c r="B128" t="s">
        <v>1562</v>
      </c>
      <c r="C128" t="s">
        <v>1396</v>
      </c>
      <c r="D128" t="s">
        <v>1397</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c r="A129" t="s">
        <v>1268</v>
      </c>
      <c r="B129" t="s">
        <v>1563</v>
      </c>
      <c r="C129" t="s">
        <v>1396</v>
      </c>
      <c r="D129" t="s">
        <v>1397</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c r="A130" t="s">
        <v>1564</v>
      </c>
      <c r="B130" t="s">
        <v>1565</v>
      </c>
      <c r="C130" t="s">
        <v>1396</v>
      </c>
      <c r="D130" t="s">
        <v>1397</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c r="A131" t="s">
        <v>1566</v>
      </c>
      <c r="B131" t="s">
        <v>1567</v>
      </c>
      <c r="C131" t="s">
        <v>1396</v>
      </c>
      <c r="D131" t="s">
        <v>1397</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c r="A132" t="s">
        <v>1165</v>
      </c>
      <c r="B132" t="s">
        <v>1568</v>
      </c>
      <c r="C132" t="s">
        <v>1396</v>
      </c>
      <c r="D132" t="s">
        <v>1397</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c r="A133" t="s">
        <v>1569</v>
      </c>
      <c r="B133" t="s">
        <v>1570</v>
      </c>
      <c r="C133" t="s">
        <v>1396</v>
      </c>
      <c r="D133" t="s">
        <v>1397</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c r="A134" t="s">
        <v>1571</v>
      </c>
      <c r="B134" t="s">
        <v>1572</v>
      </c>
      <c r="C134" t="s">
        <v>1396</v>
      </c>
      <c r="D134" t="s">
        <v>1397</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c r="A135" t="s">
        <v>1166</v>
      </c>
      <c r="B135" t="s">
        <v>1573</v>
      </c>
      <c r="C135" t="s">
        <v>1396</v>
      </c>
      <c r="D135" t="s">
        <v>1397</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c r="A136" t="s">
        <v>1139</v>
      </c>
      <c r="B136" t="s">
        <v>1574</v>
      </c>
      <c r="C136" t="s">
        <v>1396</v>
      </c>
      <c r="D136" t="s">
        <v>1397</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c r="A137" t="s">
        <v>1151</v>
      </c>
      <c r="B137" t="s">
        <v>1575</v>
      </c>
      <c r="C137" t="s">
        <v>1396</v>
      </c>
      <c r="D137" t="s">
        <v>1397</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c r="A138" t="s">
        <v>1576</v>
      </c>
      <c r="B138" t="s">
        <v>1577</v>
      </c>
      <c r="C138" t="s">
        <v>1396</v>
      </c>
      <c r="D138" t="s">
        <v>1397</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c r="A139" t="s">
        <v>1578</v>
      </c>
      <c r="B139" t="s">
        <v>1579</v>
      </c>
      <c r="C139" t="s">
        <v>1396</v>
      </c>
      <c r="D139" t="s">
        <v>1397</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c r="A140" t="s">
        <v>1580</v>
      </c>
      <c r="B140" t="s">
        <v>1581</v>
      </c>
      <c r="C140" t="s">
        <v>1396</v>
      </c>
      <c r="D140" t="s">
        <v>1397</v>
      </c>
    </row>
    <row r="141" spans="1:64">
      <c r="A141" t="s">
        <v>1582</v>
      </c>
      <c r="B141" t="s">
        <v>1583</v>
      </c>
      <c r="C141" t="s">
        <v>1396</v>
      </c>
      <c r="D141" t="s">
        <v>1397</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c r="A142" t="s">
        <v>1584</v>
      </c>
      <c r="B142" t="s">
        <v>1585</v>
      </c>
      <c r="C142" t="s">
        <v>1396</v>
      </c>
      <c r="D142" t="s">
        <v>1397</v>
      </c>
    </row>
    <row r="143" spans="1:64">
      <c r="A143" t="s">
        <v>1191</v>
      </c>
      <c r="B143" t="s">
        <v>1586</v>
      </c>
      <c r="C143" t="s">
        <v>1396</v>
      </c>
      <c r="D143" t="s">
        <v>1397</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c r="A144" t="s">
        <v>1587</v>
      </c>
      <c r="B144" t="s">
        <v>1588</v>
      </c>
      <c r="C144" t="s">
        <v>1396</v>
      </c>
      <c r="D144" t="s">
        <v>1397</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c r="A145" t="s">
        <v>1589</v>
      </c>
      <c r="B145" t="s">
        <v>1590</v>
      </c>
      <c r="C145" t="s">
        <v>1396</v>
      </c>
      <c r="D145" t="s">
        <v>1397</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c r="A146" t="s">
        <v>1130</v>
      </c>
      <c r="B146" t="s">
        <v>1591</v>
      </c>
      <c r="C146" t="s">
        <v>1396</v>
      </c>
      <c r="D146" t="s">
        <v>1397</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c r="A147" t="s">
        <v>1592</v>
      </c>
      <c r="B147" t="s">
        <v>1593</v>
      </c>
      <c r="C147" t="s">
        <v>1396</v>
      </c>
      <c r="D147" t="s">
        <v>1397</v>
      </c>
    </row>
    <row r="148" spans="1:64">
      <c r="A148" t="s">
        <v>1296</v>
      </c>
      <c r="B148" t="s">
        <v>1594</v>
      </c>
      <c r="C148" t="s">
        <v>1396</v>
      </c>
      <c r="D148" t="s">
        <v>1397</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c r="A149" t="s">
        <v>1318</v>
      </c>
      <c r="B149" t="s">
        <v>1595</v>
      </c>
      <c r="C149" t="s">
        <v>1396</v>
      </c>
      <c r="D149" t="s">
        <v>1397</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c r="A150" t="s">
        <v>1295</v>
      </c>
      <c r="B150" t="s">
        <v>1596</v>
      </c>
      <c r="C150" t="s">
        <v>1396</v>
      </c>
      <c r="D150" t="s">
        <v>1397</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c r="A151" t="s">
        <v>1597</v>
      </c>
      <c r="B151" t="s">
        <v>1598</v>
      </c>
      <c r="C151" t="s">
        <v>1396</v>
      </c>
      <c r="D151" t="s">
        <v>1397</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c r="A152" t="s">
        <v>1599</v>
      </c>
      <c r="B152" t="s">
        <v>1600</v>
      </c>
      <c r="C152" t="s">
        <v>1396</v>
      </c>
      <c r="D152" t="s">
        <v>1397</v>
      </c>
    </row>
    <row r="153" spans="1:64">
      <c r="A153" t="s">
        <v>1152</v>
      </c>
      <c r="B153" t="s">
        <v>1601</v>
      </c>
      <c r="C153" t="s">
        <v>1396</v>
      </c>
      <c r="D153" t="s">
        <v>1397</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c r="A154" t="s">
        <v>1602</v>
      </c>
      <c r="B154" t="s">
        <v>1603</v>
      </c>
      <c r="C154" t="s">
        <v>1396</v>
      </c>
      <c r="D154" t="s">
        <v>1397</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c r="A155" t="s">
        <v>1604</v>
      </c>
      <c r="B155" t="s">
        <v>1605</v>
      </c>
      <c r="C155" t="s">
        <v>1396</v>
      </c>
      <c r="D155" t="s">
        <v>1397</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c r="A156" t="s">
        <v>1114</v>
      </c>
      <c r="B156" t="s">
        <v>1606</v>
      </c>
      <c r="C156" t="s">
        <v>1396</v>
      </c>
      <c r="D156" t="s">
        <v>1397</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c r="A157" t="s">
        <v>1188</v>
      </c>
      <c r="B157" t="s">
        <v>1607</v>
      </c>
      <c r="C157" t="s">
        <v>1396</v>
      </c>
      <c r="D157" t="s">
        <v>1397</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c r="A158" t="s">
        <v>1608</v>
      </c>
      <c r="B158" t="s">
        <v>1609</v>
      </c>
      <c r="C158" t="s">
        <v>1396</v>
      </c>
      <c r="D158" t="s">
        <v>1397</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c r="A159" t="s">
        <v>1239</v>
      </c>
      <c r="B159" t="s">
        <v>1610</v>
      </c>
      <c r="C159" t="s">
        <v>1396</v>
      </c>
      <c r="D159" t="s">
        <v>1397</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c r="A160" t="s">
        <v>1611</v>
      </c>
      <c r="B160" t="s">
        <v>1612</v>
      </c>
      <c r="C160" t="s">
        <v>1396</v>
      </c>
      <c r="D160" t="s">
        <v>1397</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c r="A161" t="s">
        <v>1613</v>
      </c>
      <c r="B161" t="s">
        <v>1614</v>
      </c>
      <c r="C161" t="s">
        <v>1396</v>
      </c>
      <c r="D161" t="s">
        <v>1397</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c r="A162" t="s">
        <v>1308</v>
      </c>
      <c r="B162" t="s">
        <v>1615</v>
      </c>
      <c r="C162" t="s">
        <v>1396</v>
      </c>
      <c r="D162" t="s">
        <v>1397</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c r="A163" t="s">
        <v>1140</v>
      </c>
      <c r="B163" t="s">
        <v>1616</v>
      </c>
      <c r="C163" t="s">
        <v>1396</v>
      </c>
      <c r="D163" t="s">
        <v>1397</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c r="A164" t="s">
        <v>1306</v>
      </c>
      <c r="B164" t="s">
        <v>1617</v>
      </c>
      <c r="C164" t="s">
        <v>1396</v>
      </c>
      <c r="D164" t="s">
        <v>1397</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c r="A165" t="s">
        <v>1208</v>
      </c>
      <c r="B165" t="s">
        <v>1618</v>
      </c>
      <c r="C165" t="s">
        <v>1396</v>
      </c>
      <c r="D165" t="s">
        <v>1397</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c r="A166" t="s">
        <v>1619</v>
      </c>
      <c r="B166" t="s">
        <v>1620</v>
      </c>
      <c r="C166" t="s">
        <v>1396</v>
      </c>
      <c r="D166" t="s">
        <v>1397</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c r="A167" t="s">
        <v>1307</v>
      </c>
      <c r="B167" t="s">
        <v>1621</v>
      </c>
      <c r="C167" t="s">
        <v>1396</v>
      </c>
      <c r="D167" t="s">
        <v>1397</v>
      </c>
      <c r="AX167">
        <v>29</v>
      </c>
      <c r="AY167">
        <v>31</v>
      </c>
      <c r="AZ167">
        <v>27</v>
      </c>
      <c r="BA167">
        <v>24</v>
      </c>
      <c r="BB167">
        <v>21</v>
      </c>
      <c r="BC167">
        <v>20</v>
      </c>
      <c r="BD167">
        <v>20</v>
      </c>
      <c r="BE167">
        <v>18</v>
      </c>
      <c r="BF167">
        <v>22</v>
      </c>
      <c r="BG167">
        <v>21</v>
      </c>
      <c r="BH167">
        <v>15</v>
      </c>
      <c r="BI167">
        <v>16</v>
      </c>
      <c r="BJ167">
        <v>14</v>
      </c>
      <c r="BK167">
        <v>15</v>
      </c>
      <c r="BL167">
        <v>15</v>
      </c>
    </row>
    <row r="168" spans="1:64">
      <c r="A168" t="s">
        <v>1200</v>
      </c>
      <c r="B168" t="s">
        <v>1622</v>
      </c>
      <c r="C168" t="s">
        <v>1396</v>
      </c>
      <c r="D168" t="s">
        <v>1397</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c r="A169" t="s">
        <v>1623</v>
      </c>
      <c r="B169" t="s">
        <v>1624</v>
      </c>
      <c r="C169" t="s">
        <v>1396</v>
      </c>
      <c r="D169" t="s">
        <v>1397</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c r="A170" t="s">
        <v>613</v>
      </c>
      <c r="B170" t="s">
        <v>1625</v>
      </c>
      <c r="C170" t="s">
        <v>1396</v>
      </c>
      <c r="D170" t="s">
        <v>1397</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c r="A171" t="s">
        <v>1141</v>
      </c>
      <c r="B171" t="s">
        <v>1626</v>
      </c>
      <c r="C171" t="s">
        <v>1396</v>
      </c>
      <c r="D171" t="s">
        <v>1397</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c r="A172" t="s">
        <v>1115</v>
      </c>
      <c r="B172" t="s">
        <v>1627</v>
      </c>
      <c r="C172" t="s">
        <v>1396</v>
      </c>
      <c r="D172" t="s">
        <v>1397</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c r="A173" t="s">
        <v>896</v>
      </c>
      <c r="B173" t="s">
        <v>1628</v>
      </c>
      <c r="C173" t="s">
        <v>1396</v>
      </c>
      <c r="D173" t="s">
        <v>1397</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c r="A174" t="s">
        <v>1207</v>
      </c>
      <c r="B174" t="s">
        <v>1629</v>
      </c>
      <c r="C174" t="s">
        <v>1396</v>
      </c>
      <c r="D174" t="s">
        <v>1397</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c r="A175" t="s">
        <v>1630</v>
      </c>
      <c r="B175" t="s">
        <v>1631</v>
      </c>
      <c r="C175" t="s">
        <v>1396</v>
      </c>
      <c r="D175" t="s">
        <v>1397</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c r="A176" t="s">
        <v>615</v>
      </c>
      <c r="B176" t="s">
        <v>1632</v>
      </c>
      <c r="C176" t="s">
        <v>1396</v>
      </c>
      <c r="D176" t="s">
        <v>1397</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c r="A177" t="s">
        <v>1262</v>
      </c>
      <c r="B177" t="s">
        <v>1633</v>
      </c>
      <c r="C177" t="s">
        <v>1396</v>
      </c>
      <c r="D177" t="s">
        <v>1397</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c r="A178" t="s">
        <v>1142</v>
      </c>
      <c r="B178" t="s">
        <v>1634</v>
      </c>
      <c r="C178" t="s">
        <v>1396</v>
      </c>
      <c r="D178" t="s">
        <v>1397</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c r="A179" t="s">
        <v>1143</v>
      </c>
      <c r="B179" t="s">
        <v>1635</v>
      </c>
      <c r="C179" t="s">
        <v>1396</v>
      </c>
      <c r="D179" t="s">
        <v>1397</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c r="A180" t="s">
        <v>1240</v>
      </c>
      <c r="B180" t="s">
        <v>1636</v>
      </c>
      <c r="C180" t="s">
        <v>1396</v>
      </c>
      <c r="D180" t="s">
        <v>1397</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c r="A181" t="s">
        <v>1319</v>
      </c>
      <c r="B181" t="s">
        <v>1637</v>
      </c>
      <c r="C181" t="s">
        <v>1396</v>
      </c>
      <c r="D181" t="s">
        <v>1397</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c r="A182" t="s">
        <v>1297</v>
      </c>
      <c r="B182" t="s">
        <v>1638</v>
      </c>
      <c r="C182" t="s">
        <v>1396</v>
      </c>
      <c r="D182" t="s">
        <v>1397</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c r="A183" t="s">
        <v>1189</v>
      </c>
      <c r="B183" t="s">
        <v>1639</v>
      </c>
      <c r="C183" t="s">
        <v>1396</v>
      </c>
      <c r="D183" t="s">
        <v>1397</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c r="A184" t="s">
        <v>1640</v>
      </c>
      <c r="B184" t="s">
        <v>1641</v>
      </c>
      <c r="C184" t="s">
        <v>1396</v>
      </c>
      <c r="D184" t="s">
        <v>1397</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c r="A185" t="s">
        <v>1258</v>
      </c>
      <c r="B185" t="s">
        <v>1642</v>
      </c>
      <c r="C185" t="s">
        <v>1396</v>
      </c>
      <c r="D185" t="s">
        <v>1397</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c r="A186" t="s">
        <v>1643</v>
      </c>
      <c r="B186" t="s">
        <v>1644</v>
      </c>
      <c r="C186" t="s">
        <v>1396</v>
      </c>
      <c r="D186" t="s">
        <v>1397</v>
      </c>
    </row>
    <row r="187" spans="1:64">
      <c r="A187" t="s">
        <v>1167</v>
      </c>
      <c r="B187" t="s">
        <v>1645</v>
      </c>
      <c r="C187" t="s">
        <v>1396</v>
      </c>
      <c r="D187" t="s">
        <v>1397</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c r="A188" t="s">
        <v>1646</v>
      </c>
      <c r="B188" t="s">
        <v>1647</v>
      </c>
      <c r="C188" t="s">
        <v>1396</v>
      </c>
      <c r="D188" t="s">
        <v>1397</v>
      </c>
    </row>
    <row r="189" spans="1:64">
      <c r="A189" t="s">
        <v>1190</v>
      </c>
      <c r="B189" t="s">
        <v>1648</v>
      </c>
      <c r="C189" t="s">
        <v>1396</v>
      </c>
      <c r="D189" t="s">
        <v>1397</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c r="A190" t="s">
        <v>1241</v>
      </c>
      <c r="B190" t="s">
        <v>1649</v>
      </c>
      <c r="C190" t="s">
        <v>1396</v>
      </c>
      <c r="D190" t="s">
        <v>1397</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c r="A191" t="s">
        <v>1252</v>
      </c>
      <c r="B191" t="s">
        <v>1650</v>
      </c>
      <c r="C191" t="s">
        <v>1396</v>
      </c>
      <c r="D191" t="s">
        <v>1397</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c r="A192" t="s">
        <v>1209</v>
      </c>
      <c r="B192" t="s">
        <v>1651</v>
      </c>
      <c r="C192" t="s">
        <v>1396</v>
      </c>
      <c r="D192" t="s">
        <v>1397</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c r="A193" t="s">
        <v>1652</v>
      </c>
      <c r="B193" t="s">
        <v>1653</v>
      </c>
      <c r="C193" t="s">
        <v>1396</v>
      </c>
      <c r="D193" t="s">
        <v>1397</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c r="A194" t="s">
        <v>1263</v>
      </c>
      <c r="B194" t="s">
        <v>1654</v>
      </c>
      <c r="C194" t="s">
        <v>1396</v>
      </c>
      <c r="D194" t="s">
        <v>1397</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c r="A195" t="s">
        <v>1282</v>
      </c>
      <c r="B195" t="s">
        <v>1655</v>
      </c>
      <c r="C195" t="s">
        <v>1396</v>
      </c>
      <c r="D195" t="s">
        <v>1397</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c r="A196" t="s">
        <v>1656</v>
      </c>
      <c r="B196" t="s">
        <v>1657</v>
      </c>
      <c r="C196" t="s">
        <v>1396</v>
      </c>
      <c r="D196" t="s">
        <v>1397</v>
      </c>
    </row>
    <row r="197" spans="1:64">
      <c r="A197" t="s">
        <v>1228</v>
      </c>
      <c r="B197" t="s">
        <v>1658</v>
      </c>
      <c r="C197" t="s">
        <v>1396</v>
      </c>
      <c r="D197" t="s">
        <v>1397</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c r="A198" t="s">
        <v>1659</v>
      </c>
      <c r="B198" t="s">
        <v>1660</v>
      </c>
      <c r="C198" t="s">
        <v>1396</v>
      </c>
      <c r="D198" t="s">
        <v>1397</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c r="A199" t="s">
        <v>1309</v>
      </c>
      <c r="B199" t="s">
        <v>1661</v>
      </c>
      <c r="C199" t="s">
        <v>1396</v>
      </c>
      <c r="D199" t="s">
        <v>1397</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c r="A200" t="s">
        <v>1251</v>
      </c>
      <c r="B200" t="s">
        <v>1662</v>
      </c>
      <c r="C200" t="s">
        <v>1396</v>
      </c>
      <c r="D200" t="s">
        <v>1397</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c r="A201" t="s">
        <v>1663</v>
      </c>
      <c r="B201" t="s">
        <v>1664</v>
      </c>
      <c r="C201" t="s">
        <v>1396</v>
      </c>
      <c r="D201" t="s">
        <v>1397</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c r="A202" t="s">
        <v>1665</v>
      </c>
      <c r="B202" t="s">
        <v>1666</v>
      </c>
      <c r="C202" t="s">
        <v>1396</v>
      </c>
      <c r="D202" t="s">
        <v>1397</v>
      </c>
    </row>
    <row r="203" spans="1:64">
      <c r="A203" t="s">
        <v>1667</v>
      </c>
      <c r="B203" t="s">
        <v>1668</v>
      </c>
      <c r="C203" t="s">
        <v>1396</v>
      </c>
      <c r="D203" t="s">
        <v>1397</v>
      </c>
    </row>
    <row r="204" spans="1:64">
      <c r="A204" t="s">
        <v>1271</v>
      </c>
      <c r="B204" t="s">
        <v>1669</v>
      </c>
      <c r="C204" t="s">
        <v>1396</v>
      </c>
      <c r="D204" t="s">
        <v>1397</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c r="A205" t="s">
        <v>1168</v>
      </c>
      <c r="B205" t="s">
        <v>1670</v>
      </c>
      <c r="C205" t="s">
        <v>1396</v>
      </c>
      <c r="D205" t="s">
        <v>1397</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c r="A206" t="s">
        <v>1284</v>
      </c>
      <c r="B206" t="s">
        <v>1671</v>
      </c>
      <c r="C206" t="s">
        <v>1396</v>
      </c>
      <c r="D206" t="s">
        <v>1397</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c r="A207" t="s">
        <v>1285</v>
      </c>
      <c r="B207" t="s">
        <v>1672</v>
      </c>
      <c r="C207" t="s">
        <v>1396</v>
      </c>
      <c r="D207" t="s">
        <v>1397</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c r="A208" t="s">
        <v>617</v>
      </c>
      <c r="B208" t="s">
        <v>1673</v>
      </c>
      <c r="C208" t="s">
        <v>1396</v>
      </c>
      <c r="D208" t="s">
        <v>1397</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c r="A209" t="s">
        <v>1674</v>
      </c>
      <c r="B209" t="s">
        <v>1675</v>
      </c>
      <c r="C209" t="s">
        <v>1396</v>
      </c>
      <c r="D209" t="s">
        <v>1397</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c r="A210" t="s">
        <v>1169</v>
      </c>
      <c r="B210" t="s">
        <v>1676</v>
      </c>
      <c r="C210" t="s">
        <v>1396</v>
      </c>
      <c r="D210" t="s">
        <v>1397</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c r="A211" t="s">
        <v>1153</v>
      </c>
      <c r="B211" t="s">
        <v>1677</v>
      </c>
      <c r="C211" t="s">
        <v>1396</v>
      </c>
      <c r="D211" t="s">
        <v>1397</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c r="A212" t="s">
        <v>1144</v>
      </c>
      <c r="B212" t="s">
        <v>1678</v>
      </c>
      <c r="C212" t="s">
        <v>1396</v>
      </c>
      <c r="D212" t="s">
        <v>1397</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c r="A213" t="s">
        <v>1210</v>
      </c>
      <c r="B213" t="s">
        <v>1679</v>
      </c>
      <c r="C213" t="s">
        <v>1396</v>
      </c>
      <c r="D213" t="s">
        <v>1397</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c r="A214" t="s">
        <v>1264</v>
      </c>
      <c r="B214" t="s">
        <v>1680</v>
      </c>
      <c r="C214" t="s">
        <v>1396</v>
      </c>
      <c r="D214" t="s">
        <v>1397</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c r="A215" t="s">
        <v>1145</v>
      </c>
      <c r="B215" t="s">
        <v>1681</v>
      </c>
      <c r="C215" t="s">
        <v>1396</v>
      </c>
      <c r="D215" t="s">
        <v>1397</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c r="A216" t="s">
        <v>1236</v>
      </c>
      <c r="B216" t="s">
        <v>1682</v>
      </c>
      <c r="C216" t="s">
        <v>1396</v>
      </c>
      <c r="D216" t="s">
        <v>1397</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c r="A217" t="s">
        <v>1683</v>
      </c>
      <c r="B217" t="s">
        <v>1684</v>
      </c>
      <c r="C217" t="s">
        <v>1396</v>
      </c>
      <c r="D217" t="s">
        <v>1397</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c r="A218" t="s">
        <v>1119</v>
      </c>
      <c r="B218" t="s">
        <v>1685</v>
      </c>
      <c r="C218" t="s">
        <v>1396</v>
      </c>
      <c r="D218" t="s">
        <v>1397</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c r="A219" t="s">
        <v>1310</v>
      </c>
      <c r="B219" t="s">
        <v>1686</v>
      </c>
      <c r="C219" t="s">
        <v>1396</v>
      </c>
      <c r="D219" t="s">
        <v>1397</v>
      </c>
      <c r="AX219">
        <v>40</v>
      </c>
      <c r="AY219">
        <v>40</v>
      </c>
      <c r="AZ219">
        <v>37</v>
      </c>
      <c r="BA219">
        <v>35</v>
      </c>
      <c r="BB219">
        <v>32</v>
      </c>
      <c r="BC219">
        <v>30</v>
      </c>
      <c r="BD219">
        <v>28</v>
      </c>
      <c r="BE219">
        <v>24</v>
      </c>
      <c r="BF219">
        <v>27</v>
      </c>
      <c r="BG219">
        <v>23</v>
      </c>
      <c r="BH219">
        <v>21</v>
      </c>
      <c r="BI219">
        <v>19</v>
      </c>
      <c r="BJ219">
        <v>19</v>
      </c>
      <c r="BK219">
        <v>17</v>
      </c>
      <c r="BL219">
        <v>14</v>
      </c>
    </row>
    <row r="220" spans="1:64">
      <c r="A220" t="s">
        <v>1687</v>
      </c>
      <c r="B220" t="s">
        <v>1688</v>
      </c>
      <c r="C220" t="s">
        <v>1396</v>
      </c>
      <c r="D220" t="s">
        <v>1397</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c r="A221" t="s">
        <v>1120</v>
      </c>
      <c r="B221" t="s">
        <v>1689</v>
      </c>
      <c r="C221" t="s">
        <v>1396</v>
      </c>
      <c r="D221" t="s">
        <v>1397</v>
      </c>
      <c r="BD221">
        <v>227</v>
      </c>
      <c r="BE221">
        <v>227</v>
      </c>
      <c r="BF221">
        <v>227</v>
      </c>
      <c r="BG221">
        <v>227</v>
      </c>
      <c r="BH221">
        <v>227</v>
      </c>
      <c r="BI221">
        <v>227</v>
      </c>
      <c r="BJ221">
        <v>227</v>
      </c>
      <c r="BK221">
        <v>227</v>
      </c>
      <c r="BL221">
        <v>227</v>
      </c>
    </row>
    <row r="222" spans="1:64">
      <c r="A222" t="s">
        <v>1690</v>
      </c>
      <c r="B222" t="s">
        <v>1691</v>
      </c>
      <c r="C222" t="s">
        <v>1396</v>
      </c>
      <c r="D222" t="s">
        <v>1397</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c r="A223" t="s">
        <v>1692</v>
      </c>
      <c r="B223" t="s">
        <v>1693</v>
      </c>
      <c r="C223" t="s">
        <v>1396</v>
      </c>
      <c r="D223" t="s">
        <v>1397</v>
      </c>
    </row>
    <row r="224" spans="1:64">
      <c r="A224" t="s">
        <v>1128</v>
      </c>
      <c r="B224" t="s">
        <v>1694</v>
      </c>
      <c r="C224" t="s">
        <v>1396</v>
      </c>
      <c r="D224" t="s">
        <v>1397</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c r="A225" t="s">
        <v>1253</v>
      </c>
      <c r="B225" t="s">
        <v>1695</v>
      </c>
      <c r="C225" t="s">
        <v>1396</v>
      </c>
      <c r="D225" t="s">
        <v>1397</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c r="A226" t="s">
        <v>1696</v>
      </c>
      <c r="B226" t="s">
        <v>1697</v>
      </c>
      <c r="C226" t="s">
        <v>1396</v>
      </c>
      <c r="D226" t="s">
        <v>1397</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c r="A227" t="s">
        <v>1311</v>
      </c>
      <c r="B227" t="s">
        <v>1698</v>
      </c>
      <c r="C227" t="s">
        <v>1396</v>
      </c>
      <c r="D227" t="s">
        <v>1397</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c r="A228" t="s">
        <v>1298</v>
      </c>
      <c r="B228" t="s">
        <v>1699</v>
      </c>
      <c r="C228" t="s">
        <v>1396</v>
      </c>
      <c r="D228" t="s">
        <v>1397</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c r="A229" t="s">
        <v>620</v>
      </c>
      <c r="B229" t="s">
        <v>1700</v>
      </c>
      <c r="C229" t="s">
        <v>1396</v>
      </c>
      <c r="D229" t="s">
        <v>1397</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c r="A230" t="s">
        <v>1701</v>
      </c>
      <c r="B230" t="s">
        <v>1702</v>
      </c>
      <c r="C230" t="s">
        <v>1396</v>
      </c>
      <c r="D230" t="s">
        <v>1397</v>
      </c>
      <c r="BC230">
        <v>10</v>
      </c>
      <c r="BD230">
        <v>6.6</v>
      </c>
      <c r="BE230">
        <v>3.2</v>
      </c>
      <c r="BF230">
        <v>6.1</v>
      </c>
      <c r="BG230">
        <v>0</v>
      </c>
      <c r="BH230">
        <v>5.8</v>
      </c>
      <c r="BI230">
        <v>0</v>
      </c>
      <c r="BJ230">
        <v>14</v>
      </c>
      <c r="BK230">
        <v>19</v>
      </c>
      <c r="BL230">
        <v>14</v>
      </c>
    </row>
    <row r="231" spans="1:64">
      <c r="A231" t="s">
        <v>1118</v>
      </c>
      <c r="B231" t="s">
        <v>1703</v>
      </c>
      <c r="C231" t="s">
        <v>1396</v>
      </c>
      <c r="D231" t="s">
        <v>1397</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c r="A232" t="s">
        <v>1171</v>
      </c>
      <c r="B232" t="s">
        <v>1704</v>
      </c>
      <c r="C232" t="s">
        <v>1396</v>
      </c>
      <c r="D232" t="s">
        <v>1397</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c r="A233" t="s">
        <v>1705</v>
      </c>
      <c r="B233" t="s">
        <v>1706</v>
      </c>
      <c r="C233" t="s">
        <v>1396</v>
      </c>
      <c r="D233" t="s">
        <v>1397</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c r="A234" t="s">
        <v>1124</v>
      </c>
      <c r="B234" t="s">
        <v>1707</v>
      </c>
      <c r="C234" t="s">
        <v>1396</v>
      </c>
      <c r="D234" t="s">
        <v>1397</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c r="A235" t="s">
        <v>1708</v>
      </c>
      <c r="B235" t="s">
        <v>1709</v>
      </c>
      <c r="C235" t="s">
        <v>1396</v>
      </c>
      <c r="D235" t="s">
        <v>1397</v>
      </c>
    </row>
    <row r="236" spans="1:64">
      <c r="A236" t="s">
        <v>1710</v>
      </c>
      <c r="B236" t="s">
        <v>1711</v>
      </c>
      <c r="C236" t="s">
        <v>1396</v>
      </c>
      <c r="D236" t="s">
        <v>1397</v>
      </c>
    </row>
    <row r="237" spans="1:64">
      <c r="A237" t="s">
        <v>1146</v>
      </c>
      <c r="B237" t="s">
        <v>1712</v>
      </c>
      <c r="C237" t="s">
        <v>1396</v>
      </c>
      <c r="D237" t="s">
        <v>1397</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c r="A238" t="s">
        <v>1211</v>
      </c>
      <c r="B238" t="s">
        <v>1713</v>
      </c>
      <c r="C238" t="s">
        <v>1396</v>
      </c>
      <c r="D238" t="s">
        <v>1397</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c r="A239" t="s">
        <v>1179</v>
      </c>
      <c r="B239" t="s">
        <v>1714</v>
      </c>
      <c r="C239" t="s">
        <v>1396</v>
      </c>
      <c r="D239" t="s">
        <v>1397</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c r="A240" t="s">
        <v>1180</v>
      </c>
      <c r="B240" t="s">
        <v>1715</v>
      </c>
      <c r="C240" t="s">
        <v>1396</v>
      </c>
      <c r="D240" t="s">
        <v>1397</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c r="A241" t="s">
        <v>1716</v>
      </c>
      <c r="B241" t="s">
        <v>1717</v>
      </c>
      <c r="C241" t="s">
        <v>1396</v>
      </c>
      <c r="D241" t="s">
        <v>1397</v>
      </c>
    </row>
    <row r="242" spans="1:64">
      <c r="A242" t="s">
        <v>1212</v>
      </c>
      <c r="B242" t="s">
        <v>1718</v>
      </c>
      <c r="C242" t="s">
        <v>1396</v>
      </c>
      <c r="D242" t="s">
        <v>1397</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c r="A243" t="s">
        <v>1719</v>
      </c>
      <c r="B243" t="s">
        <v>1720</v>
      </c>
      <c r="C243" t="s">
        <v>1396</v>
      </c>
      <c r="D243" t="s">
        <v>1397</v>
      </c>
    </row>
    <row r="244" spans="1:64">
      <c r="A244" t="s">
        <v>1273</v>
      </c>
      <c r="B244" t="s">
        <v>1721</v>
      </c>
      <c r="C244" t="s">
        <v>1396</v>
      </c>
      <c r="D244" t="s">
        <v>1397</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c r="A245" t="s">
        <v>1722</v>
      </c>
      <c r="B245" t="s">
        <v>1723</v>
      </c>
      <c r="C245" t="s">
        <v>1396</v>
      </c>
      <c r="D245" t="s">
        <v>1397</v>
      </c>
    </row>
    <row r="246" spans="1:64">
      <c r="A246" t="s">
        <v>1724</v>
      </c>
      <c r="B246" t="s">
        <v>1725</v>
      </c>
      <c r="C246" t="s">
        <v>1396</v>
      </c>
      <c r="D246" t="s">
        <v>1397</v>
      </c>
    </row>
    <row r="247" spans="1:64">
      <c r="A247" t="s">
        <v>1231</v>
      </c>
      <c r="B247" t="s">
        <v>1726</v>
      </c>
      <c r="C247" t="s">
        <v>1396</v>
      </c>
      <c r="D247" t="s">
        <v>1397</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c r="A248" t="s">
        <v>1154</v>
      </c>
      <c r="B248" t="s">
        <v>1727</v>
      </c>
      <c r="C248" t="s">
        <v>1396</v>
      </c>
      <c r="D248" t="s">
        <v>1397</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c r="A249" t="s">
        <v>1172</v>
      </c>
      <c r="B249" t="s">
        <v>1728</v>
      </c>
      <c r="C249" t="s">
        <v>1396</v>
      </c>
      <c r="D249" t="s">
        <v>1397</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c r="A250" t="s">
        <v>1729</v>
      </c>
      <c r="B250" t="s">
        <v>1730</v>
      </c>
      <c r="C250" t="s">
        <v>1396</v>
      </c>
      <c r="D250" t="s">
        <v>1397</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c r="A251" t="s">
        <v>1731</v>
      </c>
      <c r="B251" t="s">
        <v>1732</v>
      </c>
      <c r="C251" t="s">
        <v>1396</v>
      </c>
      <c r="D251" t="s">
        <v>1397</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c r="A252" t="s">
        <v>621</v>
      </c>
      <c r="B252" t="s">
        <v>1733</v>
      </c>
      <c r="C252" t="s">
        <v>1396</v>
      </c>
      <c r="D252" t="s">
        <v>1397</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c r="A253" t="s">
        <v>1287</v>
      </c>
      <c r="B253" t="s">
        <v>1734</v>
      </c>
      <c r="C253" t="s">
        <v>1396</v>
      </c>
      <c r="D253" t="s">
        <v>1397</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c r="A254" t="s">
        <v>1735</v>
      </c>
      <c r="B254" t="s">
        <v>1736</v>
      </c>
      <c r="C254" t="s">
        <v>1396</v>
      </c>
      <c r="D254" t="s">
        <v>1397</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c r="A255" t="s">
        <v>1254</v>
      </c>
      <c r="B255" t="s">
        <v>1737</v>
      </c>
      <c r="C255" t="s">
        <v>1396</v>
      </c>
      <c r="D255" t="s">
        <v>1397</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c r="A256" t="s">
        <v>1738</v>
      </c>
      <c r="B256" t="s">
        <v>1739</v>
      </c>
      <c r="C256" t="s">
        <v>1396</v>
      </c>
      <c r="D256" t="s">
        <v>1397</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c r="A257" t="s">
        <v>1181</v>
      </c>
      <c r="B257" t="s">
        <v>1740</v>
      </c>
      <c r="C257" t="s">
        <v>1396</v>
      </c>
      <c r="D257" t="s">
        <v>1397</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c r="A258" t="s">
        <v>1741</v>
      </c>
      <c r="B258" t="s">
        <v>1742</v>
      </c>
      <c r="C258" t="s">
        <v>1396</v>
      </c>
      <c r="D258" t="s">
        <v>1397</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c r="A259" t="s">
        <v>1743</v>
      </c>
      <c r="B259" t="s">
        <v>1744</v>
      </c>
      <c r="C259" t="s">
        <v>1396</v>
      </c>
      <c r="D259" t="s">
        <v>1397</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c r="A260" t="s">
        <v>1745</v>
      </c>
      <c r="B260" t="s">
        <v>1746</v>
      </c>
      <c r="C260" t="s">
        <v>1396</v>
      </c>
      <c r="D260" t="s">
        <v>1397</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c r="A261" t="s">
        <v>1747</v>
      </c>
      <c r="B261" t="s">
        <v>1748</v>
      </c>
      <c r="C261" t="s">
        <v>1396</v>
      </c>
      <c r="D261" t="s">
        <v>1397</v>
      </c>
    </row>
    <row r="262" spans="1:65">
      <c r="A262" t="s">
        <v>1749</v>
      </c>
      <c r="B262" t="s">
        <v>1750</v>
      </c>
      <c r="C262" t="s">
        <v>1396</v>
      </c>
      <c r="D262" t="s">
        <v>1397</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c r="A263" t="s">
        <v>1265</v>
      </c>
      <c r="B263" t="s">
        <v>1751</v>
      </c>
      <c r="C263" t="s">
        <v>1396</v>
      </c>
      <c r="D263" t="s">
        <v>1397</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c r="A264" t="s">
        <v>1061</v>
      </c>
      <c r="B264" t="s">
        <v>1752</v>
      </c>
      <c r="C264" t="s">
        <v>1396</v>
      </c>
      <c r="D264" t="s">
        <v>1397</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c r="A265" t="s">
        <v>1272</v>
      </c>
      <c r="B265" t="s">
        <v>1753</v>
      </c>
      <c r="C265" t="s">
        <v>1396</v>
      </c>
      <c r="D265" t="s">
        <v>1397</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c r="A266" t="s">
        <v>1754</v>
      </c>
      <c r="B266" t="s">
        <v>1755</v>
      </c>
      <c r="C266" t="s">
        <v>1396</v>
      </c>
      <c r="D266" t="s">
        <v>1397</v>
      </c>
    </row>
    <row r="267" spans="1:65">
      <c r="A267" t="s">
        <v>1756</v>
      </c>
      <c r="B267" t="s">
        <v>1757</v>
      </c>
      <c r="C267" t="s">
        <v>1396</v>
      </c>
      <c r="D267" t="s">
        <v>1397</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c r="A268" t="s">
        <v>619</v>
      </c>
      <c r="B268" t="s">
        <v>1758</v>
      </c>
      <c r="C268" t="s">
        <v>1396</v>
      </c>
      <c r="D268" t="s">
        <v>1397</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c r="A269" t="s">
        <v>623</v>
      </c>
      <c r="B269" t="s">
        <v>1759</v>
      </c>
      <c r="C269" t="s">
        <v>1396</v>
      </c>
      <c r="D269" t="s">
        <v>1397</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c r="A270" t="s">
        <v>624</v>
      </c>
      <c r="B270" t="s">
        <v>1760</v>
      </c>
      <c r="C270" t="s">
        <v>1396</v>
      </c>
      <c r="D270" t="s">
        <v>1397</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2" customFormat="1"/>
    <row r="272" spans="1:65" s="2" customFormat="1">
      <c r="BB272" s="2" t="s">
        <v>1761</v>
      </c>
      <c r="BC272" s="165">
        <f t="shared" ref="BC272:BL272" si="0">BC77/BB77</f>
        <v>0.95035460992907805</v>
      </c>
      <c r="BD272" s="165">
        <f t="shared" si="0"/>
        <v>0.94402985074626866</v>
      </c>
      <c r="BE272" s="165">
        <f t="shared" si="0"/>
        <v>0.94466403162055335</v>
      </c>
      <c r="BF272" s="165">
        <f t="shared" si="0"/>
        <v>0.93723849372384938</v>
      </c>
      <c r="BG272" s="165">
        <f t="shared" si="0"/>
        <v>0.9241071428571429</v>
      </c>
      <c r="BH272" s="165">
        <f t="shared" si="0"/>
        <v>0.92753623188405798</v>
      </c>
      <c r="BI272" s="165">
        <f t="shared" si="0"/>
        <v>0.921875</v>
      </c>
      <c r="BJ272" s="165">
        <f t="shared" si="0"/>
        <v>0.92655367231638419</v>
      </c>
      <c r="BK272" s="165">
        <f t="shared" si="0"/>
        <v>0.92073170731707321</v>
      </c>
      <c r="BL272" s="165">
        <f t="shared" si="0"/>
        <v>0.92715231788079466</v>
      </c>
      <c r="BM272" s="4">
        <f>AVERAGE(BG272:BL272)</f>
        <v>0.92465934537590888</v>
      </c>
    </row>
    <row r="273" spans="8:65" s="2" customFormat="1">
      <c r="BM273" s="55" t="s">
        <v>1762</v>
      </c>
    </row>
    <row r="274" spans="8:65" s="2" customFormat="1">
      <c r="I274" s="2" t="s">
        <v>1763</v>
      </c>
    </row>
    <row r="275" spans="8:65" s="2" customFormat="1">
      <c r="H275">
        <v>2020</v>
      </c>
      <c r="I275" s="166">
        <f>BL77*$BM$272</f>
        <v>129.45230835262726</v>
      </c>
    </row>
    <row r="276" spans="8:65" s="2" customFormat="1">
      <c r="H276">
        <v>2021</v>
      </c>
      <c r="I276" s="166">
        <f>I275*$BM$272</f>
        <v>119.69928669874062</v>
      </c>
    </row>
    <row r="277" spans="8:65" s="2" customFormat="1">
      <c r="H277">
        <v>2022</v>
      </c>
      <c r="I277" s="166">
        <f t="shared" ref="I277:I295" si="1">I276*$BM$272</f>
        <v>110.68106408082075</v>
      </c>
    </row>
    <row r="278" spans="8:65" s="2" customFormat="1">
      <c r="H278">
        <v>2023</v>
      </c>
      <c r="I278" s="166">
        <f t="shared" si="1"/>
        <v>102.34228025848073</v>
      </c>
    </row>
    <row r="279" spans="8:65" s="2" customFormat="1">
      <c r="H279">
        <v>2024</v>
      </c>
      <c r="I279" s="166">
        <f t="shared" si="1"/>
        <v>94.631745868084593</v>
      </c>
    </row>
    <row r="280" spans="8:65" s="2" customFormat="1">
      <c r="H280">
        <v>2025</v>
      </c>
      <c r="I280" s="166">
        <f t="shared" si="1"/>
        <v>87.502128186162466</v>
      </c>
    </row>
    <row r="281" spans="8:65" s="2" customFormat="1">
      <c r="H281">
        <v>2026</v>
      </c>
      <c r="I281" s="166">
        <f t="shared" si="1"/>
        <v>80.909660567615845</v>
      </c>
    </row>
    <row r="282" spans="8:65" s="2" customFormat="1">
      <c r="H282">
        <v>2027</v>
      </c>
      <c r="I282" s="166">
        <f t="shared" si="1"/>
        <v>74.813873775038658</v>
      </c>
    </row>
    <row r="283" spans="8:65" s="2" customFormat="1">
      <c r="H283">
        <v>2028</v>
      </c>
      <c r="I283" s="166">
        <f t="shared" si="1"/>
        <v>69.177347549863129</v>
      </c>
    </row>
    <row r="284" spans="8:65" s="2" customFormat="1">
      <c r="H284">
        <v>2029</v>
      </c>
      <c r="I284" s="166">
        <f t="shared" si="1"/>
        <v>63.965480900298175</v>
      </c>
    </row>
    <row r="285" spans="8:65" s="2" customFormat="1">
      <c r="H285">
        <v>2030</v>
      </c>
      <c r="I285" s="166">
        <f t="shared" si="1"/>
        <v>59.14627969592491</v>
      </c>
    </row>
    <row r="286" spans="8:65" s="2" customFormat="1">
      <c r="H286">
        <v>2031</v>
      </c>
      <c r="I286" s="166">
        <f t="shared" si="1"/>
        <v>54.690160265054338</v>
      </c>
    </row>
    <row r="287" spans="8:65" s="2" customFormat="1">
      <c r="H287">
        <v>2032</v>
      </c>
      <c r="I287" s="166">
        <f t="shared" si="1"/>
        <v>50.569767789188688</v>
      </c>
    </row>
    <row r="288" spans="8:65" s="2" customFormat="1">
      <c r="H288">
        <v>2033</v>
      </c>
      <c r="I288" s="166">
        <f t="shared" si="1"/>
        <v>46.759808379762937</v>
      </c>
    </row>
    <row r="289" spans="3:9" s="2" customFormat="1">
      <c r="C289" s="53"/>
      <c r="D289" s="53"/>
      <c r="E289" s="53"/>
      <c r="H289">
        <v>2034</v>
      </c>
      <c r="I289" s="166">
        <f t="shared" si="1"/>
        <v>43.236893806334535</v>
      </c>
    </row>
    <row r="290" spans="3:9" s="2" customFormat="1">
      <c r="C290" s="53"/>
      <c r="D290" s="53"/>
      <c r="E290" s="53"/>
      <c r="H290">
        <v>2035</v>
      </c>
      <c r="I290" s="166">
        <f t="shared" si="1"/>
        <v>39.979397923052979</v>
      </c>
    </row>
    <row r="291" spans="3:9" s="2" customFormat="1">
      <c r="C291" s="53"/>
      <c r="D291" s="53"/>
      <c r="E291" s="53"/>
      <c r="H291">
        <v>2036</v>
      </c>
      <c r="I291" s="166">
        <f t="shared" si="1"/>
        <v>36.967323912053139</v>
      </c>
    </row>
    <row r="292" spans="3:9" s="2" customFormat="1">
      <c r="H292">
        <v>2037</v>
      </c>
      <c r="I292" s="166">
        <f t="shared" si="1"/>
        <v>34.182181528818241</v>
      </c>
    </row>
    <row r="293" spans="3:9" s="2" customFormat="1">
      <c r="H293">
        <v>2038</v>
      </c>
      <c r="I293" s="166">
        <f t="shared" si="1"/>
        <v>31.606873595957559</v>
      </c>
    </row>
    <row r="294" spans="3:9" s="2" customFormat="1">
      <c r="H294">
        <v>2039</v>
      </c>
      <c r="I294" s="166">
        <f t="shared" si="1"/>
        <v>29.225591048617215</v>
      </c>
    </row>
    <row r="295" spans="3:9" s="2" customFormat="1">
      <c r="H295">
        <v>2040</v>
      </c>
      <c r="I295" s="166">
        <f t="shared" si="1"/>
        <v>27.023715887238417</v>
      </c>
    </row>
    <row r="296" spans="3:9" s="2" customFormat="1"/>
    <row r="297" spans="3:9" s="2" customFormat="1"/>
  </sheetData>
  <pageMargins left="0.7" right="0.7" top="0.75" bottom="0.75" header="0.3" footer="0.3"/>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sheetPr>
    <tabColor theme="9" tint="0.59999389629810485"/>
  </sheetPr>
  <dimension ref="A1:BM296"/>
  <sheetViews>
    <sheetView topLeftCell="AZ244" workbookViewId="0">
      <selection activeCell="BF296" sqref="BF296"/>
    </sheetView>
  </sheetViews>
  <sheetFormatPr defaultRowHeight="14.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1764</v>
      </c>
      <c r="D5" t="s">
        <v>1765</v>
      </c>
    </row>
    <row r="6" spans="1:65">
      <c r="A6" t="s">
        <v>1398</v>
      </c>
      <c r="B6" t="s">
        <v>1399</v>
      </c>
      <c r="C6" t="s">
        <v>1764</v>
      </c>
      <c r="D6" t="s">
        <v>1765</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c r="A7" t="s">
        <v>1183</v>
      </c>
      <c r="B7" t="s">
        <v>1400</v>
      </c>
      <c r="C7" t="s">
        <v>1764</v>
      </c>
      <c r="D7" t="s">
        <v>1765</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c r="A8" t="s">
        <v>1401</v>
      </c>
      <c r="B8" t="s">
        <v>1402</v>
      </c>
      <c r="C8" t="s">
        <v>1764</v>
      </c>
      <c r="D8" t="s">
        <v>1765</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c r="A9" t="s">
        <v>1122</v>
      </c>
      <c r="B9" t="s">
        <v>1403</v>
      </c>
      <c r="C9" t="s">
        <v>1764</v>
      </c>
      <c r="D9" t="s">
        <v>1765</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c r="A10" t="s">
        <v>1301</v>
      </c>
      <c r="B10" t="s">
        <v>1404</v>
      </c>
      <c r="C10" t="s">
        <v>1764</v>
      </c>
      <c r="D10" t="s">
        <v>1765</v>
      </c>
    </row>
    <row r="11" spans="1:65">
      <c r="A11" t="s">
        <v>1405</v>
      </c>
      <c r="B11" t="s">
        <v>1406</v>
      </c>
      <c r="C11" t="s">
        <v>1764</v>
      </c>
      <c r="D11" t="s">
        <v>1765</v>
      </c>
    </row>
    <row r="12" spans="1:65">
      <c r="A12" t="s">
        <v>1407</v>
      </c>
      <c r="B12" t="s">
        <v>1408</v>
      </c>
      <c r="C12" t="s">
        <v>1764</v>
      </c>
      <c r="D12" t="s">
        <v>1765</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c r="A13" t="s">
        <v>1173</v>
      </c>
      <c r="B13" t="s">
        <v>1409</v>
      </c>
      <c r="C13" t="s">
        <v>1764</v>
      </c>
      <c r="D13" t="s">
        <v>1765</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c r="A14" t="s">
        <v>1243</v>
      </c>
      <c r="B14" t="s">
        <v>1410</v>
      </c>
      <c r="C14" t="s">
        <v>1764</v>
      </c>
      <c r="D14" t="s">
        <v>1765</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c r="A15" t="s">
        <v>1157</v>
      </c>
      <c r="B15" t="s">
        <v>1411</v>
      </c>
      <c r="C15" t="s">
        <v>1764</v>
      </c>
      <c r="D15" t="s">
        <v>1765</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c r="A16" t="s">
        <v>1412</v>
      </c>
      <c r="B16" t="s">
        <v>1413</v>
      </c>
      <c r="C16" t="s">
        <v>1764</v>
      </c>
      <c r="D16" t="s">
        <v>1765</v>
      </c>
    </row>
    <row r="17" spans="1:63">
      <c r="A17" t="s">
        <v>1216</v>
      </c>
      <c r="B17" t="s">
        <v>1414</v>
      </c>
      <c r="C17" t="s">
        <v>1764</v>
      </c>
      <c r="D17" t="s">
        <v>1765</v>
      </c>
    </row>
    <row r="18" spans="1:63">
      <c r="A18" t="s">
        <v>1257</v>
      </c>
      <c r="B18" t="s">
        <v>1415</v>
      </c>
      <c r="C18" t="s">
        <v>1764</v>
      </c>
      <c r="D18" t="s">
        <v>1765</v>
      </c>
    </row>
    <row r="19" spans="1:63">
      <c r="A19" t="s">
        <v>1314</v>
      </c>
      <c r="B19" t="s">
        <v>1416</v>
      </c>
      <c r="C19" t="s">
        <v>1764</v>
      </c>
      <c r="D19" t="s">
        <v>1765</v>
      </c>
    </row>
    <row r="20" spans="1:63">
      <c r="A20" t="s">
        <v>1158</v>
      </c>
      <c r="B20" t="s">
        <v>1417</v>
      </c>
      <c r="C20" t="s">
        <v>1764</v>
      </c>
      <c r="D20" t="s">
        <v>1765</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c r="A21" t="s">
        <v>599</v>
      </c>
      <c r="B21" t="s">
        <v>1418</v>
      </c>
      <c r="C21" t="s">
        <v>1764</v>
      </c>
      <c r="D21" t="s">
        <v>1765</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c r="A22" t="s">
        <v>1315</v>
      </c>
      <c r="B22" t="s">
        <v>1419</v>
      </c>
      <c r="C22" t="s">
        <v>1764</v>
      </c>
      <c r="D22" t="s">
        <v>1765</v>
      </c>
    </row>
    <row r="23" spans="1:63">
      <c r="A23" t="s">
        <v>1132</v>
      </c>
      <c r="B23" t="s">
        <v>1420</v>
      </c>
      <c r="C23" t="s">
        <v>1764</v>
      </c>
      <c r="D23" t="s">
        <v>1765</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c r="A24" t="s">
        <v>1133</v>
      </c>
      <c r="B24" t="s">
        <v>1421</v>
      </c>
      <c r="C24" t="s">
        <v>1764</v>
      </c>
      <c r="D24" t="s">
        <v>1765</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c r="A25" t="s">
        <v>1184</v>
      </c>
      <c r="B25" t="s">
        <v>1422</v>
      </c>
      <c r="C25" t="s">
        <v>1764</v>
      </c>
      <c r="D25" t="s">
        <v>1765</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c r="A26" t="s">
        <v>1279</v>
      </c>
      <c r="B26" t="s">
        <v>1423</v>
      </c>
      <c r="C26" t="s">
        <v>1764</v>
      </c>
      <c r="D26" t="s">
        <v>1765</v>
      </c>
    </row>
    <row r="27" spans="1:63">
      <c r="A27" t="s">
        <v>1159</v>
      </c>
      <c r="B27" t="s">
        <v>1424</v>
      </c>
      <c r="C27" t="s">
        <v>1764</v>
      </c>
      <c r="D27" t="s">
        <v>1765</v>
      </c>
    </row>
    <row r="28" spans="1:63">
      <c r="A28" t="s">
        <v>1425</v>
      </c>
      <c r="B28" t="s">
        <v>1426</v>
      </c>
      <c r="C28" t="s">
        <v>1764</v>
      </c>
      <c r="D28" t="s">
        <v>1765</v>
      </c>
    </row>
    <row r="29" spans="1:63">
      <c r="A29" t="s">
        <v>1302</v>
      </c>
      <c r="B29" t="s">
        <v>1427</v>
      </c>
      <c r="C29" t="s">
        <v>1764</v>
      </c>
      <c r="D29" t="s">
        <v>1765</v>
      </c>
    </row>
    <row r="30" spans="1:63">
      <c r="A30" t="s">
        <v>1278</v>
      </c>
      <c r="B30" t="s">
        <v>1428</v>
      </c>
      <c r="C30" t="s">
        <v>1764</v>
      </c>
      <c r="D30" t="s">
        <v>1765</v>
      </c>
    </row>
    <row r="31" spans="1:63">
      <c r="A31" t="s">
        <v>1234</v>
      </c>
      <c r="B31" t="s">
        <v>1429</v>
      </c>
      <c r="C31" t="s">
        <v>1764</v>
      </c>
      <c r="D31" t="s">
        <v>1765</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c r="A32" t="s">
        <v>1430</v>
      </c>
      <c r="B32" t="s">
        <v>1431</v>
      </c>
      <c r="C32" t="s">
        <v>1764</v>
      </c>
      <c r="D32" t="s">
        <v>1765</v>
      </c>
    </row>
    <row r="33" spans="1:63">
      <c r="A33" t="s">
        <v>1432</v>
      </c>
      <c r="B33" t="s">
        <v>1433</v>
      </c>
      <c r="C33" t="s">
        <v>1764</v>
      </c>
      <c r="D33" t="s">
        <v>1765</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c r="A34" t="s">
        <v>1245</v>
      </c>
      <c r="B34" t="s">
        <v>1434</v>
      </c>
      <c r="C34" t="s">
        <v>1764</v>
      </c>
      <c r="D34" t="s">
        <v>1765</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c r="A35" t="s">
        <v>1219</v>
      </c>
      <c r="B35" t="s">
        <v>1435</v>
      </c>
      <c r="C35" t="s">
        <v>1764</v>
      </c>
      <c r="D35" t="s">
        <v>1765</v>
      </c>
    </row>
    <row r="36" spans="1:63">
      <c r="A36" t="s">
        <v>1203</v>
      </c>
      <c r="B36" t="s">
        <v>1436</v>
      </c>
      <c r="C36" t="s">
        <v>1764</v>
      </c>
      <c r="D36" t="s">
        <v>1765</v>
      </c>
    </row>
    <row r="37" spans="1:63">
      <c r="A37" t="s">
        <v>1185</v>
      </c>
      <c r="B37" t="s">
        <v>1437</v>
      </c>
      <c r="C37" t="s">
        <v>1764</v>
      </c>
      <c r="D37" t="s">
        <v>1765</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c r="A38" t="s">
        <v>597</v>
      </c>
      <c r="B38" t="s">
        <v>1438</v>
      </c>
      <c r="C38" t="s">
        <v>1764</v>
      </c>
      <c r="D38" t="s">
        <v>1765</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c r="A39" t="s">
        <v>601</v>
      </c>
      <c r="B39" t="s">
        <v>1439</v>
      </c>
      <c r="C39" t="s">
        <v>1764</v>
      </c>
      <c r="D39" t="s">
        <v>1765</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c r="A40" t="s">
        <v>1322</v>
      </c>
      <c r="B40" t="s">
        <v>1440</v>
      </c>
      <c r="C40" t="s">
        <v>1764</v>
      </c>
      <c r="D40" t="s">
        <v>1765</v>
      </c>
    </row>
    <row r="41" spans="1:63">
      <c r="A41" t="s">
        <v>1441</v>
      </c>
      <c r="B41" t="s">
        <v>1442</v>
      </c>
      <c r="C41" t="s">
        <v>1764</v>
      </c>
      <c r="D41" t="s">
        <v>1765</v>
      </c>
    </row>
    <row r="42" spans="1:63">
      <c r="A42" t="s">
        <v>1320</v>
      </c>
      <c r="B42" t="s">
        <v>1443</v>
      </c>
      <c r="C42" t="s">
        <v>1764</v>
      </c>
      <c r="D42" t="s">
        <v>1765</v>
      </c>
    </row>
    <row r="43" spans="1:63">
      <c r="A43" t="s">
        <v>1289</v>
      </c>
      <c r="B43" t="s">
        <v>1444</v>
      </c>
      <c r="C43" t="s">
        <v>1764</v>
      </c>
      <c r="D43" t="s">
        <v>1765</v>
      </c>
    </row>
    <row r="44" spans="1:63">
      <c r="A44" t="s">
        <v>1246</v>
      </c>
      <c r="B44" t="s">
        <v>1445</v>
      </c>
      <c r="C44" t="s">
        <v>1764</v>
      </c>
      <c r="D44" t="s">
        <v>1765</v>
      </c>
    </row>
    <row r="45" spans="1:63">
      <c r="A45" t="s">
        <v>1194</v>
      </c>
      <c r="B45" t="s">
        <v>1446</v>
      </c>
      <c r="C45" t="s">
        <v>1764</v>
      </c>
      <c r="D45" t="s">
        <v>1765</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c r="A46" t="s">
        <v>1447</v>
      </c>
      <c r="B46" t="s">
        <v>1448</v>
      </c>
      <c r="C46" t="s">
        <v>1764</v>
      </c>
      <c r="D46" t="s">
        <v>1765</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c r="A47" t="s">
        <v>1123</v>
      </c>
      <c r="B47" t="s">
        <v>1449</v>
      </c>
      <c r="C47" t="s">
        <v>1764</v>
      </c>
      <c r="D47" t="s">
        <v>1765</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c r="A48" t="s">
        <v>1450</v>
      </c>
      <c r="B48" t="s">
        <v>1451</v>
      </c>
      <c r="C48" t="s">
        <v>1764</v>
      </c>
      <c r="D48" t="s">
        <v>1765</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c r="A49" t="s">
        <v>1452</v>
      </c>
      <c r="B49" t="s">
        <v>1453</v>
      </c>
      <c r="C49" t="s">
        <v>1764</v>
      </c>
      <c r="D49" t="s">
        <v>1765</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c r="A50" t="s">
        <v>1247</v>
      </c>
      <c r="B50" t="s">
        <v>1454</v>
      </c>
      <c r="C50" t="s">
        <v>1764</v>
      </c>
      <c r="D50" t="s">
        <v>1765</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c r="A51" t="s">
        <v>1111</v>
      </c>
      <c r="B51" t="s">
        <v>1455</v>
      </c>
      <c r="C51" t="s">
        <v>1764</v>
      </c>
      <c r="D51" t="s">
        <v>1765</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c r="A52" t="s">
        <v>1134</v>
      </c>
      <c r="B52" t="s">
        <v>1456</v>
      </c>
      <c r="C52" t="s">
        <v>1764</v>
      </c>
      <c r="D52" t="s">
        <v>1765</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c r="A53" t="s">
        <v>1235</v>
      </c>
      <c r="B53" t="s">
        <v>1457</v>
      </c>
      <c r="C53" t="s">
        <v>1764</v>
      </c>
      <c r="D53" t="s">
        <v>1765</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c r="A54" t="s">
        <v>1458</v>
      </c>
      <c r="B54" t="s">
        <v>1459</v>
      </c>
      <c r="C54" t="s">
        <v>1764</v>
      </c>
      <c r="D54" t="s">
        <v>1765</v>
      </c>
    </row>
    <row r="55" spans="1:63">
      <c r="A55" t="s">
        <v>1220</v>
      </c>
      <c r="B55" t="s">
        <v>1460</v>
      </c>
      <c r="C55" t="s">
        <v>1764</v>
      </c>
      <c r="D55" t="s">
        <v>1765</v>
      </c>
    </row>
    <row r="56" spans="1:63">
      <c r="A56" t="s">
        <v>1461</v>
      </c>
      <c r="B56" t="s">
        <v>1462</v>
      </c>
      <c r="C56" t="s">
        <v>1764</v>
      </c>
      <c r="D56" t="s">
        <v>1765</v>
      </c>
    </row>
    <row r="57" spans="1:63">
      <c r="A57" t="s">
        <v>1463</v>
      </c>
      <c r="B57" t="s">
        <v>1464</v>
      </c>
      <c r="C57" t="s">
        <v>1764</v>
      </c>
      <c r="D57" t="s">
        <v>1765</v>
      </c>
    </row>
    <row r="58" spans="1:63">
      <c r="A58" t="s">
        <v>1160</v>
      </c>
      <c r="B58" t="s">
        <v>1465</v>
      </c>
      <c r="C58" t="s">
        <v>1764</v>
      </c>
      <c r="D58" t="s">
        <v>1765</v>
      </c>
    </row>
    <row r="59" spans="1:63">
      <c r="A59" t="s">
        <v>1466</v>
      </c>
      <c r="B59" t="s">
        <v>1467</v>
      </c>
      <c r="C59" t="s">
        <v>1764</v>
      </c>
      <c r="D59" t="s">
        <v>1765</v>
      </c>
    </row>
    <row r="60" spans="1:63">
      <c r="A60" t="s">
        <v>1317</v>
      </c>
      <c r="B60" t="s">
        <v>1468</v>
      </c>
      <c r="C60" t="s">
        <v>1764</v>
      </c>
      <c r="D60" t="s">
        <v>1765</v>
      </c>
    </row>
    <row r="61" spans="1:63">
      <c r="A61" t="s">
        <v>1112</v>
      </c>
      <c r="B61" t="s">
        <v>1469</v>
      </c>
      <c r="C61" t="s">
        <v>1764</v>
      </c>
      <c r="D61" t="s">
        <v>1765</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c r="A62" t="s">
        <v>1470</v>
      </c>
      <c r="B62" t="s">
        <v>1471</v>
      </c>
      <c r="C62" t="s">
        <v>1764</v>
      </c>
      <c r="D62" t="s">
        <v>1765</v>
      </c>
    </row>
    <row r="63" spans="1:63">
      <c r="A63" t="s">
        <v>1290</v>
      </c>
      <c r="B63" t="s">
        <v>1472</v>
      </c>
      <c r="C63" t="s">
        <v>1764</v>
      </c>
      <c r="D63" t="s">
        <v>1765</v>
      </c>
    </row>
    <row r="64" spans="1:63">
      <c r="A64" t="s">
        <v>1222</v>
      </c>
      <c r="B64" t="s">
        <v>1473</v>
      </c>
      <c r="C64" t="s">
        <v>1764</v>
      </c>
      <c r="D64" t="s">
        <v>1765</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c r="A65" t="s">
        <v>1149</v>
      </c>
      <c r="B65" t="s">
        <v>1474</v>
      </c>
      <c r="C65" t="s">
        <v>1764</v>
      </c>
      <c r="D65" t="s">
        <v>1765</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c r="A66" t="s">
        <v>1475</v>
      </c>
      <c r="B66" t="s">
        <v>1476</v>
      </c>
      <c r="C66" t="s">
        <v>1764</v>
      </c>
      <c r="D66" t="s">
        <v>1765</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c r="A67" t="s">
        <v>1477</v>
      </c>
      <c r="B67" t="s">
        <v>1478</v>
      </c>
      <c r="C67" t="s">
        <v>1764</v>
      </c>
      <c r="D67" t="s">
        <v>1765</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c r="A68" t="s">
        <v>1479</v>
      </c>
      <c r="B68" t="s">
        <v>1480</v>
      </c>
      <c r="C68" t="s">
        <v>1764</v>
      </c>
      <c r="D68" t="s">
        <v>1765</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c r="A69" t="s">
        <v>1481</v>
      </c>
      <c r="B69" t="s">
        <v>1482</v>
      </c>
      <c r="C69" t="s">
        <v>1764</v>
      </c>
      <c r="D69" t="s">
        <v>1765</v>
      </c>
    </row>
    <row r="70" spans="1:63">
      <c r="A70" t="s">
        <v>1483</v>
      </c>
      <c r="B70" t="s">
        <v>1484</v>
      </c>
      <c r="C70" t="s">
        <v>1764</v>
      </c>
      <c r="D70" t="s">
        <v>1765</v>
      </c>
    </row>
    <row r="71" spans="1:63">
      <c r="A71" t="s">
        <v>1248</v>
      </c>
      <c r="B71" t="s">
        <v>1485</v>
      </c>
      <c r="C71" t="s">
        <v>1764</v>
      </c>
      <c r="D71" t="s">
        <v>1765</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c r="A72" t="s">
        <v>1486</v>
      </c>
      <c r="B72" t="s">
        <v>1487</v>
      </c>
      <c r="C72" t="s">
        <v>1764</v>
      </c>
      <c r="D72" t="s">
        <v>1765</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c r="A73" t="s">
        <v>1488</v>
      </c>
      <c r="B73" t="s">
        <v>1489</v>
      </c>
      <c r="C73" t="s">
        <v>1764</v>
      </c>
      <c r="D73" t="s">
        <v>1765</v>
      </c>
    </row>
    <row r="74" spans="1:63">
      <c r="A74" t="s">
        <v>609</v>
      </c>
      <c r="B74" t="s">
        <v>1490</v>
      </c>
      <c r="C74" t="s">
        <v>1764</v>
      </c>
      <c r="D74" t="s">
        <v>1765</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c r="A75" t="s">
        <v>1312</v>
      </c>
      <c r="B75" t="s">
        <v>1491</v>
      </c>
      <c r="C75" t="s">
        <v>1764</v>
      </c>
      <c r="D75" t="s">
        <v>1765</v>
      </c>
    </row>
    <row r="76" spans="1:63">
      <c r="A76" t="s">
        <v>1291</v>
      </c>
      <c r="B76" t="s">
        <v>1492</v>
      </c>
      <c r="C76" t="s">
        <v>1764</v>
      </c>
      <c r="D76" t="s">
        <v>1765</v>
      </c>
    </row>
    <row r="77" spans="1:63">
      <c r="A77" t="s">
        <v>611</v>
      </c>
      <c r="B77" t="s">
        <v>950</v>
      </c>
      <c r="C77" t="s">
        <v>1764</v>
      </c>
      <c r="D77" t="s">
        <v>1765</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c r="A78" t="s">
        <v>1493</v>
      </c>
      <c r="B78" t="s">
        <v>1494</v>
      </c>
      <c r="C78" t="s">
        <v>1764</v>
      </c>
      <c r="D78" t="s">
        <v>1765</v>
      </c>
    </row>
    <row r="79" spans="1:63">
      <c r="A79" t="s">
        <v>1495</v>
      </c>
      <c r="B79" t="s">
        <v>1496</v>
      </c>
      <c r="C79" t="s">
        <v>1764</v>
      </c>
      <c r="D79" t="s">
        <v>1765</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c r="A80" t="s">
        <v>1292</v>
      </c>
      <c r="B80" t="s">
        <v>1497</v>
      </c>
      <c r="C80" t="s">
        <v>1764</v>
      </c>
      <c r="D80" t="s">
        <v>1765</v>
      </c>
    </row>
    <row r="81" spans="1:63">
      <c r="A81" t="s">
        <v>1261</v>
      </c>
      <c r="B81" t="s">
        <v>1498</v>
      </c>
      <c r="C81" t="s">
        <v>1764</v>
      </c>
      <c r="D81" t="s">
        <v>1765</v>
      </c>
    </row>
    <row r="82" spans="1:63">
      <c r="A82" t="s">
        <v>1316</v>
      </c>
      <c r="B82" t="s">
        <v>1499</v>
      </c>
      <c r="C82" t="s">
        <v>1764</v>
      </c>
      <c r="D82" t="s">
        <v>1765</v>
      </c>
    </row>
    <row r="83" spans="1:63">
      <c r="A83" t="s">
        <v>1500</v>
      </c>
      <c r="B83" t="s">
        <v>1501</v>
      </c>
      <c r="C83" t="s">
        <v>1764</v>
      </c>
      <c r="D83" t="s">
        <v>1765</v>
      </c>
    </row>
    <row r="84" spans="1:63">
      <c r="A84" t="s">
        <v>1502</v>
      </c>
      <c r="B84" t="s">
        <v>1503</v>
      </c>
      <c r="C84" t="s">
        <v>1764</v>
      </c>
      <c r="D84" t="s">
        <v>1765</v>
      </c>
    </row>
    <row r="85" spans="1:63">
      <c r="A85" t="s">
        <v>1127</v>
      </c>
      <c r="B85" t="s">
        <v>1504</v>
      </c>
      <c r="C85" t="s">
        <v>1764</v>
      </c>
      <c r="D85" t="s">
        <v>1765</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c r="A86" t="s">
        <v>1299</v>
      </c>
      <c r="B86" t="s">
        <v>1505</v>
      </c>
      <c r="C86" t="s">
        <v>1764</v>
      </c>
      <c r="D86" t="s">
        <v>1765</v>
      </c>
    </row>
    <row r="87" spans="1:63">
      <c r="A87" t="s">
        <v>1161</v>
      </c>
      <c r="B87" t="s">
        <v>1506</v>
      </c>
      <c r="C87" t="s">
        <v>1764</v>
      </c>
      <c r="D87" t="s">
        <v>1765</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c r="A88" t="s">
        <v>1136</v>
      </c>
      <c r="B88" t="s">
        <v>1507</v>
      </c>
      <c r="C88" t="s">
        <v>1764</v>
      </c>
      <c r="D88" t="s">
        <v>1765</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c r="A89" t="s">
        <v>1508</v>
      </c>
      <c r="B89" t="s">
        <v>1509</v>
      </c>
      <c r="C89" t="s">
        <v>1764</v>
      </c>
      <c r="D89" t="s">
        <v>1765</v>
      </c>
    </row>
    <row r="90" spans="1:63">
      <c r="A90" t="s">
        <v>1137</v>
      </c>
      <c r="B90" t="s">
        <v>1510</v>
      </c>
      <c r="C90" t="s">
        <v>1764</v>
      </c>
      <c r="D90" t="s">
        <v>1765</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c r="A91" t="s">
        <v>1511</v>
      </c>
      <c r="B91" t="s">
        <v>1512</v>
      </c>
      <c r="C91" t="s">
        <v>1764</v>
      </c>
      <c r="D91" t="s">
        <v>1765</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c r="A92" t="s">
        <v>1138</v>
      </c>
      <c r="B92" t="s">
        <v>1513</v>
      </c>
      <c r="C92" t="s">
        <v>1764</v>
      </c>
      <c r="D92" t="s">
        <v>1765</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c r="A93" t="s">
        <v>1126</v>
      </c>
      <c r="B93" t="s">
        <v>1514</v>
      </c>
      <c r="C93" t="s">
        <v>1764</v>
      </c>
      <c r="D93" t="s">
        <v>1765</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c r="A94" t="s">
        <v>1304</v>
      </c>
      <c r="B94" t="s">
        <v>1515</v>
      </c>
      <c r="C94" t="s">
        <v>1764</v>
      </c>
      <c r="D94" t="s">
        <v>1765</v>
      </c>
    </row>
    <row r="95" spans="1:63">
      <c r="A95" t="s">
        <v>1223</v>
      </c>
      <c r="B95" t="s">
        <v>1516</v>
      </c>
      <c r="C95" t="s">
        <v>1764</v>
      </c>
      <c r="D95" t="s">
        <v>1765</v>
      </c>
    </row>
    <row r="96" spans="1:63">
      <c r="A96" t="s">
        <v>1517</v>
      </c>
      <c r="B96" t="s">
        <v>1518</v>
      </c>
      <c r="C96" t="s">
        <v>1764</v>
      </c>
      <c r="D96" t="s">
        <v>1765</v>
      </c>
    </row>
    <row r="97" spans="1:63">
      <c r="A97" t="s">
        <v>1237</v>
      </c>
      <c r="B97" t="s">
        <v>1519</v>
      </c>
      <c r="C97" t="s">
        <v>1764</v>
      </c>
      <c r="D97" t="s">
        <v>1765</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c r="A98" t="s">
        <v>1267</v>
      </c>
      <c r="B98" t="s">
        <v>1520</v>
      </c>
      <c r="C98" t="s">
        <v>1764</v>
      </c>
      <c r="D98" t="s">
        <v>1765</v>
      </c>
    </row>
    <row r="99" spans="1:63">
      <c r="A99" t="s">
        <v>1250</v>
      </c>
      <c r="B99" t="s">
        <v>1521</v>
      </c>
      <c r="C99" t="s">
        <v>1764</v>
      </c>
      <c r="D99" t="s">
        <v>1765</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c r="A100" t="s">
        <v>1522</v>
      </c>
      <c r="B100" t="s">
        <v>1523</v>
      </c>
      <c r="C100" t="s">
        <v>1764</v>
      </c>
      <c r="D100" t="s">
        <v>1765</v>
      </c>
    </row>
    <row r="101" spans="1:63">
      <c r="A101" t="s">
        <v>1524</v>
      </c>
      <c r="B101" t="s">
        <v>1525</v>
      </c>
      <c r="C101" t="s">
        <v>1764</v>
      </c>
      <c r="D101" t="s">
        <v>1765</v>
      </c>
    </row>
    <row r="102" spans="1:63">
      <c r="A102" t="s">
        <v>1238</v>
      </c>
      <c r="B102" t="s">
        <v>1526</v>
      </c>
      <c r="C102" t="s">
        <v>1764</v>
      </c>
      <c r="D102" t="s">
        <v>1765</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c r="A103" t="s">
        <v>1527</v>
      </c>
      <c r="B103" t="s">
        <v>1528</v>
      </c>
      <c r="C103" t="s">
        <v>1764</v>
      </c>
      <c r="D103" t="s">
        <v>1765</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c r="A104" t="s">
        <v>1303</v>
      </c>
      <c r="B104" t="s">
        <v>1529</v>
      </c>
      <c r="C104" t="s">
        <v>1764</v>
      </c>
      <c r="D104" t="s">
        <v>1765</v>
      </c>
    </row>
    <row r="105" spans="1:63">
      <c r="A105" t="s">
        <v>1225</v>
      </c>
      <c r="B105" t="s">
        <v>1530</v>
      </c>
      <c r="C105" t="s">
        <v>1764</v>
      </c>
      <c r="D105" t="s">
        <v>1765</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c r="A106" t="s">
        <v>1281</v>
      </c>
      <c r="B106" t="s">
        <v>1531</v>
      </c>
      <c r="C106" t="s">
        <v>1764</v>
      </c>
      <c r="D106" t="s">
        <v>1765</v>
      </c>
    </row>
    <row r="107" spans="1:63">
      <c r="A107" t="s">
        <v>1532</v>
      </c>
      <c r="B107" t="s">
        <v>1533</v>
      </c>
      <c r="C107" t="s">
        <v>1764</v>
      </c>
      <c r="D107" t="s">
        <v>1765</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c r="A108" t="s">
        <v>1534</v>
      </c>
      <c r="B108" t="s">
        <v>1535</v>
      </c>
      <c r="C108" t="s">
        <v>1764</v>
      </c>
      <c r="D108" t="s">
        <v>1765</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c r="A109" t="s">
        <v>1536</v>
      </c>
      <c r="B109" t="s">
        <v>1537</v>
      </c>
      <c r="C109" t="s">
        <v>1764</v>
      </c>
      <c r="D109" t="s">
        <v>1765</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c r="A110" t="s">
        <v>1538</v>
      </c>
      <c r="B110" t="s">
        <v>1539</v>
      </c>
      <c r="C110" t="s">
        <v>1764</v>
      </c>
      <c r="D110" t="s">
        <v>1765</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c r="A111" t="s">
        <v>1205</v>
      </c>
      <c r="B111" t="s">
        <v>1540</v>
      </c>
      <c r="C111" t="s">
        <v>1764</v>
      </c>
      <c r="D111" t="s">
        <v>1765</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c r="A112" t="s">
        <v>1541</v>
      </c>
      <c r="B112" t="s">
        <v>1542</v>
      </c>
      <c r="C112" t="s">
        <v>1764</v>
      </c>
      <c r="D112" t="s">
        <v>1765</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c r="A113" t="s">
        <v>1543</v>
      </c>
      <c r="B113" t="s">
        <v>1544</v>
      </c>
      <c r="C113" t="s">
        <v>1764</v>
      </c>
      <c r="D113" t="s">
        <v>1765</v>
      </c>
    </row>
    <row r="114" spans="1:63">
      <c r="A114" t="s">
        <v>1186</v>
      </c>
      <c r="B114" t="s">
        <v>1545</v>
      </c>
      <c r="C114" t="s">
        <v>1764</v>
      </c>
      <c r="D114" t="s">
        <v>1765</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c r="A115" t="s">
        <v>1546</v>
      </c>
      <c r="B115" t="s">
        <v>1547</v>
      </c>
      <c r="C115" t="s">
        <v>1764</v>
      </c>
      <c r="D115" t="s">
        <v>1765</v>
      </c>
    </row>
    <row r="116" spans="1:63">
      <c r="A116" t="s">
        <v>1294</v>
      </c>
      <c r="B116" t="s">
        <v>1548</v>
      </c>
      <c r="C116" t="s">
        <v>1764</v>
      </c>
      <c r="D116" t="s">
        <v>1765</v>
      </c>
    </row>
    <row r="117" spans="1:63">
      <c r="A117" t="s">
        <v>1549</v>
      </c>
      <c r="B117" t="s">
        <v>1550</v>
      </c>
      <c r="C117" t="s">
        <v>1764</v>
      </c>
      <c r="D117" t="s">
        <v>1765</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c r="A118" t="s">
        <v>1162</v>
      </c>
      <c r="B118" t="s">
        <v>1551</v>
      </c>
      <c r="C118" t="s">
        <v>1764</v>
      </c>
      <c r="D118" t="s">
        <v>1765</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c r="A119" t="s">
        <v>1293</v>
      </c>
      <c r="B119" t="s">
        <v>1552</v>
      </c>
      <c r="C119" t="s">
        <v>1764</v>
      </c>
      <c r="D119" t="s">
        <v>1765</v>
      </c>
    </row>
    <row r="120" spans="1:63">
      <c r="A120" t="s">
        <v>1163</v>
      </c>
      <c r="B120" t="s">
        <v>1553</v>
      </c>
      <c r="C120" t="s">
        <v>1764</v>
      </c>
      <c r="D120" t="s">
        <v>1765</v>
      </c>
    </row>
    <row r="121" spans="1:63">
      <c r="A121" t="s">
        <v>1305</v>
      </c>
      <c r="B121" t="s">
        <v>1554</v>
      </c>
      <c r="C121" t="s">
        <v>1764</v>
      </c>
      <c r="D121" t="s">
        <v>1765</v>
      </c>
    </row>
    <row r="122" spans="1:63">
      <c r="A122" t="s">
        <v>1226</v>
      </c>
      <c r="B122" t="s">
        <v>1555</v>
      </c>
      <c r="C122" t="s">
        <v>1764</v>
      </c>
      <c r="D122" t="s">
        <v>1765</v>
      </c>
    </row>
    <row r="123" spans="1:63">
      <c r="A123" t="s">
        <v>1164</v>
      </c>
      <c r="B123" t="s">
        <v>1556</v>
      </c>
      <c r="C123" t="s">
        <v>1764</v>
      </c>
      <c r="D123" t="s">
        <v>1765</v>
      </c>
    </row>
    <row r="124" spans="1:63">
      <c r="A124" t="s">
        <v>1199</v>
      </c>
      <c r="B124" t="s">
        <v>1557</v>
      </c>
      <c r="C124" t="s">
        <v>1764</v>
      </c>
      <c r="D124" t="s">
        <v>1765</v>
      </c>
    </row>
    <row r="125" spans="1:63">
      <c r="A125" t="s">
        <v>1177</v>
      </c>
      <c r="B125" t="s">
        <v>1558</v>
      </c>
      <c r="C125" t="s">
        <v>1764</v>
      </c>
      <c r="D125" t="s">
        <v>1765</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c r="A126" t="s">
        <v>1113</v>
      </c>
      <c r="B126" t="s">
        <v>1559</v>
      </c>
      <c r="C126" t="s">
        <v>1764</v>
      </c>
      <c r="D126" t="s">
        <v>1765</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c r="A127" t="s">
        <v>1560</v>
      </c>
      <c r="B127" t="s">
        <v>1561</v>
      </c>
      <c r="C127" t="s">
        <v>1764</v>
      </c>
      <c r="D127" t="s">
        <v>1765</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c r="A128" t="s">
        <v>1204</v>
      </c>
      <c r="B128" t="s">
        <v>1562</v>
      </c>
      <c r="C128" t="s">
        <v>1764</v>
      </c>
      <c r="D128" t="s">
        <v>1765</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c r="A129" t="s">
        <v>1268</v>
      </c>
      <c r="B129" t="s">
        <v>1563</v>
      </c>
      <c r="C129" t="s">
        <v>1764</v>
      </c>
      <c r="D129" t="s">
        <v>1765</v>
      </c>
    </row>
    <row r="130" spans="1:63">
      <c r="A130" t="s">
        <v>1564</v>
      </c>
      <c r="B130" t="s">
        <v>1565</v>
      </c>
      <c r="C130" t="s">
        <v>1764</v>
      </c>
      <c r="D130" t="s">
        <v>1765</v>
      </c>
    </row>
    <row r="131" spans="1:63">
      <c r="A131" t="s">
        <v>1566</v>
      </c>
      <c r="B131" t="s">
        <v>1567</v>
      </c>
      <c r="C131" t="s">
        <v>1764</v>
      </c>
      <c r="D131" t="s">
        <v>1765</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c r="A132" t="s">
        <v>1165</v>
      </c>
      <c r="B132" t="s">
        <v>1568</v>
      </c>
      <c r="C132" t="s">
        <v>1764</v>
      </c>
      <c r="D132" t="s">
        <v>1765</v>
      </c>
    </row>
    <row r="133" spans="1:63">
      <c r="A133" t="s">
        <v>1569</v>
      </c>
      <c r="B133" t="s">
        <v>1570</v>
      </c>
      <c r="C133" t="s">
        <v>1764</v>
      </c>
      <c r="D133" t="s">
        <v>1765</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c r="A134" t="s">
        <v>1571</v>
      </c>
      <c r="B134" t="s">
        <v>1572</v>
      </c>
      <c r="C134" t="s">
        <v>1764</v>
      </c>
      <c r="D134" t="s">
        <v>1765</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c r="A135" t="s">
        <v>1166</v>
      </c>
      <c r="B135" t="s">
        <v>1573</v>
      </c>
      <c r="C135" t="s">
        <v>1764</v>
      </c>
      <c r="D135" t="s">
        <v>1765</v>
      </c>
    </row>
    <row r="136" spans="1:63">
      <c r="A136" t="s">
        <v>1139</v>
      </c>
      <c r="B136" t="s">
        <v>1574</v>
      </c>
      <c r="C136" t="s">
        <v>1764</v>
      </c>
      <c r="D136" t="s">
        <v>1765</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c r="A137" t="s">
        <v>1151</v>
      </c>
      <c r="B137" t="s">
        <v>1575</v>
      </c>
      <c r="C137" t="s">
        <v>1764</v>
      </c>
      <c r="D137" t="s">
        <v>1765</v>
      </c>
    </row>
    <row r="138" spans="1:63">
      <c r="A138" t="s">
        <v>1576</v>
      </c>
      <c r="B138" t="s">
        <v>1577</v>
      </c>
      <c r="C138" t="s">
        <v>1764</v>
      </c>
      <c r="D138" t="s">
        <v>1765</v>
      </c>
    </row>
    <row r="139" spans="1:63">
      <c r="A139" t="s">
        <v>1578</v>
      </c>
      <c r="B139" t="s">
        <v>1579</v>
      </c>
      <c r="C139" t="s">
        <v>1764</v>
      </c>
      <c r="D139" t="s">
        <v>1765</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c r="A140" t="s">
        <v>1580</v>
      </c>
      <c r="B140" t="s">
        <v>1581</v>
      </c>
      <c r="C140" t="s">
        <v>1764</v>
      </c>
      <c r="D140" t="s">
        <v>1765</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c r="A141" t="s">
        <v>1582</v>
      </c>
      <c r="B141" t="s">
        <v>1583</v>
      </c>
      <c r="C141" t="s">
        <v>1764</v>
      </c>
      <c r="D141" t="s">
        <v>1765</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c r="A142" t="s">
        <v>1584</v>
      </c>
      <c r="B142" t="s">
        <v>1585</v>
      </c>
      <c r="C142" t="s">
        <v>1764</v>
      </c>
      <c r="D142" t="s">
        <v>1765</v>
      </c>
    </row>
    <row r="143" spans="1:63">
      <c r="A143" t="s">
        <v>1191</v>
      </c>
      <c r="B143" t="s">
        <v>1586</v>
      </c>
      <c r="C143" t="s">
        <v>1764</v>
      </c>
      <c r="D143" t="s">
        <v>1765</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c r="A144" t="s">
        <v>1587</v>
      </c>
      <c r="B144" t="s">
        <v>1588</v>
      </c>
      <c r="C144" t="s">
        <v>1764</v>
      </c>
      <c r="D144" t="s">
        <v>1765</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c r="A145" t="s">
        <v>1589</v>
      </c>
      <c r="B145" t="s">
        <v>1590</v>
      </c>
      <c r="C145" t="s">
        <v>1764</v>
      </c>
      <c r="D145" t="s">
        <v>1765</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c r="A146" t="s">
        <v>1130</v>
      </c>
      <c r="B146" t="s">
        <v>1591</v>
      </c>
      <c r="C146" t="s">
        <v>1764</v>
      </c>
      <c r="D146" t="s">
        <v>1765</v>
      </c>
    </row>
    <row r="147" spans="1:63">
      <c r="A147" t="s">
        <v>1592</v>
      </c>
      <c r="B147" t="s">
        <v>1593</v>
      </c>
      <c r="C147" t="s">
        <v>1764</v>
      </c>
      <c r="D147" t="s">
        <v>1765</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c r="A148" t="s">
        <v>1296</v>
      </c>
      <c r="B148" t="s">
        <v>1594</v>
      </c>
      <c r="C148" t="s">
        <v>1764</v>
      </c>
      <c r="D148" t="s">
        <v>1765</v>
      </c>
    </row>
    <row r="149" spans="1:63">
      <c r="A149" t="s">
        <v>1318</v>
      </c>
      <c r="B149" t="s">
        <v>1595</v>
      </c>
      <c r="C149" t="s">
        <v>1764</v>
      </c>
      <c r="D149" t="s">
        <v>1765</v>
      </c>
    </row>
    <row r="150" spans="1:63">
      <c r="A150" t="s">
        <v>1295</v>
      </c>
      <c r="B150" t="s">
        <v>1596</v>
      </c>
      <c r="C150" t="s">
        <v>1764</v>
      </c>
      <c r="D150" t="s">
        <v>1765</v>
      </c>
    </row>
    <row r="151" spans="1:63">
      <c r="A151" t="s">
        <v>1597</v>
      </c>
      <c r="B151" t="s">
        <v>1598</v>
      </c>
      <c r="C151" t="s">
        <v>1764</v>
      </c>
      <c r="D151" t="s">
        <v>1765</v>
      </c>
    </row>
    <row r="152" spans="1:63">
      <c r="A152" t="s">
        <v>1599</v>
      </c>
      <c r="B152" t="s">
        <v>1600</v>
      </c>
      <c r="C152" t="s">
        <v>1764</v>
      </c>
      <c r="D152" t="s">
        <v>1765</v>
      </c>
    </row>
    <row r="153" spans="1:63">
      <c r="A153" t="s">
        <v>1152</v>
      </c>
      <c r="B153" t="s">
        <v>1601</v>
      </c>
      <c r="C153" t="s">
        <v>1764</v>
      </c>
      <c r="D153" t="s">
        <v>1765</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c r="A154" t="s">
        <v>1602</v>
      </c>
      <c r="B154" t="s">
        <v>1603</v>
      </c>
      <c r="C154" t="s">
        <v>1764</v>
      </c>
      <c r="D154" t="s">
        <v>1765</v>
      </c>
    </row>
    <row r="155" spans="1:63">
      <c r="A155" t="s">
        <v>1604</v>
      </c>
      <c r="B155" t="s">
        <v>1605</v>
      </c>
      <c r="C155" t="s">
        <v>1764</v>
      </c>
      <c r="D155" t="s">
        <v>1765</v>
      </c>
    </row>
    <row r="156" spans="1:63">
      <c r="A156" t="s">
        <v>1114</v>
      </c>
      <c r="B156" t="s">
        <v>1606</v>
      </c>
      <c r="C156" t="s">
        <v>1764</v>
      </c>
      <c r="D156" t="s">
        <v>1765</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c r="A157" t="s">
        <v>1188</v>
      </c>
      <c r="B157" t="s">
        <v>1607</v>
      </c>
      <c r="C157" t="s">
        <v>1764</v>
      </c>
      <c r="D157" t="s">
        <v>1765</v>
      </c>
    </row>
    <row r="158" spans="1:63">
      <c r="A158" t="s">
        <v>1608</v>
      </c>
      <c r="B158" t="s">
        <v>1609</v>
      </c>
      <c r="C158" t="s">
        <v>1764</v>
      </c>
      <c r="D158" t="s">
        <v>1765</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c r="A159" t="s">
        <v>1239</v>
      </c>
      <c r="B159" t="s">
        <v>1610</v>
      </c>
      <c r="C159" t="s">
        <v>1764</v>
      </c>
      <c r="D159" t="s">
        <v>1765</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c r="A160" t="s">
        <v>1611</v>
      </c>
      <c r="B160" t="s">
        <v>1612</v>
      </c>
      <c r="C160" t="s">
        <v>1764</v>
      </c>
      <c r="D160" t="s">
        <v>1765</v>
      </c>
    </row>
    <row r="161" spans="1:63">
      <c r="A161" t="s">
        <v>1613</v>
      </c>
      <c r="B161" t="s">
        <v>1614</v>
      </c>
      <c r="C161" t="s">
        <v>1764</v>
      </c>
      <c r="D161" t="s">
        <v>1765</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c r="A162" t="s">
        <v>1308</v>
      </c>
      <c r="B162" t="s">
        <v>1615</v>
      </c>
      <c r="C162" t="s">
        <v>1764</v>
      </c>
      <c r="D162" t="s">
        <v>1765</v>
      </c>
    </row>
    <row r="163" spans="1:63">
      <c r="A163" t="s">
        <v>1140</v>
      </c>
      <c r="B163" t="s">
        <v>1616</v>
      </c>
      <c r="C163" t="s">
        <v>1764</v>
      </c>
      <c r="D163" t="s">
        <v>1765</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c r="A164" t="s">
        <v>1306</v>
      </c>
      <c r="B164" t="s">
        <v>1617</v>
      </c>
      <c r="C164" t="s">
        <v>1764</v>
      </c>
      <c r="D164" t="s">
        <v>1765</v>
      </c>
    </row>
    <row r="165" spans="1:63">
      <c r="A165" t="s">
        <v>1208</v>
      </c>
      <c r="B165" t="s">
        <v>1618</v>
      </c>
      <c r="C165" t="s">
        <v>1764</v>
      </c>
      <c r="D165" t="s">
        <v>1765</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c r="A166" t="s">
        <v>1619</v>
      </c>
      <c r="B166" t="s">
        <v>1620</v>
      </c>
      <c r="C166" t="s">
        <v>1764</v>
      </c>
      <c r="D166" t="s">
        <v>1765</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c r="A167" t="s">
        <v>1307</v>
      </c>
      <c r="B167" t="s">
        <v>1621</v>
      </c>
      <c r="C167" t="s">
        <v>1764</v>
      </c>
      <c r="D167" t="s">
        <v>1765</v>
      </c>
    </row>
    <row r="168" spans="1:63">
      <c r="A168" t="s">
        <v>1200</v>
      </c>
      <c r="B168" t="s">
        <v>1622</v>
      </c>
      <c r="C168" t="s">
        <v>1764</v>
      </c>
      <c r="D168" t="s">
        <v>1765</v>
      </c>
    </row>
    <row r="169" spans="1:63">
      <c r="A169" t="s">
        <v>1623</v>
      </c>
      <c r="B169" t="s">
        <v>1624</v>
      </c>
      <c r="C169" t="s">
        <v>1764</v>
      </c>
      <c r="D169" t="s">
        <v>1765</v>
      </c>
    </row>
    <row r="170" spans="1:63">
      <c r="A170" t="s">
        <v>613</v>
      </c>
      <c r="B170" t="s">
        <v>1625</v>
      </c>
      <c r="C170" t="s">
        <v>1764</v>
      </c>
      <c r="D170" t="s">
        <v>1765</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c r="A171" t="s">
        <v>1141</v>
      </c>
      <c r="B171" t="s">
        <v>1626</v>
      </c>
      <c r="C171" t="s">
        <v>1764</v>
      </c>
      <c r="D171" t="s">
        <v>1765</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c r="A172" t="s">
        <v>1115</v>
      </c>
      <c r="B172" t="s">
        <v>1627</v>
      </c>
      <c r="C172" t="s">
        <v>1764</v>
      </c>
      <c r="D172" t="s">
        <v>1765</v>
      </c>
    </row>
    <row r="173" spans="1:63">
      <c r="A173" t="s">
        <v>896</v>
      </c>
      <c r="B173" t="s">
        <v>1628</v>
      </c>
      <c r="C173" t="s">
        <v>1764</v>
      </c>
      <c r="D173" t="s">
        <v>1765</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c r="A174" t="s">
        <v>1207</v>
      </c>
      <c r="B174" t="s">
        <v>1629</v>
      </c>
      <c r="C174" t="s">
        <v>1764</v>
      </c>
      <c r="D174" t="s">
        <v>1765</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c r="A175" t="s">
        <v>1630</v>
      </c>
      <c r="B175" t="s">
        <v>1631</v>
      </c>
      <c r="C175" t="s">
        <v>1764</v>
      </c>
      <c r="D175" t="s">
        <v>1765</v>
      </c>
    </row>
    <row r="176" spans="1:63">
      <c r="A176" t="s">
        <v>615</v>
      </c>
      <c r="B176" t="s">
        <v>1632</v>
      </c>
      <c r="C176" t="s">
        <v>1764</v>
      </c>
      <c r="D176" t="s">
        <v>1765</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c r="A177" t="s">
        <v>1262</v>
      </c>
      <c r="B177" t="s">
        <v>1633</v>
      </c>
      <c r="C177" t="s">
        <v>1764</v>
      </c>
      <c r="D177" t="s">
        <v>1765</v>
      </c>
    </row>
    <row r="178" spans="1:63">
      <c r="A178" t="s">
        <v>1142</v>
      </c>
      <c r="B178" t="s">
        <v>1634</v>
      </c>
      <c r="C178" t="s">
        <v>1764</v>
      </c>
      <c r="D178" t="s">
        <v>1765</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c r="A179" t="s">
        <v>1143</v>
      </c>
      <c r="B179" t="s">
        <v>1635</v>
      </c>
      <c r="C179" t="s">
        <v>1764</v>
      </c>
      <c r="D179" t="s">
        <v>1765</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c r="A180" t="s">
        <v>1240</v>
      </c>
      <c r="B180" t="s">
        <v>1636</v>
      </c>
      <c r="C180" t="s">
        <v>1764</v>
      </c>
      <c r="D180" t="s">
        <v>1765</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c r="A181" t="s">
        <v>1319</v>
      </c>
      <c r="B181" t="s">
        <v>1637</v>
      </c>
      <c r="C181" t="s">
        <v>1764</v>
      </c>
      <c r="D181" t="s">
        <v>1765</v>
      </c>
    </row>
    <row r="182" spans="1:63">
      <c r="A182" t="s">
        <v>1297</v>
      </c>
      <c r="B182" t="s">
        <v>1638</v>
      </c>
      <c r="C182" t="s">
        <v>1764</v>
      </c>
      <c r="D182" t="s">
        <v>1765</v>
      </c>
    </row>
    <row r="183" spans="1:63">
      <c r="A183" t="s">
        <v>1189</v>
      </c>
      <c r="B183" t="s">
        <v>1639</v>
      </c>
      <c r="C183" t="s">
        <v>1764</v>
      </c>
      <c r="D183" t="s">
        <v>1765</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c r="A184" t="s">
        <v>1640</v>
      </c>
      <c r="B184" t="s">
        <v>1641</v>
      </c>
      <c r="C184" t="s">
        <v>1764</v>
      </c>
      <c r="D184" t="s">
        <v>1765</v>
      </c>
    </row>
    <row r="185" spans="1:63">
      <c r="A185" t="s">
        <v>1258</v>
      </c>
      <c r="B185" t="s">
        <v>1642</v>
      </c>
      <c r="C185" t="s">
        <v>1764</v>
      </c>
      <c r="D185" t="s">
        <v>1765</v>
      </c>
    </row>
    <row r="186" spans="1:63">
      <c r="A186" t="s">
        <v>1643</v>
      </c>
      <c r="B186" t="s">
        <v>1644</v>
      </c>
      <c r="C186" t="s">
        <v>1764</v>
      </c>
      <c r="D186" t="s">
        <v>1765</v>
      </c>
    </row>
    <row r="187" spans="1:63">
      <c r="A187" t="s">
        <v>1167</v>
      </c>
      <c r="B187" t="s">
        <v>1645</v>
      </c>
      <c r="C187" t="s">
        <v>1764</v>
      </c>
      <c r="D187" t="s">
        <v>1765</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c r="A188" t="s">
        <v>1646</v>
      </c>
      <c r="B188" t="s">
        <v>1647</v>
      </c>
      <c r="C188" t="s">
        <v>1764</v>
      </c>
      <c r="D188" t="s">
        <v>1765</v>
      </c>
    </row>
    <row r="189" spans="1:63">
      <c r="A189" t="s">
        <v>1190</v>
      </c>
      <c r="B189" t="s">
        <v>1648</v>
      </c>
      <c r="C189" t="s">
        <v>1764</v>
      </c>
      <c r="D189" t="s">
        <v>1765</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c r="A190" t="s">
        <v>1241</v>
      </c>
      <c r="B190" t="s">
        <v>1649</v>
      </c>
      <c r="C190" t="s">
        <v>1764</v>
      </c>
      <c r="D190" t="s">
        <v>1765</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c r="A191" t="s">
        <v>1252</v>
      </c>
      <c r="B191" t="s">
        <v>1650</v>
      </c>
      <c r="C191" t="s">
        <v>1764</v>
      </c>
      <c r="D191" t="s">
        <v>1765</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c r="A192" t="s">
        <v>1209</v>
      </c>
      <c r="B192" t="s">
        <v>1651</v>
      </c>
      <c r="C192" t="s">
        <v>1764</v>
      </c>
      <c r="D192" t="s">
        <v>1765</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c r="A193" t="s">
        <v>1652</v>
      </c>
      <c r="B193" t="s">
        <v>1653</v>
      </c>
      <c r="C193" t="s">
        <v>1764</v>
      </c>
      <c r="D193" t="s">
        <v>1765</v>
      </c>
    </row>
    <row r="194" spans="1:63">
      <c r="A194" t="s">
        <v>1263</v>
      </c>
      <c r="B194" t="s">
        <v>1654</v>
      </c>
      <c r="C194" t="s">
        <v>1764</v>
      </c>
      <c r="D194" t="s">
        <v>1765</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c r="A195" t="s">
        <v>1282</v>
      </c>
      <c r="B195" t="s">
        <v>1655</v>
      </c>
      <c r="C195" t="s">
        <v>1764</v>
      </c>
      <c r="D195" t="s">
        <v>1765</v>
      </c>
    </row>
    <row r="196" spans="1:63">
      <c r="A196" t="s">
        <v>1656</v>
      </c>
      <c r="B196" t="s">
        <v>1657</v>
      </c>
      <c r="C196" t="s">
        <v>1764</v>
      </c>
      <c r="D196" t="s">
        <v>1765</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c r="A197" t="s">
        <v>1228</v>
      </c>
      <c r="B197" t="s">
        <v>1658</v>
      </c>
      <c r="C197" t="s">
        <v>1764</v>
      </c>
      <c r="D197" t="s">
        <v>1765</v>
      </c>
    </row>
    <row r="198" spans="1:63">
      <c r="A198" t="s">
        <v>1659</v>
      </c>
      <c r="B198" t="s">
        <v>1660</v>
      </c>
      <c r="C198" t="s">
        <v>1764</v>
      </c>
      <c r="D198" t="s">
        <v>1765</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c r="A199" t="s">
        <v>1309</v>
      </c>
      <c r="B199" t="s">
        <v>1661</v>
      </c>
      <c r="C199" t="s">
        <v>1764</v>
      </c>
      <c r="D199" t="s">
        <v>1765</v>
      </c>
    </row>
    <row r="200" spans="1:63">
      <c r="A200" t="s">
        <v>1251</v>
      </c>
      <c r="B200" t="s">
        <v>1662</v>
      </c>
      <c r="C200" t="s">
        <v>1764</v>
      </c>
      <c r="D200" t="s">
        <v>1765</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c r="A201" t="s">
        <v>1663</v>
      </c>
      <c r="B201" t="s">
        <v>1664</v>
      </c>
      <c r="C201" t="s">
        <v>1764</v>
      </c>
      <c r="D201" t="s">
        <v>1765</v>
      </c>
    </row>
    <row r="202" spans="1:63">
      <c r="A202" t="s">
        <v>1665</v>
      </c>
      <c r="B202" t="s">
        <v>1666</v>
      </c>
      <c r="C202" t="s">
        <v>1764</v>
      </c>
      <c r="D202" t="s">
        <v>1765</v>
      </c>
    </row>
    <row r="203" spans="1:63">
      <c r="A203" t="s">
        <v>1667</v>
      </c>
      <c r="B203" t="s">
        <v>1668</v>
      </c>
      <c r="C203" t="s">
        <v>1764</v>
      </c>
      <c r="D203" t="s">
        <v>1765</v>
      </c>
    </row>
    <row r="204" spans="1:63">
      <c r="A204" t="s">
        <v>1271</v>
      </c>
      <c r="B204" t="s">
        <v>1669</v>
      </c>
      <c r="C204" t="s">
        <v>1764</v>
      </c>
      <c r="D204" t="s">
        <v>1765</v>
      </c>
    </row>
    <row r="205" spans="1:63">
      <c r="A205" t="s">
        <v>1168</v>
      </c>
      <c r="B205" t="s">
        <v>1670</v>
      </c>
      <c r="C205" t="s">
        <v>1764</v>
      </c>
      <c r="D205" t="s">
        <v>1765</v>
      </c>
    </row>
    <row r="206" spans="1:63">
      <c r="A206" t="s">
        <v>1284</v>
      </c>
      <c r="B206" t="s">
        <v>1671</v>
      </c>
      <c r="C206" t="s">
        <v>1764</v>
      </c>
      <c r="D206" t="s">
        <v>1765</v>
      </c>
    </row>
    <row r="207" spans="1:63">
      <c r="A207" t="s">
        <v>1285</v>
      </c>
      <c r="B207" t="s">
        <v>1672</v>
      </c>
      <c r="C207" t="s">
        <v>1764</v>
      </c>
      <c r="D207" t="s">
        <v>1765</v>
      </c>
    </row>
    <row r="208" spans="1:63">
      <c r="A208" t="s">
        <v>617</v>
      </c>
      <c r="B208" t="s">
        <v>1673</v>
      </c>
      <c r="C208" t="s">
        <v>1764</v>
      </c>
      <c r="D208" t="s">
        <v>1765</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c r="A209" t="s">
        <v>1674</v>
      </c>
      <c r="B209" t="s">
        <v>1675</v>
      </c>
      <c r="C209" t="s">
        <v>1764</v>
      </c>
      <c r="D209" t="s">
        <v>1765</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c r="A210" t="s">
        <v>1169</v>
      </c>
      <c r="B210" t="s">
        <v>1676</v>
      </c>
      <c r="C210" t="s">
        <v>1764</v>
      </c>
      <c r="D210" t="s">
        <v>1765</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c r="A211" t="s">
        <v>1153</v>
      </c>
      <c r="B211" t="s">
        <v>1677</v>
      </c>
      <c r="C211" t="s">
        <v>1764</v>
      </c>
      <c r="D211" t="s">
        <v>1765</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c r="A212" t="s">
        <v>1144</v>
      </c>
      <c r="B212" t="s">
        <v>1678</v>
      </c>
      <c r="C212" t="s">
        <v>1764</v>
      </c>
      <c r="D212" t="s">
        <v>1765</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c r="A213" t="s">
        <v>1210</v>
      </c>
      <c r="B213" t="s">
        <v>1679</v>
      </c>
      <c r="C213" t="s">
        <v>1764</v>
      </c>
      <c r="D213" t="s">
        <v>1765</v>
      </c>
    </row>
    <row r="214" spans="1:63">
      <c r="A214" t="s">
        <v>1264</v>
      </c>
      <c r="B214" t="s">
        <v>1680</v>
      </c>
      <c r="C214" t="s">
        <v>1764</v>
      </c>
      <c r="D214" t="s">
        <v>1765</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c r="A215" t="s">
        <v>1145</v>
      </c>
      <c r="B215" t="s">
        <v>1681</v>
      </c>
      <c r="C215" t="s">
        <v>1764</v>
      </c>
      <c r="D215" t="s">
        <v>1765</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c r="A216" t="s">
        <v>1236</v>
      </c>
      <c r="B216" t="s">
        <v>1682</v>
      </c>
      <c r="C216" t="s">
        <v>1764</v>
      </c>
      <c r="D216" t="s">
        <v>1765</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c r="A217" t="s">
        <v>1683</v>
      </c>
      <c r="B217" t="s">
        <v>1684</v>
      </c>
      <c r="C217" t="s">
        <v>1764</v>
      </c>
      <c r="D217" t="s">
        <v>1765</v>
      </c>
    </row>
    <row r="218" spans="1:63">
      <c r="A218" t="s">
        <v>1119</v>
      </c>
      <c r="B218" t="s">
        <v>1685</v>
      </c>
      <c r="C218" t="s">
        <v>1764</v>
      </c>
      <c r="D218" t="s">
        <v>1765</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c r="A219" t="s">
        <v>1310</v>
      </c>
      <c r="B219" t="s">
        <v>1686</v>
      </c>
      <c r="C219" t="s">
        <v>1764</v>
      </c>
      <c r="D219" t="s">
        <v>1765</v>
      </c>
    </row>
    <row r="220" spans="1:63">
      <c r="A220" t="s">
        <v>1687</v>
      </c>
      <c r="B220" t="s">
        <v>1688</v>
      </c>
      <c r="C220" t="s">
        <v>1764</v>
      </c>
      <c r="D220" t="s">
        <v>1765</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c r="A221" t="s">
        <v>1120</v>
      </c>
      <c r="B221" t="s">
        <v>1689</v>
      </c>
      <c r="C221" t="s">
        <v>1764</v>
      </c>
      <c r="D221" t="s">
        <v>1765</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c r="A222" t="s">
        <v>1690</v>
      </c>
      <c r="B222" t="s">
        <v>1691</v>
      </c>
      <c r="C222" t="s">
        <v>1764</v>
      </c>
      <c r="D222" t="s">
        <v>1765</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c r="A223" t="s">
        <v>1692</v>
      </c>
      <c r="B223" t="s">
        <v>1693</v>
      </c>
      <c r="C223" t="s">
        <v>1764</v>
      </c>
      <c r="D223" t="s">
        <v>1765</v>
      </c>
    </row>
    <row r="224" spans="1:63">
      <c r="A224" t="s">
        <v>1128</v>
      </c>
      <c r="B224" t="s">
        <v>1694</v>
      </c>
      <c r="C224" t="s">
        <v>1764</v>
      </c>
      <c r="D224" t="s">
        <v>1765</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c r="A225" t="s">
        <v>1253</v>
      </c>
      <c r="B225" t="s">
        <v>1695</v>
      </c>
      <c r="C225" t="s">
        <v>1764</v>
      </c>
      <c r="D225" t="s">
        <v>1765</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c r="A226" t="s">
        <v>1696</v>
      </c>
      <c r="B226" t="s">
        <v>1697</v>
      </c>
      <c r="C226" t="s">
        <v>1764</v>
      </c>
      <c r="D226" t="s">
        <v>1765</v>
      </c>
    </row>
    <row r="227" spans="1:63">
      <c r="A227" t="s">
        <v>1311</v>
      </c>
      <c r="B227" t="s">
        <v>1698</v>
      </c>
      <c r="C227" t="s">
        <v>1764</v>
      </c>
      <c r="D227" t="s">
        <v>1765</v>
      </c>
    </row>
    <row r="228" spans="1:63">
      <c r="A228" t="s">
        <v>1298</v>
      </c>
      <c r="B228" t="s">
        <v>1699</v>
      </c>
      <c r="C228" t="s">
        <v>1764</v>
      </c>
      <c r="D228" t="s">
        <v>1765</v>
      </c>
    </row>
    <row r="229" spans="1:63">
      <c r="A229" t="s">
        <v>620</v>
      </c>
      <c r="B229" t="s">
        <v>1700</v>
      </c>
      <c r="C229" t="s">
        <v>1764</v>
      </c>
      <c r="D229" t="s">
        <v>1765</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c r="A230" t="s">
        <v>1701</v>
      </c>
      <c r="B230" t="s">
        <v>1702</v>
      </c>
      <c r="C230" t="s">
        <v>1764</v>
      </c>
      <c r="D230" t="s">
        <v>1765</v>
      </c>
    </row>
    <row r="231" spans="1:63">
      <c r="A231" t="s">
        <v>1118</v>
      </c>
      <c r="B231" t="s">
        <v>1703</v>
      </c>
      <c r="C231" t="s">
        <v>1764</v>
      </c>
      <c r="D231" t="s">
        <v>1765</v>
      </c>
    </row>
    <row r="232" spans="1:63">
      <c r="A232" t="s">
        <v>1171</v>
      </c>
      <c r="B232" t="s">
        <v>1704</v>
      </c>
      <c r="C232" t="s">
        <v>1764</v>
      </c>
      <c r="D232" t="s">
        <v>1765</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c r="A233" t="s">
        <v>1705</v>
      </c>
      <c r="B233" t="s">
        <v>1706</v>
      </c>
      <c r="C233" t="s">
        <v>1764</v>
      </c>
      <c r="D233" t="s">
        <v>1765</v>
      </c>
    </row>
    <row r="234" spans="1:63">
      <c r="A234" t="s">
        <v>1124</v>
      </c>
      <c r="B234" t="s">
        <v>1707</v>
      </c>
      <c r="C234" t="s">
        <v>1764</v>
      </c>
      <c r="D234" t="s">
        <v>1765</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c r="A235" t="s">
        <v>1708</v>
      </c>
      <c r="B235" t="s">
        <v>1709</v>
      </c>
      <c r="C235" t="s">
        <v>1764</v>
      </c>
      <c r="D235" t="s">
        <v>1765</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c r="A236" t="s">
        <v>1710</v>
      </c>
      <c r="B236" t="s">
        <v>1711</v>
      </c>
      <c r="C236" t="s">
        <v>1764</v>
      </c>
      <c r="D236" t="s">
        <v>1765</v>
      </c>
    </row>
    <row r="237" spans="1:63">
      <c r="A237" t="s">
        <v>1146</v>
      </c>
      <c r="B237" t="s">
        <v>1712</v>
      </c>
      <c r="C237" t="s">
        <v>1764</v>
      </c>
      <c r="D237" t="s">
        <v>1765</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c r="A238" t="s">
        <v>1211</v>
      </c>
      <c r="B238" t="s">
        <v>1713</v>
      </c>
      <c r="C238" t="s">
        <v>1764</v>
      </c>
      <c r="D238" t="s">
        <v>1765</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c r="A239" t="s">
        <v>1179</v>
      </c>
      <c r="B239" t="s">
        <v>1714</v>
      </c>
      <c r="C239" t="s">
        <v>1764</v>
      </c>
      <c r="D239" t="s">
        <v>1765</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c r="A240" t="s">
        <v>1180</v>
      </c>
      <c r="B240" t="s">
        <v>1715</v>
      </c>
      <c r="C240" t="s">
        <v>1764</v>
      </c>
      <c r="D240" t="s">
        <v>1765</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c r="A241" t="s">
        <v>1716</v>
      </c>
      <c r="B241" t="s">
        <v>1717</v>
      </c>
      <c r="C241" t="s">
        <v>1764</v>
      </c>
      <c r="D241" t="s">
        <v>1765</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c r="A242" t="s">
        <v>1212</v>
      </c>
      <c r="B242" t="s">
        <v>1718</v>
      </c>
      <c r="C242" t="s">
        <v>1764</v>
      </c>
      <c r="D242" t="s">
        <v>1765</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c r="A243" t="s">
        <v>1719</v>
      </c>
      <c r="B243" t="s">
        <v>1720</v>
      </c>
      <c r="C243" t="s">
        <v>1764</v>
      </c>
      <c r="D243" t="s">
        <v>1765</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c r="A244" t="s">
        <v>1273</v>
      </c>
      <c r="B244" t="s">
        <v>1721</v>
      </c>
      <c r="C244" t="s">
        <v>1764</v>
      </c>
      <c r="D244" t="s">
        <v>1765</v>
      </c>
    </row>
    <row r="245" spans="1:63">
      <c r="A245" t="s">
        <v>1722</v>
      </c>
      <c r="B245" t="s">
        <v>1723</v>
      </c>
      <c r="C245" t="s">
        <v>1764</v>
      </c>
      <c r="D245" t="s">
        <v>1765</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c r="A246" t="s">
        <v>1724</v>
      </c>
      <c r="B246" t="s">
        <v>1725</v>
      </c>
      <c r="C246" t="s">
        <v>1764</v>
      </c>
      <c r="D246" t="s">
        <v>1765</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c r="A247" t="s">
        <v>1231</v>
      </c>
      <c r="B247" t="s">
        <v>1726</v>
      </c>
      <c r="C247" t="s">
        <v>1764</v>
      </c>
      <c r="D247" t="s">
        <v>1765</v>
      </c>
    </row>
    <row r="248" spans="1:63">
      <c r="A248" t="s">
        <v>1154</v>
      </c>
      <c r="B248" t="s">
        <v>1727</v>
      </c>
      <c r="C248" t="s">
        <v>1764</v>
      </c>
      <c r="D248" t="s">
        <v>1765</v>
      </c>
    </row>
    <row r="249" spans="1:63">
      <c r="A249" t="s">
        <v>1172</v>
      </c>
      <c r="B249" t="s">
        <v>1728</v>
      </c>
      <c r="C249" t="s">
        <v>1764</v>
      </c>
      <c r="D249" t="s">
        <v>1765</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c r="A250" t="s">
        <v>1729</v>
      </c>
      <c r="B250" t="s">
        <v>1730</v>
      </c>
      <c r="C250" t="s">
        <v>1764</v>
      </c>
      <c r="D250" t="s">
        <v>1765</v>
      </c>
    </row>
    <row r="251" spans="1:63">
      <c r="A251" t="s">
        <v>1731</v>
      </c>
      <c r="B251" t="s">
        <v>1732</v>
      </c>
      <c r="C251" t="s">
        <v>1764</v>
      </c>
      <c r="D251" t="s">
        <v>1765</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c r="A252" t="s">
        <v>621</v>
      </c>
      <c r="B252" t="s">
        <v>1733</v>
      </c>
      <c r="C252" t="s">
        <v>1764</v>
      </c>
      <c r="D252" t="s">
        <v>1765</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c r="A253" t="s">
        <v>1287</v>
      </c>
      <c r="B253" t="s">
        <v>1734</v>
      </c>
      <c r="C253" t="s">
        <v>1764</v>
      </c>
      <c r="D253" t="s">
        <v>1765</v>
      </c>
    </row>
    <row r="254" spans="1:63">
      <c r="A254" t="s">
        <v>1735</v>
      </c>
      <c r="B254" t="s">
        <v>1736</v>
      </c>
      <c r="C254" t="s">
        <v>1764</v>
      </c>
      <c r="D254" t="s">
        <v>1765</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c r="A255" t="s">
        <v>1254</v>
      </c>
      <c r="B255" t="s">
        <v>1737</v>
      </c>
      <c r="C255" t="s">
        <v>1764</v>
      </c>
      <c r="D255" t="s">
        <v>1765</v>
      </c>
    </row>
    <row r="256" spans="1:63">
      <c r="A256" t="s">
        <v>1738</v>
      </c>
      <c r="B256" t="s">
        <v>1739</v>
      </c>
      <c r="C256" t="s">
        <v>1764</v>
      </c>
      <c r="D256" t="s">
        <v>1765</v>
      </c>
    </row>
    <row r="257" spans="1:65">
      <c r="A257" t="s">
        <v>1181</v>
      </c>
      <c r="B257" t="s">
        <v>1740</v>
      </c>
      <c r="C257" t="s">
        <v>1764</v>
      </c>
      <c r="D257" t="s">
        <v>1765</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c r="A258" t="s">
        <v>1741</v>
      </c>
      <c r="B258" t="s">
        <v>1742</v>
      </c>
      <c r="C258" t="s">
        <v>1764</v>
      </c>
      <c r="D258" t="s">
        <v>1765</v>
      </c>
    </row>
    <row r="259" spans="1:65">
      <c r="A259" t="s">
        <v>1743</v>
      </c>
      <c r="B259" t="s">
        <v>1744</v>
      </c>
      <c r="C259" t="s">
        <v>1764</v>
      </c>
      <c r="D259" t="s">
        <v>1765</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c r="A260" t="s">
        <v>1745</v>
      </c>
      <c r="B260" t="s">
        <v>1746</v>
      </c>
      <c r="C260" t="s">
        <v>1764</v>
      </c>
      <c r="D260" t="s">
        <v>1765</v>
      </c>
    </row>
    <row r="261" spans="1:65">
      <c r="A261" t="s">
        <v>1747</v>
      </c>
      <c r="B261" t="s">
        <v>1748</v>
      </c>
      <c r="C261" t="s">
        <v>1764</v>
      </c>
      <c r="D261" t="s">
        <v>1765</v>
      </c>
    </row>
    <row r="262" spans="1:65">
      <c r="A262" t="s">
        <v>1749</v>
      </c>
      <c r="B262" t="s">
        <v>1750</v>
      </c>
      <c r="C262" t="s">
        <v>1764</v>
      </c>
      <c r="D262" t="s">
        <v>1765</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c r="A263" t="s">
        <v>1265</v>
      </c>
      <c r="B263" t="s">
        <v>1751</v>
      </c>
      <c r="C263" t="s">
        <v>1764</v>
      </c>
      <c r="D263" t="s">
        <v>1765</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c r="A264" t="s">
        <v>1061</v>
      </c>
      <c r="B264" t="s">
        <v>1752</v>
      </c>
      <c r="C264" t="s">
        <v>1764</v>
      </c>
      <c r="D264" t="s">
        <v>1765</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c r="A265" t="s">
        <v>1272</v>
      </c>
      <c r="B265" t="s">
        <v>1753</v>
      </c>
      <c r="C265" t="s">
        <v>1764</v>
      </c>
      <c r="D265" t="s">
        <v>1765</v>
      </c>
    </row>
    <row r="266" spans="1:65">
      <c r="A266" t="s">
        <v>1754</v>
      </c>
      <c r="B266" t="s">
        <v>1755</v>
      </c>
      <c r="C266" t="s">
        <v>1764</v>
      </c>
      <c r="D266" t="s">
        <v>1765</v>
      </c>
    </row>
    <row r="267" spans="1:65">
      <c r="A267" t="s">
        <v>1756</v>
      </c>
      <c r="B267" t="s">
        <v>1757</v>
      </c>
      <c r="C267" t="s">
        <v>1764</v>
      </c>
      <c r="D267" t="s">
        <v>1765</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c r="A268" t="s">
        <v>619</v>
      </c>
      <c r="B268" t="s">
        <v>1758</v>
      </c>
      <c r="C268" t="s">
        <v>1764</v>
      </c>
      <c r="D268" t="s">
        <v>1765</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c r="A269" t="s">
        <v>623</v>
      </c>
      <c r="B269" t="s">
        <v>1759</v>
      </c>
      <c r="C269" t="s">
        <v>1764</v>
      </c>
      <c r="D269" t="s">
        <v>1765</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c r="A270" t="s">
        <v>624</v>
      </c>
      <c r="B270" t="s">
        <v>1760</v>
      </c>
      <c r="C270" t="s">
        <v>1764</v>
      </c>
      <c r="D270" t="s">
        <v>1765</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2" customFormat="1"/>
    <row r="272" spans="1:65" s="2" customFormat="1">
      <c r="BB272" s="2" t="s">
        <v>1761</v>
      </c>
      <c r="BC272" s="165">
        <f t="shared" ref="BC272:BK272" si="0">BC77/BB77</f>
        <v>1.0409463696468593</v>
      </c>
      <c r="BD272" s="165">
        <f t="shared" si="0"/>
        <v>0.90443767608015657</v>
      </c>
      <c r="BE272" s="165">
        <f t="shared" si="0"/>
        <v>1.000472756931728</v>
      </c>
      <c r="BF272" s="165">
        <f t="shared" si="0"/>
        <v>0.96052358995133436</v>
      </c>
      <c r="BG272" s="165">
        <f t="shared" si="0"/>
        <v>0.51169176254393378</v>
      </c>
      <c r="BH272" s="165">
        <f t="shared" si="0"/>
        <v>0.92415324781032759</v>
      </c>
      <c r="BI272" s="165">
        <f t="shared" si="0"/>
        <v>0.7847263367997922</v>
      </c>
      <c r="BJ272" s="165">
        <f t="shared" si="0"/>
        <v>0.8872005513903477</v>
      </c>
      <c r="BK272" s="165">
        <f t="shared" si="0"/>
        <v>0.8659148798388191</v>
      </c>
      <c r="BL272" s="165"/>
      <c r="BM272" s="4">
        <f>AVERAGE(BC272:BK272)</f>
        <v>0.87556301899925537</v>
      </c>
    </row>
    <row r="273" spans="8:65" s="2" customFormat="1">
      <c r="BM273" s="55" t="s">
        <v>1766</v>
      </c>
    </row>
    <row r="274" spans="8:65" s="2" customFormat="1">
      <c r="I274" s="2" t="s">
        <v>1763</v>
      </c>
    </row>
    <row r="275" spans="8:65" s="2" customFormat="1">
      <c r="H275">
        <v>2020</v>
      </c>
      <c r="I275" s="166">
        <f>BK77*$BM$272</f>
        <v>27.855993768682247</v>
      </c>
    </row>
    <row r="276" spans="8:65" s="2" customFormat="1">
      <c r="H276">
        <v>2021</v>
      </c>
      <c r="I276" s="166">
        <f>I275*$BM$272</f>
        <v>24.389678001331873</v>
      </c>
    </row>
    <row r="277" spans="8:65" s="2" customFormat="1">
      <c r="H277">
        <v>2022</v>
      </c>
      <c r="I277" s="166">
        <f t="shared" ref="I277:I295" si="1">I276*$BM$272</f>
        <v>21.354700103265859</v>
      </c>
    </row>
    <row r="278" spans="8:65" s="2" customFormat="1">
      <c r="H278">
        <v>2023</v>
      </c>
      <c r="I278" s="166">
        <f t="shared" si="1"/>
        <v>18.697385692239166</v>
      </c>
    </row>
    <row r="279" spans="8:65" s="2" customFormat="1">
      <c r="H279">
        <v>2024</v>
      </c>
      <c r="I279" s="166">
        <f t="shared" si="1"/>
        <v>16.370739464090406</v>
      </c>
    </row>
    <row r="280" spans="8:65" s="2" customFormat="1">
      <c r="H280">
        <v>2025</v>
      </c>
      <c r="I280" s="166">
        <f t="shared" si="1"/>
        <v>14.333614068429247</v>
      </c>
    </row>
    <row r="281" spans="8:65" s="2" customFormat="1">
      <c r="H281">
        <v>2026</v>
      </c>
      <c r="I281" s="166">
        <f t="shared" si="1"/>
        <v>12.54998240692411</v>
      </c>
    </row>
    <row r="282" spans="8:65" s="2" customFormat="1">
      <c r="H282">
        <v>2027</v>
      </c>
      <c r="I282" s="166">
        <f t="shared" si="1"/>
        <v>10.988300484594015</v>
      </c>
    </row>
    <row r="283" spans="8:65" s="2" customFormat="1">
      <c r="H283">
        <v>2028</v>
      </c>
      <c r="I283" s="166">
        <f t="shared" si="1"/>
        <v>9.6209495459621177</v>
      </c>
    </row>
    <row r="284" spans="8:65" s="2" customFormat="1">
      <c r="H284">
        <v>2029</v>
      </c>
      <c r="I284" s="166">
        <f t="shared" si="1"/>
        <v>8.4237476301021061</v>
      </c>
    </row>
    <row r="285" spans="8:65" s="2" customFormat="1">
      <c r="H285">
        <v>2030</v>
      </c>
      <c r="I285" s="166">
        <f t="shared" si="1"/>
        <v>7.3755219063000226</v>
      </c>
    </row>
    <row r="286" spans="8:65" s="2" customFormat="1">
      <c r="H286">
        <v>2031</v>
      </c>
      <c r="I286" s="166">
        <f t="shared" si="1"/>
        <v>6.4577342269751909</v>
      </c>
    </row>
    <row r="287" spans="8:65" s="2" customFormat="1">
      <c r="H287">
        <v>2032</v>
      </c>
      <c r="I287" s="166">
        <f t="shared" si="1"/>
        <v>5.6541532756652204</v>
      </c>
    </row>
    <row r="288" spans="8:65" s="2" customFormat="1">
      <c r="H288">
        <v>2033</v>
      </c>
      <c r="I288" s="166">
        <f t="shared" si="1"/>
        <v>4.9505675119259696</v>
      </c>
    </row>
    <row r="289" spans="3:9" s="2" customFormat="1">
      <c r="C289" s="53"/>
      <c r="D289" s="53"/>
      <c r="E289" s="53"/>
      <c r="H289">
        <v>2034</v>
      </c>
      <c r="I289" s="166">
        <f t="shared" si="1"/>
        <v>4.3345338365015342</v>
      </c>
    </row>
    <row r="290" spans="3:9" s="2" customFormat="1">
      <c r="C290" s="53"/>
      <c r="D290" s="53"/>
      <c r="E290" s="53"/>
      <c r="H290">
        <v>2035</v>
      </c>
      <c r="I290" s="166">
        <f t="shared" si="1"/>
        <v>3.7951575318417081</v>
      </c>
    </row>
    <row r="291" spans="3:9" s="2" customFormat="1">
      <c r="C291" s="53"/>
      <c r="D291" s="53"/>
      <c r="E291" s="53"/>
      <c r="H291">
        <v>2036</v>
      </c>
      <c r="I291" s="166">
        <f t="shared" si="1"/>
        <v>3.3228995861570887</v>
      </c>
    </row>
    <row r="292" spans="3:9" s="2" customFormat="1">
      <c r="H292">
        <v>2037</v>
      </c>
      <c r="I292" s="166">
        <f t="shared" si="1"/>
        <v>2.9094079934870769</v>
      </c>
    </row>
    <row r="293" spans="3:9" s="2" customFormat="1">
      <c r="H293">
        <v>2038</v>
      </c>
      <c r="I293" s="166">
        <f t="shared" si="1"/>
        <v>2.547370046278111</v>
      </c>
    </row>
    <row r="294" spans="3:9" s="2" customFormat="1">
      <c r="H294">
        <v>2039</v>
      </c>
      <c r="I294" s="166">
        <f t="shared" si="1"/>
        <v>2.2303830082275358</v>
      </c>
    </row>
    <row r="295" spans="3:9" s="2" customFormat="1">
      <c r="H295">
        <v>2040</v>
      </c>
      <c r="I295" s="166">
        <f t="shared" si="1"/>
        <v>1.9528408802083423</v>
      </c>
    </row>
    <row r="296" spans="3:9" s="2" customFormat="1"/>
  </sheetData>
  <pageMargins left="0.7" right="0.7" top="0.75" bottom="0.75" header="0.3" footer="0.3"/>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hidden="1">
      <c r="A5" t="s">
        <v>1217</v>
      </c>
      <c r="B5" t="s">
        <v>1395</v>
      </c>
      <c r="C5" t="s">
        <v>1767</v>
      </c>
      <c r="D5" t="s">
        <v>1768</v>
      </c>
    </row>
    <row r="6" spans="1:65" hidden="1">
      <c r="A6" t="s">
        <v>1398</v>
      </c>
      <c r="B6" t="s">
        <v>1399</v>
      </c>
      <c r="C6" t="s">
        <v>1767</v>
      </c>
      <c r="D6" t="s">
        <v>1768</v>
      </c>
      <c r="AI6">
        <v>14.358738254179832</v>
      </c>
      <c r="AS6">
        <v>20.753712385085958</v>
      </c>
      <c r="BC6">
        <v>23.992611756927229</v>
      </c>
      <c r="BJ6">
        <v>35.420131503789072</v>
      </c>
    </row>
    <row r="7" spans="1:65" hidden="1">
      <c r="A7" t="s">
        <v>1183</v>
      </c>
      <c r="B7" t="s">
        <v>1400</v>
      </c>
      <c r="C7" t="s">
        <v>1767</v>
      </c>
      <c r="D7" t="s">
        <v>1768</v>
      </c>
      <c r="R7">
        <v>1.6</v>
      </c>
      <c r="S7">
        <v>1.6</v>
      </c>
      <c r="AS7">
        <v>3.6</v>
      </c>
      <c r="AV7">
        <v>8.6999999999999993</v>
      </c>
      <c r="AX7">
        <v>12.5</v>
      </c>
      <c r="AY7">
        <v>17.5</v>
      </c>
      <c r="BA7">
        <v>15.2</v>
      </c>
      <c r="BC7">
        <v>19.899999999999999</v>
      </c>
      <c r="BD7">
        <v>20.3</v>
      </c>
      <c r="BE7">
        <v>13.8</v>
      </c>
      <c r="BH7">
        <v>16.3</v>
      </c>
      <c r="BI7">
        <v>19.8</v>
      </c>
      <c r="BK7">
        <v>17.399999999999999</v>
      </c>
    </row>
    <row r="8" spans="1:65" hidden="1">
      <c r="A8" t="s">
        <v>1401</v>
      </c>
      <c r="B8" t="s">
        <v>1402</v>
      </c>
      <c r="C8" t="s">
        <v>1767</v>
      </c>
      <c r="D8" t="s">
        <v>1768</v>
      </c>
      <c r="AI8">
        <v>3.7489882458819337</v>
      </c>
      <c r="AS8">
        <v>8.7280119132884924</v>
      </c>
      <c r="BC8">
        <v>12.577187944338032</v>
      </c>
      <c r="BJ8">
        <v>15.485747394646275</v>
      </c>
    </row>
    <row r="9" spans="1:65" hidden="1">
      <c r="A9" t="s">
        <v>1122</v>
      </c>
      <c r="B9" t="s">
        <v>1403</v>
      </c>
      <c r="C9" t="s">
        <v>1767</v>
      </c>
      <c r="D9" t="s">
        <v>1768</v>
      </c>
      <c r="AO9">
        <v>4.0999999999999996</v>
      </c>
      <c r="AT9">
        <v>4.9000000000000004</v>
      </c>
      <c r="BI9">
        <v>12.5</v>
      </c>
    </row>
    <row r="10" spans="1:65" hidden="1">
      <c r="A10" t="s">
        <v>1301</v>
      </c>
      <c r="B10" t="s">
        <v>1404</v>
      </c>
      <c r="C10" t="s">
        <v>1767</v>
      </c>
      <c r="D10" t="s">
        <v>1768</v>
      </c>
      <c r="AS10">
        <v>17.899999999999999</v>
      </c>
      <c r="AU10">
        <v>8</v>
      </c>
      <c r="AX10">
        <v>25</v>
      </c>
      <c r="BB10">
        <v>10.6</v>
      </c>
      <c r="BK10">
        <v>3.7</v>
      </c>
    </row>
    <row r="11" spans="1:65" hidden="1">
      <c r="A11" t="s">
        <v>1405</v>
      </c>
      <c r="B11" t="s">
        <v>1406</v>
      </c>
      <c r="C11" t="s">
        <v>1767</v>
      </c>
      <c r="D11" t="s">
        <v>1768</v>
      </c>
    </row>
    <row r="12" spans="1:65" hidden="1">
      <c r="A12" t="s">
        <v>1407</v>
      </c>
      <c r="B12" t="s">
        <v>1408</v>
      </c>
      <c r="C12" t="s">
        <v>1767</v>
      </c>
      <c r="D12" t="s">
        <v>1768</v>
      </c>
      <c r="AI12">
        <v>31.213033833706938</v>
      </c>
      <c r="AS12">
        <v>39.421917148558393</v>
      </c>
      <c r="BC12">
        <v>42.852282757414741</v>
      </c>
      <c r="BJ12">
        <v>38.737887619727374</v>
      </c>
    </row>
    <row r="13" spans="1:65" hidden="1">
      <c r="A13" t="s">
        <v>1173</v>
      </c>
      <c r="B13" t="s">
        <v>1409</v>
      </c>
      <c r="C13" t="s">
        <v>1767</v>
      </c>
      <c r="D13" t="s">
        <v>1768</v>
      </c>
      <c r="AN13">
        <v>23.6</v>
      </c>
    </row>
    <row r="14" spans="1:65" hidden="1">
      <c r="A14" t="s">
        <v>1243</v>
      </c>
      <c r="B14" t="s">
        <v>1410</v>
      </c>
      <c r="C14" t="s">
        <v>1767</v>
      </c>
      <c r="D14" t="s">
        <v>1768</v>
      </c>
      <c r="AT14">
        <v>63.8</v>
      </c>
      <c r="AX14">
        <v>69.900000000000006</v>
      </c>
      <c r="BE14">
        <v>53.5</v>
      </c>
      <c r="BF14">
        <v>78.2</v>
      </c>
    </row>
    <row r="15" spans="1:65" hidden="1">
      <c r="A15" t="s">
        <v>1157</v>
      </c>
      <c r="B15" t="s">
        <v>1411</v>
      </c>
      <c r="C15" t="s">
        <v>1767</v>
      </c>
      <c r="D15" t="s">
        <v>1768</v>
      </c>
      <c r="AJ15">
        <v>25.2</v>
      </c>
      <c r="AS15">
        <v>22.3</v>
      </c>
      <c r="AX15">
        <v>19.5</v>
      </c>
      <c r="BC15">
        <v>26.8</v>
      </c>
      <c r="BH15">
        <v>28</v>
      </c>
      <c r="BI15">
        <v>28</v>
      </c>
    </row>
    <row r="16" spans="1:65" hidden="1">
      <c r="A16" t="s">
        <v>1412</v>
      </c>
      <c r="B16" t="s">
        <v>1413</v>
      </c>
      <c r="C16" t="s">
        <v>1767</v>
      </c>
      <c r="D16" t="s">
        <v>1768</v>
      </c>
    </row>
    <row r="17" spans="1:65" hidden="1">
      <c r="A17" t="s">
        <v>1216</v>
      </c>
      <c r="B17" t="s">
        <v>1414</v>
      </c>
      <c r="C17" t="s">
        <v>1767</v>
      </c>
      <c r="D17" t="s">
        <v>1768</v>
      </c>
      <c r="Z17">
        <v>44.6</v>
      </c>
      <c r="AG17">
        <v>50.6</v>
      </c>
    </row>
    <row r="18" spans="1:65" hidden="1">
      <c r="A18" t="s">
        <v>1257</v>
      </c>
      <c r="B18" t="s">
        <v>1415</v>
      </c>
      <c r="C18" t="s">
        <v>1767</v>
      </c>
      <c r="D18" t="s">
        <v>1768</v>
      </c>
      <c r="AE18">
        <v>72.2</v>
      </c>
      <c r="AN18">
        <v>63.9</v>
      </c>
      <c r="AU18">
        <v>70.8</v>
      </c>
      <c r="AX18">
        <v>68.099999999999994</v>
      </c>
      <c r="AY18">
        <v>63.058</v>
      </c>
      <c r="BB18">
        <v>59.21</v>
      </c>
      <c r="BE18">
        <v>65.12</v>
      </c>
      <c r="BI18">
        <v>64.650000000000006</v>
      </c>
    </row>
    <row r="19" spans="1:65" hidden="1">
      <c r="A19" t="s">
        <v>1314</v>
      </c>
      <c r="B19" t="s">
        <v>1416</v>
      </c>
      <c r="C19" t="s">
        <v>1767</v>
      </c>
      <c r="D19" t="s">
        <v>1768</v>
      </c>
      <c r="AO19">
        <v>46.8</v>
      </c>
      <c r="BB19">
        <v>67.599999999999994</v>
      </c>
      <c r="BF19">
        <v>63</v>
      </c>
    </row>
    <row r="20" spans="1:65" hidden="1">
      <c r="A20" t="s">
        <v>1158</v>
      </c>
      <c r="B20" t="s">
        <v>1417</v>
      </c>
      <c r="C20" t="s">
        <v>1767</v>
      </c>
      <c r="D20" t="s">
        <v>1768</v>
      </c>
      <c r="AS20">
        <v>16.7</v>
      </c>
      <c r="AT20">
        <v>11.9</v>
      </c>
      <c r="AY20">
        <v>14.3</v>
      </c>
      <c r="BD20">
        <v>13.9</v>
      </c>
    </row>
    <row r="21" spans="1:65" hidden="1">
      <c r="A21" t="s">
        <v>599</v>
      </c>
      <c r="B21" t="s">
        <v>1418</v>
      </c>
      <c r="C21" t="s">
        <v>1767</v>
      </c>
      <c r="D21" t="s">
        <v>1768</v>
      </c>
      <c r="AF21">
        <v>1.2</v>
      </c>
      <c r="AS21">
        <v>10</v>
      </c>
      <c r="AU21">
        <v>8.5</v>
      </c>
      <c r="AX21">
        <v>7.9</v>
      </c>
      <c r="BB21">
        <v>19.600000000000001</v>
      </c>
      <c r="BC21">
        <v>17.7</v>
      </c>
      <c r="BD21">
        <v>17.7</v>
      </c>
      <c r="BE21">
        <v>30.3</v>
      </c>
      <c r="BI21">
        <v>22.4</v>
      </c>
      <c r="BJ21">
        <v>22.4</v>
      </c>
    </row>
    <row r="22" spans="1:65" hidden="1">
      <c r="A22" t="s">
        <v>1315</v>
      </c>
      <c r="B22" t="s">
        <v>1419</v>
      </c>
      <c r="C22" t="s">
        <v>1767</v>
      </c>
      <c r="D22" t="s">
        <v>1768</v>
      </c>
      <c r="K22">
        <v>10.8</v>
      </c>
      <c r="U22">
        <v>47.9</v>
      </c>
      <c r="AB22">
        <v>63.2</v>
      </c>
      <c r="AK22">
        <v>74.3</v>
      </c>
      <c r="AP22">
        <v>54.8</v>
      </c>
      <c r="AT22">
        <v>74</v>
      </c>
      <c r="AW22">
        <v>72.900000000000006</v>
      </c>
      <c r="BB22">
        <v>69.099999999999994</v>
      </c>
      <c r="BC22">
        <v>69.099999999999994</v>
      </c>
      <c r="BF22">
        <v>65.907589830190403</v>
      </c>
      <c r="BK22">
        <v>65.400000000000006</v>
      </c>
    </row>
    <row r="23" spans="1:65" hidden="1">
      <c r="A23" t="s">
        <v>1132</v>
      </c>
      <c r="B23" t="s">
        <v>1420</v>
      </c>
      <c r="C23" t="s">
        <v>1767</v>
      </c>
      <c r="D23" t="s">
        <v>1768</v>
      </c>
      <c r="AA23">
        <v>0.7</v>
      </c>
      <c r="AO23">
        <v>3.4</v>
      </c>
      <c r="AT23">
        <v>7.2</v>
      </c>
      <c r="AY23">
        <v>6.1</v>
      </c>
      <c r="BE23">
        <v>7.9</v>
      </c>
      <c r="BG23">
        <v>12.5</v>
      </c>
      <c r="BK23">
        <v>12</v>
      </c>
    </row>
    <row r="24" spans="1:65" hidden="1">
      <c r="A24" t="s">
        <v>1133</v>
      </c>
      <c r="B24" t="s">
        <v>1421</v>
      </c>
      <c r="C24" t="s">
        <v>1767</v>
      </c>
      <c r="D24" t="s">
        <v>1768</v>
      </c>
      <c r="AL24">
        <v>4.2</v>
      </c>
      <c r="AR24">
        <v>4.8</v>
      </c>
      <c r="AV24">
        <v>8.6999999999999993</v>
      </c>
      <c r="AY24">
        <v>14.4</v>
      </c>
      <c r="BC24">
        <v>15</v>
      </c>
      <c r="BD24">
        <v>15</v>
      </c>
      <c r="BG24">
        <v>20</v>
      </c>
      <c r="BH24">
        <v>20</v>
      </c>
      <c r="BI24">
        <v>24.23</v>
      </c>
      <c r="BJ24">
        <v>24.517744948071801</v>
      </c>
      <c r="BK24">
        <v>29.921608969722399</v>
      </c>
      <c r="BL24">
        <v>30.7</v>
      </c>
      <c r="BM24">
        <v>28.1</v>
      </c>
    </row>
    <row r="25" spans="1:65" hidden="1">
      <c r="A25" t="s">
        <v>1184</v>
      </c>
      <c r="B25" t="s">
        <v>1422</v>
      </c>
      <c r="C25" t="s">
        <v>1767</v>
      </c>
      <c r="D25" t="s">
        <v>1768</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c r="A26" t="s">
        <v>1279</v>
      </c>
      <c r="B26" t="s">
        <v>1423</v>
      </c>
      <c r="C26" t="s">
        <v>1767</v>
      </c>
      <c r="D26" t="s">
        <v>1768</v>
      </c>
      <c r="U26">
        <v>6</v>
      </c>
      <c r="AN26">
        <v>45.6</v>
      </c>
      <c r="AQ26">
        <v>39.6</v>
      </c>
      <c r="AX26">
        <v>36.799999999999997</v>
      </c>
      <c r="AZ26">
        <v>40.1</v>
      </c>
    </row>
    <row r="27" spans="1:65" hidden="1">
      <c r="A27" t="s">
        <v>1159</v>
      </c>
      <c r="B27" t="s">
        <v>1424</v>
      </c>
      <c r="C27" t="s">
        <v>1767</v>
      </c>
      <c r="D27" t="s">
        <v>1768</v>
      </c>
      <c r="AH27">
        <v>30.3</v>
      </c>
      <c r="AN27">
        <v>30.6</v>
      </c>
    </row>
    <row r="28" spans="1:65" hidden="1">
      <c r="A28" t="s">
        <v>1425</v>
      </c>
      <c r="B28" t="s">
        <v>1426</v>
      </c>
      <c r="C28" t="s">
        <v>1767</v>
      </c>
      <c r="D28" t="s">
        <v>1768</v>
      </c>
      <c r="AG28">
        <v>60.1</v>
      </c>
    </row>
    <row r="29" spans="1:65" hidden="1">
      <c r="A29" t="s">
        <v>1302</v>
      </c>
      <c r="B29" t="s">
        <v>1427</v>
      </c>
      <c r="C29" t="s">
        <v>1767</v>
      </c>
      <c r="D29" t="s">
        <v>1768</v>
      </c>
      <c r="O29">
        <v>3.1</v>
      </c>
      <c r="AS29">
        <v>16.2</v>
      </c>
      <c r="AY29">
        <v>11.3</v>
      </c>
      <c r="BE29">
        <v>12</v>
      </c>
    </row>
    <row r="30" spans="1:65" hidden="1">
      <c r="A30" t="s">
        <v>1278</v>
      </c>
      <c r="B30" t="s">
        <v>1428</v>
      </c>
      <c r="C30" t="s">
        <v>1767</v>
      </c>
      <c r="D30" t="s">
        <v>1768</v>
      </c>
      <c r="AN30">
        <v>42.1</v>
      </c>
      <c r="AX30">
        <v>56.5</v>
      </c>
      <c r="BE30">
        <v>52</v>
      </c>
      <c r="BJ30">
        <v>59.27</v>
      </c>
    </row>
    <row r="31" spans="1:65" hidden="1">
      <c r="A31" t="s">
        <v>1234</v>
      </c>
      <c r="B31" t="s">
        <v>1429</v>
      </c>
      <c r="C31" t="s">
        <v>1767</v>
      </c>
      <c r="D31" t="s">
        <v>1768</v>
      </c>
      <c r="AJ31">
        <v>41.8</v>
      </c>
      <c r="AR31">
        <v>49.3</v>
      </c>
      <c r="AY31">
        <v>31.5</v>
      </c>
      <c r="BD31">
        <v>52</v>
      </c>
      <c r="BI31">
        <v>48.5</v>
      </c>
    </row>
    <row r="32" spans="1:65" hidden="1">
      <c r="A32" t="s">
        <v>1430</v>
      </c>
      <c r="B32" t="s">
        <v>1431</v>
      </c>
      <c r="C32" t="s">
        <v>1767</v>
      </c>
      <c r="D32" t="s">
        <v>1768</v>
      </c>
    </row>
    <row r="33" spans="1:64" hidden="1">
      <c r="A33" t="s">
        <v>1432</v>
      </c>
      <c r="B33" t="s">
        <v>1433</v>
      </c>
      <c r="C33" t="s">
        <v>1767</v>
      </c>
      <c r="D33" t="s">
        <v>1768</v>
      </c>
      <c r="AB33">
        <v>9.9</v>
      </c>
      <c r="AH33">
        <v>12.2</v>
      </c>
      <c r="AM33">
        <v>17.7</v>
      </c>
      <c r="AQ33">
        <v>25.2</v>
      </c>
      <c r="AS33">
        <v>30.5</v>
      </c>
      <c r="AV33">
        <v>34.9</v>
      </c>
      <c r="AW33">
        <v>34.9</v>
      </c>
      <c r="BA33">
        <v>34.5</v>
      </c>
      <c r="BI33">
        <v>45.1</v>
      </c>
    </row>
    <row r="34" spans="1:64" hidden="1">
      <c r="A34" t="s">
        <v>1245</v>
      </c>
      <c r="B34" t="s">
        <v>1434</v>
      </c>
      <c r="C34" t="s">
        <v>1767</v>
      </c>
      <c r="D34" t="s">
        <v>1768</v>
      </c>
      <c r="AE34">
        <v>56.5</v>
      </c>
      <c r="AO34">
        <v>70.3</v>
      </c>
      <c r="AZ34">
        <v>77.099999999999994</v>
      </c>
      <c r="BF34">
        <v>77.7</v>
      </c>
    </row>
    <row r="35" spans="1:64" hidden="1">
      <c r="A35" t="s">
        <v>1219</v>
      </c>
      <c r="B35" t="s">
        <v>1435</v>
      </c>
      <c r="C35" t="s">
        <v>1767</v>
      </c>
      <c r="D35" t="s">
        <v>1768</v>
      </c>
      <c r="Z35">
        <v>44.7</v>
      </c>
      <c r="AG35">
        <v>53.3</v>
      </c>
      <c r="BE35">
        <v>55.4</v>
      </c>
    </row>
    <row r="36" spans="1:64" hidden="1">
      <c r="A36" t="s">
        <v>1203</v>
      </c>
      <c r="B36" t="s">
        <v>1436</v>
      </c>
      <c r="C36" t="s">
        <v>1767</v>
      </c>
      <c r="D36" t="s">
        <v>1768</v>
      </c>
    </row>
    <row r="37" spans="1:64" hidden="1">
      <c r="A37" t="s">
        <v>1185</v>
      </c>
      <c r="B37" t="s">
        <v>1437</v>
      </c>
      <c r="C37" t="s">
        <v>1767</v>
      </c>
      <c r="D37" t="s">
        <v>1768</v>
      </c>
      <c r="AM37">
        <v>18.8</v>
      </c>
      <c r="AS37">
        <v>30.7</v>
      </c>
      <c r="AZ37">
        <v>35.4</v>
      </c>
      <c r="BC37">
        <v>65.400000000000006</v>
      </c>
    </row>
    <row r="38" spans="1:64" hidden="1">
      <c r="A38" t="s">
        <v>597</v>
      </c>
      <c r="B38" t="s">
        <v>1438</v>
      </c>
      <c r="C38" t="s">
        <v>1767</v>
      </c>
      <c r="D38" t="s">
        <v>1768</v>
      </c>
      <c r="AC38">
        <v>18.600000000000001</v>
      </c>
      <c r="AG38">
        <v>31.7</v>
      </c>
      <c r="AO38">
        <v>46.508599498865998</v>
      </c>
      <c r="AS38">
        <v>42.1</v>
      </c>
      <c r="AZ38">
        <v>51.2</v>
      </c>
      <c r="BA38">
        <v>51.2</v>
      </c>
    </row>
    <row r="39" spans="1:64" hidden="1">
      <c r="A39" t="s">
        <v>601</v>
      </c>
      <c r="B39" t="s">
        <v>1439</v>
      </c>
      <c r="C39" t="s">
        <v>1767</v>
      </c>
      <c r="D39" t="s">
        <v>1768</v>
      </c>
      <c r="AN39">
        <v>3.3</v>
      </c>
      <c r="AS39">
        <v>11.7</v>
      </c>
      <c r="AY39">
        <v>11.2</v>
      </c>
      <c r="BC39">
        <v>12.1</v>
      </c>
      <c r="BD39">
        <v>12.1</v>
      </c>
      <c r="BL39">
        <v>14.4</v>
      </c>
    </row>
    <row r="40" spans="1:64" hidden="1">
      <c r="A40" t="s">
        <v>1322</v>
      </c>
      <c r="B40" t="s">
        <v>1440</v>
      </c>
      <c r="C40" t="s">
        <v>1767</v>
      </c>
      <c r="D40" t="s">
        <v>1768</v>
      </c>
      <c r="AC40">
        <v>69.7</v>
      </c>
      <c r="AN40">
        <v>73.3</v>
      </c>
      <c r="AQ40">
        <v>76</v>
      </c>
      <c r="AU40">
        <v>72</v>
      </c>
    </row>
    <row r="41" spans="1:64" hidden="1">
      <c r="A41" t="s">
        <v>1441</v>
      </c>
      <c r="B41" t="s">
        <v>1442</v>
      </c>
      <c r="C41" t="s">
        <v>1767</v>
      </c>
      <c r="D41" t="s">
        <v>1768</v>
      </c>
    </row>
    <row r="42" spans="1:64" hidden="1">
      <c r="A42" t="s">
        <v>1320</v>
      </c>
      <c r="B42" t="s">
        <v>1443</v>
      </c>
      <c r="C42" t="s">
        <v>1767</v>
      </c>
      <c r="D42" t="s">
        <v>1768</v>
      </c>
      <c r="Y42">
        <v>64.900000000000006</v>
      </c>
      <c r="AN42">
        <v>77.5</v>
      </c>
      <c r="BE42">
        <v>69.2</v>
      </c>
      <c r="BJ42">
        <v>67.3</v>
      </c>
    </row>
    <row r="43" spans="1:64" hidden="1">
      <c r="A43" t="s">
        <v>1289</v>
      </c>
      <c r="B43" t="s">
        <v>1444</v>
      </c>
      <c r="C43" t="s">
        <v>1767</v>
      </c>
      <c r="D43" t="s">
        <v>1768</v>
      </c>
    </row>
    <row r="44" spans="1:64" hidden="1">
      <c r="A44" t="s">
        <v>1246</v>
      </c>
      <c r="B44" t="s">
        <v>1445</v>
      </c>
      <c r="C44" t="s">
        <v>1767</v>
      </c>
      <c r="D44" t="s">
        <v>1768</v>
      </c>
      <c r="AT44">
        <v>57.9</v>
      </c>
      <c r="AY44">
        <v>64.2</v>
      </c>
      <c r="BI44">
        <v>69.844748571179693</v>
      </c>
    </row>
    <row r="45" spans="1:64" hidden="1">
      <c r="A45" t="s">
        <v>1194</v>
      </c>
      <c r="B45" t="s">
        <v>1446</v>
      </c>
      <c r="C45" t="s">
        <v>1767</v>
      </c>
      <c r="D45" t="s">
        <v>1768</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c r="A46" t="s">
        <v>1447</v>
      </c>
      <c r="B46" t="s">
        <v>1448</v>
      </c>
      <c r="C46" t="s">
        <v>1767</v>
      </c>
      <c r="D46" t="s">
        <v>1768</v>
      </c>
      <c r="Z46">
        <v>0.5</v>
      </c>
      <c r="AM46">
        <v>4.3</v>
      </c>
      <c r="AR46">
        <v>7.3</v>
      </c>
      <c r="AY46">
        <v>9.3000000000000007</v>
      </c>
      <c r="BE46">
        <v>12.5</v>
      </c>
      <c r="BI46">
        <v>14.3</v>
      </c>
      <c r="BJ46">
        <v>18.8723620582225</v>
      </c>
      <c r="BK46">
        <v>19.600000000000001</v>
      </c>
    </row>
    <row r="47" spans="1:64" hidden="1">
      <c r="A47" t="s">
        <v>1123</v>
      </c>
      <c r="B47" t="s">
        <v>1449</v>
      </c>
      <c r="C47" t="s">
        <v>1767</v>
      </c>
      <c r="D47" t="s">
        <v>1768</v>
      </c>
      <c r="W47">
        <v>0.6</v>
      </c>
      <c r="AJ47">
        <v>4.3</v>
      </c>
      <c r="AQ47">
        <v>7.1</v>
      </c>
      <c r="AS47">
        <v>11.1</v>
      </c>
      <c r="AW47">
        <v>13.1</v>
      </c>
      <c r="AY47">
        <v>15.2</v>
      </c>
      <c r="BD47">
        <v>14.4</v>
      </c>
      <c r="BG47">
        <v>21</v>
      </c>
      <c r="BK47">
        <v>15</v>
      </c>
    </row>
    <row r="48" spans="1:64" hidden="1">
      <c r="A48" t="s">
        <v>1450</v>
      </c>
      <c r="B48" t="s">
        <v>1451</v>
      </c>
      <c r="C48" t="s">
        <v>1767</v>
      </c>
      <c r="D48" t="s">
        <v>1768</v>
      </c>
      <c r="AB48">
        <v>4.4000000000000004</v>
      </c>
      <c r="AC48">
        <v>4.4000000000000004</v>
      </c>
      <c r="AJ48">
        <v>2.2999999999999998</v>
      </c>
      <c r="AT48">
        <v>10.199999999999999</v>
      </c>
      <c r="AZ48">
        <v>5.8</v>
      </c>
      <c r="BC48">
        <v>7.7</v>
      </c>
      <c r="BG48">
        <v>7.5</v>
      </c>
      <c r="BK48">
        <v>17.600000000000001</v>
      </c>
    </row>
    <row r="49" spans="1:64" hidden="1">
      <c r="A49" t="s">
        <v>1452</v>
      </c>
      <c r="B49" t="s">
        <v>1453</v>
      </c>
      <c r="C49" t="s">
        <v>1767</v>
      </c>
      <c r="D49" t="s">
        <v>1768</v>
      </c>
      <c r="AX49">
        <v>12.7</v>
      </c>
      <c r="BE49">
        <v>20</v>
      </c>
      <c r="BH49">
        <v>18.5</v>
      </c>
    </row>
    <row r="50" spans="1:64" hidden="1">
      <c r="A50" t="s">
        <v>1247</v>
      </c>
      <c r="B50" t="s">
        <v>1454</v>
      </c>
      <c r="C50" t="s">
        <v>1767</v>
      </c>
      <c r="D50" t="s">
        <v>1768</v>
      </c>
      <c r="N50">
        <v>8.9</v>
      </c>
      <c r="U50">
        <v>30.4</v>
      </c>
      <c r="W50">
        <v>37.299999999999997</v>
      </c>
      <c r="Y50">
        <v>41</v>
      </c>
      <c r="AE50">
        <v>52.5</v>
      </c>
      <c r="AI50">
        <v>54.7</v>
      </c>
      <c r="AN50">
        <v>59.3</v>
      </c>
      <c r="AS50">
        <v>64</v>
      </c>
      <c r="AX50">
        <v>68.2</v>
      </c>
      <c r="BC50">
        <v>72.900000000000006</v>
      </c>
      <c r="BH50">
        <v>75.900000000000006</v>
      </c>
      <c r="BI50">
        <v>75.900000000000006</v>
      </c>
    </row>
    <row r="51" spans="1:64" hidden="1">
      <c r="A51" t="s">
        <v>1111</v>
      </c>
      <c r="B51" t="s">
        <v>1455</v>
      </c>
      <c r="C51" t="s">
        <v>1767</v>
      </c>
      <c r="D51" t="s">
        <v>1768</v>
      </c>
      <c r="AO51">
        <v>11.4</v>
      </c>
      <c r="AS51">
        <v>20.9</v>
      </c>
      <c r="BE51">
        <v>14.2</v>
      </c>
    </row>
    <row r="52" spans="1:64" hidden="1">
      <c r="A52" t="s">
        <v>1134</v>
      </c>
      <c r="B52" t="s">
        <v>1456</v>
      </c>
      <c r="C52" t="s">
        <v>1767</v>
      </c>
      <c r="D52" t="s">
        <v>1768</v>
      </c>
      <c r="AH52">
        <v>19</v>
      </c>
      <c r="AQ52">
        <v>46</v>
      </c>
      <c r="AX52">
        <v>57.1</v>
      </c>
      <c r="BK52">
        <v>54.7</v>
      </c>
    </row>
    <row r="53" spans="1:64" hidden="1">
      <c r="A53" t="s">
        <v>1235</v>
      </c>
      <c r="B53" t="s">
        <v>1457</v>
      </c>
      <c r="C53" t="s">
        <v>1767</v>
      </c>
      <c r="D53" t="s">
        <v>1768</v>
      </c>
      <c r="U53">
        <v>53.5</v>
      </c>
      <c r="W53">
        <v>54.9</v>
      </c>
      <c r="Z53">
        <v>55.9</v>
      </c>
      <c r="AE53">
        <v>58.2</v>
      </c>
      <c r="AL53">
        <v>64.599999999999994</v>
      </c>
      <c r="AR53">
        <v>71.5</v>
      </c>
      <c r="BB53">
        <v>76.400000000000006</v>
      </c>
      <c r="BC53">
        <v>79.900000000000006</v>
      </c>
      <c r="BD53">
        <v>74.7</v>
      </c>
      <c r="BH53">
        <v>74.900000000000006</v>
      </c>
      <c r="BK53">
        <v>69</v>
      </c>
    </row>
    <row r="54" spans="1:64" hidden="1">
      <c r="A54" t="s">
        <v>1458</v>
      </c>
      <c r="B54" t="s">
        <v>1459</v>
      </c>
      <c r="C54" t="s">
        <v>1767</v>
      </c>
      <c r="D54" t="s">
        <v>1768</v>
      </c>
      <c r="AI54">
        <v>48.520713335264219</v>
      </c>
      <c r="BC54">
        <v>54.554142163060199</v>
      </c>
    </row>
    <row r="55" spans="1:64" hidden="1">
      <c r="A55" t="s">
        <v>1220</v>
      </c>
      <c r="B55" t="s">
        <v>1460</v>
      </c>
      <c r="C55" t="s">
        <v>1767</v>
      </c>
      <c r="D55" t="s">
        <v>1768</v>
      </c>
      <c r="AF55">
        <v>67</v>
      </c>
      <c r="AS55">
        <v>72.2</v>
      </c>
      <c r="AY55">
        <v>71.599999999999994</v>
      </c>
      <c r="BD55">
        <v>73.2</v>
      </c>
      <c r="BG55">
        <v>72.2</v>
      </c>
      <c r="BL55">
        <v>67.940551779009098</v>
      </c>
    </row>
    <row r="56" spans="1:64" hidden="1">
      <c r="A56" t="s">
        <v>1461</v>
      </c>
      <c r="B56" t="s">
        <v>1462</v>
      </c>
      <c r="C56" t="s">
        <v>1767</v>
      </c>
      <c r="D56" t="s">
        <v>1768</v>
      </c>
    </row>
    <row r="57" spans="1:64" hidden="1">
      <c r="A57" t="s">
        <v>1463</v>
      </c>
      <c r="B57" t="s">
        <v>1464</v>
      </c>
      <c r="C57" t="s">
        <v>1767</v>
      </c>
      <c r="D57" t="s">
        <v>1768</v>
      </c>
    </row>
    <row r="58" spans="1:64" hidden="1">
      <c r="A58" t="s">
        <v>1160</v>
      </c>
      <c r="B58" t="s">
        <v>1465</v>
      </c>
      <c r="C58" t="s">
        <v>1767</v>
      </c>
      <c r="D58" t="s">
        <v>1768</v>
      </c>
    </row>
    <row r="59" spans="1:64" hidden="1">
      <c r="A59" t="s">
        <v>1466</v>
      </c>
      <c r="B59" t="s">
        <v>1467</v>
      </c>
      <c r="C59" t="s">
        <v>1767</v>
      </c>
      <c r="D59" t="s">
        <v>1768</v>
      </c>
      <c r="O59">
        <v>24.3</v>
      </c>
      <c r="V59">
        <v>49.3</v>
      </c>
      <c r="AJ59">
        <v>53</v>
      </c>
      <c r="AL59">
        <v>44.9</v>
      </c>
      <c r="AP59">
        <v>62.6</v>
      </c>
      <c r="AX59">
        <v>69.900000000000006</v>
      </c>
      <c r="BA59">
        <v>77.599999999999994</v>
      </c>
    </row>
    <row r="60" spans="1:64" hidden="1">
      <c r="A60" t="s">
        <v>1317</v>
      </c>
      <c r="B60" t="s">
        <v>1468</v>
      </c>
      <c r="C60" t="s">
        <v>1767</v>
      </c>
      <c r="D60" t="s">
        <v>1768</v>
      </c>
      <c r="P60">
        <v>48.25</v>
      </c>
      <c r="Q60">
        <v>60.580071729299902</v>
      </c>
      <c r="AD60">
        <v>67.599999999999994</v>
      </c>
      <c r="AK60">
        <v>65.599999999999994</v>
      </c>
      <c r="AX60">
        <v>61.6</v>
      </c>
      <c r="BA60">
        <v>49.2</v>
      </c>
      <c r="BD60">
        <v>80.2</v>
      </c>
    </row>
    <row r="61" spans="1:64" hidden="1">
      <c r="A61" t="s">
        <v>1112</v>
      </c>
      <c r="B61" t="s">
        <v>1469</v>
      </c>
      <c r="C61" t="s">
        <v>1767</v>
      </c>
      <c r="D61" t="s">
        <v>1768</v>
      </c>
      <c r="AU61">
        <v>5.8</v>
      </c>
      <c r="AY61">
        <v>17.100000000000001</v>
      </c>
      <c r="BE61">
        <v>18</v>
      </c>
    </row>
    <row r="62" spans="1:64" hidden="1">
      <c r="A62" t="s">
        <v>1470</v>
      </c>
      <c r="B62" t="s">
        <v>1471</v>
      </c>
      <c r="C62" t="s">
        <v>1767</v>
      </c>
      <c r="D62" t="s">
        <v>1768</v>
      </c>
      <c r="Z62">
        <v>57.5</v>
      </c>
      <c r="AA62">
        <v>57.5</v>
      </c>
      <c r="AF62">
        <v>47.9</v>
      </c>
    </row>
    <row r="63" spans="1:64" hidden="1">
      <c r="A63" t="s">
        <v>1290</v>
      </c>
      <c r="B63" t="s">
        <v>1472</v>
      </c>
      <c r="C63" t="s">
        <v>1767</v>
      </c>
      <c r="D63" t="s">
        <v>1768</v>
      </c>
      <c r="O63">
        <v>54</v>
      </c>
      <c r="T63">
        <v>59.9</v>
      </c>
      <c r="AG63">
        <v>72</v>
      </c>
    </row>
    <row r="64" spans="1:64" hidden="1">
      <c r="A64" t="s">
        <v>1222</v>
      </c>
      <c r="B64" t="s">
        <v>1473</v>
      </c>
      <c r="C64" t="s">
        <v>1767</v>
      </c>
      <c r="D64" t="s">
        <v>1768</v>
      </c>
      <c r="T64">
        <v>26</v>
      </c>
      <c r="Y64">
        <v>35</v>
      </c>
      <c r="AB64">
        <v>41.8</v>
      </c>
      <c r="AE64">
        <v>46.5</v>
      </c>
      <c r="AJ64">
        <v>51.7</v>
      </c>
      <c r="AO64">
        <v>59.2</v>
      </c>
      <c r="AR64">
        <v>64.2</v>
      </c>
      <c r="AS64">
        <v>62.8</v>
      </c>
      <c r="AU64">
        <v>65.8</v>
      </c>
      <c r="AY64">
        <v>60</v>
      </c>
      <c r="AZ64">
        <v>70</v>
      </c>
      <c r="BC64">
        <v>71.099999999999994</v>
      </c>
      <c r="BF64">
        <v>68.7</v>
      </c>
      <c r="BG64">
        <v>68</v>
      </c>
    </row>
    <row r="65" spans="1:66" hidden="1">
      <c r="A65" t="s">
        <v>1149</v>
      </c>
      <c r="B65" t="s">
        <v>1474</v>
      </c>
      <c r="C65" t="s">
        <v>1767</v>
      </c>
      <c r="D65" t="s">
        <v>1768</v>
      </c>
      <c r="AF65">
        <v>31.3</v>
      </c>
      <c r="AK65">
        <v>43.2</v>
      </c>
      <c r="AN65">
        <v>49.4</v>
      </c>
      <c r="AS65">
        <v>55</v>
      </c>
      <c r="AU65">
        <v>51.8</v>
      </c>
      <c r="AY65">
        <v>53.9</v>
      </c>
      <c r="BE65">
        <v>48</v>
      </c>
      <c r="BF65">
        <v>49.5</v>
      </c>
    </row>
    <row r="66" spans="1:66" hidden="1">
      <c r="A66" t="s">
        <v>1475</v>
      </c>
      <c r="B66" t="s">
        <v>1476</v>
      </c>
      <c r="C66" t="s">
        <v>1767</v>
      </c>
      <c r="D66" t="s">
        <v>1768</v>
      </c>
      <c r="AI66">
        <v>74.041920026887112</v>
      </c>
      <c r="AS66">
        <v>76.099559041395096</v>
      </c>
      <c r="BJ66">
        <v>71.47623154765823</v>
      </c>
    </row>
    <row r="67" spans="1:66" hidden="1">
      <c r="A67" t="s">
        <v>1477</v>
      </c>
      <c r="B67" t="s">
        <v>1478</v>
      </c>
      <c r="C67" t="s">
        <v>1767</v>
      </c>
      <c r="D67" t="s">
        <v>1768</v>
      </c>
      <c r="AI67">
        <v>36.452204123392384</v>
      </c>
      <c r="AS67">
        <v>42.237641915320637</v>
      </c>
      <c r="BC67">
        <v>48.025769068213073</v>
      </c>
      <c r="BJ67">
        <v>47.796847729428798</v>
      </c>
    </row>
    <row r="68" spans="1:66" hidden="1">
      <c r="A68" t="s">
        <v>1479</v>
      </c>
      <c r="B68" t="s">
        <v>1480</v>
      </c>
      <c r="C68" t="s">
        <v>1767</v>
      </c>
      <c r="D68" t="s">
        <v>1768</v>
      </c>
      <c r="AI68">
        <v>72.39990793700818</v>
      </c>
      <c r="AS68">
        <v>74.489572537257885</v>
      </c>
      <c r="BJ68">
        <v>69.644356251152942</v>
      </c>
    </row>
    <row r="69" spans="1:66" hidden="1">
      <c r="A69" t="s">
        <v>1481</v>
      </c>
      <c r="B69" t="s">
        <v>1482</v>
      </c>
      <c r="C69" t="s">
        <v>1767</v>
      </c>
      <c r="D69" t="s">
        <v>1768</v>
      </c>
      <c r="BC69">
        <v>46.865159036736408</v>
      </c>
    </row>
    <row r="70" spans="1:66" hidden="1">
      <c r="A70" t="s">
        <v>1483</v>
      </c>
      <c r="B70" t="s">
        <v>1484</v>
      </c>
      <c r="C70" t="s">
        <v>1767</v>
      </c>
      <c r="D70" t="s">
        <v>1768</v>
      </c>
      <c r="BC70">
        <v>58.298965991139319</v>
      </c>
    </row>
    <row r="71" spans="1:66" hidden="1">
      <c r="A71" t="s">
        <v>1248</v>
      </c>
      <c r="B71" t="s">
        <v>1485</v>
      </c>
      <c r="C71" t="s">
        <v>1767</v>
      </c>
      <c r="D71" t="s">
        <v>1768</v>
      </c>
      <c r="X71">
        <v>25.8</v>
      </c>
      <c r="AA71">
        <v>32.9</v>
      </c>
      <c r="AF71">
        <v>35.799999999999997</v>
      </c>
      <c r="AH71">
        <v>41.6</v>
      </c>
      <c r="AM71">
        <v>45.9</v>
      </c>
      <c r="AR71">
        <v>51.4</v>
      </c>
      <c r="AW71">
        <v>58.7</v>
      </c>
      <c r="BE71">
        <v>71.7</v>
      </c>
    </row>
    <row r="72" spans="1:66" hidden="1">
      <c r="A72" t="s">
        <v>1486</v>
      </c>
      <c r="B72" t="s">
        <v>1487</v>
      </c>
      <c r="C72" t="s">
        <v>1767</v>
      </c>
      <c r="D72" t="s">
        <v>1768</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c r="A73" t="s">
        <v>1488</v>
      </c>
      <c r="B73" t="s">
        <v>1489</v>
      </c>
      <c r="C73" t="s">
        <v>1767</v>
      </c>
      <c r="D73" t="s">
        <v>1768</v>
      </c>
    </row>
    <row r="74" spans="1:66" hidden="1">
      <c r="A74" t="s">
        <v>609</v>
      </c>
      <c r="B74" t="s">
        <v>1490</v>
      </c>
      <c r="C74" t="s">
        <v>1767</v>
      </c>
      <c r="D74" t="s">
        <v>1768</v>
      </c>
      <c r="AN74">
        <v>4</v>
      </c>
      <c r="AO74">
        <v>4</v>
      </c>
      <c r="AU74">
        <v>7.2</v>
      </c>
      <c r="BC74">
        <v>7</v>
      </c>
    </row>
    <row r="75" spans="1:66" hidden="1">
      <c r="A75" t="s">
        <v>1312</v>
      </c>
      <c r="B75" t="s">
        <v>1491</v>
      </c>
      <c r="C75" t="s">
        <v>1767</v>
      </c>
      <c r="D75" t="s">
        <v>1768</v>
      </c>
      <c r="V75">
        <v>18.600000000000001</v>
      </c>
      <c r="AD75">
        <v>38</v>
      </c>
      <c r="AN75">
        <v>67.400000000000006</v>
      </c>
      <c r="AR75">
        <v>66</v>
      </c>
      <c r="AY75">
        <v>62.3</v>
      </c>
      <c r="BG75">
        <v>71.7</v>
      </c>
      <c r="BI75">
        <v>69.900000000000006</v>
      </c>
      <c r="BK75">
        <v>70.099999999999994</v>
      </c>
    </row>
    <row r="76" spans="1:66" hidden="1">
      <c r="A76" t="s">
        <v>1291</v>
      </c>
      <c r="B76" t="s">
        <v>1492</v>
      </c>
      <c r="C76" t="s">
        <v>1767</v>
      </c>
      <c r="D76" t="s">
        <v>1768</v>
      </c>
      <c r="AM76">
        <v>56.4</v>
      </c>
      <c r="AX76">
        <v>57.9</v>
      </c>
    </row>
    <row r="77" spans="1:66">
      <c r="A77" t="s">
        <v>611</v>
      </c>
      <c r="B77" t="s">
        <v>950</v>
      </c>
      <c r="C77" t="s">
        <v>1767</v>
      </c>
      <c r="D77" t="s">
        <v>1768</v>
      </c>
      <c r="AI77">
        <v>2.9</v>
      </c>
      <c r="AP77">
        <v>2.8</v>
      </c>
      <c r="AS77">
        <v>6.3</v>
      </c>
      <c r="AX77">
        <v>13.9</v>
      </c>
      <c r="BD77">
        <v>27.3</v>
      </c>
      <c r="BG77">
        <v>40.4</v>
      </c>
      <c r="BH77">
        <v>35.9</v>
      </c>
      <c r="BI77">
        <v>35.1</v>
      </c>
      <c r="BJ77">
        <v>35.3211751208786</v>
      </c>
      <c r="BK77">
        <v>37.799999999999997</v>
      </c>
      <c r="BL77">
        <v>40.5</v>
      </c>
      <c r="BN77" s="93" t="s">
        <v>1769</v>
      </c>
    </row>
    <row r="78" spans="1:66" hidden="1">
      <c r="A78" t="s">
        <v>1493</v>
      </c>
      <c r="B78" t="s">
        <v>1494</v>
      </c>
      <c r="C78" t="s">
        <v>1767</v>
      </c>
      <c r="D78" t="s">
        <v>1768</v>
      </c>
      <c r="BN78" s="93"/>
    </row>
    <row r="79" spans="1:66" hidden="1">
      <c r="A79" t="s">
        <v>1495</v>
      </c>
      <c r="B79" t="s">
        <v>1496</v>
      </c>
      <c r="C79" t="s">
        <v>1767</v>
      </c>
      <c r="D79" t="s">
        <v>1768</v>
      </c>
      <c r="AI79">
        <v>6.9706743775684634</v>
      </c>
      <c r="AS79">
        <v>17.056998932717931</v>
      </c>
      <c r="BC79">
        <v>20.144738028522603</v>
      </c>
      <c r="BJ79">
        <v>24.066766901603117</v>
      </c>
      <c r="BN79" s="93"/>
    </row>
    <row r="80" spans="1:66" hidden="1">
      <c r="A80" t="s">
        <v>1292</v>
      </c>
      <c r="B80" t="s">
        <v>1497</v>
      </c>
      <c r="C80" t="s">
        <v>1767</v>
      </c>
      <c r="D80" t="s">
        <v>1768</v>
      </c>
      <c r="P80">
        <v>53.9</v>
      </c>
      <c r="V80">
        <v>77.2</v>
      </c>
      <c r="AI80">
        <v>75.400000000000006</v>
      </c>
      <c r="AK80">
        <v>75.480769230769198</v>
      </c>
      <c r="AR80">
        <v>72.847682119205302</v>
      </c>
      <c r="AZ80">
        <v>68.8888888888889</v>
      </c>
      <c r="BH80">
        <v>81.564245810055894</v>
      </c>
      <c r="BN80" s="93"/>
    </row>
    <row r="81" spans="1:66" hidden="1">
      <c r="A81" t="s">
        <v>1261</v>
      </c>
      <c r="B81" t="s">
        <v>1498</v>
      </c>
      <c r="C81" t="s">
        <v>1767</v>
      </c>
      <c r="D81" t="s">
        <v>1768</v>
      </c>
      <c r="S81">
        <v>35.1</v>
      </c>
      <c r="BN81" s="93"/>
    </row>
    <row r="82" spans="1:66" hidden="1">
      <c r="A82" t="s">
        <v>1316</v>
      </c>
      <c r="B82" t="s">
        <v>1499</v>
      </c>
      <c r="C82" t="s">
        <v>1767</v>
      </c>
      <c r="D82" t="s">
        <v>1768</v>
      </c>
      <c r="P82">
        <v>20.9</v>
      </c>
      <c r="W82">
        <v>47.6</v>
      </c>
      <c r="AG82">
        <v>66.599999999999994</v>
      </c>
      <c r="AM82">
        <v>69.3</v>
      </c>
      <c r="AS82">
        <v>76.5</v>
      </c>
      <c r="AX82">
        <v>74.8</v>
      </c>
      <c r="BA82">
        <v>74.099999999999994</v>
      </c>
      <c r="BC82">
        <v>72.7</v>
      </c>
      <c r="BD82">
        <v>72.7</v>
      </c>
      <c r="BN82" s="93"/>
    </row>
    <row r="83" spans="1:66" hidden="1">
      <c r="A83" t="s">
        <v>1500</v>
      </c>
      <c r="B83" t="s">
        <v>1501</v>
      </c>
      <c r="C83" t="s">
        <v>1767</v>
      </c>
      <c r="D83" t="s">
        <v>1768</v>
      </c>
      <c r="BN83" s="93"/>
    </row>
    <row r="84" spans="1:66" hidden="1">
      <c r="A84" t="s">
        <v>1502</v>
      </c>
      <c r="B84" t="s">
        <v>1503</v>
      </c>
      <c r="C84" t="s">
        <v>1767</v>
      </c>
      <c r="D84" t="s">
        <v>1768</v>
      </c>
      <c r="BN84" s="93"/>
    </row>
    <row r="85" spans="1:66" hidden="1">
      <c r="A85" t="s">
        <v>1127</v>
      </c>
      <c r="B85" t="s">
        <v>1504</v>
      </c>
      <c r="C85" t="s">
        <v>1767</v>
      </c>
      <c r="D85" t="s">
        <v>1768</v>
      </c>
      <c r="AS85">
        <v>13.4</v>
      </c>
      <c r="BE85">
        <v>19.399999999999999</v>
      </c>
      <c r="BN85" s="93"/>
    </row>
    <row r="86" spans="1:66" hidden="1">
      <c r="A86" t="s">
        <v>1299</v>
      </c>
      <c r="B86" t="s">
        <v>1505</v>
      </c>
      <c r="C86" t="s">
        <v>1767</v>
      </c>
      <c r="D86" t="s">
        <v>1768</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93"/>
    </row>
    <row r="87" spans="1:66" hidden="1">
      <c r="A87" t="s">
        <v>1161</v>
      </c>
      <c r="B87" t="s">
        <v>1506</v>
      </c>
      <c r="C87" t="s">
        <v>1767</v>
      </c>
      <c r="D87" t="s">
        <v>1768</v>
      </c>
      <c r="AR87">
        <v>19.8</v>
      </c>
      <c r="AS87">
        <v>19.8</v>
      </c>
      <c r="AX87">
        <v>19.8</v>
      </c>
      <c r="AY87">
        <v>31.1</v>
      </c>
      <c r="BB87">
        <v>26.7</v>
      </c>
      <c r="BC87">
        <v>34.700000000000003</v>
      </c>
      <c r="BK87">
        <v>32.700000000000003</v>
      </c>
      <c r="BN87" s="93"/>
    </row>
    <row r="88" spans="1:66" hidden="1">
      <c r="A88" t="s">
        <v>1136</v>
      </c>
      <c r="B88" t="s">
        <v>1507</v>
      </c>
      <c r="C88" t="s">
        <v>1767</v>
      </c>
      <c r="D88" t="s">
        <v>1768</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93"/>
    </row>
    <row r="89" spans="1:66" hidden="1">
      <c r="A89" t="s">
        <v>1508</v>
      </c>
      <c r="B89" t="s">
        <v>1509</v>
      </c>
      <c r="C89" t="s">
        <v>1767</v>
      </c>
      <c r="D89" t="s">
        <v>1768</v>
      </c>
      <c r="BN89" s="93"/>
    </row>
    <row r="90" spans="1:66" hidden="1">
      <c r="A90" t="s">
        <v>1137</v>
      </c>
      <c r="B90" t="s">
        <v>1510</v>
      </c>
      <c r="C90" t="s">
        <v>1767</v>
      </c>
      <c r="D90" t="s">
        <v>1768</v>
      </c>
      <c r="AK90">
        <v>1</v>
      </c>
      <c r="AL90">
        <v>1</v>
      </c>
      <c r="AR90">
        <v>4.2</v>
      </c>
      <c r="AX90">
        <v>5.7</v>
      </c>
      <c r="BE90">
        <v>4.5999999999999996</v>
      </c>
      <c r="BI90">
        <v>7.8</v>
      </c>
      <c r="BK90">
        <v>10.3</v>
      </c>
      <c r="BN90" s="93"/>
    </row>
    <row r="91" spans="1:66" hidden="1">
      <c r="A91" t="s">
        <v>1511</v>
      </c>
      <c r="B91" t="s">
        <v>1512</v>
      </c>
      <c r="C91" t="s">
        <v>1767</v>
      </c>
      <c r="D91" t="s">
        <v>1768</v>
      </c>
      <c r="AI91">
        <v>6.7</v>
      </c>
      <c r="AS91">
        <v>8.6999999999999993</v>
      </c>
      <c r="AT91">
        <v>12.7</v>
      </c>
      <c r="BC91">
        <v>8.5</v>
      </c>
      <c r="BF91">
        <v>8.1</v>
      </c>
      <c r="BK91">
        <v>16.3</v>
      </c>
      <c r="BM91">
        <v>17.100000000000001</v>
      </c>
      <c r="BN91" s="93"/>
    </row>
    <row r="92" spans="1:66" hidden="1">
      <c r="A92" t="s">
        <v>1138</v>
      </c>
      <c r="B92" t="s">
        <v>1513</v>
      </c>
      <c r="C92" t="s">
        <v>1767</v>
      </c>
      <c r="D92" t="s">
        <v>1768</v>
      </c>
      <c r="AS92">
        <v>4.5</v>
      </c>
      <c r="AY92">
        <v>9.6</v>
      </c>
      <c r="BC92">
        <v>13.1</v>
      </c>
      <c r="BG92">
        <v>14.4</v>
      </c>
      <c r="BL92">
        <v>20.2</v>
      </c>
      <c r="BN92" s="93"/>
    </row>
    <row r="93" spans="1:66" hidden="1">
      <c r="A93" t="s">
        <v>1126</v>
      </c>
      <c r="B93" t="s">
        <v>1514</v>
      </c>
      <c r="C93" t="s">
        <v>1767</v>
      </c>
      <c r="D93" t="s">
        <v>1768</v>
      </c>
      <c r="AS93">
        <v>6.5</v>
      </c>
      <c r="BD93">
        <v>9.5</v>
      </c>
      <c r="BN93" s="93"/>
    </row>
    <row r="94" spans="1:66" hidden="1">
      <c r="A94" t="s">
        <v>1304</v>
      </c>
      <c r="B94" t="s">
        <v>1515</v>
      </c>
      <c r="C94" t="s">
        <v>1767</v>
      </c>
      <c r="D94" t="s">
        <v>1768</v>
      </c>
      <c r="AB94">
        <v>31.6</v>
      </c>
      <c r="AR94">
        <v>33.6</v>
      </c>
      <c r="AT94">
        <v>45.9</v>
      </c>
      <c r="BN94" s="93"/>
    </row>
    <row r="95" spans="1:66" hidden="1">
      <c r="A95" t="s">
        <v>1223</v>
      </c>
      <c r="B95" t="s">
        <v>1516</v>
      </c>
      <c r="C95" t="s">
        <v>1767</v>
      </c>
      <c r="D95" t="s">
        <v>1768</v>
      </c>
      <c r="AD95">
        <v>27.3</v>
      </c>
      <c r="AI95">
        <v>52.1</v>
      </c>
      <c r="BN95" s="93"/>
    </row>
    <row r="96" spans="1:66" hidden="1">
      <c r="A96" t="s">
        <v>1517</v>
      </c>
      <c r="B96" t="s">
        <v>1518</v>
      </c>
      <c r="C96" t="s">
        <v>1767</v>
      </c>
      <c r="D96" t="s">
        <v>1768</v>
      </c>
      <c r="BN96" s="93"/>
    </row>
    <row r="97" spans="1:66" hidden="1">
      <c r="A97" t="s">
        <v>1237</v>
      </c>
      <c r="B97" t="s">
        <v>1519</v>
      </c>
      <c r="C97" t="s">
        <v>1767</v>
      </c>
      <c r="D97" t="s">
        <v>1768</v>
      </c>
      <c r="W97">
        <v>15.2</v>
      </c>
      <c r="AB97">
        <v>20.6</v>
      </c>
      <c r="AF97">
        <v>19.100000000000001</v>
      </c>
      <c r="AN97">
        <v>26.9</v>
      </c>
      <c r="AR97">
        <v>30.9</v>
      </c>
      <c r="AU97">
        <v>34.5</v>
      </c>
      <c r="BB97">
        <v>44</v>
      </c>
      <c r="BH97">
        <v>48.9</v>
      </c>
      <c r="BN97" s="93"/>
    </row>
    <row r="98" spans="1:66" hidden="1">
      <c r="A98" t="s">
        <v>1267</v>
      </c>
      <c r="B98" t="s">
        <v>1520</v>
      </c>
      <c r="C98" t="s">
        <v>1767</v>
      </c>
      <c r="D98" t="s">
        <v>1768</v>
      </c>
      <c r="AU98">
        <v>58.3</v>
      </c>
      <c r="BN98" s="93"/>
    </row>
    <row r="99" spans="1:66" hidden="1">
      <c r="A99" t="s">
        <v>1250</v>
      </c>
      <c r="B99" t="s">
        <v>1521</v>
      </c>
      <c r="C99" t="s">
        <v>1767</v>
      </c>
      <c r="D99" t="s">
        <v>1768</v>
      </c>
      <c r="T99">
        <v>23.4</v>
      </c>
      <c r="AK99">
        <v>36.9</v>
      </c>
      <c r="AS99">
        <v>36.299999999999997</v>
      </c>
      <c r="AX99">
        <v>33.6</v>
      </c>
      <c r="AY99">
        <v>33</v>
      </c>
      <c r="AZ99">
        <v>33</v>
      </c>
      <c r="BB99">
        <v>40</v>
      </c>
      <c r="BG99">
        <v>32.5</v>
      </c>
      <c r="BN99" s="93"/>
    </row>
    <row r="100" spans="1:66" hidden="1">
      <c r="A100" t="s">
        <v>1522</v>
      </c>
      <c r="B100" t="s">
        <v>1523</v>
      </c>
      <c r="C100" t="s">
        <v>1767</v>
      </c>
      <c r="D100" t="s">
        <v>1768</v>
      </c>
      <c r="AI100">
        <v>62.358209176801232</v>
      </c>
      <c r="AS100">
        <v>66.623126410012702</v>
      </c>
      <c r="BN100" s="93"/>
    </row>
    <row r="101" spans="1:66" hidden="1">
      <c r="A101" t="s">
        <v>1524</v>
      </c>
      <c r="B101" t="s">
        <v>1525</v>
      </c>
      <c r="C101" t="s">
        <v>1767</v>
      </c>
      <c r="D101" t="s">
        <v>1768</v>
      </c>
      <c r="Q101">
        <v>43.3</v>
      </c>
      <c r="V101">
        <v>64</v>
      </c>
      <c r="AA101">
        <v>63.9</v>
      </c>
      <c r="AF101">
        <v>75</v>
      </c>
      <c r="AK101">
        <v>79.7</v>
      </c>
      <c r="AP101">
        <v>80.900000000000006</v>
      </c>
      <c r="AU101">
        <v>81.3</v>
      </c>
      <c r="AZ101">
        <v>75.400000000000006</v>
      </c>
      <c r="BE101">
        <v>71.900000000000006</v>
      </c>
      <c r="BJ101">
        <v>64.5</v>
      </c>
      <c r="BN101" s="93"/>
    </row>
    <row r="102" spans="1:66" hidden="1">
      <c r="A102" t="s">
        <v>1238</v>
      </c>
      <c r="B102" t="s">
        <v>1526</v>
      </c>
      <c r="C102" t="s">
        <v>1767</v>
      </c>
      <c r="D102" t="s">
        <v>1768</v>
      </c>
      <c r="Z102">
        <v>23.6</v>
      </c>
      <c r="AC102">
        <v>30.4</v>
      </c>
      <c r="AF102">
        <v>32.9</v>
      </c>
      <c r="AK102">
        <v>34.700000000000003</v>
      </c>
      <c r="AO102">
        <v>40.299999999999997</v>
      </c>
      <c r="AT102">
        <v>50.9</v>
      </c>
      <c r="AY102">
        <v>56.3</v>
      </c>
      <c r="BE102">
        <v>63.8</v>
      </c>
      <c r="BN102" s="93"/>
    </row>
    <row r="103" spans="1:66" hidden="1">
      <c r="A103" t="s">
        <v>1527</v>
      </c>
      <c r="B103" t="s">
        <v>1528</v>
      </c>
      <c r="C103" t="s">
        <v>1767</v>
      </c>
      <c r="D103" t="s">
        <v>1768</v>
      </c>
      <c r="AI103">
        <v>5.5597444521443471</v>
      </c>
      <c r="AS103">
        <v>12.139790619301492</v>
      </c>
      <c r="BC103">
        <v>20.22477169081025</v>
      </c>
      <c r="BJ103">
        <v>26.686730700532966</v>
      </c>
      <c r="BN103" s="93"/>
    </row>
    <row r="104" spans="1:66" hidden="1">
      <c r="A104" t="s">
        <v>1303</v>
      </c>
      <c r="B104" t="s">
        <v>1529</v>
      </c>
      <c r="C104" t="s">
        <v>1767</v>
      </c>
      <c r="D104" t="s">
        <v>1768</v>
      </c>
      <c r="O104">
        <v>7</v>
      </c>
      <c r="BN104" s="93"/>
    </row>
    <row r="105" spans="1:66" hidden="1">
      <c r="A105" t="s">
        <v>1225</v>
      </c>
      <c r="B105" t="s">
        <v>1530</v>
      </c>
      <c r="C105" t="s">
        <v>1767</v>
      </c>
      <c r="D105" t="s">
        <v>1768</v>
      </c>
      <c r="V105">
        <v>5.4</v>
      </c>
      <c r="AB105">
        <v>3.9</v>
      </c>
      <c r="AF105">
        <v>5</v>
      </c>
      <c r="AH105">
        <v>9.4</v>
      </c>
      <c r="AN105">
        <v>13.2</v>
      </c>
      <c r="AS105">
        <v>22.9</v>
      </c>
      <c r="AY105">
        <v>24.8</v>
      </c>
      <c r="BE105">
        <v>31.3</v>
      </c>
      <c r="BI105">
        <v>31.8</v>
      </c>
      <c r="BJ105">
        <v>31.8</v>
      </c>
      <c r="BN105" s="93"/>
    </row>
    <row r="106" spans="1:66" hidden="1">
      <c r="A106" t="s">
        <v>1281</v>
      </c>
      <c r="B106" t="s">
        <v>1531</v>
      </c>
      <c r="C106" t="s">
        <v>1767</v>
      </c>
      <c r="D106" t="s">
        <v>1768</v>
      </c>
      <c r="K106">
        <v>18.5</v>
      </c>
      <c r="N106">
        <v>31</v>
      </c>
      <c r="Q106">
        <v>40</v>
      </c>
      <c r="S106">
        <v>44</v>
      </c>
      <c r="T106">
        <v>52</v>
      </c>
      <c r="V106">
        <v>52.2</v>
      </c>
      <c r="AE106">
        <v>62.3</v>
      </c>
      <c r="AL106">
        <v>71.3</v>
      </c>
      <c r="BB106">
        <v>54</v>
      </c>
      <c r="BN106" s="93"/>
    </row>
    <row r="107" spans="1:66" hidden="1">
      <c r="A107" t="s">
        <v>1532</v>
      </c>
      <c r="B107" t="s">
        <v>1533</v>
      </c>
      <c r="C107" t="s">
        <v>1767</v>
      </c>
      <c r="D107" t="s">
        <v>1768</v>
      </c>
      <c r="AI107">
        <v>59.544368418512754</v>
      </c>
      <c r="AS107">
        <v>61.769007454525742</v>
      </c>
      <c r="BJ107">
        <v>61.169515606261442</v>
      </c>
      <c r="BN107" s="93"/>
    </row>
    <row r="108" spans="1:66" hidden="1">
      <c r="A108" t="s">
        <v>1534</v>
      </c>
      <c r="B108" t="s">
        <v>1535</v>
      </c>
      <c r="C108" t="s">
        <v>1767</v>
      </c>
      <c r="D108" t="s">
        <v>1768</v>
      </c>
      <c r="AI108">
        <v>51.333503465717193</v>
      </c>
      <c r="AS108">
        <v>53.476094893081004</v>
      </c>
      <c r="BC108">
        <v>44.534836559611563</v>
      </c>
      <c r="BJ108">
        <v>53.353280864362901</v>
      </c>
      <c r="BN108" s="93"/>
    </row>
    <row r="109" spans="1:66" hidden="1">
      <c r="A109" t="s">
        <v>1536</v>
      </c>
      <c r="B109" t="s">
        <v>1537</v>
      </c>
      <c r="C109" t="s">
        <v>1767</v>
      </c>
      <c r="D109" t="s">
        <v>1768</v>
      </c>
      <c r="AI109">
        <v>11.898754124018946</v>
      </c>
      <c r="AS109">
        <v>21.840676772838354</v>
      </c>
      <c r="BC109">
        <v>26.817318363299293</v>
      </c>
      <c r="BJ109">
        <v>31.342561968024381</v>
      </c>
      <c r="BN109" s="93"/>
    </row>
    <row r="110" spans="1:66" hidden="1">
      <c r="A110" t="s">
        <v>1538</v>
      </c>
      <c r="B110" t="s">
        <v>1539</v>
      </c>
      <c r="C110" t="s">
        <v>1767</v>
      </c>
      <c r="D110" t="s">
        <v>1768</v>
      </c>
      <c r="AI110">
        <v>8.8016008142949218</v>
      </c>
      <c r="AS110">
        <v>21.405928214563129</v>
      </c>
      <c r="BC110">
        <v>20.735152966124531</v>
      </c>
      <c r="BJ110">
        <v>23.822484829020137</v>
      </c>
      <c r="BN110" s="93"/>
    </row>
    <row r="111" spans="1:66" hidden="1">
      <c r="A111" t="s">
        <v>1205</v>
      </c>
      <c r="B111" t="s">
        <v>1540</v>
      </c>
      <c r="C111" t="s">
        <v>1767</v>
      </c>
      <c r="D111" t="s">
        <v>1768</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93"/>
    </row>
    <row r="112" spans="1:66" hidden="1">
      <c r="A112" t="s">
        <v>1541</v>
      </c>
      <c r="B112" t="s">
        <v>1542</v>
      </c>
      <c r="C112" t="s">
        <v>1767</v>
      </c>
      <c r="D112" t="s">
        <v>1768</v>
      </c>
      <c r="AI112">
        <v>13.71379372190542</v>
      </c>
      <c r="AS112">
        <v>22.064417746598192</v>
      </c>
      <c r="BC112">
        <v>29.696910692493006</v>
      </c>
      <c r="BJ112">
        <v>35.067694960697722</v>
      </c>
      <c r="BN112" s="93"/>
    </row>
    <row r="113" spans="1:66" hidden="1">
      <c r="A113" t="s">
        <v>1543</v>
      </c>
      <c r="B113" t="s">
        <v>1544</v>
      </c>
      <c r="C113" t="s">
        <v>1767</v>
      </c>
      <c r="D113" t="s">
        <v>1768</v>
      </c>
      <c r="BN113" s="93"/>
    </row>
    <row r="114" spans="1:66" hidden="1">
      <c r="A114" t="s">
        <v>1186</v>
      </c>
      <c r="B114" t="s">
        <v>1545</v>
      </c>
      <c r="C114" t="s">
        <v>1767</v>
      </c>
      <c r="D114" t="s">
        <v>1768</v>
      </c>
      <c r="P114">
        <v>9.5</v>
      </c>
      <c r="Z114">
        <v>28.1</v>
      </c>
      <c r="AG114">
        <v>39.9</v>
      </c>
      <c r="AL114">
        <v>36.5</v>
      </c>
      <c r="AR114">
        <v>42.8</v>
      </c>
      <c r="AS114">
        <v>42.3</v>
      </c>
      <c r="AV114">
        <v>45.7</v>
      </c>
      <c r="AW114">
        <v>45.7</v>
      </c>
      <c r="AY114">
        <v>48.5</v>
      </c>
      <c r="BA114">
        <v>48.1</v>
      </c>
      <c r="BI114">
        <v>47.8</v>
      </c>
      <c r="BN114" s="93"/>
    </row>
    <row r="115" spans="1:66" hidden="1">
      <c r="A115" t="s">
        <v>1546</v>
      </c>
      <c r="B115" t="s">
        <v>1547</v>
      </c>
      <c r="C115" t="s">
        <v>1767</v>
      </c>
      <c r="D115" t="s">
        <v>1768</v>
      </c>
      <c r="BN115" s="93"/>
    </row>
    <row r="116" spans="1:66" hidden="1">
      <c r="A116" t="s">
        <v>1294</v>
      </c>
      <c r="B116" t="s">
        <v>1548</v>
      </c>
      <c r="C116" t="s">
        <v>1767</v>
      </c>
      <c r="D116" t="s">
        <v>1768</v>
      </c>
      <c r="AQ116">
        <v>67.599999999999994</v>
      </c>
      <c r="AU116">
        <v>66</v>
      </c>
      <c r="AW116">
        <v>69.880952380952394</v>
      </c>
      <c r="AX116">
        <v>61.4</v>
      </c>
      <c r="BC116">
        <v>70.906949352178998</v>
      </c>
      <c r="BN116" s="93"/>
    </row>
    <row r="117" spans="1:66" hidden="1">
      <c r="A117" t="s">
        <v>1549</v>
      </c>
      <c r="B117" t="s">
        <v>1550</v>
      </c>
      <c r="C117" t="s">
        <v>1767</v>
      </c>
      <c r="D117" t="s">
        <v>1768</v>
      </c>
      <c r="V117">
        <v>25.9</v>
      </c>
      <c r="AH117">
        <v>30.5</v>
      </c>
      <c r="AK117">
        <v>44.6</v>
      </c>
      <c r="AL117">
        <v>49.2</v>
      </c>
      <c r="AM117">
        <v>51.1</v>
      </c>
      <c r="AN117">
        <v>53.6</v>
      </c>
      <c r="AO117">
        <v>56.1</v>
      </c>
      <c r="AP117">
        <v>56</v>
      </c>
      <c r="AS117">
        <v>56</v>
      </c>
      <c r="AU117">
        <v>58.9</v>
      </c>
      <c r="BC117">
        <v>57</v>
      </c>
      <c r="BD117">
        <v>57</v>
      </c>
      <c r="BN117" s="93"/>
    </row>
    <row r="118" spans="1:66" hidden="1">
      <c r="A118" t="s">
        <v>1162</v>
      </c>
      <c r="B118" t="s">
        <v>1551</v>
      </c>
      <c r="C118" t="s">
        <v>1767</v>
      </c>
      <c r="D118" t="s">
        <v>1768</v>
      </c>
      <c r="S118">
        <v>12.9</v>
      </c>
      <c r="AH118">
        <v>10.4</v>
      </c>
      <c r="AS118">
        <v>25.4</v>
      </c>
      <c r="AY118">
        <v>32.799999999999997</v>
      </c>
      <c r="BD118">
        <v>33.799999999999997</v>
      </c>
      <c r="BK118">
        <v>36.1</v>
      </c>
      <c r="BN118" s="93"/>
    </row>
    <row r="119" spans="1:66" hidden="1">
      <c r="A119" t="s">
        <v>1293</v>
      </c>
      <c r="B119" t="s">
        <v>1552</v>
      </c>
      <c r="C119" t="s">
        <v>1767</v>
      </c>
      <c r="D119" t="s">
        <v>1768</v>
      </c>
      <c r="BN119" s="93"/>
    </row>
    <row r="120" spans="1:66" hidden="1">
      <c r="A120" t="s">
        <v>1163</v>
      </c>
      <c r="B120" t="s">
        <v>1553</v>
      </c>
      <c r="C120" t="s">
        <v>1767</v>
      </c>
      <c r="D120" t="s">
        <v>1768</v>
      </c>
      <c r="AG120">
        <v>51.9</v>
      </c>
      <c r="BN120" s="93"/>
    </row>
    <row r="121" spans="1:66" hidden="1">
      <c r="A121" t="s">
        <v>1305</v>
      </c>
      <c r="B121" t="s">
        <v>1554</v>
      </c>
      <c r="C121" t="s">
        <v>1767</v>
      </c>
      <c r="D121" t="s">
        <v>1768</v>
      </c>
      <c r="X121">
        <v>32.700000000000003</v>
      </c>
      <c r="AO121">
        <v>40.6</v>
      </c>
      <c r="BF121">
        <v>51.8</v>
      </c>
      <c r="BN121" s="93"/>
    </row>
    <row r="122" spans="1:66" hidden="1">
      <c r="A122" t="s">
        <v>1226</v>
      </c>
      <c r="B122" t="s">
        <v>1555</v>
      </c>
      <c r="C122" t="s">
        <v>1767</v>
      </c>
      <c r="D122" t="s">
        <v>1768</v>
      </c>
      <c r="U122">
        <v>36.200000000000003</v>
      </c>
      <c r="X122">
        <v>54.2</v>
      </c>
      <c r="AB122">
        <v>48.4</v>
      </c>
      <c r="AH122">
        <v>50.9</v>
      </c>
      <c r="AL122">
        <v>58.3</v>
      </c>
      <c r="AP122">
        <v>62.6</v>
      </c>
      <c r="AV122">
        <v>66.2</v>
      </c>
      <c r="BA122">
        <v>68.400000000000006</v>
      </c>
      <c r="BB122">
        <v>68.400000000000006</v>
      </c>
      <c r="BN122" s="93"/>
    </row>
    <row r="123" spans="1:66" hidden="1">
      <c r="A123" t="s">
        <v>1164</v>
      </c>
      <c r="B123" t="s">
        <v>1556</v>
      </c>
      <c r="C123" t="s">
        <v>1767</v>
      </c>
      <c r="D123" t="s">
        <v>1768</v>
      </c>
      <c r="Q123">
        <v>17.600000000000001</v>
      </c>
      <c r="U123">
        <v>17.399999999999999</v>
      </c>
      <c r="AB123">
        <v>20.8</v>
      </c>
      <c r="AI123">
        <v>26.9</v>
      </c>
      <c r="AP123">
        <v>37.700000000000003</v>
      </c>
      <c r="AU123">
        <v>41.2</v>
      </c>
      <c r="AZ123">
        <v>41.9</v>
      </c>
      <c r="BB123">
        <v>42</v>
      </c>
      <c r="BE123">
        <v>42.3</v>
      </c>
      <c r="BK123">
        <v>37.4</v>
      </c>
      <c r="BN123" s="93"/>
    </row>
    <row r="124" spans="1:66" hidden="1">
      <c r="A124" t="s">
        <v>1199</v>
      </c>
      <c r="B124" t="s">
        <v>1557</v>
      </c>
      <c r="C124" t="s">
        <v>1767</v>
      </c>
      <c r="D124" t="s">
        <v>1768</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93"/>
    </row>
    <row r="125" spans="1:66" hidden="1">
      <c r="A125" t="s">
        <v>1177</v>
      </c>
      <c r="B125" t="s">
        <v>1558</v>
      </c>
      <c r="C125" t="s">
        <v>1767</v>
      </c>
      <c r="D125" t="s">
        <v>1768</v>
      </c>
      <c r="AN125">
        <v>46.1</v>
      </c>
      <c r="AR125">
        <v>54.3</v>
      </c>
      <c r="AY125">
        <v>49.4</v>
      </c>
      <c r="BD125">
        <v>49.8</v>
      </c>
      <c r="BH125">
        <v>53.6</v>
      </c>
      <c r="BK125">
        <v>50.09</v>
      </c>
      <c r="BN125" s="93"/>
    </row>
    <row r="126" spans="1:66" hidden="1">
      <c r="A126" t="s">
        <v>1113</v>
      </c>
      <c r="B126" t="s">
        <v>1559</v>
      </c>
      <c r="C126" t="s">
        <v>1767</v>
      </c>
      <c r="D126" t="s">
        <v>1768</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93"/>
    </row>
    <row r="127" spans="1:66" hidden="1">
      <c r="A127" t="s">
        <v>1560</v>
      </c>
      <c r="B127" t="s">
        <v>1561</v>
      </c>
      <c r="C127" t="s">
        <v>1767</v>
      </c>
      <c r="D127" t="s">
        <v>1768</v>
      </c>
      <c r="AP127">
        <v>48.9</v>
      </c>
      <c r="AY127">
        <v>45.8</v>
      </c>
      <c r="BE127">
        <v>33.700000000000003</v>
      </c>
      <c r="BG127">
        <v>40</v>
      </c>
      <c r="BJ127">
        <v>49</v>
      </c>
      <c r="BK127">
        <v>37.799999999999997</v>
      </c>
      <c r="BN127" s="93"/>
    </row>
    <row r="128" spans="1:66" hidden="1">
      <c r="A128" t="s">
        <v>1204</v>
      </c>
      <c r="B128" t="s">
        <v>1562</v>
      </c>
      <c r="C128" t="s">
        <v>1767</v>
      </c>
      <c r="D128" t="s">
        <v>1768</v>
      </c>
      <c r="AN128">
        <v>6.9</v>
      </c>
      <c r="AQ128">
        <v>16.100000000000001</v>
      </c>
      <c r="AS128">
        <v>18.8</v>
      </c>
      <c r="AX128">
        <v>27.2</v>
      </c>
      <c r="AY128">
        <v>27.2</v>
      </c>
      <c r="BC128">
        <v>34.9</v>
      </c>
      <c r="BD128">
        <v>34.9</v>
      </c>
      <c r="BG128">
        <v>38.799999999999997</v>
      </c>
      <c r="BN128" s="93"/>
    </row>
    <row r="129" spans="1:66" hidden="1">
      <c r="A129" t="s">
        <v>1268</v>
      </c>
      <c r="B129" t="s">
        <v>1563</v>
      </c>
      <c r="C129" t="s">
        <v>1767</v>
      </c>
      <c r="D129" t="s">
        <v>1768</v>
      </c>
      <c r="AS129">
        <v>31.1</v>
      </c>
      <c r="BB129">
        <v>18</v>
      </c>
      <c r="BL129">
        <v>27.2</v>
      </c>
      <c r="BN129" s="93"/>
    </row>
    <row r="130" spans="1:66" hidden="1">
      <c r="A130" t="s">
        <v>1564</v>
      </c>
      <c r="B130" t="s">
        <v>1565</v>
      </c>
      <c r="C130" t="s">
        <v>1767</v>
      </c>
      <c r="D130" t="s">
        <v>1768</v>
      </c>
      <c r="AC130">
        <v>37</v>
      </c>
      <c r="BN130" s="93"/>
    </row>
    <row r="131" spans="1:66" hidden="1">
      <c r="A131" t="s">
        <v>1566</v>
      </c>
      <c r="B131" t="s">
        <v>1567</v>
      </c>
      <c r="C131" t="s">
        <v>1767</v>
      </c>
      <c r="D131" t="s">
        <v>1768</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93"/>
    </row>
    <row r="132" spans="1:66" hidden="1">
      <c r="A132" t="s">
        <v>1165</v>
      </c>
      <c r="B132" t="s">
        <v>1568</v>
      </c>
      <c r="C132" t="s">
        <v>1767</v>
      </c>
      <c r="D132" t="s">
        <v>1768</v>
      </c>
      <c r="AD132">
        <v>37.299999999999997</v>
      </c>
      <c r="AF132">
        <v>31.7</v>
      </c>
      <c r="AM132">
        <v>47.4</v>
      </c>
      <c r="AO132">
        <v>40.9</v>
      </c>
      <c r="AR132">
        <v>39.299999999999997</v>
      </c>
      <c r="BN132" s="93"/>
    </row>
    <row r="133" spans="1:66" hidden="1">
      <c r="A133" t="s">
        <v>1569</v>
      </c>
      <c r="B133" t="s">
        <v>1570</v>
      </c>
      <c r="C133" t="s">
        <v>1767</v>
      </c>
      <c r="D133" t="s">
        <v>1768</v>
      </c>
      <c r="BN133" s="93"/>
    </row>
    <row r="134" spans="1:66" hidden="1">
      <c r="A134" t="s">
        <v>1571</v>
      </c>
      <c r="B134" t="s">
        <v>1572</v>
      </c>
      <c r="C134" t="s">
        <v>1767</v>
      </c>
      <c r="D134" t="s">
        <v>1768</v>
      </c>
      <c r="AL134">
        <v>15.1</v>
      </c>
      <c r="AS134">
        <v>28.9</v>
      </c>
      <c r="AX134">
        <v>35</v>
      </c>
      <c r="BE134">
        <v>42.7</v>
      </c>
      <c r="BJ134">
        <v>49</v>
      </c>
      <c r="BN134" s="93"/>
    </row>
    <row r="135" spans="1:66" hidden="1">
      <c r="A135" t="s">
        <v>1166</v>
      </c>
      <c r="B135" t="s">
        <v>1573</v>
      </c>
      <c r="C135" t="s">
        <v>1767</v>
      </c>
      <c r="D135" t="s">
        <v>1768</v>
      </c>
      <c r="P135">
        <v>23</v>
      </c>
      <c r="AC135">
        <v>46.7</v>
      </c>
      <c r="AO135">
        <v>37.200000000000003</v>
      </c>
      <c r="AS135">
        <v>40.4</v>
      </c>
      <c r="AW135">
        <v>34.200000000000003</v>
      </c>
      <c r="BB135">
        <v>46.8</v>
      </c>
      <c r="BN135" s="93"/>
    </row>
    <row r="136" spans="1:66" hidden="1">
      <c r="A136" t="s">
        <v>1139</v>
      </c>
      <c r="B136" t="s">
        <v>1574</v>
      </c>
      <c r="C136" t="s">
        <v>1767</v>
      </c>
      <c r="D136" t="s">
        <v>1768</v>
      </c>
      <c r="AE136">
        <v>5.5</v>
      </c>
      <c r="AZ136">
        <v>10.3</v>
      </c>
      <c r="BF136">
        <v>19.100000000000001</v>
      </c>
      <c r="BI136">
        <v>30.2</v>
      </c>
      <c r="BM136">
        <v>23.8</v>
      </c>
      <c r="BN136" s="93"/>
    </row>
    <row r="137" spans="1:66" hidden="1">
      <c r="A137" t="s">
        <v>1151</v>
      </c>
      <c r="B137" t="s">
        <v>1575</v>
      </c>
      <c r="C137" t="s">
        <v>1767</v>
      </c>
      <c r="D137" t="s">
        <v>1768</v>
      </c>
      <c r="AN137">
        <v>25.7</v>
      </c>
      <c r="AV137">
        <v>23.7</v>
      </c>
      <c r="AZ137">
        <v>20.399999999999999</v>
      </c>
      <c r="BG137">
        <v>16.3</v>
      </c>
      <c r="BN137" s="93"/>
    </row>
    <row r="138" spans="1:66" hidden="1">
      <c r="A138" t="s">
        <v>1576</v>
      </c>
      <c r="B138" t="s">
        <v>1577</v>
      </c>
      <c r="C138" t="s">
        <v>1767</v>
      </c>
      <c r="D138" t="s">
        <v>1768</v>
      </c>
      <c r="Z138">
        <v>50.7</v>
      </c>
      <c r="AG138">
        <v>45.9</v>
      </c>
      <c r="BE138">
        <v>52.5</v>
      </c>
      <c r="BN138" s="93"/>
    </row>
    <row r="139" spans="1:66" hidden="1">
      <c r="A139" t="s">
        <v>1578</v>
      </c>
      <c r="B139" t="s">
        <v>1579</v>
      </c>
      <c r="C139" t="s">
        <v>1767</v>
      </c>
      <c r="D139" t="s">
        <v>1768</v>
      </c>
      <c r="BN139" s="93"/>
    </row>
    <row r="140" spans="1:66" hidden="1">
      <c r="A140" t="s">
        <v>1580</v>
      </c>
      <c r="B140" t="s">
        <v>1581</v>
      </c>
      <c r="C140" t="s">
        <v>1767</v>
      </c>
      <c r="D140" t="s">
        <v>1768</v>
      </c>
      <c r="AI140">
        <v>13.657033344503597</v>
      </c>
      <c r="AS140">
        <v>21.094790035580274</v>
      </c>
      <c r="BC140">
        <v>29.252902714689203</v>
      </c>
      <c r="BJ140">
        <v>35.187941070601156</v>
      </c>
      <c r="BN140" s="93"/>
    </row>
    <row r="141" spans="1:66" hidden="1">
      <c r="A141" t="s">
        <v>1582</v>
      </c>
      <c r="B141" t="s">
        <v>1583</v>
      </c>
      <c r="C141" t="s">
        <v>1767</v>
      </c>
      <c r="D141" t="s">
        <v>1768</v>
      </c>
      <c r="AI141">
        <v>9.9744231466827742</v>
      </c>
      <c r="AS141">
        <v>14.036427019605622</v>
      </c>
      <c r="BC141">
        <v>21.317700477030844</v>
      </c>
      <c r="BJ141">
        <v>28.152851492084451</v>
      </c>
      <c r="BN141" s="93"/>
    </row>
    <row r="142" spans="1:66" hidden="1">
      <c r="A142" t="s">
        <v>1584</v>
      </c>
      <c r="B142" t="s">
        <v>1585</v>
      </c>
      <c r="C142" t="s">
        <v>1767</v>
      </c>
      <c r="D142" t="s">
        <v>1768</v>
      </c>
      <c r="BN142" s="93"/>
    </row>
    <row r="143" spans="1:66" hidden="1">
      <c r="A143" t="s">
        <v>1191</v>
      </c>
      <c r="B143" t="s">
        <v>1586</v>
      </c>
      <c r="C143" t="s">
        <v>1767</v>
      </c>
      <c r="D143" t="s">
        <v>1768</v>
      </c>
      <c r="T143">
        <v>20.2</v>
      </c>
      <c r="V143">
        <v>26.9</v>
      </c>
      <c r="AA143">
        <v>33.700000000000003</v>
      </c>
      <c r="AF143">
        <v>40.6</v>
      </c>
      <c r="AL143">
        <v>43.7</v>
      </c>
      <c r="AS143">
        <v>49.6</v>
      </c>
      <c r="AZ143">
        <v>52.5</v>
      </c>
      <c r="BI143">
        <v>53.6</v>
      </c>
      <c r="BN143" s="93"/>
    </row>
    <row r="144" spans="1:66" hidden="1">
      <c r="A144" t="s">
        <v>1587</v>
      </c>
      <c r="B144" t="s">
        <v>1588</v>
      </c>
      <c r="C144" t="s">
        <v>1767</v>
      </c>
      <c r="D144" t="s">
        <v>1768</v>
      </c>
      <c r="AI144">
        <v>33.877738499912546</v>
      </c>
      <c r="AS144">
        <v>39.989501951125554</v>
      </c>
      <c r="BC144">
        <v>45.271869015143622</v>
      </c>
      <c r="BJ144">
        <v>44.613452061523944</v>
      </c>
      <c r="BN144" s="93"/>
    </row>
    <row r="145" spans="1:66" hidden="1">
      <c r="A145" t="s">
        <v>1589</v>
      </c>
      <c r="B145" t="s">
        <v>1590</v>
      </c>
      <c r="C145" t="s">
        <v>1767</v>
      </c>
      <c r="D145" t="s">
        <v>1768</v>
      </c>
      <c r="AI145">
        <v>51.599088938009317</v>
      </c>
      <c r="AS145">
        <v>53.486466774357936</v>
      </c>
      <c r="BC145">
        <v>44.78749584899208</v>
      </c>
      <c r="BJ145">
        <v>53.37546004436895</v>
      </c>
      <c r="BN145" s="93"/>
    </row>
    <row r="146" spans="1:66" hidden="1">
      <c r="A146" t="s">
        <v>1130</v>
      </c>
      <c r="B146" t="s">
        <v>1591</v>
      </c>
      <c r="C146" t="s">
        <v>1767</v>
      </c>
      <c r="D146" t="s">
        <v>1768</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93"/>
    </row>
    <row r="147" spans="1:66" hidden="1">
      <c r="A147" t="s">
        <v>1592</v>
      </c>
      <c r="B147" t="s">
        <v>1593</v>
      </c>
      <c r="C147" t="s">
        <v>1767</v>
      </c>
      <c r="D147" t="s">
        <v>1768</v>
      </c>
      <c r="AI147">
        <v>76.275994842826989</v>
      </c>
      <c r="AS147">
        <v>79.921719026934753</v>
      </c>
      <c r="BJ147">
        <v>75.740393869379716</v>
      </c>
      <c r="BN147" s="93"/>
    </row>
    <row r="148" spans="1:66" hidden="1">
      <c r="A148" t="s">
        <v>1296</v>
      </c>
      <c r="B148" t="s">
        <v>1594</v>
      </c>
      <c r="C148" t="s">
        <v>1767</v>
      </c>
      <c r="D148" t="s">
        <v>1768</v>
      </c>
      <c r="AN148">
        <v>33.200000000000003</v>
      </c>
      <c r="AY148">
        <v>50.4</v>
      </c>
      <c r="BB148">
        <v>52.1676300578035</v>
      </c>
      <c r="BN148" s="93"/>
    </row>
    <row r="149" spans="1:66" hidden="1">
      <c r="A149" t="s">
        <v>1318</v>
      </c>
      <c r="B149" t="s">
        <v>1595</v>
      </c>
      <c r="C149" t="s">
        <v>1767</v>
      </c>
      <c r="D149" t="s">
        <v>1768</v>
      </c>
      <c r="BN149" s="93"/>
    </row>
    <row r="150" spans="1:66" hidden="1">
      <c r="A150" t="s">
        <v>1295</v>
      </c>
      <c r="B150" t="s">
        <v>1596</v>
      </c>
      <c r="C150" t="s">
        <v>1767</v>
      </c>
      <c r="D150" t="s">
        <v>1768</v>
      </c>
      <c r="AN150">
        <v>55.5</v>
      </c>
      <c r="BN150" s="93"/>
    </row>
    <row r="151" spans="1:66" hidden="1">
      <c r="A151" t="s">
        <v>1597</v>
      </c>
      <c r="B151" t="s">
        <v>1598</v>
      </c>
      <c r="C151" t="s">
        <v>1767</v>
      </c>
      <c r="D151" t="s">
        <v>1768</v>
      </c>
      <c r="BN151" s="93"/>
    </row>
    <row r="152" spans="1:66" hidden="1">
      <c r="A152" t="s">
        <v>1599</v>
      </c>
      <c r="B152" t="s">
        <v>1600</v>
      </c>
      <c r="C152" t="s">
        <v>1767</v>
      </c>
      <c r="D152" t="s">
        <v>1768</v>
      </c>
      <c r="BN152" s="93"/>
    </row>
    <row r="153" spans="1:66" hidden="1">
      <c r="A153" t="s">
        <v>1152</v>
      </c>
      <c r="B153" t="s">
        <v>1601</v>
      </c>
      <c r="C153" t="s">
        <v>1767</v>
      </c>
      <c r="D153" t="s">
        <v>1768</v>
      </c>
      <c r="Y153">
        <v>16.399999999999999</v>
      </c>
      <c r="AC153">
        <v>21.2</v>
      </c>
      <c r="AF153">
        <v>28.9</v>
      </c>
      <c r="AK153">
        <v>35.5</v>
      </c>
      <c r="AN153">
        <v>42.4</v>
      </c>
      <c r="AP153">
        <v>48.8</v>
      </c>
      <c r="AW153">
        <v>54.8</v>
      </c>
      <c r="BD153">
        <v>58.6</v>
      </c>
      <c r="BK153">
        <v>59.1</v>
      </c>
      <c r="BN153" s="93"/>
    </row>
    <row r="154" spans="1:66" hidden="1">
      <c r="A154" t="s">
        <v>1602</v>
      </c>
      <c r="B154" t="s">
        <v>1603</v>
      </c>
      <c r="C154" t="s">
        <v>1767</v>
      </c>
      <c r="D154" t="s">
        <v>1768</v>
      </c>
      <c r="BN154" s="93"/>
    </row>
    <row r="155" spans="1:66" hidden="1">
      <c r="A155" t="s">
        <v>1604</v>
      </c>
      <c r="B155" t="s">
        <v>1605</v>
      </c>
      <c r="C155" t="s">
        <v>1767</v>
      </c>
      <c r="D155" t="s">
        <v>1768</v>
      </c>
      <c r="AP155">
        <v>49.9</v>
      </c>
      <c r="AS155">
        <v>43.7</v>
      </c>
      <c r="AX155">
        <v>43.9</v>
      </c>
      <c r="BE155">
        <v>41.7</v>
      </c>
      <c r="BM155">
        <v>43.89</v>
      </c>
      <c r="BN155" s="93"/>
    </row>
    <row r="156" spans="1:66" hidden="1">
      <c r="A156" t="s">
        <v>1114</v>
      </c>
      <c r="B156" t="s">
        <v>1606</v>
      </c>
      <c r="C156" t="s">
        <v>1767</v>
      </c>
      <c r="D156" t="s">
        <v>1768</v>
      </c>
      <c r="AK156">
        <v>5.0999999999999996</v>
      </c>
      <c r="AP156">
        <v>9.6999999999999993</v>
      </c>
      <c r="AR156">
        <v>12.9</v>
      </c>
      <c r="AS156">
        <v>12.4</v>
      </c>
      <c r="AW156">
        <v>18.3</v>
      </c>
      <c r="BB156">
        <v>29.2</v>
      </c>
      <c r="BF156">
        <v>33.299999999999997</v>
      </c>
      <c r="BJ156">
        <v>38.6</v>
      </c>
      <c r="BK156">
        <v>40.5</v>
      </c>
      <c r="BN156" s="93"/>
    </row>
    <row r="157" spans="1:66" hidden="1">
      <c r="A157" t="s">
        <v>1188</v>
      </c>
      <c r="B157" t="s">
        <v>1607</v>
      </c>
      <c r="C157" t="s">
        <v>1767</v>
      </c>
      <c r="D157" t="s">
        <v>1768</v>
      </c>
      <c r="AJ157">
        <v>19</v>
      </c>
      <c r="AR157">
        <v>33</v>
      </c>
      <c r="AW157">
        <v>34</v>
      </c>
      <c r="BB157">
        <v>27</v>
      </c>
      <c r="BJ157">
        <v>14.7</v>
      </c>
      <c r="BN157" s="93"/>
    </row>
    <row r="158" spans="1:66" hidden="1">
      <c r="A158" t="s">
        <v>1608</v>
      </c>
      <c r="B158" t="s">
        <v>1609</v>
      </c>
      <c r="C158" t="s">
        <v>1767</v>
      </c>
      <c r="D158" t="s">
        <v>1768</v>
      </c>
      <c r="AI158">
        <v>34.275896326155568</v>
      </c>
      <c r="AS158">
        <v>49.618322255286728</v>
      </c>
      <c r="BC158">
        <v>51.583380306844695</v>
      </c>
      <c r="BN158" s="93"/>
    </row>
    <row r="159" spans="1:66" hidden="1">
      <c r="A159" t="s">
        <v>1239</v>
      </c>
      <c r="B159" t="s">
        <v>1610</v>
      </c>
      <c r="C159" t="s">
        <v>1767</v>
      </c>
      <c r="D159" t="s">
        <v>1768</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93"/>
    </row>
    <row r="160" spans="1:66" hidden="1">
      <c r="A160" t="s">
        <v>1611</v>
      </c>
      <c r="B160" t="s">
        <v>1612</v>
      </c>
      <c r="C160" t="s">
        <v>1767</v>
      </c>
      <c r="D160" t="s">
        <v>1768</v>
      </c>
      <c r="O160">
        <v>18.100000000000001</v>
      </c>
      <c r="AD160">
        <v>19.399999999999999</v>
      </c>
      <c r="AZ160">
        <v>42.4</v>
      </c>
      <c r="BN160" s="93"/>
    </row>
    <row r="161" spans="1:66" hidden="1">
      <c r="A161" t="s">
        <v>1613</v>
      </c>
      <c r="B161" t="s">
        <v>1614</v>
      </c>
      <c r="C161" t="s">
        <v>1767</v>
      </c>
      <c r="D161" t="s">
        <v>1768</v>
      </c>
      <c r="AI161">
        <v>53.977893456758842</v>
      </c>
      <c r="AS161">
        <v>56.361245539656366</v>
      </c>
      <c r="BJ161">
        <v>56.010354019056933</v>
      </c>
      <c r="BN161" s="93"/>
    </row>
    <row r="162" spans="1:66" hidden="1">
      <c r="A162" t="s">
        <v>1308</v>
      </c>
      <c r="B162" t="s">
        <v>1615</v>
      </c>
      <c r="C162" t="s">
        <v>1767</v>
      </c>
      <c r="D162" t="s">
        <v>1768</v>
      </c>
      <c r="O162">
        <v>3.1</v>
      </c>
      <c r="BD162">
        <v>12.8</v>
      </c>
      <c r="BL162">
        <v>14</v>
      </c>
      <c r="BN162" s="93"/>
    </row>
    <row r="163" spans="1:66" hidden="1">
      <c r="A163" t="s">
        <v>1140</v>
      </c>
      <c r="B163" t="s">
        <v>1616</v>
      </c>
      <c r="C163" t="s">
        <v>1767</v>
      </c>
      <c r="D163" t="s">
        <v>1768</v>
      </c>
      <c r="AF163">
        <v>1.3</v>
      </c>
      <c r="AO163">
        <v>4.5</v>
      </c>
      <c r="AT163">
        <v>6.9</v>
      </c>
      <c r="AY163">
        <v>6.9</v>
      </c>
      <c r="BC163">
        <v>8.8000000000000007</v>
      </c>
      <c r="BF163">
        <v>9.9</v>
      </c>
      <c r="BH163">
        <v>15.1</v>
      </c>
      <c r="BK163">
        <v>16.399999999999999</v>
      </c>
      <c r="BN163" s="93"/>
    </row>
    <row r="164" spans="1:66" hidden="1">
      <c r="A164" t="s">
        <v>1306</v>
      </c>
      <c r="B164" t="s">
        <v>1617</v>
      </c>
      <c r="C164" t="s">
        <v>1767</v>
      </c>
      <c r="D164" t="s">
        <v>1768</v>
      </c>
      <c r="P164">
        <v>16</v>
      </c>
      <c r="AL164">
        <v>46</v>
      </c>
      <c r="BN164" s="93"/>
    </row>
    <row r="165" spans="1:66" hidden="1">
      <c r="A165" t="s">
        <v>1208</v>
      </c>
      <c r="B165" t="s">
        <v>1618</v>
      </c>
      <c r="C165" t="s">
        <v>1767</v>
      </c>
      <c r="D165" t="s">
        <v>1768</v>
      </c>
      <c r="AJ165">
        <v>13.6</v>
      </c>
      <c r="AP165">
        <v>28.3</v>
      </c>
      <c r="AT165">
        <v>32.799999999999997</v>
      </c>
      <c r="AZ165">
        <v>38.4</v>
      </c>
      <c r="BC165">
        <v>45.8</v>
      </c>
      <c r="BI165">
        <v>51.3</v>
      </c>
      <c r="BN165" s="93"/>
    </row>
    <row r="166" spans="1:66" hidden="1">
      <c r="A166" t="s">
        <v>1619</v>
      </c>
      <c r="B166" t="s">
        <v>1620</v>
      </c>
      <c r="C166" t="s">
        <v>1767</v>
      </c>
      <c r="D166" t="s">
        <v>1768</v>
      </c>
      <c r="AI166">
        <v>34.040256345668169</v>
      </c>
      <c r="AS166">
        <v>49.956660565034376</v>
      </c>
      <c r="BC166">
        <v>51.95426356216084</v>
      </c>
      <c r="BN166" s="93"/>
    </row>
    <row r="167" spans="1:66" hidden="1">
      <c r="A167" t="s">
        <v>1307</v>
      </c>
      <c r="B167" t="s">
        <v>1621</v>
      </c>
      <c r="C167" t="s">
        <v>1767</v>
      </c>
      <c r="D167" t="s">
        <v>1768</v>
      </c>
      <c r="O167">
        <v>7</v>
      </c>
      <c r="AS167">
        <v>30.7</v>
      </c>
      <c r="AY167">
        <v>17.399999999999999</v>
      </c>
      <c r="BF167">
        <v>15.4</v>
      </c>
      <c r="BK167">
        <v>11.6</v>
      </c>
      <c r="BN167" s="93"/>
    </row>
    <row r="168" spans="1:66" hidden="1">
      <c r="A168" t="s">
        <v>1200</v>
      </c>
      <c r="B168" t="s">
        <v>1622</v>
      </c>
      <c r="C168" t="s">
        <v>1767</v>
      </c>
      <c r="D168" t="s">
        <v>1768</v>
      </c>
      <c r="AM168">
        <v>41.2</v>
      </c>
      <c r="AO168">
        <v>41.2</v>
      </c>
      <c r="AQ168">
        <v>45.7</v>
      </c>
      <c r="AS168">
        <v>59.1</v>
      </c>
      <c r="AV168">
        <v>58.4</v>
      </c>
      <c r="AX168">
        <v>61.1</v>
      </c>
      <c r="BA168">
        <v>49.6</v>
      </c>
      <c r="BC168">
        <v>50.4</v>
      </c>
      <c r="BF168">
        <v>48.2</v>
      </c>
      <c r="BK168">
        <v>45.2</v>
      </c>
      <c r="BN168" s="93"/>
    </row>
    <row r="169" spans="1:66" hidden="1">
      <c r="A169" t="s">
        <v>1623</v>
      </c>
      <c r="B169" t="s">
        <v>1624</v>
      </c>
      <c r="C169" t="s">
        <v>1767</v>
      </c>
      <c r="D169" t="s">
        <v>1768</v>
      </c>
      <c r="O169">
        <v>16</v>
      </c>
      <c r="BN169" s="93"/>
    </row>
    <row r="170" spans="1:66" hidden="1">
      <c r="A170" t="s">
        <v>613</v>
      </c>
      <c r="B170" t="s">
        <v>1625</v>
      </c>
      <c r="C170" t="s">
        <v>1767</v>
      </c>
      <c r="D170" t="s">
        <v>1768</v>
      </c>
      <c r="AP170">
        <v>5.0999999999999996</v>
      </c>
      <c r="AV170">
        <v>11.7</v>
      </c>
      <c r="AW170">
        <v>11.7</v>
      </c>
      <c r="BA170">
        <v>14.7</v>
      </c>
      <c r="BB170">
        <v>10.4</v>
      </c>
      <c r="BD170">
        <v>11.3</v>
      </c>
      <c r="BH170">
        <v>25.3</v>
      </c>
      <c r="BN170" s="93"/>
    </row>
    <row r="171" spans="1:66" hidden="1">
      <c r="A171" t="s">
        <v>1141</v>
      </c>
      <c r="B171" t="s">
        <v>1626</v>
      </c>
      <c r="C171" t="s">
        <v>1767</v>
      </c>
      <c r="D171" t="s">
        <v>1768</v>
      </c>
      <c r="Z171">
        <v>0.3</v>
      </c>
      <c r="AJ171">
        <v>1.2</v>
      </c>
      <c r="AT171">
        <v>5.4</v>
      </c>
      <c r="AZ171">
        <v>8</v>
      </c>
      <c r="BD171">
        <v>10.1</v>
      </c>
      <c r="BH171">
        <v>15.6</v>
      </c>
      <c r="BN171" s="93"/>
    </row>
    <row r="172" spans="1:66" hidden="1">
      <c r="A172" t="s">
        <v>1115</v>
      </c>
      <c r="B172" t="s">
        <v>1627</v>
      </c>
      <c r="C172" t="s">
        <v>1767</v>
      </c>
      <c r="D172" t="s">
        <v>1768</v>
      </c>
      <c r="T172">
        <v>29.2</v>
      </c>
      <c r="AD172">
        <v>44.2</v>
      </c>
      <c r="AJ172">
        <v>49.2</v>
      </c>
      <c r="AU172">
        <v>39.299999999999997</v>
      </c>
      <c r="BG172">
        <v>32</v>
      </c>
      <c r="BN172" s="93"/>
    </row>
    <row r="173" spans="1:66" hidden="1">
      <c r="A173" t="s">
        <v>896</v>
      </c>
      <c r="B173" t="s">
        <v>1628</v>
      </c>
      <c r="C173" t="s">
        <v>1767</v>
      </c>
      <c r="D173" t="s">
        <v>1768</v>
      </c>
      <c r="AC173">
        <v>3.2</v>
      </c>
      <c r="AK173">
        <v>7.4</v>
      </c>
      <c r="AO173">
        <v>14.4</v>
      </c>
      <c r="AS173">
        <v>26.1</v>
      </c>
      <c r="AW173">
        <v>28.1</v>
      </c>
      <c r="AX173">
        <v>28.1</v>
      </c>
      <c r="AY173">
        <v>38.6</v>
      </c>
      <c r="BC173">
        <v>42.2</v>
      </c>
      <c r="BG173">
        <v>57.4</v>
      </c>
      <c r="BI173">
        <v>58.1</v>
      </c>
      <c r="BN173" s="93"/>
    </row>
    <row r="174" spans="1:66" hidden="1">
      <c r="A174" t="s">
        <v>1207</v>
      </c>
      <c r="B174" t="s">
        <v>1629</v>
      </c>
      <c r="C174" t="s">
        <v>1767</v>
      </c>
      <c r="D174" t="s">
        <v>1768</v>
      </c>
      <c r="L174">
        <v>6.2</v>
      </c>
      <c r="S174">
        <v>23.7</v>
      </c>
      <c r="AC174">
        <v>29.8</v>
      </c>
      <c r="AD174">
        <v>29.8</v>
      </c>
      <c r="AG174">
        <v>31.4</v>
      </c>
      <c r="AM174">
        <v>30.4</v>
      </c>
      <c r="AW174">
        <v>32.299999999999997</v>
      </c>
      <c r="BG174">
        <v>34.299999999999997</v>
      </c>
      <c r="BN174" s="93"/>
    </row>
    <row r="175" spans="1:66" hidden="1">
      <c r="A175" t="s">
        <v>1630</v>
      </c>
      <c r="B175" t="s">
        <v>1631</v>
      </c>
      <c r="C175" t="s">
        <v>1767</v>
      </c>
      <c r="D175" t="s">
        <v>1768</v>
      </c>
      <c r="AI175">
        <v>66.599999999999994</v>
      </c>
      <c r="AS175">
        <v>68.491873481454562</v>
      </c>
      <c r="BC175">
        <v>70.400000000000006</v>
      </c>
      <c r="BJ175">
        <v>66.099999999999994</v>
      </c>
      <c r="BN175" s="93"/>
    </row>
    <row r="176" spans="1:66" hidden="1">
      <c r="A176" t="s">
        <v>615</v>
      </c>
      <c r="B176" t="s">
        <v>1632</v>
      </c>
      <c r="C176" t="s">
        <v>1767</v>
      </c>
      <c r="D176" t="s">
        <v>1768</v>
      </c>
      <c r="AH176">
        <v>32.1</v>
      </c>
      <c r="AK176">
        <v>26</v>
      </c>
      <c r="AS176">
        <v>42.6</v>
      </c>
      <c r="AZ176">
        <v>53.5</v>
      </c>
      <c r="BF176">
        <v>55.3</v>
      </c>
      <c r="BN176" s="93"/>
    </row>
    <row r="177" spans="1:66" hidden="1">
      <c r="A177" t="s">
        <v>1262</v>
      </c>
      <c r="B177" t="s">
        <v>1633</v>
      </c>
      <c r="C177" t="s">
        <v>1767</v>
      </c>
      <c r="D177" t="s">
        <v>1768</v>
      </c>
      <c r="BN177" s="93"/>
    </row>
    <row r="178" spans="1:66" hidden="1">
      <c r="A178" t="s">
        <v>1142</v>
      </c>
      <c r="B178" t="s">
        <v>1634</v>
      </c>
      <c r="C178" t="s">
        <v>1767</v>
      </c>
      <c r="D178" t="s">
        <v>1768</v>
      </c>
      <c r="AK178">
        <v>2.2999999999999998</v>
      </c>
      <c r="AQ178">
        <v>4.5999999999999996</v>
      </c>
      <c r="AS178">
        <v>11.2</v>
      </c>
      <c r="AY178">
        <v>9.6999999999999993</v>
      </c>
      <c r="BE178">
        <v>12.2</v>
      </c>
      <c r="BH178">
        <v>13.2</v>
      </c>
      <c r="BI178">
        <v>14.4</v>
      </c>
      <c r="BJ178">
        <v>18.116231235010002</v>
      </c>
      <c r="BK178">
        <v>10.5</v>
      </c>
      <c r="BN178" s="93"/>
    </row>
    <row r="179" spans="1:66" hidden="1">
      <c r="A179" t="s">
        <v>1143</v>
      </c>
      <c r="B179" t="s">
        <v>1635</v>
      </c>
      <c r="C179" t="s">
        <v>1767</v>
      </c>
      <c r="D179" t="s">
        <v>1768</v>
      </c>
      <c r="AA179">
        <v>0.9</v>
      </c>
      <c r="AI179">
        <v>3.5</v>
      </c>
      <c r="AM179">
        <v>10.9</v>
      </c>
      <c r="AR179">
        <v>8.6</v>
      </c>
      <c r="AV179">
        <v>8.1999999999999993</v>
      </c>
      <c r="AZ179">
        <v>10.5</v>
      </c>
      <c r="BA179">
        <v>9.6999999999999993</v>
      </c>
      <c r="BD179">
        <v>11.7</v>
      </c>
      <c r="BE179">
        <v>10.5</v>
      </c>
      <c r="BF179">
        <v>9.8000000000000007</v>
      </c>
      <c r="BI179">
        <v>16</v>
      </c>
      <c r="BJ179">
        <v>10.8</v>
      </c>
      <c r="BK179">
        <v>12.1</v>
      </c>
      <c r="BN179" s="93"/>
    </row>
    <row r="180" spans="1:66" hidden="1">
      <c r="A180" t="s">
        <v>1240</v>
      </c>
      <c r="B180" t="s">
        <v>1636</v>
      </c>
      <c r="C180" t="s">
        <v>1767</v>
      </c>
      <c r="D180" t="s">
        <v>1768</v>
      </c>
      <c r="Z180">
        <v>22.8</v>
      </c>
      <c r="AL180">
        <v>44.9</v>
      </c>
      <c r="AQ180">
        <v>57.4</v>
      </c>
      <c r="AT180">
        <v>66.099999999999994</v>
      </c>
      <c r="AZ180">
        <v>69.8</v>
      </c>
      <c r="BE180">
        <v>77.400000000000006</v>
      </c>
      <c r="BN180" s="93"/>
    </row>
    <row r="181" spans="1:66" hidden="1">
      <c r="A181" t="s">
        <v>1319</v>
      </c>
      <c r="B181" t="s">
        <v>1637</v>
      </c>
      <c r="C181" t="s">
        <v>1767</v>
      </c>
      <c r="D181" t="s">
        <v>1768</v>
      </c>
      <c r="N181">
        <v>41.6</v>
      </c>
      <c r="T181">
        <v>69.099999999999994</v>
      </c>
      <c r="V181">
        <v>65.2</v>
      </c>
      <c r="AA181">
        <v>73.900000000000006</v>
      </c>
      <c r="AG181">
        <v>72</v>
      </c>
      <c r="AL181">
        <v>75.599999999999994</v>
      </c>
      <c r="AQ181">
        <v>74</v>
      </c>
      <c r="AV181">
        <v>73</v>
      </c>
      <c r="BA181">
        <v>72</v>
      </c>
      <c r="BF181">
        <v>70</v>
      </c>
      <c r="BN181" s="93"/>
    </row>
    <row r="182" spans="1:66" hidden="1">
      <c r="A182" t="s">
        <v>1297</v>
      </c>
      <c r="B182" t="s">
        <v>1638</v>
      </c>
      <c r="C182" t="s">
        <v>1767</v>
      </c>
      <c r="D182" t="s">
        <v>1768</v>
      </c>
      <c r="W182">
        <v>65.2</v>
      </c>
      <c r="AH182">
        <v>69.2</v>
      </c>
      <c r="AQ182">
        <v>78.3</v>
      </c>
      <c r="AX182">
        <v>82.2</v>
      </c>
      <c r="BN182" s="93"/>
    </row>
    <row r="183" spans="1:66" hidden="1">
      <c r="A183" t="s">
        <v>1189</v>
      </c>
      <c r="B183" t="s">
        <v>1639</v>
      </c>
      <c r="C183" t="s">
        <v>1767</v>
      </c>
      <c r="D183" t="s">
        <v>1768</v>
      </c>
      <c r="U183">
        <v>2.4</v>
      </c>
      <c r="Z183">
        <v>6.8</v>
      </c>
      <c r="AE183">
        <v>15.1</v>
      </c>
      <c r="AK183">
        <v>24.1</v>
      </c>
      <c r="AO183">
        <v>26</v>
      </c>
      <c r="AS183">
        <v>37.1</v>
      </c>
      <c r="AT183">
        <v>35.4</v>
      </c>
      <c r="AW183">
        <v>37.9</v>
      </c>
      <c r="AY183">
        <v>44.2</v>
      </c>
      <c r="BD183">
        <v>43.2</v>
      </c>
      <c r="BG183">
        <v>47.1</v>
      </c>
      <c r="BI183">
        <v>42.8</v>
      </c>
      <c r="BJ183">
        <v>42.8</v>
      </c>
      <c r="BL183">
        <v>44.184104146862303</v>
      </c>
      <c r="BN183" s="93"/>
    </row>
    <row r="184" spans="1:66" hidden="1">
      <c r="A184" t="s">
        <v>1640</v>
      </c>
      <c r="B184" t="s">
        <v>1641</v>
      </c>
      <c r="C184" t="s">
        <v>1767</v>
      </c>
      <c r="D184" t="s">
        <v>1768</v>
      </c>
      <c r="AZ184">
        <v>25.1</v>
      </c>
      <c r="BN184" s="93"/>
    </row>
    <row r="185" spans="1:66" hidden="1">
      <c r="A185" t="s">
        <v>1258</v>
      </c>
      <c r="B185" t="s">
        <v>1642</v>
      </c>
      <c r="C185" t="s">
        <v>1767</v>
      </c>
      <c r="D185" t="s">
        <v>1768</v>
      </c>
      <c r="U185">
        <v>61.5</v>
      </c>
      <c r="AN185">
        <v>72.3</v>
      </c>
      <c r="BH185">
        <v>74.7</v>
      </c>
      <c r="BN185" s="93"/>
    </row>
    <row r="186" spans="1:66" hidden="1">
      <c r="A186" t="s">
        <v>1643</v>
      </c>
      <c r="B186" t="s">
        <v>1644</v>
      </c>
      <c r="C186" t="s">
        <v>1767</v>
      </c>
      <c r="D186" t="s">
        <v>1768</v>
      </c>
      <c r="AI186">
        <v>59.5124098791864</v>
      </c>
      <c r="AS186">
        <v>63.914418628955403</v>
      </c>
      <c r="BC186">
        <v>68.084516543018438</v>
      </c>
      <c r="BN186" s="93"/>
    </row>
    <row r="187" spans="1:66" hidden="1">
      <c r="A187" t="s">
        <v>1167</v>
      </c>
      <c r="B187" t="s">
        <v>1645</v>
      </c>
      <c r="C187" t="s">
        <v>1767</v>
      </c>
      <c r="D187" t="s">
        <v>1768</v>
      </c>
      <c r="AH187">
        <v>7.5</v>
      </c>
      <c r="AN187">
        <v>18.2</v>
      </c>
      <c r="AS187">
        <v>24.6</v>
      </c>
      <c r="BA187">
        <v>15.3</v>
      </c>
      <c r="BG187">
        <v>18.8</v>
      </c>
      <c r="BN187" s="93"/>
    </row>
    <row r="188" spans="1:66" hidden="1">
      <c r="A188" t="s">
        <v>1646</v>
      </c>
      <c r="B188" t="s">
        <v>1647</v>
      </c>
      <c r="C188" t="s">
        <v>1767</v>
      </c>
      <c r="D188" t="s">
        <v>1768</v>
      </c>
      <c r="AS188">
        <v>26.141506029600837</v>
      </c>
      <c r="BN188" s="93"/>
    </row>
    <row r="189" spans="1:66" hidden="1">
      <c r="A189" t="s">
        <v>1190</v>
      </c>
      <c r="B189" t="s">
        <v>1648</v>
      </c>
      <c r="C189" t="s">
        <v>1767</v>
      </c>
      <c r="D189" t="s">
        <v>1768</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93"/>
    </row>
    <row r="190" spans="1:66" hidden="1">
      <c r="A190" t="s">
        <v>1241</v>
      </c>
      <c r="B190" t="s">
        <v>1649</v>
      </c>
      <c r="C190" t="s">
        <v>1767</v>
      </c>
      <c r="D190" t="s">
        <v>1768</v>
      </c>
      <c r="U190">
        <v>45.9</v>
      </c>
      <c r="X190">
        <v>54.1</v>
      </c>
      <c r="AC190">
        <v>54.2</v>
      </c>
      <c r="AD190">
        <v>54.2</v>
      </c>
      <c r="BB190">
        <v>59.5</v>
      </c>
      <c r="BF190">
        <v>60.1</v>
      </c>
      <c r="BH190">
        <v>46.9</v>
      </c>
      <c r="BN190" s="93"/>
    </row>
    <row r="191" spans="1:66" hidden="1">
      <c r="A191" t="s">
        <v>1252</v>
      </c>
      <c r="B191" t="s">
        <v>1650</v>
      </c>
      <c r="C191" t="s">
        <v>1767</v>
      </c>
      <c r="D191" t="s">
        <v>1768</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93"/>
    </row>
    <row r="192" spans="1:66" hidden="1">
      <c r="A192" t="s">
        <v>1209</v>
      </c>
      <c r="B192" t="s">
        <v>1651</v>
      </c>
      <c r="C192" t="s">
        <v>1767</v>
      </c>
      <c r="D192" t="s">
        <v>1768</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93"/>
    </row>
    <row r="193" spans="1:66" hidden="1">
      <c r="A193" t="s">
        <v>1652</v>
      </c>
      <c r="B193" t="s">
        <v>1653</v>
      </c>
      <c r="C193" t="s">
        <v>1767</v>
      </c>
      <c r="D193" t="s">
        <v>1768</v>
      </c>
      <c r="AV193">
        <v>29.7</v>
      </c>
      <c r="BN193" s="93"/>
    </row>
    <row r="194" spans="1:66" hidden="1">
      <c r="A194" t="s">
        <v>1263</v>
      </c>
      <c r="B194" t="s">
        <v>1654</v>
      </c>
      <c r="C194" t="s">
        <v>1767</v>
      </c>
      <c r="D194" t="s">
        <v>1768</v>
      </c>
      <c r="AO194">
        <v>19.600000000000001</v>
      </c>
      <c r="AP194">
        <v>19.600000000000001</v>
      </c>
      <c r="AY194">
        <v>24.3</v>
      </c>
      <c r="AZ194">
        <v>24.3</v>
      </c>
      <c r="BK194">
        <v>30.5</v>
      </c>
      <c r="BN194" s="93"/>
    </row>
    <row r="195" spans="1:66" hidden="1">
      <c r="A195" t="s">
        <v>1282</v>
      </c>
      <c r="B195" t="s">
        <v>1655</v>
      </c>
      <c r="C195" t="s">
        <v>1767</v>
      </c>
      <c r="D195" t="s">
        <v>1768</v>
      </c>
      <c r="Q195">
        <v>13.2</v>
      </c>
      <c r="V195">
        <v>26.3</v>
      </c>
      <c r="AJ195">
        <v>28</v>
      </c>
      <c r="BD195">
        <v>41.2</v>
      </c>
      <c r="BN195" s="93"/>
    </row>
    <row r="196" spans="1:66" hidden="1">
      <c r="A196" t="s">
        <v>1656</v>
      </c>
      <c r="B196" t="s">
        <v>1657</v>
      </c>
      <c r="C196" t="s">
        <v>1767</v>
      </c>
      <c r="D196" t="s">
        <v>1768</v>
      </c>
      <c r="AI196">
        <v>5.5019892937674904</v>
      </c>
      <c r="AS196">
        <v>12.066684000560063</v>
      </c>
      <c r="BC196">
        <v>16.819905983573118</v>
      </c>
      <c r="BJ196">
        <v>22.884442373810714</v>
      </c>
      <c r="BN196" s="93"/>
    </row>
    <row r="197" spans="1:66" hidden="1">
      <c r="A197" t="s">
        <v>1228</v>
      </c>
      <c r="B197" t="s">
        <v>1658</v>
      </c>
      <c r="C197" t="s">
        <v>1767</v>
      </c>
      <c r="D197" t="s">
        <v>1768</v>
      </c>
      <c r="M197">
        <v>50.8</v>
      </c>
      <c r="S197">
        <v>55</v>
      </c>
      <c r="U197">
        <v>57.6</v>
      </c>
      <c r="AA197">
        <v>62.1</v>
      </c>
      <c r="AO197">
        <v>67.599999999999994</v>
      </c>
      <c r="AU197">
        <v>72.2</v>
      </c>
      <c r="BN197" s="93"/>
    </row>
    <row r="198" spans="1:66" hidden="1">
      <c r="A198" t="s">
        <v>1659</v>
      </c>
      <c r="B198" t="s">
        <v>1660</v>
      </c>
      <c r="C198" t="s">
        <v>1767</v>
      </c>
      <c r="D198" t="s">
        <v>1768</v>
      </c>
      <c r="AJ198">
        <v>53</v>
      </c>
      <c r="AK198">
        <v>53</v>
      </c>
      <c r="AP198">
        <v>55.8</v>
      </c>
      <c r="AU198">
        <v>58.2</v>
      </c>
      <c r="AW198">
        <v>56.3</v>
      </c>
      <c r="AY198">
        <v>58.5</v>
      </c>
      <c r="BC198">
        <v>65.3</v>
      </c>
      <c r="BG198">
        <v>76.5</v>
      </c>
      <c r="BJ198">
        <v>68.8</v>
      </c>
      <c r="BN198" s="93"/>
    </row>
    <row r="199" spans="1:66" hidden="1">
      <c r="A199" t="s">
        <v>1309</v>
      </c>
      <c r="B199" t="s">
        <v>1661</v>
      </c>
      <c r="C199" t="s">
        <v>1767</v>
      </c>
      <c r="D199" t="s">
        <v>1768</v>
      </c>
      <c r="Y199">
        <v>37.799999999999997</v>
      </c>
      <c r="AP199">
        <v>70.400000000000006</v>
      </c>
      <c r="AY199">
        <v>82.5</v>
      </c>
      <c r="BG199">
        <v>67.083438816994502</v>
      </c>
      <c r="BN199" s="93"/>
    </row>
    <row r="200" spans="1:66" hidden="1">
      <c r="A200" t="s">
        <v>1251</v>
      </c>
      <c r="B200" t="s">
        <v>1662</v>
      </c>
      <c r="C200" t="s">
        <v>1767</v>
      </c>
      <c r="D200" t="s">
        <v>1768</v>
      </c>
      <c r="V200">
        <v>23.3</v>
      </c>
      <c r="X200">
        <v>25.4</v>
      </c>
      <c r="AF200">
        <v>29</v>
      </c>
      <c r="AI200">
        <v>35.200000000000003</v>
      </c>
      <c r="AO200">
        <v>41.3</v>
      </c>
      <c r="AQ200">
        <v>47.5</v>
      </c>
      <c r="AW200">
        <v>60.5</v>
      </c>
      <c r="BA200">
        <v>70.7</v>
      </c>
      <c r="BI200">
        <v>66.5</v>
      </c>
      <c r="BN200" s="93"/>
    </row>
    <row r="201" spans="1:66" hidden="1">
      <c r="A201" t="s">
        <v>1663</v>
      </c>
      <c r="B201" t="s">
        <v>1664</v>
      </c>
      <c r="C201" t="s">
        <v>1767</v>
      </c>
      <c r="D201" t="s">
        <v>1768</v>
      </c>
      <c r="AO201">
        <v>30.7</v>
      </c>
      <c r="AS201">
        <v>36.700000000000003</v>
      </c>
      <c r="AW201">
        <v>37.299999999999997</v>
      </c>
      <c r="AY201">
        <v>38.9</v>
      </c>
      <c r="AZ201">
        <v>38.9</v>
      </c>
      <c r="BC201">
        <v>44.2</v>
      </c>
      <c r="BG201">
        <v>44.1</v>
      </c>
      <c r="BM201">
        <v>42.8</v>
      </c>
      <c r="BN201" s="93"/>
    </row>
    <row r="202" spans="1:66" hidden="1">
      <c r="A202" t="s">
        <v>1665</v>
      </c>
      <c r="B202" t="s">
        <v>1666</v>
      </c>
      <c r="C202" t="s">
        <v>1767</v>
      </c>
      <c r="D202" t="s">
        <v>1768</v>
      </c>
      <c r="BN202" s="93"/>
    </row>
    <row r="203" spans="1:66" hidden="1">
      <c r="A203" t="s">
        <v>1667</v>
      </c>
      <c r="B203" t="s">
        <v>1668</v>
      </c>
      <c r="C203" t="s">
        <v>1767</v>
      </c>
      <c r="D203" t="s">
        <v>1768</v>
      </c>
      <c r="AI203">
        <v>64.595692648770239</v>
      </c>
      <c r="AS203">
        <v>64.380557801988985</v>
      </c>
      <c r="BC203">
        <v>69.911178900535702</v>
      </c>
      <c r="BN203" s="93"/>
    </row>
    <row r="204" spans="1:66" hidden="1">
      <c r="A204" t="s">
        <v>1271</v>
      </c>
      <c r="B204" t="s">
        <v>1669</v>
      </c>
      <c r="C204" t="s">
        <v>1767</v>
      </c>
      <c r="D204" t="s">
        <v>1768</v>
      </c>
      <c r="BN204" s="93"/>
    </row>
    <row r="205" spans="1:66" hidden="1">
      <c r="A205" t="s">
        <v>1168</v>
      </c>
      <c r="B205" t="s">
        <v>1670</v>
      </c>
      <c r="C205" t="s">
        <v>1767</v>
      </c>
      <c r="D205" t="s">
        <v>1768</v>
      </c>
      <c r="AF205">
        <v>28.9</v>
      </c>
      <c r="AQ205">
        <v>32.299999999999997</v>
      </c>
      <c r="BE205">
        <v>34.4</v>
      </c>
      <c r="BN205" s="93"/>
    </row>
    <row r="206" spans="1:66" hidden="1">
      <c r="A206" t="s">
        <v>1284</v>
      </c>
      <c r="B206" t="s">
        <v>1671</v>
      </c>
      <c r="C206" t="s">
        <v>1767</v>
      </c>
      <c r="D206" t="s">
        <v>1768</v>
      </c>
      <c r="W206">
        <v>5.3</v>
      </c>
      <c r="AL206">
        <v>14.5</v>
      </c>
      <c r="AR206">
        <v>29.5</v>
      </c>
      <c r="AW206">
        <v>38.200000000000003</v>
      </c>
      <c r="AX206">
        <v>50.5</v>
      </c>
      <c r="BN206" s="93"/>
    </row>
    <row r="207" spans="1:66" hidden="1">
      <c r="A207" t="s">
        <v>1285</v>
      </c>
      <c r="B207" t="s">
        <v>1672</v>
      </c>
      <c r="C207" t="s">
        <v>1767</v>
      </c>
      <c r="D207" t="s">
        <v>1768</v>
      </c>
      <c r="AL207">
        <v>44.4</v>
      </c>
      <c r="AM207">
        <v>48.6</v>
      </c>
      <c r="AN207">
        <v>47.5</v>
      </c>
      <c r="AO207">
        <v>47.1</v>
      </c>
      <c r="AW207">
        <v>64.599999999999994</v>
      </c>
      <c r="AZ207">
        <v>65</v>
      </c>
      <c r="BC207">
        <v>54.4</v>
      </c>
      <c r="BD207">
        <v>55</v>
      </c>
      <c r="BN207" s="93"/>
    </row>
    <row r="208" spans="1:66" hidden="1">
      <c r="A208" t="s">
        <v>617</v>
      </c>
      <c r="B208" t="s">
        <v>1673</v>
      </c>
      <c r="C208" t="s">
        <v>1767</v>
      </c>
      <c r="D208" t="s">
        <v>1768</v>
      </c>
      <c r="AB208">
        <v>0.9</v>
      </c>
      <c r="AK208">
        <v>12.9</v>
      </c>
      <c r="AO208">
        <v>7.1</v>
      </c>
      <c r="AS208">
        <v>5.7</v>
      </c>
      <c r="AX208">
        <v>9.6999999999999993</v>
      </c>
      <c r="BA208">
        <v>27.1</v>
      </c>
      <c r="BC208">
        <v>45.1</v>
      </c>
      <c r="BD208">
        <v>44.5</v>
      </c>
      <c r="BH208">
        <v>47.5</v>
      </c>
      <c r="BN208" s="93"/>
    </row>
    <row r="209" spans="1:66" hidden="1">
      <c r="A209" t="s">
        <v>1674</v>
      </c>
      <c r="B209" t="s">
        <v>1675</v>
      </c>
      <c r="C209" t="s">
        <v>1767</v>
      </c>
      <c r="D209" t="s">
        <v>1768</v>
      </c>
      <c r="AI209">
        <v>36.020230628973458</v>
      </c>
      <c r="AS209">
        <v>39.908808721588336</v>
      </c>
      <c r="BC209">
        <v>45.162204640285495</v>
      </c>
      <c r="BJ209">
        <v>45.600981419537888</v>
      </c>
      <c r="BN209" s="93"/>
    </row>
    <row r="210" spans="1:66" hidden="1">
      <c r="A210" t="s">
        <v>1169</v>
      </c>
      <c r="B210" t="s">
        <v>1676</v>
      </c>
      <c r="C210" t="s">
        <v>1767</v>
      </c>
      <c r="D210" t="s">
        <v>1768</v>
      </c>
      <c r="AP210">
        <v>28.5</v>
      </c>
      <c r="BI210">
        <v>20.8</v>
      </c>
      <c r="BN210" s="93"/>
    </row>
    <row r="211" spans="1:66" hidden="1">
      <c r="A211" t="s">
        <v>1153</v>
      </c>
      <c r="B211" t="s">
        <v>1677</v>
      </c>
      <c r="C211" t="s">
        <v>1767</v>
      </c>
      <c r="D211" t="s">
        <v>1768</v>
      </c>
      <c r="X211">
        <v>3.9</v>
      </c>
      <c r="AI211">
        <v>5.6</v>
      </c>
      <c r="AL211">
        <v>6.9</v>
      </c>
      <c r="AR211">
        <v>5.4</v>
      </c>
      <c r="AY211">
        <v>9</v>
      </c>
      <c r="BC211">
        <v>8.5</v>
      </c>
      <c r="BG211">
        <v>11.7</v>
      </c>
      <c r="BN211" s="93"/>
    </row>
    <row r="212" spans="1:66" hidden="1">
      <c r="A212" t="s">
        <v>1144</v>
      </c>
      <c r="B212" t="s">
        <v>1678</v>
      </c>
      <c r="C212" t="s">
        <v>1767</v>
      </c>
      <c r="D212" t="s">
        <v>1768</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93"/>
    </row>
    <row r="213" spans="1:66" hidden="1">
      <c r="A213" t="s">
        <v>1210</v>
      </c>
      <c r="B213" t="s">
        <v>1679</v>
      </c>
      <c r="C213" t="s">
        <v>1767</v>
      </c>
      <c r="D213" t="s">
        <v>1768</v>
      </c>
      <c r="R213">
        <v>52.8</v>
      </c>
      <c r="V213">
        <v>62.8</v>
      </c>
      <c r="AA213">
        <v>58.8</v>
      </c>
      <c r="AF213">
        <v>53</v>
      </c>
      <c r="AK213">
        <v>52</v>
      </c>
      <c r="AP213">
        <v>55</v>
      </c>
      <c r="BN213" s="93"/>
    </row>
    <row r="214" spans="1:66" hidden="1">
      <c r="A214" t="s">
        <v>1264</v>
      </c>
      <c r="B214" t="s">
        <v>1680</v>
      </c>
      <c r="C214" t="s">
        <v>1767</v>
      </c>
      <c r="D214" t="s">
        <v>1768</v>
      </c>
      <c r="AZ214">
        <v>27.4</v>
      </c>
      <c r="BH214">
        <v>24.3</v>
      </c>
      <c r="BN214" s="93"/>
    </row>
    <row r="215" spans="1:66" hidden="1">
      <c r="A215" t="s">
        <v>1145</v>
      </c>
      <c r="B215" t="s">
        <v>1681</v>
      </c>
      <c r="C215" t="s">
        <v>1767</v>
      </c>
      <c r="D215" t="s">
        <v>1768</v>
      </c>
      <c r="AK215">
        <v>2.4</v>
      </c>
      <c r="AS215">
        <v>3.9</v>
      </c>
      <c r="AX215">
        <v>4.9000000000000004</v>
      </c>
      <c r="BA215">
        <v>6.7</v>
      </c>
      <c r="BC215">
        <v>10</v>
      </c>
      <c r="BF215">
        <v>15.6</v>
      </c>
      <c r="BJ215">
        <v>21.8</v>
      </c>
      <c r="BL215">
        <v>20.8</v>
      </c>
      <c r="BN215" s="93"/>
    </row>
    <row r="216" spans="1:66" hidden="1">
      <c r="A216" t="s">
        <v>1236</v>
      </c>
      <c r="B216" t="s">
        <v>1682</v>
      </c>
      <c r="C216" t="s">
        <v>1767</v>
      </c>
      <c r="D216" t="s">
        <v>1768</v>
      </c>
      <c r="T216">
        <v>20</v>
      </c>
      <c r="W216">
        <v>32.299999999999997</v>
      </c>
      <c r="AD216">
        <v>44.5</v>
      </c>
      <c r="AG216">
        <v>43.5</v>
      </c>
      <c r="AL216">
        <v>48.4</v>
      </c>
      <c r="AQ216">
        <v>54.7</v>
      </c>
      <c r="AV216">
        <v>61</v>
      </c>
      <c r="BA216">
        <v>66.099999999999994</v>
      </c>
      <c r="BG216">
        <v>67.599999999999994</v>
      </c>
      <c r="BN216" s="93"/>
    </row>
    <row r="217" spans="1:66" hidden="1">
      <c r="A217" t="s">
        <v>1683</v>
      </c>
      <c r="B217" t="s">
        <v>1684</v>
      </c>
      <c r="C217" t="s">
        <v>1767</v>
      </c>
      <c r="D217" t="s">
        <v>1768</v>
      </c>
      <c r="BN217" s="93"/>
    </row>
    <row r="218" spans="1:66" hidden="1">
      <c r="A218" t="s">
        <v>1119</v>
      </c>
      <c r="B218" t="s">
        <v>1685</v>
      </c>
      <c r="C218" t="s">
        <v>1767</v>
      </c>
      <c r="D218" t="s">
        <v>1768</v>
      </c>
      <c r="AR218">
        <v>1</v>
      </c>
      <c r="AY218">
        <v>1.1000000000000001</v>
      </c>
      <c r="BD218">
        <v>1.5</v>
      </c>
      <c r="BL218">
        <v>0.9</v>
      </c>
      <c r="BN218" s="93"/>
    </row>
    <row r="219" spans="1:66" hidden="1">
      <c r="A219" t="s">
        <v>1310</v>
      </c>
      <c r="B219" t="s">
        <v>1686</v>
      </c>
      <c r="C219" t="s">
        <v>1767</v>
      </c>
      <c r="D219" t="s">
        <v>1768</v>
      </c>
      <c r="O219">
        <v>3.7</v>
      </c>
      <c r="AS219">
        <v>33</v>
      </c>
      <c r="AY219">
        <v>18.899999999999999</v>
      </c>
      <c r="BC219">
        <v>22.3</v>
      </c>
      <c r="BG219">
        <v>18.399999999999999</v>
      </c>
      <c r="BL219">
        <v>21.4</v>
      </c>
      <c r="BN219" s="93"/>
    </row>
    <row r="220" spans="1:66" hidden="1">
      <c r="A220" t="s">
        <v>1687</v>
      </c>
      <c r="B220" t="s">
        <v>1688</v>
      </c>
      <c r="C220" t="s">
        <v>1767</v>
      </c>
      <c r="D220" t="s">
        <v>1768</v>
      </c>
      <c r="AI220">
        <v>10.535110005132699</v>
      </c>
      <c r="AS220">
        <v>15.861261662699617</v>
      </c>
      <c r="BC220">
        <v>18.901557813527596</v>
      </c>
      <c r="BJ220">
        <v>27.530043697602235</v>
      </c>
      <c r="BN220" s="93"/>
    </row>
    <row r="221" spans="1:66" hidden="1">
      <c r="A221" t="s">
        <v>1120</v>
      </c>
      <c r="B221" t="s">
        <v>1689</v>
      </c>
      <c r="C221" t="s">
        <v>1767</v>
      </c>
      <c r="D221" t="s">
        <v>1768</v>
      </c>
      <c r="AY221">
        <v>3.3</v>
      </c>
      <c r="BC221">
        <v>1.7</v>
      </c>
      <c r="BD221">
        <v>6.5</v>
      </c>
      <c r="BH221">
        <v>5</v>
      </c>
      <c r="BN221" s="93"/>
    </row>
    <row r="222" spans="1:66" hidden="1">
      <c r="A222" t="s">
        <v>1690</v>
      </c>
      <c r="B222" t="s">
        <v>1691</v>
      </c>
      <c r="C222" t="s">
        <v>1767</v>
      </c>
      <c r="D222" t="s">
        <v>1768</v>
      </c>
      <c r="AI222">
        <v>10.535110005132696</v>
      </c>
      <c r="AS222">
        <v>15.861261662699617</v>
      </c>
      <c r="BC222">
        <v>18.901557813527599</v>
      </c>
      <c r="BJ222">
        <v>27.530043697602231</v>
      </c>
      <c r="BN222" s="93"/>
    </row>
    <row r="223" spans="1:66" hidden="1">
      <c r="A223" t="s">
        <v>1692</v>
      </c>
      <c r="B223" t="s">
        <v>1693</v>
      </c>
      <c r="C223" t="s">
        <v>1767</v>
      </c>
      <c r="D223" t="s">
        <v>1768</v>
      </c>
      <c r="AS223">
        <v>27.711031718142401</v>
      </c>
      <c r="BN223" s="93"/>
    </row>
    <row r="224" spans="1:66" hidden="1">
      <c r="A224" t="s">
        <v>1128</v>
      </c>
      <c r="B224" t="s">
        <v>1694</v>
      </c>
      <c r="C224" t="s">
        <v>1767</v>
      </c>
      <c r="D224" t="s">
        <v>1768</v>
      </c>
      <c r="AS224">
        <v>28</v>
      </c>
      <c r="AY224">
        <v>28.5</v>
      </c>
      <c r="BB224">
        <v>33.700000000000003</v>
      </c>
      <c r="BG224">
        <v>37.4</v>
      </c>
      <c r="BL224">
        <v>46.1</v>
      </c>
      <c r="BN224" s="93"/>
    </row>
    <row r="225" spans="1:66" hidden="1">
      <c r="A225" t="s">
        <v>1253</v>
      </c>
      <c r="B225" t="s">
        <v>1695</v>
      </c>
      <c r="C225" t="s">
        <v>1767</v>
      </c>
      <c r="D225" t="s">
        <v>1768</v>
      </c>
      <c r="AK225">
        <v>46.6</v>
      </c>
      <c r="AS225">
        <v>40.700000000000003</v>
      </c>
      <c r="AY225">
        <v>45</v>
      </c>
      <c r="BC225">
        <v>47.2</v>
      </c>
      <c r="BK225">
        <v>38.5</v>
      </c>
      <c r="BN225" s="93"/>
    </row>
    <row r="226" spans="1:66" hidden="1">
      <c r="A226" t="s">
        <v>1696</v>
      </c>
      <c r="B226" t="s">
        <v>1697</v>
      </c>
      <c r="C226" t="s">
        <v>1767</v>
      </c>
      <c r="D226" t="s">
        <v>1768</v>
      </c>
      <c r="AJ226">
        <v>41</v>
      </c>
      <c r="AP226">
        <v>65.599999999999994</v>
      </c>
      <c r="BN226" s="93"/>
    </row>
    <row r="227" spans="1:66" hidden="1">
      <c r="A227" t="s">
        <v>1311</v>
      </c>
      <c r="B227" t="s">
        <v>1698</v>
      </c>
      <c r="C227" t="s">
        <v>1767</v>
      </c>
      <c r="D227" t="s">
        <v>1768</v>
      </c>
      <c r="O227">
        <v>14.2</v>
      </c>
      <c r="AN227">
        <v>63.2</v>
      </c>
      <c r="BN227" s="93"/>
    </row>
    <row r="228" spans="1:66" hidden="1">
      <c r="A228" t="s">
        <v>1298</v>
      </c>
      <c r="B228" t="s">
        <v>1699</v>
      </c>
      <c r="C228" t="s">
        <v>1767</v>
      </c>
      <c r="D228" t="s">
        <v>1768</v>
      </c>
      <c r="Z228">
        <v>72</v>
      </c>
      <c r="AO228">
        <v>64.8</v>
      </c>
      <c r="BF228">
        <v>68.8</v>
      </c>
      <c r="BJ228">
        <v>68.099999999999994</v>
      </c>
      <c r="BN228" s="93"/>
    </row>
    <row r="229" spans="1:66" hidden="1">
      <c r="A229" t="s">
        <v>620</v>
      </c>
      <c r="B229" t="s">
        <v>1700</v>
      </c>
      <c r="C229" t="s">
        <v>1767</v>
      </c>
      <c r="D229" t="s">
        <v>1768</v>
      </c>
      <c r="AG229">
        <v>17.100000000000001</v>
      </c>
      <c r="AH229">
        <v>17.100000000000001</v>
      </c>
      <c r="AS229">
        <v>26.1</v>
      </c>
      <c r="AU229">
        <v>38.6</v>
      </c>
      <c r="AZ229">
        <v>47.7</v>
      </c>
      <c r="BC229">
        <v>63.1</v>
      </c>
      <c r="BG229">
        <v>65.5</v>
      </c>
      <c r="BN229" s="93"/>
    </row>
    <row r="230" spans="1:66" hidden="1">
      <c r="A230" t="s">
        <v>1701</v>
      </c>
      <c r="B230" t="s">
        <v>1702</v>
      </c>
      <c r="C230" t="s">
        <v>1767</v>
      </c>
      <c r="D230" t="s">
        <v>1768</v>
      </c>
      <c r="BN230" s="93"/>
    </row>
    <row r="231" spans="1:66" hidden="1">
      <c r="A231" t="s">
        <v>1118</v>
      </c>
      <c r="B231" t="s">
        <v>1703</v>
      </c>
      <c r="C231" t="s">
        <v>1767</v>
      </c>
      <c r="D231" t="s">
        <v>1768</v>
      </c>
      <c r="BN231" s="93"/>
    </row>
    <row r="232" spans="1:66" hidden="1">
      <c r="A232" t="s">
        <v>1171</v>
      </c>
      <c r="B232" t="s">
        <v>1704</v>
      </c>
      <c r="C232" t="s">
        <v>1767</v>
      </c>
      <c r="D232" t="s">
        <v>1768</v>
      </c>
      <c r="W232">
        <v>22.4</v>
      </c>
      <c r="AL232">
        <v>28.3</v>
      </c>
      <c r="AT232">
        <v>35.1</v>
      </c>
      <c r="AY232">
        <v>46.6</v>
      </c>
      <c r="BB232">
        <v>37.5</v>
      </c>
      <c r="BN232" s="93"/>
    </row>
    <row r="233" spans="1:66" hidden="1">
      <c r="A233" t="s">
        <v>1705</v>
      </c>
      <c r="B233" t="s">
        <v>1706</v>
      </c>
      <c r="C233" t="s">
        <v>1767</v>
      </c>
      <c r="D233" t="s">
        <v>1768</v>
      </c>
      <c r="BN233" s="93"/>
    </row>
    <row r="234" spans="1:66" hidden="1">
      <c r="A234" t="s">
        <v>1124</v>
      </c>
      <c r="B234" t="s">
        <v>1707</v>
      </c>
      <c r="C234" t="s">
        <v>1767</v>
      </c>
      <c r="D234" t="s">
        <v>1768</v>
      </c>
      <c r="AP234">
        <v>1.2</v>
      </c>
      <c r="AS234">
        <v>6.4</v>
      </c>
      <c r="AW234">
        <v>1.7</v>
      </c>
      <c r="BC234">
        <v>4.5</v>
      </c>
      <c r="BH234">
        <v>5</v>
      </c>
      <c r="BL234">
        <v>6.7</v>
      </c>
      <c r="BN234" s="93"/>
    </row>
    <row r="235" spans="1:66" hidden="1">
      <c r="A235" t="s">
        <v>1708</v>
      </c>
      <c r="B235" t="s">
        <v>1709</v>
      </c>
      <c r="C235" t="s">
        <v>1767</v>
      </c>
      <c r="D235" t="s">
        <v>1768</v>
      </c>
      <c r="AI235">
        <v>74.344760907810937</v>
      </c>
      <c r="AS235">
        <v>76.324711379774996</v>
      </c>
      <c r="BJ235">
        <v>71.510219915722203</v>
      </c>
      <c r="BN235" s="93"/>
    </row>
    <row r="236" spans="1:66" hidden="1">
      <c r="A236" t="s">
        <v>1710</v>
      </c>
      <c r="B236" t="s">
        <v>1711</v>
      </c>
      <c r="C236" t="s">
        <v>1767</v>
      </c>
      <c r="D236" t="s">
        <v>1768</v>
      </c>
      <c r="BC236">
        <v>46.320135014112168</v>
      </c>
      <c r="BN236" s="93"/>
    </row>
    <row r="237" spans="1:66" hidden="1">
      <c r="A237" t="s">
        <v>1146</v>
      </c>
      <c r="B237" t="s">
        <v>1712</v>
      </c>
      <c r="C237" t="s">
        <v>1767</v>
      </c>
      <c r="D237" t="s">
        <v>1768</v>
      </c>
      <c r="AG237">
        <v>3.1</v>
      </c>
      <c r="AQ237">
        <v>7</v>
      </c>
      <c r="AS237">
        <v>13.3</v>
      </c>
      <c r="AY237">
        <v>11.6</v>
      </c>
      <c r="BC237">
        <v>13.7</v>
      </c>
      <c r="BG237">
        <v>17.2</v>
      </c>
      <c r="BJ237">
        <v>21.5</v>
      </c>
      <c r="BN237" s="93"/>
    </row>
    <row r="238" spans="1:66" hidden="1">
      <c r="A238" t="s">
        <v>1211</v>
      </c>
      <c r="B238" t="s">
        <v>1713</v>
      </c>
      <c r="C238" t="s">
        <v>1767</v>
      </c>
      <c r="D238" t="s">
        <v>1768</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93"/>
    </row>
    <row r="239" spans="1:66" hidden="1">
      <c r="A239" t="s">
        <v>1179</v>
      </c>
      <c r="B239" t="s">
        <v>1714</v>
      </c>
      <c r="C239" t="s">
        <v>1767</v>
      </c>
      <c r="D239" t="s">
        <v>1768</v>
      </c>
      <c r="AS239">
        <v>28.3</v>
      </c>
      <c r="AX239">
        <v>36.200000000000003</v>
      </c>
      <c r="AZ239">
        <v>31.7</v>
      </c>
      <c r="BE239">
        <v>25.8</v>
      </c>
      <c r="BJ239">
        <v>27.1</v>
      </c>
      <c r="BN239" s="93"/>
    </row>
    <row r="240" spans="1:66" hidden="1">
      <c r="A240" t="s">
        <v>1180</v>
      </c>
      <c r="B240" t="s">
        <v>1715</v>
      </c>
      <c r="C240" t="s">
        <v>1767</v>
      </c>
      <c r="D240" t="s">
        <v>1768</v>
      </c>
      <c r="AS240">
        <v>45.2</v>
      </c>
      <c r="AY240">
        <v>46.9</v>
      </c>
      <c r="BH240">
        <v>47.1</v>
      </c>
      <c r="BI240">
        <v>47.1</v>
      </c>
      <c r="BL240">
        <v>47.3</v>
      </c>
      <c r="BN240" s="93"/>
    </row>
    <row r="241" spans="1:66" hidden="1">
      <c r="A241" t="s">
        <v>1716</v>
      </c>
      <c r="B241" t="s">
        <v>1717</v>
      </c>
      <c r="C241" t="s">
        <v>1767</v>
      </c>
      <c r="D241" t="s">
        <v>1768</v>
      </c>
      <c r="BN241" s="93"/>
    </row>
    <row r="242" spans="1:66" hidden="1">
      <c r="A242" t="s">
        <v>1212</v>
      </c>
      <c r="B242" t="s">
        <v>1718</v>
      </c>
      <c r="C242" t="s">
        <v>1767</v>
      </c>
      <c r="D242" t="s">
        <v>1768</v>
      </c>
      <c r="AJ242">
        <v>20.399999999999999</v>
      </c>
      <c r="AM242">
        <v>20.7</v>
      </c>
      <c r="AP242">
        <v>25.1</v>
      </c>
      <c r="AT242">
        <v>6.6</v>
      </c>
      <c r="AV242">
        <v>8.6</v>
      </c>
      <c r="AZ242">
        <v>15.8</v>
      </c>
      <c r="BC242">
        <v>20.6</v>
      </c>
      <c r="BI242">
        <v>23.7</v>
      </c>
      <c r="BN242" s="93"/>
    </row>
    <row r="243" spans="1:66" hidden="1">
      <c r="A243" t="s">
        <v>1719</v>
      </c>
      <c r="B243" t="s">
        <v>1720</v>
      </c>
      <c r="C243" t="s">
        <v>1767</v>
      </c>
      <c r="D243" t="s">
        <v>1768</v>
      </c>
      <c r="AI243">
        <v>34.040256345668169</v>
      </c>
      <c r="AS243">
        <v>50.103479569329643</v>
      </c>
      <c r="BC243">
        <v>52.040610005849487</v>
      </c>
      <c r="BN243" s="93"/>
    </row>
    <row r="244" spans="1:66" hidden="1">
      <c r="A244" t="s">
        <v>1273</v>
      </c>
      <c r="B244" t="s">
        <v>1721</v>
      </c>
      <c r="C244" t="s">
        <v>1767</v>
      </c>
      <c r="D244" t="s">
        <v>1768</v>
      </c>
      <c r="BE244">
        <v>28.4</v>
      </c>
      <c r="BL244">
        <v>25.2</v>
      </c>
      <c r="BN244" s="93"/>
    </row>
    <row r="245" spans="1:66" hidden="1">
      <c r="A245" t="s">
        <v>1722</v>
      </c>
      <c r="B245" t="s">
        <v>1723</v>
      </c>
      <c r="C245" t="s">
        <v>1767</v>
      </c>
      <c r="D245" t="s">
        <v>1768</v>
      </c>
      <c r="AI245">
        <v>36.020230628973458</v>
      </c>
      <c r="AS245">
        <v>39.908808721588329</v>
      </c>
      <c r="BC245">
        <v>45.162204640285502</v>
      </c>
      <c r="BJ245">
        <v>45.600981419537895</v>
      </c>
      <c r="BN245" s="93"/>
    </row>
    <row r="246" spans="1:66" hidden="1">
      <c r="A246" t="s">
        <v>1724</v>
      </c>
      <c r="B246" t="s">
        <v>1725</v>
      </c>
      <c r="C246" t="s">
        <v>1767</v>
      </c>
      <c r="D246" t="s">
        <v>1768</v>
      </c>
      <c r="AI246">
        <v>10.535110005132697</v>
      </c>
      <c r="AS246">
        <v>15.861261662699624</v>
      </c>
      <c r="BC246">
        <v>18.901557813527599</v>
      </c>
      <c r="BJ246">
        <v>27.530043697602235</v>
      </c>
      <c r="BN246" s="93"/>
    </row>
    <row r="247" spans="1:66" hidden="1">
      <c r="A247" t="s">
        <v>1231</v>
      </c>
      <c r="B247" t="s">
        <v>1726</v>
      </c>
      <c r="C247" t="s">
        <v>1767</v>
      </c>
      <c r="D247" t="s">
        <v>1768</v>
      </c>
      <c r="P247">
        <v>36.5</v>
      </c>
      <c r="V247">
        <v>53.4</v>
      </c>
      <c r="AF247">
        <v>44.4</v>
      </c>
      <c r="AS247">
        <v>33.299999999999997</v>
      </c>
      <c r="AY247">
        <v>38.1</v>
      </c>
      <c r="BD247">
        <v>37.6</v>
      </c>
      <c r="BN247" s="93"/>
    </row>
    <row r="248" spans="1:66" hidden="1">
      <c r="A248" t="s">
        <v>1154</v>
      </c>
      <c r="B248" t="s">
        <v>1727</v>
      </c>
      <c r="C248" t="s">
        <v>1767</v>
      </c>
      <c r="D248" t="s">
        <v>1768</v>
      </c>
      <c r="W248">
        <v>24.7</v>
      </c>
      <c r="AB248">
        <v>34.200000000000003</v>
      </c>
      <c r="AG248">
        <v>40.4</v>
      </c>
      <c r="AN248">
        <v>51</v>
      </c>
      <c r="AS248">
        <v>57.7</v>
      </c>
      <c r="AT248">
        <v>53.1</v>
      </c>
      <c r="AY248">
        <v>51.5</v>
      </c>
      <c r="BE248">
        <v>50.9</v>
      </c>
      <c r="BK248">
        <v>44.3</v>
      </c>
      <c r="BN248" s="93"/>
    </row>
    <row r="249" spans="1:66" hidden="1">
      <c r="A249" t="s">
        <v>1172</v>
      </c>
      <c r="B249" t="s">
        <v>1728</v>
      </c>
      <c r="C249" t="s">
        <v>1767</v>
      </c>
      <c r="D249" t="s">
        <v>1768</v>
      </c>
      <c r="H249">
        <v>6.7</v>
      </c>
      <c r="M249">
        <v>9.3000000000000007</v>
      </c>
      <c r="R249">
        <v>11.4</v>
      </c>
      <c r="W249">
        <v>17.8</v>
      </c>
      <c r="AB249">
        <v>22.4</v>
      </c>
      <c r="AG249">
        <v>31.1</v>
      </c>
      <c r="AL249">
        <v>34.5</v>
      </c>
      <c r="AQ249">
        <v>37.700000000000003</v>
      </c>
      <c r="AV249">
        <v>42.5</v>
      </c>
      <c r="AW249">
        <v>43.1</v>
      </c>
      <c r="BA249">
        <v>46</v>
      </c>
      <c r="BF249">
        <v>47.4</v>
      </c>
      <c r="BG249">
        <v>47.4</v>
      </c>
      <c r="BK249">
        <v>49</v>
      </c>
      <c r="BN249" s="93"/>
    </row>
    <row r="250" spans="1:66" hidden="1">
      <c r="A250" t="s">
        <v>1729</v>
      </c>
      <c r="B250" t="s">
        <v>1730</v>
      </c>
      <c r="C250" t="s">
        <v>1767</v>
      </c>
      <c r="D250" t="s">
        <v>1768</v>
      </c>
      <c r="AZ250">
        <v>22.4</v>
      </c>
      <c r="BN250" s="93"/>
    </row>
    <row r="251" spans="1:66" hidden="1">
      <c r="A251" t="s">
        <v>1731</v>
      </c>
      <c r="B251" t="s">
        <v>1732</v>
      </c>
      <c r="C251" t="s">
        <v>1767</v>
      </c>
      <c r="D251" t="s">
        <v>1768</v>
      </c>
      <c r="AK251">
        <v>6.6</v>
      </c>
      <c r="AM251">
        <v>13.1</v>
      </c>
      <c r="AO251">
        <v>13.3</v>
      </c>
      <c r="AR251">
        <v>18.8</v>
      </c>
      <c r="AW251">
        <v>23.4</v>
      </c>
      <c r="AX251">
        <v>20</v>
      </c>
      <c r="BC251">
        <v>27.4</v>
      </c>
      <c r="BI251">
        <v>32</v>
      </c>
      <c r="BN251" s="93"/>
    </row>
    <row r="252" spans="1:66" hidden="1">
      <c r="A252" t="s">
        <v>621</v>
      </c>
      <c r="B252" t="s">
        <v>1733</v>
      </c>
      <c r="C252" t="s">
        <v>1767</v>
      </c>
      <c r="D252" t="s">
        <v>1768</v>
      </c>
      <c r="AH252">
        <v>2.5</v>
      </c>
      <c r="AN252">
        <v>7.8</v>
      </c>
      <c r="AT252">
        <v>18.2</v>
      </c>
      <c r="AX252">
        <v>18.7</v>
      </c>
      <c r="AY252">
        <v>17.899999999999999</v>
      </c>
      <c r="BD252">
        <v>26</v>
      </c>
      <c r="BG252">
        <v>25.3</v>
      </c>
      <c r="BH252">
        <v>29.5</v>
      </c>
      <c r="BI252">
        <v>34.5</v>
      </c>
      <c r="BJ252">
        <v>33.882523083517803</v>
      </c>
      <c r="BK252">
        <v>36.299999999999997</v>
      </c>
      <c r="BN252" s="93"/>
    </row>
    <row r="253" spans="1:66" hidden="1">
      <c r="A253" t="s">
        <v>1287</v>
      </c>
      <c r="B253" t="s">
        <v>1734</v>
      </c>
      <c r="C253" t="s">
        <v>1767</v>
      </c>
      <c r="D253" t="s">
        <v>1768</v>
      </c>
      <c r="AR253">
        <v>37.6</v>
      </c>
      <c r="AX253">
        <v>58.5</v>
      </c>
      <c r="AZ253">
        <v>47.5</v>
      </c>
      <c r="BE253">
        <v>47.8</v>
      </c>
      <c r="BN253" s="93"/>
    </row>
    <row r="254" spans="1:66" hidden="1">
      <c r="A254" t="s">
        <v>1735</v>
      </c>
      <c r="B254" t="s">
        <v>1736</v>
      </c>
      <c r="C254" t="s">
        <v>1767</v>
      </c>
      <c r="D254" t="s">
        <v>1768</v>
      </c>
      <c r="AI254">
        <v>75.194862660775925</v>
      </c>
      <c r="AS254">
        <v>77.254867767247703</v>
      </c>
      <c r="BJ254">
        <v>73.097506712649249</v>
      </c>
      <c r="BN254" s="93"/>
    </row>
    <row r="255" spans="1:66" hidden="1">
      <c r="A255" t="s">
        <v>1254</v>
      </c>
      <c r="B255" t="s">
        <v>1737</v>
      </c>
      <c r="C255" t="s">
        <v>1767</v>
      </c>
      <c r="D255" t="s">
        <v>1768</v>
      </c>
      <c r="AE255">
        <v>72.400000000000006</v>
      </c>
      <c r="AW255">
        <v>74.8</v>
      </c>
      <c r="BH255">
        <v>78.274219633171299</v>
      </c>
      <c r="BN255" s="93"/>
    </row>
    <row r="256" spans="1:66" hidden="1">
      <c r="A256" t="s">
        <v>1738</v>
      </c>
      <c r="B256" t="s">
        <v>1739</v>
      </c>
      <c r="C256" t="s">
        <v>1767</v>
      </c>
      <c r="D256" t="s">
        <v>1768</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93"/>
    </row>
    <row r="257" spans="1:66" hidden="1">
      <c r="A257" t="s">
        <v>1181</v>
      </c>
      <c r="B257" t="s">
        <v>1740</v>
      </c>
      <c r="C257" t="s">
        <v>1767</v>
      </c>
      <c r="D257" t="s">
        <v>1768</v>
      </c>
      <c r="AO257">
        <v>51.3</v>
      </c>
      <c r="AS257">
        <v>63.6</v>
      </c>
      <c r="AU257">
        <v>62.8</v>
      </c>
      <c r="AY257">
        <v>61.9</v>
      </c>
      <c r="BN257" s="93"/>
    </row>
    <row r="258" spans="1:66" hidden="1">
      <c r="A258" t="s">
        <v>1741</v>
      </c>
      <c r="B258" t="s">
        <v>1742</v>
      </c>
      <c r="C258" t="s">
        <v>1767</v>
      </c>
      <c r="D258" t="s">
        <v>1768</v>
      </c>
      <c r="Z258">
        <v>51.6</v>
      </c>
      <c r="AG258">
        <v>55.9</v>
      </c>
      <c r="BN258" s="93"/>
    </row>
    <row r="259" spans="1:66" hidden="1">
      <c r="A259" t="s">
        <v>1743</v>
      </c>
      <c r="B259" t="s">
        <v>1744</v>
      </c>
      <c r="C259" t="s">
        <v>1767</v>
      </c>
      <c r="D259" t="s">
        <v>1768</v>
      </c>
      <c r="V259">
        <v>46.1</v>
      </c>
      <c r="AL259">
        <v>54.5</v>
      </c>
      <c r="AQ259">
        <v>61.7</v>
      </c>
      <c r="BN259" s="93"/>
    </row>
    <row r="260" spans="1:66" hidden="1">
      <c r="A260" t="s">
        <v>1745</v>
      </c>
      <c r="B260" t="s">
        <v>1746</v>
      </c>
      <c r="C260" t="s">
        <v>1767</v>
      </c>
      <c r="D260" t="s">
        <v>1768</v>
      </c>
      <c r="BN260" s="93"/>
    </row>
    <row r="261" spans="1:66" hidden="1">
      <c r="A261" t="s">
        <v>1747</v>
      </c>
      <c r="B261" t="s">
        <v>1748</v>
      </c>
      <c r="C261" t="s">
        <v>1767</v>
      </c>
      <c r="D261" t="s">
        <v>1768</v>
      </c>
      <c r="AU261">
        <v>72.599999999999994</v>
      </c>
      <c r="BN261" s="93"/>
    </row>
    <row r="262" spans="1:66" hidden="1">
      <c r="A262" t="s">
        <v>1749</v>
      </c>
      <c r="B262" t="s">
        <v>1750</v>
      </c>
      <c r="C262" t="s">
        <v>1767</v>
      </c>
      <c r="D262" t="s">
        <v>1768</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93"/>
    </row>
    <row r="263" spans="1:66" hidden="1">
      <c r="A263" t="s">
        <v>1265</v>
      </c>
      <c r="B263" t="s">
        <v>1751</v>
      </c>
      <c r="C263" t="s">
        <v>1767</v>
      </c>
      <c r="D263" t="s">
        <v>1768</v>
      </c>
      <c r="AC263">
        <v>20.8</v>
      </c>
      <c r="AN263">
        <v>32.1</v>
      </c>
      <c r="AZ263">
        <v>37</v>
      </c>
      <c r="BF263">
        <v>37.1</v>
      </c>
      <c r="BN263" s="93"/>
    </row>
    <row r="264" spans="1:66" hidden="1">
      <c r="A264" t="s">
        <v>1061</v>
      </c>
      <c r="B264" t="s">
        <v>1752</v>
      </c>
      <c r="C264" t="s">
        <v>1767</v>
      </c>
      <c r="D264" t="s">
        <v>1768</v>
      </c>
      <c r="AI264">
        <v>53.495480705570358</v>
      </c>
      <c r="AS264">
        <v>55.41656771461178</v>
      </c>
      <c r="BC264">
        <v>48.415906173198515</v>
      </c>
      <c r="BJ264">
        <v>53.803504118733848</v>
      </c>
      <c r="BN264" s="93"/>
    </row>
    <row r="265" spans="1:66" hidden="1">
      <c r="A265" t="s">
        <v>1272</v>
      </c>
      <c r="B265" t="s">
        <v>1753</v>
      </c>
      <c r="C265" t="s">
        <v>1767</v>
      </c>
      <c r="D265" t="s">
        <v>1768</v>
      </c>
      <c r="AQ265">
        <v>23.2</v>
      </c>
      <c r="BB265">
        <v>26.7</v>
      </c>
      <c r="BG265">
        <v>24.3</v>
      </c>
      <c r="BN265" s="93"/>
    </row>
    <row r="266" spans="1:66" hidden="1">
      <c r="A266" t="s">
        <v>1754</v>
      </c>
      <c r="B266" t="s">
        <v>1755</v>
      </c>
      <c r="C266" t="s">
        <v>1767</v>
      </c>
      <c r="D266" t="s">
        <v>1768</v>
      </c>
      <c r="BN266" s="93"/>
    </row>
    <row r="267" spans="1:66" hidden="1">
      <c r="A267" t="s">
        <v>1756</v>
      </c>
      <c r="B267" t="s">
        <v>1757</v>
      </c>
      <c r="C267" t="s">
        <v>1767</v>
      </c>
      <c r="D267" t="s">
        <v>1768</v>
      </c>
      <c r="X267">
        <v>1.6</v>
      </c>
      <c r="AK267">
        <v>6.1</v>
      </c>
      <c r="AP267">
        <v>9.8000000000000007</v>
      </c>
      <c r="AV267">
        <v>13.4</v>
      </c>
      <c r="AY267">
        <v>19.2</v>
      </c>
      <c r="BF267">
        <v>25.2</v>
      </c>
      <c r="BN267" s="93"/>
    </row>
    <row r="268" spans="1:66" hidden="1">
      <c r="A268" t="s">
        <v>619</v>
      </c>
      <c r="B268" t="s">
        <v>1758</v>
      </c>
      <c r="C268" t="s">
        <v>1767</v>
      </c>
      <c r="D268" t="s">
        <v>1768</v>
      </c>
      <c r="AG268">
        <v>48.4</v>
      </c>
      <c r="AH268">
        <v>48.4</v>
      </c>
      <c r="AQ268">
        <v>55.1</v>
      </c>
      <c r="AV268">
        <v>59.8</v>
      </c>
      <c r="AW268">
        <v>59.8</v>
      </c>
      <c r="BI268">
        <v>54</v>
      </c>
      <c r="BN268" s="93"/>
    </row>
    <row r="269" spans="1:66" hidden="1">
      <c r="A269" t="s">
        <v>623</v>
      </c>
      <c r="B269" t="s">
        <v>1759</v>
      </c>
      <c r="C269" t="s">
        <v>1767</v>
      </c>
      <c r="D269" t="s">
        <v>1768</v>
      </c>
      <c r="AK269">
        <v>8.9</v>
      </c>
      <c r="AO269">
        <v>14.4</v>
      </c>
      <c r="AP269">
        <v>14.4</v>
      </c>
      <c r="AR269">
        <v>18.5</v>
      </c>
      <c r="AU269">
        <v>25.3</v>
      </c>
      <c r="AZ269">
        <v>32.700000000000003</v>
      </c>
      <c r="BG269">
        <v>44.7</v>
      </c>
      <c r="BK269">
        <v>47.5</v>
      </c>
      <c r="BN269" s="93"/>
    </row>
    <row r="270" spans="1:66" hidden="1">
      <c r="A270" t="s">
        <v>624</v>
      </c>
      <c r="B270" t="s">
        <v>1760</v>
      </c>
      <c r="C270" t="s">
        <v>1767</v>
      </c>
      <c r="D270" t="s">
        <v>1768</v>
      </c>
      <c r="AC270">
        <v>26.6</v>
      </c>
      <c r="AG270">
        <v>36.1</v>
      </c>
      <c r="AH270">
        <v>36.1</v>
      </c>
      <c r="AM270">
        <v>42.2</v>
      </c>
      <c r="AR270">
        <v>50.4</v>
      </c>
      <c r="AY270">
        <v>58.4</v>
      </c>
      <c r="BB270">
        <v>63</v>
      </c>
      <c r="BD270">
        <v>57.3</v>
      </c>
      <c r="BG270">
        <v>66.5</v>
      </c>
      <c r="BH270">
        <v>65.8</v>
      </c>
      <c r="BN270" s="93"/>
    </row>
    <row r="271" spans="1:66" s="2" customFormat="1" hidden="1">
      <c r="BN271" s="94"/>
    </row>
    <row r="272" spans="1:66" s="2" customFormat="1">
      <c r="BH272" s="2">
        <f>'unmet need'!BH77</f>
        <v>24.4</v>
      </c>
      <c r="BI272" s="2">
        <f>'unmet need'!BI77</f>
        <v>22.3</v>
      </c>
      <c r="BJ272" s="2">
        <f>'unmet need'!BJ77</f>
        <v>22.724205180569701</v>
      </c>
      <c r="BK272" s="2">
        <f>'unmet need'!BK77</f>
        <v>20.6</v>
      </c>
      <c r="BN272" s="94" t="s">
        <v>1770</v>
      </c>
    </row>
    <row r="273" spans="8:66" s="2" customFormat="1">
      <c r="BH273" s="2">
        <f>BH272+BH77</f>
        <v>60.3</v>
      </c>
      <c r="BI273" s="2">
        <f>BI272+BI77</f>
        <v>57.400000000000006</v>
      </c>
      <c r="BJ273" s="2">
        <f>BJ272+BJ77</f>
        <v>58.045380301448304</v>
      </c>
      <c r="BK273" s="2">
        <f>BK272+BK77</f>
        <v>58.4</v>
      </c>
      <c r="BN273" s="94" t="s">
        <v>1771</v>
      </c>
    </row>
    <row r="274" spans="8:66" s="2" customFormat="1">
      <c r="I274" s="2" t="s">
        <v>1763</v>
      </c>
      <c r="BN274" s="94" t="s">
        <v>1772</v>
      </c>
    </row>
    <row r="275" spans="8:66" s="2" customFormat="1">
      <c r="H275">
        <v>2020</v>
      </c>
      <c r="I275" s="166">
        <f>BL77*$BM$276</f>
        <v>41.231655893534402</v>
      </c>
    </row>
    <row r="276" spans="8:66" s="2" customFormat="1">
      <c r="H276">
        <v>2021</v>
      </c>
      <c r="I276" s="166">
        <f t="shared" ref="I276:I295" si="0">I275*$BM$276</f>
        <v>41.976529573403212</v>
      </c>
      <c r="BB276" s="2" t="s">
        <v>1761</v>
      </c>
      <c r="BC276" s="165"/>
      <c r="BD276" s="165"/>
      <c r="BE276" s="165"/>
      <c r="BF276" s="165"/>
      <c r="BG276" s="165"/>
      <c r="BH276" s="165">
        <f>BH77/BG77</f>
        <v>0.88861386138613863</v>
      </c>
      <c r="BI276" s="165">
        <f>BI77/BH77</f>
        <v>0.97771587743732602</v>
      </c>
      <c r="BJ276" s="165">
        <f>BJ77/BI77</f>
        <v>1.0063012854951168</v>
      </c>
      <c r="BK276" s="165">
        <f>BK77/BJ77</f>
        <v>1.0701795699219572</v>
      </c>
      <c r="BL276" s="165">
        <f>BL77/BK77</f>
        <v>1.0714285714285716</v>
      </c>
      <c r="BM276" s="158">
        <f>AVERAGE(BI276:BK276)</f>
        <v>1.0180655776181333</v>
      </c>
      <c r="BN276" s="54" t="s">
        <v>1773</v>
      </c>
    </row>
    <row r="277" spans="8:66" s="2" customFormat="1">
      <c r="H277">
        <v>2022</v>
      </c>
      <c r="I277" s="166">
        <f t="shared" si="0"/>
        <v>42.7348598265514</v>
      </c>
      <c r="BH277" s="165"/>
      <c r="BI277" s="165">
        <f>BI272/BH272</f>
        <v>0.91393442622950827</v>
      </c>
      <c r="BJ277" s="165">
        <f t="shared" ref="BJ277:BK277" si="1">BJ272/BI272</f>
        <v>1.0190226538372062</v>
      </c>
      <c r="BK277" s="165">
        <f t="shared" si="1"/>
        <v>0.90652235518512225</v>
      </c>
      <c r="BL277" s="165"/>
      <c r="BM277" s="158">
        <f>AVERAGE(BI277:BK277)</f>
        <v>0.94649314508394566</v>
      </c>
      <c r="BN277" s="54" t="s">
        <v>1774</v>
      </c>
    </row>
    <row r="278" spans="8:66" s="2" customFormat="1">
      <c r="H278">
        <v>2023</v>
      </c>
      <c r="I278" s="166">
        <f t="shared" si="0"/>
        <v>43.506889753748013</v>
      </c>
      <c r="BH278" s="165"/>
      <c r="BI278" s="165">
        <f t="shared" ref="BI278:BK278" si="2">BI273/BH273</f>
        <v>0.95190713101160873</v>
      </c>
      <c r="BJ278" s="165">
        <f t="shared" si="2"/>
        <v>1.0112435592586813</v>
      </c>
      <c r="BK278" s="165">
        <f t="shared" si="2"/>
        <v>1.006109352660109</v>
      </c>
      <c r="BL278" s="165"/>
      <c r="BM278" s="158">
        <f>AVERAGE(BI278:BK278)</f>
        <v>0.98975334764346634</v>
      </c>
      <c r="BN278" s="54" t="s">
        <v>1775</v>
      </c>
    </row>
    <row r="279" spans="8:66" s="2" customFormat="1">
      <c r="H279">
        <v>2024</v>
      </c>
      <c r="I279" s="166">
        <f t="shared" si="0"/>
        <v>44.292866847517914</v>
      </c>
    </row>
    <row r="280" spans="8:66" s="2" customFormat="1">
      <c r="H280">
        <v>2025</v>
      </c>
      <c r="I280" s="166">
        <f t="shared" si="0"/>
        <v>45.093043071481389</v>
      </c>
    </row>
    <row r="281" spans="8:66" s="2" customFormat="1">
      <c r="H281">
        <v>2026</v>
      </c>
      <c r="I281" s="166">
        <f t="shared" si="0"/>
        <v>45.907674941127063</v>
      </c>
    </row>
    <row r="282" spans="8:66" s="2" customFormat="1">
      <c r="H282">
        <v>2027</v>
      </c>
      <c r="I282" s="166">
        <f t="shared" si="0"/>
        <v>46.737023606044026</v>
      </c>
    </row>
    <row r="283" spans="8:66" s="2" customFormat="1">
      <c r="H283">
        <v>2028</v>
      </c>
      <c r="I283" s="166">
        <f t="shared" si="0"/>
        <v>47.581354933639545</v>
      </c>
    </row>
    <row r="284" spans="8:66" s="2" customFormat="1">
      <c r="H284">
        <v>2029</v>
      </c>
      <c r="I284" s="166">
        <f t="shared" si="0"/>
        <v>48.440939594369162</v>
      </c>
    </row>
    <row r="285" spans="8:66" s="2" customFormat="1">
      <c r="H285">
        <v>2030</v>
      </c>
      <c r="I285" s="166">
        <f t="shared" si="0"/>
        <v>49.316053148506548</v>
      </c>
    </row>
    <row r="286" spans="8:66" s="2" customFormat="1">
      <c r="H286">
        <v>2031</v>
      </c>
      <c r="I286" s="166">
        <f t="shared" si="0"/>
        <v>50.206976134480882</v>
      </c>
    </row>
    <row r="287" spans="8:66" s="2" customFormat="1">
      <c r="H287">
        <v>2032</v>
      </c>
      <c r="I287" s="166">
        <f t="shared" si="0"/>
        <v>51.113994158810115</v>
      </c>
    </row>
    <row r="288" spans="8:66" s="2" customFormat="1">
      <c r="H288">
        <v>2033</v>
      </c>
      <c r="I288" s="166">
        <f t="shared" si="0"/>
        <v>52.037397987658913</v>
      </c>
    </row>
    <row r="289" spans="3:9" s="2" customFormat="1">
      <c r="C289" s="53"/>
      <c r="D289" s="53"/>
      <c r="E289" s="53"/>
      <c r="H289">
        <v>2034</v>
      </c>
      <c r="I289" s="166">
        <f t="shared" si="0"/>
        <v>52.977483640050657</v>
      </c>
    </row>
    <row r="290" spans="3:9" s="2" customFormat="1">
      <c r="C290" s="53"/>
      <c r="D290" s="53"/>
      <c r="E290" s="53"/>
      <c r="H290">
        <v>2035</v>
      </c>
      <c r="I290" s="166">
        <f t="shared" si="0"/>
        <v>53.93455248276338</v>
      </c>
    </row>
    <row r="291" spans="3:9" s="2" customFormat="1">
      <c r="C291" s="53"/>
      <c r="D291" s="53"/>
      <c r="E291" s="53"/>
      <c r="H291">
        <v>2036</v>
      </c>
      <c r="I291" s="166">
        <f t="shared" si="0"/>
        <v>54.908911326940029</v>
      </c>
    </row>
    <row r="292" spans="3:9" s="2" customFormat="1">
      <c r="H292">
        <v>2037</v>
      </c>
      <c r="I292" s="166">
        <f t="shared" si="0"/>
        <v>55.900872526444061</v>
      </c>
    </row>
    <row r="293" spans="3:9" s="2" customFormat="1">
      <c r="H293">
        <v>2038</v>
      </c>
      <c r="I293" s="166">
        <f t="shared" si="0"/>
        <v>56.910754077991911</v>
      </c>
    </row>
    <row r="294" spans="3:9" s="2" customFormat="1">
      <c r="H294">
        <v>2039</v>
      </c>
      <c r="I294" s="166">
        <f t="shared" si="0"/>
        <v>57.938879723094374</v>
      </c>
    </row>
    <row r="295" spans="3:9" s="2" customFormat="1">
      <c r="H295">
        <v>2040</v>
      </c>
      <c r="I295" s="166">
        <f t="shared" si="0"/>
        <v>58.985579051839629</v>
      </c>
    </row>
    <row r="296" spans="3:9" s="2" customFormat="1"/>
  </sheetData>
  <pageMargins left="0.7" right="0.7" top="0.75" bottom="0.75" header="0.3" footer="0.3"/>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hidden="1">
      <c r="A5" t="s">
        <v>1217</v>
      </c>
      <c r="B5" t="s">
        <v>1395</v>
      </c>
      <c r="C5" t="s">
        <v>1776</v>
      </c>
      <c r="D5" t="s">
        <v>1777</v>
      </c>
    </row>
    <row r="6" spans="1:65" hidden="1">
      <c r="A6" t="s">
        <v>1398</v>
      </c>
      <c r="B6" t="s">
        <v>1399</v>
      </c>
      <c r="C6" t="s">
        <v>1776</v>
      </c>
      <c r="D6" t="s">
        <v>1777</v>
      </c>
      <c r="BC6">
        <v>25.432069149232998</v>
      </c>
      <c r="BJ6">
        <v>22.321067933728632</v>
      </c>
    </row>
    <row r="7" spans="1:65" hidden="1">
      <c r="A7" t="s">
        <v>1183</v>
      </c>
      <c r="B7" t="s">
        <v>1400</v>
      </c>
      <c r="C7" t="s">
        <v>1776</v>
      </c>
      <c r="D7" t="s">
        <v>1777</v>
      </c>
      <c r="BI7">
        <v>24.5</v>
      </c>
    </row>
    <row r="8" spans="1:65" hidden="1">
      <c r="A8" t="s">
        <v>1401</v>
      </c>
      <c r="B8" t="s">
        <v>1402</v>
      </c>
      <c r="C8" t="s">
        <v>1776</v>
      </c>
      <c r="D8" t="s">
        <v>1777</v>
      </c>
      <c r="AI8">
        <v>23.558726346809131</v>
      </c>
      <c r="AS8">
        <v>23.690605164947261</v>
      </c>
      <c r="BC8">
        <v>22.771091977052873</v>
      </c>
      <c r="BJ8">
        <v>22.958818927252459</v>
      </c>
    </row>
    <row r="9" spans="1:65" hidden="1">
      <c r="A9" t="s">
        <v>1122</v>
      </c>
      <c r="B9" t="s">
        <v>1403</v>
      </c>
      <c r="C9" t="s">
        <v>1776</v>
      </c>
      <c r="D9" t="s">
        <v>1777</v>
      </c>
      <c r="BI9">
        <v>38</v>
      </c>
    </row>
    <row r="10" spans="1:65" hidden="1">
      <c r="A10" t="s">
        <v>1301</v>
      </c>
      <c r="B10" t="s">
        <v>1404</v>
      </c>
      <c r="C10" t="s">
        <v>1776</v>
      </c>
      <c r="D10" t="s">
        <v>1777</v>
      </c>
      <c r="BB10">
        <v>12.9</v>
      </c>
      <c r="BK10">
        <v>15.1</v>
      </c>
    </row>
    <row r="11" spans="1:65" hidden="1">
      <c r="A11" t="s">
        <v>1405</v>
      </c>
      <c r="B11" t="s">
        <v>1406</v>
      </c>
      <c r="C11" t="s">
        <v>1776</v>
      </c>
      <c r="D11" t="s">
        <v>1777</v>
      </c>
    </row>
    <row r="12" spans="1:65" hidden="1">
      <c r="A12" t="s">
        <v>1407</v>
      </c>
      <c r="B12" t="s">
        <v>1408</v>
      </c>
      <c r="C12" t="s">
        <v>1776</v>
      </c>
      <c r="D12" t="s">
        <v>1777</v>
      </c>
      <c r="BC12">
        <v>14.241775777841585</v>
      </c>
    </row>
    <row r="13" spans="1:65" hidden="1">
      <c r="A13" t="s">
        <v>1173</v>
      </c>
      <c r="B13" t="s">
        <v>1409</v>
      </c>
      <c r="C13" t="s">
        <v>1776</v>
      </c>
      <c r="D13" t="s">
        <v>1777</v>
      </c>
    </row>
    <row r="14" spans="1:65" hidden="1">
      <c r="A14" t="s">
        <v>1243</v>
      </c>
      <c r="B14" t="s">
        <v>1410</v>
      </c>
      <c r="C14" t="s">
        <v>1776</v>
      </c>
      <c r="D14" t="s">
        <v>1777</v>
      </c>
    </row>
    <row r="15" spans="1:65" hidden="1">
      <c r="A15" t="s">
        <v>1157</v>
      </c>
      <c r="B15" t="s">
        <v>1411</v>
      </c>
      <c r="C15" t="s">
        <v>1776</v>
      </c>
      <c r="D15" t="s">
        <v>1777</v>
      </c>
      <c r="AS15">
        <v>18.100000000000001</v>
      </c>
      <c r="AX15">
        <v>19.3</v>
      </c>
      <c r="BC15">
        <v>13.5</v>
      </c>
      <c r="BH15">
        <v>12.5</v>
      </c>
      <c r="BI15">
        <v>12.5</v>
      </c>
    </row>
    <row r="16" spans="1:65" hidden="1">
      <c r="A16" t="s">
        <v>1412</v>
      </c>
      <c r="B16" t="s">
        <v>1413</v>
      </c>
      <c r="C16" t="s">
        <v>1776</v>
      </c>
      <c r="D16" t="s">
        <v>1777</v>
      </c>
    </row>
    <row r="17" spans="1:65" hidden="1">
      <c r="A17" t="s">
        <v>1216</v>
      </c>
      <c r="B17" t="s">
        <v>1414</v>
      </c>
      <c r="C17" t="s">
        <v>1776</v>
      </c>
      <c r="D17" t="s">
        <v>1777</v>
      </c>
    </row>
    <row r="18" spans="1:65" hidden="1">
      <c r="A18" t="s">
        <v>1257</v>
      </c>
      <c r="B18" t="s">
        <v>1415</v>
      </c>
      <c r="C18" t="s">
        <v>1776</v>
      </c>
      <c r="D18" t="s">
        <v>1777</v>
      </c>
    </row>
    <row r="19" spans="1:65" hidden="1">
      <c r="A19" t="s">
        <v>1314</v>
      </c>
      <c r="B19" t="s">
        <v>1416</v>
      </c>
      <c r="C19" t="s">
        <v>1776</v>
      </c>
      <c r="D19" t="s">
        <v>1777</v>
      </c>
    </row>
    <row r="20" spans="1:65" hidden="1">
      <c r="A20" t="s">
        <v>1158</v>
      </c>
      <c r="B20" t="s">
        <v>1417</v>
      </c>
      <c r="C20" t="s">
        <v>1776</v>
      </c>
      <c r="D20" t="s">
        <v>1777</v>
      </c>
      <c r="AT20">
        <v>11.5</v>
      </c>
      <c r="AY20">
        <v>15.4</v>
      </c>
    </row>
    <row r="21" spans="1:65" hidden="1">
      <c r="A21" t="s">
        <v>599</v>
      </c>
      <c r="B21" t="s">
        <v>1418</v>
      </c>
      <c r="C21" t="s">
        <v>1776</v>
      </c>
      <c r="D21" t="s">
        <v>1777</v>
      </c>
      <c r="AF21">
        <v>25.1</v>
      </c>
      <c r="AU21">
        <v>29</v>
      </c>
      <c r="BC21">
        <v>32.4</v>
      </c>
      <c r="BD21">
        <v>32.4</v>
      </c>
      <c r="BI21">
        <v>29.7</v>
      </c>
      <c r="BJ21">
        <v>29.7</v>
      </c>
    </row>
    <row r="22" spans="1:65" hidden="1">
      <c r="A22" t="s">
        <v>1315</v>
      </c>
      <c r="B22" t="s">
        <v>1419</v>
      </c>
      <c r="C22" t="s">
        <v>1776</v>
      </c>
      <c r="D22" t="s">
        <v>1777</v>
      </c>
      <c r="AK22">
        <v>3.4</v>
      </c>
    </row>
    <row r="23" spans="1:65" hidden="1">
      <c r="A23" t="s">
        <v>1132</v>
      </c>
      <c r="B23" t="s">
        <v>1420</v>
      </c>
      <c r="C23" t="s">
        <v>1776</v>
      </c>
      <c r="D23" t="s">
        <v>1777</v>
      </c>
      <c r="AO23">
        <v>27.7</v>
      </c>
      <c r="AT23">
        <v>27.9</v>
      </c>
      <c r="AY23">
        <v>27.3</v>
      </c>
      <c r="BE23">
        <v>32.6</v>
      </c>
      <c r="BG23">
        <v>33.1</v>
      </c>
      <c r="BK23">
        <v>32.299999999999997</v>
      </c>
    </row>
    <row r="24" spans="1:65" hidden="1">
      <c r="A24" t="s">
        <v>1133</v>
      </c>
      <c r="B24" t="s">
        <v>1421</v>
      </c>
      <c r="C24" t="s">
        <v>1776</v>
      </c>
      <c r="D24" t="s">
        <v>1777</v>
      </c>
      <c r="AL24">
        <v>24.6</v>
      </c>
      <c r="AR24">
        <v>30.3</v>
      </c>
      <c r="AV24">
        <v>29.8</v>
      </c>
      <c r="BC24">
        <v>24.5</v>
      </c>
      <c r="BD24">
        <v>24.5</v>
      </c>
      <c r="BG24">
        <v>33</v>
      </c>
      <c r="BH24">
        <v>33</v>
      </c>
      <c r="BI24">
        <v>29.3</v>
      </c>
      <c r="BJ24">
        <v>29.0538985758878</v>
      </c>
      <c r="BK24">
        <v>22.798760533421401</v>
      </c>
      <c r="BL24">
        <v>23.3</v>
      </c>
      <c r="BM24">
        <v>26</v>
      </c>
    </row>
    <row r="25" spans="1:65" hidden="1">
      <c r="A25" t="s">
        <v>1184</v>
      </c>
      <c r="B25" t="s">
        <v>1422</v>
      </c>
      <c r="C25" t="s">
        <v>1776</v>
      </c>
      <c r="D25" t="s">
        <v>1777</v>
      </c>
      <c r="AM25">
        <v>21.6</v>
      </c>
      <c r="AP25">
        <v>19.7</v>
      </c>
      <c r="AS25">
        <v>18.2</v>
      </c>
      <c r="AW25">
        <v>15</v>
      </c>
      <c r="AZ25">
        <v>16.8</v>
      </c>
      <c r="BD25">
        <v>13.5</v>
      </c>
      <c r="BF25">
        <v>13.9</v>
      </c>
      <c r="BG25">
        <v>12</v>
      </c>
      <c r="BL25">
        <v>13.7</v>
      </c>
    </row>
    <row r="26" spans="1:65" hidden="1">
      <c r="A26" t="s">
        <v>1279</v>
      </c>
      <c r="B26" t="s">
        <v>1423</v>
      </c>
      <c r="C26" t="s">
        <v>1776</v>
      </c>
      <c r="D26" t="s">
        <v>1777</v>
      </c>
      <c r="AQ26">
        <v>29.7</v>
      </c>
    </row>
    <row r="27" spans="1:65" hidden="1">
      <c r="A27" t="s">
        <v>1159</v>
      </c>
      <c r="B27" t="s">
        <v>1424</v>
      </c>
      <c r="C27" t="s">
        <v>1776</v>
      </c>
      <c r="D27" t="s">
        <v>1777</v>
      </c>
    </row>
    <row r="28" spans="1:65" hidden="1">
      <c r="A28" t="s">
        <v>1425</v>
      </c>
      <c r="B28" t="s">
        <v>1426</v>
      </c>
      <c r="C28" t="s">
        <v>1776</v>
      </c>
      <c r="D28" t="s">
        <v>1777</v>
      </c>
    </row>
    <row r="29" spans="1:65" hidden="1">
      <c r="A29" t="s">
        <v>1302</v>
      </c>
      <c r="B29" t="s">
        <v>1427</v>
      </c>
      <c r="C29" t="s">
        <v>1776</v>
      </c>
      <c r="D29" t="s">
        <v>1777</v>
      </c>
      <c r="BE29">
        <v>9</v>
      </c>
    </row>
    <row r="30" spans="1:65" hidden="1">
      <c r="A30" t="s">
        <v>1278</v>
      </c>
      <c r="B30" t="s">
        <v>1428</v>
      </c>
      <c r="C30" t="s">
        <v>1776</v>
      </c>
      <c r="D30" t="s">
        <v>1777</v>
      </c>
      <c r="BE30">
        <v>7</v>
      </c>
    </row>
    <row r="31" spans="1:65" hidden="1">
      <c r="A31" t="s">
        <v>1234</v>
      </c>
      <c r="B31" t="s">
        <v>1429</v>
      </c>
      <c r="C31" t="s">
        <v>1776</v>
      </c>
      <c r="D31" t="s">
        <v>1777</v>
      </c>
      <c r="AJ31">
        <v>25.7</v>
      </c>
      <c r="AR31">
        <v>20.8</v>
      </c>
      <c r="BD31">
        <v>15.9</v>
      </c>
      <c r="BI31">
        <v>22.2</v>
      </c>
    </row>
    <row r="32" spans="1:65" hidden="1">
      <c r="A32" t="s">
        <v>1430</v>
      </c>
      <c r="B32" t="s">
        <v>1431</v>
      </c>
      <c r="C32" t="s">
        <v>1776</v>
      </c>
      <c r="D32" t="s">
        <v>1777</v>
      </c>
    </row>
    <row r="33" spans="1:64" hidden="1">
      <c r="A33" t="s">
        <v>1432</v>
      </c>
      <c r="B33" t="s">
        <v>1433</v>
      </c>
      <c r="C33" t="s">
        <v>1776</v>
      </c>
      <c r="D33" t="s">
        <v>1777</v>
      </c>
      <c r="AH33">
        <v>35.700000000000003</v>
      </c>
      <c r="AM33">
        <v>28.9</v>
      </c>
      <c r="AQ33">
        <v>26.6</v>
      </c>
      <c r="AV33">
        <v>22.8</v>
      </c>
      <c r="AW33">
        <v>22.8</v>
      </c>
      <c r="BA33">
        <v>20.100000000000001</v>
      </c>
      <c r="BI33">
        <v>23.2</v>
      </c>
    </row>
    <row r="34" spans="1:64" hidden="1">
      <c r="A34" t="s">
        <v>1245</v>
      </c>
      <c r="B34" t="s">
        <v>1434</v>
      </c>
      <c r="C34" t="s">
        <v>1776</v>
      </c>
      <c r="D34" t="s">
        <v>1777</v>
      </c>
      <c r="AE34">
        <v>12.8</v>
      </c>
      <c r="AO34">
        <v>10.8</v>
      </c>
      <c r="AY34">
        <v>6</v>
      </c>
      <c r="AZ34">
        <v>6</v>
      </c>
    </row>
    <row r="35" spans="1:64" hidden="1">
      <c r="A35" t="s">
        <v>1219</v>
      </c>
      <c r="B35" t="s">
        <v>1435</v>
      </c>
      <c r="C35" t="s">
        <v>1776</v>
      </c>
      <c r="D35" t="s">
        <v>1777</v>
      </c>
      <c r="BE35">
        <v>19.899999999999999</v>
      </c>
    </row>
    <row r="36" spans="1:64" hidden="1">
      <c r="A36" t="s">
        <v>1203</v>
      </c>
      <c r="B36" t="s">
        <v>1436</v>
      </c>
      <c r="C36" t="s">
        <v>1776</v>
      </c>
      <c r="D36" t="s">
        <v>1777</v>
      </c>
    </row>
    <row r="37" spans="1:64" hidden="1">
      <c r="A37" t="s">
        <v>1185</v>
      </c>
      <c r="B37" t="s">
        <v>1437</v>
      </c>
      <c r="C37" t="s">
        <v>1776</v>
      </c>
      <c r="D37" t="s">
        <v>1777</v>
      </c>
      <c r="BC37">
        <v>11.7</v>
      </c>
    </row>
    <row r="38" spans="1:64" hidden="1">
      <c r="A38" t="s">
        <v>597</v>
      </c>
      <c r="B38" t="s">
        <v>1438</v>
      </c>
      <c r="C38" t="s">
        <v>1776</v>
      </c>
      <c r="D38" t="s">
        <v>1777</v>
      </c>
      <c r="AG38">
        <v>26.9</v>
      </c>
      <c r="AZ38">
        <v>9.6</v>
      </c>
      <c r="BA38">
        <v>9.6</v>
      </c>
    </row>
    <row r="39" spans="1:64" hidden="1">
      <c r="A39" t="s">
        <v>601</v>
      </c>
      <c r="B39" t="s">
        <v>1439</v>
      </c>
      <c r="C39" t="s">
        <v>1776</v>
      </c>
      <c r="D39" t="s">
        <v>1777</v>
      </c>
      <c r="AN39">
        <v>19.100000000000001</v>
      </c>
      <c r="BC39">
        <v>27</v>
      </c>
      <c r="BD39">
        <v>27</v>
      </c>
      <c r="BL39">
        <v>37.6</v>
      </c>
    </row>
    <row r="40" spans="1:64" hidden="1">
      <c r="A40" t="s">
        <v>1322</v>
      </c>
      <c r="B40" t="s">
        <v>1440</v>
      </c>
      <c r="C40" t="s">
        <v>1776</v>
      </c>
      <c r="D40" t="s">
        <v>1777</v>
      </c>
    </row>
    <row r="41" spans="1:64" hidden="1">
      <c r="A41" t="s">
        <v>1441</v>
      </c>
      <c r="B41" t="s">
        <v>1442</v>
      </c>
      <c r="C41" t="s">
        <v>1776</v>
      </c>
      <c r="D41" t="s">
        <v>1777</v>
      </c>
    </row>
    <row r="42" spans="1:64" hidden="1">
      <c r="A42" t="s">
        <v>1320</v>
      </c>
      <c r="B42" t="s">
        <v>1443</v>
      </c>
      <c r="C42" t="s">
        <v>1776</v>
      </c>
      <c r="D42" t="s">
        <v>1777</v>
      </c>
    </row>
    <row r="43" spans="1:64" hidden="1">
      <c r="A43" t="s">
        <v>1289</v>
      </c>
      <c r="B43" t="s">
        <v>1444</v>
      </c>
      <c r="C43" t="s">
        <v>1776</v>
      </c>
      <c r="D43" t="s">
        <v>1777</v>
      </c>
    </row>
    <row r="44" spans="1:64" hidden="1">
      <c r="A44" t="s">
        <v>1246</v>
      </c>
      <c r="B44" t="s">
        <v>1445</v>
      </c>
      <c r="C44" t="s">
        <v>1776</v>
      </c>
      <c r="D44" t="s">
        <v>1777</v>
      </c>
    </row>
    <row r="45" spans="1:64" hidden="1">
      <c r="A45" t="s">
        <v>1194</v>
      </c>
      <c r="B45" t="s">
        <v>1446</v>
      </c>
      <c r="C45" t="s">
        <v>1776</v>
      </c>
      <c r="D45" t="s">
        <v>1777</v>
      </c>
      <c r="AK45">
        <v>3.3</v>
      </c>
      <c r="AP45">
        <v>2.7</v>
      </c>
      <c r="AT45">
        <v>2.2999999999999998</v>
      </c>
    </row>
    <row r="46" spans="1:64" hidden="1">
      <c r="A46" t="s">
        <v>1447</v>
      </c>
      <c r="B46" t="s">
        <v>1448</v>
      </c>
      <c r="C46" t="s">
        <v>1776</v>
      </c>
      <c r="D46" t="s">
        <v>1777</v>
      </c>
      <c r="AM46">
        <v>30.4</v>
      </c>
      <c r="AR46">
        <v>28.9</v>
      </c>
      <c r="BE46">
        <v>27.1</v>
      </c>
      <c r="BI46">
        <v>30.5</v>
      </c>
      <c r="BJ46">
        <v>32.856492245041203</v>
      </c>
      <c r="BK46">
        <v>26.5</v>
      </c>
    </row>
    <row r="47" spans="1:64" hidden="1">
      <c r="A47" t="s">
        <v>1123</v>
      </c>
      <c r="B47" t="s">
        <v>1449</v>
      </c>
      <c r="C47" t="s">
        <v>1776</v>
      </c>
      <c r="D47" t="s">
        <v>1777</v>
      </c>
      <c r="AJ47">
        <v>22.4</v>
      </c>
      <c r="AQ47">
        <v>20.7</v>
      </c>
      <c r="AW47">
        <v>20.5</v>
      </c>
      <c r="BD47">
        <v>23.5</v>
      </c>
      <c r="BG47">
        <v>18</v>
      </c>
      <c r="BK47">
        <v>23</v>
      </c>
    </row>
    <row r="48" spans="1:64" hidden="1">
      <c r="A48" t="s">
        <v>1450</v>
      </c>
      <c r="B48" t="s">
        <v>1451</v>
      </c>
      <c r="C48" t="s">
        <v>1776</v>
      </c>
      <c r="D48" t="s">
        <v>1777</v>
      </c>
      <c r="AZ48">
        <v>26.9</v>
      </c>
      <c r="BC48">
        <v>24.2</v>
      </c>
      <c r="BG48">
        <v>27.7</v>
      </c>
      <c r="BK48">
        <v>28.7</v>
      </c>
    </row>
    <row r="49" spans="1:64" hidden="1">
      <c r="A49" t="s">
        <v>1452</v>
      </c>
      <c r="B49" t="s">
        <v>1453</v>
      </c>
      <c r="C49" t="s">
        <v>1776</v>
      </c>
      <c r="D49" t="s">
        <v>1777</v>
      </c>
      <c r="AX49">
        <v>19.5</v>
      </c>
      <c r="BE49">
        <v>18.2</v>
      </c>
      <c r="BH49">
        <v>17.899999999999999</v>
      </c>
    </row>
    <row r="50" spans="1:64" hidden="1">
      <c r="A50" t="s">
        <v>1247</v>
      </c>
      <c r="B50" t="s">
        <v>1454</v>
      </c>
      <c r="C50" t="s">
        <v>1776</v>
      </c>
      <c r="D50" t="s">
        <v>1777</v>
      </c>
      <c r="AE50">
        <v>13.5</v>
      </c>
      <c r="AI50">
        <v>13.7</v>
      </c>
      <c r="AN50">
        <v>11.4</v>
      </c>
      <c r="AS50">
        <v>10</v>
      </c>
      <c r="AX50">
        <v>8.6</v>
      </c>
      <c r="BC50">
        <v>8</v>
      </c>
      <c r="BH50">
        <v>7</v>
      </c>
      <c r="BI50">
        <v>6.7</v>
      </c>
    </row>
    <row r="51" spans="1:64" hidden="1">
      <c r="A51" t="s">
        <v>1111</v>
      </c>
      <c r="B51" t="s">
        <v>1455</v>
      </c>
      <c r="C51" t="s">
        <v>1776</v>
      </c>
      <c r="D51" t="s">
        <v>1777</v>
      </c>
      <c r="AO51">
        <v>35.6</v>
      </c>
      <c r="BE51">
        <v>31.6</v>
      </c>
    </row>
    <row r="52" spans="1:64" hidden="1">
      <c r="A52" t="s">
        <v>1134</v>
      </c>
      <c r="B52" t="s">
        <v>1456</v>
      </c>
      <c r="C52" t="s">
        <v>1776</v>
      </c>
      <c r="D52" t="s">
        <v>1777</v>
      </c>
      <c r="AQ52">
        <v>14.2</v>
      </c>
      <c r="AX52">
        <v>16.7</v>
      </c>
    </row>
    <row r="53" spans="1:64" hidden="1">
      <c r="A53" t="s">
        <v>1235</v>
      </c>
      <c r="B53" t="s">
        <v>1457</v>
      </c>
      <c r="C53" t="s">
        <v>1776</v>
      </c>
      <c r="D53" t="s">
        <v>1777</v>
      </c>
      <c r="AL53">
        <v>5</v>
      </c>
      <c r="BC53">
        <v>11.7</v>
      </c>
      <c r="BD53">
        <v>7.6</v>
      </c>
      <c r="BK53">
        <v>13.7</v>
      </c>
    </row>
    <row r="54" spans="1:64" hidden="1">
      <c r="A54" t="s">
        <v>1458</v>
      </c>
      <c r="B54" t="s">
        <v>1459</v>
      </c>
      <c r="C54" t="s">
        <v>1776</v>
      </c>
      <c r="D54" t="s">
        <v>1777</v>
      </c>
      <c r="BC54">
        <v>16.881390455074595</v>
      </c>
    </row>
    <row r="55" spans="1:64" hidden="1">
      <c r="A55" t="s">
        <v>1220</v>
      </c>
      <c r="B55" t="s">
        <v>1460</v>
      </c>
      <c r="C55" t="s">
        <v>1776</v>
      </c>
      <c r="D55" t="s">
        <v>1777</v>
      </c>
      <c r="BD55">
        <v>9.1</v>
      </c>
      <c r="BG55">
        <v>8</v>
      </c>
      <c r="BL55">
        <v>8.7802372119324499</v>
      </c>
    </row>
    <row r="56" spans="1:64" hidden="1">
      <c r="A56" t="s">
        <v>1461</v>
      </c>
      <c r="B56" t="s">
        <v>1462</v>
      </c>
      <c r="C56" t="s">
        <v>1776</v>
      </c>
      <c r="D56" t="s">
        <v>1777</v>
      </c>
    </row>
    <row r="57" spans="1:64" hidden="1">
      <c r="A57" t="s">
        <v>1463</v>
      </c>
      <c r="B57" t="s">
        <v>1464</v>
      </c>
      <c r="C57" t="s">
        <v>1776</v>
      </c>
      <c r="D57" t="s">
        <v>1777</v>
      </c>
    </row>
    <row r="58" spans="1:64" hidden="1">
      <c r="A58" t="s">
        <v>1160</v>
      </c>
      <c r="B58" t="s">
        <v>1465</v>
      </c>
      <c r="C58" t="s">
        <v>1776</v>
      </c>
      <c r="D58" t="s">
        <v>1777</v>
      </c>
    </row>
    <row r="59" spans="1:64" hidden="1">
      <c r="A59" t="s">
        <v>1466</v>
      </c>
      <c r="B59" t="s">
        <v>1467</v>
      </c>
      <c r="C59" t="s">
        <v>1776</v>
      </c>
      <c r="D59" t="s">
        <v>1777</v>
      </c>
      <c r="AL59">
        <v>14.6</v>
      </c>
      <c r="AP59">
        <v>10.8</v>
      </c>
      <c r="AX59">
        <v>8.1</v>
      </c>
      <c r="BA59">
        <v>4.3</v>
      </c>
    </row>
    <row r="60" spans="1:64" hidden="1">
      <c r="A60" t="s">
        <v>1317</v>
      </c>
      <c r="B60" t="s">
        <v>1468</v>
      </c>
      <c r="C60" t="s">
        <v>1776</v>
      </c>
      <c r="D60" t="s">
        <v>1777</v>
      </c>
    </row>
    <row r="61" spans="1:64" hidden="1">
      <c r="A61" t="s">
        <v>1112</v>
      </c>
      <c r="B61" t="s">
        <v>1469</v>
      </c>
      <c r="C61" t="s">
        <v>1776</v>
      </c>
      <c r="D61" t="s">
        <v>1777</v>
      </c>
    </row>
    <row r="62" spans="1:64" hidden="1">
      <c r="A62" t="s">
        <v>1470</v>
      </c>
      <c r="B62" t="s">
        <v>1471</v>
      </c>
      <c r="C62" t="s">
        <v>1776</v>
      </c>
      <c r="D62" t="s">
        <v>1777</v>
      </c>
    </row>
    <row r="63" spans="1:64" hidden="1">
      <c r="A63" t="s">
        <v>1290</v>
      </c>
      <c r="B63" t="s">
        <v>1472</v>
      </c>
      <c r="C63" t="s">
        <v>1776</v>
      </c>
      <c r="D63" t="s">
        <v>1777</v>
      </c>
    </row>
    <row r="64" spans="1:64" hidden="1">
      <c r="A64" t="s">
        <v>1222</v>
      </c>
      <c r="B64" t="s">
        <v>1473</v>
      </c>
      <c r="C64" t="s">
        <v>1776</v>
      </c>
      <c r="D64" t="s">
        <v>1777</v>
      </c>
      <c r="AE64">
        <v>19.399999999999999</v>
      </c>
      <c r="AJ64">
        <v>19.399999999999999</v>
      </c>
      <c r="AO64">
        <v>14.3</v>
      </c>
      <c r="AR64">
        <v>13.8</v>
      </c>
      <c r="AU64">
        <v>12.4</v>
      </c>
      <c r="AZ64">
        <v>11.1</v>
      </c>
      <c r="BF64">
        <v>10.8</v>
      </c>
      <c r="BG64">
        <v>11.4</v>
      </c>
    </row>
    <row r="65" spans="1:63" hidden="1">
      <c r="A65" t="s">
        <v>1149</v>
      </c>
      <c r="B65" t="s">
        <v>1474</v>
      </c>
      <c r="C65" t="s">
        <v>1776</v>
      </c>
      <c r="D65" t="s">
        <v>1777</v>
      </c>
      <c r="AY65">
        <v>10.8</v>
      </c>
      <c r="BE65">
        <v>10.4</v>
      </c>
      <c r="BF65">
        <v>7</v>
      </c>
    </row>
    <row r="66" spans="1:63" hidden="1">
      <c r="A66" t="s">
        <v>1475</v>
      </c>
      <c r="B66" t="s">
        <v>1476</v>
      </c>
      <c r="C66" t="s">
        <v>1776</v>
      </c>
      <c r="D66" t="s">
        <v>1777</v>
      </c>
      <c r="AI66">
        <v>5.5430541004073604</v>
      </c>
      <c r="AS66">
        <v>4.6751851167517255</v>
      </c>
    </row>
    <row r="67" spans="1:63" hidden="1">
      <c r="A67" t="s">
        <v>1477</v>
      </c>
      <c r="B67" t="s">
        <v>1478</v>
      </c>
      <c r="C67" t="s">
        <v>1776</v>
      </c>
      <c r="D67" t="s">
        <v>1777</v>
      </c>
      <c r="AS67">
        <v>19.036163737095563</v>
      </c>
      <c r="BC67">
        <v>17.123465430722138</v>
      </c>
      <c r="BJ67">
        <v>14.082296311851188</v>
      </c>
    </row>
    <row r="68" spans="1:63" hidden="1">
      <c r="A68" t="s">
        <v>1479</v>
      </c>
      <c r="B68" t="s">
        <v>1480</v>
      </c>
      <c r="C68" t="s">
        <v>1776</v>
      </c>
      <c r="D68" t="s">
        <v>1777</v>
      </c>
      <c r="AI68">
        <v>5.5430541004073604</v>
      </c>
      <c r="AS68">
        <v>4.6751851167517255</v>
      </c>
    </row>
    <row r="69" spans="1:63" hidden="1">
      <c r="A69" t="s">
        <v>1481</v>
      </c>
      <c r="B69" t="s">
        <v>1482</v>
      </c>
      <c r="C69" t="s">
        <v>1776</v>
      </c>
      <c r="D69" t="s">
        <v>1777</v>
      </c>
      <c r="BC69">
        <v>8.6003922174420158</v>
      </c>
    </row>
    <row r="70" spans="1:63" hidden="1">
      <c r="A70" t="s">
        <v>1483</v>
      </c>
      <c r="B70" t="s">
        <v>1484</v>
      </c>
      <c r="C70" t="s">
        <v>1776</v>
      </c>
      <c r="D70" t="s">
        <v>1777</v>
      </c>
    </row>
    <row r="71" spans="1:63" hidden="1">
      <c r="A71" t="s">
        <v>1248</v>
      </c>
      <c r="B71" t="s">
        <v>1485</v>
      </c>
      <c r="C71" t="s">
        <v>1776</v>
      </c>
      <c r="D71" t="s">
        <v>1777</v>
      </c>
      <c r="AF71">
        <v>24.2</v>
      </c>
      <c r="AH71">
        <v>24.6</v>
      </c>
      <c r="AM71">
        <v>15.2</v>
      </c>
      <c r="AR71">
        <v>10</v>
      </c>
      <c r="AW71">
        <v>7.4</v>
      </c>
      <c r="BE71">
        <v>8.8000000000000007</v>
      </c>
    </row>
    <row r="72" spans="1:63" hidden="1">
      <c r="A72" t="s">
        <v>1486</v>
      </c>
      <c r="B72" t="s">
        <v>1487</v>
      </c>
      <c r="C72" t="s">
        <v>1776</v>
      </c>
      <c r="D72" t="s">
        <v>1777</v>
      </c>
      <c r="AK72">
        <v>22.9</v>
      </c>
      <c r="AL72">
        <v>22.9</v>
      </c>
      <c r="AN72">
        <v>20.2</v>
      </c>
      <c r="AO72">
        <v>20.2</v>
      </c>
      <c r="AP72">
        <v>17.8</v>
      </c>
      <c r="AQ72">
        <v>17.8</v>
      </c>
      <c r="AS72">
        <v>13.7</v>
      </c>
      <c r="AV72">
        <v>11.8</v>
      </c>
      <c r="AX72">
        <v>12.3</v>
      </c>
      <c r="BA72">
        <v>11.6</v>
      </c>
      <c r="BG72">
        <v>12.6</v>
      </c>
    </row>
    <row r="73" spans="1:63" hidden="1">
      <c r="A73" t="s">
        <v>1488</v>
      </c>
      <c r="B73" t="s">
        <v>1489</v>
      </c>
      <c r="C73" t="s">
        <v>1776</v>
      </c>
      <c r="D73" t="s">
        <v>1777</v>
      </c>
    </row>
    <row r="74" spans="1:63" hidden="1">
      <c r="A74" t="s">
        <v>609</v>
      </c>
      <c r="B74" t="s">
        <v>1490</v>
      </c>
      <c r="C74" t="s">
        <v>1776</v>
      </c>
      <c r="D74" t="s">
        <v>1777</v>
      </c>
      <c r="AN74">
        <v>29.7</v>
      </c>
      <c r="AO74">
        <v>29.7</v>
      </c>
      <c r="AU74">
        <v>28.5</v>
      </c>
      <c r="BC74">
        <v>27.4</v>
      </c>
    </row>
    <row r="75" spans="1:63" hidden="1">
      <c r="A75" t="s">
        <v>1312</v>
      </c>
      <c r="B75" t="s">
        <v>1491</v>
      </c>
      <c r="C75" t="s">
        <v>1776</v>
      </c>
      <c r="D75" t="s">
        <v>1777</v>
      </c>
      <c r="AN75">
        <v>11.8</v>
      </c>
    </row>
    <row r="76" spans="1:63" hidden="1">
      <c r="A76" t="s">
        <v>1291</v>
      </c>
      <c r="B76" t="s">
        <v>1492</v>
      </c>
      <c r="C76" t="s">
        <v>1776</v>
      </c>
      <c r="D76" t="s">
        <v>1777</v>
      </c>
    </row>
    <row r="77" spans="1:63">
      <c r="A77" t="s">
        <v>611</v>
      </c>
      <c r="B77" t="s">
        <v>950</v>
      </c>
      <c r="C77" t="s">
        <v>1776</v>
      </c>
      <c r="D77" t="s">
        <v>1777</v>
      </c>
      <c r="AS77">
        <v>36.6</v>
      </c>
      <c r="AX77">
        <v>36.1</v>
      </c>
      <c r="BD77">
        <v>26.3</v>
      </c>
      <c r="BH77">
        <v>24.4</v>
      </c>
      <c r="BI77">
        <v>22.3</v>
      </c>
      <c r="BJ77">
        <v>22.724205180569701</v>
      </c>
      <c r="BK77">
        <v>20.6</v>
      </c>
    </row>
    <row r="78" spans="1:63" hidden="1">
      <c r="A78" t="s">
        <v>1493</v>
      </c>
      <c r="B78" t="s">
        <v>1494</v>
      </c>
      <c r="C78" t="s">
        <v>1776</v>
      </c>
      <c r="D78" t="s">
        <v>1777</v>
      </c>
    </row>
    <row r="79" spans="1:63" hidden="1">
      <c r="A79" t="s">
        <v>1495</v>
      </c>
      <c r="B79" t="s">
        <v>1496</v>
      </c>
      <c r="C79" t="s">
        <v>1776</v>
      </c>
      <c r="D79" t="s">
        <v>1777</v>
      </c>
      <c r="BC79">
        <v>21.975174955062435</v>
      </c>
      <c r="BJ79">
        <v>22.006657003566328</v>
      </c>
    </row>
    <row r="80" spans="1:63" hidden="1">
      <c r="A80" t="s">
        <v>1292</v>
      </c>
      <c r="B80" t="s">
        <v>1497</v>
      </c>
      <c r="C80" t="s">
        <v>1776</v>
      </c>
      <c r="D80" t="s">
        <v>1777</v>
      </c>
    </row>
    <row r="81" spans="1:65" hidden="1">
      <c r="A81" t="s">
        <v>1261</v>
      </c>
      <c r="B81" t="s">
        <v>1498</v>
      </c>
      <c r="C81" t="s">
        <v>1776</v>
      </c>
      <c r="D81" t="s">
        <v>1777</v>
      </c>
    </row>
    <row r="82" spans="1:65" hidden="1">
      <c r="A82" t="s">
        <v>1316</v>
      </c>
      <c r="B82" t="s">
        <v>1499</v>
      </c>
      <c r="C82" t="s">
        <v>1776</v>
      </c>
      <c r="D82" t="s">
        <v>1777</v>
      </c>
      <c r="AM82">
        <v>7.4</v>
      </c>
      <c r="AX82">
        <v>1.7</v>
      </c>
    </row>
    <row r="83" spans="1:65" hidden="1">
      <c r="A83" t="s">
        <v>1500</v>
      </c>
      <c r="B83" t="s">
        <v>1501</v>
      </c>
      <c r="C83" t="s">
        <v>1776</v>
      </c>
      <c r="D83" t="s">
        <v>1777</v>
      </c>
    </row>
    <row r="84" spans="1:65" hidden="1">
      <c r="A84" t="s">
        <v>1502</v>
      </c>
      <c r="B84" t="s">
        <v>1503</v>
      </c>
      <c r="C84" t="s">
        <v>1776</v>
      </c>
      <c r="D84" t="s">
        <v>1777</v>
      </c>
    </row>
    <row r="85" spans="1:65" hidden="1">
      <c r="A85" t="s">
        <v>1127</v>
      </c>
      <c r="B85" t="s">
        <v>1504</v>
      </c>
      <c r="C85" t="s">
        <v>1776</v>
      </c>
      <c r="D85" t="s">
        <v>1777</v>
      </c>
      <c r="AS85">
        <v>27.9</v>
      </c>
      <c r="BE85">
        <v>26.5</v>
      </c>
    </row>
    <row r="86" spans="1:65" hidden="1">
      <c r="A86" t="s">
        <v>1299</v>
      </c>
      <c r="B86" t="s">
        <v>1505</v>
      </c>
      <c r="C86" t="s">
        <v>1776</v>
      </c>
      <c r="D86" t="s">
        <v>1777</v>
      </c>
      <c r="BE86">
        <v>8.1199999999999992</v>
      </c>
    </row>
    <row r="87" spans="1:65" hidden="1">
      <c r="A87" t="s">
        <v>1161</v>
      </c>
      <c r="B87" t="s">
        <v>1506</v>
      </c>
      <c r="C87" t="s">
        <v>1776</v>
      </c>
      <c r="D87" t="s">
        <v>1777</v>
      </c>
      <c r="AR87">
        <v>23.8</v>
      </c>
      <c r="AS87">
        <v>23.8</v>
      </c>
      <c r="BC87">
        <v>12.3</v>
      </c>
      <c r="BK87">
        <v>23.1</v>
      </c>
    </row>
    <row r="88" spans="1:65" hidden="1">
      <c r="A88" t="s">
        <v>1136</v>
      </c>
      <c r="B88" t="s">
        <v>1507</v>
      </c>
      <c r="C88" t="s">
        <v>1776</v>
      </c>
      <c r="D88" t="s">
        <v>1777</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c r="A89" t="s">
        <v>1508</v>
      </c>
      <c r="B89" t="s">
        <v>1509</v>
      </c>
      <c r="C89" t="s">
        <v>1776</v>
      </c>
      <c r="D89" t="s">
        <v>1777</v>
      </c>
    </row>
    <row r="90" spans="1:65" hidden="1">
      <c r="A90" t="s">
        <v>1137</v>
      </c>
      <c r="B90" t="s">
        <v>1510</v>
      </c>
      <c r="C90" t="s">
        <v>1776</v>
      </c>
      <c r="D90" t="s">
        <v>1777</v>
      </c>
      <c r="AK90">
        <v>24.7</v>
      </c>
      <c r="AL90">
        <v>24.7</v>
      </c>
      <c r="AR90">
        <v>24.8</v>
      </c>
      <c r="AX90">
        <v>21.9</v>
      </c>
      <c r="BE90">
        <v>23.7</v>
      </c>
      <c r="BI90">
        <v>27.6</v>
      </c>
      <c r="BK90">
        <v>22.1</v>
      </c>
    </row>
    <row r="91" spans="1:65" hidden="1">
      <c r="A91" t="s">
        <v>1511</v>
      </c>
      <c r="B91" t="s">
        <v>1512</v>
      </c>
      <c r="C91" t="s">
        <v>1776</v>
      </c>
      <c r="D91" t="s">
        <v>1777</v>
      </c>
      <c r="BC91">
        <v>21.5</v>
      </c>
      <c r="BF91">
        <v>24.9</v>
      </c>
      <c r="BK91">
        <v>26.5</v>
      </c>
      <c r="BM91">
        <v>24.2</v>
      </c>
    </row>
    <row r="92" spans="1:65" hidden="1">
      <c r="A92" t="s">
        <v>1138</v>
      </c>
      <c r="B92" t="s">
        <v>1513</v>
      </c>
      <c r="C92" t="s">
        <v>1776</v>
      </c>
      <c r="D92" t="s">
        <v>1777</v>
      </c>
      <c r="BC92">
        <v>6</v>
      </c>
      <c r="BG92">
        <v>22.3</v>
      </c>
      <c r="BL92">
        <v>21.1</v>
      </c>
    </row>
    <row r="93" spans="1:65" hidden="1">
      <c r="A93" t="s">
        <v>1126</v>
      </c>
      <c r="B93" t="s">
        <v>1514</v>
      </c>
      <c r="C93" t="s">
        <v>1776</v>
      </c>
      <c r="D93" t="s">
        <v>1777</v>
      </c>
      <c r="BD93">
        <v>33.799999999999997</v>
      </c>
    </row>
    <row r="94" spans="1:65" hidden="1">
      <c r="A94" t="s">
        <v>1304</v>
      </c>
      <c r="B94" t="s">
        <v>1515</v>
      </c>
      <c r="C94" t="s">
        <v>1776</v>
      </c>
      <c r="D94" t="s">
        <v>1777</v>
      </c>
    </row>
    <row r="95" spans="1:65" hidden="1">
      <c r="A95" t="s">
        <v>1223</v>
      </c>
      <c r="B95" t="s">
        <v>1516</v>
      </c>
      <c r="C95" t="s">
        <v>1776</v>
      </c>
      <c r="D95" t="s">
        <v>1777</v>
      </c>
    </row>
    <row r="96" spans="1:65" hidden="1">
      <c r="A96" t="s">
        <v>1517</v>
      </c>
      <c r="B96" t="s">
        <v>1518</v>
      </c>
      <c r="C96" t="s">
        <v>1776</v>
      </c>
      <c r="D96" t="s">
        <v>1777</v>
      </c>
    </row>
    <row r="97" spans="1:62" hidden="1">
      <c r="A97" t="s">
        <v>1237</v>
      </c>
      <c r="B97" t="s">
        <v>1519</v>
      </c>
      <c r="C97" t="s">
        <v>1776</v>
      </c>
      <c r="D97" t="s">
        <v>1777</v>
      </c>
      <c r="AF97">
        <v>29.4</v>
      </c>
      <c r="AN97">
        <v>28.1</v>
      </c>
      <c r="AR97">
        <v>26.8</v>
      </c>
      <c r="AU97">
        <v>27.6</v>
      </c>
      <c r="BB97">
        <v>20.8</v>
      </c>
      <c r="BH97">
        <v>13.9</v>
      </c>
    </row>
    <row r="98" spans="1:62" hidden="1">
      <c r="A98" t="s">
        <v>1267</v>
      </c>
      <c r="B98" t="s">
        <v>1520</v>
      </c>
      <c r="C98" t="s">
        <v>1776</v>
      </c>
      <c r="D98" t="s">
        <v>1777</v>
      </c>
    </row>
    <row r="99" spans="1:62" hidden="1">
      <c r="A99" t="s">
        <v>1250</v>
      </c>
      <c r="B99" t="s">
        <v>1521</v>
      </c>
      <c r="C99" t="s">
        <v>1776</v>
      </c>
      <c r="D99" t="s">
        <v>1777</v>
      </c>
      <c r="BB99">
        <v>28.5</v>
      </c>
      <c r="BG99">
        <v>28</v>
      </c>
    </row>
    <row r="100" spans="1:62" hidden="1">
      <c r="A100" t="s">
        <v>1522</v>
      </c>
      <c r="B100" t="s">
        <v>1523</v>
      </c>
      <c r="C100" t="s">
        <v>1776</v>
      </c>
      <c r="D100" t="s">
        <v>1777</v>
      </c>
    </row>
    <row r="101" spans="1:62" hidden="1">
      <c r="A101" t="s">
        <v>1524</v>
      </c>
      <c r="B101" t="s">
        <v>1525</v>
      </c>
      <c r="C101" t="s">
        <v>1776</v>
      </c>
      <c r="D101" t="s">
        <v>1777</v>
      </c>
    </row>
    <row r="102" spans="1:62" hidden="1">
      <c r="A102" t="s">
        <v>1238</v>
      </c>
      <c r="B102" t="s">
        <v>1526</v>
      </c>
      <c r="C102" t="s">
        <v>1776</v>
      </c>
      <c r="D102" t="s">
        <v>1777</v>
      </c>
      <c r="AF102">
        <v>15.8</v>
      </c>
      <c r="AK102">
        <v>13.2</v>
      </c>
      <c r="AO102">
        <v>18</v>
      </c>
      <c r="AT102">
        <v>11.2</v>
      </c>
      <c r="AY102">
        <v>16.8</v>
      </c>
      <c r="BE102">
        <v>10.7</v>
      </c>
    </row>
    <row r="103" spans="1:62" hidden="1">
      <c r="A103" t="s">
        <v>1527</v>
      </c>
      <c r="B103" t="s">
        <v>1528</v>
      </c>
      <c r="C103" t="s">
        <v>1776</v>
      </c>
      <c r="D103" t="s">
        <v>1777</v>
      </c>
      <c r="BC103">
        <v>25.498949196054866</v>
      </c>
      <c r="BJ103">
        <v>24.808948541558713</v>
      </c>
    </row>
    <row r="104" spans="1:62" hidden="1">
      <c r="A104" t="s">
        <v>1303</v>
      </c>
      <c r="B104" t="s">
        <v>1529</v>
      </c>
      <c r="C104" t="s">
        <v>1776</v>
      </c>
      <c r="D104" t="s">
        <v>1777</v>
      </c>
    </row>
    <row r="105" spans="1:62" hidden="1">
      <c r="A105" t="s">
        <v>1225</v>
      </c>
      <c r="B105" t="s">
        <v>1530</v>
      </c>
      <c r="C105" t="s">
        <v>1776</v>
      </c>
      <c r="D105" t="s">
        <v>1777</v>
      </c>
      <c r="AH105">
        <v>27.2</v>
      </c>
      <c r="AN105">
        <v>44.7</v>
      </c>
      <c r="AS105">
        <v>39.6</v>
      </c>
      <c r="AY105">
        <v>37.299999999999997</v>
      </c>
      <c r="BE105">
        <v>35.299999999999997</v>
      </c>
      <c r="BI105">
        <v>38</v>
      </c>
      <c r="BJ105">
        <v>38</v>
      </c>
    </row>
    <row r="106" spans="1:62" hidden="1">
      <c r="A106" t="s">
        <v>1281</v>
      </c>
      <c r="B106" t="s">
        <v>1531</v>
      </c>
      <c r="C106" t="s">
        <v>1776</v>
      </c>
      <c r="D106" t="s">
        <v>1777</v>
      </c>
      <c r="AL106">
        <v>7</v>
      </c>
    </row>
    <row r="107" spans="1:62" hidden="1">
      <c r="A107" t="s">
        <v>1532</v>
      </c>
      <c r="B107" t="s">
        <v>1533</v>
      </c>
      <c r="C107" t="s">
        <v>1776</v>
      </c>
      <c r="D107" t="s">
        <v>1777</v>
      </c>
      <c r="AS107">
        <v>9.6449478714045416</v>
      </c>
    </row>
    <row r="108" spans="1:62" hidden="1">
      <c r="A108" t="s">
        <v>1534</v>
      </c>
      <c r="B108" t="s">
        <v>1535</v>
      </c>
      <c r="C108" t="s">
        <v>1776</v>
      </c>
      <c r="D108" t="s">
        <v>1777</v>
      </c>
      <c r="AS108">
        <v>12.882659378746389</v>
      </c>
    </row>
    <row r="109" spans="1:62" hidden="1">
      <c r="A109" t="s">
        <v>1536</v>
      </c>
      <c r="B109" t="s">
        <v>1537</v>
      </c>
      <c r="C109" t="s">
        <v>1776</v>
      </c>
      <c r="D109" t="s">
        <v>1777</v>
      </c>
      <c r="AS109">
        <v>26.004243532212111</v>
      </c>
      <c r="BC109">
        <v>22.124694614190126</v>
      </c>
      <c r="BJ109">
        <v>20.606031439695872</v>
      </c>
    </row>
    <row r="110" spans="1:62" hidden="1">
      <c r="A110" t="s">
        <v>1538</v>
      </c>
      <c r="B110" t="s">
        <v>1539</v>
      </c>
      <c r="C110" t="s">
        <v>1776</v>
      </c>
      <c r="D110" t="s">
        <v>1777</v>
      </c>
      <c r="AI110">
        <v>27.176759884044976</v>
      </c>
      <c r="AS110">
        <v>26.315190516634964</v>
      </c>
      <c r="BJ110">
        <v>17.873361262878777</v>
      </c>
    </row>
    <row r="111" spans="1:62" hidden="1">
      <c r="A111" t="s">
        <v>1205</v>
      </c>
      <c r="B111" t="s">
        <v>1540</v>
      </c>
      <c r="C111" t="s">
        <v>1776</v>
      </c>
      <c r="D111" t="s">
        <v>1777</v>
      </c>
      <c r="AF111">
        <v>16</v>
      </c>
      <c r="AJ111">
        <v>17</v>
      </c>
      <c r="AM111">
        <v>15.3</v>
      </c>
      <c r="AP111">
        <v>13.6</v>
      </c>
      <c r="AV111">
        <v>13.2</v>
      </c>
      <c r="BA111">
        <v>13.1</v>
      </c>
      <c r="BE111">
        <v>11.4</v>
      </c>
      <c r="BI111">
        <v>16.2</v>
      </c>
      <c r="BJ111">
        <v>10.6</v>
      </c>
    </row>
    <row r="112" spans="1:62" hidden="1">
      <c r="A112" t="s">
        <v>1541</v>
      </c>
      <c r="B112" t="s">
        <v>1542</v>
      </c>
      <c r="C112" t="s">
        <v>1776</v>
      </c>
      <c r="D112" t="s">
        <v>1777</v>
      </c>
      <c r="AS112">
        <v>25.806797376010884</v>
      </c>
      <c r="BC112">
        <v>22.569632351594169</v>
      </c>
      <c r="BJ112">
        <v>21.972632728571622</v>
      </c>
    </row>
    <row r="113" spans="1:64" hidden="1">
      <c r="A113" t="s">
        <v>1543</v>
      </c>
      <c r="B113" t="s">
        <v>1544</v>
      </c>
      <c r="C113" t="s">
        <v>1776</v>
      </c>
      <c r="D113" t="s">
        <v>1777</v>
      </c>
    </row>
    <row r="114" spans="1:64" hidden="1">
      <c r="A114" t="s">
        <v>1186</v>
      </c>
      <c r="B114" t="s">
        <v>1545</v>
      </c>
      <c r="C114" t="s">
        <v>1776</v>
      </c>
      <c r="D114" t="s">
        <v>1777</v>
      </c>
      <c r="AL114">
        <v>20.3</v>
      </c>
      <c r="AR114">
        <v>16.100000000000001</v>
      </c>
      <c r="AV114">
        <v>21.1</v>
      </c>
      <c r="AW114">
        <v>21.1</v>
      </c>
      <c r="AY114">
        <v>13.9</v>
      </c>
      <c r="BA114">
        <v>20.5</v>
      </c>
      <c r="BI114">
        <v>12.9</v>
      </c>
    </row>
    <row r="115" spans="1:64" hidden="1">
      <c r="A115" t="s">
        <v>1546</v>
      </c>
      <c r="B115" t="s">
        <v>1547</v>
      </c>
      <c r="C115" t="s">
        <v>1776</v>
      </c>
      <c r="D115" t="s">
        <v>1777</v>
      </c>
    </row>
    <row r="116" spans="1:64" hidden="1">
      <c r="A116" t="s">
        <v>1294</v>
      </c>
      <c r="B116" t="s">
        <v>1548</v>
      </c>
      <c r="C116" t="s">
        <v>1776</v>
      </c>
      <c r="D116" t="s">
        <v>1777</v>
      </c>
    </row>
    <row r="117" spans="1:64" hidden="1">
      <c r="A117" t="s">
        <v>1549</v>
      </c>
      <c r="B117" t="s">
        <v>1550</v>
      </c>
      <c r="C117" t="s">
        <v>1776</v>
      </c>
      <c r="D117" t="s">
        <v>1777</v>
      </c>
      <c r="BC117">
        <v>5.7</v>
      </c>
      <c r="BD117">
        <v>5.7</v>
      </c>
    </row>
    <row r="118" spans="1:64" hidden="1">
      <c r="A118" t="s">
        <v>1162</v>
      </c>
      <c r="B118" t="s">
        <v>1551</v>
      </c>
      <c r="C118" t="s">
        <v>1776</v>
      </c>
      <c r="D118" t="s">
        <v>1777</v>
      </c>
      <c r="BD118">
        <v>8</v>
      </c>
      <c r="BK118">
        <v>14.3</v>
      </c>
    </row>
    <row r="119" spans="1:64" hidden="1">
      <c r="A119" t="s">
        <v>1293</v>
      </c>
      <c r="B119" t="s">
        <v>1552</v>
      </c>
      <c r="C119" t="s">
        <v>1776</v>
      </c>
      <c r="D119" t="s">
        <v>1777</v>
      </c>
    </row>
    <row r="120" spans="1:64" hidden="1">
      <c r="A120" t="s">
        <v>1163</v>
      </c>
      <c r="B120" t="s">
        <v>1553</v>
      </c>
      <c r="C120" t="s">
        <v>1776</v>
      </c>
      <c r="D120" t="s">
        <v>1777</v>
      </c>
    </row>
    <row r="121" spans="1:64" hidden="1">
      <c r="A121" t="s">
        <v>1305</v>
      </c>
      <c r="B121" t="s">
        <v>1554</v>
      </c>
      <c r="C121" t="s">
        <v>1776</v>
      </c>
      <c r="D121" t="s">
        <v>1777</v>
      </c>
      <c r="AO121">
        <v>11.8</v>
      </c>
    </row>
    <row r="122" spans="1:64" hidden="1">
      <c r="A122" t="s">
        <v>1226</v>
      </c>
      <c r="B122" t="s">
        <v>1555</v>
      </c>
      <c r="C122" t="s">
        <v>1776</v>
      </c>
      <c r="D122" t="s">
        <v>1777</v>
      </c>
      <c r="AH122">
        <v>20.6</v>
      </c>
      <c r="AL122">
        <v>13</v>
      </c>
      <c r="AP122">
        <v>14.2</v>
      </c>
      <c r="AV122">
        <v>11.7</v>
      </c>
      <c r="BA122">
        <v>10</v>
      </c>
      <c r="BB122">
        <v>10</v>
      </c>
    </row>
    <row r="123" spans="1:64" hidden="1">
      <c r="A123" t="s">
        <v>1164</v>
      </c>
      <c r="B123" t="s">
        <v>1556</v>
      </c>
      <c r="C123" t="s">
        <v>1776</v>
      </c>
      <c r="D123" t="s">
        <v>1777</v>
      </c>
      <c r="AI123">
        <v>26.5</v>
      </c>
      <c r="AP123">
        <v>20.100000000000001</v>
      </c>
      <c r="AU123">
        <v>14.9</v>
      </c>
      <c r="AZ123">
        <v>13.8</v>
      </c>
      <c r="BB123">
        <v>13.4</v>
      </c>
      <c r="BE123">
        <v>11.7</v>
      </c>
      <c r="BJ123">
        <v>14.2</v>
      </c>
      <c r="BK123">
        <v>14.2</v>
      </c>
    </row>
    <row r="124" spans="1:64" hidden="1">
      <c r="A124" t="s">
        <v>1199</v>
      </c>
      <c r="B124" t="s">
        <v>1557</v>
      </c>
      <c r="C124" t="s">
        <v>1776</v>
      </c>
      <c r="D124" t="s">
        <v>1777</v>
      </c>
    </row>
    <row r="125" spans="1:64" hidden="1">
      <c r="A125" t="s">
        <v>1177</v>
      </c>
      <c r="B125" t="s">
        <v>1558</v>
      </c>
      <c r="C125" t="s">
        <v>1776</v>
      </c>
      <c r="D125" t="s">
        <v>1777</v>
      </c>
      <c r="AN125">
        <v>16.3</v>
      </c>
      <c r="AR125">
        <v>11.9</v>
      </c>
      <c r="BD125">
        <v>11.6</v>
      </c>
      <c r="BH125">
        <v>9.8000000000000007</v>
      </c>
      <c r="BK125">
        <v>15.47</v>
      </c>
    </row>
    <row r="126" spans="1:64" hidden="1">
      <c r="A126" t="s">
        <v>1113</v>
      </c>
      <c r="B126" t="s">
        <v>1559</v>
      </c>
      <c r="C126" t="s">
        <v>1776</v>
      </c>
      <c r="D126" t="s">
        <v>1777</v>
      </c>
      <c r="AH126">
        <v>38</v>
      </c>
      <c r="AL126">
        <v>35.299999999999997</v>
      </c>
      <c r="AQ126">
        <v>28</v>
      </c>
      <c r="AV126">
        <v>27.4</v>
      </c>
      <c r="BB126">
        <v>25.6</v>
      </c>
      <c r="BG126">
        <v>17.5</v>
      </c>
      <c r="BH126">
        <v>15.9</v>
      </c>
      <c r="BI126">
        <v>15.6</v>
      </c>
      <c r="BJ126">
        <v>14.892412786763099</v>
      </c>
      <c r="BK126">
        <v>13.8</v>
      </c>
      <c r="BL126">
        <v>15</v>
      </c>
    </row>
    <row r="127" spans="1:64" hidden="1">
      <c r="A127" t="s">
        <v>1560</v>
      </c>
      <c r="B127" t="s">
        <v>1561</v>
      </c>
      <c r="C127" t="s">
        <v>1776</v>
      </c>
      <c r="D127" t="s">
        <v>1777</v>
      </c>
      <c r="AP127">
        <v>11.8</v>
      </c>
      <c r="BE127">
        <v>18</v>
      </c>
      <c r="BG127">
        <v>19.100000000000001</v>
      </c>
      <c r="BK127">
        <v>19</v>
      </c>
    </row>
    <row r="128" spans="1:64" hidden="1">
      <c r="A128" t="s">
        <v>1204</v>
      </c>
      <c r="B128" t="s">
        <v>1562</v>
      </c>
      <c r="C128" t="s">
        <v>1776</v>
      </c>
      <c r="D128" t="s">
        <v>1777</v>
      </c>
      <c r="AS128">
        <v>33</v>
      </c>
      <c r="AX128">
        <v>25.3</v>
      </c>
      <c r="AY128">
        <v>25.3</v>
      </c>
      <c r="BC128">
        <v>16.899999999999999</v>
      </c>
      <c r="BD128">
        <v>16.899999999999999</v>
      </c>
      <c r="BG128">
        <v>12.5</v>
      </c>
    </row>
    <row r="129" spans="1:65" hidden="1">
      <c r="A129" t="s">
        <v>1268</v>
      </c>
      <c r="B129" t="s">
        <v>1563</v>
      </c>
      <c r="C129" t="s">
        <v>1776</v>
      </c>
      <c r="D129" t="s">
        <v>1777</v>
      </c>
      <c r="BB129">
        <v>28</v>
      </c>
      <c r="BL129">
        <v>17.3</v>
      </c>
    </row>
    <row r="130" spans="1:65" hidden="1">
      <c r="A130" t="s">
        <v>1564</v>
      </c>
      <c r="B130" t="s">
        <v>1565</v>
      </c>
      <c r="C130" t="s">
        <v>1776</v>
      </c>
      <c r="D130" t="s">
        <v>1777</v>
      </c>
    </row>
    <row r="131" spans="1:65" hidden="1">
      <c r="A131" t="s">
        <v>1566</v>
      </c>
      <c r="B131" t="s">
        <v>1567</v>
      </c>
      <c r="C131" t="s">
        <v>1776</v>
      </c>
      <c r="D131" t="s">
        <v>1777</v>
      </c>
    </row>
    <row r="132" spans="1:65" hidden="1">
      <c r="A132" t="s">
        <v>1165</v>
      </c>
      <c r="B132" t="s">
        <v>1568</v>
      </c>
      <c r="C132" t="s">
        <v>1776</v>
      </c>
      <c r="D132" t="s">
        <v>1777</v>
      </c>
    </row>
    <row r="133" spans="1:65" hidden="1">
      <c r="A133" t="s">
        <v>1569</v>
      </c>
      <c r="B133" t="s">
        <v>1570</v>
      </c>
      <c r="C133" t="s">
        <v>1776</v>
      </c>
      <c r="D133" t="s">
        <v>1777</v>
      </c>
    </row>
    <row r="134" spans="1:65" hidden="1">
      <c r="A134" t="s">
        <v>1571</v>
      </c>
      <c r="B134" t="s">
        <v>1572</v>
      </c>
      <c r="C134" t="s">
        <v>1776</v>
      </c>
      <c r="D134" t="s">
        <v>1777</v>
      </c>
      <c r="AS134">
        <v>39.5</v>
      </c>
      <c r="AX134">
        <v>27.3</v>
      </c>
      <c r="BE134">
        <v>19.899999999999999</v>
      </c>
      <c r="BJ134">
        <v>14.3</v>
      </c>
    </row>
    <row r="135" spans="1:65" hidden="1">
      <c r="A135" t="s">
        <v>1166</v>
      </c>
      <c r="B135" t="s">
        <v>1573</v>
      </c>
      <c r="C135" t="s">
        <v>1776</v>
      </c>
      <c r="D135" t="s">
        <v>1777</v>
      </c>
    </row>
    <row r="136" spans="1:65" hidden="1">
      <c r="A136" t="s">
        <v>1139</v>
      </c>
      <c r="B136" t="s">
        <v>1574</v>
      </c>
      <c r="C136" t="s">
        <v>1776</v>
      </c>
      <c r="D136" t="s">
        <v>1777</v>
      </c>
      <c r="AE136">
        <v>32.799999999999997</v>
      </c>
      <c r="AZ136">
        <v>35.700000000000003</v>
      </c>
      <c r="BF136">
        <v>31.1</v>
      </c>
      <c r="BM136">
        <v>33.4</v>
      </c>
    </row>
    <row r="137" spans="1:65" hidden="1">
      <c r="A137" t="s">
        <v>1151</v>
      </c>
      <c r="B137" t="s">
        <v>1575</v>
      </c>
      <c r="C137" t="s">
        <v>1776</v>
      </c>
      <c r="D137" t="s">
        <v>1777</v>
      </c>
      <c r="AZ137">
        <v>27</v>
      </c>
      <c r="BG137">
        <v>40.200000000000003</v>
      </c>
    </row>
    <row r="138" spans="1:65" hidden="1">
      <c r="A138" t="s">
        <v>1576</v>
      </c>
      <c r="B138" t="s">
        <v>1577</v>
      </c>
      <c r="C138" t="s">
        <v>1776</v>
      </c>
      <c r="D138" t="s">
        <v>1777</v>
      </c>
      <c r="BE138">
        <v>17</v>
      </c>
    </row>
    <row r="139" spans="1:65" hidden="1">
      <c r="A139" t="s">
        <v>1578</v>
      </c>
      <c r="B139" t="s">
        <v>1579</v>
      </c>
      <c r="C139" t="s">
        <v>1776</v>
      </c>
      <c r="D139" t="s">
        <v>1777</v>
      </c>
    </row>
    <row r="140" spans="1:65" hidden="1">
      <c r="A140" t="s">
        <v>1580</v>
      </c>
      <c r="B140" t="s">
        <v>1581</v>
      </c>
      <c r="C140" t="s">
        <v>1776</v>
      </c>
      <c r="D140" t="s">
        <v>1777</v>
      </c>
      <c r="AS140">
        <v>25.669831802455104</v>
      </c>
      <c r="BC140">
        <v>22.854628994876588</v>
      </c>
      <c r="BJ140">
        <v>21.971698335452484</v>
      </c>
    </row>
    <row r="141" spans="1:65" hidden="1">
      <c r="A141" t="s">
        <v>1582</v>
      </c>
      <c r="B141" t="s">
        <v>1583</v>
      </c>
      <c r="C141" t="s">
        <v>1776</v>
      </c>
      <c r="D141" t="s">
        <v>1777</v>
      </c>
      <c r="BC141">
        <v>24.522398247718971</v>
      </c>
      <c r="BJ141">
        <v>23.491469738023458</v>
      </c>
    </row>
    <row r="142" spans="1:65" hidden="1">
      <c r="A142" t="s">
        <v>1584</v>
      </c>
      <c r="B142" t="s">
        <v>1585</v>
      </c>
      <c r="C142" t="s">
        <v>1776</v>
      </c>
      <c r="D142" t="s">
        <v>1777</v>
      </c>
    </row>
    <row r="143" spans="1:65" hidden="1">
      <c r="A143" t="s">
        <v>1191</v>
      </c>
      <c r="B143" t="s">
        <v>1586</v>
      </c>
      <c r="C143" t="s">
        <v>1776</v>
      </c>
      <c r="D143" t="s">
        <v>1777</v>
      </c>
      <c r="AF143">
        <v>12.3</v>
      </c>
      <c r="AS143">
        <v>18.2</v>
      </c>
      <c r="AZ143">
        <v>7.3</v>
      </c>
      <c r="BI143">
        <v>7.5</v>
      </c>
    </row>
    <row r="144" spans="1:65" hidden="1">
      <c r="A144" t="s">
        <v>1587</v>
      </c>
      <c r="B144" t="s">
        <v>1588</v>
      </c>
      <c r="C144" t="s">
        <v>1776</v>
      </c>
      <c r="D144" t="s">
        <v>1777</v>
      </c>
      <c r="AS144">
        <v>18.589601081369111</v>
      </c>
      <c r="BC144">
        <v>17.401009568341138</v>
      </c>
      <c r="BJ144">
        <v>14.634757238263417</v>
      </c>
    </row>
    <row r="145" spans="1:65" hidden="1">
      <c r="A145" t="s">
        <v>1589</v>
      </c>
      <c r="B145" t="s">
        <v>1590</v>
      </c>
      <c r="C145" t="s">
        <v>1776</v>
      </c>
      <c r="D145" t="s">
        <v>1777</v>
      </c>
      <c r="AS145">
        <v>12.867391699616109</v>
      </c>
    </row>
    <row r="146" spans="1:65" hidden="1">
      <c r="A146" t="s">
        <v>1130</v>
      </c>
      <c r="B146" t="s">
        <v>1591</v>
      </c>
      <c r="C146" t="s">
        <v>1776</v>
      </c>
      <c r="D146" t="s">
        <v>1777</v>
      </c>
      <c r="AW146">
        <v>31</v>
      </c>
      <c r="AX146">
        <v>31</v>
      </c>
      <c r="BB146">
        <v>23.3</v>
      </c>
      <c r="BC146">
        <v>23.3</v>
      </c>
      <c r="BG146">
        <v>18.399999999999999</v>
      </c>
      <c r="BK146">
        <v>16</v>
      </c>
    </row>
    <row r="147" spans="1:65" hidden="1">
      <c r="A147" t="s">
        <v>1592</v>
      </c>
      <c r="B147" t="s">
        <v>1593</v>
      </c>
      <c r="C147" t="s">
        <v>1776</v>
      </c>
      <c r="D147" t="s">
        <v>1777</v>
      </c>
      <c r="AS147">
        <v>3.5003053384659086</v>
      </c>
    </row>
    <row r="148" spans="1:65" hidden="1">
      <c r="A148" t="s">
        <v>1296</v>
      </c>
      <c r="B148" t="s">
        <v>1594</v>
      </c>
      <c r="C148" t="s">
        <v>1776</v>
      </c>
      <c r="D148" t="s">
        <v>1777</v>
      </c>
      <c r="AN148">
        <v>18</v>
      </c>
    </row>
    <row r="149" spans="1:65" hidden="1">
      <c r="A149" t="s">
        <v>1318</v>
      </c>
      <c r="B149" t="s">
        <v>1595</v>
      </c>
      <c r="C149" t="s">
        <v>1776</v>
      </c>
      <c r="D149" t="s">
        <v>1777</v>
      </c>
    </row>
    <row r="150" spans="1:65" hidden="1">
      <c r="A150" t="s">
        <v>1295</v>
      </c>
      <c r="B150" t="s">
        <v>1596</v>
      </c>
      <c r="C150" t="s">
        <v>1776</v>
      </c>
      <c r="D150" t="s">
        <v>1777</v>
      </c>
      <c r="AN150">
        <v>16.8</v>
      </c>
    </row>
    <row r="151" spans="1:65" hidden="1">
      <c r="A151" t="s">
        <v>1597</v>
      </c>
      <c r="B151" t="s">
        <v>1598</v>
      </c>
      <c r="C151" t="s">
        <v>1776</v>
      </c>
      <c r="D151" t="s">
        <v>1777</v>
      </c>
    </row>
    <row r="152" spans="1:65" hidden="1">
      <c r="A152" t="s">
        <v>1599</v>
      </c>
      <c r="B152" t="s">
        <v>1600</v>
      </c>
      <c r="C152" t="s">
        <v>1776</v>
      </c>
      <c r="D152" t="s">
        <v>1777</v>
      </c>
    </row>
    <row r="153" spans="1:65" hidden="1">
      <c r="A153" t="s">
        <v>1152</v>
      </c>
      <c r="B153" t="s">
        <v>1601</v>
      </c>
      <c r="C153" t="s">
        <v>1776</v>
      </c>
      <c r="D153" t="s">
        <v>1777</v>
      </c>
      <c r="AF153">
        <v>22.1</v>
      </c>
      <c r="AK153">
        <v>23.5</v>
      </c>
      <c r="AN153">
        <v>16.100000000000001</v>
      </c>
      <c r="AW153">
        <v>11.9</v>
      </c>
      <c r="BD153">
        <v>10.9</v>
      </c>
      <c r="BK153">
        <v>11.3</v>
      </c>
    </row>
    <row r="154" spans="1:65" hidden="1">
      <c r="A154" t="s">
        <v>1602</v>
      </c>
      <c r="B154" t="s">
        <v>1603</v>
      </c>
      <c r="C154" t="s">
        <v>1776</v>
      </c>
      <c r="D154" t="s">
        <v>1777</v>
      </c>
    </row>
    <row r="155" spans="1:65" hidden="1">
      <c r="A155" t="s">
        <v>1604</v>
      </c>
      <c r="B155" t="s">
        <v>1605</v>
      </c>
      <c r="C155" t="s">
        <v>1776</v>
      </c>
      <c r="D155" t="s">
        <v>1777</v>
      </c>
      <c r="AP155">
        <v>6.7</v>
      </c>
      <c r="AX155">
        <v>11.4</v>
      </c>
      <c r="BE155">
        <v>9.5</v>
      </c>
      <c r="BM155">
        <v>21.2</v>
      </c>
    </row>
    <row r="156" spans="1:65" hidden="1">
      <c r="A156" t="s">
        <v>1114</v>
      </c>
      <c r="B156" t="s">
        <v>1606</v>
      </c>
      <c r="C156" t="s">
        <v>1776</v>
      </c>
      <c r="D156" t="s">
        <v>1777</v>
      </c>
      <c r="AK156">
        <v>32.299999999999997</v>
      </c>
      <c r="AP156">
        <v>27.7</v>
      </c>
      <c r="AW156">
        <v>24.5</v>
      </c>
      <c r="BB156">
        <v>19</v>
      </c>
      <c r="BJ156">
        <v>16.399999999999999</v>
      </c>
      <c r="BK156">
        <v>18.399999999999999</v>
      </c>
    </row>
    <row r="157" spans="1:65" hidden="1">
      <c r="A157" t="s">
        <v>1188</v>
      </c>
      <c r="B157" t="s">
        <v>1607</v>
      </c>
      <c r="C157" t="s">
        <v>1776</v>
      </c>
      <c r="D157" t="s">
        <v>1777</v>
      </c>
      <c r="BB157">
        <v>28.6</v>
      </c>
      <c r="BJ157">
        <v>31.4</v>
      </c>
    </row>
    <row r="158" spans="1:65" hidden="1">
      <c r="A158" t="s">
        <v>1608</v>
      </c>
      <c r="B158" t="s">
        <v>1609</v>
      </c>
      <c r="C158" t="s">
        <v>1776</v>
      </c>
      <c r="D158" t="s">
        <v>1777</v>
      </c>
      <c r="BC158">
        <v>10.095325690306105</v>
      </c>
    </row>
    <row r="159" spans="1:65" hidden="1">
      <c r="A159" t="s">
        <v>1239</v>
      </c>
      <c r="B159" t="s">
        <v>1610</v>
      </c>
      <c r="C159" t="s">
        <v>1776</v>
      </c>
      <c r="D159" t="s">
        <v>1777</v>
      </c>
      <c r="AF159">
        <v>24.1</v>
      </c>
      <c r="AN159">
        <v>16.100000000000001</v>
      </c>
      <c r="AP159">
        <v>12.1</v>
      </c>
      <c r="AV159">
        <v>9.9</v>
      </c>
      <c r="AY159">
        <v>12</v>
      </c>
      <c r="BB159">
        <v>9.8000000000000007</v>
      </c>
      <c r="BG159">
        <v>11.4</v>
      </c>
      <c r="BH159">
        <v>13</v>
      </c>
    </row>
    <row r="160" spans="1:65" hidden="1">
      <c r="A160" t="s">
        <v>1611</v>
      </c>
      <c r="B160" t="s">
        <v>1612</v>
      </c>
      <c r="C160" t="s">
        <v>1776</v>
      </c>
      <c r="D160" t="s">
        <v>1777</v>
      </c>
      <c r="AZ160">
        <v>8.1</v>
      </c>
    </row>
    <row r="161" spans="1:64" hidden="1">
      <c r="A161" t="s">
        <v>1613</v>
      </c>
      <c r="B161" t="s">
        <v>1614</v>
      </c>
      <c r="C161" t="s">
        <v>1776</v>
      </c>
      <c r="D161" t="s">
        <v>1777</v>
      </c>
      <c r="AS161">
        <v>12.056826965091568</v>
      </c>
    </row>
    <row r="162" spans="1:64" hidden="1">
      <c r="A162" t="s">
        <v>1308</v>
      </c>
      <c r="B162" t="s">
        <v>1615</v>
      </c>
      <c r="C162" t="s">
        <v>1776</v>
      </c>
      <c r="D162" t="s">
        <v>1777</v>
      </c>
      <c r="BD162">
        <v>17.2</v>
      </c>
      <c r="BL162">
        <v>10.3</v>
      </c>
    </row>
    <row r="163" spans="1:64" hidden="1">
      <c r="A163" t="s">
        <v>1140</v>
      </c>
      <c r="B163" t="s">
        <v>1616</v>
      </c>
      <c r="C163" t="s">
        <v>1776</v>
      </c>
      <c r="D163" t="s">
        <v>1777</v>
      </c>
      <c r="AF163">
        <v>22.9</v>
      </c>
      <c r="AO163">
        <v>27.5</v>
      </c>
      <c r="AT163">
        <v>29.6</v>
      </c>
      <c r="AY163">
        <v>27.6</v>
      </c>
      <c r="BF163">
        <v>26</v>
      </c>
      <c r="BH163">
        <v>30.7</v>
      </c>
      <c r="BK163">
        <v>23.9</v>
      </c>
    </row>
    <row r="164" spans="1:64" hidden="1">
      <c r="A164" t="s">
        <v>1306</v>
      </c>
      <c r="B164" t="s">
        <v>1617</v>
      </c>
      <c r="C164" t="s">
        <v>1776</v>
      </c>
      <c r="D164" t="s">
        <v>1777</v>
      </c>
    </row>
    <row r="165" spans="1:64" hidden="1">
      <c r="A165" t="s">
        <v>1208</v>
      </c>
      <c r="B165" t="s">
        <v>1618</v>
      </c>
      <c r="C165" t="s">
        <v>1776</v>
      </c>
      <c r="D165" t="s">
        <v>1777</v>
      </c>
      <c r="AJ165">
        <v>20.6</v>
      </c>
      <c r="AP165">
        <v>19.100000000000001</v>
      </c>
      <c r="AT165">
        <v>19.100000000000001</v>
      </c>
      <c r="BI165">
        <v>16.2</v>
      </c>
    </row>
    <row r="166" spans="1:64" hidden="1">
      <c r="A166" t="s">
        <v>1619</v>
      </c>
      <c r="B166" t="s">
        <v>1620</v>
      </c>
      <c r="C166" t="s">
        <v>1776</v>
      </c>
      <c r="D166" t="s">
        <v>1777</v>
      </c>
      <c r="BC166">
        <v>9.6862514613038471</v>
      </c>
    </row>
    <row r="167" spans="1:64" hidden="1">
      <c r="A167" t="s">
        <v>1307</v>
      </c>
      <c r="B167" t="s">
        <v>1621</v>
      </c>
      <c r="C167" t="s">
        <v>1776</v>
      </c>
      <c r="D167" t="s">
        <v>1777</v>
      </c>
      <c r="BF167">
        <v>21.8</v>
      </c>
      <c r="BK167">
        <v>21</v>
      </c>
    </row>
    <row r="168" spans="1:64" hidden="1">
      <c r="A168" t="s">
        <v>1200</v>
      </c>
      <c r="B168" t="s">
        <v>1622</v>
      </c>
      <c r="C168" t="s">
        <v>1776</v>
      </c>
      <c r="D168" t="s">
        <v>1777</v>
      </c>
      <c r="AQ168">
        <v>9.9</v>
      </c>
      <c r="AV168">
        <v>4.5999999999999996</v>
      </c>
      <c r="BA168">
        <v>14.4</v>
      </c>
      <c r="BC168">
        <v>22.3</v>
      </c>
      <c r="BF168">
        <v>16</v>
      </c>
      <c r="BK168">
        <v>22.8</v>
      </c>
    </row>
    <row r="169" spans="1:64" hidden="1">
      <c r="A169" t="s">
        <v>1623</v>
      </c>
      <c r="B169" t="s">
        <v>1624</v>
      </c>
      <c r="C169" t="s">
        <v>1776</v>
      </c>
      <c r="D169" t="s">
        <v>1777</v>
      </c>
    </row>
    <row r="170" spans="1:64" hidden="1">
      <c r="A170" t="s">
        <v>613</v>
      </c>
      <c r="B170" t="s">
        <v>1625</v>
      </c>
      <c r="C170" t="s">
        <v>1776</v>
      </c>
      <c r="D170" t="s">
        <v>1777</v>
      </c>
      <c r="AP170">
        <v>24.9</v>
      </c>
      <c r="AV170">
        <v>21.4</v>
      </c>
      <c r="AW170">
        <v>18.899999999999999</v>
      </c>
      <c r="BD170">
        <v>23.9</v>
      </c>
      <c r="BH170">
        <v>23.1</v>
      </c>
    </row>
    <row r="171" spans="1:64" hidden="1">
      <c r="A171" t="s">
        <v>1141</v>
      </c>
      <c r="B171" t="s">
        <v>1626</v>
      </c>
      <c r="C171" t="s">
        <v>1776</v>
      </c>
      <c r="D171" t="s">
        <v>1777</v>
      </c>
      <c r="AT171">
        <v>32.1</v>
      </c>
      <c r="AZ171">
        <v>24.6</v>
      </c>
      <c r="BD171">
        <v>31.1</v>
      </c>
      <c r="BH171">
        <v>33.6</v>
      </c>
    </row>
    <row r="172" spans="1:64" hidden="1">
      <c r="A172" t="s">
        <v>1115</v>
      </c>
      <c r="B172" t="s">
        <v>1627</v>
      </c>
      <c r="C172" t="s">
        <v>1776</v>
      </c>
      <c r="D172" t="s">
        <v>1777</v>
      </c>
      <c r="AJ172">
        <v>6.4</v>
      </c>
      <c r="AU172">
        <v>3.5</v>
      </c>
      <c r="BG172">
        <v>12.5</v>
      </c>
    </row>
    <row r="173" spans="1:64" hidden="1">
      <c r="A173" t="s">
        <v>896</v>
      </c>
      <c r="B173" t="s">
        <v>1628</v>
      </c>
      <c r="C173" t="s">
        <v>1776</v>
      </c>
      <c r="D173" t="s">
        <v>1777</v>
      </c>
      <c r="AK173">
        <v>36.5</v>
      </c>
      <c r="AS173">
        <v>29.9</v>
      </c>
      <c r="AW173">
        <v>30.3</v>
      </c>
      <c r="AX173">
        <v>30.3</v>
      </c>
      <c r="BC173">
        <v>26.2</v>
      </c>
      <c r="BG173">
        <v>19.399999999999999</v>
      </c>
      <c r="BI173">
        <v>18.7</v>
      </c>
    </row>
    <row r="174" spans="1:64" hidden="1">
      <c r="A174" t="s">
        <v>1207</v>
      </c>
      <c r="B174" t="s">
        <v>1629</v>
      </c>
      <c r="C174" t="s">
        <v>1776</v>
      </c>
      <c r="D174" t="s">
        <v>1777</v>
      </c>
    </row>
    <row r="175" spans="1:64" hidden="1">
      <c r="A175" t="s">
        <v>1630</v>
      </c>
      <c r="B175" t="s">
        <v>1631</v>
      </c>
      <c r="C175" t="s">
        <v>1776</v>
      </c>
      <c r="D175" t="s">
        <v>1777</v>
      </c>
      <c r="AI175">
        <v>6</v>
      </c>
      <c r="AS175">
        <v>6.3</v>
      </c>
      <c r="BC175">
        <v>8</v>
      </c>
      <c r="BJ175">
        <v>7.2</v>
      </c>
    </row>
    <row r="176" spans="1:64" hidden="1">
      <c r="A176" t="s">
        <v>615</v>
      </c>
      <c r="B176" t="s">
        <v>1632</v>
      </c>
      <c r="C176" t="s">
        <v>1776</v>
      </c>
      <c r="D176" t="s">
        <v>1777</v>
      </c>
      <c r="AK176">
        <v>21.8</v>
      </c>
      <c r="AS176">
        <v>23.9</v>
      </c>
      <c r="AZ176">
        <v>20.7</v>
      </c>
      <c r="BF176">
        <v>17.5</v>
      </c>
    </row>
    <row r="177" spans="1:64" hidden="1">
      <c r="A177" t="s">
        <v>1262</v>
      </c>
      <c r="B177" t="s">
        <v>1633</v>
      </c>
      <c r="C177" t="s">
        <v>1776</v>
      </c>
      <c r="D177" t="s">
        <v>1777</v>
      </c>
    </row>
    <row r="178" spans="1:64" hidden="1">
      <c r="A178" t="s">
        <v>1142</v>
      </c>
      <c r="B178" t="s">
        <v>1634</v>
      </c>
      <c r="C178" t="s">
        <v>1776</v>
      </c>
      <c r="D178" t="s">
        <v>1777</v>
      </c>
      <c r="AK178">
        <v>18.7</v>
      </c>
      <c r="AQ178">
        <v>17.7</v>
      </c>
      <c r="AY178">
        <v>16.100000000000001</v>
      </c>
      <c r="BE178">
        <v>16</v>
      </c>
      <c r="BI178">
        <v>23.9</v>
      </c>
      <c r="BJ178">
        <v>22.1864159763985</v>
      </c>
      <c r="BK178">
        <v>15</v>
      </c>
    </row>
    <row r="179" spans="1:64" hidden="1">
      <c r="A179" t="s">
        <v>1143</v>
      </c>
      <c r="B179" t="s">
        <v>1635</v>
      </c>
      <c r="C179" t="s">
        <v>1776</v>
      </c>
      <c r="D179" t="s">
        <v>1777</v>
      </c>
      <c r="AI179">
        <v>21.5</v>
      </c>
      <c r="AR179">
        <v>20</v>
      </c>
      <c r="AV179">
        <v>17.5</v>
      </c>
      <c r="BA179">
        <v>20.2</v>
      </c>
      <c r="BD179">
        <v>19.399999999999999</v>
      </c>
      <c r="BF179">
        <v>16.100000000000001</v>
      </c>
      <c r="BI179">
        <v>28.9</v>
      </c>
      <c r="BJ179">
        <v>27.6</v>
      </c>
      <c r="BK179">
        <v>18.899999999999999</v>
      </c>
    </row>
    <row r="180" spans="1:64" hidden="1">
      <c r="A180" t="s">
        <v>1240</v>
      </c>
      <c r="B180" t="s">
        <v>1636</v>
      </c>
      <c r="C180" t="s">
        <v>1776</v>
      </c>
      <c r="D180" t="s">
        <v>1777</v>
      </c>
      <c r="AL180">
        <v>23.9</v>
      </c>
      <c r="AQ180">
        <v>17.899999999999999</v>
      </c>
      <c r="AT180">
        <v>14.6</v>
      </c>
      <c r="AZ180">
        <v>10.7</v>
      </c>
      <c r="BE180">
        <v>5.8</v>
      </c>
    </row>
    <row r="181" spans="1:64" hidden="1">
      <c r="A181" t="s">
        <v>1319</v>
      </c>
      <c r="B181" t="s">
        <v>1637</v>
      </c>
      <c r="C181" t="s">
        <v>1776</v>
      </c>
      <c r="D181" t="s">
        <v>1777</v>
      </c>
    </row>
    <row r="182" spans="1:64" hidden="1">
      <c r="A182" t="s">
        <v>1297</v>
      </c>
      <c r="B182" t="s">
        <v>1638</v>
      </c>
      <c r="C182" t="s">
        <v>1776</v>
      </c>
      <c r="D182" t="s">
        <v>1777</v>
      </c>
    </row>
    <row r="183" spans="1:64" hidden="1">
      <c r="A183" t="s">
        <v>1189</v>
      </c>
      <c r="B183" t="s">
        <v>1639</v>
      </c>
      <c r="C183" t="s">
        <v>1776</v>
      </c>
      <c r="D183" t="s">
        <v>1777</v>
      </c>
      <c r="AK183">
        <v>27.7</v>
      </c>
      <c r="AO183">
        <v>32.4</v>
      </c>
      <c r="AT183">
        <v>27.8</v>
      </c>
      <c r="AY183">
        <v>24.7</v>
      </c>
      <c r="BD183">
        <v>27.5</v>
      </c>
      <c r="BG183">
        <v>25.3</v>
      </c>
      <c r="BI183">
        <v>23.7</v>
      </c>
      <c r="BJ183">
        <v>23.7</v>
      </c>
      <c r="BL183">
        <v>24.715611858834901</v>
      </c>
    </row>
    <row r="184" spans="1:64" hidden="1">
      <c r="A184" t="s">
        <v>1640</v>
      </c>
      <c r="B184" t="s">
        <v>1641</v>
      </c>
      <c r="C184" t="s">
        <v>1776</v>
      </c>
      <c r="D184" t="s">
        <v>1777</v>
      </c>
      <c r="AZ184">
        <v>23.5</v>
      </c>
    </row>
    <row r="185" spans="1:64" hidden="1">
      <c r="A185" t="s">
        <v>1258</v>
      </c>
      <c r="B185" t="s">
        <v>1642</v>
      </c>
      <c r="C185" t="s">
        <v>1776</v>
      </c>
      <c r="D185" t="s">
        <v>1777</v>
      </c>
    </row>
    <row r="186" spans="1:64" hidden="1">
      <c r="A186" t="s">
        <v>1643</v>
      </c>
      <c r="B186" t="s">
        <v>1644</v>
      </c>
      <c r="C186" t="s">
        <v>1776</v>
      </c>
      <c r="D186" t="s">
        <v>1777</v>
      </c>
    </row>
    <row r="187" spans="1:64" hidden="1">
      <c r="A187" t="s">
        <v>1167</v>
      </c>
      <c r="B187" t="s">
        <v>1645</v>
      </c>
      <c r="C187" t="s">
        <v>1776</v>
      </c>
      <c r="D187" t="s">
        <v>1777</v>
      </c>
      <c r="BA187">
        <v>55.9</v>
      </c>
      <c r="BG187">
        <v>17.8</v>
      </c>
    </row>
    <row r="188" spans="1:64" hidden="1">
      <c r="A188" t="s">
        <v>1646</v>
      </c>
      <c r="B188" t="s">
        <v>1647</v>
      </c>
      <c r="C188" t="s">
        <v>1776</v>
      </c>
      <c r="D188" t="s">
        <v>1777</v>
      </c>
    </row>
    <row r="189" spans="1:64" hidden="1">
      <c r="A189" t="s">
        <v>1190</v>
      </c>
      <c r="B189" t="s">
        <v>1648</v>
      </c>
      <c r="C189" t="s">
        <v>1776</v>
      </c>
      <c r="D189" t="s">
        <v>1777</v>
      </c>
      <c r="AJ189">
        <v>30.5</v>
      </c>
      <c r="AP189">
        <v>37.5</v>
      </c>
      <c r="AT189">
        <v>33</v>
      </c>
      <c r="AZ189">
        <v>25.2</v>
      </c>
      <c r="BF189">
        <v>20.100000000000001</v>
      </c>
      <c r="BJ189">
        <v>17.3</v>
      </c>
      <c r="BK189">
        <v>17.3</v>
      </c>
    </row>
    <row r="190" spans="1:64" hidden="1">
      <c r="A190" t="s">
        <v>1241</v>
      </c>
      <c r="B190" t="s">
        <v>1649</v>
      </c>
      <c r="C190" t="s">
        <v>1776</v>
      </c>
      <c r="D190" t="s">
        <v>1777</v>
      </c>
      <c r="AC190">
        <v>16.399999999999999</v>
      </c>
      <c r="AD190">
        <v>16.399999999999999</v>
      </c>
      <c r="BF190">
        <v>16.399999999999999</v>
      </c>
      <c r="BH190">
        <v>24.2</v>
      </c>
    </row>
    <row r="191" spans="1:64" hidden="1">
      <c r="A191" t="s">
        <v>1252</v>
      </c>
      <c r="B191" t="s">
        <v>1650</v>
      </c>
      <c r="C191" t="s">
        <v>1776</v>
      </c>
      <c r="D191" t="s">
        <v>1777</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c r="A192" t="s">
        <v>1209</v>
      </c>
      <c r="B192" t="s">
        <v>1651</v>
      </c>
      <c r="C192" t="s">
        <v>1776</v>
      </c>
      <c r="D192" t="s">
        <v>1777</v>
      </c>
      <c r="AL192">
        <v>30.2</v>
      </c>
      <c r="AQ192">
        <v>24.6</v>
      </c>
      <c r="AV192">
        <v>22.5</v>
      </c>
      <c r="BA192">
        <v>22</v>
      </c>
      <c r="BD192">
        <v>19.3</v>
      </c>
      <c r="BF192">
        <v>17.5</v>
      </c>
      <c r="BJ192">
        <v>16.7</v>
      </c>
    </row>
    <row r="193" spans="1:65" hidden="1">
      <c r="A193" t="s">
        <v>1652</v>
      </c>
      <c r="B193" t="s">
        <v>1653</v>
      </c>
      <c r="C193" t="s">
        <v>1776</v>
      </c>
      <c r="D193" t="s">
        <v>1777</v>
      </c>
    </row>
    <row r="194" spans="1:65" hidden="1">
      <c r="A194" t="s">
        <v>1263</v>
      </c>
      <c r="B194" t="s">
        <v>1654</v>
      </c>
      <c r="C194" t="s">
        <v>1776</v>
      </c>
      <c r="D194" t="s">
        <v>1777</v>
      </c>
      <c r="AY194">
        <v>27.4</v>
      </c>
      <c r="AZ194">
        <v>27.4</v>
      </c>
      <c r="BK194">
        <v>25.9</v>
      </c>
    </row>
    <row r="195" spans="1:65" hidden="1">
      <c r="A195" t="s">
        <v>1282</v>
      </c>
      <c r="B195" t="s">
        <v>1655</v>
      </c>
      <c r="C195" t="s">
        <v>1776</v>
      </c>
      <c r="D195" t="s">
        <v>1777</v>
      </c>
    </row>
    <row r="196" spans="1:65" hidden="1">
      <c r="A196" t="s">
        <v>1656</v>
      </c>
      <c r="B196" t="s">
        <v>1657</v>
      </c>
      <c r="C196" t="s">
        <v>1776</v>
      </c>
      <c r="D196" t="s">
        <v>1777</v>
      </c>
      <c r="BC196">
        <v>23.496303893992032</v>
      </c>
      <c r="BJ196">
        <v>23.033218204161027</v>
      </c>
    </row>
    <row r="197" spans="1:65" hidden="1">
      <c r="A197" t="s">
        <v>1228</v>
      </c>
      <c r="B197" t="s">
        <v>1658</v>
      </c>
      <c r="C197" t="s">
        <v>1776</v>
      </c>
      <c r="D197" t="s">
        <v>1777</v>
      </c>
      <c r="AO197">
        <v>4</v>
      </c>
    </row>
    <row r="198" spans="1:65" hidden="1">
      <c r="A198" t="s">
        <v>1659</v>
      </c>
      <c r="B198" t="s">
        <v>1660</v>
      </c>
      <c r="C198" t="s">
        <v>1776</v>
      </c>
      <c r="D198" t="s">
        <v>1777</v>
      </c>
      <c r="AU198">
        <v>16.7</v>
      </c>
      <c r="AY198">
        <v>15.8</v>
      </c>
      <c r="BC198">
        <v>14.5</v>
      </c>
      <c r="BG198">
        <v>7</v>
      </c>
      <c r="BJ198">
        <v>6.6</v>
      </c>
    </row>
    <row r="199" spans="1:65" hidden="1">
      <c r="A199" t="s">
        <v>1309</v>
      </c>
      <c r="B199" t="s">
        <v>1661</v>
      </c>
      <c r="C199" t="s">
        <v>1776</v>
      </c>
      <c r="D199" t="s">
        <v>1777</v>
      </c>
    </row>
    <row r="200" spans="1:65" hidden="1">
      <c r="A200" t="s">
        <v>1251</v>
      </c>
      <c r="B200" t="s">
        <v>1662</v>
      </c>
      <c r="C200" t="s">
        <v>1776</v>
      </c>
      <c r="D200" t="s">
        <v>1777</v>
      </c>
      <c r="AF200">
        <v>32.9</v>
      </c>
      <c r="AI200">
        <v>17.399999999999999</v>
      </c>
      <c r="AO200">
        <v>19.2</v>
      </c>
      <c r="AQ200">
        <v>17.3</v>
      </c>
      <c r="AW200">
        <v>6.6</v>
      </c>
      <c r="BA200">
        <v>4.7</v>
      </c>
      <c r="BI200">
        <v>12.1</v>
      </c>
    </row>
    <row r="201" spans="1:65" hidden="1">
      <c r="A201" t="s">
        <v>1663</v>
      </c>
      <c r="B201" t="s">
        <v>1664</v>
      </c>
      <c r="C201" t="s">
        <v>1776</v>
      </c>
      <c r="D201" t="s">
        <v>1777</v>
      </c>
      <c r="BC201">
        <v>15.6</v>
      </c>
      <c r="BG201">
        <v>10.9</v>
      </c>
      <c r="BM201">
        <v>12.9</v>
      </c>
    </row>
    <row r="202" spans="1:65" hidden="1">
      <c r="A202" t="s">
        <v>1665</v>
      </c>
      <c r="B202" t="s">
        <v>1666</v>
      </c>
      <c r="C202" t="s">
        <v>1776</v>
      </c>
      <c r="D202" t="s">
        <v>1777</v>
      </c>
    </row>
    <row r="203" spans="1:65" hidden="1">
      <c r="A203" t="s">
        <v>1667</v>
      </c>
      <c r="B203" t="s">
        <v>1668</v>
      </c>
      <c r="C203" t="s">
        <v>1776</v>
      </c>
      <c r="D203" t="s">
        <v>1777</v>
      </c>
    </row>
    <row r="204" spans="1:65" hidden="1">
      <c r="A204" t="s">
        <v>1271</v>
      </c>
      <c r="B204" t="s">
        <v>1669</v>
      </c>
      <c r="C204" t="s">
        <v>1776</v>
      </c>
      <c r="D204" t="s">
        <v>1777</v>
      </c>
    </row>
    <row r="205" spans="1:65" hidden="1">
      <c r="A205" t="s">
        <v>1168</v>
      </c>
      <c r="B205" t="s">
        <v>1670</v>
      </c>
      <c r="C205" t="s">
        <v>1776</v>
      </c>
      <c r="D205" t="s">
        <v>1777</v>
      </c>
      <c r="BE205">
        <v>12.4</v>
      </c>
    </row>
    <row r="206" spans="1:65" hidden="1">
      <c r="A206" t="s">
        <v>1284</v>
      </c>
      <c r="B206" t="s">
        <v>1671</v>
      </c>
      <c r="C206" t="s">
        <v>1776</v>
      </c>
      <c r="D206" t="s">
        <v>1777</v>
      </c>
      <c r="AL206">
        <v>11.4</v>
      </c>
      <c r="AR206">
        <v>5.6</v>
      </c>
      <c r="AW206">
        <v>11.9</v>
      </c>
    </row>
    <row r="207" spans="1:65" hidden="1">
      <c r="A207" t="s">
        <v>1285</v>
      </c>
      <c r="B207" t="s">
        <v>1672</v>
      </c>
      <c r="C207" t="s">
        <v>1776</v>
      </c>
      <c r="D207" t="s">
        <v>1777</v>
      </c>
      <c r="BD207">
        <v>8</v>
      </c>
    </row>
    <row r="208" spans="1:65" hidden="1">
      <c r="A208" t="s">
        <v>617</v>
      </c>
      <c r="B208" t="s">
        <v>1673</v>
      </c>
      <c r="C208" t="s">
        <v>1776</v>
      </c>
      <c r="D208" t="s">
        <v>1777</v>
      </c>
      <c r="AK208">
        <v>38.200000000000003</v>
      </c>
      <c r="AS208">
        <v>36.4</v>
      </c>
      <c r="AX208">
        <v>38.5</v>
      </c>
      <c r="BA208">
        <v>34.4</v>
      </c>
      <c r="BC208">
        <v>20.8</v>
      </c>
      <c r="BD208">
        <v>20.8</v>
      </c>
      <c r="BH208">
        <v>18.899999999999999</v>
      </c>
    </row>
    <row r="209" spans="1:64" hidden="1">
      <c r="A209" t="s">
        <v>1674</v>
      </c>
      <c r="B209" t="s">
        <v>1675</v>
      </c>
      <c r="C209" t="s">
        <v>1776</v>
      </c>
      <c r="D209" t="s">
        <v>1777</v>
      </c>
      <c r="AS209">
        <v>18.141449014154649</v>
      </c>
      <c r="BC209">
        <v>19.851160253330214</v>
      </c>
      <c r="BJ209">
        <v>13.833978702388332</v>
      </c>
    </row>
    <row r="210" spans="1:64" hidden="1">
      <c r="A210" t="s">
        <v>1169</v>
      </c>
      <c r="B210" t="s">
        <v>1676</v>
      </c>
      <c r="C210" t="s">
        <v>1776</v>
      </c>
      <c r="D210" t="s">
        <v>1777</v>
      </c>
    </row>
    <row r="211" spans="1:64" hidden="1">
      <c r="A211" t="s">
        <v>1153</v>
      </c>
      <c r="B211" t="s">
        <v>1677</v>
      </c>
      <c r="C211" t="s">
        <v>1776</v>
      </c>
      <c r="D211" t="s">
        <v>1777</v>
      </c>
      <c r="AI211">
        <v>28.9</v>
      </c>
      <c r="AL211">
        <v>26</v>
      </c>
      <c r="BC211">
        <v>28.9</v>
      </c>
      <c r="BG211">
        <v>26.6</v>
      </c>
    </row>
    <row r="212" spans="1:64" hidden="1">
      <c r="A212" t="s">
        <v>1144</v>
      </c>
      <c r="B212" t="s">
        <v>1678</v>
      </c>
      <c r="C212" t="s">
        <v>1776</v>
      </c>
      <c r="D212" t="s">
        <v>1777</v>
      </c>
      <c r="AE212">
        <v>37.4</v>
      </c>
      <c r="AL212">
        <v>28.8</v>
      </c>
      <c r="AP212">
        <v>35</v>
      </c>
      <c r="AX212">
        <v>32</v>
      </c>
      <c r="BD212">
        <v>30.1</v>
      </c>
      <c r="BF212">
        <v>29.3</v>
      </c>
      <c r="BG212">
        <v>25.1</v>
      </c>
      <c r="BH212">
        <v>25.2</v>
      </c>
      <c r="BI212">
        <v>23.6</v>
      </c>
      <c r="BJ212">
        <v>21.9</v>
      </c>
      <c r="BK212">
        <v>20.6</v>
      </c>
      <c r="BL212">
        <v>21.7</v>
      </c>
    </row>
    <row r="213" spans="1:64" hidden="1">
      <c r="A213" t="s">
        <v>1210</v>
      </c>
      <c r="B213" t="s">
        <v>1679</v>
      </c>
      <c r="C213" t="s">
        <v>1776</v>
      </c>
      <c r="D213" t="s">
        <v>1777</v>
      </c>
    </row>
    <row r="214" spans="1:64" hidden="1">
      <c r="A214" t="s">
        <v>1264</v>
      </c>
      <c r="B214" t="s">
        <v>1680</v>
      </c>
      <c r="C214" t="s">
        <v>1776</v>
      </c>
      <c r="D214" t="s">
        <v>1777</v>
      </c>
      <c r="AZ214">
        <v>11.1</v>
      </c>
      <c r="BH214">
        <v>34.700000000000003</v>
      </c>
    </row>
    <row r="215" spans="1:64" hidden="1">
      <c r="A215" t="s">
        <v>1145</v>
      </c>
      <c r="B215" t="s">
        <v>1681</v>
      </c>
      <c r="C215" t="s">
        <v>1776</v>
      </c>
      <c r="D215" t="s">
        <v>1777</v>
      </c>
      <c r="BA215">
        <v>28.4</v>
      </c>
      <c r="BC215">
        <v>27.4</v>
      </c>
      <c r="BF215">
        <v>25</v>
      </c>
      <c r="BJ215">
        <v>26.3</v>
      </c>
      <c r="BL215">
        <v>24.8</v>
      </c>
    </row>
    <row r="216" spans="1:64" hidden="1">
      <c r="A216" t="s">
        <v>1236</v>
      </c>
      <c r="B216" t="s">
        <v>1682</v>
      </c>
      <c r="C216" t="s">
        <v>1776</v>
      </c>
      <c r="D216" t="s">
        <v>1777</v>
      </c>
      <c r="AG216">
        <v>16.2</v>
      </c>
      <c r="AL216">
        <v>15.8</v>
      </c>
      <c r="AQ216">
        <v>14.2</v>
      </c>
      <c r="AV216">
        <v>8.9</v>
      </c>
      <c r="BA216">
        <v>18.399999999999999</v>
      </c>
      <c r="BG216">
        <v>11.1</v>
      </c>
    </row>
    <row r="217" spans="1:64" hidden="1">
      <c r="A217" t="s">
        <v>1683</v>
      </c>
      <c r="B217" t="s">
        <v>1684</v>
      </c>
      <c r="C217" t="s">
        <v>1776</v>
      </c>
      <c r="D217" t="s">
        <v>1777</v>
      </c>
    </row>
    <row r="218" spans="1:64" hidden="1">
      <c r="A218" t="s">
        <v>1119</v>
      </c>
      <c r="B218" t="s">
        <v>1685</v>
      </c>
      <c r="C218" t="s">
        <v>1776</v>
      </c>
      <c r="D218" t="s">
        <v>1777</v>
      </c>
      <c r="BD218">
        <v>20.2</v>
      </c>
      <c r="BL218">
        <v>36.6</v>
      </c>
    </row>
    <row r="219" spans="1:64" hidden="1">
      <c r="A219" t="s">
        <v>1310</v>
      </c>
      <c r="B219" t="s">
        <v>1686</v>
      </c>
      <c r="C219" t="s">
        <v>1776</v>
      </c>
      <c r="D219" t="s">
        <v>1777</v>
      </c>
      <c r="BC219">
        <v>6.6</v>
      </c>
      <c r="BG219">
        <v>14.9</v>
      </c>
      <c r="BL219">
        <v>8.8000000000000007</v>
      </c>
    </row>
    <row r="220" spans="1:64" hidden="1">
      <c r="A220" t="s">
        <v>1687</v>
      </c>
      <c r="B220" t="s">
        <v>1688</v>
      </c>
      <c r="C220" t="s">
        <v>1776</v>
      </c>
      <c r="D220" t="s">
        <v>1777</v>
      </c>
      <c r="AS220">
        <v>25.587193820020673</v>
      </c>
      <c r="BC220">
        <v>24.273167007508412</v>
      </c>
      <c r="BJ220">
        <v>22.575948707139936</v>
      </c>
    </row>
    <row r="221" spans="1:64" hidden="1">
      <c r="A221" t="s">
        <v>1120</v>
      </c>
      <c r="B221" t="s">
        <v>1689</v>
      </c>
      <c r="C221" t="s">
        <v>1776</v>
      </c>
      <c r="D221" t="s">
        <v>1777</v>
      </c>
      <c r="BC221">
        <v>26.3</v>
      </c>
    </row>
    <row r="222" spans="1:64" hidden="1">
      <c r="A222" t="s">
        <v>1690</v>
      </c>
      <c r="B222" t="s">
        <v>1691</v>
      </c>
      <c r="C222" t="s">
        <v>1776</v>
      </c>
      <c r="D222" t="s">
        <v>1777</v>
      </c>
      <c r="AS222">
        <v>25.587193820020673</v>
      </c>
      <c r="BC222">
        <v>24.27316700750842</v>
      </c>
      <c r="BJ222">
        <v>22.575948707139947</v>
      </c>
    </row>
    <row r="223" spans="1:64" hidden="1">
      <c r="A223" t="s">
        <v>1692</v>
      </c>
      <c r="B223" t="s">
        <v>1693</v>
      </c>
      <c r="C223" t="s">
        <v>1776</v>
      </c>
      <c r="D223" t="s">
        <v>1777</v>
      </c>
    </row>
    <row r="224" spans="1:64" hidden="1">
      <c r="A224" t="s">
        <v>1128</v>
      </c>
      <c r="B224" t="s">
        <v>1694</v>
      </c>
      <c r="C224" t="s">
        <v>1776</v>
      </c>
      <c r="D224" t="s">
        <v>1777</v>
      </c>
      <c r="BB224">
        <v>37.6</v>
      </c>
      <c r="BG224">
        <v>32.700000000000003</v>
      </c>
      <c r="BL224">
        <v>27.1</v>
      </c>
    </row>
    <row r="225" spans="1:64" hidden="1">
      <c r="A225" t="s">
        <v>1253</v>
      </c>
      <c r="B225" t="s">
        <v>1695</v>
      </c>
      <c r="C225" t="s">
        <v>1776</v>
      </c>
      <c r="D225" t="s">
        <v>1777</v>
      </c>
      <c r="BC225">
        <v>16.899999999999999</v>
      </c>
      <c r="BK225">
        <v>28.4</v>
      </c>
    </row>
    <row r="226" spans="1:64" hidden="1">
      <c r="A226" t="s">
        <v>1696</v>
      </c>
      <c r="B226" t="s">
        <v>1697</v>
      </c>
      <c r="C226" t="s">
        <v>1776</v>
      </c>
      <c r="D226" t="s">
        <v>1777</v>
      </c>
    </row>
    <row r="227" spans="1:64" hidden="1">
      <c r="A227" t="s">
        <v>1311</v>
      </c>
      <c r="B227" t="s">
        <v>1698</v>
      </c>
      <c r="C227" t="s">
        <v>1776</v>
      </c>
      <c r="D227" t="s">
        <v>1777</v>
      </c>
      <c r="AN227">
        <v>9.1999999999999993</v>
      </c>
    </row>
    <row r="228" spans="1:64" hidden="1">
      <c r="A228" t="s">
        <v>1298</v>
      </c>
      <c r="B228" t="s">
        <v>1699</v>
      </c>
      <c r="C228" t="s">
        <v>1776</v>
      </c>
      <c r="D228" t="s">
        <v>1777</v>
      </c>
      <c r="BF228">
        <v>6.5</v>
      </c>
      <c r="BJ228">
        <v>8.5</v>
      </c>
    </row>
    <row r="229" spans="1:64" hidden="1">
      <c r="A229" t="s">
        <v>620</v>
      </c>
      <c r="B229" t="s">
        <v>1700</v>
      </c>
      <c r="C229" t="s">
        <v>1776</v>
      </c>
      <c r="D229" t="s">
        <v>1777</v>
      </c>
      <c r="AZ229">
        <v>24.7</v>
      </c>
      <c r="BC229">
        <v>13</v>
      </c>
      <c r="BG229">
        <v>15.2</v>
      </c>
    </row>
    <row r="230" spans="1:64" hidden="1">
      <c r="A230" t="s">
        <v>1701</v>
      </c>
      <c r="B230" t="s">
        <v>1702</v>
      </c>
      <c r="C230" t="s">
        <v>1776</v>
      </c>
      <c r="D230" t="s">
        <v>1777</v>
      </c>
    </row>
    <row r="231" spans="1:64" hidden="1">
      <c r="A231" t="s">
        <v>1118</v>
      </c>
      <c r="B231" t="s">
        <v>1703</v>
      </c>
      <c r="C231" t="s">
        <v>1776</v>
      </c>
      <c r="D231" t="s">
        <v>1777</v>
      </c>
    </row>
    <row r="232" spans="1:64" hidden="1">
      <c r="A232" t="s">
        <v>1171</v>
      </c>
      <c r="B232" t="s">
        <v>1704</v>
      </c>
      <c r="C232" t="s">
        <v>1776</v>
      </c>
      <c r="D232" t="s">
        <v>1777</v>
      </c>
      <c r="BB232">
        <v>16.399999999999999</v>
      </c>
      <c r="BC232">
        <v>16.399999999999999</v>
      </c>
    </row>
    <row r="233" spans="1:64" hidden="1">
      <c r="A233" t="s">
        <v>1705</v>
      </c>
      <c r="B233" t="s">
        <v>1706</v>
      </c>
      <c r="C233" t="s">
        <v>1776</v>
      </c>
      <c r="D233" t="s">
        <v>1777</v>
      </c>
    </row>
    <row r="234" spans="1:64" hidden="1">
      <c r="A234" t="s">
        <v>1124</v>
      </c>
      <c r="B234" t="s">
        <v>1707</v>
      </c>
      <c r="C234" t="s">
        <v>1776</v>
      </c>
      <c r="D234" t="s">
        <v>1777</v>
      </c>
      <c r="AP234">
        <v>17.399999999999999</v>
      </c>
      <c r="AW234">
        <v>20.6</v>
      </c>
      <c r="BC234">
        <v>28.3</v>
      </c>
      <c r="BH234">
        <v>22.9</v>
      </c>
      <c r="BL234">
        <v>30.2</v>
      </c>
    </row>
    <row r="235" spans="1:64" hidden="1">
      <c r="A235" t="s">
        <v>1708</v>
      </c>
      <c r="B235" t="s">
        <v>1709</v>
      </c>
      <c r="C235" t="s">
        <v>1776</v>
      </c>
      <c r="D235" t="s">
        <v>1777</v>
      </c>
      <c r="AI235">
        <v>5.5430541004073612</v>
      </c>
      <c r="AS235">
        <v>4.4956026625920913</v>
      </c>
    </row>
    <row r="236" spans="1:64" hidden="1">
      <c r="A236" t="s">
        <v>1710</v>
      </c>
      <c r="B236" t="s">
        <v>1711</v>
      </c>
      <c r="C236" t="s">
        <v>1776</v>
      </c>
      <c r="D236" t="s">
        <v>1777</v>
      </c>
      <c r="BC236">
        <v>8.6003922174420158</v>
      </c>
    </row>
    <row r="237" spans="1:64" hidden="1">
      <c r="A237" t="s">
        <v>1146</v>
      </c>
      <c r="B237" t="s">
        <v>1712</v>
      </c>
      <c r="C237" t="s">
        <v>1776</v>
      </c>
      <c r="D237" t="s">
        <v>1777</v>
      </c>
      <c r="AG237">
        <v>40.1</v>
      </c>
      <c r="AQ237">
        <v>35</v>
      </c>
      <c r="BC237">
        <v>37.200000000000003</v>
      </c>
      <c r="BG237">
        <v>33.6</v>
      </c>
      <c r="BJ237">
        <v>34</v>
      </c>
    </row>
    <row r="238" spans="1:64" hidden="1">
      <c r="A238" t="s">
        <v>1211</v>
      </c>
      <c r="B238" t="s">
        <v>1713</v>
      </c>
      <c r="C238" t="s">
        <v>1776</v>
      </c>
      <c r="D238" t="s">
        <v>1777</v>
      </c>
      <c r="AF238">
        <v>11.1</v>
      </c>
      <c r="BE238">
        <v>6.9</v>
      </c>
      <c r="BI238">
        <v>6.2</v>
      </c>
      <c r="BL238">
        <v>8</v>
      </c>
    </row>
    <row r="239" spans="1:64" hidden="1">
      <c r="A239" t="s">
        <v>1179</v>
      </c>
      <c r="B239" t="s">
        <v>1714</v>
      </c>
      <c r="C239" t="s">
        <v>1776</v>
      </c>
      <c r="D239" t="s">
        <v>1777</v>
      </c>
      <c r="BE239">
        <v>22.9</v>
      </c>
      <c r="BJ239">
        <v>22.7</v>
      </c>
    </row>
    <row r="240" spans="1:64" hidden="1">
      <c r="A240" t="s">
        <v>1180</v>
      </c>
      <c r="B240" t="s">
        <v>1715</v>
      </c>
      <c r="C240" t="s">
        <v>1776</v>
      </c>
      <c r="D240" t="s">
        <v>1777</v>
      </c>
      <c r="AS240">
        <v>13.1</v>
      </c>
      <c r="BH240">
        <v>12.1</v>
      </c>
      <c r="BI240">
        <v>12.1</v>
      </c>
      <c r="BL240">
        <v>9.6999999999999993</v>
      </c>
    </row>
    <row r="241" spans="1:64" hidden="1">
      <c r="A241" t="s">
        <v>1716</v>
      </c>
      <c r="B241" t="s">
        <v>1717</v>
      </c>
      <c r="C241" t="s">
        <v>1776</v>
      </c>
      <c r="D241" t="s">
        <v>1777</v>
      </c>
    </row>
    <row r="242" spans="1:64" hidden="1">
      <c r="A242" t="s">
        <v>1212</v>
      </c>
      <c r="B242" t="s">
        <v>1718</v>
      </c>
      <c r="C242" t="s">
        <v>1776</v>
      </c>
      <c r="D242" t="s">
        <v>1777</v>
      </c>
      <c r="AJ242">
        <v>18.3</v>
      </c>
      <c r="AM242">
        <v>13.3</v>
      </c>
      <c r="AP242">
        <v>17.399999999999999</v>
      </c>
      <c r="BC242">
        <v>31.5</v>
      </c>
      <c r="BI242">
        <v>25.3</v>
      </c>
    </row>
    <row r="243" spans="1:64" hidden="1">
      <c r="A243" t="s">
        <v>1719</v>
      </c>
      <c r="B243" t="s">
        <v>1720</v>
      </c>
      <c r="C243" t="s">
        <v>1776</v>
      </c>
      <c r="D243" t="s">
        <v>1777</v>
      </c>
      <c r="BC243">
        <v>9.6191050253589978</v>
      </c>
    </row>
    <row r="244" spans="1:64" hidden="1">
      <c r="A244" t="s">
        <v>1273</v>
      </c>
      <c r="B244" t="s">
        <v>1721</v>
      </c>
      <c r="C244" t="s">
        <v>1776</v>
      </c>
      <c r="D244" t="s">
        <v>1777</v>
      </c>
      <c r="BE244">
        <v>25.2</v>
      </c>
    </row>
    <row r="245" spans="1:64" hidden="1">
      <c r="A245" t="s">
        <v>1722</v>
      </c>
      <c r="B245" t="s">
        <v>1723</v>
      </c>
      <c r="C245" t="s">
        <v>1776</v>
      </c>
      <c r="D245" t="s">
        <v>1777</v>
      </c>
      <c r="AS245">
        <v>18.141449014154649</v>
      </c>
      <c r="BC245">
        <v>19.851160253330214</v>
      </c>
      <c r="BJ245">
        <v>13.833978702388332</v>
      </c>
    </row>
    <row r="246" spans="1:64" hidden="1">
      <c r="A246" t="s">
        <v>1724</v>
      </c>
      <c r="B246" t="s">
        <v>1725</v>
      </c>
      <c r="C246" t="s">
        <v>1776</v>
      </c>
      <c r="D246" t="s">
        <v>1777</v>
      </c>
      <c r="AS246">
        <v>25.587193820020673</v>
      </c>
      <c r="BC246">
        <v>24.273167007508412</v>
      </c>
      <c r="BJ246">
        <v>22.575948707139943</v>
      </c>
    </row>
    <row r="247" spans="1:64" hidden="1">
      <c r="A247" t="s">
        <v>1231</v>
      </c>
      <c r="B247" t="s">
        <v>1726</v>
      </c>
      <c r="C247" t="s">
        <v>1776</v>
      </c>
      <c r="D247" t="s">
        <v>1777</v>
      </c>
      <c r="AF247">
        <v>16.100000000000001</v>
      </c>
      <c r="AY247">
        <v>26.7</v>
      </c>
      <c r="BD247">
        <v>24.3</v>
      </c>
    </row>
    <row r="248" spans="1:64" hidden="1">
      <c r="A248" t="s">
        <v>1154</v>
      </c>
      <c r="B248" t="s">
        <v>1727</v>
      </c>
      <c r="C248" t="s">
        <v>1776</v>
      </c>
      <c r="D248" t="s">
        <v>1777</v>
      </c>
      <c r="AT248">
        <v>12.1</v>
      </c>
      <c r="BE248">
        <v>7</v>
      </c>
      <c r="BK248">
        <v>19.899999999999999</v>
      </c>
    </row>
    <row r="249" spans="1:64" hidden="1">
      <c r="A249" t="s">
        <v>1172</v>
      </c>
      <c r="B249" t="s">
        <v>1728</v>
      </c>
      <c r="C249" t="s">
        <v>1776</v>
      </c>
      <c r="D249" t="s">
        <v>1777</v>
      </c>
      <c r="AL249">
        <v>14.6</v>
      </c>
      <c r="AQ249">
        <v>14</v>
      </c>
      <c r="AV249">
        <v>6.5</v>
      </c>
      <c r="AW249">
        <v>9.5</v>
      </c>
      <c r="BA249">
        <v>8.6</v>
      </c>
      <c r="BF249">
        <v>5.9</v>
      </c>
      <c r="BG249">
        <v>5.9</v>
      </c>
      <c r="BK249">
        <v>11.6</v>
      </c>
    </row>
    <row r="250" spans="1:64" hidden="1">
      <c r="A250" t="s">
        <v>1729</v>
      </c>
      <c r="B250" t="s">
        <v>1730</v>
      </c>
      <c r="C250" t="s">
        <v>1776</v>
      </c>
      <c r="D250" t="s">
        <v>1777</v>
      </c>
      <c r="AZ250">
        <v>24.2</v>
      </c>
    </row>
    <row r="251" spans="1:64" hidden="1">
      <c r="A251" t="s">
        <v>1731</v>
      </c>
      <c r="B251" t="s">
        <v>1732</v>
      </c>
      <c r="C251" t="s">
        <v>1776</v>
      </c>
      <c r="D251" t="s">
        <v>1777</v>
      </c>
      <c r="AK251">
        <v>27.8</v>
      </c>
      <c r="AM251">
        <v>27.3</v>
      </c>
      <c r="AO251">
        <v>26</v>
      </c>
      <c r="AR251">
        <v>22.3</v>
      </c>
      <c r="AX251">
        <v>24.3</v>
      </c>
      <c r="BC251">
        <v>25.3</v>
      </c>
      <c r="BI251">
        <v>22.1</v>
      </c>
    </row>
    <row r="252" spans="1:64" hidden="1">
      <c r="A252" t="s">
        <v>621</v>
      </c>
      <c r="B252" t="s">
        <v>1733</v>
      </c>
      <c r="C252" t="s">
        <v>1776</v>
      </c>
      <c r="D252" t="s">
        <v>1777</v>
      </c>
      <c r="AN252">
        <v>30</v>
      </c>
      <c r="AT252">
        <v>35</v>
      </c>
      <c r="AY252">
        <v>38</v>
      </c>
      <c r="BD252">
        <v>34.299999999999997</v>
      </c>
      <c r="BG252">
        <v>34.700000000000003</v>
      </c>
      <c r="BH252">
        <v>31.8</v>
      </c>
      <c r="BI252">
        <v>28.4</v>
      </c>
      <c r="BJ252">
        <v>29.350857363697301</v>
      </c>
      <c r="BK252">
        <v>26</v>
      </c>
    </row>
    <row r="253" spans="1:64" hidden="1">
      <c r="A253" t="s">
        <v>1287</v>
      </c>
      <c r="B253" t="s">
        <v>1734</v>
      </c>
      <c r="C253" t="s">
        <v>1776</v>
      </c>
      <c r="D253" t="s">
        <v>1777</v>
      </c>
      <c r="AR253">
        <v>17.5</v>
      </c>
      <c r="AZ253">
        <v>10.1</v>
      </c>
      <c r="BE253">
        <v>4.9000000000000004</v>
      </c>
    </row>
    <row r="254" spans="1:64" hidden="1">
      <c r="A254" t="s">
        <v>1735</v>
      </c>
      <c r="B254" t="s">
        <v>1736</v>
      </c>
      <c r="C254" t="s">
        <v>1776</v>
      </c>
      <c r="D254" t="s">
        <v>1777</v>
      </c>
      <c r="AS254">
        <v>4.3933023543936276</v>
      </c>
    </row>
    <row r="255" spans="1:64" hidden="1">
      <c r="A255" t="s">
        <v>1254</v>
      </c>
      <c r="B255" t="s">
        <v>1737</v>
      </c>
      <c r="C255" t="s">
        <v>1776</v>
      </c>
      <c r="D255" t="s">
        <v>1777</v>
      </c>
    </row>
    <row r="256" spans="1:64" hidden="1">
      <c r="A256" t="s">
        <v>1738</v>
      </c>
      <c r="B256" t="s">
        <v>1739</v>
      </c>
      <c r="C256" t="s">
        <v>1776</v>
      </c>
      <c r="D256" t="s">
        <v>1777</v>
      </c>
      <c r="AG256">
        <v>4</v>
      </c>
      <c r="AI256">
        <v>6</v>
      </c>
      <c r="AU256">
        <v>6.3</v>
      </c>
      <c r="AZ256">
        <v>5.8</v>
      </c>
      <c r="BA256">
        <v>5.8</v>
      </c>
      <c r="BC256">
        <v>8</v>
      </c>
      <c r="BG256">
        <v>9</v>
      </c>
      <c r="BH256">
        <v>9</v>
      </c>
      <c r="BL256">
        <v>7.2</v>
      </c>
    </row>
    <row r="257" spans="1:63" hidden="1">
      <c r="A257" t="s">
        <v>1181</v>
      </c>
      <c r="B257" t="s">
        <v>1740</v>
      </c>
      <c r="C257" t="s">
        <v>1776</v>
      </c>
      <c r="D257" t="s">
        <v>1777</v>
      </c>
      <c r="AO257">
        <v>13.7</v>
      </c>
    </row>
    <row r="258" spans="1:63" hidden="1">
      <c r="A258" t="s">
        <v>1741</v>
      </c>
      <c r="B258" t="s">
        <v>1742</v>
      </c>
      <c r="C258" t="s">
        <v>1776</v>
      </c>
      <c r="D258" t="s">
        <v>1777</v>
      </c>
    </row>
    <row r="259" spans="1:63" hidden="1">
      <c r="A259" t="s">
        <v>1743</v>
      </c>
      <c r="B259" t="s">
        <v>1744</v>
      </c>
      <c r="C259" t="s">
        <v>1776</v>
      </c>
      <c r="D259" t="s">
        <v>1777</v>
      </c>
      <c r="AQ259">
        <v>18.899999999999999</v>
      </c>
    </row>
    <row r="260" spans="1:63" hidden="1">
      <c r="A260" t="s">
        <v>1745</v>
      </c>
      <c r="B260" t="s">
        <v>1746</v>
      </c>
      <c r="C260" t="s">
        <v>1776</v>
      </c>
      <c r="D260" t="s">
        <v>1777</v>
      </c>
    </row>
    <row r="261" spans="1:63" hidden="1">
      <c r="A261" t="s">
        <v>1747</v>
      </c>
      <c r="B261" t="s">
        <v>1748</v>
      </c>
      <c r="C261" t="s">
        <v>1776</v>
      </c>
      <c r="D261" t="s">
        <v>1777</v>
      </c>
    </row>
    <row r="262" spans="1:63" hidden="1">
      <c r="A262" t="s">
        <v>1749</v>
      </c>
      <c r="B262" t="s">
        <v>1750</v>
      </c>
      <c r="C262" t="s">
        <v>1776</v>
      </c>
      <c r="D262" t="s">
        <v>1777</v>
      </c>
      <c r="AP262">
        <v>8.4</v>
      </c>
      <c r="AU262">
        <v>6.6</v>
      </c>
      <c r="BD262">
        <v>4.3</v>
      </c>
      <c r="BG262">
        <v>6.1</v>
      </c>
    </row>
    <row r="263" spans="1:63" hidden="1">
      <c r="A263" t="s">
        <v>1265</v>
      </c>
      <c r="B263" t="s">
        <v>1751</v>
      </c>
      <c r="C263" t="s">
        <v>1776</v>
      </c>
      <c r="D263" t="s">
        <v>1777</v>
      </c>
      <c r="BF263">
        <v>24.2</v>
      </c>
    </row>
    <row r="264" spans="1:63" hidden="1">
      <c r="A264" t="s">
        <v>1061</v>
      </c>
      <c r="B264" t="s">
        <v>1752</v>
      </c>
      <c r="C264" t="s">
        <v>1776</v>
      </c>
      <c r="D264" t="s">
        <v>1777</v>
      </c>
    </row>
    <row r="265" spans="1:63" hidden="1">
      <c r="A265" t="s">
        <v>1272</v>
      </c>
      <c r="B265" t="s">
        <v>1753</v>
      </c>
      <c r="C265" t="s">
        <v>1776</v>
      </c>
      <c r="D265" t="s">
        <v>1777</v>
      </c>
      <c r="BB265">
        <v>47.7</v>
      </c>
      <c r="BG265">
        <v>34.799999999999997</v>
      </c>
    </row>
    <row r="266" spans="1:63" hidden="1">
      <c r="A266" t="s">
        <v>1754</v>
      </c>
      <c r="B266" t="s">
        <v>1755</v>
      </c>
      <c r="C266" t="s">
        <v>1776</v>
      </c>
      <c r="D266" t="s">
        <v>1777</v>
      </c>
    </row>
    <row r="267" spans="1:63" hidden="1">
      <c r="A267" t="s">
        <v>1756</v>
      </c>
      <c r="B267" t="s">
        <v>1757</v>
      </c>
      <c r="C267" t="s">
        <v>1776</v>
      </c>
      <c r="D267" t="s">
        <v>1777</v>
      </c>
      <c r="AK267">
        <v>38.1</v>
      </c>
      <c r="AP267">
        <v>40</v>
      </c>
      <c r="AY267">
        <v>23.6</v>
      </c>
      <c r="BF267">
        <v>28.7</v>
      </c>
    </row>
    <row r="268" spans="1:63" hidden="1">
      <c r="A268" t="s">
        <v>619</v>
      </c>
      <c r="B268" t="s">
        <v>1758</v>
      </c>
      <c r="C268" t="s">
        <v>1776</v>
      </c>
      <c r="D268" t="s">
        <v>1777</v>
      </c>
      <c r="AQ268">
        <v>16.5</v>
      </c>
      <c r="AV268">
        <v>13.8</v>
      </c>
      <c r="AW268">
        <v>13.8</v>
      </c>
      <c r="BI268">
        <v>14.9</v>
      </c>
    </row>
    <row r="269" spans="1:63" hidden="1">
      <c r="A269" t="s">
        <v>623</v>
      </c>
      <c r="B269" t="s">
        <v>1759</v>
      </c>
      <c r="C269" t="s">
        <v>1776</v>
      </c>
      <c r="D269" t="s">
        <v>1777</v>
      </c>
      <c r="AK269">
        <v>30</v>
      </c>
      <c r="AO269">
        <v>25.2</v>
      </c>
      <c r="AP269">
        <v>25.2</v>
      </c>
      <c r="AU269">
        <v>27.5</v>
      </c>
      <c r="AZ269">
        <v>26.6</v>
      </c>
      <c r="BG269">
        <v>21.1</v>
      </c>
      <c r="BK269">
        <v>19.7</v>
      </c>
    </row>
    <row r="270" spans="1:63" hidden="1">
      <c r="A270" t="s">
        <v>624</v>
      </c>
      <c r="B270" t="s">
        <v>1760</v>
      </c>
      <c r="C270" t="s">
        <v>1776</v>
      </c>
      <c r="D270" t="s">
        <v>1777</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sheetPr>
    <tabColor theme="9" tint="0.59999389629810485"/>
  </sheetPr>
  <dimension ref="A1:BM296"/>
  <sheetViews>
    <sheetView topLeftCell="AY248" workbookViewId="0">
      <selection activeCell="BM272" sqref="BM272"/>
    </sheetView>
  </sheetViews>
  <sheetFormatPr defaultRowHeight="14.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1778</v>
      </c>
      <c r="D5" t="s">
        <v>1779</v>
      </c>
    </row>
    <row r="6" spans="1:65">
      <c r="A6" t="s">
        <v>1398</v>
      </c>
      <c r="B6" t="s">
        <v>1399</v>
      </c>
      <c r="C6" t="s">
        <v>1778</v>
      </c>
      <c r="D6" t="s">
        <v>1779</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c r="A7" t="s">
        <v>1183</v>
      </c>
      <c r="B7" t="s">
        <v>1400</v>
      </c>
      <c r="C7" t="s">
        <v>1778</v>
      </c>
      <c r="D7" t="s">
        <v>1779</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c r="A8" t="s">
        <v>1401</v>
      </c>
      <c r="B8" t="s">
        <v>1402</v>
      </c>
      <c r="C8" t="s">
        <v>1778</v>
      </c>
      <c r="D8" t="s">
        <v>1779</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c r="A9" t="s">
        <v>1122</v>
      </c>
      <c r="B9" t="s">
        <v>1403</v>
      </c>
      <c r="C9" t="s">
        <v>1778</v>
      </c>
      <c r="D9" t="s">
        <v>1779</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c r="A10" t="s">
        <v>1301</v>
      </c>
      <c r="B10" t="s">
        <v>1404</v>
      </c>
      <c r="C10" t="s">
        <v>1778</v>
      </c>
      <c r="D10" t="s">
        <v>1779</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c r="A11" t="s">
        <v>1405</v>
      </c>
      <c r="B11" t="s">
        <v>1406</v>
      </c>
      <c r="C11" t="s">
        <v>1778</v>
      </c>
      <c r="D11" t="s">
        <v>1779</v>
      </c>
    </row>
    <row r="12" spans="1:65">
      <c r="A12" t="s">
        <v>1407</v>
      </c>
      <c r="B12" t="s">
        <v>1408</v>
      </c>
      <c r="C12" t="s">
        <v>1778</v>
      </c>
      <c r="D12" t="s">
        <v>1779</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c r="A13" t="s">
        <v>1173</v>
      </c>
      <c r="B13" t="s">
        <v>1409</v>
      </c>
      <c r="C13" t="s">
        <v>1778</v>
      </c>
      <c r="D13" t="s">
        <v>1779</v>
      </c>
    </row>
    <row r="14" spans="1:65">
      <c r="A14" t="s">
        <v>1243</v>
      </c>
      <c r="B14" t="s">
        <v>1410</v>
      </c>
      <c r="C14" t="s">
        <v>1778</v>
      </c>
      <c r="D14" t="s">
        <v>1779</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c r="A15" t="s">
        <v>1157</v>
      </c>
      <c r="B15" t="s">
        <v>1411</v>
      </c>
      <c r="C15" t="s">
        <v>1778</v>
      </c>
      <c r="D15" t="s">
        <v>1779</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c r="A16" t="s">
        <v>1412</v>
      </c>
      <c r="B16" t="s">
        <v>1413</v>
      </c>
      <c r="C16" t="s">
        <v>1778</v>
      </c>
      <c r="D16" t="s">
        <v>1779</v>
      </c>
    </row>
    <row r="17" spans="1:64">
      <c r="A17" t="s">
        <v>1216</v>
      </c>
      <c r="B17" t="s">
        <v>1414</v>
      </c>
      <c r="C17" t="s">
        <v>1778</v>
      </c>
      <c r="D17" t="s">
        <v>1779</v>
      </c>
    </row>
    <row r="18" spans="1:64">
      <c r="A18" t="s">
        <v>1257</v>
      </c>
      <c r="B18" t="s">
        <v>1415</v>
      </c>
      <c r="C18" t="s">
        <v>1778</v>
      </c>
      <c r="D18" t="s">
        <v>1779</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c r="A19" t="s">
        <v>1314</v>
      </c>
      <c r="B19" t="s">
        <v>1416</v>
      </c>
      <c r="C19" t="s">
        <v>1778</v>
      </c>
      <c r="D19" t="s">
        <v>1779</v>
      </c>
    </row>
    <row r="20" spans="1:64">
      <c r="A20" t="s">
        <v>1158</v>
      </c>
      <c r="B20" t="s">
        <v>1417</v>
      </c>
      <c r="C20" t="s">
        <v>1778</v>
      </c>
      <c r="D20" t="s">
        <v>1779</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c r="A21" t="s">
        <v>599</v>
      </c>
      <c r="B21" t="s">
        <v>1418</v>
      </c>
      <c r="C21" t="s">
        <v>1778</v>
      </c>
      <c r="D21" t="s">
        <v>1779</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c r="A22" t="s">
        <v>1315</v>
      </c>
      <c r="B22" t="s">
        <v>1419</v>
      </c>
      <c r="C22" t="s">
        <v>1778</v>
      </c>
      <c r="D22" t="s">
        <v>1779</v>
      </c>
    </row>
    <row r="23" spans="1:64">
      <c r="A23" t="s">
        <v>1132</v>
      </c>
      <c r="B23" t="s">
        <v>1420</v>
      </c>
      <c r="C23" t="s">
        <v>1778</v>
      </c>
      <c r="D23" t="s">
        <v>1779</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c r="A24" t="s">
        <v>1133</v>
      </c>
      <c r="B24" t="s">
        <v>1421</v>
      </c>
      <c r="C24" t="s">
        <v>1778</v>
      </c>
      <c r="D24" t="s">
        <v>1779</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c r="A25" t="s">
        <v>1184</v>
      </c>
      <c r="B25" t="s">
        <v>1422</v>
      </c>
      <c r="C25" t="s">
        <v>1778</v>
      </c>
      <c r="D25" t="s">
        <v>1779</v>
      </c>
    </row>
    <row r="26" spans="1:64">
      <c r="A26" t="s">
        <v>1279</v>
      </c>
      <c r="B26" t="s">
        <v>1423</v>
      </c>
      <c r="C26" t="s">
        <v>1778</v>
      </c>
      <c r="D26" t="s">
        <v>1779</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c r="A27" t="s">
        <v>1159</v>
      </c>
      <c r="B27" t="s">
        <v>1424</v>
      </c>
      <c r="C27" t="s">
        <v>1778</v>
      </c>
      <c r="D27" t="s">
        <v>1779</v>
      </c>
    </row>
    <row r="28" spans="1:64">
      <c r="A28" t="s">
        <v>1425</v>
      </c>
      <c r="B28" t="s">
        <v>1426</v>
      </c>
      <c r="C28" t="s">
        <v>1778</v>
      </c>
      <c r="D28" t="s">
        <v>1779</v>
      </c>
    </row>
    <row r="29" spans="1:64">
      <c r="A29" t="s">
        <v>1302</v>
      </c>
      <c r="B29" t="s">
        <v>1427</v>
      </c>
      <c r="C29" t="s">
        <v>1778</v>
      </c>
      <c r="D29" t="s">
        <v>1779</v>
      </c>
    </row>
    <row r="30" spans="1:64">
      <c r="A30" t="s">
        <v>1278</v>
      </c>
      <c r="B30" t="s">
        <v>1428</v>
      </c>
      <c r="C30" t="s">
        <v>1778</v>
      </c>
      <c r="D30" t="s">
        <v>1779</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c r="A31" t="s">
        <v>1234</v>
      </c>
      <c r="B31" t="s">
        <v>1429</v>
      </c>
      <c r="C31" t="s">
        <v>1778</v>
      </c>
      <c r="D31" t="s">
        <v>1779</v>
      </c>
    </row>
    <row r="32" spans="1:64">
      <c r="A32" t="s">
        <v>1430</v>
      </c>
      <c r="B32" t="s">
        <v>1431</v>
      </c>
      <c r="C32" t="s">
        <v>1778</v>
      </c>
      <c r="D32" t="s">
        <v>1779</v>
      </c>
    </row>
    <row r="33" spans="1:64">
      <c r="A33" t="s">
        <v>1432</v>
      </c>
      <c r="B33" t="s">
        <v>1433</v>
      </c>
      <c r="C33" t="s">
        <v>1778</v>
      </c>
      <c r="D33" t="s">
        <v>1779</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c r="A34" t="s">
        <v>1245</v>
      </c>
      <c r="B34" t="s">
        <v>1434</v>
      </c>
      <c r="C34" t="s">
        <v>1778</v>
      </c>
      <c r="D34" t="s">
        <v>1779</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c r="A35" t="s">
        <v>1219</v>
      </c>
      <c r="B35" t="s">
        <v>1435</v>
      </c>
      <c r="C35" t="s">
        <v>1778</v>
      </c>
      <c r="D35" t="s">
        <v>1779</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c r="A36" t="s">
        <v>1203</v>
      </c>
      <c r="B36" t="s">
        <v>1436</v>
      </c>
      <c r="C36" t="s">
        <v>1778</v>
      </c>
      <c r="D36" t="s">
        <v>1779</v>
      </c>
    </row>
    <row r="37" spans="1:64">
      <c r="A37" t="s">
        <v>1185</v>
      </c>
      <c r="B37" t="s">
        <v>1437</v>
      </c>
      <c r="C37" t="s">
        <v>1778</v>
      </c>
      <c r="D37" t="s">
        <v>1779</v>
      </c>
    </row>
    <row r="38" spans="1:64">
      <c r="A38" t="s">
        <v>597</v>
      </c>
      <c r="B38" t="s">
        <v>1438</v>
      </c>
      <c r="C38" t="s">
        <v>1778</v>
      </c>
      <c r="D38" t="s">
        <v>1779</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c r="A39" t="s">
        <v>601</v>
      </c>
      <c r="B39" t="s">
        <v>1439</v>
      </c>
      <c r="C39" t="s">
        <v>1778</v>
      </c>
      <c r="D39" t="s">
        <v>1779</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c r="A40" t="s">
        <v>1322</v>
      </c>
      <c r="B40" t="s">
        <v>1440</v>
      </c>
      <c r="C40" t="s">
        <v>1778</v>
      </c>
      <c r="D40" t="s">
        <v>1779</v>
      </c>
    </row>
    <row r="41" spans="1:64">
      <c r="A41" t="s">
        <v>1441</v>
      </c>
      <c r="B41" t="s">
        <v>1442</v>
      </c>
      <c r="C41" t="s">
        <v>1778</v>
      </c>
      <c r="D41" t="s">
        <v>1779</v>
      </c>
    </row>
    <row r="42" spans="1:64">
      <c r="A42" t="s">
        <v>1320</v>
      </c>
      <c r="B42" t="s">
        <v>1443</v>
      </c>
      <c r="C42" t="s">
        <v>1778</v>
      </c>
      <c r="D42" t="s">
        <v>1779</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c r="A43" t="s">
        <v>1289</v>
      </c>
      <c r="B43" t="s">
        <v>1444</v>
      </c>
      <c r="C43" t="s">
        <v>1778</v>
      </c>
      <c r="D43" t="s">
        <v>1779</v>
      </c>
    </row>
    <row r="44" spans="1:64">
      <c r="A44" t="s">
        <v>1246</v>
      </c>
      <c r="B44" t="s">
        <v>1445</v>
      </c>
      <c r="C44" t="s">
        <v>1778</v>
      </c>
      <c r="D44" t="s">
        <v>1779</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c r="A45" t="s">
        <v>1194</v>
      </c>
      <c r="B45" t="s">
        <v>1446</v>
      </c>
      <c r="C45" t="s">
        <v>1778</v>
      </c>
      <c r="D45" t="s">
        <v>1779</v>
      </c>
    </row>
    <row r="46" spans="1:64">
      <c r="A46" t="s">
        <v>1447</v>
      </c>
      <c r="B46" t="s">
        <v>1448</v>
      </c>
      <c r="C46" t="s">
        <v>1778</v>
      </c>
      <c r="D46" t="s">
        <v>1779</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c r="A47" t="s">
        <v>1123</v>
      </c>
      <c r="B47" t="s">
        <v>1449</v>
      </c>
      <c r="C47" t="s">
        <v>1778</v>
      </c>
      <c r="D47" t="s">
        <v>1779</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c r="A48" t="s">
        <v>1450</v>
      </c>
      <c r="B48" t="s">
        <v>1451</v>
      </c>
      <c r="C48" t="s">
        <v>1778</v>
      </c>
      <c r="D48" t="s">
        <v>1779</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c r="A49" t="s">
        <v>1452</v>
      </c>
      <c r="B49" t="s">
        <v>1453</v>
      </c>
      <c r="C49" t="s">
        <v>1778</v>
      </c>
      <c r="D49" t="s">
        <v>1779</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c r="A50" t="s">
        <v>1247</v>
      </c>
      <c r="B50" t="s">
        <v>1454</v>
      </c>
      <c r="C50" t="s">
        <v>1778</v>
      </c>
      <c r="D50" t="s">
        <v>1779</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c r="A51" t="s">
        <v>1111</v>
      </c>
      <c r="B51" t="s">
        <v>1455</v>
      </c>
      <c r="C51" t="s">
        <v>1778</v>
      </c>
      <c r="D51" t="s">
        <v>1779</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c r="A52" t="s">
        <v>1134</v>
      </c>
      <c r="B52" t="s">
        <v>1456</v>
      </c>
      <c r="C52" t="s">
        <v>1778</v>
      </c>
      <c r="D52" t="s">
        <v>1779</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c r="A53" t="s">
        <v>1235</v>
      </c>
      <c r="B53" t="s">
        <v>1457</v>
      </c>
      <c r="C53" t="s">
        <v>1778</v>
      </c>
      <c r="D53" t="s">
        <v>1779</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c r="A54" t="s">
        <v>1458</v>
      </c>
      <c r="B54" t="s">
        <v>1459</v>
      </c>
      <c r="C54" t="s">
        <v>1778</v>
      </c>
      <c r="D54" t="s">
        <v>1779</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c r="A55" t="s">
        <v>1220</v>
      </c>
      <c r="B55" t="s">
        <v>1460</v>
      </c>
      <c r="C55" t="s">
        <v>1778</v>
      </c>
      <c r="D55" t="s">
        <v>1779</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c r="A56" t="s">
        <v>1461</v>
      </c>
      <c r="B56" t="s">
        <v>1462</v>
      </c>
      <c r="C56" t="s">
        <v>1778</v>
      </c>
      <c r="D56" t="s">
        <v>1779</v>
      </c>
    </row>
    <row r="57" spans="1:64">
      <c r="A57" t="s">
        <v>1463</v>
      </c>
      <c r="B57" t="s">
        <v>1464</v>
      </c>
      <c r="C57" t="s">
        <v>1778</v>
      </c>
      <c r="D57" t="s">
        <v>1779</v>
      </c>
    </row>
    <row r="58" spans="1:64">
      <c r="A58" t="s">
        <v>1160</v>
      </c>
      <c r="B58" t="s">
        <v>1465</v>
      </c>
      <c r="C58" t="s">
        <v>1778</v>
      </c>
      <c r="D58" t="s">
        <v>1779</v>
      </c>
    </row>
    <row r="59" spans="1:64">
      <c r="A59" t="s">
        <v>1466</v>
      </c>
      <c r="B59" t="s">
        <v>1467</v>
      </c>
      <c r="C59" t="s">
        <v>1778</v>
      </c>
      <c r="D59" t="s">
        <v>1779</v>
      </c>
    </row>
    <row r="60" spans="1:64">
      <c r="A60" t="s">
        <v>1317</v>
      </c>
      <c r="B60" t="s">
        <v>1468</v>
      </c>
      <c r="C60" t="s">
        <v>1778</v>
      </c>
      <c r="D60" t="s">
        <v>1779</v>
      </c>
    </row>
    <row r="61" spans="1:64">
      <c r="A61" t="s">
        <v>1112</v>
      </c>
      <c r="B61" t="s">
        <v>1469</v>
      </c>
      <c r="C61" t="s">
        <v>1778</v>
      </c>
      <c r="D61" t="s">
        <v>1779</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c r="A62" t="s">
        <v>1470</v>
      </c>
      <c r="B62" t="s">
        <v>1471</v>
      </c>
      <c r="C62" t="s">
        <v>1778</v>
      </c>
      <c r="D62" t="s">
        <v>1779</v>
      </c>
    </row>
    <row r="63" spans="1:64">
      <c r="A63" t="s">
        <v>1290</v>
      </c>
      <c r="B63" t="s">
        <v>1472</v>
      </c>
      <c r="C63" t="s">
        <v>1778</v>
      </c>
      <c r="D63" t="s">
        <v>1779</v>
      </c>
    </row>
    <row r="64" spans="1:64">
      <c r="A64" t="s">
        <v>1222</v>
      </c>
      <c r="B64" t="s">
        <v>1473</v>
      </c>
      <c r="C64" t="s">
        <v>1778</v>
      </c>
      <c r="D64" t="s">
        <v>1779</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c r="A65" t="s">
        <v>1149</v>
      </c>
      <c r="B65" t="s">
        <v>1474</v>
      </c>
      <c r="C65" t="s">
        <v>1778</v>
      </c>
      <c r="D65" t="s">
        <v>1779</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c r="A66" t="s">
        <v>1475</v>
      </c>
      <c r="B66" t="s">
        <v>1476</v>
      </c>
      <c r="C66" t="s">
        <v>1778</v>
      </c>
      <c r="D66" t="s">
        <v>1779</v>
      </c>
    </row>
    <row r="67" spans="1:64">
      <c r="A67" t="s">
        <v>1477</v>
      </c>
      <c r="B67" t="s">
        <v>1478</v>
      </c>
      <c r="C67" t="s">
        <v>1778</v>
      </c>
      <c r="D67" t="s">
        <v>1779</v>
      </c>
    </row>
    <row r="68" spans="1:64">
      <c r="A68" t="s">
        <v>1479</v>
      </c>
      <c r="B68" t="s">
        <v>1480</v>
      </c>
      <c r="C68" t="s">
        <v>1778</v>
      </c>
      <c r="D68" t="s">
        <v>1779</v>
      </c>
    </row>
    <row r="69" spans="1:64">
      <c r="A69" t="s">
        <v>1481</v>
      </c>
      <c r="B69" t="s">
        <v>1482</v>
      </c>
      <c r="C69" t="s">
        <v>1778</v>
      </c>
      <c r="D69" t="s">
        <v>1779</v>
      </c>
    </row>
    <row r="70" spans="1:64">
      <c r="A70" t="s">
        <v>1483</v>
      </c>
      <c r="B70" t="s">
        <v>1484</v>
      </c>
      <c r="C70" t="s">
        <v>1778</v>
      </c>
      <c r="D70" t="s">
        <v>1779</v>
      </c>
    </row>
    <row r="71" spans="1:64">
      <c r="A71" t="s">
        <v>1248</v>
      </c>
      <c r="B71" t="s">
        <v>1485</v>
      </c>
      <c r="C71" t="s">
        <v>1778</v>
      </c>
      <c r="D71" t="s">
        <v>1779</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c r="A72" t="s">
        <v>1486</v>
      </c>
      <c r="B72" t="s">
        <v>1487</v>
      </c>
      <c r="C72" t="s">
        <v>1778</v>
      </c>
      <c r="D72" t="s">
        <v>1779</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c r="A73" t="s">
        <v>1488</v>
      </c>
      <c r="B73" t="s">
        <v>1489</v>
      </c>
      <c r="C73" t="s">
        <v>1778</v>
      </c>
      <c r="D73" t="s">
        <v>1779</v>
      </c>
    </row>
    <row r="74" spans="1:64">
      <c r="A74" t="s">
        <v>609</v>
      </c>
      <c r="B74" t="s">
        <v>1490</v>
      </c>
      <c r="C74" t="s">
        <v>1778</v>
      </c>
      <c r="D74" t="s">
        <v>1779</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c r="A75" t="s">
        <v>1312</v>
      </c>
      <c r="B75" t="s">
        <v>1491</v>
      </c>
      <c r="C75" t="s">
        <v>1778</v>
      </c>
      <c r="D75" t="s">
        <v>1779</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c r="A76" t="s">
        <v>1291</v>
      </c>
      <c r="B76" t="s">
        <v>1492</v>
      </c>
      <c r="C76" t="s">
        <v>1778</v>
      </c>
      <c r="D76" t="s">
        <v>1779</v>
      </c>
    </row>
    <row r="77" spans="1:64">
      <c r="A77" t="s">
        <v>611</v>
      </c>
      <c r="B77" t="s">
        <v>950</v>
      </c>
      <c r="C77" t="s">
        <v>1778</v>
      </c>
      <c r="D77" t="s">
        <v>1779</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c r="A78" t="s">
        <v>1493</v>
      </c>
      <c r="B78" t="s">
        <v>1494</v>
      </c>
      <c r="C78" t="s">
        <v>1778</v>
      </c>
      <c r="D78" t="s">
        <v>1779</v>
      </c>
    </row>
    <row r="79" spans="1:64">
      <c r="A79" t="s">
        <v>1495</v>
      </c>
      <c r="B79" t="s">
        <v>1496</v>
      </c>
      <c r="C79" t="s">
        <v>1778</v>
      </c>
      <c r="D79" t="s">
        <v>1779</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c r="A80" t="s">
        <v>1292</v>
      </c>
      <c r="B80" t="s">
        <v>1497</v>
      </c>
      <c r="C80" t="s">
        <v>1778</v>
      </c>
      <c r="D80" t="s">
        <v>1779</v>
      </c>
    </row>
    <row r="81" spans="1:64">
      <c r="A81" t="s">
        <v>1261</v>
      </c>
      <c r="B81" t="s">
        <v>1498</v>
      </c>
      <c r="C81" t="s">
        <v>1778</v>
      </c>
      <c r="D81" t="s">
        <v>1779</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c r="A82" t="s">
        <v>1316</v>
      </c>
      <c r="B82" t="s">
        <v>1499</v>
      </c>
      <c r="C82" t="s">
        <v>1778</v>
      </c>
      <c r="D82" t="s">
        <v>1779</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c r="A83" t="s">
        <v>1500</v>
      </c>
      <c r="B83" t="s">
        <v>1501</v>
      </c>
      <c r="C83" t="s">
        <v>1778</v>
      </c>
      <c r="D83" t="s">
        <v>1779</v>
      </c>
    </row>
    <row r="84" spans="1:64">
      <c r="A84" t="s">
        <v>1502</v>
      </c>
      <c r="B84" t="s">
        <v>1503</v>
      </c>
      <c r="C84" t="s">
        <v>1778</v>
      </c>
      <c r="D84" t="s">
        <v>1779</v>
      </c>
    </row>
    <row r="85" spans="1:64">
      <c r="A85" t="s">
        <v>1127</v>
      </c>
      <c r="B85" t="s">
        <v>1504</v>
      </c>
      <c r="C85" t="s">
        <v>1778</v>
      </c>
      <c r="D85" t="s">
        <v>1779</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c r="A86" t="s">
        <v>1299</v>
      </c>
      <c r="B86" t="s">
        <v>1505</v>
      </c>
      <c r="C86" t="s">
        <v>1778</v>
      </c>
      <c r="D86" t="s">
        <v>1779</v>
      </c>
    </row>
    <row r="87" spans="1:64">
      <c r="A87" t="s">
        <v>1161</v>
      </c>
      <c r="B87" t="s">
        <v>1506</v>
      </c>
      <c r="C87" t="s">
        <v>1778</v>
      </c>
      <c r="D87" t="s">
        <v>1779</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c r="A88" t="s">
        <v>1136</v>
      </c>
      <c r="B88" t="s">
        <v>1507</v>
      </c>
      <c r="C88" t="s">
        <v>1778</v>
      </c>
      <c r="D88" t="s">
        <v>1779</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c r="A89" t="s">
        <v>1508</v>
      </c>
      <c r="B89" t="s">
        <v>1509</v>
      </c>
      <c r="C89" t="s">
        <v>1778</v>
      </c>
      <c r="D89" t="s">
        <v>1779</v>
      </c>
    </row>
    <row r="90" spans="1:64">
      <c r="A90" t="s">
        <v>1137</v>
      </c>
      <c r="B90" t="s">
        <v>1510</v>
      </c>
      <c r="C90" t="s">
        <v>1778</v>
      </c>
      <c r="D90" t="s">
        <v>1779</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c r="A91" t="s">
        <v>1511</v>
      </c>
      <c r="B91" t="s">
        <v>1512</v>
      </c>
      <c r="C91" t="s">
        <v>1778</v>
      </c>
      <c r="D91" t="s">
        <v>1779</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c r="A92" t="s">
        <v>1138</v>
      </c>
      <c r="B92" t="s">
        <v>1513</v>
      </c>
      <c r="C92" t="s">
        <v>1778</v>
      </c>
      <c r="D92" t="s">
        <v>1779</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c r="A93" t="s">
        <v>1126</v>
      </c>
      <c r="B93" t="s">
        <v>1514</v>
      </c>
      <c r="C93" t="s">
        <v>1778</v>
      </c>
      <c r="D93" t="s">
        <v>1779</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c r="A94" t="s">
        <v>1304</v>
      </c>
      <c r="B94" t="s">
        <v>1515</v>
      </c>
      <c r="C94" t="s">
        <v>1778</v>
      </c>
      <c r="D94" t="s">
        <v>1779</v>
      </c>
    </row>
    <row r="95" spans="1:64">
      <c r="A95" t="s">
        <v>1223</v>
      </c>
      <c r="B95" t="s">
        <v>1516</v>
      </c>
      <c r="C95" t="s">
        <v>1778</v>
      </c>
      <c r="D95" t="s">
        <v>1779</v>
      </c>
    </row>
    <row r="96" spans="1:64">
      <c r="A96" t="s">
        <v>1517</v>
      </c>
      <c r="B96" t="s">
        <v>1518</v>
      </c>
      <c r="C96" t="s">
        <v>1778</v>
      </c>
      <c r="D96" t="s">
        <v>1779</v>
      </c>
    </row>
    <row r="97" spans="1:64">
      <c r="A97" t="s">
        <v>1237</v>
      </c>
      <c r="B97" t="s">
        <v>1519</v>
      </c>
      <c r="C97" t="s">
        <v>1778</v>
      </c>
      <c r="D97" t="s">
        <v>1779</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c r="A98" t="s">
        <v>1267</v>
      </c>
      <c r="B98" t="s">
        <v>1520</v>
      </c>
      <c r="C98" t="s">
        <v>1778</v>
      </c>
      <c r="D98" t="s">
        <v>1779</v>
      </c>
    </row>
    <row r="99" spans="1:64">
      <c r="A99" t="s">
        <v>1250</v>
      </c>
      <c r="B99" t="s">
        <v>1521</v>
      </c>
      <c r="C99" t="s">
        <v>1778</v>
      </c>
      <c r="D99" t="s">
        <v>1779</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c r="A100" t="s">
        <v>1522</v>
      </c>
      <c r="B100" t="s">
        <v>1523</v>
      </c>
      <c r="C100" t="s">
        <v>1778</v>
      </c>
      <c r="D100" t="s">
        <v>1779</v>
      </c>
    </row>
    <row r="101" spans="1:64">
      <c r="A101" t="s">
        <v>1524</v>
      </c>
      <c r="B101" t="s">
        <v>1525</v>
      </c>
      <c r="C101" t="s">
        <v>1778</v>
      </c>
      <c r="D101" t="s">
        <v>1779</v>
      </c>
    </row>
    <row r="102" spans="1:64">
      <c r="A102" t="s">
        <v>1238</v>
      </c>
      <c r="B102" t="s">
        <v>1526</v>
      </c>
      <c r="C102" t="s">
        <v>1778</v>
      </c>
      <c r="D102" t="s">
        <v>1779</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c r="A103" t="s">
        <v>1527</v>
      </c>
      <c r="B103" t="s">
        <v>1528</v>
      </c>
      <c r="C103" t="s">
        <v>1778</v>
      </c>
      <c r="D103" t="s">
        <v>1779</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c r="A104" t="s">
        <v>1303</v>
      </c>
      <c r="B104" t="s">
        <v>1529</v>
      </c>
      <c r="C104" t="s">
        <v>1778</v>
      </c>
      <c r="D104" t="s">
        <v>1779</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c r="A105" t="s">
        <v>1225</v>
      </c>
      <c r="B105" t="s">
        <v>1530</v>
      </c>
      <c r="C105" t="s">
        <v>1778</v>
      </c>
      <c r="D105" t="s">
        <v>1779</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c r="A106" t="s">
        <v>1281</v>
      </c>
      <c r="B106" t="s">
        <v>1531</v>
      </c>
      <c r="C106" t="s">
        <v>1778</v>
      </c>
      <c r="D106" t="s">
        <v>1779</v>
      </c>
    </row>
    <row r="107" spans="1:64">
      <c r="A107" t="s">
        <v>1532</v>
      </c>
      <c r="B107" t="s">
        <v>1533</v>
      </c>
      <c r="C107" t="s">
        <v>1778</v>
      </c>
      <c r="D107" t="s">
        <v>1779</v>
      </c>
    </row>
    <row r="108" spans="1:64">
      <c r="A108" t="s">
        <v>1534</v>
      </c>
      <c r="B108" t="s">
        <v>1535</v>
      </c>
      <c r="C108" t="s">
        <v>1778</v>
      </c>
      <c r="D108" t="s">
        <v>1779</v>
      </c>
    </row>
    <row r="109" spans="1:64">
      <c r="A109" t="s">
        <v>1536</v>
      </c>
      <c r="B109" t="s">
        <v>1537</v>
      </c>
      <c r="C109" t="s">
        <v>1778</v>
      </c>
      <c r="D109" t="s">
        <v>1779</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c r="A110" t="s">
        <v>1538</v>
      </c>
      <c r="B110" t="s">
        <v>1539</v>
      </c>
      <c r="C110" t="s">
        <v>1778</v>
      </c>
      <c r="D110" t="s">
        <v>1779</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c r="A111" t="s">
        <v>1205</v>
      </c>
      <c r="B111" t="s">
        <v>1540</v>
      </c>
      <c r="C111" t="s">
        <v>1778</v>
      </c>
      <c r="D111" t="s">
        <v>1779</v>
      </c>
    </row>
    <row r="112" spans="1:64">
      <c r="A112" t="s">
        <v>1541</v>
      </c>
      <c r="B112" t="s">
        <v>1542</v>
      </c>
      <c r="C112" t="s">
        <v>1778</v>
      </c>
      <c r="D112" t="s">
        <v>1779</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c r="A113" t="s">
        <v>1543</v>
      </c>
      <c r="B113" t="s">
        <v>1544</v>
      </c>
      <c r="C113" t="s">
        <v>1778</v>
      </c>
      <c r="D113" t="s">
        <v>1779</v>
      </c>
    </row>
    <row r="114" spans="1:64">
      <c r="A114" t="s">
        <v>1186</v>
      </c>
      <c r="B114" t="s">
        <v>1545</v>
      </c>
      <c r="C114" t="s">
        <v>1778</v>
      </c>
      <c r="D114" t="s">
        <v>1779</v>
      </c>
    </row>
    <row r="115" spans="1:64">
      <c r="A115" t="s">
        <v>1546</v>
      </c>
      <c r="B115" t="s">
        <v>1547</v>
      </c>
      <c r="C115" t="s">
        <v>1778</v>
      </c>
      <c r="D115" t="s">
        <v>1779</v>
      </c>
    </row>
    <row r="116" spans="1:64">
      <c r="A116" t="s">
        <v>1294</v>
      </c>
      <c r="B116" t="s">
        <v>1548</v>
      </c>
      <c r="C116" t="s">
        <v>1778</v>
      </c>
      <c r="D116" t="s">
        <v>1779</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c r="A117" t="s">
        <v>1549</v>
      </c>
      <c r="B117" t="s">
        <v>1550</v>
      </c>
      <c r="C117" t="s">
        <v>1778</v>
      </c>
      <c r="D117" t="s">
        <v>1779</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c r="A118" t="s">
        <v>1162</v>
      </c>
      <c r="B118" t="s">
        <v>1551</v>
      </c>
      <c r="C118" t="s">
        <v>1778</v>
      </c>
      <c r="D118" t="s">
        <v>1779</v>
      </c>
    </row>
    <row r="119" spans="1:64">
      <c r="A119" t="s">
        <v>1293</v>
      </c>
      <c r="B119" t="s">
        <v>1552</v>
      </c>
      <c r="C119" t="s">
        <v>1778</v>
      </c>
      <c r="D119" t="s">
        <v>1779</v>
      </c>
    </row>
    <row r="120" spans="1:64">
      <c r="A120" t="s">
        <v>1163</v>
      </c>
      <c r="B120" t="s">
        <v>1553</v>
      </c>
      <c r="C120" t="s">
        <v>1778</v>
      </c>
      <c r="D120" t="s">
        <v>1779</v>
      </c>
    </row>
    <row r="121" spans="1:64">
      <c r="A121" t="s">
        <v>1305</v>
      </c>
      <c r="B121" t="s">
        <v>1554</v>
      </c>
      <c r="C121" t="s">
        <v>1778</v>
      </c>
      <c r="D121" t="s">
        <v>1779</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c r="A122" t="s">
        <v>1226</v>
      </c>
      <c r="B122" t="s">
        <v>1555</v>
      </c>
      <c r="C122" t="s">
        <v>1778</v>
      </c>
      <c r="D122" t="s">
        <v>1779</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c r="A123" t="s">
        <v>1164</v>
      </c>
      <c r="B123" t="s">
        <v>1556</v>
      </c>
      <c r="C123" t="s">
        <v>1778</v>
      </c>
      <c r="D123" t="s">
        <v>1779</v>
      </c>
    </row>
    <row r="124" spans="1:64">
      <c r="A124" t="s">
        <v>1199</v>
      </c>
      <c r="B124" t="s">
        <v>1557</v>
      </c>
      <c r="C124" t="s">
        <v>1778</v>
      </c>
      <c r="D124" t="s">
        <v>1779</v>
      </c>
    </row>
    <row r="125" spans="1:64">
      <c r="A125" t="s">
        <v>1177</v>
      </c>
      <c r="B125" t="s">
        <v>1558</v>
      </c>
      <c r="C125" t="s">
        <v>1778</v>
      </c>
      <c r="D125" t="s">
        <v>1779</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c r="A126" t="s">
        <v>1113</v>
      </c>
      <c r="B126" t="s">
        <v>1559</v>
      </c>
      <c r="C126" t="s">
        <v>1778</v>
      </c>
      <c r="D126" t="s">
        <v>1779</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c r="A127" t="s">
        <v>1560</v>
      </c>
      <c r="B127" t="s">
        <v>1561</v>
      </c>
      <c r="C127" t="s">
        <v>1778</v>
      </c>
      <c r="D127" t="s">
        <v>1779</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c r="A128" t="s">
        <v>1204</v>
      </c>
      <c r="B128" t="s">
        <v>1562</v>
      </c>
      <c r="C128" t="s">
        <v>1778</v>
      </c>
      <c r="D128" t="s">
        <v>1779</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c r="A129" t="s">
        <v>1268</v>
      </c>
      <c r="B129" t="s">
        <v>1563</v>
      </c>
      <c r="C129" t="s">
        <v>1778</v>
      </c>
      <c r="D129" t="s">
        <v>1779</v>
      </c>
    </row>
    <row r="130" spans="1:64">
      <c r="A130" t="s">
        <v>1564</v>
      </c>
      <c r="B130" t="s">
        <v>1565</v>
      </c>
      <c r="C130" t="s">
        <v>1778</v>
      </c>
      <c r="D130" t="s">
        <v>1779</v>
      </c>
    </row>
    <row r="131" spans="1:64">
      <c r="A131" t="s">
        <v>1566</v>
      </c>
      <c r="B131" t="s">
        <v>1567</v>
      </c>
      <c r="C131" t="s">
        <v>1778</v>
      </c>
      <c r="D131" t="s">
        <v>1779</v>
      </c>
    </row>
    <row r="132" spans="1:64">
      <c r="A132" t="s">
        <v>1165</v>
      </c>
      <c r="B132" t="s">
        <v>1568</v>
      </c>
      <c r="C132" t="s">
        <v>1778</v>
      </c>
      <c r="D132" t="s">
        <v>1779</v>
      </c>
    </row>
    <row r="133" spans="1:64">
      <c r="A133" t="s">
        <v>1569</v>
      </c>
      <c r="B133" t="s">
        <v>1570</v>
      </c>
      <c r="C133" t="s">
        <v>1778</v>
      </c>
      <c r="D133" t="s">
        <v>1779</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c r="A134" t="s">
        <v>1571</v>
      </c>
      <c r="B134" t="s">
        <v>1572</v>
      </c>
      <c r="C134" t="s">
        <v>1778</v>
      </c>
      <c r="D134" t="s">
        <v>1779</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c r="A135" t="s">
        <v>1166</v>
      </c>
      <c r="B135" t="s">
        <v>1573</v>
      </c>
      <c r="C135" t="s">
        <v>1778</v>
      </c>
      <c r="D135" t="s">
        <v>1779</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c r="A136" t="s">
        <v>1139</v>
      </c>
      <c r="B136" t="s">
        <v>1574</v>
      </c>
      <c r="C136" t="s">
        <v>1778</v>
      </c>
      <c r="D136" t="s">
        <v>1779</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c r="A137" t="s">
        <v>1151</v>
      </c>
      <c r="B137" t="s">
        <v>1575</v>
      </c>
      <c r="C137" t="s">
        <v>1778</v>
      </c>
      <c r="D137" t="s">
        <v>1779</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c r="A138" t="s">
        <v>1576</v>
      </c>
      <c r="B138" t="s">
        <v>1577</v>
      </c>
      <c r="C138" t="s">
        <v>1778</v>
      </c>
      <c r="D138" t="s">
        <v>1779</v>
      </c>
    </row>
    <row r="139" spans="1:64">
      <c r="A139" t="s">
        <v>1578</v>
      </c>
      <c r="B139" t="s">
        <v>1579</v>
      </c>
      <c r="C139" t="s">
        <v>1778</v>
      </c>
      <c r="D139" t="s">
        <v>1779</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c r="A140" t="s">
        <v>1580</v>
      </c>
      <c r="B140" t="s">
        <v>1581</v>
      </c>
      <c r="C140" t="s">
        <v>1778</v>
      </c>
      <c r="D140" t="s">
        <v>1779</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c r="A141" t="s">
        <v>1582</v>
      </c>
      <c r="B141" t="s">
        <v>1583</v>
      </c>
      <c r="C141" t="s">
        <v>1778</v>
      </c>
      <c r="D141" t="s">
        <v>1779</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c r="A142" t="s">
        <v>1584</v>
      </c>
      <c r="B142" t="s">
        <v>1585</v>
      </c>
      <c r="C142" t="s">
        <v>1778</v>
      </c>
      <c r="D142" t="s">
        <v>1779</v>
      </c>
    </row>
    <row r="143" spans="1:64">
      <c r="A143" t="s">
        <v>1191</v>
      </c>
      <c r="B143" t="s">
        <v>1586</v>
      </c>
      <c r="C143" t="s">
        <v>1778</v>
      </c>
      <c r="D143" t="s">
        <v>1779</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c r="A144" t="s">
        <v>1587</v>
      </c>
      <c r="B144" t="s">
        <v>1588</v>
      </c>
      <c r="C144" t="s">
        <v>1778</v>
      </c>
      <c r="D144" t="s">
        <v>1779</v>
      </c>
    </row>
    <row r="145" spans="1:64">
      <c r="A145" t="s">
        <v>1589</v>
      </c>
      <c r="B145" t="s">
        <v>1590</v>
      </c>
      <c r="C145" t="s">
        <v>1778</v>
      </c>
      <c r="D145" t="s">
        <v>1779</v>
      </c>
    </row>
    <row r="146" spans="1:64">
      <c r="A146" t="s">
        <v>1130</v>
      </c>
      <c r="B146" t="s">
        <v>1591</v>
      </c>
      <c r="C146" t="s">
        <v>1778</v>
      </c>
      <c r="D146" t="s">
        <v>1779</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c r="A147" t="s">
        <v>1592</v>
      </c>
      <c r="B147" t="s">
        <v>1593</v>
      </c>
      <c r="C147" t="s">
        <v>1778</v>
      </c>
      <c r="D147" t="s">
        <v>1779</v>
      </c>
    </row>
    <row r="148" spans="1:64">
      <c r="A148" t="s">
        <v>1296</v>
      </c>
      <c r="B148" t="s">
        <v>1594</v>
      </c>
      <c r="C148" t="s">
        <v>1778</v>
      </c>
      <c r="D148" t="s">
        <v>1779</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c r="A149" t="s">
        <v>1318</v>
      </c>
      <c r="B149" t="s">
        <v>1595</v>
      </c>
      <c r="C149" t="s">
        <v>1778</v>
      </c>
      <c r="D149" t="s">
        <v>1779</v>
      </c>
    </row>
    <row r="150" spans="1:64">
      <c r="A150" t="s">
        <v>1295</v>
      </c>
      <c r="B150" t="s">
        <v>1596</v>
      </c>
      <c r="C150" t="s">
        <v>1778</v>
      </c>
      <c r="D150" t="s">
        <v>1779</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c r="A151" t="s">
        <v>1597</v>
      </c>
      <c r="B151" t="s">
        <v>1598</v>
      </c>
      <c r="C151" t="s">
        <v>1778</v>
      </c>
      <c r="D151" t="s">
        <v>1779</v>
      </c>
    </row>
    <row r="152" spans="1:64">
      <c r="A152" t="s">
        <v>1599</v>
      </c>
      <c r="B152" t="s">
        <v>1600</v>
      </c>
      <c r="C152" t="s">
        <v>1778</v>
      </c>
      <c r="D152" t="s">
        <v>1779</v>
      </c>
    </row>
    <row r="153" spans="1:64">
      <c r="A153" t="s">
        <v>1152</v>
      </c>
      <c r="B153" t="s">
        <v>1601</v>
      </c>
      <c r="C153" t="s">
        <v>1778</v>
      </c>
      <c r="D153" t="s">
        <v>1779</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c r="A154" t="s">
        <v>1602</v>
      </c>
      <c r="B154" t="s">
        <v>1603</v>
      </c>
      <c r="C154" t="s">
        <v>1778</v>
      </c>
      <c r="D154" t="s">
        <v>1779</v>
      </c>
    </row>
    <row r="155" spans="1:64">
      <c r="A155" t="s">
        <v>1604</v>
      </c>
      <c r="B155" t="s">
        <v>1605</v>
      </c>
      <c r="C155" t="s">
        <v>1778</v>
      </c>
      <c r="D155" t="s">
        <v>1779</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c r="A156" t="s">
        <v>1114</v>
      </c>
      <c r="B156" t="s">
        <v>1606</v>
      </c>
      <c r="C156" t="s">
        <v>1778</v>
      </c>
      <c r="D156" t="s">
        <v>1779</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c r="A157" t="s">
        <v>1188</v>
      </c>
      <c r="B157" t="s">
        <v>1607</v>
      </c>
      <c r="C157" t="s">
        <v>1778</v>
      </c>
      <c r="D157" t="s">
        <v>1779</v>
      </c>
    </row>
    <row r="158" spans="1:64">
      <c r="A158" t="s">
        <v>1608</v>
      </c>
      <c r="B158" t="s">
        <v>1609</v>
      </c>
      <c r="C158" t="s">
        <v>1778</v>
      </c>
      <c r="D158" t="s">
        <v>1779</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c r="A159" t="s">
        <v>1239</v>
      </c>
      <c r="B159" t="s">
        <v>1610</v>
      </c>
      <c r="C159" t="s">
        <v>1778</v>
      </c>
      <c r="D159" t="s">
        <v>1779</v>
      </c>
    </row>
    <row r="160" spans="1:64">
      <c r="A160" t="s">
        <v>1611</v>
      </c>
      <c r="B160" t="s">
        <v>1612</v>
      </c>
      <c r="C160" t="s">
        <v>1778</v>
      </c>
      <c r="D160" t="s">
        <v>1779</v>
      </c>
    </row>
    <row r="161" spans="1:64">
      <c r="A161" t="s">
        <v>1613</v>
      </c>
      <c r="B161" t="s">
        <v>1614</v>
      </c>
      <c r="C161" t="s">
        <v>1778</v>
      </c>
      <c r="D161" t="s">
        <v>1779</v>
      </c>
    </row>
    <row r="162" spans="1:64">
      <c r="A162" t="s">
        <v>1308</v>
      </c>
      <c r="B162" t="s">
        <v>1615</v>
      </c>
      <c r="C162" t="s">
        <v>1778</v>
      </c>
      <c r="D162" t="s">
        <v>1779</v>
      </c>
    </row>
    <row r="163" spans="1:64">
      <c r="A163" t="s">
        <v>1140</v>
      </c>
      <c r="B163" t="s">
        <v>1616</v>
      </c>
      <c r="C163" t="s">
        <v>1778</v>
      </c>
      <c r="D163" t="s">
        <v>1779</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c r="A164" t="s">
        <v>1306</v>
      </c>
      <c r="B164" t="s">
        <v>1617</v>
      </c>
      <c r="C164" t="s">
        <v>1778</v>
      </c>
      <c r="D164" t="s">
        <v>1779</v>
      </c>
    </row>
    <row r="165" spans="1:64">
      <c r="A165" t="s">
        <v>1208</v>
      </c>
      <c r="B165" t="s">
        <v>1618</v>
      </c>
      <c r="C165" t="s">
        <v>1778</v>
      </c>
      <c r="D165" t="s">
        <v>1779</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c r="A166" t="s">
        <v>1619</v>
      </c>
      <c r="B166" t="s">
        <v>1620</v>
      </c>
      <c r="C166" t="s">
        <v>1778</v>
      </c>
      <c r="D166" t="s">
        <v>1779</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c r="A167" t="s">
        <v>1307</v>
      </c>
      <c r="B167" t="s">
        <v>1621</v>
      </c>
      <c r="C167" t="s">
        <v>1778</v>
      </c>
      <c r="D167" t="s">
        <v>1779</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c r="A168" t="s">
        <v>1200</v>
      </c>
      <c r="B168" t="s">
        <v>1622</v>
      </c>
      <c r="C168" t="s">
        <v>1778</v>
      </c>
      <c r="D168" t="s">
        <v>1779</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c r="A169" t="s">
        <v>1623</v>
      </c>
      <c r="B169" t="s">
        <v>1624</v>
      </c>
      <c r="C169" t="s">
        <v>1778</v>
      </c>
      <c r="D169" t="s">
        <v>1779</v>
      </c>
    </row>
    <row r="170" spans="1:64">
      <c r="A170" t="s">
        <v>613</v>
      </c>
      <c r="B170" t="s">
        <v>1625</v>
      </c>
      <c r="C170" t="s">
        <v>1778</v>
      </c>
      <c r="D170" t="s">
        <v>1779</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c r="A171" t="s">
        <v>1141</v>
      </c>
      <c r="B171" t="s">
        <v>1626</v>
      </c>
      <c r="C171" t="s">
        <v>1778</v>
      </c>
      <c r="D171" t="s">
        <v>1779</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c r="A172" t="s">
        <v>1115</v>
      </c>
      <c r="B172" t="s">
        <v>1627</v>
      </c>
      <c r="C172" t="s">
        <v>1778</v>
      </c>
      <c r="D172" t="s">
        <v>1779</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c r="A173" t="s">
        <v>896</v>
      </c>
      <c r="B173" t="s">
        <v>1628</v>
      </c>
      <c r="C173" t="s">
        <v>1778</v>
      </c>
      <c r="D173" t="s">
        <v>1779</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c r="A174" t="s">
        <v>1207</v>
      </c>
      <c r="B174" t="s">
        <v>1629</v>
      </c>
      <c r="C174" t="s">
        <v>1778</v>
      </c>
      <c r="D174" t="s">
        <v>1779</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c r="A175" t="s">
        <v>1630</v>
      </c>
      <c r="B175" t="s">
        <v>1631</v>
      </c>
      <c r="C175" t="s">
        <v>1778</v>
      </c>
      <c r="D175" t="s">
        <v>1779</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c r="A176" t="s">
        <v>615</v>
      </c>
      <c r="B176" t="s">
        <v>1632</v>
      </c>
      <c r="C176" t="s">
        <v>1778</v>
      </c>
      <c r="D176" t="s">
        <v>1779</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c r="A177" t="s">
        <v>1262</v>
      </c>
      <c r="B177" t="s">
        <v>1633</v>
      </c>
      <c r="C177" t="s">
        <v>1778</v>
      </c>
      <c r="D177" t="s">
        <v>1779</v>
      </c>
    </row>
    <row r="178" spans="1:64">
      <c r="A178" t="s">
        <v>1142</v>
      </c>
      <c r="B178" t="s">
        <v>1634</v>
      </c>
      <c r="C178" t="s">
        <v>1778</v>
      </c>
      <c r="D178" t="s">
        <v>1779</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c r="A179" t="s">
        <v>1143</v>
      </c>
      <c r="B179" t="s">
        <v>1635</v>
      </c>
      <c r="C179" t="s">
        <v>1778</v>
      </c>
      <c r="D179" t="s">
        <v>1779</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c r="A180" t="s">
        <v>1240</v>
      </c>
      <c r="B180" t="s">
        <v>1636</v>
      </c>
      <c r="C180" t="s">
        <v>1778</v>
      </c>
      <c r="D180" t="s">
        <v>1779</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c r="A181" t="s">
        <v>1319</v>
      </c>
      <c r="B181" t="s">
        <v>1637</v>
      </c>
      <c r="C181" t="s">
        <v>1778</v>
      </c>
      <c r="D181" t="s">
        <v>1779</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c r="A182" t="s">
        <v>1297</v>
      </c>
      <c r="B182" t="s">
        <v>1638</v>
      </c>
      <c r="C182" t="s">
        <v>1778</v>
      </c>
      <c r="D182" t="s">
        <v>1779</v>
      </c>
    </row>
    <row r="183" spans="1:64">
      <c r="A183" t="s">
        <v>1189</v>
      </c>
      <c r="B183" t="s">
        <v>1639</v>
      </c>
      <c r="C183" t="s">
        <v>1778</v>
      </c>
      <c r="D183" t="s">
        <v>1779</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c r="A184" t="s">
        <v>1640</v>
      </c>
      <c r="B184" t="s">
        <v>1641</v>
      </c>
      <c r="C184" t="s">
        <v>1778</v>
      </c>
      <c r="D184" t="s">
        <v>1779</v>
      </c>
    </row>
    <row r="185" spans="1:64">
      <c r="A185" t="s">
        <v>1258</v>
      </c>
      <c r="B185" t="s">
        <v>1642</v>
      </c>
      <c r="C185" t="s">
        <v>1778</v>
      </c>
      <c r="D185" t="s">
        <v>1779</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c r="A186" t="s">
        <v>1643</v>
      </c>
      <c r="B186" t="s">
        <v>1644</v>
      </c>
      <c r="C186" t="s">
        <v>1778</v>
      </c>
      <c r="D186" t="s">
        <v>1779</v>
      </c>
    </row>
    <row r="187" spans="1:64">
      <c r="A187" t="s">
        <v>1167</v>
      </c>
      <c r="B187" t="s">
        <v>1645</v>
      </c>
      <c r="C187" t="s">
        <v>1778</v>
      </c>
      <c r="D187" t="s">
        <v>1779</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c r="A188" t="s">
        <v>1646</v>
      </c>
      <c r="B188" t="s">
        <v>1647</v>
      </c>
      <c r="C188" t="s">
        <v>1778</v>
      </c>
      <c r="D188" t="s">
        <v>1779</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c r="A189" t="s">
        <v>1190</v>
      </c>
      <c r="B189" t="s">
        <v>1648</v>
      </c>
      <c r="C189" t="s">
        <v>1778</v>
      </c>
      <c r="D189" t="s">
        <v>1779</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c r="A190" t="s">
        <v>1241</v>
      </c>
      <c r="B190" t="s">
        <v>1649</v>
      </c>
      <c r="C190" t="s">
        <v>1778</v>
      </c>
      <c r="D190" t="s">
        <v>1779</v>
      </c>
    </row>
    <row r="191" spans="1:64">
      <c r="A191" t="s">
        <v>1252</v>
      </c>
      <c r="B191" t="s">
        <v>1650</v>
      </c>
      <c r="C191" t="s">
        <v>1778</v>
      </c>
      <c r="D191" t="s">
        <v>1779</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c r="A192" t="s">
        <v>1209</v>
      </c>
      <c r="B192" t="s">
        <v>1651</v>
      </c>
      <c r="C192" t="s">
        <v>1778</v>
      </c>
      <c r="D192" t="s">
        <v>1779</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c r="A193" t="s">
        <v>1652</v>
      </c>
      <c r="B193" t="s">
        <v>1653</v>
      </c>
      <c r="C193" t="s">
        <v>1778</v>
      </c>
      <c r="D193" t="s">
        <v>1779</v>
      </c>
    </row>
    <row r="194" spans="1:64">
      <c r="A194" t="s">
        <v>1263</v>
      </c>
      <c r="B194" t="s">
        <v>1654</v>
      </c>
      <c r="C194" t="s">
        <v>1778</v>
      </c>
      <c r="D194" t="s">
        <v>1779</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c r="A195" t="s">
        <v>1282</v>
      </c>
      <c r="B195" t="s">
        <v>1655</v>
      </c>
      <c r="C195" t="s">
        <v>1778</v>
      </c>
      <c r="D195" t="s">
        <v>1779</v>
      </c>
    </row>
    <row r="196" spans="1:64">
      <c r="A196" t="s">
        <v>1656</v>
      </c>
      <c r="B196" t="s">
        <v>1657</v>
      </c>
      <c r="C196" t="s">
        <v>1778</v>
      </c>
      <c r="D196" t="s">
        <v>1779</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c r="A197" t="s">
        <v>1228</v>
      </c>
      <c r="B197" t="s">
        <v>1658</v>
      </c>
      <c r="C197" t="s">
        <v>1778</v>
      </c>
      <c r="D197" t="s">
        <v>1779</v>
      </c>
    </row>
    <row r="198" spans="1:64">
      <c r="A198" t="s">
        <v>1659</v>
      </c>
      <c r="B198" t="s">
        <v>1660</v>
      </c>
      <c r="C198" t="s">
        <v>1778</v>
      </c>
      <c r="D198" t="s">
        <v>1779</v>
      </c>
    </row>
    <row r="199" spans="1:64">
      <c r="A199" t="s">
        <v>1309</v>
      </c>
      <c r="B199" t="s">
        <v>1661</v>
      </c>
      <c r="C199" t="s">
        <v>1778</v>
      </c>
      <c r="D199" t="s">
        <v>1779</v>
      </c>
    </row>
    <row r="200" spans="1:64">
      <c r="A200" t="s">
        <v>1251</v>
      </c>
      <c r="B200" t="s">
        <v>1662</v>
      </c>
      <c r="C200" t="s">
        <v>1778</v>
      </c>
      <c r="D200" t="s">
        <v>1779</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c r="A201" t="s">
        <v>1663</v>
      </c>
      <c r="B201" t="s">
        <v>1664</v>
      </c>
      <c r="C201" t="s">
        <v>1778</v>
      </c>
      <c r="D201" t="s">
        <v>1779</v>
      </c>
    </row>
    <row r="202" spans="1:64">
      <c r="A202" t="s">
        <v>1665</v>
      </c>
      <c r="B202" t="s">
        <v>1666</v>
      </c>
      <c r="C202" t="s">
        <v>1778</v>
      </c>
      <c r="D202" t="s">
        <v>1779</v>
      </c>
    </row>
    <row r="203" spans="1:64">
      <c r="A203" t="s">
        <v>1667</v>
      </c>
      <c r="B203" t="s">
        <v>1668</v>
      </c>
      <c r="C203" t="s">
        <v>1778</v>
      </c>
      <c r="D203" t="s">
        <v>1779</v>
      </c>
    </row>
    <row r="204" spans="1:64">
      <c r="A204" t="s">
        <v>1271</v>
      </c>
      <c r="B204" t="s">
        <v>1669</v>
      </c>
      <c r="C204" t="s">
        <v>1778</v>
      </c>
      <c r="D204" t="s">
        <v>1779</v>
      </c>
    </row>
    <row r="205" spans="1:64">
      <c r="A205" t="s">
        <v>1168</v>
      </c>
      <c r="B205" t="s">
        <v>1670</v>
      </c>
      <c r="C205" t="s">
        <v>1778</v>
      </c>
      <c r="D205" t="s">
        <v>1779</v>
      </c>
    </row>
    <row r="206" spans="1:64">
      <c r="A206" t="s">
        <v>1284</v>
      </c>
      <c r="B206" t="s">
        <v>1671</v>
      </c>
      <c r="C206" t="s">
        <v>1778</v>
      </c>
      <c r="D206" t="s">
        <v>1779</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c r="A207" t="s">
        <v>1285</v>
      </c>
      <c r="B207" t="s">
        <v>1672</v>
      </c>
      <c r="C207" t="s">
        <v>1778</v>
      </c>
      <c r="D207" t="s">
        <v>1779</v>
      </c>
    </row>
    <row r="208" spans="1:64">
      <c r="A208" t="s">
        <v>617</v>
      </c>
      <c r="B208" t="s">
        <v>1673</v>
      </c>
      <c r="C208" t="s">
        <v>1778</v>
      </c>
      <c r="D208" t="s">
        <v>1779</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c r="A209" t="s">
        <v>1674</v>
      </c>
      <c r="B209" t="s">
        <v>1675</v>
      </c>
      <c r="C209" t="s">
        <v>1778</v>
      </c>
      <c r="D209" t="s">
        <v>1779</v>
      </c>
    </row>
    <row r="210" spans="1:64">
      <c r="A210" t="s">
        <v>1169</v>
      </c>
      <c r="B210" t="s">
        <v>1676</v>
      </c>
      <c r="C210" t="s">
        <v>1778</v>
      </c>
      <c r="D210" t="s">
        <v>1779</v>
      </c>
    </row>
    <row r="211" spans="1:64">
      <c r="A211" t="s">
        <v>1153</v>
      </c>
      <c r="B211" t="s">
        <v>1677</v>
      </c>
      <c r="C211" t="s">
        <v>1778</v>
      </c>
      <c r="D211" t="s">
        <v>1779</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c r="A212" t="s">
        <v>1144</v>
      </c>
      <c r="B212" t="s">
        <v>1678</v>
      </c>
      <c r="C212" t="s">
        <v>1778</v>
      </c>
      <c r="D212" t="s">
        <v>1779</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c r="A213" t="s">
        <v>1210</v>
      </c>
      <c r="B213" t="s">
        <v>1679</v>
      </c>
      <c r="C213" t="s">
        <v>1778</v>
      </c>
      <c r="D213" t="s">
        <v>1779</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c r="A214" t="s">
        <v>1264</v>
      </c>
      <c r="B214" t="s">
        <v>1680</v>
      </c>
      <c r="C214" t="s">
        <v>1778</v>
      </c>
      <c r="D214" t="s">
        <v>1779</v>
      </c>
    </row>
    <row r="215" spans="1:64">
      <c r="A215" t="s">
        <v>1145</v>
      </c>
      <c r="B215" t="s">
        <v>1681</v>
      </c>
      <c r="C215" t="s">
        <v>1778</v>
      </c>
      <c r="D215" t="s">
        <v>1779</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c r="A216" t="s">
        <v>1236</v>
      </c>
      <c r="B216" t="s">
        <v>1682</v>
      </c>
      <c r="C216" t="s">
        <v>1778</v>
      </c>
      <c r="D216" t="s">
        <v>1779</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c r="A217" t="s">
        <v>1683</v>
      </c>
      <c r="B217" t="s">
        <v>1684</v>
      </c>
      <c r="C217" t="s">
        <v>1778</v>
      </c>
      <c r="D217" t="s">
        <v>1779</v>
      </c>
    </row>
    <row r="218" spans="1:64">
      <c r="A218" t="s">
        <v>1119</v>
      </c>
      <c r="B218" t="s">
        <v>1685</v>
      </c>
      <c r="C218" t="s">
        <v>1778</v>
      </c>
      <c r="D218" t="s">
        <v>1779</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c r="A219" t="s">
        <v>1310</v>
      </c>
      <c r="B219" t="s">
        <v>1686</v>
      </c>
      <c r="C219" t="s">
        <v>1778</v>
      </c>
      <c r="D219" t="s">
        <v>1779</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c r="A220" t="s">
        <v>1687</v>
      </c>
      <c r="B220" t="s">
        <v>1688</v>
      </c>
      <c r="C220" t="s">
        <v>1778</v>
      </c>
      <c r="D220" t="s">
        <v>1779</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c r="A221" t="s">
        <v>1120</v>
      </c>
      <c r="B221" t="s">
        <v>1689</v>
      </c>
      <c r="C221" t="s">
        <v>1778</v>
      </c>
      <c r="D221" t="s">
        <v>1779</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c r="A222" t="s">
        <v>1690</v>
      </c>
      <c r="B222" t="s">
        <v>1691</v>
      </c>
      <c r="C222" t="s">
        <v>1778</v>
      </c>
      <c r="D222" t="s">
        <v>1779</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c r="A223" t="s">
        <v>1692</v>
      </c>
      <c r="B223" t="s">
        <v>1693</v>
      </c>
      <c r="C223" t="s">
        <v>1778</v>
      </c>
      <c r="D223" t="s">
        <v>1779</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c r="A224" t="s">
        <v>1128</v>
      </c>
      <c r="B224" t="s">
        <v>1694</v>
      </c>
      <c r="C224" t="s">
        <v>1778</v>
      </c>
      <c r="D224" t="s">
        <v>1779</v>
      </c>
    </row>
    <row r="225" spans="1:64">
      <c r="A225" t="s">
        <v>1253</v>
      </c>
      <c r="B225" t="s">
        <v>1695</v>
      </c>
      <c r="C225" t="s">
        <v>1778</v>
      </c>
      <c r="D225" t="s">
        <v>1779</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c r="A226" t="s">
        <v>1696</v>
      </c>
      <c r="B226" t="s">
        <v>1697</v>
      </c>
      <c r="C226" t="s">
        <v>1778</v>
      </c>
      <c r="D226" t="s">
        <v>1779</v>
      </c>
    </row>
    <row r="227" spans="1:64">
      <c r="A227" t="s">
        <v>1311</v>
      </c>
      <c r="B227" t="s">
        <v>1698</v>
      </c>
      <c r="C227" t="s">
        <v>1778</v>
      </c>
      <c r="D227" t="s">
        <v>1779</v>
      </c>
    </row>
    <row r="228" spans="1:64">
      <c r="A228" t="s">
        <v>1298</v>
      </c>
      <c r="B228" t="s">
        <v>1699</v>
      </c>
      <c r="C228" t="s">
        <v>1778</v>
      </c>
      <c r="D228" t="s">
        <v>1779</v>
      </c>
    </row>
    <row r="229" spans="1:64">
      <c r="A229" t="s">
        <v>620</v>
      </c>
      <c r="B229" t="s">
        <v>1700</v>
      </c>
      <c r="C229" t="s">
        <v>1778</v>
      </c>
      <c r="D229" t="s">
        <v>1779</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c r="A230" t="s">
        <v>1701</v>
      </c>
      <c r="B230" t="s">
        <v>1702</v>
      </c>
      <c r="C230" t="s">
        <v>1778</v>
      </c>
      <c r="D230" t="s">
        <v>1779</v>
      </c>
    </row>
    <row r="231" spans="1:64">
      <c r="A231" t="s">
        <v>1118</v>
      </c>
      <c r="B231" t="s">
        <v>1703</v>
      </c>
      <c r="C231" t="s">
        <v>1778</v>
      </c>
      <c r="D231" t="s">
        <v>1779</v>
      </c>
    </row>
    <row r="232" spans="1:64">
      <c r="A232" t="s">
        <v>1171</v>
      </c>
      <c r="B232" t="s">
        <v>1704</v>
      </c>
      <c r="C232" t="s">
        <v>1778</v>
      </c>
      <c r="D232" t="s">
        <v>1779</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c r="A233" t="s">
        <v>1705</v>
      </c>
      <c r="B233" t="s">
        <v>1706</v>
      </c>
      <c r="C233" t="s">
        <v>1778</v>
      </c>
      <c r="D233" t="s">
        <v>1779</v>
      </c>
    </row>
    <row r="234" spans="1:64">
      <c r="A234" t="s">
        <v>1124</v>
      </c>
      <c r="B234" t="s">
        <v>1707</v>
      </c>
      <c r="C234" t="s">
        <v>1778</v>
      </c>
      <c r="D234" t="s">
        <v>1779</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c r="A235" t="s">
        <v>1708</v>
      </c>
      <c r="B235" t="s">
        <v>1709</v>
      </c>
      <c r="C235" t="s">
        <v>1778</v>
      </c>
      <c r="D235" t="s">
        <v>1779</v>
      </c>
    </row>
    <row r="236" spans="1:64">
      <c r="A236" t="s">
        <v>1710</v>
      </c>
      <c r="B236" t="s">
        <v>1711</v>
      </c>
      <c r="C236" t="s">
        <v>1778</v>
      </c>
      <c r="D236" t="s">
        <v>1779</v>
      </c>
    </row>
    <row r="237" spans="1:64">
      <c r="A237" t="s">
        <v>1146</v>
      </c>
      <c r="B237" t="s">
        <v>1712</v>
      </c>
      <c r="C237" t="s">
        <v>1778</v>
      </c>
      <c r="D237" t="s">
        <v>1779</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c r="A238" t="s">
        <v>1211</v>
      </c>
      <c r="B238" t="s">
        <v>1713</v>
      </c>
      <c r="C238" t="s">
        <v>1778</v>
      </c>
      <c r="D238" t="s">
        <v>1779</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c r="A239" t="s">
        <v>1179</v>
      </c>
      <c r="B239" t="s">
        <v>1714</v>
      </c>
      <c r="C239" t="s">
        <v>1778</v>
      </c>
      <c r="D239" t="s">
        <v>1779</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c r="A240" t="s">
        <v>1180</v>
      </c>
      <c r="B240" t="s">
        <v>1715</v>
      </c>
      <c r="C240" t="s">
        <v>1778</v>
      </c>
      <c r="D240" t="s">
        <v>1779</v>
      </c>
    </row>
    <row r="241" spans="1:64">
      <c r="A241" t="s">
        <v>1716</v>
      </c>
      <c r="B241" t="s">
        <v>1717</v>
      </c>
      <c r="C241" t="s">
        <v>1778</v>
      </c>
      <c r="D241" t="s">
        <v>1779</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c r="A242" t="s">
        <v>1212</v>
      </c>
      <c r="B242" t="s">
        <v>1718</v>
      </c>
      <c r="C242" t="s">
        <v>1778</v>
      </c>
      <c r="D242" t="s">
        <v>1779</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c r="A243" t="s">
        <v>1719</v>
      </c>
      <c r="B243" t="s">
        <v>1720</v>
      </c>
      <c r="C243" t="s">
        <v>1778</v>
      </c>
      <c r="D243" t="s">
        <v>1779</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c r="A244" t="s">
        <v>1273</v>
      </c>
      <c r="B244" t="s">
        <v>1721</v>
      </c>
      <c r="C244" t="s">
        <v>1778</v>
      </c>
      <c r="D244" t="s">
        <v>1779</v>
      </c>
    </row>
    <row r="245" spans="1:64">
      <c r="A245" t="s">
        <v>1722</v>
      </c>
      <c r="B245" t="s">
        <v>1723</v>
      </c>
      <c r="C245" t="s">
        <v>1778</v>
      </c>
      <c r="D245" t="s">
        <v>1779</v>
      </c>
    </row>
    <row r="246" spans="1:64">
      <c r="A246" t="s">
        <v>1724</v>
      </c>
      <c r="B246" t="s">
        <v>1725</v>
      </c>
      <c r="C246" t="s">
        <v>1778</v>
      </c>
      <c r="D246" t="s">
        <v>1779</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c r="A247" t="s">
        <v>1231</v>
      </c>
      <c r="B247" t="s">
        <v>1726</v>
      </c>
      <c r="C247" t="s">
        <v>1778</v>
      </c>
      <c r="D247" t="s">
        <v>1779</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c r="A248" t="s">
        <v>1154</v>
      </c>
      <c r="B248" t="s">
        <v>1727</v>
      </c>
      <c r="C248" t="s">
        <v>1778</v>
      </c>
      <c r="D248" t="s">
        <v>1779</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c r="A249" t="s">
        <v>1172</v>
      </c>
      <c r="B249" t="s">
        <v>1728</v>
      </c>
      <c r="C249" t="s">
        <v>1778</v>
      </c>
      <c r="D249" t="s">
        <v>1779</v>
      </c>
    </row>
    <row r="250" spans="1:64">
      <c r="A250" t="s">
        <v>1729</v>
      </c>
      <c r="B250" t="s">
        <v>1730</v>
      </c>
      <c r="C250" t="s">
        <v>1778</v>
      </c>
      <c r="D250" t="s">
        <v>1779</v>
      </c>
    </row>
    <row r="251" spans="1:64">
      <c r="A251" t="s">
        <v>1731</v>
      </c>
      <c r="B251" t="s">
        <v>1732</v>
      </c>
      <c r="C251" t="s">
        <v>1778</v>
      </c>
      <c r="D251" t="s">
        <v>1779</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c r="A252" t="s">
        <v>621</v>
      </c>
      <c r="B252" t="s">
        <v>1733</v>
      </c>
      <c r="C252" t="s">
        <v>1778</v>
      </c>
      <c r="D252" t="s">
        <v>1779</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c r="A253" t="s">
        <v>1287</v>
      </c>
      <c r="B253" t="s">
        <v>1734</v>
      </c>
      <c r="C253" t="s">
        <v>1778</v>
      </c>
      <c r="D253" t="s">
        <v>1779</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c r="A254" t="s">
        <v>1735</v>
      </c>
      <c r="B254" t="s">
        <v>1736</v>
      </c>
      <c r="C254" t="s">
        <v>1778</v>
      </c>
      <c r="D254" t="s">
        <v>1779</v>
      </c>
    </row>
    <row r="255" spans="1:64">
      <c r="A255" t="s">
        <v>1254</v>
      </c>
      <c r="B255" t="s">
        <v>1737</v>
      </c>
      <c r="C255" t="s">
        <v>1778</v>
      </c>
      <c r="D255" t="s">
        <v>1779</v>
      </c>
    </row>
    <row r="256" spans="1:64">
      <c r="A256" t="s">
        <v>1738</v>
      </c>
      <c r="B256" t="s">
        <v>1739</v>
      </c>
      <c r="C256" t="s">
        <v>1778</v>
      </c>
      <c r="D256" t="s">
        <v>1779</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c r="A257" t="s">
        <v>1181</v>
      </c>
      <c r="B257" t="s">
        <v>1740</v>
      </c>
      <c r="C257" t="s">
        <v>1778</v>
      </c>
      <c r="D257" t="s">
        <v>1779</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c r="A258" t="s">
        <v>1741</v>
      </c>
      <c r="B258" t="s">
        <v>1742</v>
      </c>
      <c r="C258" t="s">
        <v>1778</v>
      </c>
      <c r="D258" t="s">
        <v>1779</v>
      </c>
    </row>
    <row r="259" spans="1:65">
      <c r="A259" t="s">
        <v>1743</v>
      </c>
      <c r="B259" t="s">
        <v>1744</v>
      </c>
      <c r="C259" t="s">
        <v>1778</v>
      </c>
      <c r="D259" t="s">
        <v>1779</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c r="A260" t="s">
        <v>1745</v>
      </c>
      <c r="B260" t="s">
        <v>1746</v>
      </c>
      <c r="C260" t="s">
        <v>1778</v>
      </c>
      <c r="D260" t="s">
        <v>1779</v>
      </c>
    </row>
    <row r="261" spans="1:65">
      <c r="A261" t="s">
        <v>1747</v>
      </c>
      <c r="B261" t="s">
        <v>1748</v>
      </c>
      <c r="C261" t="s">
        <v>1778</v>
      </c>
      <c r="D261" t="s">
        <v>1779</v>
      </c>
    </row>
    <row r="262" spans="1:65">
      <c r="A262" t="s">
        <v>1749</v>
      </c>
      <c r="B262" t="s">
        <v>1750</v>
      </c>
      <c r="C262" t="s">
        <v>1778</v>
      </c>
      <c r="D262" t="s">
        <v>1779</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c r="A263" t="s">
        <v>1265</v>
      </c>
      <c r="B263" t="s">
        <v>1751</v>
      </c>
      <c r="C263" t="s">
        <v>1778</v>
      </c>
      <c r="D263" t="s">
        <v>1779</v>
      </c>
    </row>
    <row r="264" spans="1:65">
      <c r="A264" t="s">
        <v>1061</v>
      </c>
      <c r="B264" t="s">
        <v>1752</v>
      </c>
      <c r="C264" t="s">
        <v>1778</v>
      </c>
      <c r="D264" t="s">
        <v>1779</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c r="A265" t="s">
        <v>1272</v>
      </c>
      <c r="B265" t="s">
        <v>1753</v>
      </c>
      <c r="C265" t="s">
        <v>1778</v>
      </c>
      <c r="D265" t="s">
        <v>1779</v>
      </c>
    </row>
    <row r="266" spans="1:65">
      <c r="A266" t="s">
        <v>1754</v>
      </c>
      <c r="B266" t="s">
        <v>1755</v>
      </c>
      <c r="C266" t="s">
        <v>1778</v>
      </c>
      <c r="D266" t="s">
        <v>1779</v>
      </c>
    </row>
    <row r="267" spans="1:65">
      <c r="A267" t="s">
        <v>1756</v>
      </c>
      <c r="B267" t="s">
        <v>1757</v>
      </c>
      <c r="C267" t="s">
        <v>1778</v>
      </c>
      <c r="D267" t="s">
        <v>1779</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c r="A268" t="s">
        <v>619</v>
      </c>
      <c r="B268" t="s">
        <v>1758</v>
      </c>
      <c r="C268" t="s">
        <v>1778</v>
      </c>
      <c r="D268" t="s">
        <v>1779</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c r="A269" t="s">
        <v>623</v>
      </c>
      <c r="B269" t="s">
        <v>1759</v>
      </c>
      <c r="C269" t="s">
        <v>1778</v>
      </c>
      <c r="D269" t="s">
        <v>1779</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c r="A270" t="s">
        <v>624</v>
      </c>
      <c r="B270" t="s">
        <v>1760</v>
      </c>
      <c r="C270" t="s">
        <v>1778</v>
      </c>
      <c r="D270" t="s">
        <v>1779</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2" customFormat="1"/>
    <row r="272" spans="1:65" s="2" customFormat="1">
      <c r="BB272" s="2" t="s">
        <v>1761</v>
      </c>
      <c r="BC272" s="165">
        <f t="shared" ref="BC272:BL272" si="0">BC77/BB77</f>
        <v>1</v>
      </c>
      <c r="BD272" s="165">
        <f t="shared" si="0"/>
        <v>0.92857142857142871</v>
      </c>
      <c r="BE272" s="165">
        <f t="shared" si="0"/>
        <v>1</v>
      </c>
      <c r="BF272" s="165">
        <f t="shared" si="0"/>
        <v>0.92307692307692302</v>
      </c>
      <c r="BG272" s="165">
        <f t="shared" si="0"/>
        <v>1</v>
      </c>
      <c r="BH272" s="165">
        <f t="shared" si="0"/>
        <v>0.91666666666666674</v>
      </c>
      <c r="BI272" s="165">
        <f t="shared" si="0"/>
        <v>1</v>
      </c>
      <c r="BJ272" s="165">
        <f t="shared" si="0"/>
        <v>0.90909090909090906</v>
      </c>
      <c r="BK272" s="165">
        <f t="shared" si="0"/>
        <v>1</v>
      </c>
      <c r="BL272" s="165">
        <f t="shared" si="0"/>
        <v>0.9</v>
      </c>
      <c r="BM272" s="4">
        <f>AVERAGE(BC272:BL272)</f>
        <v>0.95774059274059287</v>
      </c>
    </row>
    <row r="273" spans="8:65" s="2" customFormat="1">
      <c r="BM273" s="55" t="s">
        <v>1780</v>
      </c>
    </row>
    <row r="274" spans="8:65" s="2" customFormat="1">
      <c r="I274" s="2" t="s">
        <v>1763</v>
      </c>
    </row>
    <row r="275" spans="8:65" s="2" customFormat="1">
      <c r="H275">
        <v>2020</v>
      </c>
      <c r="I275" s="166">
        <f>BL77*$BM$272</f>
        <v>0.86196653346653362</v>
      </c>
    </row>
    <row r="276" spans="8:65" s="2" customFormat="1">
      <c r="H276">
        <v>2021</v>
      </c>
      <c r="I276" s="166">
        <f>I275*$BM$272</f>
        <v>0.82554033868479204</v>
      </c>
    </row>
    <row r="277" spans="8:65" s="2" customFormat="1">
      <c r="H277">
        <v>2022</v>
      </c>
      <c r="I277" s="166">
        <f t="shared" ref="I277:I295" si="1">I276*$BM$272</f>
        <v>0.79065349330324253</v>
      </c>
    </row>
    <row r="278" spans="8:65" s="2" customFormat="1">
      <c r="H278">
        <v>2023</v>
      </c>
      <c r="I278" s="166">
        <f t="shared" si="1"/>
        <v>0.75724094532866792</v>
      </c>
    </row>
    <row r="279" spans="8:65" s="2" customFormat="1">
      <c r="H279">
        <v>2024</v>
      </c>
      <c r="I279" s="166">
        <f t="shared" si="1"/>
        <v>0.72524039182652533</v>
      </c>
    </row>
    <row r="280" spans="8:65" s="2" customFormat="1">
      <c r="H280">
        <v>2025</v>
      </c>
      <c r="I280" s="166">
        <f t="shared" si="1"/>
        <v>0.69459216274735625</v>
      </c>
    </row>
    <row r="281" spans="8:65" s="2" customFormat="1">
      <c r="H281">
        <v>2026</v>
      </c>
      <c r="I281" s="166">
        <f t="shared" si="1"/>
        <v>0.66523910966262334</v>
      </c>
    </row>
    <row r="282" spans="8:65" s="2" customFormat="1">
      <c r="H282">
        <v>2027</v>
      </c>
      <c r="I282" s="166">
        <f t="shared" si="1"/>
        <v>0.63712649920250519</v>
      </c>
    </row>
    <row r="283" spans="8:65" s="2" customFormat="1">
      <c r="H283">
        <v>2028</v>
      </c>
      <c r="I283" s="166">
        <f t="shared" si="1"/>
        <v>0.61020191099694621</v>
      </c>
    </row>
    <row r="284" spans="8:65" s="2" customFormat="1">
      <c r="H284">
        <v>2029</v>
      </c>
      <c r="I284" s="166">
        <f t="shared" si="1"/>
        <v>0.58441513992965777</v>
      </c>
    </row>
    <row r="285" spans="8:65" s="2" customFormat="1">
      <c r="H285">
        <v>2030</v>
      </c>
      <c r="I285" s="166">
        <f t="shared" si="1"/>
        <v>0.55971810252280696</v>
      </c>
    </row>
    <row r="286" spans="8:65" s="2" customFormat="1">
      <c r="H286">
        <v>2031</v>
      </c>
      <c r="I286" s="166">
        <f t="shared" si="1"/>
        <v>0.53606474727783304</v>
      </c>
    </row>
    <row r="287" spans="8:65" s="2" customFormat="1">
      <c r="H287">
        <v>2032</v>
      </c>
      <c r="I287" s="166">
        <f t="shared" si="1"/>
        <v>0.51341096880520798</v>
      </c>
    </row>
    <row r="288" spans="8:65" s="2" customFormat="1">
      <c r="H288">
        <v>2033</v>
      </c>
      <c r="I288" s="166">
        <f t="shared" si="1"/>
        <v>0.49171452558302192</v>
      </c>
    </row>
    <row r="289" spans="3:9" s="2" customFormat="1">
      <c r="C289" s="53"/>
      <c r="D289" s="53"/>
      <c r="E289" s="53"/>
      <c r="H289">
        <v>2034</v>
      </c>
      <c r="I289" s="166">
        <f t="shared" si="1"/>
        <v>0.47093496119104283</v>
      </c>
    </row>
    <row r="290" spans="3:9" s="2" customFormat="1">
      <c r="C290" s="53"/>
      <c r="D290" s="53"/>
      <c r="E290" s="53"/>
      <c r="H290">
        <v>2035</v>
      </c>
      <c r="I290" s="166">
        <f t="shared" si="1"/>
        <v>0.45103352887337744</v>
      </c>
    </row>
    <row r="291" spans="3:9" s="2" customFormat="1">
      <c r="C291" s="53"/>
      <c r="D291" s="53"/>
      <c r="E291" s="53"/>
      <c r="H291">
        <v>2036</v>
      </c>
      <c r="I291" s="166">
        <f t="shared" si="1"/>
        <v>0.43197311928906984</v>
      </c>
    </row>
    <row r="292" spans="3:9" s="2" customFormat="1">
      <c r="H292">
        <v>2037</v>
      </c>
      <c r="I292" s="166">
        <f t="shared" si="1"/>
        <v>0.41371819131591658</v>
      </c>
    </row>
    <row r="293" spans="3:9" s="2" customFormat="1">
      <c r="H293">
        <v>2038</v>
      </c>
      <c r="I293" s="166">
        <f t="shared" si="1"/>
        <v>0.39623470577847197</v>
      </c>
    </row>
    <row r="294" spans="3:9" s="2" customFormat="1">
      <c r="H294">
        <v>2039</v>
      </c>
      <c r="I294" s="166">
        <f t="shared" si="1"/>
        <v>0.37949006197666818</v>
      </c>
    </row>
    <row r="295" spans="3:9" s="2" customFormat="1">
      <c r="H295">
        <v>2040</v>
      </c>
      <c r="I295" s="166">
        <f t="shared" si="1"/>
        <v>0.3634530368966985</v>
      </c>
    </row>
    <row r="296" spans="3:9" s="2" customFormat="1"/>
  </sheetData>
  <pageMargins left="0.7" right="0.7" top="0.75" bottom="0.75" header="0.3" footer="0.3"/>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sheetPr>
    <tabColor theme="9" tint="0.59999389629810485"/>
  </sheetPr>
  <dimension ref="A1:BM296"/>
  <sheetViews>
    <sheetView topLeftCell="BC269" workbookViewId="0">
      <selection activeCell="M275" sqref="M275"/>
    </sheetView>
  </sheetViews>
  <sheetFormatPr defaultRowHeight="14.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1781</v>
      </c>
      <c r="D5" t="s">
        <v>1782</v>
      </c>
    </row>
    <row r="6" spans="1:65">
      <c r="A6" t="s">
        <v>1398</v>
      </c>
      <c r="B6" t="s">
        <v>1399</v>
      </c>
      <c r="C6" t="s">
        <v>1781</v>
      </c>
      <c r="D6" t="s">
        <v>1782</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c r="A7" t="s">
        <v>1183</v>
      </c>
      <c r="B7" t="s">
        <v>1400</v>
      </c>
      <c r="C7" t="s">
        <v>1781</v>
      </c>
      <c r="D7" t="s">
        <v>1782</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c r="A8" t="s">
        <v>1401</v>
      </c>
      <c r="B8" t="s">
        <v>1402</v>
      </c>
      <c r="C8" t="s">
        <v>1781</v>
      </c>
      <c r="D8" t="s">
        <v>1782</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c r="A9" t="s">
        <v>1122</v>
      </c>
      <c r="B9" t="s">
        <v>1403</v>
      </c>
      <c r="C9" t="s">
        <v>1781</v>
      </c>
      <c r="D9" t="s">
        <v>1782</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c r="A10" t="s">
        <v>1301</v>
      </c>
      <c r="B10" t="s">
        <v>1404</v>
      </c>
      <c r="C10" t="s">
        <v>1781</v>
      </c>
      <c r="D10" t="s">
        <v>1782</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c r="A11" t="s">
        <v>1405</v>
      </c>
      <c r="B11" t="s">
        <v>1406</v>
      </c>
      <c r="C11" t="s">
        <v>1781</v>
      </c>
      <c r="D11" t="s">
        <v>1782</v>
      </c>
    </row>
    <row r="12" spans="1:65">
      <c r="A12" t="s">
        <v>1407</v>
      </c>
      <c r="B12" t="s">
        <v>1408</v>
      </c>
      <c r="C12" t="s">
        <v>1781</v>
      </c>
      <c r="D12" t="s">
        <v>1782</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c r="A13" t="s">
        <v>1173</v>
      </c>
      <c r="B13" t="s">
        <v>1409</v>
      </c>
      <c r="C13" t="s">
        <v>1781</v>
      </c>
      <c r="D13" t="s">
        <v>1782</v>
      </c>
    </row>
    <row r="14" spans="1:65">
      <c r="A14" t="s">
        <v>1243</v>
      </c>
      <c r="B14" t="s">
        <v>1410</v>
      </c>
      <c r="C14" t="s">
        <v>1781</v>
      </c>
      <c r="D14" t="s">
        <v>1782</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c r="A15" t="s">
        <v>1157</v>
      </c>
      <c r="B15" t="s">
        <v>1411</v>
      </c>
      <c r="C15" t="s">
        <v>1781</v>
      </c>
      <c r="D15" t="s">
        <v>1782</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c r="A16" t="s">
        <v>1412</v>
      </c>
      <c r="B16" t="s">
        <v>1413</v>
      </c>
      <c r="C16" t="s">
        <v>1781</v>
      </c>
      <c r="D16" t="s">
        <v>1782</v>
      </c>
    </row>
    <row r="17" spans="1:64">
      <c r="A17" t="s">
        <v>1216</v>
      </c>
      <c r="B17" t="s">
        <v>1414</v>
      </c>
      <c r="C17" t="s">
        <v>1781</v>
      </c>
      <c r="D17" t="s">
        <v>1782</v>
      </c>
    </row>
    <row r="18" spans="1:64">
      <c r="A18" t="s">
        <v>1257</v>
      </c>
      <c r="B18" t="s">
        <v>1415</v>
      </c>
      <c r="C18" t="s">
        <v>1781</v>
      </c>
      <c r="D18" t="s">
        <v>1782</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c r="A19" t="s">
        <v>1314</v>
      </c>
      <c r="B19" t="s">
        <v>1416</v>
      </c>
      <c r="C19" t="s">
        <v>1781</v>
      </c>
      <c r="D19" t="s">
        <v>1782</v>
      </c>
    </row>
    <row r="20" spans="1:64">
      <c r="A20" t="s">
        <v>1158</v>
      </c>
      <c r="B20" t="s">
        <v>1417</v>
      </c>
      <c r="C20" t="s">
        <v>1781</v>
      </c>
      <c r="D20" t="s">
        <v>1782</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c r="A21" t="s">
        <v>599</v>
      </c>
      <c r="B21" t="s">
        <v>1418</v>
      </c>
      <c r="C21" t="s">
        <v>1781</v>
      </c>
      <c r="D21" t="s">
        <v>1782</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c r="A22" t="s">
        <v>1315</v>
      </c>
      <c r="B22" t="s">
        <v>1419</v>
      </c>
      <c r="C22" t="s">
        <v>1781</v>
      </c>
      <c r="D22" t="s">
        <v>1782</v>
      </c>
    </row>
    <row r="23" spans="1:64">
      <c r="A23" t="s">
        <v>1132</v>
      </c>
      <c r="B23" t="s">
        <v>1420</v>
      </c>
      <c r="C23" t="s">
        <v>1781</v>
      </c>
      <c r="D23" t="s">
        <v>1782</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c r="A24" t="s">
        <v>1133</v>
      </c>
      <c r="B24" t="s">
        <v>1421</v>
      </c>
      <c r="C24" t="s">
        <v>1781</v>
      </c>
      <c r="D24" t="s">
        <v>1782</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c r="A25" t="s">
        <v>1184</v>
      </c>
      <c r="B25" t="s">
        <v>1422</v>
      </c>
      <c r="C25" t="s">
        <v>1781</v>
      </c>
      <c r="D25" t="s">
        <v>1782</v>
      </c>
    </row>
    <row r="26" spans="1:64">
      <c r="A26" t="s">
        <v>1279</v>
      </c>
      <c r="B26" t="s">
        <v>1423</v>
      </c>
      <c r="C26" t="s">
        <v>1781</v>
      </c>
      <c r="D26" t="s">
        <v>1782</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c r="A27" t="s">
        <v>1159</v>
      </c>
      <c r="B27" t="s">
        <v>1424</v>
      </c>
      <c r="C27" t="s">
        <v>1781</v>
      </c>
      <c r="D27" t="s">
        <v>1782</v>
      </c>
    </row>
    <row r="28" spans="1:64">
      <c r="A28" t="s">
        <v>1425</v>
      </c>
      <c r="B28" t="s">
        <v>1426</v>
      </c>
      <c r="C28" t="s">
        <v>1781</v>
      </c>
      <c r="D28" t="s">
        <v>1782</v>
      </c>
    </row>
    <row r="29" spans="1:64">
      <c r="A29" t="s">
        <v>1302</v>
      </c>
      <c r="B29" t="s">
        <v>1427</v>
      </c>
      <c r="C29" t="s">
        <v>1781</v>
      </c>
      <c r="D29" t="s">
        <v>1782</v>
      </c>
    </row>
    <row r="30" spans="1:64">
      <c r="A30" t="s">
        <v>1278</v>
      </c>
      <c r="B30" t="s">
        <v>1428</v>
      </c>
      <c r="C30" t="s">
        <v>1781</v>
      </c>
      <c r="D30" t="s">
        <v>1782</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c r="A31" t="s">
        <v>1234</v>
      </c>
      <c r="B31" t="s">
        <v>1429</v>
      </c>
      <c r="C31" t="s">
        <v>1781</v>
      </c>
      <c r="D31" t="s">
        <v>1782</v>
      </c>
    </row>
    <row r="32" spans="1:64">
      <c r="A32" t="s">
        <v>1430</v>
      </c>
      <c r="B32" t="s">
        <v>1431</v>
      </c>
      <c r="C32" t="s">
        <v>1781</v>
      </c>
      <c r="D32" t="s">
        <v>1782</v>
      </c>
    </row>
    <row r="33" spans="1:64">
      <c r="A33" t="s">
        <v>1432</v>
      </c>
      <c r="B33" t="s">
        <v>1433</v>
      </c>
      <c r="C33" t="s">
        <v>1781</v>
      </c>
      <c r="D33" t="s">
        <v>1782</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c r="A34" t="s">
        <v>1245</v>
      </c>
      <c r="B34" t="s">
        <v>1434</v>
      </c>
      <c r="C34" t="s">
        <v>1781</v>
      </c>
      <c r="D34" t="s">
        <v>1782</v>
      </c>
    </row>
    <row r="35" spans="1:64">
      <c r="A35" t="s">
        <v>1219</v>
      </c>
      <c r="B35" t="s">
        <v>1435</v>
      </c>
      <c r="C35" t="s">
        <v>1781</v>
      </c>
      <c r="D35" t="s">
        <v>1782</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c r="A36" t="s">
        <v>1203</v>
      </c>
      <c r="B36" t="s">
        <v>1436</v>
      </c>
      <c r="C36" t="s">
        <v>1781</v>
      </c>
      <c r="D36" t="s">
        <v>1782</v>
      </c>
    </row>
    <row r="37" spans="1:64">
      <c r="A37" t="s">
        <v>1185</v>
      </c>
      <c r="B37" t="s">
        <v>1437</v>
      </c>
      <c r="C37" t="s">
        <v>1781</v>
      </c>
      <c r="D37" t="s">
        <v>1782</v>
      </c>
    </row>
    <row r="38" spans="1:64">
      <c r="A38" t="s">
        <v>597</v>
      </c>
      <c r="B38" t="s">
        <v>1438</v>
      </c>
      <c r="C38" t="s">
        <v>1781</v>
      </c>
      <c r="D38" t="s">
        <v>1782</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c r="A39" t="s">
        <v>601</v>
      </c>
      <c r="B39" t="s">
        <v>1439</v>
      </c>
      <c r="C39" t="s">
        <v>1781</v>
      </c>
      <c r="D39" t="s">
        <v>1782</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c r="A40" t="s">
        <v>1322</v>
      </c>
      <c r="B40" t="s">
        <v>1440</v>
      </c>
      <c r="C40" t="s">
        <v>1781</v>
      </c>
      <c r="D40" t="s">
        <v>1782</v>
      </c>
    </row>
    <row r="41" spans="1:64">
      <c r="A41" t="s">
        <v>1441</v>
      </c>
      <c r="B41" t="s">
        <v>1442</v>
      </c>
      <c r="C41" t="s">
        <v>1781</v>
      </c>
      <c r="D41" t="s">
        <v>1782</v>
      </c>
    </row>
    <row r="42" spans="1:64">
      <c r="A42" t="s">
        <v>1320</v>
      </c>
      <c r="B42" t="s">
        <v>1443</v>
      </c>
      <c r="C42" t="s">
        <v>1781</v>
      </c>
      <c r="D42" t="s">
        <v>1782</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c r="A43" t="s">
        <v>1289</v>
      </c>
      <c r="B43" t="s">
        <v>1444</v>
      </c>
      <c r="C43" t="s">
        <v>1781</v>
      </c>
      <c r="D43" t="s">
        <v>1782</v>
      </c>
    </row>
    <row r="44" spans="1:64">
      <c r="A44" t="s">
        <v>1246</v>
      </c>
      <c r="B44" t="s">
        <v>1445</v>
      </c>
      <c r="C44" t="s">
        <v>1781</v>
      </c>
      <c r="D44" t="s">
        <v>1782</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c r="A45" t="s">
        <v>1194</v>
      </c>
      <c r="B45" t="s">
        <v>1446</v>
      </c>
      <c r="C45" t="s">
        <v>1781</v>
      </c>
      <c r="D45" t="s">
        <v>1782</v>
      </c>
    </row>
    <row r="46" spans="1:64">
      <c r="A46" t="s">
        <v>1447</v>
      </c>
      <c r="B46" t="s">
        <v>1448</v>
      </c>
      <c r="C46" t="s">
        <v>1781</v>
      </c>
      <c r="D46" t="s">
        <v>1782</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c r="A47" t="s">
        <v>1123</v>
      </c>
      <c r="B47" t="s">
        <v>1449</v>
      </c>
      <c r="C47" t="s">
        <v>1781</v>
      </c>
      <c r="D47" t="s">
        <v>1782</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c r="A48" t="s">
        <v>1450</v>
      </c>
      <c r="B48" t="s">
        <v>1451</v>
      </c>
      <c r="C48" t="s">
        <v>1781</v>
      </c>
      <c r="D48" t="s">
        <v>1782</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c r="A49" t="s">
        <v>1452</v>
      </c>
      <c r="B49" t="s">
        <v>1453</v>
      </c>
      <c r="C49" t="s">
        <v>1781</v>
      </c>
      <c r="D49" t="s">
        <v>1782</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c r="A50" t="s">
        <v>1247</v>
      </c>
      <c r="B50" t="s">
        <v>1454</v>
      </c>
      <c r="C50" t="s">
        <v>1781</v>
      </c>
      <c r="D50" t="s">
        <v>1782</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c r="A51" t="s">
        <v>1111</v>
      </c>
      <c r="B51" t="s">
        <v>1455</v>
      </c>
      <c r="C51" t="s">
        <v>1781</v>
      </c>
      <c r="D51" t="s">
        <v>1782</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c r="A52" t="s">
        <v>1134</v>
      </c>
      <c r="B52" t="s">
        <v>1456</v>
      </c>
      <c r="C52" t="s">
        <v>1781</v>
      </c>
      <c r="D52" t="s">
        <v>1782</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c r="A53" t="s">
        <v>1235</v>
      </c>
      <c r="B53" t="s">
        <v>1457</v>
      </c>
      <c r="C53" t="s">
        <v>1781</v>
      </c>
      <c r="D53" t="s">
        <v>1782</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c r="A54" t="s">
        <v>1458</v>
      </c>
      <c r="B54" t="s">
        <v>1459</v>
      </c>
      <c r="C54" t="s">
        <v>1781</v>
      </c>
      <c r="D54" t="s">
        <v>1782</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c r="A55" t="s">
        <v>1220</v>
      </c>
      <c r="B55" t="s">
        <v>1460</v>
      </c>
      <c r="C55" t="s">
        <v>1781</v>
      </c>
      <c r="D55" t="s">
        <v>1782</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c r="A56" t="s">
        <v>1461</v>
      </c>
      <c r="B56" t="s">
        <v>1462</v>
      </c>
      <c r="C56" t="s">
        <v>1781</v>
      </c>
      <c r="D56" t="s">
        <v>1782</v>
      </c>
    </row>
    <row r="57" spans="1:64">
      <c r="A57" t="s">
        <v>1463</v>
      </c>
      <c r="B57" t="s">
        <v>1464</v>
      </c>
      <c r="C57" t="s">
        <v>1781</v>
      </c>
      <c r="D57" t="s">
        <v>1782</v>
      </c>
    </row>
    <row r="58" spans="1:64">
      <c r="A58" t="s">
        <v>1160</v>
      </c>
      <c r="B58" t="s">
        <v>1465</v>
      </c>
      <c r="C58" t="s">
        <v>1781</v>
      </c>
      <c r="D58" t="s">
        <v>1782</v>
      </c>
    </row>
    <row r="59" spans="1:64">
      <c r="A59" t="s">
        <v>1466</v>
      </c>
      <c r="B59" t="s">
        <v>1467</v>
      </c>
      <c r="C59" t="s">
        <v>1781</v>
      </c>
      <c r="D59" t="s">
        <v>1782</v>
      </c>
    </row>
    <row r="60" spans="1:64">
      <c r="A60" t="s">
        <v>1317</v>
      </c>
      <c r="B60" t="s">
        <v>1468</v>
      </c>
      <c r="C60" t="s">
        <v>1781</v>
      </c>
      <c r="D60" t="s">
        <v>1782</v>
      </c>
    </row>
    <row r="61" spans="1:64">
      <c r="A61" t="s">
        <v>1112</v>
      </c>
      <c r="B61" t="s">
        <v>1469</v>
      </c>
      <c r="C61" t="s">
        <v>1781</v>
      </c>
      <c r="D61" t="s">
        <v>1782</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c r="A62" t="s">
        <v>1470</v>
      </c>
      <c r="B62" t="s">
        <v>1471</v>
      </c>
      <c r="C62" t="s">
        <v>1781</v>
      </c>
      <c r="D62" t="s">
        <v>1782</v>
      </c>
    </row>
    <row r="63" spans="1:64">
      <c r="A63" t="s">
        <v>1290</v>
      </c>
      <c r="B63" t="s">
        <v>1472</v>
      </c>
      <c r="C63" t="s">
        <v>1781</v>
      </c>
      <c r="D63" t="s">
        <v>1782</v>
      </c>
    </row>
    <row r="64" spans="1:64">
      <c r="A64" t="s">
        <v>1222</v>
      </c>
      <c r="B64" t="s">
        <v>1473</v>
      </c>
      <c r="C64" t="s">
        <v>1781</v>
      </c>
      <c r="D64" t="s">
        <v>1782</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c r="A65" t="s">
        <v>1149</v>
      </c>
      <c r="B65" t="s">
        <v>1474</v>
      </c>
      <c r="C65" t="s">
        <v>1781</v>
      </c>
      <c r="D65" t="s">
        <v>1782</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c r="A66" t="s">
        <v>1475</v>
      </c>
      <c r="B66" t="s">
        <v>1476</v>
      </c>
      <c r="C66" t="s">
        <v>1781</v>
      </c>
      <c r="D66" t="s">
        <v>1782</v>
      </c>
    </row>
    <row r="67" spans="1:64">
      <c r="A67" t="s">
        <v>1477</v>
      </c>
      <c r="B67" t="s">
        <v>1478</v>
      </c>
      <c r="C67" t="s">
        <v>1781</v>
      </c>
      <c r="D67" t="s">
        <v>1782</v>
      </c>
    </row>
    <row r="68" spans="1:64">
      <c r="A68" t="s">
        <v>1479</v>
      </c>
      <c r="B68" t="s">
        <v>1480</v>
      </c>
      <c r="C68" t="s">
        <v>1781</v>
      </c>
      <c r="D68" t="s">
        <v>1782</v>
      </c>
    </row>
    <row r="69" spans="1:64">
      <c r="A69" t="s">
        <v>1481</v>
      </c>
      <c r="B69" t="s">
        <v>1482</v>
      </c>
      <c r="C69" t="s">
        <v>1781</v>
      </c>
      <c r="D69" t="s">
        <v>1782</v>
      </c>
    </row>
    <row r="70" spans="1:64">
      <c r="A70" t="s">
        <v>1483</v>
      </c>
      <c r="B70" t="s">
        <v>1484</v>
      </c>
      <c r="C70" t="s">
        <v>1781</v>
      </c>
      <c r="D70" t="s">
        <v>1782</v>
      </c>
    </row>
    <row r="71" spans="1:64">
      <c r="A71" t="s">
        <v>1248</v>
      </c>
      <c r="B71" t="s">
        <v>1485</v>
      </c>
      <c r="C71" t="s">
        <v>1781</v>
      </c>
      <c r="D71" t="s">
        <v>1782</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c r="A72" t="s">
        <v>1486</v>
      </c>
      <c r="B72" t="s">
        <v>1487</v>
      </c>
      <c r="C72" t="s">
        <v>1781</v>
      </c>
      <c r="D72" t="s">
        <v>1782</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c r="A73" t="s">
        <v>1488</v>
      </c>
      <c r="B73" t="s">
        <v>1489</v>
      </c>
      <c r="C73" t="s">
        <v>1781</v>
      </c>
      <c r="D73" t="s">
        <v>1782</v>
      </c>
    </row>
    <row r="74" spans="1:64">
      <c r="A74" t="s">
        <v>609</v>
      </c>
      <c r="B74" t="s">
        <v>1490</v>
      </c>
      <c r="C74" t="s">
        <v>1781</v>
      </c>
      <c r="D74" t="s">
        <v>1782</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c r="A75" t="s">
        <v>1312</v>
      </c>
      <c r="B75" t="s">
        <v>1491</v>
      </c>
      <c r="C75" t="s">
        <v>1781</v>
      </c>
      <c r="D75" t="s">
        <v>1782</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c r="A76" t="s">
        <v>1291</v>
      </c>
      <c r="B76" t="s">
        <v>1492</v>
      </c>
      <c r="C76" t="s">
        <v>1781</v>
      </c>
      <c r="D76" t="s">
        <v>1782</v>
      </c>
    </row>
    <row r="77" spans="1:64">
      <c r="A77" t="s">
        <v>611</v>
      </c>
      <c r="B77" t="s">
        <v>950</v>
      </c>
      <c r="C77" t="s">
        <v>1781</v>
      </c>
      <c r="D77" t="s">
        <v>1782</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c r="A78" t="s">
        <v>1493</v>
      </c>
      <c r="B78" t="s">
        <v>1494</v>
      </c>
      <c r="C78" t="s">
        <v>1781</v>
      </c>
      <c r="D78" t="s">
        <v>1782</v>
      </c>
    </row>
    <row r="79" spans="1:64">
      <c r="A79" t="s">
        <v>1495</v>
      </c>
      <c r="B79" t="s">
        <v>1496</v>
      </c>
      <c r="C79" t="s">
        <v>1781</v>
      </c>
      <c r="D79" t="s">
        <v>1782</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c r="A80" t="s">
        <v>1292</v>
      </c>
      <c r="B80" t="s">
        <v>1497</v>
      </c>
      <c r="C80" t="s">
        <v>1781</v>
      </c>
      <c r="D80" t="s">
        <v>1782</v>
      </c>
    </row>
    <row r="81" spans="1:64">
      <c r="A81" t="s">
        <v>1261</v>
      </c>
      <c r="B81" t="s">
        <v>1498</v>
      </c>
      <c r="C81" t="s">
        <v>1781</v>
      </c>
      <c r="D81" t="s">
        <v>1782</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c r="A82" t="s">
        <v>1316</v>
      </c>
      <c r="B82" t="s">
        <v>1499</v>
      </c>
      <c r="C82" t="s">
        <v>1781</v>
      </c>
      <c r="D82" t="s">
        <v>1782</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c r="A83" t="s">
        <v>1500</v>
      </c>
      <c r="B83" t="s">
        <v>1501</v>
      </c>
      <c r="C83" t="s">
        <v>1781</v>
      </c>
      <c r="D83" t="s">
        <v>1782</v>
      </c>
    </row>
    <row r="84" spans="1:64">
      <c r="A84" t="s">
        <v>1502</v>
      </c>
      <c r="B84" t="s">
        <v>1503</v>
      </c>
      <c r="C84" t="s">
        <v>1781</v>
      </c>
      <c r="D84" t="s">
        <v>1782</v>
      </c>
    </row>
    <row r="85" spans="1:64">
      <c r="A85" t="s">
        <v>1127</v>
      </c>
      <c r="B85" t="s">
        <v>1504</v>
      </c>
      <c r="C85" t="s">
        <v>1781</v>
      </c>
      <c r="D85" t="s">
        <v>1782</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c r="A86" t="s">
        <v>1299</v>
      </c>
      <c r="B86" t="s">
        <v>1505</v>
      </c>
      <c r="C86" t="s">
        <v>1781</v>
      </c>
      <c r="D86" t="s">
        <v>1782</v>
      </c>
    </row>
    <row r="87" spans="1:64">
      <c r="A87" t="s">
        <v>1161</v>
      </c>
      <c r="B87" t="s">
        <v>1506</v>
      </c>
      <c r="C87" t="s">
        <v>1781</v>
      </c>
      <c r="D87" t="s">
        <v>1782</v>
      </c>
    </row>
    <row r="88" spans="1:64">
      <c r="A88" t="s">
        <v>1136</v>
      </c>
      <c r="B88" t="s">
        <v>1507</v>
      </c>
      <c r="C88" t="s">
        <v>1781</v>
      </c>
      <c r="D88" t="s">
        <v>1782</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c r="A89" t="s">
        <v>1508</v>
      </c>
      <c r="B89" t="s">
        <v>1509</v>
      </c>
      <c r="C89" t="s">
        <v>1781</v>
      </c>
      <c r="D89" t="s">
        <v>1782</v>
      </c>
    </row>
    <row r="90" spans="1:64">
      <c r="A90" t="s">
        <v>1137</v>
      </c>
      <c r="B90" t="s">
        <v>1510</v>
      </c>
      <c r="C90" t="s">
        <v>1781</v>
      </c>
      <c r="D90" t="s">
        <v>1782</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c r="A91" t="s">
        <v>1511</v>
      </c>
      <c r="B91" t="s">
        <v>1512</v>
      </c>
      <c r="C91" t="s">
        <v>1781</v>
      </c>
      <c r="D91" t="s">
        <v>1782</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c r="A92" t="s">
        <v>1138</v>
      </c>
      <c r="B92" t="s">
        <v>1513</v>
      </c>
      <c r="C92" t="s">
        <v>1781</v>
      </c>
      <c r="D92" t="s">
        <v>1782</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c r="A93" t="s">
        <v>1126</v>
      </c>
      <c r="B93" t="s">
        <v>1514</v>
      </c>
      <c r="C93" t="s">
        <v>1781</v>
      </c>
      <c r="D93" t="s">
        <v>1782</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c r="A94" t="s">
        <v>1304</v>
      </c>
      <c r="B94" t="s">
        <v>1515</v>
      </c>
      <c r="C94" t="s">
        <v>1781</v>
      </c>
      <c r="D94" t="s">
        <v>1782</v>
      </c>
    </row>
    <row r="95" spans="1:64">
      <c r="A95" t="s">
        <v>1223</v>
      </c>
      <c r="B95" t="s">
        <v>1516</v>
      </c>
      <c r="C95" t="s">
        <v>1781</v>
      </c>
      <c r="D95" t="s">
        <v>1782</v>
      </c>
    </row>
    <row r="96" spans="1:64">
      <c r="A96" t="s">
        <v>1517</v>
      </c>
      <c r="B96" t="s">
        <v>1518</v>
      </c>
      <c r="C96" t="s">
        <v>1781</v>
      </c>
      <c r="D96" t="s">
        <v>1782</v>
      </c>
    </row>
    <row r="97" spans="1:64">
      <c r="A97" t="s">
        <v>1237</v>
      </c>
      <c r="B97" t="s">
        <v>1519</v>
      </c>
      <c r="C97" t="s">
        <v>1781</v>
      </c>
      <c r="D97" t="s">
        <v>1782</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c r="A98" t="s">
        <v>1267</v>
      </c>
      <c r="B98" t="s">
        <v>1520</v>
      </c>
      <c r="C98" t="s">
        <v>1781</v>
      </c>
      <c r="D98" t="s">
        <v>1782</v>
      </c>
    </row>
    <row r="99" spans="1:64">
      <c r="A99" t="s">
        <v>1250</v>
      </c>
      <c r="B99" t="s">
        <v>1521</v>
      </c>
      <c r="C99" t="s">
        <v>1781</v>
      </c>
      <c r="D99" t="s">
        <v>1782</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c r="A100" t="s">
        <v>1522</v>
      </c>
      <c r="B100" t="s">
        <v>1523</v>
      </c>
      <c r="C100" t="s">
        <v>1781</v>
      </c>
      <c r="D100" t="s">
        <v>1782</v>
      </c>
    </row>
    <row r="101" spans="1:64">
      <c r="A101" t="s">
        <v>1524</v>
      </c>
      <c r="B101" t="s">
        <v>1525</v>
      </c>
      <c r="C101" t="s">
        <v>1781</v>
      </c>
      <c r="D101" t="s">
        <v>1782</v>
      </c>
    </row>
    <row r="102" spans="1:64">
      <c r="A102" t="s">
        <v>1238</v>
      </c>
      <c r="B102" t="s">
        <v>1526</v>
      </c>
      <c r="C102" t="s">
        <v>1781</v>
      </c>
      <c r="D102" t="s">
        <v>1782</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c r="A103" t="s">
        <v>1527</v>
      </c>
      <c r="B103" t="s">
        <v>1528</v>
      </c>
      <c r="C103" t="s">
        <v>1781</v>
      </c>
      <c r="D103" t="s">
        <v>1782</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c r="A104" t="s">
        <v>1303</v>
      </c>
      <c r="B104" t="s">
        <v>1529</v>
      </c>
      <c r="C104" t="s">
        <v>1781</v>
      </c>
      <c r="D104" t="s">
        <v>1782</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c r="A105" t="s">
        <v>1225</v>
      </c>
      <c r="B105" t="s">
        <v>1530</v>
      </c>
      <c r="C105" t="s">
        <v>1781</v>
      </c>
      <c r="D105" t="s">
        <v>1782</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c r="A106" t="s">
        <v>1281</v>
      </c>
      <c r="B106" t="s">
        <v>1531</v>
      </c>
      <c r="C106" t="s">
        <v>1781</v>
      </c>
      <c r="D106" t="s">
        <v>1782</v>
      </c>
    </row>
    <row r="107" spans="1:64">
      <c r="A107" t="s">
        <v>1532</v>
      </c>
      <c r="B107" t="s">
        <v>1533</v>
      </c>
      <c r="C107" t="s">
        <v>1781</v>
      </c>
      <c r="D107" t="s">
        <v>1782</v>
      </c>
    </row>
    <row r="108" spans="1:64">
      <c r="A108" t="s">
        <v>1534</v>
      </c>
      <c r="B108" t="s">
        <v>1535</v>
      </c>
      <c r="C108" t="s">
        <v>1781</v>
      </c>
      <c r="D108" t="s">
        <v>1782</v>
      </c>
    </row>
    <row r="109" spans="1:64">
      <c r="A109" t="s">
        <v>1536</v>
      </c>
      <c r="B109" t="s">
        <v>1537</v>
      </c>
      <c r="C109" t="s">
        <v>1781</v>
      </c>
      <c r="D109" t="s">
        <v>1782</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c r="A110" t="s">
        <v>1538</v>
      </c>
      <c r="B110" t="s">
        <v>1539</v>
      </c>
      <c r="C110" t="s">
        <v>1781</v>
      </c>
      <c r="D110" t="s">
        <v>1782</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c r="A111" t="s">
        <v>1205</v>
      </c>
      <c r="B111" t="s">
        <v>1540</v>
      </c>
      <c r="C111" t="s">
        <v>1781</v>
      </c>
      <c r="D111" t="s">
        <v>1782</v>
      </c>
    </row>
    <row r="112" spans="1:64">
      <c r="A112" t="s">
        <v>1541</v>
      </c>
      <c r="B112" t="s">
        <v>1542</v>
      </c>
      <c r="C112" t="s">
        <v>1781</v>
      </c>
      <c r="D112" t="s">
        <v>1782</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c r="A113" t="s">
        <v>1543</v>
      </c>
      <c r="B113" t="s">
        <v>1544</v>
      </c>
      <c r="C113" t="s">
        <v>1781</v>
      </c>
      <c r="D113" t="s">
        <v>1782</v>
      </c>
    </row>
    <row r="114" spans="1:64">
      <c r="A114" t="s">
        <v>1186</v>
      </c>
      <c r="B114" t="s">
        <v>1545</v>
      </c>
      <c r="C114" t="s">
        <v>1781</v>
      </c>
      <c r="D114" t="s">
        <v>1782</v>
      </c>
    </row>
    <row r="115" spans="1:64">
      <c r="A115" t="s">
        <v>1546</v>
      </c>
      <c r="B115" t="s">
        <v>1547</v>
      </c>
      <c r="C115" t="s">
        <v>1781</v>
      </c>
      <c r="D115" t="s">
        <v>1782</v>
      </c>
    </row>
    <row r="116" spans="1:64">
      <c r="A116" t="s">
        <v>1294</v>
      </c>
      <c r="B116" t="s">
        <v>1548</v>
      </c>
      <c r="C116" t="s">
        <v>1781</v>
      </c>
      <c r="D116" t="s">
        <v>1782</v>
      </c>
    </row>
    <row r="117" spans="1:64">
      <c r="A117" t="s">
        <v>1549</v>
      </c>
      <c r="B117" t="s">
        <v>1550</v>
      </c>
      <c r="C117" t="s">
        <v>1781</v>
      </c>
      <c r="D117" t="s">
        <v>1782</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c r="A118" t="s">
        <v>1162</v>
      </c>
      <c r="B118" t="s">
        <v>1551</v>
      </c>
      <c r="C118" t="s">
        <v>1781</v>
      </c>
      <c r="D118" t="s">
        <v>1782</v>
      </c>
    </row>
    <row r="119" spans="1:64">
      <c r="A119" t="s">
        <v>1293</v>
      </c>
      <c r="B119" t="s">
        <v>1552</v>
      </c>
      <c r="C119" t="s">
        <v>1781</v>
      </c>
      <c r="D119" t="s">
        <v>1782</v>
      </c>
    </row>
    <row r="120" spans="1:64">
      <c r="A120" t="s">
        <v>1163</v>
      </c>
      <c r="B120" t="s">
        <v>1553</v>
      </c>
      <c r="C120" t="s">
        <v>1781</v>
      </c>
      <c r="D120" t="s">
        <v>1782</v>
      </c>
    </row>
    <row r="121" spans="1:64">
      <c r="A121" t="s">
        <v>1305</v>
      </c>
      <c r="B121" t="s">
        <v>1554</v>
      </c>
      <c r="C121" t="s">
        <v>1781</v>
      </c>
      <c r="D121" t="s">
        <v>1782</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c r="A122" t="s">
        <v>1226</v>
      </c>
      <c r="B122" t="s">
        <v>1555</v>
      </c>
      <c r="C122" t="s">
        <v>1781</v>
      </c>
      <c r="D122" t="s">
        <v>1782</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c r="A123" t="s">
        <v>1164</v>
      </c>
      <c r="B123" t="s">
        <v>1556</v>
      </c>
      <c r="C123" t="s">
        <v>1781</v>
      </c>
      <c r="D123" t="s">
        <v>1782</v>
      </c>
    </row>
    <row r="124" spans="1:64">
      <c r="A124" t="s">
        <v>1199</v>
      </c>
      <c r="B124" t="s">
        <v>1557</v>
      </c>
      <c r="C124" t="s">
        <v>1781</v>
      </c>
      <c r="D124" t="s">
        <v>1782</v>
      </c>
    </row>
    <row r="125" spans="1:64">
      <c r="A125" t="s">
        <v>1177</v>
      </c>
      <c r="B125" t="s">
        <v>1558</v>
      </c>
      <c r="C125" t="s">
        <v>1781</v>
      </c>
      <c r="D125" t="s">
        <v>1782</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c r="A126" t="s">
        <v>1113</v>
      </c>
      <c r="B126" t="s">
        <v>1559</v>
      </c>
      <c r="C126" t="s">
        <v>1781</v>
      </c>
      <c r="D126" t="s">
        <v>1782</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c r="A127" t="s">
        <v>1560</v>
      </c>
      <c r="B127" t="s">
        <v>1561</v>
      </c>
      <c r="C127" t="s">
        <v>1781</v>
      </c>
      <c r="D127" t="s">
        <v>1782</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c r="A128" t="s">
        <v>1204</v>
      </c>
      <c r="B128" t="s">
        <v>1562</v>
      </c>
      <c r="C128" t="s">
        <v>1781</v>
      </c>
      <c r="D128" t="s">
        <v>1782</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c r="A129" t="s">
        <v>1268</v>
      </c>
      <c r="B129" t="s">
        <v>1563</v>
      </c>
      <c r="C129" t="s">
        <v>1781</v>
      </c>
      <c r="D129" t="s">
        <v>1782</v>
      </c>
    </row>
    <row r="130" spans="1:64">
      <c r="A130" t="s">
        <v>1564</v>
      </c>
      <c r="B130" t="s">
        <v>1565</v>
      </c>
      <c r="C130" t="s">
        <v>1781</v>
      </c>
      <c r="D130" t="s">
        <v>1782</v>
      </c>
    </row>
    <row r="131" spans="1:64">
      <c r="A131" t="s">
        <v>1566</v>
      </c>
      <c r="B131" t="s">
        <v>1567</v>
      </c>
      <c r="C131" t="s">
        <v>1781</v>
      </c>
      <c r="D131" t="s">
        <v>1782</v>
      </c>
    </row>
    <row r="132" spans="1:64">
      <c r="A132" t="s">
        <v>1165</v>
      </c>
      <c r="B132" t="s">
        <v>1568</v>
      </c>
      <c r="C132" t="s">
        <v>1781</v>
      </c>
      <c r="D132" t="s">
        <v>1782</v>
      </c>
    </row>
    <row r="133" spans="1:64">
      <c r="A133" t="s">
        <v>1569</v>
      </c>
      <c r="B133" t="s">
        <v>1570</v>
      </c>
      <c r="C133" t="s">
        <v>1781</v>
      </c>
      <c r="D133" t="s">
        <v>1782</v>
      </c>
    </row>
    <row r="134" spans="1:64">
      <c r="A134" t="s">
        <v>1571</v>
      </c>
      <c r="B134" t="s">
        <v>1572</v>
      </c>
      <c r="C134" t="s">
        <v>1781</v>
      </c>
      <c r="D134" t="s">
        <v>1782</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c r="A135" t="s">
        <v>1166</v>
      </c>
      <c r="B135" t="s">
        <v>1573</v>
      </c>
      <c r="C135" t="s">
        <v>1781</v>
      </c>
      <c r="D135" t="s">
        <v>1782</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c r="A136" t="s">
        <v>1139</v>
      </c>
      <c r="B136" t="s">
        <v>1574</v>
      </c>
      <c r="C136" t="s">
        <v>1781</v>
      </c>
      <c r="D136" t="s">
        <v>1782</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c r="A137" t="s">
        <v>1151</v>
      </c>
      <c r="B137" t="s">
        <v>1575</v>
      </c>
      <c r="C137" t="s">
        <v>1781</v>
      </c>
      <c r="D137" t="s">
        <v>1782</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c r="A138" t="s">
        <v>1576</v>
      </c>
      <c r="B138" t="s">
        <v>1577</v>
      </c>
      <c r="C138" t="s">
        <v>1781</v>
      </c>
      <c r="D138" t="s">
        <v>1782</v>
      </c>
    </row>
    <row r="139" spans="1:64">
      <c r="A139" t="s">
        <v>1578</v>
      </c>
      <c r="B139" t="s">
        <v>1579</v>
      </c>
      <c r="C139" t="s">
        <v>1781</v>
      </c>
      <c r="D139" t="s">
        <v>1782</v>
      </c>
    </row>
    <row r="140" spans="1:64">
      <c r="A140" t="s">
        <v>1580</v>
      </c>
      <c r="B140" t="s">
        <v>1581</v>
      </c>
      <c r="C140" t="s">
        <v>1781</v>
      </c>
      <c r="D140" t="s">
        <v>1782</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c r="A141" t="s">
        <v>1582</v>
      </c>
      <c r="B141" t="s">
        <v>1583</v>
      </c>
      <c r="C141" t="s">
        <v>1781</v>
      </c>
      <c r="D141" t="s">
        <v>1782</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c r="A142" t="s">
        <v>1584</v>
      </c>
      <c r="B142" t="s">
        <v>1585</v>
      </c>
      <c r="C142" t="s">
        <v>1781</v>
      </c>
      <c r="D142" t="s">
        <v>1782</v>
      </c>
    </row>
    <row r="143" spans="1:64">
      <c r="A143" t="s">
        <v>1191</v>
      </c>
      <c r="B143" t="s">
        <v>1586</v>
      </c>
      <c r="C143" t="s">
        <v>1781</v>
      </c>
      <c r="D143" t="s">
        <v>1782</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c r="A144" t="s">
        <v>1587</v>
      </c>
      <c r="B144" t="s">
        <v>1588</v>
      </c>
      <c r="C144" t="s">
        <v>1781</v>
      </c>
      <c r="D144" t="s">
        <v>1782</v>
      </c>
    </row>
    <row r="145" spans="1:64">
      <c r="A145" t="s">
        <v>1589</v>
      </c>
      <c r="B145" t="s">
        <v>1590</v>
      </c>
      <c r="C145" t="s">
        <v>1781</v>
      </c>
      <c r="D145" t="s">
        <v>1782</v>
      </c>
    </row>
    <row r="146" spans="1:64">
      <c r="A146" t="s">
        <v>1130</v>
      </c>
      <c r="B146" t="s">
        <v>1591</v>
      </c>
      <c r="C146" t="s">
        <v>1781</v>
      </c>
      <c r="D146" t="s">
        <v>1782</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c r="A147" t="s">
        <v>1592</v>
      </c>
      <c r="B147" t="s">
        <v>1593</v>
      </c>
      <c r="C147" t="s">
        <v>1781</v>
      </c>
      <c r="D147" t="s">
        <v>1782</v>
      </c>
    </row>
    <row r="148" spans="1:64">
      <c r="A148" t="s">
        <v>1296</v>
      </c>
      <c r="B148" t="s">
        <v>1594</v>
      </c>
      <c r="C148" t="s">
        <v>1781</v>
      </c>
      <c r="D148" t="s">
        <v>1782</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c r="A149" t="s">
        <v>1318</v>
      </c>
      <c r="B149" t="s">
        <v>1595</v>
      </c>
      <c r="C149" t="s">
        <v>1781</v>
      </c>
      <c r="D149" t="s">
        <v>1782</v>
      </c>
    </row>
    <row r="150" spans="1:64">
      <c r="A150" t="s">
        <v>1295</v>
      </c>
      <c r="B150" t="s">
        <v>1596</v>
      </c>
      <c r="C150" t="s">
        <v>1781</v>
      </c>
      <c r="D150" t="s">
        <v>1782</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c r="A151" t="s">
        <v>1597</v>
      </c>
      <c r="B151" t="s">
        <v>1598</v>
      </c>
      <c r="C151" t="s">
        <v>1781</v>
      </c>
      <c r="D151" t="s">
        <v>1782</v>
      </c>
    </row>
    <row r="152" spans="1:64">
      <c r="A152" t="s">
        <v>1599</v>
      </c>
      <c r="B152" t="s">
        <v>1600</v>
      </c>
      <c r="C152" t="s">
        <v>1781</v>
      </c>
      <c r="D152" t="s">
        <v>1782</v>
      </c>
    </row>
    <row r="153" spans="1:64">
      <c r="A153" t="s">
        <v>1152</v>
      </c>
      <c r="B153" t="s">
        <v>1601</v>
      </c>
      <c r="C153" t="s">
        <v>1781</v>
      </c>
      <c r="D153" t="s">
        <v>1782</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c r="A154" t="s">
        <v>1602</v>
      </c>
      <c r="B154" t="s">
        <v>1603</v>
      </c>
      <c r="C154" t="s">
        <v>1781</v>
      </c>
      <c r="D154" t="s">
        <v>1782</v>
      </c>
    </row>
    <row r="155" spans="1:64">
      <c r="A155" t="s">
        <v>1604</v>
      </c>
      <c r="B155" t="s">
        <v>1605</v>
      </c>
      <c r="C155" t="s">
        <v>1781</v>
      </c>
      <c r="D155" t="s">
        <v>1782</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c r="A156" t="s">
        <v>1114</v>
      </c>
      <c r="B156" t="s">
        <v>1606</v>
      </c>
      <c r="C156" t="s">
        <v>1781</v>
      </c>
      <c r="D156" t="s">
        <v>1782</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c r="A157" t="s">
        <v>1188</v>
      </c>
      <c r="B157" t="s">
        <v>1607</v>
      </c>
      <c r="C157" t="s">
        <v>1781</v>
      </c>
      <c r="D157" t="s">
        <v>1782</v>
      </c>
    </row>
    <row r="158" spans="1:64">
      <c r="A158" t="s">
        <v>1608</v>
      </c>
      <c r="B158" t="s">
        <v>1609</v>
      </c>
      <c r="C158" t="s">
        <v>1781</v>
      </c>
      <c r="D158" t="s">
        <v>1782</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c r="A159" t="s">
        <v>1239</v>
      </c>
      <c r="B159" t="s">
        <v>1610</v>
      </c>
      <c r="C159" t="s">
        <v>1781</v>
      </c>
      <c r="D159" t="s">
        <v>1782</v>
      </c>
    </row>
    <row r="160" spans="1:64">
      <c r="A160" t="s">
        <v>1611</v>
      </c>
      <c r="B160" t="s">
        <v>1612</v>
      </c>
      <c r="C160" t="s">
        <v>1781</v>
      </c>
      <c r="D160" t="s">
        <v>1782</v>
      </c>
    </row>
    <row r="161" spans="1:64">
      <c r="A161" t="s">
        <v>1613</v>
      </c>
      <c r="B161" t="s">
        <v>1614</v>
      </c>
      <c r="C161" t="s">
        <v>1781</v>
      </c>
      <c r="D161" t="s">
        <v>1782</v>
      </c>
    </row>
    <row r="162" spans="1:64">
      <c r="A162" t="s">
        <v>1308</v>
      </c>
      <c r="B162" t="s">
        <v>1615</v>
      </c>
      <c r="C162" t="s">
        <v>1781</v>
      </c>
      <c r="D162" t="s">
        <v>1782</v>
      </c>
    </row>
    <row r="163" spans="1:64">
      <c r="A163" t="s">
        <v>1140</v>
      </c>
      <c r="B163" t="s">
        <v>1616</v>
      </c>
      <c r="C163" t="s">
        <v>1781</v>
      </c>
      <c r="D163" t="s">
        <v>1782</v>
      </c>
    </row>
    <row r="164" spans="1:64">
      <c r="A164" t="s">
        <v>1306</v>
      </c>
      <c r="B164" t="s">
        <v>1617</v>
      </c>
      <c r="C164" t="s">
        <v>1781</v>
      </c>
      <c r="D164" t="s">
        <v>1782</v>
      </c>
    </row>
    <row r="165" spans="1:64">
      <c r="A165" t="s">
        <v>1208</v>
      </c>
      <c r="B165" t="s">
        <v>1618</v>
      </c>
      <c r="C165" t="s">
        <v>1781</v>
      </c>
      <c r="D165" t="s">
        <v>1782</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c r="A166" t="s">
        <v>1619</v>
      </c>
      <c r="B166" t="s">
        <v>1620</v>
      </c>
      <c r="C166" t="s">
        <v>1781</v>
      </c>
      <c r="D166" t="s">
        <v>1782</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c r="A167" t="s">
        <v>1307</v>
      </c>
      <c r="B167" t="s">
        <v>1621</v>
      </c>
      <c r="C167" t="s">
        <v>1781</v>
      </c>
      <c r="D167" t="s">
        <v>1782</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c r="A168" t="s">
        <v>1200</v>
      </c>
      <c r="B168" t="s">
        <v>1622</v>
      </c>
      <c r="C168" t="s">
        <v>1781</v>
      </c>
      <c r="D168" t="s">
        <v>1782</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c r="A169" t="s">
        <v>1623</v>
      </c>
      <c r="B169" t="s">
        <v>1624</v>
      </c>
      <c r="C169" t="s">
        <v>1781</v>
      </c>
      <c r="D169" t="s">
        <v>1782</v>
      </c>
    </row>
    <row r="170" spans="1:64">
      <c r="A170" t="s">
        <v>613</v>
      </c>
      <c r="B170" t="s">
        <v>1625</v>
      </c>
      <c r="C170" t="s">
        <v>1781</v>
      </c>
      <c r="D170" t="s">
        <v>1782</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c r="A171" t="s">
        <v>1141</v>
      </c>
      <c r="B171" t="s">
        <v>1626</v>
      </c>
      <c r="C171" t="s">
        <v>1781</v>
      </c>
      <c r="D171" t="s">
        <v>1782</v>
      </c>
    </row>
    <row r="172" spans="1:64">
      <c r="A172" t="s">
        <v>1115</v>
      </c>
      <c r="B172" t="s">
        <v>1627</v>
      </c>
      <c r="C172" t="s">
        <v>1781</v>
      </c>
      <c r="D172" t="s">
        <v>1782</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c r="A173" t="s">
        <v>896</v>
      </c>
      <c r="B173" t="s">
        <v>1628</v>
      </c>
      <c r="C173" t="s">
        <v>1781</v>
      </c>
      <c r="D173" t="s">
        <v>1782</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c r="A174" t="s">
        <v>1207</v>
      </c>
      <c r="B174" t="s">
        <v>1629</v>
      </c>
      <c r="C174" t="s">
        <v>1781</v>
      </c>
      <c r="D174" t="s">
        <v>1782</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c r="A175" t="s">
        <v>1630</v>
      </c>
      <c r="B175" t="s">
        <v>1631</v>
      </c>
      <c r="C175" t="s">
        <v>1781</v>
      </c>
      <c r="D175" t="s">
        <v>1782</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c r="A176" t="s">
        <v>615</v>
      </c>
      <c r="B176" t="s">
        <v>1632</v>
      </c>
      <c r="C176" t="s">
        <v>1781</v>
      </c>
      <c r="D176" t="s">
        <v>1782</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c r="A177" t="s">
        <v>1262</v>
      </c>
      <c r="B177" t="s">
        <v>1633</v>
      </c>
      <c r="C177" t="s">
        <v>1781</v>
      </c>
      <c r="D177" t="s">
        <v>1782</v>
      </c>
    </row>
    <row r="178" spans="1:64">
      <c r="A178" t="s">
        <v>1142</v>
      </c>
      <c r="B178" t="s">
        <v>1634</v>
      </c>
      <c r="C178" t="s">
        <v>1781</v>
      </c>
      <c r="D178" t="s">
        <v>1782</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c r="A179" t="s">
        <v>1143</v>
      </c>
      <c r="B179" t="s">
        <v>1635</v>
      </c>
      <c r="C179" t="s">
        <v>1781</v>
      </c>
      <c r="D179" t="s">
        <v>1782</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c r="A180" t="s">
        <v>1240</v>
      </c>
      <c r="B180" t="s">
        <v>1636</v>
      </c>
      <c r="C180" t="s">
        <v>1781</v>
      </c>
      <c r="D180" t="s">
        <v>1782</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c r="A181" t="s">
        <v>1319</v>
      </c>
      <c r="B181" t="s">
        <v>1637</v>
      </c>
      <c r="C181" t="s">
        <v>1781</v>
      </c>
      <c r="D181" t="s">
        <v>1782</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c r="A182" t="s">
        <v>1297</v>
      </c>
      <c r="B182" t="s">
        <v>1638</v>
      </c>
      <c r="C182" t="s">
        <v>1781</v>
      </c>
      <c r="D182" t="s">
        <v>1782</v>
      </c>
    </row>
    <row r="183" spans="1:64">
      <c r="A183" t="s">
        <v>1189</v>
      </c>
      <c r="B183" t="s">
        <v>1639</v>
      </c>
      <c r="C183" t="s">
        <v>1781</v>
      </c>
      <c r="D183" t="s">
        <v>1782</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c r="A184" t="s">
        <v>1640</v>
      </c>
      <c r="B184" t="s">
        <v>1641</v>
      </c>
      <c r="C184" t="s">
        <v>1781</v>
      </c>
      <c r="D184" t="s">
        <v>1782</v>
      </c>
    </row>
    <row r="185" spans="1:64">
      <c r="A185" t="s">
        <v>1258</v>
      </c>
      <c r="B185" t="s">
        <v>1642</v>
      </c>
      <c r="C185" t="s">
        <v>1781</v>
      </c>
      <c r="D185" t="s">
        <v>1782</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c r="A186" t="s">
        <v>1643</v>
      </c>
      <c r="B186" t="s">
        <v>1644</v>
      </c>
      <c r="C186" t="s">
        <v>1781</v>
      </c>
      <c r="D186" t="s">
        <v>1782</v>
      </c>
    </row>
    <row r="187" spans="1:64">
      <c r="A187" t="s">
        <v>1167</v>
      </c>
      <c r="B187" t="s">
        <v>1645</v>
      </c>
      <c r="C187" t="s">
        <v>1781</v>
      </c>
      <c r="D187" t="s">
        <v>1782</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c r="A188" t="s">
        <v>1646</v>
      </c>
      <c r="B188" t="s">
        <v>1647</v>
      </c>
      <c r="C188" t="s">
        <v>1781</v>
      </c>
      <c r="D188" t="s">
        <v>1782</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c r="A189" t="s">
        <v>1190</v>
      </c>
      <c r="B189" t="s">
        <v>1648</v>
      </c>
      <c r="C189" t="s">
        <v>1781</v>
      </c>
      <c r="D189" t="s">
        <v>1782</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c r="A190" t="s">
        <v>1241</v>
      </c>
      <c r="B190" t="s">
        <v>1649</v>
      </c>
      <c r="C190" t="s">
        <v>1781</v>
      </c>
      <c r="D190" t="s">
        <v>1782</v>
      </c>
    </row>
    <row r="191" spans="1:64">
      <c r="A191" t="s">
        <v>1252</v>
      </c>
      <c r="B191" t="s">
        <v>1650</v>
      </c>
      <c r="C191" t="s">
        <v>1781</v>
      </c>
      <c r="D191" t="s">
        <v>1782</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c r="A192" t="s">
        <v>1209</v>
      </c>
      <c r="B192" t="s">
        <v>1651</v>
      </c>
      <c r="C192" t="s">
        <v>1781</v>
      </c>
      <c r="D192" t="s">
        <v>1782</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c r="A193" t="s">
        <v>1652</v>
      </c>
      <c r="B193" t="s">
        <v>1653</v>
      </c>
      <c r="C193" t="s">
        <v>1781</v>
      </c>
      <c r="D193" t="s">
        <v>1782</v>
      </c>
    </row>
    <row r="194" spans="1:64">
      <c r="A194" t="s">
        <v>1263</v>
      </c>
      <c r="B194" t="s">
        <v>1654</v>
      </c>
      <c r="C194" t="s">
        <v>1781</v>
      </c>
      <c r="D194" t="s">
        <v>1782</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c r="A195" t="s">
        <v>1282</v>
      </c>
      <c r="B195" t="s">
        <v>1655</v>
      </c>
      <c r="C195" t="s">
        <v>1781</v>
      </c>
      <c r="D195" t="s">
        <v>1782</v>
      </c>
    </row>
    <row r="196" spans="1:64">
      <c r="A196" t="s">
        <v>1656</v>
      </c>
      <c r="B196" t="s">
        <v>1657</v>
      </c>
      <c r="C196" t="s">
        <v>1781</v>
      </c>
      <c r="D196" t="s">
        <v>1782</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c r="A197" t="s">
        <v>1228</v>
      </c>
      <c r="B197" t="s">
        <v>1658</v>
      </c>
      <c r="C197" t="s">
        <v>1781</v>
      </c>
      <c r="D197" t="s">
        <v>1782</v>
      </c>
    </row>
    <row r="198" spans="1:64">
      <c r="A198" t="s">
        <v>1659</v>
      </c>
      <c r="B198" t="s">
        <v>1660</v>
      </c>
      <c r="C198" t="s">
        <v>1781</v>
      </c>
      <c r="D198" t="s">
        <v>1782</v>
      </c>
    </row>
    <row r="199" spans="1:64">
      <c r="A199" t="s">
        <v>1309</v>
      </c>
      <c r="B199" t="s">
        <v>1661</v>
      </c>
      <c r="C199" t="s">
        <v>1781</v>
      </c>
      <c r="D199" t="s">
        <v>1782</v>
      </c>
    </row>
    <row r="200" spans="1:64">
      <c r="A200" t="s">
        <v>1251</v>
      </c>
      <c r="B200" t="s">
        <v>1662</v>
      </c>
      <c r="C200" t="s">
        <v>1781</v>
      </c>
      <c r="D200" t="s">
        <v>1782</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c r="A201" t="s">
        <v>1663</v>
      </c>
      <c r="B201" t="s">
        <v>1664</v>
      </c>
      <c r="C201" t="s">
        <v>1781</v>
      </c>
      <c r="D201" t="s">
        <v>1782</v>
      </c>
    </row>
    <row r="202" spans="1:64">
      <c r="A202" t="s">
        <v>1665</v>
      </c>
      <c r="B202" t="s">
        <v>1666</v>
      </c>
      <c r="C202" t="s">
        <v>1781</v>
      </c>
      <c r="D202" t="s">
        <v>1782</v>
      </c>
    </row>
    <row r="203" spans="1:64">
      <c r="A203" t="s">
        <v>1667</v>
      </c>
      <c r="B203" t="s">
        <v>1668</v>
      </c>
      <c r="C203" t="s">
        <v>1781</v>
      </c>
      <c r="D203" t="s">
        <v>1782</v>
      </c>
    </row>
    <row r="204" spans="1:64">
      <c r="A204" t="s">
        <v>1271</v>
      </c>
      <c r="B204" t="s">
        <v>1669</v>
      </c>
      <c r="C204" t="s">
        <v>1781</v>
      </c>
      <c r="D204" t="s">
        <v>1782</v>
      </c>
    </row>
    <row r="205" spans="1:64">
      <c r="A205" t="s">
        <v>1168</v>
      </c>
      <c r="B205" t="s">
        <v>1670</v>
      </c>
      <c r="C205" t="s">
        <v>1781</v>
      </c>
      <c r="D205" t="s">
        <v>1782</v>
      </c>
    </row>
    <row r="206" spans="1:64">
      <c r="A206" t="s">
        <v>1284</v>
      </c>
      <c r="B206" t="s">
        <v>1671</v>
      </c>
      <c r="C206" t="s">
        <v>1781</v>
      </c>
      <c r="D206" t="s">
        <v>1782</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c r="A207" t="s">
        <v>1285</v>
      </c>
      <c r="B207" t="s">
        <v>1672</v>
      </c>
      <c r="C207" t="s">
        <v>1781</v>
      </c>
      <c r="D207" t="s">
        <v>1782</v>
      </c>
    </row>
    <row r="208" spans="1:64">
      <c r="A208" t="s">
        <v>617</v>
      </c>
      <c r="B208" t="s">
        <v>1673</v>
      </c>
      <c r="C208" t="s">
        <v>1781</v>
      </c>
      <c r="D208" t="s">
        <v>1782</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c r="A209" t="s">
        <v>1674</v>
      </c>
      <c r="B209" t="s">
        <v>1675</v>
      </c>
      <c r="C209" t="s">
        <v>1781</v>
      </c>
      <c r="D209" t="s">
        <v>1782</v>
      </c>
    </row>
    <row r="210" spans="1:64">
      <c r="A210" t="s">
        <v>1169</v>
      </c>
      <c r="B210" t="s">
        <v>1676</v>
      </c>
      <c r="C210" t="s">
        <v>1781</v>
      </c>
      <c r="D210" t="s">
        <v>1782</v>
      </c>
    </row>
    <row r="211" spans="1:64">
      <c r="A211" t="s">
        <v>1153</v>
      </c>
      <c r="B211" t="s">
        <v>1677</v>
      </c>
      <c r="C211" t="s">
        <v>1781</v>
      </c>
      <c r="D211" t="s">
        <v>1782</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c r="A212" t="s">
        <v>1144</v>
      </c>
      <c r="B212" t="s">
        <v>1678</v>
      </c>
      <c r="C212" t="s">
        <v>1781</v>
      </c>
      <c r="D212" t="s">
        <v>1782</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c r="A213" t="s">
        <v>1210</v>
      </c>
      <c r="B213" t="s">
        <v>1679</v>
      </c>
      <c r="C213" t="s">
        <v>1781</v>
      </c>
      <c r="D213" t="s">
        <v>1782</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c r="A214" t="s">
        <v>1264</v>
      </c>
      <c r="B214" t="s">
        <v>1680</v>
      </c>
      <c r="C214" t="s">
        <v>1781</v>
      </c>
      <c r="D214" t="s">
        <v>1782</v>
      </c>
    </row>
    <row r="215" spans="1:64">
      <c r="A215" t="s">
        <v>1145</v>
      </c>
      <c r="B215" t="s">
        <v>1681</v>
      </c>
      <c r="C215" t="s">
        <v>1781</v>
      </c>
      <c r="D215" t="s">
        <v>1782</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c r="A216" t="s">
        <v>1236</v>
      </c>
      <c r="B216" t="s">
        <v>1682</v>
      </c>
      <c r="C216" t="s">
        <v>1781</v>
      </c>
      <c r="D216" t="s">
        <v>1782</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c r="A217" t="s">
        <v>1683</v>
      </c>
      <c r="B217" t="s">
        <v>1684</v>
      </c>
      <c r="C217" t="s">
        <v>1781</v>
      </c>
      <c r="D217" t="s">
        <v>1782</v>
      </c>
    </row>
    <row r="218" spans="1:64">
      <c r="A218" t="s">
        <v>1119</v>
      </c>
      <c r="B218" t="s">
        <v>1685</v>
      </c>
      <c r="C218" t="s">
        <v>1781</v>
      </c>
      <c r="D218" t="s">
        <v>1782</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c r="A219" t="s">
        <v>1310</v>
      </c>
      <c r="B219" t="s">
        <v>1686</v>
      </c>
      <c r="C219" t="s">
        <v>1781</v>
      </c>
      <c r="D219" t="s">
        <v>1782</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c r="A220" t="s">
        <v>1687</v>
      </c>
      <c r="B220" t="s">
        <v>1688</v>
      </c>
      <c r="C220" t="s">
        <v>1781</v>
      </c>
      <c r="D220" t="s">
        <v>1782</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c r="A221" t="s">
        <v>1120</v>
      </c>
      <c r="B221" t="s">
        <v>1689</v>
      </c>
      <c r="C221" t="s">
        <v>1781</v>
      </c>
      <c r="D221" t="s">
        <v>1782</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c r="A222" t="s">
        <v>1690</v>
      </c>
      <c r="B222" t="s">
        <v>1691</v>
      </c>
      <c r="C222" t="s">
        <v>1781</v>
      </c>
      <c r="D222" t="s">
        <v>1782</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c r="A223" t="s">
        <v>1692</v>
      </c>
      <c r="B223" t="s">
        <v>1693</v>
      </c>
      <c r="C223" t="s">
        <v>1781</v>
      </c>
      <c r="D223" t="s">
        <v>1782</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c r="A224" t="s">
        <v>1128</v>
      </c>
      <c r="B224" t="s">
        <v>1694</v>
      </c>
      <c r="C224" t="s">
        <v>1781</v>
      </c>
      <c r="D224" t="s">
        <v>1782</v>
      </c>
    </row>
    <row r="225" spans="1:64">
      <c r="A225" t="s">
        <v>1253</v>
      </c>
      <c r="B225" t="s">
        <v>1695</v>
      </c>
      <c r="C225" t="s">
        <v>1781</v>
      </c>
      <c r="D225" t="s">
        <v>1782</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c r="A226" t="s">
        <v>1696</v>
      </c>
      <c r="B226" t="s">
        <v>1697</v>
      </c>
      <c r="C226" t="s">
        <v>1781</v>
      </c>
      <c r="D226" t="s">
        <v>1782</v>
      </c>
    </row>
    <row r="227" spans="1:64">
      <c r="A227" t="s">
        <v>1311</v>
      </c>
      <c r="B227" t="s">
        <v>1698</v>
      </c>
      <c r="C227" t="s">
        <v>1781</v>
      </c>
      <c r="D227" t="s">
        <v>1782</v>
      </c>
    </row>
    <row r="228" spans="1:64">
      <c r="A228" t="s">
        <v>1298</v>
      </c>
      <c r="B228" t="s">
        <v>1699</v>
      </c>
      <c r="C228" t="s">
        <v>1781</v>
      </c>
      <c r="D228" t="s">
        <v>1782</v>
      </c>
    </row>
    <row r="229" spans="1:64">
      <c r="A229" t="s">
        <v>620</v>
      </c>
      <c r="B229" t="s">
        <v>1700</v>
      </c>
      <c r="C229" t="s">
        <v>1781</v>
      </c>
      <c r="D229" t="s">
        <v>1782</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c r="A230" t="s">
        <v>1701</v>
      </c>
      <c r="B230" t="s">
        <v>1702</v>
      </c>
      <c r="C230" t="s">
        <v>1781</v>
      </c>
      <c r="D230" t="s">
        <v>1782</v>
      </c>
    </row>
    <row r="231" spans="1:64">
      <c r="A231" t="s">
        <v>1118</v>
      </c>
      <c r="B231" t="s">
        <v>1703</v>
      </c>
      <c r="C231" t="s">
        <v>1781</v>
      </c>
      <c r="D231" t="s">
        <v>1782</v>
      </c>
    </row>
    <row r="232" spans="1:64">
      <c r="A232" t="s">
        <v>1171</v>
      </c>
      <c r="B232" t="s">
        <v>1704</v>
      </c>
      <c r="C232" t="s">
        <v>1781</v>
      </c>
      <c r="D232" t="s">
        <v>1782</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c r="A233" t="s">
        <v>1705</v>
      </c>
      <c r="B233" t="s">
        <v>1706</v>
      </c>
      <c r="C233" t="s">
        <v>1781</v>
      </c>
      <c r="D233" t="s">
        <v>1782</v>
      </c>
    </row>
    <row r="234" spans="1:64">
      <c r="A234" t="s">
        <v>1124</v>
      </c>
      <c r="B234" t="s">
        <v>1707</v>
      </c>
      <c r="C234" t="s">
        <v>1781</v>
      </c>
      <c r="D234" t="s">
        <v>1782</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c r="A235" t="s">
        <v>1708</v>
      </c>
      <c r="B235" t="s">
        <v>1709</v>
      </c>
      <c r="C235" t="s">
        <v>1781</v>
      </c>
      <c r="D235" t="s">
        <v>1782</v>
      </c>
    </row>
    <row r="236" spans="1:64">
      <c r="A236" t="s">
        <v>1710</v>
      </c>
      <c r="B236" t="s">
        <v>1711</v>
      </c>
      <c r="C236" t="s">
        <v>1781</v>
      </c>
      <c r="D236" t="s">
        <v>1782</v>
      </c>
    </row>
    <row r="237" spans="1:64">
      <c r="A237" t="s">
        <v>1146</v>
      </c>
      <c r="B237" t="s">
        <v>1712</v>
      </c>
      <c r="C237" t="s">
        <v>1781</v>
      </c>
      <c r="D237" t="s">
        <v>1782</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c r="A238" t="s">
        <v>1211</v>
      </c>
      <c r="B238" t="s">
        <v>1713</v>
      </c>
      <c r="C238" t="s">
        <v>1781</v>
      </c>
      <c r="D238" t="s">
        <v>1782</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c r="A239" t="s">
        <v>1179</v>
      </c>
      <c r="B239" t="s">
        <v>1714</v>
      </c>
      <c r="C239" t="s">
        <v>1781</v>
      </c>
      <c r="D239" t="s">
        <v>1782</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c r="A240" t="s">
        <v>1180</v>
      </c>
      <c r="B240" t="s">
        <v>1715</v>
      </c>
      <c r="C240" t="s">
        <v>1781</v>
      </c>
      <c r="D240" t="s">
        <v>1782</v>
      </c>
    </row>
    <row r="241" spans="1:64">
      <c r="A241" t="s">
        <v>1716</v>
      </c>
      <c r="B241" t="s">
        <v>1717</v>
      </c>
      <c r="C241" t="s">
        <v>1781</v>
      </c>
      <c r="D241" t="s">
        <v>1782</v>
      </c>
    </row>
    <row r="242" spans="1:64">
      <c r="A242" t="s">
        <v>1212</v>
      </c>
      <c r="B242" t="s">
        <v>1718</v>
      </c>
      <c r="C242" t="s">
        <v>1781</v>
      </c>
      <c r="D242" t="s">
        <v>1782</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c r="A243" t="s">
        <v>1719</v>
      </c>
      <c r="B243" t="s">
        <v>1720</v>
      </c>
      <c r="C243" t="s">
        <v>1781</v>
      </c>
      <c r="D243" t="s">
        <v>1782</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c r="A244" t="s">
        <v>1273</v>
      </c>
      <c r="B244" t="s">
        <v>1721</v>
      </c>
      <c r="C244" t="s">
        <v>1781</v>
      </c>
      <c r="D244" t="s">
        <v>1782</v>
      </c>
    </row>
    <row r="245" spans="1:64">
      <c r="A245" t="s">
        <v>1722</v>
      </c>
      <c r="B245" t="s">
        <v>1723</v>
      </c>
      <c r="C245" t="s">
        <v>1781</v>
      </c>
      <c r="D245" t="s">
        <v>1782</v>
      </c>
    </row>
    <row r="246" spans="1:64">
      <c r="A246" t="s">
        <v>1724</v>
      </c>
      <c r="B246" t="s">
        <v>1725</v>
      </c>
      <c r="C246" t="s">
        <v>1781</v>
      </c>
      <c r="D246" t="s">
        <v>1782</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c r="A247" t="s">
        <v>1231</v>
      </c>
      <c r="B247" t="s">
        <v>1726</v>
      </c>
      <c r="C247" t="s">
        <v>1781</v>
      </c>
      <c r="D247" t="s">
        <v>1782</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c r="A248" t="s">
        <v>1154</v>
      </c>
      <c r="B248" t="s">
        <v>1727</v>
      </c>
      <c r="C248" t="s">
        <v>1781</v>
      </c>
      <c r="D248" t="s">
        <v>1782</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c r="A249" t="s">
        <v>1172</v>
      </c>
      <c r="B249" t="s">
        <v>1728</v>
      </c>
      <c r="C249" t="s">
        <v>1781</v>
      </c>
      <c r="D249" t="s">
        <v>1782</v>
      </c>
    </row>
    <row r="250" spans="1:64">
      <c r="A250" t="s">
        <v>1729</v>
      </c>
      <c r="B250" t="s">
        <v>1730</v>
      </c>
      <c r="C250" t="s">
        <v>1781</v>
      </c>
      <c r="D250" t="s">
        <v>1782</v>
      </c>
    </row>
    <row r="251" spans="1:64">
      <c r="A251" t="s">
        <v>1731</v>
      </c>
      <c r="B251" t="s">
        <v>1732</v>
      </c>
      <c r="C251" t="s">
        <v>1781</v>
      </c>
      <c r="D251" t="s">
        <v>1782</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c r="A252" t="s">
        <v>621</v>
      </c>
      <c r="B252" t="s">
        <v>1733</v>
      </c>
      <c r="C252" t="s">
        <v>1781</v>
      </c>
      <c r="D252" t="s">
        <v>1782</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c r="A253" t="s">
        <v>1287</v>
      </c>
      <c r="B253" t="s">
        <v>1734</v>
      </c>
      <c r="C253" t="s">
        <v>1781</v>
      </c>
      <c r="D253" t="s">
        <v>1782</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c r="A254" t="s">
        <v>1735</v>
      </c>
      <c r="B254" t="s">
        <v>1736</v>
      </c>
      <c r="C254" t="s">
        <v>1781</v>
      </c>
      <c r="D254" t="s">
        <v>1782</v>
      </c>
    </row>
    <row r="255" spans="1:64">
      <c r="A255" t="s">
        <v>1254</v>
      </c>
      <c r="B255" t="s">
        <v>1737</v>
      </c>
      <c r="C255" t="s">
        <v>1781</v>
      </c>
      <c r="D255" t="s">
        <v>1782</v>
      </c>
    </row>
    <row r="256" spans="1:64">
      <c r="A256" t="s">
        <v>1738</v>
      </c>
      <c r="B256" t="s">
        <v>1739</v>
      </c>
      <c r="C256" t="s">
        <v>1781</v>
      </c>
      <c r="D256" t="s">
        <v>1782</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c r="A257" t="s">
        <v>1181</v>
      </c>
      <c r="B257" t="s">
        <v>1740</v>
      </c>
      <c r="C257" t="s">
        <v>1781</v>
      </c>
      <c r="D257" t="s">
        <v>1782</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c r="A258" t="s">
        <v>1741</v>
      </c>
      <c r="B258" t="s">
        <v>1742</v>
      </c>
      <c r="C258" t="s">
        <v>1781</v>
      </c>
      <c r="D258" t="s">
        <v>1782</v>
      </c>
    </row>
    <row r="259" spans="1:65">
      <c r="A259" t="s">
        <v>1743</v>
      </c>
      <c r="B259" t="s">
        <v>1744</v>
      </c>
      <c r="C259" t="s">
        <v>1781</v>
      </c>
      <c r="D259" t="s">
        <v>1782</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c r="A260" t="s">
        <v>1745</v>
      </c>
      <c r="B260" t="s">
        <v>1746</v>
      </c>
      <c r="C260" t="s">
        <v>1781</v>
      </c>
      <c r="D260" t="s">
        <v>1782</v>
      </c>
    </row>
    <row r="261" spans="1:65">
      <c r="A261" t="s">
        <v>1747</v>
      </c>
      <c r="B261" t="s">
        <v>1748</v>
      </c>
      <c r="C261" t="s">
        <v>1781</v>
      </c>
      <c r="D261" t="s">
        <v>1782</v>
      </c>
    </row>
    <row r="262" spans="1:65">
      <c r="A262" t="s">
        <v>1749</v>
      </c>
      <c r="B262" t="s">
        <v>1750</v>
      </c>
      <c r="C262" t="s">
        <v>1781</v>
      </c>
      <c r="D262" t="s">
        <v>1782</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c r="A263" t="s">
        <v>1265</v>
      </c>
      <c r="B263" t="s">
        <v>1751</v>
      </c>
      <c r="C263" t="s">
        <v>1781</v>
      </c>
      <c r="D263" t="s">
        <v>1782</v>
      </c>
    </row>
    <row r="264" spans="1:65">
      <c r="A264" t="s">
        <v>1061</v>
      </c>
      <c r="B264" t="s">
        <v>1752</v>
      </c>
      <c r="C264" t="s">
        <v>1781</v>
      </c>
      <c r="D264" t="s">
        <v>1782</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c r="A265" t="s">
        <v>1272</v>
      </c>
      <c r="B265" t="s">
        <v>1753</v>
      </c>
      <c r="C265" t="s">
        <v>1781</v>
      </c>
      <c r="D265" t="s">
        <v>1782</v>
      </c>
    </row>
    <row r="266" spans="1:65">
      <c r="A266" t="s">
        <v>1754</v>
      </c>
      <c r="B266" t="s">
        <v>1755</v>
      </c>
      <c r="C266" t="s">
        <v>1781</v>
      </c>
      <c r="D266" t="s">
        <v>1782</v>
      </c>
    </row>
    <row r="267" spans="1:65">
      <c r="A267" t="s">
        <v>1756</v>
      </c>
      <c r="B267" t="s">
        <v>1757</v>
      </c>
      <c r="C267" t="s">
        <v>1781</v>
      </c>
      <c r="D267" t="s">
        <v>1782</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c r="A268" t="s">
        <v>619</v>
      </c>
      <c r="B268" t="s">
        <v>1758</v>
      </c>
      <c r="C268" t="s">
        <v>1781</v>
      </c>
      <c r="D268" t="s">
        <v>1782</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c r="A269" t="s">
        <v>623</v>
      </c>
      <c r="B269" t="s">
        <v>1759</v>
      </c>
      <c r="C269" t="s">
        <v>1781</v>
      </c>
      <c r="D269" t="s">
        <v>1782</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c r="A270" t="s">
        <v>624</v>
      </c>
      <c r="B270" t="s">
        <v>1760</v>
      </c>
      <c r="C270" t="s">
        <v>1781</v>
      </c>
      <c r="D270" t="s">
        <v>1782</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2" customFormat="1"/>
    <row r="272" spans="1:65" s="2" customFormat="1">
      <c r="BB272" s="54" t="s">
        <v>2014</v>
      </c>
      <c r="BC272" s="276">
        <f>BC77</f>
        <v>0.54</v>
      </c>
      <c r="BD272" s="276">
        <f t="shared" ref="BD272:BL272" si="0">BD77</f>
        <v>0.49</v>
      </c>
      <c r="BE272" s="276">
        <f t="shared" si="0"/>
        <v>0.45</v>
      </c>
      <c r="BF272" s="276">
        <f t="shared" si="0"/>
        <v>0.38</v>
      </c>
      <c r="BG272" s="276">
        <f t="shared" si="0"/>
        <v>0.35</v>
      </c>
      <c r="BH272" s="276">
        <f t="shared" si="0"/>
        <v>0.32</v>
      </c>
      <c r="BI272" s="276">
        <f t="shared" si="0"/>
        <v>0.28999999999999998</v>
      </c>
      <c r="BJ272" s="276">
        <f t="shared" si="0"/>
        <v>0.27</v>
      </c>
      <c r="BK272" s="276">
        <f t="shared" si="0"/>
        <v>0.25</v>
      </c>
      <c r="BL272" s="276">
        <f t="shared" si="0"/>
        <v>0.23</v>
      </c>
      <c r="BM272" s="4"/>
    </row>
    <row r="273" spans="8:65" s="2" customFormat="1">
      <c r="BB273" s="54" t="s">
        <v>2016</v>
      </c>
      <c r="BD273" s="167">
        <f>BD272/BC272</f>
        <v>0.90740740740740733</v>
      </c>
      <c r="BE273" s="167">
        <f t="shared" ref="BE273:BL273" si="1">BE272/BD272</f>
        <v>0.91836734693877553</v>
      </c>
      <c r="BF273" s="167">
        <f t="shared" si="1"/>
        <v>0.84444444444444444</v>
      </c>
      <c r="BG273" s="167">
        <f t="shared" si="1"/>
        <v>0.92105263157894735</v>
      </c>
      <c r="BH273" s="167">
        <f t="shared" si="1"/>
        <v>0.91428571428571437</v>
      </c>
      <c r="BI273" s="167">
        <f t="shared" si="1"/>
        <v>0.90624999999999989</v>
      </c>
      <c r="BJ273" s="167">
        <f t="shared" si="1"/>
        <v>0.93103448275862077</v>
      </c>
      <c r="BK273" s="167">
        <f t="shared" si="1"/>
        <v>0.92592592592592582</v>
      </c>
      <c r="BL273" s="167">
        <f t="shared" si="1"/>
        <v>0.92</v>
      </c>
      <c r="BM273" s="4">
        <f>AVERAGE(BD273:BL273)</f>
        <v>0.90986310592664843</v>
      </c>
    </row>
    <row r="274" spans="8:65" s="2" customFormat="1">
      <c r="I274" s="54" t="s">
        <v>1784</v>
      </c>
      <c r="M274" s="54" t="s">
        <v>2015</v>
      </c>
      <c r="BB274" s="54" t="s">
        <v>1783</v>
      </c>
      <c r="BC274" s="165">
        <f>BC77/'[1]HIV Prev'!BC77</f>
        <v>0.38571428571428579</v>
      </c>
      <c r="BD274" s="165">
        <f>BD77/'[1]HIV Prev'!BD77</f>
        <v>0.37692307692307692</v>
      </c>
      <c r="BE274" s="165">
        <f>BE77/'[1]HIV Prev'!BE77</f>
        <v>0.34615384615384615</v>
      </c>
      <c r="BF274" s="165">
        <f>BF77/'[1]HIV Prev'!BF77</f>
        <v>0.31666666666666671</v>
      </c>
      <c r="BG274" s="165">
        <f>BG77/'[1]HIV Prev'!BG77</f>
        <v>0.29166666666666669</v>
      </c>
      <c r="BH274" s="165">
        <f>BH77/'[1]HIV Prev'!BH77</f>
        <v>0.29090909090909089</v>
      </c>
      <c r="BI274" s="165">
        <f>BI77/'[1]HIV Prev'!BI77</f>
        <v>0.26363636363636361</v>
      </c>
      <c r="BJ274" s="165">
        <f>BJ77/'[1]HIV Prev'!BJ77</f>
        <v>0.27</v>
      </c>
      <c r="BK274" s="165">
        <f>BK77/'[1]HIV Prev'!BK77</f>
        <v>0.25</v>
      </c>
      <c r="BL274" s="165">
        <f>BL77/'[1]HIV Prev'!BL77</f>
        <v>0.25555555555555554</v>
      </c>
      <c r="BM274" s="4">
        <f>AVERAGE(BH274:BL274)</f>
        <v>0.26602020202020199</v>
      </c>
    </row>
    <row r="275" spans="8:65" s="2" customFormat="1">
      <c r="H275">
        <v>2020</v>
      </c>
      <c r="I275" s="168">
        <f>'[1]HIV Prev'!$BL$77*$BM$274*$BM$275</f>
        <v>0.2289737351429329</v>
      </c>
      <c r="L275">
        <v>2020</v>
      </c>
      <c r="M275" s="168">
        <f>BL272*$BM$273</f>
        <v>0.20926851436312915</v>
      </c>
      <c r="BB275" s="54" t="s">
        <v>2017</v>
      </c>
      <c r="BD275" s="167">
        <f>BD274/BC274</f>
        <v>0.97720797720797703</v>
      </c>
      <c r="BE275" s="167">
        <f t="shared" ref="BE275:BL275" si="2">BE274/BD274</f>
        <v>0.91836734693877553</v>
      </c>
      <c r="BF275" s="167">
        <f t="shared" si="2"/>
        <v>0.91481481481481497</v>
      </c>
      <c r="BG275" s="167">
        <f t="shared" si="2"/>
        <v>0.92105263157894735</v>
      </c>
      <c r="BH275" s="167">
        <f t="shared" si="2"/>
        <v>0.99740259740259729</v>
      </c>
      <c r="BI275" s="167">
        <f t="shared" si="2"/>
        <v>0.90625</v>
      </c>
      <c r="BJ275" s="167">
        <f t="shared" si="2"/>
        <v>1.0241379310344829</v>
      </c>
      <c r="BK275" s="167">
        <f t="shared" si="2"/>
        <v>0.92592592592592582</v>
      </c>
      <c r="BL275" s="167">
        <f t="shared" si="2"/>
        <v>1.0222222222222221</v>
      </c>
      <c r="BM275" s="4">
        <f>AVERAGE(BD275:BL275)</f>
        <v>0.95637571634730478</v>
      </c>
    </row>
    <row r="276" spans="8:65" s="2" customFormat="1">
      <c r="H276">
        <v>2021</v>
      </c>
      <c r="I276" s="168">
        <f t="shared" ref="I276:I295" si="3">I275*$BM$275</f>
        <v>0.21898491997204048</v>
      </c>
      <c r="L276">
        <v>2021</v>
      </c>
      <c r="M276" s="168">
        <f>M275*$BM$273</f>
        <v>0.19040570045109212</v>
      </c>
    </row>
    <row r="277" spans="8:65" s="2" customFormat="1">
      <c r="H277">
        <v>2022</v>
      </c>
      <c r="I277" s="168">
        <f t="shared" si="3"/>
        <v>0.20943185970751743</v>
      </c>
      <c r="L277">
        <v>2022</v>
      </c>
      <c r="M277" s="168">
        <f t="shared" ref="M277:M295" si="4">M276*$BM$273</f>
        <v>0.17324312199856973</v>
      </c>
      <c r="BM277" s="55" t="s">
        <v>1785</v>
      </c>
    </row>
    <row r="278" spans="8:65" s="2" customFormat="1">
      <c r="H278">
        <v>2023</v>
      </c>
      <c r="I278" s="168">
        <f t="shared" si="3"/>
        <v>0.20029554485372522</v>
      </c>
      <c r="L278">
        <v>2023</v>
      </c>
      <c r="M278" s="168">
        <f t="shared" si="4"/>
        <v>0.15762752506204791</v>
      </c>
    </row>
    <row r="279" spans="8:65" s="2" customFormat="1">
      <c r="H279">
        <v>2024</v>
      </c>
      <c r="I279" s="168">
        <f t="shared" si="3"/>
        <v>0.19155779519065516</v>
      </c>
      <c r="L279">
        <v>2024</v>
      </c>
      <c r="M279" s="168">
        <f t="shared" si="4"/>
        <v>0.14341946953248552</v>
      </c>
    </row>
    <row r="280" spans="8:65" s="2" customFormat="1">
      <c r="H280">
        <v>2025</v>
      </c>
      <c r="I280" s="168">
        <f t="shared" si="3"/>
        <v>0.18320122359737312</v>
      </c>
      <c r="L280">
        <v>2025</v>
      </c>
      <c r="M280" s="168">
        <f t="shared" si="4"/>
        <v>0.13049208399917961</v>
      </c>
    </row>
    <row r="281" spans="8:65" s="2" customFormat="1">
      <c r="H281">
        <v>2026</v>
      </c>
      <c r="I281" s="168">
        <f t="shared" si="3"/>
        <v>0.17520920145364047</v>
      </c>
      <c r="L281">
        <v>2026</v>
      </c>
      <c r="M281" s="168">
        <f t="shared" si="4"/>
        <v>0.11872993284633467</v>
      </c>
    </row>
    <row r="282" spans="8:65" s="2" customFormat="1">
      <c r="H282">
        <v>2027</v>
      </c>
      <c r="I282" s="168">
        <f t="shared" si="3"/>
        <v>0.16756582555086463</v>
      </c>
      <c r="L282">
        <v>2027</v>
      </c>
      <c r="M282" s="168">
        <f t="shared" si="4"/>
        <v>0.10802798546602846</v>
      </c>
    </row>
    <row r="283" spans="8:65" s="2" customFormat="1">
      <c r="H283">
        <v>2028</v>
      </c>
      <c r="I283" s="168">
        <f t="shared" si="3"/>
        <v>0.16025588644653568</v>
      </c>
      <c r="L283">
        <v>2028</v>
      </c>
      <c r="M283" s="168">
        <f t="shared" si="4"/>
        <v>9.8290678383119487E-2</v>
      </c>
    </row>
    <row r="284" spans="8:65" s="2" customFormat="1">
      <c r="H284">
        <v>2029</v>
      </c>
      <c r="I284" s="168">
        <f t="shared" si="3"/>
        <v>0.15326483819917788</v>
      </c>
      <c r="L284">
        <v>2029</v>
      </c>
      <c r="M284" s="168">
        <f t="shared" si="4"/>
        <v>8.9431061917302379E-2</v>
      </c>
    </row>
    <row r="285" spans="8:65" s="2" customFormat="1">
      <c r="H285">
        <v>2030</v>
      </c>
      <c r="I285" s="168">
        <f t="shared" si="3"/>
        <v>0.14657876942359252</v>
      </c>
      <c r="L285">
        <v>2030</v>
      </c>
      <c r="M285" s="168">
        <f t="shared" si="4"/>
        <v>8.1370023762395147E-2</v>
      </c>
    </row>
    <row r="286" spans="8:65" s="2" customFormat="1">
      <c r="H286">
        <v>2031</v>
      </c>
      <c r="I286" s="168">
        <f t="shared" si="3"/>
        <v>0.14018437560879471</v>
      </c>
      <c r="L286">
        <v>2031</v>
      </c>
      <c r="M286" s="168">
        <f t="shared" si="4"/>
        <v>7.4035582549778031E-2</v>
      </c>
    </row>
    <row r="287" spans="8:65" s="2" customFormat="1">
      <c r="H287">
        <v>2032</v>
      </c>
      <c r="I287" s="168">
        <f t="shared" si="3"/>
        <v>0.13406893264356068</v>
      </c>
      <c r="L287">
        <v>2032</v>
      </c>
      <c r="M287" s="168">
        <f t="shared" si="4"/>
        <v>6.7362245087829814E-2</v>
      </c>
    </row>
    <row r="288" spans="8:65" s="2" customFormat="1">
      <c r="H288">
        <v>2033</v>
      </c>
      <c r="I288" s="168">
        <f t="shared" si="3"/>
        <v>0.1282202714969039</v>
      </c>
      <c r="L288">
        <v>2033</v>
      </c>
      <c r="M288" s="168">
        <f t="shared" si="4"/>
        <v>6.1290421537804951E-2</v>
      </c>
    </row>
    <row r="289" spans="3:13" s="2" customFormat="1">
      <c r="C289" s="53"/>
      <c r="D289" s="53"/>
      <c r="E289" s="53"/>
      <c r="H289">
        <v>2034</v>
      </c>
      <c r="I289" s="168">
        <f t="shared" si="3"/>
        <v>0.12262675400309737</v>
      </c>
      <c r="L289">
        <v>2034</v>
      </c>
      <c r="M289" s="168">
        <f t="shared" si="4"/>
        <v>5.5765893303940758E-2</v>
      </c>
    </row>
    <row r="290" spans="3:13" s="2" customFormat="1">
      <c r="C290" s="53"/>
      <c r="D290" s="53"/>
      <c r="E290" s="53"/>
      <c r="H290">
        <v>2035</v>
      </c>
      <c r="I290" s="168">
        <f t="shared" si="3"/>
        <v>0.11727724970305697</v>
      </c>
      <c r="L290">
        <v>2035</v>
      </c>
      <c r="M290" s="168">
        <f t="shared" si="4"/>
        <v>5.0739328886297626E-2</v>
      </c>
    </row>
    <row r="291" spans="3:13" s="2" customFormat="1">
      <c r="C291" s="53"/>
      <c r="D291" s="53"/>
      <c r="E291" s="53"/>
      <c r="H291">
        <v>2036</v>
      </c>
      <c r="I291" s="168">
        <f t="shared" si="3"/>
        <v>0.11216111369600285</v>
      </c>
      <c r="L291">
        <v>2036</v>
      </c>
      <c r="M291" s="168">
        <f t="shared" si="4"/>
        <v>4.616584337312047E-2</v>
      </c>
    </row>
    <row r="292" spans="3:13" s="2" customFormat="1">
      <c r="H292">
        <v>2037</v>
      </c>
      <c r="I292" s="168">
        <f t="shared" si="3"/>
        <v>0.10726816545732622</v>
      </c>
      <c r="L292">
        <v>2037</v>
      </c>
      <c r="M292" s="168">
        <f t="shared" si="4"/>
        <v>4.2004597639190573E-2</v>
      </c>
    </row>
    <row r="293" spans="3:13" s="2" customFormat="1">
      <c r="H293">
        <v>2038</v>
      </c>
      <c r="I293" s="168">
        <f t="shared" si="3"/>
        <v>0.10258866858051158</v>
      </c>
      <c r="L293">
        <v>2038</v>
      </c>
      <c r="M293" s="168">
        <f t="shared" si="4"/>
        <v>3.8218433671193097E-2</v>
      </c>
    </row>
    <row r="294" spans="3:13" s="2" customFormat="1">
      <c r="H294">
        <v>2039</v>
      </c>
      <c r="I294" s="168">
        <f t="shared" si="3"/>
        <v>9.8113311402802994E-2</v>
      </c>
      <c r="L294">
        <v>2039</v>
      </c>
      <c r="M294" s="168">
        <f t="shared" si="4"/>
        <v>3.4773542763723353E-2</v>
      </c>
    </row>
    <row r="295" spans="3:13" s="2" customFormat="1">
      <c r="H295">
        <v>2040</v>
      </c>
      <c r="I295" s="168">
        <f t="shared" si="3"/>
        <v>9.3833188476061896E-2</v>
      </c>
      <c r="L295">
        <v>2040</v>
      </c>
      <c r="M295" s="168">
        <f t="shared" si="4"/>
        <v>3.1639163623074458E-2</v>
      </c>
    </row>
    <row r="296" spans="3:13" s="2" customFormat="1"/>
  </sheetData>
  <pageMargins left="0.7" right="0.7" top="0.75" bottom="0.75" header="0.3" footer="0.3"/>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E3DAD-9EE5-4CED-B99D-794F104F8268}">
  <dimension ref="A1:BM295"/>
  <sheetViews>
    <sheetView zoomScale="140" zoomScaleNormal="140" workbookViewId="0">
      <selection activeCell="B298" sqref="B298"/>
    </sheetView>
  </sheetViews>
  <sheetFormatPr defaultColWidth="8.7265625" defaultRowHeight="14.5"/>
  <cols>
    <col min="1" max="1" width="44.1796875" style="2" bestFit="1" customWidth="1"/>
    <col min="2" max="2" width="25.54296875" style="2" bestFit="1" customWidth="1"/>
    <col min="3" max="3" width="31.453125" style="2" bestFit="1" customWidth="1"/>
    <col min="4" max="4" width="13.54296875" style="2" bestFit="1" customWidth="1"/>
    <col min="5" max="64" width="11.453125" style="2" bestFit="1" customWidth="1"/>
    <col min="65" max="65" width="7.7265625" style="2" customWidth="1"/>
    <col min="66" max="16384" width="8.7265625" style="2"/>
  </cols>
  <sheetData>
    <row r="1" spans="1:64">
      <c r="A1" s="2" t="s">
        <v>1327</v>
      </c>
      <c r="B1" s="2" t="s">
        <v>1328</v>
      </c>
    </row>
    <row r="2" spans="1:64">
      <c r="A2" s="2" t="s">
        <v>1329</v>
      </c>
      <c r="B2" s="3">
        <v>44407</v>
      </c>
    </row>
    <row r="4" spans="1:64">
      <c r="A4" s="2" t="s">
        <v>1330</v>
      </c>
      <c r="B4" s="2" t="s">
        <v>1331</v>
      </c>
      <c r="C4" s="2" t="s">
        <v>1332</v>
      </c>
      <c r="D4" s="2" t="s">
        <v>1333</v>
      </c>
      <c r="E4" s="2" t="s">
        <v>1334</v>
      </c>
      <c r="F4" s="2" t="s">
        <v>1335</v>
      </c>
      <c r="G4" s="2" t="s">
        <v>1336</v>
      </c>
      <c r="H4" s="2" t="s">
        <v>1337</v>
      </c>
      <c r="I4" s="2" t="s">
        <v>1338</v>
      </c>
      <c r="J4" s="2" t="s">
        <v>1339</v>
      </c>
      <c r="K4" s="2" t="s">
        <v>1340</v>
      </c>
      <c r="L4" s="2" t="s">
        <v>1341</v>
      </c>
      <c r="M4" s="2" t="s">
        <v>1342</v>
      </c>
      <c r="N4" s="2" t="s">
        <v>1343</v>
      </c>
      <c r="O4" s="2" t="s">
        <v>1344</v>
      </c>
      <c r="P4" s="2" t="s">
        <v>1345</v>
      </c>
      <c r="Q4" s="2" t="s">
        <v>1346</v>
      </c>
      <c r="R4" s="2" t="s">
        <v>1347</v>
      </c>
      <c r="S4" s="2" t="s">
        <v>1348</v>
      </c>
      <c r="T4" s="2" t="s">
        <v>1349</v>
      </c>
      <c r="U4" s="2" t="s">
        <v>1350</v>
      </c>
      <c r="V4" s="2" t="s">
        <v>1351</v>
      </c>
      <c r="W4" s="2" t="s">
        <v>1352</v>
      </c>
      <c r="X4" s="2" t="s">
        <v>1353</v>
      </c>
      <c r="Y4" s="2" t="s">
        <v>1354</v>
      </c>
      <c r="Z4" s="2" t="s">
        <v>1355</v>
      </c>
      <c r="AA4" s="2" t="s">
        <v>1356</v>
      </c>
      <c r="AB4" s="2" t="s">
        <v>1357</v>
      </c>
      <c r="AC4" s="2" t="s">
        <v>1358</v>
      </c>
      <c r="AD4" s="2" t="s">
        <v>1359</v>
      </c>
      <c r="AE4" s="2" t="s">
        <v>1360</v>
      </c>
      <c r="AF4" s="2" t="s">
        <v>1361</v>
      </c>
      <c r="AG4" s="2" t="s">
        <v>1362</v>
      </c>
      <c r="AH4" s="2" t="s">
        <v>1363</v>
      </c>
      <c r="AI4" s="2" t="s">
        <v>1364</v>
      </c>
      <c r="AJ4" s="2" t="s">
        <v>1365</v>
      </c>
      <c r="AK4" s="2" t="s">
        <v>1366</v>
      </c>
      <c r="AL4" s="2" t="s">
        <v>1367</v>
      </c>
      <c r="AM4" s="2" t="s">
        <v>1368</v>
      </c>
      <c r="AN4" s="2" t="s">
        <v>1369</v>
      </c>
      <c r="AO4" s="2" t="s">
        <v>1370</v>
      </c>
      <c r="AP4" s="2" t="s">
        <v>1371</v>
      </c>
      <c r="AQ4" s="2" t="s">
        <v>1372</v>
      </c>
      <c r="AR4" s="2" t="s">
        <v>1373</v>
      </c>
      <c r="AS4" s="2" t="s">
        <v>1374</v>
      </c>
      <c r="AT4" s="2" t="s">
        <v>1375</v>
      </c>
      <c r="AU4" s="2" t="s">
        <v>1376</v>
      </c>
      <c r="AV4" s="2" t="s">
        <v>1377</v>
      </c>
      <c r="AW4" s="2" t="s">
        <v>1378</v>
      </c>
      <c r="AX4" s="2" t="s">
        <v>1379</v>
      </c>
      <c r="AY4" s="2" t="s">
        <v>1380</v>
      </c>
      <c r="AZ4" s="2" t="s">
        <v>1381</v>
      </c>
      <c r="BA4" s="2" t="s">
        <v>1382</v>
      </c>
      <c r="BB4" s="2" t="s">
        <v>1383</v>
      </c>
      <c r="BC4" s="2" t="s">
        <v>1384</v>
      </c>
      <c r="BD4" s="2" t="s">
        <v>1385</v>
      </c>
      <c r="BE4" s="2" t="s">
        <v>1386</v>
      </c>
      <c r="BF4" s="2" t="s">
        <v>1387</v>
      </c>
      <c r="BG4" s="2" t="s">
        <v>1388</v>
      </c>
      <c r="BH4" s="2" t="s">
        <v>1389</v>
      </c>
      <c r="BI4" s="2" t="s">
        <v>1390</v>
      </c>
      <c r="BJ4" s="2" t="s">
        <v>1391</v>
      </c>
      <c r="BK4" s="2" t="s">
        <v>1392</v>
      </c>
      <c r="BL4" s="2" t="s">
        <v>1393</v>
      </c>
    </row>
    <row r="5" spans="1:64" hidden="1">
      <c r="A5" s="2" t="s">
        <v>1217</v>
      </c>
      <c r="B5" s="2" t="s">
        <v>1395</v>
      </c>
      <c r="C5" s="2" t="s">
        <v>1786</v>
      </c>
      <c r="D5" s="2" t="s">
        <v>1787</v>
      </c>
      <c r="E5" s="2">
        <v>4.82</v>
      </c>
      <c r="F5" s="2">
        <v>4.6550000000000002</v>
      </c>
      <c r="G5" s="2">
        <v>4.4710000000000001</v>
      </c>
      <c r="H5" s="2">
        <v>4.2709999999999999</v>
      </c>
      <c r="I5" s="2">
        <v>4.0590000000000002</v>
      </c>
      <c r="J5" s="2">
        <v>3.8420000000000001</v>
      </c>
      <c r="K5" s="2">
        <v>3.625</v>
      </c>
      <c r="L5" s="2">
        <v>3.4169999999999998</v>
      </c>
      <c r="M5" s="2">
        <v>3.226</v>
      </c>
      <c r="N5" s="2">
        <v>3.0539999999999998</v>
      </c>
      <c r="O5" s="2">
        <v>2.9079999999999999</v>
      </c>
      <c r="P5" s="2">
        <v>2.7879999999999998</v>
      </c>
      <c r="Q5" s="2">
        <v>2.6909999999999998</v>
      </c>
      <c r="R5" s="2">
        <v>2.613</v>
      </c>
      <c r="S5" s="2">
        <v>2.552</v>
      </c>
      <c r="T5" s="2">
        <v>2.5059999999999998</v>
      </c>
      <c r="U5" s="2">
        <v>2.472</v>
      </c>
      <c r="V5" s="2">
        <v>2.4460000000000002</v>
      </c>
      <c r="W5" s="2">
        <v>2.4249999999999998</v>
      </c>
      <c r="X5" s="2">
        <v>2.4079999999999999</v>
      </c>
      <c r="Y5" s="2">
        <v>2.3919999999999999</v>
      </c>
      <c r="Z5" s="2">
        <v>2.3769999999999998</v>
      </c>
      <c r="AA5" s="2">
        <v>2.3639999999999999</v>
      </c>
      <c r="AB5" s="2">
        <v>2.3530000000000002</v>
      </c>
      <c r="AC5" s="2">
        <v>2.3420000000000001</v>
      </c>
      <c r="AD5" s="2">
        <v>2.3319999999999999</v>
      </c>
      <c r="AE5" s="2">
        <v>2.3199999999999998</v>
      </c>
      <c r="AF5" s="2">
        <v>2.3069999999999999</v>
      </c>
      <c r="AG5" s="2">
        <v>2.2909999999999999</v>
      </c>
      <c r="AH5" s="2">
        <v>2.2719999999999998</v>
      </c>
      <c r="AI5" s="2">
        <v>2.2490000000000001</v>
      </c>
      <c r="AJ5" s="2">
        <v>2.2210000000000001</v>
      </c>
      <c r="AK5" s="2">
        <v>2.1869999999999998</v>
      </c>
      <c r="AL5" s="2">
        <v>2.149</v>
      </c>
      <c r="AM5" s="2">
        <v>2.1080000000000001</v>
      </c>
      <c r="AN5" s="2">
        <v>2.0640000000000001</v>
      </c>
      <c r="AO5" s="2">
        <v>2.0209999999999999</v>
      </c>
      <c r="AP5" s="2">
        <v>1.978</v>
      </c>
      <c r="AQ5" s="2">
        <v>1.9390000000000001</v>
      </c>
      <c r="AR5" s="2">
        <v>1.903</v>
      </c>
      <c r="AS5" s="2">
        <v>1.8720000000000001</v>
      </c>
      <c r="AT5" s="2">
        <v>1.8460000000000001</v>
      </c>
      <c r="AU5" s="2">
        <v>1.823</v>
      </c>
      <c r="AV5" s="2">
        <v>1.8029999999999999</v>
      </c>
      <c r="AW5" s="2">
        <v>1.7869999999999999</v>
      </c>
      <c r="AX5" s="2">
        <v>1.774</v>
      </c>
      <c r="AY5" s="2">
        <v>1.7649999999999999</v>
      </c>
      <c r="AZ5" s="2">
        <v>1.76</v>
      </c>
      <c r="BA5" s="2">
        <v>1.7589999999999999</v>
      </c>
      <c r="BB5" s="2">
        <v>1.7609999999999999</v>
      </c>
      <c r="BC5" s="2">
        <v>1.768</v>
      </c>
      <c r="BD5" s="2">
        <v>1.7789999999999999</v>
      </c>
      <c r="BE5" s="2">
        <v>1.7949999999999999</v>
      </c>
      <c r="BF5" s="2">
        <v>1.8129999999999999</v>
      </c>
      <c r="BG5" s="2">
        <v>1.8340000000000001</v>
      </c>
      <c r="BH5" s="2">
        <v>1.8540000000000001</v>
      </c>
      <c r="BI5" s="2">
        <v>1.8720000000000001</v>
      </c>
      <c r="BJ5" s="2">
        <v>1.8859999999999999</v>
      </c>
      <c r="BK5" s="2">
        <v>1.8959999999999999</v>
      </c>
      <c r="BL5" s="2">
        <v>1.901</v>
      </c>
    </row>
    <row r="6" spans="1:64" hidden="1">
      <c r="A6" s="2" t="s">
        <v>1398</v>
      </c>
      <c r="B6" s="2" t="s">
        <v>1399</v>
      </c>
      <c r="C6" s="2" t="s">
        <v>1786</v>
      </c>
      <c r="D6" s="2" t="s">
        <v>1787</v>
      </c>
      <c r="E6" s="2">
        <v>6.7233081235209493</v>
      </c>
      <c r="F6" s="2">
        <v>6.7386508251178174</v>
      </c>
      <c r="G6" s="2">
        <v>6.7528183176930332</v>
      </c>
      <c r="H6" s="2">
        <v>6.7653999583610904</v>
      </c>
      <c r="I6" s="2">
        <v>6.7754057358933188</v>
      </c>
      <c r="J6" s="2">
        <v>6.7833566558699951</v>
      </c>
      <c r="K6" s="2">
        <v>6.7898854964164217</v>
      </c>
      <c r="L6" s="2">
        <v>6.7960404465034063</v>
      </c>
      <c r="M6" s="2">
        <v>6.8014775302386408</v>
      </c>
      <c r="N6" s="2">
        <v>6.8062475436494712</v>
      </c>
      <c r="O6" s="2">
        <v>6.8100629786437246</v>
      </c>
      <c r="P6" s="2">
        <v>6.8114034902232916</v>
      </c>
      <c r="Q6" s="2">
        <v>6.8106681046468074</v>
      </c>
      <c r="R6" s="2">
        <v>6.8067654723264379</v>
      </c>
      <c r="S6" s="2">
        <v>6.7995928590095147</v>
      </c>
      <c r="T6" s="2">
        <v>6.7895257405398111</v>
      </c>
      <c r="U6" s="2">
        <v>6.7766429744657488</v>
      </c>
      <c r="V6" s="2">
        <v>6.7633164315763308</v>
      </c>
      <c r="W6" s="2">
        <v>6.7481557658456088</v>
      </c>
      <c r="X6" s="2">
        <v>6.7312542469190459</v>
      </c>
      <c r="Y6" s="2">
        <v>6.7125710246211989</v>
      </c>
      <c r="Z6" s="2">
        <v>6.6900972255117122</v>
      </c>
      <c r="AA6" s="2">
        <v>6.6630415431011798</v>
      </c>
      <c r="AB6" s="2">
        <v>6.6336437326319997</v>
      </c>
      <c r="AC6" s="2">
        <v>6.5975006694611888</v>
      </c>
      <c r="AD6" s="2">
        <v>6.5550295149546578</v>
      </c>
      <c r="AE6" s="2">
        <v>6.5056856668935605</v>
      </c>
      <c r="AF6" s="2">
        <v>6.4476055941968884</v>
      </c>
      <c r="AG6" s="2">
        <v>6.3836274326198561</v>
      </c>
      <c r="AH6" s="2">
        <v>6.3115111669872572</v>
      </c>
      <c r="AI6" s="2">
        <v>6.2349009627166287</v>
      </c>
      <c r="AJ6" s="2">
        <v>6.1532736611136762</v>
      </c>
      <c r="AK6" s="2">
        <v>6.0728958937735014</v>
      </c>
      <c r="AL6" s="2">
        <v>5.9973547258730511</v>
      </c>
      <c r="AM6" s="2">
        <v>5.9270706541777312</v>
      </c>
      <c r="AN6" s="2">
        <v>5.8619609888705062</v>
      </c>
      <c r="AO6" s="2">
        <v>5.8005630470744673</v>
      </c>
      <c r="AP6" s="2">
        <v>5.7412032293554036</v>
      </c>
      <c r="AQ6" s="2">
        <v>5.6840328704943088</v>
      </c>
      <c r="AR6" s="2">
        <v>5.6284090238933997</v>
      </c>
      <c r="AS6" s="2">
        <v>5.5734206350659496</v>
      </c>
      <c r="AT6" s="2">
        <v>5.5197980228448769</v>
      </c>
      <c r="AU6" s="2">
        <v>5.4684390227609194</v>
      </c>
      <c r="AV6" s="2">
        <v>5.4180547778561028</v>
      </c>
      <c r="AW6" s="2">
        <v>5.3690673822738777</v>
      </c>
      <c r="AX6" s="2">
        <v>5.3193198739754983</v>
      </c>
      <c r="AY6" s="2">
        <v>5.2673237834246107</v>
      </c>
      <c r="AZ6" s="2">
        <v>5.2131812542168072</v>
      </c>
      <c r="BA6" s="2">
        <v>5.155492942628717</v>
      </c>
      <c r="BB6" s="2">
        <v>5.0938410844377922</v>
      </c>
      <c r="BC6" s="2">
        <v>5.0276975394519914</v>
      </c>
      <c r="BD6" s="2">
        <v>4.9568417658964838</v>
      </c>
      <c r="BE6" s="2">
        <v>4.8820581530668505</v>
      </c>
      <c r="BF6" s="2">
        <v>4.8045157518161021</v>
      </c>
      <c r="BG6" s="2">
        <v>4.7262204420688736</v>
      </c>
      <c r="BH6" s="2">
        <v>4.6476373802832773</v>
      </c>
      <c r="BI6" s="2">
        <v>4.5696746673787532</v>
      </c>
      <c r="BJ6" s="2">
        <v>4.4937442208454597</v>
      </c>
      <c r="BK6" s="2">
        <v>4.4202639158698291</v>
      </c>
      <c r="BL6" s="2">
        <v>4.3494329287583771</v>
      </c>
    </row>
    <row r="7" spans="1:64" hidden="1">
      <c r="A7" s="2" t="s">
        <v>1183</v>
      </c>
      <c r="B7" s="2" t="s">
        <v>1400</v>
      </c>
      <c r="C7" s="2" t="s">
        <v>1786</v>
      </c>
      <c r="D7" s="2" t="s">
        <v>1787</v>
      </c>
      <c r="E7" s="2">
        <v>7.45</v>
      </c>
      <c r="F7" s="2">
        <v>7.45</v>
      </c>
      <c r="G7" s="2">
        <v>7.45</v>
      </c>
      <c r="H7" s="2">
        <v>7.45</v>
      </c>
      <c r="I7" s="2">
        <v>7.45</v>
      </c>
      <c r="J7" s="2">
        <v>7.45</v>
      </c>
      <c r="K7" s="2">
        <v>7.45</v>
      </c>
      <c r="L7" s="2">
        <v>7.45</v>
      </c>
      <c r="M7" s="2">
        <v>7.45</v>
      </c>
      <c r="N7" s="2">
        <v>7.45</v>
      </c>
      <c r="O7" s="2">
        <v>7.45</v>
      </c>
      <c r="P7" s="2">
        <v>7.45</v>
      </c>
      <c r="Q7" s="2">
        <v>7.45</v>
      </c>
      <c r="R7" s="2">
        <v>7.45</v>
      </c>
      <c r="S7" s="2">
        <v>7.45</v>
      </c>
      <c r="T7" s="2">
        <v>7.45</v>
      </c>
      <c r="U7" s="2">
        <v>7.45</v>
      </c>
      <c r="V7" s="2">
        <v>7.4489999999999998</v>
      </c>
      <c r="W7" s="2">
        <v>7.4489999999999998</v>
      </c>
      <c r="X7" s="2">
        <v>7.4489999999999998</v>
      </c>
      <c r="Y7" s="2">
        <v>7.4489999999999998</v>
      </c>
      <c r="Z7" s="2">
        <v>7.4489999999999998</v>
      </c>
      <c r="AA7" s="2">
        <v>7.45</v>
      </c>
      <c r="AB7" s="2">
        <v>7.452</v>
      </c>
      <c r="AC7" s="2">
        <v>7.4550000000000001</v>
      </c>
      <c r="AD7" s="2">
        <v>7.4580000000000002</v>
      </c>
      <c r="AE7" s="2">
        <v>7.46</v>
      </c>
      <c r="AF7" s="2">
        <v>7.4610000000000003</v>
      </c>
      <c r="AG7" s="2">
        <v>7.4610000000000003</v>
      </c>
      <c r="AH7" s="2">
        <v>7.4610000000000003</v>
      </c>
      <c r="AI7" s="2">
        <v>7.4660000000000002</v>
      </c>
      <c r="AJ7" s="2">
        <v>7.4790000000000001</v>
      </c>
      <c r="AK7" s="2">
        <v>7.5019999999999998</v>
      </c>
      <c r="AL7" s="2">
        <v>7.5350000000000001</v>
      </c>
      <c r="AM7" s="2">
        <v>7.5720000000000001</v>
      </c>
      <c r="AN7" s="2">
        <v>7.6059999999999999</v>
      </c>
      <c r="AO7" s="2">
        <v>7.6289999999999996</v>
      </c>
      <c r="AP7" s="2">
        <v>7.6319999999999997</v>
      </c>
      <c r="AQ7" s="2">
        <v>7.61</v>
      </c>
      <c r="AR7" s="2">
        <v>7.5609999999999999</v>
      </c>
      <c r="AS7" s="2">
        <v>7.4850000000000003</v>
      </c>
      <c r="AT7" s="2">
        <v>7.3869999999999996</v>
      </c>
      <c r="AU7" s="2">
        <v>7.2720000000000002</v>
      </c>
      <c r="AV7" s="2">
        <v>7.1479999999999997</v>
      </c>
      <c r="AW7" s="2">
        <v>7.016</v>
      </c>
      <c r="AX7" s="2">
        <v>6.875</v>
      </c>
      <c r="AY7" s="2">
        <v>6.7220000000000004</v>
      </c>
      <c r="AZ7" s="2">
        <v>6.5549999999999997</v>
      </c>
      <c r="BA7" s="2">
        <v>6.3730000000000002</v>
      </c>
      <c r="BB7" s="2">
        <v>6.18</v>
      </c>
      <c r="BC7" s="2">
        <v>5.9770000000000003</v>
      </c>
      <c r="BD7" s="2">
        <v>5.77</v>
      </c>
      <c r="BE7" s="2">
        <v>5.5620000000000003</v>
      </c>
      <c r="BF7" s="2">
        <v>5.359</v>
      </c>
      <c r="BG7" s="2">
        <v>5.1630000000000003</v>
      </c>
      <c r="BH7" s="2">
        <v>4.976</v>
      </c>
      <c r="BI7" s="2">
        <v>4.8</v>
      </c>
      <c r="BJ7" s="2">
        <v>4.633</v>
      </c>
      <c r="BK7" s="2">
        <v>4.4729999999999999</v>
      </c>
      <c r="BL7" s="2">
        <v>4.3209999999999997</v>
      </c>
    </row>
    <row r="8" spans="1:64" hidden="1">
      <c r="A8" s="2" t="s">
        <v>1401</v>
      </c>
      <c r="B8" s="2" t="s">
        <v>1402</v>
      </c>
      <c r="C8" s="2" t="s">
        <v>1786</v>
      </c>
      <c r="D8" s="2" t="s">
        <v>1787</v>
      </c>
      <c r="E8" s="2">
        <v>6.4390015411609687</v>
      </c>
      <c r="F8" s="2">
        <v>6.455523021442942</v>
      </c>
      <c r="G8" s="2">
        <v>6.4713994701691595</v>
      </c>
      <c r="H8" s="2">
        <v>6.4872457534826946</v>
      </c>
      <c r="I8" s="2">
        <v>6.5026192900095579</v>
      </c>
      <c r="J8" s="2">
        <v>6.5190498760712527</v>
      </c>
      <c r="K8" s="2">
        <v>6.5376146074325723</v>
      </c>
      <c r="L8" s="2">
        <v>6.5600782234797119</v>
      </c>
      <c r="M8" s="2">
        <v>6.5866645902175085</v>
      </c>
      <c r="N8" s="2">
        <v>6.6171374647119263</v>
      </c>
      <c r="O8" s="2">
        <v>6.6505640942557607</v>
      </c>
      <c r="P8" s="2">
        <v>6.6859314701945536</v>
      </c>
      <c r="Q8" s="2">
        <v>6.7216984047468227</v>
      </c>
      <c r="R8" s="2">
        <v>6.7556792362841245</v>
      </c>
      <c r="S8" s="2">
        <v>6.7859034614694256</v>
      </c>
      <c r="T8" s="2">
        <v>6.8116467648616821</v>
      </c>
      <c r="U8" s="2">
        <v>6.8322400846107287</v>
      </c>
      <c r="V8" s="2">
        <v>6.8479595545495417</v>
      </c>
      <c r="W8" s="2">
        <v>6.8583500210805139</v>
      </c>
      <c r="X8" s="2">
        <v>6.8635574212032937</v>
      </c>
      <c r="Y8" s="2">
        <v>6.8622948601616658</v>
      </c>
      <c r="Z8" s="2">
        <v>6.8541953501961972</v>
      </c>
      <c r="AA8" s="2">
        <v>6.8385678522462134</v>
      </c>
      <c r="AB8" s="2">
        <v>6.8163086379695459</v>
      </c>
      <c r="AC8" s="2">
        <v>6.788058072140946</v>
      </c>
      <c r="AD8" s="2">
        <v>6.754004249267676</v>
      </c>
      <c r="AE8" s="2">
        <v>6.7137873340652678</v>
      </c>
      <c r="AF8" s="2">
        <v>6.668965812578751</v>
      </c>
      <c r="AG8" s="2">
        <v>6.6206628739240427</v>
      </c>
      <c r="AH8" s="2">
        <v>6.5701398938699471</v>
      </c>
      <c r="AI8" s="2">
        <v>6.5181463298748392</v>
      </c>
      <c r="AJ8" s="2">
        <v>6.4654877741397145</v>
      </c>
      <c r="AK8" s="2">
        <v>6.4120916730712185</v>
      </c>
      <c r="AL8" s="2">
        <v>6.3589295867580109</v>
      </c>
      <c r="AM8" s="2">
        <v>6.306823677349044</v>
      </c>
      <c r="AN8" s="2">
        <v>6.2569448914909875</v>
      </c>
      <c r="AO8" s="2">
        <v>6.2082045517898905</v>
      </c>
      <c r="AP8" s="2">
        <v>6.1615306212473051</v>
      </c>
      <c r="AQ8" s="2">
        <v>6.1166020088130342</v>
      </c>
      <c r="AR8" s="2">
        <v>6.073127720426065</v>
      </c>
      <c r="AS8" s="2">
        <v>6.0310441280884497</v>
      </c>
      <c r="AT8" s="2">
        <v>5.9899724813947532</v>
      </c>
      <c r="AU8" s="2">
        <v>5.9493905630958892</v>
      </c>
      <c r="AV8" s="2">
        <v>5.9086591885798994</v>
      </c>
      <c r="AW8" s="2">
        <v>5.8677995124568803</v>
      </c>
      <c r="AX8" s="2">
        <v>5.8266744821690422</v>
      </c>
      <c r="AY8" s="2">
        <v>5.7844520186055419</v>
      </c>
      <c r="AZ8" s="2">
        <v>5.7418474346365773</v>
      </c>
      <c r="BA8" s="2">
        <v>5.6988420588814188</v>
      </c>
      <c r="BB8" s="2">
        <v>5.6543983459676941</v>
      </c>
      <c r="BC8" s="2">
        <v>5.6076721021250444</v>
      </c>
      <c r="BD8" s="2">
        <v>5.5578718282169621</v>
      </c>
      <c r="BE8" s="2">
        <v>5.5037813509304625</v>
      </c>
      <c r="BF8" s="2">
        <v>5.4461440305800561</v>
      </c>
      <c r="BG8" s="2">
        <v>5.3843358942221693</v>
      </c>
      <c r="BH8" s="2">
        <v>5.3194734167946391</v>
      </c>
      <c r="BI8" s="2">
        <v>5.2516741898803474</v>
      </c>
      <c r="BJ8" s="2">
        <v>5.1823910748427924</v>
      </c>
      <c r="BK8" s="2">
        <v>5.1130026166012614</v>
      </c>
      <c r="BL8" s="2">
        <v>5.0441444140721252</v>
      </c>
    </row>
    <row r="9" spans="1:64" hidden="1">
      <c r="A9" s="2" t="s">
        <v>1122</v>
      </c>
      <c r="B9" s="2" t="s">
        <v>1403</v>
      </c>
      <c r="C9" s="2" t="s">
        <v>1786</v>
      </c>
      <c r="D9" s="2" t="s">
        <v>1787</v>
      </c>
      <c r="E9" s="2">
        <v>6.7080000000000002</v>
      </c>
      <c r="F9" s="2">
        <v>6.79</v>
      </c>
      <c r="G9" s="2">
        <v>6.8719999999999999</v>
      </c>
      <c r="H9" s="2">
        <v>6.9539999999999997</v>
      </c>
      <c r="I9" s="2">
        <v>7.0359999999999996</v>
      </c>
      <c r="J9" s="2">
        <v>7.1159999999999997</v>
      </c>
      <c r="K9" s="2">
        <v>7.194</v>
      </c>
      <c r="L9" s="2">
        <v>7.2670000000000003</v>
      </c>
      <c r="M9" s="2">
        <v>7.3319999999999999</v>
      </c>
      <c r="N9" s="2">
        <v>7.3879999999999999</v>
      </c>
      <c r="O9" s="2">
        <v>7.4340000000000002</v>
      </c>
      <c r="P9" s="2">
        <v>7.4669999999999996</v>
      </c>
      <c r="Q9" s="2">
        <v>7.4880000000000004</v>
      </c>
      <c r="R9" s="2">
        <v>7.4980000000000002</v>
      </c>
      <c r="S9" s="2">
        <v>7.5</v>
      </c>
      <c r="T9" s="2">
        <v>7.4939999999999998</v>
      </c>
      <c r="U9" s="2">
        <v>7.4850000000000003</v>
      </c>
      <c r="V9" s="2">
        <v>7.4749999999999996</v>
      </c>
      <c r="W9" s="2">
        <v>7.4669999999999996</v>
      </c>
      <c r="X9" s="2">
        <v>7.4610000000000003</v>
      </c>
      <c r="Y9" s="2">
        <v>7.4589999999999996</v>
      </c>
      <c r="Z9" s="2">
        <v>7.4589999999999996</v>
      </c>
      <c r="AA9" s="2">
        <v>7.4610000000000003</v>
      </c>
      <c r="AB9" s="2">
        <v>7.4619999999999997</v>
      </c>
      <c r="AC9" s="2">
        <v>7.4589999999999996</v>
      </c>
      <c r="AD9" s="2">
        <v>7.4509999999999996</v>
      </c>
      <c r="AE9" s="2">
        <v>7.4349999999999996</v>
      </c>
      <c r="AF9" s="2">
        <v>7.4089999999999998</v>
      </c>
      <c r="AG9" s="2">
        <v>7.3730000000000002</v>
      </c>
      <c r="AH9" s="2">
        <v>7.3280000000000003</v>
      </c>
      <c r="AI9" s="2">
        <v>7.2720000000000002</v>
      </c>
      <c r="AJ9" s="2">
        <v>7.2080000000000002</v>
      </c>
      <c r="AK9" s="2">
        <v>7.1379999999999999</v>
      </c>
      <c r="AL9" s="2">
        <v>7.0650000000000004</v>
      </c>
      <c r="AM9" s="2">
        <v>6.99</v>
      </c>
      <c r="AN9" s="2">
        <v>6.9180000000000001</v>
      </c>
      <c r="AO9" s="2">
        <v>6.851</v>
      </c>
      <c r="AP9" s="2">
        <v>6.7889999999999997</v>
      </c>
      <c r="AQ9" s="2">
        <v>6.7320000000000002</v>
      </c>
      <c r="AR9" s="2">
        <v>6.6829999999999998</v>
      </c>
      <c r="AS9" s="2">
        <v>6.6390000000000002</v>
      </c>
      <c r="AT9" s="2">
        <v>6.601</v>
      </c>
      <c r="AU9" s="2">
        <v>6.5670000000000002</v>
      </c>
      <c r="AV9" s="2">
        <v>6.5330000000000004</v>
      </c>
      <c r="AW9" s="2">
        <v>6.4989999999999997</v>
      </c>
      <c r="AX9" s="2">
        <v>6.4610000000000003</v>
      </c>
      <c r="AY9" s="2">
        <v>6.4189999999999996</v>
      </c>
      <c r="AZ9" s="2">
        <v>6.3719999999999999</v>
      </c>
      <c r="BA9" s="2">
        <v>6.32</v>
      </c>
      <c r="BB9" s="2">
        <v>6.26</v>
      </c>
      <c r="BC9" s="2">
        <v>6.194</v>
      </c>
      <c r="BD9" s="2">
        <v>6.12</v>
      </c>
      <c r="BE9" s="2">
        <v>6.0389999999999997</v>
      </c>
      <c r="BF9" s="2">
        <v>5.9530000000000003</v>
      </c>
      <c r="BG9" s="2">
        <v>5.8639999999999999</v>
      </c>
      <c r="BH9" s="2">
        <v>5.774</v>
      </c>
      <c r="BI9" s="2">
        <v>5.6859999999999999</v>
      </c>
      <c r="BJ9" s="2">
        <v>5.6</v>
      </c>
      <c r="BK9" s="2">
        <v>5.5190000000000001</v>
      </c>
      <c r="BL9" s="2">
        <v>5.4420000000000002</v>
      </c>
    </row>
    <row r="10" spans="1:64" hidden="1">
      <c r="A10" s="2" t="s">
        <v>1301</v>
      </c>
      <c r="B10" s="2" t="s">
        <v>1404</v>
      </c>
      <c r="C10" s="2" t="s">
        <v>1786</v>
      </c>
      <c r="D10" s="2" t="s">
        <v>1787</v>
      </c>
      <c r="E10" s="2">
        <v>6.4889999999999999</v>
      </c>
      <c r="F10" s="2">
        <v>6.4009999999999998</v>
      </c>
      <c r="G10" s="2">
        <v>6.282</v>
      </c>
      <c r="H10" s="2">
        <v>6.133</v>
      </c>
      <c r="I10" s="2">
        <v>5.96</v>
      </c>
      <c r="J10" s="2">
        <v>5.7729999999999997</v>
      </c>
      <c r="K10" s="2">
        <v>5.5810000000000004</v>
      </c>
      <c r="L10" s="2">
        <v>5.3940000000000001</v>
      </c>
      <c r="M10" s="2">
        <v>5.218</v>
      </c>
      <c r="N10" s="2">
        <v>5.0570000000000004</v>
      </c>
      <c r="O10" s="2">
        <v>4.91</v>
      </c>
      <c r="P10" s="2">
        <v>4.7750000000000004</v>
      </c>
      <c r="Q10" s="2">
        <v>4.6420000000000003</v>
      </c>
      <c r="R10" s="2">
        <v>4.5090000000000003</v>
      </c>
      <c r="S10" s="2">
        <v>4.3730000000000002</v>
      </c>
      <c r="T10" s="2">
        <v>4.2350000000000003</v>
      </c>
      <c r="U10" s="2">
        <v>4.0990000000000002</v>
      </c>
      <c r="V10" s="2">
        <v>3.9660000000000002</v>
      </c>
      <c r="W10" s="2">
        <v>3.8410000000000002</v>
      </c>
      <c r="X10" s="2">
        <v>3.7250000000000001</v>
      </c>
      <c r="Y10" s="2">
        <v>3.621</v>
      </c>
      <c r="Z10" s="2">
        <v>3.53</v>
      </c>
      <c r="AA10" s="2">
        <v>3.452</v>
      </c>
      <c r="AB10" s="2">
        <v>3.383</v>
      </c>
      <c r="AC10" s="2">
        <v>3.323</v>
      </c>
      <c r="AD10" s="2">
        <v>3.2690000000000001</v>
      </c>
      <c r="AE10" s="2">
        <v>3.2170000000000001</v>
      </c>
      <c r="AF10" s="2">
        <v>3.1640000000000001</v>
      </c>
      <c r="AG10" s="2">
        <v>3.1080000000000001</v>
      </c>
      <c r="AH10" s="2">
        <v>3.0459999999999998</v>
      </c>
      <c r="AI10" s="2">
        <v>2.9780000000000002</v>
      </c>
      <c r="AJ10" s="2">
        <v>2.9049999999999998</v>
      </c>
      <c r="AK10" s="2">
        <v>2.8290000000000002</v>
      </c>
      <c r="AL10" s="2">
        <v>2.7509999999999999</v>
      </c>
      <c r="AM10" s="2">
        <v>2.6720000000000002</v>
      </c>
      <c r="AN10" s="2">
        <v>2.5910000000000002</v>
      </c>
      <c r="AO10" s="2">
        <v>2.5070000000000001</v>
      </c>
      <c r="AP10" s="2">
        <v>2.4220000000000002</v>
      </c>
      <c r="AQ10" s="2">
        <v>2.3340000000000001</v>
      </c>
      <c r="AR10" s="2">
        <v>2.246</v>
      </c>
      <c r="AS10" s="2">
        <v>2.157</v>
      </c>
      <c r="AT10" s="2">
        <v>2.0680000000000001</v>
      </c>
      <c r="AU10" s="2">
        <v>1.9810000000000001</v>
      </c>
      <c r="AV10" s="2">
        <v>1.897</v>
      </c>
      <c r="AW10" s="2">
        <v>1.821</v>
      </c>
      <c r="AX10" s="2">
        <v>1.7549999999999999</v>
      </c>
      <c r="AY10" s="2">
        <v>1.704</v>
      </c>
      <c r="AZ10" s="2">
        <v>1.671</v>
      </c>
      <c r="BA10" s="2">
        <v>1.6539999999999999</v>
      </c>
      <c r="BB10" s="2">
        <v>1.6519999999999999</v>
      </c>
      <c r="BC10" s="2">
        <v>1.66</v>
      </c>
      <c r="BD10" s="2">
        <v>1.673</v>
      </c>
      <c r="BE10" s="2">
        <v>1.6839999999999999</v>
      </c>
      <c r="BF10" s="2">
        <v>1.69</v>
      </c>
      <c r="BG10" s="2">
        <v>1.6879999999999999</v>
      </c>
      <c r="BH10" s="2">
        <v>1.677</v>
      </c>
      <c r="BI10" s="2">
        <v>1.659</v>
      </c>
      <c r="BJ10" s="2">
        <v>1.6379999999999999</v>
      </c>
      <c r="BK10" s="2">
        <v>1.617</v>
      </c>
      <c r="BL10" s="2">
        <v>1.597</v>
      </c>
    </row>
    <row r="11" spans="1:64" hidden="1">
      <c r="A11" s="2" t="s">
        <v>1405</v>
      </c>
      <c r="B11" s="2" t="s">
        <v>1406</v>
      </c>
      <c r="C11" s="2" t="s">
        <v>1786</v>
      </c>
      <c r="D11" s="2" t="s">
        <v>1787</v>
      </c>
      <c r="AY11" s="2">
        <v>1.24</v>
      </c>
      <c r="AZ11" s="2">
        <v>1.18</v>
      </c>
      <c r="BA11" s="2">
        <v>1.25</v>
      </c>
      <c r="BB11" s="2">
        <v>1.19</v>
      </c>
      <c r="BC11" s="2">
        <v>1.27</v>
      </c>
    </row>
    <row r="12" spans="1:64" hidden="1">
      <c r="A12" s="2" t="s">
        <v>1407</v>
      </c>
      <c r="B12" s="2" t="s">
        <v>1408</v>
      </c>
      <c r="C12" s="2" t="s">
        <v>1786</v>
      </c>
      <c r="D12" s="2" t="s">
        <v>1787</v>
      </c>
      <c r="E12" s="2">
        <v>6.9772561805955213</v>
      </c>
      <c r="F12" s="2">
        <v>6.9986348146201101</v>
      </c>
      <c r="G12" s="2">
        <v>7.0187247781161695</v>
      </c>
      <c r="H12" s="2">
        <v>7.0350356250093897</v>
      </c>
      <c r="I12" s="2">
        <v>7.0456901879287841</v>
      </c>
      <c r="J12" s="2">
        <v>7.049042310730596</v>
      </c>
      <c r="K12" s="2">
        <v>7.0425897577865317</v>
      </c>
      <c r="L12" s="2">
        <v>7.0268929796726729</v>
      </c>
      <c r="M12" s="2">
        <v>7.0021925729652468</v>
      </c>
      <c r="N12" s="2">
        <v>6.9678839132661521</v>
      </c>
      <c r="O12" s="2">
        <v>6.9249813125913855</v>
      </c>
      <c r="P12" s="2">
        <v>6.8748417363376015</v>
      </c>
      <c r="Q12" s="2">
        <v>6.8200791413540935</v>
      </c>
      <c r="R12" s="2">
        <v>6.7631207986767201</v>
      </c>
      <c r="S12" s="2">
        <v>6.7052697585684315</v>
      </c>
      <c r="T12" s="2">
        <v>6.6475789086705515</v>
      </c>
      <c r="U12" s="2">
        <v>6.5902034104569385</v>
      </c>
      <c r="V12" s="2">
        <v>6.5321573708108769</v>
      </c>
      <c r="W12" s="2">
        <v>6.4719673721638085</v>
      </c>
      <c r="X12" s="2">
        <v>6.4072593468637331</v>
      </c>
      <c r="Y12" s="2">
        <v>6.3370640545755021</v>
      </c>
      <c r="Z12" s="2">
        <v>6.260359161131726</v>
      </c>
      <c r="AA12" s="2">
        <v>6.1749838531619403</v>
      </c>
      <c r="AB12" s="2">
        <v>6.0811413234231724</v>
      </c>
      <c r="AC12" s="2">
        <v>5.9779958114329519</v>
      </c>
      <c r="AD12" s="2">
        <v>5.8656431775605498</v>
      </c>
      <c r="AE12" s="2">
        <v>5.7411489696096618</v>
      </c>
      <c r="AF12" s="2">
        <v>5.6080789205857089</v>
      </c>
      <c r="AG12" s="2">
        <v>5.4680585640405903</v>
      </c>
      <c r="AH12" s="2">
        <v>5.3227202038921551</v>
      </c>
      <c r="AI12" s="2">
        <v>5.1868314013827792</v>
      </c>
      <c r="AJ12" s="2">
        <v>5.036091350054499</v>
      </c>
      <c r="AK12" s="2">
        <v>4.9037098265577264</v>
      </c>
      <c r="AL12" s="2">
        <v>4.7500528443605603</v>
      </c>
      <c r="AM12" s="2">
        <v>4.5991759584483543</v>
      </c>
      <c r="AN12" s="2">
        <v>4.441818710346638</v>
      </c>
      <c r="AO12" s="2">
        <v>4.3041888337024901</v>
      </c>
      <c r="AP12" s="2">
        <v>4.1745833149666813</v>
      </c>
      <c r="AQ12" s="2">
        <v>4.0539806028046597</v>
      </c>
      <c r="AR12" s="2">
        <v>3.943607208836089</v>
      </c>
      <c r="AS12" s="2">
        <v>3.8457125098434384</v>
      </c>
      <c r="AT12" s="2">
        <v>3.7604367111795889</v>
      </c>
      <c r="AU12" s="2">
        <v>3.6872806078531823</v>
      </c>
      <c r="AV12" s="2">
        <v>3.6264598797368017</v>
      </c>
      <c r="AW12" s="2">
        <v>3.5761355724648549</v>
      </c>
      <c r="AX12" s="2">
        <v>3.5375758673029107</v>
      </c>
      <c r="AY12" s="2">
        <v>3.5089481974169177</v>
      </c>
      <c r="AZ12" s="2">
        <v>3.4910936325856379</v>
      </c>
      <c r="BA12" s="2">
        <v>3.4807006299469476</v>
      </c>
      <c r="BB12" s="2">
        <v>3.4750244492966846</v>
      </c>
      <c r="BC12" s="2">
        <v>3.4703838806036553</v>
      </c>
      <c r="BD12" s="2">
        <v>3.4631022886923462</v>
      </c>
      <c r="BE12" s="2">
        <v>3.4506609115818789</v>
      </c>
      <c r="BF12" s="2">
        <v>3.4304769551022667</v>
      </c>
      <c r="BG12" s="2">
        <v>3.4020704285491443</v>
      </c>
      <c r="BH12" s="2">
        <v>3.3652211116912345</v>
      </c>
      <c r="BI12" s="2">
        <v>3.3224372794299359</v>
      </c>
      <c r="BJ12" s="2">
        <v>3.2764874629223479</v>
      </c>
      <c r="BK12" s="2">
        <v>3.231001101320607</v>
      </c>
      <c r="BL12" s="2">
        <v>3.1871571351464358</v>
      </c>
    </row>
    <row r="13" spans="1:64" hidden="1">
      <c r="A13" s="2" t="s">
        <v>1173</v>
      </c>
      <c r="B13" s="2" t="s">
        <v>1409</v>
      </c>
      <c r="C13" s="2" t="s">
        <v>1786</v>
      </c>
      <c r="D13" s="2" t="s">
        <v>1787</v>
      </c>
      <c r="E13" s="2">
        <v>6.9290000000000003</v>
      </c>
      <c r="F13" s="2">
        <v>6.91</v>
      </c>
      <c r="G13" s="2">
        <v>6.8920000000000003</v>
      </c>
      <c r="H13" s="2">
        <v>6.875</v>
      </c>
      <c r="I13" s="2">
        <v>6.8570000000000002</v>
      </c>
      <c r="J13" s="2">
        <v>6.8380000000000001</v>
      </c>
      <c r="K13" s="2">
        <v>6.8170000000000002</v>
      </c>
      <c r="L13" s="2">
        <v>6.7910000000000004</v>
      </c>
      <c r="M13" s="2">
        <v>6.7569999999999997</v>
      </c>
      <c r="N13" s="2">
        <v>6.7130000000000001</v>
      </c>
      <c r="O13" s="2">
        <v>6.6550000000000002</v>
      </c>
      <c r="P13" s="2">
        <v>6.5789999999999997</v>
      </c>
      <c r="Q13" s="2">
        <v>6.484</v>
      </c>
      <c r="R13" s="2">
        <v>6.3719999999999999</v>
      </c>
      <c r="S13" s="2">
        <v>6.2450000000000001</v>
      </c>
      <c r="T13" s="2">
        <v>6.1109999999999998</v>
      </c>
      <c r="U13" s="2">
        <v>5.9729999999999999</v>
      </c>
      <c r="V13" s="2">
        <v>5.84</v>
      </c>
      <c r="W13" s="2">
        <v>5.7160000000000002</v>
      </c>
      <c r="X13" s="2">
        <v>5.6029999999999998</v>
      </c>
      <c r="Y13" s="2">
        <v>5.5049999999999999</v>
      </c>
      <c r="Z13" s="2">
        <v>5.4219999999999997</v>
      </c>
      <c r="AA13" s="2">
        <v>5.35</v>
      </c>
      <c r="AB13" s="2">
        <v>5.2830000000000004</v>
      </c>
      <c r="AC13" s="2">
        <v>5.2149999999999999</v>
      </c>
      <c r="AD13" s="2">
        <v>5.1390000000000002</v>
      </c>
      <c r="AE13" s="2">
        <v>5.0469999999999997</v>
      </c>
      <c r="AF13" s="2">
        <v>4.9340000000000002</v>
      </c>
      <c r="AG13" s="2">
        <v>4.7969999999999997</v>
      </c>
      <c r="AH13" s="2">
        <v>4.6360000000000001</v>
      </c>
      <c r="AI13" s="2">
        <v>4.4539999999999997</v>
      </c>
      <c r="AJ13" s="2">
        <v>4.2530000000000001</v>
      </c>
      <c r="AK13" s="2">
        <v>4.0410000000000004</v>
      </c>
      <c r="AL13" s="2">
        <v>3.827</v>
      </c>
      <c r="AM13" s="2">
        <v>3.6179999999999999</v>
      </c>
      <c r="AN13" s="2">
        <v>3.4180000000000001</v>
      </c>
      <c r="AO13" s="2">
        <v>3.2320000000000002</v>
      </c>
      <c r="AP13" s="2">
        <v>3.0619999999999998</v>
      </c>
      <c r="AQ13" s="2">
        <v>2.907</v>
      </c>
      <c r="AR13" s="2">
        <v>2.7679999999999998</v>
      </c>
      <c r="AS13" s="2">
        <v>2.6440000000000001</v>
      </c>
      <c r="AT13" s="2">
        <v>2.5329999999999999</v>
      </c>
      <c r="AU13" s="2">
        <v>2.4319999999999999</v>
      </c>
      <c r="AV13" s="2">
        <v>2.3370000000000002</v>
      </c>
      <c r="AW13" s="2">
        <v>2.2469999999999999</v>
      </c>
      <c r="AX13" s="2">
        <v>2.161</v>
      </c>
      <c r="AY13" s="2">
        <v>2.081</v>
      </c>
      <c r="AZ13" s="2">
        <v>2.0059999999999998</v>
      </c>
      <c r="BA13" s="2">
        <v>1.9390000000000001</v>
      </c>
      <c r="BB13" s="2">
        <v>1.877</v>
      </c>
      <c r="BC13" s="2">
        <v>1.819</v>
      </c>
      <c r="BD13" s="2">
        <v>1.7629999999999999</v>
      </c>
      <c r="BE13" s="2">
        <v>1.708</v>
      </c>
      <c r="BF13" s="2">
        <v>1.651</v>
      </c>
      <c r="BG13" s="2">
        <v>1.595</v>
      </c>
      <c r="BH13" s="2">
        <v>1.5409999999999999</v>
      </c>
      <c r="BI13" s="2">
        <v>1.4910000000000001</v>
      </c>
      <c r="BJ13" s="2">
        <v>1.448</v>
      </c>
      <c r="BK13" s="2">
        <v>1.413</v>
      </c>
      <c r="BL13" s="2">
        <v>1.387</v>
      </c>
    </row>
    <row r="14" spans="1:64" hidden="1">
      <c r="A14" s="2" t="s">
        <v>1243</v>
      </c>
      <c r="B14" s="2" t="s">
        <v>1410</v>
      </c>
      <c r="C14" s="2" t="s">
        <v>1786</v>
      </c>
      <c r="D14" s="2" t="s">
        <v>1787</v>
      </c>
      <c r="E14" s="2">
        <v>3.109</v>
      </c>
      <c r="F14" s="2">
        <v>3.1</v>
      </c>
      <c r="G14" s="2">
        <v>3.09</v>
      </c>
      <c r="H14" s="2">
        <v>3.0790000000000002</v>
      </c>
      <c r="I14" s="2">
        <v>3.0680000000000001</v>
      </c>
      <c r="J14" s="2">
        <v>3.0590000000000002</v>
      </c>
      <c r="K14" s="2">
        <v>3.0529999999999999</v>
      </c>
      <c r="L14" s="2">
        <v>3.05</v>
      </c>
      <c r="M14" s="2">
        <v>3.0529999999999999</v>
      </c>
      <c r="N14" s="2">
        <v>3.0619999999999998</v>
      </c>
      <c r="O14" s="2">
        <v>3.0790000000000002</v>
      </c>
      <c r="P14" s="2">
        <v>3.109</v>
      </c>
      <c r="Q14" s="2">
        <v>3.149</v>
      </c>
      <c r="R14" s="2">
        <v>3.198</v>
      </c>
      <c r="S14" s="2">
        <v>3.2509999999999999</v>
      </c>
      <c r="T14" s="2">
        <v>3.3010000000000002</v>
      </c>
      <c r="U14" s="2">
        <v>3.339</v>
      </c>
      <c r="V14" s="2">
        <v>3.359</v>
      </c>
      <c r="W14" s="2">
        <v>3.359</v>
      </c>
      <c r="X14" s="2">
        <v>3.339</v>
      </c>
      <c r="Y14" s="2">
        <v>3.3010000000000002</v>
      </c>
      <c r="Z14" s="2">
        <v>3.2530000000000001</v>
      </c>
      <c r="AA14" s="2">
        <v>3.2040000000000002</v>
      </c>
      <c r="AB14" s="2">
        <v>3.1589999999999998</v>
      </c>
      <c r="AC14" s="2">
        <v>3.1230000000000002</v>
      </c>
      <c r="AD14" s="2">
        <v>3.0950000000000002</v>
      </c>
      <c r="AE14" s="2">
        <v>3.0750000000000002</v>
      </c>
      <c r="AF14" s="2">
        <v>3.0590000000000002</v>
      </c>
      <c r="AG14" s="2">
        <v>3.0419999999999998</v>
      </c>
      <c r="AH14" s="2">
        <v>3.0219999999999998</v>
      </c>
      <c r="AI14" s="2">
        <v>2.9969999999999999</v>
      </c>
      <c r="AJ14" s="2">
        <v>2.9649999999999999</v>
      </c>
      <c r="AK14" s="2">
        <v>2.9249999999999998</v>
      </c>
      <c r="AL14" s="2">
        <v>2.879</v>
      </c>
      <c r="AM14" s="2">
        <v>2.8279999999999998</v>
      </c>
      <c r="AN14" s="2">
        <v>2.7730000000000001</v>
      </c>
      <c r="AO14" s="2">
        <v>2.718</v>
      </c>
      <c r="AP14" s="2">
        <v>2.6659999999999999</v>
      </c>
      <c r="AQ14" s="2">
        <v>2.6179999999999999</v>
      </c>
      <c r="AR14" s="2">
        <v>2.577</v>
      </c>
      <c r="AS14" s="2">
        <v>2.5419999999999998</v>
      </c>
      <c r="AT14" s="2">
        <v>2.512</v>
      </c>
      <c r="AU14" s="2">
        <v>2.4860000000000002</v>
      </c>
      <c r="AV14" s="2">
        <v>2.4609999999999999</v>
      </c>
      <c r="AW14" s="2">
        <v>2.4380000000000002</v>
      </c>
      <c r="AX14" s="2">
        <v>2.4159999999999999</v>
      </c>
      <c r="AY14" s="2">
        <v>2.3969999999999998</v>
      </c>
      <c r="AZ14" s="2">
        <v>2.38</v>
      </c>
      <c r="BA14" s="2">
        <v>2.3660000000000001</v>
      </c>
      <c r="BB14" s="2">
        <v>2.355</v>
      </c>
      <c r="BC14" s="2">
        <v>2.3460000000000001</v>
      </c>
      <c r="BD14" s="2">
        <v>2.3380000000000001</v>
      </c>
      <c r="BE14" s="2">
        <v>2.33</v>
      </c>
      <c r="BF14" s="2">
        <v>2.3220000000000001</v>
      </c>
      <c r="BG14" s="2">
        <v>2.3119999999999998</v>
      </c>
      <c r="BH14" s="2">
        <v>2.3010000000000002</v>
      </c>
      <c r="BI14" s="2">
        <v>2.2879999999999998</v>
      </c>
      <c r="BJ14" s="2">
        <v>2.2749999999999999</v>
      </c>
      <c r="BK14" s="2">
        <v>2.2610000000000001</v>
      </c>
      <c r="BL14" s="2">
        <v>2.2469999999999999</v>
      </c>
    </row>
    <row r="15" spans="1:64" hidden="1">
      <c r="A15" s="2" t="s">
        <v>1157</v>
      </c>
      <c r="B15" s="2" t="s">
        <v>1411</v>
      </c>
      <c r="C15" s="2" t="s">
        <v>1786</v>
      </c>
      <c r="D15" s="2" t="s">
        <v>1787</v>
      </c>
      <c r="E15" s="2">
        <v>4.7859999999999996</v>
      </c>
      <c r="F15" s="2">
        <v>4.67</v>
      </c>
      <c r="G15" s="2">
        <v>4.5209999999999999</v>
      </c>
      <c r="H15" s="2">
        <v>4.3449999999999998</v>
      </c>
      <c r="I15" s="2">
        <v>4.1500000000000004</v>
      </c>
      <c r="J15" s="2">
        <v>3.95</v>
      </c>
      <c r="K15" s="2">
        <v>3.758</v>
      </c>
      <c r="L15" s="2">
        <v>3.5819999999999999</v>
      </c>
      <c r="M15" s="2">
        <v>3.4289999999999998</v>
      </c>
      <c r="N15" s="2">
        <v>3.302</v>
      </c>
      <c r="O15" s="2">
        <v>3.1989999999999998</v>
      </c>
      <c r="P15" s="2">
        <v>3.1139999999999999</v>
      </c>
      <c r="Q15" s="2">
        <v>3.0350000000000001</v>
      </c>
      <c r="R15" s="2">
        <v>2.956</v>
      </c>
      <c r="S15" s="2">
        <v>2.875</v>
      </c>
      <c r="T15" s="2">
        <v>2.7919999999999998</v>
      </c>
      <c r="U15" s="2">
        <v>2.7120000000000002</v>
      </c>
      <c r="V15" s="2">
        <v>2.641</v>
      </c>
      <c r="W15" s="2">
        <v>2.5819999999999999</v>
      </c>
      <c r="X15" s="2">
        <v>2.5379999999999998</v>
      </c>
      <c r="Y15" s="2">
        <v>2.5099999999999998</v>
      </c>
      <c r="Z15" s="2">
        <v>2.4990000000000001</v>
      </c>
      <c r="AA15" s="2">
        <v>2.5030000000000001</v>
      </c>
      <c r="AB15" s="2">
        <v>2.5169999999999999</v>
      </c>
      <c r="AC15" s="2">
        <v>2.5379999999999998</v>
      </c>
      <c r="AD15" s="2">
        <v>2.5590000000000002</v>
      </c>
      <c r="AE15" s="2">
        <v>2.5779999999999998</v>
      </c>
      <c r="AF15" s="2">
        <v>2.5910000000000002</v>
      </c>
      <c r="AG15" s="2">
        <v>2.5920000000000001</v>
      </c>
      <c r="AH15" s="2">
        <v>2.5779999999999998</v>
      </c>
      <c r="AI15" s="2">
        <v>2.544</v>
      </c>
      <c r="AJ15" s="2">
        <v>2.484</v>
      </c>
      <c r="AK15" s="2">
        <v>2.4</v>
      </c>
      <c r="AL15" s="2">
        <v>2.2970000000000002</v>
      </c>
      <c r="AM15" s="2">
        <v>2.1789999999999998</v>
      </c>
      <c r="AN15" s="2">
        <v>2.056</v>
      </c>
      <c r="AO15" s="2">
        <v>1.9379999999999999</v>
      </c>
      <c r="AP15" s="2">
        <v>1.8320000000000001</v>
      </c>
      <c r="AQ15" s="2">
        <v>1.7470000000000001</v>
      </c>
      <c r="AR15" s="2">
        <v>1.6850000000000001</v>
      </c>
      <c r="AS15" s="2">
        <v>1.6479999999999999</v>
      </c>
      <c r="AT15" s="2">
        <v>1.6339999999999999</v>
      </c>
      <c r="AU15" s="2">
        <v>1.635</v>
      </c>
      <c r="AV15" s="2">
        <v>1.645</v>
      </c>
      <c r="AW15" s="2">
        <v>1.659</v>
      </c>
      <c r="AX15" s="2">
        <v>1.675</v>
      </c>
      <c r="AY15" s="2">
        <v>1.69</v>
      </c>
      <c r="AZ15" s="2">
        <v>1.702</v>
      </c>
      <c r="BA15" s="2">
        <v>1.712</v>
      </c>
      <c r="BB15" s="2">
        <v>1.7190000000000001</v>
      </c>
      <c r="BC15" s="2">
        <v>1.722</v>
      </c>
      <c r="BD15" s="2">
        <v>1.724</v>
      </c>
      <c r="BE15" s="2">
        <v>1.7250000000000001</v>
      </c>
      <c r="BF15" s="2">
        <v>1.728</v>
      </c>
      <c r="BG15" s="2">
        <v>1.732</v>
      </c>
      <c r="BH15" s="2">
        <v>1.738</v>
      </c>
      <c r="BI15" s="2">
        <v>1.744</v>
      </c>
      <c r="BJ15" s="2">
        <v>1.75</v>
      </c>
      <c r="BK15" s="2">
        <v>1.7549999999999999</v>
      </c>
      <c r="BL15" s="2">
        <v>1.758</v>
      </c>
    </row>
    <row r="16" spans="1:64" hidden="1">
      <c r="A16" s="2" t="s">
        <v>1412</v>
      </c>
      <c r="B16" s="2" t="s">
        <v>1413</v>
      </c>
      <c r="C16" s="2" t="s">
        <v>1786</v>
      </c>
      <c r="D16" s="2" t="s">
        <v>1787</v>
      </c>
    </row>
    <row r="17" spans="1:64" hidden="1">
      <c r="A17" s="2" t="s">
        <v>1216</v>
      </c>
      <c r="B17" s="2" t="s">
        <v>1414</v>
      </c>
      <c r="C17" s="2" t="s">
        <v>1786</v>
      </c>
      <c r="D17" s="2" t="s">
        <v>1787</v>
      </c>
      <c r="E17" s="2">
        <v>4.4249999999999998</v>
      </c>
      <c r="F17" s="2">
        <v>4.3860000000000001</v>
      </c>
      <c r="G17" s="2">
        <v>4.3440000000000003</v>
      </c>
      <c r="H17" s="2">
        <v>4.2990000000000004</v>
      </c>
      <c r="I17" s="2">
        <v>4.25</v>
      </c>
      <c r="J17" s="2">
        <v>4.1929999999999996</v>
      </c>
      <c r="K17" s="2">
        <v>4.125</v>
      </c>
      <c r="L17" s="2">
        <v>4.0419999999999998</v>
      </c>
      <c r="M17" s="2">
        <v>3.9420000000000002</v>
      </c>
      <c r="N17" s="2">
        <v>3.823</v>
      </c>
      <c r="O17" s="2">
        <v>3.6829999999999998</v>
      </c>
      <c r="P17" s="2">
        <v>3.516</v>
      </c>
      <c r="Q17" s="2">
        <v>3.327</v>
      </c>
      <c r="R17" s="2">
        <v>3.121</v>
      </c>
      <c r="S17" s="2">
        <v>2.9089999999999998</v>
      </c>
      <c r="T17" s="2">
        <v>2.702</v>
      </c>
      <c r="U17" s="2">
        <v>2.516</v>
      </c>
      <c r="V17" s="2">
        <v>2.3610000000000002</v>
      </c>
      <c r="W17" s="2">
        <v>2.242</v>
      </c>
      <c r="X17" s="2">
        <v>2.1619999999999999</v>
      </c>
      <c r="Y17" s="2">
        <v>2.1179999999999999</v>
      </c>
      <c r="Z17" s="2">
        <v>2.101</v>
      </c>
      <c r="AA17" s="2">
        <v>2.0979999999999999</v>
      </c>
      <c r="AB17" s="2">
        <v>2.0990000000000002</v>
      </c>
      <c r="AC17" s="2">
        <v>2.0979999999999999</v>
      </c>
      <c r="AD17" s="2">
        <v>2.093</v>
      </c>
      <c r="AE17" s="2">
        <v>2.0830000000000002</v>
      </c>
      <c r="AF17" s="2">
        <v>2.073</v>
      </c>
      <c r="AG17" s="2">
        <v>2.0670000000000002</v>
      </c>
      <c r="AH17" s="2">
        <v>2.0640000000000001</v>
      </c>
      <c r="AI17" s="2">
        <v>2.0670000000000002</v>
      </c>
      <c r="AJ17" s="2">
        <v>2.0750000000000002</v>
      </c>
      <c r="AK17" s="2">
        <v>2.0880000000000001</v>
      </c>
      <c r="AL17" s="2">
        <v>2.1070000000000002</v>
      </c>
      <c r="AM17" s="2">
        <v>2.1280000000000001</v>
      </c>
      <c r="AN17" s="2">
        <v>2.15</v>
      </c>
      <c r="AO17" s="2">
        <v>2.17</v>
      </c>
      <c r="AP17" s="2">
        <v>2.1869999999999998</v>
      </c>
      <c r="AQ17" s="2">
        <v>2.1989999999999998</v>
      </c>
      <c r="AR17" s="2">
        <v>2.2029999999999998</v>
      </c>
      <c r="AS17" s="2">
        <v>2.2000000000000002</v>
      </c>
      <c r="AT17" s="2">
        <v>2.1869999999999998</v>
      </c>
      <c r="AU17" s="2">
        <v>2.1659999999999999</v>
      </c>
      <c r="AV17" s="2">
        <v>2.14</v>
      </c>
      <c r="AW17" s="2">
        <v>2.109</v>
      </c>
      <c r="AX17" s="2">
        <v>2.077</v>
      </c>
      <c r="AY17" s="2">
        <v>2.048</v>
      </c>
      <c r="AZ17" s="2">
        <v>2.0230000000000001</v>
      </c>
      <c r="BA17" s="2">
        <v>2.0049999999999999</v>
      </c>
      <c r="BB17" s="2">
        <v>1.9930000000000001</v>
      </c>
      <c r="BC17" s="2">
        <v>1.988</v>
      </c>
      <c r="BD17" s="2">
        <v>1.9890000000000001</v>
      </c>
      <c r="BE17" s="2">
        <v>1.9930000000000001</v>
      </c>
      <c r="BF17" s="2">
        <v>1.998</v>
      </c>
      <c r="BG17" s="2">
        <v>2.0009999999999999</v>
      </c>
      <c r="BH17" s="2">
        <v>2.0030000000000001</v>
      </c>
      <c r="BI17" s="2">
        <v>2.0030000000000001</v>
      </c>
      <c r="BJ17" s="2">
        <v>1.9990000000000001</v>
      </c>
      <c r="BK17" s="2">
        <v>1.994</v>
      </c>
      <c r="BL17" s="2">
        <v>1.9870000000000001</v>
      </c>
    </row>
    <row r="18" spans="1:64" hidden="1">
      <c r="A18" s="2" t="s">
        <v>1257</v>
      </c>
      <c r="B18" s="2" t="s">
        <v>1415</v>
      </c>
      <c r="C18" s="2" t="s">
        <v>1786</v>
      </c>
      <c r="D18" s="2" t="s">
        <v>1787</v>
      </c>
      <c r="E18" s="2">
        <v>3.4529999999999998</v>
      </c>
      <c r="F18" s="2">
        <v>3.54</v>
      </c>
      <c r="G18" s="2">
        <v>3.4420000000000002</v>
      </c>
      <c r="H18" s="2">
        <v>3.3319999999999999</v>
      </c>
      <c r="I18" s="2">
        <v>3.1459999999999999</v>
      </c>
      <c r="J18" s="2">
        <v>2.9769999999999999</v>
      </c>
      <c r="K18" s="2">
        <v>2.8809999999999998</v>
      </c>
      <c r="L18" s="2">
        <v>2.8479999999999999</v>
      </c>
      <c r="M18" s="2">
        <v>2.8879999999999999</v>
      </c>
      <c r="N18" s="2">
        <v>2.8860000000000001</v>
      </c>
      <c r="O18" s="2">
        <v>2.859</v>
      </c>
      <c r="P18" s="2">
        <v>2.9609999999999999</v>
      </c>
      <c r="Q18" s="2">
        <v>2.7440000000000002</v>
      </c>
      <c r="R18" s="2">
        <v>2.4910000000000001</v>
      </c>
      <c r="S18" s="2">
        <v>2.3969999999999998</v>
      </c>
      <c r="T18" s="2">
        <v>2.1480000000000001</v>
      </c>
      <c r="U18" s="2">
        <v>2.06</v>
      </c>
      <c r="V18" s="2">
        <v>2.0070000000000001</v>
      </c>
      <c r="W18" s="2">
        <v>1.9490000000000001</v>
      </c>
      <c r="X18" s="2">
        <v>1.907</v>
      </c>
      <c r="Y18" s="2">
        <v>1.891</v>
      </c>
      <c r="Z18" s="2">
        <v>1.9350000000000001</v>
      </c>
      <c r="AA18" s="2">
        <v>1.929</v>
      </c>
      <c r="AB18" s="2">
        <v>1.9239999999999999</v>
      </c>
      <c r="AC18" s="2">
        <v>1.84</v>
      </c>
      <c r="AD18" s="2">
        <v>1.923</v>
      </c>
      <c r="AE18" s="2">
        <v>1.8680000000000001</v>
      </c>
      <c r="AF18" s="2">
        <v>1.845</v>
      </c>
      <c r="AG18" s="2">
        <v>1.831</v>
      </c>
      <c r="AH18" s="2">
        <v>1.8380000000000001</v>
      </c>
      <c r="AI18" s="2">
        <v>1.9019999999999999</v>
      </c>
      <c r="AJ18" s="2">
        <v>1.849</v>
      </c>
      <c r="AK18" s="2">
        <v>1.8879999999999999</v>
      </c>
      <c r="AL18" s="2">
        <v>1.859</v>
      </c>
      <c r="AM18" s="2">
        <v>1.8420000000000001</v>
      </c>
      <c r="AN18" s="2">
        <v>1.8220000000000001</v>
      </c>
      <c r="AO18" s="2">
        <v>1.796</v>
      </c>
      <c r="AP18" s="2">
        <v>1.778</v>
      </c>
      <c r="AQ18" s="2">
        <v>1.762</v>
      </c>
      <c r="AR18" s="2">
        <v>1.7549999999999999</v>
      </c>
      <c r="AS18" s="2">
        <v>1.756</v>
      </c>
      <c r="AT18" s="2">
        <v>1.7390000000000001</v>
      </c>
      <c r="AU18" s="2">
        <v>1.756</v>
      </c>
      <c r="AV18" s="2">
        <v>1.748</v>
      </c>
      <c r="AW18" s="2">
        <v>1.768</v>
      </c>
      <c r="AX18" s="2">
        <v>1.8069999999999999</v>
      </c>
      <c r="AY18" s="2">
        <v>1.9079999999999999</v>
      </c>
      <c r="AZ18" s="2">
        <v>1.9590000000000001</v>
      </c>
      <c r="BA18" s="2">
        <v>1.984</v>
      </c>
      <c r="BB18" s="2">
        <v>1.9710000000000001</v>
      </c>
      <c r="BC18" s="2">
        <v>1.9279999999999999</v>
      </c>
      <c r="BD18" s="2">
        <v>1.9259999999999999</v>
      </c>
      <c r="BE18" s="2">
        <v>1.92</v>
      </c>
      <c r="BF18" s="2">
        <v>1.855</v>
      </c>
      <c r="BG18" s="2">
        <v>1.8260000000000001</v>
      </c>
      <c r="BH18" s="2">
        <v>1.8140000000000001</v>
      </c>
      <c r="BI18" s="2">
        <v>1.752</v>
      </c>
      <c r="BJ18" s="2">
        <v>1.7410000000000001</v>
      </c>
      <c r="BK18" s="2">
        <v>1.74</v>
      </c>
      <c r="BL18" s="2">
        <v>1.657</v>
      </c>
    </row>
    <row r="19" spans="1:64" hidden="1">
      <c r="A19" s="2" t="s">
        <v>1314</v>
      </c>
      <c r="B19" s="2" t="s">
        <v>1416</v>
      </c>
      <c r="C19" s="2" t="s">
        <v>1786</v>
      </c>
      <c r="D19" s="2" t="s">
        <v>1787</v>
      </c>
      <c r="E19" s="2">
        <v>2.69</v>
      </c>
      <c r="F19" s="2">
        <v>2.78</v>
      </c>
      <c r="G19" s="2">
        <v>2.8</v>
      </c>
      <c r="H19" s="2">
        <v>2.82</v>
      </c>
      <c r="I19" s="2">
        <v>2.79</v>
      </c>
      <c r="J19" s="2">
        <v>2.7</v>
      </c>
      <c r="K19" s="2">
        <v>2.66</v>
      </c>
      <c r="L19" s="2">
        <v>2.62</v>
      </c>
      <c r="M19" s="2">
        <v>2.58</v>
      </c>
      <c r="N19" s="2">
        <v>2.4900000000000002</v>
      </c>
      <c r="O19" s="2">
        <v>2.29</v>
      </c>
      <c r="P19" s="2">
        <v>2.2000000000000002</v>
      </c>
      <c r="Q19" s="2">
        <v>2.08</v>
      </c>
      <c r="R19" s="2">
        <v>1.94</v>
      </c>
      <c r="S19" s="2">
        <v>1.91</v>
      </c>
      <c r="T19" s="2">
        <v>1.83</v>
      </c>
      <c r="U19" s="2">
        <v>1.69</v>
      </c>
      <c r="V19" s="2">
        <v>1.63</v>
      </c>
      <c r="W19" s="2">
        <v>1.6</v>
      </c>
      <c r="X19" s="2">
        <v>1.6</v>
      </c>
      <c r="Y19" s="2">
        <v>1.65</v>
      </c>
      <c r="Z19" s="2">
        <v>1.67</v>
      </c>
      <c r="AA19" s="2">
        <v>1.66</v>
      </c>
      <c r="AB19" s="2">
        <v>1.56</v>
      </c>
      <c r="AC19" s="2">
        <v>1.52</v>
      </c>
      <c r="AD19" s="2">
        <v>1.47</v>
      </c>
      <c r="AE19" s="2">
        <v>1.45</v>
      </c>
      <c r="AF19" s="2">
        <v>1.43</v>
      </c>
      <c r="AG19" s="2">
        <v>1.45</v>
      </c>
      <c r="AH19" s="2">
        <v>1.45</v>
      </c>
      <c r="AI19" s="2">
        <v>1.46</v>
      </c>
      <c r="AJ19" s="2">
        <v>1.51</v>
      </c>
      <c r="AK19" s="2">
        <v>1.51</v>
      </c>
      <c r="AL19" s="2">
        <v>1.5</v>
      </c>
      <c r="AM19" s="2">
        <v>1.47</v>
      </c>
      <c r="AN19" s="2">
        <v>1.42</v>
      </c>
      <c r="AO19" s="2">
        <v>1.45</v>
      </c>
      <c r="AP19" s="2">
        <v>1.39</v>
      </c>
      <c r="AQ19" s="2">
        <v>1.37</v>
      </c>
      <c r="AR19" s="2">
        <v>1.34</v>
      </c>
      <c r="AS19" s="2">
        <v>1.36</v>
      </c>
      <c r="AT19" s="2">
        <v>1.33</v>
      </c>
      <c r="AU19" s="2">
        <v>1.39</v>
      </c>
      <c r="AV19" s="2">
        <v>1.38</v>
      </c>
      <c r="AW19" s="2">
        <v>1.42</v>
      </c>
      <c r="AX19" s="2">
        <v>1.41</v>
      </c>
      <c r="AY19" s="2">
        <v>1.41</v>
      </c>
      <c r="AZ19" s="2">
        <v>1.38</v>
      </c>
      <c r="BA19" s="2">
        <v>1.42</v>
      </c>
      <c r="BB19" s="2">
        <v>1.39</v>
      </c>
      <c r="BC19" s="2">
        <v>1.44</v>
      </c>
      <c r="BD19" s="2">
        <v>1.43</v>
      </c>
      <c r="BE19" s="2">
        <v>1.44</v>
      </c>
      <c r="BF19" s="2">
        <v>1.44</v>
      </c>
      <c r="BG19" s="2">
        <v>1.46</v>
      </c>
      <c r="BH19" s="2">
        <v>1.49</v>
      </c>
      <c r="BI19" s="2">
        <v>1.53</v>
      </c>
      <c r="BJ19" s="2">
        <v>1.52</v>
      </c>
      <c r="BK19" s="2">
        <v>1.47</v>
      </c>
      <c r="BL19" s="2">
        <v>1.46</v>
      </c>
    </row>
    <row r="20" spans="1:64" hidden="1">
      <c r="A20" s="2" t="s">
        <v>1158</v>
      </c>
      <c r="B20" s="2" t="s">
        <v>1417</v>
      </c>
      <c r="C20" s="2" t="s">
        <v>1786</v>
      </c>
      <c r="D20" s="2" t="s">
        <v>1787</v>
      </c>
      <c r="E20" s="2">
        <v>5.8780000000000001</v>
      </c>
      <c r="F20" s="2">
        <v>5.9370000000000003</v>
      </c>
      <c r="G20" s="2">
        <v>5.9610000000000003</v>
      </c>
      <c r="H20" s="2">
        <v>5.9450000000000003</v>
      </c>
      <c r="I20" s="2">
        <v>5.8879999999999999</v>
      </c>
      <c r="J20" s="2">
        <v>5.7919999999999998</v>
      </c>
      <c r="K20" s="2">
        <v>5.6630000000000003</v>
      </c>
      <c r="L20" s="2">
        <v>5.5119999999999996</v>
      </c>
      <c r="M20" s="2">
        <v>5.351</v>
      </c>
      <c r="N20" s="2">
        <v>5.1849999999999996</v>
      </c>
      <c r="O20" s="2">
        <v>5.0179999999999998</v>
      </c>
      <c r="P20" s="2">
        <v>4.8499999999999996</v>
      </c>
      <c r="Q20" s="2">
        <v>4.681</v>
      </c>
      <c r="R20" s="2">
        <v>4.51</v>
      </c>
      <c r="S20" s="2">
        <v>4.3410000000000002</v>
      </c>
      <c r="T20" s="2">
        <v>4.1760000000000002</v>
      </c>
      <c r="U20" s="2">
        <v>4.0179999999999998</v>
      </c>
      <c r="V20" s="2">
        <v>3.8690000000000002</v>
      </c>
      <c r="W20" s="2">
        <v>3.73</v>
      </c>
      <c r="X20" s="2">
        <v>3.605</v>
      </c>
      <c r="Y20" s="2">
        <v>3.4969999999999999</v>
      </c>
      <c r="Z20" s="2">
        <v>3.41</v>
      </c>
      <c r="AA20" s="2">
        <v>3.343</v>
      </c>
      <c r="AB20" s="2">
        <v>3.2930000000000001</v>
      </c>
      <c r="AC20" s="2">
        <v>3.2589999999999999</v>
      </c>
      <c r="AD20" s="2">
        <v>2.91</v>
      </c>
      <c r="AE20" s="2">
        <v>2.9</v>
      </c>
      <c r="AF20" s="2">
        <v>2.9026000000000001</v>
      </c>
      <c r="AG20" s="2">
        <v>2.8</v>
      </c>
      <c r="AH20" s="2">
        <v>2.8</v>
      </c>
      <c r="AI20" s="2">
        <v>2.74</v>
      </c>
      <c r="AJ20" s="2">
        <v>2.87</v>
      </c>
      <c r="AK20" s="2">
        <v>2.74</v>
      </c>
      <c r="AL20" s="2">
        <v>2.7</v>
      </c>
      <c r="AM20" s="2">
        <v>2.52</v>
      </c>
      <c r="AN20" s="2">
        <v>2.29</v>
      </c>
      <c r="AO20" s="2">
        <v>2.06</v>
      </c>
      <c r="AP20" s="2">
        <v>2.0699999999999998</v>
      </c>
      <c r="AQ20" s="2">
        <v>2</v>
      </c>
      <c r="AR20" s="2">
        <v>2.0699999999999998</v>
      </c>
      <c r="AS20" s="2">
        <v>2</v>
      </c>
      <c r="AT20" s="2">
        <v>1.8</v>
      </c>
      <c r="AU20" s="2">
        <v>1.8</v>
      </c>
      <c r="AV20" s="2">
        <v>1.9</v>
      </c>
      <c r="AW20" s="2">
        <v>2.0535000000000001</v>
      </c>
      <c r="AX20" s="2">
        <v>2</v>
      </c>
      <c r="AY20" s="2">
        <v>1.97</v>
      </c>
      <c r="AZ20" s="2">
        <v>1.97</v>
      </c>
      <c r="BA20" s="2">
        <v>1.9</v>
      </c>
      <c r="BB20" s="2">
        <v>1.82</v>
      </c>
      <c r="BC20" s="2">
        <v>1.92</v>
      </c>
      <c r="BD20" s="2">
        <v>1.96</v>
      </c>
      <c r="BE20" s="2">
        <v>2</v>
      </c>
      <c r="BF20" s="2">
        <v>1.98</v>
      </c>
      <c r="BG20" s="2">
        <v>1.97</v>
      </c>
      <c r="BH20" s="2">
        <v>1.94</v>
      </c>
      <c r="BI20" s="2">
        <v>1.9</v>
      </c>
      <c r="BJ20" s="2">
        <v>1.75</v>
      </c>
      <c r="BK20" s="2">
        <v>1.73</v>
      </c>
      <c r="BL20" s="2">
        <v>1.8</v>
      </c>
    </row>
    <row r="21" spans="1:64" hidden="1">
      <c r="A21" s="2" t="s">
        <v>599</v>
      </c>
      <c r="B21" s="2" t="s">
        <v>1418</v>
      </c>
      <c r="C21" s="2" t="s">
        <v>1786</v>
      </c>
      <c r="D21" s="2" t="s">
        <v>1787</v>
      </c>
      <c r="E21" s="2">
        <v>6.944</v>
      </c>
      <c r="F21" s="2">
        <v>6.9850000000000003</v>
      </c>
      <c r="G21" s="2">
        <v>7.0279999999999996</v>
      </c>
      <c r="H21" s="2">
        <v>7.0720000000000001</v>
      </c>
      <c r="I21" s="2">
        <v>7.1139999999999999</v>
      </c>
      <c r="J21" s="2">
        <v>7.1520000000000001</v>
      </c>
      <c r="K21" s="2">
        <v>7.1829999999999998</v>
      </c>
      <c r="L21" s="2">
        <v>7.2080000000000002</v>
      </c>
      <c r="M21" s="2">
        <v>7.2270000000000003</v>
      </c>
      <c r="N21" s="2">
        <v>7.2389999999999999</v>
      </c>
      <c r="O21" s="2">
        <v>7.2489999999999997</v>
      </c>
      <c r="P21" s="2">
        <v>7.258</v>
      </c>
      <c r="Q21" s="2">
        <v>7.2709999999999999</v>
      </c>
      <c r="R21" s="2">
        <v>7.2880000000000003</v>
      </c>
      <c r="S21" s="2">
        <v>7.31</v>
      </c>
      <c r="T21" s="2">
        <v>7.3339999999999996</v>
      </c>
      <c r="U21" s="2">
        <v>7.3570000000000002</v>
      </c>
      <c r="V21" s="2">
        <v>7.3760000000000003</v>
      </c>
      <c r="W21" s="2">
        <v>7.3879999999999999</v>
      </c>
      <c r="X21" s="2">
        <v>7.3940000000000001</v>
      </c>
      <c r="Y21" s="2">
        <v>7.3949999999999996</v>
      </c>
      <c r="Z21" s="2">
        <v>7.3959999999999999</v>
      </c>
      <c r="AA21" s="2">
        <v>7.399</v>
      </c>
      <c r="AB21" s="2">
        <v>7.407</v>
      </c>
      <c r="AC21" s="2">
        <v>7.4180000000000001</v>
      </c>
      <c r="AD21" s="2">
        <v>7.4320000000000004</v>
      </c>
      <c r="AE21" s="2">
        <v>7.4429999999999996</v>
      </c>
      <c r="AF21" s="2">
        <v>7.4480000000000004</v>
      </c>
      <c r="AG21" s="2">
        <v>7.444</v>
      </c>
      <c r="AH21" s="2">
        <v>7.43</v>
      </c>
      <c r="AI21" s="2">
        <v>7.4050000000000002</v>
      </c>
      <c r="AJ21" s="2">
        <v>7.3710000000000004</v>
      </c>
      <c r="AK21" s="2">
        <v>7.3289999999999997</v>
      </c>
      <c r="AL21" s="2">
        <v>7.2839999999999998</v>
      </c>
      <c r="AM21" s="2">
        <v>7.2350000000000003</v>
      </c>
      <c r="AN21" s="2">
        <v>7.1849999999999996</v>
      </c>
      <c r="AO21" s="2">
        <v>7.1349999999999998</v>
      </c>
      <c r="AP21" s="2">
        <v>7.0830000000000002</v>
      </c>
      <c r="AQ21" s="2">
        <v>7.03</v>
      </c>
      <c r="AR21" s="2">
        <v>6.976</v>
      </c>
      <c r="AS21" s="2">
        <v>6.92</v>
      </c>
      <c r="AT21" s="2">
        <v>6.8620000000000001</v>
      </c>
      <c r="AU21" s="2">
        <v>6.8010000000000002</v>
      </c>
      <c r="AV21" s="2">
        <v>6.7359999999999998</v>
      </c>
      <c r="AW21" s="2">
        <v>6.6660000000000004</v>
      </c>
      <c r="AX21" s="2">
        <v>6.593</v>
      </c>
      <c r="AY21" s="2">
        <v>6.5149999999999997</v>
      </c>
      <c r="AZ21" s="2">
        <v>6.4349999999999996</v>
      </c>
      <c r="BA21" s="2">
        <v>6.3520000000000003</v>
      </c>
      <c r="BB21" s="2">
        <v>6.2670000000000003</v>
      </c>
      <c r="BC21" s="2">
        <v>6.1790000000000003</v>
      </c>
      <c r="BD21" s="2">
        <v>6.0880000000000001</v>
      </c>
      <c r="BE21" s="2">
        <v>5.9939999999999998</v>
      </c>
      <c r="BF21" s="2">
        <v>5.8970000000000002</v>
      </c>
      <c r="BG21" s="2">
        <v>5.7969999999999997</v>
      </c>
      <c r="BH21" s="2">
        <v>5.6970000000000001</v>
      </c>
      <c r="BI21" s="2">
        <v>5.5990000000000002</v>
      </c>
      <c r="BJ21" s="2">
        <v>5.5019999999999998</v>
      </c>
      <c r="BK21" s="2">
        <v>5.41</v>
      </c>
      <c r="BL21" s="2">
        <v>5.3209999999999997</v>
      </c>
    </row>
    <row r="22" spans="1:64" hidden="1">
      <c r="A22" s="2" t="s">
        <v>1315</v>
      </c>
      <c r="B22" s="2" t="s">
        <v>1419</v>
      </c>
      <c r="C22" s="2" t="s">
        <v>1786</v>
      </c>
      <c r="D22" s="2" t="s">
        <v>1787</v>
      </c>
      <c r="E22" s="2">
        <v>2.54</v>
      </c>
      <c r="F22" s="2">
        <v>2.63</v>
      </c>
      <c r="G22" s="2">
        <v>2.59</v>
      </c>
      <c r="H22" s="2">
        <v>2.68</v>
      </c>
      <c r="I22" s="2">
        <v>2.71</v>
      </c>
      <c r="J22" s="2">
        <v>2.61</v>
      </c>
      <c r="K22" s="2">
        <v>2.52</v>
      </c>
      <c r="L22" s="2">
        <v>2.41</v>
      </c>
      <c r="M22" s="2">
        <v>2.31</v>
      </c>
      <c r="N22" s="2">
        <v>2.27</v>
      </c>
      <c r="O22" s="2">
        <v>2.25</v>
      </c>
      <c r="P22" s="2">
        <v>2.21</v>
      </c>
      <c r="Q22" s="2">
        <v>2.09</v>
      </c>
      <c r="R22" s="2">
        <v>1.95</v>
      </c>
      <c r="S22" s="2">
        <v>1.83</v>
      </c>
      <c r="T22" s="2">
        <v>1.74</v>
      </c>
      <c r="U22" s="2">
        <v>1.73</v>
      </c>
      <c r="V22" s="2">
        <v>1.71</v>
      </c>
      <c r="W22" s="2">
        <v>1.69</v>
      </c>
      <c r="X22" s="2">
        <v>1.69</v>
      </c>
      <c r="Y22" s="2">
        <v>1.68</v>
      </c>
      <c r="Z22" s="2">
        <v>1.66</v>
      </c>
      <c r="AA22" s="2">
        <v>1.61</v>
      </c>
      <c r="AB22" s="2">
        <v>1.57</v>
      </c>
      <c r="AC22" s="2">
        <v>1.54</v>
      </c>
      <c r="AD22" s="2">
        <v>1.51</v>
      </c>
      <c r="AE22" s="2">
        <v>1.54</v>
      </c>
      <c r="AF22" s="2">
        <v>1.54</v>
      </c>
      <c r="AG22" s="2">
        <v>1.57</v>
      </c>
      <c r="AH22" s="2">
        <v>1.58</v>
      </c>
      <c r="AI22" s="2">
        <v>1.62</v>
      </c>
      <c r="AJ22" s="2">
        <v>1.66</v>
      </c>
      <c r="AK22" s="2">
        <v>1.65</v>
      </c>
      <c r="AL22" s="2">
        <v>1.61</v>
      </c>
      <c r="AM22" s="2">
        <v>1.56</v>
      </c>
      <c r="AN22" s="2">
        <v>1.56</v>
      </c>
      <c r="AO22" s="2">
        <v>1.59</v>
      </c>
      <c r="AP22" s="2">
        <v>1.6</v>
      </c>
      <c r="AQ22" s="2">
        <v>1.6</v>
      </c>
      <c r="AR22" s="2">
        <v>1.62</v>
      </c>
      <c r="AS22" s="2">
        <v>1.67</v>
      </c>
      <c r="AT22" s="2">
        <v>1.67</v>
      </c>
      <c r="AU22" s="2">
        <v>1.65</v>
      </c>
      <c r="AV22" s="2">
        <v>1.67</v>
      </c>
      <c r="AW22" s="2">
        <v>1.72</v>
      </c>
      <c r="AX22" s="2">
        <v>1.76</v>
      </c>
      <c r="AY22" s="2">
        <v>1.8</v>
      </c>
      <c r="AZ22" s="2">
        <v>1.82</v>
      </c>
      <c r="BA22" s="2">
        <v>1.85</v>
      </c>
      <c r="BB22" s="2">
        <v>1.84</v>
      </c>
      <c r="BC22" s="2">
        <v>1.86</v>
      </c>
      <c r="BD22" s="2">
        <v>1.81</v>
      </c>
      <c r="BE22" s="2">
        <v>1.8</v>
      </c>
      <c r="BF22" s="2">
        <v>1.76</v>
      </c>
      <c r="BG22" s="2">
        <v>1.74</v>
      </c>
      <c r="BH22" s="2">
        <v>1.7</v>
      </c>
      <c r="BI22" s="2">
        <v>1.68</v>
      </c>
      <c r="BJ22" s="2">
        <v>1.65</v>
      </c>
      <c r="BK22" s="2">
        <v>1.62</v>
      </c>
      <c r="BL22" s="2">
        <v>1.57</v>
      </c>
    </row>
    <row r="23" spans="1:64" hidden="1">
      <c r="A23" s="2" t="s">
        <v>1132</v>
      </c>
      <c r="B23" s="2" t="s">
        <v>1420</v>
      </c>
      <c r="C23" s="2" t="s">
        <v>1786</v>
      </c>
      <c r="D23" s="2" t="s">
        <v>1787</v>
      </c>
      <c r="E23" s="2">
        <v>6.282</v>
      </c>
      <c r="F23" s="2">
        <v>6.3390000000000004</v>
      </c>
      <c r="G23" s="2">
        <v>6.3940000000000001</v>
      </c>
      <c r="H23" s="2">
        <v>6.4470000000000001</v>
      </c>
      <c r="I23" s="2">
        <v>6.4969999999999999</v>
      </c>
      <c r="J23" s="2">
        <v>6.5439999999999996</v>
      </c>
      <c r="K23" s="2">
        <v>6.5880000000000001</v>
      </c>
      <c r="L23" s="2">
        <v>6.63</v>
      </c>
      <c r="M23" s="2">
        <v>6.6710000000000003</v>
      </c>
      <c r="N23" s="2">
        <v>6.71</v>
      </c>
      <c r="O23" s="2">
        <v>6.7480000000000002</v>
      </c>
      <c r="P23" s="2">
        <v>6.7859999999999996</v>
      </c>
      <c r="Q23" s="2">
        <v>6.8230000000000004</v>
      </c>
      <c r="R23" s="2">
        <v>6.86</v>
      </c>
      <c r="S23" s="2">
        <v>6.8959999999999999</v>
      </c>
      <c r="T23" s="2">
        <v>6.9290000000000003</v>
      </c>
      <c r="U23" s="2">
        <v>6.9589999999999996</v>
      </c>
      <c r="V23" s="2">
        <v>6.984</v>
      </c>
      <c r="W23" s="2">
        <v>7.0039999999999996</v>
      </c>
      <c r="X23" s="2">
        <v>7.0179999999999998</v>
      </c>
      <c r="Y23" s="2">
        <v>7.0250000000000004</v>
      </c>
      <c r="Z23" s="2">
        <v>7.0250000000000004</v>
      </c>
      <c r="AA23" s="2">
        <v>7.0209999999999999</v>
      </c>
      <c r="AB23" s="2">
        <v>7.01</v>
      </c>
      <c r="AC23" s="2">
        <v>6.9939999999999998</v>
      </c>
      <c r="AD23" s="2">
        <v>6.9720000000000004</v>
      </c>
      <c r="AE23" s="2">
        <v>6.9420000000000002</v>
      </c>
      <c r="AF23" s="2">
        <v>6.9039999999999999</v>
      </c>
      <c r="AG23" s="2">
        <v>6.8579999999999997</v>
      </c>
      <c r="AH23" s="2">
        <v>6.8049999999999997</v>
      </c>
      <c r="AI23" s="2">
        <v>6.7439999999999998</v>
      </c>
      <c r="AJ23" s="2">
        <v>6.6769999999999996</v>
      </c>
      <c r="AK23" s="2">
        <v>6.6029999999999998</v>
      </c>
      <c r="AL23" s="2">
        <v>6.5259999999999998</v>
      </c>
      <c r="AM23" s="2">
        <v>6.4459999999999997</v>
      </c>
      <c r="AN23" s="2">
        <v>6.3639999999999999</v>
      </c>
      <c r="AO23" s="2">
        <v>6.282</v>
      </c>
      <c r="AP23" s="2">
        <v>6.1989999999999998</v>
      </c>
      <c r="AQ23" s="2">
        <v>6.1180000000000003</v>
      </c>
      <c r="AR23" s="2">
        <v>6.0380000000000003</v>
      </c>
      <c r="AS23" s="2">
        <v>5.9619999999999997</v>
      </c>
      <c r="AT23" s="2">
        <v>5.8890000000000002</v>
      </c>
      <c r="AU23" s="2">
        <v>5.82</v>
      </c>
      <c r="AV23" s="2">
        <v>5.7539999999999996</v>
      </c>
      <c r="AW23" s="2">
        <v>5.6909999999999998</v>
      </c>
      <c r="AX23" s="2">
        <v>5.6319999999999997</v>
      </c>
      <c r="AY23" s="2">
        <v>5.5759999999999996</v>
      </c>
      <c r="AZ23" s="2">
        <v>5.5220000000000002</v>
      </c>
      <c r="BA23" s="2">
        <v>5.4690000000000003</v>
      </c>
      <c r="BB23" s="2">
        <v>5.4160000000000004</v>
      </c>
      <c r="BC23" s="2">
        <v>5.3620000000000001</v>
      </c>
      <c r="BD23" s="2">
        <v>5.3049999999999997</v>
      </c>
      <c r="BE23" s="2">
        <v>5.2460000000000004</v>
      </c>
      <c r="BF23" s="2">
        <v>5.1829999999999998</v>
      </c>
      <c r="BG23" s="2">
        <v>5.1159999999999997</v>
      </c>
      <c r="BH23" s="2">
        <v>5.0469999999999997</v>
      </c>
      <c r="BI23" s="2">
        <v>4.9770000000000003</v>
      </c>
      <c r="BJ23" s="2">
        <v>4.9059999999999997</v>
      </c>
      <c r="BK23" s="2">
        <v>4.8360000000000003</v>
      </c>
      <c r="BL23" s="2">
        <v>4.7670000000000003</v>
      </c>
    </row>
    <row r="24" spans="1:64" hidden="1">
      <c r="A24" s="2" t="s">
        <v>1133</v>
      </c>
      <c r="B24" s="2" t="s">
        <v>1421</v>
      </c>
      <c r="C24" s="2" t="s">
        <v>1786</v>
      </c>
      <c r="D24" s="2" t="s">
        <v>1787</v>
      </c>
      <c r="E24" s="2">
        <v>6.2910000000000004</v>
      </c>
      <c r="F24" s="2">
        <v>6.3159999999999998</v>
      </c>
      <c r="G24" s="2">
        <v>6.3440000000000003</v>
      </c>
      <c r="H24" s="2">
        <v>6.3769999999999998</v>
      </c>
      <c r="I24" s="2">
        <v>6.4139999999999997</v>
      </c>
      <c r="J24" s="2">
        <v>6.4539999999999997</v>
      </c>
      <c r="K24" s="2">
        <v>6.4930000000000003</v>
      </c>
      <c r="L24" s="2">
        <v>6.53</v>
      </c>
      <c r="M24" s="2">
        <v>6.5629999999999997</v>
      </c>
      <c r="N24" s="2">
        <v>6.593</v>
      </c>
      <c r="O24" s="2">
        <v>6.6230000000000002</v>
      </c>
      <c r="P24" s="2">
        <v>6.657</v>
      </c>
      <c r="Q24" s="2">
        <v>6.6970000000000001</v>
      </c>
      <c r="R24" s="2">
        <v>6.7439999999999998</v>
      </c>
      <c r="S24" s="2">
        <v>6.7990000000000004</v>
      </c>
      <c r="T24" s="2">
        <v>6.859</v>
      </c>
      <c r="U24" s="2">
        <v>6.9219999999999997</v>
      </c>
      <c r="V24" s="2">
        <v>6.984</v>
      </c>
      <c r="W24" s="2">
        <v>7.0410000000000004</v>
      </c>
      <c r="X24" s="2">
        <v>7.09</v>
      </c>
      <c r="Y24" s="2">
        <v>7.1269999999999998</v>
      </c>
      <c r="Z24" s="2">
        <v>7.1520000000000001</v>
      </c>
      <c r="AA24" s="2">
        <v>7.165</v>
      </c>
      <c r="AB24" s="2">
        <v>7.1669999999999998</v>
      </c>
      <c r="AC24" s="2">
        <v>7.1589999999999998</v>
      </c>
      <c r="AD24" s="2">
        <v>7.1420000000000003</v>
      </c>
      <c r="AE24" s="2">
        <v>7.1189999999999998</v>
      </c>
      <c r="AF24" s="2">
        <v>7.0919999999999996</v>
      </c>
      <c r="AG24" s="2">
        <v>7.0640000000000001</v>
      </c>
      <c r="AH24" s="2">
        <v>7.0359999999999996</v>
      </c>
      <c r="AI24" s="2">
        <v>7.0069999999999997</v>
      </c>
      <c r="AJ24" s="2">
        <v>6.9790000000000001</v>
      </c>
      <c r="AK24" s="2">
        <v>6.95</v>
      </c>
      <c r="AL24" s="2">
        <v>6.9169999999999998</v>
      </c>
      <c r="AM24" s="2">
        <v>6.8819999999999997</v>
      </c>
      <c r="AN24" s="2">
        <v>6.8440000000000003</v>
      </c>
      <c r="AO24" s="2">
        <v>6.8010000000000002</v>
      </c>
      <c r="AP24" s="2">
        <v>6.7539999999999996</v>
      </c>
      <c r="AQ24" s="2">
        <v>6.7039999999999997</v>
      </c>
      <c r="AR24" s="2">
        <v>6.65</v>
      </c>
      <c r="AS24" s="2">
        <v>6.5919999999999996</v>
      </c>
      <c r="AT24" s="2">
        <v>6.5309999999999997</v>
      </c>
      <c r="AU24" s="2">
        <v>6.468</v>
      </c>
      <c r="AV24" s="2">
        <v>6.4029999999999996</v>
      </c>
      <c r="AW24" s="2">
        <v>6.335</v>
      </c>
      <c r="AX24" s="2">
        <v>6.2649999999999997</v>
      </c>
      <c r="AY24" s="2">
        <v>6.1920000000000002</v>
      </c>
      <c r="AZ24" s="2">
        <v>6.1159999999999997</v>
      </c>
      <c r="BA24" s="2">
        <v>6.0359999999999996</v>
      </c>
      <c r="BB24" s="2">
        <v>5.9530000000000003</v>
      </c>
      <c r="BC24" s="2">
        <v>5.867</v>
      </c>
      <c r="BD24" s="2">
        <v>5.7809999999999997</v>
      </c>
      <c r="BE24" s="2">
        <v>5.6929999999999996</v>
      </c>
      <c r="BF24" s="2">
        <v>5.6059999999999999</v>
      </c>
      <c r="BG24" s="2">
        <v>5.5209999999999999</v>
      </c>
      <c r="BH24" s="2">
        <v>5.4359999999999999</v>
      </c>
      <c r="BI24" s="2">
        <v>5.3529999999999998</v>
      </c>
      <c r="BJ24" s="2">
        <v>5.2709999999999999</v>
      </c>
      <c r="BK24" s="2">
        <v>5.1890000000000001</v>
      </c>
      <c r="BL24" s="2">
        <v>5.109</v>
      </c>
    </row>
    <row r="25" spans="1:64" hidden="1">
      <c r="A25" s="2" t="s">
        <v>1184</v>
      </c>
      <c r="B25" s="2" t="s">
        <v>1422</v>
      </c>
      <c r="C25" s="2" t="s">
        <v>1786</v>
      </c>
      <c r="D25" s="2" t="s">
        <v>1787</v>
      </c>
      <c r="E25" s="2">
        <v>6.7249999999999996</v>
      </c>
      <c r="F25" s="2">
        <v>6.7610000000000001</v>
      </c>
      <c r="G25" s="2">
        <v>6.7939999999999996</v>
      </c>
      <c r="H25" s="2">
        <v>6.8250000000000002</v>
      </c>
      <c r="I25" s="2">
        <v>6.8529999999999998</v>
      </c>
      <c r="J25" s="2">
        <v>6.8780000000000001</v>
      </c>
      <c r="K25" s="2">
        <v>6.9009999999999998</v>
      </c>
      <c r="L25" s="2">
        <v>6.92</v>
      </c>
      <c r="M25" s="2">
        <v>6.9349999999999996</v>
      </c>
      <c r="N25" s="2">
        <v>6.9450000000000003</v>
      </c>
      <c r="O25" s="2">
        <v>6.9470000000000001</v>
      </c>
      <c r="P25" s="2">
        <v>6.9420000000000002</v>
      </c>
      <c r="Q25" s="2">
        <v>6.9279999999999999</v>
      </c>
      <c r="R25" s="2">
        <v>6.9039999999999999</v>
      </c>
      <c r="S25" s="2">
        <v>6.8689999999999998</v>
      </c>
      <c r="T25" s="2">
        <v>6.8209999999999997</v>
      </c>
      <c r="U25" s="2">
        <v>6.758</v>
      </c>
      <c r="V25" s="2">
        <v>6.681</v>
      </c>
      <c r="W25" s="2">
        <v>6.59</v>
      </c>
      <c r="X25" s="2">
        <v>6.4829999999999997</v>
      </c>
      <c r="Y25" s="2">
        <v>6.359</v>
      </c>
      <c r="Z25" s="2">
        <v>6.2169999999999996</v>
      </c>
      <c r="AA25" s="2">
        <v>6.0579999999999998</v>
      </c>
      <c r="AB25" s="2">
        <v>5.8840000000000003</v>
      </c>
      <c r="AC25" s="2">
        <v>5.6980000000000004</v>
      </c>
      <c r="AD25" s="2">
        <v>5.5010000000000003</v>
      </c>
      <c r="AE25" s="2">
        <v>5.298</v>
      </c>
      <c r="AF25" s="2">
        <v>5.0919999999999996</v>
      </c>
      <c r="AG25" s="2">
        <v>4.8869999999999996</v>
      </c>
      <c r="AH25" s="2">
        <v>4.6859999999999999</v>
      </c>
      <c r="AI25" s="2">
        <v>4.4950000000000001</v>
      </c>
      <c r="AJ25" s="2">
        <v>4.3150000000000004</v>
      </c>
      <c r="AK25" s="2">
        <v>4.1459999999999999</v>
      </c>
      <c r="AL25" s="2">
        <v>3.99</v>
      </c>
      <c r="AM25" s="2">
        <v>3.8460000000000001</v>
      </c>
      <c r="AN25" s="2">
        <v>3.7130000000000001</v>
      </c>
      <c r="AO25" s="2">
        <v>3.5910000000000002</v>
      </c>
      <c r="AP25" s="2">
        <v>3.4780000000000002</v>
      </c>
      <c r="AQ25" s="2">
        <v>3.371</v>
      </c>
      <c r="AR25" s="2">
        <v>3.2690000000000001</v>
      </c>
      <c r="AS25" s="2">
        <v>3.169</v>
      </c>
      <c r="AT25" s="2">
        <v>3.07</v>
      </c>
      <c r="AU25" s="2">
        <v>2.9729999999999999</v>
      </c>
      <c r="AV25" s="2">
        <v>2.8759999999999999</v>
      </c>
      <c r="AW25" s="2">
        <v>2.782</v>
      </c>
      <c r="AX25" s="2">
        <v>2.6909999999999998</v>
      </c>
      <c r="AY25" s="2">
        <v>2.6040000000000001</v>
      </c>
      <c r="AZ25" s="2">
        <v>2.5230000000000001</v>
      </c>
      <c r="BA25" s="2">
        <v>2.4489999999999998</v>
      </c>
      <c r="BB25" s="2">
        <v>2.3820000000000001</v>
      </c>
      <c r="BC25" s="2">
        <v>2.3239999999999998</v>
      </c>
      <c r="BD25" s="2">
        <v>2.2730000000000001</v>
      </c>
      <c r="BE25" s="2">
        <v>2.2280000000000002</v>
      </c>
      <c r="BF25" s="2">
        <v>2.1880000000000002</v>
      </c>
      <c r="BG25" s="2">
        <v>2.1520000000000001</v>
      </c>
      <c r="BH25" s="2">
        <v>2.12</v>
      </c>
      <c r="BI25" s="2">
        <v>2.09</v>
      </c>
      <c r="BJ25" s="2">
        <v>2.0619999999999998</v>
      </c>
      <c r="BK25" s="2">
        <v>2.036</v>
      </c>
      <c r="BL25" s="2">
        <v>2.0110000000000001</v>
      </c>
    </row>
    <row r="26" spans="1:64" hidden="1">
      <c r="A26" s="2" t="s">
        <v>1279</v>
      </c>
      <c r="B26" s="2" t="s">
        <v>1423</v>
      </c>
      <c r="C26" s="2" t="s">
        <v>1786</v>
      </c>
      <c r="D26" s="2" t="s">
        <v>1787</v>
      </c>
      <c r="E26" s="2">
        <v>2.31</v>
      </c>
      <c r="F26" s="2">
        <v>2.29</v>
      </c>
      <c r="G26" s="2">
        <v>2.2400000000000002</v>
      </c>
      <c r="H26" s="2">
        <v>2.21</v>
      </c>
      <c r="I26" s="2">
        <v>2.19</v>
      </c>
      <c r="J26" s="2">
        <v>2.09</v>
      </c>
      <c r="K26" s="2">
        <v>2.0299999999999998</v>
      </c>
      <c r="L26" s="2">
        <v>2.02</v>
      </c>
      <c r="M26" s="2">
        <v>2.27</v>
      </c>
      <c r="N26" s="2">
        <v>2.27</v>
      </c>
      <c r="O26" s="2">
        <v>2.17</v>
      </c>
      <c r="P26" s="2">
        <v>2.1</v>
      </c>
      <c r="Q26" s="2">
        <v>2.0299999999999998</v>
      </c>
      <c r="R26" s="2">
        <v>2.15</v>
      </c>
      <c r="S26" s="2">
        <v>2.29</v>
      </c>
      <c r="T26" s="2">
        <v>2.23</v>
      </c>
      <c r="U26" s="2">
        <v>2.2400000000000002</v>
      </c>
      <c r="V26" s="2">
        <v>2.21</v>
      </c>
      <c r="W26" s="2">
        <v>2.15</v>
      </c>
      <c r="X26" s="2">
        <v>2.16</v>
      </c>
      <c r="Y26" s="2">
        <v>2.0499999999999998</v>
      </c>
      <c r="Z26" s="2">
        <v>2</v>
      </c>
      <c r="AA26" s="2">
        <v>2.0099999999999998</v>
      </c>
      <c r="AB26" s="2">
        <v>2.0099999999999998</v>
      </c>
      <c r="AC26" s="2">
        <v>2.0099999999999998</v>
      </c>
      <c r="AD26" s="2">
        <v>1.97</v>
      </c>
      <c r="AE26" s="2">
        <v>2.02</v>
      </c>
      <c r="AF26" s="2">
        <v>1.96</v>
      </c>
      <c r="AG26" s="2">
        <v>1.97</v>
      </c>
      <c r="AH26" s="2">
        <v>1.9</v>
      </c>
      <c r="AI26" s="2">
        <v>1.82</v>
      </c>
      <c r="AJ26" s="2">
        <v>1.66</v>
      </c>
      <c r="AK26" s="2">
        <v>1.55</v>
      </c>
      <c r="AL26" s="2">
        <v>1.46</v>
      </c>
      <c r="AM26" s="2">
        <v>1.37</v>
      </c>
      <c r="AN26" s="2">
        <v>1.23</v>
      </c>
      <c r="AO26" s="2">
        <v>1.23</v>
      </c>
      <c r="AP26" s="2">
        <v>1.0900000000000001</v>
      </c>
      <c r="AQ26" s="2">
        <v>1.1100000000000001</v>
      </c>
      <c r="AR26" s="2">
        <v>1.23</v>
      </c>
      <c r="AS26" s="2">
        <v>1.26</v>
      </c>
      <c r="AT26" s="2">
        <v>1.21</v>
      </c>
      <c r="AU26" s="2">
        <v>1.23</v>
      </c>
      <c r="AV26" s="2">
        <v>1.26</v>
      </c>
      <c r="AW26" s="2">
        <v>1.33</v>
      </c>
      <c r="AX26" s="2">
        <v>1.37</v>
      </c>
      <c r="AY26" s="2">
        <v>1.44</v>
      </c>
      <c r="AZ26" s="2">
        <v>1.49</v>
      </c>
      <c r="BA26" s="2">
        <v>1.56</v>
      </c>
      <c r="BB26" s="2">
        <v>1.66</v>
      </c>
      <c r="BC26" s="2">
        <v>1.57</v>
      </c>
      <c r="BD26" s="2">
        <v>1.51</v>
      </c>
      <c r="BE26" s="2">
        <v>1.5</v>
      </c>
      <c r="BF26" s="2">
        <v>1.48</v>
      </c>
      <c r="BG26" s="2">
        <v>1.53</v>
      </c>
      <c r="BH26" s="2">
        <v>1.53</v>
      </c>
      <c r="BI26" s="2">
        <v>1.54</v>
      </c>
      <c r="BJ26" s="2">
        <v>1.56</v>
      </c>
      <c r="BK26" s="2">
        <v>1.56</v>
      </c>
      <c r="BL26" s="2">
        <v>1.58</v>
      </c>
    </row>
    <row r="27" spans="1:64" hidden="1">
      <c r="A27" s="2" t="s">
        <v>1159</v>
      </c>
      <c r="B27" s="2" t="s">
        <v>1424</v>
      </c>
      <c r="C27" s="2" t="s">
        <v>1786</v>
      </c>
      <c r="D27" s="2" t="s">
        <v>1787</v>
      </c>
      <c r="E27" s="2">
        <v>7.0869999999999997</v>
      </c>
      <c r="F27" s="2">
        <v>7.1289999999999996</v>
      </c>
      <c r="G27" s="2">
        <v>7.1630000000000003</v>
      </c>
      <c r="H27" s="2">
        <v>7.1849999999999996</v>
      </c>
      <c r="I27" s="2">
        <v>7.1879999999999997</v>
      </c>
      <c r="J27" s="2">
        <v>7.1619999999999999</v>
      </c>
      <c r="K27" s="2">
        <v>7.0990000000000002</v>
      </c>
      <c r="L27" s="2">
        <v>6.9969999999999999</v>
      </c>
      <c r="M27" s="2">
        <v>6.86</v>
      </c>
      <c r="N27" s="2">
        <v>6.6920000000000002</v>
      </c>
      <c r="O27" s="2">
        <v>6.5010000000000003</v>
      </c>
      <c r="P27" s="2">
        <v>6.2969999999999997</v>
      </c>
      <c r="Q27" s="2">
        <v>6.0940000000000003</v>
      </c>
      <c r="R27" s="2">
        <v>5.899</v>
      </c>
      <c r="S27" s="2">
        <v>5.7210000000000001</v>
      </c>
      <c r="T27" s="2">
        <v>5.56</v>
      </c>
      <c r="U27" s="2">
        <v>5.4169999999999998</v>
      </c>
      <c r="V27" s="2">
        <v>5.2850000000000001</v>
      </c>
      <c r="W27" s="2">
        <v>5.1580000000000004</v>
      </c>
      <c r="X27" s="2">
        <v>5.0359999999999996</v>
      </c>
      <c r="Y27" s="2">
        <v>4.9160000000000004</v>
      </c>
      <c r="Z27" s="2">
        <v>4.8</v>
      </c>
      <c r="AA27" s="2">
        <v>4.6879999999999997</v>
      </c>
      <c r="AB27" s="2">
        <v>4.5780000000000003</v>
      </c>
      <c r="AC27" s="2">
        <v>4.47</v>
      </c>
      <c r="AD27" s="2">
        <v>4.3600000000000003</v>
      </c>
      <c r="AE27" s="2">
        <v>4.2450000000000001</v>
      </c>
      <c r="AF27" s="2">
        <v>4.1239999999999997</v>
      </c>
      <c r="AG27" s="2">
        <v>3.9969999999999999</v>
      </c>
      <c r="AH27" s="2">
        <v>3.8660000000000001</v>
      </c>
      <c r="AI27" s="2">
        <v>3.7320000000000002</v>
      </c>
      <c r="AJ27" s="2">
        <v>3.5990000000000002</v>
      </c>
      <c r="AK27" s="2">
        <v>3.4710000000000001</v>
      </c>
      <c r="AL27" s="2">
        <v>3.3519999999999999</v>
      </c>
      <c r="AM27" s="2">
        <v>3.2440000000000002</v>
      </c>
      <c r="AN27" s="2">
        <v>3.1469999999999998</v>
      </c>
      <c r="AO27" s="2">
        <v>3.0619999999999998</v>
      </c>
      <c r="AP27" s="2">
        <v>2.9870000000000001</v>
      </c>
      <c r="AQ27" s="2">
        <v>2.919</v>
      </c>
      <c r="AR27" s="2">
        <v>2.8559999999999999</v>
      </c>
      <c r="AS27" s="2">
        <v>2.7949999999999999</v>
      </c>
      <c r="AT27" s="2">
        <v>2.7309999999999999</v>
      </c>
      <c r="AU27" s="2">
        <v>2.6629999999999998</v>
      </c>
      <c r="AV27" s="2">
        <v>2.59</v>
      </c>
      <c r="AW27" s="2">
        <v>2.5139999999999998</v>
      </c>
      <c r="AX27" s="2">
        <v>2.4359999999999999</v>
      </c>
      <c r="AY27" s="2">
        <v>2.363</v>
      </c>
      <c r="AZ27" s="2">
        <v>2.2970000000000002</v>
      </c>
      <c r="BA27" s="2">
        <v>2.2410000000000001</v>
      </c>
      <c r="BB27" s="2">
        <v>2.1970000000000001</v>
      </c>
      <c r="BC27" s="2">
        <v>2.1640000000000001</v>
      </c>
      <c r="BD27" s="2">
        <v>2.1389999999999998</v>
      </c>
      <c r="BE27" s="2">
        <v>2.1179999999999999</v>
      </c>
      <c r="BF27" s="2">
        <v>2.0979999999999999</v>
      </c>
      <c r="BG27" s="2">
        <v>2.0779999999999998</v>
      </c>
      <c r="BH27" s="2">
        <v>2.056</v>
      </c>
      <c r="BI27" s="2">
        <v>2.0329999999999999</v>
      </c>
      <c r="BJ27" s="2">
        <v>2.0099999999999998</v>
      </c>
      <c r="BK27" s="2">
        <v>1.9870000000000001</v>
      </c>
      <c r="BL27" s="2">
        <v>1.964</v>
      </c>
    </row>
    <row r="28" spans="1:64" hidden="1">
      <c r="A28" s="2" t="s">
        <v>1425</v>
      </c>
      <c r="B28" s="2" t="s">
        <v>1426</v>
      </c>
      <c r="C28" s="2" t="s">
        <v>1786</v>
      </c>
      <c r="D28" s="2" t="s">
        <v>1787</v>
      </c>
      <c r="E28" s="2">
        <v>4.4950000000000001</v>
      </c>
      <c r="F28" s="2">
        <v>4.4950000000000001</v>
      </c>
      <c r="G28" s="2">
        <v>4.45</v>
      </c>
      <c r="H28" s="2">
        <v>4.3570000000000002</v>
      </c>
      <c r="I28" s="2">
        <v>4.2210000000000001</v>
      </c>
      <c r="J28" s="2">
        <v>4.0599999999999996</v>
      </c>
      <c r="K28" s="2">
        <v>3.8969999999999998</v>
      </c>
      <c r="L28" s="2">
        <v>3.754</v>
      </c>
      <c r="M28" s="2">
        <v>3.6459999999999999</v>
      </c>
      <c r="N28" s="2">
        <v>3.5760000000000001</v>
      </c>
      <c r="O28" s="2">
        <v>3.536</v>
      </c>
      <c r="P28" s="2">
        <v>3.508</v>
      </c>
      <c r="Q28" s="2">
        <v>3.472</v>
      </c>
      <c r="R28" s="2">
        <v>3.4129999999999998</v>
      </c>
      <c r="S28" s="2">
        <v>3.33</v>
      </c>
      <c r="T28" s="2">
        <v>3.2330000000000001</v>
      </c>
      <c r="U28" s="2">
        <v>3.137</v>
      </c>
      <c r="V28" s="2">
        <v>3.0579999999999998</v>
      </c>
      <c r="W28" s="2">
        <v>3.008</v>
      </c>
      <c r="X28" s="2">
        <v>2.9870000000000001</v>
      </c>
      <c r="Y28" s="2">
        <v>2.9860000000000002</v>
      </c>
      <c r="Z28" s="2">
        <v>2.992</v>
      </c>
      <c r="AA28" s="2">
        <v>2.988</v>
      </c>
      <c r="AB28" s="2">
        <v>2.964</v>
      </c>
      <c r="AC28" s="2">
        <v>2.919</v>
      </c>
      <c r="AD28" s="2">
        <v>2.8570000000000002</v>
      </c>
      <c r="AE28" s="2">
        <v>2.7890000000000001</v>
      </c>
      <c r="AF28" s="2">
        <v>2.7290000000000001</v>
      </c>
      <c r="AG28" s="2">
        <v>2.6829999999999998</v>
      </c>
      <c r="AH28" s="2">
        <v>2.6549999999999998</v>
      </c>
      <c r="AI28" s="2">
        <v>2.64</v>
      </c>
      <c r="AJ28" s="2">
        <v>2.633</v>
      </c>
      <c r="AK28" s="2">
        <v>2.6230000000000002</v>
      </c>
      <c r="AL28" s="2">
        <v>2.6019999999999999</v>
      </c>
      <c r="AM28" s="2">
        <v>2.5680000000000001</v>
      </c>
      <c r="AN28" s="2">
        <v>2.5150000000000001</v>
      </c>
      <c r="AO28" s="2">
        <v>2.444</v>
      </c>
      <c r="AP28" s="2">
        <v>2.3580000000000001</v>
      </c>
      <c r="AQ28" s="2">
        <v>2.2639999999999998</v>
      </c>
      <c r="AR28" s="2">
        <v>2.1659999999999999</v>
      </c>
      <c r="AS28" s="2">
        <v>2.073</v>
      </c>
      <c r="AT28" s="2">
        <v>1.9930000000000001</v>
      </c>
      <c r="AU28" s="2">
        <v>1.931</v>
      </c>
      <c r="AV28" s="2">
        <v>1.889</v>
      </c>
      <c r="AW28" s="2">
        <v>1.867</v>
      </c>
      <c r="AX28" s="2">
        <v>1.863</v>
      </c>
      <c r="AY28" s="2">
        <v>1.869</v>
      </c>
      <c r="AZ28" s="2">
        <v>1.877</v>
      </c>
      <c r="BA28" s="2">
        <v>1.881</v>
      </c>
      <c r="BB28" s="2">
        <v>1.877</v>
      </c>
      <c r="BC28" s="2">
        <v>1.865</v>
      </c>
      <c r="BD28" s="2">
        <v>1.847</v>
      </c>
      <c r="BE28" s="2">
        <v>1.8280000000000001</v>
      </c>
      <c r="BF28" s="2">
        <v>1.81</v>
      </c>
      <c r="BG28" s="2">
        <v>1.794</v>
      </c>
      <c r="BH28" s="2">
        <v>1.782</v>
      </c>
      <c r="BI28" s="2">
        <v>1.7709999999999999</v>
      </c>
      <c r="BJ28" s="2">
        <v>1.762</v>
      </c>
      <c r="BK28" s="2">
        <v>1.752</v>
      </c>
      <c r="BL28" s="2">
        <v>1.7430000000000001</v>
      </c>
    </row>
    <row r="29" spans="1:64" hidden="1">
      <c r="A29" s="2" t="s">
        <v>1302</v>
      </c>
      <c r="B29" s="2" t="s">
        <v>1427</v>
      </c>
      <c r="C29" s="2" t="s">
        <v>1786</v>
      </c>
      <c r="D29" s="2" t="s">
        <v>1787</v>
      </c>
      <c r="E29" s="2">
        <v>3.8010000000000002</v>
      </c>
      <c r="F29" s="2">
        <v>3.74</v>
      </c>
      <c r="G29" s="2">
        <v>3.6760000000000002</v>
      </c>
      <c r="H29" s="2">
        <v>3.601</v>
      </c>
      <c r="I29" s="2">
        <v>3.5150000000000001</v>
      </c>
      <c r="J29" s="2">
        <v>3.4169999999999998</v>
      </c>
      <c r="K29" s="2">
        <v>3.3130000000000002</v>
      </c>
      <c r="L29" s="2">
        <v>3.2080000000000002</v>
      </c>
      <c r="M29" s="2">
        <v>3.109</v>
      </c>
      <c r="N29" s="2">
        <v>3.016</v>
      </c>
      <c r="O29" s="2">
        <v>2.9289999999999998</v>
      </c>
      <c r="P29" s="2">
        <v>2.8439999999999999</v>
      </c>
      <c r="Q29" s="2">
        <v>2.7589999999999999</v>
      </c>
      <c r="R29" s="2">
        <v>2.6709999999999998</v>
      </c>
      <c r="S29" s="2">
        <v>2.58</v>
      </c>
      <c r="T29" s="2">
        <v>2.4889999999999999</v>
      </c>
      <c r="U29" s="2">
        <v>2.4009999999999998</v>
      </c>
      <c r="V29" s="2">
        <v>2.3180000000000001</v>
      </c>
      <c r="W29" s="2">
        <v>2.2429999999999999</v>
      </c>
      <c r="X29" s="2">
        <v>2.1779999999999999</v>
      </c>
      <c r="Y29" s="2">
        <v>2.1219999999999999</v>
      </c>
      <c r="Z29" s="2">
        <v>2.0750000000000002</v>
      </c>
      <c r="AA29" s="2">
        <v>2.0339999999999998</v>
      </c>
      <c r="AB29" s="2">
        <v>1.998</v>
      </c>
      <c r="AC29" s="2">
        <v>1.964</v>
      </c>
      <c r="AD29" s="2">
        <v>1.9319999999999999</v>
      </c>
      <c r="AE29" s="2">
        <v>1.9</v>
      </c>
      <c r="AF29" s="2">
        <v>1.8680000000000001</v>
      </c>
      <c r="AG29" s="2">
        <v>1.835</v>
      </c>
      <c r="AH29" s="2">
        <v>1.8029999999999999</v>
      </c>
      <c r="AI29" s="2">
        <v>1.772</v>
      </c>
      <c r="AJ29" s="2">
        <v>1.748</v>
      </c>
      <c r="AK29" s="2">
        <v>1.73</v>
      </c>
      <c r="AL29" s="2">
        <v>1.72</v>
      </c>
      <c r="AM29" s="2">
        <v>1.7130000000000001</v>
      </c>
      <c r="AN29" s="2">
        <v>1.706</v>
      </c>
      <c r="AO29" s="2">
        <v>1.69</v>
      </c>
      <c r="AP29" s="2">
        <v>1.6619999999999999</v>
      </c>
      <c r="AQ29" s="2">
        <v>1.619</v>
      </c>
      <c r="AR29" s="2">
        <v>1.5620000000000001</v>
      </c>
      <c r="AS29" s="2">
        <v>1.4970000000000001</v>
      </c>
      <c r="AT29" s="2">
        <v>1.4319999999999999</v>
      </c>
      <c r="AU29" s="2">
        <v>1.3740000000000001</v>
      </c>
      <c r="AV29" s="2">
        <v>1.33</v>
      </c>
      <c r="AW29" s="2">
        <v>1.3009999999999999</v>
      </c>
      <c r="AX29" s="2">
        <v>1.288</v>
      </c>
      <c r="AY29" s="2">
        <v>1.288</v>
      </c>
      <c r="AZ29" s="2">
        <v>1.2949999999999999</v>
      </c>
      <c r="BA29" s="2">
        <v>1.3029999999999999</v>
      </c>
      <c r="BB29" s="2">
        <v>1.3109999999999999</v>
      </c>
      <c r="BC29" s="2">
        <v>1.3149999999999999</v>
      </c>
      <c r="BD29" s="2">
        <v>1.3149999999999999</v>
      </c>
      <c r="BE29" s="2">
        <v>1.3129999999999999</v>
      </c>
      <c r="BF29" s="2">
        <v>1.3089999999999999</v>
      </c>
      <c r="BG29" s="2">
        <v>1.3029999999999999</v>
      </c>
      <c r="BH29" s="2">
        <v>1.296</v>
      </c>
      <c r="BI29" s="2">
        <v>1.286</v>
      </c>
      <c r="BJ29" s="2">
        <v>1.276</v>
      </c>
      <c r="BK29" s="2">
        <v>1.2649999999999999</v>
      </c>
      <c r="BL29" s="2">
        <v>1.254</v>
      </c>
    </row>
    <row r="30" spans="1:64" hidden="1">
      <c r="A30" s="2" t="s">
        <v>1278</v>
      </c>
      <c r="B30" s="2" t="s">
        <v>1428</v>
      </c>
      <c r="C30" s="2" t="s">
        <v>1786</v>
      </c>
      <c r="D30" s="2" t="s">
        <v>1787</v>
      </c>
      <c r="E30" s="2">
        <v>2.67</v>
      </c>
      <c r="F30" s="2">
        <v>2.59</v>
      </c>
      <c r="G30" s="2">
        <v>2.5</v>
      </c>
      <c r="H30" s="2">
        <v>2.4</v>
      </c>
      <c r="I30" s="2">
        <v>2.31</v>
      </c>
      <c r="J30" s="2">
        <v>2.27</v>
      </c>
      <c r="K30" s="2">
        <v>2.29</v>
      </c>
      <c r="L30" s="2">
        <v>2.2599999999999998</v>
      </c>
      <c r="M30" s="2">
        <v>2.2200000000000002</v>
      </c>
      <c r="N30" s="2">
        <v>2.2599999999999998</v>
      </c>
      <c r="O30" s="2">
        <v>2.31</v>
      </c>
      <c r="P30" s="2">
        <v>2.31</v>
      </c>
      <c r="Q30" s="2">
        <v>2.2799999999999998</v>
      </c>
      <c r="R30" s="2">
        <v>2.25</v>
      </c>
      <c r="S30" s="2">
        <v>2.21</v>
      </c>
      <c r="T30" s="2">
        <v>2.17</v>
      </c>
      <c r="U30" s="2">
        <v>2.12</v>
      </c>
      <c r="V30" s="2">
        <v>2.08</v>
      </c>
      <c r="W30" s="2">
        <v>2.06</v>
      </c>
      <c r="X30" s="2">
        <v>2.0499999999999998</v>
      </c>
      <c r="Y30" s="2">
        <v>2.0299999999999998</v>
      </c>
      <c r="Z30" s="2">
        <v>2.02</v>
      </c>
      <c r="AA30" s="2">
        <v>2.0499999999999998</v>
      </c>
      <c r="AB30" s="2">
        <v>2.11</v>
      </c>
      <c r="AC30" s="2">
        <v>2.11</v>
      </c>
      <c r="AD30" s="2">
        <v>2.09</v>
      </c>
      <c r="AE30" s="2">
        <v>2.09</v>
      </c>
      <c r="AF30" s="2">
        <v>2.0299999999999998</v>
      </c>
      <c r="AG30" s="2">
        <v>2.0310000000000001</v>
      </c>
      <c r="AH30" s="2">
        <v>2.0259999999999998</v>
      </c>
      <c r="AI30" s="2">
        <v>1.913</v>
      </c>
      <c r="AJ30" s="2">
        <v>1.8049999999999999</v>
      </c>
      <c r="AK30" s="2">
        <v>1.764</v>
      </c>
      <c r="AL30" s="2">
        <v>1.623</v>
      </c>
      <c r="AM30" s="2">
        <v>1.5329999999999999</v>
      </c>
      <c r="AN30" s="2">
        <v>1.4059999999999999</v>
      </c>
      <c r="AO30" s="2">
        <v>1.335</v>
      </c>
      <c r="AP30" s="2">
        <v>1.25</v>
      </c>
      <c r="AQ30" s="2">
        <v>1.3</v>
      </c>
      <c r="AR30" s="2">
        <v>1.31</v>
      </c>
      <c r="AS30" s="2">
        <v>1.3169999999999999</v>
      </c>
      <c r="AT30" s="2">
        <v>1.286</v>
      </c>
      <c r="AU30" s="2">
        <v>1.24</v>
      </c>
      <c r="AV30" s="2">
        <v>1.232</v>
      </c>
      <c r="AW30" s="2">
        <v>1.2330000000000001</v>
      </c>
      <c r="AX30" s="2">
        <v>1.252</v>
      </c>
      <c r="AY30" s="2">
        <v>1.335</v>
      </c>
      <c r="AZ30" s="2">
        <v>1.429</v>
      </c>
      <c r="BA30" s="2">
        <v>1.488</v>
      </c>
      <c r="BB30" s="2">
        <v>1.5089999999999999</v>
      </c>
      <c r="BC30" s="2">
        <v>1.494</v>
      </c>
      <c r="BD30" s="2">
        <v>1.5149999999999999</v>
      </c>
      <c r="BE30" s="2">
        <v>1.62</v>
      </c>
      <c r="BF30" s="2">
        <v>1.6679999999999999</v>
      </c>
      <c r="BG30" s="2">
        <v>1.696</v>
      </c>
      <c r="BH30" s="2">
        <v>1.724</v>
      </c>
      <c r="BI30" s="2">
        <v>1.7330000000000001</v>
      </c>
      <c r="BJ30" s="2">
        <v>1.5409999999999999</v>
      </c>
      <c r="BK30" s="2">
        <v>1.448</v>
      </c>
      <c r="BL30" s="2">
        <v>1.3819999999999999</v>
      </c>
    </row>
    <row r="31" spans="1:64" hidden="1">
      <c r="A31" s="2" t="s">
        <v>1234</v>
      </c>
      <c r="B31" s="2" t="s">
        <v>1429</v>
      </c>
      <c r="C31" s="2" t="s">
        <v>1786</v>
      </c>
      <c r="D31" s="2" t="s">
        <v>1787</v>
      </c>
      <c r="E31" s="2">
        <v>6.5</v>
      </c>
      <c r="F31" s="2">
        <v>6.48</v>
      </c>
      <c r="G31" s="2">
        <v>6.46</v>
      </c>
      <c r="H31" s="2">
        <v>6.44</v>
      </c>
      <c r="I31" s="2">
        <v>6.42</v>
      </c>
      <c r="J31" s="2">
        <v>6.4</v>
      </c>
      <c r="K31" s="2">
        <v>6.3789999999999996</v>
      </c>
      <c r="L31" s="2">
        <v>6.3579999999999997</v>
      </c>
      <c r="M31" s="2">
        <v>6.3369999999999997</v>
      </c>
      <c r="N31" s="2">
        <v>6.3159999999999998</v>
      </c>
      <c r="O31" s="2">
        <v>6.2990000000000004</v>
      </c>
      <c r="P31" s="2">
        <v>6.2880000000000003</v>
      </c>
      <c r="Q31" s="2">
        <v>6.2839999999999998</v>
      </c>
      <c r="R31" s="2">
        <v>6.2850000000000001</v>
      </c>
      <c r="S31" s="2">
        <v>6.2869999999999999</v>
      </c>
      <c r="T31" s="2">
        <v>6.2779999999999996</v>
      </c>
      <c r="U31" s="2">
        <v>6.25</v>
      </c>
      <c r="V31" s="2">
        <v>6.1950000000000003</v>
      </c>
      <c r="W31" s="2">
        <v>6.109</v>
      </c>
      <c r="X31" s="2">
        <v>5.992</v>
      </c>
      <c r="Y31" s="2">
        <v>5.8490000000000002</v>
      </c>
      <c r="Z31" s="2">
        <v>5.6840000000000002</v>
      </c>
      <c r="AA31" s="2">
        <v>5.51</v>
      </c>
      <c r="AB31" s="2">
        <v>5.3360000000000003</v>
      </c>
      <c r="AC31" s="2">
        <v>5.17</v>
      </c>
      <c r="AD31" s="2">
        <v>5.0190000000000001</v>
      </c>
      <c r="AE31" s="2">
        <v>4.8860000000000001</v>
      </c>
      <c r="AF31" s="2">
        <v>4.7709999999999999</v>
      </c>
      <c r="AG31" s="2">
        <v>4.6710000000000003</v>
      </c>
      <c r="AH31" s="2">
        <v>4.5839999999999996</v>
      </c>
      <c r="AI31" s="2">
        <v>4.508</v>
      </c>
      <c r="AJ31" s="2">
        <v>4.4359999999999999</v>
      </c>
      <c r="AK31" s="2">
        <v>4.3630000000000004</v>
      </c>
      <c r="AL31" s="2">
        <v>4.2859999999999996</v>
      </c>
      <c r="AM31" s="2">
        <v>4.2009999999999996</v>
      </c>
      <c r="AN31" s="2">
        <v>4.109</v>
      </c>
      <c r="AO31" s="2">
        <v>4.01</v>
      </c>
      <c r="AP31" s="2">
        <v>3.9079999999999999</v>
      </c>
      <c r="AQ31" s="2">
        <v>3.8050000000000002</v>
      </c>
      <c r="AR31" s="2">
        <v>3.7029999999999998</v>
      </c>
      <c r="AS31" s="2">
        <v>3.601</v>
      </c>
      <c r="AT31" s="2">
        <v>3.4969999999999999</v>
      </c>
      <c r="AU31" s="2">
        <v>3.3919999999999999</v>
      </c>
      <c r="AV31" s="2">
        <v>3.286</v>
      </c>
      <c r="AW31" s="2">
        <v>3.18</v>
      </c>
      <c r="AX31" s="2">
        <v>3.077</v>
      </c>
      <c r="AY31" s="2">
        <v>2.98</v>
      </c>
      <c r="AZ31" s="2">
        <v>2.8929999999999998</v>
      </c>
      <c r="BA31" s="2">
        <v>2.8159999999999998</v>
      </c>
      <c r="BB31" s="2">
        <v>2.7490000000000001</v>
      </c>
      <c r="BC31" s="2">
        <v>2.69</v>
      </c>
      <c r="BD31" s="2">
        <v>2.6379999999999999</v>
      </c>
      <c r="BE31" s="2">
        <v>2.5880000000000001</v>
      </c>
      <c r="BF31" s="2">
        <v>2.5390000000000001</v>
      </c>
      <c r="BG31" s="2">
        <v>2.4889999999999999</v>
      </c>
      <c r="BH31" s="2">
        <v>2.4390000000000001</v>
      </c>
      <c r="BI31" s="2">
        <v>2.391</v>
      </c>
      <c r="BJ31" s="2">
        <v>2.3460000000000001</v>
      </c>
      <c r="BK31" s="2">
        <v>2.3069999999999999</v>
      </c>
      <c r="BL31" s="2">
        <v>2.274</v>
      </c>
    </row>
    <row r="32" spans="1:64" hidden="1">
      <c r="A32" s="2" t="s">
        <v>1430</v>
      </c>
      <c r="B32" s="2" t="s">
        <v>1431</v>
      </c>
      <c r="C32" s="2" t="s">
        <v>1786</v>
      </c>
      <c r="D32" s="2" t="s">
        <v>1787</v>
      </c>
      <c r="AN32" s="2">
        <v>1.8</v>
      </c>
      <c r="AS32" s="2">
        <v>1.74</v>
      </c>
      <c r="AT32" s="2">
        <v>1.75</v>
      </c>
      <c r="AU32" s="2">
        <v>1.77</v>
      </c>
      <c r="AV32" s="2">
        <v>1.8</v>
      </c>
      <c r="AW32" s="2">
        <v>1.78</v>
      </c>
      <c r="AX32" s="2">
        <v>1.76</v>
      </c>
      <c r="AY32" s="2">
        <v>1.76</v>
      </c>
      <c r="AZ32" s="2">
        <v>1.76</v>
      </c>
      <c r="BA32" s="2">
        <v>1.77</v>
      </c>
      <c r="BB32" s="2">
        <v>1.76</v>
      </c>
      <c r="BC32" s="2">
        <v>1.76</v>
      </c>
      <c r="BD32" s="2">
        <v>1.59</v>
      </c>
      <c r="BE32" s="2">
        <v>1.59</v>
      </c>
      <c r="BF32" s="2">
        <v>1.63</v>
      </c>
      <c r="BG32" s="2">
        <v>1.63</v>
      </c>
      <c r="BH32" s="2">
        <v>1.62</v>
      </c>
      <c r="BI32" s="2">
        <v>1.61</v>
      </c>
      <c r="BJ32" s="2">
        <v>1.6</v>
      </c>
      <c r="BK32" s="2">
        <v>1.6</v>
      </c>
      <c r="BL32" s="2">
        <v>1.59</v>
      </c>
    </row>
    <row r="33" spans="1:64" hidden="1">
      <c r="A33" s="2" t="s">
        <v>1432</v>
      </c>
      <c r="B33" s="2" t="s">
        <v>1433</v>
      </c>
      <c r="C33" s="2" t="s">
        <v>1786</v>
      </c>
      <c r="D33" s="2" t="s">
        <v>1787</v>
      </c>
      <c r="E33" s="2">
        <v>6.3579999999999997</v>
      </c>
      <c r="F33" s="2">
        <v>6.335</v>
      </c>
      <c r="G33" s="2">
        <v>6.3090000000000002</v>
      </c>
      <c r="H33" s="2">
        <v>6.2789999999999999</v>
      </c>
      <c r="I33" s="2">
        <v>6.2450000000000001</v>
      </c>
      <c r="J33" s="2">
        <v>6.2080000000000002</v>
      </c>
      <c r="K33" s="2">
        <v>6.1680000000000001</v>
      </c>
      <c r="L33" s="2">
        <v>6.1269999999999998</v>
      </c>
      <c r="M33" s="2">
        <v>6.0860000000000003</v>
      </c>
      <c r="N33" s="2">
        <v>6.0449999999999999</v>
      </c>
      <c r="O33" s="2">
        <v>6.0039999999999996</v>
      </c>
      <c r="P33" s="2">
        <v>5.9640000000000004</v>
      </c>
      <c r="Q33" s="2">
        <v>5.923</v>
      </c>
      <c r="R33" s="2">
        <v>5.88</v>
      </c>
      <c r="S33" s="2">
        <v>5.835</v>
      </c>
      <c r="T33" s="2">
        <v>5.7859999999999996</v>
      </c>
      <c r="U33" s="2">
        <v>5.7320000000000002</v>
      </c>
      <c r="V33" s="2">
        <v>5.673</v>
      </c>
      <c r="W33" s="2">
        <v>5.61</v>
      </c>
      <c r="X33" s="2">
        <v>5.5419999999999998</v>
      </c>
      <c r="Y33" s="2">
        <v>5.4740000000000002</v>
      </c>
      <c r="Z33" s="2">
        <v>5.4080000000000004</v>
      </c>
      <c r="AA33" s="2">
        <v>5.3460000000000001</v>
      </c>
      <c r="AB33" s="2">
        <v>5.2889999999999997</v>
      </c>
      <c r="AC33" s="2">
        <v>5.2380000000000004</v>
      </c>
      <c r="AD33" s="2">
        <v>5.1890000000000001</v>
      </c>
      <c r="AE33" s="2">
        <v>5.1390000000000002</v>
      </c>
      <c r="AF33" s="2">
        <v>5.0869999999999997</v>
      </c>
      <c r="AG33" s="2">
        <v>5.0279999999999996</v>
      </c>
      <c r="AH33" s="2">
        <v>4.9630000000000001</v>
      </c>
      <c r="AI33" s="2">
        <v>4.8899999999999997</v>
      </c>
      <c r="AJ33" s="2">
        <v>4.8099999999999996</v>
      </c>
      <c r="AK33" s="2">
        <v>4.726</v>
      </c>
      <c r="AL33" s="2">
        <v>4.6399999999999997</v>
      </c>
      <c r="AM33" s="2">
        <v>4.5529999999999999</v>
      </c>
      <c r="AN33" s="2">
        <v>4.4660000000000002</v>
      </c>
      <c r="AO33" s="2">
        <v>4.3810000000000002</v>
      </c>
      <c r="AP33" s="2">
        <v>4.2969999999999997</v>
      </c>
      <c r="AQ33" s="2">
        <v>4.2140000000000004</v>
      </c>
      <c r="AR33" s="2">
        <v>4.133</v>
      </c>
      <c r="AS33" s="2">
        <v>4.0510000000000002</v>
      </c>
      <c r="AT33" s="2">
        <v>3.9689999999999999</v>
      </c>
      <c r="AU33" s="2">
        <v>3.8849999999999998</v>
      </c>
      <c r="AV33" s="2">
        <v>3.798</v>
      </c>
      <c r="AW33" s="2">
        <v>3.71</v>
      </c>
      <c r="AX33" s="2">
        <v>3.621</v>
      </c>
      <c r="AY33" s="2">
        <v>3.5329999999999999</v>
      </c>
      <c r="AZ33" s="2">
        <v>3.4470000000000001</v>
      </c>
      <c r="BA33" s="2">
        <v>3.3639999999999999</v>
      </c>
      <c r="BB33" s="2">
        <v>3.2869999999999999</v>
      </c>
      <c r="BC33" s="2">
        <v>3.2130000000000001</v>
      </c>
      <c r="BD33" s="2">
        <v>3.1429999999999998</v>
      </c>
      <c r="BE33" s="2">
        <v>3.0760000000000001</v>
      </c>
      <c r="BF33" s="2">
        <v>3.01</v>
      </c>
      <c r="BG33" s="2">
        <v>2.9470000000000001</v>
      </c>
      <c r="BH33" s="2">
        <v>2.8860000000000001</v>
      </c>
      <c r="BI33" s="2">
        <v>2.8290000000000002</v>
      </c>
      <c r="BJ33" s="2">
        <v>2.7770000000000001</v>
      </c>
      <c r="BK33" s="2">
        <v>2.73</v>
      </c>
      <c r="BL33" s="2">
        <v>2.6880000000000002</v>
      </c>
    </row>
    <row r="34" spans="1:64" hidden="1">
      <c r="A34" s="2" t="s">
        <v>1245</v>
      </c>
      <c r="B34" s="2" t="s">
        <v>1434</v>
      </c>
      <c r="C34" s="2" t="s">
        <v>1786</v>
      </c>
      <c r="D34" s="2" t="s">
        <v>1787</v>
      </c>
      <c r="E34" s="2">
        <v>6.0609999999999999</v>
      </c>
      <c r="F34" s="2">
        <v>6.0309999999999997</v>
      </c>
      <c r="G34" s="2">
        <v>5.9809999999999999</v>
      </c>
      <c r="H34" s="2">
        <v>5.91</v>
      </c>
      <c r="I34" s="2">
        <v>5.8179999999999996</v>
      </c>
      <c r="J34" s="2">
        <v>5.7030000000000003</v>
      </c>
      <c r="K34" s="2">
        <v>5.57</v>
      </c>
      <c r="L34" s="2">
        <v>5.4240000000000004</v>
      </c>
      <c r="M34" s="2">
        <v>5.2720000000000002</v>
      </c>
      <c r="N34" s="2">
        <v>5.12</v>
      </c>
      <c r="O34" s="2">
        <v>4.9720000000000004</v>
      </c>
      <c r="P34" s="2">
        <v>4.8360000000000003</v>
      </c>
      <c r="Q34" s="2">
        <v>4.7119999999999997</v>
      </c>
      <c r="R34" s="2">
        <v>4.5999999999999996</v>
      </c>
      <c r="S34" s="2">
        <v>4.5019999999999998</v>
      </c>
      <c r="T34" s="2">
        <v>4.415</v>
      </c>
      <c r="U34" s="2">
        <v>4.3390000000000004</v>
      </c>
      <c r="V34" s="2">
        <v>4.2670000000000003</v>
      </c>
      <c r="W34" s="2">
        <v>4.1950000000000003</v>
      </c>
      <c r="X34" s="2">
        <v>4.12</v>
      </c>
      <c r="Y34" s="2">
        <v>4.0369999999999999</v>
      </c>
      <c r="Z34" s="2">
        <v>3.9430000000000001</v>
      </c>
      <c r="AA34" s="2">
        <v>3.8380000000000001</v>
      </c>
      <c r="AB34" s="2">
        <v>3.7229999999999999</v>
      </c>
      <c r="AC34" s="2">
        <v>3.6</v>
      </c>
      <c r="AD34" s="2">
        <v>3.4710000000000001</v>
      </c>
      <c r="AE34" s="2">
        <v>3.3420000000000001</v>
      </c>
      <c r="AF34" s="2">
        <v>3.2170000000000001</v>
      </c>
      <c r="AG34" s="2">
        <v>3.101</v>
      </c>
      <c r="AH34" s="2">
        <v>2.9950000000000001</v>
      </c>
      <c r="AI34" s="2">
        <v>2.9020000000000001</v>
      </c>
      <c r="AJ34" s="2">
        <v>2.8220000000000001</v>
      </c>
      <c r="AK34" s="2">
        <v>2.754</v>
      </c>
      <c r="AL34" s="2">
        <v>2.6930000000000001</v>
      </c>
      <c r="AM34" s="2">
        <v>2.6389999999999998</v>
      </c>
      <c r="AN34" s="2">
        <v>2.5880000000000001</v>
      </c>
      <c r="AO34" s="2">
        <v>2.536</v>
      </c>
      <c r="AP34" s="2">
        <v>2.4830000000000001</v>
      </c>
      <c r="AQ34" s="2">
        <v>2.4260000000000002</v>
      </c>
      <c r="AR34" s="2">
        <v>2.3650000000000002</v>
      </c>
      <c r="AS34" s="2">
        <v>2.2999999999999998</v>
      </c>
      <c r="AT34" s="2">
        <v>2.2320000000000002</v>
      </c>
      <c r="AU34" s="2">
        <v>2.1629999999999998</v>
      </c>
      <c r="AV34" s="2">
        <v>2.097</v>
      </c>
      <c r="AW34" s="2">
        <v>2.0329999999999999</v>
      </c>
      <c r="AX34" s="2">
        <v>1.976</v>
      </c>
      <c r="AY34" s="2">
        <v>1.925</v>
      </c>
      <c r="AZ34" s="2">
        <v>1.8819999999999999</v>
      </c>
      <c r="BA34" s="2">
        <v>1.847</v>
      </c>
      <c r="BB34" s="2">
        <v>1.8180000000000001</v>
      </c>
      <c r="BC34" s="2">
        <v>1.796</v>
      </c>
      <c r="BD34" s="2">
        <v>1.7809999999999999</v>
      </c>
      <c r="BE34" s="2">
        <v>1.7709999999999999</v>
      </c>
      <c r="BF34" s="2">
        <v>1.764</v>
      </c>
      <c r="BG34" s="2">
        <v>1.758</v>
      </c>
      <c r="BH34" s="2">
        <v>1.7529999999999999</v>
      </c>
      <c r="BI34" s="2">
        <v>1.7470000000000001</v>
      </c>
      <c r="BJ34" s="2">
        <v>1.7390000000000001</v>
      </c>
      <c r="BK34" s="2">
        <v>1.73</v>
      </c>
      <c r="BL34" s="2">
        <v>1.7190000000000001</v>
      </c>
    </row>
    <row r="35" spans="1:64" hidden="1">
      <c r="A35" s="2" t="s">
        <v>1219</v>
      </c>
      <c r="B35" s="2" t="s">
        <v>1435</v>
      </c>
      <c r="C35" s="2" t="s">
        <v>1786</v>
      </c>
      <c r="D35" s="2" t="s">
        <v>1787</v>
      </c>
      <c r="E35" s="2">
        <v>4.3330000000000002</v>
      </c>
      <c r="F35" s="2">
        <v>4.3129999999999997</v>
      </c>
      <c r="G35" s="2">
        <v>4.2690000000000001</v>
      </c>
      <c r="H35" s="2">
        <v>4.1959999999999997</v>
      </c>
      <c r="I35" s="2">
        <v>4.0940000000000003</v>
      </c>
      <c r="J35" s="2">
        <v>3.9630000000000001</v>
      </c>
      <c r="K35" s="2">
        <v>3.8069999999999999</v>
      </c>
      <c r="L35" s="2">
        <v>3.637</v>
      </c>
      <c r="M35" s="2">
        <v>3.46</v>
      </c>
      <c r="N35" s="2">
        <v>3.2839999999999998</v>
      </c>
      <c r="O35" s="2">
        <v>3.113</v>
      </c>
      <c r="P35" s="2">
        <v>2.9489999999999998</v>
      </c>
      <c r="Q35" s="2">
        <v>2.794</v>
      </c>
      <c r="R35" s="2">
        <v>2.6480000000000001</v>
      </c>
      <c r="S35" s="2">
        <v>2.5129999999999999</v>
      </c>
      <c r="T35" s="2">
        <v>2.3929999999999998</v>
      </c>
      <c r="U35" s="2">
        <v>2.2879999999999998</v>
      </c>
      <c r="V35" s="2">
        <v>2.198</v>
      </c>
      <c r="W35" s="2">
        <v>2.121</v>
      </c>
      <c r="X35" s="2">
        <v>2.0569999999999999</v>
      </c>
      <c r="Y35" s="2">
        <v>2.004</v>
      </c>
      <c r="Z35" s="2">
        <v>1.96</v>
      </c>
      <c r="AA35" s="2">
        <v>1.9219999999999999</v>
      </c>
      <c r="AB35" s="2">
        <v>1.889</v>
      </c>
      <c r="AC35" s="2">
        <v>1.8580000000000001</v>
      </c>
      <c r="AD35" s="2">
        <v>1.83</v>
      </c>
      <c r="AE35" s="2">
        <v>1.8049999999999999</v>
      </c>
      <c r="AF35" s="2">
        <v>1.782</v>
      </c>
      <c r="AG35" s="2">
        <v>1.7649999999999999</v>
      </c>
      <c r="AH35" s="2">
        <v>1.75</v>
      </c>
      <c r="AI35" s="2">
        <v>1.74</v>
      </c>
      <c r="AJ35" s="2">
        <v>1.7330000000000001</v>
      </c>
      <c r="AK35" s="2">
        <v>1.728</v>
      </c>
      <c r="AL35" s="2">
        <v>1.7250000000000001</v>
      </c>
      <c r="AM35" s="2">
        <v>1.7250000000000001</v>
      </c>
      <c r="AN35" s="2">
        <v>1.7270000000000001</v>
      </c>
      <c r="AO35" s="2">
        <v>1.732</v>
      </c>
      <c r="AP35" s="2">
        <v>1.74</v>
      </c>
      <c r="AQ35" s="2">
        <v>1.75</v>
      </c>
      <c r="AR35" s="2">
        <v>1.762</v>
      </c>
      <c r="AS35" s="2">
        <v>1.7749999999999999</v>
      </c>
      <c r="AT35" s="2">
        <v>1.7849999999999999</v>
      </c>
      <c r="AU35" s="2">
        <v>1.7929999999999999</v>
      </c>
      <c r="AV35" s="2">
        <v>1.7969999999999999</v>
      </c>
      <c r="AW35" s="2">
        <v>1.7949999999999999</v>
      </c>
      <c r="AX35" s="2">
        <v>1.788</v>
      </c>
      <c r="AY35" s="2">
        <v>1.7749999999999999</v>
      </c>
      <c r="AZ35" s="2">
        <v>1.7569999999999999</v>
      </c>
      <c r="BA35" s="2">
        <v>1.7350000000000001</v>
      </c>
      <c r="BB35" s="2">
        <v>1.7110000000000001</v>
      </c>
      <c r="BC35" s="2">
        <v>1.6870000000000001</v>
      </c>
      <c r="BD35" s="2">
        <v>1.665</v>
      </c>
      <c r="BE35" s="2">
        <v>1.645</v>
      </c>
      <c r="BF35" s="2">
        <v>1.63</v>
      </c>
      <c r="BG35" s="2">
        <v>1.62</v>
      </c>
      <c r="BH35" s="2">
        <v>1.6140000000000001</v>
      </c>
      <c r="BI35" s="2">
        <v>1.613</v>
      </c>
      <c r="BJ35" s="2">
        <v>1.615</v>
      </c>
      <c r="BK35" s="2">
        <v>1.619</v>
      </c>
      <c r="BL35" s="2">
        <v>1.623</v>
      </c>
    </row>
    <row r="36" spans="1:64" hidden="1">
      <c r="A36" s="2" t="s">
        <v>1203</v>
      </c>
      <c r="B36" s="2" t="s">
        <v>1436</v>
      </c>
      <c r="C36" s="2" t="s">
        <v>1786</v>
      </c>
      <c r="D36" s="2" t="s">
        <v>1787</v>
      </c>
      <c r="E36" s="2">
        <v>6.8360000000000003</v>
      </c>
      <c r="F36" s="2">
        <v>6.7709999999999999</v>
      </c>
      <c r="G36" s="2">
        <v>6.6829999999999998</v>
      </c>
      <c r="H36" s="2">
        <v>6.5720000000000001</v>
      </c>
      <c r="I36" s="2">
        <v>6.44</v>
      </c>
      <c r="J36" s="2">
        <v>6.2969999999999997</v>
      </c>
      <c r="K36" s="2">
        <v>6.1559999999999997</v>
      </c>
      <c r="L36" s="2">
        <v>6.0259999999999998</v>
      </c>
      <c r="M36" s="2">
        <v>5.9119999999999999</v>
      </c>
      <c r="N36" s="2">
        <v>5.8120000000000003</v>
      </c>
      <c r="O36" s="2">
        <v>5.7190000000000003</v>
      </c>
      <c r="P36" s="2">
        <v>5.6189999999999998</v>
      </c>
      <c r="Q36" s="2">
        <v>5.5</v>
      </c>
      <c r="R36" s="2">
        <v>5.3550000000000004</v>
      </c>
      <c r="S36" s="2">
        <v>5.1829999999999998</v>
      </c>
      <c r="T36" s="2">
        <v>4.99</v>
      </c>
      <c r="U36" s="2">
        <v>4.7839999999999998</v>
      </c>
      <c r="V36" s="2">
        <v>4.58</v>
      </c>
      <c r="W36" s="2">
        <v>4.3890000000000002</v>
      </c>
      <c r="X36" s="2">
        <v>4.2160000000000002</v>
      </c>
      <c r="Y36" s="2">
        <v>4.0670000000000002</v>
      </c>
      <c r="Z36" s="2">
        <v>3.9430000000000001</v>
      </c>
      <c r="AA36" s="2">
        <v>3.84</v>
      </c>
      <c r="AB36" s="2">
        <v>3.7509999999999999</v>
      </c>
      <c r="AC36" s="2">
        <v>3.6749999999999998</v>
      </c>
      <c r="AD36" s="2">
        <v>3.6080000000000001</v>
      </c>
      <c r="AE36" s="2">
        <v>3.5459999999999998</v>
      </c>
      <c r="AF36" s="2">
        <v>3.488</v>
      </c>
      <c r="AG36" s="2">
        <v>3.4279999999999999</v>
      </c>
      <c r="AH36" s="2">
        <v>3.363</v>
      </c>
      <c r="AI36" s="2">
        <v>3.29</v>
      </c>
      <c r="AJ36" s="2">
        <v>3.206</v>
      </c>
      <c r="AK36" s="2">
        <v>3.1110000000000002</v>
      </c>
      <c r="AL36" s="2">
        <v>3.0070000000000001</v>
      </c>
      <c r="AM36" s="2">
        <v>2.8969999999999998</v>
      </c>
      <c r="AN36" s="2">
        <v>2.7850000000000001</v>
      </c>
      <c r="AO36" s="2">
        <v>2.677</v>
      </c>
      <c r="AP36" s="2">
        <v>2.5779999999999998</v>
      </c>
      <c r="AQ36" s="2">
        <v>2.4889999999999999</v>
      </c>
      <c r="AR36" s="2">
        <v>2.4129999999999998</v>
      </c>
      <c r="AS36" s="2">
        <v>2.3460000000000001</v>
      </c>
      <c r="AT36" s="2">
        <v>2.2839999999999998</v>
      </c>
      <c r="AU36" s="2">
        <v>2.2200000000000002</v>
      </c>
      <c r="AV36" s="2">
        <v>2.1539999999999999</v>
      </c>
      <c r="AW36" s="2">
        <v>2.0859999999999999</v>
      </c>
      <c r="AX36" s="2">
        <v>2.0219999999999998</v>
      </c>
      <c r="AY36" s="2">
        <v>1.9690000000000001</v>
      </c>
      <c r="AZ36" s="2">
        <v>1.9330000000000001</v>
      </c>
      <c r="BA36" s="2">
        <v>1.9179999999999999</v>
      </c>
      <c r="BB36" s="2">
        <v>1.921</v>
      </c>
      <c r="BC36" s="2">
        <v>1.9370000000000001</v>
      </c>
      <c r="BD36" s="2">
        <v>1.9570000000000001</v>
      </c>
      <c r="BE36" s="2">
        <v>1.9730000000000001</v>
      </c>
      <c r="BF36" s="2">
        <v>1.978</v>
      </c>
      <c r="BG36" s="2">
        <v>1.9690000000000001</v>
      </c>
      <c r="BH36" s="2">
        <v>1.9470000000000001</v>
      </c>
      <c r="BI36" s="2">
        <v>1.915</v>
      </c>
      <c r="BJ36" s="2">
        <v>1.881</v>
      </c>
      <c r="BK36" s="2">
        <v>1.8480000000000001</v>
      </c>
      <c r="BL36" s="2">
        <v>1.819</v>
      </c>
    </row>
    <row r="37" spans="1:64" hidden="1">
      <c r="A37" s="2" t="s">
        <v>1185</v>
      </c>
      <c r="B37" s="2" t="s">
        <v>1437</v>
      </c>
      <c r="C37" s="2" t="s">
        <v>1786</v>
      </c>
      <c r="D37" s="2" t="s">
        <v>1787</v>
      </c>
      <c r="E37" s="2">
        <v>6.6349999999999998</v>
      </c>
      <c r="F37" s="2">
        <v>6.6219999999999999</v>
      </c>
      <c r="G37" s="2">
        <v>6.6109999999999998</v>
      </c>
      <c r="H37" s="2">
        <v>6.6029999999999998</v>
      </c>
      <c r="I37" s="2">
        <v>6.5970000000000004</v>
      </c>
      <c r="J37" s="2">
        <v>6.5949999999999998</v>
      </c>
      <c r="K37" s="2">
        <v>6.5949999999999998</v>
      </c>
      <c r="L37" s="2">
        <v>6.5960000000000001</v>
      </c>
      <c r="M37" s="2">
        <v>6.5979999999999999</v>
      </c>
      <c r="N37" s="2">
        <v>6.5990000000000002</v>
      </c>
      <c r="O37" s="2">
        <v>6.601</v>
      </c>
      <c r="P37" s="2">
        <v>6.6040000000000001</v>
      </c>
      <c r="Q37" s="2">
        <v>6.6079999999999997</v>
      </c>
      <c r="R37" s="2">
        <v>6.6130000000000004</v>
      </c>
      <c r="S37" s="2">
        <v>6.6180000000000003</v>
      </c>
      <c r="T37" s="2">
        <v>6.62</v>
      </c>
      <c r="U37" s="2">
        <v>6.6159999999999997</v>
      </c>
      <c r="V37" s="2">
        <v>6.6050000000000004</v>
      </c>
      <c r="W37" s="2">
        <v>6.5839999999999996</v>
      </c>
      <c r="X37" s="2">
        <v>6.5529999999999999</v>
      </c>
      <c r="Y37" s="2">
        <v>6.5110000000000001</v>
      </c>
      <c r="Z37" s="2">
        <v>6.46</v>
      </c>
      <c r="AA37" s="2">
        <v>6.4020000000000001</v>
      </c>
      <c r="AB37" s="2">
        <v>6.3360000000000003</v>
      </c>
      <c r="AC37" s="2">
        <v>6.2619999999999996</v>
      </c>
      <c r="AD37" s="2">
        <v>6.1760000000000002</v>
      </c>
      <c r="AE37" s="2">
        <v>6.0750000000000002</v>
      </c>
      <c r="AF37" s="2">
        <v>5.9560000000000004</v>
      </c>
      <c r="AG37" s="2">
        <v>5.819</v>
      </c>
      <c r="AH37" s="2">
        <v>5.6639999999999997</v>
      </c>
      <c r="AI37" s="2">
        <v>5.4930000000000003</v>
      </c>
      <c r="AJ37" s="2">
        <v>5.306</v>
      </c>
      <c r="AK37" s="2">
        <v>5.1100000000000003</v>
      </c>
      <c r="AL37" s="2">
        <v>4.9089999999999998</v>
      </c>
      <c r="AM37" s="2">
        <v>4.7039999999999997</v>
      </c>
      <c r="AN37" s="2">
        <v>4.5</v>
      </c>
      <c r="AO37" s="2">
        <v>4.2969999999999997</v>
      </c>
      <c r="AP37" s="2">
        <v>4.0949999999999998</v>
      </c>
      <c r="AQ37" s="2">
        <v>3.895</v>
      </c>
      <c r="AR37" s="2">
        <v>3.7010000000000001</v>
      </c>
      <c r="AS37" s="2">
        <v>3.5150000000000001</v>
      </c>
      <c r="AT37" s="2">
        <v>3.3420000000000001</v>
      </c>
      <c r="AU37" s="2">
        <v>3.1829999999999998</v>
      </c>
      <c r="AV37" s="2">
        <v>3.0369999999999999</v>
      </c>
      <c r="AW37" s="2">
        <v>2.9060000000000001</v>
      </c>
      <c r="AX37" s="2">
        <v>2.7879999999999998</v>
      </c>
      <c r="AY37" s="2">
        <v>2.6789999999999998</v>
      </c>
      <c r="AZ37" s="2">
        <v>2.577</v>
      </c>
      <c r="BA37" s="2">
        <v>2.48</v>
      </c>
      <c r="BB37" s="2">
        <v>2.387</v>
      </c>
      <c r="BC37" s="2">
        <v>2.3010000000000002</v>
      </c>
      <c r="BD37" s="2">
        <v>2.2240000000000002</v>
      </c>
      <c r="BE37" s="2">
        <v>2.1589999999999998</v>
      </c>
      <c r="BF37" s="2">
        <v>2.1070000000000002</v>
      </c>
      <c r="BG37" s="2">
        <v>2.0670000000000002</v>
      </c>
      <c r="BH37" s="2">
        <v>2.0369999999999999</v>
      </c>
      <c r="BI37" s="2">
        <v>2.0139999999999998</v>
      </c>
      <c r="BJ37" s="2">
        <v>1.994</v>
      </c>
      <c r="BK37" s="2">
        <v>1.9750000000000001</v>
      </c>
      <c r="BL37" s="2">
        <v>1.954</v>
      </c>
    </row>
    <row r="38" spans="1:64" hidden="1">
      <c r="A38" s="2" t="s">
        <v>597</v>
      </c>
      <c r="B38" s="2" t="s">
        <v>1438</v>
      </c>
      <c r="C38" s="2" t="s">
        <v>1786</v>
      </c>
      <c r="D38" s="2" t="s">
        <v>1787</v>
      </c>
      <c r="E38" s="2">
        <v>6.6150000000000002</v>
      </c>
      <c r="F38" s="2">
        <v>6.6319999999999997</v>
      </c>
      <c r="G38" s="2">
        <v>6.649</v>
      </c>
      <c r="H38" s="2">
        <v>6.6660000000000004</v>
      </c>
      <c r="I38" s="2">
        <v>6.681</v>
      </c>
      <c r="J38" s="2">
        <v>6.6920000000000002</v>
      </c>
      <c r="K38" s="2">
        <v>6.6980000000000004</v>
      </c>
      <c r="L38" s="2">
        <v>6.6970000000000001</v>
      </c>
      <c r="M38" s="2">
        <v>6.6870000000000003</v>
      </c>
      <c r="N38" s="2">
        <v>6.67</v>
      </c>
      <c r="O38" s="2">
        <v>6.6449999999999996</v>
      </c>
      <c r="P38" s="2">
        <v>6.6150000000000002</v>
      </c>
      <c r="Q38" s="2">
        <v>6.5819999999999999</v>
      </c>
      <c r="R38" s="2">
        <v>6.5469999999999997</v>
      </c>
      <c r="S38" s="2">
        <v>6.51</v>
      </c>
      <c r="T38" s="2">
        <v>6.4720000000000004</v>
      </c>
      <c r="U38" s="2">
        <v>6.4329999999999998</v>
      </c>
      <c r="V38" s="2">
        <v>6.3920000000000003</v>
      </c>
      <c r="W38" s="2">
        <v>6.3449999999999998</v>
      </c>
      <c r="X38" s="2">
        <v>6.2880000000000003</v>
      </c>
      <c r="Y38" s="2">
        <v>6.2140000000000004</v>
      </c>
      <c r="Z38" s="2">
        <v>6.1150000000000002</v>
      </c>
      <c r="AA38" s="2">
        <v>5.9880000000000004</v>
      </c>
      <c r="AB38" s="2">
        <v>5.8330000000000002</v>
      </c>
      <c r="AC38" s="2">
        <v>5.6520000000000001</v>
      </c>
      <c r="AD38" s="2">
        <v>5.4539999999999997</v>
      </c>
      <c r="AE38" s="2">
        <v>5.2450000000000001</v>
      </c>
      <c r="AF38" s="2">
        <v>5.0369999999999999</v>
      </c>
      <c r="AG38" s="2">
        <v>4.8390000000000004</v>
      </c>
      <c r="AH38" s="2">
        <v>4.6539999999999999</v>
      </c>
      <c r="AI38" s="2">
        <v>4.4850000000000003</v>
      </c>
      <c r="AJ38" s="2">
        <v>4.33</v>
      </c>
      <c r="AK38" s="2">
        <v>4.1829999999999998</v>
      </c>
      <c r="AL38" s="2">
        <v>4.0410000000000004</v>
      </c>
      <c r="AM38" s="2">
        <v>3.9039999999999999</v>
      </c>
      <c r="AN38" s="2">
        <v>3.774</v>
      </c>
      <c r="AO38" s="2">
        <v>3.6539999999999999</v>
      </c>
      <c r="AP38" s="2">
        <v>3.5459999999999998</v>
      </c>
      <c r="AQ38" s="2">
        <v>3.452</v>
      </c>
      <c r="AR38" s="2">
        <v>3.371</v>
      </c>
      <c r="AS38" s="2">
        <v>3.3039999999999998</v>
      </c>
      <c r="AT38" s="2">
        <v>3.2480000000000002</v>
      </c>
      <c r="AU38" s="2">
        <v>3.2</v>
      </c>
      <c r="AV38" s="2">
        <v>3.1589999999999998</v>
      </c>
      <c r="AW38" s="2">
        <v>3.1219999999999999</v>
      </c>
      <c r="AX38" s="2">
        <v>3.0910000000000002</v>
      </c>
      <c r="AY38" s="2">
        <v>3.0659999999999998</v>
      </c>
      <c r="AZ38" s="2">
        <v>3.0470000000000002</v>
      </c>
      <c r="BA38" s="2">
        <v>3.0339999999999998</v>
      </c>
      <c r="BB38" s="2">
        <v>3.0259999999999998</v>
      </c>
      <c r="BC38" s="2">
        <v>3.0219999999999998</v>
      </c>
      <c r="BD38" s="2">
        <v>3.0169999999999999</v>
      </c>
      <c r="BE38" s="2">
        <v>3.0110000000000001</v>
      </c>
      <c r="BF38" s="2">
        <v>3.0019999999999998</v>
      </c>
      <c r="BG38" s="2">
        <v>2.988</v>
      </c>
      <c r="BH38" s="2">
        <v>2.968</v>
      </c>
      <c r="BI38" s="2">
        <v>2.9420000000000002</v>
      </c>
      <c r="BJ38" s="2">
        <v>2.91</v>
      </c>
      <c r="BK38" s="2">
        <v>2.8740000000000001</v>
      </c>
      <c r="BL38" s="2">
        <v>2.8359999999999999</v>
      </c>
    </row>
    <row r="39" spans="1:64" hidden="1">
      <c r="A39" s="2" t="s">
        <v>601</v>
      </c>
      <c r="B39" s="2" t="s">
        <v>1439</v>
      </c>
      <c r="C39" s="2" t="s">
        <v>1786</v>
      </c>
      <c r="D39" s="2" t="s">
        <v>1787</v>
      </c>
      <c r="E39" s="2">
        <v>5.84</v>
      </c>
      <c r="F39" s="2">
        <v>5.867</v>
      </c>
      <c r="G39" s="2">
        <v>5.891</v>
      </c>
      <c r="H39" s="2">
        <v>5.91</v>
      </c>
      <c r="I39" s="2">
        <v>5.9249999999999998</v>
      </c>
      <c r="J39" s="2">
        <v>5.9370000000000003</v>
      </c>
      <c r="K39" s="2">
        <v>5.9459999999999997</v>
      </c>
      <c r="L39" s="2">
        <v>5.952</v>
      </c>
      <c r="M39" s="2">
        <v>5.9560000000000004</v>
      </c>
      <c r="N39" s="2">
        <v>5.9580000000000002</v>
      </c>
      <c r="O39" s="2">
        <v>5.9580000000000002</v>
      </c>
      <c r="P39" s="2">
        <v>5.9560000000000004</v>
      </c>
      <c r="Q39" s="2">
        <v>5.9509999999999996</v>
      </c>
      <c r="R39" s="2">
        <v>5.944</v>
      </c>
      <c r="S39" s="2">
        <v>5.9349999999999996</v>
      </c>
      <c r="T39" s="2">
        <v>5.9249999999999998</v>
      </c>
      <c r="U39" s="2">
        <v>5.9160000000000004</v>
      </c>
      <c r="V39" s="2">
        <v>5.9080000000000004</v>
      </c>
      <c r="W39" s="2">
        <v>5.9020000000000001</v>
      </c>
      <c r="X39" s="2">
        <v>5.8979999999999997</v>
      </c>
      <c r="Y39" s="2">
        <v>5.8970000000000002</v>
      </c>
      <c r="Z39" s="2">
        <v>5.899</v>
      </c>
      <c r="AA39" s="2">
        <v>5.9039999999999999</v>
      </c>
      <c r="AB39" s="2">
        <v>5.9089999999999998</v>
      </c>
      <c r="AC39" s="2">
        <v>5.9139999999999997</v>
      </c>
      <c r="AD39" s="2">
        <v>5.915</v>
      </c>
      <c r="AE39" s="2">
        <v>5.91</v>
      </c>
      <c r="AF39" s="2">
        <v>5.8970000000000002</v>
      </c>
      <c r="AG39" s="2">
        <v>5.8760000000000003</v>
      </c>
      <c r="AH39" s="2">
        <v>5.8470000000000004</v>
      </c>
      <c r="AI39" s="2">
        <v>5.8109999999999999</v>
      </c>
      <c r="AJ39" s="2">
        <v>5.7709999999999999</v>
      </c>
      <c r="AK39" s="2">
        <v>5.7290000000000001</v>
      </c>
      <c r="AL39" s="2">
        <v>5.6890000000000001</v>
      </c>
      <c r="AM39" s="2">
        <v>5.6520000000000001</v>
      </c>
      <c r="AN39" s="2">
        <v>5.6180000000000003</v>
      </c>
      <c r="AO39" s="2">
        <v>5.5890000000000004</v>
      </c>
      <c r="AP39" s="2">
        <v>5.5640000000000001</v>
      </c>
      <c r="AQ39" s="2">
        <v>5.5410000000000004</v>
      </c>
      <c r="AR39" s="2">
        <v>5.52</v>
      </c>
      <c r="AS39" s="2">
        <v>5.5</v>
      </c>
      <c r="AT39" s="2">
        <v>5.48</v>
      </c>
      <c r="AU39" s="2">
        <v>5.4589999999999996</v>
      </c>
      <c r="AV39" s="2">
        <v>5.4359999999999999</v>
      </c>
      <c r="AW39" s="2">
        <v>5.4109999999999996</v>
      </c>
      <c r="AX39" s="2">
        <v>5.383</v>
      </c>
      <c r="AY39" s="2">
        <v>5.3529999999999998</v>
      </c>
      <c r="AZ39" s="2">
        <v>5.3220000000000001</v>
      </c>
      <c r="BA39" s="2">
        <v>5.2889999999999997</v>
      </c>
      <c r="BB39" s="2">
        <v>5.2539999999999996</v>
      </c>
      <c r="BC39" s="2">
        <v>5.2149999999999999</v>
      </c>
      <c r="BD39" s="2">
        <v>5.1719999999999997</v>
      </c>
      <c r="BE39" s="2">
        <v>5.1230000000000002</v>
      </c>
      <c r="BF39" s="2">
        <v>5.0679999999999996</v>
      </c>
      <c r="BG39" s="2">
        <v>5.0069999999999997</v>
      </c>
      <c r="BH39" s="2">
        <v>4.9409999999999998</v>
      </c>
      <c r="BI39" s="2">
        <v>4.87</v>
      </c>
      <c r="BJ39" s="2">
        <v>4.7960000000000003</v>
      </c>
      <c r="BK39" s="2">
        <v>4.7210000000000001</v>
      </c>
      <c r="BL39" s="2">
        <v>4.6449999999999996</v>
      </c>
    </row>
    <row r="40" spans="1:64" hidden="1">
      <c r="A40" s="2" t="s">
        <v>1322</v>
      </c>
      <c r="B40" s="2" t="s">
        <v>1440</v>
      </c>
      <c r="C40" s="2" t="s">
        <v>1786</v>
      </c>
      <c r="D40" s="2" t="s">
        <v>1787</v>
      </c>
      <c r="E40" s="2">
        <v>3.8109999999999999</v>
      </c>
      <c r="F40" s="2">
        <v>3.7530000000000001</v>
      </c>
      <c r="G40" s="2">
        <v>3.681</v>
      </c>
      <c r="H40" s="2">
        <v>3.6070000000000002</v>
      </c>
      <c r="I40" s="2">
        <v>3.456</v>
      </c>
      <c r="J40" s="2">
        <v>3.1150000000000002</v>
      </c>
      <c r="K40" s="2">
        <v>2.7490000000000001</v>
      </c>
      <c r="L40" s="2">
        <v>2.528</v>
      </c>
      <c r="M40" s="2">
        <v>2.3860000000000001</v>
      </c>
      <c r="N40" s="2">
        <v>2.3340000000000001</v>
      </c>
      <c r="O40" s="2">
        <v>2.258</v>
      </c>
      <c r="P40" s="2">
        <v>2.141</v>
      </c>
      <c r="Q40" s="2">
        <v>1.98</v>
      </c>
      <c r="R40" s="2">
        <v>1.89</v>
      </c>
      <c r="S40" s="2">
        <v>1.837</v>
      </c>
      <c r="T40" s="2">
        <v>1.8240000000000001</v>
      </c>
      <c r="U40" s="2">
        <v>1.796</v>
      </c>
      <c r="V40" s="2">
        <v>1.782</v>
      </c>
      <c r="W40" s="2">
        <v>1.768</v>
      </c>
      <c r="X40" s="2">
        <v>1.754</v>
      </c>
      <c r="Y40" s="2">
        <v>1.74</v>
      </c>
      <c r="Z40" s="2">
        <v>1.7</v>
      </c>
      <c r="AA40" s="2">
        <v>1.69</v>
      </c>
      <c r="AB40" s="2">
        <v>1.68</v>
      </c>
      <c r="AC40" s="2">
        <v>1.65</v>
      </c>
      <c r="AD40" s="2">
        <v>1.67</v>
      </c>
      <c r="AE40" s="2">
        <v>1.675</v>
      </c>
      <c r="AF40" s="2">
        <v>1.68</v>
      </c>
      <c r="AG40" s="2">
        <v>1.68</v>
      </c>
      <c r="AH40" s="2">
        <v>1.77</v>
      </c>
      <c r="AI40" s="2">
        <v>1.83</v>
      </c>
      <c r="AJ40" s="2">
        <v>1.7</v>
      </c>
      <c r="AK40" s="2">
        <v>1.71</v>
      </c>
      <c r="AL40" s="2">
        <v>1.7</v>
      </c>
      <c r="AM40" s="2">
        <v>1.6695</v>
      </c>
      <c r="AN40" s="2">
        <v>1.639</v>
      </c>
      <c r="AO40" s="2">
        <v>1.5920000000000001</v>
      </c>
      <c r="AP40" s="2">
        <v>1.55</v>
      </c>
      <c r="AQ40" s="2">
        <v>1.53</v>
      </c>
      <c r="AR40" s="2">
        <v>1.51</v>
      </c>
      <c r="AS40" s="2">
        <v>1.488</v>
      </c>
      <c r="AT40" s="2">
        <v>1.5104</v>
      </c>
      <c r="AU40" s="2">
        <v>1.5014000000000001</v>
      </c>
      <c r="AV40" s="2">
        <v>1.5250999999999999</v>
      </c>
      <c r="AW40" s="2">
        <v>1.5258</v>
      </c>
      <c r="AX40" s="2">
        <v>1.5434000000000001</v>
      </c>
      <c r="AY40" s="2">
        <v>1.5862000000000001</v>
      </c>
      <c r="AZ40" s="2">
        <v>1.6589</v>
      </c>
      <c r="BA40" s="2">
        <v>1.6808000000000001</v>
      </c>
      <c r="BB40" s="2">
        <v>1.6679999999999999</v>
      </c>
      <c r="BC40" s="2">
        <v>1.6269</v>
      </c>
      <c r="BD40" s="2">
        <v>1.61</v>
      </c>
      <c r="BE40" s="2">
        <v>1.6142000000000001</v>
      </c>
      <c r="BF40" s="2">
        <v>1.587</v>
      </c>
      <c r="BG40" s="2">
        <v>1.5818000000000001</v>
      </c>
      <c r="BH40" s="2">
        <v>1.5629999999999999</v>
      </c>
      <c r="BI40" s="2">
        <v>1.5432999999999999</v>
      </c>
      <c r="BJ40" s="2">
        <v>1.4961</v>
      </c>
      <c r="BK40" s="2">
        <v>1.4987999999999999</v>
      </c>
      <c r="BL40" s="2">
        <v>1.4683999999999999</v>
      </c>
    </row>
    <row r="41" spans="1:64" hidden="1">
      <c r="A41" s="2" t="s">
        <v>1441</v>
      </c>
      <c r="B41" s="2" t="s">
        <v>1442</v>
      </c>
      <c r="C41" s="2" t="s">
        <v>1786</v>
      </c>
      <c r="D41" s="2" t="s">
        <v>1787</v>
      </c>
      <c r="E41" s="2">
        <v>2.4970940926908725</v>
      </c>
      <c r="F41" s="2">
        <v>2.4006833665404677</v>
      </c>
      <c r="G41" s="2">
        <v>2.3091794154233733</v>
      </c>
      <c r="H41" s="2">
        <v>2.3138744382094645</v>
      </c>
      <c r="I41" s="2">
        <v>2.2587116777815521</v>
      </c>
      <c r="J41" s="2">
        <v>2.1987098947770138</v>
      </c>
      <c r="K41" s="2">
        <v>2.1186285113912162</v>
      </c>
      <c r="L41" s="2">
        <v>2.4706128643013794</v>
      </c>
      <c r="M41" s="2">
        <v>2.4527784346453139</v>
      </c>
      <c r="N41" s="2">
        <v>2.3552589213987005</v>
      </c>
      <c r="O41" s="2">
        <v>2.288901387804827</v>
      </c>
      <c r="P41" s="2">
        <v>2.2590772149632299</v>
      </c>
      <c r="Q41" s="2">
        <v>2.2337533019718001</v>
      </c>
      <c r="R41" s="2">
        <v>2.2467970130755326</v>
      </c>
      <c r="S41" s="2">
        <v>2.3641632385613671</v>
      </c>
      <c r="T41" s="2">
        <v>2.3381239424634708</v>
      </c>
      <c r="U41" s="2">
        <v>2.3223208783951685</v>
      </c>
      <c r="V41" s="2">
        <v>2.2832566537296475</v>
      </c>
      <c r="W41" s="2">
        <v>2.2462985466747503</v>
      </c>
      <c r="X41" s="2">
        <v>2.2515109829162085</v>
      </c>
      <c r="Y41" s="2">
        <v>2.1943015855780073</v>
      </c>
      <c r="Z41" s="2">
        <v>2.1504362287896872</v>
      </c>
      <c r="AA41" s="2">
        <v>2.1407465482620522</v>
      </c>
      <c r="AB41" s="2">
        <v>2.1435587865703432</v>
      </c>
      <c r="AC41" s="2">
        <v>2.1642330058089501</v>
      </c>
      <c r="AD41" s="2">
        <v>2.1621727977282483</v>
      </c>
      <c r="AE41" s="2">
        <v>2.1376720038809536</v>
      </c>
      <c r="AF41" s="2">
        <v>2.0969332809160446</v>
      </c>
      <c r="AG41" s="2">
        <v>2.0776488782809071</v>
      </c>
      <c r="AH41" s="2">
        <v>2.0177461810134418</v>
      </c>
      <c r="AI41" s="2">
        <v>1.9310819329859386</v>
      </c>
      <c r="AJ41" s="2">
        <v>1.8558329365278503</v>
      </c>
      <c r="AK41" s="2">
        <v>1.7512851570664825</v>
      </c>
      <c r="AL41" s="2">
        <v>1.6710681681385167</v>
      </c>
      <c r="AM41" s="2">
        <v>1.5901536981940434</v>
      </c>
      <c r="AN41" s="2">
        <v>1.4687961696649028</v>
      </c>
      <c r="AO41" s="2">
        <v>1.4293174292324866</v>
      </c>
      <c r="AP41" s="2">
        <v>1.3816006062075876</v>
      </c>
      <c r="AQ41" s="2">
        <v>1.3384721974506011</v>
      </c>
      <c r="AR41" s="2">
        <v>1.3078548184186558</v>
      </c>
      <c r="AS41" s="2">
        <v>1.3177431337945698</v>
      </c>
      <c r="AT41" s="2">
        <v>1.2755092801049859</v>
      </c>
      <c r="AU41" s="2">
        <v>1.253312738031338</v>
      </c>
      <c r="AV41" s="2">
        <v>1.2509005103346069</v>
      </c>
      <c r="AW41" s="2">
        <v>1.2763230192432995</v>
      </c>
      <c r="AX41" s="2">
        <v>1.3124985761976344</v>
      </c>
      <c r="AY41" s="2">
        <v>1.3418360625452734</v>
      </c>
      <c r="AZ41" s="2">
        <v>1.3811091198274035</v>
      </c>
      <c r="BA41" s="2">
        <v>1.4632171251735309</v>
      </c>
      <c r="BB41" s="2">
        <v>1.4873735341071777</v>
      </c>
      <c r="BC41" s="2">
        <v>1.4617368850621459</v>
      </c>
      <c r="BD41" s="2">
        <v>1.393421233688217</v>
      </c>
      <c r="BE41" s="2">
        <v>1.4161146927130868</v>
      </c>
      <c r="BF41" s="2">
        <v>1.3879698173041857</v>
      </c>
      <c r="BG41" s="2">
        <v>1.4431817642558737</v>
      </c>
      <c r="BH41" s="2">
        <v>1.4623700243623712</v>
      </c>
      <c r="BI41" s="2">
        <v>1.5221638804276516</v>
      </c>
      <c r="BJ41" s="2">
        <v>1.5678303180610795</v>
      </c>
      <c r="BK41" s="2">
        <v>1.5746091174078967</v>
      </c>
      <c r="BL41" s="2">
        <v>1.5551248784285421</v>
      </c>
    </row>
    <row r="42" spans="1:64" hidden="1">
      <c r="A42" s="2" t="s">
        <v>1320</v>
      </c>
      <c r="B42" s="2" t="s">
        <v>1443</v>
      </c>
      <c r="C42" s="2" t="s">
        <v>1786</v>
      </c>
      <c r="D42" s="2" t="s">
        <v>1787</v>
      </c>
      <c r="E42" s="2">
        <v>2.44</v>
      </c>
      <c r="F42" s="2">
        <v>2.52</v>
      </c>
      <c r="G42" s="2">
        <v>2.58</v>
      </c>
      <c r="H42" s="2">
        <v>2.65</v>
      </c>
      <c r="I42" s="2">
        <v>2.66</v>
      </c>
      <c r="J42" s="2">
        <v>2.59</v>
      </c>
      <c r="K42" s="2">
        <v>2.5</v>
      </c>
      <c r="L42" s="2">
        <v>2.39</v>
      </c>
      <c r="M42" s="2">
        <v>2.29</v>
      </c>
      <c r="N42" s="2">
        <v>2.19</v>
      </c>
      <c r="O42" s="2">
        <v>2.1</v>
      </c>
      <c r="P42" s="2">
        <v>2.04</v>
      </c>
      <c r="Q42" s="2">
        <v>1.91</v>
      </c>
      <c r="R42" s="2">
        <v>1.81</v>
      </c>
      <c r="S42" s="2">
        <v>1.73</v>
      </c>
      <c r="T42" s="2">
        <v>1.61</v>
      </c>
      <c r="U42" s="2">
        <v>1.55</v>
      </c>
      <c r="V42" s="2">
        <v>1.53</v>
      </c>
      <c r="W42" s="2">
        <v>1.51</v>
      </c>
      <c r="X42" s="2">
        <v>1.52</v>
      </c>
      <c r="Y42" s="2">
        <v>1.55</v>
      </c>
      <c r="Z42" s="2">
        <v>1.55</v>
      </c>
      <c r="AA42" s="2">
        <v>1.56</v>
      </c>
      <c r="AB42" s="2">
        <v>1.52</v>
      </c>
      <c r="AC42" s="2">
        <v>1.53</v>
      </c>
      <c r="AD42" s="2">
        <v>1.52</v>
      </c>
      <c r="AE42" s="2">
        <v>1.53</v>
      </c>
      <c r="AF42" s="2">
        <v>1.52</v>
      </c>
      <c r="AG42" s="2">
        <v>1.57</v>
      </c>
      <c r="AH42" s="2">
        <v>1.56</v>
      </c>
      <c r="AI42" s="2">
        <v>1.58</v>
      </c>
      <c r="AJ42" s="2">
        <v>1.58</v>
      </c>
      <c r="AK42" s="2">
        <v>1.58</v>
      </c>
      <c r="AL42" s="2">
        <v>1.51</v>
      </c>
      <c r="AM42" s="2">
        <v>1.49</v>
      </c>
      <c r="AN42" s="2">
        <v>1.48</v>
      </c>
      <c r="AO42" s="2">
        <v>1.5</v>
      </c>
      <c r="AP42" s="2">
        <v>1.48</v>
      </c>
      <c r="AQ42" s="2">
        <v>1.47</v>
      </c>
      <c r="AR42" s="2">
        <v>1.48</v>
      </c>
      <c r="AS42" s="2">
        <v>1.5</v>
      </c>
      <c r="AT42" s="2">
        <v>1.38</v>
      </c>
      <c r="AU42" s="2">
        <v>1.39</v>
      </c>
      <c r="AV42" s="2">
        <v>1.39</v>
      </c>
      <c r="AW42" s="2">
        <v>1.42</v>
      </c>
      <c r="AX42" s="2">
        <v>1.42</v>
      </c>
      <c r="AY42" s="2">
        <v>1.44</v>
      </c>
      <c r="AZ42" s="2">
        <v>1.46</v>
      </c>
      <c r="BA42" s="2">
        <v>1.48</v>
      </c>
      <c r="BB42" s="2">
        <v>1.5</v>
      </c>
      <c r="BC42" s="2">
        <v>1.52</v>
      </c>
      <c r="BD42" s="2">
        <v>1.52</v>
      </c>
      <c r="BE42" s="2">
        <v>1.52</v>
      </c>
      <c r="BF42" s="2">
        <v>1.52</v>
      </c>
      <c r="BG42" s="2">
        <v>1.54</v>
      </c>
      <c r="BH42" s="2">
        <v>1.54</v>
      </c>
      <c r="BI42" s="2">
        <v>1.54</v>
      </c>
      <c r="BJ42" s="2">
        <v>1.52</v>
      </c>
      <c r="BK42" s="2">
        <v>1.52</v>
      </c>
      <c r="BL42" s="2">
        <v>1.48</v>
      </c>
    </row>
    <row r="43" spans="1:64" hidden="1">
      <c r="A43" s="2" t="s">
        <v>1289</v>
      </c>
      <c r="B43" s="2" t="s">
        <v>1444</v>
      </c>
      <c r="C43" s="2" t="s">
        <v>1786</v>
      </c>
      <c r="D43" s="2" t="s">
        <v>1787</v>
      </c>
      <c r="E43" s="2">
        <v>2.4209999999999998</v>
      </c>
      <c r="F43" s="2">
        <v>2.4809999999999999</v>
      </c>
      <c r="G43" s="2">
        <v>2.5249999999999999</v>
      </c>
      <c r="H43" s="2">
        <v>2.5499999999999998</v>
      </c>
      <c r="I43" s="2">
        <v>2.5510000000000002</v>
      </c>
      <c r="J43" s="2">
        <v>2.5259999999999998</v>
      </c>
      <c r="K43" s="2">
        <v>2.4750000000000001</v>
      </c>
      <c r="L43" s="2">
        <v>2.4039999999999999</v>
      </c>
      <c r="M43" s="2">
        <v>2.3180000000000001</v>
      </c>
      <c r="N43" s="2">
        <v>2.222</v>
      </c>
      <c r="O43" s="2">
        <v>2.121</v>
      </c>
      <c r="P43" s="2">
        <v>2.0190000000000001</v>
      </c>
      <c r="Q43" s="2">
        <v>1.9179999999999999</v>
      </c>
      <c r="R43" s="2">
        <v>1.8220000000000001</v>
      </c>
      <c r="S43" s="2">
        <v>1.7350000000000001</v>
      </c>
      <c r="T43" s="2">
        <v>1.659</v>
      </c>
      <c r="U43" s="2">
        <v>1.5960000000000001</v>
      </c>
      <c r="V43" s="2">
        <v>1.546</v>
      </c>
      <c r="W43" s="2">
        <v>1.5049999999999999</v>
      </c>
      <c r="X43" s="2">
        <v>1.4750000000000001</v>
      </c>
      <c r="Y43" s="2">
        <v>1.454</v>
      </c>
      <c r="Z43" s="2">
        <v>1.44</v>
      </c>
      <c r="AA43" s="2">
        <v>1.4330000000000001</v>
      </c>
      <c r="AB43" s="2">
        <v>1.429</v>
      </c>
      <c r="AC43" s="2">
        <v>1.429</v>
      </c>
      <c r="AD43" s="2">
        <v>1.4319999999999999</v>
      </c>
      <c r="AE43" s="2">
        <v>1.4370000000000001</v>
      </c>
      <c r="AF43" s="2">
        <v>1.444</v>
      </c>
      <c r="AG43" s="2">
        <v>1.4550000000000001</v>
      </c>
      <c r="AH43" s="2">
        <v>1.468</v>
      </c>
      <c r="AI43" s="2">
        <v>1.4830000000000001</v>
      </c>
      <c r="AJ43" s="2">
        <v>1.4990000000000001</v>
      </c>
      <c r="AK43" s="2">
        <v>1.518</v>
      </c>
      <c r="AL43" s="2">
        <v>1.536</v>
      </c>
      <c r="AM43" s="2">
        <v>1.554</v>
      </c>
      <c r="AN43" s="2">
        <v>1.5669999999999999</v>
      </c>
      <c r="AO43" s="2">
        <v>1.573</v>
      </c>
      <c r="AP43" s="2">
        <v>1.5720000000000001</v>
      </c>
      <c r="AQ43" s="2">
        <v>1.5620000000000001</v>
      </c>
      <c r="AR43" s="2">
        <v>1.546</v>
      </c>
      <c r="AS43" s="2">
        <v>1.526</v>
      </c>
      <c r="AT43" s="2">
        <v>1.508</v>
      </c>
      <c r="AU43" s="2">
        <v>1.496</v>
      </c>
      <c r="AV43" s="2">
        <v>1.492</v>
      </c>
      <c r="AW43" s="2">
        <v>1.496</v>
      </c>
      <c r="AX43" s="2">
        <v>1.5089999999999999</v>
      </c>
      <c r="AY43" s="2">
        <v>1.5269999999999999</v>
      </c>
      <c r="AZ43" s="2">
        <v>1.5469999999999999</v>
      </c>
      <c r="BA43" s="2">
        <v>1.5640000000000001</v>
      </c>
      <c r="BB43" s="2">
        <v>1.5780000000000001</v>
      </c>
      <c r="BC43" s="2">
        <v>1.585</v>
      </c>
      <c r="BD43" s="2">
        <v>1.5860000000000001</v>
      </c>
      <c r="BE43" s="2">
        <v>1.58</v>
      </c>
      <c r="BF43" s="2">
        <v>1.569</v>
      </c>
      <c r="BG43" s="2">
        <v>1.556</v>
      </c>
      <c r="BH43" s="2">
        <v>1.5409999999999999</v>
      </c>
      <c r="BI43" s="2">
        <v>1.5269999999999999</v>
      </c>
      <c r="BJ43" s="2">
        <v>1.516</v>
      </c>
      <c r="BK43" s="2">
        <v>1.51</v>
      </c>
      <c r="BL43" s="2">
        <v>1.5089999999999999</v>
      </c>
    </row>
    <row r="44" spans="1:64" hidden="1">
      <c r="A44" s="2" t="s">
        <v>1246</v>
      </c>
      <c r="B44" s="2" t="s">
        <v>1445</v>
      </c>
      <c r="C44" s="2" t="s">
        <v>1786</v>
      </c>
      <c r="D44" s="2" t="s">
        <v>1787</v>
      </c>
      <c r="E44" s="2">
        <v>4.6970000000000001</v>
      </c>
      <c r="F44" s="2">
        <v>4.6550000000000002</v>
      </c>
      <c r="G44" s="2">
        <v>4.6020000000000003</v>
      </c>
      <c r="H44" s="2">
        <v>4.5359999999999996</v>
      </c>
      <c r="I44" s="2">
        <v>4.4569999999999999</v>
      </c>
      <c r="J44" s="2">
        <v>4.3639999999999999</v>
      </c>
      <c r="K44" s="2">
        <v>4.2590000000000003</v>
      </c>
      <c r="L44" s="2">
        <v>4.1440000000000001</v>
      </c>
      <c r="M44" s="2">
        <v>4.0250000000000004</v>
      </c>
      <c r="N44" s="2">
        <v>3.9020000000000001</v>
      </c>
      <c r="O44" s="2">
        <v>3.778</v>
      </c>
      <c r="P44" s="2">
        <v>3.6539999999999999</v>
      </c>
      <c r="Q44" s="2">
        <v>3.53</v>
      </c>
      <c r="R44" s="2">
        <v>3.4089999999999998</v>
      </c>
      <c r="S44" s="2">
        <v>3.2930000000000001</v>
      </c>
      <c r="T44" s="2">
        <v>3.1819999999999999</v>
      </c>
      <c r="U44" s="2">
        <v>3.0779999999999998</v>
      </c>
      <c r="V44" s="2">
        <v>2.9809999999999999</v>
      </c>
      <c r="W44" s="2">
        <v>2.8919999999999999</v>
      </c>
      <c r="X44" s="2">
        <v>2.8119999999999998</v>
      </c>
      <c r="Y44" s="2">
        <v>2.7440000000000002</v>
      </c>
      <c r="Z44" s="2">
        <v>2.6890000000000001</v>
      </c>
      <c r="AA44" s="2">
        <v>2.6480000000000001</v>
      </c>
      <c r="AB44" s="2">
        <v>2.6190000000000002</v>
      </c>
      <c r="AC44" s="2">
        <v>2.601</v>
      </c>
      <c r="AD44" s="2">
        <v>2.5920000000000001</v>
      </c>
      <c r="AE44" s="2">
        <v>2.589</v>
      </c>
      <c r="AF44" s="2">
        <v>2.59</v>
      </c>
      <c r="AG44" s="2">
        <v>2.5910000000000002</v>
      </c>
      <c r="AH44" s="2">
        <v>2.589</v>
      </c>
      <c r="AI44" s="2">
        <v>2.5790000000000002</v>
      </c>
      <c r="AJ44" s="2">
        <v>2.5579999999999998</v>
      </c>
      <c r="AK44" s="2">
        <v>2.5259999999999998</v>
      </c>
      <c r="AL44" s="2">
        <v>2.484</v>
      </c>
      <c r="AM44" s="2">
        <v>2.4319999999999999</v>
      </c>
      <c r="AN44" s="2">
        <v>2.3719999999999999</v>
      </c>
      <c r="AO44" s="2">
        <v>2.306</v>
      </c>
      <c r="AP44" s="2">
        <v>2.238</v>
      </c>
      <c r="AQ44" s="2">
        <v>2.1720000000000002</v>
      </c>
      <c r="AR44" s="2">
        <v>2.11</v>
      </c>
      <c r="AS44" s="2">
        <v>2.0550000000000002</v>
      </c>
      <c r="AT44" s="2">
        <v>2.0089999999999999</v>
      </c>
      <c r="AU44" s="2">
        <v>1.972</v>
      </c>
      <c r="AV44" s="2">
        <v>1.9430000000000001</v>
      </c>
      <c r="AW44" s="2">
        <v>1.923</v>
      </c>
      <c r="AX44" s="2">
        <v>1.909</v>
      </c>
      <c r="AY44" s="2">
        <v>1.901</v>
      </c>
      <c r="AZ44" s="2">
        <v>1.8979999999999999</v>
      </c>
      <c r="BA44" s="2">
        <v>1.895</v>
      </c>
      <c r="BB44" s="2">
        <v>1.8919999999999999</v>
      </c>
      <c r="BC44" s="2">
        <v>1.8839999999999999</v>
      </c>
      <c r="BD44" s="2">
        <v>1.87</v>
      </c>
      <c r="BE44" s="2">
        <v>1.849</v>
      </c>
      <c r="BF44" s="2">
        <v>1.821</v>
      </c>
      <c r="BG44" s="2">
        <v>1.7869999999999999</v>
      </c>
      <c r="BH44" s="2">
        <v>1.75</v>
      </c>
      <c r="BI44" s="2">
        <v>1.7130000000000001</v>
      </c>
      <c r="BJ44" s="2">
        <v>1.6779999999999999</v>
      </c>
      <c r="BK44" s="2">
        <v>1.649</v>
      </c>
      <c r="BL44" s="2">
        <v>1.627</v>
      </c>
    </row>
    <row r="45" spans="1:64" hidden="1">
      <c r="A45" s="2" t="s">
        <v>1194</v>
      </c>
      <c r="B45" s="2" t="s">
        <v>1446</v>
      </c>
      <c r="C45" s="2" t="s">
        <v>1786</v>
      </c>
      <c r="D45" s="2" t="s">
        <v>1787</v>
      </c>
      <c r="E45" s="2">
        <v>5.7560000000000002</v>
      </c>
      <c r="F45" s="2">
        <v>5.9050000000000002</v>
      </c>
      <c r="G45" s="2">
        <v>6.0620000000000003</v>
      </c>
      <c r="H45" s="2">
        <v>6.2060000000000004</v>
      </c>
      <c r="I45" s="2">
        <v>6.32</v>
      </c>
      <c r="J45" s="2">
        <v>6.3849999999999998</v>
      </c>
      <c r="K45" s="2">
        <v>6.3840000000000003</v>
      </c>
      <c r="L45" s="2">
        <v>6.3159999999999998</v>
      </c>
      <c r="M45" s="2">
        <v>6.1840000000000002</v>
      </c>
      <c r="N45" s="2">
        <v>5.9859999999999998</v>
      </c>
      <c r="O45" s="2">
        <v>5.7249999999999996</v>
      </c>
      <c r="P45" s="2">
        <v>5.4029999999999996</v>
      </c>
      <c r="Q45" s="2">
        <v>5.0350000000000001</v>
      </c>
      <c r="R45" s="2">
        <v>4.6429999999999998</v>
      </c>
      <c r="S45" s="2">
        <v>4.2439999999999998</v>
      </c>
      <c r="T45" s="2">
        <v>3.859</v>
      </c>
      <c r="U45" s="2">
        <v>3.508</v>
      </c>
      <c r="V45" s="2">
        <v>3.2</v>
      </c>
      <c r="W45" s="2">
        <v>2.9430000000000001</v>
      </c>
      <c r="X45" s="2">
        <v>2.7450000000000001</v>
      </c>
      <c r="Y45" s="2">
        <v>2.613</v>
      </c>
      <c r="Z45" s="2">
        <v>2.5470000000000002</v>
      </c>
      <c r="AA45" s="2">
        <v>2.536</v>
      </c>
      <c r="AB45" s="2">
        <v>2.5609999999999999</v>
      </c>
      <c r="AC45" s="2">
        <v>2.6070000000000002</v>
      </c>
      <c r="AD45" s="2">
        <v>2.65</v>
      </c>
      <c r="AE45" s="2">
        <v>2.6659999999999999</v>
      </c>
      <c r="AF45" s="2">
        <v>2.6429999999999998</v>
      </c>
      <c r="AG45" s="2">
        <v>2.5750000000000002</v>
      </c>
      <c r="AH45" s="2">
        <v>2.46</v>
      </c>
      <c r="AI45" s="2">
        <v>2.3090000000000002</v>
      </c>
      <c r="AJ45" s="2">
        <v>2.14</v>
      </c>
      <c r="AK45" s="2">
        <v>1.9770000000000001</v>
      </c>
      <c r="AL45" s="2">
        <v>1.8380000000000001</v>
      </c>
      <c r="AM45" s="2">
        <v>1.7310000000000001</v>
      </c>
      <c r="AN45" s="2">
        <v>1.66</v>
      </c>
      <c r="AO45" s="2">
        <v>1.6220000000000001</v>
      </c>
      <c r="AP45" s="2">
        <v>1.605</v>
      </c>
      <c r="AQ45" s="2">
        <v>1.597</v>
      </c>
      <c r="AR45" s="2">
        <v>1.595</v>
      </c>
      <c r="AS45" s="2">
        <v>1.5960000000000001</v>
      </c>
      <c r="AT45" s="2">
        <v>1.597</v>
      </c>
      <c r="AU45" s="2">
        <v>1.6</v>
      </c>
      <c r="AV45" s="2">
        <v>1.6040000000000001</v>
      </c>
      <c r="AW45" s="2">
        <v>1.6080000000000001</v>
      </c>
      <c r="AX45" s="2">
        <v>1.6120000000000001</v>
      </c>
      <c r="AY45" s="2">
        <v>1.615</v>
      </c>
      <c r="AZ45" s="2">
        <v>1.617</v>
      </c>
      <c r="BA45" s="2">
        <v>1.62</v>
      </c>
      <c r="BB45" s="2">
        <v>1.623</v>
      </c>
      <c r="BC45" s="2">
        <v>1.627</v>
      </c>
      <c r="BD45" s="2">
        <v>1.6319999999999999</v>
      </c>
      <c r="BE45" s="2">
        <v>1.639</v>
      </c>
      <c r="BF45" s="2">
        <v>1.647</v>
      </c>
      <c r="BG45" s="2">
        <v>1.6559999999999999</v>
      </c>
      <c r="BH45" s="2">
        <v>1.665</v>
      </c>
      <c r="BI45" s="2">
        <v>1.675</v>
      </c>
      <c r="BJ45" s="2">
        <v>1.6830000000000001</v>
      </c>
      <c r="BK45" s="2">
        <v>1.69</v>
      </c>
      <c r="BL45" s="2">
        <v>1.696</v>
      </c>
    </row>
    <row r="46" spans="1:64" hidden="1">
      <c r="A46" s="2" t="s">
        <v>1447</v>
      </c>
      <c r="B46" s="2" t="s">
        <v>1448</v>
      </c>
      <c r="C46" s="2" t="s">
        <v>1786</v>
      </c>
      <c r="D46" s="2" t="s">
        <v>1787</v>
      </c>
      <c r="E46" s="2">
        <v>7.6909999999999998</v>
      </c>
      <c r="F46" s="2">
        <v>7.72</v>
      </c>
      <c r="G46" s="2">
        <v>7.75</v>
      </c>
      <c r="H46" s="2">
        <v>7.7809999999999997</v>
      </c>
      <c r="I46" s="2">
        <v>7.8109999999999999</v>
      </c>
      <c r="J46" s="2">
        <v>7.8410000000000002</v>
      </c>
      <c r="K46" s="2">
        <v>7.8680000000000003</v>
      </c>
      <c r="L46" s="2">
        <v>7.8929999999999998</v>
      </c>
      <c r="M46" s="2">
        <v>7.9119999999999999</v>
      </c>
      <c r="N46" s="2">
        <v>7.9269999999999996</v>
      </c>
      <c r="O46" s="2">
        <v>7.9359999999999999</v>
      </c>
      <c r="P46" s="2">
        <v>7.9409999999999998</v>
      </c>
      <c r="Q46" s="2">
        <v>7.9420000000000002</v>
      </c>
      <c r="R46" s="2">
        <v>7.9390000000000001</v>
      </c>
      <c r="S46" s="2">
        <v>7.9290000000000003</v>
      </c>
      <c r="T46" s="2">
        <v>7.91</v>
      </c>
      <c r="U46" s="2">
        <v>7.8769999999999998</v>
      </c>
      <c r="V46" s="2">
        <v>7.8280000000000003</v>
      </c>
      <c r="W46" s="2">
        <v>7.7629999999999999</v>
      </c>
      <c r="X46" s="2">
        <v>7.6820000000000004</v>
      </c>
      <c r="Y46" s="2">
        <v>7.59</v>
      </c>
      <c r="Z46" s="2">
        <v>7.4880000000000004</v>
      </c>
      <c r="AA46" s="2">
        <v>7.383</v>
      </c>
      <c r="AB46" s="2">
        <v>7.2779999999999996</v>
      </c>
      <c r="AC46" s="2">
        <v>7.1760000000000002</v>
      </c>
      <c r="AD46" s="2">
        <v>7.0780000000000003</v>
      </c>
      <c r="AE46" s="2">
        <v>6.984</v>
      </c>
      <c r="AF46" s="2">
        <v>6.8920000000000003</v>
      </c>
      <c r="AG46" s="2">
        <v>6.8010000000000002</v>
      </c>
      <c r="AH46" s="2">
        <v>6.71</v>
      </c>
      <c r="AI46" s="2">
        <v>6.6219999999999999</v>
      </c>
      <c r="AJ46" s="2">
        <v>6.5359999999999996</v>
      </c>
      <c r="AK46" s="2">
        <v>6.4539999999999997</v>
      </c>
      <c r="AL46" s="2">
        <v>6.3739999999999997</v>
      </c>
      <c r="AM46" s="2">
        <v>6.298</v>
      </c>
      <c r="AN46" s="2">
        <v>6.2249999999999996</v>
      </c>
      <c r="AO46" s="2">
        <v>6.1539999999999999</v>
      </c>
      <c r="AP46" s="2">
        <v>6.0839999999999996</v>
      </c>
      <c r="AQ46" s="2">
        <v>6.0140000000000002</v>
      </c>
      <c r="AR46" s="2">
        <v>5.9429999999999996</v>
      </c>
      <c r="AS46" s="2">
        <v>5.87</v>
      </c>
      <c r="AT46" s="2">
        <v>5.7930000000000001</v>
      </c>
      <c r="AU46" s="2">
        <v>5.7130000000000001</v>
      </c>
      <c r="AV46" s="2">
        <v>5.63</v>
      </c>
      <c r="AW46" s="2">
        <v>5.5449999999999999</v>
      </c>
      <c r="AX46" s="2">
        <v>5.46</v>
      </c>
      <c r="AY46" s="2">
        <v>5.3760000000000003</v>
      </c>
      <c r="AZ46" s="2">
        <v>5.2960000000000003</v>
      </c>
      <c r="BA46" s="2">
        <v>5.2210000000000001</v>
      </c>
      <c r="BB46" s="2">
        <v>5.1520000000000001</v>
      </c>
      <c r="BC46" s="2">
        <v>5.0880000000000001</v>
      </c>
      <c r="BD46" s="2">
        <v>5.0289999999999999</v>
      </c>
      <c r="BE46" s="2">
        <v>4.9740000000000002</v>
      </c>
      <c r="BF46" s="2">
        <v>4.92</v>
      </c>
      <c r="BG46" s="2">
        <v>4.867</v>
      </c>
      <c r="BH46" s="2">
        <v>4.8129999999999997</v>
      </c>
      <c r="BI46" s="2">
        <v>4.7590000000000003</v>
      </c>
      <c r="BJ46" s="2">
        <v>4.7039999999999997</v>
      </c>
      <c r="BK46" s="2">
        <v>4.649</v>
      </c>
      <c r="BL46" s="2">
        <v>4.593</v>
      </c>
    </row>
    <row r="47" spans="1:64" hidden="1">
      <c r="A47" s="2" t="s">
        <v>1123</v>
      </c>
      <c r="B47" s="2" t="s">
        <v>1449</v>
      </c>
      <c r="C47" s="2" t="s">
        <v>1786</v>
      </c>
      <c r="D47" s="2" t="s">
        <v>1787</v>
      </c>
      <c r="E47" s="2">
        <v>5.6470000000000002</v>
      </c>
      <c r="F47" s="2">
        <v>5.7050000000000001</v>
      </c>
      <c r="G47" s="2">
        <v>5.766</v>
      </c>
      <c r="H47" s="2">
        <v>5.8280000000000003</v>
      </c>
      <c r="I47" s="2">
        <v>5.89</v>
      </c>
      <c r="J47" s="2">
        <v>5.9489999999999998</v>
      </c>
      <c r="K47" s="2">
        <v>6.0039999999999996</v>
      </c>
      <c r="L47" s="2">
        <v>6.0579999999999998</v>
      </c>
      <c r="M47" s="2">
        <v>6.1079999999999997</v>
      </c>
      <c r="N47" s="2">
        <v>6.157</v>
      </c>
      <c r="O47" s="2">
        <v>6.2030000000000003</v>
      </c>
      <c r="P47" s="2">
        <v>6.2460000000000004</v>
      </c>
      <c r="Q47" s="2">
        <v>6.2869999999999999</v>
      </c>
      <c r="R47" s="2">
        <v>6.3280000000000003</v>
      </c>
      <c r="S47" s="2">
        <v>6.367</v>
      </c>
      <c r="T47" s="2">
        <v>6.4059999999999997</v>
      </c>
      <c r="U47" s="2">
        <v>6.4480000000000004</v>
      </c>
      <c r="V47" s="2">
        <v>6.492</v>
      </c>
      <c r="W47" s="2">
        <v>6.5380000000000003</v>
      </c>
      <c r="X47" s="2">
        <v>6.5830000000000002</v>
      </c>
      <c r="Y47" s="2">
        <v>6.625</v>
      </c>
      <c r="Z47" s="2">
        <v>6.6609999999999996</v>
      </c>
      <c r="AA47" s="2">
        <v>6.6879999999999997</v>
      </c>
      <c r="AB47" s="2">
        <v>6.7039999999999997</v>
      </c>
      <c r="AC47" s="2">
        <v>6.7069999999999999</v>
      </c>
      <c r="AD47" s="2">
        <v>6.6950000000000003</v>
      </c>
      <c r="AE47" s="2">
        <v>6.6669999999999998</v>
      </c>
      <c r="AF47" s="2">
        <v>6.6260000000000003</v>
      </c>
      <c r="AG47" s="2">
        <v>6.5730000000000004</v>
      </c>
      <c r="AH47" s="2">
        <v>6.5090000000000003</v>
      </c>
      <c r="AI47" s="2">
        <v>6.4359999999999999</v>
      </c>
      <c r="AJ47" s="2">
        <v>6.3540000000000001</v>
      </c>
      <c r="AK47" s="2">
        <v>6.2640000000000002</v>
      </c>
      <c r="AL47" s="2">
        <v>6.17</v>
      </c>
      <c r="AM47" s="2">
        <v>6.0730000000000004</v>
      </c>
      <c r="AN47" s="2">
        <v>5.9779999999999998</v>
      </c>
      <c r="AO47" s="2">
        <v>5.8860000000000001</v>
      </c>
      <c r="AP47" s="2">
        <v>5.7990000000000004</v>
      </c>
      <c r="AQ47" s="2">
        <v>5.718</v>
      </c>
      <c r="AR47" s="2">
        <v>5.6449999999999996</v>
      </c>
      <c r="AS47" s="2">
        <v>5.58</v>
      </c>
      <c r="AT47" s="2">
        <v>5.524</v>
      </c>
      <c r="AU47" s="2">
        <v>5.4749999999999996</v>
      </c>
      <c r="AV47" s="2">
        <v>5.431</v>
      </c>
      <c r="AW47" s="2">
        <v>5.39</v>
      </c>
      <c r="AX47" s="2">
        <v>5.35</v>
      </c>
      <c r="AY47" s="2">
        <v>5.3090000000000002</v>
      </c>
      <c r="AZ47" s="2">
        <v>5.266</v>
      </c>
      <c r="BA47" s="2">
        <v>5.2190000000000003</v>
      </c>
      <c r="BB47" s="2">
        <v>5.1669999999999998</v>
      </c>
      <c r="BC47" s="2">
        <v>5.1109999999999998</v>
      </c>
      <c r="BD47" s="2">
        <v>5.0490000000000004</v>
      </c>
      <c r="BE47" s="2">
        <v>4.984</v>
      </c>
      <c r="BF47" s="2">
        <v>4.9160000000000004</v>
      </c>
      <c r="BG47" s="2">
        <v>4.8470000000000004</v>
      </c>
      <c r="BH47" s="2">
        <v>4.7770000000000001</v>
      </c>
      <c r="BI47" s="2">
        <v>4.7080000000000002</v>
      </c>
      <c r="BJ47" s="2">
        <v>4.6390000000000002</v>
      </c>
      <c r="BK47" s="2">
        <v>4.5720000000000001</v>
      </c>
      <c r="BL47" s="2">
        <v>4.5060000000000002</v>
      </c>
    </row>
    <row r="48" spans="1:64" hidden="1">
      <c r="A48" s="2" t="s">
        <v>1450</v>
      </c>
      <c r="B48" s="2" t="s">
        <v>1451</v>
      </c>
      <c r="C48" s="2" t="s">
        <v>1786</v>
      </c>
      <c r="D48" s="2" t="s">
        <v>1787</v>
      </c>
      <c r="E48" s="2">
        <v>6.0010000000000003</v>
      </c>
      <c r="F48" s="2">
        <v>6.0149999999999997</v>
      </c>
      <c r="G48" s="2">
        <v>6.03</v>
      </c>
      <c r="H48" s="2">
        <v>6.048</v>
      </c>
      <c r="I48" s="2">
        <v>6.0670000000000002</v>
      </c>
      <c r="J48" s="2">
        <v>6.0890000000000004</v>
      </c>
      <c r="K48" s="2">
        <v>6.1109999999999998</v>
      </c>
      <c r="L48" s="2">
        <v>6.1349999999999998</v>
      </c>
      <c r="M48" s="2">
        <v>6.1609999999999996</v>
      </c>
      <c r="N48" s="2">
        <v>6.1870000000000003</v>
      </c>
      <c r="O48" s="2">
        <v>6.2149999999999999</v>
      </c>
      <c r="P48" s="2">
        <v>6.2439999999999998</v>
      </c>
      <c r="Q48" s="2">
        <v>6.2750000000000004</v>
      </c>
      <c r="R48" s="2">
        <v>6.3079999999999998</v>
      </c>
      <c r="S48" s="2">
        <v>6.3410000000000002</v>
      </c>
      <c r="T48" s="2">
        <v>6.3760000000000003</v>
      </c>
      <c r="U48" s="2">
        <v>6.41</v>
      </c>
      <c r="V48" s="2">
        <v>6.444</v>
      </c>
      <c r="W48" s="2">
        <v>6.476</v>
      </c>
      <c r="X48" s="2">
        <v>6.5060000000000002</v>
      </c>
      <c r="Y48" s="2">
        <v>6.5350000000000001</v>
      </c>
      <c r="Z48" s="2">
        <v>6.5620000000000003</v>
      </c>
      <c r="AA48" s="2">
        <v>6.5869999999999997</v>
      </c>
      <c r="AB48" s="2">
        <v>6.6120000000000001</v>
      </c>
      <c r="AC48" s="2">
        <v>6.6360000000000001</v>
      </c>
      <c r="AD48" s="2">
        <v>6.6580000000000004</v>
      </c>
      <c r="AE48" s="2">
        <v>6.6790000000000003</v>
      </c>
      <c r="AF48" s="2">
        <v>6.6989999999999998</v>
      </c>
      <c r="AG48" s="2">
        <v>6.7169999999999996</v>
      </c>
      <c r="AH48" s="2">
        <v>6.7329999999999997</v>
      </c>
      <c r="AI48" s="2">
        <v>6.7460000000000004</v>
      </c>
      <c r="AJ48" s="2">
        <v>6.758</v>
      </c>
      <c r="AK48" s="2">
        <v>6.7670000000000003</v>
      </c>
      <c r="AL48" s="2">
        <v>6.7729999999999997</v>
      </c>
      <c r="AM48" s="2">
        <v>6.7770000000000001</v>
      </c>
      <c r="AN48" s="2">
        <v>6.7789999999999999</v>
      </c>
      <c r="AO48" s="2">
        <v>6.7770000000000001</v>
      </c>
      <c r="AP48" s="2">
        <v>6.774</v>
      </c>
      <c r="AQ48" s="2">
        <v>6.7679999999999998</v>
      </c>
      <c r="AR48" s="2">
        <v>6.76</v>
      </c>
      <c r="AS48" s="2">
        <v>6.7510000000000003</v>
      </c>
      <c r="AT48" s="2">
        <v>6.74</v>
      </c>
      <c r="AU48" s="2">
        <v>6.73</v>
      </c>
      <c r="AV48" s="2">
        <v>6.718</v>
      </c>
      <c r="AW48" s="2">
        <v>6.7050000000000001</v>
      </c>
      <c r="AX48" s="2">
        <v>6.69</v>
      </c>
      <c r="AY48" s="2">
        <v>6.6710000000000003</v>
      </c>
      <c r="AZ48" s="2">
        <v>6.649</v>
      </c>
      <c r="BA48" s="2">
        <v>6.6210000000000004</v>
      </c>
      <c r="BB48" s="2">
        <v>6.5869999999999997</v>
      </c>
      <c r="BC48" s="2">
        <v>6.5439999999999996</v>
      </c>
      <c r="BD48" s="2">
        <v>6.4930000000000003</v>
      </c>
      <c r="BE48" s="2">
        <v>6.4320000000000004</v>
      </c>
      <c r="BF48" s="2">
        <v>6.3630000000000004</v>
      </c>
      <c r="BG48" s="2">
        <v>6.2869999999999999</v>
      </c>
      <c r="BH48" s="2">
        <v>6.2030000000000003</v>
      </c>
      <c r="BI48" s="2">
        <v>6.1120000000000001</v>
      </c>
      <c r="BJ48" s="2">
        <v>6.0170000000000003</v>
      </c>
      <c r="BK48" s="2">
        <v>5.9189999999999996</v>
      </c>
      <c r="BL48" s="2">
        <v>5.819</v>
      </c>
    </row>
    <row r="49" spans="1:64" hidden="1">
      <c r="A49" s="2" t="s">
        <v>1452</v>
      </c>
      <c r="B49" s="2" t="s">
        <v>1453</v>
      </c>
      <c r="C49" s="2" t="s">
        <v>1786</v>
      </c>
      <c r="D49" s="2" t="s">
        <v>1787</v>
      </c>
      <c r="E49" s="2">
        <v>5.88</v>
      </c>
      <c r="F49" s="2">
        <v>5.9219999999999997</v>
      </c>
      <c r="G49" s="2">
        <v>5.9660000000000002</v>
      </c>
      <c r="H49" s="2">
        <v>6.0110000000000001</v>
      </c>
      <c r="I49" s="2">
        <v>6.0549999999999997</v>
      </c>
      <c r="J49" s="2">
        <v>6.0979999999999999</v>
      </c>
      <c r="K49" s="2">
        <v>6.1379999999999999</v>
      </c>
      <c r="L49" s="2">
        <v>6.1760000000000002</v>
      </c>
      <c r="M49" s="2">
        <v>6.2110000000000003</v>
      </c>
      <c r="N49" s="2">
        <v>6.2409999999999997</v>
      </c>
      <c r="O49" s="2">
        <v>6.2670000000000003</v>
      </c>
      <c r="P49" s="2">
        <v>6.2889999999999997</v>
      </c>
      <c r="Q49" s="2">
        <v>6.306</v>
      </c>
      <c r="R49" s="2">
        <v>6.319</v>
      </c>
      <c r="S49" s="2">
        <v>6.3239999999999998</v>
      </c>
      <c r="T49" s="2">
        <v>6.3179999999999996</v>
      </c>
      <c r="U49" s="2">
        <v>6.2990000000000004</v>
      </c>
      <c r="V49" s="2">
        <v>6.2629999999999999</v>
      </c>
      <c r="W49" s="2">
        <v>6.2110000000000003</v>
      </c>
      <c r="X49" s="2">
        <v>6.1420000000000003</v>
      </c>
      <c r="Y49" s="2">
        <v>6.0590000000000002</v>
      </c>
      <c r="Z49" s="2">
        <v>5.9640000000000004</v>
      </c>
      <c r="AA49" s="2">
        <v>5.86</v>
      </c>
      <c r="AB49" s="2">
        <v>5.7519999999999998</v>
      </c>
      <c r="AC49" s="2">
        <v>5.6440000000000001</v>
      </c>
      <c r="AD49" s="2">
        <v>5.5389999999999997</v>
      </c>
      <c r="AE49" s="2">
        <v>5.44</v>
      </c>
      <c r="AF49" s="2">
        <v>5.3470000000000004</v>
      </c>
      <c r="AG49" s="2">
        <v>5.2619999999999996</v>
      </c>
      <c r="AH49" s="2">
        <v>5.1849999999999996</v>
      </c>
      <c r="AI49" s="2">
        <v>5.1189999999999998</v>
      </c>
      <c r="AJ49" s="2">
        <v>5.0640000000000001</v>
      </c>
      <c r="AK49" s="2">
        <v>5.0190000000000001</v>
      </c>
      <c r="AL49" s="2">
        <v>4.9820000000000002</v>
      </c>
      <c r="AM49" s="2">
        <v>4.9530000000000003</v>
      </c>
      <c r="AN49" s="2">
        <v>4.93</v>
      </c>
      <c r="AO49" s="2">
        <v>4.9130000000000003</v>
      </c>
      <c r="AP49" s="2">
        <v>4.9000000000000004</v>
      </c>
      <c r="AQ49" s="2">
        <v>4.8890000000000002</v>
      </c>
      <c r="AR49" s="2">
        <v>4.88</v>
      </c>
      <c r="AS49" s="2">
        <v>4.8710000000000004</v>
      </c>
      <c r="AT49" s="2">
        <v>4.8620000000000001</v>
      </c>
      <c r="AU49" s="2">
        <v>4.8540000000000001</v>
      </c>
      <c r="AV49" s="2">
        <v>4.8460000000000001</v>
      </c>
      <c r="AW49" s="2">
        <v>4.8380000000000001</v>
      </c>
      <c r="AX49" s="2">
        <v>4.8289999999999997</v>
      </c>
      <c r="AY49" s="2">
        <v>4.82</v>
      </c>
      <c r="AZ49" s="2">
        <v>4.8099999999999996</v>
      </c>
      <c r="BA49" s="2">
        <v>4.798</v>
      </c>
      <c r="BB49" s="2">
        <v>4.7839999999999998</v>
      </c>
      <c r="BC49" s="2">
        <v>4.7649999999999997</v>
      </c>
      <c r="BD49" s="2">
        <v>4.742</v>
      </c>
      <c r="BE49" s="2">
        <v>4.7119999999999997</v>
      </c>
      <c r="BF49" s="2">
        <v>4.6760000000000002</v>
      </c>
      <c r="BG49" s="2">
        <v>4.6340000000000003</v>
      </c>
      <c r="BH49" s="2">
        <v>4.5869999999999997</v>
      </c>
      <c r="BI49" s="2">
        <v>4.5359999999999996</v>
      </c>
      <c r="BJ49" s="2">
        <v>4.4820000000000002</v>
      </c>
      <c r="BK49" s="2">
        <v>4.4279999999999999</v>
      </c>
      <c r="BL49" s="2">
        <v>4.3739999999999997</v>
      </c>
    </row>
    <row r="50" spans="1:64" hidden="1">
      <c r="A50" s="2" t="s">
        <v>1247</v>
      </c>
      <c r="B50" s="2" t="s">
        <v>1454</v>
      </c>
      <c r="C50" s="2" t="s">
        <v>1786</v>
      </c>
      <c r="D50" s="2" t="s">
        <v>1787</v>
      </c>
      <c r="E50" s="2">
        <v>6.7350000000000003</v>
      </c>
      <c r="F50" s="2">
        <v>6.7119999999999997</v>
      </c>
      <c r="G50" s="2">
        <v>6.6630000000000003</v>
      </c>
      <c r="H50" s="2">
        <v>6.5839999999999996</v>
      </c>
      <c r="I50" s="2">
        <v>6.4749999999999996</v>
      </c>
      <c r="J50" s="2">
        <v>6.3330000000000002</v>
      </c>
      <c r="K50" s="2">
        <v>6.1589999999999998</v>
      </c>
      <c r="L50" s="2">
        <v>5.9569999999999999</v>
      </c>
      <c r="M50" s="2">
        <v>5.7370000000000001</v>
      </c>
      <c r="N50" s="2">
        <v>5.5060000000000002</v>
      </c>
      <c r="O50" s="2">
        <v>5.2759999999999998</v>
      </c>
      <c r="P50" s="2">
        <v>5.0570000000000004</v>
      </c>
      <c r="Q50" s="2">
        <v>4.8570000000000002</v>
      </c>
      <c r="R50" s="2">
        <v>4.68</v>
      </c>
      <c r="S50" s="2">
        <v>4.5270000000000001</v>
      </c>
      <c r="T50" s="2">
        <v>4.3979999999999997</v>
      </c>
      <c r="U50" s="2">
        <v>4.2850000000000001</v>
      </c>
      <c r="V50" s="2">
        <v>4.1790000000000003</v>
      </c>
      <c r="W50" s="2">
        <v>4.0739999999999998</v>
      </c>
      <c r="X50" s="2">
        <v>3.9670000000000001</v>
      </c>
      <c r="Y50" s="2">
        <v>3.8559999999999999</v>
      </c>
      <c r="Z50" s="2">
        <v>3.7429999999999999</v>
      </c>
      <c r="AA50" s="2">
        <v>3.6320000000000001</v>
      </c>
      <c r="AB50" s="2">
        <v>3.5270000000000001</v>
      </c>
      <c r="AC50" s="2">
        <v>3.43</v>
      </c>
      <c r="AD50" s="2">
        <v>3.343</v>
      </c>
      <c r="AE50" s="2">
        <v>3.2690000000000001</v>
      </c>
      <c r="AF50" s="2">
        <v>3.2080000000000002</v>
      </c>
      <c r="AG50" s="2">
        <v>3.1579999999999999</v>
      </c>
      <c r="AH50" s="2">
        <v>3.117</v>
      </c>
      <c r="AI50" s="2">
        <v>3.0819999999999999</v>
      </c>
      <c r="AJ50" s="2">
        <v>3.0470000000000002</v>
      </c>
      <c r="AK50" s="2">
        <v>3.01</v>
      </c>
      <c r="AL50" s="2">
        <v>2.968</v>
      </c>
      <c r="AM50" s="2">
        <v>2.9180000000000001</v>
      </c>
      <c r="AN50" s="2">
        <v>2.8620000000000001</v>
      </c>
      <c r="AO50" s="2">
        <v>2.802</v>
      </c>
      <c r="AP50" s="2">
        <v>2.742</v>
      </c>
      <c r="AQ50" s="2">
        <v>2.6829999999999998</v>
      </c>
      <c r="AR50" s="2">
        <v>2.6269999999999998</v>
      </c>
      <c r="AS50" s="2">
        <v>2.5720000000000001</v>
      </c>
      <c r="AT50" s="2">
        <v>2.516</v>
      </c>
      <c r="AU50" s="2">
        <v>2.4580000000000002</v>
      </c>
      <c r="AV50" s="2">
        <v>2.395</v>
      </c>
      <c r="AW50" s="2">
        <v>2.33</v>
      </c>
      <c r="AX50" s="2">
        <v>2.2629999999999999</v>
      </c>
      <c r="AY50" s="2">
        <v>2.198</v>
      </c>
      <c r="AZ50" s="2">
        <v>2.137</v>
      </c>
      <c r="BA50" s="2">
        <v>2.081</v>
      </c>
      <c r="BB50" s="2">
        <v>2.0329999999999999</v>
      </c>
      <c r="BC50" s="2">
        <v>1.992</v>
      </c>
      <c r="BD50" s="2">
        <v>1.958</v>
      </c>
      <c r="BE50" s="2">
        <v>1.93</v>
      </c>
      <c r="BF50" s="2">
        <v>1.905</v>
      </c>
      <c r="BG50" s="2">
        <v>1.883</v>
      </c>
      <c r="BH50" s="2">
        <v>1.863</v>
      </c>
      <c r="BI50" s="2">
        <v>1.843</v>
      </c>
      <c r="BJ50" s="2">
        <v>1.825</v>
      </c>
      <c r="BK50" s="2">
        <v>1.8069999999999999</v>
      </c>
      <c r="BL50" s="2">
        <v>1.7889999999999999</v>
      </c>
    </row>
    <row r="51" spans="1:64" hidden="1">
      <c r="A51" s="2" t="s">
        <v>1111</v>
      </c>
      <c r="B51" s="2" t="s">
        <v>1455</v>
      </c>
      <c r="C51" s="2" t="s">
        <v>1786</v>
      </c>
      <c r="D51" s="2" t="s">
        <v>1787</v>
      </c>
      <c r="E51" s="2">
        <v>6.7919999999999998</v>
      </c>
      <c r="F51" s="2">
        <v>6.8490000000000002</v>
      </c>
      <c r="G51" s="2">
        <v>6.8970000000000002</v>
      </c>
      <c r="H51" s="2">
        <v>6.9390000000000001</v>
      </c>
      <c r="I51" s="2">
        <v>6.9749999999999996</v>
      </c>
      <c r="J51" s="2">
        <v>7.0039999999999996</v>
      </c>
      <c r="K51" s="2">
        <v>7.0270000000000001</v>
      </c>
      <c r="L51" s="2">
        <v>7.0439999999999996</v>
      </c>
      <c r="M51" s="2">
        <v>7.0549999999999997</v>
      </c>
      <c r="N51" s="2">
        <v>7.06</v>
      </c>
      <c r="O51" s="2">
        <v>7.0609999999999999</v>
      </c>
      <c r="P51" s="2">
        <v>7.06</v>
      </c>
      <c r="Q51" s="2">
        <v>7.0579999999999998</v>
      </c>
      <c r="R51" s="2">
        <v>7.0549999999999997</v>
      </c>
      <c r="S51" s="2">
        <v>7.0519999999999996</v>
      </c>
      <c r="T51" s="2">
        <v>7.0519999999999996</v>
      </c>
      <c r="U51" s="2">
        <v>7.0549999999999997</v>
      </c>
      <c r="V51" s="2">
        <v>7.0609999999999999</v>
      </c>
      <c r="W51" s="2">
        <v>7.069</v>
      </c>
      <c r="X51" s="2">
        <v>7.0750000000000002</v>
      </c>
      <c r="Y51" s="2">
        <v>7.0780000000000003</v>
      </c>
      <c r="Z51" s="2">
        <v>7.0720000000000001</v>
      </c>
      <c r="AA51" s="2">
        <v>7.056</v>
      </c>
      <c r="AB51" s="2">
        <v>7.0259999999999998</v>
      </c>
      <c r="AC51" s="2">
        <v>6.9820000000000002</v>
      </c>
      <c r="AD51" s="2">
        <v>6.9210000000000003</v>
      </c>
      <c r="AE51" s="2">
        <v>6.8419999999999996</v>
      </c>
      <c r="AF51" s="2">
        <v>6.7489999999999997</v>
      </c>
      <c r="AG51" s="2">
        <v>6.6440000000000001</v>
      </c>
      <c r="AH51" s="2">
        <v>6.5309999999999997</v>
      </c>
      <c r="AI51" s="2">
        <v>6.4119999999999999</v>
      </c>
      <c r="AJ51" s="2">
        <v>6.2910000000000004</v>
      </c>
      <c r="AK51" s="2">
        <v>6.1710000000000003</v>
      </c>
      <c r="AL51" s="2">
        <v>6.0529999999999999</v>
      </c>
      <c r="AM51" s="2">
        <v>5.9409999999999998</v>
      </c>
      <c r="AN51" s="2">
        <v>5.835</v>
      </c>
      <c r="AO51" s="2">
        <v>5.7359999999999998</v>
      </c>
      <c r="AP51" s="2">
        <v>5.6420000000000003</v>
      </c>
      <c r="AQ51" s="2">
        <v>5.5519999999999996</v>
      </c>
      <c r="AR51" s="2">
        <v>5.4660000000000002</v>
      </c>
      <c r="AS51" s="2">
        <v>5.3840000000000003</v>
      </c>
      <c r="AT51" s="2">
        <v>5.3070000000000004</v>
      </c>
      <c r="AU51" s="2">
        <v>5.2350000000000003</v>
      </c>
      <c r="AV51" s="2">
        <v>5.1669999999999998</v>
      </c>
      <c r="AW51" s="2">
        <v>5.1029999999999998</v>
      </c>
      <c r="AX51" s="2">
        <v>5.0419999999999998</v>
      </c>
      <c r="AY51" s="2">
        <v>4.984</v>
      </c>
      <c r="AZ51" s="2">
        <v>4.9269999999999996</v>
      </c>
      <c r="BA51" s="2">
        <v>4.87</v>
      </c>
      <c r="BB51" s="2">
        <v>4.8129999999999997</v>
      </c>
      <c r="BC51" s="2">
        <v>4.7539999999999996</v>
      </c>
      <c r="BD51" s="2">
        <v>4.6929999999999996</v>
      </c>
      <c r="BE51" s="2">
        <v>4.6280000000000001</v>
      </c>
      <c r="BF51" s="2">
        <v>4.5609999999999999</v>
      </c>
      <c r="BG51" s="2">
        <v>4.4909999999999997</v>
      </c>
      <c r="BH51" s="2">
        <v>4.4189999999999996</v>
      </c>
      <c r="BI51" s="2">
        <v>4.3470000000000004</v>
      </c>
      <c r="BJ51" s="2">
        <v>4.2750000000000004</v>
      </c>
      <c r="BK51" s="2">
        <v>4.2050000000000001</v>
      </c>
      <c r="BL51" s="2">
        <v>4.1379999999999999</v>
      </c>
    </row>
    <row r="52" spans="1:64" hidden="1">
      <c r="A52" s="2" t="s">
        <v>1134</v>
      </c>
      <c r="B52" s="2" t="s">
        <v>1456</v>
      </c>
      <c r="C52" s="2" t="s">
        <v>1786</v>
      </c>
      <c r="D52" s="2" t="s">
        <v>1787</v>
      </c>
      <c r="E52" s="2">
        <v>6.8849999999999998</v>
      </c>
      <c r="F52" s="2">
        <v>6.9219999999999997</v>
      </c>
      <c r="G52" s="2">
        <v>6.9530000000000003</v>
      </c>
      <c r="H52" s="2">
        <v>6.976</v>
      </c>
      <c r="I52" s="2">
        <v>6.9889999999999999</v>
      </c>
      <c r="J52" s="2">
        <v>6.9930000000000003</v>
      </c>
      <c r="K52" s="2">
        <v>6.99</v>
      </c>
      <c r="L52" s="2">
        <v>6.9820000000000002</v>
      </c>
      <c r="M52" s="2">
        <v>6.97</v>
      </c>
      <c r="N52" s="2">
        <v>6.9539999999999997</v>
      </c>
      <c r="O52" s="2">
        <v>6.9349999999999996</v>
      </c>
      <c r="P52" s="2">
        <v>6.9130000000000003</v>
      </c>
      <c r="Q52" s="2">
        <v>6.8869999999999996</v>
      </c>
      <c r="R52" s="2">
        <v>6.8550000000000004</v>
      </c>
      <c r="S52" s="2">
        <v>6.8179999999999996</v>
      </c>
      <c r="T52" s="2">
        <v>6.7709999999999999</v>
      </c>
      <c r="U52" s="2">
        <v>6.7140000000000004</v>
      </c>
      <c r="V52" s="2">
        <v>6.6449999999999996</v>
      </c>
      <c r="W52" s="2">
        <v>6.5640000000000001</v>
      </c>
      <c r="X52" s="2">
        <v>6.4729999999999999</v>
      </c>
      <c r="Y52" s="2">
        <v>6.375</v>
      </c>
      <c r="Z52" s="2">
        <v>6.2729999999999997</v>
      </c>
      <c r="AA52" s="2">
        <v>6.17</v>
      </c>
      <c r="AB52" s="2">
        <v>6.0679999999999996</v>
      </c>
      <c r="AC52" s="2">
        <v>5.97</v>
      </c>
      <c r="AD52" s="2">
        <v>5.875</v>
      </c>
      <c r="AE52" s="2">
        <v>5.7839999999999998</v>
      </c>
      <c r="AF52" s="2">
        <v>5.6950000000000003</v>
      </c>
      <c r="AG52" s="2">
        <v>5.6029999999999998</v>
      </c>
      <c r="AH52" s="2">
        <v>5.5039999999999996</v>
      </c>
      <c r="AI52" s="2">
        <v>5.3920000000000003</v>
      </c>
      <c r="AJ52" s="2">
        <v>5.2590000000000003</v>
      </c>
      <c r="AK52" s="2">
        <v>5.1020000000000003</v>
      </c>
      <c r="AL52" s="2">
        <v>4.9210000000000003</v>
      </c>
      <c r="AM52" s="2">
        <v>4.72</v>
      </c>
      <c r="AN52" s="2">
        <v>4.5049999999999999</v>
      </c>
      <c r="AO52" s="2">
        <v>4.2869999999999999</v>
      </c>
      <c r="AP52" s="2">
        <v>4.0739999999999998</v>
      </c>
      <c r="AQ52" s="2">
        <v>3.8759999999999999</v>
      </c>
      <c r="AR52" s="2">
        <v>3.6970000000000001</v>
      </c>
      <c r="AS52" s="2">
        <v>3.5390000000000001</v>
      </c>
      <c r="AT52" s="2">
        <v>3.399</v>
      </c>
      <c r="AU52" s="2">
        <v>3.2709999999999999</v>
      </c>
      <c r="AV52" s="2">
        <v>3.1509999999999998</v>
      </c>
      <c r="AW52" s="2">
        <v>3.0379999999999998</v>
      </c>
      <c r="AX52" s="2">
        <v>2.9329999999999998</v>
      </c>
      <c r="AY52" s="2">
        <v>2.839</v>
      </c>
      <c r="AZ52" s="2">
        <v>2.7570000000000001</v>
      </c>
      <c r="BA52" s="2">
        <v>2.6869999999999998</v>
      </c>
      <c r="BB52" s="2">
        <v>2.629</v>
      </c>
      <c r="BC52" s="2">
        <v>2.581</v>
      </c>
      <c r="BD52" s="2">
        <v>2.5390000000000001</v>
      </c>
      <c r="BE52" s="2">
        <v>2.5</v>
      </c>
      <c r="BF52" s="2">
        <v>2.4630000000000001</v>
      </c>
      <c r="BG52" s="2">
        <v>2.4249999999999998</v>
      </c>
      <c r="BH52" s="2">
        <v>2.3849999999999998</v>
      </c>
      <c r="BI52" s="2">
        <v>2.3460000000000001</v>
      </c>
      <c r="BJ52" s="2">
        <v>2.3090000000000002</v>
      </c>
      <c r="BK52" s="2">
        <v>2.274</v>
      </c>
      <c r="BL52" s="2">
        <v>2.242</v>
      </c>
    </row>
    <row r="53" spans="1:64" hidden="1">
      <c r="A53" s="2" t="s">
        <v>1235</v>
      </c>
      <c r="B53" s="2" t="s">
        <v>1457</v>
      </c>
      <c r="C53" s="2" t="s">
        <v>1786</v>
      </c>
      <c r="D53" s="2" t="s">
        <v>1787</v>
      </c>
      <c r="E53" s="2">
        <v>6.7119999999999997</v>
      </c>
      <c r="F53" s="2">
        <v>6.6509999999999998</v>
      </c>
      <c r="G53" s="2">
        <v>6.5430000000000001</v>
      </c>
      <c r="H53" s="2">
        <v>6.3890000000000002</v>
      </c>
      <c r="I53" s="2">
        <v>6.1929999999999996</v>
      </c>
      <c r="J53" s="2">
        <v>5.96</v>
      </c>
      <c r="K53" s="2">
        <v>5.6970000000000001</v>
      </c>
      <c r="L53" s="2">
        <v>5.4160000000000004</v>
      </c>
      <c r="M53" s="2">
        <v>5.13</v>
      </c>
      <c r="N53" s="2">
        <v>4.8520000000000003</v>
      </c>
      <c r="O53" s="2">
        <v>4.5949999999999998</v>
      </c>
      <c r="P53" s="2">
        <v>4.3689999999999998</v>
      </c>
      <c r="Q53" s="2">
        <v>4.1769999999999996</v>
      </c>
      <c r="R53" s="2">
        <v>4.0190000000000001</v>
      </c>
      <c r="S53" s="2">
        <v>3.895</v>
      </c>
      <c r="T53" s="2">
        <v>3.8039999999999998</v>
      </c>
      <c r="U53" s="2">
        <v>3.74</v>
      </c>
      <c r="V53" s="2">
        <v>3.6920000000000002</v>
      </c>
      <c r="W53" s="2">
        <v>3.6520000000000001</v>
      </c>
      <c r="X53" s="2">
        <v>3.6150000000000002</v>
      </c>
      <c r="Y53" s="2">
        <v>3.581</v>
      </c>
      <c r="Z53" s="2">
        <v>3.548</v>
      </c>
      <c r="AA53" s="2">
        <v>3.5209999999999999</v>
      </c>
      <c r="AB53" s="2">
        <v>3.5</v>
      </c>
      <c r="AC53" s="2">
        <v>3.4820000000000002</v>
      </c>
      <c r="AD53" s="2">
        <v>3.464</v>
      </c>
      <c r="AE53" s="2">
        <v>3.4409999999999998</v>
      </c>
      <c r="AF53" s="2">
        <v>3.4119999999999999</v>
      </c>
      <c r="AG53" s="2">
        <v>3.3730000000000002</v>
      </c>
      <c r="AH53" s="2">
        <v>3.3239999999999998</v>
      </c>
      <c r="AI53" s="2">
        <v>3.2639999999999998</v>
      </c>
      <c r="AJ53" s="2">
        <v>3.1930000000000001</v>
      </c>
      <c r="AK53" s="2">
        <v>3.1139999999999999</v>
      </c>
      <c r="AL53" s="2">
        <v>3.0289999999999999</v>
      </c>
      <c r="AM53" s="2">
        <v>2.9409999999999998</v>
      </c>
      <c r="AN53" s="2">
        <v>2.85</v>
      </c>
      <c r="AO53" s="2">
        <v>2.7549999999999999</v>
      </c>
      <c r="AP53" s="2">
        <v>2.657</v>
      </c>
      <c r="AQ53" s="2">
        <v>2.5579999999999998</v>
      </c>
      <c r="AR53" s="2">
        <v>2.4590000000000001</v>
      </c>
      <c r="AS53" s="2">
        <v>2.363</v>
      </c>
      <c r="AT53" s="2">
        <v>2.2749999999999999</v>
      </c>
      <c r="AU53" s="2">
        <v>2.1949999999999998</v>
      </c>
      <c r="AV53" s="2">
        <v>2.1240000000000001</v>
      </c>
      <c r="AW53" s="2">
        <v>2.0649999999999999</v>
      </c>
      <c r="AX53" s="2">
        <v>2.016</v>
      </c>
      <c r="AY53" s="2">
        <v>1.978</v>
      </c>
      <c r="AZ53" s="2">
        <v>1.948</v>
      </c>
      <c r="BA53" s="2">
        <v>1.923</v>
      </c>
      <c r="BB53" s="2">
        <v>1.903</v>
      </c>
      <c r="BC53" s="2">
        <v>1.885</v>
      </c>
      <c r="BD53" s="2">
        <v>1.869</v>
      </c>
      <c r="BE53" s="2">
        <v>1.853</v>
      </c>
      <c r="BF53" s="2">
        <v>1.8380000000000001</v>
      </c>
      <c r="BG53" s="2">
        <v>1.823</v>
      </c>
      <c r="BH53" s="2">
        <v>1.806</v>
      </c>
      <c r="BI53" s="2">
        <v>1.7889999999999999</v>
      </c>
      <c r="BJ53" s="2">
        <v>1.772</v>
      </c>
      <c r="BK53" s="2">
        <v>1.754</v>
      </c>
      <c r="BL53" s="2">
        <v>1.7370000000000001</v>
      </c>
    </row>
    <row r="54" spans="1:64" hidden="1">
      <c r="A54" s="2" t="s">
        <v>1458</v>
      </c>
      <c r="B54" s="2" t="s">
        <v>1459</v>
      </c>
      <c r="C54" s="2" t="s">
        <v>1786</v>
      </c>
      <c r="D54" s="2" t="s">
        <v>1787</v>
      </c>
      <c r="E54" s="2">
        <v>5.6003400297930703</v>
      </c>
      <c r="F54" s="2">
        <v>5.6136794906280691</v>
      </c>
      <c r="G54" s="2">
        <v>5.6042073049958638</v>
      </c>
      <c r="H54" s="2">
        <v>5.5718211843262173</v>
      </c>
      <c r="I54" s="2">
        <v>5.5171875872635914</v>
      </c>
      <c r="J54" s="2">
        <v>5.4423333364127764</v>
      </c>
      <c r="K54" s="2">
        <v>5.3478161862116469</v>
      </c>
      <c r="L54" s="2">
        <v>5.2382573697924846</v>
      </c>
      <c r="M54" s="2">
        <v>5.1186223350979398</v>
      </c>
      <c r="N54" s="2">
        <v>4.9929959988562453</v>
      </c>
      <c r="O54" s="2">
        <v>4.8634665124227796</v>
      </c>
      <c r="P54" s="2">
        <v>4.7260279461599488</v>
      </c>
      <c r="Q54" s="2">
        <v>4.582064826615019</v>
      </c>
      <c r="R54" s="2">
        <v>4.4330353478865803</v>
      </c>
      <c r="S54" s="2">
        <v>4.2799498603476147</v>
      </c>
      <c r="T54" s="2">
        <v>4.1297015976922706</v>
      </c>
      <c r="U54" s="2">
        <v>3.9927046228462513</v>
      </c>
      <c r="V54" s="2">
        <v>3.8696823437167431</v>
      </c>
      <c r="W54" s="2">
        <v>3.7631982761944052</v>
      </c>
      <c r="X54" s="2">
        <v>3.6751354800978979</v>
      </c>
      <c r="Y54" s="2">
        <v>3.600970005213826</v>
      </c>
      <c r="Z54" s="2">
        <v>3.5348861461485837</v>
      </c>
      <c r="AA54" s="2">
        <v>3.469144237375601</v>
      </c>
      <c r="AB54" s="2">
        <v>3.3991942637272903</v>
      </c>
      <c r="AC54" s="2">
        <v>3.3230572032796921</v>
      </c>
      <c r="AD54" s="2">
        <v>3.2404717817600472</v>
      </c>
      <c r="AE54" s="2">
        <v>3.1551874740275276</v>
      </c>
      <c r="AF54" s="2">
        <v>3.0721919208368984</v>
      </c>
      <c r="AG54" s="2">
        <v>2.9955222489671223</v>
      </c>
      <c r="AH54" s="2">
        <v>2.926206923936939</v>
      </c>
      <c r="AI54" s="2">
        <v>2.865765743961648</v>
      </c>
      <c r="AJ54" s="2">
        <v>2.8126489481209158</v>
      </c>
      <c r="AK54" s="2">
        <v>2.7655291165372473</v>
      </c>
      <c r="AL54" s="2">
        <v>2.7217202468389567</v>
      </c>
      <c r="AM54" s="2">
        <v>2.6805484167228832</v>
      </c>
      <c r="AN54" s="2">
        <v>2.6399678518443617</v>
      </c>
      <c r="AO54" s="2">
        <v>2.6005576635715832</v>
      </c>
      <c r="AP54" s="2">
        <v>2.56038088218612</v>
      </c>
      <c r="AQ54" s="2">
        <v>2.5195957576291259</v>
      </c>
      <c r="AR54" s="2">
        <v>2.478579139508144</v>
      </c>
      <c r="AS54" s="2">
        <v>2.438238301423465</v>
      </c>
      <c r="AT54" s="2">
        <v>2.398841859782602</v>
      </c>
      <c r="AU54" s="2">
        <v>2.362128849550559</v>
      </c>
      <c r="AV54" s="2">
        <v>2.328840723899412</v>
      </c>
      <c r="AW54" s="2">
        <v>2.2983703449860591</v>
      </c>
      <c r="AX54" s="2">
        <v>2.2714231223584833</v>
      </c>
      <c r="AY54" s="2">
        <v>2.247184027571687</v>
      </c>
      <c r="AZ54" s="2">
        <v>2.2239608284629022</v>
      </c>
      <c r="BA54" s="2">
        <v>2.2008269847342556</v>
      </c>
      <c r="BB54" s="2">
        <v>2.1770010496080805</v>
      </c>
      <c r="BC54" s="2">
        <v>2.1531827893388216</v>
      </c>
      <c r="BD54" s="2">
        <v>2.1294329770610867</v>
      </c>
      <c r="BE54" s="2">
        <v>2.10645191132354</v>
      </c>
      <c r="BF54" s="2">
        <v>2.0844799970653223</v>
      </c>
      <c r="BG54" s="2">
        <v>2.0642683472035768</v>
      </c>
      <c r="BH54" s="2">
        <v>2.0452490138072297</v>
      </c>
      <c r="BI54" s="2">
        <v>2.0276450259188716</v>
      </c>
      <c r="BJ54" s="2">
        <v>2.0107544061302685</v>
      </c>
      <c r="BK54" s="2">
        <v>1.9951343859388271</v>
      </c>
      <c r="BL54" s="2">
        <v>1.9799040645476127</v>
      </c>
    </row>
    <row r="55" spans="1:64" hidden="1">
      <c r="A55" s="2" t="s">
        <v>1220</v>
      </c>
      <c r="B55" s="2" t="s">
        <v>1460</v>
      </c>
      <c r="C55" s="2" t="s">
        <v>1786</v>
      </c>
      <c r="D55" s="2" t="s">
        <v>1787</v>
      </c>
      <c r="E55" s="2">
        <v>4.1920000000000002</v>
      </c>
      <c r="F55" s="2">
        <v>4.3650000000000002</v>
      </c>
      <c r="G55" s="2">
        <v>4.5019999999999998</v>
      </c>
      <c r="H55" s="2">
        <v>4.5839999999999996</v>
      </c>
      <c r="I55" s="2">
        <v>4.5999999999999996</v>
      </c>
      <c r="J55" s="2">
        <v>4.5519999999999996</v>
      </c>
      <c r="K55" s="2">
        <v>4.4550000000000001</v>
      </c>
      <c r="L55" s="2">
        <v>4.3330000000000002</v>
      </c>
      <c r="M55" s="2">
        <v>4.2050000000000001</v>
      </c>
      <c r="N55" s="2">
        <v>4.0739999999999998</v>
      </c>
      <c r="O55" s="2">
        <v>3.9350000000000001</v>
      </c>
      <c r="P55" s="2">
        <v>3.774</v>
      </c>
      <c r="Q55" s="2">
        <v>3.58</v>
      </c>
      <c r="R55" s="2">
        <v>3.351</v>
      </c>
      <c r="S55" s="2">
        <v>3.0939999999999999</v>
      </c>
      <c r="T55" s="2">
        <v>2.8239999999999998</v>
      </c>
      <c r="U55" s="2">
        <v>2.5619999999999998</v>
      </c>
      <c r="V55" s="2">
        <v>2.3279999999999998</v>
      </c>
      <c r="W55" s="2">
        <v>2.1349999999999998</v>
      </c>
      <c r="X55" s="2">
        <v>1.99</v>
      </c>
      <c r="Y55" s="2">
        <v>1.8959999999999999</v>
      </c>
      <c r="Z55" s="2">
        <v>1.8480000000000001</v>
      </c>
      <c r="AA55" s="2">
        <v>1.831</v>
      </c>
      <c r="AB55" s="2">
        <v>1.831</v>
      </c>
      <c r="AC55" s="2">
        <v>1.8380000000000001</v>
      </c>
      <c r="AD55" s="2">
        <v>1.843</v>
      </c>
      <c r="AE55" s="2">
        <v>1.839</v>
      </c>
      <c r="AF55" s="2">
        <v>1.823</v>
      </c>
      <c r="AG55" s="2">
        <v>1.7969999999999999</v>
      </c>
      <c r="AH55" s="2">
        <v>1.7589999999999999</v>
      </c>
      <c r="AI55" s="2">
        <v>1.714</v>
      </c>
      <c r="AJ55" s="2">
        <v>1.6679999999999999</v>
      </c>
      <c r="AK55" s="2">
        <v>1.6279999999999999</v>
      </c>
      <c r="AL55" s="2">
        <v>1.6</v>
      </c>
      <c r="AM55" s="2">
        <v>1.5840000000000001</v>
      </c>
      <c r="AN55" s="2">
        <v>1.58</v>
      </c>
      <c r="AO55" s="2">
        <v>1.585</v>
      </c>
      <c r="AP55" s="2">
        <v>1.593</v>
      </c>
      <c r="AQ55" s="2">
        <v>1.6</v>
      </c>
      <c r="AR55" s="2">
        <v>1.603</v>
      </c>
      <c r="AS55" s="2">
        <v>1.603</v>
      </c>
      <c r="AT55" s="2">
        <v>1.5980000000000001</v>
      </c>
      <c r="AU55" s="2">
        <v>1.59</v>
      </c>
      <c r="AV55" s="2">
        <v>1.583</v>
      </c>
      <c r="AW55" s="2">
        <v>1.5760000000000001</v>
      </c>
      <c r="AX55" s="2">
        <v>1.573</v>
      </c>
      <c r="AY55" s="2">
        <v>1.5760000000000001</v>
      </c>
      <c r="AZ55" s="2">
        <v>1.5860000000000001</v>
      </c>
      <c r="BA55" s="2">
        <v>1.6020000000000001</v>
      </c>
      <c r="BB55" s="2">
        <v>1.6240000000000001</v>
      </c>
      <c r="BC55" s="2">
        <v>1.647</v>
      </c>
      <c r="BD55" s="2">
        <v>1.6679999999999999</v>
      </c>
      <c r="BE55" s="2">
        <v>1.6830000000000001</v>
      </c>
      <c r="BF55" s="2">
        <v>1.6890000000000001</v>
      </c>
      <c r="BG55" s="2">
        <v>1.6859999999999999</v>
      </c>
      <c r="BH55" s="2">
        <v>1.6739999999999999</v>
      </c>
      <c r="BI55" s="2">
        <v>1.6559999999999999</v>
      </c>
      <c r="BJ55" s="2">
        <v>1.637</v>
      </c>
      <c r="BK55" s="2">
        <v>1.6180000000000001</v>
      </c>
      <c r="BL55" s="2">
        <v>1.6020000000000001</v>
      </c>
    </row>
    <row r="56" spans="1:64" hidden="1">
      <c r="A56" s="2" t="s">
        <v>1461</v>
      </c>
      <c r="B56" s="2" t="s">
        <v>1462</v>
      </c>
      <c r="C56" s="2" t="s">
        <v>1786</v>
      </c>
      <c r="D56" s="2" t="s">
        <v>1787</v>
      </c>
      <c r="AY56" s="2">
        <v>2.1</v>
      </c>
      <c r="AZ56" s="2">
        <v>2</v>
      </c>
      <c r="BA56" s="2">
        <v>2.2000000000000002</v>
      </c>
      <c r="BB56" s="2">
        <v>2.1</v>
      </c>
      <c r="BC56" s="2">
        <v>2.2000000000000002</v>
      </c>
      <c r="BD56" s="2">
        <v>2.1</v>
      </c>
      <c r="BE56" s="2">
        <v>2.2000000000000002</v>
      </c>
      <c r="BF56" s="2">
        <v>2.1</v>
      </c>
      <c r="BG56" s="2">
        <v>2</v>
      </c>
      <c r="BH56" s="2">
        <v>1.9</v>
      </c>
      <c r="BI56" s="2">
        <v>1.7</v>
      </c>
      <c r="BJ56" s="2">
        <v>1.5</v>
      </c>
      <c r="BK56" s="2">
        <v>1.7</v>
      </c>
      <c r="BL56" s="2">
        <v>1.6</v>
      </c>
    </row>
    <row r="57" spans="1:64" hidden="1">
      <c r="A57" s="2" t="s">
        <v>1463</v>
      </c>
      <c r="B57" s="2" t="s">
        <v>1464</v>
      </c>
      <c r="C57" s="2" t="s">
        <v>1786</v>
      </c>
      <c r="D57" s="2" t="s">
        <v>1787</v>
      </c>
    </row>
    <row r="58" spans="1:64" hidden="1">
      <c r="A58" s="2" t="s">
        <v>1160</v>
      </c>
      <c r="B58" s="2" t="s">
        <v>1465</v>
      </c>
      <c r="C58" s="2" t="s">
        <v>1786</v>
      </c>
      <c r="D58" s="2" t="s">
        <v>1787</v>
      </c>
      <c r="E58" s="2">
        <v>3.5</v>
      </c>
      <c r="F58" s="2">
        <v>3.4710000000000001</v>
      </c>
      <c r="G58" s="2">
        <v>3.4209999999999998</v>
      </c>
      <c r="H58" s="2">
        <v>3.3460000000000001</v>
      </c>
      <c r="I58" s="2">
        <v>3.2490000000000001</v>
      </c>
      <c r="J58" s="2">
        <v>3.133</v>
      </c>
      <c r="K58" s="2">
        <v>3.01</v>
      </c>
      <c r="L58" s="2">
        <v>2.8889999999999998</v>
      </c>
      <c r="M58" s="2">
        <v>2.7789999999999999</v>
      </c>
      <c r="N58" s="2">
        <v>2.6859999999999999</v>
      </c>
      <c r="O58" s="2">
        <v>2.61</v>
      </c>
      <c r="P58" s="2">
        <v>2.5470000000000002</v>
      </c>
      <c r="Q58" s="2">
        <v>2.4910000000000001</v>
      </c>
      <c r="R58" s="2">
        <v>2.44</v>
      </c>
      <c r="S58" s="2">
        <v>2.3929999999999998</v>
      </c>
      <c r="T58" s="2">
        <v>2.3519999999999999</v>
      </c>
      <c r="U58" s="2">
        <v>2.323</v>
      </c>
      <c r="V58" s="2">
        <v>2.31</v>
      </c>
      <c r="W58" s="2">
        <v>2.3119999999999998</v>
      </c>
      <c r="X58" s="2">
        <v>2.3279999999999998</v>
      </c>
      <c r="Y58" s="2">
        <v>2.3540000000000001</v>
      </c>
      <c r="Z58" s="2">
        <v>2.3849999999999998</v>
      </c>
      <c r="AA58" s="2">
        <v>2.415</v>
      </c>
      <c r="AB58" s="2">
        <v>2.4380000000000002</v>
      </c>
      <c r="AC58" s="2">
        <v>2.4529999999999998</v>
      </c>
      <c r="AD58" s="2">
        <v>2.4580000000000002</v>
      </c>
      <c r="AE58" s="2">
        <v>2.456</v>
      </c>
      <c r="AF58" s="2">
        <v>2.4500000000000002</v>
      </c>
      <c r="AG58" s="2">
        <v>2.4420000000000002</v>
      </c>
      <c r="AH58" s="2">
        <v>2.4300000000000002</v>
      </c>
      <c r="AI58" s="2">
        <v>2.411</v>
      </c>
      <c r="AJ58" s="2">
        <v>2.3809999999999998</v>
      </c>
      <c r="AK58" s="2">
        <v>2.3370000000000002</v>
      </c>
      <c r="AL58" s="2">
        <v>2.278</v>
      </c>
      <c r="AM58" s="2">
        <v>2.206</v>
      </c>
      <c r="AN58" s="2">
        <v>2.1240000000000001</v>
      </c>
      <c r="AO58" s="2">
        <v>2.036</v>
      </c>
      <c r="AP58" s="2">
        <v>1.946</v>
      </c>
      <c r="AQ58" s="2">
        <v>1.861</v>
      </c>
      <c r="AR58" s="2">
        <v>1.7829999999999999</v>
      </c>
      <c r="AS58" s="2">
        <v>1.716</v>
      </c>
      <c r="AT58" s="2">
        <v>1.66</v>
      </c>
      <c r="AU58" s="2">
        <v>1.6140000000000001</v>
      </c>
      <c r="AV58" s="2">
        <v>1.5760000000000001</v>
      </c>
      <c r="AW58" s="2">
        <v>1.5449999999999999</v>
      </c>
      <c r="AX58" s="2">
        <v>1.52</v>
      </c>
      <c r="AY58" s="2">
        <v>1.498</v>
      </c>
      <c r="AZ58" s="2">
        <v>1.4790000000000001</v>
      </c>
      <c r="BA58" s="2">
        <v>1.4610000000000001</v>
      </c>
      <c r="BB58" s="2">
        <v>1.4430000000000001</v>
      </c>
      <c r="BC58" s="2">
        <v>1.4239999999999999</v>
      </c>
      <c r="BD58" s="2">
        <v>1.4059999999999999</v>
      </c>
      <c r="BE58" s="2">
        <v>1.39</v>
      </c>
      <c r="BF58" s="2">
        <v>1.3759999999999999</v>
      </c>
      <c r="BG58" s="2">
        <v>1.3640000000000001</v>
      </c>
      <c r="BH58" s="2">
        <v>1.3540000000000001</v>
      </c>
      <c r="BI58" s="2">
        <v>1.345</v>
      </c>
      <c r="BJ58" s="2">
        <v>1.337</v>
      </c>
      <c r="BK58" s="2">
        <v>1.329</v>
      </c>
      <c r="BL58" s="2">
        <v>1.321</v>
      </c>
    </row>
    <row r="59" spans="1:64" hidden="1">
      <c r="A59" s="2" t="s">
        <v>1466</v>
      </c>
      <c r="B59" s="2" t="s">
        <v>1467</v>
      </c>
      <c r="C59" s="2" t="s">
        <v>1786</v>
      </c>
      <c r="D59" s="2" t="s">
        <v>1787</v>
      </c>
      <c r="E59" s="2">
        <v>2.09</v>
      </c>
      <c r="F59" s="2">
        <v>2.11</v>
      </c>
      <c r="G59" s="2">
        <v>2.12</v>
      </c>
      <c r="H59" s="2">
        <v>2.31</v>
      </c>
      <c r="I59" s="2">
        <v>2.34</v>
      </c>
      <c r="J59" s="2">
        <v>2.1800000000000002</v>
      </c>
      <c r="K59" s="2">
        <v>2.02</v>
      </c>
      <c r="L59" s="2">
        <v>1.91</v>
      </c>
      <c r="M59" s="2">
        <v>1.84</v>
      </c>
      <c r="N59" s="2">
        <v>1.87</v>
      </c>
      <c r="O59" s="2">
        <v>1.92</v>
      </c>
      <c r="P59" s="2">
        <v>2</v>
      </c>
      <c r="Q59" s="2">
        <v>2.09</v>
      </c>
      <c r="R59" s="2">
        <v>2.31</v>
      </c>
      <c r="S59" s="2">
        <v>2.46</v>
      </c>
      <c r="T59" s="2">
        <v>2.4300000000000002</v>
      </c>
      <c r="U59" s="2">
        <v>2.39</v>
      </c>
      <c r="V59" s="2">
        <v>2.34</v>
      </c>
      <c r="W59" s="2">
        <v>2.33</v>
      </c>
      <c r="X59" s="2">
        <v>2.27</v>
      </c>
      <c r="Y59" s="2">
        <v>2.08</v>
      </c>
      <c r="Z59" s="2">
        <v>2</v>
      </c>
      <c r="AA59" s="2">
        <v>2</v>
      </c>
      <c r="AB59" s="2">
        <v>1.97</v>
      </c>
      <c r="AC59" s="2">
        <v>1.97</v>
      </c>
      <c r="AD59" s="2">
        <v>1.95</v>
      </c>
      <c r="AE59" s="2">
        <v>1.92</v>
      </c>
      <c r="AF59" s="2">
        <v>1.91</v>
      </c>
      <c r="AG59" s="2">
        <v>1.94</v>
      </c>
      <c r="AH59" s="2">
        <v>1.87</v>
      </c>
      <c r="AI59" s="2">
        <v>1.9</v>
      </c>
      <c r="AJ59" s="2">
        <v>1.86</v>
      </c>
      <c r="AK59" s="2">
        <v>1.71</v>
      </c>
      <c r="AL59" s="2">
        <v>1.67</v>
      </c>
      <c r="AM59" s="2">
        <v>1.44</v>
      </c>
      <c r="AN59" s="2">
        <v>1.28</v>
      </c>
      <c r="AO59" s="2">
        <v>1.18</v>
      </c>
      <c r="AP59" s="2">
        <v>1.17</v>
      </c>
      <c r="AQ59" s="2">
        <v>1.1599999999999999</v>
      </c>
      <c r="AR59" s="2">
        <v>1.1299999999999999</v>
      </c>
      <c r="AS59" s="2">
        <v>1.1499999999999999</v>
      </c>
      <c r="AT59" s="2">
        <v>1.1499999999999999</v>
      </c>
      <c r="AU59" s="2">
        <v>1.17</v>
      </c>
      <c r="AV59" s="2">
        <v>1.18</v>
      </c>
      <c r="AW59" s="2">
        <v>1.23</v>
      </c>
      <c r="AX59" s="2">
        <v>1.29</v>
      </c>
      <c r="AY59" s="2">
        <v>1.34</v>
      </c>
      <c r="AZ59" s="2">
        <v>1.45</v>
      </c>
      <c r="BA59" s="2">
        <v>1.51</v>
      </c>
      <c r="BB59" s="2">
        <v>1.51</v>
      </c>
      <c r="BC59" s="2">
        <v>1.51</v>
      </c>
      <c r="BD59" s="2">
        <v>1.43</v>
      </c>
      <c r="BE59" s="2">
        <v>1.45</v>
      </c>
      <c r="BF59" s="2">
        <v>1.46</v>
      </c>
      <c r="BG59" s="2">
        <v>1.53</v>
      </c>
      <c r="BH59" s="2">
        <v>1.57</v>
      </c>
      <c r="BI59" s="2">
        <v>1.63</v>
      </c>
      <c r="BJ59" s="2">
        <v>1.69</v>
      </c>
      <c r="BK59" s="2">
        <v>1.71</v>
      </c>
      <c r="BL59" s="2">
        <v>1.71</v>
      </c>
    </row>
    <row r="60" spans="1:64" hidden="1">
      <c r="A60" s="2" t="s">
        <v>1317</v>
      </c>
      <c r="B60" s="2" t="s">
        <v>1468</v>
      </c>
      <c r="C60" s="2" t="s">
        <v>1786</v>
      </c>
      <c r="D60" s="2" t="s">
        <v>1787</v>
      </c>
      <c r="E60" s="2">
        <v>2.37</v>
      </c>
      <c r="F60" s="2">
        <v>2.4500000000000002</v>
      </c>
      <c r="G60" s="2">
        <v>2.44</v>
      </c>
      <c r="H60" s="2">
        <v>2.5099999999999998</v>
      </c>
      <c r="I60" s="2">
        <v>2.54</v>
      </c>
      <c r="J60" s="2">
        <v>2.5</v>
      </c>
      <c r="K60" s="2">
        <v>2.5299999999999998</v>
      </c>
      <c r="L60" s="2">
        <v>2.48</v>
      </c>
      <c r="M60" s="2">
        <v>2.38</v>
      </c>
      <c r="N60" s="2">
        <v>2.21</v>
      </c>
      <c r="O60" s="2">
        <v>2.0299999999999998</v>
      </c>
      <c r="P60" s="2">
        <v>1.92</v>
      </c>
      <c r="Q60" s="2">
        <v>1.71</v>
      </c>
      <c r="R60" s="2">
        <v>1.54</v>
      </c>
      <c r="S60" s="2">
        <v>1.51</v>
      </c>
      <c r="T60" s="2">
        <v>1.45</v>
      </c>
      <c r="U60" s="2">
        <v>1.45</v>
      </c>
      <c r="V60" s="2">
        <v>1.4</v>
      </c>
      <c r="W60" s="2">
        <v>1.38</v>
      </c>
      <c r="X60" s="2">
        <v>1.38</v>
      </c>
      <c r="Y60" s="2">
        <v>1.44</v>
      </c>
      <c r="Z60" s="2">
        <v>1.43</v>
      </c>
      <c r="AA60" s="2">
        <v>1.41</v>
      </c>
      <c r="AB60" s="2">
        <v>1.33</v>
      </c>
      <c r="AC60" s="2">
        <v>1.29</v>
      </c>
      <c r="AD60" s="2">
        <v>1.37</v>
      </c>
      <c r="AE60" s="2">
        <v>1.43</v>
      </c>
      <c r="AF60" s="2">
        <v>1.43</v>
      </c>
      <c r="AG60" s="2">
        <v>1.46</v>
      </c>
      <c r="AH60" s="2">
        <v>1.42</v>
      </c>
      <c r="AI60" s="2">
        <v>1.45</v>
      </c>
      <c r="AJ60" s="2">
        <v>1.33</v>
      </c>
      <c r="AK60" s="2">
        <v>1.29</v>
      </c>
      <c r="AL60" s="2">
        <v>1.28</v>
      </c>
      <c r="AM60" s="2">
        <v>1.24</v>
      </c>
      <c r="AN60" s="2">
        <v>1.25</v>
      </c>
      <c r="AO60" s="2">
        <v>1.3</v>
      </c>
      <c r="AP60" s="2">
        <v>1.35</v>
      </c>
      <c r="AQ60" s="2">
        <v>1.36</v>
      </c>
      <c r="AR60" s="2">
        <v>1.36</v>
      </c>
      <c r="AS60" s="2">
        <v>1.38</v>
      </c>
      <c r="AT60" s="2">
        <v>1.35</v>
      </c>
      <c r="AU60" s="2">
        <v>1.34</v>
      </c>
      <c r="AV60" s="2">
        <v>1.34</v>
      </c>
      <c r="AW60" s="2">
        <v>1.36</v>
      </c>
      <c r="AX60" s="2">
        <v>1.34</v>
      </c>
      <c r="AY60" s="2">
        <v>1.33</v>
      </c>
      <c r="AZ60" s="2">
        <v>1.37</v>
      </c>
      <c r="BA60" s="2">
        <v>1.38</v>
      </c>
      <c r="BB60" s="2">
        <v>1.36</v>
      </c>
      <c r="BC60" s="2">
        <v>1.39</v>
      </c>
      <c r="BD60" s="2">
        <v>1.39</v>
      </c>
      <c r="BE60" s="2">
        <v>1.41</v>
      </c>
      <c r="BF60" s="2">
        <v>1.42</v>
      </c>
      <c r="BG60" s="2">
        <v>1.47</v>
      </c>
      <c r="BH60" s="2">
        <v>1.5</v>
      </c>
      <c r="BI60" s="2">
        <v>1.6</v>
      </c>
      <c r="BJ60" s="2">
        <v>1.57</v>
      </c>
      <c r="BK60" s="2">
        <v>1.57</v>
      </c>
      <c r="BL60" s="2">
        <v>1.54</v>
      </c>
    </row>
    <row r="61" spans="1:64" hidden="1">
      <c r="A61" s="2" t="s">
        <v>1112</v>
      </c>
      <c r="B61" s="2" t="s">
        <v>1469</v>
      </c>
      <c r="C61" s="2" t="s">
        <v>1786</v>
      </c>
      <c r="D61" s="2" t="s">
        <v>1787</v>
      </c>
      <c r="E61" s="2">
        <v>6.4610000000000003</v>
      </c>
      <c r="F61" s="2">
        <v>6.4930000000000003</v>
      </c>
      <c r="G61" s="2">
        <v>6.5270000000000001</v>
      </c>
      <c r="H61" s="2">
        <v>6.5609999999999999</v>
      </c>
      <c r="I61" s="2">
        <v>6.5949999999999998</v>
      </c>
      <c r="J61" s="2">
        <v>6.6289999999999996</v>
      </c>
      <c r="K61" s="2">
        <v>6.665</v>
      </c>
      <c r="L61" s="2">
        <v>6.702</v>
      </c>
      <c r="M61" s="2">
        <v>6.7389999999999999</v>
      </c>
      <c r="N61" s="2">
        <v>6.774</v>
      </c>
      <c r="O61" s="2">
        <v>6.8040000000000003</v>
      </c>
      <c r="P61" s="2">
        <v>6.8230000000000004</v>
      </c>
      <c r="Q61" s="2">
        <v>6.83</v>
      </c>
      <c r="R61" s="2">
        <v>6.8230000000000004</v>
      </c>
      <c r="S61" s="2">
        <v>6.8029999999999999</v>
      </c>
      <c r="T61" s="2">
        <v>6.77</v>
      </c>
      <c r="U61" s="2">
        <v>6.7290000000000001</v>
      </c>
      <c r="V61" s="2">
        <v>6.6849999999999996</v>
      </c>
      <c r="W61" s="2">
        <v>6.6390000000000002</v>
      </c>
      <c r="X61" s="2">
        <v>6.5960000000000001</v>
      </c>
      <c r="Y61" s="2">
        <v>6.5540000000000003</v>
      </c>
      <c r="Z61" s="2">
        <v>6.5129999999999999</v>
      </c>
      <c r="AA61" s="2">
        <v>6.4710000000000001</v>
      </c>
      <c r="AB61" s="2">
        <v>6.4260000000000002</v>
      </c>
      <c r="AC61" s="2">
        <v>6.3780000000000001</v>
      </c>
      <c r="AD61" s="2">
        <v>6.3280000000000003</v>
      </c>
      <c r="AE61" s="2">
        <v>6.28</v>
      </c>
      <c r="AF61" s="2">
        <v>6.234</v>
      </c>
      <c r="AG61" s="2">
        <v>6.1879999999999997</v>
      </c>
      <c r="AH61" s="2">
        <v>6.1369999999999996</v>
      </c>
      <c r="AI61" s="2">
        <v>6.0730000000000004</v>
      </c>
      <c r="AJ61" s="2">
        <v>5.9859999999999998</v>
      </c>
      <c r="AK61" s="2">
        <v>5.8689999999999998</v>
      </c>
      <c r="AL61" s="2">
        <v>5.7210000000000001</v>
      </c>
      <c r="AM61" s="2">
        <v>5.5460000000000003</v>
      </c>
      <c r="AN61" s="2">
        <v>5.3520000000000003</v>
      </c>
      <c r="AO61" s="2">
        <v>5.1520000000000001</v>
      </c>
      <c r="AP61" s="2">
        <v>4.9580000000000002</v>
      </c>
      <c r="AQ61" s="2">
        <v>4.78</v>
      </c>
      <c r="AR61" s="2">
        <v>4.6219999999999999</v>
      </c>
      <c r="AS61" s="2">
        <v>4.484</v>
      </c>
      <c r="AT61" s="2">
        <v>4.359</v>
      </c>
      <c r="AU61" s="2">
        <v>4.24</v>
      </c>
      <c r="AV61" s="2">
        <v>4.1180000000000003</v>
      </c>
      <c r="AW61" s="2">
        <v>3.9940000000000002</v>
      </c>
      <c r="AX61" s="2">
        <v>3.867</v>
      </c>
      <c r="AY61" s="2">
        <v>3.7389999999999999</v>
      </c>
      <c r="AZ61" s="2">
        <v>3.617</v>
      </c>
      <c r="BA61" s="2">
        <v>3.5019999999999998</v>
      </c>
      <c r="BB61" s="2">
        <v>3.3969999999999998</v>
      </c>
      <c r="BC61" s="2">
        <v>3.3</v>
      </c>
      <c r="BD61" s="2">
        <v>3.2130000000000001</v>
      </c>
      <c r="BE61" s="2">
        <v>3.1309999999999998</v>
      </c>
      <c r="BF61" s="2">
        <v>3.0539999999999998</v>
      </c>
      <c r="BG61" s="2">
        <v>2.9809999999999999</v>
      </c>
      <c r="BH61" s="2">
        <v>2.9119999999999999</v>
      </c>
      <c r="BI61" s="2">
        <v>2.8460000000000001</v>
      </c>
      <c r="BJ61" s="2">
        <v>2.7850000000000001</v>
      </c>
      <c r="BK61" s="2">
        <v>2.7280000000000002</v>
      </c>
      <c r="BL61" s="2">
        <v>2.6760000000000002</v>
      </c>
    </row>
    <row r="62" spans="1:64" hidden="1">
      <c r="A62" s="2" t="s">
        <v>1470</v>
      </c>
      <c r="B62" s="2" t="s">
        <v>1471</v>
      </c>
      <c r="C62" s="2" t="s">
        <v>1786</v>
      </c>
      <c r="D62" s="2" t="s">
        <v>1787</v>
      </c>
      <c r="Q62" s="2">
        <v>5.5</v>
      </c>
      <c r="AA62" s="2">
        <v>3.52</v>
      </c>
      <c r="AF62" s="2">
        <v>3</v>
      </c>
      <c r="AK62" s="2">
        <v>2.5</v>
      </c>
      <c r="AP62" s="2">
        <v>1.9</v>
      </c>
      <c r="AU62" s="2">
        <v>1.9</v>
      </c>
      <c r="AV62" s="2">
        <v>1.9</v>
      </c>
    </row>
    <row r="63" spans="1:64" hidden="1">
      <c r="A63" s="2" t="s">
        <v>1290</v>
      </c>
      <c r="B63" s="2" t="s">
        <v>1472</v>
      </c>
      <c r="C63" s="2" t="s">
        <v>1786</v>
      </c>
      <c r="D63" s="2" t="s">
        <v>1787</v>
      </c>
      <c r="E63" s="2">
        <v>2.57</v>
      </c>
      <c r="F63" s="2">
        <v>2.5499999999999998</v>
      </c>
      <c r="G63" s="2">
        <v>2.5499999999999998</v>
      </c>
      <c r="H63" s="2">
        <v>2.67</v>
      </c>
      <c r="I63" s="2">
        <v>2.6</v>
      </c>
      <c r="J63" s="2">
        <v>2.61</v>
      </c>
      <c r="K63" s="2">
        <v>2.62</v>
      </c>
      <c r="L63" s="2">
        <v>2.35</v>
      </c>
      <c r="M63" s="2">
        <v>2.12</v>
      </c>
      <c r="N63" s="2">
        <v>2</v>
      </c>
      <c r="O63" s="2">
        <v>1.95</v>
      </c>
      <c r="P63" s="2">
        <v>2.04</v>
      </c>
      <c r="Q63" s="2">
        <v>2.0299999999999998</v>
      </c>
      <c r="R63" s="2">
        <v>1.92</v>
      </c>
      <c r="S63" s="2">
        <v>1.9</v>
      </c>
      <c r="T63" s="2">
        <v>1.92</v>
      </c>
      <c r="U63" s="2">
        <v>1.75</v>
      </c>
      <c r="V63" s="2">
        <v>1.66</v>
      </c>
      <c r="W63" s="2">
        <v>1.67</v>
      </c>
      <c r="X63" s="2">
        <v>1.6</v>
      </c>
      <c r="Y63" s="2">
        <v>1.55</v>
      </c>
      <c r="Z63" s="2">
        <v>1.44</v>
      </c>
      <c r="AA63" s="2">
        <v>1.43</v>
      </c>
      <c r="AB63" s="2">
        <v>1.38</v>
      </c>
      <c r="AC63" s="2">
        <v>1.4</v>
      </c>
      <c r="AD63" s="2">
        <v>1.45</v>
      </c>
      <c r="AE63" s="2">
        <v>1.48</v>
      </c>
      <c r="AF63" s="2">
        <v>1.5</v>
      </c>
      <c r="AG63" s="2">
        <v>1.56</v>
      </c>
      <c r="AH63" s="2">
        <v>1.62</v>
      </c>
      <c r="AI63" s="2">
        <v>1.67</v>
      </c>
      <c r="AJ63" s="2">
        <v>1.68</v>
      </c>
      <c r="AK63" s="2">
        <v>1.76</v>
      </c>
      <c r="AL63" s="2">
        <v>1.75</v>
      </c>
      <c r="AM63" s="2">
        <v>1.81</v>
      </c>
      <c r="AN63" s="2">
        <v>1.8</v>
      </c>
      <c r="AO63" s="2">
        <v>1.75</v>
      </c>
      <c r="AP63" s="2">
        <v>1.75</v>
      </c>
      <c r="AQ63" s="2">
        <v>1.72</v>
      </c>
      <c r="AR63" s="2">
        <v>1.73</v>
      </c>
      <c r="AS63" s="2">
        <v>1.77</v>
      </c>
      <c r="AT63" s="2">
        <v>1.74</v>
      </c>
      <c r="AU63" s="2">
        <v>1.72</v>
      </c>
      <c r="AV63" s="2">
        <v>1.76</v>
      </c>
      <c r="AW63" s="2">
        <v>1.78</v>
      </c>
      <c r="AX63" s="2">
        <v>1.8</v>
      </c>
      <c r="AY63" s="2">
        <v>1.85</v>
      </c>
      <c r="AZ63" s="2">
        <v>1.84</v>
      </c>
      <c r="BA63" s="2">
        <v>1.89</v>
      </c>
      <c r="BB63" s="2">
        <v>1.84</v>
      </c>
      <c r="BC63" s="2">
        <v>1.87</v>
      </c>
      <c r="BD63" s="2">
        <v>1.75</v>
      </c>
      <c r="BE63" s="2">
        <v>1.73</v>
      </c>
      <c r="BF63" s="2">
        <v>1.67</v>
      </c>
      <c r="BG63" s="2">
        <v>1.69</v>
      </c>
      <c r="BH63" s="2">
        <v>1.71</v>
      </c>
      <c r="BI63" s="2">
        <v>1.79</v>
      </c>
      <c r="BJ63" s="2">
        <v>1.75</v>
      </c>
      <c r="BK63" s="2">
        <v>1.73</v>
      </c>
      <c r="BL63" s="2">
        <v>1.7</v>
      </c>
    </row>
    <row r="64" spans="1:64" hidden="1">
      <c r="A64" s="2" t="s">
        <v>1222</v>
      </c>
      <c r="B64" s="2" t="s">
        <v>1473</v>
      </c>
      <c r="C64" s="2" t="s">
        <v>1786</v>
      </c>
      <c r="D64" s="2" t="s">
        <v>1787</v>
      </c>
      <c r="E64" s="2">
        <v>7.5549999999999997</v>
      </c>
      <c r="F64" s="2">
        <v>7.4870000000000001</v>
      </c>
      <c r="G64" s="2">
        <v>7.4039999999999999</v>
      </c>
      <c r="H64" s="2">
        <v>7.3029999999999999</v>
      </c>
      <c r="I64" s="2">
        <v>7.1859999999999999</v>
      </c>
      <c r="J64" s="2">
        <v>7.0529999999999999</v>
      </c>
      <c r="K64" s="2">
        <v>6.9029999999999996</v>
      </c>
      <c r="L64" s="2">
        <v>6.7380000000000004</v>
      </c>
      <c r="M64" s="2">
        <v>6.5609999999999999</v>
      </c>
      <c r="N64" s="2">
        <v>6.375</v>
      </c>
      <c r="O64" s="2">
        <v>6.1820000000000004</v>
      </c>
      <c r="P64" s="2">
        <v>5.984</v>
      </c>
      <c r="Q64" s="2">
        <v>5.7839999999999998</v>
      </c>
      <c r="R64" s="2">
        <v>5.5839999999999996</v>
      </c>
      <c r="S64" s="2">
        <v>5.3879999999999999</v>
      </c>
      <c r="T64" s="2">
        <v>5.1980000000000004</v>
      </c>
      <c r="U64" s="2">
        <v>5.0170000000000003</v>
      </c>
      <c r="V64" s="2">
        <v>4.8440000000000003</v>
      </c>
      <c r="W64" s="2">
        <v>4.68</v>
      </c>
      <c r="X64" s="2">
        <v>4.5259999999999998</v>
      </c>
      <c r="Y64" s="2">
        <v>4.3810000000000002</v>
      </c>
      <c r="Z64" s="2">
        <v>4.2469999999999999</v>
      </c>
      <c r="AA64" s="2">
        <v>4.1219999999999999</v>
      </c>
      <c r="AB64" s="2">
        <v>4.0049999999999999</v>
      </c>
      <c r="AC64" s="2">
        <v>3.8959999999999999</v>
      </c>
      <c r="AD64" s="2">
        <v>3.7949999999999999</v>
      </c>
      <c r="AE64" s="2">
        <v>3.7029999999999998</v>
      </c>
      <c r="AF64" s="2">
        <v>3.62</v>
      </c>
      <c r="AG64" s="2">
        <v>3.544</v>
      </c>
      <c r="AH64" s="2">
        <v>3.4750000000000001</v>
      </c>
      <c r="AI64" s="2">
        <v>3.411</v>
      </c>
      <c r="AJ64" s="2">
        <v>3.3490000000000002</v>
      </c>
      <c r="AK64" s="2">
        <v>3.2869999999999999</v>
      </c>
      <c r="AL64" s="2">
        <v>3.226</v>
      </c>
      <c r="AM64" s="2">
        <v>3.1629999999999998</v>
      </c>
      <c r="AN64" s="2">
        <v>3.101</v>
      </c>
      <c r="AO64" s="2">
        <v>3.04</v>
      </c>
      <c r="AP64" s="2">
        <v>2.9830000000000001</v>
      </c>
      <c r="AQ64" s="2">
        <v>2.93</v>
      </c>
      <c r="AR64" s="2">
        <v>2.8820000000000001</v>
      </c>
      <c r="AS64" s="2">
        <v>2.839</v>
      </c>
      <c r="AT64" s="2">
        <v>2.7989999999999999</v>
      </c>
      <c r="AU64" s="2">
        <v>2.762</v>
      </c>
      <c r="AV64" s="2">
        <v>2.7250000000000001</v>
      </c>
      <c r="AW64" s="2">
        <v>2.6890000000000001</v>
      </c>
      <c r="AX64" s="2">
        <v>2.653</v>
      </c>
      <c r="AY64" s="2">
        <v>2.6190000000000002</v>
      </c>
      <c r="AZ64" s="2">
        <v>2.5859999999999999</v>
      </c>
      <c r="BA64" s="2">
        <v>2.556</v>
      </c>
      <c r="BB64" s="2">
        <v>2.528</v>
      </c>
      <c r="BC64" s="2">
        <v>2.5030000000000001</v>
      </c>
      <c r="BD64" s="2">
        <v>2.4809999999999999</v>
      </c>
      <c r="BE64" s="2">
        <v>2.46</v>
      </c>
      <c r="BF64" s="2">
        <v>2.4409999999999998</v>
      </c>
      <c r="BG64" s="2">
        <v>2.423</v>
      </c>
      <c r="BH64" s="2">
        <v>2.4049999999999998</v>
      </c>
      <c r="BI64" s="2">
        <v>2.387</v>
      </c>
      <c r="BJ64" s="2">
        <v>2.367</v>
      </c>
      <c r="BK64" s="2">
        <v>2.3460000000000001</v>
      </c>
      <c r="BL64" s="2">
        <v>2.323</v>
      </c>
    </row>
    <row r="65" spans="1:64" hidden="1">
      <c r="A65" s="2" t="s">
        <v>1149</v>
      </c>
      <c r="B65" s="2" t="s">
        <v>1474</v>
      </c>
      <c r="C65" s="2" t="s">
        <v>1786</v>
      </c>
      <c r="D65" s="2" t="s">
        <v>1787</v>
      </c>
      <c r="E65" s="2">
        <v>7.524</v>
      </c>
      <c r="F65" s="2">
        <v>7.5730000000000004</v>
      </c>
      <c r="G65" s="2">
        <v>7.6139999999999999</v>
      </c>
      <c r="H65" s="2">
        <v>7.6459999999999999</v>
      </c>
      <c r="I65" s="2">
        <v>7.665</v>
      </c>
      <c r="J65" s="2">
        <v>7.6749999999999998</v>
      </c>
      <c r="K65" s="2">
        <v>7.6760000000000002</v>
      </c>
      <c r="L65" s="2">
        <v>7.6719999999999997</v>
      </c>
      <c r="M65" s="2">
        <v>7.6660000000000004</v>
      </c>
      <c r="N65" s="2">
        <v>7.6559999999999997</v>
      </c>
      <c r="O65" s="2">
        <v>7.6429999999999998</v>
      </c>
      <c r="P65" s="2">
        <v>7.6239999999999997</v>
      </c>
      <c r="Q65" s="2">
        <v>7.5970000000000004</v>
      </c>
      <c r="R65" s="2">
        <v>7.5579999999999998</v>
      </c>
      <c r="S65" s="2">
        <v>7.5049999999999999</v>
      </c>
      <c r="T65" s="2">
        <v>7.4340000000000002</v>
      </c>
      <c r="U65" s="2">
        <v>7.3440000000000003</v>
      </c>
      <c r="V65" s="2">
        <v>7.234</v>
      </c>
      <c r="W65" s="2">
        <v>7.1050000000000004</v>
      </c>
      <c r="X65" s="2">
        <v>6.9569999999999999</v>
      </c>
      <c r="Y65" s="2">
        <v>6.7939999999999996</v>
      </c>
      <c r="Z65" s="2">
        <v>6.617</v>
      </c>
      <c r="AA65" s="2">
        <v>6.43</v>
      </c>
      <c r="AB65" s="2">
        <v>6.2370000000000001</v>
      </c>
      <c r="AC65" s="2">
        <v>6.0380000000000003</v>
      </c>
      <c r="AD65" s="2">
        <v>5.835</v>
      </c>
      <c r="AE65" s="2">
        <v>5.6269999999999998</v>
      </c>
      <c r="AF65" s="2">
        <v>5.4119999999999999</v>
      </c>
      <c r="AG65" s="2">
        <v>5.1909999999999998</v>
      </c>
      <c r="AH65" s="2">
        <v>4.9619999999999997</v>
      </c>
      <c r="AI65" s="2">
        <v>4.726</v>
      </c>
      <c r="AJ65" s="2">
        <v>4.4790000000000001</v>
      </c>
      <c r="AK65" s="2">
        <v>4.2229999999999999</v>
      </c>
      <c r="AL65" s="2">
        <v>3.9620000000000002</v>
      </c>
      <c r="AM65" s="2">
        <v>3.702</v>
      </c>
      <c r="AN65" s="2">
        <v>3.448</v>
      </c>
      <c r="AO65" s="2">
        <v>3.2080000000000002</v>
      </c>
      <c r="AP65" s="2">
        <v>2.988</v>
      </c>
      <c r="AQ65" s="2">
        <v>2.7959999999999998</v>
      </c>
      <c r="AR65" s="2">
        <v>2.6349999999999998</v>
      </c>
      <c r="AS65" s="2">
        <v>2.5139999999999998</v>
      </c>
      <c r="AT65" s="2">
        <v>2.4380000000000002</v>
      </c>
      <c r="AU65" s="2">
        <v>2.403</v>
      </c>
      <c r="AV65" s="2">
        <v>2.4049999999999998</v>
      </c>
      <c r="AW65" s="2">
        <v>2.4380000000000002</v>
      </c>
      <c r="AX65" s="2">
        <v>2.496</v>
      </c>
      <c r="AY65" s="2">
        <v>2.569</v>
      </c>
      <c r="AZ65" s="2">
        <v>2.649</v>
      </c>
      <c r="BA65" s="2">
        <v>2.7280000000000002</v>
      </c>
      <c r="BB65" s="2">
        <v>2.7989999999999999</v>
      </c>
      <c r="BC65" s="2">
        <v>2.86</v>
      </c>
      <c r="BD65" s="2">
        <v>2.9089999999999998</v>
      </c>
      <c r="BE65" s="2">
        <v>2.952</v>
      </c>
      <c r="BF65" s="2">
        <v>2.99</v>
      </c>
      <c r="BG65" s="2">
        <v>3.0219999999999998</v>
      </c>
      <c r="BH65" s="2">
        <v>3.0430000000000001</v>
      </c>
      <c r="BI65" s="2">
        <v>3.052</v>
      </c>
      <c r="BJ65" s="2">
        <v>3.0449999999999999</v>
      </c>
      <c r="BK65" s="2">
        <v>3.0230000000000001</v>
      </c>
      <c r="BL65" s="2">
        <v>2.988</v>
      </c>
    </row>
    <row r="66" spans="1:64" hidden="1">
      <c r="A66" s="2" t="s">
        <v>1475</v>
      </c>
      <c r="B66" s="2" t="s">
        <v>1476</v>
      </c>
      <c r="C66" s="2" t="s">
        <v>1786</v>
      </c>
      <c r="D66" s="2" t="s">
        <v>1787</v>
      </c>
      <c r="E66" s="2">
        <v>5.826285045921975</v>
      </c>
      <c r="F66" s="2">
        <v>5.9323990818665822</v>
      </c>
      <c r="G66" s="2">
        <v>6.0414988526748985</v>
      </c>
      <c r="H66" s="2">
        <v>6.1403243520073332</v>
      </c>
      <c r="I66" s="2">
        <v>6.2176186334346504</v>
      </c>
      <c r="J66" s="2">
        <v>6.2601320638110316</v>
      </c>
      <c r="K66" s="2">
        <v>6.2534378228764655</v>
      </c>
      <c r="L66" s="2">
        <v>6.1970358873437199</v>
      </c>
      <c r="M66" s="2">
        <v>6.0912006634554956</v>
      </c>
      <c r="N66" s="2">
        <v>5.9331731642092835</v>
      </c>
      <c r="O66" s="2">
        <v>5.7242027834760014</v>
      </c>
      <c r="P66" s="2">
        <v>5.4661326837611321</v>
      </c>
      <c r="Q66" s="2">
        <v>5.1703849299681925</v>
      </c>
      <c r="R66" s="2">
        <v>4.8542127250740581</v>
      </c>
      <c r="S66" s="2">
        <v>4.5308756444983622</v>
      </c>
      <c r="T66" s="2">
        <v>4.2164760957883054</v>
      </c>
      <c r="U66" s="2">
        <v>3.925011619664462</v>
      </c>
      <c r="V66" s="2">
        <v>3.6649880991280104</v>
      </c>
      <c r="W66" s="2">
        <v>3.442190527540161</v>
      </c>
      <c r="X66" s="2">
        <v>3.2626087207556123</v>
      </c>
      <c r="Y66" s="2">
        <v>3.1317429324179407</v>
      </c>
      <c r="Z66" s="2">
        <v>3.0484490959541253</v>
      </c>
      <c r="AA66" s="2">
        <v>3.0045574988177282</v>
      </c>
      <c r="AB66" s="2">
        <v>2.9866500102241127</v>
      </c>
      <c r="AC66" s="2">
        <v>2.9848351679229088</v>
      </c>
      <c r="AD66" s="2">
        <v>2.9813649202545975</v>
      </c>
      <c r="AE66" s="2">
        <v>2.9593659436296944</v>
      </c>
      <c r="AF66" s="2">
        <v>2.9108341044904686</v>
      </c>
      <c r="AG66" s="2">
        <v>2.8320347039866474</v>
      </c>
      <c r="AH66" s="2">
        <v>2.7216003119821837</v>
      </c>
      <c r="AI66" s="2">
        <v>2.5872202489890923</v>
      </c>
      <c r="AJ66" s="2">
        <v>2.4424491778318402</v>
      </c>
      <c r="AK66" s="2">
        <v>2.3023656411506388</v>
      </c>
      <c r="AL66" s="2">
        <v>2.1799561627118513</v>
      </c>
      <c r="AM66" s="2">
        <v>2.0815632581230266</v>
      </c>
      <c r="AN66" s="2">
        <v>2.0108497680085433</v>
      </c>
      <c r="AO66" s="2">
        <v>1.9638181830153196</v>
      </c>
      <c r="AP66" s="2">
        <v>1.9355930631825009</v>
      </c>
      <c r="AQ66" s="2">
        <v>1.9169952385301829</v>
      </c>
      <c r="AR66" s="2">
        <v>1.9049306194170861</v>
      </c>
      <c r="AS66" s="2">
        <v>1.8964436980888619</v>
      </c>
      <c r="AT66" s="2">
        <v>1.8900018311711853</v>
      </c>
      <c r="AU66" s="2">
        <v>1.8854348607796243</v>
      </c>
      <c r="AV66" s="2">
        <v>1.8816377563652427</v>
      </c>
      <c r="AW66" s="2">
        <v>1.8785440780392046</v>
      </c>
      <c r="AX66" s="2">
        <v>1.8759950770481513</v>
      </c>
      <c r="AY66" s="2">
        <v>1.8735179106172173</v>
      </c>
      <c r="AZ66" s="2">
        <v>1.8710547261863932</v>
      </c>
      <c r="BA66" s="2">
        <v>1.86989284790812</v>
      </c>
      <c r="BB66" s="2">
        <v>1.8690928011808614</v>
      </c>
      <c r="BC66" s="2">
        <v>1.8690199038015263</v>
      </c>
      <c r="BD66" s="2">
        <v>1.869387132535576</v>
      </c>
      <c r="BE66" s="2">
        <v>1.8706984167409031</v>
      </c>
      <c r="BF66" s="2">
        <v>1.8721749738348226</v>
      </c>
      <c r="BG66" s="2">
        <v>1.8736661272589497</v>
      </c>
      <c r="BH66" s="2">
        <v>1.8749932384990535</v>
      </c>
      <c r="BI66" s="2">
        <v>1.87630052232416</v>
      </c>
      <c r="BJ66" s="2">
        <v>1.876525375077629</v>
      </c>
      <c r="BK66" s="2">
        <v>1.8765454100449868</v>
      </c>
      <c r="BL66" s="2">
        <v>1.8761801472560322</v>
      </c>
    </row>
    <row r="67" spans="1:64" hidden="1">
      <c r="A67" s="2" t="s">
        <v>1477</v>
      </c>
      <c r="B67" s="2" t="s">
        <v>1478</v>
      </c>
      <c r="C67" s="2" t="s">
        <v>1786</v>
      </c>
      <c r="D67" s="2" t="s">
        <v>1787</v>
      </c>
      <c r="E67" s="2">
        <v>6.1441618269748934</v>
      </c>
      <c r="F67" s="2">
        <v>6.1424757139286266</v>
      </c>
      <c r="G67" s="2">
        <v>6.1374045635817147</v>
      </c>
      <c r="H67" s="2">
        <v>6.1279705008169119</v>
      </c>
      <c r="I67" s="2">
        <v>6.113312033023405</v>
      </c>
      <c r="J67" s="2">
        <v>6.0929390129798744</v>
      </c>
      <c r="K67" s="2">
        <v>6.0667907078762582</v>
      </c>
      <c r="L67" s="2">
        <v>6.0345517846006711</v>
      </c>
      <c r="M67" s="2">
        <v>5.9965695566140234</v>
      </c>
      <c r="N67" s="2">
        <v>5.9528603590044895</v>
      </c>
      <c r="O67" s="2">
        <v>5.9022343156824535</v>
      </c>
      <c r="P67" s="2">
        <v>5.8440097330842198</v>
      </c>
      <c r="Q67" s="2">
        <v>5.778739196246728</v>
      </c>
      <c r="R67" s="2">
        <v>5.7069792346842094</v>
      </c>
      <c r="S67" s="2">
        <v>5.6304169639026558</v>
      </c>
      <c r="T67" s="2">
        <v>5.5510277993505843</v>
      </c>
      <c r="U67" s="2">
        <v>5.4712820632957024</v>
      </c>
      <c r="V67" s="2">
        <v>5.3927648910135959</v>
      </c>
      <c r="W67" s="2">
        <v>5.3163010707963654</v>
      </c>
      <c r="X67" s="2">
        <v>5.2416499896326041</v>
      </c>
      <c r="Y67" s="2">
        <v>5.1681301796731054</v>
      </c>
      <c r="Z67" s="2">
        <v>5.0933377944701217</v>
      </c>
      <c r="AA67" s="2">
        <v>5.0153797299211877</v>
      </c>
      <c r="AB67" s="2">
        <v>4.9327474887010903</v>
      </c>
      <c r="AC67" s="2">
        <v>4.8446597631051587</v>
      </c>
      <c r="AD67" s="2">
        <v>4.7505545042833974</v>
      </c>
      <c r="AE67" s="2">
        <v>4.6500885579172619</v>
      </c>
      <c r="AF67" s="2">
        <v>4.5464975610848049</v>
      </c>
      <c r="AG67" s="2">
        <v>4.4385346317649228</v>
      </c>
      <c r="AH67" s="2">
        <v>4.3301258489415746</v>
      </c>
      <c r="AI67" s="2">
        <v>4.2251437701264107</v>
      </c>
      <c r="AJ67" s="2">
        <v>4.120648733616564</v>
      </c>
      <c r="AK67" s="2">
        <v>4.0162439466066155</v>
      </c>
      <c r="AL67" s="2">
        <v>3.9163138841787757</v>
      </c>
      <c r="AM67" s="2">
        <v>3.8198404032043394</v>
      </c>
      <c r="AN67" s="2">
        <v>3.7317063564277086</v>
      </c>
      <c r="AO67" s="2">
        <v>3.6453241540421528</v>
      </c>
      <c r="AP67" s="2">
        <v>3.5638955949151816</v>
      </c>
      <c r="AQ67" s="2">
        <v>3.4856172430315353</v>
      </c>
      <c r="AR67" s="2">
        <v>3.4130061113633263</v>
      </c>
      <c r="AS67" s="2">
        <v>3.3427817701542537</v>
      </c>
      <c r="AT67" s="2">
        <v>3.2760375815934317</v>
      </c>
      <c r="AU67" s="2">
        <v>3.2135093016915306</v>
      </c>
      <c r="AV67" s="2">
        <v>3.1516572413492718</v>
      </c>
      <c r="AW67" s="2">
        <v>3.0942150368189707</v>
      </c>
      <c r="AX67" s="2">
        <v>3.0367474470572291</v>
      </c>
      <c r="AY67" s="2">
        <v>2.9815801793489034</v>
      </c>
      <c r="AZ67" s="2">
        <v>2.9293545333196431</v>
      </c>
      <c r="BA67" s="2">
        <v>2.8771081761046746</v>
      </c>
      <c r="BB67" s="2">
        <v>2.823812668837447</v>
      </c>
      <c r="BC67" s="2">
        <v>2.7720570258454291</v>
      </c>
      <c r="BD67" s="2">
        <v>2.7235129283671031</v>
      </c>
      <c r="BE67" s="2">
        <v>2.679459005249559</v>
      </c>
      <c r="BF67" s="2">
        <v>2.6408019635223754</v>
      </c>
      <c r="BG67" s="2">
        <v>2.6052713381512707</v>
      </c>
      <c r="BH67" s="2">
        <v>2.5724980401117596</v>
      </c>
      <c r="BI67" s="2">
        <v>2.541521109522165</v>
      </c>
      <c r="BJ67" s="2">
        <v>2.5129169906288875</v>
      </c>
      <c r="BK67" s="2">
        <v>2.4877354175739241</v>
      </c>
      <c r="BL67" s="2">
        <v>2.4629583751493285</v>
      </c>
    </row>
    <row r="68" spans="1:64" hidden="1">
      <c r="A68" s="2" t="s">
        <v>1479</v>
      </c>
      <c r="B68" s="2" t="s">
        <v>1480</v>
      </c>
      <c r="C68" s="2" t="s">
        <v>1786</v>
      </c>
      <c r="D68" s="2" t="s">
        <v>1787</v>
      </c>
      <c r="E68" s="2">
        <v>5.3936370120384405</v>
      </c>
      <c r="F68" s="2">
        <v>5.4746589734199116</v>
      </c>
      <c r="G68" s="2">
        <v>5.5489139064020083</v>
      </c>
      <c r="H68" s="2">
        <v>5.6233230813787731</v>
      </c>
      <c r="I68" s="2">
        <v>5.6814017150055731</v>
      </c>
      <c r="J68" s="2">
        <v>5.7197401155069807</v>
      </c>
      <c r="K68" s="2">
        <v>5.6498719209010373</v>
      </c>
      <c r="L68" s="2">
        <v>5.6431031369740561</v>
      </c>
      <c r="M68" s="2">
        <v>5.5691631099085663</v>
      </c>
      <c r="N68" s="2">
        <v>5.4363603920870123</v>
      </c>
      <c r="O68" s="2">
        <v>5.2666835280581363</v>
      </c>
      <c r="P68" s="2">
        <v>5.0522999793650101</v>
      </c>
      <c r="Q68" s="2">
        <v>4.7876485899483692</v>
      </c>
      <c r="R68" s="2">
        <v>4.5174312783463861</v>
      </c>
      <c r="S68" s="2">
        <v>4.2262503990266129</v>
      </c>
      <c r="T68" s="2">
        <v>3.933732661920986</v>
      </c>
      <c r="U68" s="2">
        <v>3.6745842015032721</v>
      </c>
      <c r="V68" s="2">
        <v>3.4453550967030897</v>
      </c>
      <c r="W68" s="2">
        <v>3.2465369514115925</v>
      </c>
      <c r="X68" s="2">
        <v>3.0992944940904854</v>
      </c>
      <c r="Y68" s="2">
        <v>2.9837404162413144</v>
      </c>
      <c r="Z68" s="2">
        <v>2.9064629038682543</v>
      </c>
      <c r="AA68" s="2">
        <v>2.8669373241977953</v>
      </c>
      <c r="AB68" s="2">
        <v>2.8453943614970725</v>
      </c>
      <c r="AC68" s="2">
        <v>2.8362650017521611</v>
      </c>
      <c r="AD68" s="2">
        <v>2.8284826674229127</v>
      </c>
      <c r="AE68" s="2">
        <v>2.8030535087359358</v>
      </c>
      <c r="AF68" s="2">
        <v>2.7592480592847051</v>
      </c>
      <c r="AG68" s="2">
        <v>2.6925888271909053</v>
      </c>
      <c r="AH68" s="2">
        <v>2.5883408777462109</v>
      </c>
      <c r="AI68" s="2">
        <v>2.4719300746922968</v>
      </c>
      <c r="AJ68" s="2">
        <v>2.3461954857269101</v>
      </c>
      <c r="AK68" s="2">
        <v>2.2235547037286243</v>
      </c>
      <c r="AL68" s="2">
        <v>2.1108497518738121</v>
      </c>
      <c r="AM68" s="2">
        <v>2.026785340058193</v>
      </c>
      <c r="AN68" s="2">
        <v>1.9592523695409736</v>
      </c>
      <c r="AO68" s="2">
        <v>1.9161418896160873</v>
      </c>
      <c r="AP68" s="2">
        <v>1.8883449586330983</v>
      </c>
      <c r="AQ68" s="2">
        <v>1.8659351569650591</v>
      </c>
      <c r="AR68" s="2">
        <v>1.8535869104359068</v>
      </c>
      <c r="AS68" s="2">
        <v>1.8509090740935825</v>
      </c>
      <c r="AT68" s="2">
        <v>1.8359310466392496</v>
      </c>
      <c r="AU68" s="2">
        <v>1.8282200432448124</v>
      </c>
      <c r="AV68" s="2">
        <v>1.8230215926848521</v>
      </c>
      <c r="AW68" s="2">
        <v>1.8201827907001953</v>
      </c>
      <c r="AX68" s="2">
        <v>1.8151728077372404</v>
      </c>
      <c r="AY68" s="2">
        <v>1.8185556094842681</v>
      </c>
      <c r="AZ68" s="2">
        <v>1.8213346463151963</v>
      </c>
      <c r="BA68" s="2">
        <v>1.8203101174883392</v>
      </c>
      <c r="BB68" s="2">
        <v>1.8184010605925727</v>
      </c>
      <c r="BC68" s="2">
        <v>1.8196491445595195</v>
      </c>
      <c r="BD68" s="2">
        <v>1.8226394854248844</v>
      </c>
      <c r="BE68" s="2">
        <v>1.8287158497532621</v>
      </c>
      <c r="BF68" s="2">
        <v>1.8251135994509766</v>
      </c>
      <c r="BG68" s="2">
        <v>1.8277160372250749</v>
      </c>
      <c r="BH68" s="2">
        <v>1.8310821215280499</v>
      </c>
      <c r="BI68" s="2">
        <v>1.8296114508612524</v>
      </c>
      <c r="BJ68" s="2">
        <v>1.8259500459155418</v>
      </c>
      <c r="BK68" s="2">
        <v>1.8230025665370642</v>
      </c>
      <c r="BL68" s="2">
        <v>1.8180096824723513</v>
      </c>
    </row>
    <row r="69" spans="1:64" hidden="1">
      <c r="A69" s="2" t="s">
        <v>1481</v>
      </c>
      <c r="B69" s="2" t="s">
        <v>1482</v>
      </c>
      <c r="C69" s="2" t="s">
        <v>1786</v>
      </c>
      <c r="D69" s="2" t="s">
        <v>1787</v>
      </c>
      <c r="E69" s="2">
        <v>3.1474975171779769</v>
      </c>
      <c r="F69" s="2">
        <v>3.0815778294519065</v>
      </c>
      <c r="G69" s="2">
        <v>3.0375701175770482</v>
      </c>
      <c r="H69" s="2">
        <v>2.9738125744088659</v>
      </c>
      <c r="I69" s="2">
        <v>2.9029623740928718</v>
      </c>
      <c r="J69" s="2">
        <v>2.869661144310073</v>
      </c>
      <c r="K69" s="2">
        <v>2.8489834278737867</v>
      </c>
      <c r="L69" s="2">
        <v>2.9271312155907343</v>
      </c>
      <c r="M69" s="2">
        <v>2.8982829841732931</v>
      </c>
      <c r="N69" s="2">
        <v>2.8608861027288404</v>
      </c>
      <c r="O69" s="2">
        <v>2.8505299407429181</v>
      </c>
      <c r="P69" s="2">
        <v>2.8351633093320592</v>
      </c>
      <c r="Q69" s="2">
        <v>2.8252057815731808</v>
      </c>
      <c r="R69" s="2">
        <v>2.7880428060088112</v>
      </c>
      <c r="S69" s="2">
        <v>2.7885091731290403</v>
      </c>
      <c r="T69" s="2">
        <v>2.7485807980698755</v>
      </c>
      <c r="U69" s="2">
        <v>2.7158551477168285</v>
      </c>
      <c r="V69" s="2">
        <v>2.6803092789481808</v>
      </c>
      <c r="W69" s="2">
        <v>2.6466288418134978</v>
      </c>
      <c r="X69" s="2">
        <v>2.6125060931284687</v>
      </c>
      <c r="Y69" s="2">
        <v>2.5799357577479407</v>
      </c>
      <c r="Z69" s="2">
        <v>2.5574595184276339</v>
      </c>
      <c r="AA69" s="2">
        <v>2.6060752760237551</v>
      </c>
      <c r="AB69" s="2">
        <v>2.6311015775577262</v>
      </c>
      <c r="AC69" s="2">
        <v>2.6103193489627028</v>
      </c>
      <c r="AD69" s="2">
        <v>2.5818192292814657</v>
      </c>
      <c r="AE69" s="2">
        <v>2.6183920918551671</v>
      </c>
      <c r="AF69" s="2">
        <v>2.6288668245357858</v>
      </c>
      <c r="AG69" s="2">
        <v>2.5516668567405327</v>
      </c>
      <c r="AH69" s="2">
        <v>2.4542446278922174</v>
      </c>
      <c r="AI69" s="2">
        <v>2.3433251709188192</v>
      </c>
      <c r="AJ69" s="2">
        <v>2.2309655800222052</v>
      </c>
      <c r="AK69" s="2">
        <v>2.1144311366870534</v>
      </c>
      <c r="AL69" s="2">
        <v>1.9849301826658476</v>
      </c>
      <c r="AM69" s="2">
        <v>1.9365012735004221</v>
      </c>
      <c r="AN69" s="2">
        <v>1.8770914617129779</v>
      </c>
      <c r="AO69" s="2">
        <v>1.8025501319867216</v>
      </c>
      <c r="AP69" s="2">
        <v>1.7369428196678482</v>
      </c>
      <c r="AQ69" s="2">
        <v>1.7054882057722207</v>
      </c>
      <c r="AR69" s="2">
        <v>1.6525438700807598</v>
      </c>
      <c r="AS69" s="2">
        <v>1.6429283529222203</v>
      </c>
      <c r="AT69" s="2">
        <v>1.6317389307192414</v>
      </c>
      <c r="AU69" s="2">
        <v>1.6582323578412574</v>
      </c>
      <c r="AV69" s="2">
        <v>1.6710370443838989</v>
      </c>
      <c r="AW69" s="2">
        <v>1.7031144939384997</v>
      </c>
      <c r="AX69" s="2">
        <v>1.6756986319616378</v>
      </c>
      <c r="AY69" s="2">
        <v>1.7048903055659992</v>
      </c>
      <c r="AZ69" s="2">
        <v>1.771875775968724</v>
      </c>
      <c r="BA69" s="2">
        <v>1.8440839658022983</v>
      </c>
      <c r="BB69" s="2">
        <v>1.8551864345001503</v>
      </c>
      <c r="BC69" s="2">
        <v>1.851993153292256</v>
      </c>
      <c r="BD69" s="2">
        <v>1.8496770021131974</v>
      </c>
      <c r="BE69" s="2">
        <v>1.9049279695682075</v>
      </c>
      <c r="BF69" s="2">
        <v>1.9200769259456287</v>
      </c>
      <c r="BG69" s="2">
        <v>1.9571751166578408</v>
      </c>
      <c r="BH69" s="2">
        <v>1.9748693548887764</v>
      </c>
      <c r="BI69" s="2">
        <v>1.9653989033118526</v>
      </c>
      <c r="BJ69" s="2">
        <v>1.8961606976599961</v>
      </c>
      <c r="BK69" s="2">
        <v>1.8986575000349017</v>
      </c>
      <c r="BL69" s="2">
        <v>1.885470113665878</v>
      </c>
    </row>
    <row r="70" spans="1:64" hidden="1">
      <c r="A70" s="2" t="s">
        <v>1483</v>
      </c>
      <c r="B70" s="2" t="s">
        <v>1484</v>
      </c>
      <c r="C70" s="2" t="s">
        <v>1786</v>
      </c>
      <c r="D70" s="2" t="s">
        <v>1787</v>
      </c>
      <c r="E70" s="2">
        <v>2.8368652611485277</v>
      </c>
      <c r="F70" s="2">
        <v>2.8236286287024202</v>
      </c>
      <c r="G70" s="2">
        <v>2.8040754154224476</v>
      </c>
      <c r="H70" s="2">
        <v>2.7982835229905709</v>
      </c>
      <c r="I70" s="2">
        <v>2.7884403284150339</v>
      </c>
      <c r="J70" s="2">
        <v>2.7419439210191792</v>
      </c>
      <c r="K70" s="2">
        <v>2.7094830727221098</v>
      </c>
      <c r="L70" s="2">
        <v>2.7145934882261606</v>
      </c>
      <c r="M70" s="2">
        <v>2.6610604595949443</v>
      </c>
      <c r="N70" s="2">
        <v>2.6100242380384171</v>
      </c>
      <c r="O70" s="2">
        <v>2.5626010086804922</v>
      </c>
      <c r="P70" s="2">
        <v>2.5428646511930384</v>
      </c>
      <c r="Q70" s="2">
        <v>2.4798166762013567</v>
      </c>
      <c r="R70" s="2">
        <v>2.4159234042312683</v>
      </c>
      <c r="S70" s="2">
        <v>2.402546729327995</v>
      </c>
      <c r="T70" s="2">
        <v>2.3475919500704436</v>
      </c>
      <c r="U70" s="2">
        <v>2.3092861563983984</v>
      </c>
      <c r="V70" s="2">
        <v>2.2550093081698384</v>
      </c>
      <c r="W70" s="2">
        <v>2.2197303617210853</v>
      </c>
      <c r="X70" s="2">
        <v>2.193588352124535</v>
      </c>
      <c r="Y70" s="2">
        <v>2.167286377462557</v>
      </c>
      <c r="Z70" s="2">
        <v>2.1329541471851234</v>
      </c>
      <c r="AA70" s="2">
        <v>2.1410490900374373</v>
      </c>
      <c r="AB70" s="2">
        <v>2.1310917663297761</v>
      </c>
      <c r="AC70" s="2">
        <v>2.1063204641585234</v>
      </c>
      <c r="AD70" s="2">
        <v>2.0908866677566262</v>
      </c>
      <c r="AE70" s="2">
        <v>2.0971802760179203</v>
      </c>
      <c r="AF70" s="2">
        <v>2.0915780441622909</v>
      </c>
      <c r="AG70" s="2">
        <v>2.0616666384895233</v>
      </c>
      <c r="AH70" s="2">
        <v>2.0006573532582252</v>
      </c>
      <c r="AI70" s="2">
        <v>1.9579160257531749</v>
      </c>
      <c r="AJ70" s="2">
        <v>1.8928807078594472</v>
      </c>
      <c r="AK70" s="2">
        <v>1.8199527983183874</v>
      </c>
      <c r="AL70" s="2">
        <v>1.7418716457819614</v>
      </c>
      <c r="AM70" s="2">
        <v>1.6985662508106403</v>
      </c>
      <c r="AN70" s="2">
        <v>1.6543116126196413</v>
      </c>
      <c r="AO70" s="2">
        <v>1.6205587133752342</v>
      </c>
      <c r="AP70" s="2">
        <v>1.5934103404857165</v>
      </c>
      <c r="AQ70" s="2">
        <v>1.571985256979834</v>
      </c>
      <c r="AR70" s="2">
        <v>1.546820797971769</v>
      </c>
      <c r="AS70" s="2">
        <v>1.5569737438763629</v>
      </c>
      <c r="AT70" s="2">
        <v>1.5424946468102163</v>
      </c>
      <c r="AU70" s="2">
        <v>1.5540164765499263</v>
      </c>
      <c r="AV70" s="2">
        <v>1.5695173859830693</v>
      </c>
      <c r="AW70" s="2">
        <v>1.5986408916083412</v>
      </c>
      <c r="AX70" s="2">
        <v>1.5901591815993574</v>
      </c>
      <c r="AY70" s="2">
        <v>1.620250302038508</v>
      </c>
      <c r="AZ70" s="2">
        <v>1.6643991248631693</v>
      </c>
      <c r="BA70" s="2">
        <v>1.7223129895344447</v>
      </c>
      <c r="BB70" s="2">
        <v>1.7211595032927007</v>
      </c>
      <c r="BC70" s="2">
        <v>1.7279251763619479</v>
      </c>
      <c r="BD70" s="2">
        <v>1.7135524198282979</v>
      </c>
      <c r="BE70" s="2">
        <v>1.7400013675809824</v>
      </c>
      <c r="BF70" s="2">
        <v>1.7301472178104529</v>
      </c>
      <c r="BG70" s="2">
        <v>1.7572781818025269</v>
      </c>
      <c r="BH70" s="2">
        <v>1.7649418149841951</v>
      </c>
      <c r="BI70" s="2">
        <v>1.7718628150988547</v>
      </c>
      <c r="BJ70" s="2">
        <v>1.7303441811656934</v>
      </c>
      <c r="BK70" s="2">
        <v>1.7200818061711529</v>
      </c>
      <c r="BL70" s="2">
        <v>1.7020305211965034</v>
      </c>
    </row>
    <row r="71" spans="1:64" hidden="1">
      <c r="A71" s="2" t="s">
        <v>1248</v>
      </c>
      <c r="B71" s="2" t="s">
        <v>1485</v>
      </c>
      <c r="C71" s="2" t="s">
        <v>1786</v>
      </c>
      <c r="D71" s="2" t="s">
        <v>1787</v>
      </c>
      <c r="E71" s="2">
        <v>6.7210000000000001</v>
      </c>
      <c r="F71" s="2">
        <v>6.7</v>
      </c>
      <c r="G71" s="2">
        <v>6.6760000000000002</v>
      </c>
      <c r="H71" s="2">
        <v>6.6459999999999999</v>
      </c>
      <c r="I71" s="2">
        <v>6.61</v>
      </c>
      <c r="J71" s="2">
        <v>6.5640000000000001</v>
      </c>
      <c r="K71" s="2">
        <v>6.5069999999999997</v>
      </c>
      <c r="L71" s="2">
        <v>6.4359999999999999</v>
      </c>
      <c r="M71" s="2">
        <v>6.351</v>
      </c>
      <c r="N71" s="2">
        <v>6.2519999999999998</v>
      </c>
      <c r="O71" s="2">
        <v>6.1379999999999999</v>
      </c>
      <c r="P71" s="2">
        <v>6.0110000000000001</v>
      </c>
      <c r="Q71" s="2">
        <v>5.8730000000000002</v>
      </c>
      <c r="R71" s="2">
        <v>5.7270000000000003</v>
      </c>
      <c r="S71" s="2">
        <v>5.577</v>
      </c>
      <c r="T71" s="2">
        <v>5.4260000000000002</v>
      </c>
      <c r="U71" s="2">
        <v>5.2759999999999998</v>
      </c>
      <c r="V71" s="2">
        <v>5.13</v>
      </c>
      <c r="W71" s="2">
        <v>4.9889999999999999</v>
      </c>
      <c r="X71" s="2">
        <v>4.8550000000000004</v>
      </c>
      <c r="Y71" s="2">
        <v>4.7300000000000004</v>
      </c>
      <c r="Z71" s="2">
        <v>4.6120000000000001</v>
      </c>
      <c r="AA71" s="2">
        <v>4.5010000000000003</v>
      </c>
      <c r="AB71" s="2">
        <v>4.3949999999999996</v>
      </c>
      <c r="AC71" s="2">
        <v>4.2930000000000001</v>
      </c>
      <c r="AD71" s="2">
        <v>4.1950000000000003</v>
      </c>
      <c r="AE71" s="2">
        <v>4.0999999999999996</v>
      </c>
      <c r="AF71" s="2">
        <v>4.0069999999999997</v>
      </c>
      <c r="AG71" s="2">
        <v>3.9169999999999998</v>
      </c>
      <c r="AH71" s="2">
        <v>3.8290000000000002</v>
      </c>
      <c r="AI71" s="2">
        <v>3.7440000000000002</v>
      </c>
      <c r="AJ71" s="2">
        <v>3.665</v>
      </c>
      <c r="AK71" s="2">
        <v>3.5910000000000002</v>
      </c>
      <c r="AL71" s="2">
        <v>3.524</v>
      </c>
      <c r="AM71" s="2">
        <v>3.4609999999999999</v>
      </c>
      <c r="AN71" s="2">
        <v>3.403</v>
      </c>
      <c r="AO71" s="2">
        <v>3.3450000000000002</v>
      </c>
      <c r="AP71" s="2">
        <v>3.2879999999999998</v>
      </c>
      <c r="AQ71" s="2">
        <v>3.2280000000000002</v>
      </c>
      <c r="AR71" s="2">
        <v>3.1659999999999999</v>
      </c>
      <c r="AS71" s="2">
        <v>3.1019999999999999</v>
      </c>
      <c r="AT71" s="2">
        <v>3.0369999999999999</v>
      </c>
      <c r="AU71" s="2">
        <v>2.972</v>
      </c>
      <c r="AV71" s="2">
        <v>2.911</v>
      </c>
      <c r="AW71" s="2">
        <v>2.8530000000000002</v>
      </c>
      <c r="AX71" s="2">
        <v>2.8</v>
      </c>
      <c r="AY71" s="2">
        <v>2.7530000000000001</v>
      </c>
      <c r="AZ71" s="2">
        <v>2.7109999999999999</v>
      </c>
      <c r="BA71" s="2">
        <v>2.6749999999999998</v>
      </c>
      <c r="BB71" s="2">
        <v>2.6429999999999998</v>
      </c>
      <c r="BC71" s="2">
        <v>2.6150000000000002</v>
      </c>
      <c r="BD71" s="2">
        <v>2.59</v>
      </c>
      <c r="BE71" s="2">
        <v>2.5670000000000002</v>
      </c>
      <c r="BF71" s="2">
        <v>2.544</v>
      </c>
      <c r="BG71" s="2">
        <v>2.5219999999999998</v>
      </c>
      <c r="BH71" s="2">
        <v>2.4990000000000001</v>
      </c>
      <c r="BI71" s="2">
        <v>2.4750000000000001</v>
      </c>
      <c r="BJ71" s="2">
        <v>2.4510000000000001</v>
      </c>
      <c r="BK71" s="2">
        <v>2.427</v>
      </c>
      <c r="BL71" s="2">
        <v>2.403</v>
      </c>
    </row>
    <row r="72" spans="1:64" hidden="1">
      <c r="A72" s="2" t="s">
        <v>1486</v>
      </c>
      <c r="B72" s="2" t="s">
        <v>1487</v>
      </c>
      <c r="C72" s="2" t="s">
        <v>1786</v>
      </c>
      <c r="D72" s="2" t="s">
        <v>1787</v>
      </c>
      <c r="E72" s="2">
        <v>6.7160000000000002</v>
      </c>
      <c r="F72" s="2">
        <v>6.6959999999999997</v>
      </c>
      <c r="G72" s="2">
        <v>6.673</v>
      </c>
      <c r="H72" s="2">
        <v>6.6459999999999999</v>
      </c>
      <c r="I72" s="2">
        <v>6.6150000000000002</v>
      </c>
      <c r="J72" s="2">
        <v>6.577</v>
      </c>
      <c r="K72" s="2">
        <v>6.5289999999999999</v>
      </c>
      <c r="L72" s="2">
        <v>6.4690000000000003</v>
      </c>
      <c r="M72" s="2">
        <v>6.399</v>
      </c>
      <c r="N72" s="2">
        <v>6.319</v>
      </c>
      <c r="O72" s="2">
        <v>6.2329999999999997</v>
      </c>
      <c r="P72" s="2">
        <v>6.1440000000000001</v>
      </c>
      <c r="Q72" s="2">
        <v>6.056</v>
      </c>
      <c r="R72" s="2">
        <v>5.9740000000000002</v>
      </c>
      <c r="S72" s="2">
        <v>5.899</v>
      </c>
      <c r="T72" s="2">
        <v>5.8330000000000002</v>
      </c>
      <c r="U72" s="2">
        <v>5.7779999999999996</v>
      </c>
      <c r="V72" s="2">
        <v>5.7309999999999999</v>
      </c>
      <c r="W72" s="2">
        <v>5.69</v>
      </c>
      <c r="X72" s="2">
        <v>5.65</v>
      </c>
      <c r="Y72" s="2">
        <v>5.61</v>
      </c>
      <c r="Z72" s="2">
        <v>5.5670000000000002</v>
      </c>
      <c r="AA72" s="2">
        <v>5.516</v>
      </c>
      <c r="AB72" s="2">
        <v>5.4560000000000004</v>
      </c>
      <c r="AC72" s="2">
        <v>5.383</v>
      </c>
      <c r="AD72" s="2">
        <v>5.2930000000000001</v>
      </c>
      <c r="AE72" s="2">
        <v>5.1820000000000004</v>
      </c>
      <c r="AF72" s="2">
        <v>5.0519999999999996</v>
      </c>
      <c r="AG72" s="2">
        <v>4.9059999999999997</v>
      </c>
      <c r="AH72" s="2">
        <v>4.7469999999999999</v>
      </c>
      <c r="AI72" s="2">
        <v>4.58</v>
      </c>
      <c r="AJ72" s="2">
        <v>4.4130000000000003</v>
      </c>
      <c r="AK72" s="2">
        <v>4.2530000000000001</v>
      </c>
      <c r="AL72" s="2">
        <v>4.1029999999999998</v>
      </c>
      <c r="AM72" s="2">
        <v>3.9670000000000001</v>
      </c>
      <c r="AN72" s="2">
        <v>3.8439999999999999</v>
      </c>
      <c r="AO72" s="2">
        <v>3.7330000000000001</v>
      </c>
      <c r="AP72" s="2">
        <v>3.629</v>
      </c>
      <c r="AQ72" s="2">
        <v>3.5289999999999999</v>
      </c>
      <c r="AR72" s="2">
        <v>3.4319999999999999</v>
      </c>
      <c r="AS72" s="2">
        <v>3.34</v>
      </c>
      <c r="AT72" s="2">
        <v>3.2530000000000001</v>
      </c>
      <c r="AU72" s="2">
        <v>3.173</v>
      </c>
      <c r="AV72" s="2">
        <v>3.1059999999999999</v>
      </c>
      <c r="AW72" s="2">
        <v>3.052</v>
      </c>
      <c r="AX72" s="2">
        <v>3.0190000000000001</v>
      </c>
      <c r="AY72" s="2">
        <v>3.0129999999999999</v>
      </c>
      <c r="AZ72" s="2">
        <v>3.0369999999999999</v>
      </c>
      <c r="BA72" s="2">
        <v>3.085</v>
      </c>
      <c r="BB72" s="2">
        <v>3.1539999999999999</v>
      </c>
      <c r="BC72" s="2">
        <v>3.2330000000000001</v>
      </c>
      <c r="BD72" s="2">
        <v>3.3109999999999999</v>
      </c>
      <c r="BE72" s="2">
        <v>3.3769999999999998</v>
      </c>
      <c r="BF72" s="2">
        <v>3.4209999999999998</v>
      </c>
      <c r="BG72" s="2">
        <v>3.4409999999999998</v>
      </c>
      <c r="BH72" s="2">
        <v>3.4359999999999999</v>
      </c>
      <c r="BI72" s="2">
        <v>3.41</v>
      </c>
      <c r="BJ72" s="2">
        <v>3.37</v>
      </c>
      <c r="BK72" s="2">
        <v>3.3260000000000001</v>
      </c>
      <c r="BL72" s="2">
        <v>3.28</v>
      </c>
    </row>
    <row r="73" spans="1:64" hidden="1">
      <c r="A73" s="2" t="s">
        <v>1488</v>
      </c>
      <c r="B73" s="2" t="s">
        <v>1489</v>
      </c>
      <c r="C73" s="2" t="s">
        <v>1786</v>
      </c>
      <c r="D73" s="2" t="s">
        <v>1787</v>
      </c>
      <c r="E73" s="2">
        <v>2.6068191853755884</v>
      </c>
      <c r="F73" s="2">
        <v>2.6367734727466248</v>
      </c>
      <c r="G73" s="2">
        <v>2.6424365271820665</v>
      </c>
      <c r="H73" s="2">
        <v>2.6818190249873548</v>
      </c>
      <c r="I73" s="2">
        <v>2.7353516380518244</v>
      </c>
      <c r="J73" s="2">
        <v>2.6814370561232241</v>
      </c>
      <c r="K73" s="2">
        <v>2.6631683511647983</v>
      </c>
      <c r="L73" s="2">
        <v>2.6198471878306484</v>
      </c>
      <c r="M73" s="2">
        <v>2.5514311075653779</v>
      </c>
      <c r="N73" s="2">
        <v>2.4890595845825394</v>
      </c>
      <c r="O73" s="2">
        <v>2.3932202933608098</v>
      </c>
      <c r="P73" s="2">
        <v>2.3445049571485161</v>
      </c>
      <c r="Q73" s="2">
        <v>2.2358370355127235</v>
      </c>
      <c r="R73" s="2">
        <v>2.1318949240037854</v>
      </c>
      <c r="S73" s="2">
        <v>2.0998791497220624</v>
      </c>
      <c r="T73" s="2">
        <v>2.0235356583343238</v>
      </c>
      <c r="U73" s="2">
        <v>1.9827632948418743</v>
      </c>
      <c r="V73" s="2">
        <v>1.9084511302574709</v>
      </c>
      <c r="W73" s="2">
        <v>1.8529532834799507</v>
      </c>
      <c r="X73" s="2">
        <v>1.8011165764968844</v>
      </c>
      <c r="Y73" s="2">
        <v>1.774394618854527</v>
      </c>
      <c r="Z73" s="2">
        <v>1.7262259678227454</v>
      </c>
      <c r="AA73" s="2">
        <v>1.6980988852142835</v>
      </c>
      <c r="AB73" s="2">
        <v>1.6392973937849931</v>
      </c>
      <c r="AC73" s="2">
        <v>1.6019793277678391</v>
      </c>
      <c r="AD73" s="2">
        <v>1.5909833981979036</v>
      </c>
      <c r="AE73" s="2">
        <v>1.5797881899771449</v>
      </c>
      <c r="AF73" s="2">
        <v>1.5582139666399375</v>
      </c>
      <c r="AG73" s="2">
        <v>1.5625870499766967</v>
      </c>
      <c r="AH73" s="2">
        <v>1.5298026626446519</v>
      </c>
      <c r="AI73" s="2">
        <v>1.5342506859671585</v>
      </c>
      <c r="AJ73" s="2">
        <v>1.4889014534283356</v>
      </c>
      <c r="AK73" s="2">
        <v>1.4677695962783246</v>
      </c>
      <c r="AL73" s="2">
        <v>1.4351451304684846</v>
      </c>
      <c r="AM73" s="2">
        <v>1.3978298433384497</v>
      </c>
      <c r="AN73" s="2">
        <v>1.3830828741573344</v>
      </c>
      <c r="AO73" s="2">
        <v>1.3962189909234992</v>
      </c>
      <c r="AP73" s="2">
        <v>1.4167838428309163</v>
      </c>
      <c r="AQ73" s="2">
        <v>1.4176788963128277</v>
      </c>
      <c r="AR73" s="2">
        <v>1.4313389340330547</v>
      </c>
      <c r="AS73" s="2">
        <v>1.4708934084343637</v>
      </c>
      <c r="AT73" s="2">
        <v>1.4567427388928422</v>
      </c>
      <c r="AU73" s="2">
        <v>1.4594467563058395</v>
      </c>
      <c r="AV73" s="2">
        <v>1.4737679046925041</v>
      </c>
      <c r="AW73" s="2">
        <v>1.4963200360355733</v>
      </c>
      <c r="AX73" s="2">
        <v>1.5003414143909251</v>
      </c>
      <c r="AY73" s="2">
        <v>1.5236654597224388</v>
      </c>
      <c r="AZ73" s="2">
        <v>1.5407241994684004</v>
      </c>
      <c r="BA73" s="2">
        <v>1.5811543561148482</v>
      </c>
      <c r="BB73" s="2">
        <v>1.5644501911212276</v>
      </c>
      <c r="BC73" s="2">
        <v>1.5803676616067244</v>
      </c>
      <c r="BD73" s="2">
        <v>1.5620923860948259</v>
      </c>
      <c r="BE73" s="2">
        <v>1.5544097229730516</v>
      </c>
      <c r="BF73" s="2">
        <v>1.5304574529478554</v>
      </c>
      <c r="BG73" s="2">
        <v>1.5513787709139901</v>
      </c>
      <c r="BH73" s="2">
        <v>1.5497766008183234</v>
      </c>
      <c r="BI73" s="2">
        <v>1.5689998028664451</v>
      </c>
      <c r="BJ73" s="2">
        <v>1.5455321899926349</v>
      </c>
      <c r="BK73" s="2">
        <v>1.5258634101537694</v>
      </c>
      <c r="BL73" s="2">
        <v>1.5068249004927521</v>
      </c>
    </row>
    <row r="74" spans="1:64" hidden="1">
      <c r="A74" s="2" t="s">
        <v>609</v>
      </c>
      <c r="B74" s="2" t="s">
        <v>1490</v>
      </c>
      <c r="C74" s="2" t="s">
        <v>1786</v>
      </c>
      <c r="D74" s="2" t="s">
        <v>1787</v>
      </c>
      <c r="E74" s="2">
        <v>6.899</v>
      </c>
      <c r="F74" s="2">
        <v>6.8680000000000003</v>
      </c>
      <c r="G74" s="2">
        <v>6.8369999999999997</v>
      </c>
      <c r="H74" s="2">
        <v>6.806</v>
      </c>
      <c r="I74" s="2">
        <v>6.7779999999999996</v>
      </c>
      <c r="J74" s="2">
        <v>6.7519999999999998</v>
      </c>
      <c r="K74" s="2">
        <v>6.7279999999999998</v>
      </c>
      <c r="L74" s="2">
        <v>6.7060000000000004</v>
      </c>
      <c r="M74" s="2">
        <v>6.6859999999999999</v>
      </c>
      <c r="N74" s="2">
        <v>6.6669999999999998</v>
      </c>
      <c r="O74" s="2">
        <v>6.65</v>
      </c>
      <c r="P74" s="2">
        <v>6.6360000000000001</v>
      </c>
      <c r="Q74" s="2">
        <v>6.6239999999999997</v>
      </c>
      <c r="R74" s="2">
        <v>6.6150000000000002</v>
      </c>
      <c r="S74" s="2">
        <v>6.609</v>
      </c>
      <c r="T74" s="2">
        <v>6.6079999999999997</v>
      </c>
      <c r="U74" s="2">
        <v>6.6130000000000004</v>
      </c>
      <c r="V74" s="2">
        <v>6.6219999999999999</v>
      </c>
      <c r="W74" s="2">
        <v>6.6360000000000001</v>
      </c>
      <c r="X74" s="2">
        <v>6.6520000000000001</v>
      </c>
      <c r="Y74" s="2">
        <v>6.6680000000000001</v>
      </c>
      <c r="Z74" s="2">
        <v>6.6829999999999998</v>
      </c>
      <c r="AA74" s="2">
        <v>6.6929999999999996</v>
      </c>
      <c r="AB74" s="2">
        <v>6.6970000000000001</v>
      </c>
      <c r="AC74" s="2">
        <v>6.6929999999999996</v>
      </c>
      <c r="AD74" s="2">
        <v>6.68</v>
      </c>
      <c r="AE74" s="2">
        <v>6.6589999999999998</v>
      </c>
      <c r="AF74" s="2">
        <v>6.6310000000000002</v>
      </c>
      <c r="AG74" s="2">
        <v>6.5960000000000001</v>
      </c>
      <c r="AH74" s="2">
        <v>6.5519999999999996</v>
      </c>
      <c r="AI74" s="2">
        <v>6.4960000000000004</v>
      </c>
      <c r="AJ74" s="2">
        <v>6.423</v>
      </c>
      <c r="AK74" s="2">
        <v>6.3319999999999999</v>
      </c>
      <c r="AL74" s="2">
        <v>6.2229999999999999</v>
      </c>
      <c r="AM74" s="2">
        <v>6.1</v>
      </c>
      <c r="AN74" s="2">
        <v>5.9649999999999999</v>
      </c>
      <c r="AO74" s="2">
        <v>5.8250000000000002</v>
      </c>
      <c r="AP74" s="2">
        <v>5.6859999999999999</v>
      </c>
      <c r="AQ74" s="2">
        <v>5.5529999999999999</v>
      </c>
      <c r="AR74" s="2">
        <v>5.43</v>
      </c>
      <c r="AS74" s="2">
        <v>5.3209999999999997</v>
      </c>
      <c r="AT74" s="2">
        <v>5.2270000000000003</v>
      </c>
      <c r="AU74" s="2">
        <v>5.1449999999999996</v>
      </c>
      <c r="AV74" s="2">
        <v>5.0730000000000004</v>
      </c>
      <c r="AW74" s="2">
        <v>5.0069999999999997</v>
      </c>
      <c r="AX74" s="2">
        <v>4.9450000000000003</v>
      </c>
      <c r="AY74" s="2">
        <v>4.8810000000000002</v>
      </c>
      <c r="AZ74" s="2">
        <v>4.8120000000000003</v>
      </c>
      <c r="BA74" s="2">
        <v>4.7370000000000001</v>
      </c>
      <c r="BB74" s="2">
        <v>4.6559999999999997</v>
      </c>
      <c r="BC74" s="2">
        <v>4.5709999999999997</v>
      </c>
      <c r="BD74" s="2">
        <v>4.4859999999999998</v>
      </c>
      <c r="BE74" s="2">
        <v>4.407</v>
      </c>
      <c r="BF74" s="2">
        <v>4.335</v>
      </c>
      <c r="BG74" s="2">
        <v>4.2729999999999997</v>
      </c>
      <c r="BH74" s="2">
        <v>4.2169999999999996</v>
      </c>
      <c r="BI74" s="2">
        <v>4.1639999999999997</v>
      </c>
      <c r="BJ74" s="2">
        <v>4.1120000000000001</v>
      </c>
      <c r="BK74" s="2">
        <v>4.056</v>
      </c>
      <c r="BL74" s="2">
        <v>3.9969999999999999</v>
      </c>
    </row>
    <row r="75" spans="1:64" hidden="1">
      <c r="A75" s="2" t="s">
        <v>1312</v>
      </c>
      <c r="B75" s="2" t="s">
        <v>1491</v>
      </c>
      <c r="C75" s="2" t="s">
        <v>1786</v>
      </c>
      <c r="D75" s="2" t="s">
        <v>1787</v>
      </c>
      <c r="E75" s="2">
        <v>2.86</v>
      </c>
      <c r="F75" s="2">
        <v>2.77</v>
      </c>
      <c r="G75" s="2">
        <v>2.8</v>
      </c>
      <c r="H75" s="2">
        <v>2.88</v>
      </c>
      <c r="I75" s="2">
        <v>3.01</v>
      </c>
      <c r="J75" s="2">
        <v>2.94</v>
      </c>
      <c r="K75" s="2">
        <v>2.91</v>
      </c>
      <c r="L75" s="2">
        <v>2.94</v>
      </c>
      <c r="M75" s="2">
        <v>2.87</v>
      </c>
      <c r="N75" s="2">
        <v>2.86</v>
      </c>
      <c r="O75" s="2">
        <v>2.84</v>
      </c>
      <c r="P75" s="2">
        <v>2.9</v>
      </c>
      <c r="Q75" s="2">
        <v>2.87</v>
      </c>
      <c r="R75" s="2">
        <v>2.84</v>
      </c>
      <c r="S75" s="2">
        <v>2.88</v>
      </c>
      <c r="T75" s="2">
        <v>2.77</v>
      </c>
      <c r="U75" s="2">
        <v>2.77</v>
      </c>
      <c r="V75" s="2">
        <v>2.65</v>
      </c>
      <c r="W75" s="2">
        <v>2.54</v>
      </c>
      <c r="X75" s="2">
        <v>2.37</v>
      </c>
      <c r="Y75" s="2">
        <v>2.2200000000000002</v>
      </c>
      <c r="Z75" s="2">
        <v>2.04</v>
      </c>
      <c r="AA75" s="2">
        <v>1.94</v>
      </c>
      <c r="AB75" s="2">
        <v>1.8</v>
      </c>
      <c r="AC75" s="2">
        <v>1.73</v>
      </c>
      <c r="AD75" s="2">
        <v>1.64</v>
      </c>
      <c r="AE75" s="2">
        <v>1.56</v>
      </c>
      <c r="AF75" s="2">
        <v>1.49</v>
      </c>
      <c r="AG75" s="2">
        <v>1.45</v>
      </c>
      <c r="AH75" s="2">
        <v>1.4</v>
      </c>
      <c r="AI75" s="2">
        <v>1.36</v>
      </c>
      <c r="AJ75" s="2">
        <v>1.33</v>
      </c>
      <c r="AK75" s="2">
        <v>1.31</v>
      </c>
      <c r="AL75" s="2">
        <v>1.26</v>
      </c>
      <c r="AM75" s="2">
        <v>1.19</v>
      </c>
      <c r="AN75" s="2">
        <v>1.1599999999999999</v>
      </c>
      <c r="AO75" s="2">
        <v>1.1399999999999999</v>
      </c>
      <c r="AP75" s="2">
        <v>1.1499999999999999</v>
      </c>
      <c r="AQ75" s="2">
        <v>1.1299999999999999</v>
      </c>
      <c r="AR75" s="2">
        <v>1.17</v>
      </c>
      <c r="AS75" s="2">
        <v>1.22</v>
      </c>
      <c r="AT75" s="2">
        <v>1.23</v>
      </c>
      <c r="AU75" s="2">
        <v>1.25</v>
      </c>
      <c r="AV75" s="2">
        <v>1.3</v>
      </c>
      <c r="AW75" s="2">
        <v>1.31</v>
      </c>
      <c r="AX75" s="2">
        <v>1.33</v>
      </c>
      <c r="AY75" s="2">
        <v>1.36</v>
      </c>
      <c r="AZ75" s="2">
        <v>1.38</v>
      </c>
      <c r="BA75" s="2">
        <v>1.45</v>
      </c>
      <c r="BB75" s="2">
        <v>1.38</v>
      </c>
      <c r="BC75" s="2">
        <v>1.37</v>
      </c>
      <c r="BD75" s="2">
        <v>1.34</v>
      </c>
      <c r="BE75" s="2">
        <v>1.32</v>
      </c>
      <c r="BF75" s="2">
        <v>1.27</v>
      </c>
      <c r="BG75" s="2">
        <v>1.32</v>
      </c>
      <c r="BH75" s="2">
        <v>1.33</v>
      </c>
      <c r="BI75" s="2">
        <v>1.34</v>
      </c>
      <c r="BJ75" s="2">
        <v>1.31</v>
      </c>
      <c r="BK75" s="2">
        <v>1.26</v>
      </c>
      <c r="BL75" s="2">
        <v>1.24</v>
      </c>
    </row>
    <row r="76" spans="1:64" hidden="1">
      <c r="A76" s="2" t="s">
        <v>1291</v>
      </c>
      <c r="B76" s="2" t="s">
        <v>1492</v>
      </c>
      <c r="C76" s="2" t="s">
        <v>1786</v>
      </c>
      <c r="D76" s="2" t="s">
        <v>1787</v>
      </c>
      <c r="E76" s="2">
        <v>1.98</v>
      </c>
      <c r="F76" s="2">
        <v>1.98</v>
      </c>
      <c r="G76" s="2">
        <v>1.95</v>
      </c>
      <c r="H76" s="2">
        <v>1.89</v>
      </c>
      <c r="I76" s="2">
        <v>1.94</v>
      </c>
      <c r="J76" s="2">
        <v>1.88</v>
      </c>
      <c r="K76" s="2">
        <v>1.87</v>
      </c>
      <c r="L76" s="2">
        <v>1.9</v>
      </c>
      <c r="M76" s="2">
        <v>2.0299999999999998</v>
      </c>
      <c r="N76" s="2">
        <v>2.13</v>
      </c>
      <c r="O76" s="2">
        <v>2.17</v>
      </c>
      <c r="P76" s="2">
        <v>2.19</v>
      </c>
      <c r="Q76" s="2">
        <v>2.13</v>
      </c>
      <c r="R76" s="2">
        <v>2.06</v>
      </c>
      <c r="S76" s="2">
        <v>2.0699999999999998</v>
      </c>
      <c r="T76" s="2">
        <v>2.04</v>
      </c>
      <c r="U76" s="2">
        <v>2.0699999999999998</v>
      </c>
      <c r="V76" s="2">
        <v>2.06</v>
      </c>
      <c r="W76" s="2">
        <v>2.02</v>
      </c>
      <c r="X76" s="2">
        <v>2</v>
      </c>
      <c r="Y76" s="2">
        <v>2.02</v>
      </c>
      <c r="Z76" s="2">
        <v>2.0699999999999998</v>
      </c>
      <c r="AA76" s="2">
        <v>2.0699999999999998</v>
      </c>
      <c r="AB76" s="2">
        <v>2.16</v>
      </c>
      <c r="AC76" s="2">
        <v>2.17</v>
      </c>
      <c r="AD76" s="2">
        <v>2.13</v>
      </c>
      <c r="AE76" s="2">
        <v>2.1800000000000002</v>
      </c>
      <c r="AF76" s="2">
        <v>2.27</v>
      </c>
      <c r="AG76" s="2">
        <v>2.27</v>
      </c>
      <c r="AH76" s="2">
        <v>2.2200000000000002</v>
      </c>
      <c r="AI76" s="2">
        <v>2.0499999999999998</v>
      </c>
      <c r="AJ76" s="2">
        <v>1.8</v>
      </c>
      <c r="AK76" s="2">
        <v>1.71</v>
      </c>
      <c r="AL76" s="2">
        <v>1.49</v>
      </c>
      <c r="AM76" s="2">
        <v>1.42</v>
      </c>
      <c r="AN76" s="2">
        <v>1.38</v>
      </c>
      <c r="AO76" s="2">
        <v>1.37</v>
      </c>
      <c r="AP76" s="2">
        <v>1.32</v>
      </c>
      <c r="AQ76" s="2">
        <v>1.28</v>
      </c>
      <c r="AR76" s="2">
        <v>1.3</v>
      </c>
      <c r="AS76" s="2">
        <v>1.36</v>
      </c>
      <c r="AT76" s="2">
        <v>1.32</v>
      </c>
      <c r="AU76" s="2">
        <v>1.36</v>
      </c>
      <c r="AV76" s="2">
        <v>1.37</v>
      </c>
      <c r="AW76" s="2">
        <v>1.47</v>
      </c>
      <c r="AX76" s="2">
        <v>1.52</v>
      </c>
      <c r="AY76" s="2">
        <v>1.58</v>
      </c>
      <c r="AZ76" s="2">
        <v>1.69</v>
      </c>
      <c r="BA76" s="2">
        <v>1.72</v>
      </c>
      <c r="BB76" s="2">
        <v>1.7</v>
      </c>
      <c r="BC76" s="2">
        <v>1.72</v>
      </c>
      <c r="BD76" s="2">
        <v>1.61</v>
      </c>
      <c r="BE76" s="2">
        <v>1.56</v>
      </c>
      <c r="BF76" s="2">
        <v>1.52</v>
      </c>
      <c r="BG76" s="2">
        <v>1.54</v>
      </c>
      <c r="BH76" s="2">
        <v>1.58</v>
      </c>
      <c r="BI76" s="2">
        <v>1.6</v>
      </c>
      <c r="BJ76" s="2">
        <v>1.59</v>
      </c>
      <c r="BK76" s="2">
        <v>1.67</v>
      </c>
      <c r="BL76" s="2">
        <v>1.66</v>
      </c>
    </row>
    <row r="77" spans="1:64">
      <c r="A77" s="2" t="s">
        <v>611</v>
      </c>
      <c r="B77" s="2" t="s">
        <v>950</v>
      </c>
      <c r="C77" s="2" t="s">
        <v>1786</v>
      </c>
      <c r="D77" s="2" t="s">
        <v>1787</v>
      </c>
      <c r="E77" s="2">
        <v>6.88</v>
      </c>
      <c r="F77" s="2">
        <v>6.8769999999999998</v>
      </c>
      <c r="G77" s="2">
        <v>6.875</v>
      </c>
      <c r="H77" s="2">
        <v>6.8719999999999999</v>
      </c>
      <c r="I77" s="2">
        <v>6.867</v>
      </c>
      <c r="J77" s="2">
        <v>6.8639999999999999</v>
      </c>
      <c r="K77" s="2">
        <v>6.867</v>
      </c>
      <c r="L77" s="2">
        <v>6.88</v>
      </c>
      <c r="M77" s="2">
        <v>6.9029999999999996</v>
      </c>
      <c r="N77" s="2">
        <v>6.9370000000000003</v>
      </c>
      <c r="O77" s="2">
        <v>6.9779999999999998</v>
      </c>
      <c r="P77" s="2">
        <v>7.02</v>
      </c>
      <c r="Q77" s="2">
        <v>7.06</v>
      </c>
      <c r="R77" s="2">
        <v>7.0940000000000003</v>
      </c>
      <c r="S77" s="2">
        <v>7.1210000000000004</v>
      </c>
      <c r="T77" s="2">
        <v>7.1429999999999998</v>
      </c>
      <c r="U77" s="2">
        <v>7.1669999999999998</v>
      </c>
      <c r="V77" s="2">
        <v>7.1950000000000003</v>
      </c>
      <c r="W77" s="2">
        <v>7.23</v>
      </c>
      <c r="X77" s="2">
        <v>7.2709999999999999</v>
      </c>
      <c r="Y77" s="2">
        <v>7.3159999999999998</v>
      </c>
      <c r="Z77" s="2">
        <v>7.36</v>
      </c>
      <c r="AA77" s="2">
        <v>7.3970000000000002</v>
      </c>
      <c r="AB77" s="2">
        <v>7.4240000000000004</v>
      </c>
      <c r="AC77" s="2">
        <v>7.4370000000000003</v>
      </c>
      <c r="AD77" s="2">
        <v>7.4349999999999996</v>
      </c>
      <c r="AE77" s="2">
        <v>7.4180000000000001</v>
      </c>
      <c r="AF77" s="2">
        <v>7.3869999999999996</v>
      </c>
      <c r="AG77" s="2">
        <v>7.3470000000000004</v>
      </c>
      <c r="AH77" s="2">
        <v>7.298</v>
      </c>
      <c r="AI77" s="2">
        <v>7.2460000000000004</v>
      </c>
      <c r="AJ77" s="2">
        <v>7.1929999999999996</v>
      </c>
      <c r="AK77" s="2">
        <v>7.141</v>
      </c>
      <c r="AL77" s="2">
        <v>7.0919999999999996</v>
      </c>
      <c r="AM77" s="2">
        <v>7.0430000000000001</v>
      </c>
      <c r="AN77" s="2">
        <v>6.9909999999999997</v>
      </c>
      <c r="AO77" s="2">
        <v>6.931</v>
      </c>
      <c r="AP77" s="2">
        <v>6.8579999999999997</v>
      </c>
      <c r="AQ77" s="2">
        <v>6.7690000000000001</v>
      </c>
      <c r="AR77" s="2">
        <v>6.6639999999999997</v>
      </c>
      <c r="AS77" s="2">
        <v>6.5430000000000001</v>
      </c>
      <c r="AT77" s="2">
        <v>6.407</v>
      </c>
      <c r="AU77" s="2">
        <v>6.2619999999999996</v>
      </c>
      <c r="AV77" s="2">
        <v>6.1120000000000001</v>
      </c>
      <c r="AW77" s="2">
        <v>5.9610000000000003</v>
      </c>
      <c r="AX77" s="2">
        <v>5.8120000000000003</v>
      </c>
      <c r="AY77" s="2">
        <v>5.6669999999999998</v>
      </c>
      <c r="AZ77" s="2">
        <v>5.5259999999999998</v>
      </c>
      <c r="BA77" s="2">
        <v>5.39</v>
      </c>
      <c r="BB77" s="2">
        <v>5.26</v>
      </c>
      <c r="BC77" s="2">
        <v>5.1360000000000001</v>
      </c>
      <c r="BD77" s="2">
        <v>5.0170000000000003</v>
      </c>
      <c r="BE77" s="2">
        <v>4.9009999999999998</v>
      </c>
      <c r="BF77" s="2">
        <v>4.7869999999999999</v>
      </c>
      <c r="BG77" s="2">
        <v>4.6749999999999998</v>
      </c>
      <c r="BH77" s="2">
        <v>4.5650000000000004</v>
      </c>
      <c r="BI77" s="2">
        <v>4.4560000000000004</v>
      </c>
      <c r="BJ77" s="2">
        <v>4.3499999999999996</v>
      </c>
      <c r="BK77" s="2">
        <v>4.2469999999999999</v>
      </c>
      <c r="BL77" s="2">
        <v>4.1459999999999999</v>
      </c>
    </row>
    <row r="78" spans="1:64" hidden="1">
      <c r="A78" s="2" t="s">
        <v>1493</v>
      </c>
      <c r="B78" s="2" t="s">
        <v>1494</v>
      </c>
      <c r="C78" s="2" t="s">
        <v>1786</v>
      </c>
      <c r="D78" s="2" t="s">
        <v>1787</v>
      </c>
      <c r="E78" s="2">
        <v>2.5728263106467799</v>
      </c>
      <c r="F78" s="2">
        <v>2.5715576648290899</v>
      </c>
      <c r="G78" s="2">
        <v>2.5551496407047294</v>
      </c>
      <c r="H78" s="2">
        <v>2.5888070262069545</v>
      </c>
      <c r="I78" s="2">
        <v>2.6166504197030211</v>
      </c>
      <c r="J78" s="2">
        <v>2.5611867296688371</v>
      </c>
      <c r="K78" s="2">
        <v>2.5266680485834185</v>
      </c>
      <c r="L78" s="2">
        <v>2.584517968555248</v>
      </c>
      <c r="M78" s="2">
        <v>2.5226778084320438</v>
      </c>
      <c r="N78" s="2">
        <v>2.444589859088834</v>
      </c>
      <c r="O78" s="2">
        <v>2.3542248996123152</v>
      </c>
      <c r="P78" s="2">
        <v>2.3117554075434206</v>
      </c>
      <c r="Q78" s="2">
        <v>2.2245089740724855</v>
      </c>
      <c r="R78" s="2">
        <v>2.1507363540383579</v>
      </c>
      <c r="S78" s="2">
        <v>2.1588688120998722</v>
      </c>
      <c r="T78" s="2">
        <v>2.0953528151219567</v>
      </c>
      <c r="U78" s="2">
        <v>2.0573176151509265</v>
      </c>
      <c r="V78" s="2">
        <v>1.991319787683641</v>
      </c>
      <c r="W78" s="2">
        <v>1.9402792215909517</v>
      </c>
      <c r="X78" s="2">
        <v>1.9035697242773029</v>
      </c>
      <c r="Y78" s="2">
        <v>1.8697710916818655</v>
      </c>
      <c r="Z78" s="2">
        <v>1.8198143973429302</v>
      </c>
      <c r="AA78" s="2">
        <v>1.7955951370553664</v>
      </c>
      <c r="AB78" s="2">
        <v>1.7499044308158496</v>
      </c>
      <c r="AC78" s="2">
        <v>1.729148222216973</v>
      </c>
      <c r="AD78" s="2">
        <v>1.7225997307341772</v>
      </c>
      <c r="AE78" s="2">
        <v>1.7095392012457999</v>
      </c>
      <c r="AF78" s="2">
        <v>1.6842980663559342</v>
      </c>
      <c r="AG78" s="2">
        <v>1.6868631925272559</v>
      </c>
      <c r="AH78" s="2">
        <v>1.6506989164077699</v>
      </c>
      <c r="AI78" s="2">
        <v>1.6348030601134937</v>
      </c>
      <c r="AJ78" s="2">
        <v>1.5838056533501761</v>
      </c>
      <c r="AK78" s="2">
        <v>1.5449101229771354</v>
      </c>
      <c r="AL78" s="2">
        <v>1.502663693011359</v>
      </c>
      <c r="AM78" s="2">
        <v>1.4575989447713393</v>
      </c>
      <c r="AN78" s="2">
        <v>1.4151637228898926</v>
      </c>
      <c r="AO78" s="2">
        <v>1.4132152044093791</v>
      </c>
      <c r="AP78" s="2">
        <v>1.4157104667635989</v>
      </c>
      <c r="AQ78" s="2">
        <v>1.4055143193223059</v>
      </c>
      <c r="AR78" s="2">
        <v>1.4079100538744236</v>
      </c>
      <c r="AS78" s="2">
        <v>1.4412871379633332</v>
      </c>
      <c r="AT78" s="2">
        <v>1.4229730903369955</v>
      </c>
      <c r="AU78" s="2">
        <v>1.4211565097917134</v>
      </c>
      <c r="AV78" s="2">
        <v>1.4324367015781765</v>
      </c>
      <c r="AW78" s="2">
        <v>1.455968995349552</v>
      </c>
      <c r="AX78" s="2">
        <v>1.4679126739086974</v>
      </c>
      <c r="AY78" s="2">
        <v>1.4944612858206494</v>
      </c>
      <c r="AZ78" s="2">
        <v>1.5164724862307151</v>
      </c>
      <c r="BA78" s="2">
        <v>1.5663155540569638</v>
      </c>
      <c r="BB78" s="2">
        <v>1.5588667634344953</v>
      </c>
      <c r="BC78" s="2">
        <v>1.5664579247440593</v>
      </c>
      <c r="BD78" s="2">
        <v>1.5328726395091912</v>
      </c>
      <c r="BE78" s="2">
        <v>1.5333647820198781</v>
      </c>
      <c r="BF78" s="2">
        <v>1.5073381113363378</v>
      </c>
      <c r="BG78" s="2">
        <v>1.5352833145674247</v>
      </c>
      <c r="BH78" s="2">
        <v>1.5373395837110981</v>
      </c>
      <c r="BI78" s="2">
        <v>1.5662410902167518</v>
      </c>
      <c r="BJ78" s="2">
        <v>1.5575264372817046</v>
      </c>
      <c r="BK78" s="2">
        <v>1.5435917451839942</v>
      </c>
      <c r="BL78" s="2">
        <v>1.5226788178313417</v>
      </c>
    </row>
    <row r="79" spans="1:64" hidden="1">
      <c r="A79" s="2" t="s">
        <v>1495</v>
      </c>
      <c r="B79" s="2" t="s">
        <v>1496</v>
      </c>
      <c r="C79" s="2" t="s">
        <v>1786</v>
      </c>
      <c r="D79" s="2" t="s">
        <v>1787</v>
      </c>
      <c r="E79" s="2">
        <v>6.4933343725239157</v>
      </c>
      <c r="F79" s="2">
        <v>6.5063758716346616</v>
      </c>
      <c r="G79" s="2">
        <v>6.5195417744265614</v>
      </c>
      <c r="H79" s="2">
        <v>6.5316010743961499</v>
      </c>
      <c r="I79" s="2">
        <v>6.541155289454931</v>
      </c>
      <c r="J79" s="2">
        <v>6.5485073863875582</v>
      </c>
      <c r="K79" s="2">
        <v>6.5531355041403438</v>
      </c>
      <c r="L79" s="2">
        <v>6.5566034179482662</v>
      </c>
      <c r="M79" s="2">
        <v>6.5589741233339875</v>
      </c>
      <c r="N79" s="2">
        <v>6.5600320987613499</v>
      </c>
      <c r="O79" s="2">
        <v>6.5595538579451258</v>
      </c>
      <c r="P79" s="2">
        <v>6.5561184904208591</v>
      </c>
      <c r="Q79" s="2">
        <v>6.5510544830026705</v>
      </c>
      <c r="R79" s="2">
        <v>6.5437545753299542</v>
      </c>
      <c r="S79" s="2">
        <v>6.5339054851020535</v>
      </c>
      <c r="T79" s="2">
        <v>6.5220146875771414</v>
      </c>
      <c r="U79" s="2">
        <v>6.5081766070435769</v>
      </c>
      <c r="V79" s="2">
        <v>6.4926375648352144</v>
      </c>
      <c r="W79" s="2">
        <v>6.4750096423430614</v>
      </c>
      <c r="X79" s="2">
        <v>6.4549376090637223</v>
      </c>
      <c r="Y79" s="2">
        <v>6.4317533519098546</v>
      </c>
      <c r="Z79" s="2">
        <v>6.4035438332750694</v>
      </c>
      <c r="AA79" s="2">
        <v>6.370944933053214</v>
      </c>
      <c r="AB79" s="2">
        <v>6.3342825623546579</v>
      </c>
      <c r="AC79" s="2">
        <v>6.2939247818372204</v>
      </c>
      <c r="AD79" s="2">
        <v>6.2429317202737247</v>
      </c>
      <c r="AE79" s="2">
        <v>6.1932399894871368</v>
      </c>
      <c r="AF79" s="2">
        <v>6.1402879737974114</v>
      </c>
      <c r="AG79" s="2">
        <v>6.0829153411558794</v>
      </c>
      <c r="AH79" s="2">
        <v>6.0260136625439129</v>
      </c>
      <c r="AI79" s="2">
        <v>5.9715936187093916</v>
      </c>
      <c r="AJ79" s="2">
        <v>5.9174827603573732</v>
      </c>
      <c r="AK79" s="2">
        <v>5.8603802579833379</v>
      </c>
      <c r="AL79" s="2">
        <v>5.8070808397500446</v>
      </c>
      <c r="AM79" s="2">
        <v>5.7528424791651149</v>
      </c>
      <c r="AN79" s="2">
        <v>5.6994653051845034</v>
      </c>
      <c r="AO79" s="2">
        <v>5.6437129368778765</v>
      </c>
      <c r="AP79" s="2">
        <v>5.5926604893211236</v>
      </c>
      <c r="AQ79" s="2">
        <v>5.5401897906323008</v>
      </c>
      <c r="AR79" s="2">
        <v>5.4909817620947079</v>
      </c>
      <c r="AS79" s="2">
        <v>5.4405256116766418</v>
      </c>
      <c r="AT79" s="2">
        <v>5.3889208460886406</v>
      </c>
      <c r="AU79" s="2">
        <v>5.3415520825638252</v>
      </c>
      <c r="AV79" s="2">
        <v>5.2959409892754366</v>
      </c>
      <c r="AW79" s="2">
        <v>5.2508193381945514</v>
      </c>
      <c r="AX79" s="2">
        <v>5.2017031061779218</v>
      </c>
      <c r="AY79" s="2">
        <v>5.1506629811355733</v>
      </c>
      <c r="AZ79" s="2">
        <v>5.1000244807486501</v>
      </c>
      <c r="BA79" s="2">
        <v>5.0476782782642795</v>
      </c>
      <c r="BB79" s="2">
        <v>4.9948926399034317</v>
      </c>
      <c r="BC79" s="2">
        <v>4.9445098532913532</v>
      </c>
      <c r="BD79" s="2">
        <v>4.8902532377418817</v>
      </c>
      <c r="BE79" s="2">
        <v>4.8337340730935505</v>
      </c>
      <c r="BF79" s="2">
        <v>4.7745438802009428</v>
      </c>
      <c r="BG79" s="2">
        <v>4.713666048787637</v>
      </c>
      <c r="BH79" s="2">
        <v>4.6510950853054283</v>
      </c>
      <c r="BI79" s="2">
        <v>4.5880394892768095</v>
      </c>
      <c r="BJ79" s="2">
        <v>4.5240871293856895</v>
      </c>
      <c r="BK79" s="2">
        <v>4.4625818106513373</v>
      </c>
      <c r="BL79" s="2">
        <v>4.4025503149953753</v>
      </c>
    </row>
    <row r="80" spans="1:64" hidden="1">
      <c r="A80" s="2" t="s">
        <v>1292</v>
      </c>
      <c r="B80" s="2" t="s">
        <v>1497</v>
      </c>
      <c r="C80" s="2" t="s">
        <v>1786</v>
      </c>
      <c r="D80" s="2" t="s">
        <v>1787</v>
      </c>
      <c r="E80" s="2">
        <v>2.72</v>
      </c>
      <c r="F80" s="2">
        <v>2.72</v>
      </c>
      <c r="G80" s="2">
        <v>2.68</v>
      </c>
      <c r="H80" s="2">
        <v>2.68</v>
      </c>
      <c r="I80" s="2">
        <v>2.59</v>
      </c>
      <c r="J80" s="2">
        <v>2.48</v>
      </c>
      <c r="K80" s="2">
        <v>2.41</v>
      </c>
      <c r="L80" s="2">
        <v>2.3199999999999998</v>
      </c>
      <c r="M80" s="2">
        <v>2.14</v>
      </c>
      <c r="N80" s="2">
        <v>1.93</v>
      </c>
      <c r="O80" s="2">
        <v>1.83</v>
      </c>
      <c r="P80" s="2">
        <v>1.68</v>
      </c>
      <c r="Q80" s="2">
        <v>1.58</v>
      </c>
      <c r="R80" s="2">
        <v>1.49</v>
      </c>
      <c r="S80" s="2">
        <v>1.61</v>
      </c>
      <c r="T80" s="2">
        <v>1.68</v>
      </c>
      <c r="U80" s="2">
        <v>1.7</v>
      </c>
      <c r="V80" s="2">
        <v>1.68</v>
      </c>
      <c r="W80" s="2">
        <v>1.64</v>
      </c>
      <c r="X80" s="2">
        <v>1.64</v>
      </c>
      <c r="Y80" s="2">
        <v>1.63</v>
      </c>
      <c r="Z80" s="2">
        <v>1.64</v>
      </c>
      <c r="AA80" s="2">
        <v>1.71</v>
      </c>
      <c r="AB80" s="2">
        <v>1.74</v>
      </c>
      <c r="AC80" s="2">
        <v>1.69</v>
      </c>
      <c r="AD80" s="2">
        <v>1.64</v>
      </c>
      <c r="AE80" s="2">
        <v>1.6</v>
      </c>
      <c r="AF80" s="2">
        <v>1.59</v>
      </c>
      <c r="AG80" s="2">
        <v>1.69</v>
      </c>
      <c r="AH80" s="2">
        <v>1.71</v>
      </c>
      <c r="AI80" s="2">
        <v>1.78</v>
      </c>
      <c r="AJ80" s="2">
        <v>1.79</v>
      </c>
      <c r="AK80" s="2">
        <v>1.85</v>
      </c>
      <c r="AL80" s="2">
        <v>1.81</v>
      </c>
      <c r="AM80" s="2">
        <v>1.85</v>
      </c>
      <c r="AN80" s="2">
        <v>1.81</v>
      </c>
      <c r="AO80" s="2">
        <v>1.78</v>
      </c>
      <c r="AP80" s="2">
        <v>1.75</v>
      </c>
      <c r="AQ80" s="2">
        <v>1.7</v>
      </c>
      <c r="AR80" s="2">
        <v>1.73</v>
      </c>
      <c r="AS80" s="2">
        <v>1.73</v>
      </c>
      <c r="AT80" s="2">
        <v>1.73</v>
      </c>
      <c r="AU80" s="2">
        <v>1.72</v>
      </c>
      <c r="AV80" s="2">
        <v>1.76</v>
      </c>
      <c r="AW80" s="2">
        <v>1.8</v>
      </c>
      <c r="AX80" s="2">
        <v>1.8</v>
      </c>
      <c r="AY80" s="2">
        <v>1.84</v>
      </c>
      <c r="AZ80" s="2">
        <v>1.83</v>
      </c>
      <c r="BA80" s="2">
        <v>1.85</v>
      </c>
      <c r="BB80" s="2">
        <v>1.86</v>
      </c>
      <c r="BC80" s="2">
        <v>1.87</v>
      </c>
      <c r="BD80" s="2">
        <v>1.83</v>
      </c>
      <c r="BE80" s="2">
        <v>1.8</v>
      </c>
      <c r="BF80" s="2">
        <v>1.75</v>
      </c>
      <c r="BG80" s="2">
        <v>1.71</v>
      </c>
      <c r="BH80" s="2">
        <v>1.65</v>
      </c>
      <c r="BI80" s="2">
        <v>1.57</v>
      </c>
      <c r="BJ80" s="2">
        <v>1.49</v>
      </c>
      <c r="BK80" s="2">
        <v>1.41</v>
      </c>
      <c r="BL80" s="2">
        <v>1.35</v>
      </c>
    </row>
    <row r="81" spans="1:64" hidden="1">
      <c r="A81" s="2" t="s">
        <v>1261</v>
      </c>
      <c r="B81" s="2" t="s">
        <v>1498</v>
      </c>
      <c r="C81" s="2" t="s">
        <v>1786</v>
      </c>
      <c r="D81" s="2" t="s">
        <v>1787</v>
      </c>
      <c r="E81" s="2">
        <v>6.4610000000000003</v>
      </c>
      <c r="F81" s="2">
        <v>6.2809999999999997</v>
      </c>
      <c r="G81" s="2">
        <v>6.085</v>
      </c>
      <c r="H81" s="2">
        <v>5.8810000000000002</v>
      </c>
      <c r="I81" s="2">
        <v>5.6760000000000002</v>
      </c>
      <c r="J81" s="2">
        <v>5.4749999999999996</v>
      </c>
      <c r="K81" s="2">
        <v>5.2779999999999996</v>
      </c>
      <c r="L81" s="2">
        <v>5.0830000000000002</v>
      </c>
      <c r="M81" s="2">
        <v>4.8920000000000003</v>
      </c>
      <c r="N81" s="2">
        <v>4.71</v>
      </c>
      <c r="O81" s="2">
        <v>4.5430000000000001</v>
      </c>
      <c r="P81" s="2">
        <v>4.3970000000000002</v>
      </c>
      <c r="Q81" s="2">
        <v>4.2750000000000004</v>
      </c>
      <c r="R81" s="2">
        <v>4.1779999999999999</v>
      </c>
      <c r="S81" s="2">
        <v>4.1059999999999999</v>
      </c>
      <c r="T81" s="2">
        <v>4.0540000000000003</v>
      </c>
      <c r="U81" s="2">
        <v>4.0179999999999998</v>
      </c>
      <c r="V81" s="2">
        <v>3.992</v>
      </c>
      <c r="W81" s="2">
        <v>3.968</v>
      </c>
      <c r="X81" s="2">
        <v>3.9409999999999998</v>
      </c>
      <c r="Y81" s="2">
        <v>3.907</v>
      </c>
      <c r="Z81" s="2">
        <v>3.8639999999999999</v>
      </c>
      <c r="AA81" s="2">
        <v>3.8130000000000002</v>
      </c>
      <c r="AB81" s="2">
        <v>3.7549999999999999</v>
      </c>
      <c r="AC81" s="2">
        <v>3.6930000000000001</v>
      </c>
      <c r="AD81" s="2">
        <v>3.629</v>
      </c>
      <c r="AE81" s="2">
        <v>3.5680000000000001</v>
      </c>
      <c r="AF81" s="2">
        <v>3.512</v>
      </c>
      <c r="AG81" s="2">
        <v>3.4649999999999999</v>
      </c>
      <c r="AH81" s="2">
        <v>3.427</v>
      </c>
      <c r="AI81" s="2">
        <v>3.3980000000000001</v>
      </c>
      <c r="AJ81" s="2">
        <v>3.3740000000000001</v>
      </c>
      <c r="AK81" s="2">
        <v>3.3519999999999999</v>
      </c>
      <c r="AL81" s="2">
        <v>3.33</v>
      </c>
      <c r="AM81" s="2">
        <v>3.3050000000000002</v>
      </c>
      <c r="AN81" s="2">
        <v>3.2759999999999998</v>
      </c>
      <c r="AO81" s="2">
        <v>3.2440000000000002</v>
      </c>
      <c r="AP81" s="2">
        <v>3.2090000000000001</v>
      </c>
      <c r="AQ81" s="2">
        <v>3.1709999999999998</v>
      </c>
      <c r="AR81" s="2">
        <v>3.1320000000000001</v>
      </c>
      <c r="AS81" s="2">
        <v>3.09</v>
      </c>
      <c r="AT81" s="2">
        <v>3.044</v>
      </c>
      <c r="AU81" s="2">
        <v>2.9950000000000001</v>
      </c>
      <c r="AV81" s="2">
        <v>2.944</v>
      </c>
      <c r="AW81" s="2">
        <v>2.8929999999999998</v>
      </c>
      <c r="AX81" s="2">
        <v>2.8460000000000001</v>
      </c>
      <c r="AY81" s="2">
        <v>2.8069999999999999</v>
      </c>
      <c r="AZ81" s="2">
        <v>2.7770000000000001</v>
      </c>
      <c r="BA81" s="2">
        <v>2.758</v>
      </c>
      <c r="BB81" s="2">
        <v>2.75</v>
      </c>
      <c r="BC81" s="2">
        <v>2.7519999999999998</v>
      </c>
      <c r="BD81" s="2">
        <v>2.7610000000000001</v>
      </c>
      <c r="BE81" s="2">
        <v>2.7730000000000001</v>
      </c>
      <c r="BF81" s="2">
        <v>2.786</v>
      </c>
      <c r="BG81" s="2">
        <v>2.7949999999999999</v>
      </c>
      <c r="BH81" s="2">
        <v>2.8</v>
      </c>
      <c r="BI81" s="2">
        <v>2.7970000000000002</v>
      </c>
      <c r="BJ81" s="2">
        <v>2.7879999999999998</v>
      </c>
      <c r="BK81" s="2">
        <v>2.774</v>
      </c>
      <c r="BL81" s="2">
        <v>2.754</v>
      </c>
    </row>
    <row r="82" spans="1:64" hidden="1">
      <c r="A82" s="2" t="s">
        <v>1316</v>
      </c>
      <c r="B82" s="2" t="s">
        <v>1499</v>
      </c>
      <c r="C82" s="2" t="s">
        <v>1786</v>
      </c>
      <c r="D82" s="2" t="s">
        <v>1787</v>
      </c>
      <c r="E82" s="2">
        <v>2.85</v>
      </c>
      <c r="F82" s="2">
        <v>2.87</v>
      </c>
      <c r="G82" s="2">
        <v>2.89</v>
      </c>
      <c r="H82" s="2">
        <v>2.89</v>
      </c>
      <c r="I82" s="2">
        <v>2.87</v>
      </c>
      <c r="J82" s="2">
        <v>2.84</v>
      </c>
      <c r="K82" s="2">
        <v>2.8</v>
      </c>
      <c r="L82" s="2">
        <v>2.75</v>
      </c>
      <c r="M82" s="2">
        <v>2.69</v>
      </c>
      <c r="N82" s="2">
        <v>2.62</v>
      </c>
      <c r="O82" s="2">
        <v>2.5499999999999998</v>
      </c>
      <c r="P82" s="2">
        <v>2.4700000000000002</v>
      </c>
      <c r="Q82" s="2">
        <v>2.38</v>
      </c>
      <c r="R82" s="2">
        <v>2.2799999999999998</v>
      </c>
      <c r="S82" s="2">
        <v>2.1800000000000002</v>
      </c>
      <c r="T82" s="2">
        <v>2.09</v>
      </c>
      <c r="U82" s="2">
        <v>2.0099999999999998</v>
      </c>
      <c r="V82" s="2">
        <v>1.94</v>
      </c>
      <c r="W82" s="2">
        <v>1.89</v>
      </c>
      <c r="X82" s="2">
        <v>1.87</v>
      </c>
      <c r="Y82" s="2">
        <v>1.85</v>
      </c>
      <c r="Z82" s="2">
        <v>1.85</v>
      </c>
      <c r="AA82" s="2">
        <v>1.86</v>
      </c>
      <c r="AB82" s="2">
        <v>1.86</v>
      </c>
      <c r="AC82" s="2">
        <v>1.86</v>
      </c>
      <c r="AD82" s="2">
        <v>1.86</v>
      </c>
      <c r="AE82" s="2">
        <v>1.85</v>
      </c>
      <c r="AF82" s="2">
        <v>1.83</v>
      </c>
      <c r="AG82" s="2">
        <v>1.81</v>
      </c>
      <c r="AH82" s="2">
        <v>1.79</v>
      </c>
      <c r="AI82" s="2">
        <v>1.77</v>
      </c>
      <c r="AJ82" s="2">
        <v>1.75</v>
      </c>
      <c r="AK82" s="2">
        <v>1.74</v>
      </c>
      <c r="AL82" s="2">
        <v>1.73</v>
      </c>
      <c r="AM82" s="2">
        <v>1.73</v>
      </c>
      <c r="AN82" s="2">
        <v>1.74</v>
      </c>
      <c r="AO82" s="2">
        <v>1.75</v>
      </c>
      <c r="AP82" s="2">
        <v>1.77</v>
      </c>
      <c r="AQ82" s="2">
        <v>1.78</v>
      </c>
      <c r="AR82" s="2">
        <v>1.81</v>
      </c>
      <c r="AS82" s="2">
        <v>1.89</v>
      </c>
      <c r="AT82" s="2">
        <v>1.9</v>
      </c>
      <c r="AU82" s="2">
        <v>1.88</v>
      </c>
      <c r="AV82" s="2">
        <v>1.89</v>
      </c>
      <c r="AW82" s="2">
        <v>1.92</v>
      </c>
      <c r="AX82" s="2">
        <v>1.94</v>
      </c>
      <c r="AY82" s="2">
        <v>2</v>
      </c>
      <c r="AZ82" s="2">
        <v>1.98</v>
      </c>
      <c r="BA82" s="2">
        <v>2.0099999999999998</v>
      </c>
      <c r="BB82" s="2">
        <v>2</v>
      </c>
      <c r="BC82" s="2">
        <v>2.0299999999999998</v>
      </c>
      <c r="BD82" s="2">
        <v>2.0099999999999998</v>
      </c>
      <c r="BE82" s="2">
        <v>2.0099999999999998</v>
      </c>
      <c r="BF82" s="2">
        <v>1.99</v>
      </c>
      <c r="BG82" s="2">
        <v>2</v>
      </c>
      <c r="BH82" s="2">
        <v>1.96</v>
      </c>
      <c r="BI82" s="2">
        <v>1.92</v>
      </c>
      <c r="BJ82" s="2">
        <v>1.9</v>
      </c>
      <c r="BK82" s="2">
        <v>1.88</v>
      </c>
      <c r="BL82" s="2">
        <v>1.87</v>
      </c>
    </row>
    <row r="83" spans="1:64" hidden="1">
      <c r="A83" s="2" t="s">
        <v>1500</v>
      </c>
      <c r="B83" s="2" t="s">
        <v>1501</v>
      </c>
      <c r="C83" s="2" t="s">
        <v>1786</v>
      </c>
      <c r="D83" s="2" t="s">
        <v>1787</v>
      </c>
      <c r="O83" s="2">
        <v>3.4</v>
      </c>
      <c r="P83" s="2">
        <v>3.2</v>
      </c>
      <c r="Q83" s="2">
        <v>3.3</v>
      </c>
      <c r="R83" s="2">
        <v>3.2</v>
      </c>
      <c r="S83" s="2">
        <v>3.1</v>
      </c>
      <c r="T83" s="2">
        <v>2.9</v>
      </c>
      <c r="U83" s="2">
        <v>2.7</v>
      </c>
      <c r="V83" s="2">
        <v>2.7</v>
      </c>
      <c r="W83" s="2">
        <v>2.6</v>
      </c>
      <c r="X83" s="2">
        <v>2.7</v>
      </c>
      <c r="Y83" s="2">
        <v>2.5</v>
      </c>
      <c r="Z83" s="2">
        <v>2.5</v>
      </c>
      <c r="AA83" s="2">
        <v>2.2999999999999998</v>
      </c>
      <c r="AB83" s="2">
        <v>2.2000000000000002</v>
      </c>
      <c r="AC83" s="2">
        <v>2.2000000000000002</v>
      </c>
      <c r="AD83" s="2">
        <v>2.2999999999999998</v>
      </c>
      <c r="AE83" s="2">
        <v>2.4</v>
      </c>
      <c r="AF83" s="2">
        <v>2.4</v>
      </c>
      <c r="AG83" s="2">
        <v>2.6</v>
      </c>
      <c r="AH83" s="2">
        <v>2.7</v>
      </c>
      <c r="AI83" s="2">
        <v>2.8</v>
      </c>
      <c r="AJ83" s="2">
        <v>2.6</v>
      </c>
      <c r="AK83" s="2">
        <v>2.5</v>
      </c>
      <c r="AL83" s="2">
        <v>2.5</v>
      </c>
      <c r="AM83" s="2">
        <v>2.4</v>
      </c>
      <c r="AN83" s="2">
        <v>2.5</v>
      </c>
      <c r="AO83" s="2">
        <v>2.6</v>
      </c>
      <c r="AP83" s="2">
        <v>2.5</v>
      </c>
      <c r="AQ83" s="2">
        <v>2.2999999999999998</v>
      </c>
      <c r="AR83" s="2">
        <v>2.2999999999999998</v>
      </c>
      <c r="AS83" s="2">
        <v>2.6</v>
      </c>
      <c r="AT83" s="2">
        <v>2.2999999999999998</v>
      </c>
      <c r="AU83" s="2">
        <v>2.6</v>
      </c>
      <c r="AV83" s="2">
        <v>2.5</v>
      </c>
      <c r="AW83" s="2">
        <v>2.6</v>
      </c>
      <c r="AX83" s="2">
        <v>2.6</v>
      </c>
      <c r="AY83" s="2">
        <v>2.5</v>
      </c>
      <c r="AZ83" s="2">
        <v>2.6</v>
      </c>
      <c r="BA83" s="2">
        <v>2.6</v>
      </c>
      <c r="BB83" s="2">
        <v>2.4</v>
      </c>
      <c r="BC83" s="2">
        <v>2.5</v>
      </c>
      <c r="BD83" s="2">
        <v>2.2999999999999998</v>
      </c>
      <c r="BE83" s="2">
        <v>2.6</v>
      </c>
      <c r="BF83" s="2">
        <v>2.5</v>
      </c>
      <c r="BG83" s="2">
        <v>2.6</v>
      </c>
      <c r="BH83" s="2">
        <v>2.4</v>
      </c>
      <c r="BI83" s="2">
        <v>2.6</v>
      </c>
      <c r="BJ83" s="2">
        <v>2.5</v>
      </c>
      <c r="BK83" s="2">
        <v>2.5</v>
      </c>
      <c r="BL83" s="2">
        <v>2.4</v>
      </c>
    </row>
    <row r="84" spans="1:64" hidden="1">
      <c r="A84" s="2" t="s">
        <v>1502</v>
      </c>
      <c r="B84" s="2" t="s">
        <v>1503</v>
      </c>
      <c r="C84" s="2" t="s">
        <v>1786</v>
      </c>
      <c r="D84" s="2" t="s">
        <v>1787</v>
      </c>
      <c r="E84" s="2">
        <v>6.9340000000000002</v>
      </c>
      <c r="F84" s="2">
        <v>6.9169999999999998</v>
      </c>
      <c r="G84" s="2">
        <v>6.9050000000000002</v>
      </c>
      <c r="H84" s="2">
        <v>6.8970000000000002</v>
      </c>
      <c r="I84" s="2">
        <v>6.8929999999999998</v>
      </c>
      <c r="J84" s="2">
        <v>6.8940000000000001</v>
      </c>
      <c r="K84" s="2">
        <v>6.9</v>
      </c>
      <c r="L84" s="2">
        <v>6.9109999999999996</v>
      </c>
      <c r="M84" s="2">
        <v>6.9240000000000004</v>
      </c>
      <c r="N84" s="2">
        <v>6.9349999999999996</v>
      </c>
      <c r="O84" s="2">
        <v>6.9379999999999997</v>
      </c>
      <c r="P84" s="2">
        <v>6.9249999999999998</v>
      </c>
      <c r="Q84" s="2">
        <v>6.8940000000000001</v>
      </c>
      <c r="R84" s="2">
        <v>6.8419999999999996</v>
      </c>
      <c r="S84" s="2">
        <v>6.77</v>
      </c>
      <c r="T84" s="2">
        <v>6.6820000000000004</v>
      </c>
      <c r="U84" s="2">
        <v>6.5860000000000003</v>
      </c>
      <c r="V84" s="2">
        <v>6.49</v>
      </c>
      <c r="W84" s="2">
        <v>6.3979999999999997</v>
      </c>
      <c r="X84" s="2">
        <v>6.3109999999999999</v>
      </c>
      <c r="Y84" s="2">
        <v>6.2229999999999999</v>
      </c>
      <c r="Z84" s="2">
        <v>6.1289999999999996</v>
      </c>
      <c r="AA84" s="2">
        <v>6.02</v>
      </c>
      <c r="AB84" s="2">
        <v>5.8940000000000001</v>
      </c>
      <c r="AC84" s="2">
        <v>5.7519999999999998</v>
      </c>
      <c r="AD84" s="2">
        <v>5.6</v>
      </c>
      <c r="AE84" s="2">
        <v>5.4459999999999997</v>
      </c>
      <c r="AF84" s="2">
        <v>5.2990000000000004</v>
      </c>
      <c r="AG84" s="2">
        <v>5.1669999999999998</v>
      </c>
      <c r="AH84" s="2">
        <v>5.0519999999999996</v>
      </c>
      <c r="AI84" s="2">
        <v>4.9580000000000002</v>
      </c>
      <c r="AJ84" s="2">
        <v>4.8819999999999997</v>
      </c>
      <c r="AK84" s="2">
        <v>4.82</v>
      </c>
      <c r="AL84" s="2">
        <v>4.766</v>
      </c>
      <c r="AM84" s="2">
        <v>4.7160000000000002</v>
      </c>
      <c r="AN84" s="2">
        <v>4.6639999999999997</v>
      </c>
      <c r="AO84" s="2">
        <v>4.6079999999999997</v>
      </c>
      <c r="AP84" s="2">
        <v>4.5439999999999996</v>
      </c>
      <c r="AQ84" s="2">
        <v>4.4710000000000001</v>
      </c>
      <c r="AR84" s="2">
        <v>4.3899999999999997</v>
      </c>
      <c r="AS84" s="2">
        <v>4.3</v>
      </c>
      <c r="AT84" s="2">
        <v>4.2039999999999997</v>
      </c>
      <c r="AU84" s="2">
        <v>4.1050000000000004</v>
      </c>
      <c r="AV84" s="2">
        <v>4.0069999999999997</v>
      </c>
      <c r="AW84" s="2">
        <v>3.9119999999999999</v>
      </c>
      <c r="AX84" s="2">
        <v>3.823</v>
      </c>
      <c r="AY84" s="2">
        <v>3.7389999999999999</v>
      </c>
      <c r="AZ84" s="2">
        <v>3.661</v>
      </c>
      <c r="BA84" s="2">
        <v>3.589</v>
      </c>
      <c r="BB84" s="2">
        <v>3.5219999999999998</v>
      </c>
      <c r="BC84" s="2">
        <v>3.46</v>
      </c>
      <c r="BD84" s="2">
        <v>3.4020000000000001</v>
      </c>
      <c r="BE84" s="2">
        <v>3.347</v>
      </c>
      <c r="BF84" s="2">
        <v>3.294</v>
      </c>
      <c r="BG84" s="2">
        <v>3.2429999999999999</v>
      </c>
      <c r="BH84" s="2">
        <v>3.1930000000000001</v>
      </c>
      <c r="BI84" s="2">
        <v>3.145</v>
      </c>
      <c r="BJ84" s="2">
        <v>3.0979999999999999</v>
      </c>
      <c r="BK84" s="2">
        <v>3.0529999999999999</v>
      </c>
      <c r="BL84" s="2">
        <v>3.01</v>
      </c>
    </row>
    <row r="85" spans="1:64" hidden="1">
      <c r="A85" s="2" t="s">
        <v>1127</v>
      </c>
      <c r="B85" s="2" t="s">
        <v>1504</v>
      </c>
      <c r="C85" s="2" t="s">
        <v>1786</v>
      </c>
      <c r="D85" s="2" t="s">
        <v>1787</v>
      </c>
      <c r="E85" s="2">
        <v>4.3840000000000003</v>
      </c>
      <c r="F85" s="2">
        <v>4.4619999999999997</v>
      </c>
      <c r="G85" s="2">
        <v>4.5410000000000004</v>
      </c>
      <c r="H85" s="2">
        <v>4.6189999999999998</v>
      </c>
      <c r="I85" s="2">
        <v>4.694</v>
      </c>
      <c r="J85" s="2">
        <v>4.766</v>
      </c>
      <c r="K85" s="2">
        <v>4.8339999999999996</v>
      </c>
      <c r="L85" s="2">
        <v>4.899</v>
      </c>
      <c r="M85" s="2">
        <v>4.9610000000000003</v>
      </c>
      <c r="N85" s="2">
        <v>5.0209999999999999</v>
      </c>
      <c r="O85" s="2">
        <v>5.0810000000000004</v>
      </c>
      <c r="P85" s="2">
        <v>5.1429999999999998</v>
      </c>
      <c r="Q85" s="2">
        <v>5.2080000000000002</v>
      </c>
      <c r="R85" s="2">
        <v>5.2750000000000004</v>
      </c>
      <c r="S85" s="2">
        <v>5.343</v>
      </c>
      <c r="T85" s="2">
        <v>5.4119999999999999</v>
      </c>
      <c r="U85" s="2">
        <v>5.48</v>
      </c>
      <c r="V85" s="2">
        <v>5.5430000000000001</v>
      </c>
      <c r="W85" s="2">
        <v>5.6</v>
      </c>
      <c r="X85" s="2">
        <v>5.6479999999999997</v>
      </c>
      <c r="Y85" s="2">
        <v>5.6840000000000002</v>
      </c>
      <c r="Z85" s="2">
        <v>5.7089999999999996</v>
      </c>
      <c r="AA85" s="2">
        <v>5.7210000000000001</v>
      </c>
      <c r="AB85" s="2">
        <v>5.7210000000000001</v>
      </c>
      <c r="AC85" s="2">
        <v>5.7089999999999996</v>
      </c>
      <c r="AD85" s="2">
        <v>5.6859999999999999</v>
      </c>
      <c r="AE85" s="2">
        <v>5.6529999999999996</v>
      </c>
      <c r="AF85" s="2">
        <v>5.6109999999999998</v>
      </c>
      <c r="AG85" s="2">
        <v>5.5620000000000003</v>
      </c>
      <c r="AH85" s="2">
        <v>5.5049999999999999</v>
      </c>
      <c r="AI85" s="2">
        <v>5.4420000000000002</v>
      </c>
      <c r="AJ85" s="2">
        <v>5.3710000000000004</v>
      </c>
      <c r="AK85" s="2">
        <v>5.2919999999999998</v>
      </c>
      <c r="AL85" s="2">
        <v>5.2050000000000001</v>
      </c>
      <c r="AM85" s="2">
        <v>5.1130000000000004</v>
      </c>
      <c r="AN85" s="2">
        <v>5.016</v>
      </c>
      <c r="AO85" s="2">
        <v>4.9160000000000004</v>
      </c>
      <c r="AP85" s="2">
        <v>4.8150000000000004</v>
      </c>
      <c r="AQ85" s="2">
        <v>4.7160000000000002</v>
      </c>
      <c r="AR85" s="2">
        <v>4.62</v>
      </c>
      <c r="AS85" s="2">
        <v>4.5330000000000004</v>
      </c>
      <c r="AT85" s="2">
        <v>4.4550000000000001</v>
      </c>
      <c r="AU85" s="2">
        <v>4.3879999999999999</v>
      </c>
      <c r="AV85" s="2">
        <v>4.3319999999999999</v>
      </c>
      <c r="AW85" s="2">
        <v>4.2859999999999996</v>
      </c>
      <c r="AX85" s="2">
        <v>4.2510000000000003</v>
      </c>
      <c r="AY85" s="2">
        <v>4.2229999999999999</v>
      </c>
      <c r="AZ85" s="2">
        <v>4.2009999999999996</v>
      </c>
      <c r="BA85" s="2">
        <v>4.1820000000000004</v>
      </c>
      <c r="BB85" s="2">
        <v>4.1639999999999997</v>
      </c>
      <c r="BC85" s="2">
        <v>4.1459999999999999</v>
      </c>
      <c r="BD85" s="2">
        <v>4.1289999999999996</v>
      </c>
      <c r="BE85" s="2">
        <v>4.1130000000000004</v>
      </c>
      <c r="BF85" s="2">
        <v>4.0979999999999999</v>
      </c>
      <c r="BG85" s="2">
        <v>4.0830000000000002</v>
      </c>
      <c r="BH85" s="2">
        <v>4.0640000000000001</v>
      </c>
      <c r="BI85" s="2">
        <v>4.0389999999999997</v>
      </c>
      <c r="BJ85" s="2">
        <v>4.008</v>
      </c>
      <c r="BK85" s="2">
        <v>3.9689999999999999</v>
      </c>
      <c r="BL85" s="2">
        <v>3.9220000000000002</v>
      </c>
    </row>
    <row r="86" spans="1:64" hidden="1">
      <c r="A86" s="2" t="s">
        <v>1299</v>
      </c>
      <c r="B86" s="2" t="s">
        <v>1505</v>
      </c>
      <c r="C86" s="2" t="s">
        <v>1786</v>
      </c>
      <c r="D86" s="2" t="s">
        <v>1787</v>
      </c>
      <c r="E86" s="2">
        <v>2.69</v>
      </c>
      <c r="F86" s="2">
        <v>2.78</v>
      </c>
      <c r="G86" s="2">
        <v>2.86</v>
      </c>
      <c r="H86" s="2">
        <v>2.88</v>
      </c>
      <c r="I86" s="2">
        <v>2.93</v>
      </c>
      <c r="J86" s="2">
        <v>2.86</v>
      </c>
      <c r="K86" s="2">
        <v>2.78</v>
      </c>
      <c r="L86" s="2">
        <v>2.68</v>
      </c>
      <c r="M86" s="2">
        <v>2.6</v>
      </c>
      <c r="N86" s="2">
        <v>2.5099999999999998</v>
      </c>
      <c r="O86" s="2">
        <v>2.44</v>
      </c>
      <c r="P86" s="2">
        <v>2.41</v>
      </c>
      <c r="Q86" s="2">
        <v>2.2000000000000002</v>
      </c>
      <c r="R86" s="2">
        <v>2.04</v>
      </c>
      <c r="S86" s="2">
        <v>1.92</v>
      </c>
      <c r="T86" s="2">
        <v>1.81</v>
      </c>
      <c r="U86" s="2">
        <v>1.74</v>
      </c>
      <c r="V86" s="2">
        <v>1.69</v>
      </c>
      <c r="W86" s="2">
        <v>1.75</v>
      </c>
      <c r="X86" s="2">
        <v>1.86</v>
      </c>
      <c r="Y86" s="2">
        <v>1.9</v>
      </c>
      <c r="Z86" s="2">
        <v>1.82</v>
      </c>
      <c r="AA86" s="2">
        <v>1.78</v>
      </c>
      <c r="AB86" s="2">
        <v>1.77</v>
      </c>
      <c r="AC86" s="2">
        <v>1.77</v>
      </c>
      <c r="AD86" s="2">
        <v>1.79</v>
      </c>
      <c r="AE86" s="2">
        <v>1.78</v>
      </c>
      <c r="AF86" s="2">
        <v>1.81</v>
      </c>
      <c r="AG86" s="2">
        <v>1.82</v>
      </c>
      <c r="AH86" s="2">
        <v>1.79</v>
      </c>
      <c r="AI86" s="2">
        <v>1.83</v>
      </c>
      <c r="AJ86" s="2">
        <v>1.82</v>
      </c>
      <c r="AK86" s="2">
        <v>1.79</v>
      </c>
      <c r="AL86" s="2">
        <v>1.76</v>
      </c>
      <c r="AM86" s="2">
        <v>1.74</v>
      </c>
      <c r="AN86" s="2">
        <v>1.71</v>
      </c>
      <c r="AO86" s="2">
        <v>1.73</v>
      </c>
      <c r="AP86" s="2">
        <v>1.72</v>
      </c>
      <c r="AQ86" s="2">
        <v>1.71</v>
      </c>
      <c r="AR86" s="2">
        <v>1.68</v>
      </c>
      <c r="AS86" s="2">
        <v>1.64</v>
      </c>
      <c r="AT86" s="2">
        <v>1.63</v>
      </c>
      <c r="AU86" s="2">
        <v>1.63</v>
      </c>
      <c r="AV86" s="2">
        <v>1.7</v>
      </c>
      <c r="AW86" s="2">
        <v>1.75</v>
      </c>
      <c r="AX86" s="2">
        <v>1.76</v>
      </c>
      <c r="AY86" s="2">
        <v>1.82</v>
      </c>
      <c r="AZ86" s="2">
        <v>1.86</v>
      </c>
      <c r="BA86" s="2">
        <v>1.91</v>
      </c>
      <c r="BB86" s="2">
        <v>1.89</v>
      </c>
      <c r="BC86" s="2">
        <v>1.92</v>
      </c>
      <c r="BD86" s="2">
        <v>1.91</v>
      </c>
      <c r="BE86" s="2">
        <v>1.92</v>
      </c>
      <c r="BF86" s="2">
        <v>1.83</v>
      </c>
      <c r="BG86" s="2">
        <v>1.81</v>
      </c>
      <c r="BH86" s="2">
        <v>1.8</v>
      </c>
      <c r="BI86" s="2">
        <v>1.79</v>
      </c>
      <c r="BJ86" s="2">
        <v>1.74</v>
      </c>
      <c r="BK86" s="2">
        <v>1.68</v>
      </c>
      <c r="BL86" s="2">
        <v>1.65</v>
      </c>
    </row>
    <row r="87" spans="1:64" hidden="1">
      <c r="A87" s="2" t="s">
        <v>1161</v>
      </c>
      <c r="B87" s="2" t="s">
        <v>1506</v>
      </c>
      <c r="C87" s="2" t="s">
        <v>1786</v>
      </c>
      <c r="D87" s="2" t="s">
        <v>1787</v>
      </c>
      <c r="E87" s="2">
        <v>2.9420000000000002</v>
      </c>
      <c r="F87" s="2">
        <v>2.9430000000000001</v>
      </c>
      <c r="G87" s="2">
        <v>2.9369999999999998</v>
      </c>
      <c r="H87" s="2">
        <v>2.9239999999999999</v>
      </c>
      <c r="I87" s="2">
        <v>2.9060000000000001</v>
      </c>
      <c r="J87" s="2">
        <v>2.8820000000000001</v>
      </c>
      <c r="K87" s="2">
        <v>2.8540000000000001</v>
      </c>
      <c r="L87" s="2">
        <v>2.8210000000000002</v>
      </c>
      <c r="M87" s="2">
        <v>2.7850000000000001</v>
      </c>
      <c r="N87" s="2">
        <v>2.7469999999999999</v>
      </c>
      <c r="O87" s="2">
        <v>2.7069999999999999</v>
      </c>
      <c r="P87" s="2">
        <v>2.665</v>
      </c>
      <c r="Q87" s="2">
        <v>2.6219999999999999</v>
      </c>
      <c r="R87" s="2">
        <v>2.577</v>
      </c>
      <c r="S87" s="2">
        <v>2.5329999999999999</v>
      </c>
      <c r="T87" s="2">
        <v>2.4889999999999999</v>
      </c>
      <c r="U87" s="2">
        <v>2.448</v>
      </c>
      <c r="V87" s="2">
        <v>2.4089999999999998</v>
      </c>
      <c r="W87" s="2">
        <v>2.3730000000000002</v>
      </c>
      <c r="X87" s="2">
        <v>2.3410000000000002</v>
      </c>
      <c r="Y87" s="2">
        <v>2.3140000000000001</v>
      </c>
      <c r="Z87" s="2">
        <v>2.2959999999999998</v>
      </c>
      <c r="AA87" s="2">
        <v>2.2839999999999998</v>
      </c>
      <c r="AB87" s="2">
        <v>2.2770000000000001</v>
      </c>
      <c r="AC87" s="2">
        <v>2.2749999999999999</v>
      </c>
      <c r="AD87" s="2">
        <v>2.2730000000000001</v>
      </c>
      <c r="AE87" s="2">
        <v>2.2690000000000001</v>
      </c>
      <c r="AF87" s="2">
        <v>2.2599999999999998</v>
      </c>
      <c r="AG87" s="2">
        <v>2.2429999999999999</v>
      </c>
      <c r="AH87" s="2">
        <v>2.2170000000000001</v>
      </c>
      <c r="AI87" s="2">
        <v>2.1800000000000002</v>
      </c>
      <c r="AJ87" s="2">
        <v>2.1320000000000001</v>
      </c>
      <c r="AK87" s="2">
        <v>2.0760000000000001</v>
      </c>
      <c r="AL87" s="2">
        <v>2.0129999999999999</v>
      </c>
      <c r="AM87" s="2">
        <v>1.946</v>
      </c>
      <c r="AN87" s="2">
        <v>1.879</v>
      </c>
      <c r="AO87" s="2">
        <v>1.8120000000000001</v>
      </c>
      <c r="AP87" s="2">
        <v>1.7490000000000001</v>
      </c>
      <c r="AQ87" s="2">
        <v>1.6919999999999999</v>
      </c>
      <c r="AR87" s="2">
        <v>1.643</v>
      </c>
      <c r="AS87" s="2">
        <v>1.6080000000000001</v>
      </c>
      <c r="AT87" s="2">
        <v>1.589</v>
      </c>
      <c r="AU87" s="2">
        <v>1.5860000000000001</v>
      </c>
      <c r="AV87" s="2">
        <v>1.599</v>
      </c>
      <c r="AW87" s="2">
        <v>1.625</v>
      </c>
      <c r="AX87" s="2">
        <v>1.6639999999999999</v>
      </c>
      <c r="AY87" s="2">
        <v>1.7110000000000001</v>
      </c>
      <c r="AZ87" s="2">
        <v>1.7629999999999999</v>
      </c>
      <c r="BA87" s="2">
        <v>1.8160000000000001</v>
      </c>
      <c r="BB87" s="2">
        <v>1.8660000000000001</v>
      </c>
      <c r="BC87" s="2">
        <v>1.911</v>
      </c>
      <c r="BD87" s="2">
        <v>1.95</v>
      </c>
      <c r="BE87" s="2">
        <v>1.984</v>
      </c>
      <c r="BF87" s="2">
        <v>2.012</v>
      </c>
      <c r="BG87" s="2">
        <v>2.0339999999999998</v>
      </c>
      <c r="BH87" s="2">
        <v>2.0499999999999998</v>
      </c>
      <c r="BI87" s="2">
        <v>2.0590000000000002</v>
      </c>
      <c r="BJ87" s="2">
        <v>2.0619999999999998</v>
      </c>
      <c r="BK87" s="2">
        <v>2.06</v>
      </c>
      <c r="BL87" s="2">
        <v>2.0550000000000002</v>
      </c>
    </row>
    <row r="88" spans="1:64" hidden="1">
      <c r="A88" s="2" t="s">
        <v>1136</v>
      </c>
      <c r="B88" s="2" t="s">
        <v>1507</v>
      </c>
      <c r="C88" s="2" t="s">
        <v>1786</v>
      </c>
      <c r="D88" s="2" t="s">
        <v>1787</v>
      </c>
      <c r="E88" s="2">
        <v>6.7489999999999997</v>
      </c>
      <c r="F88" s="2">
        <v>6.7889999999999997</v>
      </c>
      <c r="G88" s="2">
        <v>6.827</v>
      </c>
      <c r="H88" s="2">
        <v>6.8620000000000001</v>
      </c>
      <c r="I88" s="2">
        <v>6.8929999999999998</v>
      </c>
      <c r="J88" s="2">
        <v>6.9180000000000001</v>
      </c>
      <c r="K88" s="2">
        <v>6.9370000000000003</v>
      </c>
      <c r="L88" s="2">
        <v>6.95</v>
      </c>
      <c r="M88" s="2">
        <v>6.9569999999999999</v>
      </c>
      <c r="N88" s="2">
        <v>6.9569999999999999</v>
      </c>
      <c r="O88" s="2">
        <v>6.95</v>
      </c>
      <c r="P88" s="2">
        <v>6.9359999999999999</v>
      </c>
      <c r="Q88" s="2">
        <v>6.915</v>
      </c>
      <c r="R88" s="2">
        <v>6.8879999999999999</v>
      </c>
      <c r="S88" s="2">
        <v>6.8550000000000004</v>
      </c>
      <c r="T88" s="2">
        <v>6.8150000000000004</v>
      </c>
      <c r="U88" s="2">
        <v>6.7709999999999999</v>
      </c>
      <c r="V88" s="2">
        <v>6.7210000000000001</v>
      </c>
      <c r="W88" s="2">
        <v>6.665</v>
      </c>
      <c r="X88" s="2">
        <v>6.6050000000000004</v>
      </c>
      <c r="Y88" s="2">
        <v>6.5389999999999997</v>
      </c>
      <c r="Z88" s="2">
        <v>6.468</v>
      </c>
      <c r="AA88" s="2">
        <v>6.3920000000000003</v>
      </c>
      <c r="AB88" s="2">
        <v>6.31</v>
      </c>
      <c r="AC88" s="2">
        <v>6.2229999999999999</v>
      </c>
      <c r="AD88" s="2">
        <v>6.1310000000000002</v>
      </c>
      <c r="AE88" s="2">
        <v>6.032</v>
      </c>
      <c r="AF88" s="2">
        <v>5.9279999999999999</v>
      </c>
      <c r="AG88" s="2">
        <v>5.82</v>
      </c>
      <c r="AH88" s="2">
        <v>5.71</v>
      </c>
      <c r="AI88" s="2">
        <v>5.6020000000000003</v>
      </c>
      <c r="AJ88" s="2">
        <v>5.4989999999999997</v>
      </c>
      <c r="AK88" s="2">
        <v>5.4029999999999996</v>
      </c>
      <c r="AL88" s="2">
        <v>5.3170000000000002</v>
      </c>
      <c r="AM88" s="2">
        <v>5.2389999999999999</v>
      </c>
      <c r="AN88" s="2">
        <v>5.1680000000000001</v>
      </c>
      <c r="AO88" s="2">
        <v>5.1020000000000003</v>
      </c>
      <c r="AP88" s="2">
        <v>5.0359999999999996</v>
      </c>
      <c r="AQ88" s="2">
        <v>4.9690000000000003</v>
      </c>
      <c r="AR88" s="2">
        <v>4.899</v>
      </c>
      <c r="AS88" s="2">
        <v>4.8259999999999996</v>
      </c>
      <c r="AT88" s="2">
        <v>4.7530000000000001</v>
      </c>
      <c r="AU88" s="2">
        <v>4.681</v>
      </c>
      <c r="AV88" s="2">
        <v>4.6120000000000001</v>
      </c>
      <c r="AW88" s="2">
        <v>4.548</v>
      </c>
      <c r="AX88" s="2">
        <v>4.49</v>
      </c>
      <c r="AY88" s="2">
        <v>4.4379999999999997</v>
      </c>
      <c r="AZ88" s="2">
        <v>4.3920000000000003</v>
      </c>
      <c r="BA88" s="2">
        <v>4.3499999999999996</v>
      </c>
      <c r="BB88" s="2">
        <v>4.3109999999999999</v>
      </c>
      <c r="BC88" s="2">
        <v>4.2729999999999997</v>
      </c>
      <c r="BD88" s="2">
        <v>4.234</v>
      </c>
      <c r="BE88" s="2">
        <v>4.1920000000000002</v>
      </c>
      <c r="BF88" s="2">
        <v>4.1459999999999999</v>
      </c>
      <c r="BG88" s="2">
        <v>4.0949999999999998</v>
      </c>
      <c r="BH88" s="2">
        <v>4.0410000000000004</v>
      </c>
      <c r="BI88" s="2">
        <v>3.984</v>
      </c>
      <c r="BJ88" s="2">
        <v>3.9260000000000002</v>
      </c>
      <c r="BK88" s="2">
        <v>3.87</v>
      </c>
      <c r="BL88" s="2">
        <v>3.8159999999999998</v>
      </c>
    </row>
    <row r="89" spans="1:64" hidden="1">
      <c r="A89" s="2" t="s">
        <v>1508</v>
      </c>
      <c r="B89" s="2" t="s">
        <v>1509</v>
      </c>
      <c r="C89" s="2" t="s">
        <v>1786</v>
      </c>
      <c r="D89" s="2" t="s">
        <v>1787</v>
      </c>
    </row>
    <row r="90" spans="1:64" hidden="1">
      <c r="A90" s="2" t="s">
        <v>1137</v>
      </c>
      <c r="B90" s="2" t="s">
        <v>1510</v>
      </c>
      <c r="C90" s="2" t="s">
        <v>1786</v>
      </c>
      <c r="D90" s="2" t="s">
        <v>1787</v>
      </c>
      <c r="E90" s="2">
        <v>6.1120000000000001</v>
      </c>
      <c r="F90" s="2">
        <v>6.1260000000000003</v>
      </c>
      <c r="G90" s="2">
        <v>6.14</v>
      </c>
      <c r="H90" s="2">
        <v>6.1529999999999996</v>
      </c>
      <c r="I90" s="2">
        <v>6.1660000000000004</v>
      </c>
      <c r="J90" s="2">
        <v>6.1779999999999999</v>
      </c>
      <c r="K90" s="2">
        <v>6.19</v>
      </c>
      <c r="L90" s="2">
        <v>6.202</v>
      </c>
      <c r="M90" s="2">
        <v>6.2140000000000004</v>
      </c>
      <c r="N90" s="2">
        <v>6.2279999999999998</v>
      </c>
      <c r="O90" s="2">
        <v>6.2430000000000003</v>
      </c>
      <c r="P90" s="2">
        <v>6.2619999999999996</v>
      </c>
      <c r="Q90" s="2">
        <v>6.2830000000000004</v>
      </c>
      <c r="R90" s="2">
        <v>6.3079999999999998</v>
      </c>
      <c r="S90" s="2">
        <v>6.3360000000000003</v>
      </c>
      <c r="T90" s="2">
        <v>6.367</v>
      </c>
      <c r="U90" s="2">
        <v>6.4</v>
      </c>
      <c r="V90" s="2">
        <v>6.4340000000000002</v>
      </c>
      <c r="W90" s="2">
        <v>6.4669999999999996</v>
      </c>
      <c r="X90" s="2">
        <v>6.5</v>
      </c>
      <c r="Y90" s="2">
        <v>6.5289999999999999</v>
      </c>
      <c r="Z90" s="2">
        <v>6.5570000000000004</v>
      </c>
      <c r="AA90" s="2">
        <v>6.5810000000000004</v>
      </c>
      <c r="AB90" s="2">
        <v>6.6020000000000003</v>
      </c>
      <c r="AC90" s="2">
        <v>6.6189999999999998</v>
      </c>
      <c r="AD90" s="2">
        <v>6.6310000000000002</v>
      </c>
      <c r="AE90" s="2">
        <v>6.6369999999999996</v>
      </c>
      <c r="AF90" s="2">
        <v>6.6369999999999996</v>
      </c>
      <c r="AG90" s="2">
        <v>6.6310000000000002</v>
      </c>
      <c r="AH90" s="2">
        <v>6.6180000000000003</v>
      </c>
      <c r="AI90" s="2">
        <v>6.5979999999999999</v>
      </c>
      <c r="AJ90" s="2">
        <v>6.57</v>
      </c>
      <c r="AK90" s="2">
        <v>6.5350000000000001</v>
      </c>
      <c r="AL90" s="2">
        <v>6.4930000000000003</v>
      </c>
      <c r="AM90" s="2">
        <v>6.444</v>
      </c>
      <c r="AN90" s="2">
        <v>6.391</v>
      </c>
      <c r="AO90" s="2">
        <v>6.3339999999999996</v>
      </c>
      <c r="AP90" s="2">
        <v>6.2729999999999997</v>
      </c>
      <c r="AQ90" s="2">
        <v>6.2110000000000003</v>
      </c>
      <c r="AR90" s="2">
        <v>6.1470000000000002</v>
      </c>
      <c r="AS90" s="2">
        <v>6.0819999999999999</v>
      </c>
      <c r="AT90" s="2">
        <v>6.0149999999999997</v>
      </c>
      <c r="AU90" s="2">
        <v>5.9470000000000001</v>
      </c>
      <c r="AV90" s="2">
        <v>5.8769999999999998</v>
      </c>
      <c r="AW90" s="2">
        <v>5.8040000000000003</v>
      </c>
      <c r="AX90" s="2">
        <v>5.7290000000000001</v>
      </c>
      <c r="AY90" s="2">
        <v>5.6529999999999996</v>
      </c>
      <c r="AZ90" s="2">
        <v>5.5750000000000002</v>
      </c>
      <c r="BA90" s="2">
        <v>5.4960000000000004</v>
      </c>
      <c r="BB90" s="2">
        <v>5.4169999999999998</v>
      </c>
      <c r="BC90" s="2">
        <v>5.3360000000000003</v>
      </c>
      <c r="BD90" s="2">
        <v>5.2560000000000002</v>
      </c>
      <c r="BE90" s="2">
        <v>5.1749999999999998</v>
      </c>
      <c r="BF90" s="2">
        <v>5.0940000000000003</v>
      </c>
      <c r="BG90" s="2">
        <v>5.0129999999999999</v>
      </c>
      <c r="BH90" s="2">
        <v>4.9329999999999998</v>
      </c>
      <c r="BI90" s="2">
        <v>4.8540000000000001</v>
      </c>
      <c r="BJ90" s="2">
        <v>4.7770000000000001</v>
      </c>
      <c r="BK90" s="2">
        <v>4.7</v>
      </c>
      <c r="BL90" s="2">
        <v>4.625</v>
      </c>
    </row>
    <row r="91" spans="1:64" hidden="1">
      <c r="A91" s="2" t="s">
        <v>1511</v>
      </c>
      <c r="B91" s="2" t="s">
        <v>1512</v>
      </c>
      <c r="C91" s="2" t="s">
        <v>1786</v>
      </c>
      <c r="D91" s="2" t="s">
        <v>1787</v>
      </c>
      <c r="E91" s="2">
        <v>6.2460000000000004</v>
      </c>
      <c r="F91" s="2">
        <v>6.2279999999999998</v>
      </c>
      <c r="G91" s="2">
        <v>6.2130000000000001</v>
      </c>
      <c r="H91" s="2">
        <v>6.202</v>
      </c>
      <c r="I91" s="2">
        <v>6.1950000000000003</v>
      </c>
      <c r="J91" s="2">
        <v>6.1920000000000002</v>
      </c>
      <c r="K91" s="2">
        <v>6.19</v>
      </c>
      <c r="L91" s="2">
        <v>6.1879999999999997</v>
      </c>
      <c r="M91" s="2">
        <v>6.1859999999999999</v>
      </c>
      <c r="N91" s="2">
        <v>6.1840000000000002</v>
      </c>
      <c r="O91" s="2">
        <v>6.1849999999999996</v>
      </c>
      <c r="P91" s="2">
        <v>6.1929999999999996</v>
      </c>
      <c r="Q91" s="2">
        <v>6.2110000000000003</v>
      </c>
      <c r="R91" s="2">
        <v>6.2370000000000001</v>
      </c>
      <c r="S91" s="2">
        <v>6.2709999999999999</v>
      </c>
      <c r="T91" s="2">
        <v>6.3079999999999998</v>
      </c>
      <c r="U91" s="2">
        <v>6.3419999999999996</v>
      </c>
      <c r="V91" s="2">
        <v>6.3689999999999998</v>
      </c>
      <c r="W91" s="2">
        <v>6.3849999999999998</v>
      </c>
      <c r="X91" s="2">
        <v>6.3869999999999996</v>
      </c>
      <c r="Y91" s="2">
        <v>6.3760000000000003</v>
      </c>
      <c r="Z91" s="2">
        <v>6.3540000000000001</v>
      </c>
      <c r="AA91" s="2">
        <v>6.3239999999999998</v>
      </c>
      <c r="AB91" s="2">
        <v>6.2919999999999998</v>
      </c>
      <c r="AC91" s="2">
        <v>6.258</v>
      </c>
      <c r="AD91" s="2">
        <v>6.226</v>
      </c>
      <c r="AE91" s="2">
        <v>6.1959999999999997</v>
      </c>
      <c r="AF91" s="2">
        <v>6.1680000000000001</v>
      </c>
      <c r="AG91" s="2">
        <v>6.1420000000000003</v>
      </c>
      <c r="AH91" s="2">
        <v>6.1180000000000003</v>
      </c>
      <c r="AI91" s="2">
        <v>6.0960000000000001</v>
      </c>
      <c r="AJ91" s="2">
        <v>6.077</v>
      </c>
      <c r="AK91" s="2">
        <v>6.0590000000000002</v>
      </c>
      <c r="AL91" s="2">
        <v>6.0410000000000004</v>
      </c>
      <c r="AM91" s="2">
        <v>6.0229999999999997</v>
      </c>
      <c r="AN91" s="2">
        <v>6.0039999999999996</v>
      </c>
      <c r="AO91" s="2">
        <v>5.9829999999999997</v>
      </c>
      <c r="AP91" s="2">
        <v>5.96</v>
      </c>
      <c r="AQ91" s="2">
        <v>5.9349999999999996</v>
      </c>
      <c r="AR91" s="2">
        <v>5.9080000000000004</v>
      </c>
      <c r="AS91" s="2">
        <v>5.8789999999999996</v>
      </c>
      <c r="AT91" s="2">
        <v>5.8490000000000002</v>
      </c>
      <c r="AU91" s="2">
        <v>5.8179999999999996</v>
      </c>
      <c r="AV91" s="2">
        <v>5.7869999999999999</v>
      </c>
      <c r="AW91" s="2">
        <v>5.7560000000000002</v>
      </c>
      <c r="AX91" s="2">
        <v>5.7249999999999996</v>
      </c>
      <c r="AY91" s="2">
        <v>5.6959999999999997</v>
      </c>
      <c r="AZ91" s="2">
        <v>5.6680000000000001</v>
      </c>
      <c r="BA91" s="2">
        <v>5.64</v>
      </c>
      <c r="BB91" s="2">
        <v>5.6120000000000001</v>
      </c>
      <c r="BC91" s="2">
        <v>5.5830000000000002</v>
      </c>
      <c r="BD91" s="2">
        <v>5.5519999999999996</v>
      </c>
      <c r="BE91" s="2">
        <v>5.5179999999999998</v>
      </c>
      <c r="BF91" s="2">
        <v>5.48</v>
      </c>
      <c r="BG91" s="2">
        <v>5.4370000000000003</v>
      </c>
      <c r="BH91" s="2">
        <v>5.39</v>
      </c>
      <c r="BI91" s="2">
        <v>5.3380000000000001</v>
      </c>
      <c r="BJ91" s="2">
        <v>5.2809999999999997</v>
      </c>
      <c r="BK91" s="2">
        <v>5.2190000000000003</v>
      </c>
      <c r="BL91" s="2">
        <v>5.1539999999999999</v>
      </c>
    </row>
    <row r="92" spans="1:64" hidden="1">
      <c r="A92" s="2" t="s">
        <v>1138</v>
      </c>
      <c r="B92" s="2" t="s">
        <v>1513</v>
      </c>
      <c r="C92" s="2" t="s">
        <v>1786</v>
      </c>
      <c r="D92" s="2" t="s">
        <v>1787</v>
      </c>
      <c r="E92" s="2">
        <v>5.9210000000000003</v>
      </c>
      <c r="F92" s="2">
        <v>5.931</v>
      </c>
      <c r="G92" s="2">
        <v>5.9409999999999998</v>
      </c>
      <c r="H92" s="2">
        <v>5.9509999999999996</v>
      </c>
      <c r="I92" s="2">
        <v>5.9610000000000003</v>
      </c>
      <c r="J92" s="2">
        <v>5.9710000000000001</v>
      </c>
      <c r="K92" s="2">
        <v>5.9820000000000002</v>
      </c>
      <c r="L92" s="2">
        <v>5.9939999999999998</v>
      </c>
      <c r="M92" s="2">
        <v>6.008</v>
      </c>
      <c r="N92" s="2">
        <v>6.024</v>
      </c>
      <c r="O92" s="2">
        <v>6.0410000000000004</v>
      </c>
      <c r="P92" s="2">
        <v>6.06</v>
      </c>
      <c r="Q92" s="2">
        <v>6.0780000000000003</v>
      </c>
      <c r="R92" s="2">
        <v>6.0979999999999999</v>
      </c>
      <c r="S92" s="2">
        <v>6.12</v>
      </c>
      <c r="T92" s="2">
        <v>6.15</v>
      </c>
      <c r="U92" s="2">
        <v>6.1920000000000002</v>
      </c>
      <c r="V92" s="2">
        <v>6.2489999999999997</v>
      </c>
      <c r="W92" s="2">
        <v>6.32</v>
      </c>
      <c r="X92" s="2">
        <v>6.4009999999999998</v>
      </c>
      <c r="Y92" s="2">
        <v>6.4870000000000001</v>
      </c>
      <c r="Z92" s="2">
        <v>6.569</v>
      </c>
      <c r="AA92" s="2">
        <v>6.64</v>
      </c>
      <c r="AB92" s="2">
        <v>6.694</v>
      </c>
      <c r="AC92" s="2">
        <v>6.7270000000000003</v>
      </c>
      <c r="AD92" s="2">
        <v>6.7389999999999999</v>
      </c>
      <c r="AE92" s="2">
        <v>6.734</v>
      </c>
      <c r="AF92" s="2">
        <v>6.7169999999999996</v>
      </c>
      <c r="AG92" s="2">
        <v>6.6929999999999996</v>
      </c>
      <c r="AH92" s="2">
        <v>6.6630000000000003</v>
      </c>
      <c r="AI92" s="2">
        <v>6.6269999999999998</v>
      </c>
      <c r="AJ92" s="2">
        <v>6.5819999999999999</v>
      </c>
      <c r="AK92" s="2">
        <v>6.5259999999999998</v>
      </c>
      <c r="AL92" s="2">
        <v>6.4580000000000002</v>
      </c>
      <c r="AM92" s="2">
        <v>6.3810000000000002</v>
      </c>
      <c r="AN92" s="2">
        <v>6.2939999999999996</v>
      </c>
      <c r="AO92" s="2">
        <v>6.2009999999999996</v>
      </c>
      <c r="AP92" s="2">
        <v>6.1050000000000004</v>
      </c>
      <c r="AQ92" s="2">
        <v>6.0090000000000003</v>
      </c>
      <c r="AR92" s="2">
        <v>5.9130000000000003</v>
      </c>
      <c r="AS92" s="2">
        <v>5.82</v>
      </c>
      <c r="AT92" s="2">
        <v>5.73</v>
      </c>
      <c r="AU92" s="2">
        <v>5.641</v>
      </c>
      <c r="AV92" s="2">
        <v>5.5549999999999997</v>
      </c>
      <c r="AW92" s="2">
        <v>5.47</v>
      </c>
      <c r="AX92" s="2">
        <v>5.3890000000000002</v>
      </c>
      <c r="AY92" s="2">
        <v>5.3120000000000003</v>
      </c>
      <c r="AZ92" s="2">
        <v>5.2409999999999997</v>
      </c>
      <c r="BA92" s="2">
        <v>5.1740000000000004</v>
      </c>
      <c r="BB92" s="2">
        <v>5.1100000000000003</v>
      </c>
      <c r="BC92" s="2">
        <v>5.0490000000000004</v>
      </c>
      <c r="BD92" s="2">
        <v>4.9870000000000001</v>
      </c>
      <c r="BE92" s="2">
        <v>4.923</v>
      </c>
      <c r="BF92" s="2">
        <v>4.8550000000000004</v>
      </c>
      <c r="BG92" s="2">
        <v>4.7830000000000004</v>
      </c>
      <c r="BH92" s="2">
        <v>4.7080000000000002</v>
      </c>
      <c r="BI92" s="2">
        <v>4.6310000000000002</v>
      </c>
      <c r="BJ92" s="2">
        <v>4.5529999999999999</v>
      </c>
      <c r="BK92" s="2">
        <v>4.476</v>
      </c>
      <c r="BL92" s="2">
        <v>4.4020000000000001</v>
      </c>
    </row>
    <row r="93" spans="1:64" hidden="1">
      <c r="A93" s="2" t="s">
        <v>1126</v>
      </c>
      <c r="B93" s="2" t="s">
        <v>1514</v>
      </c>
      <c r="C93" s="2" t="s">
        <v>1786</v>
      </c>
      <c r="D93" s="2" t="s">
        <v>1787</v>
      </c>
      <c r="E93" s="2">
        <v>5.6529999999999996</v>
      </c>
      <c r="F93" s="2">
        <v>5.6609999999999996</v>
      </c>
      <c r="G93" s="2">
        <v>5.673</v>
      </c>
      <c r="H93" s="2">
        <v>5.69</v>
      </c>
      <c r="I93" s="2">
        <v>5.7110000000000003</v>
      </c>
      <c r="J93" s="2">
        <v>5.734</v>
      </c>
      <c r="K93" s="2">
        <v>5.7560000000000002</v>
      </c>
      <c r="L93" s="2">
        <v>5.7759999999999998</v>
      </c>
      <c r="M93" s="2">
        <v>5.7910000000000004</v>
      </c>
      <c r="N93" s="2">
        <v>5.8019999999999996</v>
      </c>
      <c r="O93" s="2">
        <v>5.8079999999999998</v>
      </c>
      <c r="P93" s="2">
        <v>5.8079999999999998</v>
      </c>
      <c r="Q93" s="2">
        <v>5.8049999999999997</v>
      </c>
      <c r="R93" s="2">
        <v>5.8</v>
      </c>
      <c r="S93" s="2">
        <v>5.7949999999999999</v>
      </c>
      <c r="T93" s="2">
        <v>5.7910000000000004</v>
      </c>
      <c r="U93" s="2">
        <v>5.7910000000000004</v>
      </c>
      <c r="V93" s="2">
        <v>5.7949999999999999</v>
      </c>
      <c r="W93" s="2">
        <v>5.8040000000000003</v>
      </c>
      <c r="X93" s="2">
        <v>5.8170000000000002</v>
      </c>
      <c r="Y93" s="2">
        <v>5.835</v>
      </c>
      <c r="Z93" s="2">
        <v>5.8559999999999999</v>
      </c>
      <c r="AA93" s="2">
        <v>5.88</v>
      </c>
      <c r="AB93" s="2">
        <v>5.9029999999999996</v>
      </c>
      <c r="AC93" s="2">
        <v>5.9260000000000002</v>
      </c>
      <c r="AD93" s="2">
        <v>5.9459999999999997</v>
      </c>
      <c r="AE93" s="2">
        <v>5.9619999999999997</v>
      </c>
      <c r="AF93" s="2">
        <v>5.9740000000000002</v>
      </c>
      <c r="AG93" s="2">
        <v>5.9820000000000002</v>
      </c>
      <c r="AH93" s="2">
        <v>5.9859999999999998</v>
      </c>
      <c r="AI93" s="2">
        <v>5.9870000000000001</v>
      </c>
      <c r="AJ93" s="2">
        <v>5.9850000000000003</v>
      </c>
      <c r="AK93" s="2">
        <v>5.984</v>
      </c>
      <c r="AL93" s="2">
        <v>5.9809999999999999</v>
      </c>
      <c r="AM93" s="2">
        <v>5.9779999999999998</v>
      </c>
      <c r="AN93" s="2">
        <v>5.9710000000000001</v>
      </c>
      <c r="AO93" s="2">
        <v>5.96</v>
      </c>
      <c r="AP93" s="2">
        <v>5.9409999999999998</v>
      </c>
      <c r="AQ93" s="2">
        <v>5.9139999999999997</v>
      </c>
      <c r="AR93" s="2">
        <v>5.8780000000000001</v>
      </c>
      <c r="AS93" s="2">
        <v>5.8339999999999996</v>
      </c>
      <c r="AT93" s="2">
        <v>5.7850000000000001</v>
      </c>
      <c r="AU93" s="2">
        <v>5.7309999999999999</v>
      </c>
      <c r="AV93" s="2">
        <v>5.6749999999999998</v>
      </c>
      <c r="AW93" s="2">
        <v>5.6180000000000003</v>
      </c>
      <c r="AX93" s="2">
        <v>5.5590000000000002</v>
      </c>
      <c r="AY93" s="2">
        <v>5.4980000000000002</v>
      </c>
      <c r="AZ93" s="2">
        <v>5.4329999999999998</v>
      </c>
      <c r="BA93" s="2">
        <v>5.3630000000000004</v>
      </c>
      <c r="BB93" s="2">
        <v>5.2880000000000003</v>
      </c>
      <c r="BC93" s="2">
        <v>5.2089999999999996</v>
      </c>
      <c r="BD93" s="2">
        <v>5.1260000000000003</v>
      </c>
      <c r="BE93" s="2">
        <v>5.04</v>
      </c>
      <c r="BF93" s="2">
        <v>4.952</v>
      </c>
      <c r="BG93" s="2">
        <v>4.8630000000000004</v>
      </c>
      <c r="BH93" s="2">
        <v>4.774</v>
      </c>
      <c r="BI93" s="2">
        <v>4.6859999999999999</v>
      </c>
      <c r="BJ93" s="2">
        <v>4.5990000000000002</v>
      </c>
      <c r="BK93" s="2">
        <v>4.5129999999999999</v>
      </c>
      <c r="BL93" s="2">
        <v>4.4290000000000003</v>
      </c>
    </row>
    <row r="94" spans="1:64" hidden="1">
      <c r="A94" s="2" t="s">
        <v>1304</v>
      </c>
      <c r="B94" s="2" t="s">
        <v>1515</v>
      </c>
      <c r="C94" s="2" t="s">
        <v>1786</v>
      </c>
      <c r="D94" s="2" t="s">
        <v>1787</v>
      </c>
      <c r="E94" s="2">
        <v>2.23</v>
      </c>
      <c r="F94" s="2">
        <v>2.13</v>
      </c>
      <c r="G94" s="2">
        <v>2.16</v>
      </c>
      <c r="H94" s="2">
        <v>2.14</v>
      </c>
      <c r="I94" s="2">
        <v>2.2400000000000002</v>
      </c>
      <c r="J94" s="2">
        <v>2.25</v>
      </c>
      <c r="K94" s="2">
        <v>2.3199999999999998</v>
      </c>
      <c r="L94" s="2">
        <v>2.4500000000000002</v>
      </c>
      <c r="M94" s="2">
        <v>2.42</v>
      </c>
      <c r="N94" s="2">
        <v>2.36</v>
      </c>
      <c r="O94" s="2">
        <v>2.4</v>
      </c>
      <c r="P94" s="2">
        <v>2.3199999999999998</v>
      </c>
      <c r="Q94" s="2">
        <v>2.3199999999999998</v>
      </c>
      <c r="R94" s="2">
        <v>2.27</v>
      </c>
      <c r="S94" s="2">
        <v>2.38</v>
      </c>
      <c r="T94" s="2">
        <v>2.33</v>
      </c>
      <c r="U94" s="2">
        <v>2.35</v>
      </c>
      <c r="V94" s="2">
        <v>2.27</v>
      </c>
      <c r="W94" s="2">
        <v>2.2799999999999998</v>
      </c>
      <c r="X94" s="2">
        <v>2.2599999999999998</v>
      </c>
      <c r="Y94" s="2">
        <v>2.23</v>
      </c>
      <c r="Z94" s="2">
        <v>2.09</v>
      </c>
      <c r="AA94" s="2">
        <v>2.0299999999999998</v>
      </c>
      <c r="AB94" s="2">
        <v>1.94</v>
      </c>
      <c r="AC94" s="2">
        <v>1.83</v>
      </c>
      <c r="AD94" s="2">
        <v>1.67</v>
      </c>
      <c r="AE94" s="2">
        <v>1.6</v>
      </c>
      <c r="AF94" s="2">
        <v>1.5</v>
      </c>
      <c r="AG94" s="2">
        <v>1.5</v>
      </c>
      <c r="AH94" s="2">
        <v>1.4</v>
      </c>
      <c r="AI94" s="2">
        <v>1.39</v>
      </c>
      <c r="AJ94" s="2">
        <v>1.37</v>
      </c>
      <c r="AK94" s="2">
        <v>1.36</v>
      </c>
      <c r="AL94" s="2">
        <v>1.32</v>
      </c>
      <c r="AM94" s="2">
        <v>1.33</v>
      </c>
      <c r="AN94" s="2">
        <v>1.28</v>
      </c>
      <c r="AO94" s="2">
        <v>1.26</v>
      </c>
      <c r="AP94" s="2">
        <v>1.27</v>
      </c>
      <c r="AQ94" s="2">
        <v>1.24</v>
      </c>
      <c r="AR94" s="2">
        <v>1.23</v>
      </c>
      <c r="AS94" s="2">
        <v>1.25</v>
      </c>
      <c r="AT94" s="2">
        <v>1.25</v>
      </c>
      <c r="AU94" s="2">
        <v>1.28</v>
      </c>
      <c r="AV94" s="2">
        <v>1.29</v>
      </c>
      <c r="AW94" s="2">
        <v>1.31</v>
      </c>
      <c r="AX94" s="2">
        <v>1.34</v>
      </c>
      <c r="AY94" s="2">
        <v>1.4</v>
      </c>
      <c r="AZ94" s="2">
        <v>1.41</v>
      </c>
      <c r="BA94" s="2">
        <v>1.5</v>
      </c>
      <c r="BB94" s="2">
        <v>1.5</v>
      </c>
      <c r="BC94" s="2">
        <v>1.48</v>
      </c>
      <c r="BD94" s="2">
        <v>1.4</v>
      </c>
      <c r="BE94" s="2">
        <v>1.34</v>
      </c>
      <c r="BF94" s="2">
        <v>1.29</v>
      </c>
      <c r="BG94" s="2">
        <v>1.3</v>
      </c>
      <c r="BH94" s="2">
        <v>1.33</v>
      </c>
      <c r="BI94" s="2">
        <v>1.38</v>
      </c>
      <c r="BJ94" s="2">
        <v>1.35</v>
      </c>
      <c r="BK94" s="2">
        <v>1.35</v>
      </c>
      <c r="BL94" s="2">
        <v>1.35</v>
      </c>
    </row>
    <row r="95" spans="1:64" hidden="1">
      <c r="A95" s="2" t="s">
        <v>1223</v>
      </c>
      <c r="B95" s="2" t="s">
        <v>1516</v>
      </c>
      <c r="C95" s="2" t="s">
        <v>1786</v>
      </c>
      <c r="D95" s="2" t="s">
        <v>1787</v>
      </c>
      <c r="E95" s="2">
        <v>6.7430000000000003</v>
      </c>
      <c r="F95" s="2">
        <v>6.6269999999999998</v>
      </c>
      <c r="G95" s="2">
        <v>6.4420000000000002</v>
      </c>
      <c r="H95" s="2">
        <v>6.1959999999999997</v>
      </c>
      <c r="I95" s="2">
        <v>5.9059999999999997</v>
      </c>
      <c r="J95" s="2">
        <v>5.5970000000000004</v>
      </c>
      <c r="K95" s="2">
        <v>5.3</v>
      </c>
      <c r="L95" s="2">
        <v>5.04</v>
      </c>
      <c r="M95" s="2">
        <v>4.835</v>
      </c>
      <c r="N95" s="2">
        <v>4.6900000000000004</v>
      </c>
      <c r="O95" s="2">
        <v>4.6040000000000001</v>
      </c>
      <c r="P95" s="2">
        <v>4.5609999999999999</v>
      </c>
      <c r="Q95" s="2">
        <v>4.5369999999999999</v>
      </c>
      <c r="R95" s="2">
        <v>4.5119999999999996</v>
      </c>
      <c r="S95" s="2">
        <v>4.4790000000000001</v>
      </c>
      <c r="T95" s="2">
        <v>4.4359999999999999</v>
      </c>
      <c r="U95" s="2">
        <v>4.3849999999999998</v>
      </c>
      <c r="V95" s="2">
        <v>4.3369999999999997</v>
      </c>
      <c r="W95" s="2">
        <v>4.2990000000000004</v>
      </c>
      <c r="X95" s="2">
        <v>4.2690000000000001</v>
      </c>
      <c r="Y95" s="2">
        <v>4.2510000000000003</v>
      </c>
      <c r="Z95" s="2">
        <v>4.2439999999999998</v>
      </c>
      <c r="AA95" s="2">
        <v>4.2430000000000003</v>
      </c>
      <c r="AB95" s="2">
        <v>4.2450000000000001</v>
      </c>
      <c r="AC95" s="2">
        <v>4.2430000000000003</v>
      </c>
      <c r="AD95" s="2">
        <v>4.2309999999999999</v>
      </c>
      <c r="AE95" s="2">
        <v>4.2</v>
      </c>
      <c r="AF95" s="2">
        <v>4.1459999999999999</v>
      </c>
      <c r="AG95" s="2">
        <v>4.0679999999999996</v>
      </c>
      <c r="AH95" s="2">
        <v>3.9660000000000002</v>
      </c>
      <c r="AI95" s="2">
        <v>3.8420000000000001</v>
      </c>
      <c r="AJ95" s="2">
        <v>3.7010000000000001</v>
      </c>
      <c r="AK95" s="2">
        <v>3.5510000000000002</v>
      </c>
      <c r="AL95" s="2">
        <v>3.4009999999999998</v>
      </c>
      <c r="AM95" s="2">
        <v>3.254</v>
      </c>
      <c r="AN95" s="2">
        <v>3.1160000000000001</v>
      </c>
      <c r="AO95" s="2">
        <v>2.988</v>
      </c>
      <c r="AP95" s="2">
        <v>2.87</v>
      </c>
      <c r="AQ95" s="2">
        <v>2.762</v>
      </c>
      <c r="AR95" s="2">
        <v>2.6659999999999999</v>
      </c>
      <c r="AS95" s="2">
        <v>2.5819999999999999</v>
      </c>
      <c r="AT95" s="2">
        <v>2.512</v>
      </c>
      <c r="AU95" s="2">
        <v>2.4550000000000001</v>
      </c>
      <c r="AV95" s="2">
        <v>2.4089999999999998</v>
      </c>
      <c r="AW95" s="2">
        <v>2.3730000000000002</v>
      </c>
      <c r="AX95" s="2">
        <v>2.3439999999999999</v>
      </c>
      <c r="AY95" s="2">
        <v>2.3210000000000002</v>
      </c>
      <c r="AZ95" s="2">
        <v>2.3010000000000002</v>
      </c>
      <c r="BA95" s="2">
        <v>2.282</v>
      </c>
      <c r="BB95" s="2">
        <v>2.262</v>
      </c>
      <c r="BC95" s="2">
        <v>2.2400000000000002</v>
      </c>
      <c r="BD95" s="2">
        <v>2.2170000000000001</v>
      </c>
      <c r="BE95" s="2">
        <v>2.194</v>
      </c>
      <c r="BF95" s="2">
        <v>2.1709999999999998</v>
      </c>
      <c r="BG95" s="2">
        <v>2.1480000000000001</v>
      </c>
      <c r="BH95" s="2">
        <v>2.1259999999999999</v>
      </c>
      <c r="BI95" s="2">
        <v>2.1040000000000001</v>
      </c>
      <c r="BJ95" s="2">
        <v>2.0830000000000002</v>
      </c>
      <c r="BK95" s="2">
        <v>2.0630000000000002</v>
      </c>
      <c r="BL95" s="2">
        <v>2.0419999999999998</v>
      </c>
    </row>
    <row r="96" spans="1:64" hidden="1">
      <c r="A96" s="2" t="s">
        <v>1517</v>
      </c>
      <c r="B96" s="2" t="s">
        <v>1518</v>
      </c>
      <c r="C96" s="2" t="s">
        <v>1786</v>
      </c>
      <c r="D96" s="2" t="s">
        <v>1787</v>
      </c>
      <c r="T96" s="2">
        <v>2.3450000000000002</v>
      </c>
      <c r="U96" s="2">
        <v>2.2549999999999999</v>
      </c>
      <c r="V96" s="2">
        <v>2.3490000000000002</v>
      </c>
      <c r="W96" s="2">
        <v>2.1970000000000001</v>
      </c>
      <c r="X96" s="2">
        <v>2.1869999999999998</v>
      </c>
      <c r="Y96" s="2">
        <v>2.4350000000000001</v>
      </c>
      <c r="Z96" s="2">
        <v>2.3319999999999999</v>
      </c>
      <c r="AA96" s="2">
        <v>2.2360000000000002</v>
      </c>
      <c r="AB96" s="2">
        <v>2.0539999999999998</v>
      </c>
      <c r="AC96" s="2">
        <v>2.1070000000000002</v>
      </c>
      <c r="AD96" s="2">
        <v>2.2410000000000001</v>
      </c>
      <c r="AE96" s="2">
        <v>2.044</v>
      </c>
      <c r="AF96" s="2">
        <v>2.0830000000000002</v>
      </c>
      <c r="AG96" s="2">
        <v>2.3170000000000002</v>
      </c>
      <c r="AH96" s="2">
        <v>2.2989999999999999</v>
      </c>
      <c r="AI96" s="2">
        <v>2.444</v>
      </c>
      <c r="AJ96" s="2">
        <v>2.4209999999999998</v>
      </c>
      <c r="AK96" s="2">
        <v>2.6070000000000002</v>
      </c>
      <c r="AL96" s="2">
        <v>2.5779999999999998</v>
      </c>
      <c r="AM96" s="2">
        <v>2.5270000000000001</v>
      </c>
      <c r="AN96" s="2">
        <v>2.512</v>
      </c>
      <c r="AO96" s="2">
        <v>2.4929999999999999</v>
      </c>
      <c r="AP96" s="2">
        <v>2.69</v>
      </c>
      <c r="AQ96" s="2">
        <v>2.4569999999999999</v>
      </c>
      <c r="AR96" s="2">
        <v>2.415</v>
      </c>
      <c r="AS96" s="2">
        <v>2.3290000000000002</v>
      </c>
      <c r="AT96" s="2">
        <v>2.5099999999999998</v>
      </c>
      <c r="AU96" s="2">
        <v>2.5659999999999998</v>
      </c>
      <c r="AV96" s="2">
        <v>2.3719999999999999</v>
      </c>
      <c r="AW96" s="2">
        <v>2.415</v>
      </c>
      <c r="AX96" s="2">
        <v>2.3769999999999998</v>
      </c>
      <c r="AY96" s="2">
        <v>2.2559999999999998</v>
      </c>
      <c r="AZ96" s="2">
        <v>2.2989999999999999</v>
      </c>
      <c r="BA96" s="2">
        <v>2.2469999999999999</v>
      </c>
      <c r="BB96" s="2">
        <v>2.359</v>
      </c>
      <c r="BC96" s="2">
        <v>2.1949999999999998</v>
      </c>
      <c r="BD96" s="2">
        <v>2.117</v>
      </c>
      <c r="BE96" s="2">
        <v>2.0190000000000001</v>
      </c>
      <c r="BF96" s="2">
        <v>2.077</v>
      </c>
      <c r="BG96" s="2">
        <v>2.0369999999999999</v>
      </c>
      <c r="BH96" s="2">
        <v>2.0099999999999998</v>
      </c>
      <c r="BI96" s="2">
        <v>2</v>
      </c>
      <c r="BJ96" s="2">
        <v>2.09</v>
      </c>
      <c r="BK96" s="2">
        <v>2</v>
      </c>
      <c r="BL96" s="2">
        <v>2.08</v>
      </c>
    </row>
    <row r="97" spans="1:64" hidden="1">
      <c r="A97" s="2" t="s">
        <v>1237</v>
      </c>
      <c r="B97" s="2" t="s">
        <v>1519</v>
      </c>
      <c r="C97" s="2" t="s">
        <v>1786</v>
      </c>
      <c r="D97" s="2" t="s">
        <v>1787</v>
      </c>
      <c r="E97" s="2">
        <v>6.8959999999999999</v>
      </c>
      <c r="F97" s="2">
        <v>6.859</v>
      </c>
      <c r="G97" s="2">
        <v>6.8239999999999998</v>
      </c>
      <c r="H97" s="2">
        <v>6.7939999999999996</v>
      </c>
      <c r="I97" s="2">
        <v>6.7670000000000003</v>
      </c>
      <c r="J97" s="2">
        <v>6.7439999999999998</v>
      </c>
      <c r="K97" s="2">
        <v>6.7240000000000002</v>
      </c>
      <c r="L97" s="2">
        <v>6.7050000000000001</v>
      </c>
      <c r="M97" s="2">
        <v>6.6849999999999996</v>
      </c>
      <c r="N97" s="2">
        <v>6.6639999999999997</v>
      </c>
      <c r="O97" s="2">
        <v>6.6420000000000003</v>
      </c>
      <c r="P97" s="2">
        <v>6.62</v>
      </c>
      <c r="Q97" s="2">
        <v>6.5990000000000002</v>
      </c>
      <c r="R97" s="2">
        <v>6.5780000000000003</v>
      </c>
      <c r="S97" s="2">
        <v>6.5579999999999998</v>
      </c>
      <c r="T97" s="2">
        <v>6.5350000000000001</v>
      </c>
      <c r="U97" s="2">
        <v>6.51</v>
      </c>
      <c r="V97" s="2">
        <v>6.48</v>
      </c>
      <c r="W97" s="2">
        <v>6.4429999999999996</v>
      </c>
      <c r="X97" s="2">
        <v>6.399</v>
      </c>
      <c r="Y97" s="2">
        <v>6.3419999999999996</v>
      </c>
      <c r="Z97" s="2">
        <v>6.2709999999999999</v>
      </c>
      <c r="AA97" s="2">
        <v>6.1849999999999996</v>
      </c>
      <c r="AB97" s="2">
        <v>6.0860000000000003</v>
      </c>
      <c r="AC97" s="2">
        <v>5.9770000000000003</v>
      </c>
      <c r="AD97" s="2">
        <v>5.8650000000000002</v>
      </c>
      <c r="AE97" s="2">
        <v>5.7569999999999997</v>
      </c>
      <c r="AF97" s="2">
        <v>5.6580000000000004</v>
      </c>
      <c r="AG97" s="2">
        <v>5.5720000000000001</v>
      </c>
      <c r="AH97" s="2">
        <v>5.5</v>
      </c>
      <c r="AI97" s="2">
        <v>5.4370000000000003</v>
      </c>
      <c r="AJ97" s="2">
        <v>5.38</v>
      </c>
      <c r="AK97" s="2">
        <v>5.32</v>
      </c>
      <c r="AL97" s="2">
        <v>5.2519999999999998</v>
      </c>
      <c r="AM97" s="2">
        <v>5.1740000000000004</v>
      </c>
      <c r="AN97" s="2">
        <v>5.0869999999999997</v>
      </c>
      <c r="AO97" s="2">
        <v>4.9930000000000003</v>
      </c>
      <c r="AP97" s="2">
        <v>4.8949999999999996</v>
      </c>
      <c r="AQ97" s="2">
        <v>4.7969999999999997</v>
      </c>
      <c r="AR97" s="2">
        <v>4.6989999999999998</v>
      </c>
      <c r="AS97" s="2">
        <v>4.5979999999999999</v>
      </c>
      <c r="AT97" s="2">
        <v>4.49</v>
      </c>
      <c r="AU97" s="2">
        <v>4.3719999999999999</v>
      </c>
      <c r="AV97" s="2">
        <v>4.2450000000000001</v>
      </c>
      <c r="AW97" s="2">
        <v>4.1100000000000003</v>
      </c>
      <c r="AX97" s="2">
        <v>3.9710000000000001</v>
      </c>
      <c r="AY97" s="2">
        <v>3.8330000000000002</v>
      </c>
      <c r="AZ97" s="2">
        <v>3.7010000000000001</v>
      </c>
      <c r="BA97" s="2">
        <v>3.58</v>
      </c>
      <c r="BB97" s="2">
        <v>3.4710000000000001</v>
      </c>
      <c r="BC97" s="2">
        <v>3.375</v>
      </c>
      <c r="BD97" s="2">
        <v>3.2919999999999998</v>
      </c>
      <c r="BE97" s="2">
        <v>3.2189999999999999</v>
      </c>
      <c r="BF97" s="2">
        <v>3.1509999999999998</v>
      </c>
      <c r="BG97" s="2">
        <v>3.0880000000000001</v>
      </c>
      <c r="BH97" s="2">
        <v>3.0289999999999999</v>
      </c>
      <c r="BI97" s="2">
        <v>2.9729999999999999</v>
      </c>
      <c r="BJ97" s="2">
        <v>2.92</v>
      </c>
      <c r="BK97" s="2">
        <v>2.87</v>
      </c>
      <c r="BL97" s="2">
        <v>2.8220000000000001</v>
      </c>
    </row>
    <row r="98" spans="1:64" hidden="1">
      <c r="A98" s="2" t="s">
        <v>1267</v>
      </c>
      <c r="B98" s="2" t="s">
        <v>1520</v>
      </c>
      <c r="C98" s="2" t="s">
        <v>1786</v>
      </c>
      <c r="D98" s="2" t="s">
        <v>1787</v>
      </c>
      <c r="E98" s="2">
        <v>6.0519999999999996</v>
      </c>
      <c r="F98" s="2">
        <v>6.048</v>
      </c>
      <c r="G98" s="2">
        <v>5.984</v>
      </c>
      <c r="H98" s="2">
        <v>5.8570000000000002</v>
      </c>
      <c r="I98" s="2">
        <v>5.67</v>
      </c>
      <c r="J98" s="2">
        <v>5.4390000000000001</v>
      </c>
      <c r="K98" s="2">
        <v>5.1870000000000003</v>
      </c>
      <c r="L98" s="2">
        <v>4.9390000000000001</v>
      </c>
      <c r="M98" s="2">
        <v>4.7160000000000002</v>
      </c>
      <c r="N98" s="2">
        <v>4.5259999999999998</v>
      </c>
      <c r="O98" s="2">
        <v>4.3719999999999999</v>
      </c>
      <c r="P98" s="2">
        <v>4.2480000000000002</v>
      </c>
      <c r="Q98" s="2">
        <v>4.1369999999999996</v>
      </c>
      <c r="R98" s="2">
        <v>4.0279999999999996</v>
      </c>
      <c r="S98" s="2">
        <v>3.9169999999999998</v>
      </c>
      <c r="T98" s="2">
        <v>3.8010000000000002</v>
      </c>
      <c r="U98" s="2">
        <v>3.681</v>
      </c>
      <c r="V98" s="2">
        <v>3.5609999999999999</v>
      </c>
      <c r="W98" s="2">
        <v>3.4470000000000001</v>
      </c>
      <c r="X98" s="2">
        <v>3.34</v>
      </c>
      <c r="Y98" s="2">
        <v>3.2480000000000002</v>
      </c>
      <c r="Z98" s="2">
        <v>3.177</v>
      </c>
      <c r="AA98" s="2">
        <v>3.1280000000000001</v>
      </c>
      <c r="AB98" s="2">
        <v>3.1</v>
      </c>
      <c r="AC98" s="2">
        <v>3.0920000000000001</v>
      </c>
      <c r="AD98" s="2">
        <v>3.0950000000000002</v>
      </c>
      <c r="AE98" s="2">
        <v>3.0990000000000002</v>
      </c>
      <c r="AF98" s="2">
        <v>3.097</v>
      </c>
      <c r="AG98" s="2">
        <v>3.0819999999999999</v>
      </c>
      <c r="AH98" s="2">
        <v>3.0529999999999999</v>
      </c>
      <c r="AI98" s="2">
        <v>3.0129999999999999</v>
      </c>
      <c r="AJ98" s="2">
        <v>2.9689999999999999</v>
      </c>
      <c r="AK98" s="2">
        <v>2.9289999999999998</v>
      </c>
      <c r="AL98" s="2">
        <v>2.899</v>
      </c>
      <c r="AM98" s="2">
        <v>2.8809999999999998</v>
      </c>
      <c r="AN98" s="2">
        <v>2.8719999999999999</v>
      </c>
      <c r="AO98" s="2">
        <v>2.87</v>
      </c>
      <c r="AP98" s="2">
        <v>2.867</v>
      </c>
      <c r="AQ98" s="2">
        <v>2.86</v>
      </c>
      <c r="AR98" s="2">
        <v>2.8460000000000001</v>
      </c>
      <c r="AS98" s="2">
        <v>2.8239999999999998</v>
      </c>
      <c r="AT98" s="2">
        <v>2.794</v>
      </c>
      <c r="AU98" s="2">
        <v>2.758</v>
      </c>
      <c r="AV98" s="2">
        <v>2.718</v>
      </c>
      <c r="AW98" s="2">
        <v>2.677</v>
      </c>
      <c r="AX98" s="2">
        <v>2.6360000000000001</v>
      </c>
      <c r="AY98" s="2">
        <v>2.5979999999999999</v>
      </c>
      <c r="AZ98" s="2">
        <v>2.5640000000000001</v>
      </c>
      <c r="BA98" s="2">
        <v>2.5339999999999998</v>
      </c>
      <c r="BB98" s="2">
        <v>2.5089999999999999</v>
      </c>
      <c r="BC98" s="2">
        <v>2.488</v>
      </c>
      <c r="BD98" s="2">
        <v>2.4689999999999999</v>
      </c>
      <c r="BE98" s="2">
        <v>2.4500000000000002</v>
      </c>
      <c r="BF98" s="2">
        <v>2.4289999999999998</v>
      </c>
      <c r="BG98" s="2">
        <v>2.4060000000000001</v>
      </c>
      <c r="BH98" s="2">
        <v>2.383</v>
      </c>
      <c r="BI98" s="2">
        <v>2.3580000000000001</v>
      </c>
      <c r="BJ98" s="2">
        <v>2.3340000000000001</v>
      </c>
      <c r="BK98" s="2">
        <v>2.3130000000000002</v>
      </c>
      <c r="BL98" s="2">
        <v>2.2930000000000001</v>
      </c>
    </row>
    <row r="99" spans="1:64" hidden="1">
      <c r="A99" s="2" t="s">
        <v>1250</v>
      </c>
      <c r="B99" s="2" t="s">
        <v>1521</v>
      </c>
      <c r="C99" s="2" t="s">
        <v>1786</v>
      </c>
      <c r="D99" s="2" t="s">
        <v>1787</v>
      </c>
      <c r="E99" s="2">
        <v>6.3719999999999999</v>
      </c>
      <c r="F99" s="2">
        <v>6.3049999999999997</v>
      </c>
      <c r="G99" s="2">
        <v>6.226</v>
      </c>
      <c r="H99" s="2">
        <v>6.14</v>
      </c>
      <c r="I99" s="2">
        <v>6.05</v>
      </c>
      <c r="J99" s="2">
        <v>5.9569999999999999</v>
      </c>
      <c r="K99" s="2">
        <v>5.86</v>
      </c>
      <c r="L99" s="2">
        <v>5.7560000000000002</v>
      </c>
      <c r="M99" s="2">
        <v>5.6420000000000003</v>
      </c>
      <c r="N99" s="2">
        <v>5.5170000000000003</v>
      </c>
      <c r="O99" s="2">
        <v>5.38</v>
      </c>
      <c r="P99" s="2">
        <v>5.226</v>
      </c>
      <c r="Q99" s="2">
        <v>5.0570000000000004</v>
      </c>
      <c r="R99" s="2">
        <v>4.8769999999999998</v>
      </c>
      <c r="S99" s="2">
        <v>4.6890000000000001</v>
      </c>
      <c r="T99" s="2">
        <v>4.5030000000000001</v>
      </c>
      <c r="U99" s="2">
        <v>4.327</v>
      </c>
      <c r="V99" s="2">
        <v>4.1689999999999996</v>
      </c>
      <c r="W99" s="2">
        <v>4.0309999999999997</v>
      </c>
      <c r="X99" s="2">
        <v>3.915</v>
      </c>
      <c r="Y99" s="2">
        <v>3.8170000000000002</v>
      </c>
      <c r="Z99" s="2">
        <v>3.7280000000000002</v>
      </c>
      <c r="AA99" s="2">
        <v>3.64</v>
      </c>
      <c r="AB99" s="2">
        <v>3.548</v>
      </c>
      <c r="AC99" s="2">
        <v>3.452</v>
      </c>
      <c r="AD99" s="2">
        <v>3.3540000000000001</v>
      </c>
      <c r="AE99" s="2">
        <v>3.2629999999999999</v>
      </c>
      <c r="AF99" s="2">
        <v>3.1859999999999999</v>
      </c>
      <c r="AG99" s="2">
        <v>3.1269999999999998</v>
      </c>
      <c r="AH99" s="2">
        <v>3.089</v>
      </c>
      <c r="AI99" s="2">
        <v>3.069</v>
      </c>
      <c r="AJ99" s="2">
        <v>3.0630000000000002</v>
      </c>
      <c r="AK99" s="2">
        <v>3.0659999999999998</v>
      </c>
      <c r="AL99" s="2">
        <v>3.0710000000000002</v>
      </c>
      <c r="AM99" s="2">
        <v>3.0739999999999998</v>
      </c>
      <c r="AN99" s="2">
        <v>3.0739999999999998</v>
      </c>
      <c r="AO99" s="2">
        <v>3.069</v>
      </c>
      <c r="AP99" s="2">
        <v>3.0609999999999999</v>
      </c>
      <c r="AQ99" s="2">
        <v>3.05</v>
      </c>
      <c r="AR99" s="2">
        <v>3.036</v>
      </c>
      <c r="AS99" s="2">
        <v>3.0169999999999999</v>
      </c>
      <c r="AT99" s="2">
        <v>2.992</v>
      </c>
      <c r="AU99" s="2">
        <v>2.9609999999999999</v>
      </c>
      <c r="AV99" s="2">
        <v>2.9239999999999999</v>
      </c>
      <c r="AW99" s="2">
        <v>2.883</v>
      </c>
      <c r="AX99" s="2">
        <v>2.84</v>
      </c>
      <c r="AY99" s="2">
        <v>2.7970000000000002</v>
      </c>
      <c r="AZ99" s="2">
        <v>2.7549999999999999</v>
      </c>
      <c r="BA99" s="2">
        <v>2.718</v>
      </c>
      <c r="BB99" s="2">
        <v>2.6840000000000002</v>
      </c>
      <c r="BC99" s="2">
        <v>2.6549999999999998</v>
      </c>
      <c r="BD99" s="2">
        <v>2.63</v>
      </c>
      <c r="BE99" s="2">
        <v>2.6059999999999999</v>
      </c>
      <c r="BF99" s="2">
        <v>2.5819999999999999</v>
      </c>
      <c r="BG99" s="2">
        <v>2.5579999999999998</v>
      </c>
      <c r="BH99" s="2">
        <v>2.5339999999999998</v>
      </c>
      <c r="BI99" s="2">
        <v>2.5089999999999999</v>
      </c>
      <c r="BJ99" s="2">
        <v>2.4849999999999999</v>
      </c>
      <c r="BK99" s="2">
        <v>2.4620000000000002</v>
      </c>
      <c r="BL99" s="2">
        <v>2.44</v>
      </c>
    </row>
    <row r="100" spans="1:64" hidden="1">
      <c r="A100" s="2" t="s">
        <v>1522</v>
      </c>
      <c r="B100" s="2" t="s">
        <v>1523</v>
      </c>
      <c r="C100" s="2" t="s">
        <v>1786</v>
      </c>
      <c r="D100" s="2" t="s">
        <v>1787</v>
      </c>
      <c r="E100" s="2">
        <v>3.0313207768748436</v>
      </c>
      <c r="F100" s="2">
        <v>3.0364820678790769</v>
      </c>
      <c r="G100" s="2">
        <v>2.9880255167660312</v>
      </c>
      <c r="H100" s="2">
        <v>2.9659626793312448</v>
      </c>
      <c r="I100" s="2">
        <v>2.9436516705474247</v>
      </c>
      <c r="J100" s="2">
        <v>2.8444626786317619</v>
      </c>
      <c r="K100" s="2">
        <v>2.6803202017949803</v>
      </c>
      <c r="L100" s="2">
        <v>2.6581149824205452</v>
      </c>
      <c r="M100" s="2">
        <v>2.6076584989281986</v>
      </c>
      <c r="N100" s="2">
        <v>2.5648869227943134</v>
      </c>
      <c r="O100" s="2">
        <v>2.5315066821902064</v>
      </c>
      <c r="P100" s="2">
        <v>2.4662853884378708</v>
      </c>
      <c r="Q100" s="2">
        <v>2.3258842029470421</v>
      </c>
      <c r="R100" s="2">
        <v>2.2412712929490786</v>
      </c>
      <c r="S100" s="2">
        <v>2.1871868318070162</v>
      </c>
      <c r="T100" s="2">
        <v>2.0973210141274512</v>
      </c>
      <c r="U100" s="2">
        <v>2.0451423964055477</v>
      </c>
      <c r="V100" s="2">
        <v>2.0089591546108836</v>
      </c>
      <c r="W100" s="2">
        <v>1.9675619452619364</v>
      </c>
      <c r="X100" s="2">
        <v>1.9773626629512957</v>
      </c>
      <c r="Y100" s="2">
        <v>1.9668776656397593</v>
      </c>
      <c r="Z100" s="2">
        <v>1.9237513563969972</v>
      </c>
      <c r="AA100" s="2">
        <v>1.9136689273803995</v>
      </c>
      <c r="AB100" s="2">
        <v>1.8748470394266252</v>
      </c>
      <c r="AC100" s="2">
        <v>1.8463611649654004</v>
      </c>
      <c r="AD100" s="2">
        <v>1.8424077365602605</v>
      </c>
      <c r="AE100" s="2">
        <v>1.8174450751515574</v>
      </c>
      <c r="AF100" s="2">
        <v>1.8122637902287773</v>
      </c>
      <c r="AG100" s="2">
        <v>1.8330837674138878</v>
      </c>
      <c r="AH100" s="2">
        <v>1.8250713594466603</v>
      </c>
      <c r="AI100" s="2">
        <v>1.8489048779662194</v>
      </c>
      <c r="AJ100" s="2">
        <v>1.8262901580492665</v>
      </c>
      <c r="AK100" s="2">
        <v>1.804061650964963</v>
      </c>
      <c r="AL100" s="2">
        <v>1.768096144884316</v>
      </c>
      <c r="AM100" s="2">
        <v>1.7472465091428566</v>
      </c>
      <c r="AN100" s="2">
        <v>1.7123797582097671</v>
      </c>
      <c r="AO100" s="2">
        <v>1.7051098213111604</v>
      </c>
      <c r="AP100" s="2">
        <v>1.6949618974754532</v>
      </c>
      <c r="AQ100" s="2">
        <v>1.6819248417861874</v>
      </c>
      <c r="AR100" s="2">
        <v>1.6764015151943394</v>
      </c>
      <c r="AS100" s="2">
        <v>1.7064573386061628</v>
      </c>
      <c r="AT100" s="2">
        <v>1.6699780008328331</v>
      </c>
      <c r="AU100" s="2">
        <v>1.6548922147726468</v>
      </c>
      <c r="AV100" s="2">
        <v>1.663678011094663</v>
      </c>
      <c r="AW100" s="2">
        <v>1.673222695678384</v>
      </c>
      <c r="AX100" s="2">
        <v>1.6708508987357593</v>
      </c>
      <c r="AY100" s="2">
        <v>1.7098860199701558</v>
      </c>
      <c r="AZ100" s="2">
        <v>1.7351488664815644</v>
      </c>
      <c r="BA100" s="2">
        <v>1.7416678187082402</v>
      </c>
      <c r="BB100" s="2">
        <v>1.713581507790745</v>
      </c>
      <c r="BC100" s="2">
        <v>1.7016519518285276</v>
      </c>
      <c r="BD100" s="2">
        <v>1.6845530088189098</v>
      </c>
      <c r="BE100" s="2">
        <v>1.6903202875425094</v>
      </c>
      <c r="BF100" s="2">
        <v>1.6564643619909571</v>
      </c>
      <c r="BG100" s="2">
        <v>1.666083338597937</v>
      </c>
      <c r="BH100" s="2">
        <v>1.6620555956528846</v>
      </c>
      <c r="BI100" s="2">
        <v>1.6560624502002481</v>
      </c>
      <c r="BJ100" s="2">
        <v>1.6220011675492574</v>
      </c>
      <c r="BK100" s="2">
        <v>1.5945711675118377</v>
      </c>
      <c r="BL100" s="2">
        <v>1.5653870199666189</v>
      </c>
    </row>
    <row r="101" spans="1:64" hidden="1">
      <c r="A101" s="2" t="s">
        <v>1524</v>
      </c>
      <c r="B101" s="2" t="s">
        <v>1525</v>
      </c>
      <c r="C101" s="2" t="s">
        <v>1786</v>
      </c>
      <c r="D101" s="2" t="s">
        <v>1787</v>
      </c>
      <c r="E101" s="2">
        <v>5.0140000000000002</v>
      </c>
      <c r="F101" s="2">
        <v>5.03</v>
      </c>
      <c r="G101" s="2">
        <v>4.9800000000000004</v>
      </c>
      <c r="H101" s="2">
        <v>4.8570000000000002</v>
      </c>
      <c r="I101" s="2">
        <v>4.665</v>
      </c>
      <c r="J101" s="2">
        <v>4.4219999999999997</v>
      </c>
      <c r="K101" s="2">
        <v>4.1520000000000001</v>
      </c>
      <c r="L101" s="2">
        <v>3.887</v>
      </c>
      <c r="M101" s="2">
        <v>3.649</v>
      </c>
      <c r="N101" s="2">
        <v>3.448</v>
      </c>
      <c r="O101" s="2">
        <v>3.2839999999999998</v>
      </c>
      <c r="P101" s="2">
        <v>3.4590000000000001</v>
      </c>
      <c r="Q101" s="2">
        <v>3.3149999999999999</v>
      </c>
      <c r="R101" s="2">
        <v>3.177</v>
      </c>
      <c r="S101" s="2">
        <v>2.9670000000000001</v>
      </c>
      <c r="T101" s="2">
        <v>2.6659999999999999</v>
      </c>
      <c r="U101" s="2">
        <v>2.48</v>
      </c>
      <c r="V101" s="2">
        <v>2.3759999999999999</v>
      </c>
      <c r="W101" s="2">
        <v>2.2719999999999998</v>
      </c>
      <c r="X101" s="2">
        <v>2.12</v>
      </c>
      <c r="Y101" s="2">
        <v>2.0470000000000002</v>
      </c>
      <c r="Z101" s="2">
        <v>1.9330000000000001</v>
      </c>
      <c r="AA101" s="2">
        <v>1.86</v>
      </c>
      <c r="AB101" s="2">
        <v>1.722</v>
      </c>
      <c r="AC101" s="2">
        <v>1.5589999999999999</v>
      </c>
      <c r="AD101" s="2">
        <v>1.4910000000000001</v>
      </c>
      <c r="AE101" s="2">
        <v>1.367</v>
      </c>
      <c r="AF101" s="2">
        <v>1.3109999999999999</v>
      </c>
      <c r="AG101" s="2">
        <v>1.4</v>
      </c>
      <c r="AH101" s="2">
        <v>1.296</v>
      </c>
      <c r="AI101" s="2">
        <v>1.272</v>
      </c>
      <c r="AJ101" s="2">
        <v>1.2809999999999999</v>
      </c>
      <c r="AK101" s="2">
        <v>1.347</v>
      </c>
      <c r="AL101" s="2">
        <v>1.3420000000000001</v>
      </c>
      <c r="AM101" s="2">
        <v>1.355</v>
      </c>
      <c r="AN101" s="2">
        <v>1.2949999999999999</v>
      </c>
      <c r="AO101" s="2">
        <v>1.1910000000000001</v>
      </c>
      <c r="AP101" s="2">
        <v>1.127</v>
      </c>
      <c r="AQ101" s="2">
        <v>1.016</v>
      </c>
      <c r="AR101" s="2">
        <v>0.98099999999999998</v>
      </c>
      <c r="AS101" s="2">
        <v>1.032</v>
      </c>
      <c r="AT101" s="2">
        <v>0.93100000000000005</v>
      </c>
      <c r="AU101" s="2">
        <v>0.94099999999999995</v>
      </c>
      <c r="AV101" s="2">
        <v>0.90100000000000002</v>
      </c>
      <c r="AW101" s="2">
        <v>0.92200000000000004</v>
      </c>
      <c r="AX101" s="2">
        <v>0.95899999999999996</v>
      </c>
      <c r="AY101" s="2">
        <v>0.98399999999999999</v>
      </c>
      <c r="AZ101" s="2">
        <v>1.028</v>
      </c>
      <c r="BA101" s="2">
        <v>1.0640000000000001</v>
      </c>
      <c r="BB101" s="2">
        <v>1.0549999999999999</v>
      </c>
      <c r="BC101" s="2">
        <v>1.127</v>
      </c>
      <c r="BD101" s="2">
        <v>1.204</v>
      </c>
      <c r="BE101" s="2">
        <v>1.2849999999999999</v>
      </c>
      <c r="BF101" s="2">
        <v>1.125</v>
      </c>
      <c r="BG101" s="2">
        <v>1.2350000000000001</v>
      </c>
      <c r="BH101" s="2">
        <v>1.196</v>
      </c>
      <c r="BI101" s="2">
        <v>1.2050000000000001</v>
      </c>
      <c r="BJ101" s="2">
        <v>1.125</v>
      </c>
      <c r="BK101" s="2">
        <v>1.0720000000000001</v>
      </c>
      <c r="BL101" s="2">
        <v>1.0509999999999999</v>
      </c>
    </row>
    <row r="102" spans="1:64" hidden="1">
      <c r="A102" s="2" t="s">
        <v>1238</v>
      </c>
      <c r="B102" s="2" t="s">
        <v>1526</v>
      </c>
      <c r="C102" s="2" t="s">
        <v>1786</v>
      </c>
      <c r="D102" s="2" t="s">
        <v>1787</v>
      </c>
      <c r="E102" s="2">
        <v>7.4580000000000002</v>
      </c>
      <c r="F102" s="2">
        <v>7.4480000000000004</v>
      </c>
      <c r="G102" s="2">
        <v>7.4429999999999996</v>
      </c>
      <c r="H102" s="2">
        <v>7.4409999999999998</v>
      </c>
      <c r="I102" s="2">
        <v>7.4429999999999996</v>
      </c>
      <c r="J102" s="2">
        <v>7.4420000000000002</v>
      </c>
      <c r="K102" s="2">
        <v>7.4349999999999996</v>
      </c>
      <c r="L102" s="2">
        <v>7.4169999999999998</v>
      </c>
      <c r="M102" s="2">
        <v>7.383</v>
      </c>
      <c r="N102" s="2">
        <v>7.3339999999999996</v>
      </c>
      <c r="O102" s="2">
        <v>7.27</v>
      </c>
      <c r="P102" s="2">
        <v>7.1950000000000003</v>
      </c>
      <c r="Q102" s="2">
        <v>7.1109999999999998</v>
      </c>
      <c r="R102" s="2">
        <v>7.0250000000000004</v>
      </c>
      <c r="S102" s="2">
        <v>6.9349999999999996</v>
      </c>
      <c r="T102" s="2">
        <v>6.8440000000000003</v>
      </c>
      <c r="U102" s="2">
        <v>6.7489999999999997</v>
      </c>
      <c r="V102" s="2">
        <v>6.649</v>
      </c>
      <c r="W102" s="2">
        <v>6.5430000000000001</v>
      </c>
      <c r="X102" s="2">
        <v>6.431</v>
      </c>
      <c r="Y102" s="2">
        <v>6.3129999999999997</v>
      </c>
      <c r="Z102" s="2">
        <v>6.19</v>
      </c>
      <c r="AA102" s="2">
        <v>6.0620000000000003</v>
      </c>
      <c r="AB102" s="2">
        <v>5.9320000000000004</v>
      </c>
      <c r="AC102" s="2">
        <v>5.8019999999999996</v>
      </c>
      <c r="AD102" s="2">
        <v>5.6740000000000004</v>
      </c>
      <c r="AE102" s="2">
        <v>5.55</v>
      </c>
      <c r="AF102" s="2">
        <v>5.4320000000000004</v>
      </c>
      <c r="AG102" s="2">
        <v>5.3209999999999997</v>
      </c>
      <c r="AH102" s="2">
        <v>5.218</v>
      </c>
      <c r="AI102" s="2">
        <v>5.1230000000000002</v>
      </c>
      <c r="AJ102" s="2">
        <v>5.0389999999999997</v>
      </c>
      <c r="AK102" s="2">
        <v>4.9630000000000001</v>
      </c>
      <c r="AL102" s="2">
        <v>4.8929999999999998</v>
      </c>
      <c r="AM102" s="2">
        <v>4.8259999999999996</v>
      </c>
      <c r="AN102" s="2">
        <v>4.7560000000000002</v>
      </c>
      <c r="AO102" s="2">
        <v>4.6779999999999999</v>
      </c>
      <c r="AP102" s="2">
        <v>4.5880000000000001</v>
      </c>
      <c r="AQ102" s="2">
        <v>4.484</v>
      </c>
      <c r="AR102" s="2">
        <v>4.367</v>
      </c>
      <c r="AS102" s="2">
        <v>4.2370000000000001</v>
      </c>
      <c r="AT102" s="2">
        <v>4.0979999999999999</v>
      </c>
      <c r="AU102" s="2">
        <v>3.956</v>
      </c>
      <c r="AV102" s="2">
        <v>3.8149999999999999</v>
      </c>
      <c r="AW102" s="2">
        <v>3.677</v>
      </c>
      <c r="AX102" s="2">
        <v>3.5449999999999999</v>
      </c>
      <c r="AY102" s="2">
        <v>3.419</v>
      </c>
      <c r="AZ102" s="2">
        <v>3.2959999999999998</v>
      </c>
      <c r="BA102" s="2">
        <v>3.177</v>
      </c>
      <c r="BB102" s="2">
        <v>3.0630000000000002</v>
      </c>
      <c r="BC102" s="2">
        <v>2.9569999999999999</v>
      </c>
      <c r="BD102" s="2">
        <v>2.86</v>
      </c>
      <c r="BE102" s="2">
        <v>2.774</v>
      </c>
      <c r="BF102" s="2">
        <v>2.6989999999999998</v>
      </c>
      <c r="BG102" s="2">
        <v>2.6349999999999998</v>
      </c>
      <c r="BH102" s="2">
        <v>2.581</v>
      </c>
      <c r="BI102" s="2">
        <v>2.536</v>
      </c>
      <c r="BJ102" s="2">
        <v>2.496</v>
      </c>
      <c r="BK102" s="2">
        <v>2.46</v>
      </c>
      <c r="BL102" s="2">
        <v>2.427</v>
      </c>
    </row>
    <row r="103" spans="1:64" hidden="1">
      <c r="A103" s="2" t="s">
        <v>1527</v>
      </c>
      <c r="B103" s="2" t="s">
        <v>1528</v>
      </c>
      <c r="C103" s="2" t="s">
        <v>1786</v>
      </c>
      <c r="D103" s="2" t="s">
        <v>1787</v>
      </c>
      <c r="E103" s="2">
        <v>6.718491015642206</v>
      </c>
      <c r="F103" s="2">
        <v>6.7345848351863493</v>
      </c>
      <c r="G103" s="2">
        <v>6.7508310867885823</v>
      </c>
      <c r="H103" s="2">
        <v>6.7668561706490618</v>
      </c>
      <c r="I103" s="2">
        <v>6.7817176551221818</v>
      </c>
      <c r="J103" s="2">
        <v>6.7955802526744611</v>
      </c>
      <c r="K103" s="2">
        <v>6.8084173947401583</v>
      </c>
      <c r="L103" s="2">
        <v>6.821094030870964</v>
      </c>
      <c r="M103" s="2">
        <v>6.833318507534897</v>
      </c>
      <c r="N103" s="2">
        <v>6.8453166024797705</v>
      </c>
      <c r="O103" s="2">
        <v>6.8570810047473856</v>
      </c>
      <c r="P103" s="2">
        <v>6.8683270930104205</v>
      </c>
      <c r="Q103" s="2">
        <v>6.8790792082158179</v>
      </c>
      <c r="R103" s="2">
        <v>6.888978119625258</v>
      </c>
      <c r="S103" s="2">
        <v>6.8972557353700674</v>
      </c>
      <c r="T103" s="2">
        <v>6.904025704208717</v>
      </c>
      <c r="U103" s="2">
        <v>6.9091767492768472</v>
      </c>
      <c r="V103" s="2">
        <v>6.9123100124824228</v>
      </c>
      <c r="W103" s="2">
        <v>6.9131750306669426</v>
      </c>
      <c r="X103" s="2">
        <v>6.911024307035424</v>
      </c>
      <c r="Y103" s="2">
        <v>6.9052347921726485</v>
      </c>
      <c r="Z103" s="2">
        <v>6.894608602243518</v>
      </c>
      <c r="AA103" s="2">
        <v>6.8790024921361255</v>
      </c>
      <c r="AB103" s="2">
        <v>6.8588076443353101</v>
      </c>
      <c r="AC103" s="2">
        <v>6.8337562996724754</v>
      </c>
      <c r="AD103" s="2">
        <v>6.8035688964840766</v>
      </c>
      <c r="AE103" s="2">
        <v>6.7687751444804531</v>
      </c>
      <c r="AF103" s="2">
        <v>6.7293761023913801</v>
      </c>
      <c r="AG103" s="2">
        <v>6.6857897855932196</v>
      </c>
      <c r="AH103" s="2">
        <v>6.6385864486915152</v>
      </c>
      <c r="AI103" s="2">
        <v>6.5892628062661833</v>
      </c>
      <c r="AJ103" s="2">
        <v>6.5383954677019114</v>
      </c>
      <c r="AK103" s="2">
        <v>6.4885765196093121</v>
      </c>
      <c r="AL103" s="2">
        <v>6.4402449656575973</v>
      </c>
      <c r="AM103" s="2">
        <v>6.392733184845647</v>
      </c>
      <c r="AN103" s="2">
        <v>6.3453200803802527</v>
      </c>
      <c r="AO103" s="2">
        <v>6.2955059733695879</v>
      </c>
      <c r="AP103" s="2">
        <v>6.2429055839645917</v>
      </c>
      <c r="AQ103" s="2">
        <v>6.1872082388166856</v>
      </c>
      <c r="AR103" s="2">
        <v>6.1287955713704569</v>
      </c>
      <c r="AS103" s="2">
        <v>6.0680862525724422</v>
      </c>
      <c r="AT103" s="2">
        <v>6.0052228821657154</v>
      </c>
      <c r="AU103" s="2">
        <v>5.9414934552515053</v>
      </c>
      <c r="AV103" s="2">
        <v>5.8767498876038227</v>
      </c>
      <c r="AW103" s="2">
        <v>5.8108679087635764</v>
      </c>
      <c r="AX103" s="2">
        <v>5.7434041328878207</v>
      </c>
      <c r="AY103" s="2">
        <v>5.6725329433962051</v>
      </c>
      <c r="AZ103" s="2">
        <v>5.5995101705142769</v>
      </c>
      <c r="BA103" s="2">
        <v>5.5240358104604308</v>
      </c>
      <c r="BB103" s="2">
        <v>5.4466236725176564</v>
      </c>
      <c r="BC103" s="2">
        <v>5.3670598608669255</v>
      </c>
      <c r="BD103" s="2">
        <v>5.2850500384363146</v>
      </c>
      <c r="BE103" s="2">
        <v>5.2014251426881106</v>
      </c>
      <c r="BF103" s="2">
        <v>5.1166326293252311</v>
      </c>
      <c r="BG103" s="2">
        <v>5.0315456028438401</v>
      </c>
      <c r="BH103" s="2">
        <v>4.946646161212608</v>
      </c>
      <c r="BI103" s="2">
        <v>4.8623337294528302</v>
      </c>
      <c r="BJ103" s="2">
        <v>4.7795800248352807</v>
      </c>
      <c r="BK103" s="2">
        <v>4.6986531933886404</v>
      </c>
      <c r="BL103" s="2">
        <v>4.6198248455929578</v>
      </c>
    </row>
    <row r="104" spans="1:64" hidden="1">
      <c r="A104" s="2" t="s">
        <v>1303</v>
      </c>
      <c r="B104" s="2" t="s">
        <v>1529</v>
      </c>
      <c r="C104" s="2" t="s">
        <v>1786</v>
      </c>
      <c r="D104" s="2" t="s">
        <v>1787</v>
      </c>
      <c r="E104" s="2">
        <v>2.2879999999999998</v>
      </c>
      <c r="F104" s="2">
        <v>2.2530000000000001</v>
      </c>
      <c r="G104" s="2">
        <v>2.218</v>
      </c>
      <c r="H104" s="2">
        <v>2.1800000000000002</v>
      </c>
      <c r="I104" s="2">
        <v>2.14</v>
      </c>
      <c r="J104" s="2">
        <v>2.1</v>
      </c>
      <c r="K104" s="2">
        <v>2.0619999999999998</v>
      </c>
      <c r="L104" s="2">
        <v>2.0299999999999998</v>
      </c>
      <c r="M104" s="2">
        <v>2.0059999999999998</v>
      </c>
      <c r="N104" s="2">
        <v>1.9890000000000001</v>
      </c>
      <c r="O104" s="2">
        <v>1.9790000000000001</v>
      </c>
      <c r="P104" s="2">
        <v>1.9730000000000001</v>
      </c>
      <c r="Q104" s="2">
        <v>1.9670000000000001</v>
      </c>
      <c r="R104" s="2">
        <v>1.96</v>
      </c>
      <c r="S104" s="2">
        <v>1.95</v>
      </c>
      <c r="T104" s="2">
        <v>1.9370000000000001</v>
      </c>
      <c r="U104" s="2">
        <v>1.925</v>
      </c>
      <c r="V104" s="2">
        <v>1.913</v>
      </c>
      <c r="W104" s="2">
        <v>1.903</v>
      </c>
      <c r="X104" s="2">
        <v>1.895</v>
      </c>
      <c r="Y104" s="2">
        <v>1.8879999999999999</v>
      </c>
      <c r="Z104" s="2">
        <v>1.879</v>
      </c>
      <c r="AA104" s="2">
        <v>1.9</v>
      </c>
      <c r="AB104" s="2">
        <v>1.88</v>
      </c>
      <c r="AC104" s="2">
        <v>1.87</v>
      </c>
      <c r="AD104" s="2">
        <v>1.82</v>
      </c>
      <c r="AE104" s="2">
        <v>1.76</v>
      </c>
      <c r="AF104" s="2">
        <v>1.64</v>
      </c>
      <c r="AG104" s="2">
        <v>1.79</v>
      </c>
      <c r="AH104" s="2">
        <v>1.63</v>
      </c>
      <c r="AI104" s="2">
        <v>1.63</v>
      </c>
      <c r="AJ104" s="2">
        <v>1.53</v>
      </c>
      <c r="AK104" s="2">
        <v>1.48</v>
      </c>
      <c r="AL104" s="2">
        <v>1.52</v>
      </c>
      <c r="AM104" s="2">
        <v>1.47</v>
      </c>
      <c r="AN104" s="2">
        <v>1.58</v>
      </c>
      <c r="AO104" s="2">
        <v>1.67</v>
      </c>
      <c r="AP104" s="2">
        <v>1.69</v>
      </c>
      <c r="AQ104" s="2">
        <v>1.45</v>
      </c>
      <c r="AR104" s="2">
        <v>1.38</v>
      </c>
      <c r="AS104" s="2">
        <v>1.39</v>
      </c>
      <c r="AT104" s="2">
        <v>1.46</v>
      </c>
      <c r="AU104" s="2">
        <v>1.42</v>
      </c>
      <c r="AV104" s="2">
        <v>1.41</v>
      </c>
      <c r="AW104" s="2">
        <v>1.43</v>
      </c>
      <c r="AX104" s="2">
        <v>1.5</v>
      </c>
      <c r="AY104" s="2">
        <v>1.47</v>
      </c>
      <c r="AZ104" s="2">
        <v>1.48</v>
      </c>
      <c r="BA104" s="2">
        <v>1.47</v>
      </c>
      <c r="BB104" s="2">
        <v>1.5</v>
      </c>
      <c r="BC104" s="2">
        <v>1.46</v>
      </c>
      <c r="BD104" s="2">
        <v>1.41</v>
      </c>
      <c r="BE104" s="2">
        <v>1.52</v>
      </c>
      <c r="BF104" s="2">
        <v>1.46</v>
      </c>
      <c r="BG104" s="2">
        <v>1.46</v>
      </c>
      <c r="BH104" s="2">
        <v>1.41</v>
      </c>
      <c r="BI104" s="2">
        <v>1.43</v>
      </c>
      <c r="BJ104" s="2">
        <v>1.42</v>
      </c>
      <c r="BK104" s="2">
        <v>1.47</v>
      </c>
      <c r="BL104" s="2">
        <v>1.47</v>
      </c>
    </row>
    <row r="105" spans="1:64" hidden="1">
      <c r="A105" s="2" t="s">
        <v>1225</v>
      </c>
      <c r="B105" s="2" t="s">
        <v>1530</v>
      </c>
      <c r="C105" s="2" t="s">
        <v>1786</v>
      </c>
      <c r="D105" s="2" t="s">
        <v>1787</v>
      </c>
      <c r="E105" s="2">
        <v>6.3239999999999998</v>
      </c>
      <c r="F105" s="2">
        <v>6.3179999999999996</v>
      </c>
      <c r="G105" s="2">
        <v>6.3019999999999996</v>
      </c>
      <c r="H105" s="2">
        <v>6.274</v>
      </c>
      <c r="I105" s="2">
        <v>6.2329999999999997</v>
      </c>
      <c r="J105" s="2">
        <v>6.1790000000000003</v>
      </c>
      <c r="K105" s="2">
        <v>6.109</v>
      </c>
      <c r="L105" s="2">
        <v>6.0259999999999998</v>
      </c>
      <c r="M105" s="2">
        <v>5.9370000000000003</v>
      </c>
      <c r="N105" s="2">
        <v>5.8460000000000001</v>
      </c>
      <c r="O105" s="2">
        <v>5.7619999999999996</v>
      </c>
      <c r="P105" s="2">
        <v>5.6920000000000002</v>
      </c>
      <c r="Q105" s="2">
        <v>5.6420000000000003</v>
      </c>
      <c r="R105" s="2">
        <v>5.6150000000000002</v>
      </c>
      <c r="S105" s="2">
        <v>5.6139999999999999</v>
      </c>
      <c r="T105" s="2">
        <v>5.641</v>
      </c>
      <c r="U105" s="2">
        <v>5.6980000000000004</v>
      </c>
      <c r="V105" s="2">
        <v>5.7779999999999996</v>
      </c>
      <c r="W105" s="2">
        <v>5.8719999999999999</v>
      </c>
      <c r="X105" s="2">
        <v>5.97</v>
      </c>
      <c r="Y105" s="2">
        <v>6.0579999999999998</v>
      </c>
      <c r="Z105" s="2">
        <v>6.1219999999999999</v>
      </c>
      <c r="AA105" s="2">
        <v>6.1539999999999999</v>
      </c>
      <c r="AB105" s="2">
        <v>6.149</v>
      </c>
      <c r="AC105" s="2">
        <v>6.1059999999999999</v>
      </c>
      <c r="AD105" s="2">
        <v>6.0279999999999996</v>
      </c>
      <c r="AE105" s="2">
        <v>5.9210000000000003</v>
      </c>
      <c r="AF105" s="2">
        <v>5.7990000000000004</v>
      </c>
      <c r="AG105" s="2">
        <v>5.673</v>
      </c>
      <c r="AH105" s="2">
        <v>5.5490000000000004</v>
      </c>
      <c r="AI105" s="2">
        <v>5.43</v>
      </c>
      <c r="AJ105" s="2">
        <v>5.3170000000000002</v>
      </c>
      <c r="AK105" s="2">
        <v>5.2080000000000002</v>
      </c>
      <c r="AL105" s="2">
        <v>5.0990000000000002</v>
      </c>
      <c r="AM105" s="2">
        <v>4.9909999999999997</v>
      </c>
      <c r="AN105" s="2">
        <v>4.8840000000000003</v>
      </c>
      <c r="AO105" s="2">
        <v>4.7770000000000001</v>
      </c>
      <c r="AP105" s="2">
        <v>4.6689999999999996</v>
      </c>
      <c r="AQ105" s="2">
        <v>4.5609999999999999</v>
      </c>
      <c r="AR105" s="2">
        <v>4.452</v>
      </c>
      <c r="AS105" s="2">
        <v>4.3440000000000003</v>
      </c>
      <c r="AT105" s="2">
        <v>4.2370000000000001</v>
      </c>
      <c r="AU105" s="2">
        <v>4.1319999999999997</v>
      </c>
      <c r="AV105" s="2">
        <v>4.0289999999999999</v>
      </c>
      <c r="AW105" s="2">
        <v>3.931</v>
      </c>
      <c r="AX105" s="2">
        <v>3.8359999999999999</v>
      </c>
      <c r="AY105" s="2">
        <v>3.746</v>
      </c>
      <c r="AZ105" s="2">
        <v>3.66</v>
      </c>
      <c r="BA105" s="2">
        <v>3.5790000000000002</v>
      </c>
      <c r="BB105" s="2">
        <v>3.5009999999999999</v>
      </c>
      <c r="BC105" s="2">
        <v>3.427</v>
      </c>
      <c r="BD105" s="2">
        <v>3.3559999999999999</v>
      </c>
      <c r="BE105" s="2">
        <v>3.2879999999999998</v>
      </c>
      <c r="BF105" s="2">
        <v>3.2229999999999999</v>
      </c>
      <c r="BG105" s="2">
        <v>3.1589999999999998</v>
      </c>
      <c r="BH105" s="2">
        <v>3.0979999999999999</v>
      </c>
      <c r="BI105" s="2">
        <v>3.0409999999999999</v>
      </c>
      <c r="BJ105" s="2">
        <v>2.9860000000000002</v>
      </c>
      <c r="BK105" s="2">
        <v>2.9350000000000001</v>
      </c>
      <c r="BL105" s="2">
        <v>2.887</v>
      </c>
    </row>
    <row r="106" spans="1:64" hidden="1">
      <c r="A106" s="2" t="s">
        <v>1281</v>
      </c>
      <c r="B106" s="2" t="s">
        <v>1531</v>
      </c>
      <c r="C106" s="2" t="s">
        <v>1786</v>
      </c>
      <c r="D106" s="2" t="s">
        <v>1787</v>
      </c>
      <c r="E106" s="2">
        <v>2.02</v>
      </c>
      <c r="F106" s="2">
        <v>1.94</v>
      </c>
      <c r="G106" s="2">
        <v>1.79</v>
      </c>
      <c r="H106" s="2">
        <v>1.82</v>
      </c>
      <c r="I106" s="2">
        <v>1.82</v>
      </c>
      <c r="J106" s="2">
        <v>1.82</v>
      </c>
      <c r="K106" s="2">
        <v>1.89</v>
      </c>
      <c r="L106" s="2">
        <v>2.0099999999999998</v>
      </c>
      <c r="M106" s="2">
        <v>2.06</v>
      </c>
      <c r="N106" s="2">
        <v>2.04</v>
      </c>
      <c r="O106" s="2">
        <v>1.98</v>
      </c>
      <c r="P106" s="2">
        <v>1.93</v>
      </c>
      <c r="Q106" s="2">
        <v>1.93</v>
      </c>
      <c r="R106" s="2">
        <v>1.93</v>
      </c>
      <c r="S106" s="2">
        <v>2.27</v>
      </c>
      <c r="T106" s="2">
        <v>2.35</v>
      </c>
      <c r="U106" s="2">
        <v>2.23</v>
      </c>
      <c r="V106" s="2">
        <v>2.15</v>
      </c>
      <c r="W106" s="2">
        <v>2.06</v>
      </c>
      <c r="X106" s="2">
        <v>2.0099999999999998</v>
      </c>
      <c r="Y106" s="2">
        <v>1.91</v>
      </c>
      <c r="Z106" s="2">
        <v>1.88</v>
      </c>
      <c r="AA106" s="2">
        <v>1.8</v>
      </c>
      <c r="AB106" s="2">
        <v>1.75</v>
      </c>
      <c r="AC106" s="2">
        <v>1.75</v>
      </c>
      <c r="AD106" s="2">
        <v>1.85</v>
      </c>
      <c r="AE106" s="2">
        <v>1.84</v>
      </c>
      <c r="AF106" s="2">
        <v>1.82</v>
      </c>
      <c r="AG106" s="2">
        <v>1.81</v>
      </c>
      <c r="AH106" s="2">
        <v>1.82</v>
      </c>
      <c r="AI106" s="2">
        <v>1.87</v>
      </c>
      <c r="AJ106" s="2">
        <v>1.87</v>
      </c>
      <c r="AK106" s="2">
        <v>1.77</v>
      </c>
      <c r="AL106" s="2">
        <v>1.68</v>
      </c>
      <c r="AM106" s="2">
        <v>1.64</v>
      </c>
      <c r="AN106" s="2">
        <v>1.57</v>
      </c>
      <c r="AO106" s="2">
        <v>1.46</v>
      </c>
      <c r="AP106" s="2">
        <v>1.37</v>
      </c>
      <c r="AQ106" s="2">
        <v>1.32</v>
      </c>
      <c r="AR106" s="2">
        <v>1.28</v>
      </c>
      <c r="AS106" s="2">
        <v>1.32</v>
      </c>
      <c r="AT106" s="2">
        <v>1.31</v>
      </c>
      <c r="AU106" s="2">
        <v>1.3</v>
      </c>
      <c r="AV106" s="2">
        <v>1.27</v>
      </c>
      <c r="AW106" s="2">
        <v>1.28</v>
      </c>
      <c r="AX106" s="2">
        <v>1.31</v>
      </c>
      <c r="AY106" s="2">
        <v>1.34</v>
      </c>
      <c r="AZ106" s="2">
        <v>1.32</v>
      </c>
      <c r="BA106" s="2">
        <v>1.35</v>
      </c>
      <c r="BB106" s="2">
        <v>1.32</v>
      </c>
      <c r="BC106" s="2">
        <v>1.25</v>
      </c>
      <c r="BD106" s="2">
        <v>1.23</v>
      </c>
      <c r="BE106" s="2">
        <v>1.34</v>
      </c>
      <c r="BF106" s="2">
        <v>1.35</v>
      </c>
      <c r="BG106" s="2">
        <v>1.44</v>
      </c>
      <c r="BH106" s="2">
        <v>1.45</v>
      </c>
      <c r="BI106" s="2">
        <v>1.53</v>
      </c>
      <c r="BJ106" s="2">
        <v>1.54</v>
      </c>
      <c r="BK106" s="2">
        <v>1.55</v>
      </c>
      <c r="BL106" s="2">
        <v>1.49</v>
      </c>
    </row>
    <row r="107" spans="1:64" hidden="1">
      <c r="A107" s="2" t="s">
        <v>1532</v>
      </c>
      <c r="B107" s="2" t="s">
        <v>1533</v>
      </c>
      <c r="C107" s="2" t="s">
        <v>1786</v>
      </c>
      <c r="D107" s="2" t="s">
        <v>1787</v>
      </c>
      <c r="E107" s="2">
        <v>5.422176502387666</v>
      </c>
      <c r="F107" s="2">
        <v>5.4494922194046911</v>
      </c>
      <c r="G107" s="2">
        <v>5.4985847075147101</v>
      </c>
      <c r="H107" s="2">
        <v>5.5308806871990814</v>
      </c>
      <c r="I107" s="2">
        <v>5.5464494373796187</v>
      </c>
      <c r="J107" s="2">
        <v>5.5496061231065772</v>
      </c>
      <c r="K107" s="2">
        <v>5.5253014105308544</v>
      </c>
      <c r="L107" s="2">
        <v>5.4920422935056621</v>
      </c>
      <c r="M107" s="2">
        <v>5.416693732032785</v>
      </c>
      <c r="N107" s="2">
        <v>5.315695156181854</v>
      </c>
      <c r="O107" s="2">
        <v>5.1946716228050462</v>
      </c>
      <c r="P107" s="2">
        <v>5.040828619755767</v>
      </c>
      <c r="Q107" s="2">
        <v>4.884042487106063</v>
      </c>
      <c r="R107" s="2">
        <v>4.7065611236109071</v>
      </c>
      <c r="S107" s="2">
        <v>4.5308392017404255</v>
      </c>
      <c r="T107" s="2">
        <v>4.3540326052215512</v>
      </c>
      <c r="U107" s="2">
        <v>4.1890173852090076</v>
      </c>
      <c r="V107" s="2">
        <v>4.0374338779764578</v>
      </c>
      <c r="W107" s="2">
        <v>3.9044811483293382</v>
      </c>
      <c r="X107" s="2">
        <v>3.7926625288291604</v>
      </c>
      <c r="Y107" s="2">
        <v>3.7024242752905705</v>
      </c>
      <c r="Z107" s="2">
        <v>3.6299281363913138</v>
      </c>
      <c r="AA107" s="2">
        <v>3.5905124011915079</v>
      </c>
      <c r="AB107" s="2">
        <v>3.555839540333495</v>
      </c>
      <c r="AC107" s="2">
        <v>3.5202574085247336</v>
      </c>
      <c r="AD107" s="2">
        <v>3.4815265757438998</v>
      </c>
      <c r="AE107" s="2">
        <v>3.4382118227055192</v>
      </c>
      <c r="AF107" s="2">
        <v>3.3778721348568723</v>
      </c>
      <c r="AG107" s="2">
        <v>3.2946066463291519</v>
      </c>
      <c r="AH107" s="2">
        <v>3.1917592141836919</v>
      </c>
      <c r="AI107" s="2">
        <v>3.0768912038730853</v>
      </c>
      <c r="AJ107" s="2">
        <v>2.9547080575153095</v>
      </c>
      <c r="AK107" s="2">
        <v>2.8387688425085855</v>
      </c>
      <c r="AL107" s="2">
        <v>2.7308470783819918</v>
      </c>
      <c r="AM107" s="2">
        <v>2.6453280693299739</v>
      </c>
      <c r="AN107" s="2">
        <v>2.569944574140826</v>
      </c>
      <c r="AO107" s="2">
        <v>2.5118736012610765</v>
      </c>
      <c r="AP107" s="2">
        <v>2.4626248660048606</v>
      </c>
      <c r="AQ107" s="2">
        <v>2.4253294754285162</v>
      </c>
      <c r="AR107" s="2">
        <v>2.3881702136459841</v>
      </c>
      <c r="AS107" s="2">
        <v>2.3572150997584389</v>
      </c>
      <c r="AT107" s="2">
        <v>2.3291516531570009</v>
      </c>
      <c r="AU107" s="2">
        <v>2.3047851615658748</v>
      </c>
      <c r="AV107" s="2">
        <v>2.2821727758919819</v>
      </c>
      <c r="AW107" s="2">
        <v>2.2614197282828186</v>
      </c>
      <c r="AX107" s="2">
        <v>2.2382200826892098</v>
      </c>
      <c r="AY107" s="2">
        <v>2.219369316244165</v>
      </c>
      <c r="AZ107" s="2">
        <v>2.2041695397429395</v>
      </c>
      <c r="BA107" s="2">
        <v>2.1907637540994434</v>
      </c>
      <c r="BB107" s="2">
        <v>2.1728592720662125</v>
      </c>
      <c r="BC107" s="2">
        <v>2.1553062445428925</v>
      </c>
      <c r="BD107" s="2">
        <v>2.1385134748134749</v>
      </c>
      <c r="BE107" s="2">
        <v>2.1290952417070188</v>
      </c>
      <c r="BF107" s="2">
        <v>2.1162175465183091</v>
      </c>
      <c r="BG107" s="2">
        <v>2.1075177307925208</v>
      </c>
      <c r="BH107" s="2">
        <v>2.0990212973662419</v>
      </c>
      <c r="BI107" s="2">
        <v>2.0907010581432339</v>
      </c>
      <c r="BJ107" s="2">
        <v>2.0778581693509248</v>
      </c>
      <c r="BK107" s="2">
        <v>2.0682148114748324</v>
      </c>
      <c r="BL107" s="2">
        <v>2.0572728859857978</v>
      </c>
    </row>
    <row r="108" spans="1:64" hidden="1">
      <c r="A108" s="2" t="s">
        <v>1534</v>
      </c>
      <c r="B108" s="2" t="s">
        <v>1535</v>
      </c>
      <c r="C108" s="2" t="s">
        <v>1786</v>
      </c>
      <c r="D108" s="2" t="s">
        <v>1787</v>
      </c>
      <c r="E108" s="2">
        <v>5.6212666494566532</v>
      </c>
      <c r="F108" s="2">
        <v>5.6487926220465319</v>
      </c>
      <c r="G108" s="2">
        <v>5.6948369785364559</v>
      </c>
      <c r="H108" s="2">
        <v>5.7251704222809385</v>
      </c>
      <c r="I108" s="2">
        <v>5.740942727097762</v>
      </c>
      <c r="J108" s="2">
        <v>5.7456361907570495</v>
      </c>
      <c r="K108" s="2">
        <v>5.7269303543258916</v>
      </c>
      <c r="L108" s="2">
        <v>5.7003347091875698</v>
      </c>
      <c r="M108" s="2">
        <v>5.6383233541379889</v>
      </c>
      <c r="N108" s="2">
        <v>5.5547567597196048</v>
      </c>
      <c r="O108" s="2">
        <v>5.45440395098138</v>
      </c>
      <c r="P108" s="2">
        <v>5.3251351402998486</v>
      </c>
      <c r="Q108" s="2">
        <v>5.1947793692143582</v>
      </c>
      <c r="R108" s="2">
        <v>5.045986634430303</v>
      </c>
      <c r="S108" s="2">
        <v>4.8982390152681035</v>
      </c>
      <c r="T108" s="2">
        <v>4.7492947171960962</v>
      </c>
      <c r="U108" s="2">
        <v>4.6093743020604574</v>
      </c>
      <c r="V108" s="2">
        <v>4.4806965371709904</v>
      </c>
      <c r="W108" s="2">
        <v>4.3671569249681053</v>
      </c>
      <c r="X108" s="2">
        <v>4.2705175087602401</v>
      </c>
      <c r="Y108" s="2">
        <v>4.1910303617349403</v>
      </c>
      <c r="Z108" s="2">
        <v>4.1227967061033866</v>
      </c>
      <c r="AA108" s="2">
        <v>4.0832601337436936</v>
      </c>
      <c r="AB108" s="2">
        <v>4.0459916977278096</v>
      </c>
      <c r="AC108" s="2">
        <v>4.0076887049352745</v>
      </c>
      <c r="AD108" s="2">
        <v>3.9663095472954368</v>
      </c>
      <c r="AE108" s="2">
        <v>3.920233904151976</v>
      </c>
      <c r="AF108" s="2">
        <v>3.8600638256395934</v>
      </c>
      <c r="AG108" s="2">
        <v>3.7799435835629294</v>
      </c>
      <c r="AH108" s="2">
        <v>3.6840439492929864</v>
      </c>
      <c r="AI108" s="2">
        <v>3.5782706571482108</v>
      </c>
      <c r="AJ108" s="2">
        <v>3.4670232760054351</v>
      </c>
      <c r="AK108" s="2">
        <v>3.3613871979262879</v>
      </c>
      <c r="AL108" s="2">
        <v>3.2617226485790627</v>
      </c>
      <c r="AM108" s="2">
        <v>3.1811233853919472</v>
      </c>
      <c r="AN108" s="2">
        <v>3.1110333478784415</v>
      </c>
      <c r="AO108" s="2">
        <v>3.0530495208514412</v>
      </c>
      <c r="AP108" s="2">
        <v>3.0021326534707082</v>
      </c>
      <c r="AQ108" s="2">
        <v>2.9633970776210314</v>
      </c>
      <c r="AR108" s="2">
        <v>2.9246707967868528</v>
      </c>
      <c r="AS108" s="2">
        <v>2.8898310500144713</v>
      </c>
      <c r="AT108" s="2">
        <v>2.8583912819817754</v>
      </c>
      <c r="AU108" s="2">
        <v>2.8308503578750002</v>
      </c>
      <c r="AV108" s="2">
        <v>2.8038374339041052</v>
      </c>
      <c r="AW108" s="2">
        <v>2.7802255255651795</v>
      </c>
      <c r="AX108" s="2">
        <v>2.7541662850557791</v>
      </c>
      <c r="AY108" s="2">
        <v>2.7321268156489755</v>
      </c>
      <c r="AZ108" s="2">
        <v>2.7141139315124811</v>
      </c>
      <c r="BA108" s="2">
        <v>2.6976394987248948</v>
      </c>
      <c r="BB108" s="2">
        <v>2.6768793960864663</v>
      </c>
      <c r="BC108" s="2">
        <v>2.6563434709823945</v>
      </c>
      <c r="BD108" s="2">
        <v>2.6364530569396529</v>
      </c>
      <c r="BE108" s="2">
        <v>2.6229570213619788</v>
      </c>
      <c r="BF108" s="2">
        <v>2.607930610066739</v>
      </c>
      <c r="BG108" s="2">
        <v>2.5963615550376291</v>
      </c>
      <c r="BH108" s="2">
        <v>2.5847519085232</v>
      </c>
      <c r="BI108" s="2">
        <v>2.5724941855411227</v>
      </c>
      <c r="BJ108" s="2">
        <v>2.5570679465215234</v>
      </c>
      <c r="BK108" s="2">
        <v>2.5460121678009573</v>
      </c>
      <c r="BL108" s="2">
        <v>2.5338100858322257</v>
      </c>
    </row>
    <row r="109" spans="1:64" hidden="1">
      <c r="A109" s="2" t="s">
        <v>1536</v>
      </c>
      <c r="B109" s="2" t="s">
        <v>1537</v>
      </c>
      <c r="C109" s="2" t="s">
        <v>1786</v>
      </c>
      <c r="D109" s="2" t="s">
        <v>1787</v>
      </c>
      <c r="E109" s="2">
        <v>6.6321855116191744</v>
      </c>
      <c r="F109" s="2">
        <v>6.6506677529158855</v>
      </c>
      <c r="G109" s="2">
        <v>6.6677577746828645</v>
      </c>
      <c r="H109" s="2">
        <v>6.6831577819168766</v>
      </c>
      <c r="I109" s="2">
        <v>6.6959618630703241</v>
      </c>
      <c r="J109" s="2">
        <v>6.7067336807190356</v>
      </c>
      <c r="K109" s="2">
        <v>6.7158819641515688</v>
      </c>
      <c r="L109" s="2">
        <v>6.7240466953232501</v>
      </c>
      <c r="M109" s="2">
        <v>6.7311687156791615</v>
      </c>
      <c r="N109" s="2">
        <v>6.7372357279360466</v>
      </c>
      <c r="O109" s="2">
        <v>6.7414357075843228</v>
      </c>
      <c r="P109" s="2">
        <v>6.7427165979737254</v>
      </c>
      <c r="Q109" s="2">
        <v>6.7409432592150926</v>
      </c>
      <c r="R109" s="2">
        <v>6.7352678620426918</v>
      </c>
      <c r="S109" s="2">
        <v>6.7252386758265175</v>
      </c>
      <c r="T109" s="2">
        <v>6.7111078922031995</v>
      </c>
      <c r="U109" s="2">
        <v>6.6930158100047237</v>
      </c>
      <c r="V109" s="2">
        <v>6.671429039884142</v>
      </c>
      <c r="W109" s="2">
        <v>6.6459811754278411</v>
      </c>
      <c r="X109" s="2">
        <v>6.6160937721282735</v>
      </c>
      <c r="Y109" s="2">
        <v>6.5810571826945168</v>
      </c>
      <c r="Z109" s="2">
        <v>6.5393200183482287</v>
      </c>
      <c r="AA109" s="2">
        <v>6.491320508199629</v>
      </c>
      <c r="AB109" s="2">
        <v>6.4370150490792089</v>
      </c>
      <c r="AC109" s="2">
        <v>6.3771020632815398</v>
      </c>
      <c r="AD109" s="2">
        <v>6.3110893441932188</v>
      </c>
      <c r="AE109" s="2">
        <v>6.2394665018530588</v>
      </c>
      <c r="AF109" s="2">
        <v>6.1646198862802422</v>
      </c>
      <c r="AG109" s="2">
        <v>6.080797886012598</v>
      </c>
      <c r="AH109" s="2">
        <v>5.9969560243246907</v>
      </c>
      <c r="AI109" s="2">
        <v>5.9115901824751562</v>
      </c>
      <c r="AJ109" s="2">
        <v>5.8341043680968099</v>
      </c>
      <c r="AK109" s="2">
        <v>5.7500345129589379</v>
      </c>
      <c r="AL109" s="2">
        <v>5.6669690402861681</v>
      </c>
      <c r="AM109" s="2">
        <v>5.584806792842917</v>
      </c>
      <c r="AN109" s="2">
        <v>5.5149178744490621</v>
      </c>
      <c r="AO109" s="2">
        <v>5.4324602963069015</v>
      </c>
      <c r="AP109" s="2">
        <v>5.3517835700526764</v>
      </c>
      <c r="AQ109" s="2">
        <v>5.2715827873703835</v>
      </c>
      <c r="AR109" s="2">
        <v>5.1952478692447484</v>
      </c>
      <c r="AS109" s="2">
        <v>5.1177507926254542</v>
      </c>
      <c r="AT109" s="2">
        <v>5.0423283276798427</v>
      </c>
      <c r="AU109" s="2">
        <v>4.9731459672448635</v>
      </c>
      <c r="AV109" s="2">
        <v>4.9001722088104529</v>
      </c>
      <c r="AW109" s="2">
        <v>4.8354654461610433</v>
      </c>
      <c r="AX109" s="2">
        <v>4.7662227465254956</v>
      </c>
      <c r="AY109" s="2">
        <v>4.7009518825721814</v>
      </c>
      <c r="AZ109" s="2">
        <v>4.6392029956627514</v>
      </c>
      <c r="BA109" s="2">
        <v>4.5769766413566844</v>
      </c>
      <c r="BB109" s="2">
        <v>4.5111361354272086</v>
      </c>
      <c r="BC109" s="2">
        <v>4.4446874895849273</v>
      </c>
      <c r="BD109" s="2">
        <v>4.3799636989636346</v>
      </c>
      <c r="BE109" s="2">
        <v>4.3191077678220697</v>
      </c>
      <c r="BF109" s="2">
        <v>4.2634857495008136</v>
      </c>
      <c r="BG109" s="2">
        <v>4.2086039886589033</v>
      </c>
      <c r="BH109" s="2">
        <v>4.1525946348979437</v>
      </c>
      <c r="BI109" s="2">
        <v>4.0944390421780508</v>
      </c>
      <c r="BJ109" s="2">
        <v>4.0374411738279257</v>
      </c>
      <c r="BK109" s="2">
        <v>3.9880993021035405</v>
      </c>
      <c r="BL109" s="2">
        <v>3.9381438204765984</v>
      </c>
    </row>
    <row r="110" spans="1:64" hidden="1">
      <c r="A110" s="2" t="s">
        <v>1538</v>
      </c>
      <c r="B110" s="2" t="s">
        <v>1539</v>
      </c>
      <c r="C110" s="2" t="s">
        <v>1786</v>
      </c>
      <c r="D110" s="2" t="s">
        <v>1787</v>
      </c>
      <c r="E110" s="2">
        <v>6.5217477825052548</v>
      </c>
      <c r="F110" s="2">
        <v>6.5360207501596985</v>
      </c>
      <c r="G110" s="2">
        <v>6.5470870586142249</v>
      </c>
      <c r="H110" s="2">
        <v>6.5553487817329215</v>
      </c>
      <c r="I110" s="2">
        <v>6.5606777123082338</v>
      </c>
      <c r="J110" s="2">
        <v>6.5649293252495227</v>
      </c>
      <c r="K110" s="2">
        <v>6.5701453298216999</v>
      </c>
      <c r="L110" s="2">
        <v>6.5776353880959437</v>
      </c>
      <c r="M110" s="2">
        <v>6.5881200666971651</v>
      </c>
      <c r="N110" s="2">
        <v>6.6013768384864404</v>
      </c>
      <c r="O110" s="2">
        <v>6.6165712148543552</v>
      </c>
      <c r="P110" s="2">
        <v>6.6317721952990736</v>
      </c>
      <c r="Q110" s="2">
        <v>6.6462728067054</v>
      </c>
      <c r="R110" s="2">
        <v>6.6569986934148933</v>
      </c>
      <c r="S110" s="2">
        <v>6.6626527257548149</v>
      </c>
      <c r="T110" s="2">
        <v>6.6621675105556433</v>
      </c>
      <c r="U110" s="2">
        <v>6.6544162687073785</v>
      </c>
      <c r="V110" s="2">
        <v>6.6399719375004294</v>
      </c>
      <c r="W110" s="2">
        <v>6.6184726115386754</v>
      </c>
      <c r="X110" s="2">
        <v>6.5909650788838237</v>
      </c>
      <c r="Y110" s="2">
        <v>6.5581005041487455</v>
      </c>
      <c r="Z110" s="2">
        <v>6.520374344823237</v>
      </c>
      <c r="AA110" s="2">
        <v>6.4791164342178202</v>
      </c>
      <c r="AB110" s="2">
        <v>6.4350998470576632</v>
      </c>
      <c r="AC110" s="2">
        <v>6.3893151348280721</v>
      </c>
      <c r="AD110" s="2">
        <v>6.3408357541626286</v>
      </c>
      <c r="AE110" s="2">
        <v>6.2884195323115231</v>
      </c>
      <c r="AF110" s="2">
        <v>6.2359822184084104</v>
      </c>
      <c r="AG110" s="2">
        <v>6.1620736821815791</v>
      </c>
      <c r="AH110" s="2">
        <v>6.09231221496408</v>
      </c>
      <c r="AI110" s="2">
        <v>6.0167829508361219</v>
      </c>
      <c r="AJ110" s="2">
        <v>5.9571890457561594</v>
      </c>
      <c r="AK110" s="2">
        <v>5.8695157915057496</v>
      </c>
      <c r="AL110" s="2">
        <v>5.779988826427422</v>
      </c>
      <c r="AM110" s="2">
        <v>5.6864529199081639</v>
      </c>
      <c r="AN110" s="2">
        <v>5.6184229071531293</v>
      </c>
      <c r="AO110" s="2">
        <v>5.5240064608443369</v>
      </c>
      <c r="AP110" s="2">
        <v>5.4329196643558566</v>
      </c>
      <c r="AQ110" s="2">
        <v>5.3396654299483268</v>
      </c>
      <c r="AR110" s="2">
        <v>5.2610621537357884</v>
      </c>
      <c r="AS110" s="2">
        <v>5.1799365086765112</v>
      </c>
      <c r="AT110" s="2">
        <v>5.1011912852294596</v>
      </c>
      <c r="AU110" s="2">
        <v>5.0381675215322366</v>
      </c>
      <c r="AV110" s="2">
        <v>4.9603392693430077</v>
      </c>
      <c r="AW110" s="2">
        <v>4.9047349684944423</v>
      </c>
      <c r="AX110" s="2">
        <v>4.8367630575403773</v>
      </c>
      <c r="AY110" s="2">
        <v>4.7792731340322732</v>
      </c>
      <c r="AZ110" s="2">
        <v>4.7335844278167611</v>
      </c>
      <c r="BA110" s="2">
        <v>4.6832306491599196</v>
      </c>
      <c r="BB110" s="2">
        <v>4.6195634830105989</v>
      </c>
      <c r="BC110" s="2">
        <v>4.5491873447645803</v>
      </c>
      <c r="BD110" s="2">
        <v>4.4862069962764863</v>
      </c>
      <c r="BE110" s="2">
        <v>4.4294095542654066</v>
      </c>
      <c r="BF110" s="2">
        <v>4.3875106662449284</v>
      </c>
      <c r="BG110" s="2">
        <v>4.3417278531672086</v>
      </c>
      <c r="BH110" s="2">
        <v>4.2905433093030307</v>
      </c>
      <c r="BI110" s="2">
        <v>4.2332502674430872</v>
      </c>
      <c r="BJ110" s="2">
        <v>4.1758091005800555</v>
      </c>
      <c r="BK110" s="2">
        <v>4.1335481494100996</v>
      </c>
      <c r="BL110" s="2">
        <v>4.0902364869950851</v>
      </c>
    </row>
    <row r="111" spans="1:64" hidden="1">
      <c r="A111" s="2" t="s">
        <v>1205</v>
      </c>
      <c r="B111" s="2" t="s">
        <v>1540</v>
      </c>
      <c r="C111" s="2" t="s">
        <v>1786</v>
      </c>
      <c r="D111" s="2" t="s">
        <v>1787</v>
      </c>
      <c r="E111" s="2">
        <v>5.6660000000000004</v>
      </c>
      <c r="F111" s="2">
        <v>5.6559999999999997</v>
      </c>
      <c r="G111" s="2">
        <v>5.6449999999999996</v>
      </c>
      <c r="H111" s="2">
        <v>5.6340000000000003</v>
      </c>
      <c r="I111" s="2">
        <v>5.6230000000000002</v>
      </c>
      <c r="J111" s="2">
        <v>5.6120000000000001</v>
      </c>
      <c r="K111" s="2">
        <v>5.5990000000000002</v>
      </c>
      <c r="L111" s="2">
        <v>5.5819999999999999</v>
      </c>
      <c r="M111" s="2">
        <v>5.556</v>
      </c>
      <c r="N111" s="2">
        <v>5.5209999999999999</v>
      </c>
      <c r="O111" s="2">
        <v>5.4740000000000002</v>
      </c>
      <c r="P111" s="2">
        <v>5.4130000000000003</v>
      </c>
      <c r="Q111" s="2">
        <v>5.3380000000000001</v>
      </c>
      <c r="R111" s="2">
        <v>5.2510000000000003</v>
      </c>
      <c r="S111" s="2">
        <v>5.1520000000000001</v>
      </c>
      <c r="T111" s="2">
        <v>5.0430000000000001</v>
      </c>
      <c r="U111" s="2">
        <v>4.9269999999999996</v>
      </c>
      <c r="V111" s="2">
        <v>4.806</v>
      </c>
      <c r="W111" s="2">
        <v>4.6820000000000004</v>
      </c>
      <c r="X111" s="2">
        <v>4.5570000000000004</v>
      </c>
      <c r="Y111" s="2">
        <v>4.43</v>
      </c>
      <c r="Z111" s="2">
        <v>4.3010000000000002</v>
      </c>
      <c r="AA111" s="2">
        <v>4.1669999999999998</v>
      </c>
      <c r="AB111" s="2">
        <v>4.0279999999999996</v>
      </c>
      <c r="AC111" s="2">
        <v>3.887</v>
      </c>
      <c r="AD111" s="2">
        <v>3.7450000000000001</v>
      </c>
      <c r="AE111" s="2">
        <v>3.6059999999999999</v>
      </c>
      <c r="AF111" s="2">
        <v>3.472</v>
      </c>
      <c r="AG111" s="2">
        <v>3.3460000000000001</v>
      </c>
      <c r="AH111" s="2">
        <v>3.2290000000000001</v>
      </c>
      <c r="AI111" s="2">
        <v>3.1219999999999999</v>
      </c>
      <c r="AJ111" s="2">
        <v>3.0219999999999998</v>
      </c>
      <c r="AK111" s="2">
        <v>2.9289999999999998</v>
      </c>
      <c r="AL111" s="2">
        <v>2.8420000000000001</v>
      </c>
      <c r="AM111" s="2">
        <v>2.7610000000000001</v>
      </c>
      <c r="AN111" s="2">
        <v>2.6880000000000002</v>
      </c>
      <c r="AO111" s="2">
        <v>2.6269999999999998</v>
      </c>
      <c r="AP111" s="2">
        <v>2.5790000000000002</v>
      </c>
      <c r="AQ111" s="2">
        <v>2.544</v>
      </c>
      <c r="AR111" s="2">
        <v>2.5230000000000001</v>
      </c>
      <c r="AS111" s="2">
        <v>2.512</v>
      </c>
      <c r="AT111" s="2">
        <v>2.5089999999999999</v>
      </c>
      <c r="AU111" s="2">
        <v>2.5110000000000001</v>
      </c>
      <c r="AV111" s="2">
        <v>2.5129999999999999</v>
      </c>
      <c r="AW111" s="2">
        <v>2.5150000000000001</v>
      </c>
      <c r="AX111" s="2">
        <v>2.5139999999999998</v>
      </c>
      <c r="AY111" s="2">
        <v>2.5099999999999998</v>
      </c>
      <c r="AZ111" s="2">
        <v>2.5049999999999999</v>
      </c>
      <c r="BA111" s="2">
        <v>2.4990000000000001</v>
      </c>
      <c r="BB111" s="2">
        <v>2.492</v>
      </c>
      <c r="BC111" s="2">
        <v>2.4830000000000001</v>
      </c>
      <c r="BD111" s="2">
        <v>2.4710000000000001</v>
      </c>
      <c r="BE111" s="2">
        <v>2.4550000000000001</v>
      </c>
      <c r="BF111" s="2">
        <v>2.4359999999999999</v>
      </c>
      <c r="BG111" s="2">
        <v>2.4129999999999998</v>
      </c>
      <c r="BH111" s="2">
        <v>2.3889999999999998</v>
      </c>
      <c r="BI111" s="2">
        <v>2.3620000000000001</v>
      </c>
      <c r="BJ111" s="2">
        <v>2.3359999999999999</v>
      </c>
      <c r="BK111" s="2">
        <v>2.3109999999999999</v>
      </c>
      <c r="BL111" s="2">
        <v>2.2879999999999998</v>
      </c>
    </row>
    <row r="112" spans="1:64" hidden="1">
      <c r="A112" s="2" t="s">
        <v>1541</v>
      </c>
      <c r="B112" s="2" t="s">
        <v>1542</v>
      </c>
      <c r="C112" s="2" t="s">
        <v>1786</v>
      </c>
      <c r="D112" s="2" t="s">
        <v>1787</v>
      </c>
      <c r="E112" s="2">
        <v>6.6825390636103039</v>
      </c>
      <c r="F112" s="2">
        <v>6.7029869693800137</v>
      </c>
      <c r="G112" s="2">
        <v>6.7228773928900756</v>
      </c>
      <c r="H112" s="2">
        <v>6.7415767402930742</v>
      </c>
      <c r="I112" s="2">
        <v>6.7578021088951683</v>
      </c>
      <c r="J112" s="2">
        <v>6.7715184947267408</v>
      </c>
      <c r="K112" s="2">
        <v>6.7824482135691291</v>
      </c>
      <c r="L112" s="2">
        <v>6.7908730281719976</v>
      </c>
      <c r="M112" s="2">
        <v>6.7964070258241707</v>
      </c>
      <c r="N112" s="2">
        <v>6.7991670033034275</v>
      </c>
      <c r="O112" s="2">
        <v>6.798364226607859</v>
      </c>
      <c r="P112" s="2">
        <v>6.7934394718610722</v>
      </c>
      <c r="Q112" s="2">
        <v>6.7843675250933586</v>
      </c>
      <c r="R112" s="2">
        <v>6.7713068187634224</v>
      </c>
      <c r="S112" s="2">
        <v>6.7541842207884484</v>
      </c>
      <c r="T112" s="2">
        <v>6.7338545780583763</v>
      </c>
      <c r="U112" s="2">
        <v>6.7110651747779411</v>
      </c>
      <c r="V112" s="2">
        <v>6.6862300568340789</v>
      </c>
      <c r="W112" s="2">
        <v>6.6590040514017996</v>
      </c>
      <c r="X112" s="2">
        <v>6.6280590350534574</v>
      </c>
      <c r="Y112" s="2">
        <v>6.5920462739066537</v>
      </c>
      <c r="Z112" s="2">
        <v>6.5484402204851637</v>
      </c>
      <c r="AA112" s="2">
        <v>6.4972246694345053</v>
      </c>
      <c r="AB112" s="2">
        <v>6.4379455396301593</v>
      </c>
      <c r="AC112" s="2">
        <v>6.3711476198517474</v>
      </c>
      <c r="AD112" s="2">
        <v>6.2965464770805264</v>
      </c>
      <c r="AE112" s="2">
        <v>6.2154704362390643</v>
      </c>
      <c r="AF112" s="2">
        <v>6.129581133418271</v>
      </c>
      <c r="AG112" s="2">
        <v>6.040853456033541</v>
      </c>
      <c r="AH112" s="2">
        <v>5.9500674426766791</v>
      </c>
      <c r="AI112" s="2">
        <v>5.8598277492315907</v>
      </c>
      <c r="AJ112" s="2">
        <v>5.773599293455363</v>
      </c>
      <c r="AK112" s="2">
        <v>5.6913431746777743</v>
      </c>
      <c r="AL112" s="2">
        <v>5.6114771350792054</v>
      </c>
      <c r="AM112" s="2">
        <v>5.5349191175524695</v>
      </c>
      <c r="AN112" s="2">
        <v>5.4641302699768959</v>
      </c>
      <c r="AO112" s="2">
        <v>5.3874647039888863</v>
      </c>
      <c r="AP112" s="2">
        <v>5.3118317743947925</v>
      </c>
      <c r="AQ112" s="2">
        <v>5.2380022913528865</v>
      </c>
      <c r="AR112" s="2">
        <v>5.1627445398734944</v>
      </c>
      <c r="AS112" s="2">
        <v>5.0869940713991424</v>
      </c>
      <c r="AT112" s="2">
        <v>5.0131860746766321</v>
      </c>
      <c r="AU112" s="2">
        <v>4.9409225258296487</v>
      </c>
      <c r="AV112" s="2">
        <v>4.8703252358977389</v>
      </c>
      <c r="AW112" s="2">
        <v>4.8010726460951538</v>
      </c>
      <c r="AX112" s="2">
        <v>4.7311747248170661</v>
      </c>
      <c r="AY112" s="2">
        <v>4.6620104154246151</v>
      </c>
      <c r="AZ112" s="2">
        <v>4.592245026706693</v>
      </c>
      <c r="BA112" s="2">
        <v>4.5240741831137496</v>
      </c>
      <c r="BB112" s="2">
        <v>4.4571091903235933</v>
      </c>
      <c r="BC112" s="2">
        <v>4.39253162204208</v>
      </c>
      <c r="BD112" s="2">
        <v>4.326908231193995</v>
      </c>
      <c r="BE112" s="2">
        <v>4.2640398947129672</v>
      </c>
      <c r="BF112" s="2">
        <v>4.2015823128628194</v>
      </c>
      <c r="BG112" s="2">
        <v>4.1421824793202866</v>
      </c>
      <c r="BH112" s="2">
        <v>4.0838042955219871</v>
      </c>
      <c r="BI112" s="2">
        <v>4.0253037809359498</v>
      </c>
      <c r="BJ112" s="2">
        <v>3.9686181235681213</v>
      </c>
      <c r="BK112" s="2">
        <v>3.9158515315417652</v>
      </c>
      <c r="BL112" s="2">
        <v>3.8626925785832382</v>
      </c>
    </row>
    <row r="113" spans="1:64" hidden="1">
      <c r="A113" s="2" t="s">
        <v>1543</v>
      </c>
      <c r="B113" s="2" t="s">
        <v>1544</v>
      </c>
      <c r="C113" s="2" t="s">
        <v>1786</v>
      </c>
      <c r="D113" s="2" t="s">
        <v>1787</v>
      </c>
      <c r="F113" s="2">
        <v>2.7069999999999999</v>
      </c>
      <c r="AM113" s="2">
        <v>1.8</v>
      </c>
      <c r="AU113" s="2">
        <v>1.65</v>
      </c>
    </row>
    <row r="114" spans="1:64" hidden="1">
      <c r="A114" s="2" t="s">
        <v>1186</v>
      </c>
      <c r="B114" s="2" t="s">
        <v>1545</v>
      </c>
      <c r="C114" s="2" t="s">
        <v>1786</v>
      </c>
      <c r="D114" s="2" t="s">
        <v>1787</v>
      </c>
      <c r="E114" s="2">
        <v>5.9059999999999997</v>
      </c>
      <c r="F114" s="2">
        <v>5.9020000000000001</v>
      </c>
      <c r="G114" s="2">
        <v>5.8940000000000001</v>
      </c>
      <c r="H114" s="2">
        <v>5.88</v>
      </c>
      <c r="I114" s="2">
        <v>5.859</v>
      </c>
      <c r="J114" s="2">
        <v>5.83</v>
      </c>
      <c r="K114" s="2">
        <v>5.7939999999999996</v>
      </c>
      <c r="L114" s="2">
        <v>5.7510000000000003</v>
      </c>
      <c r="M114" s="2">
        <v>5.702</v>
      </c>
      <c r="N114" s="2">
        <v>5.6479999999999997</v>
      </c>
      <c r="O114" s="2">
        <v>5.5869999999999997</v>
      </c>
      <c r="P114" s="2">
        <v>5.5190000000000001</v>
      </c>
      <c r="Q114" s="2">
        <v>5.444</v>
      </c>
      <c r="R114" s="2">
        <v>5.3630000000000004</v>
      </c>
      <c r="S114" s="2">
        <v>5.2779999999999996</v>
      </c>
      <c r="T114" s="2">
        <v>5.1920000000000002</v>
      </c>
      <c r="U114" s="2">
        <v>5.1079999999999997</v>
      </c>
      <c r="V114" s="2">
        <v>5.0289999999999999</v>
      </c>
      <c r="W114" s="2">
        <v>4.9560000000000004</v>
      </c>
      <c r="X114" s="2">
        <v>4.8890000000000002</v>
      </c>
      <c r="Y114" s="2">
        <v>4.827</v>
      </c>
      <c r="Z114" s="2">
        <v>4.766</v>
      </c>
      <c r="AA114" s="2">
        <v>4.7030000000000003</v>
      </c>
      <c r="AB114" s="2">
        <v>4.6360000000000001</v>
      </c>
      <c r="AC114" s="2">
        <v>4.5629999999999997</v>
      </c>
      <c r="AD114" s="2">
        <v>4.484</v>
      </c>
      <c r="AE114" s="2">
        <v>4.399</v>
      </c>
      <c r="AF114" s="2">
        <v>4.3109999999999999</v>
      </c>
      <c r="AG114" s="2">
        <v>4.2220000000000004</v>
      </c>
      <c r="AH114" s="2">
        <v>4.1319999999999997</v>
      </c>
      <c r="AI114" s="2">
        <v>4.0449999999999999</v>
      </c>
      <c r="AJ114" s="2">
        <v>3.9590000000000001</v>
      </c>
      <c r="AK114" s="2">
        <v>3.8769999999999998</v>
      </c>
      <c r="AL114" s="2">
        <v>3.7989999999999999</v>
      </c>
      <c r="AM114" s="2">
        <v>3.7229999999999999</v>
      </c>
      <c r="AN114" s="2">
        <v>3.6509999999999998</v>
      </c>
      <c r="AO114" s="2">
        <v>3.5819999999999999</v>
      </c>
      <c r="AP114" s="2">
        <v>3.5139999999999998</v>
      </c>
      <c r="AQ114" s="2">
        <v>3.4460000000000002</v>
      </c>
      <c r="AR114" s="2">
        <v>3.379</v>
      </c>
      <c r="AS114" s="2">
        <v>3.3109999999999999</v>
      </c>
      <c r="AT114" s="2">
        <v>3.2440000000000002</v>
      </c>
      <c r="AU114" s="2">
        <v>3.1760000000000002</v>
      </c>
      <c r="AV114" s="2">
        <v>3.109</v>
      </c>
      <c r="AW114" s="2">
        <v>3.0409999999999999</v>
      </c>
      <c r="AX114" s="2">
        <v>2.972</v>
      </c>
      <c r="AY114" s="2">
        <v>2.899</v>
      </c>
      <c r="AZ114" s="2">
        <v>2.823</v>
      </c>
      <c r="BA114" s="2">
        <v>2.7429999999999999</v>
      </c>
      <c r="BB114" s="2">
        <v>2.661</v>
      </c>
      <c r="BC114" s="2">
        <v>2.581</v>
      </c>
      <c r="BD114" s="2">
        <v>2.5059999999999998</v>
      </c>
      <c r="BE114" s="2">
        <v>2.4390000000000001</v>
      </c>
      <c r="BF114" s="2">
        <v>2.3809999999999998</v>
      </c>
      <c r="BG114" s="2">
        <v>2.3330000000000002</v>
      </c>
      <c r="BH114" s="2">
        <v>2.2949999999999999</v>
      </c>
      <c r="BI114" s="2">
        <v>2.266</v>
      </c>
      <c r="BJ114" s="2">
        <v>2.2429999999999999</v>
      </c>
      <c r="BK114" s="2">
        <v>2.222</v>
      </c>
      <c r="BL114" s="2">
        <v>2.202</v>
      </c>
    </row>
    <row r="115" spans="1:64" hidden="1">
      <c r="A115" s="2" t="s">
        <v>1546</v>
      </c>
      <c r="B115" s="2" t="s">
        <v>1547</v>
      </c>
      <c r="C115" s="2" t="s">
        <v>1786</v>
      </c>
      <c r="D115" s="2" t="s">
        <v>1787</v>
      </c>
    </row>
    <row r="116" spans="1:64" hidden="1">
      <c r="A116" s="2" t="s">
        <v>1294</v>
      </c>
      <c r="B116" s="2" t="s">
        <v>1548</v>
      </c>
      <c r="C116" s="2" t="s">
        <v>1786</v>
      </c>
      <c r="D116" s="2" t="s">
        <v>1787</v>
      </c>
      <c r="E116" s="2">
        <v>3.78</v>
      </c>
      <c r="F116" s="2">
        <v>3.78</v>
      </c>
      <c r="G116" s="2">
        <v>3.92</v>
      </c>
      <c r="H116" s="2">
        <v>4.01</v>
      </c>
      <c r="I116" s="2">
        <v>4.07</v>
      </c>
      <c r="J116" s="2">
        <v>4.04</v>
      </c>
      <c r="K116" s="2">
        <v>3.94</v>
      </c>
      <c r="L116" s="2">
        <v>3.84</v>
      </c>
      <c r="M116" s="2">
        <v>3.77</v>
      </c>
      <c r="N116" s="2">
        <v>3.83</v>
      </c>
      <c r="O116" s="2">
        <v>3.85</v>
      </c>
      <c r="P116" s="2">
        <v>3.93</v>
      </c>
      <c r="Q116" s="2">
        <v>3.84</v>
      </c>
      <c r="R116" s="2">
        <v>3.71</v>
      </c>
      <c r="S116" s="2">
        <v>3.59</v>
      </c>
      <c r="T116" s="2">
        <v>3.37</v>
      </c>
      <c r="U116" s="2">
        <v>3.29</v>
      </c>
      <c r="V116" s="2">
        <v>3.24</v>
      </c>
      <c r="W116" s="2">
        <v>3.21</v>
      </c>
      <c r="X116" s="2">
        <v>3.21</v>
      </c>
      <c r="Y116" s="2">
        <v>3.21</v>
      </c>
      <c r="Z116" s="2">
        <v>3.05</v>
      </c>
      <c r="AA116" s="2">
        <v>2.94</v>
      </c>
      <c r="AB116" s="2">
        <v>2.74</v>
      </c>
      <c r="AC116" s="2">
        <v>2.58</v>
      </c>
      <c r="AD116" s="2">
        <v>2.48</v>
      </c>
      <c r="AE116" s="2">
        <v>2.44</v>
      </c>
      <c r="AF116" s="2">
        <v>2.3199999999999998</v>
      </c>
      <c r="AG116" s="2">
        <v>2.17</v>
      </c>
      <c r="AH116" s="2">
        <v>2.08</v>
      </c>
      <c r="AI116" s="2">
        <v>2.11</v>
      </c>
      <c r="AJ116" s="2">
        <v>2.08</v>
      </c>
      <c r="AK116" s="2">
        <v>1.99</v>
      </c>
      <c r="AL116" s="2">
        <v>1.9</v>
      </c>
      <c r="AM116" s="2">
        <v>1.85</v>
      </c>
      <c r="AN116" s="2">
        <v>1.84</v>
      </c>
      <c r="AO116" s="2">
        <v>1.88</v>
      </c>
      <c r="AP116" s="2">
        <v>1.93</v>
      </c>
      <c r="AQ116" s="2">
        <v>1.94</v>
      </c>
      <c r="AR116" s="2">
        <v>1.9</v>
      </c>
      <c r="AS116" s="2">
        <v>1.89</v>
      </c>
      <c r="AT116" s="2">
        <v>1.94</v>
      </c>
      <c r="AU116" s="2">
        <v>1.97</v>
      </c>
      <c r="AV116" s="2">
        <v>1.96</v>
      </c>
      <c r="AW116" s="2">
        <v>1.93</v>
      </c>
      <c r="AX116" s="2">
        <v>1.86</v>
      </c>
      <c r="AY116" s="2">
        <v>1.91</v>
      </c>
      <c r="AZ116" s="2">
        <v>2.0099999999999998</v>
      </c>
      <c r="BA116" s="2">
        <v>2.06</v>
      </c>
      <c r="BB116" s="2">
        <v>2.06</v>
      </c>
      <c r="BC116" s="2">
        <v>2.0499999999999998</v>
      </c>
      <c r="BD116" s="2">
        <v>2.0299999999999998</v>
      </c>
      <c r="BE116" s="2">
        <v>1.98</v>
      </c>
      <c r="BF116" s="2">
        <v>1.93</v>
      </c>
      <c r="BG116" s="2">
        <v>1.89</v>
      </c>
      <c r="BH116" s="2">
        <v>1.85</v>
      </c>
      <c r="BI116" s="2">
        <v>1.81</v>
      </c>
      <c r="BJ116" s="2">
        <v>1.77</v>
      </c>
      <c r="BK116" s="2">
        <v>1.75</v>
      </c>
      <c r="BL116" s="2">
        <v>1.7</v>
      </c>
    </row>
    <row r="117" spans="1:64" hidden="1">
      <c r="A117" s="2" t="s">
        <v>1549</v>
      </c>
      <c r="B117" s="2" t="s">
        <v>1550</v>
      </c>
      <c r="C117" s="2" t="s">
        <v>1786</v>
      </c>
      <c r="D117" s="2" t="s">
        <v>1787</v>
      </c>
      <c r="E117" s="2">
        <v>6.9269999999999996</v>
      </c>
      <c r="F117" s="2">
        <v>6.9240000000000004</v>
      </c>
      <c r="G117" s="2">
        <v>6.9139999999999997</v>
      </c>
      <c r="H117" s="2">
        <v>6.8959999999999999</v>
      </c>
      <c r="I117" s="2">
        <v>6.8680000000000003</v>
      </c>
      <c r="J117" s="2">
        <v>6.827</v>
      </c>
      <c r="K117" s="2">
        <v>6.77</v>
      </c>
      <c r="L117" s="2">
        <v>6.6989999999999998</v>
      </c>
      <c r="M117" s="2">
        <v>6.617</v>
      </c>
      <c r="N117" s="2">
        <v>6.5279999999999996</v>
      </c>
      <c r="O117" s="2">
        <v>6.44</v>
      </c>
      <c r="P117" s="2">
        <v>6.359</v>
      </c>
      <c r="Q117" s="2">
        <v>6.2919999999999998</v>
      </c>
      <c r="R117" s="2">
        <v>6.2430000000000003</v>
      </c>
      <c r="S117" s="2">
        <v>6.2140000000000004</v>
      </c>
      <c r="T117" s="2">
        <v>6.2119999999999997</v>
      </c>
      <c r="U117" s="2">
        <v>6.2380000000000004</v>
      </c>
      <c r="V117" s="2">
        <v>6.2889999999999997</v>
      </c>
      <c r="W117" s="2">
        <v>6.3540000000000001</v>
      </c>
      <c r="X117" s="2">
        <v>6.4219999999999997</v>
      </c>
      <c r="Y117" s="2">
        <v>6.4820000000000002</v>
      </c>
      <c r="Z117" s="2">
        <v>6.5190000000000001</v>
      </c>
      <c r="AA117" s="2">
        <v>6.5229999999999997</v>
      </c>
      <c r="AB117" s="2">
        <v>6.4829999999999997</v>
      </c>
      <c r="AC117" s="2">
        <v>6.3920000000000003</v>
      </c>
      <c r="AD117" s="2">
        <v>6.2409999999999997</v>
      </c>
      <c r="AE117" s="2">
        <v>6.024</v>
      </c>
      <c r="AF117" s="2">
        <v>5.7480000000000002</v>
      </c>
      <c r="AG117" s="2">
        <v>5.4269999999999996</v>
      </c>
      <c r="AH117" s="2">
        <v>5.07</v>
      </c>
      <c r="AI117" s="2">
        <v>4.6909999999999998</v>
      </c>
      <c r="AJ117" s="2">
        <v>4.3040000000000003</v>
      </c>
      <c r="AK117" s="2">
        <v>3.923</v>
      </c>
      <c r="AL117" s="2">
        <v>3.5619999999999998</v>
      </c>
      <c r="AM117" s="2">
        <v>3.2309999999999999</v>
      </c>
      <c r="AN117" s="2">
        <v>2.9409999999999998</v>
      </c>
      <c r="AO117" s="2">
        <v>2.6960000000000002</v>
      </c>
      <c r="AP117" s="2">
        <v>2.4889999999999999</v>
      </c>
      <c r="AQ117" s="2">
        <v>2.3170000000000002</v>
      </c>
      <c r="AR117" s="2">
        <v>2.177</v>
      </c>
      <c r="AS117" s="2">
        <v>2.0670000000000002</v>
      </c>
      <c r="AT117" s="2">
        <v>1.9830000000000001</v>
      </c>
      <c r="AU117" s="2">
        <v>1.9219999999999999</v>
      </c>
      <c r="AV117" s="2">
        <v>1.8779999999999999</v>
      </c>
      <c r="AW117" s="2">
        <v>1.8460000000000001</v>
      </c>
      <c r="AX117" s="2">
        <v>1.825</v>
      </c>
      <c r="AY117" s="2">
        <v>1.8120000000000001</v>
      </c>
      <c r="AZ117" s="2">
        <v>1.8069999999999999</v>
      </c>
      <c r="BA117" s="2">
        <v>1.8109999999999999</v>
      </c>
      <c r="BB117" s="2">
        <v>1.821</v>
      </c>
      <c r="BC117" s="2">
        <v>1.839</v>
      </c>
      <c r="BD117" s="2">
        <v>1.8660000000000001</v>
      </c>
      <c r="BE117" s="2">
        <v>1.901</v>
      </c>
      <c r="BF117" s="2">
        <v>1.9450000000000001</v>
      </c>
      <c r="BG117" s="2">
        <v>1.9930000000000001</v>
      </c>
      <c r="BH117" s="2">
        <v>2.0409999999999999</v>
      </c>
      <c r="BI117" s="2">
        <v>2.0830000000000002</v>
      </c>
      <c r="BJ117" s="2">
        <v>2.1160000000000001</v>
      </c>
      <c r="BK117" s="2">
        <v>2.137</v>
      </c>
      <c r="BL117" s="2">
        <v>2.1459999999999999</v>
      </c>
    </row>
    <row r="118" spans="1:64" hidden="1">
      <c r="A118" s="2" t="s">
        <v>1162</v>
      </c>
      <c r="B118" s="2" t="s">
        <v>1551</v>
      </c>
      <c r="C118" s="2" t="s">
        <v>1786</v>
      </c>
      <c r="D118" s="2" t="s">
        <v>1787</v>
      </c>
      <c r="E118" s="2">
        <v>6.2519999999999998</v>
      </c>
      <c r="F118" s="2">
        <v>6.3639999999999999</v>
      </c>
      <c r="G118" s="2">
        <v>6.5140000000000002</v>
      </c>
      <c r="H118" s="2">
        <v>6.6890000000000001</v>
      </c>
      <c r="I118" s="2">
        <v>6.8719999999999999</v>
      </c>
      <c r="J118" s="2">
        <v>7.0439999999999996</v>
      </c>
      <c r="K118" s="2">
        <v>7.1879999999999997</v>
      </c>
      <c r="L118" s="2">
        <v>7.2949999999999999</v>
      </c>
      <c r="M118" s="2">
        <v>7.3620000000000001</v>
      </c>
      <c r="N118" s="2">
        <v>7.383</v>
      </c>
      <c r="O118" s="2">
        <v>7.3620000000000001</v>
      </c>
      <c r="P118" s="2">
        <v>7.3079999999999998</v>
      </c>
      <c r="Q118" s="2">
        <v>7.234</v>
      </c>
      <c r="R118" s="2">
        <v>7.1529999999999996</v>
      </c>
      <c r="S118" s="2">
        <v>7.0720000000000001</v>
      </c>
      <c r="T118" s="2">
        <v>6.9930000000000003</v>
      </c>
      <c r="U118" s="2">
        <v>6.915</v>
      </c>
      <c r="V118" s="2">
        <v>6.8339999999999996</v>
      </c>
      <c r="W118" s="2">
        <v>6.7480000000000002</v>
      </c>
      <c r="X118" s="2">
        <v>6.6580000000000004</v>
      </c>
      <c r="Y118" s="2">
        <v>6.569</v>
      </c>
      <c r="Z118" s="2">
        <v>6.4850000000000003</v>
      </c>
      <c r="AA118" s="2">
        <v>6.407</v>
      </c>
      <c r="AB118" s="2">
        <v>6.3380000000000001</v>
      </c>
      <c r="AC118" s="2">
        <v>6.2759999999999998</v>
      </c>
      <c r="AD118" s="2">
        <v>6.22</v>
      </c>
      <c r="AE118" s="2">
        <v>6.1639999999999997</v>
      </c>
      <c r="AF118" s="2">
        <v>6.1050000000000004</v>
      </c>
      <c r="AG118" s="2">
        <v>6.0389999999999997</v>
      </c>
      <c r="AH118" s="2">
        <v>5.9649999999999999</v>
      </c>
      <c r="AI118" s="2">
        <v>5.8819999999999997</v>
      </c>
      <c r="AJ118" s="2">
        <v>5.7930000000000001</v>
      </c>
      <c r="AK118" s="2">
        <v>5.7</v>
      </c>
      <c r="AL118" s="2">
        <v>5.6070000000000002</v>
      </c>
      <c r="AM118" s="2">
        <v>5.5129999999999999</v>
      </c>
      <c r="AN118" s="2">
        <v>5.4189999999999996</v>
      </c>
      <c r="AO118" s="2">
        <v>5.3250000000000002</v>
      </c>
      <c r="AP118" s="2">
        <v>5.23</v>
      </c>
      <c r="AQ118" s="2">
        <v>5.133</v>
      </c>
      <c r="AR118" s="2">
        <v>5.0359999999999996</v>
      </c>
      <c r="AS118" s="2">
        <v>4.9400000000000004</v>
      </c>
      <c r="AT118" s="2">
        <v>4.8470000000000004</v>
      </c>
      <c r="AU118" s="2">
        <v>4.758</v>
      </c>
      <c r="AV118" s="2">
        <v>4.6760000000000002</v>
      </c>
      <c r="AW118" s="2">
        <v>4.5999999999999996</v>
      </c>
      <c r="AX118" s="2">
        <v>4.5339999999999998</v>
      </c>
      <c r="AY118" s="2">
        <v>4.4800000000000004</v>
      </c>
      <c r="AZ118" s="2">
        <v>4.4370000000000003</v>
      </c>
      <c r="BA118" s="2">
        <v>4.4029999999999996</v>
      </c>
      <c r="BB118" s="2">
        <v>4.3739999999999997</v>
      </c>
      <c r="BC118" s="2">
        <v>4.343</v>
      </c>
      <c r="BD118" s="2">
        <v>4.3010000000000002</v>
      </c>
      <c r="BE118" s="2">
        <v>4.2430000000000003</v>
      </c>
      <c r="BF118" s="2">
        <v>4.1680000000000001</v>
      </c>
      <c r="BG118" s="2">
        <v>4.0759999999999996</v>
      </c>
      <c r="BH118" s="2">
        <v>3.972</v>
      </c>
      <c r="BI118" s="2">
        <v>3.8639999999999999</v>
      </c>
      <c r="BJ118" s="2">
        <v>3.762</v>
      </c>
      <c r="BK118" s="2">
        <v>3.6720000000000002</v>
      </c>
      <c r="BL118" s="2">
        <v>3.597</v>
      </c>
    </row>
    <row r="119" spans="1:64" hidden="1">
      <c r="A119" s="2" t="s">
        <v>1293</v>
      </c>
      <c r="B119" s="2" t="s">
        <v>1552</v>
      </c>
      <c r="C119" s="2" t="s">
        <v>1786</v>
      </c>
      <c r="D119" s="2" t="s">
        <v>1787</v>
      </c>
      <c r="E119" s="2">
        <v>4.29</v>
      </c>
      <c r="F119" s="2">
        <v>3.88</v>
      </c>
      <c r="G119" s="2">
        <v>3.98</v>
      </c>
      <c r="H119" s="2">
        <v>3.99</v>
      </c>
      <c r="I119" s="2">
        <v>3.88</v>
      </c>
      <c r="J119" s="2">
        <v>3.73</v>
      </c>
      <c r="K119" s="2">
        <v>3.59</v>
      </c>
      <c r="L119" s="2">
        <v>3.28</v>
      </c>
      <c r="M119" s="2">
        <v>3.06</v>
      </c>
      <c r="N119" s="2">
        <v>2.99</v>
      </c>
      <c r="O119" s="2">
        <v>2.81</v>
      </c>
      <c r="P119" s="2">
        <v>2.92</v>
      </c>
      <c r="Q119" s="2">
        <v>3.09</v>
      </c>
      <c r="R119" s="2">
        <v>2.94</v>
      </c>
      <c r="S119" s="2">
        <v>2.66</v>
      </c>
      <c r="T119" s="2">
        <v>2.65</v>
      </c>
      <c r="U119" s="2">
        <v>2.52</v>
      </c>
      <c r="V119" s="2">
        <v>2.31</v>
      </c>
      <c r="W119" s="2">
        <v>2.35</v>
      </c>
      <c r="X119" s="2">
        <v>2.4900000000000002</v>
      </c>
      <c r="Y119" s="2">
        <v>2.48</v>
      </c>
      <c r="Z119" s="2">
        <v>2.33</v>
      </c>
      <c r="AA119" s="2">
        <v>2.27</v>
      </c>
      <c r="AB119" s="2">
        <v>2.2400000000000002</v>
      </c>
      <c r="AC119" s="2">
        <v>2.08</v>
      </c>
      <c r="AD119" s="2">
        <v>1.93</v>
      </c>
      <c r="AE119" s="2">
        <v>1.92</v>
      </c>
      <c r="AF119" s="2">
        <v>2.06</v>
      </c>
      <c r="AG119" s="2">
        <v>2.2599999999999998</v>
      </c>
      <c r="AH119" s="2">
        <v>2.19</v>
      </c>
      <c r="AI119" s="2">
        <v>2.2999999999999998</v>
      </c>
      <c r="AJ119" s="2">
        <v>2.1800000000000002</v>
      </c>
      <c r="AK119" s="2">
        <v>2.21</v>
      </c>
      <c r="AL119" s="2">
        <v>2.2200000000000002</v>
      </c>
      <c r="AM119" s="2">
        <v>2.14</v>
      </c>
      <c r="AN119" s="2">
        <v>2.08</v>
      </c>
      <c r="AO119" s="2">
        <v>2.12</v>
      </c>
      <c r="AP119" s="2">
        <v>2.04</v>
      </c>
      <c r="AQ119" s="2">
        <v>2.0499999999999998</v>
      </c>
      <c r="AR119" s="2">
        <v>1.99</v>
      </c>
      <c r="AS119" s="2">
        <v>2.08</v>
      </c>
      <c r="AT119" s="2">
        <v>1.95</v>
      </c>
      <c r="AU119" s="2">
        <v>1.93</v>
      </c>
      <c r="AV119" s="2">
        <v>1.99</v>
      </c>
      <c r="AW119" s="2">
        <v>2.04</v>
      </c>
      <c r="AX119" s="2">
        <v>2.0499999999999998</v>
      </c>
      <c r="AY119" s="2">
        <v>2.08</v>
      </c>
      <c r="AZ119" s="2">
        <v>2.09</v>
      </c>
      <c r="BA119" s="2">
        <v>2.15</v>
      </c>
      <c r="BB119" s="2">
        <v>2.23</v>
      </c>
      <c r="BC119" s="2">
        <v>2.2000000000000002</v>
      </c>
      <c r="BD119" s="2">
        <v>2.02</v>
      </c>
      <c r="BE119" s="2">
        <v>2.04</v>
      </c>
      <c r="BF119" s="2">
        <v>1.93</v>
      </c>
      <c r="BG119" s="2">
        <v>1.93</v>
      </c>
      <c r="BH119" s="2">
        <v>1.8</v>
      </c>
      <c r="BI119" s="2">
        <v>1.74</v>
      </c>
      <c r="BJ119" s="2">
        <v>1.71</v>
      </c>
      <c r="BK119" s="2">
        <v>1.71</v>
      </c>
      <c r="BL119" s="2">
        <v>1.75</v>
      </c>
    </row>
    <row r="120" spans="1:64" hidden="1">
      <c r="A120" s="2" t="s">
        <v>1163</v>
      </c>
      <c r="B120" s="2" t="s">
        <v>1553</v>
      </c>
      <c r="C120" s="2" t="s">
        <v>1786</v>
      </c>
      <c r="D120" s="2" t="s">
        <v>1787</v>
      </c>
      <c r="E120" s="2">
        <v>3.8660000000000001</v>
      </c>
      <c r="F120" s="2">
        <v>3.8580000000000001</v>
      </c>
      <c r="G120" s="2">
        <v>3.85</v>
      </c>
      <c r="H120" s="2">
        <v>3.8380000000000001</v>
      </c>
      <c r="I120" s="2">
        <v>3.8260000000000001</v>
      </c>
      <c r="J120" s="2">
        <v>3.8140000000000001</v>
      </c>
      <c r="K120" s="2">
        <v>3.802</v>
      </c>
      <c r="L120" s="2">
        <v>3.79</v>
      </c>
      <c r="M120" s="2">
        <v>3.786</v>
      </c>
      <c r="N120" s="2">
        <v>3.782</v>
      </c>
      <c r="O120" s="2">
        <v>3.778</v>
      </c>
      <c r="P120" s="2">
        <v>3.774</v>
      </c>
      <c r="Q120" s="2">
        <v>3.77</v>
      </c>
      <c r="R120" s="2">
        <v>3.698</v>
      </c>
      <c r="S120" s="2">
        <v>3.6259999999999999</v>
      </c>
      <c r="T120" s="2">
        <v>3.5539999999999998</v>
      </c>
      <c r="U120" s="2">
        <v>3.4820000000000002</v>
      </c>
      <c r="V120" s="2">
        <v>3.41</v>
      </c>
      <c r="W120" s="2">
        <v>3.3540000000000001</v>
      </c>
      <c r="X120" s="2">
        <v>3.298</v>
      </c>
      <c r="Y120" s="2">
        <v>3.242</v>
      </c>
      <c r="Z120" s="2">
        <v>3.1859999999999999</v>
      </c>
      <c r="AA120" s="2">
        <v>3.13</v>
      </c>
      <c r="AB120" s="2">
        <v>3.1059999999999999</v>
      </c>
      <c r="AC120" s="2">
        <v>3.0819999999999999</v>
      </c>
      <c r="AD120" s="2">
        <v>3.0579999999999998</v>
      </c>
      <c r="AE120" s="2">
        <v>3.0339999999999998</v>
      </c>
      <c r="AF120" s="2">
        <v>3.01</v>
      </c>
      <c r="AG120" s="2">
        <v>2.948</v>
      </c>
      <c r="AH120" s="2">
        <v>2.8860000000000001</v>
      </c>
      <c r="AI120" s="2">
        <v>2.8239999999999998</v>
      </c>
      <c r="AJ120" s="2">
        <v>2.762</v>
      </c>
      <c r="AK120" s="2">
        <v>2.7</v>
      </c>
      <c r="AL120" s="2">
        <v>2.8</v>
      </c>
      <c r="AM120" s="2">
        <v>2.9</v>
      </c>
      <c r="AN120" s="2">
        <v>2.9</v>
      </c>
      <c r="AO120" s="2">
        <v>2.9</v>
      </c>
      <c r="AP120" s="2">
        <v>2.94</v>
      </c>
      <c r="AQ120" s="2">
        <v>2.98</v>
      </c>
      <c r="AR120" s="2">
        <v>2.9649999999999999</v>
      </c>
      <c r="AS120" s="2">
        <v>2.95</v>
      </c>
      <c r="AT120" s="2">
        <v>2.92</v>
      </c>
      <c r="AU120" s="2">
        <v>2.89</v>
      </c>
      <c r="AV120" s="2">
        <v>2.95</v>
      </c>
      <c r="AW120" s="2">
        <v>2.9</v>
      </c>
      <c r="AX120" s="2">
        <v>2.84</v>
      </c>
      <c r="AY120" s="2">
        <v>2.88</v>
      </c>
      <c r="AZ120" s="2">
        <v>2.9</v>
      </c>
      <c r="BA120" s="2">
        <v>2.96</v>
      </c>
      <c r="BB120" s="2">
        <v>2.96</v>
      </c>
      <c r="BC120" s="2">
        <v>3.03</v>
      </c>
      <c r="BD120" s="2">
        <v>2.98</v>
      </c>
      <c r="BE120" s="2">
        <v>3.05</v>
      </c>
      <c r="BF120" s="2">
        <v>3.03</v>
      </c>
      <c r="BG120" s="2">
        <v>3.08</v>
      </c>
      <c r="BH120" s="2">
        <v>3.09</v>
      </c>
      <c r="BI120" s="2">
        <v>3.11</v>
      </c>
      <c r="BJ120" s="2">
        <v>3.11</v>
      </c>
      <c r="BK120" s="2">
        <v>3.09</v>
      </c>
      <c r="BL120" s="2">
        <v>3.01</v>
      </c>
    </row>
    <row r="121" spans="1:64" hidden="1">
      <c r="A121" s="2" t="s">
        <v>1305</v>
      </c>
      <c r="B121" s="2" t="s">
        <v>1554</v>
      </c>
      <c r="C121" s="2" t="s">
        <v>1786</v>
      </c>
      <c r="D121" s="2" t="s">
        <v>1787</v>
      </c>
      <c r="E121" s="2">
        <v>2.4</v>
      </c>
      <c r="F121" s="2">
        <v>2.44</v>
      </c>
      <c r="G121" s="2">
        <v>2.46</v>
      </c>
      <c r="H121" s="2">
        <v>2.5099999999999998</v>
      </c>
      <c r="I121" s="2">
        <v>2.66</v>
      </c>
      <c r="J121" s="2">
        <v>2.6</v>
      </c>
      <c r="K121" s="2">
        <v>2.58</v>
      </c>
      <c r="L121" s="2">
        <v>2.5</v>
      </c>
      <c r="M121" s="2">
        <v>2.46</v>
      </c>
      <c r="N121" s="2">
        <v>2.4700000000000002</v>
      </c>
      <c r="O121" s="2">
        <v>2.38</v>
      </c>
      <c r="P121" s="2">
        <v>2.4</v>
      </c>
      <c r="Q121" s="2">
        <v>2.35</v>
      </c>
      <c r="R121" s="2">
        <v>2.2999999999999998</v>
      </c>
      <c r="S121" s="2">
        <v>2.2799999999999998</v>
      </c>
      <c r="T121" s="2">
        <v>2.17</v>
      </c>
      <c r="U121" s="2">
        <v>2.04</v>
      </c>
      <c r="V121" s="2">
        <v>1.93</v>
      </c>
      <c r="W121" s="2">
        <v>1.84</v>
      </c>
      <c r="X121" s="2">
        <v>1.73</v>
      </c>
      <c r="Y121" s="2">
        <v>1.64</v>
      </c>
      <c r="Z121" s="2">
        <v>1.58</v>
      </c>
      <c r="AA121" s="2">
        <v>1.56</v>
      </c>
      <c r="AB121" s="2">
        <v>1.51</v>
      </c>
      <c r="AC121" s="2">
        <v>1.46</v>
      </c>
      <c r="AD121" s="2">
        <v>1.42</v>
      </c>
      <c r="AE121" s="2">
        <v>1.35</v>
      </c>
      <c r="AF121" s="2">
        <v>1.33</v>
      </c>
      <c r="AG121" s="2">
        <v>1.36</v>
      </c>
      <c r="AH121" s="2">
        <v>1.33</v>
      </c>
      <c r="AI121" s="2">
        <v>1.33</v>
      </c>
      <c r="AJ121" s="2">
        <v>1.3</v>
      </c>
      <c r="AK121" s="2">
        <v>1.3</v>
      </c>
      <c r="AL121" s="2">
        <v>1.25</v>
      </c>
      <c r="AM121" s="2">
        <v>1.21</v>
      </c>
      <c r="AN121" s="2">
        <v>1.19</v>
      </c>
      <c r="AO121" s="2">
        <v>1.2</v>
      </c>
      <c r="AP121" s="2">
        <v>1.22</v>
      </c>
      <c r="AQ121" s="2">
        <v>1.22</v>
      </c>
      <c r="AR121" s="2">
        <v>1.23</v>
      </c>
      <c r="AS121" s="2">
        <v>1.26</v>
      </c>
      <c r="AT121" s="2">
        <v>1.25</v>
      </c>
      <c r="AU121" s="2">
        <v>1.27</v>
      </c>
      <c r="AV121" s="2">
        <v>1.29</v>
      </c>
      <c r="AW121" s="2">
        <v>1.34</v>
      </c>
      <c r="AX121" s="2">
        <v>1.34</v>
      </c>
      <c r="AY121" s="2">
        <v>1.37</v>
      </c>
      <c r="AZ121" s="2">
        <v>1.4</v>
      </c>
      <c r="BA121" s="2">
        <v>1.45</v>
      </c>
      <c r="BB121" s="2">
        <v>1.45</v>
      </c>
      <c r="BC121" s="2">
        <v>1.46</v>
      </c>
      <c r="BD121" s="2">
        <v>1.44</v>
      </c>
      <c r="BE121" s="2">
        <v>1.43</v>
      </c>
      <c r="BF121" s="2">
        <v>1.39</v>
      </c>
      <c r="BG121" s="2">
        <v>1.37</v>
      </c>
      <c r="BH121" s="2">
        <v>1.35</v>
      </c>
      <c r="BI121" s="2">
        <v>1.34</v>
      </c>
      <c r="BJ121" s="2">
        <v>1.32</v>
      </c>
      <c r="BK121" s="2">
        <v>1.29</v>
      </c>
      <c r="BL121" s="2">
        <v>1.27</v>
      </c>
    </row>
    <row r="122" spans="1:64" hidden="1">
      <c r="A122" s="2" t="s">
        <v>1226</v>
      </c>
      <c r="B122" s="2" t="s">
        <v>1555</v>
      </c>
      <c r="C122" s="2" t="s">
        <v>1786</v>
      </c>
      <c r="D122" s="2" t="s">
        <v>1787</v>
      </c>
      <c r="E122" s="2">
        <v>5.4189999999999996</v>
      </c>
      <c r="F122" s="2">
        <v>5.5289999999999999</v>
      </c>
      <c r="G122" s="2">
        <v>5.6269999999999998</v>
      </c>
      <c r="H122" s="2">
        <v>5.7110000000000003</v>
      </c>
      <c r="I122" s="2">
        <v>5.7750000000000004</v>
      </c>
      <c r="J122" s="2">
        <v>5.8150000000000004</v>
      </c>
      <c r="K122" s="2">
        <v>5.8209999999999997</v>
      </c>
      <c r="L122" s="2">
        <v>5.79</v>
      </c>
      <c r="M122" s="2">
        <v>5.7220000000000004</v>
      </c>
      <c r="N122" s="2">
        <v>5.617</v>
      </c>
      <c r="O122" s="2">
        <v>5.4770000000000003</v>
      </c>
      <c r="P122" s="2">
        <v>5.3049999999999997</v>
      </c>
      <c r="Q122" s="2">
        <v>5.1079999999999997</v>
      </c>
      <c r="R122" s="2">
        <v>4.899</v>
      </c>
      <c r="S122" s="2">
        <v>4.6849999999999996</v>
      </c>
      <c r="T122" s="2">
        <v>4.4779999999999998</v>
      </c>
      <c r="U122" s="2">
        <v>4.2859999999999996</v>
      </c>
      <c r="V122" s="2">
        <v>4.1150000000000002</v>
      </c>
      <c r="W122" s="2">
        <v>3.9649999999999999</v>
      </c>
      <c r="X122" s="2">
        <v>3.839</v>
      </c>
      <c r="Y122" s="2">
        <v>3.7330000000000001</v>
      </c>
      <c r="Z122" s="2">
        <v>3.6429999999999998</v>
      </c>
      <c r="AA122" s="2">
        <v>3.5590000000000002</v>
      </c>
      <c r="AB122" s="2">
        <v>3.4769999999999999</v>
      </c>
      <c r="AC122" s="2">
        <v>3.3940000000000001</v>
      </c>
      <c r="AD122" s="2">
        <v>3.3079999999999998</v>
      </c>
      <c r="AE122" s="2">
        <v>3.2229999999999999</v>
      </c>
      <c r="AF122" s="2">
        <v>3.1419999999999999</v>
      </c>
      <c r="AG122" s="2">
        <v>3.069</v>
      </c>
      <c r="AH122" s="2">
        <v>3.0030000000000001</v>
      </c>
      <c r="AI122" s="2">
        <v>2.9470000000000001</v>
      </c>
      <c r="AJ122" s="2">
        <v>2.899</v>
      </c>
      <c r="AK122" s="2">
        <v>2.86</v>
      </c>
      <c r="AL122" s="2">
        <v>2.8260000000000001</v>
      </c>
      <c r="AM122" s="2">
        <v>2.7970000000000002</v>
      </c>
      <c r="AN122" s="2">
        <v>2.7679999999999998</v>
      </c>
      <c r="AO122" s="2">
        <v>2.738</v>
      </c>
      <c r="AP122" s="2">
        <v>2.7040000000000002</v>
      </c>
      <c r="AQ122" s="2">
        <v>2.6659999999999999</v>
      </c>
      <c r="AR122" s="2">
        <v>2.6230000000000002</v>
      </c>
      <c r="AS122" s="2">
        <v>2.577</v>
      </c>
      <c r="AT122" s="2">
        <v>2.5289999999999999</v>
      </c>
      <c r="AU122" s="2">
        <v>2.4820000000000002</v>
      </c>
      <c r="AV122" s="2">
        <v>2.4390000000000001</v>
      </c>
      <c r="AW122" s="2">
        <v>2.3980000000000001</v>
      </c>
      <c r="AX122" s="2">
        <v>2.3610000000000002</v>
      </c>
      <c r="AY122" s="2">
        <v>2.3250000000000002</v>
      </c>
      <c r="AZ122" s="2">
        <v>2.2890000000000001</v>
      </c>
      <c r="BA122" s="2">
        <v>2.2509999999999999</v>
      </c>
      <c r="BB122" s="2">
        <v>2.2120000000000002</v>
      </c>
      <c r="BC122" s="2">
        <v>2.173</v>
      </c>
      <c r="BD122" s="2">
        <v>2.1360000000000001</v>
      </c>
      <c r="BE122" s="2">
        <v>2.1019999999999999</v>
      </c>
      <c r="BF122" s="2">
        <v>2.0720000000000001</v>
      </c>
      <c r="BG122" s="2">
        <v>2.0470000000000002</v>
      </c>
      <c r="BH122" s="2">
        <v>2.0259999999999998</v>
      </c>
      <c r="BI122" s="2">
        <v>2.0089999999999999</v>
      </c>
      <c r="BJ122" s="2">
        <v>1.9930000000000001</v>
      </c>
      <c r="BK122" s="2">
        <v>1.9790000000000001</v>
      </c>
      <c r="BL122" s="2">
        <v>1.9650000000000001</v>
      </c>
    </row>
    <row r="123" spans="1:64" hidden="1">
      <c r="A123" s="2" t="s">
        <v>1164</v>
      </c>
      <c r="B123" s="2" t="s">
        <v>1556</v>
      </c>
      <c r="C123" s="2" t="s">
        <v>1786</v>
      </c>
      <c r="D123" s="2" t="s">
        <v>1787</v>
      </c>
      <c r="E123" s="2">
        <v>7.6870000000000003</v>
      </c>
      <c r="F123" s="2">
        <v>7.8019999999999996</v>
      </c>
      <c r="G123" s="2">
        <v>7.9039999999999999</v>
      </c>
      <c r="H123" s="2">
        <v>7.9829999999999997</v>
      </c>
      <c r="I123" s="2">
        <v>8.0340000000000007</v>
      </c>
      <c r="J123" s="2">
        <v>8.0570000000000004</v>
      </c>
      <c r="K123" s="2">
        <v>8.0530000000000008</v>
      </c>
      <c r="L123" s="2">
        <v>8.0329999999999995</v>
      </c>
      <c r="M123" s="2">
        <v>8.0039999999999996</v>
      </c>
      <c r="N123" s="2">
        <v>7.968</v>
      </c>
      <c r="O123" s="2">
        <v>7.9260000000000002</v>
      </c>
      <c r="P123" s="2">
        <v>7.8760000000000003</v>
      </c>
      <c r="Q123" s="2">
        <v>7.8179999999999996</v>
      </c>
      <c r="R123" s="2">
        <v>7.75</v>
      </c>
      <c r="S123" s="2">
        <v>7.6749999999999998</v>
      </c>
      <c r="T123" s="2">
        <v>7.5979999999999999</v>
      </c>
      <c r="U123" s="2">
        <v>7.5229999999999997</v>
      </c>
      <c r="V123" s="2">
        <v>7.4550000000000001</v>
      </c>
      <c r="W123" s="2">
        <v>7.391</v>
      </c>
      <c r="X123" s="2">
        <v>7.3289999999999997</v>
      </c>
      <c r="Y123" s="2">
        <v>7.2619999999999996</v>
      </c>
      <c r="Z123" s="2">
        <v>7.1790000000000003</v>
      </c>
      <c r="AA123" s="2">
        <v>7.0720000000000001</v>
      </c>
      <c r="AB123" s="2">
        <v>6.9359999999999999</v>
      </c>
      <c r="AC123" s="2">
        <v>6.7729999999999997</v>
      </c>
      <c r="AD123" s="2">
        <v>6.5839999999999996</v>
      </c>
      <c r="AE123" s="2">
        <v>6.375</v>
      </c>
      <c r="AF123" s="2">
        <v>6.1559999999999997</v>
      </c>
      <c r="AG123" s="2">
        <v>5.9379999999999997</v>
      </c>
      <c r="AH123" s="2">
        <v>5.7249999999999996</v>
      </c>
      <c r="AI123" s="2">
        <v>5.5209999999999999</v>
      </c>
      <c r="AJ123" s="2">
        <v>5.3259999999999996</v>
      </c>
      <c r="AK123" s="2">
        <v>5.1379999999999999</v>
      </c>
      <c r="AL123" s="2">
        <v>4.9580000000000002</v>
      </c>
      <c r="AM123" s="2">
        <v>4.7869999999999999</v>
      </c>
      <c r="AN123" s="2">
        <v>4.63</v>
      </c>
      <c r="AO123" s="2">
        <v>4.4889999999999999</v>
      </c>
      <c r="AP123" s="2">
        <v>4.367</v>
      </c>
      <c r="AQ123" s="2">
        <v>4.2640000000000002</v>
      </c>
      <c r="AR123" s="2">
        <v>4.1779999999999999</v>
      </c>
      <c r="AS123" s="2">
        <v>4.109</v>
      </c>
      <c r="AT123" s="2">
        <v>4.056</v>
      </c>
      <c r="AU123" s="2">
        <v>4.0129999999999999</v>
      </c>
      <c r="AV123" s="2">
        <v>3.9769999999999999</v>
      </c>
      <c r="AW123" s="2">
        <v>3.9430000000000001</v>
      </c>
      <c r="AX123" s="2">
        <v>3.907</v>
      </c>
      <c r="AY123" s="2">
        <v>3.8660000000000001</v>
      </c>
      <c r="AZ123" s="2">
        <v>3.8210000000000002</v>
      </c>
      <c r="BA123" s="2">
        <v>3.7679999999999998</v>
      </c>
      <c r="BB123" s="2">
        <v>3.706</v>
      </c>
      <c r="BC123" s="2">
        <v>3.6309999999999998</v>
      </c>
      <c r="BD123" s="2">
        <v>3.5409999999999999</v>
      </c>
      <c r="BE123" s="2">
        <v>3.4359999999999999</v>
      </c>
      <c r="BF123" s="2">
        <v>3.319</v>
      </c>
      <c r="BG123" s="2">
        <v>3.1960000000000002</v>
      </c>
      <c r="BH123" s="2">
        <v>3.0710000000000002</v>
      </c>
      <c r="BI123" s="2">
        <v>2.9540000000000002</v>
      </c>
      <c r="BJ123" s="2">
        <v>2.8490000000000002</v>
      </c>
      <c r="BK123" s="2">
        <v>2.7610000000000001</v>
      </c>
      <c r="BL123" s="2">
        <v>2.6909999999999998</v>
      </c>
    </row>
    <row r="124" spans="1:64" hidden="1">
      <c r="A124" s="2" t="s">
        <v>1199</v>
      </c>
      <c r="B124" s="2" t="s">
        <v>1557</v>
      </c>
      <c r="C124" s="2" t="s">
        <v>1786</v>
      </c>
      <c r="D124" s="2" t="s">
        <v>1787</v>
      </c>
      <c r="E124" s="2">
        <v>2.0009999999999999</v>
      </c>
      <c r="F124" s="2">
        <v>2.0499999999999998</v>
      </c>
      <c r="G124" s="2">
        <v>2.0099999999999998</v>
      </c>
      <c r="H124" s="2">
        <v>2.02</v>
      </c>
      <c r="I124" s="2">
        <v>2.0499999999999998</v>
      </c>
      <c r="J124" s="2">
        <v>2.1389999999999998</v>
      </c>
      <c r="K124" s="2">
        <v>1.58</v>
      </c>
      <c r="L124" s="2">
        <v>2.02</v>
      </c>
      <c r="M124" s="2">
        <v>2.13</v>
      </c>
      <c r="N124" s="2">
        <v>2.13</v>
      </c>
      <c r="O124" s="2">
        <v>2.1349999999999998</v>
      </c>
      <c r="P124" s="2">
        <v>2.16</v>
      </c>
      <c r="Q124" s="2">
        <v>2.14</v>
      </c>
      <c r="R124" s="2">
        <v>2.14</v>
      </c>
      <c r="S124" s="2">
        <v>2.0499999999999998</v>
      </c>
      <c r="T124" s="2">
        <v>1.909</v>
      </c>
      <c r="U124" s="2">
        <v>1.85</v>
      </c>
      <c r="V124" s="2">
        <v>1.8</v>
      </c>
      <c r="W124" s="2">
        <v>1.79</v>
      </c>
      <c r="X124" s="2">
        <v>1.77</v>
      </c>
      <c r="Y124" s="2">
        <v>1.75</v>
      </c>
      <c r="Z124" s="2">
        <v>1.74</v>
      </c>
      <c r="AA124" s="2">
        <v>1.77</v>
      </c>
      <c r="AB124" s="2">
        <v>1.8</v>
      </c>
      <c r="AC124" s="2">
        <v>1.81</v>
      </c>
      <c r="AD124" s="2">
        <v>1.76</v>
      </c>
      <c r="AE124" s="2">
        <v>1.72</v>
      </c>
      <c r="AF124" s="2">
        <v>1.69</v>
      </c>
      <c r="AG124" s="2">
        <v>1.66</v>
      </c>
      <c r="AH124" s="2">
        <v>1.57</v>
      </c>
      <c r="AI124" s="2">
        <v>1.54</v>
      </c>
      <c r="AJ124" s="2">
        <v>1.53</v>
      </c>
      <c r="AK124" s="2">
        <v>1.502</v>
      </c>
      <c r="AL124" s="2">
        <v>1.458</v>
      </c>
      <c r="AM124" s="2">
        <v>1.5</v>
      </c>
      <c r="AN124" s="2">
        <v>1.4219999999999999</v>
      </c>
      <c r="AO124" s="2">
        <v>1.425</v>
      </c>
      <c r="AP124" s="2">
        <v>1.3879999999999999</v>
      </c>
      <c r="AQ124" s="2">
        <v>1.3839999999999999</v>
      </c>
      <c r="AR124" s="2">
        <v>1.3420000000000001</v>
      </c>
      <c r="AS124" s="2">
        <v>1.359</v>
      </c>
      <c r="AT124" s="2">
        <v>1.33</v>
      </c>
      <c r="AU124" s="2">
        <v>1.32</v>
      </c>
      <c r="AV124" s="2">
        <v>1.29</v>
      </c>
      <c r="AW124" s="2">
        <v>1.29</v>
      </c>
      <c r="AX124" s="2">
        <v>1.26</v>
      </c>
      <c r="AY124" s="2">
        <v>1.32</v>
      </c>
      <c r="AZ124" s="2">
        <v>1.34</v>
      </c>
      <c r="BA124" s="2">
        <v>1.37</v>
      </c>
      <c r="BB124" s="2">
        <v>1.37</v>
      </c>
      <c r="BC124" s="2">
        <v>1.39</v>
      </c>
      <c r="BD124" s="2">
        <v>1.39</v>
      </c>
      <c r="BE124" s="2">
        <v>1.41</v>
      </c>
      <c r="BF124" s="2">
        <v>1.43</v>
      </c>
      <c r="BG124" s="2">
        <v>1.42</v>
      </c>
      <c r="BH124" s="2">
        <v>1.45</v>
      </c>
      <c r="BI124" s="2">
        <v>1.44</v>
      </c>
      <c r="BJ124" s="2">
        <v>1.43</v>
      </c>
      <c r="BK124" s="2">
        <v>1.42</v>
      </c>
      <c r="BL124" s="2">
        <v>1.36</v>
      </c>
    </row>
    <row r="125" spans="1:64" hidden="1">
      <c r="A125" s="2" t="s">
        <v>1177</v>
      </c>
      <c r="B125" s="2" t="s">
        <v>1558</v>
      </c>
      <c r="C125" s="2" t="s">
        <v>1786</v>
      </c>
      <c r="D125" s="2" t="s">
        <v>1787</v>
      </c>
      <c r="E125" s="2">
        <v>4.5620000000000003</v>
      </c>
      <c r="F125" s="2">
        <v>4.5119999999999996</v>
      </c>
      <c r="G125" s="2">
        <v>4.4320000000000004</v>
      </c>
      <c r="H125" s="2">
        <v>4.3230000000000004</v>
      </c>
      <c r="I125" s="2">
        <v>4.1909999999999998</v>
      </c>
      <c r="J125" s="2">
        <v>4.048</v>
      </c>
      <c r="K125" s="2">
        <v>3.9119999999999999</v>
      </c>
      <c r="L125" s="2">
        <v>3.7949999999999999</v>
      </c>
      <c r="M125" s="2">
        <v>3.7050000000000001</v>
      </c>
      <c r="N125" s="2">
        <v>3.6459999999999999</v>
      </c>
      <c r="O125" s="2">
        <v>3.6110000000000002</v>
      </c>
      <c r="P125" s="2">
        <v>3.59</v>
      </c>
      <c r="Q125" s="2">
        <v>3.569</v>
      </c>
      <c r="R125" s="2">
        <v>3.536</v>
      </c>
      <c r="S125" s="2">
        <v>3.488</v>
      </c>
      <c r="T125" s="2">
        <v>3.427</v>
      </c>
      <c r="U125" s="2">
        <v>3.355</v>
      </c>
      <c r="V125" s="2">
        <v>3.2829999999999999</v>
      </c>
      <c r="W125" s="2">
        <v>3.2160000000000002</v>
      </c>
      <c r="X125" s="2">
        <v>3.0190000000000001</v>
      </c>
      <c r="Y125" s="2">
        <v>2.9</v>
      </c>
      <c r="Z125" s="2">
        <v>2.95</v>
      </c>
      <c r="AA125" s="2">
        <v>3</v>
      </c>
      <c r="AB125" s="2">
        <v>3.04</v>
      </c>
      <c r="AC125" s="2">
        <v>3.08</v>
      </c>
      <c r="AD125" s="2">
        <v>3.08</v>
      </c>
      <c r="AE125" s="2">
        <v>3.1349999999999998</v>
      </c>
      <c r="AF125" s="2">
        <v>3.19</v>
      </c>
      <c r="AG125" s="2">
        <v>3.13</v>
      </c>
      <c r="AH125" s="2">
        <v>2.82</v>
      </c>
      <c r="AI125" s="2">
        <v>2.72</v>
      </c>
      <c r="AJ125" s="2">
        <v>2.61</v>
      </c>
      <c r="AK125" s="2">
        <v>2.5</v>
      </c>
      <c r="AL125" s="2">
        <v>2.2999999999999998</v>
      </c>
      <c r="AM125" s="2">
        <v>2.2799999999999998</v>
      </c>
      <c r="AN125" s="2">
        <v>2.2599999999999998</v>
      </c>
      <c r="AO125" s="2">
        <v>2.13</v>
      </c>
      <c r="AP125" s="2">
        <v>2</v>
      </c>
      <c r="AQ125" s="2">
        <v>1.8</v>
      </c>
      <c r="AR125" s="2">
        <v>1.8</v>
      </c>
      <c r="AS125" s="2">
        <v>1.8</v>
      </c>
      <c r="AT125" s="2">
        <v>1.9</v>
      </c>
      <c r="AU125" s="2">
        <v>2</v>
      </c>
      <c r="AV125" s="2">
        <v>2.0299999999999998</v>
      </c>
      <c r="AW125" s="2">
        <v>2.21</v>
      </c>
      <c r="AX125" s="2">
        <v>2.2200000000000002</v>
      </c>
      <c r="AY125" s="2">
        <v>2.36</v>
      </c>
      <c r="AZ125" s="2">
        <v>2.4700000000000002</v>
      </c>
      <c r="BA125" s="2">
        <v>2.68</v>
      </c>
      <c r="BB125" s="2">
        <v>2.5499999999999998</v>
      </c>
      <c r="BC125" s="2">
        <v>2.59</v>
      </c>
      <c r="BD125" s="2">
        <v>2.59</v>
      </c>
      <c r="BE125" s="2">
        <v>2.62</v>
      </c>
      <c r="BF125" s="2">
        <v>2.64</v>
      </c>
      <c r="BG125" s="2">
        <v>2.73</v>
      </c>
      <c r="BH125" s="2">
        <v>2.74</v>
      </c>
      <c r="BI125" s="2">
        <v>2.77</v>
      </c>
      <c r="BJ125" s="2">
        <v>2.75</v>
      </c>
      <c r="BK125" s="2">
        <v>2.84</v>
      </c>
      <c r="BL125" s="2">
        <v>2.9</v>
      </c>
    </row>
    <row r="126" spans="1:64" hidden="1">
      <c r="A126" s="2" t="s">
        <v>1113</v>
      </c>
      <c r="B126" s="2" t="s">
        <v>1559</v>
      </c>
      <c r="C126" s="2" t="s">
        <v>1786</v>
      </c>
      <c r="D126" s="2" t="s">
        <v>1787</v>
      </c>
      <c r="E126" s="2">
        <v>7.9459999999999997</v>
      </c>
      <c r="F126" s="2">
        <v>7.9980000000000002</v>
      </c>
      <c r="G126" s="2">
        <v>8.0419999999999998</v>
      </c>
      <c r="H126" s="2">
        <v>8.0779999999999994</v>
      </c>
      <c r="I126" s="2">
        <v>8.1029999999999998</v>
      </c>
      <c r="J126" s="2">
        <v>8.1189999999999998</v>
      </c>
      <c r="K126" s="2">
        <v>8.1259999999999994</v>
      </c>
      <c r="L126" s="2">
        <v>8.125</v>
      </c>
      <c r="M126" s="2">
        <v>8.1170000000000009</v>
      </c>
      <c r="N126" s="2">
        <v>8.1029999999999998</v>
      </c>
      <c r="O126" s="2">
        <v>8.0809999999999995</v>
      </c>
      <c r="P126" s="2">
        <v>8.0510000000000002</v>
      </c>
      <c r="Q126" s="2">
        <v>8.0120000000000005</v>
      </c>
      <c r="R126" s="2">
        <v>7.9630000000000001</v>
      </c>
      <c r="S126" s="2">
        <v>7.9050000000000002</v>
      </c>
      <c r="T126" s="2">
        <v>7.84</v>
      </c>
      <c r="U126" s="2">
        <v>7.7690000000000001</v>
      </c>
      <c r="V126" s="2">
        <v>7.6950000000000003</v>
      </c>
      <c r="W126" s="2">
        <v>7.6180000000000003</v>
      </c>
      <c r="X126" s="2">
        <v>7.5380000000000003</v>
      </c>
      <c r="Y126" s="2">
        <v>7.4550000000000001</v>
      </c>
      <c r="Z126" s="2">
        <v>7.3650000000000002</v>
      </c>
      <c r="AA126" s="2">
        <v>7.2679999999999998</v>
      </c>
      <c r="AB126" s="2">
        <v>7.16</v>
      </c>
      <c r="AC126" s="2">
        <v>7.0419999999999998</v>
      </c>
      <c r="AD126" s="2">
        <v>6.9109999999999996</v>
      </c>
      <c r="AE126" s="2">
        <v>6.7629999999999999</v>
      </c>
      <c r="AF126" s="2">
        <v>6.5990000000000002</v>
      </c>
      <c r="AG126" s="2">
        <v>6.4249999999999998</v>
      </c>
      <c r="AH126" s="2">
        <v>6.2439999999999998</v>
      </c>
      <c r="AI126" s="2">
        <v>6.0659999999999998</v>
      </c>
      <c r="AJ126" s="2">
        <v>5.9009999999999998</v>
      </c>
      <c r="AK126" s="2">
        <v>5.7549999999999999</v>
      </c>
      <c r="AL126" s="2">
        <v>5.633</v>
      </c>
      <c r="AM126" s="2">
        <v>5.5350000000000001</v>
      </c>
      <c r="AN126" s="2">
        <v>5.4589999999999996</v>
      </c>
      <c r="AO126" s="2">
        <v>5.4</v>
      </c>
      <c r="AP126" s="2">
        <v>5.3479999999999999</v>
      </c>
      <c r="AQ126" s="2">
        <v>5.2960000000000003</v>
      </c>
      <c r="AR126" s="2">
        <v>5.2389999999999999</v>
      </c>
      <c r="AS126" s="2">
        <v>5.1779999999999999</v>
      </c>
      <c r="AT126" s="2">
        <v>5.1120000000000001</v>
      </c>
      <c r="AU126" s="2">
        <v>5.0449999999999999</v>
      </c>
      <c r="AV126" s="2">
        <v>4.9790000000000001</v>
      </c>
      <c r="AW126" s="2">
        <v>4.9130000000000003</v>
      </c>
      <c r="AX126" s="2">
        <v>4.843</v>
      </c>
      <c r="AY126" s="2">
        <v>4.7670000000000003</v>
      </c>
      <c r="AZ126" s="2">
        <v>4.6820000000000004</v>
      </c>
      <c r="BA126" s="2">
        <v>4.5869999999999997</v>
      </c>
      <c r="BB126" s="2">
        <v>4.4820000000000002</v>
      </c>
      <c r="BC126" s="2">
        <v>4.3689999999999998</v>
      </c>
      <c r="BD126" s="2">
        <v>4.2480000000000002</v>
      </c>
      <c r="BE126" s="2">
        <v>4.1230000000000002</v>
      </c>
      <c r="BF126" s="2">
        <v>3.9990000000000001</v>
      </c>
      <c r="BG126" s="2">
        <v>3.879</v>
      </c>
      <c r="BH126" s="2">
        <v>3.7650000000000001</v>
      </c>
      <c r="BI126" s="2">
        <v>3.6629999999999998</v>
      </c>
      <c r="BJ126" s="2">
        <v>3.5720000000000001</v>
      </c>
      <c r="BK126" s="2">
        <v>3.492</v>
      </c>
      <c r="BL126" s="2">
        <v>3.423</v>
      </c>
    </row>
    <row r="127" spans="1:64" hidden="1">
      <c r="A127" s="2" t="s">
        <v>1560</v>
      </c>
      <c r="B127" s="2" t="s">
        <v>1561</v>
      </c>
      <c r="C127" s="2" t="s">
        <v>1786</v>
      </c>
      <c r="D127" s="2" t="s">
        <v>1787</v>
      </c>
      <c r="E127" s="2">
        <v>5.4690000000000003</v>
      </c>
      <c r="F127" s="2">
        <v>5.516</v>
      </c>
      <c r="G127" s="2">
        <v>5.532</v>
      </c>
      <c r="H127" s="2">
        <v>5.5170000000000003</v>
      </c>
      <c r="I127" s="2">
        <v>5.4749999999999996</v>
      </c>
      <c r="J127" s="2">
        <v>5.4169999999999998</v>
      </c>
      <c r="K127" s="2">
        <v>5.3540000000000001</v>
      </c>
      <c r="L127" s="2">
        <v>5.2949999999999999</v>
      </c>
      <c r="M127" s="2">
        <v>5.2450000000000001</v>
      </c>
      <c r="N127" s="2">
        <v>5.2069999999999999</v>
      </c>
      <c r="O127" s="2">
        <v>5.1769999999999996</v>
      </c>
      <c r="P127" s="2">
        <v>5.1470000000000002</v>
      </c>
      <c r="Q127" s="2">
        <v>5.1050000000000004</v>
      </c>
      <c r="R127" s="2">
        <v>5.0469999999999997</v>
      </c>
      <c r="S127" s="2">
        <v>4.97</v>
      </c>
      <c r="T127" s="2">
        <v>4.8760000000000003</v>
      </c>
      <c r="U127" s="2">
        <v>4.7699999999999996</v>
      </c>
      <c r="V127" s="2">
        <v>4.66</v>
      </c>
      <c r="W127" s="2">
        <v>4.5529999999999999</v>
      </c>
      <c r="X127" s="2">
        <v>4.4539999999999997</v>
      </c>
      <c r="Y127" s="2">
        <v>4.367</v>
      </c>
      <c r="Z127" s="2">
        <v>4.2960000000000003</v>
      </c>
      <c r="AA127" s="2">
        <v>4.24</v>
      </c>
      <c r="AB127" s="2">
        <v>4.1950000000000003</v>
      </c>
      <c r="AC127" s="2">
        <v>4.16</v>
      </c>
      <c r="AD127" s="2">
        <v>4.13</v>
      </c>
      <c r="AE127" s="2">
        <v>4.0999999999999996</v>
      </c>
      <c r="AF127" s="2">
        <v>4.0650000000000004</v>
      </c>
      <c r="AG127" s="2">
        <v>4.0199999999999996</v>
      </c>
      <c r="AH127" s="2">
        <v>3.875</v>
      </c>
      <c r="AI127" s="2">
        <v>3.63</v>
      </c>
      <c r="AJ127" s="2">
        <v>3.58</v>
      </c>
      <c r="AK127" s="2">
        <v>3.52</v>
      </c>
      <c r="AL127" s="2">
        <v>3.2</v>
      </c>
      <c r="AM127" s="2">
        <v>2.9</v>
      </c>
      <c r="AN127" s="2">
        <v>3.1</v>
      </c>
      <c r="AO127" s="2">
        <v>2.8</v>
      </c>
      <c r="AP127" s="2">
        <v>2.6</v>
      </c>
      <c r="AQ127" s="2">
        <v>2.7</v>
      </c>
      <c r="AR127" s="2">
        <v>2.6</v>
      </c>
      <c r="AS127" s="2">
        <v>2.4</v>
      </c>
      <c r="AT127" s="2">
        <v>2.4</v>
      </c>
      <c r="AU127" s="2">
        <v>2.4</v>
      </c>
      <c r="AV127" s="2">
        <v>2.5</v>
      </c>
      <c r="AW127" s="2">
        <v>2.6</v>
      </c>
      <c r="AX127" s="2">
        <v>2.5</v>
      </c>
      <c r="AY127" s="2">
        <v>2.7</v>
      </c>
      <c r="AZ127" s="2">
        <v>2.7</v>
      </c>
      <c r="BA127" s="2">
        <v>2.8</v>
      </c>
      <c r="BB127" s="2">
        <v>2.9</v>
      </c>
      <c r="BC127" s="2">
        <v>3.1</v>
      </c>
      <c r="BD127" s="2">
        <v>3.1</v>
      </c>
      <c r="BE127" s="2">
        <v>3.2</v>
      </c>
      <c r="BF127" s="2">
        <v>3.1</v>
      </c>
      <c r="BG127" s="2">
        <v>3.2</v>
      </c>
      <c r="BH127" s="2">
        <v>3.2</v>
      </c>
      <c r="BI127" s="2">
        <v>3.1</v>
      </c>
      <c r="BJ127" s="2">
        <v>3</v>
      </c>
      <c r="BK127" s="2">
        <v>3.3</v>
      </c>
      <c r="BL127" s="2">
        <v>3.3</v>
      </c>
    </row>
    <row r="128" spans="1:64" hidden="1">
      <c r="A128" s="2" t="s">
        <v>1204</v>
      </c>
      <c r="B128" s="2" t="s">
        <v>1562</v>
      </c>
      <c r="C128" s="2" t="s">
        <v>1786</v>
      </c>
      <c r="D128" s="2" t="s">
        <v>1787</v>
      </c>
      <c r="E128" s="2">
        <v>6.9669999999999996</v>
      </c>
      <c r="F128" s="2">
        <v>6.9640000000000004</v>
      </c>
      <c r="G128" s="2">
        <v>6.9550000000000001</v>
      </c>
      <c r="H128" s="2">
        <v>6.9370000000000003</v>
      </c>
      <c r="I128" s="2">
        <v>6.9089999999999998</v>
      </c>
      <c r="J128" s="2">
        <v>6.8680000000000003</v>
      </c>
      <c r="K128" s="2">
        <v>6.8129999999999997</v>
      </c>
      <c r="L128" s="2">
        <v>6.7450000000000001</v>
      </c>
      <c r="M128" s="2">
        <v>6.6660000000000004</v>
      </c>
      <c r="N128" s="2">
        <v>6.5739999999999998</v>
      </c>
      <c r="O128" s="2">
        <v>6.4649999999999999</v>
      </c>
      <c r="P128" s="2">
        <v>6.3319999999999999</v>
      </c>
      <c r="Q128" s="2">
        <v>6.1749999999999998</v>
      </c>
      <c r="R128" s="2">
        <v>6.0039999999999996</v>
      </c>
      <c r="S128" s="2">
        <v>5.8310000000000004</v>
      </c>
      <c r="T128" s="2">
        <v>5.681</v>
      </c>
      <c r="U128" s="2">
        <v>5.585</v>
      </c>
      <c r="V128" s="2">
        <v>5.5570000000000004</v>
      </c>
      <c r="W128" s="2">
        <v>5.6029999999999998</v>
      </c>
      <c r="X128" s="2">
        <v>5.7140000000000004</v>
      </c>
      <c r="Y128" s="2">
        <v>5.87</v>
      </c>
      <c r="Z128" s="2">
        <v>6.0419999999999998</v>
      </c>
      <c r="AA128" s="2">
        <v>6.1929999999999996</v>
      </c>
      <c r="AB128" s="2">
        <v>6.2960000000000003</v>
      </c>
      <c r="AC128" s="2">
        <v>6.3380000000000001</v>
      </c>
      <c r="AD128" s="2">
        <v>6.3129999999999997</v>
      </c>
      <c r="AE128" s="2">
        <v>6.226</v>
      </c>
      <c r="AF128" s="2">
        <v>6.0970000000000004</v>
      </c>
      <c r="AG128" s="2">
        <v>5.944</v>
      </c>
      <c r="AH128" s="2">
        <v>5.7770000000000001</v>
      </c>
      <c r="AI128" s="2">
        <v>5.601</v>
      </c>
      <c r="AJ128" s="2">
        <v>5.4210000000000003</v>
      </c>
      <c r="AK128" s="2">
        <v>5.2370000000000001</v>
      </c>
      <c r="AL128" s="2">
        <v>5.0519999999999996</v>
      </c>
      <c r="AM128" s="2">
        <v>4.867</v>
      </c>
      <c r="AN128" s="2">
        <v>4.6849999999999996</v>
      </c>
      <c r="AO128" s="2">
        <v>4.5039999999999996</v>
      </c>
      <c r="AP128" s="2">
        <v>4.3250000000000002</v>
      </c>
      <c r="AQ128" s="2">
        <v>4.1459999999999999</v>
      </c>
      <c r="AR128" s="2">
        <v>3.9710000000000001</v>
      </c>
      <c r="AS128" s="2">
        <v>3.8050000000000002</v>
      </c>
      <c r="AT128" s="2">
        <v>3.6539999999999999</v>
      </c>
      <c r="AU128" s="2">
        <v>3.5209999999999999</v>
      </c>
      <c r="AV128" s="2">
        <v>3.4060000000000001</v>
      </c>
      <c r="AW128" s="2">
        <v>3.3090000000000002</v>
      </c>
      <c r="AX128" s="2">
        <v>3.2269999999999999</v>
      </c>
      <c r="AY128" s="2">
        <v>3.1549999999999998</v>
      </c>
      <c r="AZ128" s="2">
        <v>3.0859999999999999</v>
      </c>
      <c r="BA128" s="2">
        <v>3.0179999999999998</v>
      </c>
      <c r="BB128" s="2">
        <v>2.9470000000000001</v>
      </c>
      <c r="BC128" s="2">
        <v>2.875</v>
      </c>
      <c r="BD128" s="2">
        <v>2.8039999999999998</v>
      </c>
      <c r="BE128" s="2">
        <v>2.7389999999999999</v>
      </c>
      <c r="BF128" s="2">
        <v>2.6819999999999999</v>
      </c>
      <c r="BG128" s="2">
        <v>2.633</v>
      </c>
      <c r="BH128" s="2">
        <v>2.593</v>
      </c>
      <c r="BI128" s="2">
        <v>2.5590000000000002</v>
      </c>
      <c r="BJ128" s="2">
        <v>2.5299999999999998</v>
      </c>
      <c r="BK128" s="2">
        <v>2.5030000000000001</v>
      </c>
      <c r="BL128" s="2">
        <v>2.4780000000000002</v>
      </c>
    </row>
    <row r="129" spans="1:64" hidden="1">
      <c r="A129" s="2" t="s">
        <v>1268</v>
      </c>
      <c r="B129" s="2" t="s">
        <v>1563</v>
      </c>
      <c r="C129" s="2" t="s">
        <v>1786</v>
      </c>
      <c r="D129" s="2" t="s">
        <v>1787</v>
      </c>
      <c r="E129" s="2">
        <v>6.7880000000000003</v>
      </c>
      <c r="F129" s="2">
        <v>6.8029999999999999</v>
      </c>
      <c r="G129" s="2">
        <v>6.7839999999999998</v>
      </c>
      <c r="H129" s="2">
        <v>6.7279999999999998</v>
      </c>
      <c r="I129" s="2">
        <v>6.6340000000000003</v>
      </c>
      <c r="J129" s="2">
        <v>6.5010000000000003</v>
      </c>
      <c r="K129" s="2">
        <v>6.3289999999999997</v>
      </c>
      <c r="L129" s="2">
        <v>6.125</v>
      </c>
      <c r="M129" s="2">
        <v>5.9020000000000001</v>
      </c>
      <c r="N129" s="2">
        <v>5.673</v>
      </c>
      <c r="O129" s="2">
        <v>5.4569999999999999</v>
      </c>
      <c r="P129" s="2">
        <v>5.2729999999999997</v>
      </c>
      <c r="Q129" s="2">
        <v>5.13</v>
      </c>
      <c r="R129" s="2">
        <v>5.0339999999999998</v>
      </c>
      <c r="S129" s="2">
        <v>4.9850000000000003</v>
      </c>
      <c r="T129" s="2">
        <v>4.9779999999999998</v>
      </c>
      <c r="U129" s="2">
        <v>4.9989999999999997</v>
      </c>
      <c r="V129" s="2">
        <v>5.0309999999999997</v>
      </c>
      <c r="W129" s="2">
        <v>5.0579999999999998</v>
      </c>
      <c r="X129" s="2">
        <v>5.0720000000000001</v>
      </c>
      <c r="Y129" s="2">
        <v>5.07</v>
      </c>
      <c r="Z129" s="2">
        <v>5.0510000000000002</v>
      </c>
      <c r="AA129" s="2">
        <v>5.0220000000000002</v>
      </c>
      <c r="AB129" s="2">
        <v>4.9880000000000004</v>
      </c>
      <c r="AC129" s="2">
        <v>4.952</v>
      </c>
      <c r="AD129" s="2">
        <v>4.9119999999999999</v>
      </c>
      <c r="AE129" s="2">
        <v>4.8710000000000004</v>
      </c>
      <c r="AF129" s="2">
        <v>4.8289999999999997</v>
      </c>
      <c r="AG129" s="2">
        <v>4.7839999999999998</v>
      </c>
      <c r="AH129" s="2">
        <v>4.7380000000000004</v>
      </c>
      <c r="AI129" s="2">
        <v>4.6879999999999997</v>
      </c>
      <c r="AJ129" s="2">
        <v>4.6349999999999998</v>
      </c>
      <c r="AK129" s="2">
        <v>4.5759999999999996</v>
      </c>
      <c r="AL129" s="2">
        <v>4.5119999999999996</v>
      </c>
      <c r="AM129" s="2">
        <v>4.4450000000000003</v>
      </c>
      <c r="AN129" s="2">
        <v>4.3739999999999997</v>
      </c>
      <c r="AO129" s="2">
        <v>4.3040000000000003</v>
      </c>
      <c r="AP129" s="2">
        <v>4.2350000000000003</v>
      </c>
      <c r="AQ129" s="2">
        <v>4.17</v>
      </c>
      <c r="AR129" s="2">
        <v>4.1100000000000003</v>
      </c>
      <c r="AS129" s="2">
        <v>4.0579999999999998</v>
      </c>
      <c r="AT129" s="2">
        <v>4.0149999999999997</v>
      </c>
      <c r="AU129" s="2">
        <v>3.9790000000000001</v>
      </c>
      <c r="AV129" s="2">
        <v>3.95</v>
      </c>
      <c r="AW129" s="2">
        <v>3.927</v>
      </c>
      <c r="AX129" s="2">
        <v>3.9089999999999998</v>
      </c>
      <c r="AY129" s="2">
        <v>3.895</v>
      </c>
      <c r="AZ129" s="2">
        <v>3.883</v>
      </c>
      <c r="BA129" s="2">
        <v>3.8719999999999999</v>
      </c>
      <c r="BB129" s="2">
        <v>3.859</v>
      </c>
      <c r="BC129" s="2">
        <v>3.843</v>
      </c>
      <c r="BD129" s="2">
        <v>3.8220000000000001</v>
      </c>
      <c r="BE129" s="2">
        <v>3.7959999999999998</v>
      </c>
      <c r="BF129" s="2">
        <v>3.7650000000000001</v>
      </c>
      <c r="BG129" s="2">
        <v>3.73</v>
      </c>
      <c r="BH129" s="2">
        <v>3.6920000000000002</v>
      </c>
      <c r="BI129" s="2">
        <v>3.6509999999999998</v>
      </c>
      <c r="BJ129" s="2">
        <v>3.61</v>
      </c>
      <c r="BK129" s="2">
        <v>3.569</v>
      </c>
      <c r="BL129" s="2">
        <v>3.53</v>
      </c>
    </row>
    <row r="130" spans="1:64" hidden="1">
      <c r="A130" s="2" t="s">
        <v>1564</v>
      </c>
      <c r="B130" s="2" t="s">
        <v>1565</v>
      </c>
      <c r="C130" s="2" t="s">
        <v>1786</v>
      </c>
      <c r="D130" s="2" t="s">
        <v>1787</v>
      </c>
      <c r="Q130" s="2">
        <v>3.5</v>
      </c>
      <c r="AA130" s="2">
        <v>3.3</v>
      </c>
      <c r="AF130" s="2">
        <v>2.8</v>
      </c>
      <c r="AK130" s="2">
        <v>2.6</v>
      </c>
      <c r="AP130" s="2">
        <v>2.4</v>
      </c>
      <c r="AU130" s="2">
        <v>2.1070000000000002</v>
      </c>
    </row>
    <row r="131" spans="1:64" hidden="1">
      <c r="A131" s="2" t="s">
        <v>1566</v>
      </c>
      <c r="B131" s="2" t="s">
        <v>1567</v>
      </c>
      <c r="C131" s="2" t="s">
        <v>1786</v>
      </c>
      <c r="D131" s="2" t="s">
        <v>1787</v>
      </c>
      <c r="E131" s="2">
        <v>6.0949999999999998</v>
      </c>
      <c r="F131" s="2">
        <v>5.9290000000000003</v>
      </c>
      <c r="G131" s="2">
        <v>5.7380000000000004</v>
      </c>
      <c r="H131" s="2">
        <v>5.5330000000000004</v>
      </c>
      <c r="I131" s="2">
        <v>5.3250000000000002</v>
      </c>
      <c r="J131" s="2">
        <v>5.125</v>
      </c>
      <c r="K131" s="2">
        <v>4.9409999999999998</v>
      </c>
      <c r="L131" s="2">
        <v>4.7720000000000002</v>
      </c>
      <c r="M131" s="2">
        <v>4.617</v>
      </c>
      <c r="N131" s="2">
        <v>4.4740000000000002</v>
      </c>
      <c r="O131" s="2">
        <v>4.53</v>
      </c>
      <c r="P131" s="2">
        <v>4.54</v>
      </c>
      <c r="Q131" s="2">
        <v>4.12</v>
      </c>
      <c r="R131" s="2">
        <v>4.07</v>
      </c>
      <c r="S131" s="2">
        <v>3.77</v>
      </c>
      <c r="T131" s="2">
        <v>3.43</v>
      </c>
      <c r="U131" s="2">
        <v>3</v>
      </c>
      <c r="V131" s="2">
        <v>2.99</v>
      </c>
      <c r="W131" s="2">
        <v>2.64</v>
      </c>
      <c r="X131" s="2">
        <v>2.9</v>
      </c>
      <c r="Y131" s="2">
        <v>2.82</v>
      </c>
      <c r="Z131" s="2">
        <v>2.57</v>
      </c>
      <c r="AA131" s="2">
        <v>2.39</v>
      </c>
      <c r="AB131" s="2">
        <v>2.06</v>
      </c>
      <c r="AC131" s="2">
        <v>1.74</v>
      </c>
      <c r="AD131" s="2">
        <v>1.66</v>
      </c>
      <c r="AE131" s="2">
        <v>1.58</v>
      </c>
      <c r="AF131" s="2">
        <v>1.53</v>
      </c>
      <c r="AG131" s="2">
        <v>1.55</v>
      </c>
      <c r="AH131" s="2">
        <v>1.56</v>
      </c>
      <c r="AI131" s="2">
        <v>1.57</v>
      </c>
      <c r="AJ131" s="2">
        <v>1.71</v>
      </c>
      <c r="AK131" s="2">
        <v>1.76</v>
      </c>
      <c r="AL131" s="2">
        <v>1.6539999999999999</v>
      </c>
      <c r="AM131" s="2">
        <v>1.6559999999999999</v>
      </c>
      <c r="AN131" s="2">
        <v>1.6339999999999999</v>
      </c>
      <c r="AO131" s="2">
        <v>1.5740000000000001</v>
      </c>
      <c r="AP131" s="2">
        <v>1.5369999999999999</v>
      </c>
      <c r="AQ131" s="2">
        <v>1.464</v>
      </c>
      <c r="AR131" s="2">
        <v>1.425</v>
      </c>
      <c r="AS131" s="2">
        <v>1.48</v>
      </c>
      <c r="AT131" s="2">
        <v>1.3089999999999999</v>
      </c>
      <c r="AU131" s="2">
        <v>1.1779999999999999</v>
      </c>
      <c r="AV131" s="2">
        <v>1.1910000000000001</v>
      </c>
      <c r="AW131" s="2">
        <v>1.1639999999999999</v>
      </c>
      <c r="AX131" s="2">
        <v>1.085</v>
      </c>
      <c r="AY131" s="2">
        <v>1.1319999999999999</v>
      </c>
      <c r="AZ131" s="2">
        <v>1.2589999999999999</v>
      </c>
      <c r="BA131" s="2">
        <v>1.1919999999999999</v>
      </c>
      <c r="BB131" s="2">
        <v>1.149</v>
      </c>
      <c r="BC131" s="2">
        <v>1.226</v>
      </c>
      <c r="BD131" s="2">
        <v>1.244</v>
      </c>
      <c r="BE131" s="2">
        <v>1.2969999999999999</v>
      </c>
      <c r="BF131" s="2">
        <v>1.1870000000000001</v>
      </c>
      <c r="BG131" s="2">
        <v>1.2050000000000001</v>
      </c>
      <c r="BH131" s="2">
        <v>1.2390000000000001</v>
      </c>
      <c r="BI131" s="2">
        <v>1.1719999999999999</v>
      </c>
      <c r="BJ131" s="2">
        <v>1.052</v>
      </c>
      <c r="BK131" s="2">
        <v>0.97699999999999998</v>
      </c>
      <c r="BL131" s="2">
        <v>0.91800000000000004</v>
      </c>
    </row>
    <row r="132" spans="1:64" hidden="1">
      <c r="A132" s="2" t="s">
        <v>1165</v>
      </c>
      <c r="B132" s="2" t="s">
        <v>1568</v>
      </c>
      <c r="C132" s="2" t="s">
        <v>1786</v>
      </c>
      <c r="D132" s="2" t="s">
        <v>1787</v>
      </c>
      <c r="E132" s="2">
        <v>7.2439999999999998</v>
      </c>
      <c r="F132" s="2">
        <v>7.2729999999999997</v>
      </c>
      <c r="G132" s="2">
        <v>7.3090000000000002</v>
      </c>
      <c r="H132" s="2">
        <v>7.3470000000000004</v>
      </c>
      <c r="I132" s="2">
        <v>7.383</v>
      </c>
      <c r="J132" s="2">
        <v>7.4089999999999998</v>
      </c>
      <c r="K132" s="2">
        <v>7.4169999999999998</v>
      </c>
      <c r="L132" s="2">
        <v>7.4020000000000001</v>
      </c>
      <c r="M132" s="2">
        <v>7.3579999999999997</v>
      </c>
      <c r="N132" s="2">
        <v>7.2809999999999997</v>
      </c>
      <c r="O132" s="2">
        <v>7.1689999999999996</v>
      </c>
      <c r="P132" s="2">
        <v>7.0179999999999998</v>
      </c>
      <c r="Q132" s="2">
        <v>6.835</v>
      </c>
      <c r="R132" s="2">
        <v>6.6269999999999998</v>
      </c>
      <c r="S132" s="2">
        <v>6.4029999999999996</v>
      </c>
      <c r="T132" s="2">
        <v>6.1760000000000002</v>
      </c>
      <c r="U132" s="2">
        <v>5.9619999999999997</v>
      </c>
      <c r="V132" s="2">
        <v>5.7690000000000001</v>
      </c>
      <c r="W132" s="2">
        <v>5.5990000000000002</v>
      </c>
      <c r="X132" s="2">
        <v>5.452</v>
      </c>
      <c r="Y132" s="2">
        <v>5.3159999999999998</v>
      </c>
      <c r="Z132" s="2">
        <v>5.1769999999999996</v>
      </c>
      <c r="AA132" s="2">
        <v>5.0179999999999998</v>
      </c>
      <c r="AB132" s="2">
        <v>4.83</v>
      </c>
      <c r="AC132" s="2">
        <v>4.6100000000000003</v>
      </c>
      <c r="AD132" s="2">
        <v>4.3570000000000002</v>
      </c>
      <c r="AE132" s="2">
        <v>4.0739999999999998</v>
      </c>
      <c r="AF132" s="2">
        <v>3.7770000000000001</v>
      </c>
      <c r="AG132" s="2">
        <v>3.4820000000000002</v>
      </c>
      <c r="AH132" s="2">
        <v>3.2050000000000001</v>
      </c>
      <c r="AI132" s="2">
        <v>2.9670000000000001</v>
      </c>
      <c r="AJ132" s="2">
        <v>2.7909999999999999</v>
      </c>
      <c r="AK132" s="2">
        <v>2.6819999999999999</v>
      </c>
      <c r="AL132" s="2">
        <v>2.641</v>
      </c>
      <c r="AM132" s="2">
        <v>2.66</v>
      </c>
      <c r="AN132" s="2">
        <v>2.72</v>
      </c>
      <c r="AO132" s="2">
        <v>2.7959999999999998</v>
      </c>
      <c r="AP132" s="2">
        <v>2.8610000000000002</v>
      </c>
      <c r="AQ132" s="2">
        <v>2.895</v>
      </c>
      <c r="AR132" s="2">
        <v>2.89</v>
      </c>
      <c r="AS132" s="2">
        <v>2.8450000000000002</v>
      </c>
      <c r="AT132" s="2">
        <v>2.7719999999999998</v>
      </c>
      <c r="AU132" s="2">
        <v>2.69</v>
      </c>
      <c r="AV132" s="2">
        <v>2.6139999999999999</v>
      </c>
      <c r="AW132" s="2">
        <v>2.548</v>
      </c>
      <c r="AX132" s="2">
        <v>2.4940000000000002</v>
      </c>
      <c r="AY132" s="2">
        <v>2.4470000000000001</v>
      </c>
      <c r="AZ132" s="2">
        <v>2.399</v>
      </c>
      <c r="BA132" s="2">
        <v>2.347</v>
      </c>
      <c r="BB132" s="2">
        <v>2.2909999999999999</v>
      </c>
      <c r="BC132" s="2">
        <v>2.234</v>
      </c>
      <c r="BD132" s="2">
        <v>2.1819999999999999</v>
      </c>
      <c r="BE132" s="2">
        <v>2.1389999999999998</v>
      </c>
      <c r="BF132" s="2">
        <v>2.109</v>
      </c>
      <c r="BG132" s="2">
        <v>2.09</v>
      </c>
      <c r="BH132" s="2">
        <v>2.0830000000000002</v>
      </c>
      <c r="BI132" s="2">
        <v>2.0819999999999999</v>
      </c>
      <c r="BJ132" s="2">
        <v>2.0830000000000002</v>
      </c>
      <c r="BK132" s="2">
        <v>2.0819999999999999</v>
      </c>
      <c r="BL132" s="2">
        <v>2.077</v>
      </c>
    </row>
    <row r="133" spans="1:64" hidden="1">
      <c r="A133" s="2" t="s">
        <v>1569</v>
      </c>
      <c r="B133" s="2" t="s">
        <v>1570</v>
      </c>
      <c r="C133" s="2" t="s">
        <v>1786</v>
      </c>
      <c r="D133" s="2" t="s">
        <v>1787</v>
      </c>
      <c r="E133" s="2">
        <v>5.9786765238274562</v>
      </c>
      <c r="F133" s="2">
        <v>5.9713497763650576</v>
      </c>
      <c r="G133" s="2">
        <v>5.9516751301920241</v>
      </c>
      <c r="H133" s="2">
        <v>5.9181323065595484</v>
      </c>
      <c r="I133" s="2">
        <v>5.8700559913274875</v>
      </c>
      <c r="J133" s="2">
        <v>5.8063830977850186</v>
      </c>
      <c r="K133" s="2">
        <v>5.7284269882835019</v>
      </c>
      <c r="L133" s="2">
        <v>5.6384446986947268</v>
      </c>
      <c r="M133" s="2">
        <v>5.5403918722874375</v>
      </c>
      <c r="N133" s="2">
        <v>5.4364067309343032</v>
      </c>
      <c r="O133" s="2">
        <v>5.328783725486927</v>
      </c>
      <c r="P133" s="2">
        <v>5.2196844995389302</v>
      </c>
      <c r="Q133" s="2">
        <v>5.1109894974671564</v>
      </c>
      <c r="R133" s="2">
        <v>5.0035810009532291</v>
      </c>
      <c r="S133" s="2">
        <v>4.8987079806486236</v>
      </c>
      <c r="T133" s="2">
        <v>4.7956293157192293</v>
      </c>
      <c r="U133" s="2">
        <v>4.694388724147152</v>
      </c>
      <c r="V133" s="2">
        <v>4.5928871674187688</v>
      </c>
      <c r="W133" s="2">
        <v>4.4906172479659103</v>
      </c>
      <c r="X133" s="2">
        <v>4.387572663677096</v>
      </c>
      <c r="Y133" s="2">
        <v>4.2830557237725042</v>
      </c>
      <c r="Z133" s="2">
        <v>4.1771103900452839</v>
      </c>
      <c r="AA133" s="2">
        <v>4.0703162218496054</v>
      </c>
      <c r="AB133" s="2">
        <v>3.9632305741054812</v>
      </c>
      <c r="AC133" s="2">
        <v>3.8565985711568409</v>
      </c>
      <c r="AD133" s="2">
        <v>3.7514608900756086</v>
      </c>
      <c r="AE133" s="2">
        <v>3.6494792309089439</v>
      </c>
      <c r="AF133" s="2">
        <v>3.5518831079140707</v>
      </c>
      <c r="AG133" s="2">
        <v>3.4594844253327075</v>
      </c>
      <c r="AH133" s="2">
        <v>3.3723898325342461</v>
      </c>
      <c r="AI133" s="2">
        <v>3.2910837051803825</v>
      </c>
      <c r="AJ133" s="2">
        <v>3.2150663278972242</v>
      </c>
      <c r="AK133" s="2">
        <v>3.1440982208017756</v>
      </c>
      <c r="AL133" s="2">
        <v>3.0763799574961026</v>
      </c>
      <c r="AM133" s="2">
        <v>3.0117826796510205</v>
      </c>
      <c r="AN133" s="2">
        <v>2.9490895565504496</v>
      </c>
      <c r="AO133" s="2">
        <v>2.8870570202692059</v>
      </c>
      <c r="AP133" s="2">
        <v>2.8263686469375666</v>
      </c>
      <c r="AQ133" s="2">
        <v>2.7660342366555253</v>
      </c>
      <c r="AR133" s="2">
        <v>2.7060403128198049</v>
      </c>
      <c r="AS133" s="2">
        <v>2.6464400719605172</v>
      </c>
      <c r="AT133" s="2">
        <v>2.5873642662272651</v>
      </c>
      <c r="AU133" s="2">
        <v>2.5289712965744777</v>
      </c>
      <c r="AV133" s="2">
        <v>2.4727980838375325</v>
      </c>
      <c r="AW133" s="2">
        <v>2.4186459370866973</v>
      </c>
      <c r="AX133" s="2">
        <v>2.368640807683541</v>
      </c>
      <c r="AY133" s="2">
        <v>2.3225885786740488</v>
      </c>
      <c r="AZ133" s="2">
        <v>2.2815175191518047</v>
      </c>
      <c r="BA133" s="2">
        <v>2.2456479772000577</v>
      </c>
      <c r="BB133" s="2">
        <v>2.2139098958093006</v>
      </c>
      <c r="BC133" s="2">
        <v>2.1864071383494017</v>
      </c>
      <c r="BD133" s="2">
        <v>2.1628828224342938</v>
      </c>
      <c r="BE133" s="2">
        <v>2.1422946885255159</v>
      </c>
      <c r="BF133" s="2">
        <v>2.1233581311302974</v>
      </c>
      <c r="BG133" s="2">
        <v>2.1049115512911802</v>
      </c>
      <c r="BH133" s="2">
        <v>2.0871786182496965</v>
      </c>
      <c r="BI133" s="2">
        <v>2.0693387705978972</v>
      </c>
      <c r="BJ133" s="2">
        <v>2.0512883861676388</v>
      </c>
      <c r="BK133" s="2">
        <v>2.0332799778289412</v>
      </c>
      <c r="BL133" s="2">
        <v>2.0152097429080635</v>
      </c>
    </row>
    <row r="134" spans="1:64" hidden="1">
      <c r="A134" s="2" t="s">
        <v>1571</v>
      </c>
      <c r="B134" s="2" t="s">
        <v>1572</v>
      </c>
      <c r="C134" s="2" t="s">
        <v>1786</v>
      </c>
      <c r="D134" s="2" t="s">
        <v>1787</v>
      </c>
      <c r="E134" s="2">
        <v>5.9610000000000003</v>
      </c>
      <c r="F134" s="2">
        <v>5.9640000000000004</v>
      </c>
      <c r="G134" s="2">
        <v>5.9660000000000002</v>
      </c>
      <c r="H134" s="2">
        <v>5.9690000000000003</v>
      </c>
      <c r="I134" s="2">
        <v>5.9710000000000001</v>
      </c>
      <c r="J134" s="2">
        <v>5.9729999999999999</v>
      </c>
      <c r="K134" s="2">
        <v>5.9740000000000002</v>
      </c>
      <c r="L134" s="2">
        <v>5.9729999999999999</v>
      </c>
      <c r="M134" s="2">
        <v>5.9729999999999999</v>
      </c>
      <c r="N134" s="2">
        <v>5.9720000000000004</v>
      </c>
      <c r="O134" s="2">
        <v>5.9740000000000002</v>
      </c>
      <c r="P134" s="2">
        <v>5.9790000000000001</v>
      </c>
      <c r="Q134" s="2">
        <v>5.99</v>
      </c>
      <c r="R134" s="2">
        <v>6.0060000000000002</v>
      </c>
      <c r="S134" s="2">
        <v>6.0289999999999999</v>
      </c>
      <c r="T134" s="2">
        <v>6.0590000000000002</v>
      </c>
      <c r="U134" s="2">
        <v>6.0960000000000001</v>
      </c>
      <c r="V134" s="2">
        <v>6.1390000000000002</v>
      </c>
      <c r="W134" s="2">
        <v>6.1859999999999999</v>
      </c>
      <c r="X134" s="2">
        <v>6.2329999999999997</v>
      </c>
      <c r="Y134" s="2">
        <v>6.2770000000000001</v>
      </c>
      <c r="Z134" s="2">
        <v>6.3150000000000004</v>
      </c>
      <c r="AA134" s="2">
        <v>6.3449999999999998</v>
      </c>
      <c r="AB134" s="2">
        <v>6.3630000000000004</v>
      </c>
      <c r="AC134" s="2">
        <v>6.3689999999999998</v>
      </c>
      <c r="AD134" s="2">
        <v>6.3609999999999998</v>
      </c>
      <c r="AE134" s="2">
        <v>6.3419999999999996</v>
      </c>
      <c r="AF134" s="2">
        <v>6.3129999999999997</v>
      </c>
      <c r="AG134" s="2">
        <v>6.274</v>
      </c>
      <c r="AH134" s="2">
        <v>6.2220000000000004</v>
      </c>
      <c r="AI134" s="2">
        <v>6.1509999999999998</v>
      </c>
      <c r="AJ134" s="2">
        <v>6.0540000000000003</v>
      </c>
      <c r="AK134" s="2">
        <v>5.9279999999999999</v>
      </c>
      <c r="AL134" s="2">
        <v>5.7720000000000002</v>
      </c>
      <c r="AM134" s="2">
        <v>5.5890000000000004</v>
      </c>
      <c r="AN134" s="2">
        <v>5.3849999999999998</v>
      </c>
      <c r="AO134" s="2">
        <v>5.165</v>
      </c>
      <c r="AP134" s="2">
        <v>4.9390000000000001</v>
      </c>
      <c r="AQ134" s="2">
        <v>4.7169999999999996</v>
      </c>
      <c r="AR134" s="2">
        <v>4.5060000000000002</v>
      </c>
      <c r="AS134" s="2">
        <v>4.3109999999999999</v>
      </c>
      <c r="AT134" s="2">
        <v>4.1369999999999996</v>
      </c>
      <c r="AU134" s="2">
        <v>3.9830000000000001</v>
      </c>
      <c r="AV134" s="2">
        <v>3.8450000000000002</v>
      </c>
      <c r="AW134" s="2">
        <v>3.7240000000000002</v>
      </c>
      <c r="AX134" s="2">
        <v>3.6150000000000002</v>
      </c>
      <c r="AY134" s="2">
        <v>3.516</v>
      </c>
      <c r="AZ134" s="2">
        <v>3.4209999999999998</v>
      </c>
      <c r="BA134" s="2">
        <v>3.327</v>
      </c>
      <c r="BB134" s="2">
        <v>3.234</v>
      </c>
      <c r="BC134" s="2">
        <v>3.1429999999999998</v>
      </c>
      <c r="BD134" s="2">
        <v>3.056</v>
      </c>
      <c r="BE134" s="2">
        <v>2.9769999999999999</v>
      </c>
      <c r="BF134" s="2">
        <v>2.907</v>
      </c>
      <c r="BG134" s="2">
        <v>2.847</v>
      </c>
      <c r="BH134" s="2">
        <v>2.7959999999999998</v>
      </c>
      <c r="BI134" s="2">
        <v>2.7509999999999999</v>
      </c>
      <c r="BJ134" s="2">
        <v>2.7090000000000001</v>
      </c>
      <c r="BK134" s="2">
        <v>2.6669999999999998</v>
      </c>
      <c r="BL134" s="2">
        <v>2.6259999999999999</v>
      </c>
    </row>
    <row r="135" spans="1:64" hidden="1">
      <c r="A135" s="2" t="s">
        <v>1166</v>
      </c>
      <c r="B135" s="2" t="s">
        <v>1573</v>
      </c>
      <c r="C135" s="2" t="s">
        <v>1786</v>
      </c>
      <c r="D135" s="2" t="s">
        <v>1787</v>
      </c>
      <c r="E135" s="2">
        <v>5.7389999999999999</v>
      </c>
      <c r="F135" s="2">
        <v>5.7240000000000002</v>
      </c>
      <c r="G135" s="2">
        <v>5.694</v>
      </c>
      <c r="H135" s="2">
        <v>5.6470000000000002</v>
      </c>
      <c r="I135" s="2">
        <v>5.5830000000000002</v>
      </c>
      <c r="J135" s="2">
        <v>5.5010000000000003</v>
      </c>
      <c r="K135" s="2">
        <v>5.4029999999999996</v>
      </c>
      <c r="L135" s="2">
        <v>5.2949999999999999</v>
      </c>
      <c r="M135" s="2">
        <v>5.181</v>
      </c>
      <c r="N135" s="2">
        <v>5.0640000000000001</v>
      </c>
      <c r="O135" s="2">
        <v>4.9480000000000004</v>
      </c>
      <c r="P135" s="2">
        <v>4.8360000000000003</v>
      </c>
      <c r="Q135" s="2">
        <v>4.7300000000000004</v>
      </c>
      <c r="R135" s="2">
        <v>4.6289999999999996</v>
      </c>
      <c r="S135" s="2">
        <v>4.5339999999999998</v>
      </c>
      <c r="T135" s="2">
        <v>4.4429999999999996</v>
      </c>
      <c r="U135" s="2">
        <v>4.3529999999999998</v>
      </c>
      <c r="V135" s="2">
        <v>4.2619999999999996</v>
      </c>
      <c r="W135" s="2">
        <v>4.1680000000000001</v>
      </c>
      <c r="X135" s="2">
        <v>4.0720000000000001</v>
      </c>
      <c r="Y135" s="2">
        <v>3.976</v>
      </c>
      <c r="Z135" s="2">
        <v>3.8849999999999998</v>
      </c>
      <c r="AA135" s="2">
        <v>3.802</v>
      </c>
      <c r="AB135" s="2">
        <v>3.7290000000000001</v>
      </c>
      <c r="AC135" s="2">
        <v>3.665</v>
      </c>
      <c r="AD135" s="2">
        <v>3.6110000000000002</v>
      </c>
      <c r="AE135" s="2">
        <v>3.5630000000000002</v>
      </c>
      <c r="AF135" s="2">
        <v>3.52</v>
      </c>
      <c r="AG135" s="2">
        <v>3.4750000000000001</v>
      </c>
      <c r="AH135" s="2">
        <v>3.4279999999999999</v>
      </c>
      <c r="AI135" s="2">
        <v>3.3719999999999999</v>
      </c>
      <c r="AJ135" s="2">
        <v>3.306</v>
      </c>
      <c r="AK135" s="2">
        <v>3.2280000000000002</v>
      </c>
      <c r="AL135" s="2">
        <v>3.14</v>
      </c>
      <c r="AM135" s="2">
        <v>3.0419999999999998</v>
      </c>
      <c r="AN135" s="2">
        <v>2.9359999999999999</v>
      </c>
      <c r="AO135" s="2">
        <v>2.8260000000000001</v>
      </c>
      <c r="AP135" s="2">
        <v>2.714</v>
      </c>
      <c r="AQ135" s="2">
        <v>2.6059999999999999</v>
      </c>
      <c r="AR135" s="2">
        <v>2.5019999999999998</v>
      </c>
      <c r="AS135" s="2">
        <v>2.4049999999999998</v>
      </c>
      <c r="AT135" s="2">
        <v>2.3130000000000002</v>
      </c>
      <c r="AU135" s="2">
        <v>2.2250000000000001</v>
      </c>
      <c r="AV135" s="2">
        <v>2.1419999999999999</v>
      </c>
      <c r="AW135" s="2">
        <v>2.0659999999999998</v>
      </c>
      <c r="AX135" s="2">
        <v>2.0019999999999998</v>
      </c>
      <c r="AY135" s="2">
        <v>1.956</v>
      </c>
      <c r="AZ135" s="2">
        <v>1.93</v>
      </c>
      <c r="BA135" s="2">
        <v>1.925</v>
      </c>
      <c r="BB135" s="2">
        <v>1.9379999999999999</v>
      </c>
      <c r="BC135" s="2">
        <v>1.966</v>
      </c>
      <c r="BD135" s="2">
        <v>2.0019999999999998</v>
      </c>
      <c r="BE135" s="2">
        <v>2.0379999999999998</v>
      </c>
      <c r="BF135" s="2">
        <v>2.069</v>
      </c>
      <c r="BG135" s="2">
        <v>2.0910000000000002</v>
      </c>
      <c r="BH135" s="2">
        <v>2.1030000000000002</v>
      </c>
      <c r="BI135" s="2">
        <v>2.1040000000000001</v>
      </c>
      <c r="BJ135" s="2">
        <v>2.097</v>
      </c>
      <c r="BK135" s="2">
        <v>2.0870000000000002</v>
      </c>
      <c r="BL135" s="2">
        <v>2.0750000000000002</v>
      </c>
    </row>
    <row r="136" spans="1:64" hidden="1">
      <c r="A136" s="2" t="s">
        <v>1139</v>
      </c>
      <c r="B136" s="2" t="s">
        <v>1574</v>
      </c>
      <c r="C136" s="2" t="s">
        <v>1786</v>
      </c>
      <c r="D136" s="2" t="s">
        <v>1787</v>
      </c>
      <c r="E136" s="2">
        <v>6.4059999999999997</v>
      </c>
      <c r="F136" s="2">
        <v>6.4290000000000003</v>
      </c>
      <c r="G136" s="2">
        <v>6.4530000000000003</v>
      </c>
      <c r="H136" s="2">
        <v>6.476</v>
      </c>
      <c r="I136" s="2">
        <v>6.5</v>
      </c>
      <c r="J136" s="2">
        <v>6.524</v>
      </c>
      <c r="K136" s="2">
        <v>6.5519999999999996</v>
      </c>
      <c r="L136" s="2">
        <v>6.5830000000000002</v>
      </c>
      <c r="M136" s="2">
        <v>6.617</v>
      </c>
      <c r="N136" s="2">
        <v>6.6550000000000002</v>
      </c>
      <c r="O136" s="2">
        <v>6.6950000000000003</v>
      </c>
      <c r="P136" s="2">
        <v>6.7359999999999998</v>
      </c>
      <c r="Q136" s="2">
        <v>6.7770000000000001</v>
      </c>
      <c r="R136" s="2">
        <v>6.8150000000000004</v>
      </c>
      <c r="S136" s="2">
        <v>6.8490000000000002</v>
      </c>
      <c r="T136" s="2">
        <v>6.88</v>
      </c>
      <c r="U136" s="2">
        <v>6.907</v>
      </c>
      <c r="V136" s="2">
        <v>6.93</v>
      </c>
      <c r="W136" s="2">
        <v>6.95</v>
      </c>
      <c r="X136" s="2">
        <v>6.9640000000000004</v>
      </c>
      <c r="Y136" s="2">
        <v>6.9729999999999999</v>
      </c>
      <c r="Z136" s="2">
        <v>6.9729999999999999</v>
      </c>
      <c r="AA136" s="2">
        <v>6.9640000000000004</v>
      </c>
      <c r="AB136" s="2">
        <v>6.9459999999999997</v>
      </c>
      <c r="AC136" s="2">
        <v>6.9169999999999998</v>
      </c>
      <c r="AD136" s="2">
        <v>6.875</v>
      </c>
      <c r="AE136" s="2">
        <v>6.82</v>
      </c>
      <c r="AF136" s="2">
        <v>6.7519999999999998</v>
      </c>
      <c r="AG136" s="2">
        <v>6.673</v>
      </c>
      <c r="AH136" s="2">
        <v>6.5869999999999997</v>
      </c>
      <c r="AI136" s="2">
        <v>6.4989999999999997</v>
      </c>
      <c r="AJ136" s="2">
        <v>6.415</v>
      </c>
      <c r="AK136" s="2">
        <v>6.3369999999999997</v>
      </c>
      <c r="AL136" s="2">
        <v>6.2690000000000001</v>
      </c>
      <c r="AM136" s="2">
        <v>6.21</v>
      </c>
      <c r="AN136" s="2">
        <v>6.1580000000000004</v>
      </c>
      <c r="AO136" s="2">
        <v>6.11</v>
      </c>
      <c r="AP136" s="2">
        <v>6.0590000000000002</v>
      </c>
      <c r="AQ136" s="2">
        <v>6.0030000000000001</v>
      </c>
      <c r="AR136" s="2">
        <v>5.9390000000000001</v>
      </c>
      <c r="AS136" s="2">
        <v>5.8659999999999997</v>
      </c>
      <c r="AT136" s="2">
        <v>5.7850000000000001</v>
      </c>
      <c r="AU136" s="2">
        <v>5.6989999999999998</v>
      </c>
      <c r="AV136" s="2">
        <v>5.61</v>
      </c>
      <c r="AW136" s="2">
        <v>5.52</v>
      </c>
      <c r="AX136" s="2">
        <v>5.4290000000000003</v>
      </c>
      <c r="AY136" s="2">
        <v>5.3380000000000001</v>
      </c>
      <c r="AZ136" s="2">
        <v>5.2460000000000004</v>
      </c>
      <c r="BA136" s="2">
        <v>5.1539999999999999</v>
      </c>
      <c r="BB136" s="2">
        <v>5.0620000000000003</v>
      </c>
      <c r="BC136" s="2">
        <v>4.9710000000000001</v>
      </c>
      <c r="BD136" s="2">
        <v>4.8810000000000002</v>
      </c>
      <c r="BE136" s="2">
        <v>4.7930000000000001</v>
      </c>
      <c r="BF136" s="2">
        <v>4.7060000000000004</v>
      </c>
      <c r="BG136" s="2">
        <v>4.6210000000000004</v>
      </c>
      <c r="BH136" s="2">
        <v>4.54</v>
      </c>
      <c r="BI136" s="2">
        <v>4.4610000000000003</v>
      </c>
      <c r="BJ136" s="2">
        <v>4.3869999999999996</v>
      </c>
      <c r="BK136" s="2">
        <v>4.3150000000000004</v>
      </c>
      <c r="BL136" s="2">
        <v>4.2469999999999999</v>
      </c>
    </row>
    <row r="137" spans="1:64" hidden="1">
      <c r="A137" s="2" t="s">
        <v>1151</v>
      </c>
      <c r="B137" s="2" t="s">
        <v>1575</v>
      </c>
      <c r="C137" s="2" t="s">
        <v>1786</v>
      </c>
      <c r="D137" s="2" t="s">
        <v>1787</v>
      </c>
      <c r="E137" s="2">
        <v>7.202</v>
      </c>
      <c r="F137" s="2">
        <v>7.2430000000000003</v>
      </c>
      <c r="G137" s="2">
        <v>7.31</v>
      </c>
      <c r="H137" s="2">
        <v>7.4020000000000001</v>
      </c>
      <c r="I137" s="2">
        <v>7.5170000000000003</v>
      </c>
      <c r="J137" s="2">
        <v>7.6470000000000002</v>
      </c>
      <c r="K137" s="2">
        <v>7.7809999999999997</v>
      </c>
      <c r="L137" s="2">
        <v>7.9050000000000002</v>
      </c>
      <c r="M137" s="2">
        <v>8.01</v>
      </c>
      <c r="N137" s="2">
        <v>8.0869999999999997</v>
      </c>
      <c r="O137" s="2">
        <v>8.1319999999999997</v>
      </c>
      <c r="P137" s="2">
        <v>8.1470000000000002</v>
      </c>
      <c r="Q137" s="2">
        <v>8.1349999999999998</v>
      </c>
      <c r="R137" s="2">
        <v>8.1020000000000003</v>
      </c>
      <c r="S137" s="2">
        <v>8.048</v>
      </c>
      <c r="T137" s="2">
        <v>7.97</v>
      </c>
      <c r="U137" s="2">
        <v>7.8659999999999997</v>
      </c>
      <c r="V137" s="2">
        <v>7.7359999999999998</v>
      </c>
      <c r="W137" s="2">
        <v>7.5819999999999999</v>
      </c>
      <c r="X137" s="2">
        <v>7.4080000000000004</v>
      </c>
      <c r="Y137" s="2">
        <v>7.2190000000000003</v>
      </c>
      <c r="Z137" s="2">
        <v>7.0229999999999997</v>
      </c>
      <c r="AA137" s="2">
        <v>6.8259999999999996</v>
      </c>
      <c r="AB137" s="2">
        <v>6.63</v>
      </c>
      <c r="AC137" s="2">
        <v>6.4349999999999996</v>
      </c>
      <c r="AD137" s="2">
        <v>6.2359999999999998</v>
      </c>
      <c r="AE137" s="2">
        <v>6.0229999999999997</v>
      </c>
      <c r="AF137" s="2">
        <v>5.79</v>
      </c>
      <c r="AG137" s="2">
        <v>5.5330000000000004</v>
      </c>
      <c r="AH137" s="2">
        <v>5.2560000000000002</v>
      </c>
      <c r="AI137" s="2">
        <v>4.9660000000000002</v>
      </c>
      <c r="AJ137" s="2">
        <v>4.67</v>
      </c>
      <c r="AK137" s="2">
        <v>4.3810000000000002</v>
      </c>
      <c r="AL137" s="2">
        <v>4.109</v>
      </c>
      <c r="AM137" s="2">
        <v>3.859</v>
      </c>
      <c r="AN137" s="2">
        <v>3.6360000000000001</v>
      </c>
      <c r="AO137" s="2">
        <v>3.4390000000000001</v>
      </c>
      <c r="AP137" s="2">
        <v>3.2650000000000001</v>
      </c>
      <c r="AQ137" s="2">
        <v>3.109</v>
      </c>
      <c r="AR137" s="2">
        <v>2.97</v>
      </c>
      <c r="AS137" s="2">
        <v>2.851</v>
      </c>
      <c r="AT137" s="2">
        <v>2.7509999999999999</v>
      </c>
      <c r="AU137" s="2">
        <v>2.6709999999999998</v>
      </c>
      <c r="AV137" s="2">
        <v>2.609</v>
      </c>
      <c r="AW137" s="2">
        <v>2.5630000000000002</v>
      </c>
      <c r="AX137" s="2">
        <v>2.5299999999999998</v>
      </c>
      <c r="AY137" s="2">
        <v>2.5089999999999999</v>
      </c>
      <c r="AZ137" s="2">
        <v>2.4969999999999999</v>
      </c>
      <c r="BA137" s="2">
        <v>2.4900000000000002</v>
      </c>
      <c r="BB137" s="2">
        <v>2.4849999999999999</v>
      </c>
      <c r="BC137" s="2">
        <v>2.4780000000000002</v>
      </c>
      <c r="BD137" s="2">
        <v>2.4660000000000002</v>
      </c>
      <c r="BE137" s="2">
        <v>2.4470000000000001</v>
      </c>
      <c r="BF137" s="2">
        <v>2.423</v>
      </c>
      <c r="BG137" s="2">
        <v>2.3919999999999999</v>
      </c>
      <c r="BH137" s="2">
        <v>2.3559999999999999</v>
      </c>
      <c r="BI137" s="2">
        <v>2.3170000000000002</v>
      </c>
      <c r="BJ137" s="2">
        <v>2.2770000000000001</v>
      </c>
      <c r="BK137" s="2">
        <v>2.2400000000000002</v>
      </c>
      <c r="BL137" s="2">
        <v>2.206</v>
      </c>
    </row>
    <row r="138" spans="1:64" hidden="1">
      <c r="A138" s="2" t="s">
        <v>1576</v>
      </c>
      <c r="B138" s="2" t="s">
        <v>1577</v>
      </c>
      <c r="C138" s="2" t="s">
        <v>1786</v>
      </c>
      <c r="D138" s="2" t="s">
        <v>1787</v>
      </c>
      <c r="E138" s="2">
        <v>6.9669999999999996</v>
      </c>
      <c r="F138" s="2">
        <v>6.931</v>
      </c>
      <c r="G138" s="2">
        <v>6.88</v>
      </c>
      <c r="H138" s="2">
        <v>6.8209999999999997</v>
      </c>
      <c r="I138" s="2">
        <v>6.758</v>
      </c>
      <c r="J138" s="2">
        <v>6.6879999999999997</v>
      </c>
      <c r="K138" s="2">
        <v>6.6070000000000002</v>
      </c>
      <c r="L138" s="2">
        <v>6.508</v>
      </c>
      <c r="M138" s="2">
        <v>6.3869999999999996</v>
      </c>
      <c r="N138" s="2">
        <v>6.2489999999999997</v>
      </c>
      <c r="O138" s="2">
        <v>6.101</v>
      </c>
      <c r="P138" s="2">
        <v>5.9530000000000003</v>
      </c>
      <c r="Q138" s="2">
        <v>5.8129999999999997</v>
      </c>
      <c r="R138" s="2">
        <v>5.6859999999999999</v>
      </c>
      <c r="S138" s="2">
        <v>5.5709999999999997</v>
      </c>
      <c r="T138" s="2">
        <v>5.4619999999999997</v>
      </c>
      <c r="U138" s="2">
        <v>5.3470000000000004</v>
      </c>
      <c r="V138" s="2">
        <v>5.2160000000000002</v>
      </c>
      <c r="W138" s="2">
        <v>5.0640000000000001</v>
      </c>
      <c r="X138" s="2">
        <v>4.891</v>
      </c>
      <c r="Y138" s="2">
        <v>4.7030000000000003</v>
      </c>
      <c r="Z138" s="2">
        <v>4.5119999999999996</v>
      </c>
      <c r="AA138" s="2">
        <v>4.3280000000000003</v>
      </c>
      <c r="AB138" s="2">
        <v>4.1609999999999996</v>
      </c>
      <c r="AC138" s="2">
        <v>4.0140000000000002</v>
      </c>
      <c r="AD138" s="2">
        <v>3.8879999999999999</v>
      </c>
      <c r="AE138" s="2">
        <v>3.7810000000000001</v>
      </c>
      <c r="AF138" s="2">
        <v>3.6829999999999998</v>
      </c>
      <c r="AG138" s="2">
        <v>3.589</v>
      </c>
      <c r="AH138" s="2">
        <v>3.4950000000000001</v>
      </c>
      <c r="AI138" s="2">
        <v>3.399</v>
      </c>
      <c r="AJ138" s="2">
        <v>3.302</v>
      </c>
      <c r="AK138" s="2">
        <v>3.2029999999999998</v>
      </c>
      <c r="AL138" s="2">
        <v>3.1040000000000001</v>
      </c>
      <c r="AM138" s="2">
        <v>3.0009999999999999</v>
      </c>
      <c r="AN138" s="2">
        <v>2.8919999999999999</v>
      </c>
      <c r="AO138" s="2">
        <v>2.7719999999999998</v>
      </c>
      <c r="AP138" s="2">
        <v>2.641</v>
      </c>
      <c r="AQ138" s="2">
        <v>2.4990000000000001</v>
      </c>
      <c r="AR138" s="2">
        <v>2.35</v>
      </c>
      <c r="AS138" s="2">
        <v>2.202</v>
      </c>
      <c r="AT138" s="2">
        <v>2.06</v>
      </c>
      <c r="AU138" s="2">
        <v>1.9330000000000001</v>
      </c>
      <c r="AV138" s="2">
        <v>1.8260000000000001</v>
      </c>
      <c r="AW138" s="2">
        <v>1.74</v>
      </c>
      <c r="AX138" s="2">
        <v>1.675</v>
      </c>
      <c r="AY138" s="2">
        <v>1.63</v>
      </c>
      <c r="AZ138" s="2">
        <v>1.5980000000000001</v>
      </c>
      <c r="BA138" s="2">
        <v>1.5740000000000001</v>
      </c>
      <c r="BB138" s="2">
        <v>1.5549999999999999</v>
      </c>
      <c r="BC138" s="2">
        <v>1.538</v>
      </c>
      <c r="BD138" s="2">
        <v>1.522</v>
      </c>
      <c r="BE138" s="2">
        <v>1.508</v>
      </c>
      <c r="BF138" s="2">
        <v>1.496</v>
      </c>
      <c r="BG138" s="2">
        <v>1.4850000000000001</v>
      </c>
      <c r="BH138" s="2">
        <v>1.4730000000000001</v>
      </c>
      <c r="BI138" s="2">
        <v>1.4610000000000001</v>
      </c>
      <c r="BJ138" s="2">
        <v>1.448</v>
      </c>
      <c r="BK138" s="2">
        <v>1.4359999999999999</v>
      </c>
      <c r="BL138" s="2">
        <v>1.4239999999999999</v>
      </c>
    </row>
    <row r="139" spans="1:64" hidden="1">
      <c r="A139" s="2" t="s">
        <v>1578</v>
      </c>
      <c r="B139" s="2" t="s">
        <v>1579</v>
      </c>
      <c r="C139" s="2" t="s">
        <v>1786</v>
      </c>
      <c r="D139" s="2" t="s">
        <v>1787</v>
      </c>
      <c r="E139" s="2">
        <v>5.8824743044208656</v>
      </c>
      <c r="F139" s="2">
        <v>5.8713209427015087</v>
      </c>
      <c r="G139" s="2">
        <v>5.8478554830371339</v>
      </c>
      <c r="H139" s="2">
        <v>5.8106339110797149</v>
      </c>
      <c r="I139" s="2">
        <v>5.7592880593925839</v>
      </c>
      <c r="J139" s="2">
        <v>5.6929912286033053</v>
      </c>
      <c r="K139" s="2">
        <v>5.6133265346002794</v>
      </c>
      <c r="L139" s="2">
        <v>5.5223586274321619</v>
      </c>
      <c r="M139" s="2">
        <v>5.4240481394053557</v>
      </c>
      <c r="N139" s="2">
        <v>5.3203153456717462</v>
      </c>
      <c r="O139" s="2">
        <v>5.2135395725255185</v>
      </c>
      <c r="P139" s="2">
        <v>5.1053151882429209</v>
      </c>
      <c r="Q139" s="2">
        <v>4.9978568293800487</v>
      </c>
      <c r="R139" s="2">
        <v>4.8920049466802666</v>
      </c>
      <c r="S139" s="2">
        <v>4.7890340447240849</v>
      </c>
      <c r="T139" s="2">
        <v>4.6881210661476711</v>
      </c>
      <c r="U139" s="2">
        <v>4.5894308682421761</v>
      </c>
      <c r="V139" s="2">
        <v>4.4906914433883118</v>
      </c>
      <c r="W139" s="2">
        <v>4.3913931884311106</v>
      </c>
      <c r="X139" s="2">
        <v>4.2916111020267556</v>
      </c>
      <c r="Y139" s="2">
        <v>4.1909630368920592</v>
      </c>
      <c r="Z139" s="2">
        <v>4.0895165494822132</v>
      </c>
      <c r="AA139" s="2">
        <v>3.9880572566433568</v>
      </c>
      <c r="AB139" s="2">
        <v>3.8870783646762113</v>
      </c>
      <c r="AC139" s="2">
        <v>3.7871857665349604</v>
      </c>
      <c r="AD139" s="2">
        <v>3.6890623444876365</v>
      </c>
      <c r="AE139" s="2">
        <v>3.5939758576124308</v>
      </c>
      <c r="AF139" s="2">
        <v>3.5029261876858353</v>
      </c>
      <c r="AG139" s="2">
        <v>3.4164026866182868</v>
      </c>
      <c r="AH139" s="2">
        <v>3.3343106746468831</v>
      </c>
      <c r="AI139" s="2">
        <v>3.2570181261943496</v>
      </c>
      <c r="AJ139" s="2">
        <v>3.1840022142234519</v>
      </c>
      <c r="AK139" s="2">
        <v>3.1150955892127352</v>
      </c>
      <c r="AL139" s="2">
        <v>3.0488822114245635</v>
      </c>
      <c r="AM139" s="2">
        <v>2.985228793027269</v>
      </c>
      <c r="AN139" s="2">
        <v>2.9232494601175811</v>
      </c>
      <c r="AO139" s="2">
        <v>2.8610661637756256</v>
      </c>
      <c r="AP139" s="2">
        <v>2.801106075038319</v>
      </c>
      <c r="AQ139" s="2">
        <v>2.7420091111029485</v>
      </c>
      <c r="AR139" s="2">
        <v>2.6842802725516801</v>
      </c>
      <c r="AS139" s="2">
        <v>2.6268899357954343</v>
      </c>
      <c r="AT139" s="2">
        <v>2.5691505264173644</v>
      </c>
      <c r="AU139" s="2">
        <v>2.5126471065028704</v>
      </c>
      <c r="AV139" s="2">
        <v>2.4586479872691083</v>
      </c>
      <c r="AW139" s="2">
        <v>2.4074167963608004</v>
      </c>
      <c r="AX139" s="2">
        <v>2.3599826012311986</v>
      </c>
      <c r="AY139" s="2">
        <v>2.3159368952824488</v>
      </c>
      <c r="AZ139" s="2">
        <v>2.2767360149705729</v>
      </c>
      <c r="BA139" s="2">
        <v>2.2426646416147333</v>
      </c>
      <c r="BB139" s="2">
        <v>2.2123702112824244</v>
      </c>
      <c r="BC139" s="2">
        <v>2.1857016733314656</v>
      </c>
      <c r="BD139" s="2">
        <v>2.1626088885118433</v>
      </c>
      <c r="BE139" s="2">
        <v>2.1418930587968341</v>
      </c>
      <c r="BF139" s="2">
        <v>2.1223304055171379</v>
      </c>
      <c r="BG139" s="2">
        <v>2.1032938516780244</v>
      </c>
      <c r="BH139" s="2">
        <v>2.0844498686600916</v>
      </c>
      <c r="BI139" s="2">
        <v>2.0654153957693602</v>
      </c>
      <c r="BJ139" s="2">
        <v>2.0460145619522057</v>
      </c>
      <c r="BK139" s="2">
        <v>2.0273930628408823</v>
      </c>
      <c r="BL139" s="2">
        <v>2.0090434045445185</v>
      </c>
    </row>
    <row r="140" spans="1:64" hidden="1">
      <c r="A140" s="2" t="s">
        <v>1580</v>
      </c>
      <c r="B140" s="2" t="s">
        <v>1581</v>
      </c>
      <c r="C140" s="2" t="s">
        <v>1786</v>
      </c>
      <c r="D140" s="2" t="s">
        <v>1787</v>
      </c>
      <c r="E140" s="2">
        <v>6.654543824808508</v>
      </c>
      <c r="F140" s="2">
        <v>6.6749952816074316</v>
      </c>
      <c r="G140" s="2">
        <v>6.6953810420286493</v>
      </c>
      <c r="H140" s="2">
        <v>6.7150508884617608</v>
      </c>
      <c r="I140" s="2">
        <v>6.7325336340013084</v>
      </c>
      <c r="J140" s="2">
        <v>6.7476891792296376</v>
      </c>
      <c r="K140" s="2">
        <v>6.7604157888839751</v>
      </c>
      <c r="L140" s="2">
        <v>6.7706577879889513</v>
      </c>
      <c r="M140" s="2">
        <v>6.7780254246952882</v>
      </c>
      <c r="N140" s="2">
        <v>6.7826199183905009</v>
      </c>
      <c r="O140" s="2">
        <v>6.7837627828388518</v>
      </c>
      <c r="P140" s="2">
        <v>6.7810109129083296</v>
      </c>
      <c r="Q140" s="2">
        <v>6.7745535827234162</v>
      </c>
      <c r="R140" s="2">
        <v>6.7645630287729741</v>
      </c>
      <c r="S140" s="2">
        <v>6.7511353231831119</v>
      </c>
      <c r="T140" s="2">
        <v>6.7350913560977412</v>
      </c>
      <c r="U140" s="2">
        <v>6.7173317913738089</v>
      </c>
      <c r="V140" s="2">
        <v>6.6981809713523655</v>
      </c>
      <c r="W140" s="2">
        <v>6.6770261095039398</v>
      </c>
      <c r="X140" s="2">
        <v>6.6523095011663731</v>
      </c>
      <c r="Y140" s="2">
        <v>6.622480823371367</v>
      </c>
      <c r="Z140" s="2">
        <v>6.5849246570707711</v>
      </c>
      <c r="AA140" s="2">
        <v>6.5394233142763669</v>
      </c>
      <c r="AB140" s="2">
        <v>6.4855144134959</v>
      </c>
      <c r="AC140" s="2">
        <v>6.4236959486578327</v>
      </c>
      <c r="AD140" s="2">
        <v>6.3537494509425709</v>
      </c>
      <c r="AE140" s="2">
        <v>6.2773052027622187</v>
      </c>
      <c r="AF140" s="2">
        <v>6.19611639947966</v>
      </c>
      <c r="AG140" s="2">
        <v>6.1122290596961202</v>
      </c>
      <c r="AH140" s="2">
        <v>6.027243443739124</v>
      </c>
      <c r="AI140" s="2">
        <v>5.9434850902400616</v>
      </c>
      <c r="AJ140" s="2">
        <v>5.86183969301283</v>
      </c>
      <c r="AK140" s="2">
        <v>5.7838506243346037</v>
      </c>
      <c r="AL140" s="2">
        <v>5.709579679171191</v>
      </c>
      <c r="AM140" s="2">
        <v>5.6377016972339691</v>
      </c>
      <c r="AN140" s="2">
        <v>5.5672763526997455</v>
      </c>
      <c r="AO140" s="2">
        <v>5.4945820257564915</v>
      </c>
      <c r="AP140" s="2">
        <v>5.4219409855248113</v>
      </c>
      <c r="AQ140" s="2">
        <v>5.3487375659724972</v>
      </c>
      <c r="AR140" s="2">
        <v>5.2758418560197713</v>
      </c>
      <c r="AS140" s="2">
        <v>5.2032470579392323</v>
      </c>
      <c r="AT140" s="2">
        <v>5.1309363860995214</v>
      </c>
      <c r="AU140" s="2">
        <v>5.0599136609799018</v>
      </c>
      <c r="AV140" s="2">
        <v>4.9893857788252758</v>
      </c>
      <c r="AW140" s="2">
        <v>4.9198201008211404</v>
      </c>
      <c r="AX140" s="2">
        <v>4.850594562273213</v>
      </c>
      <c r="AY140" s="2">
        <v>4.7797389326854081</v>
      </c>
      <c r="AZ140" s="2">
        <v>4.7095810683280499</v>
      </c>
      <c r="BA140" s="2">
        <v>4.6401682534662765</v>
      </c>
      <c r="BB140" s="2">
        <v>4.5716883439303198</v>
      </c>
      <c r="BC140" s="2">
        <v>4.5045384736808103</v>
      </c>
      <c r="BD140" s="2">
        <v>4.4365726752107184</v>
      </c>
      <c r="BE140" s="2">
        <v>4.3700318879855429</v>
      </c>
      <c r="BF140" s="2">
        <v>4.3046336598723816</v>
      </c>
      <c r="BG140" s="2">
        <v>4.2407058785229621</v>
      </c>
      <c r="BH140" s="2">
        <v>4.1784740163175691</v>
      </c>
      <c r="BI140" s="2">
        <v>4.1169361214812277</v>
      </c>
      <c r="BJ140" s="2">
        <v>4.057503927111112</v>
      </c>
      <c r="BK140" s="2">
        <v>4.000083017579569</v>
      </c>
      <c r="BL140" s="2">
        <v>3.944640221136944</v>
      </c>
    </row>
    <row r="141" spans="1:64" hidden="1">
      <c r="A141" s="2" t="s">
        <v>1582</v>
      </c>
      <c r="B141" s="2" t="s">
        <v>1583</v>
      </c>
      <c r="C141" s="2" t="s">
        <v>1786</v>
      </c>
      <c r="D141" s="2" t="s">
        <v>1787</v>
      </c>
      <c r="E141" s="2">
        <v>6.5894809960774792</v>
      </c>
      <c r="F141" s="2">
        <v>6.5826254315498005</v>
      </c>
      <c r="G141" s="2">
        <v>6.5776838414949781</v>
      </c>
      <c r="H141" s="2">
        <v>6.5786545953479001</v>
      </c>
      <c r="I141" s="2">
        <v>6.5894338020335805</v>
      </c>
      <c r="J141" s="2">
        <v>6.6113114248917189</v>
      </c>
      <c r="K141" s="2">
        <v>6.6352166703255433</v>
      </c>
      <c r="L141" s="2">
        <v>6.6656227194899751</v>
      </c>
      <c r="M141" s="2">
        <v>6.6956750135298613</v>
      </c>
      <c r="N141" s="2">
        <v>6.720362126702927</v>
      </c>
      <c r="O141" s="2">
        <v>6.7366870172099897</v>
      </c>
      <c r="P141" s="2">
        <v>6.7461828059477904</v>
      </c>
      <c r="Q141" s="2">
        <v>6.7467640218156779</v>
      </c>
      <c r="R141" s="2">
        <v>6.7404737979124292</v>
      </c>
      <c r="S141" s="2">
        <v>6.7309129174568234</v>
      </c>
      <c r="T141" s="2">
        <v>6.7216792711591058</v>
      </c>
      <c r="U141" s="2">
        <v>6.7125862972450738</v>
      </c>
      <c r="V141" s="2">
        <v>6.7074246706640306</v>
      </c>
      <c r="W141" s="2">
        <v>6.7062812313694087</v>
      </c>
      <c r="X141" s="2">
        <v>6.7070211444934955</v>
      </c>
      <c r="Y141" s="2">
        <v>6.7079306702755979</v>
      </c>
      <c r="Z141" s="2">
        <v>6.7037077753109218</v>
      </c>
      <c r="AA141" s="2">
        <v>6.6970492688707246</v>
      </c>
      <c r="AB141" s="2">
        <v>6.6863491969871127</v>
      </c>
      <c r="AC141" s="2">
        <v>6.6702156679662687</v>
      </c>
      <c r="AD141" s="2">
        <v>6.6480607913353005</v>
      </c>
      <c r="AE141" s="2">
        <v>6.6228903024032242</v>
      </c>
      <c r="AF141" s="2">
        <v>6.5919455711356738</v>
      </c>
      <c r="AG141" s="2">
        <v>6.5574500669892144</v>
      </c>
      <c r="AH141" s="2">
        <v>6.5210074170501162</v>
      </c>
      <c r="AI141" s="2">
        <v>6.4842999250080418</v>
      </c>
      <c r="AJ141" s="2">
        <v>6.4450680675346446</v>
      </c>
      <c r="AK141" s="2">
        <v>6.4078804140281438</v>
      </c>
      <c r="AL141" s="2">
        <v>6.3718597822099872</v>
      </c>
      <c r="AM141" s="2">
        <v>6.3349577280715135</v>
      </c>
      <c r="AN141" s="2">
        <v>6.2958833663785452</v>
      </c>
      <c r="AO141" s="2">
        <v>6.2515278212115817</v>
      </c>
      <c r="AP141" s="2">
        <v>6.2033600562936062</v>
      </c>
      <c r="AQ141" s="2">
        <v>6.151063118577528</v>
      </c>
      <c r="AR141" s="2">
        <v>6.095428468605415</v>
      </c>
      <c r="AS141" s="2">
        <v>6.0372801579578335</v>
      </c>
      <c r="AT141" s="2">
        <v>5.9759914609367364</v>
      </c>
      <c r="AU141" s="2">
        <v>5.9130953516326334</v>
      </c>
      <c r="AV141" s="2">
        <v>5.8481744172389973</v>
      </c>
      <c r="AW141" s="2">
        <v>5.7812279606088586</v>
      </c>
      <c r="AX141" s="2">
        <v>5.7118642221873408</v>
      </c>
      <c r="AY141" s="2">
        <v>5.6369785894004218</v>
      </c>
      <c r="AZ141" s="2">
        <v>5.5592982059950806</v>
      </c>
      <c r="BA141" s="2">
        <v>5.4789666873857215</v>
      </c>
      <c r="BB141" s="2">
        <v>5.3971257652878313</v>
      </c>
      <c r="BC141" s="2">
        <v>5.3140059993566497</v>
      </c>
      <c r="BD141" s="2">
        <v>5.2301948657978583</v>
      </c>
      <c r="BE141" s="2">
        <v>5.1463399539653638</v>
      </c>
      <c r="BF141" s="2">
        <v>5.0628161603100184</v>
      </c>
      <c r="BG141" s="2">
        <v>4.9797119120231459</v>
      </c>
      <c r="BH141" s="2">
        <v>4.8969993989690588</v>
      </c>
      <c r="BI141" s="2">
        <v>4.8144933338645641</v>
      </c>
      <c r="BJ141" s="2">
        <v>4.7332238990797535</v>
      </c>
      <c r="BK141" s="2">
        <v>4.6526888411161282</v>
      </c>
      <c r="BL141" s="2">
        <v>4.5730922993304262</v>
      </c>
    </row>
    <row r="142" spans="1:64" hidden="1">
      <c r="A142" s="2" t="s">
        <v>1584</v>
      </c>
      <c r="B142" s="2" t="s">
        <v>1585</v>
      </c>
      <c r="C142" s="2" t="s">
        <v>1786</v>
      </c>
      <c r="D142" s="2" t="s">
        <v>1787</v>
      </c>
      <c r="AS142" s="2">
        <v>1.57</v>
      </c>
      <c r="AT142" s="2">
        <v>1.52</v>
      </c>
      <c r="AU142" s="2">
        <v>1.47</v>
      </c>
      <c r="AV142" s="2">
        <v>1.36</v>
      </c>
      <c r="AW142" s="2">
        <v>1.44</v>
      </c>
      <c r="AX142" s="2">
        <v>1.49</v>
      </c>
      <c r="AY142" s="2">
        <v>1.43</v>
      </c>
      <c r="AZ142" s="2">
        <v>1.42</v>
      </c>
      <c r="BA142" s="2">
        <v>1.43</v>
      </c>
      <c r="BB142" s="2">
        <v>1.71</v>
      </c>
      <c r="BC142" s="2">
        <v>1.4</v>
      </c>
      <c r="BD142" s="2">
        <v>1.69</v>
      </c>
      <c r="BE142" s="2">
        <v>1.51</v>
      </c>
      <c r="BF142" s="2">
        <v>1.45</v>
      </c>
      <c r="BG142" s="2">
        <v>1.59</v>
      </c>
      <c r="BH142" s="2">
        <v>1.4</v>
      </c>
      <c r="BI142" s="2">
        <v>1.61</v>
      </c>
      <c r="BJ142" s="2">
        <v>1.44</v>
      </c>
      <c r="BK142" s="2">
        <v>1.58</v>
      </c>
      <c r="BL142" s="2">
        <v>1.47</v>
      </c>
    </row>
    <row r="143" spans="1:64" hidden="1">
      <c r="A143" s="2" t="s">
        <v>1191</v>
      </c>
      <c r="B143" s="2" t="s">
        <v>1586</v>
      </c>
      <c r="C143" s="2" t="s">
        <v>1786</v>
      </c>
      <c r="D143" s="2" t="s">
        <v>1787</v>
      </c>
      <c r="E143" s="2">
        <v>5.5410000000000004</v>
      </c>
      <c r="F143" s="2">
        <v>5.4210000000000003</v>
      </c>
      <c r="G143" s="2">
        <v>5.2990000000000004</v>
      </c>
      <c r="H143" s="2">
        <v>5.18</v>
      </c>
      <c r="I143" s="2">
        <v>5.0670000000000002</v>
      </c>
      <c r="J143" s="2">
        <v>4.9589999999999996</v>
      </c>
      <c r="K143" s="2">
        <v>4.8490000000000002</v>
      </c>
      <c r="L143" s="2">
        <v>4.734</v>
      </c>
      <c r="M143" s="2">
        <v>4.609</v>
      </c>
      <c r="N143" s="2">
        <v>4.4770000000000003</v>
      </c>
      <c r="O143" s="2">
        <v>4.3419999999999996</v>
      </c>
      <c r="P143" s="2">
        <v>4.2080000000000002</v>
      </c>
      <c r="Q143" s="2">
        <v>4.0830000000000002</v>
      </c>
      <c r="R143" s="2">
        <v>3.97</v>
      </c>
      <c r="S143" s="2">
        <v>3.87</v>
      </c>
      <c r="T143" s="2">
        <v>3.7829999999999999</v>
      </c>
      <c r="U143" s="2">
        <v>3.7050000000000001</v>
      </c>
      <c r="V143" s="2">
        <v>3.633</v>
      </c>
      <c r="W143" s="2">
        <v>3.5619999999999998</v>
      </c>
      <c r="X143" s="2">
        <v>3.488</v>
      </c>
      <c r="Y143" s="2">
        <v>3.4079999999999999</v>
      </c>
      <c r="Z143" s="2">
        <v>3.319</v>
      </c>
      <c r="AA143" s="2">
        <v>3.2229999999999999</v>
      </c>
      <c r="AB143" s="2">
        <v>3.12</v>
      </c>
      <c r="AC143" s="2">
        <v>3.012</v>
      </c>
      <c r="AD143" s="2">
        <v>2.9039999999999999</v>
      </c>
      <c r="AE143" s="2">
        <v>2.8</v>
      </c>
      <c r="AF143" s="2">
        <v>2.7029999999999998</v>
      </c>
      <c r="AG143" s="2">
        <v>2.617</v>
      </c>
      <c r="AH143" s="2">
        <v>2.544</v>
      </c>
      <c r="AI143" s="2">
        <v>2.4830000000000001</v>
      </c>
      <c r="AJ143" s="2">
        <v>2.4329999999999998</v>
      </c>
      <c r="AK143" s="2">
        <v>2.39</v>
      </c>
      <c r="AL143" s="2">
        <v>2.3530000000000002</v>
      </c>
      <c r="AM143" s="2">
        <v>2.3199999999999998</v>
      </c>
      <c r="AN143" s="2">
        <v>2.2909999999999999</v>
      </c>
      <c r="AO143" s="2">
        <v>2.2679999999999998</v>
      </c>
      <c r="AP143" s="2">
        <v>2.2519999999999998</v>
      </c>
      <c r="AQ143" s="2">
        <v>2.242</v>
      </c>
      <c r="AR143" s="2">
        <v>2.2389999999999999</v>
      </c>
      <c r="AS143" s="2">
        <v>2.2400000000000002</v>
      </c>
      <c r="AT143" s="2">
        <v>2.246</v>
      </c>
      <c r="AU143" s="2">
        <v>2.254</v>
      </c>
      <c r="AV143" s="2">
        <v>2.2629999999999999</v>
      </c>
      <c r="AW143" s="2">
        <v>2.2709999999999999</v>
      </c>
      <c r="AX143" s="2">
        <v>2.2759999999999998</v>
      </c>
      <c r="AY143" s="2">
        <v>2.278</v>
      </c>
      <c r="AZ143" s="2">
        <v>2.2749999999999999</v>
      </c>
      <c r="BA143" s="2">
        <v>2.2690000000000001</v>
      </c>
      <c r="BB143" s="2">
        <v>2.2589999999999999</v>
      </c>
      <c r="BC143" s="2">
        <v>2.2480000000000002</v>
      </c>
      <c r="BD143" s="2">
        <v>2.2370000000000001</v>
      </c>
      <c r="BE143" s="2">
        <v>2.2269999999999999</v>
      </c>
      <c r="BF143" s="2">
        <v>2.2200000000000002</v>
      </c>
      <c r="BG143" s="2">
        <v>2.2160000000000002</v>
      </c>
      <c r="BH143" s="2">
        <v>2.2130000000000001</v>
      </c>
      <c r="BI143" s="2">
        <v>2.2109999999999999</v>
      </c>
      <c r="BJ143" s="2">
        <v>2.206</v>
      </c>
      <c r="BK143" s="2">
        <v>2.1989999999999998</v>
      </c>
      <c r="BL143" s="2">
        <v>2.1880000000000002</v>
      </c>
    </row>
    <row r="144" spans="1:64" hidden="1">
      <c r="A144" s="2" t="s">
        <v>1587</v>
      </c>
      <c r="B144" s="2" t="s">
        <v>1588</v>
      </c>
      <c r="C144" s="2" t="s">
        <v>1786</v>
      </c>
      <c r="D144" s="2" t="s">
        <v>1787</v>
      </c>
      <c r="E144" s="2">
        <v>5.9766880489436618</v>
      </c>
      <c r="F144" s="2">
        <v>5.9798116954221037</v>
      </c>
      <c r="G144" s="2">
        <v>5.9818678955469204</v>
      </c>
      <c r="H144" s="2">
        <v>5.9769863261196292</v>
      </c>
      <c r="I144" s="2">
        <v>5.9655585079579856</v>
      </c>
      <c r="J144" s="2">
        <v>5.9542116691746596</v>
      </c>
      <c r="K144" s="2">
        <v>5.9363181380818553</v>
      </c>
      <c r="L144" s="2">
        <v>5.9105264248438774</v>
      </c>
      <c r="M144" s="2">
        <v>5.8790460660256656</v>
      </c>
      <c r="N144" s="2">
        <v>5.8456142307263645</v>
      </c>
      <c r="O144" s="2">
        <v>5.8071449268948427</v>
      </c>
      <c r="P144" s="2">
        <v>5.7609027891827713</v>
      </c>
      <c r="Q144" s="2">
        <v>5.7058888814679793</v>
      </c>
      <c r="R144" s="2">
        <v>5.6457819838771259</v>
      </c>
      <c r="S144" s="2">
        <v>5.582990411488673</v>
      </c>
      <c r="T144" s="2">
        <v>5.5166162897462492</v>
      </c>
      <c r="U144" s="2">
        <v>5.4489398590908449</v>
      </c>
      <c r="V144" s="2">
        <v>5.381651216188958</v>
      </c>
      <c r="W144" s="2">
        <v>5.3184402847560497</v>
      </c>
      <c r="X144" s="2">
        <v>5.2553373350446169</v>
      </c>
      <c r="Y144" s="2">
        <v>5.1918371215997725</v>
      </c>
      <c r="Z144" s="2">
        <v>5.1247636226516429</v>
      </c>
      <c r="AA144" s="2">
        <v>5.0558626911918125</v>
      </c>
      <c r="AB144" s="2">
        <v>4.9828627105633121</v>
      </c>
      <c r="AC144" s="2">
        <v>4.9010888674561244</v>
      </c>
      <c r="AD144" s="2">
        <v>4.8121236717966465</v>
      </c>
      <c r="AE144" s="2">
        <v>4.7185040203488491</v>
      </c>
      <c r="AF144" s="2">
        <v>4.6204310767600161</v>
      </c>
      <c r="AG144" s="2">
        <v>4.5182450955082345</v>
      </c>
      <c r="AH144" s="2">
        <v>4.4135732259661795</v>
      </c>
      <c r="AI144" s="2">
        <v>4.3127787161739821</v>
      </c>
      <c r="AJ144" s="2">
        <v>4.212187017870769</v>
      </c>
      <c r="AK144" s="2">
        <v>4.1100573099968329</v>
      </c>
      <c r="AL144" s="2">
        <v>4.0105238720100003</v>
      </c>
      <c r="AM144" s="2">
        <v>3.9144921655482601</v>
      </c>
      <c r="AN144" s="2">
        <v>3.8285580333795677</v>
      </c>
      <c r="AO144" s="2">
        <v>3.7434959108731953</v>
      </c>
      <c r="AP144" s="2">
        <v>3.6637784560227082</v>
      </c>
      <c r="AQ144" s="2">
        <v>3.5887569608199121</v>
      </c>
      <c r="AR144" s="2">
        <v>3.5199040213359205</v>
      </c>
      <c r="AS144" s="2">
        <v>3.4561153259270641</v>
      </c>
      <c r="AT144" s="2">
        <v>3.3962357011371016</v>
      </c>
      <c r="AU144" s="2">
        <v>3.342625076060783</v>
      </c>
      <c r="AV144" s="2">
        <v>3.2910540112686966</v>
      </c>
      <c r="AW144" s="2">
        <v>3.24350203070912</v>
      </c>
      <c r="AX144" s="2">
        <v>3.194132868239727</v>
      </c>
      <c r="AY144" s="2">
        <v>3.1483380212648742</v>
      </c>
      <c r="AZ144" s="2">
        <v>3.1036551624666551</v>
      </c>
      <c r="BA144" s="2">
        <v>3.0601580247666447</v>
      </c>
      <c r="BB144" s="2">
        <v>3.0137256499794747</v>
      </c>
      <c r="BC144" s="2">
        <v>2.967826928812165</v>
      </c>
      <c r="BD144" s="2">
        <v>2.9251095689951132</v>
      </c>
      <c r="BE144" s="2">
        <v>2.8871794438227574</v>
      </c>
      <c r="BF144" s="2">
        <v>2.8526350876520481</v>
      </c>
      <c r="BG144" s="2">
        <v>2.8213665934006538</v>
      </c>
      <c r="BH144" s="2">
        <v>2.7925768878646671</v>
      </c>
      <c r="BI144" s="2">
        <v>2.7641901678992551</v>
      </c>
      <c r="BJ144" s="2">
        <v>2.7374165858688349</v>
      </c>
      <c r="BK144" s="2">
        <v>2.7151473455834396</v>
      </c>
      <c r="BL144" s="2">
        <v>2.6927646942250094</v>
      </c>
    </row>
    <row r="145" spans="1:64" hidden="1">
      <c r="A145" s="2" t="s">
        <v>1589</v>
      </c>
      <c r="B145" s="2" t="s">
        <v>1590</v>
      </c>
      <c r="C145" s="2" t="s">
        <v>1786</v>
      </c>
      <c r="D145" s="2" t="s">
        <v>1787</v>
      </c>
      <c r="E145" s="2">
        <v>5.6572512296442889</v>
      </c>
      <c r="F145" s="2">
        <v>5.6864657421288705</v>
      </c>
      <c r="G145" s="2">
        <v>5.7343559098822272</v>
      </c>
      <c r="H145" s="2">
        <v>5.7653439213387738</v>
      </c>
      <c r="I145" s="2">
        <v>5.7836081796366612</v>
      </c>
      <c r="J145" s="2">
        <v>5.7898851274487697</v>
      </c>
      <c r="K145" s="2">
        <v>5.774540655732685</v>
      </c>
      <c r="L145" s="2">
        <v>5.7491122606673519</v>
      </c>
      <c r="M145" s="2">
        <v>5.688551923139693</v>
      </c>
      <c r="N145" s="2">
        <v>5.6049129091616088</v>
      </c>
      <c r="O145" s="2">
        <v>5.502918194862656</v>
      </c>
      <c r="P145" s="2">
        <v>5.3702395801276879</v>
      </c>
      <c r="Q145" s="2">
        <v>5.2371550663735498</v>
      </c>
      <c r="R145" s="2">
        <v>5.0844270776141851</v>
      </c>
      <c r="S145" s="2">
        <v>4.9327354239811614</v>
      </c>
      <c r="T145" s="2">
        <v>4.7796328694533967</v>
      </c>
      <c r="U145" s="2">
        <v>4.6355580091559805</v>
      </c>
      <c r="V145" s="2">
        <v>4.5043864374735172</v>
      </c>
      <c r="W145" s="2">
        <v>4.3882694597746097</v>
      </c>
      <c r="X145" s="2">
        <v>4.2886461561600928</v>
      </c>
      <c r="Y145" s="2">
        <v>4.2076233567901928</v>
      </c>
      <c r="Z145" s="2">
        <v>4.1386156908664766</v>
      </c>
      <c r="AA145" s="2">
        <v>4.0973193229725293</v>
      </c>
      <c r="AB145" s="2">
        <v>4.0585472533134075</v>
      </c>
      <c r="AC145" s="2">
        <v>4.0199676299253273</v>
      </c>
      <c r="AD145" s="2">
        <v>3.9780826095433657</v>
      </c>
      <c r="AE145" s="2">
        <v>3.9321383615833239</v>
      </c>
      <c r="AF145" s="2">
        <v>3.8715838684227553</v>
      </c>
      <c r="AG145" s="2">
        <v>3.7901366948397204</v>
      </c>
      <c r="AH145" s="2">
        <v>3.6935743336173439</v>
      </c>
      <c r="AI145" s="2">
        <v>3.5880690935112907</v>
      </c>
      <c r="AJ145" s="2">
        <v>3.4757836013396286</v>
      </c>
      <c r="AK145" s="2">
        <v>3.3704049823424329</v>
      </c>
      <c r="AL145" s="2">
        <v>3.2706642950583276</v>
      </c>
      <c r="AM145" s="2">
        <v>3.1901264520973962</v>
      </c>
      <c r="AN145" s="2">
        <v>3.1210746567492467</v>
      </c>
      <c r="AO145" s="2">
        <v>3.0628693405642222</v>
      </c>
      <c r="AP145" s="2">
        <v>3.0123017728622217</v>
      </c>
      <c r="AQ145" s="2">
        <v>2.9741800521674784</v>
      </c>
      <c r="AR145" s="2">
        <v>2.9358408681462791</v>
      </c>
      <c r="AS145" s="2">
        <v>2.9006183910936105</v>
      </c>
      <c r="AT145" s="2">
        <v>2.8693315475075227</v>
      </c>
      <c r="AU145" s="2">
        <v>2.8420344971814888</v>
      </c>
      <c r="AV145" s="2">
        <v>2.8149586188689257</v>
      </c>
      <c r="AW145" s="2">
        <v>2.790982598207655</v>
      </c>
      <c r="AX145" s="2">
        <v>2.7645033589208023</v>
      </c>
      <c r="AY145" s="2">
        <v>2.7420343677397292</v>
      </c>
      <c r="AZ145" s="2">
        <v>2.7235509992473759</v>
      </c>
      <c r="BA145" s="2">
        <v>2.7064187420212336</v>
      </c>
      <c r="BB145" s="2">
        <v>2.685431904782535</v>
      </c>
      <c r="BC145" s="2">
        <v>2.6647184681638514</v>
      </c>
      <c r="BD145" s="2">
        <v>2.6452297718566196</v>
      </c>
      <c r="BE145" s="2">
        <v>2.63161479191707</v>
      </c>
      <c r="BF145" s="2">
        <v>2.6168132503975907</v>
      </c>
      <c r="BG145" s="2">
        <v>2.6050253080368524</v>
      </c>
      <c r="BH145" s="2">
        <v>2.5933867265891277</v>
      </c>
      <c r="BI145" s="2">
        <v>2.580655601208103</v>
      </c>
      <c r="BJ145" s="2">
        <v>2.5646317007996924</v>
      </c>
      <c r="BK145" s="2">
        <v>2.5535854032079057</v>
      </c>
      <c r="BL145" s="2">
        <v>2.541512584114288</v>
      </c>
    </row>
    <row r="146" spans="1:64" hidden="1">
      <c r="A146" s="2" t="s">
        <v>1130</v>
      </c>
      <c r="B146" s="2" t="s">
        <v>1591</v>
      </c>
      <c r="C146" s="2" t="s">
        <v>1786</v>
      </c>
      <c r="D146" s="2" t="s">
        <v>1787</v>
      </c>
      <c r="E146" s="2">
        <v>5.8390000000000004</v>
      </c>
      <c r="F146" s="2">
        <v>5.8289999999999997</v>
      </c>
      <c r="G146" s="2">
        <v>5.82</v>
      </c>
      <c r="H146" s="2">
        <v>5.8120000000000003</v>
      </c>
      <c r="I146" s="2">
        <v>5.806</v>
      </c>
      <c r="J146" s="2">
        <v>5.8019999999999996</v>
      </c>
      <c r="K146" s="2">
        <v>5.8010000000000002</v>
      </c>
      <c r="L146" s="2">
        <v>5.8029999999999999</v>
      </c>
      <c r="M146" s="2">
        <v>5.8049999999999997</v>
      </c>
      <c r="N146" s="2">
        <v>5.8070000000000004</v>
      </c>
      <c r="O146" s="2">
        <v>5.8079999999999998</v>
      </c>
      <c r="P146" s="2">
        <v>5.8079999999999998</v>
      </c>
      <c r="Q146" s="2">
        <v>5.8040000000000003</v>
      </c>
      <c r="R146" s="2">
        <v>5.7960000000000003</v>
      </c>
      <c r="S146" s="2">
        <v>5.7830000000000004</v>
      </c>
      <c r="T146" s="2">
        <v>5.7640000000000002</v>
      </c>
      <c r="U146" s="2">
        <v>5.7389999999999999</v>
      </c>
      <c r="V146" s="2">
        <v>5.7080000000000002</v>
      </c>
      <c r="W146" s="2">
        <v>5.6710000000000003</v>
      </c>
      <c r="X146" s="2">
        <v>5.6269999999999998</v>
      </c>
      <c r="Y146" s="2">
        <v>5.577</v>
      </c>
      <c r="Z146" s="2">
        <v>5.5179999999999998</v>
      </c>
      <c r="AA146" s="2">
        <v>5.4530000000000003</v>
      </c>
      <c r="AB146" s="2">
        <v>5.3810000000000002</v>
      </c>
      <c r="AC146" s="2">
        <v>5.3019999999999996</v>
      </c>
      <c r="AD146" s="2">
        <v>5.2160000000000002</v>
      </c>
      <c r="AE146" s="2">
        <v>5.125</v>
      </c>
      <c r="AF146" s="2">
        <v>5.0289999999999999</v>
      </c>
      <c r="AG146" s="2">
        <v>4.9290000000000003</v>
      </c>
      <c r="AH146" s="2">
        <v>4.8259999999999996</v>
      </c>
      <c r="AI146" s="2">
        <v>4.7210000000000001</v>
      </c>
      <c r="AJ146" s="2">
        <v>4.6139999999999999</v>
      </c>
      <c r="AK146" s="2">
        <v>4.5060000000000002</v>
      </c>
      <c r="AL146" s="2">
        <v>4.3970000000000002</v>
      </c>
      <c r="AM146" s="2">
        <v>4.2910000000000004</v>
      </c>
      <c r="AN146" s="2">
        <v>4.1890000000000001</v>
      </c>
      <c r="AO146" s="2">
        <v>4.0940000000000003</v>
      </c>
      <c r="AP146" s="2">
        <v>4.0069999999999997</v>
      </c>
      <c r="AQ146" s="2">
        <v>3.9279999999999999</v>
      </c>
      <c r="AR146" s="2">
        <v>3.8570000000000002</v>
      </c>
      <c r="AS146" s="2">
        <v>3.7919999999999998</v>
      </c>
      <c r="AT146" s="2">
        <v>3.7320000000000002</v>
      </c>
      <c r="AU146" s="2">
        <v>3.6739999999999999</v>
      </c>
      <c r="AV146" s="2">
        <v>3.6160000000000001</v>
      </c>
      <c r="AW146" s="2">
        <v>3.5579999999999998</v>
      </c>
      <c r="AX146" s="2">
        <v>3.5019999999999998</v>
      </c>
      <c r="AY146" s="2">
        <v>3.4489999999999998</v>
      </c>
      <c r="AZ146" s="2">
        <v>3.4020000000000001</v>
      </c>
      <c r="BA146" s="2">
        <v>3.3610000000000002</v>
      </c>
      <c r="BB146" s="2">
        <v>3.3279999999999998</v>
      </c>
      <c r="BC146" s="2">
        <v>3.302</v>
      </c>
      <c r="BD146" s="2">
        <v>3.282</v>
      </c>
      <c r="BE146" s="2">
        <v>3.2650000000000001</v>
      </c>
      <c r="BF146" s="2">
        <v>3.25</v>
      </c>
      <c r="BG146" s="2">
        <v>3.2349999999999999</v>
      </c>
      <c r="BH146" s="2">
        <v>3.218</v>
      </c>
      <c r="BI146" s="2">
        <v>3.1970000000000001</v>
      </c>
      <c r="BJ146" s="2">
        <v>3.1709999999999998</v>
      </c>
      <c r="BK146" s="2">
        <v>3.141</v>
      </c>
      <c r="BL146" s="2">
        <v>3.1080000000000001</v>
      </c>
    </row>
    <row r="147" spans="1:64" hidden="1">
      <c r="A147" s="2" t="s">
        <v>1592</v>
      </c>
      <c r="B147" s="2" t="s">
        <v>1593</v>
      </c>
      <c r="C147" s="2" t="s">
        <v>1786</v>
      </c>
      <c r="D147" s="2" t="s">
        <v>1787</v>
      </c>
      <c r="E147" s="2">
        <v>5.1736230757831461</v>
      </c>
      <c r="F147" s="2">
        <v>5.2209335879951517</v>
      </c>
      <c r="G147" s="2">
        <v>5.3074953082533431</v>
      </c>
      <c r="H147" s="2">
        <v>5.3745022597010461</v>
      </c>
      <c r="I147" s="2">
        <v>5.417285280964145</v>
      </c>
      <c r="J147" s="2">
        <v>5.4379917676963414</v>
      </c>
      <c r="K147" s="2">
        <v>5.4156435108946219</v>
      </c>
      <c r="L147" s="2">
        <v>5.38509874012958</v>
      </c>
      <c r="M147" s="2">
        <v>5.2834441685905178</v>
      </c>
      <c r="N147" s="2">
        <v>5.1399950513695485</v>
      </c>
      <c r="O147" s="2">
        <v>4.965136313821982</v>
      </c>
      <c r="P147" s="2">
        <v>4.7407344348035547</v>
      </c>
      <c r="Q147" s="2">
        <v>4.5134004300745536</v>
      </c>
      <c r="R147" s="2">
        <v>4.2525595289945919</v>
      </c>
      <c r="S147" s="2">
        <v>3.9954543009456485</v>
      </c>
      <c r="T147" s="2">
        <v>3.7388435148109411</v>
      </c>
      <c r="U147" s="2">
        <v>3.5056331648117238</v>
      </c>
      <c r="V147" s="2">
        <v>3.2951086506443228</v>
      </c>
      <c r="W147" s="2">
        <v>3.113999036229024</v>
      </c>
      <c r="X147" s="2">
        <v>2.969941406609018</v>
      </c>
      <c r="Y147" s="2">
        <v>2.8641633437777001</v>
      </c>
      <c r="Z147" s="2">
        <v>2.7971143932444344</v>
      </c>
      <c r="AA147" s="2">
        <v>2.7810048338820006</v>
      </c>
      <c r="AB147" s="2">
        <v>2.777844536347021</v>
      </c>
      <c r="AC147" s="2">
        <v>2.7780418945801788</v>
      </c>
      <c r="AD147" s="2">
        <v>2.7769933150525667</v>
      </c>
      <c r="AE147" s="2">
        <v>2.7701094662324852</v>
      </c>
      <c r="AF147" s="2">
        <v>2.7369959539234996</v>
      </c>
      <c r="AG147" s="2">
        <v>2.6623028219459051</v>
      </c>
      <c r="AH147" s="2">
        <v>2.5562081945714032</v>
      </c>
      <c r="AI147" s="2">
        <v>2.4270332878190808</v>
      </c>
      <c r="AJ147" s="2">
        <v>2.2856998113616664</v>
      </c>
      <c r="AK147" s="2">
        <v>2.1481314319933476</v>
      </c>
      <c r="AL147" s="2">
        <v>2.0245411299340352</v>
      </c>
      <c r="AM147" s="2">
        <v>1.9364106846734643</v>
      </c>
      <c r="AN147" s="2">
        <v>1.8638148586684373</v>
      </c>
      <c r="AO147" s="2">
        <v>1.8133604194764428</v>
      </c>
      <c r="AP147" s="2">
        <v>1.7785238367963547</v>
      </c>
      <c r="AQ147" s="2">
        <v>1.7563004771243917</v>
      </c>
      <c r="AR147" s="2">
        <v>1.7334467092681805</v>
      </c>
      <c r="AS147" s="2">
        <v>1.7213737507905871</v>
      </c>
      <c r="AT147" s="2">
        <v>1.7097638084821674</v>
      </c>
      <c r="AU147" s="2">
        <v>1.7040577678676521</v>
      </c>
      <c r="AV147" s="2">
        <v>1.6990038389778255</v>
      </c>
      <c r="AW147" s="2">
        <v>1.6968630515010548</v>
      </c>
      <c r="AX147" s="2">
        <v>1.6886650354318167</v>
      </c>
      <c r="AY147" s="2">
        <v>1.6874469777040977</v>
      </c>
      <c r="AZ147" s="2">
        <v>1.6934825023871463</v>
      </c>
      <c r="BA147" s="2">
        <v>1.7022806671126247</v>
      </c>
      <c r="BB147" s="2">
        <v>1.7041896723269181</v>
      </c>
      <c r="BC147" s="2">
        <v>1.7072540723636513</v>
      </c>
      <c r="BD147" s="2">
        <v>1.7082329256100035</v>
      </c>
      <c r="BE147" s="2">
        <v>1.7196676246728919</v>
      </c>
      <c r="BF147" s="2">
        <v>1.723706716769706</v>
      </c>
      <c r="BG147" s="2">
        <v>1.733762146001621</v>
      </c>
      <c r="BH147" s="2">
        <v>1.7406485221981618</v>
      </c>
      <c r="BI147" s="2">
        <v>1.7462813854819828</v>
      </c>
      <c r="BJ147" s="2">
        <v>1.7414611957505892</v>
      </c>
      <c r="BK147" s="2">
        <v>1.7425866652600699</v>
      </c>
      <c r="BL147" s="2">
        <v>1.7392340478780948</v>
      </c>
    </row>
    <row r="148" spans="1:64" hidden="1">
      <c r="A148" s="2" t="s">
        <v>1296</v>
      </c>
      <c r="B148" s="2" t="s">
        <v>1594</v>
      </c>
      <c r="C148" s="2" t="s">
        <v>1786</v>
      </c>
      <c r="D148" s="2" t="s">
        <v>1787</v>
      </c>
      <c r="E148" s="2">
        <v>2.56</v>
      </c>
      <c r="F148" s="2">
        <v>2.5299999999999998</v>
      </c>
      <c r="G148" s="2">
        <v>2.4500000000000002</v>
      </c>
      <c r="H148" s="2">
        <v>2.35</v>
      </c>
      <c r="I148" s="2">
        <v>2.2799999999999998</v>
      </c>
      <c r="J148" s="2">
        <v>2.23</v>
      </c>
      <c r="K148" s="2">
        <v>2.2200000000000002</v>
      </c>
      <c r="L148" s="2">
        <v>2.23</v>
      </c>
      <c r="M148" s="2">
        <v>2.2400000000000002</v>
      </c>
      <c r="N148" s="2">
        <v>2.2999999999999998</v>
      </c>
      <c r="O148" s="2">
        <v>2.4</v>
      </c>
      <c r="P148" s="2">
        <v>2.41</v>
      </c>
      <c r="Q148" s="2">
        <v>2.34</v>
      </c>
      <c r="R148" s="2">
        <v>2.2200000000000002</v>
      </c>
      <c r="S148" s="2">
        <v>2.21</v>
      </c>
      <c r="T148" s="2">
        <v>2.1800000000000002</v>
      </c>
      <c r="U148" s="2">
        <v>2.1800000000000002</v>
      </c>
      <c r="V148" s="2">
        <v>2.14</v>
      </c>
      <c r="W148" s="2">
        <v>2.08</v>
      </c>
      <c r="X148" s="2">
        <v>2.0499999999999998</v>
      </c>
      <c r="Y148" s="2">
        <v>1.99</v>
      </c>
      <c r="Z148" s="2">
        <v>1.98</v>
      </c>
      <c r="AA148" s="2">
        <v>1.97</v>
      </c>
      <c r="AB148" s="2">
        <v>2.1</v>
      </c>
      <c r="AC148" s="2">
        <v>2.0699999999999998</v>
      </c>
      <c r="AD148" s="2">
        <v>2.08</v>
      </c>
      <c r="AE148" s="2">
        <v>2.12</v>
      </c>
      <c r="AF148" s="2">
        <v>2.11</v>
      </c>
      <c r="AG148" s="2">
        <v>2.02</v>
      </c>
      <c r="AH148" s="2">
        <v>1.98</v>
      </c>
      <c r="AI148" s="2">
        <v>2.0299999999999998</v>
      </c>
      <c r="AJ148" s="2">
        <v>2.0099999999999998</v>
      </c>
      <c r="AK148" s="2">
        <v>1.97</v>
      </c>
      <c r="AL148" s="2">
        <v>1.74</v>
      </c>
      <c r="AM148" s="2">
        <v>1.57</v>
      </c>
      <c r="AN148" s="2">
        <v>1.55</v>
      </c>
      <c r="AO148" s="2">
        <v>1.49</v>
      </c>
      <c r="AP148" s="2">
        <v>1.47</v>
      </c>
      <c r="AQ148" s="2">
        <v>1.46</v>
      </c>
      <c r="AR148" s="2">
        <v>1.46</v>
      </c>
      <c r="AS148" s="2">
        <v>1.39</v>
      </c>
      <c r="AT148" s="2">
        <v>1.29</v>
      </c>
      <c r="AU148" s="2">
        <v>1.23</v>
      </c>
      <c r="AV148" s="2">
        <v>1.26</v>
      </c>
      <c r="AW148" s="2">
        <v>1.27</v>
      </c>
      <c r="AX148" s="2">
        <v>1.29</v>
      </c>
      <c r="AY148" s="2">
        <v>1.33</v>
      </c>
      <c r="AZ148" s="2">
        <v>1.36</v>
      </c>
      <c r="BA148" s="2">
        <v>1.45</v>
      </c>
      <c r="BB148" s="2">
        <v>1.5</v>
      </c>
      <c r="BC148" s="2">
        <v>1.5</v>
      </c>
      <c r="BD148" s="2">
        <v>1.55</v>
      </c>
      <c r="BE148" s="2">
        <v>1.6</v>
      </c>
      <c r="BF148" s="2">
        <v>1.59</v>
      </c>
      <c r="BG148" s="2">
        <v>1.63</v>
      </c>
      <c r="BH148" s="2">
        <v>1.7</v>
      </c>
      <c r="BI148" s="2">
        <v>1.69</v>
      </c>
      <c r="BJ148" s="2">
        <v>1.63</v>
      </c>
      <c r="BK148" s="2">
        <v>1.63</v>
      </c>
      <c r="BL148" s="2">
        <v>1.61</v>
      </c>
    </row>
    <row r="149" spans="1:64" hidden="1">
      <c r="A149" s="2" t="s">
        <v>1318</v>
      </c>
      <c r="B149" s="2" t="s">
        <v>1595</v>
      </c>
      <c r="C149" s="2" t="s">
        <v>1786</v>
      </c>
      <c r="D149" s="2" t="s">
        <v>1787</v>
      </c>
      <c r="E149" s="2">
        <v>2.29</v>
      </c>
      <c r="G149" s="2">
        <v>2.37</v>
      </c>
      <c r="I149" s="2">
        <v>2.34</v>
      </c>
      <c r="J149" s="2">
        <v>2.42</v>
      </c>
      <c r="K149" s="2">
        <v>2.34</v>
      </c>
      <c r="L149" s="2">
        <v>2.2400000000000002</v>
      </c>
      <c r="M149" s="2">
        <v>2.12</v>
      </c>
      <c r="N149" s="2">
        <v>2.02</v>
      </c>
      <c r="O149" s="2">
        <v>1.97</v>
      </c>
      <c r="P149" s="2">
        <v>1.95</v>
      </c>
      <c r="Q149" s="2">
        <v>1.75</v>
      </c>
      <c r="R149" s="2">
        <v>1.58</v>
      </c>
      <c r="S149" s="2">
        <v>1.58</v>
      </c>
      <c r="T149" s="2">
        <v>1.55</v>
      </c>
      <c r="U149" s="2">
        <v>1.48</v>
      </c>
      <c r="V149" s="2">
        <v>1.5</v>
      </c>
      <c r="W149" s="2">
        <v>1.48</v>
      </c>
      <c r="X149" s="2">
        <v>1.48</v>
      </c>
      <c r="Y149" s="2">
        <v>1.5</v>
      </c>
      <c r="Z149" s="2">
        <v>1.55</v>
      </c>
      <c r="AA149" s="2">
        <v>1.49</v>
      </c>
      <c r="AB149" s="2">
        <v>1.43</v>
      </c>
      <c r="AC149" s="2">
        <v>1.42</v>
      </c>
      <c r="AD149" s="2">
        <v>1.38</v>
      </c>
      <c r="AE149" s="2">
        <v>1.43</v>
      </c>
      <c r="AF149" s="2">
        <v>1.4</v>
      </c>
      <c r="AG149" s="2">
        <v>1.51</v>
      </c>
      <c r="AH149" s="2">
        <v>1.52</v>
      </c>
      <c r="AI149" s="2">
        <v>1.6</v>
      </c>
      <c r="AJ149" s="2">
        <v>1.6</v>
      </c>
      <c r="AK149" s="2">
        <v>1.64</v>
      </c>
      <c r="AL149" s="2">
        <v>1.7</v>
      </c>
      <c r="AM149" s="2">
        <v>1.72</v>
      </c>
      <c r="AN149" s="2">
        <v>1.7</v>
      </c>
      <c r="AO149" s="2">
        <v>1.77</v>
      </c>
      <c r="AP149" s="2">
        <v>1.71</v>
      </c>
      <c r="AQ149" s="2">
        <v>1.68</v>
      </c>
      <c r="AR149" s="2">
        <v>1.74</v>
      </c>
      <c r="AS149" s="2">
        <v>1.76</v>
      </c>
      <c r="AT149" s="2">
        <v>1.66</v>
      </c>
      <c r="AU149" s="2">
        <v>1.63</v>
      </c>
      <c r="AV149" s="2">
        <v>1.62</v>
      </c>
      <c r="AW149" s="2">
        <v>1.66</v>
      </c>
      <c r="AX149" s="2">
        <v>1.63</v>
      </c>
      <c r="AY149" s="2">
        <v>1.65</v>
      </c>
      <c r="AZ149" s="2">
        <v>1.61</v>
      </c>
      <c r="BA149" s="2">
        <v>1.61</v>
      </c>
      <c r="BB149" s="2">
        <v>1.59</v>
      </c>
      <c r="BC149" s="2">
        <v>1.63</v>
      </c>
      <c r="BD149" s="2">
        <v>1.52</v>
      </c>
      <c r="BE149" s="2">
        <v>1.57</v>
      </c>
      <c r="BF149" s="2">
        <v>1.55</v>
      </c>
      <c r="BG149" s="2">
        <v>1.5</v>
      </c>
      <c r="BH149" s="2">
        <v>1.47</v>
      </c>
      <c r="BI149" s="2">
        <v>1.41</v>
      </c>
      <c r="BJ149" s="2">
        <v>1.39</v>
      </c>
      <c r="BK149" s="2">
        <v>1.38</v>
      </c>
      <c r="BL149" s="2">
        <v>1.34</v>
      </c>
    </row>
    <row r="150" spans="1:64" hidden="1">
      <c r="A150" s="2" t="s">
        <v>1295</v>
      </c>
      <c r="B150" s="2" t="s">
        <v>1596</v>
      </c>
      <c r="C150" s="2" t="s">
        <v>1786</v>
      </c>
      <c r="D150" s="2" t="s">
        <v>1787</v>
      </c>
      <c r="E150" s="2">
        <v>1.94</v>
      </c>
      <c r="F150" s="2">
        <v>1.94</v>
      </c>
      <c r="G150" s="2">
        <v>1.91</v>
      </c>
      <c r="H150" s="2">
        <v>1.85</v>
      </c>
      <c r="I150" s="2">
        <v>1.79</v>
      </c>
      <c r="J150" s="2">
        <v>1.74</v>
      </c>
      <c r="K150" s="2">
        <v>1.76</v>
      </c>
      <c r="L150" s="2">
        <v>1.8</v>
      </c>
      <c r="M150" s="2">
        <v>1.83</v>
      </c>
      <c r="N150" s="2">
        <v>1.88</v>
      </c>
      <c r="O150" s="2">
        <v>1.96</v>
      </c>
      <c r="P150" s="2">
        <v>2</v>
      </c>
      <c r="Q150" s="2">
        <v>2</v>
      </c>
      <c r="R150" s="2">
        <v>1.98</v>
      </c>
      <c r="S150" s="2">
        <v>1.97</v>
      </c>
      <c r="T150" s="2">
        <v>1.96</v>
      </c>
      <c r="U150" s="2">
        <v>1.93</v>
      </c>
      <c r="V150" s="2">
        <v>1.89</v>
      </c>
      <c r="W150" s="2">
        <v>1.87</v>
      </c>
      <c r="X150" s="2">
        <v>1.87</v>
      </c>
      <c r="Y150" s="2">
        <v>1.86</v>
      </c>
      <c r="Z150" s="2">
        <v>1.88</v>
      </c>
      <c r="AA150" s="2">
        <v>1.97</v>
      </c>
      <c r="AB150" s="2">
        <v>2.0699999999999998</v>
      </c>
      <c r="AC150" s="2">
        <v>2.09</v>
      </c>
      <c r="AD150" s="2">
        <v>2.08</v>
      </c>
      <c r="AE150" s="2">
        <v>2.12</v>
      </c>
      <c r="AF150" s="2">
        <v>2.15</v>
      </c>
      <c r="AG150" s="2">
        <v>2.11</v>
      </c>
      <c r="AH150" s="2">
        <v>2.0499999999999998</v>
      </c>
      <c r="AI150" s="2">
        <v>2.02</v>
      </c>
      <c r="AJ150" s="2">
        <v>1.86</v>
      </c>
      <c r="AK150" s="2">
        <v>1.73</v>
      </c>
      <c r="AL150" s="2">
        <v>1.51</v>
      </c>
      <c r="AM150" s="2">
        <v>1.39</v>
      </c>
      <c r="AN150" s="2">
        <v>1.25</v>
      </c>
      <c r="AO150" s="2">
        <v>1.1599999999999999</v>
      </c>
      <c r="AP150" s="2">
        <v>1.1100000000000001</v>
      </c>
      <c r="AQ150" s="2">
        <v>1.0900000000000001</v>
      </c>
      <c r="AR150" s="2">
        <v>1.1599999999999999</v>
      </c>
      <c r="AS150" s="2">
        <v>1.25</v>
      </c>
      <c r="AT150" s="2">
        <v>1.22</v>
      </c>
      <c r="AU150" s="2">
        <v>1.26</v>
      </c>
      <c r="AV150" s="2">
        <v>1.32</v>
      </c>
      <c r="AW150" s="2">
        <v>1.29</v>
      </c>
      <c r="AX150" s="2">
        <v>1.39</v>
      </c>
      <c r="AY150" s="2">
        <v>1.46</v>
      </c>
      <c r="AZ150" s="2">
        <v>1.54</v>
      </c>
      <c r="BA150" s="2">
        <v>1.58</v>
      </c>
      <c r="BB150" s="2">
        <v>1.46</v>
      </c>
      <c r="BC150" s="2">
        <v>1.36</v>
      </c>
      <c r="BD150" s="2">
        <v>1.33</v>
      </c>
      <c r="BE150" s="2">
        <v>1.44</v>
      </c>
      <c r="BF150" s="2">
        <v>1.52</v>
      </c>
      <c r="BG150" s="2">
        <v>1.65</v>
      </c>
      <c r="BH150" s="2">
        <v>1.7</v>
      </c>
      <c r="BI150" s="2">
        <v>1.74</v>
      </c>
      <c r="BJ150" s="2">
        <v>1.69</v>
      </c>
      <c r="BK150" s="2">
        <v>1.6</v>
      </c>
      <c r="BL150" s="2">
        <v>1.61</v>
      </c>
    </row>
    <row r="151" spans="1:64" hidden="1">
      <c r="A151" s="2" t="s">
        <v>1597</v>
      </c>
      <c r="B151" s="2" t="s">
        <v>1598</v>
      </c>
      <c r="C151" s="2" t="s">
        <v>1786</v>
      </c>
      <c r="D151" s="2" t="s">
        <v>1787</v>
      </c>
      <c r="E151" s="2">
        <v>4.7720000000000002</v>
      </c>
      <c r="F151" s="2">
        <v>4.6459999999999999</v>
      </c>
      <c r="G151" s="2">
        <v>4.4619999999999997</v>
      </c>
      <c r="H151" s="2">
        <v>4.2210000000000001</v>
      </c>
      <c r="I151" s="2">
        <v>3.9340000000000002</v>
      </c>
      <c r="J151" s="2">
        <v>3.6150000000000002</v>
      </c>
      <c r="K151" s="2">
        <v>3.2829999999999999</v>
      </c>
      <c r="L151" s="2">
        <v>2.9580000000000002</v>
      </c>
      <c r="M151" s="2">
        <v>2.657</v>
      </c>
      <c r="N151" s="2">
        <v>2.3919999999999999</v>
      </c>
      <c r="O151" s="2">
        <v>2.1669999999999998</v>
      </c>
      <c r="P151" s="2">
        <v>1.9790000000000001</v>
      </c>
      <c r="Q151" s="2">
        <v>1.8180000000000001</v>
      </c>
      <c r="R151" s="2">
        <v>1.679</v>
      </c>
      <c r="S151" s="2">
        <v>1.5620000000000001</v>
      </c>
      <c r="T151" s="2">
        <v>1.478</v>
      </c>
      <c r="U151" s="2">
        <v>1.4370000000000001</v>
      </c>
      <c r="V151" s="2">
        <v>1.4450000000000001</v>
      </c>
      <c r="W151" s="2">
        <v>1.4990000000000001</v>
      </c>
      <c r="X151" s="2">
        <v>1.591</v>
      </c>
      <c r="Y151" s="2">
        <v>1.7090000000000001</v>
      </c>
      <c r="Z151" s="2">
        <v>1.835</v>
      </c>
      <c r="AA151" s="2">
        <v>1.9530000000000001</v>
      </c>
      <c r="AB151" s="2">
        <v>2.0459999999999998</v>
      </c>
      <c r="AC151" s="2">
        <v>2.1040000000000001</v>
      </c>
      <c r="AD151" s="2">
        <v>2.121</v>
      </c>
      <c r="AE151" s="2">
        <v>2.0939999999999999</v>
      </c>
      <c r="AF151" s="2">
        <v>2.0310000000000001</v>
      </c>
      <c r="AG151" s="2">
        <v>1.944</v>
      </c>
      <c r="AH151" s="2">
        <v>1.8380000000000001</v>
      </c>
      <c r="AI151" s="2">
        <v>1.722</v>
      </c>
      <c r="AJ151" s="2">
        <v>1.605</v>
      </c>
      <c r="AK151" s="2">
        <v>1.494</v>
      </c>
      <c r="AL151" s="2">
        <v>1.3939999999999999</v>
      </c>
      <c r="AM151" s="2">
        <v>1.3080000000000001</v>
      </c>
      <c r="AN151" s="2">
        <v>1.236</v>
      </c>
      <c r="AO151" s="2">
        <v>1.1739999999999999</v>
      </c>
      <c r="AP151" s="2">
        <v>1.1160000000000001</v>
      </c>
      <c r="AQ151" s="2">
        <v>1.0589999999999999</v>
      </c>
      <c r="AR151" s="2">
        <v>1.002</v>
      </c>
      <c r="AS151" s="2">
        <v>0.95</v>
      </c>
      <c r="AT151" s="2">
        <v>0.90600000000000003</v>
      </c>
      <c r="AU151" s="2">
        <v>0.875</v>
      </c>
      <c r="AV151" s="2">
        <v>0.86</v>
      </c>
      <c r="AW151" s="2">
        <v>0.86199999999999999</v>
      </c>
      <c r="AX151" s="2">
        <v>0.879</v>
      </c>
      <c r="AY151" s="2">
        <v>0.91100000000000003</v>
      </c>
      <c r="AZ151" s="2">
        <v>0.95299999999999996</v>
      </c>
      <c r="BA151" s="2">
        <v>0.999</v>
      </c>
      <c r="BB151" s="2">
        <v>1.048</v>
      </c>
      <c r="BC151" s="2">
        <v>1.093</v>
      </c>
      <c r="BD151" s="2">
        <v>1.131</v>
      </c>
      <c r="BE151" s="2">
        <v>1.161</v>
      </c>
      <c r="BF151" s="2">
        <v>1.1830000000000001</v>
      </c>
      <c r="BG151" s="2">
        <v>1.196</v>
      </c>
      <c r="BH151" s="2">
        <v>1.2030000000000001</v>
      </c>
      <c r="BI151" s="2">
        <v>1.2070000000000001</v>
      </c>
      <c r="BJ151" s="2">
        <v>1.2110000000000001</v>
      </c>
      <c r="BK151" s="2">
        <v>1.2170000000000001</v>
      </c>
      <c r="BL151" s="2">
        <v>1.228</v>
      </c>
    </row>
    <row r="152" spans="1:64" hidden="1">
      <c r="A152" s="2" t="s">
        <v>1599</v>
      </c>
      <c r="B152" s="2" t="s">
        <v>1600</v>
      </c>
      <c r="C152" s="2" t="s">
        <v>1786</v>
      </c>
      <c r="D152" s="2" t="s">
        <v>1787</v>
      </c>
      <c r="AA152" s="2">
        <v>2.44</v>
      </c>
      <c r="AB152" s="2">
        <v>2.4</v>
      </c>
      <c r="AC152" s="2">
        <v>2.29</v>
      </c>
      <c r="AD152" s="2">
        <v>2.2400000000000002</v>
      </c>
      <c r="AE152" s="2">
        <v>2.06</v>
      </c>
      <c r="AF152" s="2">
        <v>2.13</v>
      </c>
      <c r="AG152" s="2">
        <v>2.13</v>
      </c>
      <c r="AH152" s="2">
        <v>2.2000000000000002</v>
      </c>
      <c r="AI152" s="2">
        <v>2.12</v>
      </c>
      <c r="AJ152" s="2">
        <v>2.0499999999999998</v>
      </c>
      <c r="AK152" s="2">
        <v>1.94</v>
      </c>
      <c r="AL152" s="2">
        <v>1.84</v>
      </c>
      <c r="AM152" s="2">
        <v>1.84</v>
      </c>
      <c r="AN152" s="2">
        <v>1.84</v>
      </c>
      <c r="AO152" s="2">
        <v>1.84</v>
      </c>
      <c r="AP152" s="2">
        <v>1.84</v>
      </c>
      <c r="AQ152" s="2">
        <v>1.83</v>
      </c>
      <c r="AR152" s="2">
        <v>1.83</v>
      </c>
      <c r="AS152" s="2">
        <v>1.83</v>
      </c>
      <c r="AT152" s="2">
        <v>1.83</v>
      </c>
      <c r="AU152" s="2">
        <v>1.83</v>
      </c>
      <c r="AV152" s="2">
        <v>1.83</v>
      </c>
      <c r="AW152" s="2">
        <v>1.83</v>
      </c>
      <c r="AX152" s="2">
        <v>1.83</v>
      </c>
      <c r="AY152" s="2">
        <v>1.82</v>
      </c>
      <c r="AZ152" s="2">
        <v>1.82</v>
      </c>
      <c r="BA152" s="2">
        <v>1.82</v>
      </c>
      <c r="BB152" s="2">
        <v>1.82</v>
      </c>
      <c r="BC152" s="2">
        <v>1.82</v>
      </c>
      <c r="BD152" s="2">
        <v>1.82</v>
      </c>
      <c r="BE152" s="2">
        <v>1.82</v>
      </c>
      <c r="BF152" s="2">
        <v>1.81</v>
      </c>
      <c r="BG152" s="2">
        <v>1.81</v>
      </c>
      <c r="BH152" s="2">
        <v>1.81</v>
      </c>
      <c r="BI152" s="2">
        <v>1.81</v>
      </c>
      <c r="BJ152" s="2">
        <v>1.81</v>
      </c>
      <c r="BK152" s="2">
        <v>1.81</v>
      </c>
      <c r="BL152" s="2">
        <v>1.81</v>
      </c>
    </row>
    <row r="153" spans="1:64" hidden="1">
      <c r="A153" s="2" t="s">
        <v>1152</v>
      </c>
      <c r="B153" s="2" t="s">
        <v>1601</v>
      </c>
      <c r="C153" s="2" t="s">
        <v>1786</v>
      </c>
      <c r="D153" s="2" t="s">
        <v>1787</v>
      </c>
      <c r="E153" s="2">
        <v>7.04</v>
      </c>
      <c r="F153" s="2">
        <v>7.0720000000000001</v>
      </c>
      <c r="G153" s="2">
        <v>7.0880000000000001</v>
      </c>
      <c r="H153" s="2">
        <v>7.0860000000000003</v>
      </c>
      <c r="I153" s="2">
        <v>7.0650000000000004</v>
      </c>
      <c r="J153" s="2">
        <v>7.0259999999999998</v>
      </c>
      <c r="K153" s="2">
        <v>6.9690000000000003</v>
      </c>
      <c r="L153" s="2">
        <v>6.9</v>
      </c>
      <c r="M153" s="2">
        <v>6.8209999999999997</v>
      </c>
      <c r="N153" s="2">
        <v>6.7359999999999998</v>
      </c>
      <c r="O153" s="2">
        <v>6.6459999999999999</v>
      </c>
      <c r="P153" s="2">
        <v>6.5519999999999996</v>
      </c>
      <c r="Q153" s="2">
        <v>6.4550000000000001</v>
      </c>
      <c r="R153" s="2">
        <v>6.3559999999999999</v>
      </c>
      <c r="S153" s="2">
        <v>6.2549999999999999</v>
      </c>
      <c r="T153" s="2">
        <v>6.1559999999999997</v>
      </c>
      <c r="U153" s="2">
        <v>6.06</v>
      </c>
      <c r="V153" s="2">
        <v>5.968</v>
      </c>
      <c r="W153" s="2">
        <v>5.8769999999999998</v>
      </c>
      <c r="X153" s="2">
        <v>5.7850000000000001</v>
      </c>
      <c r="Y153" s="2">
        <v>5.6849999999999996</v>
      </c>
      <c r="Z153" s="2">
        <v>5.5720000000000001</v>
      </c>
      <c r="AA153" s="2">
        <v>5.44</v>
      </c>
      <c r="AB153" s="2">
        <v>5.2880000000000003</v>
      </c>
      <c r="AC153" s="2">
        <v>5.117</v>
      </c>
      <c r="AD153" s="2">
        <v>4.9329999999999998</v>
      </c>
      <c r="AE153" s="2">
        <v>4.742</v>
      </c>
      <c r="AF153" s="2">
        <v>4.5540000000000003</v>
      </c>
      <c r="AG153" s="2">
        <v>4.3739999999999997</v>
      </c>
      <c r="AH153" s="2">
        <v>4.2050000000000001</v>
      </c>
      <c r="AI153" s="2">
        <v>4.0469999999999997</v>
      </c>
      <c r="AJ153" s="2">
        <v>3.8959999999999999</v>
      </c>
      <c r="AK153" s="2">
        <v>3.746</v>
      </c>
      <c r="AL153" s="2">
        <v>3.5950000000000002</v>
      </c>
      <c r="AM153" s="2">
        <v>3.4449999999999998</v>
      </c>
      <c r="AN153" s="2">
        <v>3.298</v>
      </c>
      <c r="AO153" s="2">
        <v>3.16</v>
      </c>
      <c r="AP153" s="2">
        <v>3.036</v>
      </c>
      <c r="AQ153" s="2">
        <v>2.93</v>
      </c>
      <c r="AR153" s="2">
        <v>2.8420000000000001</v>
      </c>
      <c r="AS153" s="2">
        <v>2.7709999999999999</v>
      </c>
      <c r="AT153" s="2">
        <v>2.7149999999999999</v>
      </c>
      <c r="AU153" s="2">
        <v>2.67</v>
      </c>
      <c r="AV153" s="2">
        <v>2.6320000000000001</v>
      </c>
      <c r="AW153" s="2">
        <v>2.5979999999999999</v>
      </c>
      <c r="AX153" s="2">
        <v>2.5710000000000002</v>
      </c>
      <c r="AY153" s="2">
        <v>2.5529999999999999</v>
      </c>
      <c r="AZ153" s="2">
        <v>2.5449999999999999</v>
      </c>
      <c r="BA153" s="2">
        <v>2.5470000000000002</v>
      </c>
      <c r="BB153" s="2">
        <v>2.556</v>
      </c>
      <c r="BC153" s="2">
        <v>2.5670000000000002</v>
      </c>
      <c r="BD153" s="2">
        <v>2.5760000000000001</v>
      </c>
      <c r="BE153" s="2">
        <v>2.5790000000000002</v>
      </c>
      <c r="BF153" s="2">
        <v>2.5710000000000002</v>
      </c>
      <c r="BG153" s="2">
        <v>2.552</v>
      </c>
      <c r="BH153" s="2">
        <v>2.524</v>
      </c>
      <c r="BI153" s="2">
        <v>2.4889999999999999</v>
      </c>
      <c r="BJ153" s="2">
        <v>2.4510000000000001</v>
      </c>
      <c r="BK153" s="2">
        <v>2.415</v>
      </c>
      <c r="BL153" s="2">
        <v>2.3820000000000001</v>
      </c>
    </row>
    <row r="154" spans="1:64" hidden="1">
      <c r="A154" s="2" t="s">
        <v>1602</v>
      </c>
      <c r="B154" s="2" t="s">
        <v>1603</v>
      </c>
      <c r="C154" s="2" t="s">
        <v>1786</v>
      </c>
      <c r="D154" s="2" t="s">
        <v>1787</v>
      </c>
    </row>
    <row r="155" spans="1:64" hidden="1">
      <c r="A155" s="2" t="s">
        <v>1604</v>
      </c>
      <c r="B155" s="2" t="s">
        <v>1605</v>
      </c>
      <c r="C155" s="2" t="s">
        <v>1786</v>
      </c>
      <c r="D155" s="2" t="s">
        <v>1787</v>
      </c>
      <c r="E155" s="2">
        <v>3.3279999999999998</v>
      </c>
      <c r="F155" s="2">
        <v>3.2589999999999999</v>
      </c>
      <c r="G155" s="2">
        <v>3.1779999999999999</v>
      </c>
      <c r="H155" s="2">
        <v>3.0859999999999999</v>
      </c>
      <c r="I155" s="2">
        <v>2.9889999999999999</v>
      </c>
      <c r="J155" s="2">
        <v>2.891</v>
      </c>
      <c r="K155" s="2">
        <v>2.8010000000000002</v>
      </c>
      <c r="L155" s="2">
        <v>2.722</v>
      </c>
      <c r="M155" s="2">
        <v>2.66</v>
      </c>
      <c r="N155" s="2">
        <v>2.613</v>
      </c>
      <c r="O155" s="2">
        <v>2.5819999999999999</v>
      </c>
      <c r="P155" s="2">
        <v>2.56</v>
      </c>
      <c r="Q155" s="2">
        <v>2.5419999999999998</v>
      </c>
      <c r="R155" s="2">
        <v>2.5230000000000001</v>
      </c>
      <c r="S155" s="2">
        <v>2.5030000000000001</v>
      </c>
      <c r="T155" s="2">
        <v>2.4830000000000001</v>
      </c>
      <c r="U155" s="2">
        <v>2.4649999999999999</v>
      </c>
      <c r="V155" s="2">
        <v>2.4550000000000001</v>
      </c>
      <c r="W155" s="2">
        <v>2.4540000000000002</v>
      </c>
      <c r="X155" s="2">
        <v>2.4620000000000002</v>
      </c>
      <c r="Y155" s="2">
        <v>2.4809999999999999</v>
      </c>
      <c r="Z155" s="2">
        <v>2.5099999999999998</v>
      </c>
      <c r="AA155" s="2">
        <v>2.5459999999999998</v>
      </c>
      <c r="AB155" s="2">
        <v>2.585</v>
      </c>
      <c r="AC155" s="2">
        <v>2.62</v>
      </c>
      <c r="AD155" s="2">
        <v>2.6429999999999998</v>
      </c>
      <c r="AE155" s="2">
        <v>2.6459999999999999</v>
      </c>
      <c r="AF155" s="2">
        <v>2.625</v>
      </c>
      <c r="AG155" s="2">
        <v>2.5779999999999998</v>
      </c>
      <c r="AH155" s="2">
        <v>2.5059999999999998</v>
      </c>
      <c r="AI155" s="2">
        <v>2.4140000000000001</v>
      </c>
      <c r="AJ155" s="2">
        <v>2.3090000000000002</v>
      </c>
      <c r="AK155" s="2">
        <v>2.1989999999999998</v>
      </c>
      <c r="AL155" s="2">
        <v>2.093</v>
      </c>
      <c r="AM155" s="2">
        <v>1.994</v>
      </c>
      <c r="AN155" s="2">
        <v>1.901</v>
      </c>
      <c r="AO155" s="2">
        <v>1.8109999999999999</v>
      </c>
      <c r="AP155" s="2">
        <v>1.7190000000000001</v>
      </c>
      <c r="AQ155" s="2">
        <v>1.623</v>
      </c>
      <c r="AR155" s="2">
        <v>1.5269999999999999</v>
      </c>
      <c r="AS155" s="2">
        <v>1.4350000000000001</v>
      </c>
      <c r="AT155" s="2">
        <v>1.3540000000000001</v>
      </c>
      <c r="AU155" s="2">
        <v>1.29</v>
      </c>
      <c r="AV155" s="2">
        <v>1.2470000000000001</v>
      </c>
      <c r="AW155" s="2">
        <v>1.224</v>
      </c>
      <c r="AX155" s="2">
        <v>1.2190000000000001</v>
      </c>
      <c r="AY155" s="2">
        <v>1.2270000000000001</v>
      </c>
      <c r="AZ155" s="2">
        <v>1.2410000000000001</v>
      </c>
      <c r="BA155" s="2">
        <v>1.256</v>
      </c>
      <c r="BB155" s="2">
        <v>1.268</v>
      </c>
      <c r="BC155" s="2">
        <v>1.2749999999999999</v>
      </c>
      <c r="BD155" s="2">
        <v>1.276</v>
      </c>
      <c r="BE155" s="2">
        <v>1.2729999999999999</v>
      </c>
      <c r="BF155" s="2">
        <v>1.27</v>
      </c>
      <c r="BG155" s="2">
        <v>1.2649999999999999</v>
      </c>
      <c r="BH155" s="2">
        <v>1.2609999999999999</v>
      </c>
      <c r="BI155" s="2">
        <v>1.2589999999999999</v>
      </c>
      <c r="BJ155" s="2">
        <v>1.2589999999999999</v>
      </c>
      <c r="BK155" s="2">
        <v>1.262</v>
      </c>
      <c r="BL155" s="2">
        <v>1.2689999999999999</v>
      </c>
    </row>
    <row r="156" spans="1:64" hidden="1">
      <c r="A156" s="2" t="s">
        <v>1114</v>
      </c>
      <c r="B156" s="2" t="s">
        <v>1606</v>
      </c>
      <c r="C156" s="2" t="s">
        <v>1786</v>
      </c>
      <c r="D156" s="2" t="s">
        <v>1787</v>
      </c>
      <c r="E156" s="2">
        <v>7.3</v>
      </c>
      <c r="F156" s="2">
        <v>7.3010000000000002</v>
      </c>
      <c r="G156" s="2">
        <v>7.3029999999999999</v>
      </c>
      <c r="H156" s="2">
        <v>7.3049999999999997</v>
      </c>
      <c r="I156" s="2">
        <v>7.3070000000000004</v>
      </c>
      <c r="J156" s="2">
        <v>7.3079999999999998</v>
      </c>
      <c r="K156" s="2">
        <v>7.3070000000000004</v>
      </c>
      <c r="L156" s="2">
        <v>7.3040000000000003</v>
      </c>
      <c r="M156" s="2">
        <v>7.2969999999999997</v>
      </c>
      <c r="N156" s="2">
        <v>7.2859999999999996</v>
      </c>
      <c r="O156" s="2">
        <v>7.27</v>
      </c>
      <c r="P156" s="2">
        <v>7.2480000000000002</v>
      </c>
      <c r="Q156" s="2">
        <v>7.2210000000000001</v>
      </c>
      <c r="R156" s="2">
        <v>7.1879999999999997</v>
      </c>
      <c r="S156" s="2">
        <v>7.149</v>
      </c>
      <c r="T156" s="2">
        <v>7.1020000000000003</v>
      </c>
      <c r="U156" s="2">
        <v>7.0439999999999996</v>
      </c>
      <c r="V156" s="2">
        <v>6.976</v>
      </c>
      <c r="W156" s="2">
        <v>6.8979999999999997</v>
      </c>
      <c r="X156" s="2">
        <v>6.8129999999999997</v>
      </c>
      <c r="Y156" s="2">
        <v>6.7249999999999996</v>
      </c>
      <c r="Z156" s="2">
        <v>6.6369999999999996</v>
      </c>
      <c r="AA156" s="2">
        <v>6.5540000000000003</v>
      </c>
      <c r="AB156" s="2">
        <v>6.4770000000000003</v>
      </c>
      <c r="AC156" s="2">
        <v>6.41</v>
      </c>
      <c r="AD156" s="2">
        <v>6.3529999999999998</v>
      </c>
      <c r="AE156" s="2">
        <v>6.3070000000000004</v>
      </c>
      <c r="AF156" s="2">
        <v>6.27</v>
      </c>
      <c r="AG156" s="2">
        <v>6.2370000000000001</v>
      </c>
      <c r="AH156" s="2">
        <v>6.2080000000000002</v>
      </c>
      <c r="AI156" s="2">
        <v>6.1790000000000003</v>
      </c>
      <c r="AJ156" s="2">
        <v>6.149</v>
      </c>
      <c r="AK156" s="2">
        <v>6.1159999999999997</v>
      </c>
      <c r="AL156" s="2">
        <v>6.0780000000000003</v>
      </c>
      <c r="AM156" s="2">
        <v>6.0330000000000004</v>
      </c>
      <c r="AN156" s="2">
        <v>5.9790000000000001</v>
      </c>
      <c r="AO156" s="2">
        <v>5.9119999999999999</v>
      </c>
      <c r="AP156" s="2">
        <v>5.835</v>
      </c>
      <c r="AQ156" s="2">
        <v>5.7480000000000002</v>
      </c>
      <c r="AR156" s="2">
        <v>5.6529999999999996</v>
      </c>
      <c r="AS156" s="2">
        <v>5.5510000000000002</v>
      </c>
      <c r="AT156" s="2">
        <v>5.4470000000000001</v>
      </c>
      <c r="AU156" s="2">
        <v>5.3419999999999996</v>
      </c>
      <c r="AV156" s="2">
        <v>5.24</v>
      </c>
      <c r="AW156" s="2">
        <v>5.141</v>
      </c>
      <c r="AX156" s="2">
        <v>5.0469999999999997</v>
      </c>
      <c r="AY156" s="2">
        <v>4.9560000000000004</v>
      </c>
      <c r="AZ156" s="2">
        <v>4.8659999999999997</v>
      </c>
      <c r="BA156" s="2">
        <v>4.7770000000000001</v>
      </c>
      <c r="BB156" s="2">
        <v>4.6890000000000001</v>
      </c>
      <c r="BC156" s="2">
        <v>4.6029999999999998</v>
      </c>
      <c r="BD156" s="2">
        <v>4.5199999999999996</v>
      </c>
      <c r="BE156" s="2">
        <v>4.4420000000000002</v>
      </c>
      <c r="BF156" s="2">
        <v>4.3689999999999998</v>
      </c>
      <c r="BG156" s="2">
        <v>4.3019999999999996</v>
      </c>
      <c r="BH156" s="2">
        <v>4.2409999999999997</v>
      </c>
      <c r="BI156" s="2">
        <v>4.1840000000000002</v>
      </c>
      <c r="BJ156" s="2">
        <v>4.13</v>
      </c>
      <c r="BK156" s="2">
        <v>4.077</v>
      </c>
      <c r="BL156" s="2">
        <v>4.0259999999999998</v>
      </c>
    </row>
    <row r="157" spans="1:64" hidden="1">
      <c r="A157" s="2" t="s">
        <v>1188</v>
      </c>
      <c r="B157" s="2" t="s">
        <v>1607</v>
      </c>
      <c r="C157" s="2" t="s">
        <v>1786</v>
      </c>
      <c r="D157" s="2" t="s">
        <v>1787</v>
      </c>
      <c r="E157" s="2">
        <v>7.0209999999999999</v>
      </c>
      <c r="F157" s="2">
        <v>7.0750000000000002</v>
      </c>
      <c r="G157" s="2">
        <v>7.1180000000000003</v>
      </c>
      <c r="H157" s="2">
        <v>7.1520000000000001</v>
      </c>
      <c r="I157" s="2">
        <v>7.1790000000000003</v>
      </c>
      <c r="J157" s="2">
        <v>7.2009999999999996</v>
      </c>
      <c r="K157" s="2">
        <v>7.218</v>
      </c>
      <c r="L157" s="2">
        <v>7.2309999999999999</v>
      </c>
      <c r="M157" s="2">
        <v>7.2370000000000001</v>
      </c>
      <c r="N157" s="2">
        <v>7.2370000000000001</v>
      </c>
      <c r="O157" s="2">
        <v>7.2270000000000003</v>
      </c>
      <c r="P157" s="2">
        <v>7.2009999999999996</v>
      </c>
      <c r="Q157" s="2">
        <v>7.1589999999999998</v>
      </c>
      <c r="R157" s="2">
        <v>7.1029999999999998</v>
      </c>
      <c r="S157" s="2">
        <v>7.04</v>
      </c>
      <c r="T157" s="2">
        <v>6.9809999999999999</v>
      </c>
      <c r="U157" s="2">
        <v>6.944</v>
      </c>
      <c r="V157" s="2">
        <v>6.9359999999999999</v>
      </c>
      <c r="W157" s="2">
        <v>6.9610000000000003</v>
      </c>
      <c r="X157" s="2">
        <v>7.0129999999999999</v>
      </c>
      <c r="Y157" s="2">
        <v>7.0810000000000004</v>
      </c>
      <c r="Z157" s="2">
        <v>7.1509999999999998</v>
      </c>
      <c r="AA157" s="2">
        <v>7.2030000000000003</v>
      </c>
      <c r="AB157" s="2">
        <v>7.2190000000000003</v>
      </c>
      <c r="AC157" s="2">
        <v>7.1890000000000001</v>
      </c>
      <c r="AD157" s="2">
        <v>7.1059999999999999</v>
      </c>
      <c r="AE157" s="2">
        <v>6.9669999999999996</v>
      </c>
      <c r="AF157" s="2">
        <v>6.78</v>
      </c>
      <c r="AG157" s="2">
        <v>6.5549999999999997</v>
      </c>
      <c r="AH157" s="2">
        <v>6.2949999999999999</v>
      </c>
      <c r="AI157" s="2">
        <v>6.0030000000000001</v>
      </c>
      <c r="AJ157" s="2">
        <v>5.68</v>
      </c>
      <c r="AK157" s="2">
        <v>5.3319999999999999</v>
      </c>
      <c r="AL157" s="2">
        <v>4.9690000000000003</v>
      </c>
      <c r="AM157" s="2">
        <v>4.5999999999999996</v>
      </c>
      <c r="AN157" s="2">
        <v>4.2370000000000001</v>
      </c>
      <c r="AO157" s="2">
        <v>3.8879999999999999</v>
      </c>
      <c r="AP157" s="2">
        <v>3.56</v>
      </c>
      <c r="AQ157" s="2">
        <v>3.2589999999999999</v>
      </c>
      <c r="AR157" s="2">
        <v>2.9929999999999999</v>
      </c>
      <c r="AS157" s="2">
        <v>2.7709999999999999</v>
      </c>
      <c r="AT157" s="2">
        <v>2.5960000000000001</v>
      </c>
      <c r="AU157" s="2">
        <v>2.4649999999999999</v>
      </c>
      <c r="AV157" s="2">
        <v>2.3719999999999999</v>
      </c>
      <c r="AW157" s="2">
        <v>2.3130000000000002</v>
      </c>
      <c r="AX157" s="2">
        <v>2.2789999999999999</v>
      </c>
      <c r="AY157" s="2">
        <v>2.262</v>
      </c>
      <c r="AZ157" s="2">
        <v>2.254</v>
      </c>
      <c r="BA157" s="2">
        <v>2.2450000000000001</v>
      </c>
      <c r="BB157" s="2">
        <v>2.2309999999999999</v>
      </c>
      <c r="BC157" s="2">
        <v>2.206</v>
      </c>
      <c r="BD157" s="2">
        <v>2.1709999999999998</v>
      </c>
      <c r="BE157" s="2">
        <v>2.129</v>
      </c>
      <c r="BF157" s="2">
        <v>2.0840000000000001</v>
      </c>
      <c r="BG157" s="2">
        <v>2.0379999999999998</v>
      </c>
      <c r="BH157" s="2">
        <v>1.9910000000000001</v>
      </c>
      <c r="BI157" s="2">
        <v>1.9470000000000001</v>
      </c>
      <c r="BJ157" s="2">
        <v>1.9059999999999999</v>
      </c>
      <c r="BK157" s="2">
        <v>1.87</v>
      </c>
      <c r="BL157" s="2">
        <v>1.84</v>
      </c>
    </row>
    <row r="158" spans="1:64" hidden="1">
      <c r="A158" s="2" t="s">
        <v>1608</v>
      </c>
      <c r="B158" s="2" t="s">
        <v>1609</v>
      </c>
      <c r="C158" s="2" t="s">
        <v>1786</v>
      </c>
      <c r="D158" s="2" t="s">
        <v>1787</v>
      </c>
      <c r="E158" s="2">
        <v>6.906805556743433</v>
      </c>
      <c r="F158" s="2">
        <v>6.9216882233133132</v>
      </c>
      <c r="G158" s="2">
        <v>6.9338322677734414</v>
      </c>
      <c r="H158" s="2">
        <v>6.9405771050981437</v>
      </c>
      <c r="I158" s="2">
        <v>6.940658403054254</v>
      </c>
      <c r="J158" s="2">
        <v>6.9315916839357747</v>
      </c>
      <c r="K158" s="2">
        <v>6.9117190720558739</v>
      </c>
      <c r="L158" s="2">
        <v>6.87997488512275</v>
      </c>
      <c r="M158" s="2">
        <v>6.8401791866126951</v>
      </c>
      <c r="N158" s="2">
        <v>6.7907137089322731</v>
      </c>
      <c r="O158" s="2">
        <v>6.7343286372168043</v>
      </c>
      <c r="P158" s="2">
        <v>6.6731289024827323</v>
      </c>
      <c r="Q158" s="2">
        <v>6.6115422189473527</v>
      </c>
      <c r="R158" s="2">
        <v>6.5486044603125526</v>
      </c>
      <c r="S158" s="2">
        <v>6.4906417235103397</v>
      </c>
      <c r="T158" s="2">
        <v>6.4401626800316238</v>
      </c>
      <c r="U158" s="2">
        <v>6.3945919020601769</v>
      </c>
      <c r="V158" s="2">
        <v>6.353908205572619</v>
      </c>
      <c r="W158" s="2">
        <v>6.3151773747079192</v>
      </c>
      <c r="X158" s="2">
        <v>6.2740054367368057</v>
      </c>
      <c r="Y158" s="2">
        <v>6.2271255465047402</v>
      </c>
      <c r="Z158" s="2">
        <v>6.1709341649430005</v>
      </c>
      <c r="AA158" s="2">
        <v>6.1013093724612473</v>
      </c>
      <c r="AB158" s="2">
        <v>6.0161170556098131</v>
      </c>
      <c r="AC158" s="2">
        <v>5.9123951612399903</v>
      </c>
      <c r="AD158" s="2">
        <v>5.7869164539036095</v>
      </c>
      <c r="AE158" s="2">
        <v>5.6359264041998571</v>
      </c>
      <c r="AF158" s="2">
        <v>5.4645185783444106</v>
      </c>
      <c r="AG158" s="2">
        <v>5.2760689428977319</v>
      </c>
      <c r="AH158" s="2">
        <v>5.0744284739675072</v>
      </c>
      <c r="AI158" s="2">
        <v>4.8776314265245588</v>
      </c>
      <c r="AJ158" s="2">
        <v>4.6639004584142318</v>
      </c>
      <c r="AK158" s="2">
        <v>4.4660948139008276</v>
      </c>
      <c r="AL158" s="2">
        <v>4.2610097256783392</v>
      </c>
      <c r="AM158" s="2">
        <v>4.0652655807190632</v>
      </c>
      <c r="AN158" s="2">
        <v>3.8739310050144944</v>
      </c>
      <c r="AO158" s="2">
        <v>3.7067544794605634</v>
      </c>
      <c r="AP158" s="2">
        <v>3.5552732387702082</v>
      </c>
      <c r="AQ158" s="2">
        <v>3.4190293530926215</v>
      </c>
      <c r="AR158" s="2">
        <v>3.297493096702139</v>
      </c>
      <c r="AS158" s="2">
        <v>3.1935062819968296</v>
      </c>
      <c r="AT158" s="2">
        <v>3.1061221922896145</v>
      </c>
      <c r="AU158" s="2">
        <v>3.0345362597125352</v>
      </c>
      <c r="AV158" s="2">
        <v>2.9793068464713457</v>
      </c>
      <c r="AW158" s="2">
        <v>2.9340631317601011</v>
      </c>
      <c r="AX158" s="2">
        <v>2.9019366134616695</v>
      </c>
      <c r="AY158" s="2">
        <v>2.8840493514114121</v>
      </c>
      <c r="AZ158" s="2">
        <v>2.8771057174488384</v>
      </c>
      <c r="BA158" s="2">
        <v>2.8795444870666271</v>
      </c>
      <c r="BB158" s="2">
        <v>2.8860976455714002</v>
      </c>
      <c r="BC158" s="2">
        <v>2.8962032085014062</v>
      </c>
      <c r="BD158" s="2">
        <v>2.904100151218127</v>
      </c>
      <c r="BE158" s="2">
        <v>2.9106895660651579</v>
      </c>
      <c r="BF158" s="2">
        <v>2.9102717365336854</v>
      </c>
      <c r="BG158" s="2">
        <v>2.9042188153556392</v>
      </c>
      <c r="BH158" s="2">
        <v>2.8894119192953589</v>
      </c>
      <c r="BI158" s="2">
        <v>2.8669271127905271</v>
      </c>
      <c r="BJ158" s="2">
        <v>2.8392270439026221</v>
      </c>
      <c r="BK158" s="2">
        <v>2.8089260012263915</v>
      </c>
      <c r="BL158" s="2">
        <v>2.7760557606771163</v>
      </c>
    </row>
    <row r="159" spans="1:64" hidden="1">
      <c r="A159" s="2" t="s">
        <v>1239</v>
      </c>
      <c r="B159" s="2" t="s">
        <v>1610</v>
      </c>
      <c r="C159" s="2" t="s">
        <v>1786</v>
      </c>
      <c r="D159" s="2" t="s">
        <v>1787</v>
      </c>
      <c r="E159" s="2">
        <v>6.7690000000000001</v>
      </c>
      <c r="F159" s="2">
        <v>6.7679999999999998</v>
      </c>
      <c r="G159" s="2">
        <v>6.77</v>
      </c>
      <c r="H159" s="2">
        <v>6.7750000000000004</v>
      </c>
      <c r="I159" s="2">
        <v>6.78</v>
      </c>
      <c r="J159" s="2">
        <v>6.7830000000000004</v>
      </c>
      <c r="K159" s="2">
        <v>6.7789999999999999</v>
      </c>
      <c r="L159" s="2">
        <v>6.7640000000000002</v>
      </c>
      <c r="M159" s="2">
        <v>6.734</v>
      </c>
      <c r="N159" s="2">
        <v>6.6840000000000002</v>
      </c>
      <c r="O159" s="2">
        <v>6.6109999999999998</v>
      </c>
      <c r="P159" s="2">
        <v>6.51</v>
      </c>
      <c r="Q159" s="2">
        <v>6.3819999999999997</v>
      </c>
      <c r="R159" s="2">
        <v>6.23</v>
      </c>
      <c r="S159" s="2">
        <v>6.0570000000000004</v>
      </c>
      <c r="T159" s="2">
        <v>5.8659999999999997</v>
      </c>
      <c r="U159" s="2">
        <v>5.6609999999999996</v>
      </c>
      <c r="V159" s="2">
        <v>5.4480000000000004</v>
      </c>
      <c r="W159" s="2">
        <v>5.234</v>
      </c>
      <c r="X159" s="2">
        <v>5.024</v>
      </c>
      <c r="Y159" s="2">
        <v>4.8230000000000004</v>
      </c>
      <c r="Z159" s="2">
        <v>4.6360000000000001</v>
      </c>
      <c r="AA159" s="2">
        <v>4.4630000000000001</v>
      </c>
      <c r="AB159" s="2">
        <v>4.3040000000000003</v>
      </c>
      <c r="AC159" s="2">
        <v>4.1580000000000004</v>
      </c>
      <c r="AD159" s="2">
        <v>4.0259999999999998</v>
      </c>
      <c r="AE159" s="2">
        <v>3.9039999999999999</v>
      </c>
      <c r="AF159" s="2">
        <v>3.79</v>
      </c>
      <c r="AG159" s="2">
        <v>3.68</v>
      </c>
      <c r="AH159" s="2">
        <v>3.5739999999999998</v>
      </c>
      <c r="AI159" s="2">
        <v>3.47</v>
      </c>
      <c r="AJ159" s="2">
        <v>3.3690000000000002</v>
      </c>
      <c r="AK159" s="2">
        <v>3.2730000000000001</v>
      </c>
      <c r="AL159" s="2">
        <v>3.1819999999999999</v>
      </c>
      <c r="AM159" s="2">
        <v>3.097</v>
      </c>
      <c r="AN159" s="2">
        <v>3.0179999999999998</v>
      </c>
      <c r="AO159" s="2">
        <v>2.9460000000000002</v>
      </c>
      <c r="AP159" s="2">
        <v>2.88</v>
      </c>
      <c r="AQ159" s="2">
        <v>2.8210000000000002</v>
      </c>
      <c r="AR159" s="2">
        <v>2.766</v>
      </c>
      <c r="AS159" s="2">
        <v>2.7160000000000002</v>
      </c>
      <c r="AT159" s="2">
        <v>2.669</v>
      </c>
      <c r="AU159" s="2">
        <v>2.6230000000000002</v>
      </c>
      <c r="AV159" s="2">
        <v>2.5790000000000002</v>
      </c>
      <c r="AW159" s="2">
        <v>2.536</v>
      </c>
      <c r="AX159" s="2">
        <v>2.4950000000000001</v>
      </c>
      <c r="AY159" s="2">
        <v>2.456</v>
      </c>
      <c r="AZ159" s="2">
        <v>2.4209999999999998</v>
      </c>
      <c r="BA159" s="2">
        <v>2.391</v>
      </c>
      <c r="BB159" s="2">
        <v>2.3639999999999999</v>
      </c>
      <c r="BC159" s="2">
        <v>2.34</v>
      </c>
      <c r="BD159" s="2">
        <v>2.3170000000000002</v>
      </c>
      <c r="BE159" s="2">
        <v>2.294</v>
      </c>
      <c r="BF159" s="2">
        <v>2.27</v>
      </c>
      <c r="BG159" s="2">
        <v>2.2429999999999999</v>
      </c>
      <c r="BH159" s="2">
        <v>2.2149999999999999</v>
      </c>
      <c r="BI159" s="2">
        <v>2.1859999999999999</v>
      </c>
      <c r="BJ159" s="2">
        <v>2.157</v>
      </c>
      <c r="BK159" s="2">
        <v>2.129</v>
      </c>
      <c r="BL159" s="2">
        <v>2.1030000000000002</v>
      </c>
    </row>
    <row r="160" spans="1:64" hidden="1">
      <c r="A160" s="2" t="s">
        <v>1611</v>
      </c>
      <c r="B160" s="2" t="s">
        <v>1612</v>
      </c>
      <c r="C160" s="2" t="s">
        <v>1786</v>
      </c>
      <c r="D160" s="2" t="s">
        <v>1787</v>
      </c>
      <c r="AF160" s="2">
        <v>5.9</v>
      </c>
      <c r="AR160" s="2">
        <v>5.71</v>
      </c>
      <c r="AX160" s="2">
        <v>4.5</v>
      </c>
      <c r="AY160" s="2">
        <v>4.5</v>
      </c>
      <c r="AZ160" s="2">
        <v>4.5</v>
      </c>
      <c r="BD160" s="2">
        <v>4.05</v>
      </c>
    </row>
    <row r="161" spans="1:64" hidden="1">
      <c r="A161" s="2" t="s">
        <v>1613</v>
      </c>
      <c r="B161" s="2" t="s">
        <v>1614</v>
      </c>
      <c r="C161" s="2" t="s">
        <v>1786</v>
      </c>
      <c r="D161" s="2" t="s">
        <v>1787</v>
      </c>
      <c r="E161" s="2">
        <v>5.5950714916294579</v>
      </c>
      <c r="F161" s="2">
        <v>5.6262395976976052</v>
      </c>
      <c r="G161" s="2">
        <v>5.6769446991555661</v>
      </c>
      <c r="H161" s="2">
        <v>5.7096399780894966</v>
      </c>
      <c r="I161" s="2">
        <v>5.728186299613121</v>
      </c>
      <c r="J161" s="2">
        <v>5.733370798599994</v>
      </c>
      <c r="K161" s="2">
        <v>5.7153790588315712</v>
      </c>
      <c r="L161" s="2">
        <v>5.6863788614679081</v>
      </c>
      <c r="M161" s="2">
        <v>5.6200403392108891</v>
      </c>
      <c r="N161" s="2">
        <v>5.5294331644001318</v>
      </c>
      <c r="O161" s="2">
        <v>5.419672798558957</v>
      </c>
      <c r="P161" s="2">
        <v>5.2781358369709626</v>
      </c>
      <c r="Q161" s="2">
        <v>5.1359601881531605</v>
      </c>
      <c r="R161" s="2">
        <v>4.9733936188863019</v>
      </c>
      <c r="S161" s="2">
        <v>4.8120945353359517</v>
      </c>
      <c r="T161" s="2">
        <v>4.6492704692412952</v>
      </c>
      <c r="U161" s="2">
        <v>4.4962667157818483</v>
      </c>
      <c r="V161" s="2">
        <v>4.3567542891741189</v>
      </c>
      <c r="W161" s="2">
        <v>4.2331115147595062</v>
      </c>
      <c r="X161" s="2">
        <v>4.1270086867159286</v>
      </c>
      <c r="Y161" s="2">
        <v>4.0407403837158302</v>
      </c>
      <c r="Z161" s="2">
        <v>3.9686595257701525</v>
      </c>
      <c r="AA161" s="2">
        <v>3.9254853951160458</v>
      </c>
      <c r="AB161" s="2">
        <v>3.8854701934256548</v>
      </c>
      <c r="AC161" s="2">
        <v>3.8456668309321018</v>
      </c>
      <c r="AD161" s="2">
        <v>3.802393947765073</v>
      </c>
      <c r="AE161" s="2">
        <v>3.7549977275907351</v>
      </c>
      <c r="AF161" s="2">
        <v>3.6919870131616785</v>
      </c>
      <c r="AG161" s="2">
        <v>3.6065591552044918</v>
      </c>
      <c r="AH161" s="2">
        <v>3.5048777591037172</v>
      </c>
      <c r="AI161" s="2">
        <v>3.3935841176467516</v>
      </c>
      <c r="AJ161" s="2">
        <v>3.2752310413511956</v>
      </c>
      <c r="AK161" s="2">
        <v>3.1633496691228706</v>
      </c>
      <c r="AL161" s="2">
        <v>3.0576951288387622</v>
      </c>
      <c r="AM161" s="2">
        <v>2.9723577604655955</v>
      </c>
      <c r="AN161" s="2">
        <v>2.8994895651466641</v>
      </c>
      <c r="AO161" s="2">
        <v>2.8389294345331972</v>
      </c>
      <c r="AP161" s="2">
        <v>2.7869344724578116</v>
      </c>
      <c r="AQ161" s="2">
        <v>2.7473486675187813</v>
      </c>
      <c r="AR161" s="2">
        <v>2.7079301555982211</v>
      </c>
      <c r="AS161" s="2">
        <v>2.6722581473958962</v>
      </c>
      <c r="AT161" s="2">
        <v>2.6403588856514251</v>
      </c>
      <c r="AU161" s="2">
        <v>2.6127459123976489</v>
      </c>
      <c r="AV161" s="2">
        <v>2.5853800734687016</v>
      </c>
      <c r="AW161" s="2">
        <v>2.5612172414882419</v>
      </c>
      <c r="AX161" s="2">
        <v>2.5342154922145825</v>
      </c>
      <c r="AY161" s="2">
        <v>2.5120848922813401</v>
      </c>
      <c r="AZ161" s="2">
        <v>2.4941885051645376</v>
      </c>
      <c r="BA161" s="2">
        <v>2.4778049592062583</v>
      </c>
      <c r="BB161" s="2">
        <v>2.4573276012361243</v>
      </c>
      <c r="BC161" s="2">
        <v>2.4372615047497592</v>
      </c>
      <c r="BD161" s="2">
        <v>2.4188071042774797</v>
      </c>
      <c r="BE161" s="2">
        <v>2.4067576207575438</v>
      </c>
      <c r="BF161" s="2">
        <v>2.3934025267094374</v>
      </c>
      <c r="BG161" s="2">
        <v>2.3832822512297556</v>
      </c>
      <c r="BH161" s="2">
        <v>2.3732745379618261</v>
      </c>
      <c r="BI161" s="2">
        <v>2.3622505230596906</v>
      </c>
      <c r="BJ161" s="2">
        <v>2.3475126744023336</v>
      </c>
      <c r="BK161" s="2">
        <v>2.3381625555392542</v>
      </c>
      <c r="BL161" s="2">
        <v>2.3276157955043941</v>
      </c>
    </row>
    <row r="162" spans="1:64" hidden="1">
      <c r="A162" s="2" t="s">
        <v>1308</v>
      </c>
      <c r="B162" s="2" t="s">
        <v>1615</v>
      </c>
      <c r="C162" s="2" t="s">
        <v>1786</v>
      </c>
      <c r="D162" s="2" t="s">
        <v>1787</v>
      </c>
      <c r="E162" s="2">
        <v>3.8420000000000001</v>
      </c>
      <c r="F162" s="2">
        <v>3.758</v>
      </c>
      <c r="G162" s="2">
        <v>3.6909999999999998</v>
      </c>
      <c r="H162" s="2">
        <v>3.6379999999999999</v>
      </c>
      <c r="I162" s="2">
        <v>3.5950000000000002</v>
      </c>
      <c r="J162" s="2">
        <v>3.552</v>
      </c>
      <c r="K162" s="2">
        <v>3.5019999999999998</v>
      </c>
      <c r="L162" s="2">
        <v>3.4390000000000001</v>
      </c>
      <c r="M162" s="2">
        <v>3.36</v>
      </c>
      <c r="N162" s="2">
        <v>3.2650000000000001</v>
      </c>
      <c r="O162" s="2">
        <v>3.1579999999999999</v>
      </c>
      <c r="P162" s="2">
        <v>3.044</v>
      </c>
      <c r="Q162" s="2">
        <v>2.9319999999999999</v>
      </c>
      <c r="R162" s="2">
        <v>2.8279999999999998</v>
      </c>
      <c r="S162" s="2">
        <v>2.738</v>
      </c>
      <c r="T162" s="2">
        <v>2.6629999999999998</v>
      </c>
      <c r="U162" s="2">
        <v>2.6059999999999999</v>
      </c>
      <c r="V162" s="2">
        <v>2.5619999999999998</v>
      </c>
      <c r="W162" s="2">
        <v>2.5289999999999999</v>
      </c>
      <c r="X162" s="2">
        <v>2.5049999999999999</v>
      </c>
      <c r="Y162" s="2">
        <v>2.4860000000000002</v>
      </c>
      <c r="Z162" s="2">
        <v>2.468</v>
      </c>
      <c r="AA162" s="2">
        <v>2.4489999999999998</v>
      </c>
      <c r="AB162" s="2">
        <v>2.4260000000000002</v>
      </c>
      <c r="AC162" s="2">
        <v>2.399</v>
      </c>
      <c r="AD162" s="2">
        <v>2.3679999999999999</v>
      </c>
      <c r="AE162" s="2">
        <v>2.335</v>
      </c>
      <c r="AF162" s="2">
        <v>2.3010000000000002</v>
      </c>
      <c r="AG162" s="2">
        <v>2.2690000000000001</v>
      </c>
      <c r="AH162" s="2">
        <v>2.238</v>
      </c>
      <c r="AI162" s="2">
        <v>2.206</v>
      </c>
      <c r="AJ162" s="2">
        <v>2.1709999999999998</v>
      </c>
      <c r="AK162" s="2">
        <v>2.1309999999999998</v>
      </c>
      <c r="AL162" s="2">
        <v>2.085</v>
      </c>
      <c r="AM162" s="2">
        <v>2.0329999999999999</v>
      </c>
      <c r="AN162" s="2">
        <v>1.9770000000000001</v>
      </c>
      <c r="AO162" s="2">
        <v>1.919</v>
      </c>
      <c r="AP162" s="2">
        <v>1.8640000000000001</v>
      </c>
      <c r="AQ162" s="2">
        <v>1.8120000000000001</v>
      </c>
      <c r="AR162" s="2">
        <v>1.7649999999999999</v>
      </c>
      <c r="AS162" s="2">
        <v>1.7230000000000001</v>
      </c>
      <c r="AT162" s="2">
        <v>1.6830000000000001</v>
      </c>
      <c r="AU162" s="2">
        <v>1.6439999999999999</v>
      </c>
      <c r="AV162" s="2">
        <v>1.605</v>
      </c>
      <c r="AW162" s="2">
        <v>1.5660000000000001</v>
      </c>
      <c r="AX162" s="2">
        <v>1.5309999999999999</v>
      </c>
      <c r="AY162" s="2">
        <v>1.5009999999999999</v>
      </c>
      <c r="AZ162" s="2">
        <v>1.48</v>
      </c>
      <c r="BA162" s="2">
        <v>1.468</v>
      </c>
      <c r="BB162" s="2">
        <v>1.464</v>
      </c>
      <c r="BC162" s="2">
        <v>1.468</v>
      </c>
      <c r="BD162" s="2">
        <v>1.4770000000000001</v>
      </c>
      <c r="BE162" s="2">
        <v>1.488</v>
      </c>
      <c r="BF162" s="2">
        <v>1.4970000000000001</v>
      </c>
      <c r="BG162" s="2">
        <v>1.504</v>
      </c>
      <c r="BH162" s="2">
        <v>1.5069999999999999</v>
      </c>
      <c r="BI162" s="2">
        <v>1.506</v>
      </c>
      <c r="BJ162" s="2">
        <v>1.5009999999999999</v>
      </c>
      <c r="BK162" s="2">
        <v>1.496</v>
      </c>
      <c r="BL162" s="2">
        <v>1.4890000000000001</v>
      </c>
    </row>
    <row r="163" spans="1:64" hidden="1">
      <c r="A163" s="2" t="s">
        <v>1140</v>
      </c>
      <c r="B163" s="2" t="s">
        <v>1616</v>
      </c>
      <c r="C163" s="2" t="s">
        <v>1786</v>
      </c>
      <c r="D163" s="2" t="s">
        <v>1787</v>
      </c>
      <c r="E163" s="2">
        <v>6.9669999999999996</v>
      </c>
      <c r="F163" s="2">
        <v>6.9790000000000001</v>
      </c>
      <c r="G163" s="2">
        <v>6.9939999999999998</v>
      </c>
      <c r="H163" s="2">
        <v>7.0110000000000001</v>
      </c>
      <c r="I163" s="2">
        <v>7.03</v>
      </c>
      <c r="J163" s="2">
        <v>7.05</v>
      </c>
      <c r="K163" s="2">
        <v>7.07</v>
      </c>
      <c r="L163" s="2">
        <v>7.0890000000000004</v>
      </c>
      <c r="M163" s="2">
        <v>7.1059999999999999</v>
      </c>
      <c r="N163" s="2">
        <v>7.1210000000000004</v>
      </c>
      <c r="O163" s="2">
        <v>7.133</v>
      </c>
      <c r="P163" s="2">
        <v>7.141</v>
      </c>
      <c r="Q163" s="2">
        <v>7.1470000000000002</v>
      </c>
      <c r="R163" s="2">
        <v>7.1509999999999998</v>
      </c>
      <c r="S163" s="2">
        <v>7.1529999999999996</v>
      </c>
      <c r="T163" s="2">
        <v>7.1539999999999999</v>
      </c>
      <c r="U163" s="2">
        <v>7.1539999999999999</v>
      </c>
      <c r="V163" s="2">
        <v>7.1529999999999996</v>
      </c>
      <c r="W163" s="2">
        <v>7.1520000000000001</v>
      </c>
      <c r="X163" s="2">
        <v>7.1509999999999998</v>
      </c>
      <c r="Y163" s="2">
        <v>7.15</v>
      </c>
      <c r="Z163" s="2">
        <v>7.15</v>
      </c>
      <c r="AA163" s="2">
        <v>7.15</v>
      </c>
      <c r="AB163" s="2">
        <v>7.15</v>
      </c>
      <c r="AC163" s="2">
        <v>7.15</v>
      </c>
      <c r="AD163" s="2">
        <v>7.1509999999999998</v>
      </c>
      <c r="AE163" s="2">
        <v>7.1529999999999996</v>
      </c>
      <c r="AF163" s="2">
        <v>7.1559999999999997</v>
      </c>
      <c r="AG163" s="2">
        <v>7.1609999999999996</v>
      </c>
      <c r="AH163" s="2">
        <v>7.1639999999999997</v>
      </c>
      <c r="AI163" s="2">
        <v>7.165</v>
      </c>
      <c r="AJ163" s="2">
        <v>7.1589999999999998</v>
      </c>
      <c r="AK163" s="2">
        <v>7.1459999999999999</v>
      </c>
      <c r="AL163" s="2">
        <v>7.1239999999999997</v>
      </c>
      <c r="AM163" s="2">
        <v>7.0940000000000003</v>
      </c>
      <c r="AN163" s="2">
        <v>7.0579999999999998</v>
      </c>
      <c r="AO163" s="2">
        <v>7.02</v>
      </c>
      <c r="AP163" s="2">
        <v>6.9829999999999997</v>
      </c>
      <c r="AQ163" s="2">
        <v>6.95</v>
      </c>
      <c r="AR163" s="2">
        <v>6.9210000000000003</v>
      </c>
      <c r="AS163" s="2">
        <v>6.8970000000000002</v>
      </c>
      <c r="AT163" s="2">
        <v>6.8780000000000001</v>
      </c>
      <c r="AU163" s="2">
        <v>6.8609999999999998</v>
      </c>
      <c r="AV163" s="2">
        <v>6.8419999999999996</v>
      </c>
      <c r="AW163" s="2">
        <v>6.8209999999999997</v>
      </c>
      <c r="AX163" s="2">
        <v>6.7939999999999996</v>
      </c>
      <c r="AY163" s="2">
        <v>6.76</v>
      </c>
      <c r="AZ163" s="2">
        <v>6.7190000000000003</v>
      </c>
      <c r="BA163" s="2">
        <v>6.67</v>
      </c>
      <c r="BB163" s="2">
        <v>6.6120000000000001</v>
      </c>
      <c r="BC163" s="2">
        <v>6.5469999999999997</v>
      </c>
      <c r="BD163" s="2">
        <v>6.4740000000000002</v>
      </c>
      <c r="BE163" s="2">
        <v>6.3959999999999999</v>
      </c>
      <c r="BF163" s="2">
        <v>6.3150000000000004</v>
      </c>
      <c r="BG163" s="2">
        <v>6.2309999999999999</v>
      </c>
      <c r="BH163" s="2">
        <v>6.1449999999999996</v>
      </c>
      <c r="BI163" s="2">
        <v>6.0570000000000004</v>
      </c>
      <c r="BJ163" s="2">
        <v>5.968</v>
      </c>
      <c r="BK163" s="2">
        <v>5.8769999999999998</v>
      </c>
      <c r="BL163" s="2">
        <v>5.7850000000000001</v>
      </c>
    </row>
    <row r="164" spans="1:64" hidden="1">
      <c r="A164" s="2" t="s">
        <v>1306</v>
      </c>
      <c r="B164" s="2" t="s">
        <v>1617</v>
      </c>
      <c r="C164" s="2" t="s">
        <v>1786</v>
      </c>
      <c r="D164" s="2" t="s">
        <v>1787</v>
      </c>
      <c r="E164" s="2">
        <v>3.62</v>
      </c>
      <c r="F164" s="2">
        <v>3.27</v>
      </c>
      <c r="G164" s="2">
        <v>3.24</v>
      </c>
      <c r="H164" s="2">
        <v>2.9</v>
      </c>
      <c r="I164" s="2">
        <v>2.79</v>
      </c>
      <c r="J164" s="2">
        <v>2.52</v>
      </c>
      <c r="K164" s="2">
        <v>2.33</v>
      </c>
      <c r="L164" s="2">
        <v>2.2400000000000002</v>
      </c>
      <c r="M164" s="2">
        <v>2.12</v>
      </c>
      <c r="N164" s="2">
        <v>2.02</v>
      </c>
      <c r="O164" s="2">
        <v>2.0299999999999998</v>
      </c>
      <c r="P164" s="2">
        <v>2.06</v>
      </c>
      <c r="Q164" s="2">
        <v>2.0099999999999998</v>
      </c>
      <c r="R164" s="2">
        <v>1.65</v>
      </c>
      <c r="S164" s="2">
        <v>1.64</v>
      </c>
      <c r="T164" s="2">
        <v>2.27</v>
      </c>
      <c r="U164" s="2">
        <v>2.21</v>
      </c>
      <c r="V164" s="2">
        <v>2.14</v>
      </c>
      <c r="W164" s="2">
        <v>2.0499999999999998</v>
      </c>
      <c r="X164" s="2">
        <v>2.1</v>
      </c>
      <c r="Y164" s="2">
        <v>1.99</v>
      </c>
      <c r="Z164" s="2">
        <v>1.87</v>
      </c>
      <c r="AA164" s="2">
        <v>1.9</v>
      </c>
      <c r="AB164" s="2">
        <v>1.92</v>
      </c>
      <c r="AC164" s="2">
        <v>1.95</v>
      </c>
      <c r="AD164" s="2">
        <v>1.95</v>
      </c>
      <c r="AE164" s="2">
        <v>1.93</v>
      </c>
      <c r="AF164" s="2">
        <v>1.97</v>
      </c>
      <c r="AG164" s="2">
        <v>2.06</v>
      </c>
      <c r="AH164" s="2">
        <v>2.1</v>
      </c>
      <c r="AI164" s="2">
        <v>2.02</v>
      </c>
      <c r="AJ164" s="2">
        <v>1.99</v>
      </c>
      <c r="AK164" s="2">
        <v>2.0699999999999998</v>
      </c>
      <c r="AL164" s="2">
        <v>1.96</v>
      </c>
      <c r="AM164" s="2">
        <v>1.84</v>
      </c>
      <c r="AN164" s="2">
        <v>1.77</v>
      </c>
      <c r="AO164" s="2">
        <v>1.99</v>
      </c>
      <c r="AP164" s="2">
        <v>1.93</v>
      </c>
      <c r="AQ164" s="2">
        <v>1.84</v>
      </c>
      <c r="AR164" s="2">
        <v>1.73</v>
      </c>
      <c r="AS164" s="2">
        <v>1.68</v>
      </c>
      <c r="AT164" s="2">
        <v>1.48</v>
      </c>
      <c r="AU164" s="2">
        <v>1.45</v>
      </c>
      <c r="AV164" s="2">
        <v>1.48</v>
      </c>
      <c r="AW164" s="2">
        <v>1.4</v>
      </c>
      <c r="AX164" s="2">
        <v>1.38</v>
      </c>
      <c r="AY164" s="2">
        <v>1.36</v>
      </c>
      <c r="AZ164" s="2">
        <v>1.35</v>
      </c>
      <c r="BA164" s="2">
        <v>1.43</v>
      </c>
      <c r="BB164" s="2">
        <v>1.42</v>
      </c>
      <c r="BC164" s="2">
        <v>1.36</v>
      </c>
      <c r="BD164" s="2">
        <v>1.45</v>
      </c>
      <c r="BE164" s="2">
        <v>1.42</v>
      </c>
      <c r="BF164" s="2">
        <v>1.36</v>
      </c>
      <c r="BG164" s="2">
        <v>1.38</v>
      </c>
      <c r="BH164" s="2">
        <v>1.37</v>
      </c>
      <c r="BI164" s="2">
        <v>1.37</v>
      </c>
      <c r="BJ164" s="2">
        <v>1.26</v>
      </c>
      <c r="BK164" s="2">
        <v>1.23</v>
      </c>
      <c r="BL164" s="2">
        <v>1.1000000000000001</v>
      </c>
    </row>
    <row r="165" spans="1:64" hidden="1">
      <c r="A165" s="2" t="s">
        <v>1208</v>
      </c>
      <c r="B165" s="2" t="s">
        <v>1618</v>
      </c>
      <c r="C165" s="2" t="s">
        <v>1786</v>
      </c>
      <c r="D165" s="2" t="s">
        <v>1787</v>
      </c>
      <c r="E165" s="2">
        <v>6.0510000000000002</v>
      </c>
      <c r="F165" s="2">
        <v>6.0730000000000004</v>
      </c>
      <c r="G165" s="2">
        <v>6.0960000000000001</v>
      </c>
      <c r="H165" s="2">
        <v>6.1159999999999997</v>
      </c>
      <c r="I165" s="2">
        <v>6.13</v>
      </c>
      <c r="J165" s="2">
        <v>6.1360000000000001</v>
      </c>
      <c r="K165" s="2">
        <v>6.13</v>
      </c>
      <c r="L165" s="2">
        <v>6.1109999999999998</v>
      </c>
      <c r="M165" s="2">
        <v>6.077</v>
      </c>
      <c r="N165" s="2">
        <v>6.0289999999999999</v>
      </c>
      <c r="O165" s="2">
        <v>5.9640000000000004</v>
      </c>
      <c r="P165" s="2">
        <v>5.8840000000000003</v>
      </c>
      <c r="Q165" s="2">
        <v>5.7910000000000004</v>
      </c>
      <c r="R165" s="2">
        <v>5.6879999999999997</v>
      </c>
      <c r="S165" s="2">
        <v>5.5759999999999996</v>
      </c>
      <c r="T165" s="2">
        <v>5.46</v>
      </c>
      <c r="U165" s="2">
        <v>5.3440000000000003</v>
      </c>
      <c r="V165" s="2">
        <v>5.23</v>
      </c>
      <c r="W165" s="2">
        <v>5.117</v>
      </c>
      <c r="X165" s="2">
        <v>5.0060000000000002</v>
      </c>
      <c r="Y165" s="2">
        <v>4.8929999999999998</v>
      </c>
      <c r="Z165" s="2">
        <v>4.7729999999999997</v>
      </c>
      <c r="AA165" s="2">
        <v>4.6440000000000001</v>
      </c>
      <c r="AB165" s="2">
        <v>4.5019999999999998</v>
      </c>
      <c r="AC165" s="2">
        <v>4.351</v>
      </c>
      <c r="AD165" s="2">
        <v>4.1909999999999998</v>
      </c>
      <c r="AE165" s="2">
        <v>4.0279999999999996</v>
      </c>
      <c r="AF165" s="2">
        <v>3.867</v>
      </c>
      <c r="AG165" s="2">
        <v>3.714</v>
      </c>
      <c r="AH165" s="2">
        <v>3.573</v>
      </c>
      <c r="AI165" s="2">
        <v>3.4470000000000001</v>
      </c>
      <c r="AJ165" s="2">
        <v>3.3380000000000001</v>
      </c>
      <c r="AK165" s="2">
        <v>3.2440000000000002</v>
      </c>
      <c r="AL165" s="2">
        <v>3.1640000000000001</v>
      </c>
      <c r="AM165" s="2">
        <v>3.097</v>
      </c>
      <c r="AN165" s="2">
        <v>3.0419999999999998</v>
      </c>
      <c r="AO165" s="2">
        <v>2.9980000000000002</v>
      </c>
      <c r="AP165" s="2">
        <v>2.9630000000000001</v>
      </c>
      <c r="AQ165" s="2">
        <v>2.9329999999999998</v>
      </c>
      <c r="AR165" s="2">
        <v>2.9060000000000001</v>
      </c>
      <c r="AS165" s="2">
        <v>2.8780000000000001</v>
      </c>
      <c r="AT165" s="2">
        <v>2.8450000000000002</v>
      </c>
      <c r="AU165" s="2">
        <v>2.8069999999999999</v>
      </c>
      <c r="AV165" s="2">
        <v>2.7629999999999999</v>
      </c>
      <c r="AW165" s="2">
        <v>2.7130000000000001</v>
      </c>
      <c r="AX165" s="2">
        <v>2.657</v>
      </c>
      <c r="AY165" s="2">
        <v>2.5960000000000001</v>
      </c>
      <c r="AZ165" s="2">
        <v>2.5329999999999999</v>
      </c>
      <c r="BA165" s="2">
        <v>2.4710000000000001</v>
      </c>
      <c r="BB165" s="2">
        <v>2.4119999999999999</v>
      </c>
      <c r="BC165" s="2">
        <v>2.359</v>
      </c>
      <c r="BD165" s="2">
        <v>2.3119999999999998</v>
      </c>
      <c r="BE165" s="2">
        <v>2.274</v>
      </c>
      <c r="BF165" s="2">
        <v>2.242</v>
      </c>
      <c r="BG165" s="2">
        <v>2.2170000000000001</v>
      </c>
      <c r="BH165" s="2">
        <v>2.198</v>
      </c>
      <c r="BI165" s="2">
        <v>2.1819999999999999</v>
      </c>
      <c r="BJ165" s="2">
        <v>2.1680000000000001</v>
      </c>
      <c r="BK165" s="2">
        <v>2.1539999999999999</v>
      </c>
      <c r="BL165" s="2">
        <v>2.1379999999999999</v>
      </c>
    </row>
    <row r="166" spans="1:64" hidden="1">
      <c r="A166" s="2" t="s">
        <v>1619</v>
      </c>
      <c r="B166" s="2" t="s">
        <v>1620</v>
      </c>
      <c r="C166" s="2" t="s">
        <v>1786</v>
      </c>
      <c r="D166" s="2" t="s">
        <v>1787</v>
      </c>
      <c r="E166" s="2">
        <v>6.9704357807565938</v>
      </c>
      <c r="F166" s="2">
        <v>6.9874151754523348</v>
      </c>
      <c r="G166" s="2">
        <v>7.0015057051846838</v>
      </c>
      <c r="H166" s="2">
        <v>7.0103199605383058</v>
      </c>
      <c r="I166" s="2">
        <v>7.0116770314310042</v>
      </c>
      <c r="J166" s="2">
        <v>7.0034821588804643</v>
      </c>
      <c r="K166" s="2">
        <v>6.9826860894342149</v>
      </c>
      <c r="L166" s="2">
        <v>6.9502261710365252</v>
      </c>
      <c r="M166" s="2">
        <v>6.9072862142359837</v>
      </c>
      <c r="N166" s="2">
        <v>6.8539907196007741</v>
      </c>
      <c r="O166" s="2">
        <v>6.7932337429678435</v>
      </c>
      <c r="P166" s="2">
        <v>6.727175413920544</v>
      </c>
      <c r="Q166" s="2">
        <v>6.6600443975054002</v>
      </c>
      <c r="R166" s="2">
        <v>6.5949783425259305</v>
      </c>
      <c r="S166" s="2">
        <v>6.5336755060487661</v>
      </c>
      <c r="T166" s="2">
        <v>6.4787013327277823</v>
      </c>
      <c r="U166" s="2">
        <v>6.4309125169925556</v>
      </c>
      <c r="V166" s="2">
        <v>6.3887782094876542</v>
      </c>
      <c r="W166" s="2">
        <v>6.3486965526025303</v>
      </c>
      <c r="X166" s="2">
        <v>6.3062916795956996</v>
      </c>
      <c r="Y166" s="2">
        <v>6.2586112136653611</v>
      </c>
      <c r="Z166" s="2">
        <v>6.201325315962964</v>
      </c>
      <c r="AA166" s="2">
        <v>6.1302866271655638</v>
      </c>
      <c r="AB166" s="2">
        <v>6.0429547361679594</v>
      </c>
      <c r="AC166" s="2">
        <v>5.9367019058425639</v>
      </c>
      <c r="AD166" s="2">
        <v>5.8087733182295551</v>
      </c>
      <c r="AE166" s="2">
        <v>5.6549585538084424</v>
      </c>
      <c r="AF166" s="2">
        <v>5.4791961589018028</v>
      </c>
      <c r="AG166" s="2">
        <v>5.2856019244360724</v>
      </c>
      <c r="AH166" s="2">
        <v>5.0771961728191597</v>
      </c>
      <c r="AI166" s="2">
        <v>4.8745907234486703</v>
      </c>
      <c r="AJ166" s="2">
        <v>4.6539722046793202</v>
      </c>
      <c r="AK166" s="2">
        <v>4.4346238413844317</v>
      </c>
      <c r="AL166" s="2">
        <v>4.2219276425956824</v>
      </c>
      <c r="AM166" s="2">
        <v>4.0204572703327104</v>
      </c>
      <c r="AN166" s="2">
        <v>3.8340391093660937</v>
      </c>
      <c r="AO166" s="2">
        <v>3.6641035443058065</v>
      </c>
      <c r="AP166" s="2">
        <v>3.5111383305510637</v>
      </c>
      <c r="AQ166" s="2">
        <v>3.3747506353142764</v>
      </c>
      <c r="AR166" s="2">
        <v>3.2551274802791204</v>
      </c>
      <c r="AS166" s="2">
        <v>3.1537540937619095</v>
      </c>
      <c r="AT166" s="2">
        <v>3.0696633646713956</v>
      </c>
      <c r="AU166" s="2">
        <v>3.0015870608494679</v>
      </c>
      <c r="AV166" s="2">
        <v>2.9485789474624107</v>
      </c>
      <c r="AW166" s="2">
        <v>2.9082785530987323</v>
      </c>
      <c r="AX166" s="2">
        <v>2.8820748415761952</v>
      </c>
      <c r="AY166" s="2">
        <v>2.8697329721082139</v>
      </c>
      <c r="AZ166" s="2">
        <v>2.870255266428555</v>
      </c>
      <c r="BA166" s="2">
        <v>2.8809243117138168</v>
      </c>
      <c r="BB166" s="2">
        <v>2.8981260532665667</v>
      </c>
      <c r="BC166" s="2">
        <v>2.9185269020415534</v>
      </c>
      <c r="BD166" s="2">
        <v>2.9389159905827027</v>
      </c>
      <c r="BE166" s="2">
        <v>2.9557029876197292</v>
      </c>
      <c r="BF166" s="2">
        <v>2.9661984830989798</v>
      </c>
      <c r="BG166" s="2">
        <v>2.9681530392856668</v>
      </c>
      <c r="BH166" s="2">
        <v>2.9600539502811554</v>
      </c>
      <c r="BI166" s="2">
        <v>2.9413807836275874</v>
      </c>
      <c r="BJ166" s="2">
        <v>2.9160477613994269</v>
      </c>
      <c r="BK166" s="2">
        <v>2.8871307343526964</v>
      </c>
      <c r="BL166" s="2">
        <v>2.8556713340650171</v>
      </c>
    </row>
    <row r="167" spans="1:64" hidden="1">
      <c r="A167" s="2" t="s">
        <v>1307</v>
      </c>
      <c r="B167" s="2" t="s">
        <v>1621</v>
      </c>
      <c r="C167" s="2" t="s">
        <v>1786</v>
      </c>
      <c r="D167" s="2" t="s">
        <v>1787</v>
      </c>
      <c r="E167" s="2">
        <v>3.6030000000000002</v>
      </c>
      <c r="F167" s="2">
        <v>3.5219999999999998</v>
      </c>
      <c r="G167" s="2">
        <v>3.4359999999999999</v>
      </c>
      <c r="H167" s="2">
        <v>3.3439999999999999</v>
      </c>
      <c r="I167" s="2">
        <v>3.246</v>
      </c>
      <c r="J167" s="2">
        <v>3.145</v>
      </c>
      <c r="K167" s="2">
        <v>3.0459999999999998</v>
      </c>
      <c r="L167" s="2">
        <v>2.9529999999999998</v>
      </c>
      <c r="M167" s="2">
        <v>2.871</v>
      </c>
      <c r="N167" s="2">
        <v>2.8</v>
      </c>
      <c r="O167" s="2">
        <v>2.7370000000000001</v>
      </c>
      <c r="P167" s="2">
        <v>2.68</v>
      </c>
      <c r="Q167" s="2">
        <v>2.6240000000000001</v>
      </c>
      <c r="R167" s="2">
        <v>2.5670000000000002</v>
      </c>
      <c r="S167" s="2">
        <v>2.5070000000000001</v>
      </c>
      <c r="T167" s="2">
        <v>2.4470000000000001</v>
      </c>
      <c r="U167" s="2">
        <v>2.391</v>
      </c>
      <c r="V167" s="2">
        <v>2.3410000000000002</v>
      </c>
      <c r="W167" s="2">
        <v>2.2999999999999998</v>
      </c>
      <c r="X167" s="2">
        <v>2.2679999999999998</v>
      </c>
      <c r="Y167" s="2">
        <v>2.2429999999999999</v>
      </c>
      <c r="Z167" s="2">
        <v>2.2240000000000002</v>
      </c>
      <c r="AA167" s="2">
        <v>2.2080000000000002</v>
      </c>
      <c r="AB167" s="2">
        <v>2.1920000000000002</v>
      </c>
      <c r="AC167" s="2">
        <v>2.1749999999999998</v>
      </c>
      <c r="AD167" s="2">
        <v>2.1560000000000001</v>
      </c>
      <c r="AE167" s="2">
        <v>2.137</v>
      </c>
      <c r="AF167" s="2">
        <v>2.12</v>
      </c>
      <c r="AG167" s="2">
        <v>2.1040000000000001</v>
      </c>
      <c r="AH167" s="2">
        <v>2.0910000000000002</v>
      </c>
      <c r="AI167" s="2">
        <v>2.0779999999999998</v>
      </c>
      <c r="AJ167" s="2">
        <v>2.0630000000000002</v>
      </c>
      <c r="AK167" s="2">
        <v>2.0459999999999998</v>
      </c>
      <c r="AL167" s="2">
        <v>2.0249999999999999</v>
      </c>
      <c r="AM167" s="2">
        <v>2.0019999999999998</v>
      </c>
      <c r="AN167" s="2">
        <v>1.9770000000000001</v>
      </c>
      <c r="AO167" s="2">
        <v>1.9510000000000001</v>
      </c>
      <c r="AP167" s="2">
        <v>1.927</v>
      </c>
      <c r="AQ167" s="2">
        <v>1.9059999999999999</v>
      </c>
      <c r="AR167" s="2">
        <v>1.8879999999999999</v>
      </c>
      <c r="AS167" s="2">
        <v>1.875</v>
      </c>
      <c r="AT167" s="2">
        <v>1.865</v>
      </c>
      <c r="AU167" s="2">
        <v>1.8580000000000001</v>
      </c>
      <c r="AV167" s="2">
        <v>1.8520000000000001</v>
      </c>
      <c r="AW167" s="2">
        <v>1.847</v>
      </c>
      <c r="AX167" s="2">
        <v>1.84</v>
      </c>
      <c r="AY167" s="2">
        <v>1.83</v>
      </c>
      <c r="AZ167" s="2">
        <v>1.8169999999999999</v>
      </c>
      <c r="BA167" s="2">
        <v>1.8</v>
      </c>
      <c r="BB167" s="2">
        <v>1.78</v>
      </c>
      <c r="BC167" s="2">
        <v>1.76</v>
      </c>
      <c r="BD167" s="2">
        <v>1.7410000000000001</v>
      </c>
      <c r="BE167" s="2">
        <v>1.728</v>
      </c>
      <c r="BF167" s="2">
        <v>1.72</v>
      </c>
      <c r="BG167" s="2">
        <v>1.7190000000000001</v>
      </c>
      <c r="BH167" s="2">
        <v>1.7230000000000001</v>
      </c>
      <c r="BI167" s="2">
        <v>1.73</v>
      </c>
      <c r="BJ167" s="2">
        <v>1.738</v>
      </c>
      <c r="BK167" s="2">
        <v>1.7450000000000001</v>
      </c>
      <c r="BL167" s="2">
        <v>1.748</v>
      </c>
    </row>
    <row r="168" spans="1:64" hidden="1">
      <c r="A168" s="2" t="s">
        <v>1200</v>
      </c>
      <c r="B168" s="2" t="s">
        <v>1622</v>
      </c>
      <c r="C168" s="2" t="s">
        <v>1786</v>
      </c>
      <c r="D168" s="2" t="s">
        <v>1787</v>
      </c>
      <c r="E168" s="2">
        <v>6.9530000000000003</v>
      </c>
      <c r="F168" s="2">
        <v>7.1680000000000001</v>
      </c>
      <c r="G168" s="2">
        <v>7.3470000000000004</v>
      </c>
      <c r="H168" s="2">
        <v>7.4770000000000003</v>
      </c>
      <c r="I168" s="2">
        <v>7.5579999999999998</v>
      </c>
      <c r="J168" s="2">
        <v>7.593</v>
      </c>
      <c r="K168" s="2">
        <v>7.5990000000000002</v>
      </c>
      <c r="L168" s="2">
        <v>7.5910000000000002</v>
      </c>
      <c r="M168" s="2">
        <v>7.5839999999999996</v>
      </c>
      <c r="N168" s="2">
        <v>7.5780000000000003</v>
      </c>
      <c r="O168" s="2">
        <v>7.569</v>
      </c>
      <c r="P168" s="2">
        <v>7.5460000000000003</v>
      </c>
      <c r="Q168" s="2">
        <v>7.4969999999999999</v>
      </c>
      <c r="R168" s="2">
        <v>7.4130000000000003</v>
      </c>
      <c r="S168" s="2">
        <v>7.2939999999999996</v>
      </c>
      <c r="T168" s="2">
        <v>7.1440000000000001</v>
      </c>
      <c r="U168" s="2">
        <v>6.9690000000000003</v>
      </c>
      <c r="V168" s="2">
        <v>6.78</v>
      </c>
      <c r="W168" s="2">
        <v>6.5869999999999997</v>
      </c>
      <c r="X168" s="2">
        <v>6.3949999999999996</v>
      </c>
      <c r="Y168" s="2">
        <v>6.2089999999999996</v>
      </c>
      <c r="Z168" s="2">
        <v>6.0330000000000004</v>
      </c>
      <c r="AA168" s="2">
        <v>5.8639999999999999</v>
      </c>
      <c r="AB168" s="2">
        <v>5.6959999999999997</v>
      </c>
      <c r="AC168" s="2">
        <v>5.5259999999999998</v>
      </c>
      <c r="AD168" s="2">
        <v>5.3449999999999998</v>
      </c>
      <c r="AE168" s="2">
        <v>5.14</v>
      </c>
      <c r="AF168" s="2">
        <v>4.9059999999999997</v>
      </c>
      <c r="AG168" s="2">
        <v>4.6440000000000001</v>
      </c>
      <c r="AH168" s="2">
        <v>4.3559999999999999</v>
      </c>
      <c r="AI168" s="2">
        <v>4.0519999999999996</v>
      </c>
      <c r="AJ168" s="2">
        <v>3.746</v>
      </c>
      <c r="AK168" s="2">
        <v>3.45</v>
      </c>
      <c r="AL168" s="2">
        <v>3.18</v>
      </c>
      <c r="AM168" s="2">
        <v>2.9409999999999998</v>
      </c>
      <c r="AN168" s="2">
        <v>2.738</v>
      </c>
      <c r="AO168" s="2">
        <v>2.57</v>
      </c>
      <c r="AP168" s="2">
        <v>2.4289999999999998</v>
      </c>
      <c r="AQ168" s="2">
        <v>2.31</v>
      </c>
      <c r="AR168" s="2">
        <v>2.214</v>
      </c>
      <c r="AS168" s="2">
        <v>2.141</v>
      </c>
      <c r="AT168" s="2">
        <v>2.0950000000000002</v>
      </c>
      <c r="AU168" s="2">
        <v>2.0779999999999998</v>
      </c>
      <c r="AV168" s="2">
        <v>2.0870000000000002</v>
      </c>
      <c r="AW168" s="2">
        <v>2.121</v>
      </c>
      <c r="AX168" s="2">
        <v>2.177</v>
      </c>
      <c r="AY168" s="2">
        <v>2.2530000000000001</v>
      </c>
      <c r="AZ168" s="2">
        <v>2.343</v>
      </c>
      <c r="BA168" s="2">
        <v>2.4409999999999998</v>
      </c>
      <c r="BB168" s="2">
        <v>2.5409999999999999</v>
      </c>
      <c r="BC168" s="2">
        <v>2.637</v>
      </c>
      <c r="BD168" s="2">
        <v>2.722</v>
      </c>
      <c r="BE168" s="2">
        <v>2.794</v>
      </c>
      <c r="BF168" s="2">
        <v>2.8519999999999999</v>
      </c>
      <c r="BG168" s="2">
        <v>2.8940000000000001</v>
      </c>
      <c r="BH168" s="2">
        <v>2.9180000000000001</v>
      </c>
      <c r="BI168" s="2">
        <v>2.923</v>
      </c>
      <c r="BJ168" s="2">
        <v>2.9140000000000001</v>
      </c>
      <c r="BK168" s="2">
        <v>2.895</v>
      </c>
      <c r="BL168" s="2">
        <v>2.867</v>
      </c>
    </row>
    <row r="169" spans="1:64" hidden="1">
      <c r="A169" s="2" t="s">
        <v>1623</v>
      </c>
      <c r="B169" s="2" t="s">
        <v>1624</v>
      </c>
      <c r="C169" s="2" t="s">
        <v>1786</v>
      </c>
      <c r="D169" s="2" t="s">
        <v>1787</v>
      </c>
    </row>
    <row r="170" spans="1:64" hidden="1">
      <c r="A170" s="2" t="s">
        <v>613</v>
      </c>
      <c r="B170" s="2" t="s">
        <v>1625</v>
      </c>
      <c r="C170" s="2" t="s">
        <v>1786</v>
      </c>
      <c r="D170" s="2" t="s">
        <v>1787</v>
      </c>
      <c r="E170" s="2">
        <v>6.4359999999999999</v>
      </c>
      <c r="F170" s="2">
        <v>6.4809999999999999</v>
      </c>
      <c r="G170" s="2">
        <v>6.5279999999999996</v>
      </c>
      <c r="H170" s="2">
        <v>6.5739999999999998</v>
      </c>
      <c r="I170" s="2">
        <v>6.617</v>
      </c>
      <c r="J170" s="2">
        <v>6.6529999999999996</v>
      </c>
      <c r="K170" s="2">
        <v>6.681</v>
      </c>
      <c r="L170" s="2">
        <v>6.702</v>
      </c>
      <c r="M170" s="2">
        <v>6.7149999999999999</v>
      </c>
      <c r="N170" s="2">
        <v>6.7190000000000003</v>
      </c>
      <c r="O170" s="2">
        <v>6.7160000000000002</v>
      </c>
      <c r="P170" s="2">
        <v>6.7060000000000004</v>
      </c>
      <c r="Q170" s="2">
        <v>6.69</v>
      </c>
      <c r="R170" s="2">
        <v>6.67</v>
      </c>
      <c r="S170" s="2">
        <v>6.6470000000000002</v>
      </c>
      <c r="T170" s="2">
        <v>6.6219999999999999</v>
      </c>
      <c r="U170" s="2">
        <v>6.5949999999999998</v>
      </c>
      <c r="V170" s="2">
        <v>6.5650000000000004</v>
      </c>
      <c r="W170" s="2">
        <v>6.5350000000000001</v>
      </c>
      <c r="X170" s="2">
        <v>6.5039999999999996</v>
      </c>
      <c r="Y170" s="2">
        <v>6.4740000000000002</v>
      </c>
      <c r="Z170" s="2">
        <v>6.4450000000000003</v>
      </c>
      <c r="AA170" s="2">
        <v>6.42</v>
      </c>
      <c r="AB170" s="2">
        <v>6.3959999999999999</v>
      </c>
      <c r="AC170" s="2">
        <v>6.375</v>
      </c>
      <c r="AD170" s="2">
        <v>6.3540000000000001</v>
      </c>
      <c r="AE170" s="2">
        <v>6.3319999999999999</v>
      </c>
      <c r="AF170" s="2">
        <v>6.3079999999999998</v>
      </c>
      <c r="AG170" s="2">
        <v>6.2809999999999997</v>
      </c>
      <c r="AH170" s="2">
        <v>6.2480000000000002</v>
      </c>
      <c r="AI170" s="2">
        <v>6.2110000000000003</v>
      </c>
      <c r="AJ170" s="2">
        <v>6.1669999999999998</v>
      </c>
      <c r="AK170" s="2">
        <v>6.1189999999999998</v>
      </c>
      <c r="AL170" s="2">
        <v>6.0670000000000002</v>
      </c>
      <c r="AM170" s="2">
        <v>6.0149999999999997</v>
      </c>
      <c r="AN170" s="2">
        <v>5.9649999999999999</v>
      </c>
      <c r="AO170" s="2">
        <v>5.9210000000000003</v>
      </c>
      <c r="AP170" s="2">
        <v>5.8860000000000001</v>
      </c>
      <c r="AQ170" s="2">
        <v>5.859</v>
      </c>
      <c r="AR170" s="2">
        <v>5.84</v>
      </c>
      <c r="AS170" s="2">
        <v>5.8259999999999996</v>
      </c>
      <c r="AT170" s="2">
        <v>5.8129999999999997</v>
      </c>
      <c r="AU170" s="2">
        <v>5.7939999999999996</v>
      </c>
      <c r="AV170" s="2">
        <v>5.7679999999999998</v>
      </c>
      <c r="AW170" s="2">
        <v>5.7329999999999997</v>
      </c>
      <c r="AX170" s="2">
        <v>5.6879999999999997</v>
      </c>
      <c r="AY170" s="2">
        <v>5.6340000000000003</v>
      </c>
      <c r="AZ170" s="2">
        <v>5.5759999999999996</v>
      </c>
      <c r="BA170" s="2">
        <v>5.5149999999999997</v>
      </c>
      <c r="BB170" s="2">
        <v>5.4539999999999997</v>
      </c>
      <c r="BC170" s="2">
        <v>5.3920000000000003</v>
      </c>
      <c r="BD170" s="2">
        <v>5.3289999999999997</v>
      </c>
      <c r="BE170" s="2">
        <v>5.2640000000000002</v>
      </c>
      <c r="BF170" s="2">
        <v>5.1980000000000004</v>
      </c>
      <c r="BG170" s="2">
        <v>5.1310000000000002</v>
      </c>
      <c r="BH170" s="2">
        <v>5.0620000000000003</v>
      </c>
      <c r="BI170" s="2">
        <v>4.992</v>
      </c>
      <c r="BJ170" s="2">
        <v>4.9219999999999997</v>
      </c>
      <c r="BK170" s="2">
        <v>4.8520000000000003</v>
      </c>
      <c r="BL170" s="2">
        <v>4.7830000000000004</v>
      </c>
    </row>
    <row r="171" spans="1:64" hidden="1">
      <c r="A171" s="2" t="s">
        <v>1141</v>
      </c>
      <c r="B171" s="2" t="s">
        <v>1626</v>
      </c>
      <c r="C171" s="2" t="s">
        <v>1786</v>
      </c>
      <c r="D171" s="2" t="s">
        <v>1787</v>
      </c>
      <c r="E171" s="2">
        <v>6.7750000000000004</v>
      </c>
      <c r="F171" s="2">
        <v>6.7869999999999999</v>
      </c>
      <c r="G171" s="2">
        <v>6.7939999999999996</v>
      </c>
      <c r="H171" s="2">
        <v>6.798</v>
      </c>
      <c r="I171" s="2">
        <v>6.7990000000000004</v>
      </c>
      <c r="J171" s="2">
        <v>6.7990000000000004</v>
      </c>
      <c r="K171" s="2">
        <v>6.798</v>
      </c>
      <c r="L171" s="2">
        <v>6.798</v>
      </c>
      <c r="M171" s="2">
        <v>6.7949999999999999</v>
      </c>
      <c r="N171" s="2">
        <v>6.7910000000000004</v>
      </c>
      <c r="O171" s="2">
        <v>6.7839999999999998</v>
      </c>
      <c r="P171" s="2">
        <v>6.774</v>
      </c>
      <c r="Q171" s="2">
        <v>6.758</v>
      </c>
      <c r="R171" s="2">
        <v>6.7380000000000004</v>
      </c>
      <c r="S171" s="2">
        <v>6.7119999999999997</v>
      </c>
      <c r="T171" s="2">
        <v>6.6790000000000003</v>
      </c>
      <c r="U171" s="2">
        <v>6.64</v>
      </c>
      <c r="V171" s="2">
        <v>6.5960000000000001</v>
      </c>
      <c r="W171" s="2">
        <v>6.548</v>
      </c>
      <c r="X171" s="2">
        <v>6.4960000000000004</v>
      </c>
      <c r="Y171" s="2">
        <v>6.4429999999999996</v>
      </c>
      <c r="Z171" s="2">
        <v>6.3890000000000002</v>
      </c>
      <c r="AA171" s="2">
        <v>6.335</v>
      </c>
      <c r="AB171" s="2">
        <v>6.282</v>
      </c>
      <c r="AC171" s="2">
        <v>6.2309999999999999</v>
      </c>
      <c r="AD171" s="2">
        <v>6.1790000000000003</v>
      </c>
      <c r="AE171" s="2">
        <v>6.1260000000000003</v>
      </c>
      <c r="AF171" s="2">
        <v>6.069</v>
      </c>
      <c r="AG171" s="2">
        <v>6.0090000000000003</v>
      </c>
      <c r="AH171" s="2">
        <v>5.9459999999999997</v>
      </c>
      <c r="AI171" s="2">
        <v>5.8810000000000002</v>
      </c>
      <c r="AJ171" s="2">
        <v>5.8179999999999996</v>
      </c>
      <c r="AK171" s="2">
        <v>5.7590000000000003</v>
      </c>
      <c r="AL171" s="2">
        <v>5.7039999999999997</v>
      </c>
      <c r="AM171" s="2">
        <v>5.6550000000000002</v>
      </c>
      <c r="AN171" s="2">
        <v>5.6120000000000001</v>
      </c>
      <c r="AO171" s="2">
        <v>5.5720000000000001</v>
      </c>
      <c r="AP171" s="2">
        <v>5.5330000000000004</v>
      </c>
      <c r="AQ171" s="2">
        <v>5.4950000000000001</v>
      </c>
      <c r="AR171" s="2">
        <v>5.4550000000000001</v>
      </c>
      <c r="AS171" s="2">
        <v>5.4130000000000003</v>
      </c>
      <c r="AT171" s="2">
        <v>5.3689999999999998</v>
      </c>
      <c r="AU171" s="2">
        <v>5.3230000000000004</v>
      </c>
      <c r="AV171" s="2">
        <v>5.2770000000000001</v>
      </c>
      <c r="AW171" s="2">
        <v>5.23</v>
      </c>
      <c r="AX171" s="2">
        <v>5.1840000000000002</v>
      </c>
      <c r="AY171" s="2">
        <v>5.14</v>
      </c>
      <c r="AZ171" s="2">
        <v>5.0979999999999999</v>
      </c>
      <c r="BA171" s="2">
        <v>5.0570000000000004</v>
      </c>
      <c r="BB171" s="2">
        <v>5.0190000000000001</v>
      </c>
      <c r="BC171" s="2">
        <v>4.9800000000000004</v>
      </c>
      <c r="BD171" s="2">
        <v>4.9390000000000001</v>
      </c>
      <c r="BE171" s="2">
        <v>4.8949999999999996</v>
      </c>
      <c r="BF171" s="2">
        <v>4.8470000000000004</v>
      </c>
      <c r="BG171" s="2">
        <v>4.7939999999999996</v>
      </c>
      <c r="BH171" s="2">
        <v>4.7380000000000004</v>
      </c>
      <c r="BI171" s="2">
        <v>4.6790000000000003</v>
      </c>
      <c r="BJ171" s="2">
        <v>4.6189999999999998</v>
      </c>
      <c r="BK171" s="2">
        <v>4.5609999999999999</v>
      </c>
      <c r="BL171" s="2">
        <v>4.5030000000000001</v>
      </c>
    </row>
    <row r="172" spans="1:64" hidden="1">
      <c r="A172" s="2" t="s">
        <v>1115</v>
      </c>
      <c r="B172" s="2" t="s">
        <v>1627</v>
      </c>
      <c r="C172" s="2" t="s">
        <v>1786</v>
      </c>
      <c r="D172" s="2" t="s">
        <v>1787</v>
      </c>
      <c r="E172" s="2">
        <v>6.1669999999999998</v>
      </c>
      <c r="F172" s="2">
        <v>6.1779999999999999</v>
      </c>
      <c r="G172" s="2">
        <v>6.1239999999999997</v>
      </c>
      <c r="H172" s="2">
        <v>5.9930000000000003</v>
      </c>
      <c r="I172" s="2">
        <v>5.7850000000000001</v>
      </c>
      <c r="J172" s="2">
        <v>5.51</v>
      </c>
      <c r="K172" s="2">
        <v>5.1870000000000003</v>
      </c>
      <c r="L172" s="2">
        <v>4.8470000000000004</v>
      </c>
      <c r="M172" s="2">
        <v>4.516</v>
      </c>
      <c r="N172" s="2">
        <v>4.2130000000000001</v>
      </c>
      <c r="O172" s="2">
        <v>3.952</v>
      </c>
      <c r="P172" s="2">
        <v>3.7410000000000001</v>
      </c>
      <c r="Q172" s="2">
        <v>3.5750000000000002</v>
      </c>
      <c r="R172" s="2">
        <v>3.444</v>
      </c>
      <c r="S172" s="2">
        <v>3.3410000000000002</v>
      </c>
      <c r="T172" s="2">
        <v>3.2549999999999999</v>
      </c>
      <c r="U172" s="2">
        <v>3.169</v>
      </c>
      <c r="V172" s="2">
        <v>3.0710000000000002</v>
      </c>
      <c r="W172" s="2">
        <v>2.9540000000000002</v>
      </c>
      <c r="X172" s="2">
        <v>2.8180000000000001</v>
      </c>
      <c r="Y172" s="2">
        <v>2.6720000000000002</v>
      </c>
      <c r="Z172" s="2">
        <v>2.532</v>
      </c>
      <c r="AA172" s="2">
        <v>2.4119999999999999</v>
      </c>
      <c r="AB172" s="2">
        <v>2.3250000000000002</v>
      </c>
      <c r="AC172" s="2">
        <v>2.16</v>
      </c>
      <c r="AD172" s="2">
        <v>2.02</v>
      </c>
      <c r="AE172" s="2">
        <v>1.99</v>
      </c>
      <c r="AF172" s="2">
        <v>2.0499999999999998</v>
      </c>
      <c r="AG172" s="2">
        <v>2.14</v>
      </c>
      <c r="AH172" s="2">
        <v>2.23</v>
      </c>
      <c r="AI172" s="2">
        <v>2.3199999999999998</v>
      </c>
      <c r="AJ172" s="2">
        <v>2.2999999999999998</v>
      </c>
      <c r="AK172" s="2">
        <v>2.37</v>
      </c>
      <c r="AL172" s="2">
        <v>2.21</v>
      </c>
      <c r="AM172" s="2">
        <v>2.25</v>
      </c>
      <c r="AN172" s="2">
        <v>2.14</v>
      </c>
      <c r="AO172" s="2">
        <v>2.12</v>
      </c>
      <c r="AP172" s="2">
        <v>2.04</v>
      </c>
      <c r="AQ172" s="2">
        <v>1.97</v>
      </c>
      <c r="AR172" s="2">
        <v>2.0499999999999998</v>
      </c>
      <c r="AS172" s="2">
        <v>1.99</v>
      </c>
      <c r="AT172" s="2">
        <v>1.91</v>
      </c>
      <c r="AU172" s="2">
        <v>1.94</v>
      </c>
      <c r="AV172" s="2">
        <v>1.87</v>
      </c>
      <c r="AW172" s="2">
        <v>1.92</v>
      </c>
      <c r="AX172" s="2">
        <v>1.88</v>
      </c>
      <c r="AY172" s="2">
        <v>1.77</v>
      </c>
      <c r="AZ172" s="2">
        <v>1.74</v>
      </c>
      <c r="BA172" s="2">
        <v>1.67</v>
      </c>
      <c r="BB172" s="2">
        <v>1.59</v>
      </c>
      <c r="BC172" s="2">
        <v>1.57</v>
      </c>
      <c r="BD172" s="2">
        <v>1.55</v>
      </c>
      <c r="BE172" s="2">
        <v>1.54</v>
      </c>
      <c r="BF172" s="2">
        <v>1.44</v>
      </c>
      <c r="BG172" s="2">
        <v>1.43</v>
      </c>
      <c r="BH172" s="2">
        <v>1.36</v>
      </c>
      <c r="BI172" s="2">
        <v>1.4</v>
      </c>
      <c r="BJ172" s="2">
        <v>1.44</v>
      </c>
      <c r="BK172" s="2">
        <v>1.41</v>
      </c>
      <c r="BL172" s="2">
        <v>1.4</v>
      </c>
    </row>
    <row r="173" spans="1:64" hidden="1">
      <c r="A173" s="2" t="s">
        <v>896</v>
      </c>
      <c r="B173" s="2" t="s">
        <v>1628</v>
      </c>
      <c r="C173" s="2" t="s">
        <v>1786</v>
      </c>
      <c r="D173" s="2" t="s">
        <v>1787</v>
      </c>
      <c r="E173" s="2">
        <v>6.94</v>
      </c>
      <c r="F173" s="2">
        <v>6.9640000000000004</v>
      </c>
      <c r="G173" s="2">
        <v>6.9909999999999997</v>
      </c>
      <c r="H173" s="2">
        <v>7.0229999999999997</v>
      </c>
      <c r="I173" s="2">
        <v>7.0579999999999998</v>
      </c>
      <c r="J173" s="2">
        <v>7.0960000000000001</v>
      </c>
      <c r="K173" s="2">
        <v>7.1369999999999996</v>
      </c>
      <c r="L173" s="2">
        <v>7.1790000000000003</v>
      </c>
      <c r="M173" s="2">
        <v>7.2210000000000001</v>
      </c>
      <c r="N173" s="2">
        <v>7.2619999999999996</v>
      </c>
      <c r="O173" s="2">
        <v>7.3029999999999999</v>
      </c>
      <c r="P173" s="2">
        <v>7.3449999999999998</v>
      </c>
      <c r="Q173" s="2">
        <v>7.3890000000000002</v>
      </c>
      <c r="R173" s="2">
        <v>7.4320000000000004</v>
      </c>
      <c r="S173" s="2">
        <v>7.476</v>
      </c>
      <c r="T173" s="2">
        <v>7.5170000000000003</v>
      </c>
      <c r="U173" s="2">
        <v>7.556</v>
      </c>
      <c r="V173" s="2">
        <v>7.59</v>
      </c>
      <c r="W173" s="2">
        <v>7.6180000000000003</v>
      </c>
      <c r="X173" s="2">
        <v>7.6360000000000001</v>
      </c>
      <c r="Y173" s="2">
        <v>7.6429999999999998</v>
      </c>
      <c r="Z173" s="2">
        <v>7.6390000000000002</v>
      </c>
      <c r="AA173" s="2">
        <v>7.6210000000000004</v>
      </c>
      <c r="AB173" s="2">
        <v>7.5910000000000002</v>
      </c>
      <c r="AC173" s="2">
        <v>7.5449999999999999</v>
      </c>
      <c r="AD173" s="2">
        <v>7.4820000000000002</v>
      </c>
      <c r="AE173" s="2">
        <v>7.3949999999999996</v>
      </c>
      <c r="AF173" s="2">
        <v>7.2869999999999999</v>
      </c>
      <c r="AG173" s="2">
        <v>7.16</v>
      </c>
      <c r="AH173" s="2">
        <v>7.0190000000000001</v>
      </c>
      <c r="AI173" s="2">
        <v>6.8719999999999999</v>
      </c>
      <c r="AJ173" s="2">
        <v>6.7279999999999998</v>
      </c>
      <c r="AK173" s="2">
        <v>6.5960000000000001</v>
      </c>
      <c r="AL173" s="2">
        <v>6.48</v>
      </c>
      <c r="AM173" s="2">
        <v>6.3840000000000003</v>
      </c>
      <c r="AN173" s="2">
        <v>6.3090000000000002</v>
      </c>
      <c r="AO173" s="2">
        <v>6.2530000000000001</v>
      </c>
      <c r="AP173" s="2">
        <v>6.2089999999999996</v>
      </c>
      <c r="AQ173" s="2">
        <v>6.17</v>
      </c>
      <c r="AR173" s="2">
        <v>6.133</v>
      </c>
      <c r="AS173" s="2">
        <v>6.0979999999999999</v>
      </c>
      <c r="AT173" s="2">
        <v>6.0650000000000004</v>
      </c>
      <c r="AU173" s="2">
        <v>6.0330000000000004</v>
      </c>
      <c r="AV173" s="2">
        <v>6</v>
      </c>
      <c r="AW173" s="2">
        <v>5.9630000000000001</v>
      </c>
      <c r="AX173" s="2">
        <v>5.9139999999999997</v>
      </c>
      <c r="AY173" s="2">
        <v>5.8440000000000003</v>
      </c>
      <c r="AZ173" s="2">
        <v>5.7510000000000003</v>
      </c>
      <c r="BA173" s="2">
        <v>5.6319999999999997</v>
      </c>
      <c r="BB173" s="2">
        <v>5.4909999999999997</v>
      </c>
      <c r="BC173" s="2">
        <v>5.3319999999999999</v>
      </c>
      <c r="BD173" s="2">
        <v>5.1609999999999996</v>
      </c>
      <c r="BE173" s="2">
        <v>4.9880000000000004</v>
      </c>
      <c r="BF173" s="2">
        <v>4.8209999999999997</v>
      </c>
      <c r="BG173" s="2">
        <v>4.6660000000000004</v>
      </c>
      <c r="BH173" s="2">
        <v>4.5270000000000001</v>
      </c>
      <c r="BI173" s="2">
        <v>4.407</v>
      </c>
      <c r="BJ173" s="2">
        <v>4.3019999999999996</v>
      </c>
      <c r="BK173" s="2">
        <v>4.2089999999999996</v>
      </c>
      <c r="BL173" s="2">
        <v>4.1269999999999998</v>
      </c>
    </row>
    <row r="174" spans="1:64" hidden="1">
      <c r="A174" s="2" t="s">
        <v>1207</v>
      </c>
      <c r="B174" s="2" t="s">
        <v>1629</v>
      </c>
      <c r="C174" s="2" t="s">
        <v>1786</v>
      </c>
      <c r="D174" s="2" t="s">
        <v>1787</v>
      </c>
      <c r="E174" s="2">
        <v>6.45</v>
      </c>
      <c r="F174" s="2">
        <v>6.42</v>
      </c>
      <c r="G174" s="2">
        <v>6.3529999999999998</v>
      </c>
      <c r="H174" s="2">
        <v>6.2460000000000004</v>
      </c>
      <c r="I174" s="2">
        <v>6.1</v>
      </c>
      <c r="J174" s="2">
        <v>5.923</v>
      </c>
      <c r="K174" s="2">
        <v>5.7279999999999998</v>
      </c>
      <c r="L174" s="2">
        <v>5.5289999999999999</v>
      </c>
      <c r="M174" s="2">
        <v>5.34</v>
      </c>
      <c r="N174" s="2">
        <v>5.1669999999999998</v>
      </c>
      <c r="O174" s="2">
        <v>5.0140000000000002</v>
      </c>
      <c r="P174" s="2">
        <v>4.88</v>
      </c>
      <c r="Q174" s="2">
        <v>4.7569999999999997</v>
      </c>
      <c r="R174" s="2">
        <v>4.6399999999999997</v>
      </c>
      <c r="S174" s="2">
        <v>4.5279999999999996</v>
      </c>
      <c r="T174" s="2">
        <v>4.4249999999999998</v>
      </c>
      <c r="U174" s="2">
        <v>4.3310000000000004</v>
      </c>
      <c r="V174" s="2">
        <v>4.2489999999999997</v>
      </c>
      <c r="W174" s="2">
        <v>4.1790000000000003</v>
      </c>
      <c r="X174" s="2">
        <v>4.12</v>
      </c>
      <c r="Y174" s="2">
        <v>4.0679999999999996</v>
      </c>
      <c r="Z174" s="2">
        <v>4.0209999999999999</v>
      </c>
      <c r="AA174" s="2">
        <v>3.9740000000000002</v>
      </c>
      <c r="AB174" s="2">
        <v>3.9249999999999998</v>
      </c>
      <c r="AC174" s="2">
        <v>3.8719999999999999</v>
      </c>
      <c r="AD174" s="2">
        <v>3.8159999999999998</v>
      </c>
      <c r="AE174" s="2">
        <v>3.7589999999999999</v>
      </c>
      <c r="AF174" s="2">
        <v>3.7029999999999998</v>
      </c>
      <c r="AG174" s="2">
        <v>3.65</v>
      </c>
      <c r="AH174" s="2">
        <v>3.6</v>
      </c>
      <c r="AI174" s="2">
        <v>3.5539999999999998</v>
      </c>
      <c r="AJ174" s="2">
        <v>3.51</v>
      </c>
      <c r="AK174" s="2">
        <v>3.4660000000000002</v>
      </c>
      <c r="AL174" s="2">
        <v>3.4220000000000002</v>
      </c>
      <c r="AM174" s="2">
        <v>3.3719999999999999</v>
      </c>
      <c r="AN174" s="2">
        <v>3.3130000000000002</v>
      </c>
      <c r="AO174" s="2">
        <v>3.238</v>
      </c>
      <c r="AP174" s="2">
        <v>3.145</v>
      </c>
      <c r="AQ174" s="2">
        <v>3.036</v>
      </c>
      <c r="AR174" s="2">
        <v>2.9129999999999998</v>
      </c>
      <c r="AS174" s="2">
        <v>2.7839999999999998</v>
      </c>
      <c r="AT174" s="2">
        <v>2.657</v>
      </c>
      <c r="AU174" s="2">
        <v>2.5390000000000001</v>
      </c>
      <c r="AV174" s="2">
        <v>2.4380000000000002</v>
      </c>
      <c r="AW174" s="2">
        <v>2.355</v>
      </c>
      <c r="AX174" s="2">
        <v>2.2930000000000001</v>
      </c>
      <c r="AY174" s="2">
        <v>2.2490000000000001</v>
      </c>
      <c r="AZ174" s="2">
        <v>2.2170000000000001</v>
      </c>
      <c r="BA174" s="2">
        <v>2.1909999999999998</v>
      </c>
      <c r="BB174" s="2">
        <v>2.169</v>
      </c>
      <c r="BC174" s="2">
        <v>2.149</v>
      </c>
      <c r="BD174" s="2">
        <v>2.129</v>
      </c>
      <c r="BE174" s="2">
        <v>2.11</v>
      </c>
      <c r="BF174" s="2">
        <v>2.0920000000000001</v>
      </c>
      <c r="BG174" s="2">
        <v>2.0739999999999998</v>
      </c>
      <c r="BH174" s="2">
        <v>2.056</v>
      </c>
      <c r="BI174" s="2">
        <v>2.0369999999999999</v>
      </c>
      <c r="BJ174" s="2">
        <v>2.0190000000000001</v>
      </c>
      <c r="BK174" s="2">
        <v>2.0009999999999999</v>
      </c>
      <c r="BL174" s="2">
        <v>1.9830000000000001</v>
      </c>
    </row>
    <row r="175" spans="1:64" hidden="1">
      <c r="A175" s="2" t="s">
        <v>1630</v>
      </c>
      <c r="B175" s="2" t="s">
        <v>1631</v>
      </c>
      <c r="C175" s="2" t="s">
        <v>1786</v>
      </c>
      <c r="D175" s="2" t="s">
        <v>1787</v>
      </c>
      <c r="E175" s="2">
        <v>3.6683867180843639</v>
      </c>
      <c r="F175" s="2">
        <v>3.632240493633105</v>
      </c>
      <c r="G175" s="2">
        <v>3.4813167234051945</v>
      </c>
      <c r="H175" s="2">
        <v>3.3456969040300422</v>
      </c>
      <c r="I175" s="2">
        <v>3.2147645327915244</v>
      </c>
      <c r="J175" s="2">
        <v>2.9319044238265755</v>
      </c>
      <c r="K175" s="2">
        <v>2.723640189700546</v>
      </c>
      <c r="L175" s="2">
        <v>2.5551464237032415</v>
      </c>
      <c r="M175" s="2">
        <v>2.4565175755690865</v>
      </c>
      <c r="N175" s="2">
        <v>2.4442245116734913</v>
      </c>
      <c r="O175" s="2">
        <v>2.4584825865604971</v>
      </c>
      <c r="P175" s="2">
        <v>2.2536597750304068</v>
      </c>
      <c r="Q175" s="2">
        <v>2.0070304666968402</v>
      </c>
      <c r="R175" s="2">
        <v>1.8800925345342794</v>
      </c>
      <c r="S175" s="2">
        <v>1.8351997123475154</v>
      </c>
      <c r="T175" s="2">
        <v>1.7790218410297123</v>
      </c>
      <c r="U175" s="2">
        <v>1.7438454815712487</v>
      </c>
      <c r="V175" s="2">
        <v>1.7891916700471562</v>
      </c>
      <c r="W175" s="2">
        <v>1.760808964258695</v>
      </c>
      <c r="X175" s="2">
        <v>1.8025405733621271</v>
      </c>
      <c r="Y175" s="2">
        <v>1.8294109707952517</v>
      </c>
      <c r="Z175" s="2">
        <v>1.8006281209700743</v>
      </c>
      <c r="AA175" s="2">
        <v>1.8135327989854091</v>
      </c>
      <c r="AB175" s="2">
        <v>1.7869313309127928</v>
      </c>
      <c r="AC175" s="2">
        <v>1.7906558839524396</v>
      </c>
      <c r="AD175" s="2">
        <v>1.8264222565116821</v>
      </c>
      <c r="AE175" s="2">
        <v>1.8210783662515928</v>
      </c>
      <c r="AF175" s="2">
        <v>1.8525297118108697</v>
      </c>
      <c r="AG175" s="2">
        <v>1.9081620663261314</v>
      </c>
      <c r="AH175" s="2">
        <v>1.9889992608606213</v>
      </c>
      <c r="AI175" s="2">
        <v>2.055205556018719</v>
      </c>
      <c r="AJ175" s="2">
        <v>2.0252858784578076</v>
      </c>
      <c r="AK175" s="2">
        <v>2.0115814558724154</v>
      </c>
      <c r="AL175" s="2">
        <v>1.9868494386481621</v>
      </c>
      <c r="AM175" s="2">
        <v>1.9676279700778696</v>
      </c>
      <c r="AN175" s="2">
        <v>1.943485428979421</v>
      </c>
      <c r="AO175" s="2">
        <v>1.9369692142577033</v>
      </c>
      <c r="AP175" s="2">
        <v>1.9283151365413582</v>
      </c>
      <c r="AQ175" s="2">
        <v>1.9516151594192745</v>
      </c>
      <c r="AR175" s="2">
        <v>1.9574068474875446</v>
      </c>
      <c r="AS175" s="2">
        <v>1.9989271442394383</v>
      </c>
      <c r="AT175" s="2">
        <v>1.9782049822817176</v>
      </c>
      <c r="AU175" s="2">
        <v>1.9682383465439384</v>
      </c>
      <c r="AV175" s="2">
        <v>1.9949036450294662</v>
      </c>
      <c r="AW175" s="2">
        <v>1.9986072259014227</v>
      </c>
      <c r="AX175" s="2">
        <v>2.0053807868062083</v>
      </c>
      <c r="AY175" s="2">
        <v>2.0554282141791544</v>
      </c>
      <c r="AZ175" s="2">
        <v>2.0734740661690148</v>
      </c>
      <c r="BA175" s="2">
        <v>2.0324517244572116</v>
      </c>
      <c r="BB175" s="2">
        <v>1.9681498759525364</v>
      </c>
      <c r="BC175" s="2">
        <v>1.9001193476672658</v>
      </c>
      <c r="BD175" s="2">
        <v>1.8656437892994229</v>
      </c>
      <c r="BE175" s="2">
        <v>1.8535036752920799</v>
      </c>
      <c r="BF175" s="2">
        <v>1.8300943715538671</v>
      </c>
      <c r="BG175" s="2">
        <v>1.8341022018297524</v>
      </c>
      <c r="BH175" s="2">
        <v>1.8152248523847638</v>
      </c>
      <c r="BI175" s="2">
        <v>1.7925337402825559</v>
      </c>
      <c r="BJ175" s="2">
        <v>1.7382537091770414</v>
      </c>
      <c r="BK175" s="2">
        <v>1.706037990363477</v>
      </c>
      <c r="BL175" s="2">
        <v>1.6807825089009782</v>
      </c>
    </row>
    <row r="176" spans="1:64" hidden="1">
      <c r="A176" s="2" t="s">
        <v>615</v>
      </c>
      <c r="B176" s="2" t="s">
        <v>1632</v>
      </c>
      <c r="C176" s="2" t="s">
        <v>1786</v>
      </c>
      <c r="D176" s="2" t="s">
        <v>1787</v>
      </c>
      <c r="E176" s="2">
        <v>6.149</v>
      </c>
      <c r="F176" s="2">
        <v>6.1669999999999998</v>
      </c>
      <c r="G176" s="2">
        <v>6.1840000000000002</v>
      </c>
      <c r="H176" s="2">
        <v>6.1989999999999998</v>
      </c>
      <c r="I176" s="2">
        <v>6.2160000000000002</v>
      </c>
      <c r="J176" s="2">
        <v>6.2359999999999998</v>
      </c>
      <c r="K176" s="2">
        <v>6.2649999999999997</v>
      </c>
      <c r="L176" s="2">
        <v>6.3049999999999997</v>
      </c>
      <c r="M176" s="2">
        <v>6.3540000000000001</v>
      </c>
      <c r="N176" s="2">
        <v>6.4109999999999996</v>
      </c>
      <c r="O176" s="2">
        <v>6.4690000000000003</v>
      </c>
      <c r="P176" s="2">
        <v>6.5209999999999999</v>
      </c>
      <c r="Q176" s="2">
        <v>6.5609999999999999</v>
      </c>
      <c r="R176" s="2">
        <v>6.585</v>
      </c>
      <c r="S176" s="2">
        <v>6.5890000000000004</v>
      </c>
      <c r="T176" s="2">
        <v>6.5759999999999996</v>
      </c>
      <c r="U176" s="2">
        <v>6.5490000000000004</v>
      </c>
      <c r="V176" s="2">
        <v>6.5129999999999999</v>
      </c>
      <c r="W176" s="2">
        <v>6.4720000000000004</v>
      </c>
      <c r="X176" s="2">
        <v>6.4260000000000002</v>
      </c>
      <c r="Y176" s="2">
        <v>6.3730000000000002</v>
      </c>
      <c r="Z176" s="2">
        <v>6.31</v>
      </c>
      <c r="AA176" s="2">
        <v>6.2309999999999999</v>
      </c>
      <c r="AB176" s="2">
        <v>6.1369999999999996</v>
      </c>
      <c r="AC176" s="2">
        <v>6.0270000000000001</v>
      </c>
      <c r="AD176" s="2">
        <v>5.9039999999999999</v>
      </c>
      <c r="AE176" s="2">
        <v>5.7709999999999999</v>
      </c>
      <c r="AF176" s="2">
        <v>5.6319999999999997</v>
      </c>
      <c r="AG176" s="2">
        <v>5.4930000000000003</v>
      </c>
      <c r="AH176" s="2">
        <v>5.3540000000000001</v>
      </c>
      <c r="AI176" s="2">
        <v>5.2190000000000003</v>
      </c>
      <c r="AJ176" s="2">
        <v>5.0869999999999997</v>
      </c>
      <c r="AK176" s="2">
        <v>4.9580000000000002</v>
      </c>
      <c r="AL176" s="2">
        <v>4.83</v>
      </c>
      <c r="AM176" s="2">
        <v>4.7030000000000003</v>
      </c>
      <c r="AN176" s="2">
        <v>4.5739999999999998</v>
      </c>
      <c r="AO176" s="2">
        <v>4.4400000000000004</v>
      </c>
      <c r="AP176" s="2">
        <v>4.3</v>
      </c>
      <c r="AQ176" s="2">
        <v>4.157</v>
      </c>
      <c r="AR176" s="2">
        <v>4.0140000000000002</v>
      </c>
      <c r="AS176" s="2">
        <v>3.88</v>
      </c>
      <c r="AT176" s="2">
        <v>3.7629999999999999</v>
      </c>
      <c r="AU176" s="2">
        <v>3.67</v>
      </c>
      <c r="AV176" s="2">
        <v>3.6040000000000001</v>
      </c>
      <c r="AW176" s="2">
        <v>3.5649999999999999</v>
      </c>
      <c r="AX176" s="2">
        <v>3.552</v>
      </c>
      <c r="AY176" s="2">
        <v>3.56</v>
      </c>
      <c r="AZ176" s="2">
        <v>3.5790000000000002</v>
      </c>
      <c r="BA176" s="2">
        <v>3.601</v>
      </c>
      <c r="BB176" s="2">
        <v>3.62</v>
      </c>
      <c r="BC176" s="2">
        <v>3.6309999999999998</v>
      </c>
      <c r="BD176" s="2">
        <v>3.6320000000000001</v>
      </c>
      <c r="BE176" s="2">
        <v>3.6230000000000002</v>
      </c>
      <c r="BF176" s="2">
        <v>3.6040000000000001</v>
      </c>
      <c r="BG176" s="2">
        <v>3.577</v>
      </c>
      <c r="BH176" s="2">
        <v>3.54</v>
      </c>
      <c r="BI176" s="2">
        <v>3.496</v>
      </c>
      <c r="BJ176" s="2">
        <v>3.4470000000000001</v>
      </c>
      <c r="BK176" s="2">
        <v>3.3959999999999999</v>
      </c>
      <c r="BL176" s="2">
        <v>3.3439999999999999</v>
      </c>
    </row>
    <row r="177" spans="1:64" hidden="1">
      <c r="A177" s="2" t="s">
        <v>1262</v>
      </c>
      <c r="B177" s="2" t="s">
        <v>1633</v>
      </c>
      <c r="C177" s="2" t="s">
        <v>1786</v>
      </c>
      <c r="D177" s="2" t="s">
        <v>1787</v>
      </c>
      <c r="E177" s="2">
        <v>6.2779999999999996</v>
      </c>
      <c r="F177" s="2">
        <v>6.1440000000000001</v>
      </c>
      <c r="G177" s="2">
        <v>6.01</v>
      </c>
      <c r="H177" s="2">
        <v>5.9</v>
      </c>
      <c r="I177" s="2">
        <v>5.7</v>
      </c>
      <c r="J177" s="2">
        <v>5.6</v>
      </c>
      <c r="K177" s="2">
        <v>5.3849999999999998</v>
      </c>
      <c r="L177" s="2">
        <v>5.17</v>
      </c>
      <c r="M177" s="2">
        <v>4.88</v>
      </c>
      <c r="N177" s="2">
        <v>4.59</v>
      </c>
      <c r="O177" s="2">
        <v>4.3</v>
      </c>
      <c r="P177" s="2">
        <v>4.2</v>
      </c>
      <c r="Q177" s="2">
        <v>4.0999999999999996</v>
      </c>
      <c r="R177" s="2">
        <v>3.9</v>
      </c>
      <c r="S177" s="2">
        <v>3.8</v>
      </c>
      <c r="T177" s="2">
        <v>3.7</v>
      </c>
      <c r="U177" s="2">
        <v>3.6</v>
      </c>
      <c r="V177" s="2">
        <v>3.43</v>
      </c>
      <c r="W177" s="2">
        <v>3.4279999999999999</v>
      </c>
      <c r="X177" s="2">
        <v>3.4260000000000002</v>
      </c>
      <c r="Y177" s="2">
        <v>3.4239999999999999</v>
      </c>
      <c r="Z177" s="2">
        <v>3.64</v>
      </c>
      <c r="AA177" s="2">
        <v>3.42</v>
      </c>
      <c r="AB177" s="2">
        <v>3.33</v>
      </c>
      <c r="AC177" s="2">
        <v>3.17</v>
      </c>
      <c r="AD177" s="2">
        <v>3</v>
      </c>
      <c r="AE177" s="2">
        <v>3.17</v>
      </c>
      <c r="AF177" s="2">
        <v>3.25</v>
      </c>
      <c r="AG177" s="2">
        <v>3.1</v>
      </c>
      <c r="AH177" s="2">
        <v>2.97</v>
      </c>
      <c r="AI177" s="2">
        <v>3.18</v>
      </c>
      <c r="AJ177" s="2">
        <v>3.15</v>
      </c>
      <c r="AK177" s="2">
        <v>2.99</v>
      </c>
      <c r="AL177" s="2">
        <v>2.86</v>
      </c>
      <c r="AM177" s="2">
        <v>2.7</v>
      </c>
      <c r="AN177" s="2">
        <v>2.59</v>
      </c>
      <c r="AO177" s="2">
        <v>2.65</v>
      </c>
      <c r="AP177" s="2">
        <v>2.67</v>
      </c>
      <c r="AQ177" s="2">
        <v>2.54</v>
      </c>
      <c r="AR177" s="2">
        <v>2.48</v>
      </c>
      <c r="AS177" s="2">
        <v>2.59</v>
      </c>
      <c r="AT177" s="2">
        <v>2.4300000000000002</v>
      </c>
      <c r="AU177" s="2">
        <v>2.33</v>
      </c>
      <c r="AV177" s="2">
        <v>2.27</v>
      </c>
      <c r="AW177" s="2">
        <v>2.1800000000000002</v>
      </c>
      <c r="AX177" s="2">
        <v>2.2000000000000002</v>
      </c>
      <c r="AY177" s="2">
        <v>2.29</v>
      </c>
      <c r="AZ177" s="2">
        <v>2.2000000000000002</v>
      </c>
      <c r="BA177" s="2">
        <v>2.2000000000000002</v>
      </c>
      <c r="BB177" s="2">
        <v>2.2000000000000002</v>
      </c>
      <c r="BC177" s="2">
        <v>2.2000000000000002</v>
      </c>
      <c r="BD177" s="2">
        <v>2.15</v>
      </c>
      <c r="BE177" s="2">
        <v>2.2799999999999998</v>
      </c>
      <c r="BF177" s="2">
        <v>2.19</v>
      </c>
      <c r="BG177" s="2">
        <v>2.17</v>
      </c>
      <c r="BH177" s="2">
        <v>2.06</v>
      </c>
      <c r="BI177" s="2">
        <v>2.08</v>
      </c>
      <c r="BJ177" s="2">
        <v>1.97</v>
      </c>
      <c r="BK177" s="2">
        <v>1.97</v>
      </c>
      <c r="BL177" s="2">
        <v>1.94</v>
      </c>
    </row>
    <row r="178" spans="1:64" hidden="1">
      <c r="A178" s="2" t="s">
        <v>1142</v>
      </c>
      <c r="B178" s="2" t="s">
        <v>1634</v>
      </c>
      <c r="C178" s="2" t="s">
        <v>1786</v>
      </c>
      <c r="D178" s="2" t="s">
        <v>1787</v>
      </c>
      <c r="E178" s="2">
        <v>7.4539999999999997</v>
      </c>
      <c r="F178" s="2">
        <v>7.4729999999999999</v>
      </c>
      <c r="G178" s="2">
        <v>7.49</v>
      </c>
      <c r="H178" s="2">
        <v>7.5049999999999999</v>
      </c>
      <c r="I178" s="2">
        <v>7.5179999999999998</v>
      </c>
      <c r="J178" s="2">
        <v>7.5289999999999999</v>
      </c>
      <c r="K178" s="2">
        <v>7.5369999999999999</v>
      </c>
      <c r="L178" s="2">
        <v>7.5439999999999996</v>
      </c>
      <c r="M178" s="2">
        <v>7.5510000000000002</v>
      </c>
      <c r="N178" s="2">
        <v>7.5579999999999998</v>
      </c>
      <c r="O178" s="2">
        <v>7.5670000000000002</v>
      </c>
      <c r="P178" s="2">
        <v>7.58</v>
      </c>
      <c r="Q178" s="2">
        <v>7.5960000000000001</v>
      </c>
      <c r="R178" s="2">
        <v>7.6159999999999997</v>
      </c>
      <c r="S178" s="2">
        <v>7.64</v>
      </c>
      <c r="T178" s="2">
        <v>7.6680000000000001</v>
      </c>
      <c r="U178" s="2">
        <v>7.7009999999999996</v>
      </c>
      <c r="V178" s="2">
        <v>7.7380000000000004</v>
      </c>
      <c r="W178" s="2">
        <v>7.7750000000000004</v>
      </c>
      <c r="X178" s="2">
        <v>7.8120000000000003</v>
      </c>
      <c r="Y178" s="2">
        <v>7.8440000000000003</v>
      </c>
      <c r="Z178" s="2">
        <v>7.8680000000000003</v>
      </c>
      <c r="AA178" s="2">
        <v>7.8819999999999997</v>
      </c>
      <c r="AB178" s="2">
        <v>7.8860000000000001</v>
      </c>
      <c r="AC178" s="2">
        <v>7.88</v>
      </c>
      <c r="AD178" s="2">
        <v>7.8650000000000002</v>
      </c>
      <c r="AE178" s="2">
        <v>7.8449999999999998</v>
      </c>
      <c r="AF178" s="2">
        <v>7.8239999999999998</v>
      </c>
      <c r="AG178" s="2">
        <v>7.8029999999999999</v>
      </c>
      <c r="AH178" s="2">
        <v>7.7859999999999996</v>
      </c>
      <c r="AI178" s="2">
        <v>7.7720000000000002</v>
      </c>
      <c r="AJ178" s="2">
        <v>7.7610000000000001</v>
      </c>
      <c r="AK178" s="2">
        <v>7.7519999999999998</v>
      </c>
      <c r="AL178" s="2">
        <v>7.7430000000000003</v>
      </c>
      <c r="AM178" s="2">
        <v>7.734</v>
      </c>
      <c r="AN178" s="2">
        <v>7.7249999999999996</v>
      </c>
      <c r="AO178" s="2">
        <v>7.7160000000000002</v>
      </c>
      <c r="AP178" s="2">
        <v>7.7069999999999999</v>
      </c>
      <c r="AQ178" s="2">
        <v>7.6980000000000004</v>
      </c>
      <c r="AR178" s="2">
        <v>7.6890000000000001</v>
      </c>
      <c r="AS178" s="2">
        <v>7.6790000000000003</v>
      </c>
      <c r="AT178" s="2">
        <v>7.6689999999999996</v>
      </c>
      <c r="AU178" s="2">
        <v>7.6580000000000004</v>
      </c>
      <c r="AV178" s="2">
        <v>7.6449999999999996</v>
      </c>
      <c r="AW178" s="2">
        <v>7.63</v>
      </c>
      <c r="AX178" s="2">
        <v>7.6120000000000001</v>
      </c>
      <c r="AY178" s="2">
        <v>7.5919999999999996</v>
      </c>
      <c r="AZ178" s="2">
        <v>7.569</v>
      </c>
      <c r="BA178" s="2">
        <v>7.5419999999999998</v>
      </c>
      <c r="BB178" s="2">
        <v>7.5110000000000001</v>
      </c>
      <c r="BC178" s="2">
        <v>7.4729999999999999</v>
      </c>
      <c r="BD178" s="2">
        <v>7.4290000000000003</v>
      </c>
      <c r="BE178" s="2">
        <v>7.3760000000000003</v>
      </c>
      <c r="BF178" s="2">
        <v>7.3140000000000001</v>
      </c>
      <c r="BG178" s="2">
        <v>7.2450000000000001</v>
      </c>
      <c r="BH178" s="2">
        <v>7.1689999999999996</v>
      </c>
      <c r="BI178" s="2">
        <v>7.0869999999999997</v>
      </c>
      <c r="BJ178" s="2">
        <v>7.0010000000000003</v>
      </c>
      <c r="BK178" s="2">
        <v>6.9130000000000003</v>
      </c>
      <c r="BL178" s="2">
        <v>6.8239999999999998</v>
      </c>
    </row>
    <row r="179" spans="1:64" hidden="1">
      <c r="A179" s="2" t="s">
        <v>1143</v>
      </c>
      <c r="B179" s="2" t="s">
        <v>1635</v>
      </c>
      <c r="C179" s="2" t="s">
        <v>1786</v>
      </c>
      <c r="D179" s="2" t="s">
        <v>1787</v>
      </c>
      <c r="E179" s="2">
        <v>6.3540000000000001</v>
      </c>
      <c r="F179" s="2">
        <v>6.351</v>
      </c>
      <c r="G179" s="2">
        <v>6.3460000000000001</v>
      </c>
      <c r="H179" s="2">
        <v>6.3410000000000002</v>
      </c>
      <c r="I179" s="2">
        <v>6.3360000000000003</v>
      </c>
      <c r="J179" s="2">
        <v>6.335</v>
      </c>
      <c r="K179" s="2">
        <v>6.3419999999999996</v>
      </c>
      <c r="L179" s="2">
        <v>6.359</v>
      </c>
      <c r="M179" s="2">
        <v>6.3869999999999996</v>
      </c>
      <c r="N179" s="2">
        <v>6.4249999999999998</v>
      </c>
      <c r="O179" s="2">
        <v>6.4710000000000001</v>
      </c>
      <c r="P179" s="2">
        <v>6.5220000000000002</v>
      </c>
      <c r="Q179" s="2">
        <v>6.5750000000000002</v>
      </c>
      <c r="R179" s="2">
        <v>6.625</v>
      </c>
      <c r="S179" s="2">
        <v>6.6689999999999996</v>
      </c>
      <c r="T179" s="2">
        <v>6.7060000000000004</v>
      </c>
      <c r="U179" s="2">
        <v>6.7350000000000003</v>
      </c>
      <c r="V179" s="2">
        <v>6.7569999999999997</v>
      </c>
      <c r="W179" s="2">
        <v>6.7720000000000002</v>
      </c>
      <c r="X179" s="2">
        <v>6.7809999999999997</v>
      </c>
      <c r="Y179" s="2">
        <v>6.7830000000000004</v>
      </c>
      <c r="Z179" s="2">
        <v>6.7789999999999999</v>
      </c>
      <c r="AA179" s="2">
        <v>6.7670000000000003</v>
      </c>
      <c r="AB179" s="2">
        <v>6.7489999999999997</v>
      </c>
      <c r="AC179" s="2">
        <v>6.726</v>
      </c>
      <c r="AD179" s="2">
        <v>6.6980000000000004</v>
      </c>
      <c r="AE179" s="2">
        <v>6.6639999999999997</v>
      </c>
      <c r="AF179" s="2">
        <v>6.625</v>
      </c>
      <c r="AG179" s="2">
        <v>6.5819999999999999</v>
      </c>
      <c r="AH179" s="2">
        <v>6.5369999999999999</v>
      </c>
      <c r="AI179" s="2">
        <v>6.49</v>
      </c>
      <c r="AJ179" s="2">
        <v>6.4429999999999996</v>
      </c>
      <c r="AK179" s="2">
        <v>6.3949999999999996</v>
      </c>
      <c r="AL179" s="2">
        <v>6.3479999999999999</v>
      </c>
      <c r="AM179" s="2">
        <v>6.3029999999999999</v>
      </c>
      <c r="AN179" s="2">
        <v>6.2619999999999996</v>
      </c>
      <c r="AO179" s="2">
        <v>6.2240000000000002</v>
      </c>
      <c r="AP179" s="2">
        <v>6.19</v>
      </c>
      <c r="AQ179" s="2">
        <v>6.1589999999999998</v>
      </c>
      <c r="AR179" s="2">
        <v>6.1310000000000002</v>
      </c>
      <c r="AS179" s="2">
        <v>6.1059999999999999</v>
      </c>
      <c r="AT179" s="2">
        <v>6.0830000000000002</v>
      </c>
      <c r="AU179" s="2">
        <v>6.06</v>
      </c>
      <c r="AV179" s="2">
        <v>6.0359999999999996</v>
      </c>
      <c r="AW179" s="2">
        <v>6.0110000000000001</v>
      </c>
      <c r="AX179" s="2">
        <v>5.9850000000000003</v>
      </c>
      <c r="AY179" s="2">
        <v>5.9580000000000002</v>
      </c>
      <c r="AZ179" s="2">
        <v>5.93</v>
      </c>
      <c r="BA179" s="2">
        <v>5.9020000000000001</v>
      </c>
      <c r="BB179" s="2">
        <v>5.8719999999999999</v>
      </c>
      <c r="BC179" s="2">
        <v>5.8390000000000004</v>
      </c>
      <c r="BD179" s="2">
        <v>5.8019999999999996</v>
      </c>
      <c r="BE179" s="2">
        <v>5.758</v>
      </c>
      <c r="BF179" s="2">
        <v>5.7089999999999996</v>
      </c>
      <c r="BG179" s="2">
        <v>5.6529999999999996</v>
      </c>
      <c r="BH179" s="2">
        <v>5.5919999999999996</v>
      </c>
      <c r="BI179" s="2">
        <v>5.5259999999999998</v>
      </c>
      <c r="BJ179" s="2">
        <v>5.4569999999999999</v>
      </c>
      <c r="BK179" s="2">
        <v>5.3869999999999996</v>
      </c>
      <c r="BL179" s="2">
        <v>5.3170000000000002</v>
      </c>
    </row>
    <row r="180" spans="1:64" hidden="1">
      <c r="A180" s="2" t="s">
        <v>1240</v>
      </c>
      <c r="B180" s="2" t="s">
        <v>1636</v>
      </c>
      <c r="C180" s="2" t="s">
        <v>1786</v>
      </c>
      <c r="D180" s="2" t="s">
        <v>1787</v>
      </c>
      <c r="E180" s="2">
        <v>7.3650000000000002</v>
      </c>
      <c r="F180" s="2">
        <v>7.31</v>
      </c>
      <c r="G180" s="2">
        <v>7.25</v>
      </c>
      <c r="H180" s="2">
        <v>7.1879999999999997</v>
      </c>
      <c r="I180" s="2">
        <v>7.1280000000000001</v>
      </c>
      <c r="J180" s="2">
        <v>7.0730000000000004</v>
      </c>
      <c r="K180" s="2">
        <v>7.0250000000000004</v>
      </c>
      <c r="L180" s="2">
        <v>6.9820000000000002</v>
      </c>
      <c r="M180" s="2">
        <v>6.9409999999999998</v>
      </c>
      <c r="N180" s="2">
        <v>6.9020000000000001</v>
      </c>
      <c r="O180" s="2">
        <v>6.8620000000000001</v>
      </c>
      <c r="P180" s="2">
        <v>6.819</v>
      </c>
      <c r="Q180" s="2">
        <v>6.7690000000000001</v>
      </c>
      <c r="R180" s="2">
        <v>6.7130000000000001</v>
      </c>
      <c r="S180" s="2">
        <v>6.6470000000000002</v>
      </c>
      <c r="T180" s="2">
        <v>6.5739999999999998</v>
      </c>
      <c r="U180" s="2">
        <v>6.4950000000000001</v>
      </c>
      <c r="V180" s="2">
        <v>6.4109999999999996</v>
      </c>
      <c r="W180" s="2">
        <v>6.3250000000000002</v>
      </c>
      <c r="X180" s="2">
        <v>6.2329999999999997</v>
      </c>
      <c r="Y180" s="2">
        <v>6.1349999999999998</v>
      </c>
      <c r="Z180" s="2">
        <v>6.0250000000000004</v>
      </c>
      <c r="AA180" s="2">
        <v>5.9020000000000001</v>
      </c>
      <c r="AB180" s="2">
        <v>5.7640000000000002</v>
      </c>
      <c r="AC180" s="2">
        <v>5.6120000000000001</v>
      </c>
      <c r="AD180" s="2">
        <v>5.4480000000000004</v>
      </c>
      <c r="AE180" s="2">
        <v>5.2779999999999996</v>
      </c>
      <c r="AF180" s="2">
        <v>5.1040000000000001</v>
      </c>
      <c r="AG180" s="2">
        <v>4.931</v>
      </c>
      <c r="AH180" s="2">
        <v>4.7619999999999996</v>
      </c>
      <c r="AI180" s="2">
        <v>4.5960000000000001</v>
      </c>
      <c r="AJ180" s="2">
        <v>4.4320000000000004</v>
      </c>
      <c r="AK180" s="2">
        <v>4.2670000000000003</v>
      </c>
      <c r="AL180" s="2">
        <v>4.1020000000000003</v>
      </c>
      <c r="AM180" s="2">
        <v>3.9369999999999998</v>
      </c>
      <c r="AN180" s="2">
        <v>3.7749999999999999</v>
      </c>
      <c r="AO180" s="2">
        <v>3.62</v>
      </c>
      <c r="AP180" s="2">
        <v>3.4729999999999999</v>
      </c>
      <c r="AQ180" s="2">
        <v>3.339</v>
      </c>
      <c r="AR180" s="2">
        <v>3.218</v>
      </c>
      <c r="AS180" s="2">
        <v>3.1110000000000002</v>
      </c>
      <c r="AT180" s="2">
        <v>3.0190000000000001</v>
      </c>
      <c r="AU180" s="2">
        <v>2.9409999999999998</v>
      </c>
      <c r="AV180" s="2">
        <v>2.8740000000000001</v>
      </c>
      <c r="AW180" s="2">
        <v>2.8159999999999998</v>
      </c>
      <c r="AX180" s="2">
        <v>2.7669999999999999</v>
      </c>
      <c r="AY180" s="2">
        <v>2.7250000000000001</v>
      </c>
      <c r="AZ180" s="2">
        <v>2.6890000000000001</v>
      </c>
      <c r="BA180" s="2">
        <v>2.657</v>
      </c>
      <c r="BB180" s="2">
        <v>2.6280000000000001</v>
      </c>
      <c r="BC180" s="2">
        <v>2.601</v>
      </c>
      <c r="BD180" s="2">
        <v>2.5750000000000002</v>
      </c>
      <c r="BE180" s="2">
        <v>2.5499999999999998</v>
      </c>
      <c r="BF180" s="2">
        <v>2.5259999999999998</v>
      </c>
      <c r="BG180" s="2">
        <v>2.5030000000000001</v>
      </c>
      <c r="BH180" s="2">
        <v>2.48</v>
      </c>
      <c r="BI180" s="2">
        <v>2.4550000000000001</v>
      </c>
      <c r="BJ180" s="2">
        <v>2.4300000000000002</v>
      </c>
      <c r="BK180" s="2">
        <v>2.4039999999999999</v>
      </c>
      <c r="BL180" s="2">
        <v>2.3769999999999998</v>
      </c>
    </row>
    <row r="181" spans="1:64" hidden="1">
      <c r="A181" s="2" t="s">
        <v>1319</v>
      </c>
      <c r="B181" s="2" t="s">
        <v>1637</v>
      </c>
      <c r="C181" s="2" t="s">
        <v>1786</v>
      </c>
      <c r="D181" s="2" t="s">
        <v>1787</v>
      </c>
      <c r="E181" s="2">
        <v>3.12</v>
      </c>
      <c r="F181" s="2">
        <v>3.22</v>
      </c>
      <c r="G181" s="2">
        <v>3.18</v>
      </c>
      <c r="H181" s="2">
        <v>3.19</v>
      </c>
      <c r="I181" s="2">
        <v>3.17</v>
      </c>
      <c r="J181" s="2">
        <v>3.04</v>
      </c>
      <c r="K181" s="2">
        <v>2.9</v>
      </c>
      <c r="L181" s="2">
        <v>2.81</v>
      </c>
      <c r="M181" s="2">
        <v>2.72</v>
      </c>
      <c r="N181" s="2">
        <v>2.75</v>
      </c>
      <c r="O181" s="2">
        <v>2.57</v>
      </c>
      <c r="P181" s="2">
        <v>2.36</v>
      </c>
      <c r="Q181" s="2">
        <v>2.15</v>
      </c>
      <c r="R181" s="2">
        <v>1.9</v>
      </c>
      <c r="S181" s="2">
        <v>1.77</v>
      </c>
      <c r="T181" s="2">
        <v>1.66</v>
      </c>
      <c r="U181" s="2">
        <v>1.63</v>
      </c>
      <c r="V181" s="2">
        <v>1.58</v>
      </c>
      <c r="W181" s="2">
        <v>1.58</v>
      </c>
      <c r="X181" s="2">
        <v>1.56</v>
      </c>
      <c r="Y181" s="2">
        <v>1.6</v>
      </c>
      <c r="Z181" s="2">
        <v>1.56</v>
      </c>
      <c r="AA181" s="2">
        <v>1.5</v>
      </c>
      <c r="AB181" s="2">
        <v>1.47</v>
      </c>
      <c r="AC181" s="2">
        <v>1.49</v>
      </c>
      <c r="AD181" s="2">
        <v>1.51</v>
      </c>
      <c r="AE181" s="2">
        <v>1.55</v>
      </c>
      <c r="AF181" s="2">
        <v>1.56</v>
      </c>
      <c r="AG181" s="2">
        <v>1.55</v>
      </c>
      <c r="AH181" s="2">
        <v>1.55</v>
      </c>
      <c r="AI181" s="2">
        <v>1.62</v>
      </c>
      <c r="AJ181" s="2">
        <v>1.61</v>
      </c>
      <c r="AK181" s="2">
        <v>1.59</v>
      </c>
      <c r="AL181" s="2">
        <v>1.57</v>
      </c>
      <c r="AM181" s="2">
        <v>1.57</v>
      </c>
      <c r="AN181" s="2">
        <v>1.53</v>
      </c>
      <c r="AO181" s="2">
        <v>1.53</v>
      </c>
      <c r="AP181" s="2">
        <v>1.56</v>
      </c>
      <c r="AQ181" s="2">
        <v>1.63</v>
      </c>
      <c r="AR181" s="2">
        <v>1.65</v>
      </c>
      <c r="AS181" s="2">
        <v>1.72</v>
      </c>
      <c r="AT181" s="2">
        <v>1.71</v>
      </c>
      <c r="AU181" s="2">
        <v>1.73</v>
      </c>
      <c r="AV181" s="2">
        <v>1.75</v>
      </c>
      <c r="AW181" s="2">
        <v>1.72</v>
      </c>
      <c r="AX181" s="2">
        <v>1.71</v>
      </c>
      <c r="AY181" s="2">
        <v>1.72</v>
      </c>
      <c r="AZ181" s="2">
        <v>1.72</v>
      </c>
      <c r="BA181" s="2">
        <v>1.77</v>
      </c>
      <c r="BB181" s="2">
        <v>1.79</v>
      </c>
      <c r="BC181" s="2">
        <v>1.79</v>
      </c>
      <c r="BD181" s="2">
        <v>1.76</v>
      </c>
      <c r="BE181" s="2">
        <v>1.72</v>
      </c>
      <c r="BF181" s="2">
        <v>1.68</v>
      </c>
      <c r="BG181" s="2">
        <v>1.71</v>
      </c>
      <c r="BH181" s="2">
        <v>1.66</v>
      </c>
      <c r="BI181" s="2">
        <v>1.66</v>
      </c>
      <c r="BJ181" s="2">
        <v>1.62</v>
      </c>
      <c r="BK181" s="2">
        <v>1.59</v>
      </c>
      <c r="BL181" s="2">
        <v>1.57</v>
      </c>
    </row>
    <row r="182" spans="1:64" hidden="1">
      <c r="A182" s="2" t="s">
        <v>1297</v>
      </c>
      <c r="B182" s="2" t="s">
        <v>1638</v>
      </c>
      <c r="C182" s="2" t="s">
        <v>1786</v>
      </c>
      <c r="D182" s="2" t="s">
        <v>1787</v>
      </c>
      <c r="E182" s="2">
        <v>2.85</v>
      </c>
      <c r="F182" s="2">
        <v>2.94</v>
      </c>
      <c r="G182" s="2">
        <v>2.91</v>
      </c>
      <c r="H182" s="2">
        <v>2.93</v>
      </c>
      <c r="I182" s="2">
        <v>2.98</v>
      </c>
      <c r="J182" s="2">
        <v>2.94</v>
      </c>
      <c r="K182" s="2">
        <v>2.9</v>
      </c>
      <c r="L182" s="2">
        <v>2.81</v>
      </c>
      <c r="M182" s="2">
        <v>2.75</v>
      </c>
      <c r="N182" s="2">
        <v>2.7</v>
      </c>
      <c r="O182" s="2">
        <v>2.5</v>
      </c>
      <c r="P182" s="2">
        <v>2.4900000000000002</v>
      </c>
      <c r="Q182" s="2">
        <v>2.38</v>
      </c>
      <c r="R182" s="2">
        <v>2.23</v>
      </c>
      <c r="S182" s="2">
        <v>2.13</v>
      </c>
      <c r="T182" s="2">
        <v>1.98</v>
      </c>
      <c r="U182" s="2">
        <v>1.86</v>
      </c>
      <c r="V182" s="2">
        <v>1.75</v>
      </c>
      <c r="W182" s="2">
        <v>1.77</v>
      </c>
      <c r="X182" s="2">
        <v>1.75</v>
      </c>
      <c r="Y182" s="2">
        <v>1.72</v>
      </c>
      <c r="Z182" s="2">
        <v>1.7</v>
      </c>
      <c r="AA182" s="2">
        <v>1.71</v>
      </c>
      <c r="AB182" s="2">
        <v>1.66</v>
      </c>
      <c r="AC182" s="2">
        <v>1.66</v>
      </c>
      <c r="AD182" s="2">
        <v>1.68</v>
      </c>
      <c r="AE182" s="2">
        <v>1.71</v>
      </c>
      <c r="AF182" s="2">
        <v>1.74</v>
      </c>
      <c r="AG182" s="2">
        <v>1.84</v>
      </c>
      <c r="AH182" s="2">
        <v>1.89</v>
      </c>
      <c r="AI182" s="2">
        <v>1.93</v>
      </c>
      <c r="AJ182" s="2">
        <v>1.92</v>
      </c>
      <c r="AK182" s="2">
        <v>1.88</v>
      </c>
      <c r="AL182" s="2">
        <v>1.86</v>
      </c>
      <c r="AM182" s="2">
        <v>1.87</v>
      </c>
      <c r="AN182" s="2">
        <v>1.87</v>
      </c>
      <c r="AO182" s="2">
        <v>1.89</v>
      </c>
      <c r="AP182" s="2">
        <v>1.86</v>
      </c>
      <c r="AQ182" s="2">
        <v>1.81</v>
      </c>
      <c r="AR182" s="2">
        <v>1.85</v>
      </c>
      <c r="AS182" s="2">
        <v>1.85</v>
      </c>
      <c r="AT182" s="2">
        <v>1.78</v>
      </c>
      <c r="AU182" s="2">
        <v>1.75</v>
      </c>
      <c r="AV182" s="2">
        <v>1.8</v>
      </c>
      <c r="AW182" s="2">
        <v>1.83</v>
      </c>
      <c r="AX182" s="2">
        <v>1.84</v>
      </c>
      <c r="AY182" s="2">
        <v>1.9</v>
      </c>
      <c r="AZ182" s="2">
        <v>1.9</v>
      </c>
      <c r="BA182" s="2">
        <v>1.96</v>
      </c>
      <c r="BB182" s="2">
        <v>1.98</v>
      </c>
      <c r="BC182" s="2">
        <v>1.95</v>
      </c>
      <c r="BD182" s="2">
        <v>1.88</v>
      </c>
      <c r="BE182" s="2">
        <v>1.85</v>
      </c>
      <c r="BF182" s="2">
        <v>1.78</v>
      </c>
      <c r="BG182" s="2">
        <v>1.75</v>
      </c>
      <c r="BH182" s="2">
        <v>1.72</v>
      </c>
      <c r="BI182" s="2">
        <v>1.71</v>
      </c>
      <c r="BJ182" s="2">
        <v>1.62</v>
      </c>
      <c r="BK182" s="2">
        <v>1.56</v>
      </c>
      <c r="BL182" s="2">
        <v>1.53</v>
      </c>
    </row>
    <row r="183" spans="1:64" hidden="1">
      <c r="A183" s="2" t="s">
        <v>1189</v>
      </c>
      <c r="B183" s="2" t="s">
        <v>1639</v>
      </c>
      <c r="C183" s="2" t="s">
        <v>1786</v>
      </c>
      <c r="D183" s="2" t="s">
        <v>1787</v>
      </c>
      <c r="E183" s="2">
        <v>5.9589999999999996</v>
      </c>
      <c r="F183" s="2">
        <v>5.96</v>
      </c>
      <c r="G183" s="2">
        <v>5.9619999999999997</v>
      </c>
      <c r="H183" s="2">
        <v>5.9640000000000004</v>
      </c>
      <c r="I183" s="2">
        <v>5.9649999999999999</v>
      </c>
      <c r="J183" s="2">
        <v>5.9660000000000002</v>
      </c>
      <c r="K183" s="2">
        <v>5.9630000000000001</v>
      </c>
      <c r="L183" s="2">
        <v>5.9580000000000002</v>
      </c>
      <c r="M183" s="2">
        <v>5.9480000000000004</v>
      </c>
      <c r="N183" s="2">
        <v>5.9340000000000002</v>
      </c>
      <c r="O183" s="2">
        <v>5.9180000000000001</v>
      </c>
      <c r="P183" s="2">
        <v>5.9009999999999998</v>
      </c>
      <c r="Q183" s="2">
        <v>5.8840000000000003</v>
      </c>
      <c r="R183" s="2">
        <v>5.8680000000000003</v>
      </c>
      <c r="S183" s="2">
        <v>5.8529999999999998</v>
      </c>
      <c r="T183" s="2">
        <v>5.8380000000000001</v>
      </c>
      <c r="U183" s="2">
        <v>5.8220000000000001</v>
      </c>
      <c r="V183" s="2">
        <v>5.8040000000000003</v>
      </c>
      <c r="W183" s="2">
        <v>5.7830000000000004</v>
      </c>
      <c r="X183" s="2">
        <v>5.7560000000000002</v>
      </c>
      <c r="Y183" s="2">
        <v>5.7249999999999996</v>
      </c>
      <c r="Z183" s="2">
        <v>5.6870000000000003</v>
      </c>
      <c r="AA183" s="2">
        <v>5.6449999999999996</v>
      </c>
      <c r="AB183" s="2">
        <v>5.5970000000000004</v>
      </c>
      <c r="AC183" s="2">
        <v>5.5460000000000003</v>
      </c>
      <c r="AD183" s="2">
        <v>5.49</v>
      </c>
      <c r="AE183" s="2">
        <v>5.431</v>
      </c>
      <c r="AF183" s="2">
        <v>5.3710000000000004</v>
      </c>
      <c r="AG183" s="2">
        <v>5.3079999999999998</v>
      </c>
      <c r="AH183" s="2">
        <v>5.242</v>
      </c>
      <c r="AI183" s="2">
        <v>5.1719999999999997</v>
      </c>
      <c r="AJ183" s="2">
        <v>5.0990000000000002</v>
      </c>
      <c r="AK183" s="2">
        <v>5.0199999999999996</v>
      </c>
      <c r="AL183" s="2">
        <v>4.9340000000000002</v>
      </c>
      <c r="AM183" s="2">
        <v>4.8390000000000004</v>
      </c>
      <c r="AN183" s="2">
        <v>4.7309999999999999</v>
      </c>
      <c r="AO183" s="2">
        <v>4.6059999999999999</v>
      </c>
      <c r="AP183" s="2">
        <v>4.4640000000000004</v>
      </c>
      <c r="AQ183" s="2">
        <v>4.306</v>
      </c>
      <c r="AR183" s="2">
        <v>4.1349999999999998</v>
      </c>
      <c r="AS183" s="2">
        <v>3.9550000000000001</v>
      </c>
      <c r="AT183" s="2">
        <v>3.7719999999999998</v>
      </c>
      <c r="AU183" s="2">
        <v>3.593</v>
      </c>
      <c r="AV183" s="2">
        <v>3.4220000000000002</v>
      </c>
      <c r="AW183" s="2">
        <v>3.2629999999999999</v>
      </c>
      <c r="AX183" s="2">
        <v>3.1179999999999999</v>
      </c>
      <c r="AY183" s="2">
        <v>2.9860000000000002</v>
      </c>
      <c r="AZ183" s="2">
        <v>2.8650000000000002</v>
      </c>
      <c r="BA183" s="2">
        <v>2.7509999999999999</v>
      </c>
      <c r="BB183" s="2">
        <v>2.6440000000000001</v>
      </c>
      <c r="BC183" s="2">
        <v>2.5419999999999998</v>
      </c>
      <c r="BD183" s="2">
        <v>2.444</v>
      </c>
      <c r="BE183" s="2">
        <v>2.351</v>
      </c>
      <c r="BF183" s="2">
        <v>2.2610000000000001</v>
      </c>
      <c r="BG183" s="2">
        <v>2.1760000000000002</v>
      </c>
      <c r="BH183" s="2">
        <v>2.0979999999999999</v>
      </c>
      <c r="BI183" s="2">
        <v>2.0270000000000001</v>
      </c>
      <c r="BJ183" s="2">
        <v>1.9670000000000001</v>
      </c>
      <c r="BK183" s="2">
        <v>1.917</v>
      </c>
      <c r="BL183" s="2">
        <v>1.8759999999999999</v>
      </c>
    </row>
    <row r="184" spans="1:64" hidden="1">
      <c r="A184" s="2" t="s">
        <v>1640</v>
      </c>
      <c r="B184" s="2" t="s">
        <v>1641</v>
      </c>
      <c r="C184" s="2" t="s">
        <v>1786</v>
      </c>
      <c r="D184" s="2" t="s">
        <v>1787</v>
      </c>
    </row>
    <row r="185" spans="1:64" hidden="1">
      <c r="A185" s="2" t="s">
        <v>1258</v>
      </c>
      <c r="B185" s="2" t="s">
        <v>1642</v>
      </c>
      <c r="C185" s="2" t="s">
        <v>1786</v>
      </c>
      <c r="D185" s="2" t="s">
        <v>1787</v>
      </c>
      <c r="E185" s="2">
        <v>4.03</v>
      </c>
      <c r="F185" s="2">
        <v>3.9750000000000001</v>
      </c>
      <c r="G185" s="2">
        <v>4.1070000000000002</v>
      </c>
      <c r="H185" s="2">
        <v>3.9889999999999999</v>
      </c>
      <c r="I185" s="2">
        <v>3.7330000000000001</v>
      </c>
      <c r="J185" s="2">
        <v>3.54</v>
      </c>
      <c r="K185" s="2">
        <v>3.41</v>
      </c>
      <c r="L185" s="2">
        <v>3.3540000000000001</v>
      </c>
      <c r="M185" s="2">
        <v>3.3319999999999999</v>
      </c>
      <c r="N185" s="2">
        <v>3.2690000000000001</v>
      </c>
      <c r="O185" s="2">
        <v>3.1579999999999999</v>
      </c>
      <c r="P185" s="2">
        <v>3.194</v>
      </c>
      <c r="Q185" s="2">
        <v>3</v>
      </c>
      <c r="R185" s="2">
        <v>2.6960000000000002</v>
      </c>
      <c r="S185" s="2">
        <v>2.57</v>
      </c>
      <c r="T185" s="2">
        <v>2.331</v>
      </c>
      <c r="U185" s="2">
        <v>2.2730000000000001</v>
      </c>
      <c r="V185" s="2">
        <v>2.2290000000000001</v>
      </c>
      <c r="W185" s="2">
        <v>2.0699999999999998</v>
      </c>
      <c r="X185" s="2">
        <v>2.12</v>
      </c>
      <c r="Y185" s="2">
        <v>2.0299999999999998</v>
      </c>
      <c r="Z185" s="2">
        <v>2.0099999999999998</v>
      </c>
      <c r="AA185" s="2">
        <v>1.95</v>
      </c>
      <c r="AB185" s="2">
        <v>1.92</v>
      </c>
      <c r="AC185" s="2">
        <v>1.93</v>
      </c>
      <c r="AD185" s="2">
        <v>1.93</v>
      </c>
      <c r="AE185" s="2">
        <v>1.96</v>
      </c>
      <c r="AF185" s="2">
        <v>2.0299999999999998</v>
      </c>
      <c r="AG185" s="2">
        <v>2.1</v>
      </c>
      <c r="AH185" s="2">
        <v>2.12</v>
      </c>
      <c r="AI185" s="2">
        <v>2.1800000000000002</v>
      </c>
      <c r="AJ185" s="2">
        <v>2.16</v>
      </c>
      <c r="AK185" s="2">
        <v>2.12</v>
      </c>
      <c r="AL185" s="2">
        <v>2.0499999999999998</v>
      </c>
      <c r="AM185" s="2">
        <v>2</v>
      </c>
      <c r="AN185" s="2">
        <v>1.99</v>
      </c>
      <c r="AO185" s="2">
        <v>1.96</v>
      </c>
      <c r="AP185" s="2">
        <v>1.96</v>
      </c>
      <c r="AQ185" s="2">
        <v>1.89</v>
      </c>
      <c r="AR185" s="2">
        <v>1.97</v>
      </c>
      <c r="AS185" s="2">
        <v>1.98</v>
      </c>
      <c r="AT185" s="2">
        <v>1.97</v>
      </c>
      <c r="AU185" s="2">
        <v>1.89</v>
      </c>
      <c r="AV185" s="2">
        <v>1.93</v>
      </c>
      <c r="AW185" s="2">
        <v>1.98</v>
      </c>
      <c r="AX185" s="2">
        <v>1.97</v>
      </c>
      <c r="AY185" s="2">
        <v>2.0099999999999998</v>
      </c>
      <c r="AZ185" s="2">
        <v>2.1800000000000002</v>
      </c>
      <c r="BA185" s="2">
        <v>2.19</v>
      </c>
      <c r="BB185" s="2">
        <v>2.13</v>
      </c>
      <c r="BC185" s="2">
        <v>2.17</v>
      </c>
      <c r="BD185" s="2">
        <v>2.09</v>
      </c>
      <c r="BE185" s="2">
        <v>2.1</v>
      </c>
      <c r="BF185" s="2">
        <v>2.0099999999999998</v>
      </c>
      <c r="BG185" s="2">
        <v>1.92</v>
      </c>
      <c r="BH185" s="2">
        <v>1.99</v>
      </c>
      <c r="BI185" s="2">
        <v>1.87</v>
      </c>
      <c r="BJ185" s="2">
        <v>1.81</v>
      </c>
      <c r="BK185" s="2">
        <v>1.71</v>
      </c>
      <c r="BL185" s="2">
        <v>1.72</v>
      </c>
    </row>
    <row r="186" spans="1:64" hidden="1">
      <c r="A186" s="2" t="s">
        <v>1643</v>
      </c>
      <c r="B186" s="2" t="s">
        <v>1644</v>
      </c>
      <c r="C186" s="2" t="s">
        <v>1786</v>
      </c>
      <c r="D186" s="2" t="s">
        <v>1787</v>
      </c>
      <c r="E186" s="2">
        <v>3.2967782039255296</v>
      </c>
      <c r="F186" s="2">
        <v>3.3059487998506216</v>
      </c>
      <c r="G186" s="2">
        <v>3.2632452961930558</v>
      </c>
      <c r="H186" s="2">
        <v>3.2446524023034495</v>
      </c>
      <c r="I186" s="2">
        <v>3.22591970612645</v>
      </c>
      <c r="J186" s="2">
        <v>3.13540090503369</v>
      </c>
      <c r="K186" s="2">
        <v>2.9830397366519463</v>
      </c>
      <c r="L186" s="2">
        <v>2.9710006356746512</v>
      </c>
      <c r="M186" s="2">
        <v>2.9211778412541105</v>
      </c>
      <c r="N186" s="2">
        <v>2.8810467349272915</v>
      </c>
      <c r="O186" s="2">
        <v>2.8466808817632545</v>
      </c>
      <c r="P186" s="2">
        <v>2.7805328510725866</v>
      </c>
      <c r="Q186" s="2">
        <v>2.6457887894400671</v>
      </c>
      <c r="R186" s="2">
        <v>2.5599484525559877</v>
      </c>
      <c r="S186" s="2">
        <v>2.5021464727925098</v>
      </c>
      <c r="T186" s="2">
        <v>2.4107270118405686</v>
      </c>
      <c r="U186" s="2">
        <v>2.3445671601068212</v>
      </c>
      <c r="V186" s="2">
        <v>2.303609601224081</v>
      </c>
      <c r="W186" s="2">
        <v>2.2498781317526255</v>
      </c>
      <c r="X186" s="2">
        <v>2.2444641028670342</v>
      </c>
      <c r="Y186" s="2">
        <v>2.2220082356244957</v>
      </c>
      <c r="Z186" s="2">
        <v>2.1688028402455379</v>
      </c>
      <c r="AA186" s="2">
        <v>2.1476132164360053</v>
      </c>
      <c r="AB186" s="2">
        <v>2.1020261846958768</v>
      </c>
      <c r="AC186" s="2">
        <v>2.065729426417406</v>
      </c>
      <c r="AD186" s="2">
        <v>2.0535528478650367</v>
      </c>
      <c r="AE186" s="2">
        <v>2.0251056644842635</v>
      </c>
      <c r="AF186" s="2">
        <v>2.0100438244085201</v>
      </c>
      <c r="AG186" s="2">
        <v>2.0142443907175553</v>
      </c>
      <c r="AH186" s="2">
        <v>2.0033413990511812</v>
      </c>
      <c r="AI186" s="2">
        <v>2.0137540035932902</v>
      </c>
      <c r="AJ186" s="2">
        <v>1.9877461600010093</v>
      </c>
      <c r="AK186" s="2">
        <v>1.9615174800724151</v>
      </c>
      <c r="AL186" s="2">
        <v>1.9219571918854865</v>
      </c>
      <c r="AM186" s="2">
        <v>1.8977701624884733</v>
      </c>
      <c r="AN186" s="2">
        <v>1.8595017391761415</v>
      </c>
      <c r="AO186" s="2">
        <v>1.8485770408104603</v>
      </c>
      <c r="AP186" s="2">
        <v>1.8347165690546243</v>
      </c>
      <c r="AQ186" s="2">
        <v>1.8266665463703431</v>
      </c>
      <c r="AR186" s="2">
        <v>1.8152941110042333</v>
      </c>
      <c r="AS186" s="2">
        <v>1.8333176238180064</v>
      </c>
      <c r="AT186" s="2">
        <v>1.8031852428140844</v>
      </c>
      <c r="AU186" s="2">
        <v>1.7858599034365026</v>
      </c>
      <c r="AV186" s="2">
        <v>1.7905364065033427</v>
      </c>
      <c r="AW186" s="2">
        <v>1.7935640114915616</v>
      </c>
      <c r="AX186" s="2">
        <v>1.7861206985910951</v>
      </c>
      <c r="AY186" s="2">
        <v>1.81428366209833</v>
      </c>
      <c r="AZ186" s="2">
        <v>1.8312043311346462</v>
      </c>
      <c r="BA186" s="2">
        <v>1.8332298436938179</v>
      </c>
      <c r="BB186" s="2">
        <v>1.8057621563722677</v>
      </c>
      <c r="BC186" s="2">
        <v>1.7955256099485508</v>
      </c>
      <c r="BD186" s="2">
        <v>1.7747789835251631</v>
      </c>
      <c r="BE186" s="2">
        <v>1.7730196412457311</v>
      </c>
      <c r="BF186" s="2">
        <v>1.7481717857197603</v>
      </c>
      <c r="BG186" s="2">
        <v>1.7520889385866987</v>
      </c>
      <c r="BH186" s="2">
        <v>1.747524038586133</v>
      </c>
      <c r="BI186" s="2">
        <v>1.7408426880363566</v>
      </c>
      <c r="BJ186" s="2">
        <v>1.7113388295138798</v>
      </c>
      <c r="BK186" s="2">
        <v>1.6870835557736026</v>
      </c>
      <c r="BL186" s="2">
        <v>1.6599486139943251</v>
      </c>
    </row>
    <row r="187" spans="1:64" hidden="1">
      <c r="A187" s="2" t="s">
        <v>1167</v>
      </c>
      <c r="B187" s="2" t="s">
        <v>1645</v>
      </c>
      <c r="C187" s="2" t="s">
        <v>1786</v>
      </c>
      <c r="D187" s="2" t="s">
        <v>1787</v>
      </c>
      <c r="E187" s="2">
        <v>7.2469999999999999</v>
      </c>
      <c r="F187" s="2">
        <v>7.2480000000000002</v>
      </c>
      <c r="G187" s="2">
        <v>7.2510000000000003</v>
      </c>
      <c r="H187" s="2">
        <v>7.2560000000000002</v>
      </c>
      <c r="I187" s="2">
        <v>7.2629999999999999</v>
      </c>
      <c r="J187" s="2">
        <v>7.2709999999999999</v>
      </c>
      <c r="K187" s="2">
        <v>7.2770000000000001</v>
      </c>
      <c r="L187" s="2">
        <v>7.282</v>
      </c>
      <c r="M187" s="2">
        <v>7.2859999999999996</v>
      </c>
      <c r="N187" s="2">
        <v>7.2930000000000001</v>
      </c>
      <c r="O187" s="2">
        <v>7.3109999999999999</v>
      </c>
      <c r="P187" s="2">
        <v>7.35</v>
      </c>
      <c r="Q187" s="2">
        <v>7.4139999999999997</v>
      </c>
      <c r="R187" s="2">
        <v>7.5039999999999996</v>
      </c>
      <c r="S187" s="2">
        <v>7.617</v>
      </c>
      <c r="T187" s="2">
        <v>7.7469999999999999</v>
      </c>
      <c r="U187" s="2">
        <v>7.8849999999999998</v>
      </c>
      <c r="V187" s="2">
        <v>8.0180000000000007</v>
      </c>
      <c r="W187" s="2">
        <v>8.1370000000000005</v>
      </c>
      <c r="X187" s="2">
        <v>8.2319999999999993</v>
      </c>
      <c r="Y187" s="2">
        <v>8.2989999999999995</v>
      </c>
      <c r="Z187" s="2">
        <v>8.3379999999999992</v>
      </c>
      <c r="AA187" s="2">
        <v>8.3520000000000003</v>
      </c>
      <c r="AB187" s="2">
        <v>8.34</v>
      </c>
      <c r="AC187" s="2">
        <v>8.2989999999999995</v>
      </c>
      <c r="AD187" s="2">
        <v>8.2219999999999995</v>
      </c>
      <c r="AE187" s="2">
        <v>8.1010000000000009</v>
      </c>
      <c r="AF187" s="2">
        <v>7.9329999999999998</v>
      </c>
      <c r="AG187" s="2">
        <v>7.7190000000000003</v>
      </c>
      <c r="AH187" s="2">
        <v>7.4619999999999997</v>
      </c>
      <c r="AI187" s="2">
        <v>7.165</v>
      </c>
      <c r="AJ187" s="2">
        <v>6.8310000000000004</v>
      </c>
      <c r="AK187" s="2">
        <v>6.4720000000000004</v>
      </c>
      <c r="AL187" s="2">
        <v>6.0979999999999999</v>
      </c>
      <c r="AM187" s="2">
        <v>5.72</v>
      </c>
      <c r="AN187" s="2">
        <v>5.3460000000000001</v>
      </c>
      <c r="AO187" s="2">
        <v>4.9809999999999999</v>
      </c>
      <c r="AP187" s="2">
        <v>4.63</v>
      </c>
      <c r="AQ187" s="2">
        <v>4.2969999999999997</v>
      </c>
      <c r="AR187" s="2">
        <v>3.9889999999999999</v>
      </c>
      <c r="AS187" s="2">
        <v>3.7160000000000002</v>
      </c>
      <c r="AT187" s="2">
        <v>3.484</v>
      </c>
      <c r="AU187" s="2">
        <v>3.2930000000000001</v>
      </c>
      <c r="AV187" s="2">
        <v>3.1419999999999999</v>
      </c>
      <c r="AW187" s="2">
        <v>3.0289999999999999</v>
      </c>
      <c r="AX187" s="2">
        <v>2.9510000000000001</v>
      </c>
      <c r="AY187" s="2">
        <v>2.9039999999999999</v>
      </c>
      <c r="AZ187" s="2">
        <v>2.879</v>
      </c>
      <c r="BA187" s="2">
        <v>2.8690000000000002</v>
      </c>
      <c r="BB187" s="2">
        <v>2.8679999999999999</v>
      </c>
      <c r="BC187" s="2">
        <v>2.8730000000000002</v>
      </c>
      <c r="BD187" s="2">
        <v>2.8820000000000001</v>
      </c>
      <c r="BE187" s="2">
        <v>2.8959999999999999</v>
      </c>
      <c r="BF187" s="2">
        <v>2.9129999999999998</v>
      </c>
      <c r="BG187" s="2">
        <v>2.93</v>
      </c>
      <c r="BH187" s="2">
        <v>2.9390000000000001</v>
      </c>
      <c r="BI187" s="2">
        <v>2.9369999999999998</v>
      </c>
      <c r="BJ187" s="2">
        <v>2.92</v>
      </c>
      <c r="BK187" s="2">
        <v>2.8879999999999999</v>
      </c>
      <c r="BL187" s="2">
        <v>2.8420000000000001</v>
      </c>
    </row>
    <row r="188" spans="1:64" hidden="1">
      <c r="A188" s="2" t="s">
        <v>1646</v>
      </c>
      <c r="B188" s="2" t="s">
        <v>1647</v>
      </c>
      <c r="C188" s="2" t="s">
        <v>1786</v>
      </c>
      <c r="D188" s="2" t="s">
        <v>1787</v>
      </c>
      <c r="E188" s="2">
        <v>5.0800871967624497</v>
      </c>
      <c r="F188" s="2">
        <v>5.0710027434469849</v>
      </c>
      <c r="G188" s="2">
        <v>5.0681179410760766</v>
      </c>
      <c r="H188" s="2">
        <v>5.040369107738468</v>
      </c>
      <c r="I188" s="2">
        <v>5.0260372310488215</v>
      </c>
      <c r="J188" s="2">
        <v>4.98433855141871</v>
      </c>
      <c r="K188" s="2">
        <v>4.9525119626880585</v>
      </c>
      <c r="L188" s="2">
        <v>4.927693303269308</v>
      </c>
      <c r="M188" s="2">
        <v>4.9188415264896559</v>
      </c>
      <c r="N188" s="2">
        <v>4.9124377862418331</v>
      </c>
      <c r="O188" s="2">
        <v>4.9024258166726851</v>
      </c>
      <c r="P188" s="2">
        <v>4.8895633226303792</v>
      </c>
      <c r="Q188" s="2">
        <v>4.8674322711301796</v>
      </c>
      <c r="R188" s="2">
        <v>4.8317798397265959</v>
      </c>
      <c r="S188" s="2">
        <v>4.8159636823061618</v>
      </c>
      <c r="T188" s="2">
        <v>4.8181241978332547</v>
      </c>
      <c r="U188" s="2">
        <v>4.8055121715645601</v>
      </c>
      <c r="V188" s="2">
        <v>4.7914601939857562</v>
      </c>
      <c r="W188" s="2">
        <v>4.7784844814004321</v>
      </c>
      <c r="X188" s="2">
        <v>4.7738445370761546</v>
      </c>
      <c r="Y188" s="2">
        <v>4.7653194654456748</v>
      </c>
      <c r="Z188" s="2">
        <v>4.7499156290634241</v>
      </c>
      <c r="AA188" s="2">
        <v>4.722250907196111</v>
      </c>
      <c r="AB188" s="2">
        <v>4.7102301350884854</v>
      </c>
      <c r="AC188" s="2">
        <v>4.6677817387641563</v>
      </c>
      <c r="AD188" s="2">
        <v>4.6125601423184559</v>
      </c>
      <c r="AE188" s="2">
        <v>4.5712519087639434</v>
      </c>
      <c r="AF188" s="2">
        <v>4.5347785223968229</v>
      </c>
      <c r="AG188" s="2">
        <v>4.5040889678442646</v>
      </c>
      <c r="AH188" s="2">
        <v>4.4538299841741829</v>
      </c>
      <c r="AI188" s="2">
        <v>4.3904902893489028</v>
      </c>
      <c r="AJ188" s="2">
        <v>4.3019365869385213</v>
      </c>
      <c r="AK188" s="2">
        <v>4.2321512005405513</v>
      </c>
      <c r="AL188" s="2">
        <v>4.140975605510743</v>
      </c>
      <c r="AM188" s="2">
        <v>4.0662090201078342</v>
      </c>
      <c r="AN188" s="2">
        <v>3.9848322406245522</v>
      </c>
      <c r="AO188" s="2">
        <v>3.9170557595552093</v>
      </c>
      <c r="AP188" s="2">
        <v>3.8286807555430737</v>
      </c>
      <c r="AQ188" s="2">
        <v>3.7542025664671099</v>
      </c>
      <c r="AR188" s="2">
        <v>3.6951216138818324</v>
      </c>
      <c r="AS188" s="2">
        <v>3.638494837425466</v>
      </c>
      <c r="AT188" s="2">
        <v>3.5757477511551761</v>
      </c>
      <c r="AU188" s="2">
        <v>3.5350502912899366</v>
      </c>
      <c r="AV188" s="2">
        <v>3.4914038228378264</v>
      </c>
      <c r="AW188" s="2">
        <v>3.4601698095228532</v>
      </c>
      <c r="AX188" s="2">
        <v>3.4235559590962934</v>
      </c>
      <c r="AY188" s="2">
        <v>3.3822352872508654</v>
      </c>
      <c r="AZ188" s="2">
        <v>3.3511618077107248</v>
      </c>
      <c r="BA188" s="2">
        <v>3.3175411163921051</v>
      </c>
      <c r="BB188" s="2">
        <v>3.2828258272393862</v>
      </c>
      <c r="BC188" s="2">
        <v>3.2537362013941613</v>
      </c>
      <c r="BD188" s="2">
        <v>3.2240358736708066</v>
      </c>
      <c r="BE188" s="2">
        <v>3.2000165674441048</v>
      </c>
      <c r="BF188" s="2">
        <v>3.1709040602701597</v>
      </c>
      <c r="BG188" s="2">
        <v>3.1517125574916318</v>
      </c>
      <c r="BH188" s="2">
        <v>3.1272896769054968</v>
      </c>
      <c r="BI188" s="2">
        <v>3.1050668378827266</v>
      </c>
      <c r="BJ188" s="2">
        <v>3.0777387543208476</v>
      </c>
      <c r="BK188" s="2">
        <v>3.0496811650510871</v>
      </c>
      <c r="BL188" s="2">
        <v>3.0161484079758849</v>
      </c>
    </row>
    <row r="189" spans="1:64" hidden="1">
      <c r="A189" s="2" t="s">
        <v>1190</v>
      </c>
      <c r="B189" s="2" t="s">
        <v>1648</v>
      </c>
      <c r="C189" s="2" t="s">
        <v>1786</v>
      </c>
      <c r="D189" s="2" t="s">
        <v>1787</v>
      </c>
      <c r="E189" s="2">
        <v>6.6</v>
      </c>
      <c r="F189" s="2">
        <v>6.6</v>
      </c>
      <c r="G189" s="2">
        <v>6.6</v>
      </c>
      <c r="H189" s="2">
        <v>6.6</v>
      </c>
      <c r="I189" s="2">
        <v>6.6</v>
      </c>
      <c r="J189" s="2">
        <v>6.6</v>
      </c>
      <c r="K189" s="2">
        <v>6.6</v>
      </c>
      <c r="L189" s="2">
        <v>6.6</v>
      </c>
      <c r="M189" s="2">
        <v>6.6</v>
      </c>
      <c r="N189" s="2">
        <v>6.6</v>
      </c>
      <c r="O189" s="2">
        <v>6.601</v>
      </c>
      <c r="P189" s="2">
        <v>6.6020000000000003</v>
      </c>
      <c r="Q189" s="2">
        <v>6.6050000000000004</v>
      </c>
      <c r="R189" s="2">
        <v>6.6079999999999997</v>
      </c>
      <c r="S189" s="2">
        <v>6.6109999999999998</v>
      </c>
      <c r="T189" s="2">
        <v>6.6120000000000001</v>
      </c>
      <c r="U189" s="2">
        <v>6.6079999999999997</v>
      </c>
      <c r="V189" s="2">
        <v>6.5990000000000002</v>
      </c>
      <c r="W189" s="2">
        <v>6.5830000000000002</v>
      </c>
      <c r="X189" s="2">
        <v>6.5609999999999999</v>
      </c>
      <c r="Y189" s="2">
        <v>6.5339999999999998</v>
      </c>
      <c r="Z189" s="2">
        <v>6.5039999999999996</v>
      </c>
      <c r="AA189" s="2">
        <v>6.4740000000000002</v>
      </c>
      <c r="AB189" s="2">
        <v>6.444</v>
      </c>
      <c r="AC189" s="2">
        <v>6.415</v>
      </c>
      <c r="AD189" s="2">
        <v>6.3849999999999998</v>
      </c>
      <c r="AE189" s="2">
        <v>6.3540000000000001</v>
      </c>
      <c r="AF189" s="2">
        <v>6.3179999999999996</v>
      </c>
      <c r="AG189" s="2">
        <v>6.2759999999999998</v>
      </c>
      <c r="AH189" s="2">
        <v>6.2249999999999996</v>
      </c>
      <c r="AI189" s="2">
        <v>6.1639999999999997</v>
      </c>
      <c r="AJ189" s="2">
        <v>6.0910000000000002</v>
      </c>
      <c r="AK189" s="2">
        <v>6.0069999999999997</v>
      </c>
      <c r="AL189" s="2">
        <v>5.9119999999999999</v>
      </c>
      <c r="AM189" s="2">
        <v>5.8079999999999998</v>
      </c>
      <c r="AN189" s="2">
        <v>5.694</v>
      </c>
      <c r="AO189" s="2">
        <v>5.5709999999999997</v>
      </c>
      <c r="AP189" s="2">
        <v>5.4420000000000002</v>
      </c>
      <c r="AQ189" s="2">
        <v>5.3079999999999998</v>
      </c>
      <c r="AR189" s="2">
        <v>5.1719999999999997</v>
      </c>
      <c r="AS189" s="2">
        <v>5.0369999999999999</v>
      </c>
      <c r="AT189" s="2">
        <v>4.9039999999999999</v>
      </c>
      <c r="AU189" s="2">
        <v>4.774</v>
      </c>
      <c r="AV189" s="2">
        <v>4.6479999999999997</v>
      </c>
      <c r="AW189" s="2">
        <v>4.5279999999999996</v>
      </c>
      <c r="AX189" s="2">
        <v>4.4160000000000004</v>
      </c>
      <c r="AY189" s="2">
        <v>4.3099999999999996</v>
      </c>
      <c r="AZ189" s="2">
        <v>4.2110000000000003</v>
      </c>
      <c r="BA189" s="2">
        <v>4.1180000000000003</v>
      </c>
      <c r="BB189" s="2">
        <v>4.0309999999999997</v>
      </c>
      <c r="BC189" s="2">
        <v>3.9510000000000001</v>
      </c>
      <c r="BD189" s="2">
        <v>3.88</v>
      </c>
      <c r="BE189" s="2">
        <v>3.8159999999999998</v>
      </c>
      <c r="BF189" s="2">
        <v>3.7589999999999999</v>
      </c>
      <c r="BG189" s="2">
        <v>3.7080000000000002</v>
      </c>
      <c r="BH189" s="2">
        <v>3.66</v>
      </c>
      <c r="BI189" s="2">
        <v>3.6120000000000001</v>
      </c>
      <c r="BJ189" s="2">
        <v>3.5619999999999998</v>
      </c>
      <c r="BK189" s="2">
        <v>3.51</v>
      </c>
      <c r="BL189" s="2">
        <v>3.4540000000000002</v>
      </c>
    </row>
    <row r="190" spans="1:64" hidden="1">
      <c r="A190" s="2" t="s">
        <v>1241</v>
      </c>
      <c r="B190" s="2" t="s">
        <v>1649</v>
      </c>
      <c r="C190" s="2" t="s">
        <v>1786</v>
      </c>
      <c r="D190" s="2" t="s">
        <v>1787</v>
      </c>
      <c r="E190" s="2">
        <v>5.87</v>
      </c>
      <c r="F190" s="2">
        <v>5.8460000000000001</v>
      </c>
      <c r="G190" s="2">
        <v>5.8120000000000003</v>
      </c>
      <c r="H190" s="2">
        <v>5.7649999999999997</v>
      </c>
      <c r="I190" s="2">
        <v>5.7069999999999999</v>
      </c>
      <c r="J190" s="2">
        <v>5.6379999999999999</v>
      </c>
      <c r="K190" s="2">
        <v>5.5590000000000002</v>
      </c>
      <c r="L190" s="2">
        <v>5.4720000000000004</v>
      </c>
      <c r="M190" s="2">
        <v>5.3780000000000001</v>
      </c>
      <c r="N190" s="2">
        <v>5.2789999999999999</v>
      </c>
      <c r="O190" s="2">
        <v>5.173</v>
      </c>
      <c r="P190" s="2">
        <v>5.0599999999999996</v>
      </c>
      <c r="Q190" s="2">
        <v>4.9390000000000001</v>
      </c>
      <c r="R190" s="2">
        <v>4.8099999999999996</v>
      </c>
      <c r="S190" s="2">
        <v>4.6749999999999998</v>
      </c>
      <c r="T190" s="2">
        <v>4.5369999999999999</v>
      </c>
      <c r="U190" s="2">
        <v>4.3979999999999997</v>
      </c>
      <c r="V190" s="2">
        <v>4.26</v>
      </c>
      <c r="W190" s="2">
        <v>4.1280000000000001</v>
      </c>
      <c r="X190" s="2">
        <v>4.0019999999999998</v>
      </c>
      <c r="Y190" s="2">
        <v>3.8839999999999999</v>
      </c>
      <c r="Z190" s="2">
        <v>3.7749999999999999</v>
      </c>
      <c r="AA190" s="2">
        <v>3.6749999999999998</v>
      </c>
      <c r="AB190" s="2">
        <v>3.581</v>
      </c>
      <c r="AC190" s="2">
        <v>3.4940000000000002</v>
      </c>
      <c r="AD190" s="2">
        <v>3.4129999999999998</v>
      </c>
      <c r="AE190" s="2">
        <v>3.3359999999999999</v>
      </c>
      <c r="AF190" s="2">
        <v>3.262</v>
      </c>
      <c r="AG190" s="2">
        <v>3.19</v>
      </c>
      <c r="AH190" s="2">
        <v>3.121</v>
      </c>
      <c r="AI190" s="2">
        <v>3.0569999999999999</v>
      </c>
      <c r="AJ190" s="2">
        <v>2.9990000000000001</v>
      </c>
      <c r="AK190" s="2">
        <v>2.95</v>
      </c>
      <c r="AL190" s="2">
        <v>2.9089999999999998</v>
      </c>
      <c r="AM190" s="2">
        <v>2.8769999999999998</v>
      </c>
      <c r="AN190" s="2">
        <v>2.8519999999999999</v>
      </c>
      <c r="AO190" s="2">
        <v>2.83</v>
      </c>
      <c r="AP190" s="2">
        <v>2.81</v>
      </c>
      <c r="AQ190" s="2">
        <v>2.7890000000000001</v>
      </c>
      <c r="AR190" s="2">
        <v>2.7669999999999999</v>
      </c>
      <c r="AS190" s="2">
        <v>2.7440000000000002</v>
      </c>
      <c r="AT190" s="2">
        <v>2.72</v>
      </c>
      <c r="AU190" s="2">
        <v>2.698</v>
      </c>
      <c r="AV190" s="2">
        <v>2.6789999999999998</v>
      </c>
      <c r="AW190" s="2">
        <v>2.6629999999999998</v>
      </c>
      <c r="AX190" s="2">
        <v>2.6509999999999998</v>
      </c>
      <c r="AY190" s="2">
        <v>2.6429999999999998</v>
      </c>
      <c r="AZ190" s="2">
        <v>2.637</v>
      </c>
      <c r="BA190" s="2">
        <v>2.6320000000000001</v>
      </c>
      <c r="BB190" s="2">
        <v>2.6280000000000001</v>
      </c>
      <c r="BC190" s="2">
        <v>2.6219999999999999</v>
      </c>
      <c r="BD190" s="2">
        <v>2.613</v>
      </c>
      <c r="BE190" s="2">
        <v>2.601</v>
      </c>
      <c r="BF190" s="2">
        <v>2.5840000000000001</v>
      </c>
      <c r="BG190" s="2">
        <v>2.5640000000000001</v>
      </c>
      <c r="BH190" s="2">
        <v>2.54</v>
      </c>
      <c r="BI190" s="2">
        <v>2.5139999999999998</v>
      </c>
      <c r="BJ190" s="2">
        <v>2.4870000000000001</v>
      </c>
      <c r="BK190" s="2">
        <v>2.4609999999999999</v>
      </c>
      <c r="BL190" s="2">
        <v>2.4369999999999998</v>
      </c>
    </row>
    <row r="191" spans="1:64" hidden="1">
      <c r="A191" s="2" t="s">
        <v>1252</v>
      </c>
      <c r="B191" s="2" t="s">
        <v>1650</v>
      </c>
      <c r="C191" s="2" t="s">
        <v>1786</v>
      </c>
      <c r="D191" s="2" t="s">
        <v>1787</v>
      </c>
      <c r="E191" s="2">
        <v>6.9409999999999998</v>
      </c>
      <c r="F191" s="2">
        <v>6.923</v>
      </c>
      <c r="G191" s="2">
        <v>6.8949999999999996</v>
      </c>
      <c r="H191" s="2">
        <v>6.8579999999999997</v>
      </c>
      <c r="I191" s="2">
        <v>6.81</v>
      </c>
      <c r="J191" s="2">
        <v>6.75</v>
      </c>
      <c r="K191" s="2">
        <v>6.68</v>
      </c>
      <c r="L191" s="2">
        <v>6.6</v>
      </c>
      <c r="M191" s="2">
        <v>6.5129999999999999</v>
      </c>
      <c r="N191" s="2">
        <v>6.4180000000000001</v>
      </c>
      <c r="O191" s="2">
        <v>6.3159999999999998</v>
      </c>
      <c r="P191" s="2">
        <v>6.2069999999999999</v>
      </c>
      <c r="Q191" s="2">
        <v>6.0910000000000002</v>
      </c>
      <c r="R191" s="2">
        <v>5.968</v>
      </c>
      <c r="S191" s="2">
        <v>5.8410000000000002</v>
      </c>
      <c r="T191" s="2">
        <v>5.7089999999999996</v>
      </c>
      <c r="U191" s="2">
        <v>5.5750000000000002</v>
      </c>
      <c r="V191" s="2">
        <v>5.44</v>
      </c>
      <c r="W191" s="2">
        <v>5.3049999999999997</v>
      </c>
      <c r="X191" s="2">
        <v>5.1710000000000003</v>
      </c>
      <c r="Y191" s="2">
        <v>5.0410000000000004</v>
      </c>
      <c r="Z191" s="2">
        <v>4.915</v>
      </c>
      <c r="AA191" s="2">
        <v>4.7949999999999999</v>
      </c>
      <c r="AB191" s="2">
        <v>4.68</v>
      </c>
      <c r="AC191" s="2">
        <v>4.5679999999999996</v>
      </c>
      <c r="AD191" s="2">
        <v>4.46</v>
      </c>
      <c r="AE191" s="2">
        <v>4.3540000000000001</v>
      </c>
      <c r="AF191" s="2">
        <v>4.2469999999999999</v>
      </c>
      <c r="AG191" s="2">
        <v>4.1379999999999999</v>
      </c>
      <c r="AH191" s="2">
        <v>4.0259999999999998</v>
      </c>
      <c r="AI191" s="2">
        <v>3.9119999999999999</v>
      </c>
      <c r="AJ191" s="2">
        <v>3.794</v>
      </c>
      <c r="AK191" s="2">
        <v>3.673</v>
      </c>
      <c r="AL191" s="2">
        <v>3.552</v>
      </c>
      <c r="AM191" s="2">
        <v>3.4319999999999999</v>
      </c>
      <c r="AN191" s="2">
        <v>3.3149999999999999</v>
      </c>
      <c r="AO191" s="2">
        <v>3.2029999999999998</v>
      </c>
      <c r="AP191" s="2">
        <v>3.0990000000000002</v>
      </c>
      <c r="AQ191" s="2">
        <v>3.0019999999999998</v>
      </c>
      <c r="AR191" s="2">
        <v>2.9169999999999998</v>
      </c>
      <c r="AS191" s="2">
        <v>2.8450000000000002</v>
      </c>
      <c r="AT191" s="2">
        <v>2.7890000000000001</v>
      </c>
      <c r="AU191" s="2">
        <v>2.7490000000000001</v>
      </c>
      <c r="AV191" s="2">
        <v>2.7229999999999999</v>
      </c>
      <c r="AW191" s="2">
        <v>2.706</v>
      </c>
      <c r="AX191" s="2">
        <v>2.6949999999999998</v>
      </c>
      <c r="AY191" s="2">
        <v>2.6819999999999999</v>
      </c>
      <c r="AZ191" s="2">
        <v>2.6619999999999999</v>
      </c>
      <c r="BA191" s="2">
        <v>2.633</v>
      </c>
      <c r="BB191" s="2">
        <v>2.5939999999999999</v>
      </c>
      <c r="BC191" s="2">
        <v>2.5459999999999998</v>
      </c>
      <c r="BD191" s="2">
        <v>2.4929999999999999</v>
      </c>
      <c r="BE191" s="2">
        <v>2.4409999999999998</v>
      </c>
      <c r="BF191" s="2">
        <v>2.3940000000000001</v>
      </c>
      <c r="BG191" s="2">
        <v>2.355</v>
      </c>
      <c r="BH191" s="2">
        <v>2.323</v>
      </c>
      <c r="BI191" s="2">
        <v>2.2970000000000002</v>
      </c>
      <c r="BJ191" s="2">
        <v>2.2749999999999999</v>
      </c>
      <c r="BK191" s="2">
        <v>2.254</v>
      </c>
      <c r="BL191" s="2">
        <v>2.2330000000000001</v>
      </c>
    </row>
    <row r="192" spans="1:64" hidden="1">
      <c r="A192" s="2" t="s">
        <v>1209</v>
      </c>
      <c r="B192" s="2" t="s">
        <v>1651</v>
      </c>
      <c r="C192" s="2" t="s">
        <v>1786</v>
      </c>
      <c r="D192" s="2" t="s">
        <v>1787</v>
      </c>
      <c r="E192" s="2">
        <v>7.1479999999999997</v>
      </c>
      <c r="F192" s="2">
        <v>7.0869999999999997</v>
      </c>
      <c r="G192" s="2">
        <v>7.02</v>
      </c>
      <c r="H192" s="2">
        <v>6.9470000000000001</v>
      </c>
      <c r="I192" s="2">
        <v>6.867</v>
      </c>
      <c r="J192" s="2">
        <v>6.7809999999999997</v>
      </c>
      <c r="K192" s="2">
        <v>6.6890000000000001</v>
      </c>
      <c r="L192" s="2">
        <v>6.5890000000000004</v>
      </c>
      <c r="M192" s="2">
        <v>6.4850000000000003</v>
      </c>
      <c r="N192" s="2">
        <v>6.3760000000000003</v>
      </c>
      <c r="O192" s="2">
        <v>6.2640000000000002</v>
      </c>
      <c r="P192" s="2">
        <v>6.1520000000000001</v>
      </c>
      <c r="Q192" s="2">
        <v>6.0410000000000004</v>
      </c>
      <c r="R192" s="2">
        <v>5.931</v>
      </c>
      <c r="S192" s="2">
        <v>5.8239999999999998</v>
      </c>
      <c r="T192" s="2">
        <v>5.718</v>
      </c>
      <c r="U192" s="2">
        <v>5.6130000000000004</v>
      </c>
      <c r="V192" s="2">
        <v>5.5060000000000002</v>
      </c>
      <c r="W192" s="2">
        <v>5.399</v>
      </c>
      <c r="X192" s="2">
        <v>5.29</v>
      </c>
      <c r="Y192" s="2">
        <v>5.1829999999999998</v>
      </c>
      <c r="Z192" s="2">
        <v>5.0780000000000003</v>
      </c>
      <c r="AA192" s="2">
        <v>4.9779999999999998</v>
      </c>
      <c r="AB192" s="2">
        <v>4.883</v>
      </c>
      <c r="AC192" s="2">
        <v>4.7949999999999999</v>
      </c>
      <c r="AD192" s="2">
        <v>4.7119999999999997</v>
      </c>
      <c r="AE192" s="2">
        <v>4.6319999999999997</v>
      </c>
      <c r="AF192" s="2">
        <v>4.5540000000000003</v>
      </c>
      <c r="AG192" s="2">
        <v>4.476</v>
      </c>
      <c r="AH192" s="2">
        <v>4.3970000000000002</v>
      </c>
      <c r="AI192" s="2">
        <v>4.32</v>
      </c>
      <c r="AJ192" s="2">
        <v>4.2460000000000004</v>
      </c>
      <c r="AK192" s="2">
        <v>4.1769999999999996</v>
      </c>
      <c r="AL192" s="2">
        <v>4.1130000000000004</v>
      </c>
      <c r="AM192" s="2">
        <v>4.056</v>
      </c>
      <c r="AN192" s="2">
        <v>4.0049999999999999</v>
      </c>
      <c r="AO192" s="2">
        <v>3.9609999999999999</v>
      </c>
      <c r="AP192" s="2">
        <v>3.9220000000000002</v>
      </c>
      <c r="AQ192" s="2">
        <v>3.8860000000000001</v>
      </c>
      <c r="AR192" s="2">
        <v>3.85</v>
      </c>
      <c r="AS192" s="2">
        <v>3.8109999999999999</v>
      </c>
      <c r="AT192" s="2">
        <v>3.766</v>
      </c>
      <c r="AU192" s="2">
        <v>3.7120000000000002</v>
      </c>
      <c r="AV192" s="2">
        <v>3.65</v>
      </c>
      <c r="AW192" s="2">
        <v>3.5790000000000002</v>
      </c>
      <c r="AX192" s="2">
        <v>3.504</v>
      </c>
      <c r="AY192" s="2">
        <v>3.4289999999999998</v>
      </c>
      <c r="AZ192" s="2">
        <v>3.359</v>
      </c>
      <c r="BA192" s="2">
        <v>3.294</v>
      </c>
      <c r="BB192" s="2">
        <v>3.2360000000000002</v>
      </c>
      <c r="BC192" s="2">
        <v>3.18</v>
      </c>
      <c r="BD192" s="2">
        <v>3.121</v>
      </c>
      <c r="BE192" s="2">
        <v>3.0550000000000002</v>
      </c>
      <c r="BF192" s="2">
        <v>2.9790000000000001</v>
      </c>
      <c r="BG192" s="2">
        <v>2.8940000000000001</v>
      </c>
      <c r="BH192" s="2">
        <v>2.8050000000000002</v>
      </c>
      <c r="BI192" s="2">
        <v>2.718</v>
      </c>
      <c r="BJ192" s="2">
        <v>2.64</v>
      </c>
      <c r="BK192" s="2">
        <v>2.5760000000000001</v>
      </c>
      <c r="BL192" s="2">
        <v>2.5259999999999998</v>
      </c>
    </row>
    <row r="193" spans="1:64" hidden="1">
      <c r="A193" s="2" t="s">
        <v>1652</v>
      </c>
      <c r="B193" s="2" t="s">
        <v>1653</v>
      </c>
      <c r="C193" s="2" t="s">
        <v>1786</v>
      </c>
      <c r="D193" s="2" t="s">
        <v>1787</v>
      </c>
      <c r="AI193" s="2">
        <v>2.84</v>
      </c>
      <c r="AN193" s="2">
        <v>2.33</v>
      </c>
      <c r="AS193" s="2">
        <v>1.83</v>
      </c>
      <c r="AX193" s="2">
        <v>2.02</v>
      </c>
      <c r="BE193" s="2">
        <v>2.23</v>
      </c>
      <c r="BH193" s="2">
        <v>2.21</v>
      </c>
    </row>
    <row r="194" spans="1:64" hidden="1">
      <c r="A194" s="2" t="s">
        <v>1263</v>
      </c>
      <c r="B194" s="2" t="s">
        <v>1654</v>
      </c>
      <c r="C194" s="2" t="s">
        <v>1786</v>
      </c>
      <c r="D194" s="2" t="s">
        <v>1787</v>
      </c>
      <c r="E194" s="2">
        <v>6.2750000000000004</v>
      </c>
      <c r="F194" s="2">
        <v>6.2779999999999996</v>
      </c>
      <c r="G194" s="2">
        <v>6.2779999999999996</v>
      </c>
      <c r="H194" s="2">
        <v>6.2750000000000004</v>
      </c>
      <c r="I194" s="2">
        <v>6.2679999999999998</v>
      </c>
      <c r="J194" s="2">
        <v>6.258</v>
      </c>
      <c r="K194" s="2">
        <v>6.2439999999999998</v>
      </c>
      <c r="L194" s="2">
        <v>6.2270000000000003</v>
      </c>
      <c r="M194" s="2">
        <v>6.2080000000000002</v>
      </c>
      <c r="N194" s="2">
        <v>6.1870000000000003</v>
      </c>
      <c r="O194" s="2">
        <v>6.1630000000000003</v>
      </c>
      <c r="P194" s="2">
        <v>6.1369999999999996</v>
      </c>
      <c r="Q194" s="2">
        <v>6.1079999999999997</v>
      </c>
      <c r="R194" s="2">
        <v>6.077</v>
      </c>
      <c r="S194" s="2">
        <v>6.0410000000000004</v>
      </c>
      <c r="T194" s="2">
        <v>6</v>
      </c>
      <c r="U194" s="2">
        <v>5.9539999999999997</v>
      </c>
      <c r="V194" s="2">
        <v>5.9</v>
      </c>
      <c r="W194" s="2">
        <v>5.8390000000000004</v>
      </c>
      <c r="X194" s="2">
        <v>5.7709999999999999</v>
      </c>
      <c r="Y194" s="2">
        <v>5.694</v>
      </c>
      <c r="Z194" s="2">
        <v>5.609</v>
      </c>
      <c r="AA194" s="2">
        <v>5.5149999999999997</v>
      </c>
      <c r="AB194" s="2">
        <v>5.415</v>
      </c>
      <c r="AC194" s="2">
        <v>5.3120000000000003</v>
      </c>
      <c r="AD194" s="2">
        <v>5.21</v>
      </c>
      <c r="AE194" s="2">
        <v>5.1100000000000003</v>
      </c>
      <c r="AF194" s="2">
        <v>5.0179999999999998</v>
      </c>
      <c r="AG194" s="2">
        <v>4.9340000000000002</v>
      </c>
      <c r="AH194" s="2">
        <v>4.8609999999999998</v>
      </c>
      <c r="AI194" s="2">
        <v>4.8019999999999996</v>
      </c>
      <c r="AJ194" s="2">
        <v>4.7560000000000002</v>
      </c>
      <c r="AK194" s="2">
        <v>4.7229999999999999</v>
      </c>
      <c r="AL194" s="2">
        <v>4.7</v>
      </c>
      <c r="AM194" s="2">
        <v>4.6829999999999998</v>
      </c>
      <c r="AN194" s="2">
        <v>4.6680000000000001</v>
      </c>
      <c r="AO194" s="2">
        <v>4.6529999999999996</v>
      </c>
      <c r="AP194" s="2">
        <v>4.6319999999999997</v>
      </c>
      <c r="AQ194" s="2">
        <v>4.6040000000000001</v>
      </c>
      <c r="AR194" s="2">
        <v>4.569</v>
      </c>
      <c r="AS194" s="2">
        <v>4.5250000000000004</v>
      </c>
      <c r="AT194" s="2">
        <v>4.4749999999999996</v>
      </c>
      <c r="AU194" s="2">
        <v>4.4219999999999997</v>
      </c>
      <c r="AV194" s="2">
        <v>4.3680000000000003</v>
      </c>
      <c r="AW194" s="2">
        <v>4.3150000000000004</v>
      </c>
      <c r="AX194" s="2">
        <v>4.2629999999999999</v>
      </c>
      <c r="AY194" s="2">
        <v>4.21</v>
      </c>
      <c r="AZ194" s="2">
        <v>4.1559999999999997</v>
      </c>
      <c r="BA194" s="2">
        <v>4.101</v>
      </c>
      <c r="BB194" s="2">
        <v>4.0430000000000001</v>
      </c>
      <c r="BC194" s="2">
        <v>3.9849999999999999</v>
      </c>
      <c r="BD194" s="2">
        <v>3.9260000000000002</v>
      </c>
      <c r="BE194" s="2">
        <v>3.8690000000000002</v>
      </c>
      <c r="BF194" s="2">
        <v>3.8119999999999998</v>
      </c>
      <c r="BG194" s="2">
        <v>3.758</v>
      </c>
      <c r="BH194" s="2">
        <v>3.7069999999999999</v>
      </c>
      <c r="BI194" s="2">
        <v>3.657</v>
      </c>
      <c r="BJ194" s="2">
        <v>3.61</v>
      </c>
      <c r="BK194" s="2">
        <v>3.5640000000000001</v>
      </c>
      <c r="BL194" s="2">
        <v>3.52</v>
      </c>
    </row>
    <row r="195" spans="1:64" hidden="1">
      <c r="A195" s="2" t="s">
        <v>1282</v>
      </c>
      <c r="B195" s="2" t="s">
        <v>1655</v>
      </c>
      <c r="C195" s="2" t="s">
        <v>1786</v>
      </c>
      <c r="D195" s="2" t="s">
        <v>1787</v>
      </c>
      <c r="E195" s="2">
        <v>2.98</v>
      </c>
      <c r="F195" s="2">
        <v>2.83</v>
      </c>
      <c r="G195" s="2">
        <v>2.72</v>
      </c>
      <c r="H195" s="2">
        <v>2.7</v>
      </c>
      <c r="I195" s="2">
        <v>2.57</v>
      </c>
      <c r="J195" s="2">
        <v>2.52</v>
      </c>
      <c r="K195" s="2">
        <v>2.34</v>
      </c>
      <c r="L195" s="2">
        <v>2.33</v>
      </c>
      <c r="M195" s="2">
        <v>2.2400000000000002</v>
      </c>
      <c r="N195" s="2">
        <v>2.2000000000000002</v>
      </c>
      <c r="O195" s="2">
        <v>2.2000000000000002</v>
      </c>
      <c r="P195" s="2">
        <v>2.25</v>
      </c>
      <c r="Q195" s="2">
        <v>2.2400000000000002</v>
      </c>
      <c r="R195" s="2">
        <v>2.2599999999999998</v>
      </c>
      <c r="S195" s="2">
        <v>2.2599999999999998</v>
      </c>
      <c r="T195" s="2">
        <v>2.27</v>
      </c>
      <c r="U195" s="2">
        <v>2.2999999999999998</v>
      </c>
      <c r="V195" s="2">
        <v>2.23</v>
      </c>
      <c r="W195" s="2">
        <v>2.21</v>
      </c>
      <c r="X195" s="2">
        <v>2.2799999999999998</v>
      </c>
      <c r="Y195" s="2">
        <v>2.2799999999999998</v>
      </c>
      <c r="Z195" s="2">
        <v>2.2400000000000002</v>
      </c>
      <c r="AA195" s="2">
        <v>2.34</v>
      </c>
      <c r="AB195" s="2">
        <v>2.42</v>
      </c>
      <c r="AC195" s="2">
        <v>2.37</v>
      </c>
      <c r="AD195" s="2">
        <v>2.33</v>
      </c>
      <c r="AE195" s="2">
        <v>2.2200000000000002</v>
      </c>
      <c r="AF195" s="2">
        <v>2.15</v>
      </c>
      <c r="AG195" s="2">
        <v>2.13</v>
      </c>
      <c r="AH195" s="2">
        <v>2.08</v>
      </c>
      <c r="AI195" s="2">
        <v>2.06</v>
      </c>
      <c r="AJ195" s="2">
        <v>2.0699999999999998</v>
      </c>
      <c r="AK195" s="2">
        <v>1.95</v>
      </c>
      <c r="AL195" s="2">
        <v>1.87</v>
      </c>
      <c r="AM195" s="2">
        <v>1.81</v>
      </c>
      <c r="AN195" s="2">
        <v>1.62</v>
      </c>
      <c r="AO195" s="2">
        <v>1.59</v>
      </c>
      <c r="AP195" s="2">
        <v>1.51</v>
      </c>
      <c r="AQ195" s="2">
        <v>1.44</v>
      </c>
      <c r="AR195" s="2">
        <v>1.37</v>
      </c>
      <c r="AS195" s="2">
        <v>1.37</v>
      </c>
      <c r="AT195" s="2">
        <v>1.31</v>
      </c>
      <c r="AU195" s="2">
        <v>1.25</v>
      </c>
      <c r="AV195" s="2">
        <v>1.22</v>
      </c>
      <c r="AW195" s="2">
        <v>1.23</v>
      </c>
      <c r="AX195" s="2">
        <v>1.24</v>
      </c>
      <c r="AY195" s="2">
        <v>1.27</v>
      </c>
      <c r="AZ195" s="2">
        <v>1.31</v>
      </c>
      <c r="BA195" s="2">
        <v>1.39</v>
      </c>
      <c r="BB195" s="2">
        <v>1.4</v>
      </c>
      <c r="BC195" s="2">
        <v>1.41</v>
      </c>
      <c r="BD195" s="2">
        <v>1.33</v>
      </c>
      <c r="BE195" s="2">
        <v>1.33</v>
      </c>
      <c r="BF195" s="2">
        <v>1.29</v>
      </c>
      <c r="BG195" s="2">
        <v>1.32</v>
      </c>
      <c r="BH195" s="2">
        <v>1.32</v>
      </c>
      <c r="BI195" s="2">
        <v>1.39</v>
      </c>
      <c r="BJ195" s="2">
        <v>1.48</v>
      </c>
      <c r="BK195" s="2">
        <v>1.46</v>
      </c>
      <c r="BL195" s="2">
        <v>1.42</v>
      </c>
    </row>
    <row r="196" spans="1:64" hidden="1">
      <c r="A196" s="2" t="s">
        <v>1656</v>
      </c>
      <c r="B196" s="2" t="s">
        <v>1657</v>
      </c>
      <c r="C196" s="2" t="s">
        <v>1786</v>
      </c>
      <c r="D196" s="2" t="s">
        <v>1787</v>
      </c>
      <c r="E196" s="2">
        <v>6.6177204363982369</v>
      </c>
      <c r="F196" s="2">
        <v>6.64000094357477</v>
      </c>
      <c r="G196" s="2">
        <v>6.6633831966115817</v>
      </c>
      <c r="H196" s="2">
        <v>6.6876590559078215</v>
      </c>
      <c r="I196" s="2">
        <v>6.7113763461706331</v>
      </c>
      <c r="J196" s="2">
        <v>6.7347178859974903</v>
      </c>
      <c r="K196" s="2">
        <v>6.7575842705924272</v>
      </c>
      <c r="L196" s="2">
        <v>6.7804703239746038</v>
      </c>
      <c r="M196" s="2">
        <v>6.8029984389968599</v>
      </c>
      <c r="N196" s="2">
        <v>6.8245191868460395</v>
      </c>
      <c r="O196" s="2">
        <v>6.8448322335198393</v>
      </c>
      <c r="P196" s="2">
        <v>6.8639898589149233</v>
      </c>
      <c r="Q196" s="2">
        <v>6.8818930866862829</v>
      </c>
      <c r="R196" s="2">
        <v>6.897796177830215</v>
      </c>
      <c r="S196" s="2">
        <v>6.9108607420993966</v>
      </c>
      <c r="T196" s="2">
        <v>6.9208724102540478</v>
      </c>
      <c r="U196" s="2">
        <v>6.926702419380125</v>
      </c>
      <c r="V196" s="2">
        <v>6.9283082817550392</v>
      </c>
      <c r="W196" s="2">
        <v>6.9253197807201801</v>
      </c>
      <c r="X196" s="2">
        <v>6.9176754440076147</v>
      </c>
      <c r="Y196" s="2">
        <v>6.9053641586664654</v>
      </c>
      <c r="Z196" s="2">
        <v>6.888640842856697</v>
      </c>
      <c r="AA196" s="2">
        <v>6.8673453016888217</v>
      </c>
      <c r="AB196" s="2">
        <v>6.8426310675682505</v>
      </c>
      <c r="AC196" s="2">
        <v>6.8148781346470519</v>
      </c>
      <c r="AD196" s="2">
        <v>6.7838947593697627</v>
      </c>
      <c r="AE196" s="2">
        <v>6.7492279563747299</v>
      </c>
      <c r="AF196" s="2">
        <v>6.7105679590380181</v>
      </c>
      <c r="AG196" s="2">
        <v>6.6679212229516951</v>
      </c>
      <c r="AH196" s="2">
        <v>6.6219622069209283</v>
      </c>
      <c r="AI196" s="2">
        <v>6.5732776687275374</v>
      </c>
      <c r="AJ196" s="2">
        <v>6.5229925044283403</v>
      </c>
      <c r="AK196" s="2">
        <v>6.4727618429568334</v>
      </c>
      <c r="AL196" s="2">
        <v>6.4236154229148568</v>
      </c>
      <c r="AM196" s="2">
        <v>6.3758556858279452</v>
      </c>
      <c r="AN196" s="2">
        <v>6.3300759533458457</v>
      </c>
      <c r="AO196" s="2">
        <v>6.2847476795421588</v>
      </c>
      <c r="AP196" s="2">
        <v>6.2400214993015597</v>
      </c>
      <c r="AQ196" s="2">
        <v>6.1952700714755347</v>
      </c>
      <c r="AR196" s="2">
        <v>6.1506131604441761</v>
      </c>
      <c r="AS196" s="2">
        <v>6.1063307313548005</v>
      </c>
      <c r="AT196" s="2">
        <v>6.0626903760962865</v>
      </c>
      <c r="AU196" s="2">
        <v>6.0190259123253576</v>
      </c>
      <c r="AV196" s="2">
        <v>5.9747533082719571</v>
      </c>
      <c r="AW196" s="2">
        <v>5.9292337142932858</v>
      </c>
      <c r="AX196" s="2">
        <v>5.881649828739909</v>
      </c>
      <c r="AY196" s="2">
        <v>5.8306809943022717</v>
      </c>
      <c r="AZ196" s="2">
        <v>5.776694019190205</v>
      </c>
      <c r="BA196" s="2">
        <v>5.7191604540949923</v>
      </c>
      <c r="BB196" s="2">
        <v>5.6574344324603594</v>
      </c>
      <c r="BC196" s="2">
        <v>5.5908779415422893</v>
      </c>
      <c r="BD196" s="2">
        <v>5.5181478460546911</v>
      </c>
      <c r="BE196" s="2">
        <v>5.4403089086547229</v>
      </c>
      <c r="BF196" s="2">
        <v>5.3588754407106967</v>
      </c>
      <c r="BG196" s="2">
        <v>5.274782815100366</v>
      </c>
      <c r="BH196" s="2">
        <v>5.1893784444363584</v>
      </c>
      <c r="BI196" s="2">
        <v>5.1043221033739519</v>
      </c>
      <c r="BJ196" s="2">
        <v>5.020796807226418</v>
      </c>
      <c r="BK196" s="2">
        <v>4.9397279806662322</v>
      </c>
      <c r="BL196" s="2">
        <v>4.861719879517965</v>
      </c>
    </row>
    <row r="197" spans="1:64" hidden="1">
      <c r="A197" s="2" t="s">
        <v>1228</v>
      </c>
      <c r="B197" s="2" t="s">
        <v>1658</v>
      </c>
      <c r="C197" s="2" t="s">
        <v>1786</v>
      </c>
      <c r="D197" s="2" t="s">
        <v>1787</v>
      </c>
      <c r="E197" s="2">
        <v>4.657</v>
      </c>
      <c r="F197" s="2">
        <v>4.5469999999999997</v>
      </c>
      <c r="G197" s="2">
        <v>4.4109999999999996</v>
      </c>
      <c r="H197" s="2">
        <v>4.2519999999999998</v>
      </c>
      <c r="I197" s="2">
        <v>4.0750000000000002</v>
      </c>
      <c r="J197" s="2">
        <v>3.8879999999999999</v>
      </c>
      <c r="K197" s="2">
        <v>3.7029999999999998</v>
      </c>
      <c r="L197" s="2">
        <v>3.53</v>
      </c>
      <c r="M197" s="2">
        <v>3.3769999999999998</v>
      </c>
      <c r="N197" s="2">
        <v>3.2480000000000002</v>
      </c>
      <c r="O197" s="2">
        <v>3.1459999999999999</v>
      </c>
      <c r="P197" s="2">
        <v>3.0680000000000001</v>
      </c>
      <c r="Q197" s="2">
        <v>3.0059999999999998</v>
      </c>
      <c r="R197" s="2">
        <v>2.9550000000000001</v>
      </c>
      <c r="S197" s="2">
        <v>2.9079999999999999</v>
      </c>
      <c r="T197" s="2">
        <v>2.8639999999999999</v>
      </c>
      <c r="U197" s="2">
        <v>2.8180000000000001</v>
      </c>
      <c r="V197" s="2">
        <v>2.7690000000000001</v>
      </c>
      <c r="W197" s="2">
        <v>2.718</v>
      </c>
      <c r="X197" s="2">
        <v>2.6640000000000001</v>
      </c>
      <c r="Y197" s="2">
        <v>2.6070000000000002</v>
      </c>
      <c r="Z197" s="2">
        <v>2.548</v>
      </c>
      <c r="AA197" s="2">
        <v>2.4900000000000002</v>
      </c>
      <c r="AB197" s="2">
        <v>2.4359999999999999</v>
      </c>
      <c r="AC197" s="2">
        <v>2.387</v>
      </c>
      <c r="AD197" s="2">
        <v>2.3439999999999999</v>
      </c>
      <c r="AE197" s="2">
        <v>2.3079999999999998</v>
      </c>
      <c r="AF197" s="2">
        <v>2.2789999999999999</v>
      </c>
      <c r="AG197" s="2">
        <v>2.2559999999999998</v>
      </c>
      <c r="AH197" s="2">
        <v>2.2360000000000002</v>
      </c>
      <c r="AI197" s="2">
        <v>2.2189999999999999</v>
      </c>
      <c r="AJ197" s="2">
        <v>2.2010000000000001</v>
      </c>
      <c r="AK197" s="2">
        <v>2.1789999999999998</v>
      </c>
      <c r="AL197" s="2">
        <v>2.153</v>
      </c>
      <c r="AM197" s="2">
        <v>2.1219999999999999</v>
      </c>
      <c r="AN197" s="2">
        <v>2.0859999999999999</v>
      </c>
      <c r="AO197" s="2">
        <v>1.94</v>
      </c>
      <c r="AP197" s="2">
        <v>1.9</v>
      </c>
      <c r="AQ197" s="2">
        <v>1.9</v>
      </c>
      <c r="AR197" s="2">
        <v>2</v>
      </c>
      <c r="AS197" s="2">
        <v>2.0485000000000002</v>
      </c>
      <c r="AT197" s="2">
        <v>1.9346000000000001</v>
      </c>
      <c r="AU197" s="2">
        <v>1.8317000000000001</v>
      </c>
      <c r="AV197" s="2">
        <v>1.7624</v>
      </c>
      <c r="AW197" s="2">
        <v>1.7822</v>
      </c>
      <c r="AX197" s="2">
        <v>1.7702</v>
      </c>
      <c r="AY197" s="2">
        <v>1.7122999999999999</v>
      </c>
      <c r="AZ197" s="2">
        <v>1.6505000000000001</v>
      </c>
      <c r="BA197" s="2">
        <v>1.6516</v>
      </c>
      <c r="BB197" s="2">
        <v>1.6528</v>
      </c>
      <c r="BC197" s="2">
        <v>1.6234999999999999</v>
      </c>
      <c r="BD197" s="2">
        <v>1.5965</v>
      </c>
      <c r="BE197" s="2">
        <v>1.5425</v>
      </c>
      <c r="BF197" s="2">
        <v>1.47</v>
      </c>
      <c r="BG197" s="2">
        <v>1.4319999999999999</v>
      </c>
      <c r="BH197" s="2">
        <v>1.3365</v>
      </c>
      <c r="BI197" s="2">
        <v>1.2424999999999999</v>
      </c>
      <c r="BJ197" s="2">
        <v>1.101</v>
      </c>
      <c r="BK197" s="2">
        <v>1.0349999999999999</v>
      </c>
      <c r="BL197" s="2">
        <v>1.0349999999999999</v>
      </c>
    </row>
    <row r="198" spans="1:64" hidden="1">
      <c r="A198" s="2" t="s">
        <v>1659</v>
      </c>
      <c r="B198" s="2" t="s">
        <v>1660</v>
      </c>
      <c r="C198" s="2" t="s">
        <v>1786</v>
      </c>
      <c r="D198" s="2" t="s">
        <v>1787</v>
      </c>
      <c r="E198" s="2">
        <v>4.5789999999999997</v>
      </c>
      <c r="F198" s="2">
        <v>4.3570000000000002</v>
      </c>
      <c r="G198" s="2">
        <v>4.173</v>
      </c>
      <c r="H198" s="2">
        <v>4.0570000000000004</v>
      </c>
      <c r="I198" s="2">
        <v>4.0220000000000002</v>
      </c>
      <c r="J198" s="2">
        <v>4.0629999999999997</v>
      </c>
      <c r="K198" s="2">
        <v>4.157</v>
      </c>
      <c r="L198" s="2">
        <v>4.2569999999999997</v>
      </c>
      <c r="M198" s="2">
        <v>4.327</v>
      </c>
      <c r="N198" s="2">
        <v>4.3520000000000003</v>
      </c>
      <c r="O198" s="2">
        <v>4.3150000000000004</v>
      </c>
      <c r="P198" s="2">
        <v>4.21</v>
      </c>
      <c r="Q198" s="2">
        <v>4.05</v>
      </c>
      <c r="R198" s="2">
        <v>3.8519999999999999</v>
      </c>
      <c r="S198" s="2">
        <v>3.63</v>
      </c>
      <c r="T198" s="2">
        <v>3.4039999999999999</v>
      </c>
      <c r="U198" s="2">
        <v>3.1970000000000001</v>
      </c>
      <c r="V198" s="2">
        <v>3.0249999999999999</v>
      </c>
      <c r="W198" s="2">
        <v>2.8969999999999998</v>
      </c>
      <c r="X198" s="2">
        <v>2.8149999999999999</v>
      </c>
      <c r="Y198" s="2">
        <v>2.7730000000000001</v>
      </c>
      <c r="Z198" s="2">
        <v>2.7530000000000001</v>
      </c>
      <c r="AA198" s="2">
        <v>2.734</v>
      </c>
      <c r="AB198" s="2">
        <v>2.7010000000000001</v>
      </c>
      <c r="AC198" s="2">
        <v>2.65</v>
      </c>
      <c r="AD198" s="2">
        <v>2.581</v>
      </c>
      <c r="AE198" s="2">
        <v>2.5030000000000001</v>
      </c>
      <c r="AF198" s="2">
        <v>2.4289999999999998</v>
      </c>
      <c r="AG198" s="2">
        <v>2.3690000000000002</v>
      </c>
      <c r="AH198" s="2">
        <v>2.323</v>
      </c>
      <c r="AI198" s="2">
        <v>2.2890000000000001</v>
      </c>
      <c r="AJ198" s="2">
        <v>2.262</v>
      </c>
      <c r="AK198" s="2">
        <v>2.2349999999999999</v>
      </c>
      <c r="AL198" s="2">
        <v>2.202</v>
      </c>
      <c r="AM198" s="2">
        <v>2.1640000000000001</v>
      </c>
      <c r="AN198" s="2">
        <v>2.1219999999999999</v>
      </c>
      <c r="AO198" s="2">
        <v>2.08</v>
      </c>
      <c r="AP198" s="2">
        <v>2.044</v>
      </c>
      <c r="AQ198" s="2">
        <v>2.0169999999999999</v>
      </c>
      <c r="AR198" s="2">
        <v>1.9990000000000001</v>
      </c>
      <c r="AS198" s="2">
        <v>1.9910000000000001</v>
      </c>
      <c r="AT198" s="2">
        <v>1.988</v>
      </c>
      <c r="AU198" s="2">
        <v>1.988</v>
      </c>
      <c r="AV198" s="2">
        <v>1.986</v>
      </c>
      <c r="AW198" s="2">
        <v>1.982</v>
      </c>
      <c r="AX198" s="2">
        <v>1.9750000000000001</v>
      </c>
      <c r="AY198" s="2">
        <v>1.966</v>
      </c>
      <c r="AZ198" s="2">
        <v>1.9570000000000001</v>
      </c>
      <c r="BA198" s="2">
        <v>1.9490000000000001</v>
      </c>
      <c r="BB198" s="2">
        <v>1.9430000000000001</v>
      </c>
      <c r="BC198" s="2">
        <v>1.9379999999999999</v>
      </c>
      <c r="BD198" s="2">
        <v>1.9339999999999999</v>
      </c>
      <c r="BE198" s="2">
        <v>1.931</v>
      </c>
      <c r="BF198" s="2">
        <v>1.929</v>
      </c>
      <c r="BG198" s="2">
        <v>1.9259999999999999</v>
      </c>
      <c r="BH198" s="2">
        <v>1.9219999999999999</v>
      </c>
      <c r="BI198" s="2">
        <v>1.917</v>
      </c>
      <c r="BJ198" s="2">
        <v>1.911</v>
      </c>
      <c r="BK198" s="2">
        <v>1.9039999999999999</v>
      </c>
      <c r="BL198" s="2">
        <v>1.8959999999999999</v>
      </c>
    </row>
    <row r="199" spans="1:64" hidden="1">
      <c r="A199" s="2" t="s">
        <v>1309</v>
      </c>
      <c r="B199" s="2" t="s">
        <v>1661</v>
      </c>
      <c r="C199" s="2" t="s">
        <v>1786</v>
      </c>
      <c r="D199" s="2" t="s">
        <v>1787</v>
      </c>
      <c r="E199" s="2">
        <v>3.16</v>
      </c>
      <c r="F199" s="2">
        <v>3.21</v>
      </c>
      <c r="G199" s="2">
        <v>3.23</v>
      </c>
      <c r="H199" s="2">
        <v>3.12</v>
      </c>
      <c r="I199" s="2">
        <v>3.21</v>
      </c>
      <c r="J199" s="2">
        <v>3.15</v>
      </c>
      <c r="K199" s="2">
        <v>3.16</v>
      </c>
      <c r="L199" s="2">
        <v>3.16</v>
      </c>
      <c r="M199" s="2">
        <v>3.12</v>
      </c>
      <c r="N199" s="2">
        <v>3.12</v>
      </c>
      <c r="O199" s="2">
        <v>3.01</v>
      </c>
      <c r="P199" s="2">
        <v>3</v>
      </c>
      <c r="Q199" s="2">
        <v>2.86</v>
      </c>
      <c r="R199" s="2">
        <v>2.77</v>
      </c>
      <c r="S199" s="2">
        <v>2.7</v>
      </c>
      <c r="T199" s="2">
        <v>2.75</v>
      </c>
      <c r="U199" s="2">
        <v>2.82</v>
      </c>
      <c r="V199" s="2">
        <v>2.69</v>
      </c>
      <c r="W199" s="2">
        <v>2.4500000000000002</v>
      </c>
      <c r="X199" s="2">
        <v>2.31</v>
      </c>
      <c r="Y199" s="2">
        <v>2.25</v>
      </c>
      <c r="Z199" s="2">
        <v>2.13</v>
      </c>
      <c r="AA199" s="2">
        <v>2.0699999999999998</v>
      </c>
      <c r="AB199" s="2">
        <v>1.95</v>
      </c>
      <c r="AC199" s="2">
        <v>1.9</v>
      </c>
      <c r="AD199" s="2">
        <v>1.72</v>
      </c>
      <c r="AE199" s="2">
        <v>1.66</v>
      </c>
      <c r="AF199" s="2">
        <v>1.62</v>
      </c>
      <c r="AG199" s="2">
        <v>1.61</v>
      </c>
      <c r="AH199" s="2">
        <v>1.57</v>
      </c>
      <c r="AI199" s="2">
        <v>1.56</v>
      </c>
      <c r="AJ199" s="2">
        <v>1.56</v>
      </c>
      <c r="AK199" s="2">
        <v>1.54</v>
      </c>
      <c r="AL199" s="2">
        <v>1.52</v>
      </c>
      <c r="AM199" s="2">
        <v>1.45</v>
      </c>
      <c r="AN199" s="2">
        <v>1.41</v>
      </c>
      <c r="AO199" s="2">
        <v>1.44</v>
      </c>
      <c r="AP199" s="2">
        <v>1.47</v>
      </c>
      <c r="AQ199" s="2">
        <v>1.47</v>
      </c>
      <c r="AR199" s="2">
        <v>1.5</v>
      </c>
      <c r="AS199" s="2">
        <v>1.55</v>
      </c>
      <c r="AT199" s="2">
        <v>1.45</v>
      </c>
      <c r="AU199" s="2">
        <v>1.46</v>
      </c>
      <c r="AV199" s="2">
        <v>1.44</v>
      </c>
      <c r="AW199" s="2">
        <v>1.4</v>
      </c>
      <c r="AX199" s="2">
        <v>1.41</v>
      </c>
      <c r="AY199" s="2">
        <v>1.37</v>
      </c>
      <c r="AZ199" s="2">
        <v>1.35</v>
      </c>
      <c r="BA199" s="2">
        <v>1.39</v>
      </c>
      <c r="BB199" s="2">
        <v>1.34</v>
      </c>
      <c r="BC199" s="2">
        <v>1.39</v>
      </c>
      <c r="BD199" s="2">
        <v>1.35</v>
      </c>
      <c r="BE199" s="2">
        <v>1.28</v>
      </c>
      <c r="BF199" s="2">
        <v>1.21</v>
      </c>
      <c r="BG199" s="2">
        <v>1.23</v>
      </c>
      <c r="BH199" s="2">
        <v>1.31</v>
      </c>
      <c r="BI199" s="2">
        <v>1.36</v>
      </c>
      <c r="BJ199" s="2">
        <v>1.38</v>
      </c>
      <c r="BK199" s="2">
        <v>1.42</v>
      </c>
      <c r="BL199" s="2">
        <v>1.42</v>
      </c>
    </row>
    <row r="200" spans="1:64" hidden="1">
      <c r="A200" s="2" t="s">
        <v>1251</v>
      </c>
      <c r="B200" s="2" t="s">
        <v>1662</v>
      </c>
      <c r="C200" s="2" t="s">
        <v>1786</v>
      </c>
      <c r="D200" s="2" t="s">
        <v>1787</v>
      </c>
      <c r="E200" s="2">
        <v>6.5</v>
      </c>
      <c r="F200" s="2">
        <v>6.4889999999999999</v>
      </c>
      <c r="G200" s="2">
        <v>6.4720000000000004</v>
      </c>
      <c r="H200" s="2">
        <v>6.4470000000000001</v>
      </c>
      <c r="I200" s="2">
        <v>6.41</v>
      </c>
      <c r="J200" s="2">
        <v>6.3559999999999999</v>
      </c>
      <c r="K200" s="2">
        <v>6.2759999999999998</v>
      </c>
      <c r="L200" s="2">
        <v>6.17</v>
      </c>
      <c r="M200" s="2">
        <v>6.0410000000000004</v>
      </c>
      <c r="N200" s="2">
        <v>5.8940000000000001</v>
      </c>
      <c r="O200" s="2">
        <v>5.7389999999999999</v>
      </c>
      <c r="P200" s="2">
        <v>5.5910000000000002</v>
      </c>
      <c r="Q200" s="2">
        <v>5.4580000000000002</v>
      </c>
      <c r="R200" s="2">
        <v>5.351</v>
      </c>
      <c r="S200" s="2">
        <v>5.2720000000000002</v>
      </c>
      <c r="T200" s="2">
        <v>5.2229999999999999</v>
      </c>
      <c r="U200" s="2">
        <v>5.1980000000000004</v>
      </c>
      <c r="V200" s="2">
        <v>5.1890000000000001</v>
      </c>
      <c r="W200" s="2">
        <v>5.1859999999999999</v>
      </c>
      <c r="X200" s="2">
        <v>5.1829999999999998</v>
      </c>
      <c r="Y200" s="2">
        <v>5.1740000000000004</v>
      </c>
      <c r="Z200" s="2">
        <v>5.1550000000000002</v>
      </c>
      <c r="AA200" s="2">
        <v>5.1260000000000003</v>
      </c>
      <c r="AB200" s="2">
        <v>5.0869999999999997</v>
      </c>
      <c r="AC200" s="2">
        <v>5.0369999999999999</v>
      </c>
      <c r="AD200" s="2">
        <v>4.9740000000000002</v>
      </c>
      <c r="AE200" s="2">
        <v>4.9000000000000004</v>
      </c>
      <c r="AF200" s="2">
        <v>4.8179999999999996</v>
      </c>
      <c r="AG200" s="2">
        <v>4.7300000000000004</v>
      </c>
      <c r="AH200" s="2">
        <v>4.6390000000000002</v>
      </c>
      <c r="AI200" s="2">
        <v>4.5469999999999997</v>
      </c>
      <c r="AJ200" s="2">
        <v>4.4569999999999999</v>
      </c>
      <c r="AK200" s="2">
        <v>4.3680000000000003</v>
      </c>
      <c r="AL200" s="2">
        <v>4.282</v>
      </c>
      <c r="AM200" s="2">
        <v>4.1959999999999997</v>
      </c>
      <c r="AN200" s="2">
        <v>4.1079999999999997</v>
      </c>
      <c r="AO200" s="2">
        <v>4.0140000000000002</v>
      </c>
      <c r="AP200" s="2">
        <v>3.911</v>
      </c>
      <c r="AQ200" s="2">
        <v>3.798</v>
      </c>
      <c r="AR200" s="2">
        <v>3.6779999999999999</v>
      </c>
      <c r="AS200" s="2">
        <v>3.5529999999999999</v>
      </c>
      <c r="AT200" s="2">
        <v>3.431</v>
      </c>
      <c r="AU200" s="2">
        <v>3.3149999999999999</v>
      </c>
      <c r="AV200" s="2">
        <v>3.21</v>
      </c>
      <c r="AW200" s="2">
        <v>3.1190000000000002</v>
      </c>
      <c r="AX200" s="2">
        <v>3.04</v>
      </c>
      <c r="AY200" s="2">
        <v>2.97</v>
      </c>
      <c r="AZ200" s="2">
        <v>2.907</v>
      </c>
      <c r="BA200" s="2">
        <v>2.8460000000000001</v>
      </c>
      <c r="BB200" s="2">
        <v>2.7869999999999999</v>
      </c>
      <c r="BC200" s="2">
        <v>2.73</v>
      </c>
      <c r="BD200" s="2">
        <v>2.6749999999999998</v>
      </c>
      <c r="BE200" s="2">
        <v>2.625</v>
      </c>
      <c r="BF200" s="2">
        <v>2.581</v>
      </c>
      <c r="BG200" s="2">
        <v>2.5419999999999998</v>
      </c>
      <c r="BH200" s="2">
        <v>2.508</v>
      </c>
      <c r="BI200" s="2">
        <v>2.4790000000000001</v>
      </c>
      <c r="BJ200" s="2">
        <v>2.4529999999999998</v>
      </c>
      <c r="BK200" s="2">
        <v>2.4289999999999998</v>
      </c>
      <c r="BL200" s="2">
        <v>2.4049999999999998</v>
      </c>
    </row>
    <row r="201" spans="1:64" hidden="1">
      <c r="A201" s="2" t="s">
        <v>1663</v>
      </c>
      <c r="B201" s="2" t="s">
        <v>1664</v>
      </c>
      <c r="C201" s="2" t="s">
        <v>1786</v>
      </c>
      <c r="D201" s="2" t="s">
        <v>1787</v>
      </c>
      <c r="AI201" s="2">
        <v>6.718</v>
      </c>
      <c r="AJ201" s="2">
        <v>6.6740000000000004</v>
      </c>
      <c r="AK201" s="2">
        <v>6.6070000000000002</v>
      </c>
      <c r="AL201" s="2">
        <v>6.5149999999999997</v>
      </c>
      <c r="AM201" s="2">
        <v>6.3959999999999999</v>
      </c>
      <c r="AN201" s="2">
        <v>6.2510000000000003</v>
      </c>
      <c r="AO201" s="2">
        <v>6.085</v>
      </c>
      <c r="AP201" s="2">
        <v>5.907</v>
      </c>
      <c r="AQ201" s="2">
        <v>5.7270000000000003</v>
      </c>
      <c r="AR201" s="2">
        <v>5.55</v>
      </c>
      <c r="AS201" s="2">
        <v>5.383</v>
      </c>
      <c r="AT201" s="2">
        <v>5.2309999999999999</v>
      </c>
      <c r="AU201" s="2">
        <v>5.0940000000000003</v>
      </c>
      <c r="AV201" s="2">
        <v>4.9729999999999999</v>
      </c>
      <c r="AW201" s="2">
        <v>4.867</v>
      </c>
      <c r="AX201" s="2">
        <v>4.7759999999999998</v>
      </c>
      <c r="AY201" s="2">
        <v>4.6989999999999998</v>
      </c>
      <c r="AZ201" s="2">
        <v>4.6310000000000002</v>
      </c>
      <c r="BA201" s="2">
        <v>4.5670000000000002</v>
      </c>
      <c r="BB201" s="2">
        <v>4.5039999999999996</v>
      </c>
      <c r="BC201" s="2">
        <v>4.4370000000000003</v>
      </c>
      <c r="BD201" s="2">
        <v>4.3600000000000003</v>
      </c>
      <c r="BE201" s="2">
        <v>4.2720000000000002</v>
      </c>
      <c r="BF201" s="2">
        <v>4.1740000000000004</v>
      </c>
      <c r="BG201" s="2">
        <v>4.0670000000000002</v>
      </c>
      <c r="BH201" s="2">
        <v>3.9550000000000001</v>
      </c>
      <c r="BI201" s="2">
        <v>3.8439999999999999</v>
      </c>
      <c r="BJ201" s="2">
        <v>3.738</v>
      </c>
      <c r="BK201" s="2">
        <v>3.6429999999999998</v>
      </c>
      <c r="BL201" s="2">
        <v>3.56</v>
      </c>
    </row>
    <row r="202" spans="1:64" hidden="1">
      <c r="A202" s="2" t="s">
        <v>1665</v>
      </c>
      <c r="B202" s="2" t="s">
        <v>1666</v>
      </c>
      <c r="C202" s="2" t="s">
        <v>1786</v>
      </c>
      <c r="D202" s="2" t="s">
        <v>1787</v>
      </c>
      <c r="E202" s="2">
        <v>6.7674215031292038</v>
      </c>
      <c r="F202" s="2">
        <v>6.67257534851176</v>
      </c>
      <c r="G202" s="2">
        <v>6.5628557272448127</v>
      </c>
      <c r="H202" s="2">
        <v>6.4421894344482054</v>
      </c>
      <c r="I202" s="2">
        <v>6.3155727118421501</v>
      </c>
      <c r="J202" s="2">
        <v>6.1875644659490447</v>
      </c>
      <c r="K202" s="2">
        <v>6.0592670627074749</v>
      </c>
      <c r="L202" s="2">
        <v>5.9337566879997157</v>
      </c>
      <c r="M202" s="2">
        <v>5.8130809179419458</v>
      </c>
      <c r="N202" s="2">
        <v>5.6985006660903608</v>
      </c>
      <c r="O202" s="2">
        <v>5.591889292791751</v>
      </c>
      <c r="P202" s="2">
        <v>5.4953675507266375</v>
      </c>
      <c r="Q202" s="2">
        <v>5.4074888266011358</v>
      </c>
      <c r="R202" s="2">
        <v>5.3288613906918325</v>
      </c>
      <c r="S202" s="2">
        <v>5.2613750081886659</v>
      </c>
      <c r="T202" s="2">
        <v>5.2034493676264404</v>
      </c>
      <c r="U202" s="2">
        <v>5.1630505340165982</v>
      </c>
      <c r="V202" s="2">
        <v>5.1265488051761139</v>
      </c>
      <c r="W202" s="2">
        <v>5.0882205397576463</v>
      </c>
      <c r="X202" s="2">
        <v>5.0437797240762627</v>
      </c>
      <c r="Y202" s="2">
        <v>4.9903574005983868</v>
      </c>
      <c r="Z202" s="2">
        <v>4.9257927250435474</v>
      </c>
      <c r="AA202" s="2">
        <v>4.8533194970674094</v>
      </c>
      <c r="AB202" s="2">
        <v>4.7772571672689903</v>
      </c>
      <c r="AC202" s="2">
        <v>4.7019610823847025</v>
      </c>
      <c r="AD202" s="2">
        <v>4.6297202968034634</v>
      </c>
      <c r="AE202" s="2">
        <v>4.563790595471124</v>
      </c>
      <c r="AF202" s="2">
        <v>4.5044605877417547</v>
      </c>
      <c r="AG202" s="2">
        <v>4.4522297680419207</v>
      </c>
      <c r="AH202" s="2">
        <v>4.4048883446830809</v>
      </c>
      <c r="AI202" s="2">
        <v>4.3602370440715754</v>
      </c>
      <c r="AJ202" s="2">
        <v>4.3133607739710387</v>
      </c>
      <c r="AK202" s="2">
        <v>4.265010426056425</v>
      </c>
      <c r="AL202" s="2">
        <v>4.214393174983571</v>
      </c>
      <c r="AM202" s="2">
        <v>4.1613037667246306</v>
      </c>
      <c r="AN202" s="2">
        <v>4.1063576759412337</v>
      </c>
      <c r="AO202" s="2">
        <v>4.0545256491450283</v>
      </c>
      <c r="AP202" s="2">
        <v>4.0025968934255323</v>
      </c>
      <c r="AQ202" s="2">
        <v>3.9524705646713394</v>
      </c>
      <c r="AR202" s="2">
        <v>3.9055683263167404</v>
      </c>
      <c r="AS202" s="2">
        <v>3.8619572694020805</v>
      </c>
      <c r="AT202" s="2">
        <v>3.8173324571443215</v>
      </c>
      <c r="AU202" s="2">
        <v>3.7756080157921819</v>
      </c>
      <c r="AV202" s="2">
        <v>3.7359936593022747</v>
      </c>
      <c r="AW202" s="2">
        <v>3.6979120767179321</v>
      </c>
      <c r="AX202" s="2">
        <v>3.6627199664392482</v>
      </c>
      <c r="AY202" s="2">
        <v>3.6348924078331657</v>
      </c>
      <c r="AZ202" s="2">
        <v>3.6109652198015625</v>
      </c>
      <c r="BA202" s="2">
        <v>3.5917906206190988</v>
      </c>
      <c r="BB202" s="2">
        <v>3.5785971578171392</v>
      </c>
      <c r="BC202" s="2">
        <v>3.5712774356846158</v>
      </c>
      <c r="BD202" s="2">
        <v>3.569497722568054</v>
      </c>
      <c r="BE202" s="2">
        <v>3.5704642273766747</v>
      </c>
      <c r="BF202" s="2">
        <v>3.5723012857046612</v>
      </c>
      <c r="BG202" s="2">
        <v>3.5718147179449171</v>
      </c>
      <c r="BH202" s="2">
        <v>3.5672095000278055</v>
      </c>
      <c r="BI202" s="2">
        <v>3.5553513946174657</v>
      </c>
      <c r="BJ202" s="2">
        <v>3.5380854732961771</v>
      </c>
      <c r="BK202" s="2">
        <v>3.5152242745848392</v>
      </c>
      <c r="BL202" s="2">
        <v>3.4867835643174483</v>
      </c>
    </row>
    <row r="203" spans="1:64" hidden="1">
      <c r="A203" s="2" t="s">
        <v>1667</v>
      </c>
      <c r="B203" s="2" t="s">
        <v>1668</v>
      </c>
      <c r="C203" s="2" t="s">
        <v>1786</v>
      </c>
      <c r="D203" s="2" t="s">
        <v>1787</v>
      </c>
      <c r="E203" s="2">
        <v>2.8995887985898614</v>
      </c>
      <c r="F203" s="2">
        <v>2.9081502682159082</v>
      </c>
      <c r="G203" s="2">
        <v>2.8644545490521915</v>
      </c>
      <c r="H203" s="2">
        <v>2.8388814749405706</v>
      </c>
      <c r="I203" s="2">
        <v>2.8166324899782049</v>
      </c>
      <c r="J203" s="2">
        <v>2.7225179345095061</v>
      </c>
      <c r="K203" s="2">
        <v>2.5688707188086393</v>
      </c>
      <c r="L203" s="2">
        <v>2.5553509608095597</v>
      </c>
      <c r="M203" s="2">
        <v>2.5077595883707304</v>
      </c>
      <c r="N203" s="2">
        <v>2.4703284680035464</v>
      </c>
      <c r="O203" s="2">
        <v>2.4390669002773389</v>
      </c>
      <c r="P203" s="2">
        <v>2.3748007367912307</v>
      </c>
      <c r="Q203" s="2">
        <v>2.2334403870414006</v>
      </c>
      <c r="R203" s="2">
        <v>2.1456636433702712</v>
      </c>
      <c r="S203" s="2">
        <v>2.0918997794701029</v>
      </c>
      <c r="T203" s="2">
        <v>2.0000330159647732</v>
      </c>
      <c r="U203" s="2">
        <v>1.936013976899067</v>
      </c>
      <c r="V203" s="2">
        <v>1.9034894413668981</v>
      </c>
      <c r="W203" s="2">
        <v>1.8600665425230498</v>
      </c>
      <c r="X203" s="2">
        <v>1.8659553432986391</v>
      </c>
      <c r="Y203" s="2">
        <v>1.8550907096826923</v>
      </c>
      <c r="Z203" s="2">
        <v>1.810693317551493</v>
      </c>
      <c r="AA203" s="2">
        <v>1.8006481864221417</v>
      </c>
      <c r="AB203" s="2">
        <v>1.7657266688696143</v>
      </c>
      <c r="AC203" s="2">
        <v>1.7407289530268273</v>
      </c>
      <c r="AD203" s="2">
        <v>1.7391549887666322</v>
      </c>
      <c r="AE203" s="2">
        <v>1.7239827785906379</v>
      </c>
      <c r="AF203" s="2">
        <v>1.7188511575454124</v>
      </c>
      <c r="AG203" s="2">
        <v>1.737654263580436</v>
      </c>
      <c r="AH203" s="2">
        <v>1.7310930501021162</v>
      </c>
      <c r="AI203" s="2">
        <v>1.7493695683181474</v>
      </c>
      <c r="AJ203" s="2">
        <v>1.7238664483403285</v>
      </c>
      <c r="AK203" s="2">
        <v>1.7037206836585348</v>
      </c>
      <c r="AL203" s="2">
        <v>1.6640604731171709</v>
      </c>
      <c r="AM203" s="2">
        <v>1.6421187145613081</v>
      </c>
      <c r="AN203" s="2">
        <v>1.609555815435288</v>
      </c>
      <c r="AO203" s="2">
        <v>1.6030419199451194</v>
      </c>
      <c r="AP203" s="2">
        <v>1.5930933594293666</v>
      </c>
      <c r="AQ203" s="2">
        <v>1.5903798264437028</v>
      </c>
      <c r="AR203" s="2">
        <v>1.5848364055789113</v>
      </c>
      <c r="AS203" s="2">
        <v>1.6156022001597385</v>
      </c>
      <c r="AT203" s="2">
        <v>1.587532216551051</v>
      </c>
      <c r="AU203" s="2">
        <v>1.5784015292696938</v>
      </c>
      <c r="AV203" s="2">
        <v>1.5967942496773933</v>
      </c>
      <c r="AW203" s="2">
        <v>1.6119619854819058</v>
      </c>
      <c r="AX203" s="2">
        <v>1.6122533856150625</v>
      </c>
      <c r="AY203" s="2">
        <v>1.6588987671165776</v>
      </c>
      <c r="AZ203" s="2">
        <v>1.6876351778998155</v>
      </c>
      <c r="BA203" s="2">
        <v>1.6990973097345465</v>
      </c>
      <c r="BB203" s="2">
        <v>1.6717380037492726</v>
      </c>
      <c r="BC203" s="2">
        <v>1.6612861757514357</v>
      </c>
      <c r="BD203" s="2">
        <v>1.6446156737162061</v>
      </c>
      <c r="BE203" s="2">
        <v>1.6523422261576985</v>
      </c>
      <c r="BF203" s="2">
        <v>1.6241952356773457</v>
      </c>
      <c r="BG203" s="2">
        <v>1.633141458329344</v>
      </c>
      <c r="BH203" s="2">
        <v>1.6316937180208135</v>
      </c>
      <c r="BI203" s="2">
        <v>1.6233792547042714</v>
      </c>
      <c r="BJ203" s="2">
        <v>1.5811960505265246</v>
      </c>
      <c r="BK203" s="2">
        <v>1.5517702549556542</v>
      </c>
      <c r="BL203" s="2">
        <v>1.5202771293291992</v>
      </c>
    </row>
    <row r="204" spans="1:64" hidden="1">
      <c r="A204" s="2" t="s">
        <v>1271</v>
      </c>
      <c r="B204" s="2" t="s">
        <v>1669</v>
      </c>
      <c r="C204" s="2" t="s">
        <v>1786</v>
      </c>
      <c r="D204" s="2" t="s">
        <v>1787</v>
      </c>
      <c r="E204" s="2">
        <v>5.6580000000000004</v>
      </c>
      <c r="F204" s="2">
        <v>5.577</v>
      </c>
      <c r="G204" s="2">
        <v>5.5</v>
      </c>
      <c r="H204" s="2">
        <v>5.43</v>
      </c>
      <c r="I204" s="2">
        <v>5.3680000000000003</v>
      </c>
      <c r="J204" s="2">
        <v>5.3140000000000001</v>
      </c>
      <c r="K204" s="2">
        <v>5.2670000000000003</v>
      </c>
      <c r="L204" s="2">
        <v>5.2220000000000004</v>
      </c>
      <c r="M204" s="2">
        <v>5.1740000000000004</v>
      </c>
      <c r="N204" s="2">
        <v>5.12</v>
      </c>
      <c r="O204" s="2">
        <v>5.0570000000000004</v>
      </c>
      <c r="P204" s="2">
        <v>4.9800000000000004</v>
      </c>
      <c r="Q204" s="2">
        <v>4.8890000000000002</v>
      </c>
      <c r="R204" s="2">
        <v>4.7850000000000001</v>
      </c>
      <c r="S204" s="2">
        <v>4.67</v>
      </c>
      <c r="T204" s="2">
        <v>4.548</v>
      </c>
      <c r="U204" s="2">
        <v>4.423</v>
      </c>
      <c r="V204" s="2">
        <v>4.3010000000000002</v>
      </c>
      <c r="W204" s="2">
        <v>4.1849999999999996</v>
      </c>
      <c r="X204" s="2">
        <v>4.08</v>
      </c>
      <c r="Y204" s="2">
        <v>3.9889999999999999</v>
      </c>
      <c r="Z204" s="2">
        <v>3.9159999999999999</v>
      </c>
      <c r="AA204" s="2">
        <v>3.8580000000000001</v>
      </c>
      <c r="AB204" s="2">
        <v>3.8119999999999998</v>
      </c>
      <c r="AC204" s="2">
        <v>3.774</v>
      </c>
      <c r="AD204" s="2">
        <v>3.738</v>
      </c>
      <c r="AE204" s="2">
        <v>3.6970000000000001</v>
      </c>
      <c r="AF204" s="2">
        <v>3.645</v>
      </c>
      <c r="AG204" s="2">
        <v>3.5790000000000002</v>
      </c>
      <c r="AH204" s="2">
        <v>3.4980000000000002</v>
      </c>
      <c r="AI204" s="2">
        <v>3.4009999999999998</v>
      </c>
      <c r="AJ204" s="2">
        <v>3.2909999999999999</v>
      </c>
      <c r="AK204" s="2">
        <v>3.1749999999999998</v>
      </c>
      <c r="AL204" s="2">
        <v>3.0590000000000002</v>
      </c>
      <c r="AM204" s="2">
        <v>2.9460000000000002</v>
      </c>
      <c r="AN204" s="2">
        <v>2.8410000000000002</v>
      </c>
      <c r="AO204" s="2">
        <v>2.7450000000000001</v>
      </c>
      <c r="AP204" s="2">
        <v>2.66</v>
      </c>
      <c r="AQ204" s="2">
        <v>2.585</v>
      </c>
      <c r="AR204" s="2">
        <v>2.52</v>
      </c>
      <c r="AS204" s="2">
        <v>2.4630000000000001</v>
      </c>
      <c r="AT204" s="2">
        <v>2.415</v>
      </c>
      <c r="AU204" s="2">
        <v>2.371</v>
      </c>
      <c r="AV204" s="2">
        <v>2.331</v>
      </c>
      <c r="AW204" s="2">
        <v>2.2909999999999999</v>
      </c>
      <c r="AX204" s="2">
        <v>2.254</v>
      </c>
      <c r="AY204" s="2">
        <v>2.2170000000000001</v>
      </c>
      <c r="AZ204" s="2">
        <v>2.1829999999999998</v>
      </c>
      <c r="BA204" s="2">
        <v>2.1509999999999998</v>
      </c>
      <c r="BB204" s="2">
        <v>2.121</v>
      </c>
      <c r="BC204" s="2">
        <v>2.0950000000000002</v>
      </c>
      <c r="BD204" s="2">
        <v>2.0699999999999998</v>
      </c>
      <c r="BE204" s="2">
        <v>2.048</v>
      </c>
      <c r="BF204" s="2">
        <v>2.0270000000000001</v>
      </c>
      <c r="BG204" s="2">
        <v>2.008</v>
      </c>
      <c r="BH204" s="2">
        <v>1.99</v>
      </c>
      <c r="BI204" s="2">
        <v>1.9730000000000001</v>
      </c>
      <c r="BJ204" s="2">
        <v>1.956</v>
      </c>
      <c r="BK204" s="2">
        <v>1.9410000000000001</v>
      </c>
      <c r="BL204" s="2">
        <v>1.927</v>
      </c>
    </row>
    <row r="205" spans="1:64" hidden="1">
      <c r="A205" s="2" t="s">
        <v>1168</v>
      </c>
      <c r="B205" s="2" t="s">
        <v>1670</v>
      </c>
      <c r="C205" s="2" t="s">
        <v>1786</v>
      </c>
      <c r="D205" s="2" t="s">
        <v>1787</v>
      </c>
      <c r="E205" s="2">
        <v>6.9710000000000001</v>
      </c>
      <c r="F205" s="2">
        <v>6.9729999999999999</v>
      </c>
      <c r="G205" s="2">
        <v>6.9770000000000003</v>
      </c>
      <c r="H205" s="2">
        <v>6.9820000000000002</v>
      </c>
      <c r="I205" s="2">
        <v>6.9859999999999998</v>
      </c>
      <c r="J205" s="2">
        <v>6.9880000000000004</v>
      </c>
      <c r="K205" s="2">
        <v>6.9880000000000004</v>
      </c>
      <c r="L205" s="2">
        <v>6.9829999999999997</v>
      </c>
      <c r="M205" s="2">
        <v>6.97</v>
      </c>
      <c r="N205" s="2">
        <v>6.9470000000000001</v>
      </c>
      <c r="O205" s="2">
        <v>6.91</v>
      </c>
      <c r="P205" s="2">
        <v>6.8550000000000004</v>
      </c>
      <c r="Q205" s="2">
        <v>6.7809999999999997</v>
      </c>
      <c r="R205" s="2">
        <v>6.69</v>
      </c>
      <c r="S205" s="2">
        <v>6.5810000000000004</v>
      </c>
      <c r="T205" s="2">
        <v>6.46</v>
      </c>
      <c r="U205" s="2">
        <v>6.3319999999999999</v>
      </c>
      <c r="V205" s="2">
        <v>6.2009999999999996</v>
      </c>
      <c r="W205" s="2">
        <v>6.07</v>
      </c>
      <c r="X205" s="2">
        <v>5.94</v>
      </c>
      <c r="Y205" s="2">
        <v>5.806</v>
      </c>
      <c r="Z205" s="2">
        <v>5.6609999999999996</v>
      </c>
      <c r="AA205" s="2">
        <v>5.5</v>
      </c>
      <c r="AB205" s="2">
        <v>5.3220000000000001</v>
      </c>
      <c r="AC205" s="2">
        <v>5.1280000000000001</v>
      </c>
      <c r="AD205" s="2">
        <v>4.9249999999999998</v>
      </c>
      <c r="AE205" s="2">
        <v>4.718</v>
      </c>
      <c r="AF205" s="2">
        <v>4.516</v>
      </c>
      <c r="AG205" s="2">
        <v>4.3289999999999997</v>
      </c>
      <c r="AH205" s="2">
        <v>4.1589999999999998</v>
      </c>
      <c r="AI205" s="2">
        <v>4.0129999999999999</v>
      </c>
      <c r="AJ205" s="2">
        <v>3.8929999999999998</v>
      </c>
      <c r="AK205" s="2">
        <v>3.7949999999999999</v>
      </c>
      <c r="AL205" s="2">
        <v>3.714</v>
      </c>
      <c r="AM205" s="2">
        <v>3.6469999999999998</v>
      </c>
      <c r="AN205" s="2">
        <v>3.5880000000000001</v>
      </c>
      <c r="AO205" s="2">
        <v>3.532</v>
      </c>
      <c r="AP205" s="2">
        <v>3.4729999999999999</v>
      </c>
      <c r="AQ205" s="2">
        <v>3.407</v>
      </c>
      <c r="AR205" s="2">
        <v>3.3290000000000002</v>
      </c>
      <c r="AS205" s="2">
        <v>3.2360000000000002</v>
      </c>
      <c r="AT205" s="2">
        <v>3.1240000000000001</v>
      </c>
      <c r="AU205" s="2">
        <v>2.996</v>
      </c>
      <c r="AV205" s="2">
        <v>2.8580000000000001</v>
      </c>
      <c r="AW205" s="2">
        <v>2.7130000000000001</v>
      </c>
      <c r="AX205" s="2">
        <v>2.569</v>
      </c>
      <c r="AY205" s="2">
        <v>2.4329999999999998</v>
      </c>
      <c r="AZ205" s="2">
        <v>2.3119999999999998</v>
      </c>
      <c r="BA205" s="2">
        <v>2.2109999999999999</v>
      </c>
      <c r="BB205" s="2">
        <v>2.13</v>
      </c>
      <c r="BC205" s="2">
        <v>2.0699999999999998</v>
      </c>
      <c r="BD205" s="2">
        <v>2.0270000000000001</v>
      </c>
      <c r="BE205" s="2">
        <v>1.9970000000000001</v>
      </c>
      <c r="BF205" s="2">
        <v>1.972</v>
      </c>
      <c r="BG205" s="2">
        <v>1.95</v>
      </c>
      <c r="BH205" s="2">
        <v>1.929</v>
      </c>
      <c r="BI205" s="2">
        <v>1.907</v>
      </c>
      <c r="BJ205" s="2">
        <v>1.8859999999999999</v>
      </c>
      <c r="BK205" s="2">
        <v>1.8660000000000001</v>
      </c>
      <c r="BL205" s="2">
        <v>1.8460000000000001</v>
      </c>
    </row>
    <row r="206" spans="1:64" hidden="1">
      <c r="A206" s="2" t="s">
        <v>1284</v>
      </c>
      <c r="B206" s="2" t="s">
        <v>1671</v>
      </c>
      <c r="C206" s="2" t="s">
        <v>1786</v>
      </c>
      <c r="D206" s="2" t="s">
        <v>1787</v>
      </c>
      <c r="E206" s="2">
        <v>2.34</v>
      </c>
      <c r="F206" s="2">
        <v>2.17</v>
      </c>
      <c r="G206" s="2">
        <v>2.04</v>
      </c>
      <c r="H206" s="2">
        <v>2.0099999999999998</v>
      </c>
      <c r="I206" s="2">
        <v>1.96</v>
      </c>
      <c r="J206" s="2">
        <v>1.91</v>
      </c>
      <c r="K206" s="2">
        <v>1.9</v>
      </c>
      <c r="L206" s="2">
        <v>3.66</v>
      </c>
      <c r="M206" s="2">
        <v>3.63</v>
      </c>
      <c r="N206" s="2">
        <v>3.19</v>
      </c>
      <c r="O206" s="2">
        <v>2.89</v>
      </c>
      <c r="P206" s="2">
        <v>2.67</v>
      </c>
      <c r="Q206" s="2">
        <v>2.5499999999999998</v>
      </c>
      <c r="R206" s="2">
        <v>2.44</v>
      </c>
      <c r="S206" s="2">
        <v>2.71</v>
      </c>
      <c r="T206" s="2">
        <v>2.59</v>
      </c>
      <c r="U206" s="2">
        <v>2.54</v>
      </c>
      <c r="V206" s="2">
        <v>2.57</v>
      </c>
      <c r="W206" s="2">
        <v>2.52</v>
      </c>
      <c r="X206" s="2">
        <v>2.4900000000000002</v>
      </c>
      <c r="Y206" s="2">
        <v>2.4300000000000002</v>
      </c>
      <c r="Z206" s="2">
        <v>2.36</v>
      </c>
      <c r="AA206" s="2">
        <v>2.17</v>
      </c>
      <c r="AB206" s="2">
        <v>2.06</v>
      </c>
      <c r="AC206" s="2">
        <v>2.2599999999999998</v>
      </c>
      <c r="AD206" s="2">
        <v>2.31</v>
      </c>
      <c r="AE206" s="2">
        <v>2.39</v>
      </c>
      <c r="AF206" s="2">
        <v>2.38</v>
      </c>
      <c r="AG206" s="2">
        <v>2.2999999999999998</v>
      </c>
      <c r="AH206" s="2">
        <v>2.2200000000000002</v>
      </c>
      <c r="AI206" s="2">
        <v>1.83</v>
      </c>
      <c r="AJ206" s="2">
        <v>1.59</v>
      </c>
      <c r="AK206" s="2">
        <v>1.51</v>
      </c>
      <c r="AL206" s="2">
        <v>1.43</v>
      </c>
      <c r="AM206" s="2">
        <v>1.4</v>
      </c>
      <c r="AN206" s="2">
        <v>1.33</v>
      </c>
      <c r="AO206" s="2">
        <v>1.3</v>
      </c>
      <c r="AP206" s="2">
        <v>1.32</v>
      </c>
      <c r="AQ206" s="2">
        <v>1.32</v>
      </c>
      <c r="AR206" s="2">
        <v>1.3</v>
      </c>
      <c r="AS206" s="2">
        <v>1.31</v>
      </c>
      <c r="AT206" s="2">
        <v>1.27</v>
      </c>
      <c r="AU206" s="2">
        <v>1.27</v>
      </c>
      <c r="AV206" s="2">
        <v>1.3</v>
      </c>
      <c r="AW206" s="2">
        <v>1.33</v>
      </c>
      <c r="AX206" s="2">
        <v>1.4</v>
      </c>
      <c r="AY206" s="2">
        <v>1.42</v>
      </c>
      <c r="AZ206" s="2">
        <v>1.45</v>
      </c>
      <c r="BA206" s="2">
        <v>1.6</v>
      </c>
      <c r="BB206" s="2">
        <v>1.66</v>
      </c>
      <c r="BC206" s="2">
        <v>1.59</v>
      </c>
      <c r="BD206" s="2">
        <v>1.47</v>
      </c>
      <c r="BE206" s="2">
        <v>1.52</v>
      </c>
      <c r="BF206" s="2">
        <v>1.46</v>
      </c>
      <c r="BG206" s="2">
        <v>1.56</v>
      </c>
      <c r="BH206" s="2">
        <v>1.62</v>
      </c>
      <c r="BI206" s="2">
        <v>1.69</v>
      </c>
      <c r="BJ206" s="2">
        <v>1.71</v>
      </c>
      <c r="BK206" s="2">
        <v>1.76</v>
      </c>
      <c r="BL206" s="2">
        <v>1.76</v>
      </c>
    </row>
    <row r="207" spans="1:64" hidden="1">
      <c r="A207" s="2" t="s">
        <v>1285</v>
      </c>
      <c r="B207" s="2" t="s">
        <v>1672</v>
      </c>
      <c r="C207" s="2" t="s">
        <v>1786</v>
      </c>
      <c r="D207" s="2" t="s">
        <v>1787</v>
      </c>
      <c r="E207" s="2">
        <v>2.52</v>
      </c>
      <c r="F207" s="2">
        <v>2.4500000000000002</v>
      </c>
      <c r="G207" s="2">
        <v>2.36</v>
      </c>
      <c r="H207" s="2">
        <v>2.27</v>
      </c>
      <c r="I207" s="2">
        <v>2.1800000000000002</v>
      </c>
      <c r="J207" s="2">
        <v>2.13</v>
      </c>
      <c r="K207" s="2">
        <v>2.1</v>
      </c>
      <c r="L207" s="2">
        <v>2.04</v>
      </c>
      <c r="M207" s="2">
        <v>1.99</v>
      </c>
      <c r="N207" s="2">
        <v>1.97</v>
      </c>
      <c r="O207" s="2">
        <v>1.99</v>
      </c>
      <c r="P207" s="2">
        <v>2.0299999999999998</v>
      </c>
      <c r="Q207" s="2">
        <v>2.04</v>
      </c>
      <c r="R207" s="2">
        <v>2.0099999999999998</v>
      </c>
      <c r="S207" s="2">
        <v>2</v>
      </c>
      <c r="T207" s="2">
        <v>1.98</v>
      </c>
      <c r="U207" s="2">
        <v>1.97</v>
      </c>
      <c r="V207" s="2">
        <v>1.95</v>
      </c>
      <c r="W207" s="2">
        <v>1.92</v>
      </c>
      <c r="X207" s="2">
        <v>1.9</v>
      </c>
      <c r="Y207" s="2">
        <v>1.89</v>
      </c>
      <c r="Z207" s="2">
        <v>1.91</v>
      </c>
      <c r="AA207" s="2">
        <v>2.04</v>
      </c>
      <c r="AB207" s="2">
        <v>2.11</v>
      </c>
      <c r="AC207" s="2">
        <v>2.06</v>
      </c>
      <c r="AD207" s="2">
        <v>2.0499999999999998</v>
      </c>
      <c r="AE207" s="2">
        <v>2.15</v>
      </c>
      <c r="AF207" s="2">
        <v>2.2200000000000002</v>
      </c>
      <c r="AG207" s="2">
        <v>2.12</v>
      </c>
      <c r="AH207" s="2">
        <v>2.0099999999999998</v>
      </c>
      <c r="AI207" s="2">
        <v>1.8919999999999999</v>
      </c>
      <c r="AJ207" s="2">
        <v>1.732</v>
      </c>
      <c r="AK207" s="2">
        <v>1.552</v>
      </c>
      <c r="AL207" s="2">
        <v>1.385</v>
      </c>
      <c r="AM207" s="2">
        <v>1.4</v>
      </c>
      <c r="AN207" s="2">
        <v>1.337</v>
      </c>
      <c r="AO207" s="2">
        <v>1.27</v>
      </c>
      <c r="AP207" s="2">
        <v>1.218</v>
      </c>
      <c r="AQ207" s="2">
        <v>1.232</v>
      </c>
      <c r="AR207" s="2">
        <v>1.157</v>
      </c>
      <c r="AS207" s="2">
        <v>1.1950000000000001</v>
      </c>
      <c r="AT207" s="2">
        <v>1.2230000000000001</v>
      </c>
      <c r="AU207" s="2">
        <v>1.286</v>
      </c>
      <c r="AV207" s="2">
        <v>1.319</v>
      </c>
      <c r="AW207" s="2">
        <v>1.3440000000000001</v>
      </c>
      <c r="AX207" s="2">
        <v>1.294</v>
      </c>
      <c r="AY207" s="2">
        <v>1.3049999999999999</v>
      </c>
      <c r="AZ207" s="2">
        <v>1.4159999999999999</v>
      </c>
      <c r="BA207" s="2">
        <v>1.502</v>
      </c>
      <c r="BB207" s="2">
        <v>1.542</v>
      </c>
      <c r="BC207" s="2">
        <v>1.5669999999999999</v>
      </c>
      <c r="BD207" s="2">
        <v>1.5820000000000001</v>
      </c>
      <c r="BE207" s="2">
        <v>1.6910000000000001</v>
      </c>
      <c r="BF207" s="2">
        <v>1.7070000000000001</v>
      </c>
      <c r="BG207" s="2">
        <v>1.75</v>
      </c>
      <c r="BH207" s="2">
        <v>1.7769999999999999</v>
      </c>
      <c r="BI207" s="2">
        <v>1.762</v>
      </c>
      <c r="BJ207" s="2">
        <v>1.621</v>
      </c>
      <c r="BK207" s="2">
        <v>1.579</v>
      </c>
      <c r="BL207" s="2">
        <v>1.504</v>
      </c>
    </row>
    <row r="208" spans="1:64" hidden="1">
      <c r="A208" s="2" t="s">
        <v>617</v>
      </c>
      <c r="B208" s="2" t="s">
        <v>1673</v>
      </c>
      <c r="C208" s="2" t="s">
        <v>1786</v>
      </c>
      <c r="D208" s="2" t="s">
        <v>1787</v>
      </c>
      <c r="E208" s="2">
        <v>8.1869999999999994</v>
      </c>
      <c r="F208" s="2">
        <v>8.1940000000000008</v>
      </c>
      <c r="G208" s="2">
        <v>8.1969999999999992</v>
      </c>
      <c r="H208" s="2">
        <v>8.1980000000000004</v>
      </c>
      <c r="I208" s="2">
        <v>8.1980000000000004</v>
      </c>
      <c r="J208" s="2">
        <v>8.1980000000000004</v>
      </c>
      <c r="K208" s="2">
        <v>8.1980000000000004</v>
      </c>
      <c r="L208" s="2">
        <v>8.2010000000000005</v>
      </c>
      <c r="M208" s="2">
        <v>8.2070000000000007</v>
      </c>
      <c r="N208" s="2">
        <v>8.2170000000000005</v>
      </c>
      <c r="O208" s="2">
        <v>8.2309999999999999</v>
      </c>
      <c r="P208" s="2">
        <v>8.2520000000000007</v>
      </c>
      <c r="Q208" s="2">
        <v>8.2780000000000005</v>
      </c>
      <c r="R208" s="2">
        <v>8.3070000000000004</v>
      </c>
      <c r="S208" s="2">
        <v>8.3390000000000004</v>
      </c>
      <c r="T208" s="2">
        <v>8.3699999999999992</v>
      </c>
      <c r="U208" s="2">
        <v>8.4009999999999998</v>
      </c>
      <c r="V208" s="2">
        <v>8.4290000000000003</v>
      </c>
      <c r="W208" s="2">
        <v>8.4510000000000005</v>
      </c>
      <c r="X208" s="2">
        <v>8.4619999999999997</v>
      </c>
      <c r="Y208" s="2">
        <v>8.4610000000000003</v>
      </c>
      <c r="Z208" s="2">
        <v>8.4440000000000008</v>
      </c>
      <c r="AA208" s="2">
        <v>8.41</v>
      </c>
      <c r="AB208" s="2">
        <v>8.3569999999999993</v>
      </c>
      <c r="AC208" s="2">
        <v>8.282</v>
      </c>
      <c r="AD208" s="2">
        <v>8.1769999999999996</v>
      </c>
      <c r="AE208" s="2">
        <v>8.0380000000000003</v>
      </c>
      <c r="AF208" s="2">
        <v>7.8630000000000004</v>
      </c>
      <c r="AG208" s="2">
        <v>7.657</v>
      </c>
      <c r="AH208" s="2">
        <v>7.4269999999999996</v>
      </c>
      <c r="AI208" s="2">
        <v>7.1840000000000002</v>
      </c>
      <c r="AJ208" s="2">
        <v>6.9420000000000002</v>
      </c>
      <c r="AK208" s="2">
        <v>6.7130000000000001</v>
      </c>
      <c r="AL208" s="2">
        <v>6.5049999999999999</v>
      </c>
      <c r="AM208" s="2">
        <v>6.3239999999999998</v>
      </c>
      <c r="AN208" s="2">
        <v>6.1719999999999997</v>
      </c>
      <c r="AO208" s="2">
        <v>6.0460000000000003</v>
      </c>
      <c r="AP208" s="2">
        <v>5.9359999999999999</v>
      </c>
      <c r="AQ208" s="2">
        <v>5.835</v>
      </c>
      <c r="AR208" s="2">
        <v>5.7370000000000001</v>
      </c>
      <c r="AS208" s="2">
        <v>5.64</v>
      </c>
      <c r="AT208" s="2">
        <v>5.5419999999999998</v>
      </c>
      <c r="AU208" s="2">
        <v>5.4429999999999996</v>
      </c>
      <c r="AV208" s="2">
        <v>5.3419999999999996</v>
      </c>
      <c r="AW208" s="2">
        <v>5.2389999999999999</v>
      </c>
      <c r="AX208" s="2">
        <v>5.1310000000000002</v>
      </c>
      <c r="AY208" s="2">
        <v>5.0149999999999997</v>
      </c>
      <c r="AZ208" s="2">
        <v>4.8929999999999998</v>
      </c>
      <c r="BA208" s="2">
        <v>4.7670000000000003</v>
      </c>
      <c r="BB208" s="2">
        <v>4.641</v>
      </c>
      <c r="BC208" s="2">
        <v>4.5199999999999996</v>
      </c>
      <c r="BD208" s="2">
        <v>4.4119999999999999</v>
      </c>
      <c r="BE208" s="2">
        <v>4.3220000000000001</v>
      </c>
      <c r="BF208" s="2">
        <v>4.2510000000000003</v>
      </c>
      <c r="BG208" s="2">
        <v>4.1970000000000001</v>
      </c>
      <c r="BH208" s="2">
        <v>4.157</v>
      </c>
      <c r="BI208" s="2">
        <v>4.1230000000000002</v>
      </c>
      <c r="BJ208" s="2">
        <v>4.0880000000000001</v>
      </c>
      <c r="BK208" s="2">
        <v>4.0439999999999996</v>
      </c>
      <c r="BL208" s="2">
        <v>3.99</v>
      </c>
    </row>
    <row r="209" spans="1:64" hidden="1">
      <c r="A209" s="2" t="s">
        <v>1674</v>
      </c>
      <c r="B209" s="2" t="s">
        <v>1675</v>
      </c>
      <c r="C209" s="2" t="s">
        <v>1786</v>
      </c>
      <c r="D209" s="2" t="s">
        <v>1787</v>
      </c>
      <c r="E209" s="2">
        <v>6.0447064503011427</v>
      </c>
      <c r="F209" s="2">
        <v>6.0434088873056258</v>
      </c>
      <c r="G209" s="2">
        <v>6.0389208218663386</v>
      </c>
      <c r="H209" s="2">
        <v>6.0296207208194597</v>
      </c>
      <c r="I209" s="2">
        <v>6.0144045513965789</v>
      </c>
      <c r="J209" s="2">
        <v>5.9923793608152449</v>
      </c>
      <c r="K209" s="2">
        <v>5.9644579340440576</v>
      </c>
      <c r="L209" s="2">
        <v>5.9302385669837365</v>
      </c>
      <c r="M209" s="2">
        <v>5.8903680655989739</v>
      </c>
      <c r="N209" s="2">
        <v>5.8457467654777426</v>
      </c>
      <c r="O209" s="2">
        <v>5.7948395193482112</v>
      </c>
      <c r="P209" s="2">
        <v>5.7372875474290179</v>
      </c>
      <c r="Q209" s="2">
        <v>5.6734274676760128</v>
      </c>
      <c r="R209" s="2">
        <v>5.6041093755642599</v>
      </c>
      <c r="S209" s="2">
        <v>5.5310659926289949</v>
      </c>
      <c r="T209" s="2">
        <v>5.4565072695922394</v>
      </c>
      <c r="U209" s="2">
        <v>5.3830888132548615</v>
      </c>
      <c r="V209" s="2">
        <v>5.3127130674510443</v>
      </c>
      <c r="W209" s="2">
        <v>5.2457036507359884</v>
      </c>
      <c r="X209" s="2">
        <v>5.1816047406685586</v>
      </c>
      <c r="Y209" s="2">
        <v>5.1194548191820868</v>
      </c>
      <c r="Z209" s="2">
        <v>5.0556661774914797</v>
      </c>
      <c r="AA209" s="2">
        <v>4.9887717332619461</v>
      </c>
      <c r="AB209" s="2">
        <v>4.9172833166382564</v>
      </c>
      <c r="AC209" s="2">
        <v>4.8400029985892541</v>
      </c>
      <c r="AD209" s="2">
        <v>4.756884630924743</v>
      </c>
      <c r="AE209" s="2">
        <v>4.6682705417939392</v>
      </c>
      <c r="AF209" s="2">
        <v>4.5766072443512185</v>
      </c>
      <c r="AG209" s="2">
        <v>4.483914572842167</v>
      </c>
      <c r="AH209" s="2">
        <v>4.3904561781035412</v>
      </c>
      <c r="AI209" s="2">
        <v>4.2998972992215787</v>
      </c>
      <c r="AJ209" s="2">
        <v>4.2106001372635058</v>
      </c>
      <c r="AK209" s="2">
        <v>4.1252176930204421</v>
      </c>
      <c r="AL209" s="2">
        <v>4.0435591113514766</v>
      </c>
      <c r="AM209" s="2">
        <v>3.9635969831386397</v>
      </c>
      <c r="AN209" s="2">
        <v>3.8863088014221203</v>
      </c>
      <c r="AO209" s="2">
        <v>3.8106824107369661</v>
      </c>
      <c r="AP209" s="2">
        <v>3.7351306133299427</v>
      </c>
      <c r="AQ209" s="2">
        <v>3.6588972869138825</v>
      </c>
      <c r="AR209" s="2">
        <v>3.583358144987518</v>
      </c>
      <c r="AS209" s="2">
        <v>3.5072147776495588</v>
      </c>
      <c r="AT209" s="2">
        <v>3.4323586104683588</v>
      </c>
      <c r="AU209" s="2">
        <v>3.3573920856599688</v>
      </c>
      <c r="AV209" s="2">
        <v>3.2836979772031252</v>
      </c>
      <c r="AW209" s="2">
        <v>3.210025974051502</v>
      </c>
      <c r="AX209" s="2">
        <v>3.1364365747342418</v>
      </c>
      <c r="AY209" s="2">
        <v>3.060075228476276</v>
      </c>
      <c r="AZ209" s="2">
        <v>2.9823481229372009</v>
      </c>
      <c r="BA209" s="2">
        <v>2.9026311719137263</v>
      </c>
      <c r="BB209" s="2">
        <v>2.8226706903260159</v>
      </c>
      <c r="BC209" s="2">
        <v>2.7458842105519397</v>
      </c>
      <c r="BD209" s="2">
        <v>2.674778476239382</v>
      </c>
      <c r="BE209" s="2">
        <v>2.6111994160540046</v>
      </c>
      <c r="BF209" s="2">
        <v>2.555691382944989</v>
      </c>
      <c r="BG209" s="2">
        <v>2.5087672797316407</v>
      </c>
      <c r="BH209" s="2">
        <v>2.4700788251608197</v>
      </c>
      <c r="BI209" s="2">
        <v>2.4380609070019035</v>
      </c>
      <c r="BJ209" s="2">
        <v>2.4106166725789038</v>
      </c>
      <c r="BK209" s="2">
        <v>2.3847482113947174</v>
      </c>
      <c r="BL209" s="2">
        <v>2.3594127136600771</v>
      </c>
    </row>
    <row r="210" spans="1:64" hidden="1">
      <c r="A210" s="2" t="s">
        <v>1169</v>
      </c>
      <c r="B210" s="2" t="s">
        <v>1676</v>
      </c>
      <c r="C210" s="2" t="s">
        <v>1786</v>
      </c>
      <c r="D210" s="2" t="s">
        <v>1787</v>
      </c>
      <c r="E210" s="2">
        <v>7.2160000000000002</v>
      </c>
      <c r="F210" s="2">
        <v>7.23</v>
      </c>
      <c r="G210" s="2">
        <v>7.2430000000000003</v>
      </c>
      <c r="H210" s="2">
        <v>7.2519999999999998</v>
      </c>
      <c r="I210" s="2">
        <v>7.2569999999999997</v>
      </c>
      <c r="J210" s="2">
        <v>7.26</v>
      </c>
      <c r="K210" s="2">
        <v>7.2619999999999996</v>
      </c>
      <c r="L210" s="2">
        <v>7.2640000000000002</v>
      </c>
      <c r="M210" s="2">
        <v>7.2670000000000003</v>
      </c>
      <c r="N210" s="2">
        <v>7.2729999999999997</v>
      </c>
      <c r="O210" s="2">
        <v>7.28</v>
      </c>
      <c r="P210" s="2">
        <v>7.2889999999999997</v>
      </c>
      <c r="Q210" s="2">
        <v>7.2990000000000004</v>
      </c>
      <c r="R210" s="2">
        <v>7.3070000000000004</v>
      </c>
      <c r="S210" s="2">
        <v>7.3120000000000003</v>
      </c>
      <c r="T210" s="2">
        <v>7.3129999999999997</v>
      </c>
      <c r="U210" s="2">
        <v>7.3090000000000002</v>
      </c>
      <c r="V210" s="2">
        <v>7.2990000000000004</v>
      </c>
      <c r="W210" s="2">
        <v>7.2809999999999997</v>
      </c>
      <c r="X210" s="2">
        <v>7.2519999999999998</v>
      </c>
      <c r="Y210" s="2">
        <v>7.2060000000000004</v>
      </c>
      <c r="Z210" s="2">
        <v>7.1379999999999999</v>
      </c>
      <c r="AA210" s="2">
        <v>7.0469999999999997</v>
      </c>
      <c r="AB210" s="2">
        <v>6.9329999999999998</v>
      </c>
      <c r="AC210" s="2">
        <v>6.798</v>
      </c>
      <c r="AD210" s="2">
        <v>6.649</v>
      </c>
      <c r="AE210" s="2">
        <v>6.4950000000000001</v>
      </c>
      <c r="AF210" s="2">
        <v>6.3419999999999996</v>
      </c>
      <c r="AG210" s="2">
        <v>6.194</v>
      </c>
      <c r="AH210" s="2">
        <v>6.0519999999999996</v>
      </c>
      <c r="AI210" s="2">
        <v>5.9109999999999996</v>
      </c>
      <c r="AJ210" s="2">
        <v>5.7610000000000001</v>
      </c>
      <c r="AK210" s="2">
        <v>5.5940000000000003</v>
      </c>
      <c r="AL210" s="2">
        <v>5.407</v>
      </c>
      <c r="AM210" s="2">
        <v>5.2</v>
      </c>
      <c r="AN210" s="2">
        <v>4.9800000000000004</v>
      </c>
      <c r="AO210" s="2">
        <v>4.7539999999999996</v>
      </c>
      <c r="AP210" s="2">
        <v>4.5330000000000004</v>
      </c>
      <c r="AQ210" s="2">
        <v>4.3250000000000002</v>
      </c>
      <c r="AR210" s="2">
        <v>4.1369999999999996</v>
      </c>
      <c r="AS210" s="2">
        <v>3.9710000000000001</v>
      </c>
      <c r="AT210" s="2">
        <v>3.83</v>
      </c>
      <c r="AU210" s="2">
        <v>3.7080000000000002</v>
      </c>
      <c r="AV210" s="2">
        <v>3.601</v>
      </c>
      <c r="AW210" s="2">
        <v>3.5049999999999999</v>
      </c>
      <c r="AX210" s="2">
        <v>3.4169999999999998</v>
      </c>
      <c r="AY210" s="2">
        <v>3.331</v>
      </c>
      <c r="AZ210" s="2">
        <v>3.246</v>
      </c>
      <c r="BA210" s="2">
        <v>3.1579999999999999</v>
      </c>
      <c r="BB210" s="2">
        <v>3.0659999999999998</v>
      </c>
      <c r="BC210" s="2">
        <v>2.97</v>
      </c>
      <c r="BD210" s="2">
        <v>2.871</v>
      </c>
      <c r="BE210" s="2">
        <v>2.7730000000000001</v>
      </c>
      <c r="BF210" s="2">
        <v>2.6779999999999999</v>
      </c>
      <c r="BG210" s="2">
        <v>2.589</v>
      </c>
      <c r="BH210" s="2">
        <v>2.5070000000000001</v>
      </c>
      <c r="BI210" s="2">
        <v>2.4350000000000001</v>
      </c>
      <c r="BJ210" s="2">
        <v>2.3730000000000002</v>
      </c>
      <c r="BK210" s="2">
        <v>2.319</v>
      </c>
      <c r="BL210" s="2">
        <v>2.2749999999999999</v>
      </c>
    </row>
    <row r="211" spans="1:64" hidden="1">
      <c r="A211" s="2" t="s">
        <v>1153</v>
      </c>
      <c r="B211" s="2" t="s">
        <v>1677</v>
      </c>
      <c r="C211" s="2" t="s">
        <v>1786</v>
      </c>
      <c r="D211" s="2" t="s">
        <v>1787</v>
      </c>
      <c r="E211" s="2">
        <v>6.6909999999999998</v>
      </c>
      <c r="F211" s="2">
        <v>6.7130000000000001</v>
      </c>
      <c r="G211" s="2">
        <v>6.7370000000000001</v>
      </c>
      <c r="H211" s="2">
        <v>6.7619999999999996</v>
      </c>
      <c r="I211" s="2">
        <v>6.7869999999999999</v>
      </c>
      <c r="J211" s="2">
        <v>6.81</v>
      </c>
      <c r="K211" s="2">
        <v>6.8310000000000004</v>
      </c>
      <c r="L211" s="2">
        <v>6.85</v>
      </c>
      <c r="M211" s="2">
        <v>6.8650000000000002</v>
      </c>
      <c r="N211" s="2">
        <v>6.8780000000000001</v>
      </c>
      <c r="O211" s="2">
        <v>6.8879999999999999</v>
      </c>
      <c r="P211" s="2">
        <v>6.899</v>
      </c>
      <c r="Q211" s="2">
        <v>6.91</v>
      </c>
      <c r="R211" s="2">
        <v>6.9210000000000003</v>
      </c>
      <c r="S211" s="2">
        <v>6.93</v>
      </c>
      <c r="T211" s="2">
        <v>6.9359999999999999</v>
      </c>
      <c r="U211" s="2">
        <v>6.9329999999999998</v>
      </c>
      <c r="V211" s="2">
        <v>6.9189999999999996</v>
      </c>
      <c r="W211" s="2">
        <v>6.8920000000000003</v>
      </c>
      <c r="X211" s="2">
        <v>6.8529999999999998</v>
      </c>
      <c r="Y211" s="2">
        <v>6.8019999999999996</v>
      </c>
      <c r="Z211" s="2">
        <v>6.7409999999999997</v>
      </c>
      <c r="AA211" s="2">
        <v>6.6740000000000004</v>
      </c>
      <c r="AB211" s="2">
        <v>6.6050000000000004</v>
      </c>
      <c r="AC211" s="2">
        <v>6.5350000000000001</v>
      </c>
      <c r="AD211" s="2">
        <v>6.4669999999999996</v>
      </c>
      <c r="AE211" s="2">
        <v>6.4009999999999998</v>
      </c>
      <c r="AF211" s="2">
        <v>6.3369999999999997</v>
      </c>
      <c r="AG211" s="2">
        <v>6.274</v>
      </c>
      <c r="AH211" s="2">
        <v>6.2130000000000001</v>
      </c>
      <c r="AI211" s="2">
        <v>6.1520000000000001</v>
      </c>
      <c r="AJ211" s="2">
        <v>6.0910000000000002</v>
      </c>
      <c r="AK211" s="2">
        <v>6.0279999999999996</v>
      </c>
      <c r="AL211" s="2">
        <v>5.9640000000000004</v>
      </c>
      <c r="AM211" s="2">
        <v>5.8970000000000002</v>
      </c>
      <c r="AN211" s="2">
        <v>5.8289999999999997</v>
      </c>
      <c r="AO211" s="2">
        <v>5.758</v>
      </c>
      <c r="AP211" s="2">
        <v>5.6859999999999999</v>
      </c>
      <c r="AQ211" s="2">
        <v>5.6139999999999999</v>
      </c>
      <c r="AR211" s="2">
        <v>5.5419999999999998</v>
      </c>
      <c r="AS211" s="2">
        <v>5.4710000000000001</v>
      </c>
      <c r="AT211" s="2">
        <v>5.4020000000000001</v>
      </c>
      <c r="AU211" s="2">
        <v>5.3339999999999996</v>
      </c>
      <c r="AV211" s="2">
        <v>5.2679999999999998</v>
      </c>
      <c r="AW211" s="2">
        <v>5.2039999999999997</v>
      </c>
      <c r="AX211" s="2">
        <v>5.1429999999999998</v>
      </c>
      <c r="AY211" s="2">
        <v>5.085</v>
      </c>
      <c r="AZ211" s="2">
        <v>5.03</v>
      </c>
      <c r="BA211" s="2">
        <v>4.9770000000000003</v>
      </c>
      <c r="BB211" s="2">
        <v>4.9260000000000002</v>
      </c>
      <c r="BC211" s="2">
        <v>4.8760000000000003</v>
      </c>
      <c r="BD211" s="2">
        <v>4.8239999999999998</v>
      </c>
      <c r="BE211" s="2">
        <v>4.7709999999999999</v>
      </c>
      <c r="BF211" s="2">
        <v>4.7149999999999999</v>
      </c>
      <c r="BG211" s="2">
        <v>4.6559999999999997</v>
      </c>
      <c r="BH211" s="2">
        <v>4.5940000000000003</v>
      </c>
      <c r="BI211" s="2">
        <v>4.532</v>
      </c>
      <c r="BJ211" s="2">
        <v>4.4690000000000003</v>
      </c>
      <c r="BK211" s="2">
        <v>4.407</v>
      </c>
      <c r="BL211" s="2">
        <v>4.3470000000000004</v>
      </c>
    </row>
    <row r="212" spans="1:64" hidden="1">
      <c r="A212" s="2" t="s">
        <v>1144</v>
      </c>
      <c r="B212" s="2" t="s">
        <v>1678</v>
      </c>
      <c r="C212" s="2" t="s">
        <v>1786</v>
      </c>
      <c r="D212" s="2" t="s">
        <v>1787</v>
      </c>
      <c r="E212" s="2">
        <v>6.9960000000000004</v>
      </c>
      <c r="F212" s="2">
        <v>7.0380000000000003</v>
      </c>
      <c r="G212" s="2">
        <v>7.0789999999999997</v>
      </c>
      <c r="H212" s="2">
        <v>7.12</v>
      </c>
      <c r="I212" s="2">
        <v>7.157</v>
      </c>
      <c r="J212" s="2">
        <v>7.19</v>
      </c>
      <c r="K212" s="2">
        <v>7.2169999999999996</v>
      </c>
      <c r="L212" s="2">
        <v>7.2370000000000001</v>
      </c>
      <c r="M212" s="2">
        <v>7.2510000000000003</v>
      </c>
      <c r="N212" s="2">
        <v>7.2590000000000003</v>
      </c>
      <c r="O212" s="2">
        <v>7.2619999999999996</v>
      </c>
      <c r="P212" s="2">
        <v>7.2610000000000001</v>
      </c>
      <c r="Q212" s="2">
        <v>7.258</v>
      </c>
      <c r="R212" s="2">
        <v>7.2549999999999999</v>
      </c>
      <c r="S212" s="2">
        <v>7.2519999999999998</v>
      </c>
      <c r="T212" s="2">
        <v>7.2519999999999998</v>
      </c>
      <c r="U212" s="2">
        <v>7.258</v>
      </c>
      <c r="V212" s="2">
        <v>7.2679999999999998</v>
      </c>
      <c r="W212" s="2">
        <v>7.2789999999999999</v>
      </c>
      <c r="X212" s="2">
        <v>7.29</v>
      </c>
      <c r="Y212" s="2">
        <v>7.2919999999999998</v>
      </c>
      <c r="Z212" s="2">
        <v>7.2789999999999999</v>
      </c>
      <c r="AA212" s="2">
        <v>7.2450000000000001</v>
      </c>
      <c r="AB212" s="2">
        <v>7.1890000000000001</v>
      </c>
      <c r="AC212" s="2">
        <v>7.1109999999999998</v>
      </c>
      <c r="AD212" s="2">
        <v>7.0129999999999999</v>
      </c>
      <c r="AE212" s="2">
        <v>6.9020000000000001</v>
      </c>
      <c r="AF212" s="2">
        <v>6.7850000000000001</v>
      </c>
      <c r="AG212" s="2">
        <v>6.6680000000000001</v>
      </c>
      <c r="AH212" s="2">
        <v>6.5549999999999997</v>
      </c>
      <c r="AI212" s="2">
        <v>6.4480000000000004</v>
      </c>
      <c r="AJ212" s="2">
        <v>6.3460000000000001</v>
      </c>
      <c r="AK212" s="2">
        <v>6.2460000000000004</v>
      </c>
      <c r="AL212" s="2">
        <v>6.1459999999999999</v>
      </c>
      <c r="AM212" s="2">
        <v>6.0460000000000003</v>
      </c>
      <c r="AN212" s="2">
        <v>5.9450000000000003</v>
      </c>
      <c r="AO212" s="2">
        <v>5.843</v>
      </c>
      <c r="AP212" s="2">
        <v>5.7409999999999997</v>
      </c>
      <c r="AQ212" s="2">
        <v>5.6390000000000002</v>
      </c>
      <c r="AR212" s="2">
        <v>5.5410000000000004</v>
      </c>
      <c r="AS212" s="2">
        <v>5.4480000000000004</v>
      </c>
      <c r="AT212" s="2">
        <v>5.3650000000000002</v>
      </c>
      <c r="AU212" s="2">
        <v>5.2919999999999998</v>
      </c>
      <c r="AV212" s="2">
        <v>5.2320000000000002</v>
      </c>
      <c r="AW212" s="2">
        <v>5.1849999999999996</v>
      </c>
      <c r="AX212" s="2">
        <v>5.149</v>
      </c>
      <c r="AY212" s="2">
        <v>5.1239999999999997</v>
      </c>
      <c r="AZ212" s="2">
        <v>5.1070000000000002</v>
      </c>
      <c r="BA212" s="2">
        <v>5.0940000000000003</v>
      </c>
      <c r="BB212" s="2">
        <v>5.0810000000000004</v>
      </c>
      <c r="BC212" s="2">
        <v>5.0640000000000001</v>
      </c>
      <c r="BD212" s="2">
        <v>5.0389999999999997</v>
      </c>
      <c r="BE212" s="2">
        <v>5.0049999999999999</v>
      </c>
      <c r="BF212" s="2">
        <v>4.96</v>
      </c>
      <c r="BG212" s="2">
        <v>4.9050000000000002</v>
      </c>
      <c r="BH212" s="2">
        <v>4.8410000000000002</v>
      </c>
      <c r="BI212" s="2">
        <v>4.7699999999999996</v>
      </c>
      <c r="BJ212" s="2">
        <v>4.6970000000000001</v>
      </c>
      <c r="BK212" s="2">
        <v>4.625</v>
      </c>
      <c r="BL212" s="2">
        <v>4.556</v>
      </c>
    </row>
    <row r="213" spans="1:64" hidden="1">
      <c r="A213" s="2" t="s">
        <v>1210</v>
      </c>
      <c r="B213" s="2" t="s">
        <v>1679</v>
      </c>
      <c r="C213" s="2" t="s">
        <v>1786</v>
      </c>
      <c r="D213" s="2" t="s">
        <v>1787</v>
      </c>
      <c r="E213" s="2">
        <v>5.76</v>
      </c>
      <c r="F213" s="2">
        <v>5.41</v>
      </c>
      <c r="G213" s="2">
        <v>5.21</v>
      </c>
      <c r="H213" s="2">
        <v>5.16</v>
      </c>
      <c r="I213" s="2">
        <v>4.97</v>
      </c>
      <c r="J213" s="2">
        <v>4.66</v>
      </c>
      <c r="K213" s="2">
        <v>4.46</v>
      </c>
      <c r="L213" s="2">
        <v>3.91</v>
      </c>
      <c r="M213" s="2">
        <v>3.53</v>
      </c>
      <c r="N213" s="2">
        <v>3.22</v>
      </c>
      <c r="O213" s="2">
        <v>3.07</v>
      </c>
      <c r="P213" s="2">
        <v>3.02</v>
      </c>
      <c r="Q213" s="2">
        <v>3.04</v>
      </c>
      <c r="R213" s="2">
        <v>2.79</v>
      </c>
      <c r="S213" s="2">
        <v>2.35</v>
      </c>
      <c r="T213" s="2">
        <v>2.0699999999999998</v>
      </c>
      <c r="U213" s="2">
        <v>2.11</v>
      </c>
      <c r="V213" s="2">
        <v>1.82</v>
      </c>
      <c r="W213" s="2">
        <v>1.79</v>
      </c>
      <c r="X213" s="2">
        <v>1.79</v>
      </c>
      <c r="Y213" s="2">
        <v>1.82</v>
      </c>
      <c r="Z213" s="2">
        <v>1.78</v>
      </c>
      <c r="AA213" s="2">
        <v>1.74</v>
      </c>
      <c r="AB213" s="2">
        <v>1.61</v>
      </c>
      <c r="AC213" s="2">
        <v>1.62</v>
      </c>
      <c r="AD213" s="2">
        <v>1.61</v>
      </c>
      <c r="AE213" s="2">
        <v>1.43</v>
      </c>
      <c r="AF213" s="2">
        <v>1.62</v>
      </c>
      <c r="AG213" s="2">
        <v>1.96</v>
      </c>
      <c r="AH213" s="2">
        <v>1.75</v>
      </c>
      <c r="AI213" s="2">
        <v>1.83</v>
      </c>
      <c r="AJ213" s="2">
        <v>1.73</v>
      </c>
      <c r="AK213" s="2">
        <v>1.72</v>
      </c>
      <c r="AL213" s="2">
        <v>1.74</v>
      </c>
      <c r="AM213" s="2">
        <v>1.71</v>
      </c>
      <c r="AN213" s="2">
        <v>1.67</v>
      </c>
      <c r="AO213" s="2">
        <v>1.66</v>
      </c>
      <c r="AP213" s="2">
        <v>1.61</v>
      </c>
      <c r="AQ213" s="2">
        <v>1.48</v>
      </c>
      <c r="AR213" s="2">
        <v>1.47</v>
      </c>
      <c r="AS213" s="2">
        <v>1.6</v>
      </c>
      <c r="AT213" s="2">
        <v>1.41</v>
      </c>
      <c r="AU213" s="2">
        <v>1.37</v>
      </c>
      <c r="AV213" s="2">
        <v>1.27</v>
      </c>
      <c r="AW213" s="2">
        <v>1.26</v>
      </c>
      <c r="AX213" s="2">
        <v>1.26</v>
      </c>
      <c r="AY213" s="2">
        <v>1.28</v>
      </c>
      <c r="AZ213" s="2">
        <v>1.29</v>
      </c>
      <c r="BA213" s="2">
        <v>1.28</v>
      </c>
      <c r="BB213" s="2">
        <v>1.22</v>
      </c>
      <c r="BC213" s="2">
        <v>1.1499999999999999</v>
      </c>
      <c r="BD213" s="2">
        <v>1.2</v>
      </c>
      <c r="BE213" s="2">
        <v>1.29</v>
      </c>
      <c r="BF213" s="2">
        <v>1.19</v>
      </c>
      <c r="BG213" s="2">
        <v>1.25</v>
      </c>
      <c r="BH213" s="2">
        <v>1.24</v>
      </c>
      <c r="BI213" s="2">
        <v>1.2</v>
      </c>
      <c r="BJ213" s="2">
        <v>1.1599999999999999</v>
      </c>
      <c r="BK213" s="2">
        <v>1.1399999999999999</v>
      </c>
      <c r="BL213" s="2">
        <v>1.1399999999999999</v>
      </c>
    </row>
    <row r="214" spans="1:64" hidden="1">
      <c r="A214" s="2" t="s">
        <v>1264</v>
      </c>
      <c r="B214" s="2" t="s">
        <v>1680</v>
      </c>
      <c r="C214" s="2" t="s">
        <v>1786</v>
      </c>
      <c r="D214" s="2" t="s">
        <v>1787</v>
      </c>
      <c r="E214" s="2">
        <v>6.3879999999999999</v>
      </c>
      <c r="F214" s="2">
        <v>6.3849999999999998</v>
      </c>
      <c r="G214" s="2">
        <v>6.383</v>
      </c>
      <c r="H214" s="2">
        <v>6.3849999999999998</v>
      </c>
      <c r="I214" s="2">
        <v>6.3940000000000001</v>
      </c>
      <c r="J214" s="2">
        <v>6.4189999999999996</v>
      </c>
      <c r="K214" s="2">
        <v>6.47</v>
      </c>
      <c r="L214" s="2">
        <v>6.5490000000000004</v>
      </c>
      <c r="M214" s="2">
        <v>6.6550000000000002</v>
      </c>
      <c r="N214" s="2">
        <v>6.7809999999999997</v>
      </c>
      <c r="O214" s="2">
        <v>6.9139999999999997</v>
      </c>
      <c r="P214" s="2">
        <v>7.04</v>
      </c>
      <c r="Q214" s="2">
        <v>7.1449999999999996</v>
      </c>
      <c r="R214" s="2">
        <v>7.2160000000000002</v>
      </c>
      <c r="S214" s="2">
        <v>7.2480000000000002</v>
      </c>
      <c r="T214" s="2">
        <v>7.2359999999999998</v>
      </c>
      <c r="U214" s="2">
        <v>7.1820000000000004</v>
      </c>
      <c r="V214" s="2">
        <v>7.0960000000000001</v>
      </c>
      <c r="W214" s="2">
        <v>6.99</v>
      </c>
      <c r="X214" s="2">
        <v>6.8710000000000004</v>
      </c>
      <c r="Y214" s="2">
        <v>6.7480000000000002</v>
      </c>
      <c r="Z214" s="2">
        <v>6.6319999999999997</v>
      </c>
      <c r="AA214" s="2">
        <v>6.5250000000000004</v>
      </c>
      <c r="AB214" s="2">
        <v>6.431</v>
      </c>
      <c r="AC214" s="2">
        <v>6.3490000000000002</v>
      </c>
      <c r="AD214" s="2">
        <v>6.2779999999999996</v>
      </c>
      <c r="AE214" s="2">
        <v>6.2110000000000003</v>
      </c>
      <c r="AF214" s="2">
        <v>6.1390000000000002</v>
      </c>
      <c r="AG214" s="2">
        <v>6.056</v>
      </c>
      <c r="AH214" s="2">
        <v>5.9610000000000003</v>
      </c>
      <c r="AI214" s="2">
        <v>5.851</v>
      </c>
      <c r="AJ214" s="2">
        <v>5.7279999999999998</v>
      </c>
      <c r="AK214" s="2">
        <v>5.5960000000000001</v>
      </c>
      <c r="AL214" s="2">
        <v>5.4610000000000003</v>
      </c>
      <c r="AM214" s="2">
        <v>5.3259999999999996</v>
      </c>
      <c r="AN214" s="2">
        <v>5.1970000000000001</v>
      </c>
      <c r="AO214" s="2">
        <v>5.077</v>
      </c>
      <c r="AP214" s="2">
        <v>4.968</v>
      </c>
      <c r="AQ214" s="2">
        <v>4.8719999999999999</v>
      </c>
      <c r="AR214" s="2">
        <v>4.7889999999999997</v>
      </c>
      <c r="AS214" s="2">
        <v>4.7190000000000003</v>
      </c>
      <c r="AT214" s="2">
        <v>4.6589999999999998</v>
      </c>
      <c r="AU214" s="2">
        <v>4.6059999999999999</v>
      </c>
      <c r="AV214" s="2">
        <v>4.5579999999999998</v>
      </c>
      <c r="AW214" s="2">
        <v>4.5129999999999999</v>
      </c>
      <c r="AX214" s="2">
        <v>4.4729999999999999</v>
      </c>
      <c r="AY214" s="2">
        <v>4.4400000000000004</v>
      </c>
      <c r="AZ214" s="2">
        <v>4.4169999999999998</v>
      </c>
      <c r="BA214" s="2">
        <v>4.4029999999999996</v>
      </c>
      <c r="BB214" s="2">
        <v>4.399</v>
      </c>
      <c r="BC214" s="2">
        <v>4.4029999999999996</v>
      </c>
      <c r="BD214" s="2">
        <v>4.4130000000000003</v>
      </c>
      <c r="BE214" s="2">
        <v>4.4279999999999999</v>
      </c>
      <c r="BF214" s="2">
        <v>4.4429999999999996</v>
      </c>
      <c r="BG214" s="2">
        <v>4.4550000000000001</v>
      </c>
      <c r="BH214" s="2">
        <v>4.4589999999999996</v>
      </c>
      <c r="BI214" s="2">
        <v>4.452</v>
      </c>
      <c r="BJ214" s="2">
        <v>4.4340000000000002</v>
      </c>
      <c r="BK214" s="2">
        <v>4.4029999999999996</v>
      </c>
      <c r="BL214" s="2">
        <v>4.3609999999999998</v>
      </c>
    </row>
    <row r="215" spans="1:64" hidden="1">
      <c r="A215" s="2" t="s">
        <v>1145</v>
      </c>
      <c r="B215" s="2" t="s">
        <v>1681</v>
      </c>
      <c r="C215" s="2" t="s">
        <v>1786</v>
      </c>
      <c r="D215" s="2" t="s">
        <v>1787</v>
      </c>
      <c r="E215" s="2">
        <v>6.1269999999999998</v>
      </c>
      <c r="F215" s="2">
        <v>6.1710000000000003</v>
      </c>
      <c r="G215" s="2">
        <v>6.2160000000000002</v>
      </c>
      <c r="H215" s="2">
        <v>6.26</v>
      </c>
      <c r="I215" s="2">
        <v>6.3</v>
      </c>
      <c r="J215" s="2">
        <v>6.3369999999999997</v>
      </c>
      <c r="K215" s="2">
        <v>6.37</v>
      </c>
      <c r="L215" s="2">
        <v>6.4020000000000001</v>
      </c>
      <c r="M215" s="2">
        <v>6.4340000000000002</v>
      </c>
      <c r="N215" s="2">
        <v>6.4649999999999999</v>
      </c>
      <c r="O215" s="2">
        <v>6.4960000000000004</v>
      </c>
      <c r="P215" s="2">
        <v>6.524</v>
      </c>
      <c r="Q215" s="2">
        <v>6.55</v>
      </c>
      <c r="R215" s="2">
        <v>6.5730000000000004</v>
      </c>
      <c r="S215" s="2">
        <v>6.5940000000000003</v>
      </c>
      <c r="T215" s="2">
        <v>6.6109999999999998</v>
      </c>
      <c r="U215" s="2">
        <v>6.6280000000000001</v>
      </c>
      <c r="V215" s="2">
        <v>6.6440000000000001</v>
      </c>
      <c r="W215" s="2">
        <v>6.66</v>
      </c>
      <c r="X215" s="2">
        <v>6.6749999999999998</v>
      </c>
      <c r="Y215" s="2">
        <v>6.69</v>
      </c>
      <c r="Z215" s="2">
        <v>6.7039999999999997</v>
      </c>
      <c r="AA215" s="2">
        <v>6.7149999999999999</v>
      </c>
      <c r="AB215" s="2">
        <v>6.7240000000000002</v>
      </c>
      <c r="AC215" s="2">
        <v>6.7290000000000001</v>
      </c>
      <c r="AD215" s="2">
        <v>6.7309999999999999</v>
      </c>
      <c r="AE215" s="2">
        <v>6.7320000000000002</v>
      </c>
      <c r="AF215" s="2">
        <v>6.7309999999999999</v>
      </c>
      <c r="AG215" s="2">
        <v>6.73</v>
      </c>
      <c r="AH215" s="2">
        <v>6.726</v>
      </c>
      <c r="AI215" s="2">
        <v>6.7210000000000001</v>
      </c>
      <c r="AJ215" s="2">
        <v>6.7110000000000003</v>
      </c>
      <c r="AK215" s="2">
        <v>6.6959999999999997</v>
      </c>
      <c r="AL215" s="2">
        <v>6.6740000000000004</v>
      </c>
      <c r="AM215" s="2">
        <v>6.6449999999999996</v>
      </c>
      <c r="AN215" s="2">
        <v>6.6079999999999997</v>
      </c>
      <c r="AO215" s="2">
        <v>6.5640000000000001</v>
      </c>
      <c r="AP215" s="2">
        <v>6.5119999999999996</v>
      </c>
      <c r="AQ215" s="2">
        <v>6.4550000000000001</v>
      </c>
      <c r="AR215" s="2">
        <v>6.39</v>
      </c>
      <c r="AS215" s="2">
        <v>6.319</v>
      </c>
      <c r="AT215" s="2">
        <v>6.242</v>
      </c>
      <c r="AU215" s="2">
        <v>6.1580000000000004</v>
      </c>
      <c r="AV215" s="2">
        <v>6.0670000000000002</v>
      </c>
      <c r="AW215" s="2">
        <v>5.9690000000000003</v>
      </c>
      <c r="AX215" s="2">
        <v>5.8630000000000004</v>
      </c>
      <c r="AY215" s="2">
        <v>5.7469999999999999</v>
      </c>
      <c r="AZ215" s="2">
        <v>5.6210000000000004</v>
      </c>
      <c r="BA215" s="2">
        <v>5.4870000000000001</v>
      </c>
      <c r="BB215" s="2">
        <v>5.3460000000000001</v>
      </c>
      <c r="BC215" s="2">
        <v>5.202</v>
      </c>
      <c r="BD215" s="2">
        <v>5.0599999999999996</v>
      </c>
      <c r="BE215" s="2">
        <v>4.923</v>
      </c>
      <c r="BF215" s="2">
        <v>4.7930000000000001</v>
      </c>
      <c r="BG215" s="2">
        <v>4.6719999999999997</v>
      </c>
      <c r="BH215" s="2">
        <v>4.5609999999999999</v>
      </c>
      <c r="BI215" s="2">
        <v>4.4569999999999999</v>
      </c>
      <c r="BJ215" s="2">
        <v>4.359</v>
      </c>
      <c r="BK215" s="2">
        <v>4.2629999999999999</v>
      </c>
      <c r="BL215" s="2">
        <v>4.1689999999999996</v>
      </c>
    </row>
    <row r="216" spans="1:64" hidden="1">
      <c r="A216" s="2" t="s">
        <v>1236</v>
      </c>
      <c r="B216" s="2" t="s">
        <v>1682</v>
      </c>
      <c r="C216" s="2" t="s">
        <v>1786</v>
      </c>
      <c r="D216" s="2" t="s">
        <v>1787</v>
      </c>
      <c r="E216" s="2">
        <v>6.6740000000000004</v>
      </c>
      <c r="F216" s="2">
        <v>6.6790000000000003</v>
      </c>
      <c r="G216" s="2">
        <v>6.67</v>
      </c>
      <c r="H216" s="2">
        <v>6.6449999999999996</v>
      </c>
      <c r="I216" s="2">
        <v>6.6059999999999999</v>
      </c>
      <c r="J216" s="2">
        <v>6.5519999999999996</v>
      </c>
      <c r="K216" s="2">
        <v>6.4880000000000004</v>
      </c>
      <c r="L216" s="2">
        <v>6.415</v>
      </c>
      <c r="M216" s="2">
        <v>6.3369999999999997</v>
      </c>
      <c r="N216" s="2">
        <v>6.2549999999999999</v>
      </c>
      <c r="O216" s="2">
        <v>6.1719999999999997</v>
      </c>
      <c r="P216" s="2">
        <v>6.0869999999999997</v>
      </c>
      <c r="Q216" s="2">
        <v>6</v>
      </c>
      <c r="R216" s="2">
        <v>5.91</v>
      </c>
      <c r="S216" s="2">
        <v>5.8159999999999998</v>
      </c>
      <c r="T216" s="2">
        <v>5.7169999999999996</v>
      </c>
      <c r="U216" s="2">
        <v>5.609</v>
      </c>
      <c r="V216" s="2">
        <v>5.4930000000000003</v>
      </c>
      <c r="W216" s="2">
        <v>5.3689999999999998</v>
      </c>
      <c r="X216" s="2">
        <v>5.2370000000000001</v>
      </c>
      <c r="Y216" s="2">
        <v>5.0999999999999996</v>
      </c>
      <c r="Z216" s="2">
        <v>4.96</v>
      </c>
      <c r="AA216" s="2">
        <v>4.82</v>
      </c>
      <c r="AB216" s="2">
        <v>4.6840000000000002</v>
      </c>
      <c r="AC216" s="2">
        <v>4.5540000000000003</v>
      </c>
      <c r="AD216" s="2">
        <v>4.4329999999999998</v>
      </c>
      <c r="AE216" s="2">
        <v>4.3220000000000001</v>
      </c>
      <c r="AF216" s="2">
        <v>4.2210000000000001</v>
      </c>
      <c r="AG216" s="2">
        <v>4.1289999999999996</v>
      </c>
      <c r="AH216" s="2">
        <v>4.0430000000000001</v>
      </c>
      <c r="AI216" s="2">
        <v>3.964</v>
      </c>
      <c r="AJ216" s="2">
        <v>3.8889999999999998</v>
      </c>
      <c r="AK216" s="2">
        <v>3.8149999999999999</v>
      </c>
      <c r="AL216" s="2">
        <v>3.74</v>
      </c>
      <c r="AM216" s="2">
        <v>3.6619999999999999</v>
      </c>
      <c r="AN216" s="2">
        <v>3.577</v>
      </c>
      <c r="AO216" s="2">
        <v>3.4820000000000002</v>
      </c>
      <c r="AP216" s="2">
        <v>3.3769999999999998</v>
      </c>
      <c r="AQ216" s="2">
        <v>3.2629999999999999</v>
      </c>
      <c r="AR216" s="2">
        <v>3.1440000000000001</v>
      </c>
      <c r="AS216" s="2">
        <v>3.0219999999999998</v>
      </c>
      <c r="AT216" s="2">
        <v>2.903</v>
      </c>
      <c r="AU216" s="2">
        <v>2.7919999999999998</v>
      </c>
      <c r="AV216" s="2">
        <v>2.6909999999999998</v>
      </c>
      <c r="AW216" s="2">
        <v>2.6040000000000001</v>
      </c>
      <c r="AX216" s="2">
        <v>2.5289999999999999</v>
      </c>
      <c r="AY216" s="2">
        <v>2.4649999999999999</v>
      </c>
      <c r="AZ216" s="2">
        <v>2.41</v>
      </c>
      <c r="BA216" s="2">
        <v>2.3580000000000001</v>
      </c>
      <c r="BB216" s="2">
        <v>2.31</v>
      </c>
      <c r="BC216" s="2">
        <v>2.2650000000000001</v>
      </c>
      <c r="BD216" s="2">
        <v>2.2240000000000002</v>
      </c>
      <c r="BE216" s="2">
        <v>2.1869999999999998</v>
      </c>
      <c r="BF216" s="2">
        <v>2.1539999999999999</v>
      </c>
      <c r="BG216" s="2">
        <v>2.1259999999999999</v>
      </c>
      <c r="BH216" s="2">
        <v>2.101</v>
      </c>
      <c r="BI216" s="2">
        <v>2.0790000000000002</v>
      </c>
      <c r="BJ216" s="2">
        <v>2.0590000000000002</v>
      </c>
      <c r="BK216" s="2">
        <v>2.0390000000000001</v>
      </c>
      <c r="BL216" s="2">
        <v>2.0209999999999999</v>
      </c>
    </row>
    <row r="217" spans="1:64" hidden="1">
      <c r="A217" s="2" t="s">
        <v>1683</v>
      </c>
      <c r="B217" s="2" t="s">
        <v>1684</v>
      </c>
      <c r="C217" s="2" t="s">
        <v>1786</v>
      </c>
      <c r="D217" s="2" t="s">
        <v>1787</v>
      </c>
      <c r="BE217" s="2">
        <v>1.26</v>
      </c>
    </row>
    <row r="218" spans="1:64" hidden="1">
      <c r="A218" s="2" t="s">
        <v>1119</v>
      </c>
      <c r="B218" s="2" t="s">
        <v>1685</v>
      </c>
      <c r="C218" s="2" t="s">
        <v>1786</v>
      </c>
      <c r="D218" s="2" t="s">
        <v>1787</v>
      </c>
      <c r="E218" s="2">
        <v>7.25</v>
      </c>
      <c r="F218" s="2">
        <v>7.2519999999999998</v>
      </c>
      <c r="G218" s="2">
        <v>7.2549999999999999</v>
      </c>
      <c r="H218" s="2">
        <v>7.258</v>
      </c>
      <c r="I218" s="2">
        <v>7.2610000000000001</v>
      </c>
      <c r="J218" s="2">
        <v>7.2610000000000001</v>
      </c>
      <c r="K218" s="2">
        <v>7.2569999999999997</v>
      </c>
      <c r="L218" s="2">
        <v>7.2480000000000002</v>
      </c>
      <c r="M218" s="2">
        <v>7.2320000000000002</v>
      </c>
      <c r="N218" s="2">
        <v>7.2089999999999996</v>
      </c>
      <c r="O218" s="2">
        <v>7.1820000000000004</v>
      </c>
      <c r="P218" s="2">
        <v>7.1509999999999998</v>
      </c>
      <c r="Q218" s="2">
        <v>7.1180000000000003</v>
      </c>
      <c r="R218" s="2">
        <v>7.0860000000000003</v>
      </c>
      <c r="S218" s="2">
        <v>7.0570000000000004</v>
      </c>
      <c r="T218" s="2">
        <v>7.0330000000000004</v>
      </c>
      <c r="U218" s="2">
        <v>7.016</v>
      </c>
      <c r="V218" s="2">
        <v>7.0039999999999996</v>
      </c>
      <c r="W218" s="2">
        <v>7</v>
      </c>
      <c r="X218" s="2">
        <v>7.0019999999999998</v>
      </c>
      <c r="Y218" s="2">
        <v>7.0119999999999996</v>
      </c>
      <c r="Z218" s="2">
        <v>7.0289999999999999</v>
      </c>
      <c r="AA218" s="2">
        <v>7.0519999999999996</v>
      </c>
      <c r="AB218" s="2">
        <v>7.08</v>
      </c>
      <c r="AC218" s="2">
        <v>7.1120000000000001</v>
      </c>
      <c r="AD218" s="2">
        <v>7.149</v>
      </c>
      <c r="AE218" s="2">
        <v>7.1909999999999998</v>
      </c>
      <c r="AF218" s="2">
        <v>7.2380000000000004</v>
      </c>
      <c r="AG218" s="2">
        <v>7.2889999999999997</v>
      </c>
      <c r="AH218" s="2">
        <v>7.343</v>
      </c>
      <c r="AI218" s="2">
        <v>7.3979999999999997</v>
      </c>
      <c r="AJ218" s="2">
        <v>7.4550000000000001</v>
      </c>
      <c r="AK218" s="2">
        <v>7.5119999999999996</v>
      </c>
      <c r="AL218" s="2">
        <v>7.5659999999999998</v>
      </c>
      <c r="AM218" s="2">
        <v>7.6150000000000002</v>
      </c>
      <c r="AN218" s="2">
        <v>7.6539999999999999</v>
      </c>
      <c r="AO218" s="2">
        <v>7.68</v>
      </c>
      <c r="AP218" s="2">
        <v>7.6909999999999998</v>
      </c>
      <c r="AQ218" s="2">
        <v>7.6859999999999999</v>
      </c>
      <c r="AR218" s="2">
        <v>7.6639999999999997</v>
      </c>
      <c r="AS218" s="2">
        <v>7.6269999999999998</v>
      </c>
      <c r="AT218" s="2">
        <v>7.577</v>
      </c>
      <c r="AU218" s="2">
        <v>7.5170000000000003</v>
      </c>
      <c r="AV218" s="2">
        <v>7.4509999999999996</v>
      </c>
      <c r="AW218" s="2">
        <v>7.3810000000000002</v>
      </c>
      <c r="AX218" s="2">
        <v>7.306</v>
      </c>
      <c r="AY218" s="2">
        <v>7.2279999999999998</v>
      </c>
      <c r="AZ218" s="2">
        <v>7.1440000000000001</v>
      </c>
      <c r="BA218" s="2">
        <v>7.0549999999999997</v>
      </c>
      <c r="BB218" s="2">
        <v>6.9610000000000003</v>
      </c>
      <c r="BC218" s="2">
        <v>6.8650000000000002</v>
      </c>
      <c r="BD218" s="2">
        <v>6.7649999999999997</v>
      </c>
      <c r="BE218" s="2">
        <v>6.6639999999999997</v>
      </c>
      <c r="BF218" s="2">
        <v>6.5629999999999997</v>
      </c>
      <c r="BG218" s="2">
        <v>6.4619999999999997</v>
      </c>
      <c r="BH218" s="2">
        <v>6.3630000000000004</v>
      </c>
      <c r="BI218" s="2">
        <v>6.2649999999999997</v>
      </c>
      <c r="BJ218" s="2">
        <v>6.1680000000000001</v>
      </c>
      <c r="BK218" s="2">
        <v>6.0720000000000001</v>
      </c>
      <c r="BL218" s="2">
        <v>5.9779999999999998</v>
      </c>
    </row>
    <row r="219" spans="1:64" hidden="1">
      <c r="A219" s="2" t="s">
        <v>1310</v>
      </c>
      <c r="B219" s="2" t="s">
        <v>1686</v>
      </c>
      <c r="C219" s="2" t="s">
        <v>1786</v>
      </c>
      <c r="D219" s="2" t="s">
        <v>1787</v>
      </c>
      <c r="F219" s="2">
        <v>2.5</v>
      </c>
      <c r="P219" s="2">
        <v>2.2999999999999998</v>
      </c>
      <c r="Z219" s="2">
        <v>2.1</v>
      </c>
      <c r="AJ219" s="2">
        <v>1.8</v>
      </c>
      <c r="AN219" s="2">
        <v>1.7</v>
      </c>
      <c r="AP219" s="2">
        <v>1.6</v>
      </c>
      <c r="AS219" s="2">
        <v>1.48</v>
      </c>
      <c r="AT219" s="2">
        <v>1.58</v>
      </c>
      <c r="AU219" s="2">
        <v>1.57</v>
      </c>
      <c r="AV219" s="2">
        <v>1.59</v>
      </c>
      <c r="AW219" s="2">
        <v>1.57</v>
      </c>
      <c r="AX219" s="2">
        <v>1.45</v>
      </c>
      <c r="AY219" s="2">
        <v>1.43</v>
      </c>
      <c r="AZ219" s="2">
        <v>1.38</v>
      </c>
      <c r="BA219" s="2">
        <v>1.4</v>
      </c>
      <c r="BB219" s="2">
        <v>1.44</v>
      </c>
      <c r="BC219" s="2">
        <v>1.4</v>
      </c>
      <c r="BD219" s="2">
        <v>1.4</v>
      </c>
      <c r="BE219" s="2">
        <v>1.45</v>
      </c>
      <c r="BF219" s="2">
        <v>1.43</v>
      </c>
      <c r="BG219" s="2">
        <v>1.46</v>
      </c>
      <c r="BH219" s="2">
        <v>1.46</v>
      </c>
      <c r="BI219" s="2">
        <v>1.46</v>
      </c>
      <c r="BJ219" s="2">
        <v>1.49</v>
      </c>
      <c r="BK219" s="2">
        <v>1.49</v>
      </c>
      <c r="BL219" s="2">
        <v>1.52</v>
      </c>
    </row>
    <row r="220" spans="1:64" hidden="1">
      <c r="A220" s="2" t="s">
        <v>1687</v>
      </c>
      <c r="B220" s="2" t="s">
        <v>1688</v>
      </c>
      <c r="C220" s="2" t="s">
        <v>1786</v>
      </c>
      <c r="D220" s="2" t="s">
        <v>1787</v>
      </c>
      <c r="E220" s="2">
        <v>6.6008687885372517</v>
      </c>
      <c r="F220" s="2">
        <v>6.6170083466328773</v>
      </c>
      <c r="G220" s="2">
        <v>6.6321951457582058</v>
      </c>
      <c r="H220" s="2">
        <v>6.6464667869987366</v>
      </c>
      <c r="I220" s="2">
        <v>6.659067774889011</v>
      </c>
      <c r="J220" s="2">
        <v>6.6709387013591384</v>
      </c>
      <c r="K220" s="2">
        <v>6.6829920887137231</v>
      </c>
      <c r="L220" s="2">
        <v>6.696431978233166</v>
      </c>
      <c r="M220" s="2">
        <v>6.7111246502312287</v>
      </c>
      <c r="N220" s="2">
        <v>6.7269788873326908</v>
      </c>
      <c r="O220" s="2">
        <v>6.743426170272687</v>
      </c>
      <c r="P220" s="2">
        <v>6.7591714237178735</v>
      </c>
      <c r="Q220" s="2">
        <v>6.7737596861643468</v>
      </c>
      <c r="R220" s="2">
        <v>6.7856417178444515</v>
      </c>
      <c r="S220" s="2">
        <v>6.7939493071627135</v>
      </c>
      <c r="T220" s="2">
        <v>6.7986207970654053</v>
      </c>
      <c r="U220" s="2">
        <v>6.7998074135923581</v>
      </c>
      <c r="V220" s="2">
        <v>6.7979133899440649</v>
      </c>
      <c r="W220" s="2">
        <v>6.7930936857185165</v>
      </c>
      <c r="X220" s="2">
        <v>6.78510323044451</v>
      </c>
      <c r="Y220" s="2">
        <v>6.7734095493479138</v>
      </c>
      <c r="Z220" s="2">
        <v>6.7566379568563066</v>
      </c>
      <c r="AA220" s="2">
        <v>6.7345989144996938</v>
      </c>
      <c r="AB220" s="2">
        <v>6.7074506870406614</v>
      </c>
      <c r="AC220" s="2">
        <v>6.6743582669469523</v>
      </c>
      <c r="AD220" s="2">
        <v>6.6351305932031268</v>
      </c>
      <c r="AE220" s="2">
        <v>6.5892703341146754</v>
      </c>
      <c r="AF220" s="2">
        <v>6.5368514188471298</v>
      </c>
      <c r="AG220" s="2">
        <v>6.4784191354302632</v>
      </c>
      <c r="AH220" s="2">
        <v>6.4147299137391416</v>
      </c>
      <c r="AI220" s="2">
        <v>6.3477299835382262</v>
      </c>
      <c r="AJ220" s="2">
        <v>6.2774122667435464</v>
      </c>
      <c r="AK220" s="2">
        <v>6.2080195691386573</v>
      </c>
      <c r="AL220" s="2">
        <v>6.1406730678554791</v>
      </c>
      <c r="AM220" s="2">
        <v>6.0774550787674979</v>
      </c>
      <c r="AN220" s="2">
        <v>6.0183169856271812</v>
      </c>
      <c r="AO220" s="2">
        <v>5.9619942132594144</v>
      </c>
      <c r="AP220" s="2">
        <v>5.9083331665172754</v>
      </c>
      <c r="AQ220" s="2">
        <v>5.8562063140028293</v>
      </c>
      <c r="AR220" s="2">
        <v>5.805575390821498</v>
      </c>
      <c r="AS220" s="2">
        <v>5.7558299319644179</v>
      </c>
      <c r="AT220" s="2">
        <v>5.7072187843852138</v>
      </c>
      <c r="AU220" s="2">
        <v>5.6601356005146988</v>
      </c>
      <c r="AV220" s="2">
        <v>5.6135532112789726</v>
      </c>
      <c r="AW220" s="2">
        <v>5.5677879523771932</v>
      </c>
      <c r="AX220" s="2">
        <v>5.5214506733533524</v>
      </c>
      <c r="AY220" s="2">
        <v>5.4732722414626531</v>
      </c>
      <c r="AZ220" s="2">
        <v>5.4236503600202175</v>
      </c>
      <c r="BA220" s="2">
        <v>5.371754234862296</v>
      </c>
      <c r="BB220" s="2">
        <v>5.3168665740430221</v>
      </c>
      <c r="BC220" s="2">
        <v>5.258351890211852</v>
      </c>
      <c r="BD220" s="2">
        <v>5.1955338662289261</v>
      </c>
      <c r="BE220" s="2">
        <v>5.1286130755519785</v>
      </c>
      <c r="BF220" s="2">
        <v>5.0586196279895335</v>
      </c>
      <c r="BG220" s="2">
        <v>4.9865447915709105</v>
      </c>
      <c r="BH220" s="2">
        <v>4.9131498411058399</v>
      </c>
      <c r="BI220" s="2">
        <v>4.838898281734525</v>
      </c>
      <c r="BJ220" s="2">
        <v>4.7653978840713824</v>
      </c>
      <c r="BK220" s="2">
        <v>4.6934201696894355</v>
      </c>
      <c r="BL220" s="2">
        <v>4.6233035187787106</v>
      </c>
    </row>
    <row r="221" spans="1:64" hidden="1">
      <c r="A221" s="2" t="s">
        <v>1120</v>
      </c>
      <c r="B221" s="2" t="s">
        <v>1689</v>
      </c>
      <c r="C221" s="2" t="s">
        <v>1786</v>
      </c>
      <c r="D221" s="2" t="s">
        <v>1787</v>
      </c>
      <c r="E221" s="2">
        <v>6.7210000000000001</v>
      </c>
      <c r="F221" s="2">
        <v>6.7329999999999997</v>
      </c>
      <c r="G221" s="2">
        <v>6.7469999999999999</v>
      </c>
      <c r="H221" s="2">
        <v>6.7629999999999999</v>
      </c>
      <c r="I221" s="2">
        <v>6.7809999999999997</v>
      </c>
      <c r="J221" s="2">
        <v>6.8</v>
      </c>
      <c r="K221" s="2">
        <v>6.819</v>
      </c>
      <c r="L221" s="2">
        <v>6.8380000000000001</v>
      </c>
      <c r="M221" s="2">
        <v>6.8550000000000004</v>
      </c>
      <c r="N221" s="2">
        <v>6.8689999999999998</v>
      </c>
      <c r="O221" s="2">
        <v>6.8810000000000002</v>
      </c>
      <c r="P221" s="2">
        <v>6.8920000000000003</v>
      </c>
      <c r="Q221" s="2">
        <v>6.9029999999999996</v>
      </c>
      <c r="R221" s="2">
        <v>6.9119999999999999</v>
      </c>
      <c r="S221" s="2">
        <v>6.92</v>
      </c>
      <c r="T221" s="2">
        <v>6.9240000000000004</v>
      </c>
      <c r="U221" s="2">
        <v>6.9219999999999997</v>
      </c>
      <c r="V221" s="2">
        <v>6.9130000000000003</v>
      </c>
      <c r="W221" s="2">
        <v>6.8970000000000002</v>
      </c>
      <c r="X221" s="2">
        <v>6.8739999999999997</v>
      </c>
      <c r="Y221" s="2">
        <v>6.85</v>
      </c>
      <c r="Z221" s="2">
        <v>6.8289999999999997</v>
      </c>
      <c r="AA221" s="2">
        <v>6.8129999999999997</v>
      </c>
      <c r="AB221" s="2">
        <v>6.806</v>
      </c>
      <c r="AC221" s="2">
        <v>6.806</v>
      </c>
      <c r="AD221" s="2">
        <v>6.81</v>
      </c>
      <c r="AE221" s="2">
        <v>6.8159999999999998</v>
      </c>
      <c r="AF221" s="2">
        <v>6.8159999999999998</v>
      </c>
      <c r="AG221" s="2">
        <v>6.8079999999999998</v>
      </c>
      <c r="AH221" s="2">
        <v>6.7889999999999997</v>
      </c>
      <c r="AI221" s="2">
        <v>6.7610000000000001</v>
      </c>
      <c r="AJ221" s="2">
        <v>6.726</v>
      </c>
      <c r="AK221" s="2">
        <v>6.6859999999999999</v>
      </c>
      <c r="AL221" s="2">
        <v>6.6440000000000001</v>
      </c>
      <c r="AM221" s="2">
        <v>6.601</v>
      </c>
      <c r="AN221" s="2">
        <v>6.5540000000000003</v>
      </c>
      <c r="AO221" s="2">
        <v>6.5030000000000001</v>
      </c>
      <c r="AP221" s="2">
        <v>6.444</v>
      </c>
      <c r="AQ221" s="2">
        <v>6.3769999999999998</v>
      </c>
      <c r="AR221" s="2">
        <v>6.3029999999999999</v>
      </c>
      <c r="AS221" s="2">
        <v>6.2229999999999999</v>
      </c>
      <c r="AT221" s="2">
        <v>6.1390000000000002</v>
      </c>
      <c r="AU221" s="2">
        <v>6.0540000000000003</v>
      </c>
      <c r="AV221" s="2">
        <v>5.9690000000000003</v>
      </c>
      <c r="AW221" s="2">
        <v>5.8849999999999998</v>
      </c>
      <c r="AX221" s="2">
        <v>5.8029999999999999</v>
      </c>
      <c r="AY221" s="2">
        <v>5.7210000000000001</v>
      </c>
      <c r="AZ221" s="2">
        <v>5.6379999999999999</v>
      </c>
      <c r="BA221" s="2">
        <v>5.5519999999999996</v>
      </c>
      <c r="BB221" s="2">
        <v>5.4649999999999999</v>
      </c>
      <c r="BC221" s="2">
        <v>5.3760000000000003</v>
      </c>
      <c r="BD221" s="2">
        <v>5.2859999999999996</v>
      </c>
      <c r="BE221" s="2">
        <v>5.1970000000000001</v>
      </c>
      <c r="BF221" s="2">
        <v>5.1079999999999997</v>
      </c>
      <c r="BG221" s="2">
        <v>5.0220000000000002</v>
      </c>
      <c r="BH221" s="2">
        <v>4.9370000000000003</v>
      </c>
      <c r="BI221" s="2">
        <v>4.8550000000000004</v>
      </c>
      <c r="BJ221" s="2">
        <v>4.7750000000000004</v>
      </c>
      <c r="BK221" s="2">
        <v>4.6959999999999997</v>
      </c>
      <c r="BL221" s="2">
        <v>4.6189999999999998</v>
      </c>
    </row>
    <row r="222" spans="1:64" hidden="1">
      <c r="A222" s="2" t="s">
        <v>1690</v>
      </c>
      <c r="B222" s="2" t="s">
        <v>1691</v>
      </c>
      <c r="C222" s="2" t="s">
        <v>1786</v>
      </c>
      <c r="D222" s="2" t="s">
        <v>1787</v>
      </c>
      <c r="E222" s="2">
        <v>6.6008687885372517</v>
      </c>
      <c r="F222" s="2">
        <v>6.6170083466328764</v>
      </c>
      <c r="G222" s="2">
        <v>6.6321951457582049</v>
      </c>
      <c r="H222" s="2">
        <v>6.6464667869987331</v>
      </c>
      <c r="I222" s="2">
        <v>6.6590677748890128</v>
      </c>
      <c r="J222" s="2">
        <v>6.6709387013591384</v>
      </c>
      <c r="K222" s="2">
        <v>6.6829920887137204</v>
      </c>
      <c r="L222" s="2">
        <v>6.696431978233166</v>
      </c>
      <c r="M222" s="2">
        <v>6.711124650231227</v>
      </c>
      <c r="N222" s="2">
        <v>6.7269788873326917</v>
      </c>
      <c r="O222" s="2">
        <v>6.7434261702726879</v>
      </c>
      <c r="P222" s="2">
        <v>6.7591714237178708</v>
      </c>
      <c r="Q222" s="2">
        <v>6.7737596861643476</v>
      </c>
      <c r="R222" s="2">
        <v>6.7856417178444515</v>
      </c>
      <c r="S222" s="2">
        <v>6.7939493071627126</v>
      </c>
      <c r="T222" s="2">
        <v>6.7986207970654053</v>
      </c>
      <c r="U222" s="2">
        <v>6.7994254747049432</v>
      </c>
      <c r="V222" s="2">
        <v>6.797913389944064</v>
      </c>
      <c r="W222" s="2">
        <v>6.7930936857185147</v>
      </c>
      <c r="X222" s="2">
        <v>6.78510323044451</v>
      </c>
      <c r="Y222" s="2">
        <v>6.7734095493479147</v>
      </c>
      <c r="Z222" s="2">
        <v>6.7566379568563084</v>
      </c>
      <c r="AA222" s="2">
        <v>6.7340752765192482</v>
      </c>
      <c r="AB222" s="2">
        <v>6.7074506870406614</v>
      </c>
      <c r="AC222" s="2">
        <v>6.6743582669469523</v>
      </c>
      <c r="AD222" s="2">
        <v>6.6351305932031295</v>
      </c>
      <c r="AE222" s="2">
        <v>6.5892703341146746</v>
      </c>
      <c r="AF222" s="2">
        <v>6.5363035695584406</v>
      </c>
      <c r="AG222" s="2">
        <v>6.4784191354302614</v>
      </c>
      <c r="AH222" s="2">
        <v>6.4147299137391416</v>
      </c>
      <c r="AI222" s="2">
        <v>6.3477299835382262</v>
      </c>
      <c r="AJ222" s="2">
        <v>6.2774122667435446</v>
      </c>
      <c r="AK222" s="2">
        <v>6.2075130845139581</v>
      </c>
      <c r="AL222" s="2">
        <v>6.1406730678554808</v>
      </c>
      <c r="AM222" s="2">
        <v>6.077455078767497</v>
      </c>
      <c r="AN222" s="2">
        <v>6.0183169856271821</v>
      </c>
      <c r="AO222" s="2">
        <v>5.961994213259417</v>
      </c>
      <c r="AP222" s="2">
        <v>5.9077759765166791</v>
      </c>
      <c r="AQ222" s="2">
        <v>5.8556445821252794</v>
      </c>
      <c r="AR222" s="2">
        <v>5.805019233454364</v>
      </c>
      <c r="AS222" s="2">
        <v>5.755293082913008</v>
      </c>
      <c r="AT222" s="2">
        <v>5.7066784880316019</v>
      </c>
      <c r="AU222" s="2">
        <v>5.6596027134496261</v>
      </c>
      <c r="AV222" s="2">
        <v>5.6130469269866987</v>
      </c>
      <c r="AW222" s="2">
        <v>5.5672955847633654</v>
      </c>
      <c r="AX222" s="2">
        <v>5.5210015526435159</v>
      </c>
      <c r="AY222" s="2">
        <v>5.4728275605129886</v>
      </c>
      <c r="AZ222" s="2">
        <v>5.423245364849242</v>
      </c>
      <c r="BA222" s="2">
        <v>5.3713754446963549</v>
      </c>
      <c r="BB222" s="2">
        <v>5.3165149719875293</v>
      </c>
      <c r="BC222" s="2">
        <v>5.2579865795127105</v>
      </c>
      <c r="BD222" s="2">
        <v>5.1952180323029209</v>
      </c>
      <c r="BE222" s="2">
        <v>5.1283182302173049</v>
      </c>
      <c r="BF222" s="2">
        <v>5.058327210113875</v>
      </c>
      <c r="BG222" s="2">
        <v>4.9862663751147238</v>
      </c>
      <c r="BH222" s="2">
        <v>4.912890459255145</v>
      </c>
      <c r="BI222" s="2">
        <v>4.8386612093653891</v>
      </c>
      <c r="BJ222" s="2">
        <v>4.7651769021507882</v>
      </c>
      <c r="BK222" s="2">
        <v>4.6932131282970948</v>
      </c>
      <c r="BL222" s="2">
        <v>4.6231034884827977</v>
      </c>
    </row>
    <row r="223" spans="1:64" hidden="1">
      <c r="A223" s="2" t="s">
        <v>1692</v>
      </c>
      <c r="B223" s="2" t="s">
        <v>1693</v>
      </c>
      <c r="C223" s="2" t="s">
        <v>1786</v>
      </c>
      <c r="D223" s="2" t="s">
        <v>1787</v>
      </c>
      <c r="E223" s="2">
        <v>5.3194129883544896</v>
      </c>
      <c r="F223" s="2">
        <v>5.3128228026458082</v>
      </c>
      <c r="G223" s="2">
        <v>5.3029583639454483</v>
      </c>
      <c r="H223" s="2">
        <v>5.2693994559041233</v>
      </c>
      <c r="I223" s="2">
        <v>5.2379253448394083</v>
      </c>
      <c r="J223" s="2">
        <v>5.1822772922230644</v>
      </c>
      <c r="K223" s="2">
        <v>5.1276011935607704</v>
      </c>
      <c r="L223" s="2">
        <v>5.0735449797756633</v>
      </c>
      <c r="M223" s="2">
        <v>5.0279793831291313</v>
      </c>
      <c r="N223" s="2">
        <v>4.983363974926152</v>
      </c>
      <c r="O223" s="2">
        <v>4.936323977033708</v>
      </c>
      <c r="P223" s="2">
        <v>4.8857607721247485</v>
      </c>
      <c r="Q223" s="2">
        <v>4.8277323010564093</v>
      </c>
      <c r="R223" s="2">
        <v>4.7597649775023969</v>
      </c>
      <c r="S223" s="2">
        <v>4.704705149580807</v>
      </c>
      <c r="T223" s="2">
        <v>4.6630328543862962</v>
      </c>
      <c r="U223" s="2">
        <v>4.6157103137660114</v>
      </c>
      <c r="V223" s="2">
        <v>4.5702075467126937</v>
      </c>
      <c r="W223" s="2">
        <v>4.530307695011178</v>
      </c>
      <c r="X223" s="2">
        <v>4.5008043338390591</v>
      </c>
      <c r="Y223" s="2">
        <v>4.4722553858730043</v>
      </c>
      <c r="Z223" s="2">
        <v>4.4400690776320015</v>
      </c>
      <c r="AA223" s="2">
        <v>4.4008314722538211</v>
      </c>
      <c r="AB223" s="2">
        <v>4.3692635436223854</v>
      </c>
      <c r="AC223" s="2">
        <v>4.3169937306214203</v>
      </c>
      <c r="AD223" s="2">
        <v>4.2550373778276471</v>
      </c>
      <c r="AE223" s="2">
        <v>4.2037356756308579</v>
      </c>
      <c r="AF223" s="2">
        <v>4.1581291763645769</v>
      </c>
      <c r="AG223" s="2">
        <v>4.1166556167353985</v>
      </c>
      <c r="AH223" s="2">
        <v>4.0654016083641622</v>
      </c>
      <c r="AI223" s="2">
        <v>4.0076992382211856</v>
      </c>
      <c r="AJ223" s="2">
        <v>3.9324953058373997</v>
      </c>
      <c r="AK223" s="2">
        <v>3.8725067745133774</v>
      </c>
      <c r="AL223" s="2">
        <v>3.796491452126673</v>
      </c>
      <c r="AM223" s="2">
        <v>3.7334956949570604</v>
      </c>
      <c r="AN223" s="2">
        <v>3.6659705798700855</v>
      </c>
      <c r="AO223" s="2">
        <v>3.6082507286854293</v>
      </c>
      <c r="AP223" s="2">
        <v>3.5372238656541146</v>
      </c>
      <c r="AQ223" s="2">
        <v>3.4749888652193386</v>
      </c>
      <c r="AR223" s="2">
        <v>3.4238429921967857</v>
      </c>
      <c r="AS223" s="2">
        <v>3.3746664885588147</v>
      </c>
      <c r="AT223" s="2">
        <v>3.3204913333673529</v>
      </c>
      <c r="AU223" s="2">
        <v>3.282642483510092</v>
      </c>
      <c r="AV223" s="2">
        <v>3.2437037911198918</v>
      </c>
      <c r="AW223" s="2">
        <v>3.2146172548070333</v>
      </c>
      <c r="AX223" s="2">
        <v>3.1830119366357703</v>
      </c>
      <c r="AY223" s="2">
        <v>3.1487834190951145</v>
      </c>
      <c r="AZ223" s="2">
        <v>3.1225924710968362</v>
      </c>
      <c r="BA223" s="2">
        <v>3.0949623553773447</v>
      </c>
      <c r="BB223" s="2">
        <v>3.0666313653698514</v>
      </c>
      <c r="BC223" s="2">
        <v>3.0425855312395753</v>
      </c>
      <c r="BD223" s="2">
        <v>3.017935564646467</v>
      </c>
      <c r="BE223" s="2">
        <v>2.9977721342854919</v>
      </c>
      <c r="BF223" s="2">
        <v>2.9740695798466317</v>
      </c>
      <c r="BG223" s="2">
        <v>2.9578652578075904</v>
      </c>
      <c r="BH223" s="2">
        <v>2.9378301547375818</v>
      </c>
      <c r="BI223" s="2">
        <v>2.9193773517916162</v>
      </c>
      <c r="BJ223" s="2">
        <v>2.8969730616676341</v>
      </c>
      <c r="BK223" s="2">
        <v>2.8740043381511429</v>
      </c>
      <c r="BL223" s="2">
        <v>2.8467519831277137</v>
      </c>
    </row>
    <row r="224" spans="1:64" hidden="1">
      <c r="A224" s="2" t="s">
        <v>1128</v>
      </c>
      <c r="B224" s="2" t="s">
        <v>1694</v>
      </c>
      <c r="C224" s="2" t="s">
        <v>1786</v>
      </c>
      <c r="D224" s="2" t="s">
        <v>1787</v>
      </c>
      <c r="E224" s="2">
        <v>6.242</v>
      </c>
      <c r="F224" s="2">
        <v>6.2629999999999999</v>
      </c>
      <c r="G224" s="2">
        <v>6.2839999999999998</v>
      </c>
      <c r="H224" s="2">
        <v>6.306</v>
      </c>
      <c r="I224" s="2">
        <v>6.327</v>
      </c>
      <c r="J224" s="2">
        <v>6.3490000000000002</v>
      </c>
      <c r="K224" s="2">
        <v>6.3710000000000004</v>
      </c>
      <c r="L224" s="2">
        <v>6.3940000000000001</v>
      </c>
      <c r="M224" s="2">
        <v>6.4189999999999996</v>
      </c>
      <c r="N224" s="2">
        <v>6.444</v>
      </c>
      <c r="O224" s="2">
        <v>6.468</v>
      </c>
      <c r="P224" s="2">
        <v>6.49</v>
      </c>
      <c r="Q224" s="2">
        <v>6.51</v>
      </c>
      <c r="R224" s="2">
        <v>6.5250000000000004</v>
      </c>
      <c r="S224" s="2">
        <v>6.5339999999999998</v>
      </c>
      <c r="T224" s="2">
        <v>6.5339999999999998</v>
      </c>
      <c r="U224" s="2">
        <v>6.524</v>
      </c>
      <c r="V224" s="2">
        <v>6.5039999999999996</v>
      </c>
      <c r="W224" s="2">
        <v>6.4729999999999999</v>
      </c>
      <c r="X224" s="2">
        <v>6.4340000000000002</v>
      </c>
      <c r="Y224" s="2">
        <v>6.3860000000000001</v>
      </c>
      <c r="Z224" s="2">
        <v>6.3330000000000002</v>
      </c>
      <c r="AA224" s="2">
        <v>6.2759999999999998</v>
      </c>
      <c r="AB224" s="2">
        <v>6.2169999999999996</v>
      </c>
      <c r="AC224" s="2">
        <v>6.1580000000000004</v>
      </c>
      <c r="AD224" s="2">
        <v>6.101</v>
      </c>
      <c r="AE224" s="2">
        <v>6.0460000000000003</v>
      </c>
      <c r="AF224" s="2">
        <v>5.992</v>
      </c>
      <c r="AG224" s="2">
        <v>5.9379999999999997</v>
      </c>
      <c r="AH224" s="2">
        <v>5.8840000000000003</v>
      </c>
      <c r="AI224" s="2">
        <v>5.8280000000000003</v>
      </c>
      <c r="AJ224" s="2">
        <v>5.7690000000000001</v>
      </c>
      <c r="AK224" s="2">
        <v>5.7039999999999997</v>
      </c>
      <c r="AL224" s="2">
        <v>5.6349999999999998</v>
      </c>
      <c r="AM224" s="2">
        <v>5.5620000000000003</v>
      </c>
      <c r="AN224" s="2">
        <v>5.4870000000000001</v>
      </c>
      <c r="AO224" s="2">
        <v>5.4139999999999997</v>
      </c>
      <c r="AP224" s="2">
        <v>5.3449999999999998</v>
      </c>
      <c r="AQ224" s="2">
        <v>5.282</v>
      </c>
      <c r="AR224" s="2">
        <v>5.226</v>
      </c>
      <c r="AS224" s="2">
        <v>5.1760000000000002</v>
      </c>
      <c r="AT224" s="2">
        <v>5.1310000000000002</v>
      </c>
      <c r="AU224" s="2">
        <v>5.09</v>
      </c>
      <c r="AV224" s="2">
        <v>5.0490000000000004</v>
      </c>
      <c r="AW224" s="2">
        <v>5.0069999999999997</v>
      </c>
      <c r="AX224" s="2">
        <v>4.9640000000000004</v>
      </c>
      <c r="AY224" s="2">
        <v>4.9189999999999996</v>
      </c>
      <c r="AZ224" s="2">
        <v>4.8719999999999999</v>
      </c>
      <c r="BA224" s="2">
        <v>4.8250000000000002</v>
      </c>
      <c r="BB224" s="2">
        <v>4.7759999999999998</v>
      </c>
      <c r="BC224" s="2">
        <v>4.7270000000000003</v>
      </c>
      <c r="BD224" s="2">
        <v>4.6769999999999996</v>
      </c>
      <c r="BE224" s="2">
        <v>4.6269999999999998</v>
      </c>
      <c r="BF224" s="2">
        <v>4.577</v>
      </c>
      <c r="BG224" s="2">
        <v>4.5270000000000001</v>
      </c>
      <c r="BH224" s="2">
        <v>4.4770000000000003</v>
      </c>
      <c r="BI224" s="2">
        <v>4.4260000000000002</v>
      </c>
      <c r="BJ224" s="2">
        <v>4.3739999999999997</v>
      </c>
      <c r="BK224" s="2">
        <v>4.3209999999999997</v>
      </c>
      <c r="BL224" s="2">
        <v>4.2670000000000003</v>
      </c>
    </row>
    <row r="225" spans="1:64" hidden="1">
      <c r="A225" s="2" t="s">
        <v>1253</v>
      </c>
      <c r="B225" s="2" t="s">
        <v>1695</v>
      </c>
      <c r="C225" s="2" t="s">
        <v>1786</v>
      </c>
      <c r="D225" s="2" t="s">
        <v>1787</v>
      </c>
      <c r="E225" s="2">
        <v>6.6079999999999997</v>
      </c>
      <c r="F225" s="2">
        <v>6.5940000000000003</v>
      </c>
      <c r="G225" s="2">
        <v>6.5579999999999998</v>
      </c>
      <c r="H225" s="2">
        <v>6.4969999999999999</v>
      </c>
      <c r="I225" s="2">
        <v>6.4119999999999999</v>
      </c>
      <c r="J225" s="2">
        <v>6.3040000000000003</v>
      </c>
      <c r="K225" s="2">
        <v>6.1820000000000004</v>
      </c>
      <c r="L225" s="2">
        <v>6.0529999999999999</v>
      </c>
      <c r="M225" s="2">
        <v>5.9219999999999997</v>
      </c>
      <c r="N225" s="2">
        <v>5.79</v>
      </c>
      <c r="O225" s="2">
        <v>5.6529999999999996</v>
      </c>
      <c r="P225" s="2">
        <v>5.5039999999999996</v>
      </c>
      <c r="Q225" s="2">
        <v>5.3360000000000003</v>
      </c>
      <c r="R225" s="2">
        <v>5.1479999999999997</v>
      </c>
      <c r="S225" s="2">
        <v>4.9450000000000003</v>
      </c>
      <c r="T225" s="2">
        <v>4.734</v>
      </c>
      <c r="U225" s="2">
        <v>4.5259999999999998</v>
      </c>
      <c r="V225" s="2">
        <v>4.3319999999999999</v>
      </c>
      <c r="W225" s="2">
        <v>4.1609999999999996</v>
      </c>
      <c r="X225" s="2">
        <v>4.0149999999999997</v>
      </c>
      <c r="Y225" s="2">
        <v>3.895</v>
      </c>
      <c r="Z225" s="2">
        <v>3.798</v>
      </c>
      <c r="AA225" s="2">
        <v>3.7149999999999999</v>
      </c>
      <c r="AB225" s="2">
        <v>3.64</v>
      </c>
      <c r="AC225" s="2">
        <v>3.57</v>
      </c>
      <c r="AD225" s="2">
        <v>3.5049999999999999</v>
      </c>
      <c r="AE225" s="2">
        <v>3.4449999999999998</v>
      </c>
      <c r="AF225" s="2">
        <v>3.391</v>
      </c>
      <c r="AG225" s="2">
        <v>3.3450000000000002</v>
      </c>
      <c r="AH225" s="2">
        <v>3.3039999999999998</v>
      </c>
      <c r="AI225" s="2">
        <v>3.2669999999999999</v>
      </c>
      <c r="AJ225" s="2">
        <v>3.2309999999999999</v>
      </c>
      <c r="AK225" s="2">
        <v>3.1949999999999998</v>
      </c>
      <c r="AL225" s="2">
        <v>3.1560000000000001</v>
      </c>
      <c r="AM225" s="2">
        <v>3.1150000000000002</v>
      </c>
      <c r="AN225" s="2">
        <v>3.0720000000000001</v>
      </c>
      <c r="AO225" s="2">
        <v>3.03</v>
      </c>
      <c r="AP225" s="2">
        <v>2.99</v>
      </c>
      <c r="AQ225" s="2">
        <v>2.9550000000000001</v>
      </c>
      <c r="AR225" s="2">
        <v>2.923</v>
      </c>
      <c r="AS225" s="2">
        <v>2.895</v>
      </c>
      <c r="AT225" s="2">
        <v>2.8679999999999999</v>
      </c>
      <c r="AU225" s="2">
        <v>2.84</v>
      </c>
      <c r="AV225" s="2">
        <v>2.8109999999999999</v>
      </c>
      <c r="AW225" s="2">
        <v>2.7810000000000001</v>
      </c>
      <c r="AX225" s="2">
        <v>2.7490000000000001</v>
      </c>
      <c r="AY225" s="2">
        <v>2.7170000000000001</v>
      </c>
      <c r="AZ225" s="2">
        <v>2.6869999999999998</v>
      </c>
      <c r="BA225" s="2">
        <v>2.6589999999999998</v>
      </c>
      <c r="BB225" s="2">
        <v>2.633</v>
      </c>
      <c r="BC225" s="2">
        <v>2.61</v>
      </c>
      <c r="BD225" s="2">
        <v>2.5870000000000002</v>
      </c>
      <c r="BE225" s="2">
        <v>2.5649999999999999</v>
      </c>
      <c r="BF225" s="2">
        <v>2.5430000000000001</v>
      </c>
      <c r="BG225" s="2">
        <v>2.5190000000000001</v>
      </c>
      <c r="BH225" s="2">
        <v>2.4940000000000002</v>
      </c>
      <c r="BI225" s="2">
        <v>2.4689999999999999</v>
      </c>
      <c r="BJ225" s="2">
        <v>2.4430000000000001</v>
      </c>
      <c r="BK225" s="2">
        <v>2.4180000000000001</v>
      </c>
      <c r="BL225" s="2">
        <v>2.3940000000000001</v>
      </c>
    </row>
    <row r="226" spans="1:64" hidden="1">
      <c r="A226" s="2" t="s">
        <v>1696</v>
      </c>
      <c r="B226" s="2" t="s">
        <v>1697</v>
      </c>
      <c r="C226" s="2" t="s">
        <v>1786</v>
      </c>
      <c r="D226" s="2" t="s">
        <v>1787</v>
      </c>
      <c r="E226" s="2">
        <v>3.04</v>
      </c>
      <c r="F226" s="2">
        <v>2.96</v>
      </c>
      <c r="G226" s="2">
        <v>2.83</v>
      </c>
      <c r="H226" s="2">
        <v>2.92</v>
      </c>
      <c r="I226" s="2">
        <v>2.89</v>
      </c>
      <c r="J226" s="2">
        <v>2.78</v>
      </c>
      <c r="K226" s="2">
        <v>2.66</v>
      </c>
      <c r="L226" s="2">
        <v>2.48</v>
      </c>
      <c r="M226" s="2">
        <v>2.39</v>
      </c>
      <c r="N226" s="2">
        <v>2.4300000000000002</v>
      </c>
      <c r="O226" s="2">
        <v>2.41</v>
      </c>
      <c r="P226" s="2">
        <v>2.4300000000000002</v>
      </c>
      <c r="Q226" s="2">
        <v>2.4900000000000002</v>
      </c>
      <c r="R226" s="2">
        <v>2.56</v>
      </c>
      <c r="S226" s="2">
        <v>2.61</v>
      </c>
      <c r="T226" s="2">
        <v>2.5499999999999998</v>
      </c>
      <c r="U226" s="2">
        <v>2.5499999999999998</v>
      </c>
      <c r="V226" s="2">
        <v>2.4900000000000002</v>
      </c>
      <c r="W226" s="2">
        <v>2.4700000000000002</v>
      </c>
      <c r="X226" s="2">
        <v>2.4500000000000002</v>
      </c>
      <c r="Y226" s="2">
        <v>2.3199999999999998</v>
      </c>
      <c r="Z226" s="2">
        <v>2.29</v>
      </c>
      <c r="AA226" s="2">
        <v>2.2799999999999998</v>
      </c>
      <c r="AB226" s="2">
        <v>2.2799999999999998</v>
      </c>
      <c r="AC226" s="2">
        <v>2.2599999999999998</v>
      </c>
      <c r="AD226" s="2">
        <v>2.2599999999999998</v>
      </c>
      <c r="AE226" s="2">
        <v>2.2000000000000002</v>
      </c>
      <c r="AF226" s="2">
        <v>2.14</v>
      </c>
      <c r="AG226" s="2">
        <v>2.13</v>
      </c>
      <c r="AH226" s="2">
        <v>2.0699999999999998</v>
      </c>
      <c r="AI226" s="2">
        <v>2.09</v>
      </c>
      <c r="AJ226" s="2">
        <v>2.0499999999999998</v>
      </c>
      <c r="AK226" s="2">
        <v>1.93</v>
      </c>
      <c r="AL226" s="2">
        <v>1.87</v>
      </c>
      <c r="AM226" s="2">
        <v>1.67</v>
      </c>
      <c r="AN226" s="2">
        <v>1.52</v>
      </c>
      <c r="AO226" s="2">
        <v>1.47</v>
      </c>
      <c r="AP226" s="2">
        <v>1.43</v>
      </c>
      <c r="AQ226" s="2">
        <v>1.37</v>
      </c>
      <c r="AR226" s="2">
        <v>1.33</v>
      </c>
      <c r="AS226" s="2">
        <v>1.3</v>
      </c>
      <c r="AT226" s="2">
        <v>1.2</v>
      </c>
      <c r="AU226" s="2">
        <v>1.19</v>
      </c>
      <c r="AV226" s="2">
        <v>1.2</v>
      </c>
      <c r="AW226" s="2">
        <v>1.25</v>
      </c>
      <c r="AX226" s="2">
        <v>1.27</v>
      </c>
      <c r="AY226" s="2">
        <v>1.25</v>
      </c>
      <c r="AZ226" s="2">
        <v>1.27</v>
      </c>
      <c r="BA226" s="2">
        <v>1.34</v>
      </c>
      <c r="BB226" s="2">
        <v>1.44</v>
      </c>
      <c r="BC226" s="2">
        <v>1.43</v>
      </c>
      <c r="BD226" s="2">
        <v>1.45</v>
      </c>
      <c r="BE226" s="2">
        <v>1.34</v>
      </c>
      <c r="BF226" s="2">
        <v>1.34</v>
      </c>
      <c r="BG226" s="2">
        <v>1.37</v>
      </c>
      <c r="BH226" s="2">
        <v>1.4</v>
      </c>
      <c r="BI226" s="2">
        <v>1.48</v>
      </c>
      <c r="BJ226" s="2">
        <v>1.52</v>
      </c>
      <c r="BK226" s="2">
        <v>1.54</v>
      </c>
      <c r="BL226" s="2">
        <v>1.56</v>
      </c>
    </row>
    <row r="227" spans="1:64" hidden="1">
      <c r="A227" s="2" t="s">
        <v>1311</v>
      </c>
      <c r="B227" s="2" t="s">
        <v>1698</v>
      </c>
      <c r="C227" s="2" t="s">
        <v>1786</v>
      </c>
      <c r="D227" s="2" t="s">
        <v>1787</v>
      </c>
      <c r="E227" s="2">
        <v>2.3410000000000002</v>
      </c>
      <c r="F227" s="2">
        <v>2.3330000000000002</v>
      </c>
      <c r="G227" s="2">
        <v>2.327</v>
      </c>
      <c r="H227" s="2">
        <v>2.3199999999999998</v>
      </c>
      <c r="I227" s="2">
        <v>2.3119999999999998</v>
      </c>
      <c r="J227" s="2">
        <v>2.3010000000000002</v>
      </c>
      <c r="K227" s="2">
        <v>2.2869999999999999</v>
      </c>
      <c r="L227" s="2">
        <v>2.2719999999999998</v>
      </c>
      <c r="M227" s="2">
        <v>2.258</v>
      </c>
      <c r="N227" s="2">
        <v>2.2429999999999999</v>
      </c>
      <c r="O227" s="2">
        <v>2.2309999999999999</v>
      </c>
      <c r="P227" s="2">
        <v>2.2200000000000002</v>
      </c>
      <c r="Q227" s="2">
        <v>2.2130000000000001</v>
      </c>
      <c r="R227" s="2">
        <v>2.2069999999999999</v>
      </c>
      <c r="S227" s="2">
        <v>2.202</v>
      </c>
      <c r="T227" s="2">
        <v>2.1949999999999998</v>
      </c>
      <c r="U227" s="2">
        <v>2.1829999999999998</v>
      </c>
      <c r="V227" s="2">
        <v>2.1659999999999999</v>
      </c>
      <c r="W227" s="2">
        <v>2.14</v>
      </c>
      <c r="X227" s="2">
        <v>2.1059999999999999</v>
      </c>
      <c r="Y227" s="2">
        <v>2.0640000000000001</v>
      </c>
      <c r="Z227" s="2">
        <v>2.016</v>
      </c>
      <c r="AA227" s="2">
        <v>1.93</v>
      </c>
      <c r="AB227" s="2">
        <v>1.81</v>
      </c>
      <c r="AC227" s="2">
        <v>1.74</v>
      </c>
      <c r="AD227" s="2">
        <v>1.71</v>
      </c>
      <c r="AE227" s="2">
        <v>1.67</v>
      </c>
      <c r="AF227" s="2">
        <v>1.65</v>
      </c>
      <c r="AG227" s="2">
        <v>1.63</v>
      </c>
      <c r="AH227" s="2">
        <v>1.52</v>
      </c>
      <c r="AI227" s="2">
        <v>1.46</v>
      </c>
      <c r="AJ227" s="2">
        <v>1.42</v>
      </c>
      <c r="AK227" s="2">
        <v>1.33</v>
      </c>
      <c r="AL227" s="2">
        <v>1.33</v>
      </c>
      <c r="AM227" s="2">
        <v>1.32</v>
      </c>
      <c r="AN227" s="2">
        <v>1.29</v>
      </c>
      <c r="AO227" s="2">
        <v>1.28</v>
      </c>
      <c r="AP227" s="2">
        <v>1.25</v>
      </c>
      <c r="AQ227" s="2">
        <v>1.23</v>
      </c>
      <c r="AR227" s="2">
        <v>1.21</v>
      </c>
      <c r="AS227" s="2">
        <v>1.26</v>
      </c>
      <c r="AT227" s="2">
        <v>1.21</v>
      </c>
      <c r="AU227" s="2">
        <v>1.21</v>
      </c>
      <c r="AV227" s="2">
        <v>1.2</v>
      </c>
      <c r="AW227" s="2">
        <v>1.25</v>
      </c>
      <c r="AX227" s="2">
        <v>1.26</v>
      </c>
      <c r="AY227" s="2">
        <v>1.31</v>
      </c>
      <c r="AZ227" s="2">
        <v>1.38</v>
      </c>
      <c r="BA227" s="2">
        <v>1.53</v>
      </c>
      <c r="BB227" s="2">
        <v>1.53</v>
      </c>
      <c r="BC227" s="2">
        <v>1.57</v>
      </c>
      <c r="BD227" s="2">
        <v>1.56</v>
      </c>
      <c r="BE227" s="2">
        <v>1.58</v>
      </c>
      <c r="BF227" s="2">
        <v>1.55</v>
      </c>
      <c r="BG227" s="2">
        <v>1.58</v>
      </c>
      <c r="BH227" s="2">
        <v>1.57</v>
      </c>
      <c r="BI227" s="2">
        <v>1.58</v>
      </c>
      <c r="BJ227" s="2">
        <v>1.62</v>
      </c>
      <c r="BK227" s="2">
        <v>1.61</v>
      </c>
      <c r="BL227" s="2">
        <v>1.61</v>
      </c>
    </row>
    <row r="228" spans="1:64" hidden="1">
      <c r="A228" s="2" t="s">
        <v>1298</v>
      </c>
      <c r="B228" s="2" t="s">
        <v>1699</v>
      </c>
      <c r="C228" s="2" t="s">
        <v>1786</v>
      </c>
      <c r="D228" s="2" t="s">
        <v>1787</v>
      </c>
      <c r="E228" s="2">
        <v>2.17</v>
      </c>
      <c r="F228" s="2">
        <v>2.21</v>
      </c>
      <c r="G228" s="2">
        <v>2.25</v>
      </c>
      <c r="H228" s="2">
        <v>2.33</v>
      </c>
      <c r="I228" s="2">
        <v>2.4700000000000002</v>
      </c>
      <c r="J228" s="2">
        <v>2.39</v>
      </c>
      <c r="K228" s="2">
        <v>2.37</v>
      </c>
      <c r="L228" s="2">
        <v>2.2799999999999998</v>
      </c>
      <c r="M228" s="2">
        <v>2.0699999999999998</v>
      </c>
      <c r="N228" s="2">
        <v>1.93</v>
      </c>
      <c r="O228" s="2">
        <v>1.92</v>
      </c>
      <c r="P228" s="2">
        <v>1.96</v>
      </c>
      <c r="Q228" s="2">
        <v>1.91</v>
      </c>
      <c r="R228" s="2">
        <v>1.87</v>
      </c>
      <c r="S228" s="2">
        <v>1.87</v>
      </c>
      <c r="T228" s="2">
        <v>1.77</v>
      </c>
      <c r="U228" s="2">
        <v>1.68</v>
      </c>
      <c r="V228" s="2">
        <v>1.64</v>
      </c>
      <c r="W228" s="2">
        <v>1.6</v>
      </c>
      <c r="X228" s="2">
        <v>1.66</v>
      </c>
      <c r="Y228" s="2">
        <v>1.68</v>
      </c>
      <c r="Z228" s="2">
        <v>1.63</v>
      </c>
      <c r="AA228" s="2">
        <v>1.62</v>
      </c>
      <c r="AB228" s="2">
        <v>1.61</v>
      </c>
      <c r="AC228" s="2">
        <v>1.66</v>
      </c>
      <c r="AD228" s="2">
        <v>1.74</v>
      </c>
      <c r="AE228" s="2">
        <v>1.8</v>
      </c>
      <c r="AF228" s="2">
        <v>1.84</v>
      </c>
      <c r="AG228" s="2">
        <v>1.96</v>
      </c>
      <c r="AH228" s="2">
        <v>2.0099999999999998</v>
      </c>
      <c r="AI228" s="2">
        <v>2.13</v>
      </c>
      <c r="AJ228" s="2">
        <v>2.11</v>
      </c>
      <c r="AK228" s="2">
        <v>2.09</v>
      </c>
      <c r="AL228" s="2">
        <v>1.99</v>
      </c>
      <c r="AM228" s="2">
        <v>1.88</v>
      </c>
      <c r="AN228" s="2">
        <v>1.73</v>
      </c>
      <c r="AO228" s="2">
        <v>1.6</v>
      </c>
      <c r="AP228" s="2">
        <v>1.52</v>
      </c>
      <c r="AQ228" s="2">
        <v>1.5</v>
      </c>
      <c r="AR228" s="2">
        <v>1.5</v>
      </c>
      <c r="AS228" s="2">
        <v>1.54</v>
      </c>
      <c r="AT228" s="2">
        <v>1.57</v>
      </c>
      <c r="AU228" s="2">
        <v>1.65</v>
      </c>
      <c r="AV228" s="2">
        <v>1.71</v>
      </c>
      <c r="AW228" s="2">
        <v>1.75</v>
      </c>
      <c r="AX228" s="2">
        <v>1.77</v>
      </c>
      <c r="AY228" s="2">
        <v>1.85</v>
      </c>
      <c r="AZ228" s="2">
        <v>1.88</v>
      </c>
      <c r="BA228" s="2">
        <v>1.91</v>
      </c>
      <c r="BB228" s="2">
        <v>1.94</v>
      </c>
      <c r="BC228" s="2">
        <v>1.98</v>
      </c>
      <c r="BD228" s="2">
        <v>1.9</v>
      </c>
      <c r="BE228" s="2">
        <v>1.91</v>
      </c>
      <c r="BF228" s="2">
        <v>1.89</v>
      </c>
      <c r="BG228" s="2">
        <v>1.88</v>
      </c>
      <c r="BH228" s="2">
        <v>1.85</v>
      </c>
      <c r="BI228" s="2">
        <v>1.85</v>
      </c>
      <c r="BJ228" s="2">
        <v>1.78</v>
      </c>
      <c r="BK228" s="2">
        <v>1.76</v>
      </c>
      <c r="BL228" s="2">
        <v>1.7</v>
      </c>
    </row>
    <row r="229" spans="1:64" hidden="1">
      <c r="A229" s="2" t="s">
        <v>620</v>
      </c>
      <c r="B229" s="2" t="s">
        <v>1700</v>
      </c>
      <c r="C229" s="2" t="s">
        <v>1786</v>
      </c>
      <c r="D229" s="2" t="s">
        <v>1787</v>
      </c>
      <c r="E229" s="2">
        <v>6.7519999999999998</v>
      </c>
      <c r="F229" s="2">
        <v>6.774</v>
      </c>
      <c r="G229" s="2">
        <v>6.7939999999999996</v>
      </c>
      <c r="H229" s="2">
        <v>6.8120000000000003</v>
      </c>
      <c r="I229" s="2">
        <v>6.8259999999999996</v>
      </c>
      <c r="J229" s="2">
        <v>6.8369999999999997</v>
      </c>
      <c r="K229" s="2">
        <v>6.8460000000000001</v>
      </c>
      <c r="L229" s="2">
        <v>6.8540000000000001</v>
      </c>
      <c r="M229" s="2">
        <v>6.8609999999999998</v>
      </c>
      <c r="N229" s="2">
        <v>6.867</v>
      </c>
      <c r="O229" s="2">
        <v>6.8710000000000004</v>
      </c>
      <c r="P229" s="2">
        <v>6.8710000000000004</v>
      </c>
      <c r="Q229" s="2">
        <v>6.8659999999999997</v>
      </c>
      <c r="R229" s="2">
        <v>6.8540000000000001</v>
      </c>
      <c r="S229" s="2">
        <v>6.8369999999999997</v>
      </c>
      <c r="T229" s="2">
        <v>6.8170000000000002</v>
      </c>
      <c r="U229" s="2">
        <v>6.798</v>
      </c>
      <c r="V229" s="2">
        <v>6.7830000000000004</v>
      </c>
      <c r="W229" s="2">
        <v>6.7690000000000001</v>
      </c>
      <c r="X229" s="2">
        <v>6.7519999999999998</v>
      </c>
      <c r="Y229" s="2">
        <v>6.7210000000000001</v>
      </c>
      <c r="Z229" s="2">
        <v>6.6619999999999999</v>
      </c>
      <c r="AA229" s="2">
        <v>6.5670000000000002</v>
      </c>
      <c r="AB229" s="2">
        <v>6.4340000000000002</v>
      </c>
      <c r="AC229" s="2">
        <v>6.2649999999999997</v>
      </c>
      <c r="AD229" s="2">
        <v>6.069</v>
      </c>
      <c r="AE229" s="2">
        <v>5.8570000000000002</v>
      </c>
      <c r="AF229" s="2">
        <v>5.6459999999999999</v>
      </c>
      <c r="AG229" s="2">
        <v>5.4470000000000001</v>
      </c>
      <c r="AH229" s="2">
        <v>5.2670000000000003</v>
      </c>
      <c r="AI229" s="2">
        <v>5.1059999999999999</v>
      </c>
      <c r="AJ229" s="2">
        <v>4.9619999999999997</v>
      </c>
      <c r="AK229" s="2">
        <v>4.827</v>
      </c>
      <c r="AL229" s="2">
        <v>4.694</v>
      </c>
      <c r="AM229" s="2">
        <v>4.5629999999999997</v>
      </c>
      <c r="AN229" s="2">
        <v>4.4340000000000002</v>
      </c>
      <c r="AO229" s="2">
        <v>4.3109999999999999</v>
      </c>
      <c r="AP229" s="2">
        <v>4.1950000000000003</v>
      </c>
      <c r="AQ229" s="2">
        <v>4.09</v>
      </c>
      <c r="AR229" s="2">
        <v>3.9969999999999999</v>
      </c>
      <c r="AS229" s="2">
        <v>3.915</v>
      </c>
      <c r="AT229" s="2">
        <v>3.8479999999999999</v>
      </c>
      <c r="AU229" s="2">
        <v>3.7919999999999998</v>
      </c>
      <c r="AV229" s="2">
        <v>3.7450000000000001</v>
      </c>
      <c r="AW229" s="2">
        <v>3.7040000000000002</v>
      </c>
      <c r="AX229" s="2">
        <v>3.6629999999999998</v>
      </c>
      <c r="AY229" s="2">
        <v>3.617</v>
      </c>
      <c r="AZ229" s="2">
        <v>3.5609999999999999</v>
      </c>
      <c r="BA229" s="2">
        <v>3.496</v>
      </c>
      <c r="BB229" s="2">
        <v>3.4209999999999998</v>
      </c>
      <c r="BC229" s="2">
        <v>3.3420000000000001</v>
      </c>
      <c r="BD229" s="2">
        <v>3.2639999999999998</v>
      </c>
      <c r="BE229" s="2">
        <v>3.1949999999999998</v>
      </c>
      <c r="BF229" s="2">
        <v>3.1389999999999998</v>
      </c>
      <c r="BG229" s="2">
        <v>3.097</v>
      </c>
      <c r="BH229" s="2">
        <v>3.0649999999999999</v>
      </c>
      <c r="BI229" s="2">
        <v>3.0409999999999999</v>
      </c>
      <c r="BJ229" s="2">
        <v>3.0179999999999998</v>
      </c>
      <c r="BK229" s="2">
        <v>2.99</v>
      </c>
      <c r="BL229" s="2">
        <v>2.9580000000000002</v>
      </c>
    </row>
    <row r="230" spans="1:64" hidden="1">
      <c r="A230" s="2" t="s">
        <v>1701</v>
      </c>
      <c r="B230" s="2" t="s">
        <v>1702</v>
      </c>
      <c r="C230" s="2" t="s">
        <v>1786</v>
      </c>
      <c r="D230" s="2" t="s">
        <v>1787</v>
      </c>
      <c r="AK230" s="2">
        <v>2.0299999999999998</v>
      </c>
      <c r="AT230" s="2">
        <v>1.95</v>
      </c>
      <c r="AZ230" s="2">
        <v>1.5</v>
      </c>
      <c r="BA230" s="2">
        <v>1.7</v>
      </c>
      <c r="BB230" s="2">
        <v>1.7</v>
      </c>
      <c r="BD230" s="2">
        <v>2.0299999999999998</v>
      </c>
    </row>
    <row r="231" spans="1:64" hidden="1">
      <c r="A231" s="2" t="s">
        <v>1118</v>
      </c>
      <c r="B231" s="2" t="s">
        <v>1703</v>
      </c>
      <c r="C231" s="2" t="s">
        <v>1786</v>
      </c>
      <c r="D231" s="2" t="s">
        <v>1787</v>
      </c>
      <c r="U231" s="2">
        <v>4.5</v>
      </c>
      <c r="AA231" s="2">
        <v>3.5</v>
      </c>
      <c r="AF231" s="2">
        <v>3</v>
      </c>
      <c r="AK231" s="2">
        <v>2.6960000000000002</v>
      </c>
      <c r="AP231" s="2">
        <v>2.1</v>
      </c>
      <c r="AQ231" s="2">
        <v>2.04</v>
      </c>
      <c r="AR231" s="2">
        <v>2.04</v>
      </c>
      <c r="AS231" s="2">
        <v>2.08</v>
      </c>
      <c r="AT231" s="2">
        <v>1.98</v>
      </c>
      <c r="AU231" s="2">
        <v>2.04</v>
      </c>
      <c r="AV231" s="2">
        <v>2.06</v>
      </c>
      <c r="AW231" s="2">
        <v>2.0099999999999998</v>
      </c>
      <c r="AX231" s="2">
        <v>2.2000000000000002</v>
      </c>
      <c r="AY231" s="2">
        <v>2.11</v>
      </c>
      <c r="AZ231" s="2">
        <v>2.2400000000000002</v>
      </c>
      <c r="BA231" s="2">
        <v>2.33</v>
      </c>
      <c r="BB231" s="2">
        <v>2.38</v>
      </c>
      <c r="BC231" s="2">
        <v>2.16</v>
      </c>
      <c r="BD231" s="2">
        <v>2.33</v>
      </c>
      <c r="BE231" s="2">
        <v>2.37</v>
      </c>
      <c r="BF231" s="2">
        <v>2.2599999999999998</v>
      </c>
      <c r="BG231" s="2">
        <v>2.25</v>
      </c>
      <c r="BH231" s="2">
        <v>2.31</v>
      </c>
      <c r="BI231" s="2">
        <v>2.39</v>
      </c>
      <c r="BJ231" s="2">
        <v>2.41</v>
      </c>
      <c r="BK231" s="2">
        <v>2.41</v>
      </c>
      <c r="BL231" s="2">
        <v>2.34</v>
      </c>
    </row>
    <row r="232" spans="1:64" hidden="1">
      <c r="A232" s="2" t="s">
        <v>1171</v>
      </c>
      <c r="B232" s="2" t="s">
        <v>1704</v>
      </c>
      <c r="C232" s="2" t="s">
        <v>1786</v>
      </c>
      <c r="D232" s="2" t="s">
        <v>1787</v>
      </c>
      <c r="E232" s="2">
        <v>7.4669999999999996</v>
      </c>
      <c r="F232" s="2">
        <v>7.4969999999999999</v>
      </c>
      <c r="G232" s="2">
        <v>7.5220000000000002</v>
      </c>
      <c r="H232" s="2">
        <v>7.5410000000000004</v>
      </c>
      <c r="I232" s="2">
        <v>7.5549999999999997</v>
      </c>
      <c r="J232" s="2">
        <v>7.5640000000000001</v>
      </c>
      <c r="K232" s="2">
        <v>7.569</v>
      </c>
      <c r="L232" s="2">
        <v>7.5720000000000001</v>
      </c>
      <c r="M232" s="2">
        <v>7.5739999999999998</v>
      </c>
      <c r="N232" s="2">
        <v>7.5739999999999998</v>
      </c>
      <c r="O232" s="2">
        <v>7.5720000000000001</v>
      </c>
      <c r="P232" s="2">
        <v>7.5659999999999998</v>
      </c>
      <c r="Q232" s="2">
        <v>7.556</v>
      </c>
      <c r="R232" s="2">
        <v>7.5369999999999999</v>
      </c>
      <c r="S232" s="2">
        <v>7.51</v>
      </c>
      <c r="T232" s="2">
        <v>7.4720000000000004</v>
      </c>
      <c r="U232" s="2">
        <v>7.4219999999999997</v>
      </c>
      <c r="V232" s="2">
        <v>7.359</v>
      </c>
      <c r="W232" s="2">
        <v>7.2850000000000001</v>
      </c>
      <c r="X232" s="2">
        <v>7.1970000000000001</v>
      </c>
      <c r="Y232" s="2">
        <v>7.0940000000000003</v>
      </c>
      <c r="Z232" s="2">
        <v>6.976</v>
      </c>
      <c r="AA232" s="2">
        <v>6.843</v>
      </c>
      <c r="AB232" s="2">
        <v>6.6950000000000003</v>
      </c>
      <c r="AC232" s="2">
        <v>6.5339999999999998</v>
      </c>
      <c r="AD232" s="2">
        <v>6.359</v>
      </c>
      <c r="AE232" s="2">
        <v>6.1680000000000001</v>
      </c>
      <c r="AF232" s="2">
        <v>5.9619999999999997</v>
      </c>
      <c r="AG232" s="2">
        <v>5.7460000000000004</v>
      </c>
      <c r="AH232" s="2">
        <v>5.5259999999999998</v>
      </c>
      <c r="AI232" s="2">
        <v>5.3090000000000002</v>
      </c>
      <c r="AJ232" s="2">
        <v>5.1059999999999999</v>
      </c>
      <c r="AK232" s="2">
        <v>4.92</v>
      </c>
      <c r="AL232" s="2">
        <v>4.7569999999999997</v>
      </c>
      <c r="AM232" s="2">
        <v>4.617</v>
      </c>
      <c r="AN232" s="2">
        <v>4.5010000000000003</v>
      </c>
      <c r="AO232" s="2">
        <v>4.4020000000000001</v>
      </c>
      <c r="AP232" s="2">
        <v>4.3140000000000001</v>
      </c>
      <c r="AQ232" s="2">
        <v>4.2320000000000002</v>
      </c>
      <c r="AR232" s="2">
        <v>4.1520000000000001</v>
      </c>
      <c r="AS232" s="2">
        <v>4.0759999999999996</v>
      </c>
      <c r="AT232" s="2">
        <v>4.0069999999999997</v>
      </c>
      <c r="AU232" s="2">
        <v>3.948</v>
      </c>
      <c r="AV232" s="2">
        <v>3.899</v>
      </c>
      <c r="AW232" s="2">
        <v>3.8570000000000002</v>
      </c>
      <c r="AX232" s="2">
        <v>3.8140000000000001</v>
      </c>
      <c r="AY232" s="2">
        <v>3.762</v>
      </c>
      <c r="AZ232" s="2">
        <v>3.6960000000000002</v>
      </c>
      <c r="BA232" s="2">
        <v>3.613</v>
      </c>
      <c r="BB232" s="2">
        <v>3.5139999999999998</v>
      </c>
      <c r="BC232" s="2">
        <v>3.4039999999999999</v>
      </c>
      <c r="BD232" s="2">
        <v>3.29</v>
      </c>
      <c r="BE232" s="2">
        <v>3.181</v>
      </c>
      <c r="BF232" s="2">
        <v>3.085</v>
      </c>
      <c r="BG232" s="2">
        <v>3.0049999999999999</v>
      </c>
      <c r="BH232" s="2">
        <v>2.94</v>
      </c>
      <c r="BI232" s="2">
        <v>2.8889999999999998</v>
      </c>
      <c r="BJ232" s="2">
        <v>2.847</v>
      </c>
      <c r="BK232" s="2">
        <v>2.8079999999999998</v>
      </c>
      <c r="BL232" s="2">
        <v>2.7709999999999999</v>
      </c>
    </row>
    <row r="233" spans="1:64" hidden="1">
      <c r="A233" s="2" t="s">
        <v>1705</v>
      </c>
      <c r="B233" s="2" t="s">
        <v>1706</v>
      </c>
      <c r="C233" s="2" t="s">
        <v>1786</v>
      </c>
      <c r="D233" s="2" t="s">
        <v>1787</v>
      </c>
    </row>
    <row r="234" spans="1:64" hidden="1">
      <c r="A234" s="2" t="s">
        <v>1124</v>
      </c>
      <c r="B234" s="2" t="s">
        <v>1707</v>
      </c>
      <c r="C234" s="2" t="s">
        <v>1786</v>
      </c>
      <c r="D234" s="2" t="s">
        <v>1787</v>
      </c>
      <c r="E234" s="2">
        <v>6.25</v>
      </c>
      <c r="F234" s="2">
        <v>6.2679999999999998</v>
      </c>
      <c r="G234" s="2">
        <v>6.2850000000000001</v>
      </c>
      <c r="H234" s="2">
        <v>6.3010000000000002</v>
      </c>
      <c r="I234" s="2">
        <v>6.3179999999999996</v>
      </c>
      <c r="J234" s="2">
        <v>6.3369999999999997</v>
      </c>
      <c r="K234" s="2">
        <v>6.3620000000000001</v>
      </c>
      <c r="L234" s="2">
        <v>6.3929999999999998</v>
      </c>
      <c r="M234" s="2">
        <v>6.4320000000000004</v>
      </c>
      <c r="N234" s="2">
        <v>6.4770000000000003</v>
      </c>
      <c r="O234" s="2">
        <v>6.5279999999999996</v>
      </c>
      <c r="P234" s="2">
        <v>6.5819999999999999</v>
      </c>
      <c r="Q234" s="2">
        <v>6.6360000000000001</v>
      </c>
      <c r="R234" s="2">
        <v>6.6879999999999997</v>
      </c>
      <c r="S234" s="2">
        <v>6.7359999999999998</v>
      </c>
      <c r="T234" s="2">
        <v>6.78</v>
      </c>
      <c r="U234" s="2">
        <v>6.82</v>
      </c>
      <c r="V234" s="2">
        <v>6.8570000000000002</v>
      </c>
      <c r="W234" s="2">
        <v>6.8920000000000003</v>
      </c>
      <c r="X234" s="2">
        <v>6.9249999999999998</v>
      </c>
      <c r="Y234" s="2">
        <v>6.9580000000000002</v>
      </c>
      <c r="Z234" s="2">
        <v>6.99</v>
      </c>
      <c r="AA234" s="2">
        <v>7.0229999999999997</v>
      </c>
      <c r="AB234" s="2">
        <v>7.056</v>
      </c>
      <c r="AC234" s="2">
        <v>7.0890000000000004</v>
      </c>
      <c r="AD234" s="2">
        <v>7.1239999999999997</v>
      </c>
      <c r="AE234" s="2">
        <v>7.1609999999999996</v>
      </c>
      <c r="AF234" s="2">
        <v>7.1989999999999998</v>
      </c>
      <c r="AG234" s="2">
        <v>7.2380000000000004</v>
      </c>
      <c r="AH234" s="2">
        <v>7.2759999999999998</v>
      </c>
      <c r="AI234" s="2">
        <v>7.3129999999999997</v>
      </c>
      <c r="AJ234" s="2">
        <v>7.3460000000000001</v>
      </c>
      <c r="AK234" s="2">
        <v>7.3760000000000003</v>
      </c>
      <c r="AL234" s="2">
        <v>7.399</v>
      </c>
      <c r="AM234" s="2">
        <v>7.4160000000000004</v>
      </c>
      <c r="AN234" s="2">
        <v>7.4249999999999998</v>
      </c>
      <c r="AO234" s="2">
        <v>7.4260000000000002</v>
      </c>
      <c r="AP234" s="2">
        <v>7.4189999999999996</v>
      </c>
      <c r="AQ234" s="2">
        <v>7.4050000000000002</v>
      </c>
      <c r="AR234" s="2">
        <v>7.3840000000000003</v>
      </c>
      <c r="AS234" s="2">
        <v>7.3540000000000001</v>
      </c>
      <c r="AT234" s="2">
        <v>7.3150000000000004</v>
      </c>
      <c r="AU234" s="2">
        <v>7.2679999999999998</v>
      </c>
      <c r="AV234" s="2">
        <v>7.2119999999999997</v>
      </c>
      <c r="AW234" s="2">
        <v>7.1470000000000002</v>
      </c>
      <c r="AX234" s="2">
        <v>7.0739999999999998</v>
      </c>
      <c r="AY234" s="2">
        <v>6.992</v>
      </c>
      <c r="AZ234" s="2">
        <v>6.9009999999999998</v>
      </c>
      <c r="BA234" s="2">
        <v>6.8029999999999999</v>
      </c>
      <c r="BB234" s="2">
        <v>6.6989999999999998</v>
      </c>
      <c r="BC234" s="2">
        <v>6.5919999999999996</v>
      </c>
      <c r="BD234" s="2">
        <v>6.4820000000000002</v>
      </c>
      <c r="BE234" s="2">
        <v>6.3719999999999999</v>
      </c>
      <c r="BF234" s="2">
        <v>6.2619999999999996</v>
      </c>
      <c r="BG234" s="2">
        <v>6.1539999999999999</v>
      </c>
      <c r="BH234" s="2">
        <v>6.0490000000000004</v>
      </c>
      <c r="BI234" s="2">
        <v>5.9470000000000001</v>
      </c>
      <c r="BJ234" s="2">
        <v>5.8460000000000001</v>
      </c>
      <c r="BK234" s="2">
        <v>5.7469999999999999</v>
      </c>
      <c r="BL234" s="2">
        <v>5.649</v>
      </c>
    </row>
    <row r="235" spans="1:64" hidden="1">
      <c r="A235" s="2" t="s">
        <v>1708</v>
      </c>
      <c r="B235" s="2" t="s">
        <v>1709</v>
      </c>
      <c r="C235" s="2" t="s">
        <v>1786</v>
      </c>
      <c r="D235" s="2" t="s">
        <v>1787</v>
      </c>
      <c r="E235" s="2">
        <v>5.846563119255066</v>
      </c>
      <c r="F235" s="2">
        <v>5.9583850449591136</v>
      </c>
      <c r="G235" s="2">
        <v>6.0729283378542487</v>
      </c>
      <c r="H235" s="2">
        <v>6.1758660780920955</v>
      </c>
      <c r="I235" s="2">
        <v>6.2552438482829089</v>
      </c>
      <c r="J235" s="2">
        <v>6.2972862272622914</v>
      </c>
      <c r="K235" s="2">
        <v>6.2888138753838145</v>
      </c>
      <c r="L235" s="2">
        <v>6.2289687658186539</v>
      </c>
      <c r="M235" s="2">
        <v>6.1191915757049706</v>
      </c>
      <c r="N235" s="2">
        <v>5.9575074592936739</v>
      </c>
      <c r="O235" s="2">
        <v>5.7455564250467344</v>
      </c>
      <c r="P235" s="2">
        <v>5.4848674498065328</v>
      </c>
      <c r="Q235" s="2">
        <v>5.1871171081146965</v>
      </c>
      <c r="R235" s="2">
        <v>4.8693275022899485</v>
      </c>
      <c r="S235" s="2">
        <v>4.5445514938814338</v>
      </c>
      <c r="T235" s="2">
        <v>4.2287922631972377</v>
      </c>
      <c r="U235" s="2">
        <v>3.9360085407973888</v>
      </c>
      <c r="V235" s="2">
        <v>3.6745670565968327</v>
      </c>
      <c r="W235" s="2">
        <v>3.4502422133769142</v>
      </c>
      <c r="X235" s="2">
        <v>3.2691335578613581</v>
      </c>
      <c r="Y235" s="2">
        <v>3.1369219870223475</v>
      </c>
      <c r="Z235" s="2">
        <v>3.0526975437891459</v>
      </c>
      <c r="AA235" s="2">
        <v>3.0084222935136817</v>
      </c>
      <c r="AB235" s="2">
        <v>2.9907041334407758</v>
      </c>
      <c r="AC235" s="2">
        <v>2.9895677327162167</v>
      </c>
      <c r="AD235" s="2">
        <v>2.9870080575889726</v>
      </c>
      <c r="AE235" s="2">
        <v>2.9657460181119721</v>
      </c>
      <c r="AF235" s="2">
        <v>2.9175447502406606</v>
      </c>
      <c r="AG235" s="2">
        <v>2.8384707093649411</v>
      </c>
      <c r="AH235" s="2">
        <v>2.7271149803203825</v>
      </c>
      <c r="AI235" s="2">
        <v>2.591306308766741</v>
      </c>
      <c r="AJ235" s="2">
        <v>2.4449073708158955</v>
      </c>
      <c r="AK235" s="2">
        <v>2.3032711702647619</v>
      </c>
      <c r="AL235" s="2">
        <v>2.179665022165425</v>
      </c>
      <c r="AM235" s="2">
        <v>2.0804921102253084</v>
      </c>
      <c r="AN235" s="2">
        <v>2.0094228012108233</v>
      </c>
      <c r="AO235" s="2">
        <v>1.962349782292206</v>
      </c>
      <c r="AP235" s="2">
        <v>1.9342357267675945</v>
      </c>
      <c r="AQ235" s="2">
        <v>1.9157491836277034</v>
      </c>
      <c r="AR235" s="2">
        <v>1.903762541969082</v>
      </c>
      <c r="AS235" s="2">
        <v>1.895273429595026</v>
      </c>
      <c r="AT235" s="2">
        <v>1.8887855710767094</v>
      </c>
      <c r="AU235" s="2">
        <v>1.8841585565962984</v>
      </c>
      <c r="AV235" s="2">
        <v>1.8803364511266492</v>
      </c>
      <c r="AW235" s="2">
        <v>1.8772523502588714</v>
      </c>
      <c r="AX235" s="2">
        <v>1.8747586846279571</v>
      </c>
      <c r="AY235" s="2">
        <v>1.8723663597498883</v>
      </c>
      <c r="AZ235" s="2">
        <v>1.8699885665843503</v>
      </c>
      <c r="BA235" s="2">
        <v>1.868915045326548</v>
      </c>
      <c r="BB235" s="2">
        <v>1.868181182373776</v>
      </c>
      <c r="BC235" s="2">
        <v>1.8681687594597149</v>
      </c>
      <c r="BD235" s="2">
        <v>1.868586900462865</v>
      </c>
      <c r="BE235" s="2">
        <v>1.8699476381540769</v>
      </c>
      <c r="BF235" s="2">
        <v>1.8714631969319846</v>
      </c>
      <c r="BG235" s="2">
        <v>1.8730069539275689</v>
      </c>
      <c r="BH235" s="2">
        <v>1.874398658116192</v>
      </c>
      <c r="BI235" s="2">
        <v>1.8757845438027512</v>
      </c>
      <c r="BJ235" s="2">
        <v>1.876087810881405</v>
      </c>
      <c r="BK235" s="2">
        <v>1.8761966967422505</v>
      </c>
      <c r="BL235" s="2">
        <v>1.875928360194183</v>
      </c>
    </row>
    <row r="236" spans="1:64" hidden="1">
      <c r="A236" s="2" t="s">
        <v>1710</v>
      </c>
      <c r="B236" s="2" t="s">
        <v>1711</v>
      </c>
      <c r="C236" s="2" t="s">
        <v>1786</v>
      </c>
      <c r="D236" s="2" t="s">
        <v>1787</v>
      </c>
      <c r="E236" s="2">
        <v>3.1208610997892823</v>
      </c>
      <c r="F236" s="2">
        <v>3.0484447301715965</v>
      </c>
      <c r="G236" s="2">
        <v>2.9977093446878822</v>
      </c>
      <c r="H236" s="2">
        <v>2.9379823009374864</v>
      </c>
      <c r="I236" s="2">
        <v>2.8617772302725752</v>
      </c>
      <c r="J236" s="2">
        <v>2.8266138858765828</v>
      </c>
      <c r="K236" s="2">
        <v>2.7904430059382688</v>
      </c>
      <c r="L236" s="2">
        <v>2.85839858996138</v>
      </c>
      <c r="M236" s="2">
        <v>2.8234783411474069</v>
      </c>
      <c r="N236" s="2">
        <v>2.7859081358498039</v>
      </c>
      <c r="O236" s="2">
        <v>2.7766312677340297</v>
      </c>
      <c r="P236" s="2">
        <v>2.7693849382635891</v>
      </c>
      <c r="Q236" s="2">
        <v>2.7581570308533871</v>
      </c>
      <c r="R236" s="2">
        <v>2.7268827628318633</v>
      </c>
      <c r="S236" s="2">
        <v>2.7272052861258893</v>
      </c>
      <c r="T236" s="2">
        <v>2.6924641196246957</v>
      </c>
      <c r="U236" s="2">
        <v>2.6660875222522633</v>
      </c>
      <c r="V236" s="2">
        <v>2.6276206662724149</v>
      </c>
      <c r="W236" s="2">
        <v>2.5957455941557903</v>
      </c>
      <c r="X236" s="2">
        <v>2.5721131646853674</v>
      </c>
      <c r="Y236" s="2">
        <v>2.5431877197014252</v>
      </c>
      <c r="Z236" s="2">
        <v>2.5202144356627318</v>
      </c>
      <c r="AA236" s="2">
        <v>2.5728903602676203</v>
      </c>
      <c r="AB236" s="2">
        <v>2.6027378954076115</v>
      </c>
      <c r="AC236" s="2">
        <v>2.5795850953759509</v>
      </c>
      <c r="AD236" s="2">
        <v>2.5499135144401626</v>
      </c>
      <c r="AE236" s="2">
        <v>2.5720036285825283</v>
      </c>
      <c r="AF236" s="2">
        <v>2.5735698554151929</v>
      </c>
      <c r="AG236" s="2">
        <v>2.5041531671642323</v>
      </c>
      <c r="AH236" s="2">
        <v>2.4103298243739864</v>
      </c>
      <c r="AI236" s="2">
        <v>2.3090235876296958</v>
      </c>
      <c r="AJ236" s="2">
        <v>2.2086927532108986</v>
      </c>
      <c r="AK236" s="2">
        <v>2.0924289707868868</v>
      </c>
      <c r="AL236" s="2">
        <v>1.9693846519591043</v>
      </c>
      <c r="AM236" s="2">
        <v>1.9198962774355548</v>
      </c>
      <c r="AN236" s="2">
        <v>1.8508242320739234</v>
      </c>
      <c r="AO236" s="2">
        <v>1.7817458972527433</v>
      </c>
      <c r="AP236" s="2">
        <v>1.7161217430870561</v>
      </c>
      <c r="AQ236" s="2">
        <v>1.6787747668923891</v>
      </c>
      <c r="AR236" s="2">
        <v>1.6242403261349307</v>
      </c>
      <c r="AS236" s="2">
        <v>1.6165280293080584</v>
      </c>
      <c r="AT236" s="2">
        <v>1.6020135146003447</v>
      </c>
      <c r="AU236" s="2">
        <v>1.6205708390227525</v>
      </c>
      <c r="AV236" s="2">
        <v>1.629798353954343</v>
      </c>
      <c r="AW236" s="2">
        <v>1.6602333367243387</v>
      </c>
      <c r="AX236" s="2">
        <v>1.6371848562370654</v>
      </c>
      <c r="AY236" s="2">
        <v>1.6661720737333465</v>
      </c>
      <c r="AZ236" s="2">
        <v>1.7306658807560933</v>
      </c>
      <c r="BA236" s="2">
        <v>1.8031004192275608</v>
      </c>
      <c r="BB236" s="2">
        <v>1.8145517114675598</v>
      </c>
      <c r="BC236" s="2">
        <v>1.812492078515874</v>
      </c>
      <c r="BD236" s="2">
        <v>1.8036752224324724</v>
      </c>
      <c r="BE236" s="2">
        <v>1.8550568843592752</v>
      </c>
      <c r="BF236" s="2">
        <v>1.865255451965367</v>
      </c>
      <c r="BG236" s="2">
        <v>1.9016619795948986</v>
      </c>
      <c r="BH236" s="2">
        <v>1.9176800910205249</v>
      </c>
      <c r="BI236" s="2">
        <v>1.9150260760011157</v>
      </c>
      <c r="BJ236" s="2">
        <v>1.8592301351038159</v>
      </c>
      <c r="BK236" s="2">
        <v>1.8605767445508992</v>
      </c>
      <c r="BL236" s="2">
        <v>1.8456271853710684</v>
      </c>
    </row>
    <row r="237" spans="1:64" hidden="1">
      <c r="A237" s="2" t="s">
        <v>1146</v>
      </c>
      <c r="B237" s="2" t="s">
        <v>1712</v>
      </c>
      <c r="C237" s="2" t="s">
        <v>1786</v>
      </c>
      <c r="D237" s="2" t="s">
        <v>1787</v>
      </c>
      <c r="E237" s="2">
        <v>6.5209999999999999</v>
      </c>
      <c r="F237" s="2">
        <v>6.57</v>
      </c>
      <c r="G237" s="2">
        <v>6.6219999999999999</v>
      </c>
      <c r="H237" s="2">
        <v>6.6769999999999996</v>
      </c>
      <c r="I237" s="2">
        <v>6.734</v>
      </c>
      <c r="J237" s="2">
        <v>6.7919999999999998</v>
      </c>
      <c r="K237" s="2">
        <v>6.851</v>
      </c>
      <c r="L237" s="2">
        <v>6.9109999999999996</v>
      </c>
      <c r="M237" s="2">
        <v>6.9710000000000001</v>
      </c>
      <c r="N237" s="2">
        <v>7.0289999999999999</v>
      </c>
      <c r="O237" s="2">
        <v>7.0839999999999996</v>
      </c>
      <c r="P237" s="2">
        <v>7.1360000000000001</v>
      </c>
      <c r="Q237" s="2">
        <v>7.1820000000000004</v>
      </c>
      <c r="R237" s="2">
        <v>7.2220000000000004</v>
      </c>
      <c r="S237" s="2">
        <v>7.2539999999999996</v>
      </c>
      <c r="T237" s="2">
        <v>7.2759999999999998</v>
      </c>
      <c r="U237" s="2">
        <v>7.2869999999999999</v>
      </c>
      <c r="V237" s="2">
        <v>7.2880000000000003</v>
      </c>
      <c r="W237" s="2">
        <v>7.2770000000000001</v>
      </c>
      <c r="X237" s="2">
        <v>7.2539999999999996</v>
      </c>
      <c r="Y237" s="2">
        <v>7.2160000000000002</v>
      </c>
      <c r="Z237" s="2">
        <v>7.1630000000000003</v>
      </c>
      <c r="AA237" s="2">
        <v>7.0940000000000003</v>
      </c>
      <c r="AB237" s="2">
        <v>7.0110000000000001</v>
      </c>
      <c r="AC237" s="2">
        <v>6.915</v>
      </c>
      <c r="AD237" s="2">
        <v>6.8079999999999998</v>
      </c>
      <c r="AE237" s="2">
        <v>6.69</v>
      </c>
      <c r="AF237" s="2">
        <v>6.5659999999999998</v>
      </c>
      <c r="AG237" s="2">
        <v>6.4370000000000003</v>
      </c>
      <c r="AH237" s="2">
        <v>6.3090000000000002</v>
      </c>
      <c r="AI237" s="2">
        <v>6.1849999999999996</v>
      </c>
      <c r="AJ237" s="2">
        <v>6.0679999999999996</v>
      </c>
      <c r="AK237" s="2">
        <v>5.96</v>
      </c>
      <c r="AL237" s="2">
        <v>5.8609999999999998</v>
      </c>
      <c r="AM237" s="2">
        <v>5.7720000000000002</v>
      </c>
      <c r="AN237" s="2">
        <v>5.6950000000000003</v>
      </c>
      <c r="AO237" s="2">
        <v>5.6280000000000001</v>
      </c>
      <c r="AP237" s="2">
        <v>5.569</v>
      </c>
      <c r="AQ237" s="2">
        <v>5.5149999999999997</v>
      </c>
      <c r="AR237" s="2">
        <v>5.4660000000000002</v>
      </c>
      <c r="AS237" s="2">
        <v>5.4189999999999996</v>
      </c>
      <c r="AT237" s="2">
        <v>5.3719999999999999</v>
      </c>
      <c r="AU237" s="2">
        <v>5.3259999999999996</v>
      </c>
      <c r="AV237" s="2">
        <v>5.2789999999999999</v>
      </c>
      <c r="AW237" s="2">
        <v>5.2309999999999999</v>
      </c>
      <c r="AX237" s="2">
        <v>5.1790000000000003</v>
      </c>
      <c r="AY237" s="2">
        <v>5.1230000000000002</v>
      </c>
      <c r="AZ237" s="2">
        <v>5.0640000000000001</v>
      </c>
      <c r="BA237" s="2">
        <v>5.0010000000000003</v>
      </c>
      <c r="BB237" s="2">
        <v>4.9359999999999999</v>
      </c>
      <c r="BC237" s="2">
        <v>4.8680000000000003</v>
      </c>
      <c r="BD237" s="2">
        <v>4.798</v>
      </c>
      <c r="BE237" s="2">
        <v>4.7270000000000003</v>
      </c>
      <c r="BF237" s="2">
        <v>4.6559999999999997</v>
      </c>
      <c r="BG237" s="2">
        <v>4.585</v>
      </c>
      <c r="BH237" s="2">
        <v>4.516</v>
      </c>
      <c r="BI237" s="2">
        <v>4.4489999999999998</v>
      </c>
      <c r="BJ237" s="2">
        <v>4.3840000000000003</v>
      </c>
      <c r="BK237" s="2">
        <v>4.32</v>
      </c>
      <c r="BL237" s="2">
        <v>4.2590000000000003</v>
      </c>
    </row>
    <row r="238" spans="1:64" hidden="1">
      <c r="A238" s="2" t="s">
        <v>1211</v>
      </c>
      <c r="B238" s="2" t="s">
        <v>1713</v>
      </c>
      <c r="C238" s="2" t="s">
        <v>1786</v>
      </c>
      <c r="D238" s="2" t="s">
        <v>1787</v>
      </c>
      <c r="E238" s="2">
        <v>6.1470000000000002</v>
      </c>
      <c r="F238" s="2">
        <v>6.1509999999999998</v>
      </c>
      <c r="G238" s="2">
        <v>6.1550000000000002</v>
      </c>
      <c r="H238" s="2">
        <v>6.157</v>
      </c>
      <c r="I238" s="2">
        <v>6.1509999999999998</v>
      </c>
      <c r="J238" s="2">
        <v>6.1289999999999996</v>
      </c>
      <c r="K238" s="2">
        <v>6.0839999999999996</v>
      </c>
      <c r="L238" s="2">
        <v>6.0090000000000003</v>
      </c>
      <c r="M238" s="2">
        <v>5.9029999999999996</v>
      </c>
      <c r="N238" s="2">
        <v>5.7640000000000002</v>
      </c>
      <c r="O238" s="2">
        <v>5.5949999999999998</v>
      </c>
      <c r="P238" s="2">
        <v>5.3970000000000002</v>
      </c>
      <c r="Q238" s="2">
        <v>5.181</v>
      </c>
      <c r="R238" s="2">
        <v>4.9530000000000003</v>
      </c>
      <c r="S238" s="2">
        <v>4.7210000000000001</v>
      </c>
      <c r="T238" s="2">
        <v>4.4880000000000004</v>
      </c>
      <c r="U238" s="2">
        <v>4.2569999999999997</v>
      </c>
      <c r="V238" s="2">
        <v>4.03</v>
      </c>
      <c r="W238" s="2">
        <v>3.8079999999999998</v>
      </c>
      <c r="X238" s="2">
        <v>3.5939999999999999</v>
      </c>
      <c r="Y238" s="2">
        <v>3.3919999999999999</v>
      </c>
      <c r="Z238" s="2">
        <v>3.202</v>
      </c>
      <c r="AA238" s="2">
        <v>3.024</v>
      </c>
      <c r="AB238" s="2">
        <v>2.859</v>
      </c>
      <c r="AC238" s="2">
        <v>2.7069999999999999</v>
      </c>
      <c r="AD238" s="2">
        <v>2.5710000000000002</v>
      </c>
      <c r="AE238" s="2">
        <v>2.4510000000000001</v>
      </c>
      <c r="AF238" s="2">
        <v>2.3460000000000001</v>
      </c>
      <c r="AG238" s="2">
        <v>2.2559999999999998</v>
      </c>
      <c r="AH238" s="2">
        <v>2.1789999999999998</v>
      </c>
      <c r="AI238" s="2">
        <v>2.113</v>
      </c>
      <c r="AJ238" s="2">
        <v>2.0550000000000002</v>
      </c>
      <c r="AK238" s="2">
        <v>2.0030000000000001</v>
      </c>
      <c r="AL238" s="2">
        <v>1.956</v>
      </c>
      <c r="AM238" s="2">
        <v>1.911</v>
      </c>
      <c r="AN238" s="2">
        <v>1.867</v>
      </c>
      <c r="AO238" s="2">
        <v>1.823</v>
      </c>
      <c r="AP238" s="2">
        <v>1.7809999999999999</v>
      </c>
      <c r="AQ238" s="2">
        <v>1.742</v>
      </c>
      <c r="AR238" s="2">
        <v>1.7050000000000001</v>
      </c>
      <c r="AS238" s="2">
        <v>1.671</v>
      </c>
      <c r="AT238" s="2">
        <v>1.641</v>
      </c>
      <c r="AU238" s="2">
        <v>1.6160000000000001</v>
      </c>
      <c r="AV238" s="2">
        <v>1.595</v>
      </c>
      <c r="AW238" s="2">
        <v>1.58</v>
      </c>
      <c r="AX238" s="2">
        <v>1.5680000000000001</v>
      </c>
      <c r="AY238" s="2">
        <v>1.56</v>
      </c>
      <c r="AZ238" s="2">
        <v>1.554</v>
      </c>
      <c r="BA238" s="2">
        <v>1.5489999999999999</v>
      </c>
      <c r="BB238" s="2">
        <v>1.5449999999999999</v>
      </c>
      <c r="BC238" s="2">
        <v>1.542</v>
      </c>
      <c r="BD238" s="2">
        <v>1.5389999999999999</v>
      </c>
      <c r="BE238" s="2">
        <v>1.538</v>
      </c>
      <c r="BF238" s="2">
        <v>1.538</v>
      </c>
      <c r="BG238" s="2">
        <v>1.538</v>
      </c>
      <c r="BH238" s="2">
        <v>1.538</v>
      </c>
      <c r="BI238" s="2">
        <v>1.5369999999999999</v>
      </c>
      <c r="BJ238" s="2">
        <v>1.532</v>
      </c>
      <c r="BK238" s="2">
        <v>1.5249999999999999</v>
      </c>
      <c r="BL238" s="2">
        <v>1.514</v>
      </c>
    </row>
    <row r="239" spans="1:64" hidden="1">
      <c r="A239" s="2" t="s">
        <v>1179</v>
      </c>
      <c r="B239" s="2" t="s">
        <v>1714</v>
      </c>
      <c r="C239" s="2" t="s">
        <v>1786</v>
      </c>
      <c r="D239" s="2" t="s">
        <v>1787</v>
      </c>
      <c r="E239" s="2">
        <v>6.5469999999999997</v>
      </c>
      <c r="F239" s="2">
        <v>6.6609999999999996</v>
      </c>
      <c r="G239" s="2">
        <v>6.76</v>
      </c>
      <c r="H239" s="2">
        <v>6.8440000000000003</v>
      </c>
      <c r="I239" s="2">
        <v>6.9109999999999996</v>
      </c>
      <c r="J239" s="2">
        <v>6.9619999999999997</v>
      </c>
      <c r="K239" s="2">
        <v>6.9989999999999997</v>
      </c>
      <c r="L239" s="2">
        <v>7.024</v>
      </c>
      <c r="M239" s="2">
        <v>7.0350000000000001</v>
      </c>
      <c r="N239" s="2">
        <v>7.0309999999999997</v>
      </c>
      <c r="O239" s="2">
        <v>7.0030000000000001</v>
      </c>
      <c r="P239" s="2">
        <v>6.9429999999999996</v>
      </c>
      <c r="Q239" s="2">
        <v>6.8449999999999998</v>
      </c>
      <c r="R239" s="2">
        <v>6.7140000000000004</v>
      </c>
      <c r="S239" s="2">
        <v>6.5529999999999999</v>
      </c>
      <c r="T239" s="2">
        <v>6.3760000000000003</v>
      </c>
      <c r="U239" s="2">
        <v>6.1970000000000001</v>
      </c>
      <c r="V239" s="2">
        <v>6.0289999999999999</v>
      </c>
      <c r="W239" s="2">
        <v>5.8849999999999998</v>
      </c>
      <c r="X239" s="2">
        <v>5.77</v>
      </c>
      <c r="Y239" s="2">
        <v>5.6879999999999997</v>
      </c>
      <c r="Z239" s="2">
        <v>5.64</v>
      </c>
      <c r="AA239" s="2">
        <v>5.6130000000000004</v>
      </c>
      <c r="AB239" s="2">
        <v>5.5990000000000002</v>
      </c>
      <c r="AC239" s="2">
        <v>5.5880000000000001</v>
      </c>
      <c r="AD239" s="2">
        <v>5.5730000000000004</v>
      </c>
      <c r="AE239" s="2">
        <v>5.5430000000000001</v>
      </c>
      <c r="AF239" s="2">
        <v>5.4950000000000001</v>
      </c>
      <c r="AG239" s="2">
        <v>5.4269999999999996</v>
      </c>
      <c r="AH239" s="2">
        <v>5.3360000000000003</v>
      </c>
      <c r="AI239" s="2">
        <v>5.2249999999999996</v>
      </c>
      <c r="AJ239" s="2">
        <v>5.0999999999999996</v>
      </c>
      <c r="AK239" s="2">
        <v>4.9669999999999996</v>
      </c>
      <c r="AL239" s="2">
        <v>4.8339999999999996</v>
      </c>
      <c r="AM239" s="2">
        <v>4.7050000000000001</v>
      </c>
      <c r="AN239" s="2">
        <v>4.58</v>
      </c>
      <c r="AO239" s="2">
        <v>4.4560000000000004</v>
      </c>
      <c r="AP239" s="2">
        <v>4.3319999999999999</v>
      </c>
      <c r="AQ239" s="2">
        <v>4.2069999999999999</v>
      </c>
      <c r="AR239" s="2">
        <v>4.0839999999999996</v>
      </c>
      <c r="AS239" s="2">
        <v>3.9670000000000001</v>
      </c>
      <c r="AT239" s="2">
        <v>3.8620000000000001</v>
      </c>
      <c r="AU239" s="2">
        <v>3.7730000000000001</v>
      </c>
      <c r="AV239" s="2">
        <v>3.7029999999999998</v>
      </c>
      <c r="AW239" s="2">
        <v>3.6520000000000001</v>
      </c>
      <c r="AX239" s="2">
        <v>3.6190000000000002</v>
      </c>
      <c r="AY239" s="2">
        <v>3.6019999999999999</v>
      </c>
      <c r="AZ239" s="2">
        <v>3.5950000000000002</v>
      </c>
      <c r="BA239" s="2">
        <v>3.5939999999999999</v>
      </c>
      <c r="BB239" s="2">
        <v>3.5960000000000001</v>
      </c>
      <c r="BC239" s="2">
        <v>3.5990000000000002</v>
      </c>
      <c r="BD239" s="2">
        <v>3.6030000000000002</v>
      </c>
      <c r="BE239" s="2">
        <v>3.6080000000000001</v>
      </c>
      <c r="BF239" s="2">
        <v>3.6150000000000002</v>
      </c>
      <c r="BG239" s="2">
        <v>3.621</v>
      </c>
      <c r="BH239" s="2">
        <v>3.6230000000000002</v>
      </c>
      <c r="BI239" s="2">
        <v>3.6179999999999999</v>
      </c>
      <c r="BJ239" s="2">
        <v>3.6059999999999999</v>
      </c>
      <c r="BK239" s="2">
        <v>3.585</v>
      </c>
      <c r="BL239" s="2">
        <v>3.556</v>
      </c>
    </row>
    <row r="240" spans="1:64" hidden="1">
      <c r="A240" s="2" t="s">
        <v>1180</v>
      </c>
      <c r="B240" s="2" t="s">
        <v>1715</v>
      </c>
      <c r="C240" s="2" t="s">
        <v>1786</v>
      </c>
      <c r="D240" s="2" t="s">
        <v>1787</v>
      </c>
      <c r="E240" s="2">
        <v>6.59</v>
      </c>
      <c r="F240" s="2">
        <v>6.6890000000000001</v>
      </c>
      <c r="G240" s="2">
        <v>6.7560000000000002</v>
      </c>
      <c r="H240" s="2">
        <v>6.7880000000000003</v>
      </c>
      <c r="I240" s="2">
        <v>6.7869999999999999</v>
      </c>
      <c r="J240" s="2">
        <v>6.7560000000000002</v>
      </c>
      <c r="K240" s="2">
        <v>6.7030000000000003</v>
      </c>
      <c r="L240" s="2">
        <v>6.6349999999999998</v>
      </c>
      <c r="M240" s="2">
        <v>6.56</v>
      </c>
      <c r="N240" s="2">
        <v>6.4820000000000002</v>
      </c>
      <c r="O240" s="2">
        <v>6.4039999999999999</v>
      </c>
      <c r="P240" s="2">
        <v>6.3230000000000004</v>
      </c>
      <c r="Q240" s="2">
        <v>6.2370000000000001</v>
      </c>
      <c r="R240" s="2">
        <v>6.1429999999999998</v>
      </c>
      <c r="S240" s="2">
        <v>6.04</v>
      </c>
      <c r="T240" s="2">
        <v>5.9260000000000002</v>
      </c>
      <c r="U240" s="2">
        <v>5.7960000000000003</v>
      </c>
      <c r="V240" s="2">
        <v>5.6509999999999998</v>
      </c>
      <c r="W240" s="2">
        <v>5.4939999999999998</v>
      </c>
      <c r="X240" s="2">
        <v>5.3310000000000004</v>
      </c>
      <c r="Y240" s="2">
        <v>5.17</v>
      </c>
      <c r="Z240" s="2">
        <v>5.0220000000000002</v>
      </c>
      <c r="AA240" s="2">
        <v>4.8949999999999996</v>
      </c>
      <c r="AB240" s="2">
        <v>4.7910000000000004</v>
      </c>
      <c r="AC240" s="2">
        <v>4.7110000000000003</v>
      </c>
      <c r="AD240" s="2">
        <v>4.6500000000000004</v>
      </c>
      <c r="AE240" s="2">
        <v>4.6029999999999998</v>
      </c>
      <c r="AF240" s="2">
        <v>4.5570000000000004</v>
      </c>
      <c r="AG240" s="2">
        <v>4.5039999999999996</v>
      </c>
      <c r="AH240" s="2">
        <v>4.4359999999999999</v>
      </c>
      <c r="AI240" s="2">
        <v>4.3440000000000003</v>
      </c>
      <c r="AJ240" s="2">
        <v>4.2220000000000004</v>
      </c>
      <c r="AK240" s="2">
        <v>4.0709999999999997</v>
      </c>
      <c r="AL240" s="2">
        <v>3.8980000000000001</v>
      </c>
      <c r="AM240" s="2">
        <v>3.7069999999999999</v>
      </c>
      <c r="AN240" s="2">
        <v>3.512</v>
      </c>
      <c r="AO240" s="2">
        <v>3.323</v>
      </c>
      <c r="AP240" s="2">
        <v>3.1539999999999999</v>
      </c>
      <c r="AQ240" s="2">
        <v>3.0129999999999999</v>
      </c>
      <c r="AR240" s="2">
        <v>2.903</v>
      </c>
      <c r="AS240" s="2">
        <v>2.8239999999999998</v>
      </c>
      <c r="AT240" s="2">
        <v>2.77</v>
      </c>
      <c r="AU240" s="2">
        <v>2.73</v>
      </c>
      <c r="AV240" s="2">
        <v>2.698</v>
      </c>
      <c r="AW240" s="2">
        <v>2.6709999999999998</v>
      </c>
      <c r="AX240" s="2">
        <v>2.6539999999999999</v>
      </c>
      <c r="AY240" s="2">
        <v>2.653</v>
      </c>
      <c r="AZ240" s="2">
        <v>2.6720000000000002</v>
      </c>
      <c r="BA240" s="2">
        <v>2.7120000000000002</v>
      </c>
      <c r="BB240" s="2">
        <v>2.7690000000000001</v>
      </c>
      <c r="BC240" s="2">
        <v>2.8330000000000002</v>
      </c>
      <c r="BD240" s="2">
        <v>2.8919999999999999</v>
      </c>
      <c r="BE240" s="2">
        <v>2.9359999999999999</v>
      </c>
      <c r="BF240" s="2">
        <v>2.9580000000000002</v>
      </c>
      <c r="BG240" s="2">
        <v>2.956</v>
      </c>
      <c r="BH240" s="2">
        <v>2.93</v>
      </c>
      <c r="BI240" s="2">
        <v>2.887</v>
      </c>
      <c r="BJ240" s="2">
        <v>2.8359999999999999</v>
      </c>
      <c r="BK240" s="2">
        <v>2.786</v>
      </c>
      <c r="BL240" s="2">
        <v>2.74</v>
      </c>
    </row>
    <row r="241" spans="1:64" hidden="1">
      <c r="A241" s="2" t="s">
        <v>1716</v>
      </c>
      <c r="B241" s="2" t="s">
        <v>1717</v>
      </c>
      <c r="C241" s="2" t="s">
        <v>1786</v>
      </c>
      <c r="D241" s="2" t="s">
        <v>1787</v>
      </c>
      <c r="E241" s="2">
        <v>5.9609913756652846</v>
      </c>
      <c r="F241" s="2">
        <v>5.9440511930719433</v>
      </c>
      <c r="G241" s="2">
        <v>5.9156263272158611</v>
      </c>
      <c r="H241" s="2">
        <v>5.8750371284135836</v>
      </c>
      <c r="I241" s="2">
        <v>5.822298402840187</v>
      </c>
      <c r="J241" s="2">
        <v>5.7562965452438135</v>
      </c>
      <c r="K241" s="2">
        <v>5.6773926260031713</v>
      </c>
      <c r="L241" s="2">
        <v>5.5875409709702666</v>
      </c>
      <c r="M241" s="2">
        <v>5.4900487349708627</v>
      </c>
      <c r="N241" s="2">
        <v>5.3866441837055383</v>
      </c>
      <c r="O241" s="2">
        <v>5.279906906254956</v>
      </c>
      <c r="P241" s="2">
        <v>5.1726603487391341</v>
      </c>
      <c r="Q241" s="2">
        <v>5.0667897341530503</v>
      </c>
      <c r="R241" s="2">
        <v>4.9633512095987316</v>
      </c>
      <c r="S241" s="2">
        <v>4.8637295420724342</v>
      </c>
      <c r="T241" s="2">
        <v>4.7667747241178953</v>
      </c>
      <c r="U241" s="2">
        <v>4.6716692297914166</v>
      </c>
      <c r="V241" s="2">
        <v>4.576078869316472</v>
      </c>
      <c r="W241" s="2">
        <v>4.4789788407115187</v>
      </c>
      <c r="X241" s="2">
        <v>4.3798598943583649</v>
      </c>
      <c r="Y241" s="2">
        <v>4.2780404806079764</v>
      </c>
      <c r="Z241" s="2">
        <v>4.1741670983487111</v>
      </c>
      <c r="AA241" s="2">
        <v>4.0689114458076663</v>
      </c>
      <c r="AB241" s="2">
        <v>3.9634702024633235</v>
      </c>
      <c r="AC241" s="2">
        <v>3.8590775552412078</v>
      </c>
      <c r="AD241" s="2">
        <v>3.756781540851803</v>
      </c>
      <c r="AE241" s="2">
        <v>3.6579003597734578</v>
      </c>
      <c r="AF241" s="2">
        <v>3.5636814696714079</v>
      </c>
      <c r="AG241" s="2">
        <v>3.4744347561112079</v>
      </c>
      <c r="AH241" s="2">
        <v>3.3899720538598004</v>
      </c>
      <c r="AI241" s="2">
        <v>3.3104714901601677</v>
      </c>
      <c r="AJ241" s="2">
        <v>3.2352457100735785</v>
      </c>
      <c r="AK241" s="2">
        <v>3.1641031691659931</v>
      </c>
      <c r="AL241" s="2">
        <v>3.0954721464131318</v>
      </c>
      <c r="AM241" s="2">
        <v>3.0292822797269419</v>
      </c>
      <c r="AN241" s="2">
        <v>2.9646680827804062</v>
      </c>
      <c r="AO241" s="2">
        <v>2.9007316208118366</v>
      </c>
      <c r="AP241" s="2">
        <v>2.8381982779524431</v>
      </c>
      <c r="AQ241" s="2">
        <v>2.7763350012010664</v>
      </c>
      <c r="AR241" s="2">
        <v>2.7153605713215785</v>
      </c>
      <c r="AS241" s="2">
        <v>2.6553329736515416</v>
      </c>
      <c r="AT241" s="2">
        <v>2.5963402448958726</v>
      </c>
      <c r="AU241" s="2">
        <v>2.5385954530191976</v>
      </c>
      <c r="AV241" s="2">
        <v>2.4833096453498618</v>
      </c>
      <c r="AW241" s="2">
        <v>2.4302330339185931</v>
      </c>
      <c r="AX241" s="2">
        <v>2.3812125965450988</v>
      </c>
      <c r="AY241" s="2">
        <v>2.3359693872869589</v>
      </c>
      <c r="AZ241" s="2">
        <v>2.2954443431731102</v>
      </c>
      <c r="BA241" s="2">
        <v>2.2597251778483272</v>
      </c>
      <c r="BB241" s="2">
        <v>2.2278859907517172</v>
      </c>
      <c r="BC241" s="2">
        <v>2.1999369251534189</v>
      </c>
      <c r="BD241" s="2">
        <v>2.1757276130247791</v>
      </c>
      <c r="BE241" s="2">
        <v>2.154190040344738</v>
      </c>
      <c r="BF241" s="2">
        <v>2.1341414709836486</v>
      </c>
      <c r="BG241" s="2">
        <v>2.1145931468934887</v>
      </c>
      <c r="BH241" s="2">
        <v>2.0956984228194262</v>
      </c>
      <c r="BI241" s="2">
        <v>2.0766714895839802</v>
      </c>
      <c r="BJ241" s="2">
        <v>2.0574547070344642</v>
      </c>
      <c r="BK241" s="2">
        <v>2.0384940500875861</v>
      </c>
      <c r="BL241" s="2">
        <v>2.0197104832978332</v>
      </c>
    </row>
    <row r="242" spans="1:64" hidden="1">
      <c r="A242" s="2" t="s">
        <v>1212</v>
      </c>
      <c r="B242" s="2" t="s">
        <v>1718</v>
      </c>
      <c r="C242" s="2" t="s">
        <v>1786</v>
      </c>
      <c r="D242" s="2" t="s">
        <v>1787</v>
      </c>
      <c r="E242" s="2">
        <v>6.319</v>
      </c>
      <c r="F242" s="2">
        <v>6.2729999999999997</v>
      </c>
      <c r="G242" s="2">
        <v>6.218</v>
      </c>
      <c r="H242" s="2">
        <v>6.1550000000000002</v>
      </c>
      <c r="I242" s="2">
        <v>6.0839999999999996</v>
      </c>
      <c r="J242" s="2">
        <v>6.008</v>
      </c>
      <c r="K242" s="2">
        <v>5.9320000000000004</v>
      </c>
      <c r="L242" s="2">
        <v>5.8579999999999997</v>
      </c>
      <c r="M242" s="2">
        <v>5.7880000000000003</v>
      </c>
      <c r="N242" s="2">
        <v>5.7220000000000004</v>
      </c>
      <c r="O242" s="2">
        <v>5.6550000000000002</v>
      </c>
      <c r="P242" s="2">
        <v>5.58</v>
      </c>
      <c r="Q242" s="2">
        <v>5.492</v>
      </c>
      <c r="R242" s="2">
        <v>5.3920000000000003</v>
      </c>
      <c r="S242" s="2">
        <v>5.2869999999999999</v>
      </c>
      <c r="T242" s="2">
        <v>5.19</v>
      </c>
      <c r="U242" s="2">
        <v>5.1189999999999998</v>
      </c>
      <c r="V242" s="2">
        <v>5.085</v>
      </c>
      <c r="W242" s="2">
        <v>5.0940000000000003</v>
      </c>
      <c r="X242" s="2">
        <v>5.1420000000000003</v>
      </c>
      <c r="Y242" s="2">
        <v>5.2190000000000003</v>
      </c>
      <c r="Z242" s="2">
        <v>5.306</v>
      </c>
      <c r="AA242" s="2">
        <v>5.3840000000000003</v>
      </c>
      <c r="AB242" s="2">
        <v>5.4390000000000001</v>
      </c>
      <c r="AC242" s="2">
        <v>5.4669999999999996</v>
      </c>
      <c r="AD242" s="2">
        <v>5.47</v>
      </c>
      <c r="AE242" s="2">
        <v>5.4569999999999999</v>
      </c>
      <c r="AF242" s="2">
        <v>5.444</v>
      </c>
      <c r="AG242" s="2">
        <v>5.4409999999999998</v>
      </c>
      <c r="AH242" s="2">
        <v>5.452</v>
      </c>
      <c r="AI242" s="2">
        <v>5.4779999999999998</v>
      </c>
      <c r="AJ242" s="2">
        <v>5.5149999999999997</v>
      </c>
      <c r="AK242" s="2">
        <v>5.556</v>
      </c>
      <c r="AL242" s="2">
        <v>5.5970000000000004</v>
      </c>
      <c r="AM242" s="2">
        <v>5.6379999999999999</v>
      </c>
      <c r="AN242" s="2">
        <v>5.6840000000000002</v>
      </c>
      <c r="AO242" s="2">
        <v>5.7460000000000004</v>
      </c>
      <c r="AP242" s="2">
        <v>5.8259999999999996</v>
      </c>
      <c r="AQ242" s="2">
        <v>5.9210000000000003</v>
      </c>
      <c r="AR242" s="2">
        <v>6.0229999999999997</v>
      </c>
      <c r="AS242" s="2">
        <v>6.1130000000000004</v>
      </c>
      <c r="AT242" s="2">
        <v>6.1710000000000003</v>
      </c>
      <c r="AU242" s="2">
        <v>6.1820000000000004</v>
      </c>
      <c r="AV242" s="2">
        <v>6.1369999999999996</v>
      </c>
      <c r="AW242" s="2">
        <v>6.0330000000000004</v>
      </c>
      <c r="AX242" s="2">
        <v>5.8760000000000003</v>
      </c>
      <c r="AY242" s="2">
        <v>5.6749999999999998</v>
      </c>
      <c r="AZ242" s="2">
        <v>5.4509999999999996</v>
      </c>
      <c r="BA242" s="2">
        <v>5.2229999999999999</v>
      </c>
      <c r="BB242" s="2">
        <v>5.0039999999999996</v>
      </c>
      <c r="BC242" s="2">
        <v>4.8049999999999997</v>
      </c>
      <c r="BD242" s="2">
        <v>4.6369999999999996</v>
      </c>
      <c r="BE242" s="2">
        <v>4.4969999999999999</v>
      </c>
      <c r="BF242" s="2">
        <v>4.383</v>
      </c>
      <c r="BG242" s="2">
        <v>4.2919999999999998</v>
      </c>
      <c r="BH242" s="2">
        <v>4.2190000000000003</v>
      </c>
      <c r="BI242" s="2">
        <v>4.1559999999999997</v>
      </c>
      <c r="BJ242" s="2">
        <v>4.093</v>
      </c>
      <c r="BK242" s="2">
        <v>4.0229999999999997</v>
      </c>
      <c r="BL242" s="2">
        <v>3.9430000000000001</v>
      </c>
    </row>
    <row r="243" spans="1:64" hidden="1">
      <c r="A243" s="2" t="s">
        <v>1719</v>
      </c>
      <c r="B243" s="2" t="s">
        <v>1720</v>
      </c>
      <c r="C243" s="2" t="s">
        <v>1786</v>
      </c>
      <c r="D243" s="2" t="s">
        <v>1787</v>
      </c>
      <c r="E243" s="2">
        <v>6.970435780756592</v>
      </c>
      <c r="F243" s="2">
        <v>6.987415175452333</v>
      </c>
      <c r="G243" s="2">
        <v>7.0015057051846838</v>
      </c>
      <c r="H243" s="2">
        <v>7.0103199605383049</v>
      </c>
      <c r="I243" s="2">
        <v>7.0116770314310024</v>
      </c>
      <c r="J243" s="2">
        <v>7.0034821588804625</v>
      </c>
      <c r="K243" s="2">
        <v>6.9826860894342166</v>
      </c>
      <c r="L243" s="2">
        <v>6.950226171036527</v>
      </c>
      <c r="M243" s="2">
        <v>6.9072862142359819</v>
      </c>
      <c r="N243" s="2">
        <v>6.8539907196007741</v>
      </c>
      <c r="O243" s="2">
        <v>6.7932337429678427</v>
      </c>
      <c r="P243" s="2">
        <v>6.7271754139205431</v>
      </c>
      <c r="Q243" s="2">
        <v>6.6600443975054011</v>
      </c>
      <c r="R243" s="2">
        <v>6.5949783425259314</v>
      </c>
      <c r="S243" s="2">
        <v>6.5336755060487661</v>
      </c>
      <c r="T243" s="2">
        <v>6.4787013327277831</v>
      </c>
      <c r="U243" s="2">
        <v>6.4309125169925565</v>
      </c>
      <c r="V243" s="2">
        <v>6.3887782094876542</v>
      </c>
      <c r="W243" s="2">
        <v>6.3486965526025312</v>
      </c>
      <c r="X243" s="2">
        <v>6.3062916795956996</v>
      </c>
      <c r="Y243" s="2">
        <v>6.258611213665362</v>
      </c>
      <c r="Z243" s="2">
        <v>6.2013253159629631</v>
      </c>
      <c r="AA243" s="2">
        <v>6.1302866271655629</v>
      </c>
      <c r="AB243" s="2">
        <v>6.0429547361679594</v>
      </c>
      <c r="AC243" s="2">
        <v>5.9367019058425621</v>
      </c>
      <c r="AD243" s="2">
        <v>5.8087733182295551</v>
      </c>
      <c r="AE243" s="2">
        <v>5.6549585538084415</v>
      </c>
      <c r="AF243" s="2">
        <v>5.4791961589018019</v>
      </c>
      <c r="AG243" s="2">
        <v>5.2856019244360724</v>
      </c>
      <c r="AH243" s="2">
        <v>5.0771961728191606</v>
      </c>
      <c r="AI243" s="2">
        <v>4.8589337632205041</v>
      </c>
      <c r="AJ243" s="2">
        <v>4.6366384603679682</v>
      </c>
      <c r="AK243" s="2">
        <v>4.4157965564395125</v>
      </c>
      <c r="AL243" s="2">
        <v>4.2018578852505684</v>
      </c>
      <c r="AM243" s="2">
        <v>3.9994543169592123</v>
      </c>
      <c r="AN243" s="2">
        <v>3.8124392948313233</v>
      </c>
      <c r="AO243" s="2">
        <v>3.6422642244681298</v>
      </c>
      <c r="AP243" s="2">
        <v>3.4892605777409877</v>
      </c>
      <c r="AQ243" s="2">
        <v>3.3533776986342989</v>
      </c>
      <c r="AR243" s="2">
        <v>3.2343391375241768</v>
      </c>
      <c r="AS243" s="2">
        <v>3.1335693514536866</v>
      </c>
      <c r="AT243" s="2">
        <v>3.050038944804184</v>
      </c>
      <c r="AU243" s="2">
        <v>2.9825160532809534</v>
      </c>
      <c r="AV243" s="2">
        <v>2.9300203440003347</v>
      </c>
      <c r="AW243" s="2">
        <v>2.8901682311341537</v>
      </c>
      <c r="AX243" s="2">
        <v>2.8643682251799878</v>
      </c>
      <c r="AY243" s="2">
        <v>2.8523750961164995</v>
      </c>
      <c r="AZ243" s="2">
        <v>2.8532729169525974</v>
      </c>
      <c r="BA243" s="2">
        <v>2.8643436620693632</v>
      </c>
      <c r="BB243" s="2">
        <v>2.8820279233823638</v>
      </c>
      <c r="BC243" s="2">
        <v>2.9030146824796765</v>
      </c>
      <c r="BD243" s="2">
        <v>2.9241593736447675</v>
      </c>
      <c r="BE243" s="2">
        <v>2.9418060880641592</v>
      </c>
      <c r="BF243" s="2">
        <v>2.9532377505287455</v>
      </c>
      <c r="BG243" s="2">
        <v>2.9561767902787928</v>
      </c>
      <c r="BH243" s="2">
        <v>2.9490514293317984</v>
      </c>
      <c r="BI243" s="2">
        <v>2.9312566761269694</v>
      </c>
      <c r="BJ243" s="2">
        <v>2.9067227111873946</v>
      </c>
      <c r="BK243" s="2">
        <v>2.8784141470508668</v>
      </c>
      <c r="BL243" s="2">
        <v>2.8474224788850719</v>
      </c>
    </row>
    <row r="244" spans="1:64" hidden="1">
      <c r="A244" s="2" t="s">
        <v>1273</v>
      </c>
      <c r="B244" s="2" t="s">
        <v>1721</v>
      </c>
      <c r="C244" s="2" t="s">
        <v>1786</v>
      </c>
      <c r="D244" s="2" t="s">
        <v>1787</v>
      </c>
      <c r="E244" s="2">
        <v>7.3630000000000004</v>
      </c>
      <c r="F244" s="2">
        <v>7.3460000000000001</v>
      </c>
      <c r="G244" s="2">
        <v>7.3019999999999996</v>
      </c>
      <c r="H244" s="2">
        <v>7.226</v>
      </c>
      <c r="I244" s="2">
        <v>7.117</v>
      </c>
      <c r="J244" s="2">
        <v>6.9729999999999999</v>
      </c>
      <c r="K244" s="2">
        <v>6.7949999999999999</v>
      </c>
      <c r="L244" s="2">
        <v>6.59</v>
      </c>
      <c r="M244" s="2">
        <v>6.3710000000000004</v>
      </c>
      <c r="N244" s="2">
        <v>6.15</v>
      </c>
      <c r="O244" s="2">
        <v>5.9409999999999998</v>
      </c>
      <c r="P244" s="2">
        <v>5.7610000000000001</v>
      </c>
      <c r="Q244" s="2">
        <v>5.6159999999999997</v>
      </c>
      <c r="R244" s="2">
        <v>5.5119999999999996</v>
      </c>
      <c r="S244" s="2">
        <v>5.4489999999999998</v>
      </c>
      <c r="T244" s="2">
        <v>5.4260000000000002</v>
      </c>
      <c r="U244" s="2">
        <v>5.4379999999999997</v>
      </c>
      <c r="V244" s="2">
        <v>5.4710000000000001</v>
      </c>
      <c r="W244" s="2">
        <v>5.5090000000000003</v>
      </c>
      <c r="X244" s="2">
        <v>5.5410000000000004</v>
      </c>
      <c r="Y244" s="2">
        <v>5.5529999999999999</v>
      </c>
      <c r="Z244" s="2">
        <v>5.532</v>
      </c>
      <c r="AA244" s="2">
        <v>5.4749999999999996</v>
      </c>
      <c r="AB244" s="2">
        <v>5.3849999999999998</v>
      </c>
      <c r="AC244" s="2">
        <v>5.266</v>
      </c>
      <c r="AD244" s="2">
        <v>5.1280000000000001</v>
      </c>
      <c r="AE244" s="2">
        <v>4.9889999999999999</v>
      </c>
      <c r="AF244" s="2">
        <v>4.8639999999999999</v>
      </c>
      <c r="AG244" s="2">
        <v>4.7629999999999999</v>
      </c>
      <c r="AH244" s="2">
        <v>4.6909999999999998</v>
      </c>
      <c r="AI244" s="2">
        <v>4.6440000000000001</v>
      </c>
      <c r="AJ244" s="2">
        <v>4.6120000000000001</v>
      </c>
      <c r="AK244" s="2">
        <v>4.5830000000000002</v>
      </c>
      <c r="AL244" s="2">
        <v>4.5469999999999997</v>
      </c>
      <c r="AM244" s="2">
        <v>4.5010000000000003</v>
      </c>
      <c r="AN244" s="2">
        <v>4.4470000000000001</v>
      </c>
      <c r="AO244" s="2">
        <v>4.391</v>
      </c>
      <c r="AP244" s="2">
        <v>4.34</v>
      </c>
      <c r="AQ244" s="2">
        <v>4.3</v>
      </c>
      <c r="AR244" s="2">
        <v>4.2699999999999996</v>
      </c>
      <c r="AS244" s="2">
        <v>4.25</v>
      </c>
      <c r="AT244" s="2">
        <v>4.2359999999999998</v>
      </c>
      <c r="AU244" s="2">
        <v>4.2210000000000001</v>
      </c>
      <c r="AV244" s="2">
        <v>4.202</v>
      </c>
      <c r="AW244" s="2">
        <v>4.1769999999999996</v>
      </c>
      <c r="AX244" s="2">
        <v>4.1440000000000001</v>
      </c>
      <c r="AY244" s="2">
        <v>4.1040000000000001</v>
      </c>
      <c r="AZ244" s="2">
        <v>4.0590000000000002</v>
      </c>
      <c r="BA244" s="2">
        <v>4.0119999999999996</v>
      </c>
      <c r="BB244" s="2">
        <v>3.9630000000000001</v>
      </c>
      <c r="BC244" s="2">
        <v>3.9129999999999998</v>
      </c>
      <c r="BD244" s="2">
        <v>3.8639999999999999</v>
      </c>
      <c r="BE244" s="2">
        <v>3.8149999999999999</v>
      </c>
      <c r="BF244" s="2">
        <v>3.7679999999999998</v>
      </c>
      <c r="BG244" s="2">
        <v>3.722</v>
      </c>
      <c r="BH244" s="2">
        <v>3.6779999999999999</v>
      </c>
      <c r="BI244" s="2">
        <v>3.6360000000000001</v>
      </c>
      <c r="BJ244" s="2">
        <v>3.5950000000000002</v>
      </c>
      <c r="BK244" s="2">
        <v>3.556</v>
      </c>
      <c r="BL244" s="2">
        <v>3.5179999999999998</v>
      </c>
    </row>
    <row r="245" spans="1:64" hidden="1">
      <c r="A245" s="2" t="s">
        <v>1722</v>
      </c>
      <c r="B245" s="2" t="s">
        <v>1723</v>
      </c>
      <c r="C245" s="2" t="s">
        <v>1786</v>
      </c>
      <c r="D245" s="2" t="s">
        <v>1787</v>
      </c>
      <c r="E245" s="2">
        <v>6.0447064503011427</v>
      </c>
      <c r="F245" s="2">
        <v>6.0434088873056258</v>
      </c>
      <c r="G245" s="2">
        <v>6.0389208218663395</v>
      </c>
      <c r="H245" s="2">
        <v>6.0296207208194597</v>
      </c>
      <c r="I245" s="2">
        <v>6.0144045513965798</v>
      </c>
      <c r="J245" s="2">
        <v>5.9923793608152449</v>
      </c>
      <c r="K245" s="2">
        <v>5.9644579340440576</v>
      </c>
      <c r="L245" s="2">
        <v>5.9302385669837356</v>
      </c>
      <c r="M245" s="2">
        <v>5.8903680655989739</v>
      </c>
      <c r="N245" s="2">
        <v>5.8457467654777426</v>
      </c>
      <c r="O245" s="2">
        <v>5.7948395193482112</v>
      </c>
      <c r="P245" s="2">
        <v>5.7372875474290188</v>
      </c>
      <c r="Q245" s="2">
        <v>5.6734274676760128</v>
      </c>
      <c r="R245" s="2">
        <v>5.6041093755642599</v>
      </c>
      <c r="S245" s="2">
        <v>5.531065992628994</v>
      </c>
      <c r="T245" s="2">
        <v>5.4565072695922394</v>
      </c>
      <c r="U245" s="2">
        <v>5.3830888132548615</v>
      </c>
      <c r="V245" s="2">
        <v>5.3127130674510434</v>
      </c>
      <c r="W245" s="2">
        <v>5.2457036507359884</v>
      </c>
      <c r="X245" s="2">
        <v>5.1816047406685595</v>
      </c>
      <c r="Y245" s="2">
        <v>5.1194548191820877</v>
      </c>
      <c r="Z245" s="2">
        <v>5.0556661774914797</v>
      </c>
      <c r="AA245" s="2">
        <v>4.9887717332619461</v>
      </c>
      <c r="AB245" s="2">
        <v>4.9172833166382564</v>
      </c>
      <c r="AC245" s="2">
        <v>4.8400029985892532</v>
      </c>
      <c r="AD245" s="2">
        <v>4.7568846309247421</v>
      </c>
      <c r="AE245" s="2">
        <v>4.6682705417939401</v>
      </c>
      <c r="AF245" s="2">
        <v>4.5766072443512167</v>
      </c>
      <c r="AG245" s="2">
        <v>4.483914572842167</v>
      </c>
      <c r="AH245" s="2">
        <v>4.3904561781035403</v>
      </c>
      <c r="AI245" s="2">
        <v>4.2998972992215805</v>
      </c>
      <c r="AJ245" s="2">
        <v>4.2106001372635067</v>
      </c>
      <c r="AK245" s="2">
        <v>4.1252176930204412</v>
      </c>
      <c r="AL245" s="2">
        <v>4.0435591113514766</v>
      </c>
      <c r="AM245" s="2">
        <v>3.9635969831386397</v>
      </c>
      <c r="AN245" s="2">
        <v>3.8863088014221203</v>
      </c>
      <c r="AO245" s="2">
        <v>3.8106824107369661</v>
      </c>
      <c r="AP245" s="2">
        <v>3.7351306133299427</v>
      </c>
      <c r="AQ245" s="2">
        <v>3.6588972869138825</v>
      </c>
      <c r="AR245" s="2">
        <v>3.5833581449875185</v>
      </c>
      <c r="AS245" s="2">
        <v>3.5072147776495588</v>
      </c>
      <c r="AT245" s="2">
        <v>3.4323586104683588</v>
      </c>
      <c r="AU245" s="2">
        <v>3.3573920856599697</v>
      </c>
      <c r="AV245" s="2">
        <v>3.2836979772031247</v>
      </c>
      <c r="AW245" s="2">
        <v>3.2100259740515016</v>
      </c>
      <c r="AX245" s="2">
        <v>3.1364365747342418</v>
      </c>
      <c r="AY245" s="2">
        <v>3.0600752284762764</v>
      </c>
      <c r="AZ245" s="2">
        <v>2.9823481229372009</v>
      </c>
      <c r="BA245" s="2">
        <v>2.9026311719137268</v>
      </c>
      <c r="BB245" s="2">
        <v>2.8226706903260159</v>
      </c>
      <c r="BC245" s="2">
        <v>2.7458842105519401</v>
      </c>
      <c r="BD245" s="2">
        <v>2.674778476239382</v>
      </c>
      <c r="BE245" s="2">
        <v>2.6111994160540046</v>
      </c>
      <c r="BF245" s="2">
        <v>2.555691382944989</v>
      </c>
      <c r="BG245" s="2">
        <v>2.5087672797316407</v>
      </c>
      <c r="BH245" s="2">
        <v>2.4700788251608197</v>
      </c>
      <c r="BI245" s="2">
        <v>2.4380609070019039</v>
      </c>
      <c r="BJ245" s="2">
        <v>2.4106166725789038</v>
      </c>
      <c r="BK245" s="2">
        <v>2.3847482113947174</v>
      </c>
      <c r="BL245" s="2">
        <v>2.3594127136600771</v>
      </c>
    </row>
    <row r="246" spans="1:64" hidden="1">
      <c r="A246" s="2" t="s">
        <v>1724</v>
      </c>
      <c r="B246" s="2" t="s">
        <v>1725</v>
      </c>
      <c r="C246" s="2" t="s">
        <v>1786</v>
      </c>
      <c r="D246" s="2" t="s">
        <v>1787</v>
      </c>
      <c r="E246" s="2">
        <v>6.6008687885372517</v>
      </c>
      <c r="F246" s="2">
        <v>6.6170083466328773</v>
      </c>
      <c r="G246" s="2">
        <v>6.6321951457582058</v>
      </c>
      <c r="H246" s="2">
        <v>6.6464667869987331</v>
      </c>
      <c r="I246" s="2">
        <v>6.6590677748890128</v>
      </c>
      <c r="J246" s="2">
        <v>6.6709387013591366</v>
      </c>
      <c r="K246" s="2">
        <v>6.6829920887137231</v>
      </c>
      <c r="L246" s="2">
        <v>6.6964319782331652</v>
      </c>
      <c r="M246" s="2">
        <v>6.711124650231227</v>
      </c>
      <c r="N246" s="2">
        <v>6.7269788873326908</v>
      </c>
      <c r="O246" s="2">
        <v>6.7434261702726879</v>
      </c>
      <c r="P246" s="2">
        <v>6.7591714237178717</v>
      </c>
      <c r="Q246" s="2">
        <v>6.7737596861643476</v>
      </c>
      <c r="R246" s="2">
        <v>6.7856417178444515</v>
      </c>
      <c r="S246" s="2">
        <v>6.7939493071627117</v>
      </c>
      <c r="T246" s="2">
        <v>6.7986207970654045</v>
      </c>
      <c r="U246" s="2">
        <v>6.7994254747049414</v>
      </c>
      <c r="V246" s="2">
        <v>6.7979133899440658</v>
      </c>
      <c r="W246" s="2">
        <v>6.7930936857185147</v>
      </c>
      <c r="X246" s="2">
        <v>6.7851032304445127</v>
      </c>
      <c r="Y246" s="2">
        <v>6.773409549347913</v>
      </c>
      <c r="Z246" s="2">
        <v>6.7566379568563066</v>
      </c>
      <c r="AA246" s="2">
        <v>6.7340752765192491</v>
      </c>
      <c r="AB246" s="2">
        <v>6.7074506870406623</v>
      </c>
      <c r="AC246" s="2">
        <v>6.6743582669469532</v>
      </c>
      <c r="AD246" s="2">
        <v>6.6351305932031286</v>
      </c>
      <c r="AE246" s="2">
        <v>6.5892703341146754</v>
      </c>
      <c r="AF246" s="2">
        <v>6.5363035695584415</v>
      </c>
      <c r="AG246" s="2">
        <v>6.478419135430264</v>
      </c>
      <c r="AH246" s="2">
        <v>6.4147299137391434</v>
      </c>
      <c r="AI246" s="2">
        <v>6.347729983538227</v>
      </c>
      <c r="AJ246" s="2">
        <v>6.2774122667435437</v>
      </c>
      <c r="AK246" s="2">
        <v>6.2075130845139581</v>
      </c>
      <c r="AL246" s="2">
        <v>6.1406730678554799</v>
      </c>
      <c r="AM246" s="2">
        <v>6.0774550787674961</v>
      </c>
      <c r="AN246" s="2">
        <v>6.0183169856271812</v>
      </c>
      <c r="AO246" s="2">
        <v>5.9619942132594153</v>
      </c>
      <c r="AP246" s="2">
        <v>5.9077759765166791</v>
      </c>
      <c r="AQ246" s="2">
        <v>5.8556445821252785</v>
      </c>
      <c r="AR246" s="2">
        <v>5.8050192334543631</v>
      </c>
      <c r="AS246" s="2">
        <v>5.755293082913008</v>
      </c>
      <c r="AT246" s="2">
        <v>5.706678488031601</v>
      </c>
      <c r="AU246" s="2">
        <v>5.6596027134496261</v>
      </c>
      <c r="AV246" s="2">
        <v>5.6130469269866978</v>
      </c>
      <c r="AW246" s="2">
        <v>5.5672955847633654</v>
      </c>
      <c r="AX246" s="2">
        <v>5.5210015526435141</v>
      </c>
      <c r="AY246" s="2">
        <v>5.4728275605129895</v>
      </c>
      <c r="AZ246" s="2">
        <v>5.423245364849242</v>
      </c>
      <c r="BA246" s="2">
        <v>5.3713754446963531</v>
      </c>
      <c r="BB246" s="2">
        <v>5.3165149719875284</v>
      </c>
      <c r="BC246" s="2">
        <v>5.2579865795127114</v>
      </c>
      <c r="BD246" s="2">
        <v>5.1952180323029209</v>
      </c>
      <c r="BE246" s="2">
        <v>5.128318230217304</v>
      </c>
      <c r="BF246" s="2">
        <v>5.0583272101138741</v>
      </c>
      <c r="BG246" s="2">
        <v>4.9862663751147247</v>
      </c>
      <c r="BH246" s="2">
        <v>4.9128904592551441</v>
      </c>
      <c r="BI246" s="2">
        <v>4.8386612093653882</v>
      </c>
      <c r="BJ246" s="2">
        <v>4.7651769021507882</v>
      </c>
      <c r="BK246" s="2">
        <v>4.6932131282970939</v>
      </c>
      <c r="BL246" s="2">
        <v>4.6231034884827977</v>
      </c>
    </row>
    <row r="247" spans="1:64" hidden="1">
      <c r="A247" s="2" t="s">
        <v>1231</v>
      </c>
      <c r="B247" s="2" t="s">
        <v>1726</v>
      </c>
      <c r="C247" s="2" t="s">
        <v>1786</v>
      </c>
      <c r="D247" s="2" t="s">
        <v>1787</v>
      </c>
      <c r="E247" s="2">
        <v>5.2640000000000002</v>
      </c>
      <c r="F247" s="2">
        <v>5.1769999999999996</v>
      </c>
      <c r="G247" s="2">
        <v>5.0469999999999997</v>
      </c>
      <c r="H247" s="2">
        <v>4.8730000000000002</v>
      </c>
      <c r="I247" s="2">
        <v>4.6639999999999997</v>
      </c>
      <c r="J247" s="2">
        <v>4.4329999999999998</v>
      </c>
      <c r="K247" s="2">
        <v>4.2</v>
      </c>
      <c r="L247" s="2">
        <v>3.9849999999999999</v>
      </c>
      <c r="M247" s="2">
        <v>3.802</v>
      </c>
      <c r="N247" s="2">
        <v>3.6579999999999999</v>
      </c>
      <c r="O247" s="2">
        <v>3.5539999999999998</v>
      </c>
      <c r="P247" s="2">
        <v>3.484</v>
      </c>
      <c r="Q247" s="2">
        <v>3.4319999999999999</v>
      </c>
      <c r="R247" s="2">
        <v>3.3889999999999998</v>
      </c>
      <c r="S247" s="2">
        <v>3.3490000000000002</v>
      </c>
      <c r="T247" s="2">
        <v>3.3130000000000002</v>
      </c>
      <c r="U247" s="2">
        <v>3.2869999999999999</v>
      </c>
      <c r="V247" s="2">
        <v>3.2730000000000001</v>
      </c>
      <c r="W247" s="2">
        <v>3.2709999999999999</v>
      </c>
      <c r="X247" s="2">
        <v>3.278</v>
      </c>
      <c r="Y247" s="2">
        <v>3.2839999999999998</v>
      </c>
      <c r="Z247" s="2">
        <v>3.2810000000000001</v>
      </c>
      <c r="AA247" s="2">
        <v>3.2610000000000001</v>
      </c>
      <c r="AB247" s="2">
        <v>3.218</v>
      </c>
      <c r="AC247" s="2">
        <v>3.1509999999999998</v>
      </c>
      <c r="AD247" s="2">
        <v>3.06</v>
      </c>
      <c r="AE247" s="2">
        <v>2.9489999999999998</v>
      </c>
      <c r="AF247" s="2">
        <v>2.827</v>
      </c>
      <c r="AG247" s="2">
        <v>2.7</v>
      </c>
      <c r="AH247" s="2">
        <v>2.5739999999999998</v>
      </c>
      <c r="AI247" s="2">
        <v>2.4529999999999998</v>
      </c>
      <c r="AJ247" s="2">
        <v>2.339</v>
      </c>
      <c r="AK247" s="2">
        <v>2.2309999999999999</v>
      </c>
      <c r="AL247" s="2">
        <v>2.1309999999999998</v>
      </c>
      <c r="AM247" s="2">
        <v>2.04</v>
      </c>
      <c r="AN247" s="2">
        <v>1.9610000000000001</v>
      </c>
      <c r="AO247" s="2">
        <v>1.8959999999999999</v>
      </c>
      <c r="AP247" s="2">
        <v>1.843</v>
      </c>
      <c r="AQ247" s="2">
        <v>1.8009999999999999</v>
      </c>
      <c r="AR247" s="2">
        <v>1.772</v>
      </c>
      <c r="AS247" s="2">
        <v>1.7529999999999999</v>
      </c>
      <c r="AT247" s="2">
        <v>1.744</v>
      </c>
      <c r="AU247" s="2">
        <v>1.744</v>
      </c>
      <c r="AV247" s="2">
        <v>1.7490000000000001</v>
      </c>
      <c r="AW247" s="2">
        <v>1.758</v>
      </c>
      <c r="AX247" s="2">
        <v>1.7689999999999999</v>
      </c>
      <c r="AY247" s="2">
        <v>1.78</v>
      </c>
      <c r="AZ247" s="2">
        <v>1.79</v>
      </c>
      <c r="BA247" s="2">
        <v>1.7989999999999999</v>
      </c>
      <c r="BB247" s="2">
        <v>1.804</v>
      </c>
      <c r="BC247" s="2">
        <v>1.806</v>
      </c>
      <c r="BD247" s="2">
        <v>1.804</v>
      </c>
      <c r="BE247" s="2">
        <v>1.7989999999999999</v>
      </c>
      <c r="BF247" s="2">
        <v>1.79</v>
      </c>
      <c r="BG247" s="2">
        <v>1.78</v>
      </c>
      <c r="BH247" s="2">
        <v>1.7669999999999999</v>
      </c>
      <c r="BI247" s="2">
        <v>1.7529999999999999</v>
      </c>
      <c r="BJ247" s="2">
        <v>1.7390000000000001</v>
      </c>
      <c r="BK247" s="2">
        <v>1.7250000000000001</v>
      </c>
      <c r="BL247" s="2">
        <v>1.7110000000000001</v>
      </c>
    </row>
    <row r="248" spans="1:64" hidden="1">
      <c r="A248" s="2" t="s">
        <v>1154</v>
      </c>
      <c r="B248" s="2" t="s">
        <v>1727</v>
      </c>
      <c r="C248" s="2" t="s">
        <v>1786</v>
      </c>
      <c r="D248" s="2" t="s">
        <v>1787</v>
      </c>
      <c r="E248" s="2">
        <v>6.9420000000000002</v>
      </c>
      <c r="F248" s="2">
        <v>6.97</v>
      </c>
      <c r="G248" s="2">
        <v>6.9930000000000003</v>
      </c>
      <c r="H248" s="2">
        <v>7.0090000000000003</v>
      </c>
      <c r="I248" s="2">
        <v>7.0149999999999997</v>
      </c>
      <c r="J248" s="2">
        <v>7.008</v>
      </c>
      <c r="K248" s="2">
        <v>6.984</v>
      </c>
      <c r="L248" s="2">
        <v>6.9420000000000002</v>
      </c>
      <c r="M248" s="2">
        <v>6.8810000000000002</v>
      </c>
      <c r="N248" s="2">
        <v>6.8019999999999996</v>
      </c>
      <c r="O248" s="2">
        <v>6.7050000000000001</v>
      </c>
      <c r="P248" s="2">
        <v>6.5910000000000002</v>
      </c>
      <c r="Q248" s="2">
        <v>6.4649999999999999</v>
      </c>
      <c r="R248" s="2">
        <v>6.33</v>
      </c>
      <c r="S248" s="2">
        <v>6.1890000000000001</v>
      </c>
      <c r="T248" s="2">
        <v>6.0419999999999998</v>
      </c>
      <c r="U248" s="2">
        <v>5.89</v>
      </c>
      <c r="V248" s="2">
        <v>5.7329999999999997</v>
      </c>
      <c r="W248" s="2">
        <v>5.5720000000000001</v>
      </c>
      <c r="X248" s="2">
        <v>5.4080000000000004</v>
      </c>
      <c r="Y248" s="2">
        <v>5.2430000000000003</v>
      </c>
      <c r="Z248" s="2">
        <v>5.0780000000000003</v>
      </c>
      <c r="AA248" s="2">
        <v>4.915</v>
      </c>
      <c r="AB248" s="2">
        <v>4.7519999999999998</v>
      </c>
      <c r="AC248" s="2">
        <v>4.59</v>
      </c>
      <c r="AD248" s="2">
        <v>4.4249999999999998</v>
      </c>
      <c r="AE248" s="2">
        <v>4.2519999999999998</v>
      </c>
      <c r="AF248" s="2">
        <v>4.07</v>
      </c>
      <c r="AG248" s="2">
        <v>3.8780000000000001</v>
      </c>
      <c r="AH248" s="2">
        <v>3.6779999999999999</v>
      </c>
      <c r="AI248" s="2">
        <v>3.476</v>
      </c>
      <c r="AJ248" s="2">
        <v>3.2759999999999998</v>
      </c>
      <c r="AK248" s="2">
        <v>3.085</v>
      </c>
      <c r="AL248" s="2">
        <v>2.907</v>
      </c>
      <c r="AM248" s="2">
        <v>2.7469999999999999</v>
      </c>
      <c r="AN248" s="2">
        <v>2.6059999999999999</v>
      </c>
      <c r="AO248" s="2">
        <v>2.4849999999999999</v>
      </c>
      <c r="AP248" s="2">
        <v>2.379</v>
      </c>
      <c r="AQ248" s="2">
        <v>2.2869999999999999</v>
      </c>
      <c r="AR248" s="2">
        <v>2.2080000000000002</v>
      </c>
      <c r="AS248" s="2">
        <v>2.1419999999999999</v>
      </c>
      <c r="AT248" s="2">
        <v>2.0880000000000001</v>
      </c>
      <c r="AU248" s="2">
        <v>2.0459999999999998</v>
      </c>
      <c r="AV248" s="2">
        <v>2.016</v>
      </c>
      <c r="AW248" s="2">
        <v>1.9970000000000001</v>
      </c>
      <c r="AX248" s="2">
        <v>1.9910000000000001</v>
      </c>
      <c r="AY248" s="2">
        <v>1.9990000000000001</v>
      </c>
      <c r="AZ248" s="2">
        <v>2.02</v>
      </c>
      <c r="BA248" s="2">
        <v>2.0539999999999998</v>
      </c>
      <c r="BB248" s="2">
        <v>2.0950000000000002</v>
      </c>
      <c r="BC248" s="2">
        <v>2.14</v>
      </c>
      <c r="BD248" s="2">
        <v>2.1819999999999999</v>
      </c>
      <c r="BE248" s="2">
        <v>2.2160000000000002</v>
      </c>
      <c r="BF248" s="2">
        <v>2.2400000000000002</v>
      </c>
      <c r="BG248" s="2">
        <v>2.2519999999999998</v>
      </c>
      <c r="BH248" s="2">
        <v>2.2509999999999999</v>
      </c>
      <c r="BI248" s="2">
        <v>2.238</v>
      </c>
      <c r="BJ248" s="2">
        <v>2.2189999999999999</v>
      </c>
      <c r="BK248" s="2">
        <v>2.1970000000000001</v>
      </c>
      <c r="BL248" s="2">
        <v>2.1739999999999999</v>
      </c>
    </row>
    <row r="249" spans="1:64" hidden="1">
      <c r="A249" s="2" t="s">
        <v>1172</v>
      </c>
      <c r="B249" s="2" t="s">
        <v>1728</v>
      </c>
      <c r="C249" s="2" t="s">
        <v>1786</v>
      </c>
      <c r="D249" s="2" t="s">
        <v>1787</v>
      </c>
      <c r="E249" s="2">
        <v>6.3659999999999997</v>
      </c>
      <c r="F249" s="2">
        <v>6.3040000000000003</v>
      </c>
      <c r="G249" s="2">
        <v>6.2370000000000001</v>
      </c>
      <c r="H249" s="2">
        <v>6.165</v>
      </c>
      <c r="I249" s="2">
        <v>6.0890000000000004</v>
      </c>
      <c r="J249" s="2">
        <v>6.0110000000000001</v>
      </c>
      <c r="K249" s="2">
        <v>5.9329999999999998</v>
      </c>
      <c r="L249" s="2">
        <v>5.8550000000000004</v>
      </c>
      <c r="M249" s="2">
        <v>5.7779999999999996</v>
      </c>
      <c r="N249" s="2">
        <v>5.7</v>
      </c>
      <c r="O249" s="2">
        <v>5.6189999999999998</v>
      </c>
      <c r="P249" s="2">
        <v>5.5289999999999999</v>
      </c>
      <c r="Q249" s="2">
        <v>5.4290000000000003</v>
      </c>
      <c r="R249" s="2">
        <v>5.3159999999999998</v>
      </c>
      <c r="S249" s="2">
        <v>5.1909999999999998</v>
      </c>
      <c r="T249" s="2">
        <v>5.0579999999999998</v>
      </c>
      <c r="U249" s="2">
        <v>4.9210000000000003</v>
      </c>
      <c r="V249" s="2">
        <v>4.7850000000000001</v>
      </c>
      <c r="W249" s="2">
        <v>4.6539999999999999</v>
      </c>
      <c r="X249" s="2">
        <v>4.5279999999999996</v>
      </c>
      <c r="Y249" s="2">
        <v>4.4050000000000002</v>
      </c>
      <c r="Z249" s="2">
        <v>4.282</v>
      </c>
      <c r="AA249" s="2">
        <v>4.1550000000000002</v>
      </c>
      <c r="AB249" s="2">
        <v>4.0209999999999999</v>
      </c>
      <c r="AC249" s="2">
        <v>3.883</v>
      </c>
      <c r="AD249" s="2">
        <v>3.7410000000000001</v>
      </c>
      <c r="AE249" s="2">
        <v>3.5979999999999999</v>
      </c>
      <c r="AF249" s="2">
        <v>3.4609999999999999</v>
      </c>
      <c r="AG249" s="2">
        <v>3.331</v>
      </c>
      <c r="AH249" s="2">
        <v>3.2130000000000001</v>
      </c>
      <c r="AI249" s="2">
        <v>3.1070000000000002</v>
      </c>
      <c r="AJ249" s="2">
        <v>3.016</v>
      </c>
      <c r="AK249" s="2">
        <v>2.9369999999999998</v>
      </c>
      <c r="AL249" s="2">
        <v>2.8679999999999999</v>
      </c>
      <c r="AM249" s="2">
        <v>2.8090000000000002</v>
      </c>
      <c r="AN249" s="2">
        <v>2.7549999999999999</v>
      </c>
      <c r="AO249" s="2">
        <v>2.7050000000000001</v>
      </c>
      <c r="AP249" s="2">
        <v>2.657</v>
      </c>
      <c r="AQ249" s="2">
        <v>2.6070000000000002</v>
      </c>
      <c r="AR249" s="2">
        <v>2.556</v>
      </c>
      <c r="AS249" s="2">
        <v>2.5030000000000001</v>
      </c>
      <c r="AT249" s="2">
        <v>2.4510000000000001</v>
      </c>
      <c r="AU249" s="2">
        <v>2.4</v>
      </c>
      <c r="AV249" s="2">
        <v>2.3530000000000002</v>
      </c>
      <c r="AW249" s="2">
        <v>2.31</v>
      </c>
      <c r="AX249" s="2">
        <v>2.2730000000000001</v>
      </c>
      <c r="AY249" s="2">
        <v>2.2400000000000002</v>
      </c>
      <c r="AZ249" s="2">
        <v>2.2130000000000001</v>
      </c>
      <c r="BA249" s="2">
        <v>2.1890000000000001</v>
      </c>
      <c r="BB249" s="2">
        <v>2.1680000000000001</v>
      </c>
      <c r="BC249" s="2">
        <v>2.1509999999999998</v>
      </c>
      <c r="BD249" s="2">
        <v>2.137</v>
      </c>
      <c r="BE249" s="2">
        <v>2.1259999999999999</v>
      </c>
      <c r="BF249" s="2">
        <v>2.117</v>
      </c>
      <c r="BG249" s="2">
        <v>2.109</v>
      </c>
      <c r="BH249" s="2">
        <v>2.101</v>
      </c>
      <c r="BI249" s="2">
        <v>2.0920000000000001</v>
      </c>
      <c r="BJ249" s="2">
        <v>2.081</v>
      </c>
      <c r="BK249" s="2">
        <v>2.069</v>
      </c>
      <c r="BL249" s="2">
        <v>2.0550000000000002</v>
      </c>
    </row>
    <row r="250" spans="1:64" hidden="1">
      <c r="A250" s="2" t="s">
        <v>1729</v>
      </c>
      <c r="B250" s="2" t="s">
        <v>1730</v>
      </c>
      <c r="C250" s="2" t="s">
        <v>1786</v>
      </c>
      <c r="D250" s="2" t="s">
        <v>1787</v>
      </c>
    </row>
    <row r="251" spans="1:64" hidden="1">
      <c r="A251" s="2" t="s">
        <v>1731</v>
      </c>
      <c r="B251" s="2" t="s">
        <v>1732</v>
      </c>
      <c r="C251" s="2" t="s">
        <v>1786</v>
      </c>
      <c r="D251" s="2" t="s">
        <v>1787</v>
      </c>
      <c r="E251" s="2">
        <v>6.806</v>
      </c>
      <c r="F251" s="2">
        <v>6.806</v>
      </c>
      <c r="G251" s="2">
        <v>6.8040000000000003</v>
      </c>
      <c r="H251" s="2">
        <v>6.8029999999999999</v>
      </c>
      <c r="I251" s="2">
        <v>6.8010000000000002</v>
      </c>
      <c r="J251" s="2">
        <v>6.798</v>
      </c>
      <c r="K251" s="2">
        <v>6.7949999999999999</v>
      </c>
      <c r="L251" s="2">
        <v>6.7910000000000004</v>
      </c>
      <c r="M251" s="2">
        <v>6.7850000000000001</v>
      </c>
      <c r="N251" s="2">
        <v>6.7779999999999996</v>
      </c>
      <c r="O251" s="2">
        <v>6.7709999999999999</v>
      </c>
      <c r="P251" s="2">
        <v>6.7649999999999997</v>
      </c>
      <c r="Q251" s="2">
        <v>6.7610000000000001</v>
      </c>
      <c r="R251" s="2">
        <v>6.758</v>
      </c>
      <c r="S251" s="2">
        <v>6.7549999999999999</v>
      </c>
      <c r="T251" s="2">
        <v>6.7510000000000003</v>
      </c>
      <c r="U251" s="2">
        <v>6.7430000000000003</v>
      </c>
      <c r="V251" s="2">
        <v>6.73</v>
      </c>
      <c r="W251" s="2">
        <v>6.7110000000000003</v>
      </c>
      <c r="X251" s="2">
        <v>6.6849999999999996</v>
      </c>
      <c r="Y251" s="2">
        <v>6.6529999999999996</v>
      </c>
      <c r="Z251" s="2">
        <v>6.6180000000000003</v>
      </c>
      <c r="AA251" s="2">
        <v>6.58</v>
      </c>
      <c r="AB251" s="2">
        <v>6.5419999999999998</v>
      </c>
      <c r="AC251" s="2">
        <v>6.5039999999999996</v>
      </c>
      <c r="AD251" s="2">
        <v>6.4649999999999999</v>
      </c>
      <c r="AE251" s="2">
        <v>6.4240000000000004</v>
      </c>
      <c r="AF251" s="2">
        <v>6.3789999999999996</v>
      </c>
      <c r="AG251" s="2">
        <v>6.3280000000000003</v>
      </c>
      <c r="AH251" s="2">
        <v>6.2729999999999997</v>
      </c>
      <c r="AI251" s="2">
        <v>6.2130000000000001</v>
      </c>
      <c r="AJ251" s="2">
        <v>6.1479999999999997</v>
      </c>
      <c r="AK251" s="2">
        <v>6.0810000000000004</v>
      </c>
      <c r="AL251" s="2">
        <v>6.0129999999999999</v>
      </c>
      <c r="AM251" s="2">
        <v>5.9459999999999997</v>
      </c>
      <c r="AN251" s="2">
        <v>5.883</v>
      </c>
      <c r="AO251" s="2">
        <v>5.8280000000000003</v>
      </c>
      <c r="AP251" s="2">
        <v>5.78</v>
      </c>
      <c r="AQ251" s="2">
        <v>5.7409999999999997</v>
      </c>
      <c r="AR251" s="2">
        <v>5.7110000000000003</v>
      </c>
      <c r="AS251" s="2">
        <v>5.6890000000000001</v>
      </c>
      <c r="AT251" s="2">
        <v>5.6749999999999998</v>
      </c>
      <c r="AU251" s="2">
        <v>5.6660000000000004</v>
      </c>
      <c r="AV251" s="2">
        <v>5.6589999999999998</v>
      </c>
      <c r="AW251" s="2">
        <v>5.6509999999999998</v>
      </c>
      <c r="AX251" s="2">
        <v>5.6379999999999999</v>
      </c>
      <c r="AY251" s="2">
        <v>5.6159999999999997</v>
      </c>
      <c r="AZ251" s="2">
        <v>5.5839999999999996</v>
      </c>
      <c r="BA251" s="2">
        <v>5.5419999999999998</v>
      </c>
      <c r="BB251" s="2">
        <v>5.4889999999999999</v>
      </c>
      <c r="BC251" s="2">
        <v>5.4269999999999996</v>
      </c>
      <c r="BD251" s="2">
        <v>5.3579999999999997</v>
      </c>
      <c r="BE251" s="2">
        <v>5.2869999999999999</v>
      </c>
      <c r="BF251" s="2">
        <v>5.2149999999999999</v>
      </c>
      <c r="BG251" s="2">
        <v>5.1459999999999999</v>
      </c>
      <c r="BH251" s="2">
        <v>5.0789999999999997</v>
      </c>
      <c r="BI251" s="2">
        <v>5.0149999999999997</v>
      </c>
      <c r="BJ251" s="2">
        <v>4.9530000000000003</v>
      </c>
      <c r="BK251" s="2">
        <v>4.8920000000000003</v>
      </c>
      <c r="BL251" s="2">
        <v>4.8319999999999999</v>
      </c>
    </row>
    <row r="252" spans="1:64" hidden="1">
      <c r="A252" s="2" t="s">
        <v>621</v>
      </c>
      <c r="B252" s="2" t="s">
        <v>1733</v>
      </c>
      <c r="C252" s="2" t="s">
        <v>1786</v>
      </c>
      <c r="D252" s="2" t="s">
        <v>1787</v>
      </c>
      <c r="E252" s="2">
        <v>6.9989999999999997</v>
      </c>
      <c r="F252" s="2">
        <v>7.0190000000000001</v>
      </c>
      <c r="G252" s="2">
        <v>7.04</v>
      </c>
      <c r="H252" s="2">
        <v>7.06</v>
      </c>
      <c r="I252" s="2">
        <v>7.0780000000000003</v>
      </c>
      <c r="J252" s="2">
        <v>7.0940000000000003</v>
      </c>
      <c r="K252" s="2">
        <v>7.1059999999999999</v>
      </c>
      <c r="L252" s="2">
        <v>7.1130000000000004</v>
      </c>
      <c r="M252" s="2">
        <v>7.117</v>
      </c>
      <c r="N252" s="2">
        <v>7.1180000000000003</v>
      </c>
      <c r="O252" s="2">
        <v>7.1150000000000002</v>
      </c>
      <c r="P252" s="2">
        <v>7.1109999999999998</v>
      </c>
      <c r="Q252" s="2">
        <v>7.1070000000000002</v>
      </c>
      <c r="R252" s="2">
        <v>7.1029999999999998</v>
      </c>
      <c r="S252" s="2">
        <v>7.1</v>
      </c>
      <c r="T252" s="2">
        <v>7.0990000000000002</v>
      </c>
      <c r="U252" s="2">
        <v>7.0990000000000002</v>
      </c>
      <c r="V252" s="2">
        <v>7.0990000000000002</v>
      </c>
      <c r="W252" s="2">
        <v>7.0990000000000002</v>
      </c>
      <c r="X252" s="2">
        <v>7.1</v>
      </c>
      <c r="Y252" s="2">
        <v>7.1</v>
      </c>
      <c r="Z252" s="2">
        <v>7.101</v>
      </c>
      <c r="AA252" s="2">
        <v>7.101</v>
      </c>
      <c r="AB252" s="2">
        <v>7.1020000000000003</v>
      </c>
      <c r="AC252" s="2">
        <v>7.1029999999999998</v>
      </c>
      <c r="AD252" s="2">
        <v>7.1029999999999998</v>
      </c>
      <c r="AE252" s="2">
        <v>7.1029999999999998</v>
      </c>
      <c r="AF252" s="2">
        <v>7.1020000000000003</v>
      </c>
      <c r="AG252" s="2">
        <v>7.1</v>
      </c>
      <c r="AH252" s="2">
        <v>7.0970000000000004</v>
      </c>
      <c r="AI252" s="2">
        <v>7.0910000000000002</v>
      </c>
      <c r="AJ252" s="2">
        <v>7.0819999999999999</v>
      </c>
      <c r="AK252" s="2">
        <v>7.0709999999999997</v>
      </c>
      <c r="AL252" s="2">
        <v>7.0570000000000004</v>
      </c>
      <c r="AM252" s="2">
        <v>7.0389999999999997</v>
      </c>
      <c r="AN252" s="2">
        <v>7.0179999999999998</v>
      </c>
      <c r="AO252" s="2">
        <v>6.9939999999999998</v>
      </c>
      <c r="AP252" s="2">
        <v>6.9669999999999996</v>
      </c>
      <c r="AQ252" s="2">
        <v>6.9370000000000003</v>
      </c>
      <c r="AR252" s="2">
        <v>6.9029999999999996</v>
      </c>
      <c r="AS252" s="2">
        <v>6.8659999999999997</v>
      </c>
      <c r="AT252" s="2">
        <v>6.8230000000000004</v>
      </c>
      <c r="AU252" s="2">
        <v>6.7759999999999998</v>
      </c>
      <c r="AV252" s="2">
        <v>6.7229999999999999</v>
      </c>
      <c r="AW252" s="2">
        <v>6.6619999999999999</v>
      </c>
      <c r="AX252" s="2">
        <v>6.5940000000000003</v>
      </c>
      <c r="AY252" s="2">
        <v>6.516</v>
      </c>
      <c r="AZ252" s="2">
        <v>6.4290000000000003</v>
      </c>
      <c r="BA252" s="2">
        <v>6.3330000000000002</v>
      </c>
      <c r="BB252" s="2">
        <v>6.2270000000000003</v>
      </c>
      <c r="BC252" s="2">
        <v>6.1109999999999998</v>
      </c>
      <c r="BD252" s="2">
        <v>5.9829999999999997</v>
      </c>
      <c r="BE252" s="2">
        <v>5.8449999999999998</v>
      </c>
      <c r="BF252" s="2">
        <v>5.6989999999999998</v>
      </c>
      <c r="BG252" s="2">
        <v>5.5469999999999997</v>
      </c>
      <c r="BH252" s="2">
        <v>5.3940000000000001</v>
      </c>
      <c r="BI252" s="2">
        <v>5.242</v>
      </c>
      <c r="BJ252" s="2">
        <v>5.0949999999999998</v>
      </c>
      <c r="BK252" s="2">
        <v>4.9550000000000001</v>
      </c>
      <c r="BL252" s="2">
        <v>4.8239999999999998</v>
      </c>
    </row>
    <row r="253" spans="1:64" hidden="1">
      <c r="A253" s="2" t="s">
        <v>1287</v>
      </c>
      <c r="B253" s="2" t="s">
        <v>1734</v>
      </c>
      <c r="C253" s="2" t="s">
        <v>1786</v>
      </c>
      <c r="D253" s="2" t="s">
        <v>1787</v>
      </c>
      <c r="E253" s="2">
        <v>2.2400000000000002</v>
      </c>
      <c r="F253" s="2">
        <v>2.17</v>
      </c>
      <c r="G253" s="2">
        <v>2.14</v>
      </c>
      <c r="H253" s="2">
        <v>2.06</v>
      </c>
      <c r="I253" s="2">
        <v>1.96</v>
      </c>
      <c r="J253" s="2">
        <v>1.99</v>
      </c>
      <c r="K253" s="2">
        <v>2.02</v>
      </c>
      <c r="L253" s="2">
        <v>2.0099999999999998</v>
      </c>
      <c r="M253" s="2">
        <v>1.998</v>
      </c>
      <c r="N253" s="2">
        <v>2.04</v>
      </c>
      <c r="O253" s="2">
        <v>2.09</v>
      </c>
      <c r="P253" s="2">
        <v>2.12</v>
      </c>
      <c r="Q253" s="2">
        <v>2.08</v>
      </c>
      <c r="R253" s="2">
        <v>2.04</v>
      </c>
      <c r="S253" s="2">
        <v>2.04</v>
      </c>
      <c r="T253" s="2">
        <v>2.02</v>
      </c>
      <c r="U253" s="2">
        <v>1.99</v>
      </c>
      <c r="V253" s="2">
        <v>1.94</v>
      </c>
      <c r="W253" s="2">
        <v>1.96</v>
      </c>
      <c r="X253" s="2">
        <v>1.96</v>
      </c>
      <c r="Y253" s="2">
        <v>1.95</v>
      </c>
      <c r="Z253" s="2">
        <v>1.93</v>
      </c>
      <c r="AA253" s="2">
        <v>1.98</v>
      </c>
      <c r="AB253" s="2">
        <v>2.08</v>
      </c>
      <c r="AC253" s="2">
        <v>2.09</v>
      </c>
      <c r="AD253" s="2">
        <v>2.06</v>
      </c>
      <c r="AE253" s="2">
        <v>2.08</v>
      </c>
      <c r="AF253" s="2">
        <v>2.0499999999999998</v>
      </c>
      <c r="AG253" s="2">
        <v>2.02</v>
      </c>
      <c r="AH253" s="2">
        <v>1.92</v>
      </c>
      <c r="AI253" s="2">
        <v>1.85</v>
      </c>
      <c r="AJ253" s="2">
        <v>1.776</v>
      </c>
      <c r="AK253" s="2">
        <v>1.6739999999999999</v>
      </c>
      <c r="AL253" s="2">
        <v>1.5620000000000001</v>
      </c>
      <c r="AM253" s="2">
        <v>1.468</v>
      </c>
      <c r="AN253" s="2">
        <v>1.3979999999999999</v>
      </c>
      <c r="AO253" s="2">
        <v>1.335</v>
      </c>
      <c r="AP253" s="2">
        <v>1.272</v>
      </c>
      <c r="AQ253" s="2">
        <v>1.2110000000000001</v>
      </c>
      <c r="AR253" s="2">
        <v>1.127</v>
      </c>
      <c r="AS253" s="2">
        <v>1.1160000000000001</v>
      </c>
      <c r="AT253" s="2">
        <v>1.0780000000000001</v>
      </c>
      <c r="AU253" s="2">
        <v>1.095</v>
      </c>
      <c r="AV253" s="2">
        <v>1.1719999999999999</v>
      </c>
      <c r="AW253" s="2">
        <v>1.218</v>
      </c>
      <c r="AX253" s="2">
        <v>1.2130000000000001</v>
      </c>
      <c r="AY253" s="2">
        <v>1.31</v>
      </c>
      <c r="AZ253" s="2">
        <v>1.345</v>
      </c>
      <c r="BA253" s="2">
        <v>1.458</v>
      </c>
      <c r="BB253" s="2">
        <v>1.4730000000000001</v>
      </c>
      <c r="BC253" s="2">
        <v>1.4430000000000001</v>
      </c>
      <c r="BD253" s="2">
        <v>1.4590000000000001</v>
      </c>
      <c r="BE253" s="2">
        <v>1.5309999999999999</v>
      </c>
      <c r="BF253" s="2">
        <v>1.506</v>
      </c>
      <c r="BG253" s="2">
        <v>1.498</v>
      </c>
      <c r="BH253" s="2">
        <v>1.506</v>
      </c>
      <c r="BI253" s="2">
        <v>1.466</v>
      </c>
      <c r="BJ253" s="2">
        <v>1.3740000000000001</v>
      </c>
      <c r="BK253" s="2">
        <v>1.3009999999999999</v>
      </c>
      <c r="BL253" s="2">
        <v>1.228</v>
      </c>
    </row>
    <row r="254" spans="1:64" hidden="1">
      <c r="A254" s="2" t="s">
        <v>1735</v>
      </c>
      <c r="B254" s="2" t="s">
        <v>1736</v>
      </c>
      <c r="C254" s="2" t="s">
        <v>1786</v>
      </c>
      <c r="D254" s="2" t="s">
        <v>1787</v>
      </c>
      <c r="E254" s="2">
        <v>5.2563033501881877</v>
      </c>
      <c r="F254" s="2">
        <v>5.3093396420563463</v>
      </c>
      <c r="G254" s="2">
        <v>5.3995217044131234</v>
      </c>
      <c r="H254" s="2">
        <v>5.4663221451671085</v>
      </c>
      <c r="I254" s="2">
        <v>5.5122006272335176</v>
      </c>
      <c r="J254" s="2">
        <v>5.5329390714757656</v>
      </c>
      <c r="K254" s="2">
        <v>5.5154424417227554</v>
      </c>
      <c r="L254" s="2">
        <v>5.4843591560523111</v>
      </c>
      <c r="M254" s="2">
        <v>5.3877635846534666</v>
      </c>
      <c r="N254" s="2">
        <v>5.2471357216049439</v>
      </c>
      <c r="O254" s="2">
        <v>5.0746165308581492</v>
      </c>
      <c r="P254" s="2">
        <v>4.8515352371469822</v>
      </c>
      <c r="Q254" s="2">
        <v>4.6291337561519299</v>
      </c>
      <c r="R254" s="2">
        <v>4.3742651576223874</v>
      </c>
      <c r="S254" s="2">
        <v>4.12313562804255</v>
      </c>
      <c r="T254" s="2">
        <v>3.8711362962793361</v>
      </c>
      <c r="U254" s="2">
        <v>3.6404927527073117</v>
      </c>
      <c r="V254" s="2">
        <v>3.4337588627096869</v>
      </c>
      <c r="W254" s="2">
        <v>3.2533576715553965</v>
      </c>
      <c r="X254" s="2">
        <v>3.1067036984037832</v>
      </c>
      <c r="Y254" s="2">
        <v>2.9983842539074659</v>
      </c>
      <c r="Z254" s="2">
        <v>2.9283119889532112</v>
      </c>
      <c r="AA254" s="2">
        <v>2.9061143808553229</v>
      </c>
      <c r="AB254" s="2">
        <v>2.897262508891004</v>
      </c>
      <c r="AC254" s="2">
        <v>2.8948118690344509</v>
      </c>
      <c r="AD254" s="2">
        <v>2.8909415181014224</v>
      </c>
      <c r="AE254" s="2">
        <v>2.8829719878003788</v>
      </c>
      <c r="AF254" s="2">
        <v>2.8481195495126337</v>
      </c>
      <c r="AG254" s="2">
        <v>2.7729929339313153</v>
      </c>
      <c r="AH254" s="2">
        <v>2.668216621179881</v>
      </c>
      <c r="AI254" s="2">
        <v>2.5402684964812381</v>
      </c>
      <c r="AJ254" s="2">
        <v>2.4007391521235997</v>
      </c>
      <c r="AK254" s="2">
        <v>2.2700506236788542</v>
      </c>
      <c r="AL254" s="2">
        <v>2.1524485834794236</v>
      </c>
      <c r="AM254" s="2">
        <v>2.0697079595236612</v>
      </c>
      <c r="AN254" s="2">
        <v>2.0024245737736659</v>
      </c>
      <c r="AO254" s="2">
        <v>1.9560986263626325</v>
      </c>
      <c r="AP254" s="2">
        <v>1.9238315736763287</v>
      </c>
      <c r="AQ254" s="2">
        <v>1.9044561704750433</v>
      </c>
      <c r="AR254" s="2">
        <v>1.8833866814127675</v>
      </c>
      <c r="AS254" s="2">
        <v>1.8694606676370564</v>
      </c>
      <c r="AT254" s="2">
        <v>1.8566906555241292</v>
      </c>
      <c r="AU254" s="2">
        <v>1.8484263750961378</v>
      </c>
      <c r="AV254" s="2">
        <v>1.839944097422159</v>
      </c>
      <c r="AW254" s="2">
        <v>1.8336276406543777</v>
      </c>
      <c r="AX254" s="2">
        <v>1.8225790060701246</v>
      </c>
      <c r="AY254" s="2">
        <v>1.8175887082811295</v>
      </c>
      <c r="AZ254" s="2">
        <v>1.8198488874898517</v>
      </c>
      <c r="BA254" s="2">
        <v>1.8240578592886947</v>
      </c>
      <c r="BB254" s="2">
        <v>1.823331731618983</v>
      </c>
      <c r="BC254" s="2">
        <v>1.8233040449258149</v>
      </c>
      <c r="BD254" s="2">
        <v>1.8237957685329673</v>
      </c>
      <c r="BE254" s="2">
        <v>1.8331625846077866</v>
      </c>
      <c r="BF254" s="2">
        <v>1.8360191687952125</v>
      </c>
      <c r="BG254" s="2">
        <v>1.8423980561762268</v>
      </c>
      <c r="BH254" s="2">
        <v>1.8462148426077578</v>
      </c>
      <c r="BI254" s="2">
        <v>1.8476553794561983</v>
      </c>
      <c r="BJ254" s="2">
        <v>1.8388936860106309</v>
      </c>
      <c r="BK254" s="2">
        <v>1.8366300505735735</v>
      </c>
      <c r="BL254" s="2">
        <v>1.8318715264508121</v>
      </c>
    </row>
    <row r="255" spans="1:64" hidden="1">
      <c r="A255" s="2" t="s">
        <v>1254</v>
      </c>
      <c r="B255" s="2" t="s">
        <v>1737</v>
      </c>
      <c r="C255" s="2" t="s">
        <v>1786</v>
      </c>
      <c r="D255" s="2" t="s">
        <v>1787</v>
      </c>
      <c r="E255" s="2">
        <v>2.88</v>
      </c>
      <c r="F255" s="2">
        <v>2.8860000000000001</v>
      </c>
      <c r="G255" s="2">
        <v>2.8839999999999999</v>
      </c>
      <c r="H255" s="2">
        <v>2.8740000000000001</v>
      </c>
      <c r="I255" s="2">
        <v>2.8580000000000001</v>
      </c>
      <c r="J255" s="2">
        <v>2.8410000000000002</v>
      </c>
      <c r="K255" s="2">
        <v>2.83</v>
      </c>
      <c r="L255" s="2">
        <v>2.831</v>
      </c>
      <c r="M255" s="2">
        <v>2.8439999999999999</v>
      </c>
      <c r="N255" s="2">
        <v>2.8690000000000002</v>
      </c>
      <c r="O255" s="2">
        <v>2.9020000000000001</v>
      </c>
      <c r="P255" s="2">
        <v>2.9380000000000002</v>
      </c>
      <c r="Q255" s="2">
        <v>2.9689999999999999</v>
      </c>
      <c r="R255" s="2">
        <v>2.9889999999999999</v>
      </c>
      <c r="S255" s="2">
        <v>2.9950000000000001</v>
      </c>
      <c r="T255" s="2">
        <v>2.9830000000000001</v>
      </c>
      <c r="U255" s="2">
        <v>2.9529999999999998</v>
      </c>
      <c r="V255" s="2">
        <v>2.907</v>
      </c>
      <c r="W255" s="2">
        <v>2.8519999999999999</v>
      </c>
      <c r="X255" s="2">
        <v>2.7890000000000001</v>
      </c>
      <c r="Y255" s="2">
        <v>2.726</v>
      </c>
      <c r="Z255" s="2">
        <v>2.6659999999999999</v>
      </c>
      <c r="AA255" s="2">
        <v>2.6150000000000002</v>
      </c>
      <c r="AB255" s="2">
        <v>2.5739999999999998</v>
      </c>
      <c r="AC255" s="2">
        <v>2.5459999999999998</v>
      </c>
      <c r="AD255" s="2">
        <v>2.5299999999999998</v>
      </c>
      <c r="AE255" s="2">
        <v>2.524</v>
      </c>
      <c r="AF255" s="2">
        <v>2.524</v>
      </c>
      <c r="AG255" s="2">
        <v>2.5249999999999999</v>
      </c>
      <c r="AH255" s="2">
        <v>2.5249999999999999</v>
      </c>
      <c r="AI255" s="2">
        <v>2.52</v>
      </c>
      <c r="AJ255" s="2">
        <v>2.5089999999999999</v>
      </c>
      <c r="AK255" s="2">
        <v>2.4910000000000001</v>
      </c>
      <c r="AL255" s="2">
        <v>2.4660000000000002</v>
      </c>
      <c r="AM255" s="2">
        <v>2.4359999999999999</v>
      </c>
      <c r="AN255" s="2">
        <v>2.4009999999999998</v>
      </c>
      <c r="AO255" s="2">
        <v>2.3639999999999999</v>
      </c>
      <c r="AP255" s="2">
        <v>2.3279999999999998</v>
      </c>
      <c r="AQ255" s="2">
        <v>2.2949999999999999</v>
      </c>
      <c r="AR255" s="2">
        <v>2.2650000000000001</v>
      </c>
      <c r="AS255" s="2">
        <v>2.2370000000000001</v>
      </c>
      <c r="AT255" s="2">
        <v>2.2109999999999999</v>
      </c>
      <c r="AU255" s="2">
        <v>2.1840000000000002</v>
      </c>
      <c r="AV255" s="2">
        <v>2.1560000000000001</v>
      </c>
      <c r="AW255" s="2">
        <v>2.1259999999999999</v>
      </c>
      <c r="AX255" s="2">
        <v>2.097</v>
      </c>
      <c r="AY255" s="2">
        <v>2.0699999999999998</v>
      </c>
      <c r="AZ255" s="2">
        <v>2.048</v>
      </c>
      <c r="BA255" s="2">
        <v>2.0299999999999998</v>
      </c>
      <c r="BB255" s="2">
        <v>2.0179999999999998</v>
      </c>
      <c r="BC255" s="2">
        <v>2.0110000000000001</v>
      </c>
      <c r="BD255" s="2">
        <v>2.008</v>
      </c>
      <c r="BE255" s="2">
        <v>2.0059999999999998</v>
      </c>
      <c r="BF255" s="2">
        <v>2.004</v>
      </c>
      <c r="BG255" s="2">
        <v>2.0019999999999998</v>
      </c>
      <c r="BH255" s="2">
        <v>1.9970000000000001</v>
      </c>
      <c r="BI255" s="2">
        <v>1.9910000000000001</v>
      </c>
      <c r="BJ255" s="2">
        <v>1.9830000000000001</v>
      </c>
      <c r="BK255" s="2">
        <v>1.9730000000000001</v>
      </c>
      <c r="BL255" s="2">
        <v>1.9630000000000001</v>
      </c>
    </row>
    <row r="256" spans="1:64" hidden="1">
      <c r="A256" s="2" t="s">
        <v>1738</v>
      </c>
      <c r="B256" s="2" t="s">
        <v>1739</v>
      </c>
      <c r="C256" s="2" t="s">
        <v>1786</v>
      </c>
      <c r="D256" s="2" t="s">
        <v>1787</v>
      </c>
      <c r="E256" s="2">
        <v>3.6539999999999999</v>
      </c>
      <c r="F256" s="2">
        <v>3.62</v>
      </c>
      <c r="G256" s="2">
        <v>3.4609999999999999</v>
      </c>
      <c r="H256" s="2">
        <v>3.319</v>
      </c>
      <c r="I256" s="2">
        <v>3.19</v>
      </c>
      <c r="J256" s="2">
        <v>2.9129999999999998</v>
      </c>
      <c r="K256" s="2">
        <v>2.7210000000000001</v>
      </c>
      <c r="L256" s="2">
        <v>2.5579999999999998</v>
      </c>
      <c r="M256" s="2">
        <v>2.464</v>
      </c>
      <c r="N256" s="2">
        <v>2.456</v>
      </c>
      <c r="O256" s="2">
        <v>2.48</v>
      </c>
      <c r="P256" s="2">
        <v>2.266</v>
      </c>
      <c r="Q256" s="2">
        <v>2.0099999999999998</v>
      </c>
      <c r="R256" s="2">
        <v>1.879</v>
      </c>
      <c r="S256" s="2">
        <v>1.835</v>
      </c>
      <c r="T256" s="2">
        <v>1.774</v>
      </c>
      <c r="U256" s="2">
        <v>1.738</v>
      </c>
      <c r="V256" s="2">
        <v>1.79</v>
      </c>
      <c r="W256" s="2">
        <v>1.76</v>
      </c>
      <c r="X256" s="2">
        <v>1.8080000000000001</v>
      </c>
      <c r="Y256" s="2">
        <v>1.8394999999999999</v>
      </c>
      <c r="Z256" s="2">
        <v>1.8120000000000001</v>
      </c>
      <c r="AA256" s="2">
        <v>1.8274999999999999</v>
      </c>
      <c r="AB256" s="2">
        <v>1.7989999999999999</v>
      </c>
      <c r="AC256" s="2">
        <v>1.8065</v>
      </c>
      <c r="AD256" s="2">
        <v>1.8440000000000001</v>
      </c>
      <c r="AE256" s="2">
        <v>1.8374999999999999</v>
      </c>
      <c r="AF256" s="2">
        <v>1.8720000000000001</v>
      </c>
      <c r="AG256" s="2">
        <v>1.9339999999999999</v>
      </c>
      <c r="AH256" s="2">
        <v>2.0139999999999998</v>
      </c>
      <c r="AI256" s="2">
        <v>2.081</v>
      </c>
      <c r="AJ256" s="2">
        <v>2.0625</v>
      </c>
      <c r="AK256" s="2">
        <v>2.0459999999999998</v>
      </c>
      <c r="AL256" s="2">
        <v>2.0194999999999999</v>
      </c>
      <c r="AM256" s="2">
        <v>2.0015000000000001</v>
      </c>
      <c r="AN256" s="2">
        <v>1.978</v>
      </c>
      <c r="AO256" s="2">
        <v>1.976</v>
      </c>
      <c r="AP256" s="2">
        <v>1.9710000000000001</v>
      </c>
      <c r="AQ256" s="2">
        <v>1.9990000000000001</v>
      </c>
      <c r="AR256" s="2">
        <v>2.0074999999999998</v>
      </c>
      <c r="AS256" s="2">
        <v>2.056</v>
      </c>
      <c r="AT256" s="2">
        <v>2.0305</v>
      </c>
      <c r="AU256" s="2">
        <v>2.0205000000000002</v>
      </c>
      <c r="AV256" s="2">
        <v>2.0474999999999999</v>
      </c>
      <c r="AW256" s="2">
        <v>2.0514999999999999</v>
      </c>
      <c r="AX256" s="2">
        <v>2.0569999999999999</v>
      </c>
      <c r="AY256" s="2">
        <v>2.1080000000000001</v>
      </c>
      <c r="AZ256" s="2">
        <v>2.12</v>
      </c>
      <c r="BA256" s="2">
        <v>2.0720000000000001</v>
      </c>
      <c r="BB256" s="2">
        <v>2.0019999999999998</v>
      </c>
      <c r="BC256" s="2">
        <v>1.931</v>
      </c>
      <c r="BD256" s="2">
        <v>1.8945000000000001</v>
      </c>
      <c r="BE256" s="2">
        <v>1.8805000000000001</v>
      </c>
      <c r="BF256" s="2">
        <v>1.8574999999999999</v>
      </c>
      <c r="BG256" s="2">
        <v>1.8625</v>
      </c>
      <c r="BH256" s="2">
        <v>1.8434999999999999</v>
      </c>
      <c r="BI256" s="2">
        <v>1.8205</v>
      </c>
      <c r="BJ256" s="2">
        <v>1.7655000000000001</v>
      </c>
      <c r="BK256" s="2">
        <v>1.7295</v>
      </c>
      <c r="BL256" s="2">
        <v>1.7050000000000001</v>
      </c>
    </row>
    <row r="257" spans="1:65" hidden="1">
      <c r="A257" s="2" t="s">
        <v>1181</v>
      </c>
      <c r="B257" s="2" t="s">
        <v>1740</v>
      </c>
      <c r="C257" s="2" t="s">
        <v>1786</v>
      </c>
      <c r="D257" s="2" t="s">
        <v>1787</v>
      </c>
      <c r="E257" s="2">
        <v>6.2549999999999999</v>
      </c>
      <c r="F257" s="2">
        <v>6.36</v>
      </c>
      <c r="G257" s="2">
        <v>6.4409999999999998</v>
      </c>
      <c r="H257" s="2">
        <v>6.4939999999999998</v>
      </c>
      <c r="I257" s="2">
        <v>6.5179999999999998</v>
      </c>
      <c r="J257" s="2">
        <v>6.516</v>
      </c>
      <c r="K257" s="2">
        <v>6.4950000000000001</v>
      </c>
      <c r="L257" s="2">
        <v>6.4610000000000003</v>
      </c>
      <c r="M257" s="2">
        <v>6.4210000000000003</v>
      </c>
      <c r="N257" s="2">
        <v>6.3769999999999998</v>
      </c>
      <c r="O257" s="2">
        <v>6.3259999999999996</v>
      </c>
      <c r="P257" s="2">
        <v>6.2629999999999999</v>
      </c>
      <c r="Q257" s="2">
        <v>6.1849999999999996</v>
      </c>
      <c r="R257" s="2">
        <v>6.0880000000000001</v>
      </c>
      <c r="S257" s="2">
        <v>5.9729999999999999</v>
      </c>
      <c r="T257" s="2">
        <v>5.8419999999999996</v>
      </c>
      <c r="U257" s="2">
        <v>5.6989999999999998</v>
      </c>
      <c r="V257" s="2">
        <v>5.55</v>
      </c>
      <c r="W257" s="2">
        <v>5.399</v>
      </c>
      <c r="X257" s="2">
        <v>5.2510000000000003</v>
      </c>
      <c r="Y257" s="2">
        <v>5.1120000000000001</v>
      </c>
      <c r="Z257" s="2">
        <v>4.984</v>
      </c>
      <c r="AA257" s="2">
        <v>4.8680000000000003</v>
      </c>
      <c r="AB257" s="2">
        <v>4.7629999999999999</v>
      </c>
      <c r="AC257" s="2">
        <v>4.6689999999999996</v>
      </c>
      <c r="AD257" s="2">
        <v>4.585</v>
      </c>
      <c r="AE257" s="2">
        <v>4.5090000000000003</v>
      </c>
      <c r="AF257" s="2">
        <v>4.5</v>
      </c>
      <c r="AG257" s="2">
        <v>4.28</v>
      </c>
      <c r="AH257" s="2">
        <v>4.1790000000000003</v>
      </c>
      <c r="AI257" s="2">
        <v>4.0720000000000001</v>
      </c>
      <c r="AJ257" s="2">
        <v>4.1989999999999998</v>
      </c>
      <c r="AK257" s="2">
        <v>4.0039999999999996</v>
      </c>
      <c r="AL257" s="2">
        <v>3.8</v>
      </c>
      <c r="AM257" s="2">
        <v>3.5369999999999999</v>
      </c>
      <c r="AN257" s="2">
        <v>3.5960000000000001</v>
      </c>
      <c r="AO257" s="2">
        <v>3.32</v>
      </c>
      <c r="AP257" s="2">
        <v>3.0819999999999999</v>
      </c>
      <c r="AQ257" s="2">
        <v>2.8149999999999999</v>
      </c>
      <c r="AR257" s="2">
        <v>2.72</v>
      </c>
      <c r="AS257" s="2">
        <v>2.58</v>
      </c>
      <c r="AT257" s="2">
        <v>2.46</v>
      </c>
      <c r="AU257" s="2">
        <v>2.52</v>
      </c>
      <c r="AV257" s="2">
        <v>2.36</v>
      </c>
      <c r="AW257" s="2">
        <v>2.46</v>
      </c>
      <c r="AX257" s="2">
        <v>2.36</v>
      </c>
      <c r="AY257" s="2">
        <v>2.39</v>
      </c>
      <c r="AZ257" s="2">
        <v>2.5539999999999998</v>
      </c>
      <c r="BA257" s="2">
        <v>2.637</v>
      </c>
      <c r="BB257" s="2">
        <v>2.5299999999999998</v>
      </c>
      <c r="BC257" s="2">
        <v>2.3420000000000001</v>
      </c>
      <c r="BD257" s="2">
        <v>2.2360000000000002</v>
      </c>
      <c r="BE257" s="2">
        <v>2.1930000000000001</v>
      </c>
      <c r="BF257" s="2">
        <v>2.35</v>
      </c>
      <c r="BG257" s="2">
        <v>2.4569999999999999</v>
      </c>
      <c r="BH257" s="2">
        <v>2.4910000000000001</v>
      </c>
      <c r="BI257" s="2">
        <v>2.4550000000000001</v>
      </c>
      <c r="BJ257" s="2">
        <v>2.419</v>
      </c>
      <c r="BK257" s="2">
        <v>2.6040000000000001</v>
      </c>
      <c r="BL257" s="2">
        <v>2.7850000000000001</v>
      </c>
    </row>
    <row r="258" spans="1:65" hidden="1">
      <c r="A258" s="2" t="s">
        <v>1741</v>
      </c>
      <c r="B258" s="2" t="s">
        <v>1742</v>
      </c>
      <c r="C258" s="2" t="s">
        <v>1786</v>
      </c>
      <c r="D258" s="2" t="s">
        <v>1787</v>
      </c>
      <c r="E258" s="2">
        <v>7.2240000000000002</v>
      </c>
      <c r="F258" s="2">
        <v>7.1550000000000002</v>
      </c>
      <c r="G258" s="2">
        <v>7.0739999999999998</v>
      </c>
      <c r="H258" s="2">
        <v>6.9809999999999999</v>
      </c>
      <c r="I258" s="2">
        <v>6.8760000000000003</v>
      </c>
      <c r="J258" s="2">
        <v>6.76</v>
      </c>
      <c r="K258" s="2">
        <v>6.6319999999999997</v>
      </c>
      <c r="L258" s="2">
        <v>6.4939999999999998</v>
      </c>
      <c r="M258" s="2">
        <v>6.3449999999999998</v>
      </c>
      <c r="N258" s="2">
        <v>6.1849999999999996</v>
      </c>
      <c r="O258" s="2">
        <v>6.0140000000000002</v>
      </c>
      <c r="P258" s="2">
        <v>5.8280000000000003</v>
      </c>
      <c r="Q258" s="2">
        <v>5.6289999999999996</v>
      </c>
      <c r="R258" s="2">
        <v>5.4169999999999998</v>
      </c>
      <c r="S258" s="2">
        <v>5.1970000000000001</v>
      </c>
      <c r="T258" s="2">
        <v>4.9729999999999999</v>
      </c>
      <c r="U258" s="2">
        <v>4.7519999999999998</v>
      </c>
      <c r="V258" s="2">
        <v>4.54</v>
      </c>
      <c r="W258" s="2">
        <v>4.3390000000000004</v>
      </c>
      <c r="X258" s="2">
        <v>4.1539999999999999</v>
      </c>
      <c r="Y258" s="2">
        <v>3.9849999999999999</v>
      </c>
      <c r="Z258" s="2">
        <v>3.8319999999999999</v>
      </c>
      <c r="AA258" s="2">
        <v>3.6920000000000002</v>
      </c>
      <c r="AB258" s="2">
        <v>3.5609999999999999</v>
      </c>
      <c r="AC258" s="2">
        <v>3.4390000000000001</v>
      </c>
      <c r="AD258" s="2">
        <v>3.3279999999999998</v>
      </c>
      <c r="AE258" s="2">
        <v>3.23</v>
      </c>
      <c r="AF258" s="2">
        <v>3.1440000000000001</v>
      </c>
      <c r="AG258" s="2">
        <v>3.0720000000000001</v>
      </c>
      <c r="AH258" s="2">
        <v>3.01</v>
      </c>
      <c r="AI258" s="2">
        <v>2.956</v>
      </c>
      <c r="AJ258" s="2">
        <v>2.907</v>
      </c>
      <c r="AK258" s="2">
        <v>2.86</v>
      </c>
      <c r="AL258" s="2">
        <v>2.8109999999999999</v>
      </c>
      <c r="AM258" s="2">
        <v>2.76</v>
      </c>
      <c r="AN258" s="2">
        <v>2.7029999999999998</v>
      </c>
      <c r="AO258" s="2">
        <v>2.641</v>
      </c>
      <c r="AP258" s="2">
        <v>2.5760000000000001</v>
      </c>
      <c r="AQ258" s="2">
        <v>2.5089999999999999</v>
      </c>
      <c r="AR258" s="2">
        <v>2.4420000000000002</v>
      </c>
      <c r="AS258" s="2">
        <v>2.379</v>
      </c>
      <c r="AT258" s="2">
        <v>2.3210000000000002</v>
      </c>
      <c r="AU258" s="2">
        <v>2.2709999999999999</v>
      </c>
      <c r="AV258" s="2">
        <v>2.2290000000000001</v>
      </c>
      <c r="AW258" s="2">
        <v>2.1960000000000002</v>
      </c>
      <c r="AX258" s="2">
        <v>2.17</v>
      </c>
      <c r="AY258" s="2">
        <v>2.149</v>
      </c>
      <c r="AZ258" s="2">
        <v>2.1309999999999998</v>
      </c>
      <c r="BA258" s="2">
        <v>2.1120000000000001</v>
      </c>
      <c r="BB258" s="2">
        <v>2.0920000000000001</v>
      </c>
      <c r="BC258" s="2">
        <v>2.0699999999999998</v>
      </c>
      <c r="BD258" s="2">
        <v>2.0459999999999998</v>
      </c>
      <c r="BE258" s="2">
        <v>2.0209999999999999</v>
      </c>
      <c r="BF258" s="2">
        <v>1.998</v>
      </c>
      <c r="BG258" s="2">
        <v>1.9750000000000001</v>
      </c>
      <c r="BH258" s="2">
        <v>1.9530000000000001</v>
      </c>
      <c r="BI258" s="2">
        <v>1.931</v>
      </c>
      <c r="BJ258" s="2">
        <v>1.911</v>
      </c>
      <c r="BK258" s="2">
        <v>1.891</v>
      </c>
      <c r="BL258" s="2">
        <v>1.8720000000000001</v>
      </c>
    </row>
    <row r="259" spans="1:65" hidden="1">
      <c r="A259" s="2" t="s">
        <v>1743</v>
      </c>
      <c r="B259" s="2" t="s">
        <v>1744</v>
      </c>
      <c r="C259" s="2" t="s">
        <v>1786</v>
      </c>
      <c r="D259" s="2" t="s">
        <v>1787</v>
      </c>
      <c r="E259" s="2">
        <v>6.3579999999999997</v>
      </c>
      <c r="F259" s="2">
        <v>6.298</v>
      </c>
      <c r="G259" s="2">
        <v>6.2309999999999999</v>
      </c>
      <c r="H259" s="2">
        <v>6.1550000000000002</v>
      </c>
      <c r="I259" s="2">
        <v>6.0709999999999997</v>
      </c>
      <c r="J259" s="2">
        <v>5.9770000000000003</v>
      </c>
      <c r="K259" s="2">
        <v>5.87</v>
      </c>
      <c r="L259" s="2">
        <v>5.7480000000000002</v>
      </c>
      <c r="M259" s="2">
        <v>5.6139999999999999</v>
      </c>
      <c r="N259" s="2">
        <v>5.4690000000000003</v>
      </c>
      <c r="O259" s="2">
        <v>5.3209999999999997</v>
      </c>
      <c r="P259" s="2">
        <v>5.1740000000000004</v>
      </c>
      <c r="Q259" s="2">
        <v>5.0350000000000001</v>
      </c>
      <c r="R259" s="2">
        <v>4.9059999999999997</v>
      </c>
      <c r="S259" s="2">
        <v>4.7910000000000004</v>
      </c>
      <c r="T259" s="2">
        <v>4.6859999999999999</v>
      </c>
      <c r="U259" s="2">
        <v>4.5890000000000004</v>
      </c>
      <c r="V259" s="2">
        <v>4.4939999999999998</v>
      </c>
      <c r="W259" s="2">
        <v>4.3970000000000002</v>
      </c>
      <c r="X259" s="2">
        <v>4.298</v>
      </c>
      <c r="Y259" s="2">
        <v>4.2</v>
      </c>
      <c r="Z259" s="2">
        <v>4.1040000000000001</v>
      </c>
      <c r="AA259" s="2">
        <v>4.0140000000000002</v>
      </c>
      <c r="AB259" s="2">
        <v>3.9329999999999998</v>
      </c>
      <c r="AC259" s="2">
        <v>3.8610000000000002</v>
      </c>
      <c r="AD259" s="2">
        <v>3.794</v>
      </c>
      <c r="AE259" s="2">
        <v>3.73</v>
      </c>
      <c r="AF259" s="2">
        <v>3.665</v>
      </c>
      <c r="AG259" s="2">
        <v>3.597</v>
      </c>
      <c r="AH259" s="2">
        <v>3.524</v>
      </c>
      <c r="AI259" s="2">
        <v>3.448</v>
      </c>
      <c r="AJ259" s="2">
        <v>3.37</v>
      </c>
      <c r="AK259" s="2">
        <v>3.2919999999999998</v>
      </c>
      <c r="AL259" s="2">
        <v>3.218</v>
      </c>
      <c r="AM259" s="2">
        <v>3.1469999999999998</v>
      </c>
      <c r="AN259" s="2">
        <v>3.0819999999999999</v>
      </c>
      <c r="AO259" s="2">
        <v>3.0219999999999998</v>
      </c>
      <c r="AP259" s="2">
        <v>2.9670000000000001</v>
      </c>
      <c r="AQ259" s="2">
        <v>2.915</v>
      </c>
      <c r="AR259" s="2">
        <v>2.867</v>
      </c>
      <c r="AS259" s="2">
        <v>2.8220000000000001</v>
      </c>
      <c r="AT259" s="2">
        <v>2.7789999999999999</v>
      </c>
      <c r="AU259" s="2">
        <v>2.7389999999999999</v>
      </c>
      <c r="AV259" s="2">
        <v>2.7010000000000001</v>
      </c>
      <c r="AW259" s="2">
        <v>2.6640000000000001</v>
      </c>
      <c r="AX259" s="2">
        <v>2.629</v>
      </c>
      <c r="AY259" s="2">
        <v>2.5950000000000002</v>
      </c>
      <c r="AZ259" s="2">
        <v>2.5619999999999998</v>
      </c>
      <c r="BA259" s="2">
        <v>2.5299999999999998</v>
      </c>
      <c r="BB259" s="2">
        <v>2.5</v>
      </c>
      <c r="BC259" s="2">
        <v>2.4710000000000001</v>
      </c>
      <c r="BD259" s="2">
        <v>2.444</v>
      </c>
      <c r="BE259" s="2">
        <v>2.4169999999999998</v>
      </c>
      <c r="BF259" s="2">
        <v>2.39</v>
      </c>
      <c r="BG259" s="2">
        <v>2.3650000000000002</v>
      </c>
      <c r="BH259" s="2">
        <v>2.34</v>
      </c>
      <c r="BI259" s="2">
        <v>2.3170000000000002</v>
      </c>
      <c r="BJ259" s="2">
        <v>2.294</v>
      </c>
      <c r="BK259" s="2">
        <v>2.2719999999999998</v>
      </c>
      <c r="BL259" s="2">
        <v>2.25</v>
      </c>
    </row>
    <row r="260" spans="1:65" hidden="1">
      <c r="A260" s="2" t="s">
        <v>1745</v>
      </c>
      <c r="B260" s="2" t="s">
        <v>1746</v>
      </c>
      <c r="C260" s="2" t="s">
        <v>1786</v>
      </c>
      <c r="D260" s="2" t="s">
        <v>1787</v>
      </c>
    </row>
    <row r="261" spans="1:65" hidden="1">
      <c r="A261" s="2" t="s">
        <v>1747</v>
      </c>
      <c r="B261" s="2" t="s">
        <v>1748</v>
      </c>
      <c r="C261" s="2" t="s">
        <v>1786</v>
      </c>
      <c r="D261" s="2" t="s">
        <v>1787</v>
      </c>
      <c r="E261" s="2">
        <v>5.6150000000000002</v>
      </c>
      <c r="F261" s="2">
        <v>5.6509999999999998</v>
      </c>
      <c r="G261" s="2">
        <v>5.6790000000000003</v>
      </c>
      <c r="H261" s="2">
        <v>5.6959999999999997</v>
      </c>
      <c r="I261" s="2">
        <v>5.6980000000000004</v>
      </c>
      <c r="J261" s="2">
        <v>5.6790000000000003</v>
      </c>
      <c r="K261" s="2">
        <v>5.6340000000000003</v>
      </c>
      <c r="L261" s="2">
        <v>5.5609999999999999</v>
      </c>
      <c r="M261" s="2">
        <v>5.4589999999999996</v>
      </c>
      <c r="N261" s="2">
        <v>5.3280000000000003</v>
      </c>
      <c r="O261" s="2">
        <v>5.1669999999999998</v>
      </c>
      <c r="P261" s="2">
        <v>4.976</v>
      </c>
      <c r="Q261" s="2">
        <v>4.76</v>
      </c>
      <c r="R261" s="2">
        <v>4.5270000000000001</v>
      </c>
      <c r="S261" s="2">
        <v>4.2859999999999996</v>
      </c>
      <c r="T261" s="2">
        <v>4.0469999999999997</v>
      </c>
      <c r="U261" s="2">
        <v>3.8180000000000001</v>
      </c>
      <c r="V261" s="2">
        <v>3.6070000000000002</v>
      </c>
      <c r="W261" s="2">
        <v>3.42</v>
      </c>
      <c r="X261" s="2">
        <v>3.2610000000000001</v>
      </c>
      <c r="Y261" s="2">
        <v>3.1379999999999999</v>
      </c>
      <c r="Z261" s="2">
        <v>3.0529999999999999</v>
      </c>
      <c r="AA261" s="2">
        <v>3</v>
      </c>
      <c r="AB261" s="2">
        <v>2.9729999999999999</v>
      </c>
      <c r="AC261" s="2">
        <v>2.9670000000000001</v>
      </c>
      <c r="AD261" s="2">
        <v>2.9729999999999999</v>
      </c>
      <c r="AE261" s="2">
        <v>2.9860000000000002</v>
      </c>
      <c r="AF261" s="2">
        <v>2.9969999999999999</v>
      </c>
      <c r="AG261" s="2">
        <v>2.9990000000000001</v>
      </c>
      <c r="AH261" s="2">
        <v>2.9870000000000001</v>
      </c>
      <c r="AI261" s="2">
        <v>2.9540000000000002</v>
      </c>
      <c r="AJ261" s="2">
        <v>2.895</v>
      </c>
      <c r="AK261" s="2">
        <v>2.8119999999999998</v>
      </c>
      <c r="AL261" s="2">
        <v>2.7120000000000002</v>
      </c>
      <c r="AM261" s="2">
        <v>2.5990000000000002</v>
      </c>
      <c r="AN261" s="2">
        <v>2.4809999999999999</v>
      </c>
      <c r="AO261" s="2">
        <v>2.367</v>
      </c>
      <c r="AP261" s="2">
        <v>2.266</v>
      </c>
      <c r="AQ261" s="2">
        <v>2.1850000000000001</v>
      </c>
      <c r="AR261" s="2">
        <v>2.129</v>
      </c>
      <c r="AS261" s="2">
        <v>2.06</v>
      </c>
      <c r="AT261" s="2">
        <v>1.9</v>
      </c>
      <c r="AU261" s="2">
        <v>2.21</v>
      </c>
      <c r="AV261" s="2">
        <v>2.0699999999999998</v>
      </c>
      <c r="AW261" s="2">
        <v>2.17</v>
      </c>
      <c r="AX261" s="2">
        <v>2.2400000000000002</v>
      </c>
      <c r="AY261" s="2">
        <v>2.0299999999999998</v>
      </c>
      <c r="AZ261" s="2">
        <v>2.5099999999999998</v>
      </c>
      <c r="BA261" s="2">
        <v>2.44</v>
      </c>
      <c r="BB261" s="2">
        <v>2.37</v>
      </c>
      <c r="BC261" s="2">
        <v>2.2999999999999998</v>
      </c>
      <c r="BD261" s="2">
        <v>2.16</v>
      </c>
      <c r="BE261" s="2">
        <v>2.06</v>
      </c>
      <c r="BF261" s="2">
        <v>2.08</v>
      </c>
      <c r="BG261" s="2">
        <v>2.09</v>
      </c>
      <c r="BH261" s="2">
        <v>2.11</v>
      </c>
      <c r="BI261" s="2">
        <v>2.09</v>
      </c>
      <c r="BJ261" s="2">
        <v>2.08</v>
      </c>
      <c r="BK261" s="2">
        <v>2.06</v>
      </c>
      <c r="BL261" s="2">
        <v>2.0499999999999998</v>
      </c>
    </row>
    <row r="262" spans="1:65" hidden="1">
      <c r="A262" s="2" t="s">
        <v>1749</v>
      </c>
      <c r="B262" s="2" t="s">
        <v>1750</v>
      </c>
      <c r="C262" s="2" t="s">
        <v>1786</v>
      </c>
      <c r="D262" s="2" t="s">
        <v>1787</v>
      </c>
      <c r="E262" s="2">
        <v>6.3479999999999999</v>
      </c>
      <c r="F262" s="2">
        <v>6.3920000000000003</v>
      </c>
      <c r="G262" s="2">
        <v>6.4249999999999998</v>
      </c>
      <c r="H262" s="2">
        <v>6.4480000000000004</v>
      </c>
      <c r="I262" s="2">
        <v>6.4640000000000004</v>
      </c>
      <c r="J262" s="2">
        <v>6.4749999999999996</v>
      </c>
      <c r="K262" s="2">
        <v>6.4850000000000003</v>
      </c>
      <c r="L262" s="2">
        <v>6.4930000000000003</v>
      </c>
      <c r="M262" s="2">
        <v>6.4939999999999998</v>
      </c>
      <c r="N262" s="2">
        <v>6.4870000000000001</v>
      </c>
      <c r="O262" s="2">
        <v>6.4649999999999999</v>
      </c>
      <c r="P262" s="2">
        <v>6.4210000000000003</v>
      </c>
      <c r="Q262" s="2">
        <v>6.35</v>
      </c>
      <c r="R262" s="2">
        <v>6.2510000000000003</v>
      </c>
      <c r="S262" s="2">
        <v>6.125</v>
      </c>
      <c r="T262" s="2">
        <v>5.9729999999999999</v>
      </c>
      <c r="U262" s="2">
        <v>5.8</v>
      </c>
      <c r="V262" s="2">
        <v>5.6139999999999999</v>
      </c>
      <c r="W262" s="2">
        <v>5.423</v>
      </c>
      <c r="X262" s="2">
        <v>5.2320000000000002</v>
      </c>
      <c r="Y262" s="2">
        <v>5.0460000000000003</v>
      </c>
      <c r="Z262" s="2">
        <v>4.8650000000000002</v>
      </c>
      <c r="AA262" s="2">
        <v>4.6909999999999998</v>
      </c>
      <c r="AB262" s="2">
        <v>4.5209999999999999</v>
      </c>
      <c r="AC262" s="2">
        <v>4.359</v>
      </c>
      <c r="AD262" s="2">
        <v>4.2050000000000001</v>
      </c>
      <c r="AE262" s="2">
        <v>4.0620000000000003</v>
      </c>
      <c r="AF262" s="2">
        <v>3.9289999999999998</v>
      </c>
      <c r="AG262" s="2">
        <v>3.802</v>
      </c>
      <c r="AH262" s="2">
        <v>3.68</v>
      </c>
      <c r="AI262" s="2">
        <v>3.5529999999999999</v>
      </c>
      <c r="AJ262" s="2">
        <v>3.415</v>
      </c>
      <c r="AK262" s="2">
        <v>3.26</v>
      </c>
      <c r="AL262" s="2">
        <v>3.089</v>
      </c>
      <c r="AM262" s="2">
        <v>2.9039999999999999</v>
      </c>
      <c r="AN262" s="2">
        <v>2.714</v>
      </c>
      <c r="AO262" s="2">
        <v>2.5289999999999999</v>
      </c>
      <c r="AP262" s="2">
        <v>2.359</v>
      </c>
      <c r="AQ262" s="2">
        <v>2.2130000000000001</v>
      </c>
      <c r="AR262" s="2">
        <v>2.0960000000000001</v>
      </c>
      <c r="AS262" s="2">
        <v>2.0099999999999998</v>
      </c>
      <c r="AT262" s="2">
        <v>1.954</v>
      </c>
      <c r="AU262" s="2">
        <v>1.92</v>
      </c>
      <c r="AV262" s="2">
        <v>1.901</v>
      </c>
      <c r="AW262" s="2">
        <v>1.8939999999999999</v>
      </c>
      <c r="AX262" s="2">
        <v>1.8939999999999999</v>
      </c>
      <c r="AY262" s="2">
        <v>1.899</v>
      </c>
      <c r="AZ262" s="2">
        <v>1.907</v>
      </c>
      <c r="BA262" s="2">
        <v>1.9179999999999999</v>
      </c>
      <c r="BB262" s="2">
        <v>1.9279999999999999</v>
      </c>
      <c r="BC262" s="2">
        <v>1.9379999999999999</v>
      </c>
      <c r="BD262" s="2">
        <v>1.9490000000000001</v>
      </c>
      <c r="BE262" s="2">
        <v>1.962</v>
      </c>
      <c r="BF262" s="2">
        <v>1.978</v>
      </c>
      <c r="BG262" s="2">
        <v>1.996</v>
      </c>
      <c r="BH262" s="2">
        <v>2.0139999999999998</v>
      </c>
      <c r="BI262" s="2">
        <v>2.0299999999999998</v>
      </c>
      <c r="BJ262" s="2">
        <v>2.0419999999999998</v>
      </c>
      <c r="BK262" s="2">
        <v>2.0489999999999999</v>
      </c>
      <c r="BL262" s="2">
        <v>2.0499999999999998</v>
      </c>
    </row>
    <row r="263" spans="1:65" hidden="1">
      <c r="A263" s="2" t="s">
        <v>1265</v>
      </c>
      <c r="B263" s="2" t="s">
        <v>1751</v>
      </c>
      <c r="C263" s="2" t="s">
        <v>1786</v>
      </c>
      <c r="D263" s="2" t="s">
        <v>1787</v>
      </c>
      <c r="E263" s="2">
        <v>7.1970000000000001</v>
      </c>
      <c r="F263" s="2">
        <v>7.12</v>
      </c>
      <c r="G263" s="2">
        <v>7.0330000000000004</v>
      </c>
      <c r="H263" s="2">
        <v>6.9379999999999997</v>
      </c>
      <c r="I263" s="2">
        <v>6.8360000000000003</v>
      </c>
      <c r="J263" s="2">
        <v>6.73</v>
      </c>
      <c r="K263" s="2">
        <v>6.6260000000000003</v>
      </c>
      <c r="L263" s="2">
        <v>6.5259999999999998</v>
      </c>
      <c r="M263" s="2">
        <v>6.4329999999999998</v>
      </c>
      <c r="N263" s="2">
        <v>6.3479999999999999</v>
      </c>
      <c r="O263" s="2">
        <v>6.2720000000000002</v>
      </c>
      <c r="P263" s="2">
        <v>6.202</v>
      </c>
      <c r="Q263" s="2">
        <v>6.1340000000000003</v>
      </c>
      <c r="R263" s="2">
        <v>6.0670000000000002</v>
      </c>
      <c r="S263" s="2">
        <v>5.9989999999999997</v>
      </c>
      <c r="T263" s="2">
        <v>5.9290000000000003</v>
      </c>
      <c r="U263" s="2">
        <v>5.8579999999999997</v>
      </c>
      <c r="V263" s="2">
        <v>5.7869999999999999</v>
      </c>
      <c r="W263" s="2">
        <v>5.7160000000000002</v>
      </c>
      <c r="X263" s="2">
        <v>5.6449999999999996</v>
      </c>
      <c r="Y263" s="2">
        <v>5.5750000000000002</v>
      </c>
      <c r="Z263" s="2">
        <v>5.5030000000000001</v>
      </c>
      <c r="AA263" s="2">
        <v>5.43</v>
      </c>
      <c r="AB263" s="2">
        <v>5.3559999999999999</v>
      </c>
      <c r="AC263" s="2">
        <v>5.282</v>
      </c>
      <c r="AD263" s="2">
        <v>5.2089999999999996</v>
      </c>
      <c r="AE263" s="2">
        <v>5.141</v>
      </c>
      <c r="AF263" s="2">
        <v>5.0780000000000003</v>
      </c>
      <c r="AG263" s="2">
        <v>5.0220000000000002</v>
      </c>
      <c r="AH263" s="2">
        <v>4.9710000000000001</v>
      </c>
      <c r="AI263" s="2">
        <v>4.9260000000000002</v>
      </c>
      <c r="AJ263" s="2">
        <v>4.883</v>
      </c>
      <c r="AK263" s="2">
        <v>4.8410000000000002</v>
      </c>
      <c r="AL263" s="2">
        <v>4.798</v>
      </c>
      <c r="AM263" s="2">
        <v>4.7539999999999996</v>
      </c>
      <c r="AN263" s="2">
        <v>4.7080000000000002</v>
      </c>
      <c r="AO263" s="2">
        <v>4.6619999999999999</v>
      </c>
      <c r="AP263" s="2">
        <v>4.6159999999999997</v>
      </c>
      <c r="AQ263" s="2">
        <v>4.5730000000000004</v>
      </c>
      <c r="AR263" s="2">
        <v>4.5309999999999997</v>
      </c>
      <c r="AS263" s="2">
        <v>4.492</v>
      </c>
      <c r="AT263" s="2">
        <v>4.4539999999999997</v>
      </c>
      <c r="AU263" s="2">
        <v>4.4160000000000004</v>
      </c>
      <c r="AV263" s="2">
        <v>4.3780000000000001</v>
      </c>
      <c r="AW263" s="2">
        <v>4.34</v>
      </c>
      <c r="AX263" s="2">
        <v>4.3010000000000002</v>
      </c>
      <c r="AY263" s="2">
        <v>4.2610000000000001</v>
      </c>
      <c r="AZ263" s="2">
        <v>4.2210000000000001</v>
      </c>
      <c r="BA263" s="2">
        <v>4.18</v>
      </c>
      <c r="BB263" s="2">
        <v>4.1399999999999997</v>
      </c>
      <c r="BC263" s="2">
        <v>4.0999999999999996</v>
      </c>
      <c r="BD263" s="2">
        <v>4.0599999999999996</v>
      </c>
      <c r="BE263" s="2">
        <v>4.0190000000000001</v>
      </c>
      <c r="BF263" s="2">
        <v>3.9790000000000001</v>
      </c>
      <c r="BG263" s="2">
        <v>3.9390000000000001</v>
      </c>
      <c r="BH263" s="2">
        <v>3.8980000000000001</v>
      </c>
      <c r="BI263" s="2">
        <v>3.859</v>
      </c>
      <c r="BJ263" s="2">
        <v>3.82</v>
      </c>
      <c r="BK263" s="2">
        <v>3.782</v>
      </c>
      <c r="BL263" s="2">
        <v>3.7440000000000002</v>
      </c>
    </row>
    <row r="264" spans="1:65" hidden="1">
      <c r="A264" s="2" t="s">
        <v>1061</v>
      </c>
      <c r="B264" s="2" t="s">
        <v>1752</v>
      </c>
      <c r="C264" s="2" t="s">
        <v>1786</v>
      </c>
      <c r="D264" s="2" t="s">
        <v>1787</v>
      </c>
      <c r="E264" s="2">
        <v>4.979299498356105</v>
      </c>
      <c r="F264" s="2">
        <v>5.0035642773072704</v>
      </c>
      <c r="G264" s="2">
        <v>5.025367418014338</v>
      </c>
      <c r="H264" s="2">
        <v>5.0455505950102486</v>
      </c>
      <c r="I264" s="2">
        <v>5.0564701163427728</v>
      </c>
      <c r="J264" s="2">
        <v>5.040687076101948</v>
      </c>
      <c r="K264" s="2">
        <v>4.9920847426946597</v>
      </c>
      <c r="L264" s="2">
        <v>4.9732756898719774</v>
      </c>
      <c r="M264" s="2">
        <v>4.9220894694668296</v>
      </c>
      <c r="N264" s="2">
        <v>4.8559762919714498</v>
      </c>
      <c r="O264" s="2">
        <v>4.7785724940043846</v>
      </c>
      <c r="P264" s="2">
        <v>4.6692683306135585</v>
      </c>
      <c r="Q264" s="2">
        <v>4.5397036096746834</v>
      </c>
      <c r="R264" s="2">
        <v>4.4104699261745486</v>
      </c>
      <c r="S264" s="2">
        <v>4.2887708124975843</v>
      </c>
      <c r="T264" s="2">
        <v>4.1568886700751086</v>
      </c>
      <c r="U264" s="2">
        <v>4.0403829183310433</v>
      </c>
      <c r="V264" s="2">
        <v>3.9367372072148745</v>
      </c>
      <c r="W264" s="2">
        <v>3.8430722525402796</v>
      </c>
      <c r="X264" s="2">
        <v>3.7734151198279511</v>
      </c>
      <c r="Y264" s="2">
        <v>3.7136523912558688</v>
      </c>
      <c r="Z264" s="2">
        <v>3.6566140119373487</v>
      </c>
      <c r="AA264" s="2">
        <v>3.6271551008694347</v>
      </c>
      <c r="AB264" s="2">
        <v>3.5945680999702589</v>
      </c>
      <c r="AC264" s="2">
        <v>3.5641951284965159</v>
      </c>
      <c r="AD264" s="2">
        <v>3.5359841670040844</v>
      </c>
      <c r="AE264" s="2">
        <v>3.4995242471217325</v>
      </c>
      <c r="AF264" s="2">
        <v>3.4551605712221973</v>
      </c>
      <c r="AG264" s="2">
        <v>3.3989383140619678</v>
      </c>
      <c r="AH264" s="2">
        <v>3.3243496637282037</v>
      </c>
      <c r="AI264" s="2">
        <v>3.2485488043817488</v>
      </c>
      <c r="AJ264" s="2">
        <v>3.1574074303451014</v>
      </c>
      <c r="AK264" s="2">
        <v>3.0715479071329845</v>
      </c>
      <c r="AL264" s="2">
        <v>2.9876127455058823</v>
      </c>
      <c r="AM264" s="2">
        <v>2.9218420850978442</v>
      </c>
      <c r="AN264" s="2">
        <v>2.8625635783387078</v>
      </c>
      <c r="AO264" s="2">
        <v>2.8169963742678958</v>
      </c>
      <c r="AP264" s="2">
        <v>2.7772698758296994</v>
      </c>
      <c r="AQ264" s="2">
        <v>2.7463592414602362</v>
      </c>
      <c r="AR264" s="2">
        <v>2.7168320509105608</v>
      </c>
      <c r="AS264" s="2">
        <v>2.696164419882833</v>
      </c>
      <c r="AT264" s="2">
        <v>2.6663482184058895</v>
      </c>
      <c r="AU264" s="2">
        <v>2.6435486718741417</v>
      </c>
      <c r="AV264" s="2">
        <v>2.6248914185846162</v>
      </c>
      <c r="AW264" s="2">
        <v>2.6086255551590134</v>
      </c>
      <c r="AX264" s="2">
        <v>2.5880542667735114</v>
      </c>
      <c r="AY264" s="2">
        <v>2.5771672415147484</v>
      </c>
      <c r="AZ264" s="2">
        <v>2.5670854886929866</v>
      </c>
      <c r="BA264" s="2">
        <v>2.5549312125238197</v>
      </c>
      <c r="BB264" s="2">
        <v>2.5342043846313311</v>
      </c>
      <c r="BC264" s="2">
        <v>2.5162869066410813</v>
      </c>
      <c r="BD264" s="2">
        <v>2.4987201421057672</v>
      </c>
      <c r="BE264" s="2">
        <v>2.4893356246767446</v>
      </c>
      <c r="BF264" s="2">
        <v>2.4729600874191449</v>
      </c>
      <c r="BG264" s="2">
        <v>2.4655611071397239</v>
      </c>
      <c r="BH264" s="2">
        <v>2.4562288398752137</v>
      </c>
      <c r="BI264" s="2">
        <v>2.4456090545235796</v>
      </c>
      <c r="BJ264" s="2">
        <v>2.4281884216817917</v>
      </c>
      <c r="BK264" s="2">
        <v>2.4159863429514328</v>
      </c>
      <c r="BL264" s="2">
        <v>2.4027068476609075</v>
      </c>
    </row>
    <row r="265" spans="1:65" hidden="1">
      <c r="A265" s="2" t="s">
        <v>1272</v>
      </c>
      <c r="B265" s="2" t="s">
        <v>1753</v>
      </c>
      <c r="C265" s="2" t="s">
        <v>1786</v>
      </c>
      <c r="D265" s="2" t="s">
        <v>1787</v>
      </c>
      <c r="E265" s="2">
        <v>7.6509999999999998</v>
      </c>
      <c r="F265" s="2">
        <v>7.6449999999999996</v>
      </c>
      <c r="G265" s="2">
        <v>7.63</v>
      </c>
      <c r="H265" s="2">
        <v>7.6040000000000001</v>
      </c>
      <c r="I265" s="2">
        <v>7.5670000000000002</v>
      </c>
      <c r="J265" s="2">
        <v>7.5190000000000001</v>
      </c>
      <c r="K265" s="2">
        <v>7.4619999999999997</v>
      </c>
      <c r="L265" s="2">
        <v>7.4</v>
      </c>
      <c r="M265" s="2">
        <v>7.3339999999999996</v>
      </c>
      <c r="N265" s="2">
        <v>7.2649999999999997</v>
      </c>
      <c r="O265" s="2">
        <v>7.194</v>
      </c>
      <c r="P265" s="2">
        <v>7.1189999999999998</v>
      </c>
      <c r="Q265" s="2">
        <v>7.0389999999999997</v>
      </c>
      <c r="R265" s="2">
        <v>6.952</v>
      </c>
      <c r="S265" s="2">
        <v>6.859</v>
      </c>
      <c r="T265" s="2">
        <v>6.7610000000000001</v>
      </c>
      <c r="U265" s="2">
        <v>6.6559999999999997</v>
      </c>
      <c r="V265" s="2">
        <v>6.5469999999999997</v>
      </c>
      <c r="W265" s="2">
        <v>6.4340000000000002</v>
      </c>
      <c r="X265" s="2">
        <v>6.32</v>
      </c>
      <c r="Y265" s="2">
        <v>6.2030000000000003</v>
      </c>
      <c r="Z265" s="2">
        <v>6.0860000000000003</v>
      </c>
      <c r="AA265" s="2">
        <v>5.968</v>
      </c>
      <c r="AB265" s="2">
        <v>5.85</v>
      </c>
      <c r="AC265" s="2">
        <v>5.734</v>
      </c>
      <c r="AD265" s="2">
        <v>5.62</v>
      </c>
      <c r="AE265" s="2">
        <v>5.51</v>
      </c>
      <c r="AF265" s="2">
        <v>5.4039999999999999</v>
      </c>
      <c r="AG265" s="2">
        <v>5.3029999999999999</v>
      </c>
      <c r="AH265" s="2">
        <v>5.2080000000000002</v>
      </c>
      <c r="AI265" s="2">
        <v>5.1180000000000003</v>
      </c>
      <c r="AJ265" s="2">
        <v>5.0339999999999998</v>
      </c>
      <c r="AK265" s="2">
        <v>4.9560000000000004</v>
      </c>
      <c r="AL265" s="2">
        <v>4.8819999999999997</v>
      </c>
      <c r="AM265" s="2">
        <v>4.8150000000000004</v>
      </c>
      <c r="AN265" s="2">
        <v>4.7510000000000003</v>
      </c>
      <c r="AO265" s="2">
        <v>4.6920000000000002</v>
      </c>
      <c r="AP265" s="2">
        <v>4.6369999999999996</v>
      </c>
      <c r="AQ265" s="2">
        <v>4.5869999999999997</v>
      </c>
      <c r="AR265" s="2">
        <v>4.5410000000000004</v>
      </c>
      <c r="AS265" s="2">
        <v>4.5030000000000001</v>
      </c>
      <c r="AT265" s="2">
        <v>4.476</v>
      </c>
      <c r="AU265" s="2">
        <v>4.46</v>
      </c>
      <c r="AV265" s="2">
        <v>4.4539999999999997</v>
      </c>
      <c r="AW265" s="2">
        <v>4.4560000000000004</v>
      </c>
      <c r="AX265" s="2">
        <v>4.46</v>
      </c>
      <c r="AY265" s="2">
        <v>4.46</v>
      </c>
      <c r="AZ265" s="2">
        <v>4.45</v>
      </c>
      <c r="BA265" s="2">
        <v>4.4260000000000002</v>
      </c>
      <c r="BB265" s="2">
        <v>4.3879999999999999</v>
      </c>
      <c r="BC265" s="2">
        <v>4.3380000000000001</v>
      </c>
      <c r="BD265" s="2">
        <v>4.2770000000000001</v>
      </c>
      <c r="BE265" s="2">
        <v>4.2119999999999997</v>
      </c>
      <c r="BF265" s="2">
        <v>4.1470000000000002</v>
      </c>
      <c r="BG265" s="2">
        <v>4.0860000000000003</v>
      </c>
      <c r="BH265" s="2">
        <v>4.0289999999999999</v>
      </c>
      <c r="BI265" s="2">
        <v>3.976</v>
      </c>
      <c r="BJ265" s="2">
        <v>3.9260000000000002</v>
      </c>
      <c r="BK265" s="2">
        <v>3.8769999999999998</v>
      </c>
      <c r="BL265" s="2">
        <v>3.83</v>
      </c>
    </row>
    <row r="266" spans="1:65" hidden="1">
      <c r="A266" s="2" t="s">
        <v>1754</v>
      </c>
      <c r="B266" s="2" t="s">
        <v>1755</v>
      </c>
      <c r="C266" s="2" t="s">
        <v>1786</v>
      </c>
      <c r="D266" s="2" t="s">
        <v>1787</v>
      </c>
      <c r="Z266" s="2">
        <v>4.58</v>
      </c>
      <c r="AA266" s="2">
        <v>4.88</v>
      </c>
      <c r="AB266" s="2">
        <v>4.4800000000000004</v>
      </c>
      <c r="AC266" s="2">
        <v>4.82</v>
      </c>
      <c r="AD266" s="2">
        <v>4.5599999999999996</v>
      </c>
      <c r="AE266" s="2">
        <v>4.47</v>
      </c>
      <c r="AF266" s="2">
        <v>4.43</v>
      </c>
      <c r="AG266" s="2">
        <v>4.26</v>
      </c>
      <c r="AH266" s="2">
        <v>3.92</v>
      </c>
      <c r="AI266" s="2">
        <v>3.9</v>
      </c>
      <c r="AJ266" s="2">
        <v>3.59</v>
      </c>
      <c r="AK266" s="2">
        <v>2.97</v>
      </c>
      <c r="AL266" s="2">
        <v>2.85</v>
      </c>
      <c r="AM266" s="2">
        <v>2.72</v>
      </c>
      <c r="AN266" s="2">
        <v>2.72</v>
      </c>
      <c r="AO266" s="2">
        <v>2.71</v>
      </c>
      <c r="AP266" s="2">
        <v>2.4700000000000002</v>
      </c>
      <c r="AQ266" s="2">
        <v>2.58</v>
      </c>
      <c r="AR266" s="2">
        <v>2.89</v>
      </c>
      <c r="AS266" s="2">
        <v>2.96</v>
      </c>
      <c r="AT266" s="2">
        <v>2.81</v>
      </c>
      <c r="AU266" s="2">
        <v>2.67</v>
      </c>
      <c r="AV266" s="2">
        <v>2.35</v>
      </c>
      <c r="AW266" s="2">
        <v>2.54</v>
      </c>
      <c r="AX266" s="2">
        <v>2.65</v>
      </c>
      <c r="AY266" s="2">
        <v>2.4300000000000002</v>
      </c>
      <c r="AZ266" s="2">
        <v>2.4300000000000002</v>
      </c>
      <c r="BA266" s="2">
        <v>2.38</v>
      </c>
      <c r="BB266" s="2">
        <v>2.33</v>
      </c>
      <c r="BC266" s="2">
        <v>2.29</v>
      </c>
      <c r="BD266" s="2">
        <v>2.2400000000000002</v>
      </c>
      <c r="BE266" s="2">
        <v>2.2000000000000002</v>
      </c>
      <c r="BF266" s="2">
        <v>2.16</v>
      </c>
      <c r="BG266" s="2">
        <v>2.13</v>
      </c>
      <c r="BH266" s="2">
        <v>2.09</v>
      </c>
      <c r="BI266" s="2">
        <v>2.06</v>
      </c>
      <c r="BJ266" s="2">
        <v>2.02</v>
      </c>
      <c r="BK266" s="2">
        <v>2</v>
      </c>
      <c r="BL266" s="2">
        <v>1.97</v>
      </c>
    </row>
    <row r="267" spans="1:65" hidden="1">
      <c r="A267" s="2" t="s">
        <v>1756</v>
      </c>
      <c r="B267" s="2" t="s">
        <v>1757</v>
      </c>
      <c r="C267" s="2" t="s">
        <v>1786</v>
      </c>
      <c r="D267" s="2" t="s">
        <v>1787</v>
      </c>
      <c r="E267" s="2">
        <v>7.9379999999999997</v>
      </c>
      <c r="F267" s="2">
        <v>7.9619999999999997</v>
      </c>
      <c r="G267" s="2">
        <v>7.9909999999999997</v>
      </c>
      <c r="H267" s="2">
        <v>8.0259999999999998</v>
      </c>
      <c r="I267" s="2">
        <v>8.0670000000000002</v>
      </c>
      <c r="J267" s="2">
        <v>8.1140000000000008</v>
      </c>
      <c r="K267" s="2">
        <v>8.1660000000000004</v>
      </c>
      <c r="L267" s="2">
        <v>8.2219999999999995</v>
      </c>
      <c r="M267" s="2">
        <v>8.2780000000000005</v>
      </c>
      <c r="N267" s="2">
        <v>8.3339999999999996</v>
      </c>
      <c r="O267" s="2">
        <v>8.3859999999999992</v>
      </c>
      <c r="P267" s="2">
        <v>8.4320000000000004</v>
      </c>
      <c r="Q267" s="2">
        <v>8.4710000000000001</v>
      </c>
      <c r="R267" s="2">
        <v>8.5039999999999996</v>
      </c>
      <c r="S267" s="2">
        <v>8.5310000000000006</v>
      </c>
      <c r="T267" s="2">
        <v>8.5540000000000003</v>
      </c>
      <c r="U267" s="2">
        <v>8.5779999999999994</v>
      </c>
      <c r="V267" s="2">
        <v>8.6050000000000004</v>
      </c>
      <c r="W267" s="2">
        <v>8.6359999999999992</v>
      </c>
      <c r="X267" s="2">
        <v>8.6709999999999994</v>
      </c>
      <c r="Y267" s="2">
        <v>8.7100000000000009</v>
      </c>
      <c r="Z267" s="2">
        <v>8.7520000000000007</v>
      </c>
      <c r="AA267" s="2">
        <v>8.7929999999999993</v>
      </c>
      <c r="AB267" s="2">
        <v>8.8279999999999994</v>
      </c>
      <c r="AC267" s="2">
        <v>8.8529999999999998</v>
      </c>
      <c r="AD267" s="2">
        <v>8.8640000000000008</v>
      </c>
      <c r="AE267" s="2">
        <v>8.8580000000000005</v>
      </c>
      <c r="AF267" s="2">
        <v>8.8330000000000002</v>
      </c>
      <c r="AG267" s="2">
        <v>8.7859999999999996</v>
      </c>
      <c r="AH267" s="2">
        <v>8.7129999999999992</v>
      </c>
      <c r="AI267" s="2">
        <v>8.6059999999999999</v>
      </c>
      <c r="AJ267" s="2">
        <v>8.4589999999999996</v>
      </c>
      <c r="AK267" s="2">
        <v>8.2720000000000002</v>
      </c>
      <c r="AL267" s="2">
        <v>8.048</v>
      </c>
      <c r="AM267" s="2">
        <v>7.7949999999999999</v>
      </c>
      <c r="AN267" s="2">
        <v>7.5250000000000004</v>
      </c>
      <c r="AO267" s="2">
        <v>7.2510000000000003</v>
      </c>
      <c r="AP267" s="2">
        <v>6.9859999999999998</v>
      </c>
      <c r="AQ267" s="2">
        <v>6.7380000000000004</v>
      </c>
      <c r="AR267" s="2">
        <v>6.5140000000000002</v>
      </c>
      <c r="AS267" s="2">
        <v>6.3129999999999997</v>
      </c>
      <c r="AT267" s="2">
        <v>6.13</v>
      </c>
      <c r="AU267" s="2">
        <v>5.9539999999999997</v>
      </c>
      <c r="AV267" s="2">
        <v>5.7779999999999996</v>
      </c>
      <c r="AW267" s="2">
        <v>5.601</v>
      </c>
      <c r="AX267" s="2">
        <v>5.4249999999999998</v>
      </c>
      <c r="AY267" s="2">
        <v>5.2530000000000001</v>
      </c>
      <c r="AZ267" s="2">
        <v>5.09</v>
      </c>
      <c r="BA267" s="2">
        <v>4.9400000000000004</v>
      </c>
      <c r="BB267" s="2">
        <v>4.8010000000000002</v>
      </c>
      <c r="BC267" s="2">
        <v>4.6740000000000004</v>
      </c>
      <c r="BD267" s="2">
        <v>4.5540000000000003</v>
      </c>
      <c r="BE267" s="2">
        <v>4.4390000000000001</v>
      </c>
      <c r="BF267" s="2">
        <v>4.3259999999999996</v>
      </c>
      <c r="BG267" s="2">
        <v>4.2140000000000004</v>
      </c>
      <c r="BH267" s="2">
        <v>4.1029999999999998</v>
      </c>
      <c r="BI267" s="2">
        <v>3.9940000000000002</v>
      </c>
      <c r="BJ267" s="2">
        <v>3.89</v>
      </c>
      <c r="BK267" s="2">
        <v>3.7919999999999998</v>
      </c>
      <c r="BL267" s="2">
        <v>3.7</v>
      </c>
    </row>
    <row r="268" spans="1:65" hidden="1">
      <c r="A268" s="2" t="s">
        <v>619</v>
      </c>
      <c r="B268" s="2" t="s">
        <v>1758</v>
      </c>
      <c r="C268" s="2" t="s">
        <v>1786</v>
      </c>
      <c r="D268" s="2" t="s">
        <v>1787</v>
      </c>
      <c r="E268" s="2">
        <v>6.0410000000000004</v>
      </c>
      <c r="F268" s="2">
        <v>6.0279999999999996</v>
      </c>
      <c r="G268" s="2">
        <v>6.01</v>
      </c>
      <c r="H268" s="2">
        <v>5.9859999999999998</v>
      </c>
      <c r="I268" s="2">
        <v>5.9560000000000004</v>
      </c>
      <c r="J268" s="2">
        <v>5.92</v>
      </c>
      <c r="K268" s="2">
        <v>5.8780000000000001</v>
      </c>
      <c r="L268" s="2">
        <v>5.8319999999999999</v>
      </c>
      <c r="M268" s="2">
        <v>5.782</v>
      </c>
      <c r="N268" s="2">
        <v>5.7279999999999998</v>
      </c>
      <c r="O268" s="2">
        <v>5.6689999999999996</v>
      </c>
      <c r="P268" s="2">
        <v>5.601</v>
      </c>
      <c r="Q268" s="2">
        <v>5.5250000000000004</v>
      </c>
      <c r="R268" s="2">
        <v>5.4409999999999998</v>
      </c>
      <c r="S268" s="2">
        <v>5.3529999999999998</v>
      </c>
      <c r="T268" s="2">
        <v>5.2649999999999997</v>
      </c>
      <c r="U268" s="2">
        <v>5.1849999999999996</v>
      </c>
      <c r="V268" s="2">
        <v>5.1159999999999997</v>
      </c>
      <c r="W268" s="2">
        <v>5.0599999999999996</v>
      </c>
      <c r="X268" s="2">
        <v>5.016</v>
      </c>
      <c r="Y268" s="2">
        <v>4.9800000000000004</v>
      </c>
      <c r="Z268" s="2">
        <v>4.9470000000000001</v>
      </c>
      <c r="AA268" s="2">
        <v>4.9089999999999998</v>
      </c>
      <c r="AB268" s="2">
        <v>4.859</v>
      </c>
      <c r="AC268" s="2">
        <v>4.7919999999999998</v>
      </c>
      <c r="AD268" s="2">
        <v>4.7050000000000001</v>
      </c>
      <c r="AE268" s="2">
        <v>4.5919999999999996</v>
      </c>
      <c r="AF268" s="2">
        <v>4.4580000000000002</v>
      </c>
      <c r="AG268" s="2">
        <v>4.306</v>
      </c>
      <c r="AH268" s="2">
        <v>4.1390000000000002</v>
      </c>
      <c r="AI268" s="2">
        <v>3.964</v>
      </c>
      <c r="AJ268" s="2">
        <v>3.7839999999999998</v>
      </c>
      <c r="AK268" s="2">
        <v>3.6070000000000002</v>
      </c>
      <c r="AL268" s="2">
        <v>3.4380000000000002</v>
      </c>
      <c r="AM268" s="2">
        <v>3.2829999999999999</v>
      </c>
      <c r="AN268" s="2">
        <v>3.1440000000000001</v>
      </c>
      <c r="AO268" s="2">
        <v>3.0230000000000001</v>
      </c>
      <c r="AP268" s="2">
        <v>2.919</v>
      </c>
      <c r="AQ268" s="2">
        <v>2.8290000000000002</v>
      </c>
      <c r="AR268" s="2">
        <v>2.754</v>
      </c>
      <c r="AS268" s="2">
        <v>2.694</v>
      </c>
      <c r="AT268" s="2">
        <v>2.6520000000000001</v>
      </c>
      <c r="AU268" s="2">
        <v>2.6240000000000001</v>
      </c>
      <c r="AV268" s="2">
        <v>2.6080000000000001</v>
      </c>
      <c r="AW268" s="2">
        <v>2.6030000000000002</v>
      </c>
      <c r="AX268" s="2">
        <v>2.6030000000000002</v>
      </c>
      <c r="AY268" s="2">
        <v>2.6070000000000002</v>
      </c>
      <c r="AZ268" s="2">
        <v>2.61</v>
      </c>
      <c r="BA268" s="2">
        <v>2.6110000000000002</v>
      </c>
      <c r="BB268" s="2">
        <v>2.6080000000000001</v>
      </c>
      <c r="BC268" s="2">
        <v>2.5979999999999999</v>
      </c>
      <c r="BD268" s="2">
        <v>2.5819999999999999</v>
      </c>
      <c r="BE268" s="2">
        <v>2.5609999999999999</v>
      </c>
      <c r="BF268" s="2">
        <v>2.5369999999999999</v>
      </c>
      <c r="BG268" s="2">
        <v>2.5110000000000001</v>
      </c>
      <c r="BH268" s="2">
        <v>2.484</v>
      </c>
      <c r="BI268" s="2">
        <v>2.4569999999999999</v>
      </c>
      <c r="BJ268" s="2">
        <v>2.4300000000000002</v>
      </c>
      <c r="BK268" s="2">
        <v>2.4049999999999998</v>
      </c>
      <c r="BL268" s="2">
        <v>2.3809999999999998</v>
      </c>
    </row>
    <row r="269" spans="1:65" hidden="1">
      <c r="A269" s="2" t="s">
        <v>623</v>
      </c>
      <c r="B269" s="2" t="s">
        <v>1759</v>
      </c>
      <c r="C269" s="2" t="s">
        <v>1786</v>
      </c>
      <c r="D269" s="2" t="s">
        <v>1787</v>
      </c>
      <c r="E269" s="2">
        <v>7.1150000000000002</v>
      </c>
      <c r="F269" s="2">
        <v>7.1689999999999996</v>
      </c>
      <c r="G269" s="2">
        <v>7.2140000000000004</v>
      </c>
      <c r="H269" s="2">
        <v>7.2489999999999997</v>
      </c>
      <c r="I269" s="2">
        <v>7.274</v>
      </c>
      <c r="J269" s="2">
        <v>7.2910000000000004</v>
      </c>
      <c r="K269" s="2">
        <v>7.3040000000000003</v>
      </c>
      <c r="L269" s="2">
        <v>7.3170000000000002</v>
      </c>
      <c r="M269" s="2">
        <v>7.3319999999999999</v>
      </c>
      <c r="N269" s="2">
        <v>7.3490000000000002</v>
      </c>
      <c r="O269" s="2">
        <v>7.367</v>
      </c>
      <c r="P269" s="2">
        <v>7.383</v>
      </c>
      <c r="Q269" s="2">
        <v>7.3920000000000003</v>
      </c>
      <c r="R269" s="2">
        <v>7.3929999999999998</v>
      </c>
      <c r="S269" s="2">
        <v>7.3819999999999997</v>
      </c>
      <c r="T269" s="2">
        <v>7.359</v>
      </c>
      <c r="U269" s="2">
        <v>7.3230000000000004</v>
      </c>
      <c r="V269" s="2">
        <v>7.2759999999999998</v>
      </c>
      <c r="W269" s="2">
        <v>7.2190000000000003</v>
      </c>
      <c r="X269" s="2">
        <v>7.1559999999999997</v>
      </c>
      <c r="Y269" s="2">
        <v>7.0869999999999997</v>
      </c>
      <c r="Z269" s="2">
        <v>7.0170000000000003</v>
      </c>
      <c r="AA269" s="2">
        <v>6.9459999999999997</v>
      </c>
      <c r="AB269" s="2">
        <v>6.8769999999999998</v>
      </c>
      <c r="AC269" s="2">
        <v>6.81</v>
      </c>
      <c r="AD269" s="2">
        <v>6.7460000000000004</v>
      </c>
      <c r="AE269" s="2">
        <v>6.6849999999999996</v>
      </c>
      <c r="AF269" s="2">
        <v>6.6239999999999997</v>
      </c>
      <c r="AG269" s="2">
        <v>6.5629999999999997</v>
      </c>
      <c r="AH269" s="2">
        <v>6.5019999999999998</v>
      </c>
      <c r="AI269" s="2">
        <v>6.4420000000000002</v>
      </c>
      <c r="AJ269" s="2">
        <v>6.3840000000000003</v>
      </c>
      <c r="AK269" s="2">
        <v>6.3289999999999997</v>
      </c>
      <c r="AL269" s="2">
        <v>6.2779999999999996</v>
      </c>
      <c r="AM269" s="2">
        <v>6.2309999999999999</v>
      </c>
      <c r="AN269" s="2">
        <v>6.1890000000000001</v>
      </c>
      <c r="AO269" s="2">
        <v>6.1529999999999996</v>
      </c>
      <c r="AP269" s="2">
        <v>6.1210000000000004</v>
      </c>
      <c r="AQ269" s="2">
        <v>6.093</v>
      </c>
      <c r="AR269" s="2">
        <v>6.0650000000000004</v>
      </c>
      <c r="AS269" s="2">
        <v>6.0359999999999996</v>
      </c>
      <c r="AT269" s="2">
        <v>6.0030000000000001</v>
      </c>
      <c r="AU269" s="2">
        <v>5.9630000000000001</v>
      </c>
      <c r="AV269" s="2">
        <v>5.915</v>
      </c>
      <c r="AW269" s="2">
        <v>5.859</v>
      </c>
      <c r="AX269" s="2">
        <v>5.7939999999999996</v>
      </c>
      <c r="AY269" s="2">
        <v>5.7240000000000002</v>
      </c>
      <c r="AZ269" s="2">
        <v>5.65</v>
      </c>
      <c r="BA269" s="2">
        <v>5.5739999999999998</v>
      </c>
      <c r="BB269" s="2">
        <v>5.4960000000000004</v>
      </c>
      <c r="BC269" s="2">
        <v>5.415</v>
      </c>
      <c r="BD269" s="2">
        <v>5.3280000000000003</v>
      </c>
      <c r="BE269" s="2">
        <v>5.2329999999999997</v>
      </c>
      <c r="BF269" s="2">
        <v>5.1319999999999997</v>
      </c>
      <c r="BG269" s="2">
        <v>5.0259999999999998</v>
      </c>
      <c r="BH269" s="2">
        <v>4.9180000000000001</v>
      </c>
      <c r="BI269" s="2">
        <v>4.8140000000000001</v>
      </c>
      <c r="BJ269" s="2">
        <v>4.718</v>
      </c>
      <c r="BK269" s="2">
        <v>4.633</v>
      </c>
      <c r="BL269" s="2">
        <v>4.5590000000000002</v>
      </c>
    </row>
    <row r="270" spans="1:65" hidden="1">
      <c r="A270" s="2" t="s">
        <v>624</v>
      </c>
      <c r="B270" s="2" t="s">
        <v>1760</v>
      </c>
      <c r="C270" s="2" t="s">
        <v>1786</v>
      </c>
      <c r="D270" s="2" t="s">
        <v>1787</v>
      </c>
      <c r="E270" s="2">
        <v>7.1580000000000004</v>
      </c>
      <c r="F270" s="2">
        <v>7.2149999999999999</v>
      </c>
      <c r="G270" s="2">
        <v>7.2670000000000003</v>
      </c>
      <c r="H270" s="2">
        <v>7.3109999999999999</v>
      </c>
      <c r="I270" s="2">
        <v>7.3470000000000004</v>
      </c>
      <c r="J270" s="2">
        <v>7.3730000000000002</v>
      </c>
      <c r="K270" s="2">
        <v>7.391</v>
      </c>
      <c r="L270" s="2">
        <v>7.4029999999999996</v>
      </c>
      <c r="M270" s="2">
        <v>7.4109999999999996</v>
      </c>
      <c r="N270" s="2">
        <v>7.415</v>
      </c>
      <c r="O270" s="2">
        <v>7.4189999999999996</v>
      </c>
      <c r="P270" s="2">
        <v>7.4249999999999998</v>
      </c>
      <c r="Q270" s="2">
        <v>7.4340000000000002</v>
      </c>
      <c r="R270" s="2">
        <v>7.4409999999999998</v>
      </c>
      <c r="S270" s="2">
        <v>7.4420000000000002</v>
      </c>
      <c r="T270" s="2">
        <v>7.4269999999999996</v>
      </c>
      <c r="U270" s="2">
        <v>7.3849999999999998</v>
      </c>
      <c r="V270" s="2">
        <v>7.3079999999999998</v>
      </c>
      <c r="W270" s="2">
        <v>7.1950000000000003</v>
      </c>
      <c r="X270" s="2">
        <v>7.0449999999999999</v>
      </c>
      <c r="Y270" s="2">
        <v>6.8650000000000002</v>
      </c>
      <c r="Z270" s="2">
        <v>6.6630000000000003</v>
      </c>
      <c r="AA270" s="2">
        <v>6.4509999999999996</v>
      </c>
      <c r="AB270" s="2">
        <v>6.24</v>
      </c>
      <c r="AC270" s="2">
        <v>6.0339999999999998</v>
      </c>
      <c r="AD270" s="2">
        <v>5.8360000000000003</v>
      </c>
      <c r="AE270" s="2">
        <v>5.6420000000000003</v>
      </c>
      <c r="AF270" s="2">
        <v>5.4480000000000004</v>
      </c>
      <c r="AG270" s="2">
        <v>5.2519999999999998</v>
      </c>
      <c r="AH270" s="2">
        <v>5.0549999999999997</v>
      </c>
      <c r="AI270" s="2">
        <v>4.8620000000000001</v>
      </c>
      <c r="AJ270" s="2">
        <v>4.6760000000000002</v>
      </c>
      <c r="AK270" s="2">
        <v>4.5030000000000001</v>
      </c>
      <c r="AL270" s="2">
        <v>4.3460000000000001</v>
      </c>
      <c r="AM270" s="2">
        <v>4.2069999999999999</v>
      </c>
      <c r="AN270" s="2">
        <v>4.0880000000000001</v>
      </c>
      <c r="AO270" s="2">
        <v>3.9889999999999999</v>
      </c>
      <c r="AP270" s="2">
        <v>3.907</v>
      </c>
      <c r="AQ270" s="2">
        <v>3.839</v>
      </c>
      <c r="AR270" s="2">
        <v>3.786</v>
      </c>
      <c r="AS270" s="2">
        <v>3.7480000000000002</v>
      </c>
      <c r="AT270" s="2">
        <v>3.7250000000000001</v>
      </c>
      <c r="AU270" s="2">
        <v>3.718</v>
      </c>
      <c r="AV270" s="2">
        <v>3.7250000000000001</v>
      </c>
      <c r="AW270" s="2">
        <v>3.7440000000000002</v>
      </c>
      <c r="AX270" s="2">
        <v>3.7749999999999999</v>
      </c>
      <c r="AY270" s="2">
        <v>3.819</v>
      </c>
      <c r="AZ270" s="2">
        <v>3.8730000000000002</v>
      </c>
      <c r="BA270" s="2">
        <v>3.931</v>
      </c>
      <c r="BB270" s="2">
        <v>3.988</v>
      </c>
      <c r="BC270" s="2">
        <v>4.0339999999999998</v>
      </c>
      <c r="BD270" s="2">
        <v>4.0590000000000002</v>
      </c>
      <c r="BE270" s="2">
        <v>4.0579999999999998</v>
      </c>
      <c r="BF270" s="2">
        <v>4.03</v>
      </c>
      <c r="BG270" s="2">
        <v>3.9740000000000002</v>
      </c>
      <c r="BH270" s="2">
        <v>3.8959999999999999</v>
      </c>
      <c r="BI270" s="2">
        <v>3.8039999999999998</v>
      </c>
      <c r="BJ270" s="2">
        <v>3.7069999999999999</v>
      </c>
      <c r="BK270" s="2">
        <v>3.6150000000000002</v>
      </c>
      <c r="BL270" s="2">
        <v>3.5310000000000001</v>
      </c>
    </row>
    <row r="272" spans="1:65">
      <c r="AO272" s="165">
        <f t="shared" ref="AO272:BB272" si="0">AO77/AN77</f>
        <v>0.9914175368330711</v>
      </c>
      <c r="AP272" s="165">
        <f t="shared" si="0"/>
        <v>0.9894676092915885</v>
      </c>
      <c r="AQ272" s="165">
        <f t="shared" si="0"/>
        <v>0.98702245552639256</v>
      </c>
      <c r="AR272" s="165">
        <f t="shared" si="0"/>
        <v>0.98448810754912097</v>
      </c>
      <c r="AS272" s="165">
        <f t="shared" si="0"/>
        <v>0.98184273709483805</v>
      </c>
      <c r="AT272" s="165">
        <f t="shared" si="0"/>
        <v>0.97921442763258437</v>
      </c>
      <c r="AU272" s="165">
        <f t="shared" si="0"/>
        <v>0.97736850319962532</v>
      </c>
      <c r="AV272" s="165">
        <f t="shared" si="0"/>
        <v>0.97604599169594386</v>
      </c>
      <c r="AW272" s="165">
        <f t="shared" si="0"/>
        <v>0.97529450261780104</v>
      </c>
      <c r="AX272" s="165">
        <f t="shared" si="0"/>
        <v>0.9750041939271934</v>
      </c>
      <c r="AY272" s="165">
        <f t="shared" si="0"/>
        <v>0.97505161734342727</v>
      </c>
      <c r="AZ272" s="165">
        <f t="shared" si="0"/>
        <v>0.97511911064055057</v>
      </c>
      <c r="BA272" s="165">
        <f t="shared" si="0"/>
        <v>0.97538906985161056</v>
      </c>
      <c r="BB272" s="165">
        <f t="shared" si="0"/>
        <v>0.97588126159554733</v>
      </c>
      <c r="BC272" s="165">
        <f>BC77/BB77</f>
        <v>0.97642585551330807</v>
      </c>
      <c r="BD272" s="165">
        <f t="shared" ref="BD272:BL272" si="1">BD77/BC77</f>
        <v>0.97683021806853587</v>
      </c>
      <c r="BE272" s="165">
        <f t="shared" si="1"/>
        <v>0.97687861271676291</v>
      </c>
      <c r="BF272" s="165">
        <f t="shared" si="1"/>
        <v>0.97673944093042242</v>
      </c>
      <c r="BG272" s="165">
        <f t="shared" si="1"/>
        <v>0.97660330060580736</v>
      </c>
      <c r="BH272" s="165">
        <f t="shared" si="1"/>
        <v>0.9764705882352942</v>
      </c>
      <c r="BI272" s="165">
        <f t="shared" si="1"/>
        <v>0.97612267250821472</v>
      </c>
      <c r="BJ272" s="165">
        <f t="shared" si="1"/>
        <v>0.97621184919210036</v>
      </c>
      <c r="BK272" s="165">
        <f t="shared" si="1"/>
        <v>0.97632183908045977</v>
      </c>
      <c r="BL272" s="165">
        <f t="shared" si="1"/>
        <v>0.97621850718153991</v>
      </c>
      <c r="BM272" s="4">
        <f>AVERAGE(BC272:BL272)</f>
        <v>0.97648228840324458</v>
      </c>
    </row>
    <row r="274" spans="8:9">
      <c r="I274" s="2" t="s">
        <v>1763</v>
      </c>
    </row>
    <row r="275" spans="8:9">
      <c r="H275">
        <v>2020</v>
      </c>
      <c r="I275" s="166">
        <f>BL77*$BM$272</f>
        <v>4.0484955677198515</v>
      </c>
    </row>
    <row r="276" spans="8:9">
      <c r="H276">
        <v>2021</v>
      </c>
      <c r="I276" s="166">
        <f>I275*$BM$272</f>
        <v>3.9532842165574733</v>
      </c>
    </row>
    <row r="277" spans="8:9">
      <c r="H277">
        <v>2022</v>
      </c>
      <c r="I277" s="166">
        <f t="shared" ref="I277:I295" si="2">I276*$BM$272</f>
        <v>3.8603120184924693</v>
      </c>
    </row>
    <row r="278" spans="8:9">
      <c r="H278">
        <v>2023</v>
      </c>
      <c r="I278" s="166">
        <f t="shared" si="2"/>
        <v>3.7695263137680746</v>
      </c>
    </row>
    <row r="279" spans="8:9">
      <c r="H279">
        <v>2024</v>
      </c>
      <c r="I279" s="166">
        <f t="shared" si="2"/>
        <v>3.6808756810644963</v>
      </c>
    </row>
    <row r="280" spans="8:9">
      <c r="H280">
        <v>2025</v>
      </c>
      <c r="I280" s="166">
        <f t="shared" si="2"/>
        <v>3.5943099083737109</v>
      </c>
    </row>
    <row r="281" spans="8:9">
      <c r="H281">
        <v>2026</v>
      </c>
      <c r="I281" s="166">
        <f t="shared" si="2"/>
        <v>3.5097799645592174</v>
      </c>
    </row>
    <row r="282" spans="8:9">
      <c r="H282">
        <v>2027</v>
      </c>
      <c r="I282" s="166">
        <f t="shared" si="2"/>
        <v>3.4272379715846433</v>
      </c>
    </row>
    <row r="283" spans="8:9">
      <c r="H283">
        <v>2028</v>
      </c>
      <c r="I283" s="166">
        <f t="shared" si="2"/>
        <v>3.3466371773954666</v>
      </c>
    </row>
    <row r="284" spans="8:9">
      <c r="H284">
        <v>2029</v>
      </c>
      <c r="I284" s="166">
        <f t="shared" si="2"/>
        <v>3.2679319294385003</v>
      </c>
    </row>
    <row r="285" spans="8:9">
      <c r="H285">
        <v>2030</v>
      </c>
      <c r="I285" s="166">
        <f t="shared" si="2"/>
        <v>3.191077648804137</v>
      </c>
    </row>
    <row r="286" spans="8:9">
      <c r="H286">
        <v>2031</v>
      </c>
      <c r="I286" s="166">
        <f t="shared" si="2"/>
        <v>3.1160308049767091</v>
      </c>
    </row>
    <row r="287" spans="8:9">
      <c r="H287">
        <v>2032</v>
      </c>
      <c r="I287" s="166">
        <f t="shared" si="2"/>
        <v>3.0427488911786611</v>
      </c>
    </row>
    <row r="288" spans="8:9">
      <c r="H288">
        <v>2033</v>
      </c>
      <c r="I288" s="166">
        <f t="shared" si="2"/>
        <v>2.9711904002945739</v>
      </c>
    </row>
    <row r="289" spans="3:9">
      <c r="C289" s="356" t="s">
        <v>1788</v>
      </c>
      <c r="D289" s="356"/>
      <c r="E289" s="356"/>
      <c r="H289">
        <v>2034</v>
      </c>
      <c r="I289" s="166">
        <f t="shared" si="2"/>
        <v>2.9013148013613979</v>
      </c>
    </row>
    <row r="290" spans="3:9">
      <c r="C290" s="356"/>
      <c r="D290" s="356"/>
      <c r="E290" s="356"/>
      <c r="H290">
        <v>2035</v>
      </c>
      <c r="I290" s="166">
        <f t="shared" si="2"/>
        <v>2.8330825166115829</v>
      </c>
    </row>
    <row r="291" spans="3:9">
      <c r="C291" s="356"/>
      <c r="D291" s="356"/>
      <c r="E291" s="356"/>
      <c r="H291">
        <v>2036</v>
      </c>
      <c r="I291" s="166">
        <f t="shared" si="2"/>
        <v>2.7664548990561015</v>
      </c>
    </row>
    <row r="292" spans="3:9">
      <c r="H292">
        <v>2037</v>
      </c>
      <c r="I292" s="166">
        <f t="shared" si="2"/>
        <v>2.7013942105946689</v>
      </c>
    </row>
    <row r="293" spans="3:9">
      <c r="H293">
        <v>2038</v>
      </c>
      <c r="I293" s="166">
        <f t="shared" si="2"/>
        <v>2.6378636006407588</v>
      </c>
    </row>
    <row r="294" spans="3:9">
      <c r="H294">
        <v>2039</v>
      </c>
      <c r="I294" s="166">
        <f t="shared" si="2"/>
        <v>2.5758270852493106</v>
      </c>
    </row>
    <row r="295" spans="3:9">
      <c r="H295">
        <v>2040</v>
      </c>
      <c r="I295" s="166">
        <f t="shared" si="2"/>
        <v>2.5152495267353063</v>
      </c>
    </row>
  </sheetData>
  <mergeCells count="1">
    <mergeCell ref="C289:E291"/>
  </mergeCells>
  <pageMargins left="0.7" right="0.7" top="0.75" bottom="0.75" header="0.3" footer="0.3"/>
  <pageSetup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5207E-6954-4922-84F2-45BCC2F5ED0B}">
  <dimension ref="A1:BM295"/>
  <sheetViews>
    <sheetView topLeftCell="AW1" workbookViewId="0">
      <selection activeCell="BM272" sqref="BM272"/>
    </sheetView>
  </sheetViews>
  <sheetFormatPr defaultRowHeight="14.5"/>
  <cols>
    <col min="1" max="1" width="19.81640625" customWidth="1"/>
    <col min="2" max="3" width="14.54296875" customWidth="1"/>
    <col min="4" max="4" width="12.7265625" bestFit="1" customWidth="1"/>
    <col min="5" max="54" width="11.453125" bestFit="1" customWidth="1"/>
    <col min="55" max="65" width="8.8164062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hidden="1">
      <c r="A5" t="s">
        <v>1217</v>
      </c>
      <c r="B5" t="s">
        <v>1395</v>
      </c>
      <c r="C5" t="s">
        <v>1789</v>
      </c>
      <c r="D5" t="s">
        <v>1790</v>
      </c>
      <c r="E5">
        <v>106.2062</v>
      </c>
      <c r="F5">
        <v>102.8116</v>
      </c>
      <c r="G5">
        <v>99.417000000000002</v>
      </c>
      <c r="H5">
        <v>94.4542</v>
      </c>
      <c r="I5">
        <v>89.491399999999999</v>
      </c>
      <c r="J5">
        <v>84.528599999999997</v>
      </c>
      <c r="K5">
        <v>79.565799999999996</v>
      </c>
      <c r="L5">
        <v>74.602999999999994</v>
      </c>
      <c r="M5">
        <v>71.665000000000006</v>
      </c>
      <c r="N5">
        <v>68.727000000000004</v>
      </c>
      <c r="O5">
        <v>65.789000000000001</v>
      </c>
      <c r="P5">
        <v>62.850999999999999</v>
      </c>
      <c r="Q5">
        <v>59.912999999999997</v>
      </c>
      <c r="R5">
        <v>59.004399999999997</v>
      </c>
      <c r="S5">
        <v>58.095799999999997</v>
      </c>
      <c r="T5">
        <v>57.187199999999997</v>
      </c>
      <c r="U5">
        <v>56.278599999999997</v>
      </c>
      <c r="V5">
        <v>55.37</v>
      </c>
      <c r="W5">
        <v>54.9542</v>
      </c>
      <c r="X5">
        <v>54.538400000000003</v>
      </c>
      <c r="Y5">
        <v>54.122599999999998</v>
      </c>
      <c r="Z5">
        <v>53.706800000000001</v>
      </c>
      <c r="AA5">
        <v>53.290999999999997</v>
      </c>
      <c r="AB5">
        <v>53.028799999999997</v>
      </c>
      <c r="AC5">
        <v>52.766599999999997</v>
      </c>
      <c r="AD5">
        <v>52.504399999999997</v>
      </c>
      <c r="AE5">
        <v>52.242199999999997</v>
      </c>
      <c r="AF5">
        <v>51.98</v>
      </c>
      <c r="AG5">
        <v>51.41</v>
      </c>
      <c r="AH5">
        <v>50.84</v>
      </c>
      <c r="AI5">
        <v>50.27</v>
      </c>
      <c r="AJ5">
        <v>49.7</v>
      </c>
      <c r="AK5">
        <v>49.13</v>
      </c>
      <c r="AL5">
        <v>48.764800000000001</v>
      </c>
      <c r="AM5">
        <v>48.3996</v>
      </c>
      <c r="AN5">
        <v>48.034399999999998</v>
      </c>
      <c r="AO5">
        <v>47.669199999999996</v>
      </c>
      <c r="AP5">
        <v>47.304000000000002</v>
      </c>
      <c r="AQ5">
        <v>46.067</v>
      </c>
      <c r="AR5">
        <v>44.83</v>
      </c>
      <c r="AS5">
        <v>43.593000000000004</v>
      </c>
      <c r="AT5">
        <v>42.356000000000002</v>
      </c>
      <c r="AU5">
        <v>41.119</v>
      </c>
      <c r="AV5">
        <v>39.6676</v>
      </c>
      <c r="AW5">
        <v>38.216200000000001</v>
      </c>
      <c r="AX5">
        <v>36.764800000000001</v>
      </c>
      <c r="AY5">
        <v>35.313400000000001</v>
      </c>
      <c r="AZ5">
        <v>33.862000000000002</v>
      </c>
      <c r="BA5">
        <v>32.792000000000002</v>
      </c>
      <c r="BB5">
        <v>31.722000000000001</v>
      </c>
      <c r="BC5">
        <v>30.652000000000001</v>
      </c>
      <c r="BD5">
        <v>29.582000000000001</v>
      </c>
      <c r="BE5">
        <v>28.512</v>
      </c>
      <c r="BF5">
        <v>27.3444</v>
      </c>
      <c r="BG5">
        <v>26.1768</v>
      </c>
      <c r="BH5">
        <v>25.0092</v>
      </c>
      <c r="BI5">
        <v>23.8416</v>
      </c>
      <c r="BJ5">
        <v>22.673999999999999</v>
      </c>
      <c r="BK5">
        <v>21.1736</v>
      </c>
      <c r="BL5">
        <v>19.673200000000001</v>
      </c>
    </row>
    <row r="6" spans="1:65" hidden="1">
      <c r="A6" t="s">
        <v>1398</v>
      </c>
      <c r="B6" t="s">
        <v>1399</v>
      </c>
      <c r="C6" t="s">
        <v>1789</v>
      </c>
      <c r="D6" t="s">
        <v>1790</v>
      </c>
      <c r="E6">
        <v>140.12053542917283</v>
      </c>
      <c r="F6">
        <v>140.59456448519657</v>
      </c>
      <c r="G6">
        <v>141.12810888297304</v>
      </c>
      <c r="H6">
        <v>141.32343995508646</v>
      </c>
      <c r="I6">
        <v>141.50816011014868</v>
      </c>
      <c r="J6">
        <v>141.66889639987059</v>
      </c>
      <c r="K6">
        <v>141.87970443468342</v>
      </c>
      <c r="L6">
        <v>141.98322537017737</v>
      </c>
      <c r="M6">
        <v>142.02016781260497</v>
      </c>
      <c r="N6">
        <v>142.01050600565364</v>
      </c>
      <c r="O6">
        <v>142.03345774407975</v>
      </c>
      <c r="P6">
        <v>142.27977834256177</v>
      </c>
      <c r="Q6">
        <v>142.62935561054726</v>
      </c>
      <c r="R6">
        <v>142.4697781207324</v>
      </c>
      <c r="S6">
        <v>142.29048586687824</v>
      </c>
      <c r="T6">
        <v>142.05390133962737</v>
      </c>
      <c r="U6">
        <v>141.73060946830091</v>
      </c>
      <c r="V6">
        <v>141.39642295481534</v>
      </c>
      <c r="W6">
        <v>140.77408682061235</v>
      </c>
      <c r="X6">
        <v>140.15009430953955</v>
      </c>
      <c r="Y6">
        <v>139.51369310694088</v>
      </c>
      <c r="Z6">
        <v>138.8045541762018</v>
      </c>
      <c r="AA6">
        <v>138.07124407049571</v>
      </c>
      <c r="AB6">
        <v>137.05814254498071</v>
      </c>
      <c r="AC6">
        <v>136.05933949682102</v>
      </c>
      <c r="AD6">
        <v>135.08785021188999</v>
      </c>
      <c r="AE6">
        <v>134.10338134502652</v>
      </c>
      <c r="AF6">
        <v>133.15226701991043</v>
      </c>
      <c r="AG6">
        <v>132.01211114476877</v>
      </c>
      <c r="AH6">
        <v>130.86906669840695</v>
      </c>
      <c r="AI6">
        <v>129.71749811572516</v>
      </c>
      <c r="AJ6">
        <v>128.56219681336609</v>
      </c>
      <c r="AK6">
        <v>127.4003733489623</v>
      </c>
      <c r="AL6">
        <v>126.96985226508826</v>
      </c>
      <c r="AM6">
        <v>126.49535819908481</v>
      </c>
      <c r="AN6">
        <v>125.97275129474835</v>
      </c>
      <c r="AO6">
        <v>125.39869271627995</v>
      </c>
      <c r="AP6">
        <v>124.77206685894275</v>
      </c>
      <c r="AQ6">
        <v>123.65733453927143</v>
      </c>
      <c r="AR6">
        <v>122.56057587764167</v>
      </c>
      <c r="AS6">
        <v>121.51984095429421</v>
      </c>
      <c r="AT6">
        <v>120.54667497957531</v>
      </c>
      <c r="AU6">
        <v>119.64585642956139</v>
      </c>
      <c r="AV6">
        <v>118.44695854758848</v>
      </c>
      <c r="AW6">
        <v>117.28805058548141</v>
      </c>
      <c r="AX6">
        <v>116.14669312691431</v>
      </c>
      <c r="AY6">
        <v>114.98743269656366</v>
      </c>
      <c r="AZ6">
        <v>113.82719559335878</v>
      </c>
      <c r="BA6">
        <v>112.20144386396406</v>
      </c>
      <c r="BB6">
        <v>110.53096534595609</v>
      </c>
      <c r="BC6">
        <v>108.81352268183907</v>
      </c>
      <c r="BD6">
        <v>107.05262181385271</v>
      </c>
      <c r="BE6">
        <v>105.25616552620377</v>
      </c>
      <c r="BF6">
        <v>103.39146054928318</v>
      </c>
      <c r="BG6">
        <v>101.5417820289799</v>
      </c>
      <c r="BH6">
        <v>99.719798655833557</v>
      </c>
      <c r="BI6">
        <v>97.916601026455552</v>
      </c>
      <c r="BJ6">
        <v>96.146492271638991</v>
      </c>
      <c r="BK6">
        <v>94.695223367346699</v>
      </c>
      <c r="BL6">
        <v>93.23194362995487</v>
      </c>
    </row>
    <row r="7" spans="1:65" hidden="1">
      <c r="A7" t="s">
        <v>1183</v>
      </c>
      <c r="B7" t="s">
        <v>1400</v>
      </c>
      <c r="C7" t="s">
        <v>1789</v>
      </c>
      <c r="D7" t="s">
        <v>1790</v>
      </c>
      <c r="E7">
        <v>145.245</v>
      </c>
      <c r="F7">
        <v>145.245</v>
      </c>
      <c r="G7">
        <v>145.245</v>
      </c>
      <c r="H7">
        <v>145.245</v>
      </c>
      <c r="I7">
        <v>145.245</v>
      </c>
      <c r="J7">
        <v>145.245</v>
      </c>
      <c r="K7">
        <v>145.245</v>
      </c>
      <c r="L7">
        <v>145.245</v>
      </c>
      <c r="M7">
        <v>145.245</v>
      </c>
      <c r="N7">
        <v>145.245</v>
      </c>
      <c r="O7">
        <v>145.245</v>
      </c>
      <c r="P7">
        <v>145.245</v>
      </c>
      <c r="Q7">
        <v>145.245</v>
      </c>
      <c r="R7">
        <v>146.21360000000001</v>
      </c>
      <c r="S7">
        <v>147.18219999999999</v>
      </c>
      <c r="T7">
        <v>148.1508</v>
      </c>
      <c r="U7">
        <v>149.11940000000001</v>
      </c>
      <c r="V7">
        <v>150.08799999999999</v>
      </c>
      <c r="W7">
        <v>151.19659999999999</v>
      </c>
      <c r="X7">
        <v>152.30520000000001</v>
      </c>
      <c r="Y7">
        <v>153.41380000000001</v>
      </c>
      <c r="Z7">
        <v>154.5224</v>
      </c>
      <c r="AA7">
        <v>155.631</v>
      </c>
      <c r="AB7">
        <v>156.74379999999999</v>
      </c>
      <c r="AC7">
        <v>157.85659999999999</v>
      </c>
      <c r="AD7">
        <v>158.96940000000001</v>
      </c>
      <c r="AE7">
        <v>160.0822</v>
      </c>
      <c r="AF7">
        <v>161.19499999999999</v>
      </c>
      <c r="AG7">
        <v>161.74180000000001</v>
      </c>
      <c r="AH7">
        <v>162.2886</v>
      </c>
      <c r="AI7">
        <v>162.83539999999999</v>
      </c>
      <c r="AJ7">
        <v>163.38220000000001</v>
      </c>
      <c r="AK7">
        <v>163.929</v>
      </c>
      <c r="AL7">
        <v>164.18879999999999</v>
      </c>
      <c r="AM7">
        <v>164.4486</v>
      </c>
      <c r="AN7">
        <v>164.70840000000001</v>
      </c>
      <c r="AO7">
        <v>164.9682</v>
      </c>
      <c r="AP7">
        <v>165.22800000000001</v>
      </c>
      <c r="AQ7">
        <v>161.46899999999999</v>
      </c>
      <c r="AR7">
        <v>157.71</v>
      </c>
      <c r="AS7">
        <v>153.95099999999999</v>
      </c>
      <c r="AT7">
        <v>150.19200000000001</v>
      </c>
      <c r="AU7">
        <v>146.43299999999999</v>
      </c>
      <c r="AV7">
        <v>143.76480000000001</v>
      </c>
      <c r="AW7">
        <v>141.0966</v>
      </c>
      <c r="AX7">
        <v>138.42840000000001</v>
      </c>
      <c r="AY7">
        <v>135.7602</v>
      </c>
      <c r="AZ7">
        <v>133.09200000000001</v>
      </c>
      <c r="BA7">
        <v>126.633</v>
      </c>
      <c r="BB7">
        <v>120.17400000000001</v>
      </c>
      <c r="BC7">
        <v>113.715</v>
      </c>
      <c r="BD7">
        <v>107.256</v>
      </c>
      <c r="BE7">
        <v>100.797</v>
      </c>
      <c r="BF7">
        <v>94.429000000000002</v>
      </c>
      <c r="BG7">
        <v>88.061000000000007</v>
      </c>
      <c r="BH7">
        <v>81.692999999999998</v>
      </c>
      <c r="BI7">
        <v>75.325000000000003</v>
      </c>
      <c r="BJ7">
        <v>68.956999999999994</v>
      </c>
      <c r="BK7">
        <v>65.141000000000005</v>
      </c>
      <c r="BL7">
        <v>61.325000000000003</v>
      </c>
    </row>
    <row r="8" spans="1:65" hidden="1">
      <c r="A8" t="s">
        <v>1401</v>
      </c>
      <c r="B8" t="s">
        <v>1402</v>
      </c>
      <c r="C8" t="s">
        <v>1789</v>
      </c>
      <c r="D8" t="s">
        <v>1790</v>
      </c>
      <c r="E8">
        <v>172.29053564968925</v>
      </c>
      <c r="F8">
        <v>172.1326958923064</v>
      </c>
      <c r="G8">
        <v>171.94357378320254</v>
      </c>
      <c r="H8">
        <v>171.57123557067777</v>
      </c>
      <c r="I8">
        <v>171.25593263661</v>
      </c>
      <c r="J8">
        <v>171.02153765022493</v>
      </c>
      <c r="K8">
        <v>170.84649572444002</v>
      </c>
      <c r="L8">
        <v>170.7350106547496</v>
      </c>
      <c r="M8">
        <v>171.40304803554011</v>
      </c>
      <c r="N8">
        <v>172.0260848250586</v>
      </c>
      <c r="O8">
        <v>172.57793230036319</v>
      </c>
      <c r="P8">
        <v>173.09422770010639</v>
      </c>
      <c r="Q8">
        <v>173.56049016895486</v>
      </c>
      <c r="R8">
        <v>173.79459175987813</v>
      </c>
      <c r="S8">
        <v>174.01494426161057</v>
      </c>
      <c r="T8">
        <v>174.24026009362706</v>
      </c>
      <c r="U8">
        <v>174.47918184043948</v>
      </c>
      <c r="V8">
        <v>174.72463760795975</v>
      </c>
      <c r="W8">
        <v>173.73872944104059</v>
      </c>
      <c r="X8">
        <v>172.74614791956185</v>
      </c>
      <c r="Y8">
        <v>171.75001746270928</v>
      </c>
      <c r="Z8">
        <v>170.76281336425427</v>
      </c>
      <c r="AA8">
        <v>169.78344799618426</v>
      </c>
      <c r="AB8">
        <v>167.90397959660623</v>
      </c>
      <c r="AC8">
        <v>166.02595574888912</v>
      </c>
      <c r="AD8">
        <v>164.14930885372115</v>
      </c>
      <c r="AE8">
        <v>162.25862615159204</v>
      </c>
      <c r="AF8">
        <v>160.36941659164802</v>
      </c>
      <c r="AG8">
        <v>158.31792038264189</v>
      </c>
      <c r="AH8">
        <v>156.26661658223736</v>
      </c>
      <c r="AI8">
        <v>154.21998172467008</v>
      </c>
      <c r="AJ8">
        <v>152.15723127367008</v>
      </c>
      <c r="AK8">
        <v>150.10015282556648</v>
      </c>
      <c r="AL8">
        <v>148.57582506375189</v>
      </c>
      <c r="AM8">
        <v>147.06336278390739</v>
      </c>
      <c r="AN8">
        <v>145.56418638967398</v>
      </c>
      <c r="AO8">
        <v>144.05157424209142</v>
      </c>
      <c r="AP8">
        <v>142.55674153618097</v>
      </c>
      <c r="AQ8">
        <v>141.27514282944728</v>
      </c>
      <c r="AR8">
        <v>139.99224081827674</v>
      </c>
      <c r="AS8">
        <v>138.70633126325635</v>
      </c>
      <c r="AT8">
        <v>137.40914526422597</v>
      </c>
      <c r="AU8">
        <v>136.11231925360602</v>
      </c>
      <c r="AV8">
        <v>134.67848911014306</v>
      </c>
      <c r="AW8">
        <v>133.25959958151557</v>
      </c>
      <c r="AX8">
        <v>131.86474583159804</v>
      </c>
      <c r="AY8">
        <v>130.46816337931668</v>
      </c>
      <c r="AZ8">
        <v>129.10152271606989</v>
      </c>
      <c r="BA8">
        <v>127.71161366428734</v>
      </c>
      <c r="BB8">
        <v>126.32189103144509</v>
      </c>
      <c r="BC8">
        <v>124.92698029837246</v>
      </c>
      <c r="BD8">
        <v>123.51529754561231</v>
      </c>
      <c r="BE8">
        <v>122.10417920573475</v>
      </c>
      <c r="BF8">
        <v>120.24725852653569</v>
      </c>
      <c r="BG8">
        <v>118.39445855266148</v>
      </c>
      <c r="BH8">
        <v>116.5468515432715</v>
      </c>
      <c r="BI8">
        <v>114.69914626223306</v>
      </c>
      <c r="BJ8">
        <v>112.84704571632453</v>
      </c>
      <c r="BK8">
        <v>111.0564055015535</v>
      </c>
      <c r="BL8">
        <v>109.25192283228954</v>
      </c>
    </row>
    <row r="9" spans="1:65" hidden="1">
      <c r="A9" t="s">
        <v>1122</v>
      </c>
      <c r="B9" t="s">
        <v>1403</v>
      </c>
      <c r="C9" t="s">
        <v>1789</v>
      </c>
      <c r="D9" t="s">
        <v>1790</v>
      </c>
      <c r="E9">
        <v>202.2</v>
      </c>
      <c r="F9">
        <v>204.6</v>
      </c>
      <c r="G9">
        <v>207</v>
      </c>
      <c r="H9">
        <v>209.4</v>
      </c>
      <c r="I9">
        <v>211.8</v>
      </c>
      <c r="J9">
        <v>214.2</v>
      </c>
      <c r="K9">
        <v>216.6</v>
      </c>
      <c r="L9">
        <v>219</v>
      </c>
      <c r="M9">
        <v>220.2</v>
      </c>
      <c r="N9">
        <v>221.4</v>
      </c>
      <c r="O9">
        <v>222.6</v>
      </c>
      <c r="P9">
        <v>223.8</v>
      </c>
      <c r="Q9">
        <v>225</v>
      </c>
      <c r="R9">
        <v>224.73599999999999</v>
      </c>
      <c r="S9">
        <v>224.47200000000001</v>
      </c>
      <c r="T9">
        <v>224.208</v>
      </c>
      <c r="U9">
        <v>223.94399999999999</v>
      </c>
      <c r="V9">
        <v>223.68</v>
      </c>
      <c r="W9">
        <v>223.68</v>
      </c>
      <c r="X9">
        <v>223.68</v>
      </c>
      <c r="Y9">
        <v>223.68</v>
      </c>
      <c r="Z9">
        <v>223.68</v>
      </c>
      <c r="AA9">
        <v>223.68</v>
      </c>
      <c r="AB9">
        <v>223.34399999999999</v>
      </c>
      <c r="AC9">
        <v>223.00800000000001</v>
      </c>
      <c r="AD9">
        <v>222.672</v>
      </c>
      <c r="AE9">
        <v>222.33600000000001</v>
      </c>
      <c r="AF9">
        <v>222</v>
      </c>
      <c r="AG9">
        <v>220.2</v>
      </c>
      <c r="AH9">
        <v>218.4</v>
      </c>
      <c r="AI9">
        <v>216.6</v>
      </c>
      <c r="AJ9">
        <v>214.8</v>
      </c>
      <c r="AK9">
        <v>213</v>
      </c>
      <c r="AL9">
        <v>210.9</v>
      </c>
      <c r="AM9">
        <v>208.8</v>
      </c>
      <c r="AN9">
        <v>206.7</v>
      </c>
      <c r="AO9">
        <v>204.6</v>
      </c>
      <c r="AP9">
        <v>202.5</v>
      </c>
      <c r="AQ9">
        <v>200.56639999999999</v>
      </c>
      <c r="AR9">
        <v>198.6328</v>
      </c>
      <c r="AS9">
        <v>196.69919999999999</v>
      </c>
      <c r="AT9">
        <v>194.76560000000001</v>
      </c>
      <c r="AU9">
        <v>192.83199999999999</v>
      </c>
      <c r="AV9">
        <v>190.51140000000001</v>
      </c>
      <c r="AW9">
        <v>188.1908</v>
      </c>
      <c r="AX9">
        <v>185.87020000000001</v>
      </c>
      <c r="AY9">
        <v>183.5496</v>
      </c>
      <c r="AZ9">
        <v>181.22900000000001</v>
      </c>
      <c r="BA9">
        <v>178.4632</v>
      </c>
      <c r="BB9">
        <v>175.69739999999999</v>
      </c>
      <c r="BC9">
        <v>172.9316</v>
      </c>
      <c r="BD9">
        <v>170.16579999999999</v>
      </c>
      <c r="BE9">
        <v>167.4</v>
      </c>
      <c r="BF9">
        <v>164.02520000000001</v>
      </c>
      <c r="BG9">
        <v>160.65039999999999</v>
      </c>
      <c r="BH9">
        <v>157.2756</v>
      </c>
      <c r="BI9">
        <v>153.9008</v>
      </c>
      <c r="BJ9">
        <v>150.52600000000001</v>
      </c>
      <c r="BK9">
        <v>147.958</v>
      </c>
      <c r="BL9">
        <v>145.38999999999999</v>
      </c>
    </row>
    <row r="10" spans="1:65" hidden="1">
      <c r="A10" t="s">
        <v>1301</v>
      </c>
      <c r="B10" t="s">
        <v>1404</v>
      </c>
      <c r="C10" t="s">
        <v>1789</v>
      </c>
      <c r="D10" t="s">
        <v>1790</v>
      </c>
      <c r="E10">
        <v>54.440800000000003</v>
      </c>
      <c r="F10">
        <v>56.165399999999998</v>
      </c>
      <c r="G10">
        <v>57.89</v>
      </c>
      <c r="H10">
        <v>55.368000000000002</v>
      </c>
      <c r="I10">
        <v>52.845999999999997</v>
      </c>
      <c r="J10">
        <v>50.323999999999998</v>
      </c>
      <c r="K10">
        <v>47.802</v>
      </c>
      <c r="L10">
        <v>45.28</v>
      </c>
      <c r="M10">
        <v>42.117600000000003</v>
      </c>
      <c r="N10">
        <v>38.955199999999998</v>
      </c>
      <c r="O10">
        <v>35.7928</v>
      </c>
      <c r="P10">
        <v>32.630400000000002</v>
      </c>
      <c r="Q10">
        <v>29.468</v>
      </c>
      <c r="R10">
        <v>28.6554</v>
      </c>
      <c r="S10">
        <v>27.8428</v>
      </c>
      <c r="T10">
        <v>27.030200000000001</v>
      </c>
      <c r="U10">
        <v>26.217600000000001</v>
      </c>
      <c r="V10">
        <v>25.405000000000001</v>
      </c>
      <c r="W10">
        <v>23.6676</v>
      </c>
      <c r="X10">
        <v>21.930199999999999</v>
      </c>
      <c r="Y10">
        <v>20.192799999999998</v>
      </c>
      <c r="Z10">
        <v>18.455400000000001</v>
      </c>
      <c r="AA10">
        <v>16.718</v>
      </c>
      <c r="AB10">
        <v>16.642800000000001</v>
      </c>
      <c r="AC10">
        <v>16.567599999999999</v>
      </c>
      <c r="AD10">
        <v>16.4924</v>
      </c>
      <c r="AE10">
        <v>16.417200000000001</v>
      </c>
      <c r="AF10">
        <v>16.341999999999999</v>
      </c>
      <c r="AG10">
        <v>16.8202</v>
      </c>
      <c r="AH10">
        <v>17.298400000000001</v>
      </c>
      <c r="AI10">
        <v>17.776599999999998</v>
      </c>
      <c r="AJ10">
        <v>18.254799999999999</v>
      </c>
      <c r="AK10">
        <v>18.733000000000001</v>
      </c>
      <c r="AL10">
        <v>18.852399999999999</v>
      </c>
      <c r="AM10">
        <v>18.971800000000002</v>
      </c>
      <c r="AN10">
        <v>19.091200000000001</v>
      </c>
      <c r="AO10">
        <v>19.210599999999999</v>
      </c>
      <c r="AP10">
        <v>19.329999999999998</v>
      </c>
      <c r="AQ10">
        <v>19.232399999999998</v>
      </c>
      <c r="AR10">
        <v>19.134799999999998</v>
      </c>
      <c r="AS10">
        <v>19.037199999999999</v>
      </c>
      <c r="AT10">
        <v>18.939599999999999</v>
      </c>
      <c r="AU10">
        <v>18.841999999999999</v>
      </c>
      <c r="AV10">
        <v>18.765000000000001</v>
      </c>
      <c r="AW10">
        <v>18.687999999999999</v>
      </c>
      <c r="AX10">
        <v>18.611000000000001</v>
      </c>
      <c r="AY10">
        <v>18.533999999999999</v>
      </c>
      <c r="AZ10">
        <v>18.457000000000001</v>
      </c>
      <c r="BA10">
        <v>18.9116</v>
      </c>
      <c r="BB10">
        <v>19.366199999999999</v>
      </c>
      <c r="BC10">
        <v>19.820799999999998</v>
      </c>
      <c r="BD10">
        <v>20.275400000000001</v>
      </c>
      <c r="BE10">
        <v>20.73</v>
      </c>
      <c r="BF10">
        <v>20.5124</v>
      </c>
      <c r="BG10">
        <v>20.294799999999999</v>
      </c>
      <c r="BH10">
        <v>20.077200000000001</v>
      </c>
      <c r="BI10">
        <v>19.8596</v>
      </c>
      <c r="BJ10">
        <v>19.641999999999999</v>
      </c>
      <c r="BK10">
        <v>19.572399999999998</v>
      </c>
      <c r="BL10">
        <v>19.502800000000001</v>
      </c>
    </row>
    <row r="11" spans="1:65" hidden="1">
      <c r="A11" t="s">
        <v>1405</v>
      </c>
      <c r="B11" t="s">
        <v>1406</v>
      </c>
      <c r="C11" t="s">
        <v>1789</v>
      </c>
      <c r="D11" t="s">
        <v>1790</v>
      </c>
    </row>
    <row r="12" spans="1:65" hidden="1">
      <c r="A12" t="s">
        <v>1407</v>
      </c>
      <c r="B12" t="s">
        <v>1408</v>
      </c>
      <c r="C12" t="s">
        <v>1789</v>
      </c>
      <c r="D12" t="s">
        <v>1790</v>
      </c>
      <c r="E12">
        <v>134.77234855221008</v>
      </c>
      <c r="F12">
        <v>135.34384627110001</v>
      </c>
      <c r="G12">
        <v>136.03022085685112</v>
      </c>
      <c r="H12">
        <v>135.89803489706424</v>
      </c>
      <c r="I12">
        <v>135.72183058120689</v>
      </c>
      <c r="J12">
        <v>135.38754130965111</v>
      </c>
      <c r="K12">
        <v>134.66119917619977</v>
      </c>
      <c r="L12">
        <v>133.77899914374885</v>
      </c>
      <c r="M12">
        <v>131.29872105534727</v>
      </c>
      <c r="N12">
        <v>128.85221712014985</v>
      </c>
      <c r="O12">
        <v>126.53379255958654</v>
      </c>
      <c r="P12">
        <v>124.31831057554925</v>
      </c>
      <c r="Q12">
        <v>122.27110658321507</v>
      </c>
      <c r="R12">
        <v>120.01210462894394</v>
      </c>
      <c r="S12">
        <v>117.7347894651033</v>
      </c>
      <c r="T12">
        <v>115.37723673993376</v>
      </c>
      <c r="U12">
        <v>112.92842219179201</v>
      </c>
      <c r="V12">
        <v>110.41138699427769</v>
      </c>
      <c r="W12">
        <v>106.54571062640599</v>
      </c>
      <c r="X12">
        <v>102.73396332310796</v>
      </c>
      <c r="Y12">
        <v>99.004781589181363</v>
      </c>
      <c r="Z12">
        <v>95.382602665224979</v>
      </c>
      <c r="AA12">
        <v>91.803237052393087</v>
      </c>
      <c r="AB12">
        <v>88.88010137565557</v>
      </c>
      <c r="AC12">
        <v>85.938668314737399</v>
      </c>
      <c r="AD12">
        <v>82.975236388759342</v>
      </c>
      <c r="AE12">
        <v>79.944954069471606</v>
      </c>
      <c r="AF12">
        <v>76.91102940159324</v>
      </c>
      <c r="AG12">
        <v>74.849409787690462</v>
      </c>
      <c r="AH12">
        <v>72.819388757920962</v>
      </c>
      <c r="AI12">
        <v>71.13964561119306</v>
      </c>
      <c r="AJ12">
        <v>69.068295478359488</v>
      </c>
      <c r="AK12">
        <v>67.332379006017135</v>
      </c>
      <c r="AL12">
        <v>65.348865406176003</v>
      </c>
      <c r="AM12">
        <v>63.373096291088615</v>
      </c>
      <c r="AN12">
        <v>61.239879317953559</v>
      </c>
      <c r="AO12">
        <v>59.260889959797609</v>
      </c>
      <c r="AP12">
        <v>57.269150501600677</v>
      </c>
      <c r="AQ12">
        <v>56.254278230280697</v>
      </c>
      <c r="AR12">
        <v>55.281522008289024</v>
      </c>
      <c r="AS12">
        <v>54.346048178036199</v>
      </c>
      <c r="AT12">
        <v>53.309405114478523</v>
      </c>
      <c r="AU12">
        <v>52.297738888953461</v>
      </c>
      <c r="AV12">
        <v>51.897824132841301</v>
      </c>
      <c r="AW12">
        <v>51.53838504180969</v>
      </c>
      <c r="AX12">
        <v>51.212963891120943</v>
      </c>
      <c r="AY12">
        <v>50.839602022648528</v>
      </c>
      <c r="AZ12">
        <v>50.519535886305647</v>
      </c>
      <c r="BA12">
        <v>50.305290568565056</v>
      </c>
      <c r="BB12">
        <v>50.11920442611995</v>
      </c>
      <c r="BC12">
        <v>49.966897078298949</v>
      </c>
      <c r="BD12">
        <v>49.866967671523867</v>
      </c>
      <c r="BE12">
        <v>49.791066847693187</v>
      </c>
      <c r="BF12">
        <v>49.3453591765536</v>
      </c>
      <c r="BG12">
        <v>48.85399796314163</v>
      </c>
      <c r="BH12">
        <v>48.279737869624022</v>
      </c>
      <c r="BI12">
        <v>47.504739391323163</v>
      </c>
      <c r="BJ12">
        <v>46.687119258515054</v>
      </c>
      <c r="BK12">
        <v>46.002722581980464</v>
      </c>
      <c r="BL12">
        <v>45.245368656277265</v>
      </c>
    </row>
    <row r="13" spans="1:65" hidden="1">
      <c r="A13" t="s">
        <v>1173</v>
      </c>
      <c r="B13" t="s">
        <v>1409</v>
      </c>
      <c r="C13" t="s">
        <v>1789</v>
      </c>
      <c r="D13" t="s">
        <v>1790</v>
      </c>
      <c r="E13">
        <v>176.95339999999999</v>
      </c>
      <c r="F13">
        <v>176.44120000000001</v>
      </c>
      <c r="G13">
        <v>175.929</v>
      </c>
      <c r="H13">
        <v>175.41679999999999</v>
      </c>
      <c r="I13">
        <v>174.90459999999999</v>
      </c>
      <c r="J13">
        <v>174.39240000000001</v>
      </c>
      <c r="K13">
        <v>173.8802</v>
      </c>
      <c r="L13">
        <v>173.36799999999999</v>
      </c>
      <c r="M13">
        <v>171.72900000000001</v>
      </c>
      <c r="N13">
        <v>170.09</v>
      </c>
      <c r="O13">
        <v>168.45099999999999</v>
      </c>
      <c r="P13">
        <v>166.81200000000001</v>
      </c>
      <c r="Q13">
        <v>165.173</v>
      </c>
      <c r="R13">
        <v>161.58779999999999</v>
      </c>
      <c r="S13">
        <v>158.0026</v>
      </c>
      <c r="T13">
        <v>154.41739999999999</v>
      </c>
      <c r="U13">
        <v>150.8322</v>
      </c>
      <c r="V13">
        <v>147.24700000000001</v>
      </c>
      <c r="W13">
        <v>141.47579999999999</v>
      </c>
      <c r="X13">
        <v>135.7046</v>
      </c>
      <c r="Y13">
        <v>129.93340000000001</v>
      </c>
      <c r="Z13">
        <v>124.1622</v>
      </c>
      <c r="AA13">
        <v>118.39100000000001</v>
      </c>
      <c r="AB13">
        <v>109.7458</v>
      </c>
      <c r="AC13">
        <v>101.1006</v>
      </c>
      <c r="AD13">
        <v>92.455399999999997</v>
      </c>
      <c r="AE13">
        <v>83.810199999999995</v>
      </c>
      <c r="AF13">
        <v>75.165000000000006</v>
      </c>
      <c r="AG13">
        <v>68.586399999999998</v>
      </c>
      <c r="AH13">
        <v>62.007800000000003</v>
      </c>
      <c r="AI13">
        <v>55.429200000000002</v>
      </c>
      <c r="AJ13">
        <v>48.8506</v>
      </c>
      <c r="AK13">
        <v>42.271999999999998</v>
      </c>
      <c r="AL13">
        <v>39.335799999999999</v>
      </c>
      <c r="AM13">
        <v>36.3996</v>
      </c>
      <c r="AN13">
        <v>33.4634</v>
      </c>
      <c r="AO13">
        <v>30.527200000000001</v>
      </c>
      <c r="AP13">
        <v>27.591000000000001</v>
      </c>
      <c r="AQ13">
        <v>27.1906</v>
      </c>
      <c r="AR13">
        <v>26.790199999999999</v>
      </c>
      <c r="AS13">
        <v>26.389800000000001</v>
      </c>
      <c r="AT13">
        <v>25.9894</v>
      </c>
      <c r="AU13">
        <v>25.588999999999999</v>
      </c>
      <c r="AV13">
        <v>26.450600000000001</v>
      </c>
      <c r="AW13">
        <v>27.312200000000001</v>
      </c>
      <c r="AX13">
        <v>28.1738</v>
      </c>
      <c r="AY13">
        <v>29.035399999999999</v>
      </c>
      <c r="AZ13">
        <v>29.896999999999998</v>
      </c>
      <c r="BA13">
        <v>27.271599999999999</v>
      </c>
      <c r="BB13">
        <v>24.6462</v>
      </c>
      <c r="BC13">
        <v>22.020800000000001</v>
      </c>
      <c r="BD13">
        <v>19.395399999999999</v>
      </c>
      <c r="BE13">
        <v>16.77</v>
      </c>
      <c r="BF13">
        <v>14.725199999999999</v>
      </c>
      <c r="BG13">
        <v>12.680400000000001</v>
      </c>
      <c r="BH13">
        <v>10.6356</v>
      </c>
      <c r="BI13">
        <v>8.5907999999999998</v>
      </c>
      <c r="BJ13">
        <v>6.5460000000000003</v>
      </c>
      <c r="BK13">
        <v>5.8868</v>
      </c>
      <c r="BL13">
        <v>5.2275999999999998</v>
      </c>
    </row>
    <row r="14" spans="1:65" hidden="1">
      <c r="A14" t="s">
        <v>1243</v>
      </c>
      <c r="B14" t="s">
        <v>1410</v>
      </c>
      <c r="C14" t="s">
        <v>1789</v>
      </c>
      <c r="D14" t="s">
        <v>1790</v>
      </c>
      <c r="E14">
        <v>61.387999999999998</v>
      </c>
      <c r="F14">
        <v>61.247999999999998</v>
      </c>
      <c r="G14">
        <v>61.107999999999997</v>
      </c>
      <c r="H14">
        <v>60.970199999999998</v>
      </c>
      <c r="I14">
        <v>60.8324</v>
      </c>
      <c r="J14">
        <v>60.694600000000001</v>
      </c>
      <c r="K14">
        <v>60.556800000000003</v>
      </c>
      <c r="L14">
        <v>60.418999999999997</v>
      </c>
      <c r="M14">
        <v>62.0152</v>
      </c>
      <c r="N14">
        <v>63.611400000000003</v>
      </c>
      <c r="O14">
        <v>65.207599999999999</v>
      </c>
      <c r="P14">
        <v>66.803799999999995</v>
      </c>
      <c r="Q14">
        <v>68.400000000000006</v>
      </c>
      <c r="R14">
        <v>71.324200000000005</v>
      </c>
      <c r="S14">
        <v>74.248400000000004</v>
      </c>
      <c r="T14">
        <v>77.172600000000003</v>
      </c>
      <c r="U14">
        <v>80.096800000000002</v>
      </c>
      <c r="V14">
        <v>83.021000000000001</v>
      </c>
      <c r="W14">
        <v>81.257000000000005</v>
      </c>
      <c r="X14">
        <v>79.492999999999995</v>
      </c>
      <c r="Y14">
        <v>77.728999999999999</v>
      </c>
      <c r="Z14">
        <v>75.965000000000003</v>
      </c>
      <c r="AA14">
        <v>74.200999999999993</v>
      </c>
      <c r="AB14">
        <v>74.040800000000004</v>
      </c>
      <c r="AC14">
        <v>73.880600000000001</v>
      </c>
      <c r="AD14">
        <v>73.720399999999998</v>
      </c>
      <c r="AE14">
        <v>73.560199999999995</v>
      </c>
      <c r="AF14">
        <v>73.400000000000006</v>
      </c>
      <c r="AG14">
        <v>73.430999999999997</v>
      </c>
      <c r="AH14">
        <v>73.462000000000003</v>
      </c>
      <c r="AI14">
        <v>73.492999999999995</v>
      </c>
      <c r="AJ14">
        <v>73.524000000000001</v>
      </c>
      <c r="AK14">
        <v>73.555000000000007</v>
      </c>
      <c r="AL14">
        <v>72.804199999999994</v>
      </c>
      <c r="AM14">
        <v>72.053399999999996</v>
      </c>
      <c r="AN14">
        <v>71.302599999999998</v>
      </c>
      <c r="AO14">
        <v>70.5518</v>
      </c>
      <c r="AP14">
        <v>69.801000000000002</v>
      </c>
      <c r="AQ14">
        <v>68.6524</v>
      </c>
      <c r="AR14">
        <v>67.503799999999998</v>
      </c>
      <c r="AS14">
        <v>66.355199999999996</v>
      </c>
      <c r="AT14">
        <v>65.206599999999995</v>
      </c>
      <c r="AU14">
        <v>64.058000000000007</v>
      </c>
      <c r="AV14">
        <v>63.834000000000003</v>
      </c>
      <c r="AW14">
        <v>63.61</v>
      </c>
      <c r="AX14">
        <v>63.386000000000003</v>
      </c>
      <c r="AY14">
        <v>63.161999999999999</v>
      </c>
      <c r="AZ14">
        <v>62.938000000000002</v>
      </c>
      <c r="BA14">
        <v>63.063800000000001</v>
      </c>
      <c r="BB14">
        <v>63.189599999999999</v>
      </c>
      <c r="BC14">
        <v>63.315399999999997</v>
      </c>
      <c r="BD14">
        <v>63.441200000000002</v>
      </c>
      <c r="BE14">
        <v>63.567</v>
      </c>
      <c r="BF14">
        <v>63.41</v>
      </c>
      <c r="BG14">
        <v>63.253</v>
      </c>
      <c r="BH14">
        <v>63.095999999999997</v>
      </c>
      <c r="BI14">
        <v>62.939</v>
      </c>
      <c r="BJ14">
        <v>62.781999999999996</v>
      </c>
      <c r="BK14">
        <v>62.565399999999997</v>
      </c>
      <c r="BL14">
        <v>62.348799999999997</v>
      </c>
    </row>
    <row r="15" spans="1:65" hidden="1">
      <c r="A15" t="s">
        <v>1157</v>
      </c>
      <c r="B15" t="s">
        <v>1411</v>
      </c>
      <c r="C15" t="s">
        <v>1789</v>
      </c>
      <c r="D15" t="s">
        <v>1790</v>
      </c>
      <c r="E15">
        <v>44.218000000000004</v>
      </c>
      <c r="F15">
        <v>44.94</v>
      </c>
      <c r="G15">
        <v>45.661999999999999</v>
      </c>
      <c r="H15">
        <v>44.904400000000003</v>
      </c>
      <c r="I15">
        <v>44.146799999999999</v>
      </c>
      <c r="J15">
        <v>43.389200000000002</v>
      </c>
      <c r="K15">
        <v>42.631599999999999</v>
      </c>
      <c r="L15">
        <v>41.874000000000002</v>
      </c>
      <c r="M15">
        <v>41.699199999999998</v>
      </c>
      <c r="N15">
        <v>41.5244</v>
      </c>
      <c r="O15">
        <v>41.349600000000002</v>
      </c>
      <c r="P15">
        <v>41.174799999999998</v>
      </c>
      <c r="Q15">
        <v>41</v>
      </c>
      <c r="R15">
        <v>40.959800000000001</v>
      </c>
      <c r="S15">
        <v>40.919600000000003</v>
      </c>
      <c r="T15">
        <v>40.879399999999997</v>
      </c>
      <c r="U15">
        <v>40.839199999999998</v>
      </c>
      <c r="V15">
        <v>40.798999999999999</v>
      </c>
      <c r="W15">
        <v>42.219200000000001</v>
      </c>
      <c r="X15">
        <v>43.639400000000002</v>
      </c>
      <c r="Y15">
        <v>45.059600000000003</v>
      </c>
      <c r="Z15">
        <v>46.479799999999997</v>
      </c>
      <c r="AA15">
        <v>47.9</v>
      </c>
      <c r="AB15">
        <v>51.448</v>
      </c>
      <c r="AC15">
        <v>54.996000000000002</v>
      </c>
      <c r="AD15">
        <v>58.543999999999997</v>
      </c>
      <c r="AE15">
        <v>62.091999999999999</v>
      </c>
      <c r="AF15">
        <v>65.64</v>
      </c>
      <c r="AG15">
        <v>68.525400000000005</v>
      </c>
      <c r="AH15">
        <v>71.410799999999995</v>
      </c>
      <c r="AI15">
        <v>74.296199999999999</v>
      </c>
      <c r="AJ15">
        <v>77.181600000000003</v>
      </c>
      <c r="AK15">
        <v>80.066999999999993</v>
      </c>
      <c r="AL15">
        <v>74.031999999999996</v>
      </c>
      <c r="AM15">
        <v>67.997</v>
      </c>
      <c r="AN15">
        <v>61.962000000000003</v>
      </c>
      <c r="AO15">
        <v>55.927</v>
      </c>
      <c r="AP15">
        <v>49.892000000000003</v>
      </c>
      <c r="AQ15">
        <v>46.392200000000003</v>
      </c>
      <c r="AR15">
        <v>42.892400000000002</v>
      </c>
      <c r="AS15">
        <v>39.392600000000002</v>
      </c>
      <c r="AT15">
        <v>35.892800000000001</v>
      </c>
      <c r="AU15">
        <v>32.393000000000001</v>
      </c>
      <c r="AV15">
        <v>31.471399999999999</v>
      </c>
      <c r="AW15">
        <v>30.549800000000001</v>
      </c>
      <c r="AX15">
        <v>29.6282</v>
      </c>
      <c r="AY15">
        <v>28.706600000000002</v>
      </c>
      <c r="AZ15">
        <v>27.785</v>
      </c>
      <c r="BA15">
        <v>27.196400000000001</v>
      </c>
      <c r="BB15">
        <v>26.607800000000001</v>
      </c>
      <c r="BC15">
        <v>26.019200000000001</v>
      </c>
      <c r="BD15">
        <v>25.430599999999998</v>
      </c>
      <c r="BE15">
        <v>24.841999999999999</v>
      </c>
      <c r="BF15">
        <v>24.171600000000002</v>
      </c>
      <c r="BG15">
        <v>23.501200000000001</v>
      </c>
      <c r="BH15">
        <v>22.8308</v>
      </c>
      <c r="BI15">
        <v>22.160399999999999</v>
      </c>
      <c r="BJ15">
        <v>21.49</v>
      </c>
      <c r="BK15">
        <v>20.885999999999999</v>
      </c>
      <c r="BL15">
        <v>20.282</v>
      </c>
    </row>
    <row r="16" spans="1:65" hidden="1">
      <c r="A16" t="s">
        <v>1412</v>
      </c>
      <c r="B16" t="s">
        <v>1413</v>
      </c>
      <c r="C16" t="s">
        <v>1789</v>
      </c>
      <c r="D16" t="s">
        <v>1790</v>
      </c>
    </row>
    <row r="17" spans="1:64" hidden="1">
      <c r="A17" t="s">
        <v>1216</v>
      </c>
      <c r="B17" t="s">
        <v>1414</v>
      </c>
      <c r="C17" t="s">
        <v>1789</v>
      </c>
      <c r="D17" t="s">
        <v>1790</v>
      </c>
      <c r="E17">
        <v>179.91300000000001</v>
      </c>
      <c r="F17">
        <v>178.27</v>
      </c>
      <c r="G17">
        <v>176.62700000000001</v>
      </c>
      <c r="H17">
        <v>174.16239999999999</v>
      </c>
      <c r="I17">
        <v>171.6978</v>
      </c>
      <c r="J17">
        <v>169.23320000000001</v>
      </c>
      <c r="K17">
        <v>166.76859999999999</v>
      </c>
      <c r="L17">
        <v>164.304</v>
      </c>
      <c r="M17">
        <v>158.22479999999999</v>
      </c>
      <c r="N17">
        <v>152.1456</v>
      </c>
      <c r="O17">
        <v>146.06639999999999</v>
      </c>
      <c r="P17">
        <v>139.9872</v>
      </c>
      <c r="Q17">
        <v>133.90799999999999</v>
      </c>
      <c r="R17">
        <v>127.7816</v>
      </c>
      <c r="S17">
        <v>121.65519999999999</v>
      </c>
      <c r="T17">
        <v>115.5288</v>
      </c>
      <c r="U17">
        <v>109.4024</v>
      </c>
      <c r="V17">
        <v>103.276</v>
      </c>
      <c r="W17">
        <v>102.36960000000001</v>
      </c>
      <c r="X17">
        <v>101.4632</v>
      </c>
      <c r="Y17">
        <v>100.5568</v>
      </c>
      <c r="Z17">
        <v>99.650400000000005</v>
      </c>
      <c r="AA17">
        <v>98.744</v>
      </c>
      <c r="AB17">
        <v>95.656800000000004</v>
      </c>
      <c r="AC17">
        <v>92.569599999999994</v>
      </c>
      <c r="AD17">
        <v>89.482399999999998</v>
      </c>
      <c r="AE17">
        <v>86.395200000000003</v>
      </c>
      <c r="AF17">
        <v>83.308000000000007</v>
      </c>
      <c r="AG17">
        <v>81.004599999999996</v>
      </c>
      <c r="AH17">
        <v>78.7012</v>
      </c>
      <c r="AI17">
        <v>76.397800000000004</v>
      </c>
      <c r="AJ17">
        <v>74.094399999999993</v>
      </c>
      <c r="AK17">
        <v>71.790999999999997</v>
      </c>
      <c r="AL17">
        <v>70.509600000000006</v>
      </c>
      <c r="AM17">
        <v>69.228200000000001</v>
      </c>
      <c r="AN17">
        <v>67.946799999999996</v>
      </c>
      <c r="AO17">
        <v>66.665400000000005</v>
      </c>
      <c r="AP17">
        <v>65.384</v>
      </c>
      <c r="AQ17">
        <v>64.247600000000006</v>
      </c>
      <c r="AR17">
        <v>63.111199999999997</v>
      </c>
      <c r="AS17">
        <v>61.974800000000002</v>
      </c>
      <c r="AT17">
        <v>60.8384</v>
      </c>
      <c r="AU17">
        <v>59.701999999999998</v>
      </c>
      <c r="AV17">
        <v>57.993600000000001</v>
      </c>
      <c r="AW17">
        <v>56.285200000000003</v>
      </c>
      <c r="AX17">
        <v>54.576799999999999</v>
      </c>
      <c r="AY17">
        <v>52.868400000000001</v>
      </c>
      <c r="AZ17">
        <v>51.16</v>
      </c>
      <c r="BA17">
        <v>50.328000000000003</v>
      </c>
      <c r="BB17">
        <v>49.496000000000002</v>
      </c>
      <c r="BC17">
        <v>48.664000000000001</v>
      </c>
      <c r="BD17">
        <v>47.832000000000001</v>
      </c>
      <c r="BE17">
        <v>47</v>
      </c>
      <c r="BF17">
        <v>46.156399999999998</v>
      </c>
      <c r="BG17">
        <v>45.312800000000003</v>
      </c>
      <c r="BH17">
        <v>44.469200000000001</v>
      </c>
      <c r="BI17">
        <v>43.625599999999999</v>
      </c>
      <c r="BJ17">
        <v>42.781999999999996</v>
      </c>
      <c r="BK17">
        <v>41.831000000000003</v>
      </c>
      <c r="BL17">
        <v>40.880000000000003</v>
      </c>
    </row>
    <row r="18" spans="1:64" hidden="1">
      <c r="A18" t="s">
        <v>1257</v>
      </c>
      <c r="B18" t="s">
        <v>1415</v>
      </c>
      <c r="C18" t="s">
        <v>1789</v>
      </c>
      <c r="D18" t="s">
        <v>1790</v>
      </c>
      <c r="E18">
        <v>44.828600000000002</v>
      </c>
      <c r="F18">
        <v>45.066800000000001</v>
      </c>
      <c r="G18">
        <v>45.305</v>
      </c>
      <c r="H18">
        <v>45.976399999999998</v>
      </c>
      <c r="I18">
        <v>46.647799999999997</v>
      </c>
      <c r="J18">
        <v>47.319200000000002</v>
      </c>
      <c r="K18">
        <v>47.990600000000001</v>
      </c>
      <c r="L18">
        <v>48.661999999999999</v>
      </c>
      <c r="M18">
        <v>48.629600000000003</v>
      </c>
      <c r="N18">
        <v>48.597200000000001</v>
      </c>
      <c r="O18">
        <v>48.564799999999998</v>
      </c>
      <c r="P18">
        <v>48.532400000000003</v>
      </c>
      <c r="Q18">
        <v>48.5</v>
      </c>
      <c r="R18">
        <v>45.167200000000001</v>
      </c>
      <c r="S18">
        <v>41.834400000000002</v>
      </c>
      <c r="T18">
        <v>38.501600000000003</v>
      </c>
      <c r="U18">
        <v>35.168799999999997</v>
      </c>
      <c r="V18">
        <v>31.835999999999999</v>
      </c>
      <c r="W18">
        <v>30.687000000000001</v>
      </c>
      <c r="X18">
        <v>29.538</v>
      </c>
      <c r="Y18">
        <v>28.388999999999999</v>
      </c>
      <c r="Z18">
        <v>27.24</v>
      </c>
      <c r="AA18">
        <v>26.091000000000001</v>
      </c>
      <c r="AB18">
        <v>25.0928</v>
      </c>
      <c r="AC18">
        <v>24.0946</v>
      </c>
      <c r="AD18">
        <v>23.096399999999999</v>
      </c>
      <c r="AE18">
        <v>22.098199999999999</v>
      </c>
      <c r="AF18">
        <v>21.1</v>
      </c>
      <c r="AG18">
        <v>21.055</v>
      </c>
      <c r="AH18">
        <v>21.01</v>
      </c>
      <c r="AI18">
        <v>20.965</v>
      </c>
      <c r="AJ18">
        <v>20.92</v>
      </c>
      <c r="AK18">
        <v>20.875</v>
      </c>
      <c r="AL18">
        <v>20.590599999999998</v>
      </c>
      <c r="AM18">
        <v>20.3062</v>
      </c>
      <c r="AN18">
        <v>20.021799999999999</v>
      </c>
      <c r="AO18">
        <v>19.737400000000001</v>
      </c>
      <c r="AP18">
        <v>19.452999999999999</v>
      </c>
      <c r="AQ18">
        <v>18.946200000000001</v>
      </c>
      <c r="AR18">
        <v>18.439399999999999</v>
      </c>
      <c r="AS18">
        <v>17.932600000000001</v>
      </c>
      <c r="AT18">
        <v>17.425799999999999</v>
      </c>
      <c r="AU18">
        <v>16.919</v>
      </c>
      <c r="AV18">
        <v>16.955200000000001</v>
      </c>
      <c r="AW18">
        <v>16.991399999999999</v>
      </c>
      <c r="AX18">
        <v>17.0276</v>
      </c>
      <c r="AY18">
        <v>17.063800000000001</v>
      </c>
      <c r="AZ18">
        <v>17.100000000000001</v>
      </c>
      <c r="BA18">
        <v>16.1404</v>
      </c>
      <c r="BB18">
        <v>15.1808</v>
      </c>
      <c r="BC18">
        <v>14.2212</v>
      </c>
      <c r="BD18">
        <v>13.2616</v>
      </c>
      <c r="BE18">
        <v>12.302</v>
      </c>
      <c r="BF18">
        <v>12.1846</v>
      </c>
      <c r="BG18">
        <v>12.0672</v>
      </c>
      <c r="BH18">
        <v>11.9498</v>
      </c>
      <c r="BI18">
        <v>11.8324</v>
      </c>
      <c r="BJ18">
        <v>11.715</v>
      </c>
      <c r="BK18">
        <v>11.325799999999999</v>
      </c>
      <c r="BL18">
        <v>10.9366</v>
      </c>
    </row>
    <row r="19" spans="1:64" hidden="1">
      <c r="A19" t="s">
        <v>1314</v>
      </c>
      <c r="B19" t="s">
        <v>1416</v>
      </c>
      <c r="C19" t="s">
        <v>1789</v>
      </c>
      <c r="D19" t="s">
        <v>1790</v>
      </c>
      <c r="E19">
        <v>48.391399999999997</v>
      </c>
      <c r="F19">
        <v>50.892200000000003</v>
      </c>
      <c r="G19">
        <v>53.393000000000001</v>
      </c>
      <c r="H19">
        <v>54.849800000000002</v>
      </c>
      <c r="I19">
        <v>56.306600000000003</v>
      </c>
      <c r="J19">
        <v>57.763399999999997</v>
      </c>
      <c r="K19">
        <v>59.220199999999998</v>
      </c>
      <c r="L19">
        <v>60.677</v>
      </c>
      <c r="M19">
        <v>59.564599999999999</v>
      </c>
      <c r="N19">
        <v>58.452199999999998</v>
      </c>
      <c r="O19">
        <v>57.339799999999997</v>
      </c>
      <c r="P19">
        <v>56.227400000000003</v>
      </c>
      <c r="Q19">
        <v>55.115000000000002</v>
      </c>
      <c r="R19">
        <v>51.738799999999998</v>
      </c>
      <c r="S19">
        <v>48.3626</v>
      </c>
      <c r="T19">
        <v>44.986400000000003</v>
      </c>
      <c r="U19">
        <v>41.610199999999999</v>
      </c>
      <c r="V19">
        <v>38.234000000000002</v>
      </c>
      <c r="W19">
        <v>36.6126</v>
      </c>
      <c r="X19">
        <v>34.991199999999999</v>
      </c>
      <c r="Y19">
        <v>33.369799999999998</v>
      </c>
      <c r="Z19">
        <v>31.7484</v>
      </c>
      <c r="AA19">
        <v>30.126999999999999</v>
      </c>
      <c r="AB19">
        <v>28.378399999999999</v>
      </c>
      <c r="AC19">
        <v>26.629799999999999</v>
      </c>
      <c r="AD19">
        <v>24.8812</v>
      </c>
      <c r="AE19">
        <v>23.1326</v>
      </c>
      <c r="AF19">
        <v>21.384</v>
      </c>
      <c r="AG19">
        <v>21.184999999999999</v>
      </c>
      <c r="AH19">
        <v>20.986000000000001</v>
      </c>
      <c r="AI19">
        <v>20.786999999999999</v>
      </c>
      <c r="AJ19">
        <v>20.588000000000001</v>
      </c>
      <c r="AK19">
        <v>20.388999999999999</v>
      </c>
      <c r="AL19">
        <v>19.268999999999998</v>
      </c>
      <c r="AM19">
        <v>18.149000000000001</v>
      </c>
      <c r="AN19">
        <v>17.029</v>
      </c>
      <c r="AO19">
        <v>15.909000000000001</v>
      </c>
      <c r="AP19">
        <v>14.789</v>
      </c>
      <c r="AQ19">
        <v>14.500400000000001</v>
      </c>
      <c r="AR19">
        <v>14.2118</v>
      </c>
      <c r="AS19">
        <v>13.9232</v>
      </c>
      <c r="AT19">
        <v>13.634600000000001</v>
      </c>
      <c r="AU19">
        <v>13.346</v>
      </c>
      <c r="AV19">
        <v>12.902200000000001</v>
      </c>
      <c r="AW19">
        <v>12.458399999999999</v>
      </c>
      <c r="AX19">
        <v>12.0146</v>
      </c>
      <c r="AY19">
        <v>11.5708</v>
      </c>
      <c r="AZ19">
        <v>11.127000000000001</v>
      </c>
      <c r="BA19">
        <v>10.5944</v>
      </c>
      <c r="BB19">
        <v>10.0618</v>
      </c>
      <c r="BC19">
        <v>9.5291999999999994</v>
      </c>
      <c r="BD19">
        <v>8.9966000000000008</v>
      </c>
      <c r="BE19">
        <v>8.4640000000000004</v>
      </c>
      <c r="BF19">
        <v>8.2392000000000003</v>
      </c>
      <c r="BG19">
        <v>8.0144000000000002</v>
      </c>
      <c r="BH19">
        <v>7.7896000000000001</v>
      </c>
      <c r="BI19">
        <v>7.5648</v>
      </c>
      <c r="BJ19">
        <v>7.34</v>
      </c>
      <c r="BK19">
        <v>7.0444000000000004</v>
      </c>
      <c r="BL19">
        <v>6.7488000000000001</v>
      </c>
    </row>
    <row r="20" spans="1:64" hidden="1">
      <c r="A20" t="s">
        <v>1158</v>
      </c>
      <c r="B20" t="s">
        <v>1417</v>
      </c>
      <c r="C20" t="s">
        <v>1789</v>
      </c>
      <c r="D20" t="s">
        <v>1790</v>
      </c>
      <c r="E20">
        <v>45.471200000000003</v>
      </c>
      <c r="F20">
        <v>44.929600000000001</v>
      </c>
      <c r="G20">
        <v>44.387999999999998</v>
      </c>
      <c r="H20">
        <v>45.185000000000002</v>
      </c>
      <c r="I20">
        <v>45.981999999999999</v>
      </c>
      <c r="J20">
        <v>46.779000000000003</v>
      </c>
      <c r="K20">
        <v>47.576000000000001</v>
      </c>
      <c r="L20">
        <v>48.372999999999998</v>
      </c>
      <c r="M20">
        <v>44.919600000000003</v>
      </c>
      <c r="N20">
        <v>41.466200000000001</v>
      </c>
      <c r="O20">
        <v>38.012799999999999</v>
      </c>
      <c r="P20">
        <v>34.559399999999997</v>
      </c>
      <c r="Q20">
        <v>31.106000000000002</v>
      </c>
      <c r="R20">
        <v>28.7776</v>
      </c>
      <c r="S20">
        <v>26.449200000000001</v>
      </c>
      <c r="T20">
        <v>24.120799999999999</v>
      </c>
      <c r="U20">
        <v>21.792400000000001</v>
      </c>
      <c r="V20">
        <v>19.463999999999999</v>
      </c>
      <c r="W20">
        <v>19.425599999999999</v>
      </c>
      <c r="X20">
        <v>19.3872</v>
      </c>
      <c r="Y20">
        <v>19.348800000000001</v>
      </c>
      <c r="Z20">
        <v>19.310400000000001</v>
      </c>
      <c r="AA20">
        <v>19.271999999999998</v>
      </c>
      <c r="AB20">
        <v>20.554200000000002</v>
      </c>
      <c r="AC20">
        <v>21.836400000000001</v>
      </c>
      <c r="AD20">
        <v>23.118600000000001</v>
      </c>
      <c r="AE20">
        <v>24.4008</v>
      </c>
      <c r="AF20">
        <v>25.683</v>
      </c>
      <c r="AG20">
        <v>28.052800000000001</v>
      </c>
      <c r="AH20">
        <v>30.422599999999999</v>
      </c>
      <c r="AI20">
        <v>32.792400000000001</v>
      </c>
      <c r="AJ20">
        <v>35.162199999999999</v>
      </c>
      <c r="AK20">
        <v>37.531999999999996</v>
      </c>
      <c r="AL20">
        <v>38.491999999999997</v>
      </c>
      <c r="AM20">
        <v>39.451999999999998</v>
      </c>
      <c r="AN20">
        <v>40.411999999999999</v>
      </c>
      <c r="AO20">
        <v>41.372</v>
      </c>
      <c r="AP20">
        <v>42.332000000000001</v>
      </c>
      <c r="AQ20">
        <v>40.3902</v>
      </c>
      <c r="AR20">
        <v>38.448399999999999</v>
      </c>
      <c r="AS20">
        <v>36.506599999999999</v>
      </c>
      <c r="AT20">
        <v>34.564799999999998</v>
      </c>
      <c r="AU20">
        <v>32.622999999999998</v>
      </c>
      <c r="AV20">
        <v>33.795400000000001</v>
      </c>
      <c r="AW20">
        <v>34.967799999999997</v>
      </c>
      <c r="AX20">
        <v>36.1402</v>
      </c>
      <c r="AY20">
        <v>37.312600000000003</v>
      </c>
      <c r="AZ20">
        <v>38.484999999999999</v>
      </c>
      <c r="BA20">
        <v>40.636000000000003</v>
      </c>
      <c r="BB20">
        <v>42.786999999999999</v>
      </c>
      <c r="BC20">
        <v>44.938000000000002</v>
      </c>
      <c r="BD20">
        <v>47.088999999999999</v>
      </c>
      <c r="BE20">
        <v>49.24</v>
      </c>
      <c r="BF20">
        <v>50.559600000000003</v>
      </c>
      <c r="BG20">
        <v>51.879199999999997</v>
      </c>
      <c r="BH20">
        <v>53.198799999999999</v>
      </c>
      <c r="BI20">
        <v>54.5184</v>
      </c>
      <c r="BJ20">
        <v>55.838000000000001</v>
      </c>
      <c r="BK20">
        <v>56.497599999999998</v>
      </c>
      <c r="BL20">
        <v>57.157200000000003</v>
      </c>
    </row>
    <row r="21" spans="1:64" hidden="1">
      <c r="A21" t="s">
        <v>599</v>
      </c>
      <c r="B21" t="s">
        <v>1418</v>
      </c>
      <c r="C21" t="s">
        <v>1789</v>
      </c>
      <c r="D21" t="s">
        <v>1790</v>
      </c>
      <c r="E21">
        <v>91.194800000000001</v>
      </c>
      <c r="F21">
        <v>91.422399999999996</v>
      </c>
      <c r="G21">
        <v>91.65</v>
      </c>
      <c r="H21">
        <v>91.828800000000001</v>
      </c>
      <c r="I21">
        <v>92.007599999999996</v>
      </c>
      <c r="J21">
        <v>92.186400000000006</v>
      </c>
      <c r="K21">
        <v>92.365200000000002</v>
      </c>
      <c r="L21">
        <v>92.543999999999997</v>
      </c>
      <c r="M21">
        <v>92.330399999999997</v>
      </c>
      <c r="N21">
        <v>92.116799999999998</v>
      </c>
      <c r="O21">
        <v>91.903199999999998</v>
      </c>
      <c r="P21">
        <v>91.689599999999999</v>
      </c>
      <c r="Q21">
        <v>91.475999999999999</v>
      </c>
      <c r="R21">
        <v>91.236800000000002</v>
      </c>
      <c r="S21">
        <v>90.997600000000006</v>
      </c>
      <c r="T21">
        <v>90.758399999999995</v>
      </c>
      <c r="U21">
        <v>90.519199999999998</v>
      </c>
      <c r="V21">
        <v>90.28</v>
      </c>
      <c r="W21">
        <v>89.640799999999999</v>
      </c>
      <c r="X21">
        <v>89.001599999999996</v>
      </c>
      <c r="Y21">
        <v>88.362399999999994</v>
      </c>
      <c r="Z21">
        <v>87.723200000000006</v>
      </c>
      <c r="AA21">
        <v>87.084000000000003</v>
      </c>
      <c r="AB21">
        <v>86.0792</v>
      </c>
      <c r="AC21">
        <v>85.074399999999997</v>
      </c>
      <c r="AD21">
        <v>84.069599999999994</v>
      </c>
      <c r="AE21">
        <v>83.064800000000005</v>
      </c>
      <c r="AF21">
        <v>82.06</v>
      </c>
      <c r="AG21">
        <v>82.600999999999999</v>
      </c>
      <c r="AH21">
        <v>83.141999999999996</v>
      </c>
      <c r="AI21">
        <v>83.683000000000007</v>
      </c>
      <c r="AJ21">
        <v>84.224000000000004</v>
      </c>
      <c r="AK21">
        <v>84.765000000000001</v>
      </c>
      <c r="AL21">
        <v>83.603999999999999</v>
      </c>
      <c r="AM21">
        <v>82.442999999999998</v>
      </c>
      <c r="AN21">
        <v>81.281999999999996</v>
      </c>
      <c r="AO21">
        <v>80.120999999999995</v>
      </c>
      <c r="AP21">
        <v>78.959999999999994</v>
      </c>
      <c r="AQ21">
        <v>78.061999999999998</v>
      </c>
      <c r="AR21">
        <v>77.164000000000001</v>
      </c>
      <c r="AS21">
        <v>76.266000000000005</v>
      </c>
      <c r="AT21">
        <v>75.367999999999995</v>
      </c>
      <c r="AU21">
        <v>74.47</v>
      </c>
      <c r="AV21">
        <v>72.611599999999996</v>
      </c>
      <c r="AW21">
        <v>70.753200000000007</v>
      </c>
      <c r="AX21">
        <v>68.894800000000004</v>
      </c>
      <c r="AY21">
        <v>67.0364</v>
      </c>
      <c r="AZ21">
        <v>65.177999999999997</v>
      </c>
      <c r="BA21">
        <v>64.2804</v>
      </c>
      <c r="BB21">
        <v>63.382800000000003</v>
      </c>
      <c r="BC21">
        <v>62.485199999999999</v>
      </c>
      <c r="BD21">
        <v>61.587600000000002</v>
      </c>
      <c r="BE21">
        <v>60.69</v>
      </c>
      <c r="BF21">
        <v>59.67</v>
      </c>
      <c r="BG21">
        <v>58.65</v>
      </c>
      <c r="BH21">
        <v>57.63</v>
      </c>
      <c r="BI21">
        <v>56.61</v>
      </c>
      <c r="BJ21">
        <v>55.59</v>
      </c>
      <c r="BK21">
        <v>54.751600000000003</v>
      </c>
      <c r="BL21">
        <v>53.913200000000003</v>
      </c>
    </row>
    <row r="22" spans="1:64" hidden="1">
      <c r="A22" t="s">
        <v>1315</v>
      </c>
      <c r="B22" t="s">
        <v>1419</v>
      </c>
      <c r="C22" t="s">
        <v>1789</v>
      </c>
      <c r="D22" t="s">
        <v>1790</v>
      </c>
      <c r="E22">
        <v>27.114599999999999</v>
      </c>
      <c r="F22">
        <v>28.2988</v>
      </c>
      <c r="G22">
        <v>29.483000000000001</v>
      </c>
      <c r="H22">
        <v>29.719000000000001</v>
      </c>
      <c r="I22">
        <v>29.954999999999998</v>
      </c>
      <c r="J22">
        <v>30.190999999999999</v>
      </c>
      <c r="K22">
        <v>30.427</v>
      </c>
      <c r="L22">
        <v>30.663</v>
      </c>
      <c r="M22">
        <v>30.798999999999999</v>
      </c>
      <c r="N22">
        <v>30.934999999999999</v>
      </c>
      <c r="O22">
        <v>31.071000000000002</v>
      </c>
      <c r="P22">
        <v>31.207000000000001</v>
      </c>
      <c r="Q22">
        <v>31.343</v>
      </c>
      <c r="R22">
        <v>29.925999999999998</v>
      </c>
      <c r="S22">
        <v>28.509</v>
      </c>
      <c r="T22">
        <v>27.091999999999999</v>
      </c>
      <c r="U22">
        <v>25.675000000000001</v>
      </c>
      <c r="V22">
        <v>24.257999999999999</v>
      </c>
      <c r="W22">
        <v>22.637799999999999</v>
      </c>
      <c r="X22">
        <v>21.017600000000002</v>
      </c>
      <c r="Y22">
        <v>19.397400000000001</v>
      </c>
      <c r="Z22">
        <v>17.777200000000001</v>
      </c>
      <c r="AA22">
        <v>16.157</v>
      </c>
      <c r="AB22">
        <v>15.2026</v>
      </c>
      <c r="AC22">
        <v>14.248200000000001</v>
      </c>
      <c r="AD22">
        <v>13.293799999999999</v>
      </c>
      <c r="AE22">
        <v>12.339399999999999</v>
      </c>
      <c r="AF22">
        <v>11.385</v>
      </c>
      <c r="AG22">
        <v>11.271800000000001</v>
      </c>
      <c r="AH22">
        <v>11.1586</v>
      </c>
      <c r="AI22">
        <v>11.045400000000001</v>
      </c>
      <c r="AJ22">
        <v>10.9322</v>
      </c>
      <c r="AK22">
        <v>10.819000000000001</v>
      </c>
      <c r="AL22">
        <v>10.6906</v>
      </c>
      <c r="AM22">
        <v>10.562200000000001</v>
      </c>
      <c r="AN22">
        <v>10.4338</v>
      </c>
      <c r="AO22">
        <v>10.305400000000001</v>
      </c>
      <c r="AP22">
        <v>10.177</v>
      </c>
      <c r="AQ22">
        <v>10.3316</v>
      </c>
      <c r="AR22">
        <v>10.4862</v>
      </c>
      <c r="AS22">
        <v>10.6408</v>
      </c>
      <c r="AT22">
        <v>10.795400000000001</v>
      </c>
      <c r="AU22">
        <v>10.95</v>
      </c>
      <c r="AV22">
        <v>10.766</v>
      </c>
      <c r="AW22">
        <v>10.582000000000001</v>
      </c>
      <c r="AX22">
        <v>10.398</v>
      </c>
      <c r="AY22">
        <v>10.214</v>
      </c>
      <c r="AZ22">
        <v>10.029999999999999</v>
      </c>
      <c r="BA22">
        <v>9.2297999999999991</v>
      </c>
      <c r="BB22">
        <v>8.4296000000000006</v>
      </c>
      <c r="BC22">
        <v>7.6294000000000004</v>
      </c>
      <c r="BD22">
        <v>6.8292000000000002</v>
      </c>
      <c r="BE22">
        <v>6.0289999999999999</v>
      </c>
      <c r="BF22">
        <v>5.7534000000000001</v>
      </c>
      <c r="BG22">
        <v>5.4778000000000002</v>
      </c>
      <c r="BH22">
        <v>5.2022000000000004</v>
      </c>
      <c r="BI22">
        <v>4.9265999999999996</v>
      </c>
      <c r="BJ22">
        <v>4.6509999999999998</v>
      </c>
      <c r="BK22">
        <v>4.5704000000000002</v>
      </c>
      <c r="BL22">
        <v>4.4897999999999998</v>
      </c>
    </row>
    <row r="23" spans="1:64" hidden="1">
      <c r="A23" t="s">
        <v>1132</v>
      </c>
      <c r="B23" t="s">
        <v>1420</v>
      </c>
      <c r="C23" t="s">
        <v>1789</v>
      </c>
      <c r="D23" t="s">
        <v>1790</v>
      </c>
      <c r="E23">
        <v>85.762799999999999</v>
      </c>
      <c r="F23">
        <v>86.685400000000001</v>
      </c>
      <c r="G23">
        <v>87.608000000000004</v>
      </c>
      <c r="H23">
        <v>88.057599999999994</v>
      </c>
      <c r="I23">
        <v>88.507199999999997</v>
      </c>
      <c r="J23">
        <v>88.956800000000001</v>
      </c>
      <c r="K23">
        <v>89.406400000000005</v>
      </c>
      <c r="L23">
        <v>89.855999999999995</v>
      </c>
      <c r="M23">
        <v>90.437399999999997</v>
      </c>
      <c r="N23">
        <v>91.018799999999999</v>
      </c>
      <c r="O23">
        <v>91.600200000000001</v>
      </c>
      <c r="P23">
        <v>92.181600000000003</v>
      </c>
      <c r="Q23">
        <v>92.763000000000005</v>
      </c>
      <c r="R23">
        <v>94.306399999999996</v>
      </c>
      <c r="S23">
        <v>95.849800000000002</v>
      </c>
      <c r="T23">
        <v>97.393199999999993</v>
      </c>
      <c r="U23">
        <v>98.936599999999999</v>
      </c>
      <c r="V23">
        <v>100.48</v>
      </c>
      <c r="W23">
        <v>102.795</v>
      </c>
      <c r="X23">
        <v>105.11</v>
      </c>
      <c r="Y23">
        <v>107.425</v>
      </c>
      <c r="Z23">
        <v>109.74</v>
      </c>
      <c r="AA23">
        <v>112.05500000000001</v>
      </c>
      <c r="AB23">
        <v>114.264</v>
      </c>
      <c r="AC23">
        <v>116.473</v>
      </c>
      <c r="AD23">
        <v>118.682</v>
      </c>
      <c r="AE23">
        <v>120.89100000000001</v>
      </c>
      <c r="AF23">
        <v>123.1</v>
      </c>
      <c r="AG23">
        <v>123.83320000000001</v>
      </c>
      <c r="AH23">
        <v>124.5664</v>
      </c>
      <c r="AI23">
        <v>125.2996</v>
      </c>
      <c r="AJ23">
        <v>126.03279999999999</v>
      </c>
      <c r="AK23">
        <v>126.76600000000001</v>
      </c>
      <c r="AL23">
        <v>125.9774</v>
      </c>
      <c r="AM23">
        <v>125.1888</v>
      </c>
      <c r="AN23">
        <v>124.4002</v>
      </c>
      <c r="AO23">
        <v>123.6116</v>
      </c>
      <c r="AP23">
        <v>122.82299999999999</v>
      </c>
      <c r="AQ23">
        <v>121.39019999999999</v>
      </c>
      <c r="AR23">
        <v>119.95740000000001</v>
      </c>
      <c r="AS23">
        <v>118.52460000000001</v>
      </c>
      <c r="AT23">
        <v>117.09180000000001</v>
      </c>
      <c r="AU23">
        <v>115.65900000000001</v>
      </c>
      <c r="AV23">
        <v>114.26300000000001</v>
      </c>
      <c r="AW23">
        <v>112.867</v>
      </c>
      <c r="AX23">
        <v>111.471</v>
      </c>
      <c r="AY23">
        <v>110.075</v>
      </c>
      <c r="AZ23">
        <v>108.679</v>
      </c>
      <c r="BA23">
        <v>106.2162</v>
      </c>
      <c r="BB23">
        <v>103.7534</v>
      </c>
      <c r="BC23">
        <v>101.2906</v>
      </c>
      <c r="BD23">
        <v>98.827799999999996</v>
      </c>
      <c r="BE23">
        <v>96.364999999999995</v>
      </c>
      <c r="BF23">
        <v>94.311199999999999</v>
      </c>
      <c r="BG23">
        <v>92.257400000000004</v>
      </c>
      <c r="BH23">
        <v>90.203599999999994</v>
      </c>
      <c r="BI23">
        <v>88.149799999999999</v>
      </c>
      <c r="BJ23">
        <v>86.096000000000004</v>
      </c>
      <c r="BK23">
        <v>84.0364</v>
      </c>
      <c r="BL23">
        <v>81.976799999999997</v>
      </c>
    </row>
    <row r="24" spans="1:64" hidden="1">
      <c r="A24" t="s">
        <v>1133</v>
      </c>
      <c r="B24" t="s">
        <v>1421</v>
      </c>
      <c r="C24" t="s">
        <v>1789</v>
      </c>
      <c r="D24" t="s">
        <v>1790</v>
      </c>
      <c r="E24">
        <v>184.64660000000001</v>
      </c>
      <c r="F24">
        <v>182.82980000000001</v>
      </c>
      <c r="G24">
        <v>181.01300000000001</v>
      </c>
      <c r="H24">
        <v>180</v>
      </c>
      <c r="I24">
        <v>178.98699999999999</v>
      </c>
      <c r="J24">
        <v>177.97399999999999</v>
      </c>
      <c r="K24">
        <v>176.96100000000001</v>
      </c>
      <c r="L24">
        <v>175.94800000000001</v>
      </c>
      <c r="M24">
        <v>174.58260000000001</v>
      </c>
      <c r="N24">
        <v>173.21719999999999</v>
      </c>
      <c r="O24">
        <v>171.8518</v>
      </c>
      <c r="P24">
        <v>170.4864</v>
      </c>
      <c r="Q24">
        <v>169.12100000000001</v>
      </c>
      <c r="R24">
        <v>168.6388</v>
      </c>
      <c r="S24">
        <v>168.1566</v>
      </c>
      <c r="T24">
        <v>167.67439999999999</v>
      </c>
      <c r="U24">
        <v>167.19220000000001</v>
      </c>
      <c r="V24">
        <v>166.71</v>
      </c>
      <c r="W24">
        <v>165.45359999999999</v>
      </c>
      <c r="X24">
        <v>164.19720000000001</v>
      </c>
      <c r="Y24">
        <v>162.9408</v>
      </c>
      <c r="Z24">
        <v>161.68440000000001</v>
      </c>
      <c r="AA24">
        <v>160.428</v>
      </c>
      <c r="AB24">
        <v>158.37780000000001</v>
      </c>
      <c r="AC24">
        <v>156.32759999999999</v>
      </c>
      <c r="AD24">
        <v>154.2774</v>
      </c>
      <c r="AE24">
        <v>152.22720000000001</v>
      </c>
      <c r="AF24">
        <v>150.17699999999999</v>
      </c>
      <c r="AG24">
        <v>149.10599999999999</v>
      </c>
      <c r="AH24">
        <v>148.035</v>
      </c>
      <c r="AI24">
        <v>146.964</v>
      </c>
      <c r="AJ24">
        <v>145.893</v>
      </c>
      <c r="AK24">
        <v>144.822</v>
      </c>
      <c r="AL24">
        <v>144.37899999999999</v>
      </c>
      <c r="AM24">
        <v>143.93600000000001</v>
      </c>
      <c r="AN24">
        <v>143.49299999999999</v>
      </c>
      <c r="AO24">
        <v>143.05000000000001</v>
      </c>
      <c r="AP24">
        <v>142.607</v>
      </c>
      <c r="AQ24">
        <v>141.506</v>
      </c>
      <c r="AR24">
        <v>140.405</v>
      </c>
      <c r="AS24">
        <v>139.304</v>
      </c>
      <c r="AT24">
        <v>138.203</v>
      </c>
      <c r="AU24">
        <v>137.102</v>
      </c>
      <c r="AV24">
        <v>135.61179999999999</v>
      </c>
      <c r="AW24">
        <v>134.1216</v>
      </c>
      <c r="AX24">
        <v>132.63140000000001</v>
      </c>
      <c r="AY24">
        <v>131.1412</v>
      </c>
      <c r="AZ24">
        <v>129.65100000000001</v>
      </c>
      <c r="BA24">
        <v>126.80240000000001</v>
      </c>
      <c r="BB24">
        <v>123.9538</v>
      </c>
      <c r="BC24">
        <v>121.1052</v>
      </c>
      <c r="BD24">
        <v>118.25660000000001</v>
      </c>
      <c r="BE24">
        <v>115.408</v>
      </c>
      <c r="BF24">
        <v>113.1922</v>
      </c>
      <c r="BG24">
        <v>110.9764</v>
      </c>
      <c r="BH24">
        <v>108.7606</v>
      </c>
      <c r="BI24">
        <v>106.5448</v>
      </c>
      <c r="BJ24">
        <v>104.32899999999999</v>
      </c>
      <c r="BK24">
        <v>102.0658</v>
      </c>
      <c r="BL24">
        <v>99.802599999999998</v>
      </c>
    </row>
    <row r="25" spans="1:64" hidden="1">
      <c r="A25" t="s">
        <v>1184</v>
      </c>
      <c r="B25" t="s">
        <v>1422</v>
      </c>
      <c r="C25" t="s">
        <v>1789</v>
      </c>
      <c r="D25" t="s">
        <v>1790</v>
      </c>
      <c r="E25">
        <v>204.0016</v>
      </c>
      <c r="F25">
        <v>205.1018</v>
      </c>
      <c r="G25">
        <v>206.202</v>
      </c>
      <c r="H25">
        <v>206.90880000000001</v>
      </c>
      <c r="I25">
        <v>207.6156</v>
      </c>
      <c r="J25">
        <v>208.32239999999999</v>
      </c>
      <c r="K25">
        <v>209.0292</v>
      </c>
      <c r="L25">
        <v>209.73599999999999</v>
      </c>
      <c r="M25">
        <v>208.5898</v>
      </c>
      <c r="N25">
        <v>207.4436</v>
      </c>
      <c r="O25">
        <v>206.29740000000001</v>
      </c>
      <c r="P25">
        <v>205.15119999999999</v>
      </c>
      <c r="Q25">
        <v>204.005</v>
      </c>
      <c r="R25">
        <v>202.8922</v>
      </c>
      <c r="S25">
        <v>201.77940000000001</v>
      </c>
      <c r="T25">
        <v>200.66659999999999</v>
      </c>
      <c r="U25">
        <v>199.5538</v>
      </c>
      <c r="V25">
        <v>198.441</v>
      </c>
      <c r="W25">
        <v>196.4624</v>
      </c>
      <c r="X25">
        <v>194.4838</v>
      </c>
      <c r="Y25">
        <v>192.5052</v>
      </c>
      <c r="Z25">
        <v>190.5266</v>
      </c>
      <c r="AA25">
        <v>188.548</v>
      </c>
      <c r="AB25">
        <v>184.779</v>
      </c>
      <c r="AC25">
        <v>181.01</v>
      </c>
      <c r="AD25">
        <v>177.24100000000001</v>
      </c>
      <c r="AE25">
        <v>173.47200000000001</v>
      </c>
      <c r="AF25">
        <v>169.703</v>
      </c>
      <c r="AG25">
        <v>164.45580000000001</v>
      </c>
      <c r="AH25">
        <v>159.20859999999999</v>
      </c>
      <c r="AI25">
        <v>153.9614</v>
      </c>
      <c r="AJ25">
        <v>148.71420000000001</v>
      </c>
      <c r="AK25">
        <v>143.46700000000001</v>
      </c>
      <c r="AL25">
        <v>139.09540000000001</v>
      </c>
      <c r="AM25">
        <v>134.72380000000001</v>
      </c>
      <c r="AN25">
        <v>130.35220000000001</v>
      </c>
      <c r="AO25">
        <v>125.9806</v>
      </c>
      <c r="AP25">
        <v>121.60899999999999</v>
      </c>
      <c r="AQ25">
        <v>118.4906</v>
      </c>
      <c r="AR25">
        <v>115.37220000000001</v>
      </c>
      <c r="AS25">
        <v>112.2538</v>
      </c>
      <c r="AT25">
        <v>109.1354</v>
      </c>
      <c r="AU25">
        <v>106.017</v>
      </c>
      <c r="AV25">
        <v>103.63379999999999</v>
      </c>
      <c r="AW25">
        <v>101.25060000000001</v>
      </c>
      <c r="AX25">
        <v>98.867400000000004</v>
      </c>
      <c r="AY25">
        <v>96.484200000000001</v>
      </c>
      <c r="AZ25">
        <v>94.100999999999999</v>
      </c>
      <c r="BA25">
        <v>93.001800000000003</v>
      </c>
      <c r="BB25">
        <v>91.902600000000007</v>
      </c>
      <c r="BC25">
        <v>90.803399999999996</v>
      </c>
      <c r="BD25">
        <v>89.7042</v>
      </c>
      <c r="BE25">
        <v>88.605000000000004</v>
      </c>
      <c r="BF25">
        <v>87.476399999999998</v>
      </c>
      <c r="BG25">
        <v>86.347800000000007</v>
      </c>
      <c r="BH25">
        <v>85.219200000000001</v>
      </c>
      <c r="BI25">
        <v>84.090599999999995</v>
      </c>
      <c r="BJ25">
        <v>82.962000000000003</v>
      </c>
      <c r="BK25">
        <v>82.312799999999996</v>
      </c>
      <c r="BL25">
        <v>81.663600000000002</v>
      </c>
    </row>
    <row r="26" spans="1:64" hidden="1">
      <c r="A26" t="s">
        <v>1279</v>
      </c>
      <c r="B26" t="s">
        <v>1423</v>
      </c>
      <c r="C26" t="s">
        <v>1789</v>
      </c>
      <c r="D26" t="s">
        <v>1790</v>
      </c>
      <c r="E26">
        <v>67.662999999999997</v>
      </c>
      <c r="F26">
        <v>68.918999999999997</v>
      </c>
      <c r="G26">
        <v>70.174999999999997</v>
      </c>
      <c r="H26">
        <v>70.0762</v>
      </c>
      <c r="I26">
        <v>69.977400000000003</v>
      </c>
      <c r="J26">
        <v>69.878600000000006</v>
      </c>
      <c r="K26">
        <v>69.779799999999994</v>
      </c>
      <c r="L26">
        <v>69.680999999999997</v>
      </c>
      <c r="M26">
        <v>70.001199999999997</v>
      </c>
      <c r="N26">
        <v>70.321399999999997</v>
      </c>
      <c r="O26">
        <v>70.641599999999997</v>
      </c>
      <c r="P26">
        <v>70.961799999999997</v>
      </c>
      <c r="Q26">
        <v>71.281999999999996</v>
      </c>
      <c r="R26">
        <v>72.511399999999995</v>
      </c>
      <c r="S26">
        <v>73.740799999999993</v>
      </c>
      <c r="T26">
        <v>74.970200000000006</v>
      </c>
      <c r="U26">
        <v>76.199600000000004</v>
      </c>
      <c r="V26">
        <v>77.429000000000002</v>
      </c>
      <c r="W26">
        <v>77.910799999999995</v>
      </c>
      <c r="X26">
        <v>78.392600000000002</v>
      </c>
      <c r="Y26">
        <v>78.874399999999994</v>
      </c>
      <c r="Z26">
        <v>79.356200000000001</v>
      </c>
      <c r="AA26">
        <v>79.837999999999994</v>
      </c>
      <c r="AB26">
        <v>79.021000000000001</v>
      </c>
      <c r="AC26">
        <v>78.203999999999994</v>
      </c>
      <c r="AD26">
        <v>77.387</v>
      </c>
      <c r="AE26">
        <v>76.569999999999993</v>
      </c>
      <c r="AF26">
        <v>75.753</v>
      </c>
      <c r="AG26">
        <v>73.9452</v>
      </c>
      <c r="AH26">
        <v>72.1374</v>
      </c>
      <c r="AI26">
        <v>70.329599999999999</v>
      </c>
      <c r="AJ26">
        <v>68.521799999999999</v>
      </c>
      <c r="AK26">
        <v>66.713999999999999</v>
      </c>
      <c r="AL26">
        <v>63.021000000000001</v>
      </c>
      <c r="AM26">
        <v>59.328000000000003</v>
      </c>
      <c r="AN26">
        <v>55.634999999999998</v>
      </c>
      <c r="AO26">
        <v>51.942</v>
      </c>
      <c r="AP26">
        <v>48.249000000000002</v>
      </c>
      <c r="AQ26">
        <v>47.101999999999997</v>
      </c>
      <c r="AR26">
        <v>45.954999999999998</v>
      </c>
      <c r="AS26">
        <v>44.808</v>
      </c>
      <c r="AT26">
        <v>43.661000000000001</v>
      </c>
      <c r="AU26">
        <v>42.514000000000003</v>
      </c>
      <c r="AV26">
        <v>43.252800000000001</v>
      </c>
      <c r="AW26">
        <v>43.991599999999998</v>
      </c>
      <c r="AX26">
        <v>44.730400000000003</v>
      </c>
      <c r="AY26">
        <v>45.469200000000001</v>
      </c>
      <c r="AZ26">
        <v>46.207999999999998</v>
      </c>
      <c r="BA26">
        <v>45.717599999999997</v>
      </c>
      <c r="BB26">
        <v>45.227200000000003</v>
      </c>
      <c r="BC26">
        <v>44.736800000000002</v>
      </c>
      <c r="BD26">
        <v>44.246400000000001</v>
      </c>
      <c r="BE26">
        <v>43.756</v>
      </c>
      <c r="BF26">
        <v>42.976799999999997</v>
      </c>
      <c r="BG26">
        <v>42.197600000000001</v>
      </c>
      <c r="BH26">
        <v>41.418399999999998</v>
      </c>
      <c r="BI26">
        <v>40.639200000000002</v>
      </c>
      <c r="BJ26">
        <v>39.86</v>
      </c>
      <c r="BK26">
        <v>39.326599999999999</v>
      </c>
      <c r="BL26">
        <v>38.793199999999999</v>
      </c>
    </row>
    <row r="27" spans="1:64" hidden="1">
      <c r="A27" t="s">
        <v>1159</v>
      </c>
      <c r="B27" t="s">
        <v>1424</v>
      </c>
      <c r="C27" t="s">
        <v>1789</v>
      </c>
      <c r="D27" t="s">
        <v>1790</v>
      </c>
      <c r="E27">
        <v>88.454999999999998</v>
      </c>
      <c r="F27">
        <v>88.953999999999994</v>
      </c>
      <c r="G27">
        <v>89.453000000000003</v>
      </c>
      <c r="H27">
        <v>88.953999999999994</v>
      </c>
      <c r="I27">
        <v>88.454999999999998</v>
      </c>
      <c r="J27">
        <v>87.956000000000003</v>
      </c>
      <c r="K27">
        <v>87.456999999999994</v>
      </c>
      <c r="L27">
        <v>86.957999999999998</v>
      </c>
      <c r="M27">
        <v>84.412800000000004</v>
      </c>
      <c r="N27">
        <v>81.867599999999996</v>
      </c>
      <c r="O27">
        <v>79.322400000000002</v>
      </c>
      <c r="P27">
        <v>76.777199999999993</v>
      </c>
      <c r="Q27">
        <v>74.231999999999999</v>
      </c>
      <c r="R27">
        <v>72.435400000000001</v>
      </c>
      <c r="S27">
        <v>70.638800000000003</v>
      </c>
      <c r="T27">
        <v>68.842200000000005</v>
      </c>
      <c r="U27">
        <v>67.045599999999993</v>
      </c>
      <c r="V27">
        <v>65.248999999999995</v>
      </c>
      <c r="W27">
        <v>62.522199999999998</v>
      </c>
      <c r="X27">
        <v>59.795400000000001</v>
      </c>
      <c r="Y27">
        <v>57.068600000000004</v>
      </c>
      <c r="Z27">
        <v>54.341799999999999</v>
      </c>
      <c r="AA27">
        <v>51.615000000000002</v>
      </c>
      <c r="AB27">
        <v>47.800400000000003</v>
      </c>
      <c r="AC27">
        <v>43.985799999999998</v>
      </c>
      <c r="AD27">
        <v>40.171199999999999</v>
      </c>
      <c r="AE27">
        <v>36.3566</v>
      </c>
      <c r="AF27">
        <v>32.542000000000002</v>
      </c>
      <c r="AG27">
        <v>30.495799999999999</v>
      </c>
      <c r="AH27">
        <v>28.4496</v>
      </c>
      <c r="AI27">
        <v>26.403400000000001</v>
      </c>
      <c r="AJ27">
        <v>24.357199999999999</v>
      </c>
      <c r="AK27">
        <v>22.311</v>
      </c>
      <c r="AL27">
        <v>21.604800000000001</v>
      </c>
      <c r="AM27">
        <v>20.898599999999998</v>
      </c>
      <c r="AN27">
        <v>20.192399999999999</v>
      </c>
      <c r="AO27">
        <v>19.4862</v>
      </c>
      <c r="AP27">
        <v>18.78</v>
      </c>
      <c r="AQ27">
        <v>18.381</v>
      </c>
      <c r="AR27">
        <v>17.981999999999999</v>
      </c>
      <c r="AS27">
        <v>17.582999999999998</v>
      </c>
      <c r="AT27">
        <v>17.184000000000001</v>
      </c>
      <c r="AU27">
        <v>16.785</v>
      </c>
      <c r="AV27">
        <v>16.385400000000001</v>
      </c>
      <c r="AW27">
        <v>15.985799999999999</v>
      </c>
      <c r="AX27">
        <v>15.5862</v>
      </c>
      <c r="AY27">
        <v>15.1866</v>
      </c>
      <c r="AZ27">
        <v>14.787000000000001</v>
      </c>
      <c r="BA27">
        <v>14.6282</v>
      </c>
      <c r="BB27">
        <v>14.4694</v>
      </c>
      <c r="BC27">
        <v>14.310600000000001</v>
      </c>
      <c r="BD27">
        <v>14.1518</v>
      </c>
      <c r="BE27">
        <v>13.993</v>
      </c>
      <c r="BF27">
        <v>13.868</v>
      </c>
      <c r="BG27">
        <v>13.743</v>
      </c>
      <c r="BH27">
        <v>13.618</v>
      </c>
      <c r="BI27">
        <v>13.493</v>
      </c>
      <c r="BJ27">
        <v>13.368</v>
      </c>
      <c r="BK27">
        <v>13.239000000000001</v>
      </c>
      <c r="BL27">
        <v>13.11</v>
      </c>
    </row>
    <row r="28" spans="1:64" hidden="1">
      <c r="A28" t="s">
        <v>1425</v>
      </c>
      <c r="B28" t="s">
        <v>1426</v>
      </c>
      <c r="C28" t="s">
        <v>1789</v>
      </c>
      <c r="D28" t="s">
        <v>1790</v>
      </c>
      <c r="E28">
        <v>91.842399999999998</v>
      </c>
      <c r="F28">
        <v>92.631200000000007</v>
      </c>
      <c r="G28">
        <v>93.42</v>
      </c>
      <c r="H28">
        <v>89.600200000000001</v>
      </c>
      <c r="I28">
        <v>85.7804</v>
      </c>
      <c r="J28">
        <v>81.960599999999999</v>
      </c>
      <c r="K28">
        <v>78.140799999999999</v>
      </c>
      <c r="L28">
        <v>74.320999999999998</v>
      </c>
      <c r="M28">
        <v>76.409199999999998</v>
      </c>
      <c r="N28">
        <v>78.497399999999999</v>
      </c>
      <c r="O28">
        <v>80.585599999999999</v>
      </c>
      <c r="P28">
        <v>82.6738</v>
      </c>
      <c r="Q28">
        <v>84.762</v>
      </c>
      <c r="R28">
        <v>86.072400000000002</v>
      </c>
      <c r="S28">
        <v>87.382800000000003</v>
      </c>
      <c r="T28">
        <v>88.693200000000004</v>
      </c>
      <c r="U28">
        <v>90.003600000000006</v>
      </c>
      <c r="V28">
        <v>91.313999999999993</v>
      </c>
      <c r="W28">
        <v>90.178799999999995</v>
      </c>
      <c r="X28">
        <v>89.043599999999998</v>
      </c>
      <c r="Y28">
        <v>87.9084</v>
      </c>
      <c r="Z28">
        <v>86.773200000000003</v>
      </c>
      <c r="AA28">
        <v>85.638000000000005</v>
      </c>
      <c r="AB28">
        <v>82.4696</v>
      </c>
      <c r="AC28">
        <v>79.301199999999994</v>
      </c>
      <c r="AD28">
        <v>76.132800000000003</v>
      </c>
      <c r="AE28">
        <v>72.964399999999998</v>
      </c>
      <c r="AF28">
        <v>69.796000000000006</v>
      </c>
      <c r="AG28">
        <v>69.7654</v>
      </c>
      <c r="AH28">
        <v>69.734800000000007</v>
      </c>
      <c r="AI28">
        <v>69.7042</v>
      </c>
      <c r="AJ28">
        <v>69.673599999999993</v>
      </c>
      <c r="AK28">
        <v>69.643000000000001</v>
      </c>
      <c r="AL28">
        <v>68.094800000000006</v>
      </c>
      <c r="AM28">
        <v>66.546599999999998</v>
      </c>
      <c r="AN28">
        <v>64.998400000000004</v>
      </c>
      <c r="AO28">
        <v>63.450200000000002</v>
      </c>
      <c r="AP28">
        <v>61.902000000000001</v>
      </c>
      <c r="AQ28">
        <v>58.341999999999999</v>
      </c>
      <c r="AR28">
        <v>54.781999999999996</v>
      </c>
      <c r="AS28">
        <v>51.222000000000001</v>
      </c>
      <c r="AT28">
        <v>47.661999999999999</v>
      </c>
      <c r="AU28">
        <v>44.101999999999997</v>
      </c>
      <c r="AV28">
        <v>43.174399999999999</v>
      </c>
      <c r="AW28">
        <v>42.2468</v>
      </c>
      <c r="AX28">
        <v>41.319200000000002</v>
      </c>
      <c r="AY28">
        <v>40.391599999999997</v>
      </c>
      <c r="AZ28">
        <v>39.463999999999999</v>
      </c>
      <c r="BA28">
        <v>38.130600000000001</v>
      </c>
      <c r="BB28">
        <v>36.797199999999997</v>
      </c>
      <c r="BC28">
        <v>35.463799999999999</v>
      </c>
      <c r="BD28">
        <v>34.130400000000002</v>
      </c>
      <c r="BE28">
        <v>32.796999999999997</v>
      </c>
      <c r="BF28">
        <v>32.2378</v>
      </c>
      <c r="BG28">
        <v>31.678599999999999</v>
      </c>
      <c r="BH28">
        <v>31.119399999999999</v>
      </c>
      <c r="BI28">
        <v>30.560199999999998</v>
      </c>
      <c r="BJ28">
        <v>30.001000000000001</v>
      </c>
      <c r="BK28">
        <v>29.2254</v>
      </c>
      <c r="BL28">
        <v>28.4498</v>
      </c>
    </row>
    <row r="29" spans="1:64" hidden="1">
      <c r="A29" t="s">
        <v>1302</v>
      </c>
      <c r="B29" t="s">
        <v>1427</v>
      </c>
      <c r="C29" t="s">
        <v>1789</v>
      </c>
      <c r="D29" t="s">
        <v>1790</v>
      </c>
      <c r="E29">
        <v>42.981200000000001</v>
      </c>
      <c r="F29">
        <v>44.752600000000001</v>
      </c>
      <c r="G29">
        <v>46.524000000000001</v>
      </c>
      <c r="H29">
        <v>47.862000000000002</v>
      </c>
      <c r="I29">
        <v>49.2</v>
      </c>
      <c r="J29">
        <v>50.537999999999997</v>
      </c>
      <c r="K29">
        <v>51.875999999999998</v>
      </c>
      <c r="L29">
        <v>53.213999999999999</v>
      </c>
      <c r="M29">
        <v>52.776800000000001</v>
      </c>
      <c r="N29">
        <v>52.339599999999997</v>
      </c>
      <c r="O29">
        <v>51.9024</v>
      </c>
      <c r="P29">
        <v>51.465200000000003</v>
      </c>
      <c r="Q29">
        <v>51.027999999999999</v>
      </c>
      <c r="R29">
        <v>49.750799999999998</v>
      </c>
      <c r="S29">
        <v>48.473599999999998</v>
      </c>
      <c r="T29">
        <v>47.196399999999997</v>
      </c>
      <c r="U29">
        <v>45.919199999999996</v>
      </c>
      <c r="V29">
        <v>44.642000000000003</v>
      </c>
      <c r="W29">
        <v>43.009</v>
      </c>
      <c r="X29">
        <v>41.375999999999998</v>
      </c>
      <c r="Y29">
        <v>39.743000000000002</v>
      </c>
      <c r="Z29">
        <v>38.11</v>
      </c>
      <c r="AA29">
        <v>36.476999999999997</v>
      </c>
      <c r="AB29">
        <v>36.555599999999998</v>
      </c>
      <c r="AC29">
        <v>36.6342</v>
      </c>
      <c r="AD29">
        <v>36.712800000000001</v>
      </c>
      <c r="AE29">
        <v>36.791400000000003</v>
      </c>
      <c r="AF29">
        <v>36.869999999999997</v>
      </c>
      <c r="AG29">
        <v>34.613199999999999</v>
      </c>
      <c r="AH29">
        <v>32.356400000000001</v>
      </c>
      <c r="AI29">
        <v>30.099599999999999</v>
      </c>
      <c r="AJ29">
        <v>27.8428</v>
      </c>
      <c r="AK29">
        <v>25.585999999999999</v>
      </c>
      <c r="AL29">
        <v>25.5168</v>
      </c>
      <c r="AM29">
        <v>25.447600000000001</v>
      </c>
      <c r="AN29">
        <v>25.378399999999999</v>
      </c>
      <c r="AO29">
        <v>25.309200000000001</v>
      </c>
      <c r="AP29">
        <v>25.24</v>
      </c>
      <c r="AQ29">
        <v>23.965599999999998</v>
      </c>
      <c r="AR29">
        <v>22.691199999999998</v>
      </c>
      <c r="AS29">
        <v>21.416799999999999</v>
      </c>
      <c r="AT29">
        <v>20.142399999999999</v>
      </c>
      <c r="AU29">
        <v>18.867999999999999</v>
      </c>
      <c r="AV29">
        <v>18.3324</v>
      </c>
      <c r="AW29">
        <v>17.796800000000001</v>
      </c>
      <c r="AX29">
        <v>17.261199999999999</v>
      </c>
      <c r="AY29">
        <v>16.7256</v>
      </c>
      <c r="AZ29">
        <v>16.190000000000001</v>
      </c>
      <c r="BA29">
        <v>15.3634</v>
      </c>
      <c r="BB29">
        <v>14.536799999999999</v>
      </c>
      <c r="BC29">
        <v>13.7102</v>
      </c>
      <c r="BD29">
        <v>12.883599999999999</v>
      </c>
      <c r="BE29">
        <v>12.057</v>
      </c>
      <c r="BF29">
        <v>11.574</v>
      </c>
      <c r="BG29">
        <v>11.090999999999999</v>
      </c>
      <c r="BH29">
        <v>10.608000000000001</v>
      </c>
      <c r="BI29">
        <v>10.125</v>
      </c>
      <c r="BJ29">
        <v>9.6419999999999995</v>
      </c>
      <c r="BK29">
        <v>9.1489999999999991</v>
      </c>
      <c r="BL29">
        <v>8.6560000000000006</v>
      </c>
    </row>
    <row r="30" spans="1:64" hidden="1">
      <c r="A30" t="s">
        <v>1278</v>
      </c>
      <c r="B30" t="s">
        <v>1428</v>
      </c>
      <c r="C30" t="s">
        <v>1789</v>
      </c>
      <c r="D30" t="s">
        <v>1790</v>
      </c>
      <c r="E30">
        <v>16.57</v>
      </c>
      <c r="F30">
        <v>16.818999999999999</v>
      </c>
      <c r="G30">
        <v>17.068000000000001</v>
      </c>
      <c r="H30">
        <v>17.162800000000001</v>
      </c>
      <c r="I30">
        <v>17.2576</v>
      </c>
      <c r="J30">
        <v>17.352399999999999</v>
      </c>
      <c r="K30">
        <v>17.447199999999999</v>
      </c>
      <c r="L30">
        <v>17.542000000000002</v>
      </c>
      <c r="M30">
        <v>18.872</v>
      </c>
      <c r="N30">
        <v>20.202000000000002</v>
      </c>
      <c r="O30">
        <v>21.532</v>
      </c>
      <c r="P30">
        <v>22.861999999999998</v>
      </c>
      <c r="Q30">
        <v>24.192</v>
      </c>
      <c r="R30">
        <v>25.265000000000001</v>
      </c>
      <c r="S30">
        <v>26.338000000000001</v>
      </c>
      <c r="T30">
        <v>27.411000000000001</v>
      </c>
      <c r="U30">
        <v>28.484000000000002</v>
      </c>
      <c r="V30">
        <v>29.556999999999999</v>
      </c>
      <c r="W30">
        <v>30.223600000000001</v>
      </c>
      <c r="X30">
        <v>30.8902</v>
      </c>
      <c r="Y30">
        <v>31.556799999999999</v>
      </c>
      <c r="Z30">
        <v>32.223399999999998</v>
      </c>
      <c r="AA30">
        <v>32.89</v>
      </c>
      <c r="AB30">
        <v>33.869</v>
      </c>
      <c r="AC30">
        <v>34.847999999999999</v>
      </c>
      <c r="AD30">
        <v>35.826999999999998</v>
      </c>
      <c r="AE30">
        <v>36.805999999999997</v>
      </c>
      <c r="AF30">
        <v>37.784999999999997</v>
      </c>
      <c r="AG30">
        <v>39.075200000000002</v>
      </c>
      <c r="AH30">
        <v>40.365400000000001</v>
      </c>
      <c r="AI30">
        <v>41.6556</v>
      </c>
      <c r="AJ30">
        <v>42.945799999999998</v>
      </c>
      <c r="AK30">
        <v>44.235999999999997</v>
      </c>
      <c r="AL30">
        <v>41.993000000000002</v>
      </c>
      <c r="AM30">
        <v>39.75</v>
      </c>
      <c r="AN30">
        <v>37.506999999999998</v>
      </c>
      <c r="AO30">
        <v>35.264000000000003</v>
      </c>
      <c r="AP30">
        <v>33.021000000000001</v>
      </c>
      <c r="AQ30">
        <v>31.274999999999999</v>
      </c>
      <c r="AR30">
        <v>29.529</v>
      </c>
      <c r="AS30">
        <v>27.783000000000001</v>
      </c>
      <c r="AT30">
        <v>26.036999999999999</v>
      </c>
      <c r="AU30">
        <v>24.291</v>
      </c>
      <c r="AV30">
        <v>23.895800000000001</v>
      </c>
      <c r="AW30">
        <v>23.500599999999999</v>
      </c>
      <c r="AX30">
        <v>23.105399999999999</v>
      </c>
      <c r="AY30">
        <v>22.7102</v>
      </c>
      <c r="AZ30">
        <v>22.315000000000001</v>
      </c>
      <c r="BA30">
        <v>22.1266</v>
      </c>
      <c r="BB30">
        <v>21.938199999999998</v>
      </c>
      <c r="BC30">
        <v>21.7498</v>
      </c>
      <c r="BD30">
        <v>21.561399999999999</v>
      </c>
      <c r="BE30">
        <v>21.373000000000001</v>
      </c>
      <c r="BF30">
        <v>19.9998</v>
      </c>
      <c r="BG30">
        <v>18.6266</v>
      </c>
      <c r="BH30">
        <v>17.253399999999999</v>
      </c>
      <c r="BI30">
        <v>15.8802</v>
      </c>
      <c r="BJ30">
        <v>14.507</v>
      </c>
      <c r="BK30">
        <v>13.7516</v>
      </c>
      <c r="BL30">
        <v>12.9962</v>
      </c>
    </row>
    <row r="31" spans="1:64" hidden="1">
      <c r="A31" t="s">
        <v>1234</v>
      </c>
      <c r="B31" t="s">
        <v>1429</v>
      </c>
      <c r="C31" t="s">
        <v>1789</v>
      </c>
      <c r="D31" t="s">
        <v>1790</v>
      </c>
      <c r="E31">
        <v>181.72</v>
      </c>
      <c r="F31">
        <v>181.16</v>
      </c>
      <c r="G31">
        <v>180.6</v>
      </c>
      <c r="H31">
        <v>180.04</v>
      </c>
      <c r="I31">
        <v>179.48</v>
      </c>
      <c r="J31">
        <v>178.92</v>
      </c>
      <c r="K31">
        <v>178.36</v>
      </c>
      <c r="L31">
        <v>177.8</v>
      </c>
      <c r="M31">
        <v>177.24</v>
      </c>
      <c r="N31">
        <v>176.68</v>
      </c>
      <c r="O31">
        <v>176.12</v>
      </c>
      <c r="P31">
        <v>175.56</v>
      </c>
      <c r="Q31">
        <v>175</v>
      </c>
      <c r="R31">
        <v>174.72</v>
      </c>
      <c r="S31">
        <v>174.44</v>
      </c>
      <c r="T31">
        <v>174.16</v>
      </c>
      <c r="U31">
        <v>173.88</v>
      </c>
      <c r="V31">
        <v>173.6</v>
      </c>
      <c r="W31">
        <v>169.12</v>
      </c>
      <c r="X31">
        <v>164.64</v>
      </c>
      <c r="Y31">
        <v>160.16</v>
      </c>
      <c r="Z31">
        <v>155.68</v>
      </c>
      <c r="AA31">
        <v>151.19999999999999</v>
      </c>
      <c r="AB31">
        <v>147.28</v>
      </c>
      <c r="AC31">
        <v>143.36000000000001</v>
      </c>
      <c r="AD31">
        <v>139.44</v>
      </c>
      <c r="AE31">
        <v>135.52000000000001</v>
      </c>
      <c r="AF31">
        <v>131.6</v>
      </c>
      <c r="AG31">
        <v>129.6232</v>
      </c>
      <c r="AH31">
        <v>127.6464</v>
      </c>
      <c r="AI31">
        <v>125.6696</v>
      </c>
      <c r="AJ31">
        <v>123.69280000000001</v>
      </c>
      <c r="AK31">
        <v>121.71599999999999</v>
      </c>
      <c r="AL31">
        <v>118.62479999999999</v>
      </c>
      <c r="AM31">
        <v>115.53360000000001</v>
      </c>
      <c r="AN31">
        <v>112.44240000000001</v>
      </c>
      <c r="AO31">
        <v>109.35120000000001</v>
      </c>
      <c r="AP31">
        <v>106.26</v>
      </c>
      <c r="AQ31">
        <v>103.2454</v>
      </c>
      <c r="AR31">
        <v>100.2308</v>
      </c>
      <c r="AS31">
        <v>97.216200000000001</v>
      </c>
      <c r="AT31">
        <v>94.201599999999999</v>
      </c>
      <c r="AU31">
        <v>91.186999999999998</v>
      </c>
      <c r="AV31">
        <v>88.680800000000005</v>
      </c>
      <c r="AW31">
        <v>86.174599999999998</v>
      </c>
      <c r="AX31">
        <v>83.668400000000005</v>
      </c>
      <c r="AY31">
        <v>81.162199999999999</v>
      </c>
      <c r="AZ31">
        <v>78.656000000000006</v>
      </c>
      <c r="BA31">
        <v>77.460599999999999</v>
      </c>
      <c r="BB31">
        <v>76.265199999999993</v>
      </c>
      <c r="BC31">
        <v>75.069800000000001</v>
      </c>
      <c r="BD31">
        <v>73.874399999999994</v>
      </c>
      <c r="BE31">
        <v>72.679000000000002</v>
      </c>
      <c r="BF31">
        <v>71.840599999999995</v>
      </c>
      <c r="BG31">
        <v>71.002200000000002</v>
      </c>
      <c r="BH31">
        <v>70.163799999999995</v>
      </c>
      <c r="BI31">
        <v>69.325400000000002</v>
      </c>
      <c r="BJ31">
        <v>68.486999999999995</v>
      </c>
      <c r="BK31">
        <v>68.049000000000007</v>
      </c>
      <c r="BL31">
        <v>67.611000000000004</v>
      </c>
    </row>
    <row r="32" spans="1:64" hidden="1">
      <c r="A32" t="s">
        <v>1430</v>
      </c>
      <c r="B32" t="s">
        <v>1431</v>
      </c>
      <c r="C32" t="s">
        <v>1789</v>
      </c>
      <c r="D32" t="s">
        <v>1790</v>
      </c>
    </row>
    <row r="33" spans="1:64" hidden="1">
      <c r="A33" t="s">
        <v>1432</v>
      </c>
      <c r="B33" t="s">
        <v>1433</v>
      </c>
      <c r="C33" t="s">
        <v>1789</v>
      </c>
      <c r="D33" t="s">
        <v>1790</v>
      </c>
      <c r="E33">
        <v>102.937</v>
      </c>
      <c r="F33">
        <v>103.261</v>
      </c>
      <c r="G33">
        <v>103.58499999999999</v>
      </c>
      <c r="H33">
        <v>103.547</v>
      </c>
      <c r="I33">
        <v>103.509</v>
      </c>
      <c r="J33">
        <v>103.471</v>
      </c>
      <c r="K33">
        <v>103.43300000000001</v>
      </c>
      <c r="L33">
        <v>103.395</v>
      </c>
      <c r="M33">
        <v>103.3186</v>
      </c>
      <c r="N33">
        <v>103.2422</v>
      </c>
      <c r="O33">
        <v>103.1658</v>
      </c>
      <c r="P33">
        <v>103.0894</v>
      </c>
      <c r="Q33">
        <v>103.01300000000001</v>
      </c>
      <c r="R33">
        <v>102.71420000000001</v>
      </c>
      <c r="S33">
        <v>102.41540000000001</v>
      </c>
      <c r="T33">
        <v>102.11660000000001</v>
      </c>
      <c r="U33">
        <v>101.81780000000001</v>
      </c>
      <c r="V33">
        <v>101.51900000000001</v>
      </c>
      <c r="W33">
        <v>100.8018</v>
      </c>
      <c r="X33">
        <v>100.08459999999999</v>
      </c>
      <c r="Y33">
        <v>99.367400000000004</v>
      </c>
      <c r="Z33">
        <v>98.650199999999998</v>
      </c>
      <c r="AA33">
        <v>97.933000000000007</v>
      </c>
      <c r="AB33">
        <v>97.618600000000001</v>
      </c>
      <c r="AC33">
        <v>97.304199999999994</v>
      </c>
      <c r="AD33">
        <v>96.989800000000002</v>
      </c>
      <c r="AE33">
        <v>96.675399999999996</v>
      </c>
      <c r="AF33">
        <v>96.361000000000004</v>
      </c>
      <c r="AG33">
        <v>95.514799999999994</v>
      </c>
      <c r="AH33">
        <v>94.668599999999998</v>
      </c>
      <c r="AI33">
        <v>93.822400000000002</v>
      </c>
      <c r="AJ33">
        <v>92.976200000000006</v>
      </c>
      <c r="AK33">
        <v>92.13</v>
      </c>
      <c r="AL33">
        <v>91.254800000000003</v>
      </c>
      <c r="AM33">
        <v>90.379599999999996</v>
      </c>
      <c r="AN33">
        <v>89.504400000000004</v>
      </c>
      <c r="AO33">
        <v>88.629199999999997</v>
      </c>
      <c r="AP33">
        <v>87.754000000000005</v>
      </c>
      <c r="AQ33">
        <v>87.345200000000006</v>
      </c>
      <c r="AR33">
        <v>86.936400000000006</v>
      </c>
      <c r="AS33">
        <v>86.527600000000007</v>
      </c>
      <c r="AT33">
        <v>86.118799999999993</v>
      </c>
      <c r="AU33">
        <v>85.71</v>
      </c>
      <c r="AV33">
        <v>84.953199999999995</v>
      </c>
      <c r="AW33">
        <v>84.196399999999997</v>
      </c>
      <c r="AX33">
        <v>83.439599999999999</v>
      </c>
      <c r="AY33">
        <v>82.6828</v>
      </c>
      <c r="AZ33">
        <v>81.926000000000002</v>
      </c>
      <c r="BA33">
        <v>80.118600000000001</v>
      </c>
      <c r="BB33">
        <v>78.311199999999999</v>
      </c>
      <c r="BC33">
        <v>76.503799999999998</v>
      </c>
      <c r="BD33">
        <v>74.696399999999997</v>
      </c>
      <c r="BE33">
        <v>72.888999999999996</v>
      </c>
      <c r="BF33">
        <v>71.291200000000003</v>
      </c>
      <c r="BG33">
        <v>69.693399999999997</v>
      </c>
      <c r="BH33">
        <v>68.095600000000005</v>
      </c>
      <c r="BI33">
        <v>66.497799999999998</v>
      </c>
      <c r="BJ33">
        <v>64.900000000000006</v>
      </c>
      <c r="BK33">
        <v>63.904200000000003</v>
      </c>
      <c r="BL33">
        <v>62.9084</v>
      </c>
    </row>
    <row r="34" spans="1:64" hidden="1">
      <c r="A34" t="s">
        <v>1245</v>
      </c>
      <c r="B34" t="s">
        <v>1434</v>
      </c>
      <c r="C34" t="s">
        <v>1789</v>
      </c>
      <c r="D34" t="s">
        <v>1790</v>
      </c>
      <c r="E34">
        <v>89.881799999999998</v>
      </c>
      <c r="F34">
        <v>89.740399999999994</v>
      </c>
      <c r="G34">
        <v>89.599000000000004</v>
      </c>
      <c r="H34">
        <v>88.102000000000004</v>
      </c>
      <c r="I34">
        <v>86.605000000000004</v>
      </c>
      <c r="J34">
        <v>85.108000000000004</v>
      </c>
      <c r="K34">
        <v>83.611000000000004</v>
      </c>
      <c r="L34">
        <v>82.114000000000004</v>
      </c>
      <c r="M34">
        <v>80.448800000000006</v>
      </c>
      <c r="N34">
        <v>78.783600000000007</v>
      </c>
      <c r="O34">
        <v>77.118399999999994</v>
      </c>
      <c r="P34">
        <v>75.453199999999995</v>
      </c>
      <c r="Q34">
        <v>73.787999999999997</v>
      </c>
      <c r="R34">
        <v>73.808000000000007</v>
      </c>
      <c r="S34">
        <v>73.828000000000003</v>
      </c>
      <c r="T34">
        <v>73.847999999999999</v>
      </c>
      <c r="U34">
        <v>73.867999999999995</v>
      </c>
      <c r="V34">
        <v>73.888000000000005</v>
      </c>
      <c r="W34">
        <v>75.080200000000005</v>
      </c>
      <c r="X34">
        <v>76.272400000000005</v>
      </c>
      <c r="Y34">
        <v>77.464600000000004</v>
      </c>
      <c r="Z34">
        <v>78.656800000000004</v>
      </c>
      <c r="AA34">
        <v>79.849000000000004</v>
      </c>
      <c r="AB34">
        <v>80.231399999999994</v>
      </c>
      <c r="AC34">
        <v>80.613799999999998</v>
      </c>
      <c r="AD34">
        <v>80.996200000000002</v>
      </c>
      <c r="AE34">
        <v>81.378600000000006</v>
      </c>
      <c r="AF34">
        <v>81.760999999999996</v>
      </c>
      <c r="AG34">
        <v>82.154200000000003</v>
      </c>
      <c r="AH34">
        <v>82.547399999999996</v>
      </c>
      <c r="AI34">
        <v>82.940600000000003</v>
      </c>
      <c r="AJ34">
        <v>83.333799999999997</v>
      </c>
      <c r="AK34">
        <v>83.727000000000004</v>
      </c>
      <c r="AL34">
        <v>83.834000000000003</v>
      </c>
      <c r="AM34">
        <v>83.941000000000003</v>
      </c>
      <c r="AN34">
        <v>84.048000000000002</v>
      </c>
      <c r="AO34">
        <v>84.155000000000001</v>
      </c>
      <c r="AP34">
        <v>84.262</v>
      </c>
      <c r="AQ34">
        <v>83.578000000000003</v>
      </c>
      <c r="AR34">
        <v>82.894000000000005</v>
      </c>
      <c r="AS34">
        <v>82.21</v>
      </c>
      <c r="AT34">
        <v>81.525999999999996</v>
      </c>
      <c r="AU34">
        <v>80.841999999999999</v>
      </c>
      <c r="AV34">
        <v>78.903999999999996</v>
      </c>
      <c r="AW34">
        <v>76.965999999999994</v>
      </c>
      <c r="AX34">
        <v>75.028000000000006</v>
      </c>
      <c r="AY34">
        <v>73.09</v>
      </c>
      <c r="AZ34">
        <v>71.152000000000001</v>
      </c>
      <c r="BA34">
        <v>69.732200000000006</v>
      </c>
      <c r="BB34">
        <v>68.312399999999997</v>
      </c>
      <c r="BC34">
        <v>66.892600000000002</v>
      </c>
      <c r="BD34">
        <v>65.472800000000007</v>
      </c>
      <c r="BE34">
        <v>64.052999999999997</v>
      </c>
      <c r="BF34">
        <v>63.064599999999999</v>
      </c>
      <c r="BG34">
        <v>62.0762</v>
      </c>
      <c r="BH34">
        <v>61.087800000000001</v>
      </c>
      <c r="BI34">
        <v>60.099400000000003</v>
      </c>
      <c r="BJ34">
        <v>59.110999999999997</v>
      </c>
      <c r="BK34">
        <v>57.885800000000003</v>
      </c>
      <c r="BL34">
        <v>56.660600000000002</v>
      </c>
    </row>
    <row r="35" spans="1:64" hidden="1">
      <c r="A35" t="s">
        <v>1219</v>
      </c>
      <c r="B35" t="s">
        <v>1435</v>
      </c>
      <c r="C35" t="s">
        <v>1789</v>
      </c>
      <c r="D35" t="s">
        <v>1790</v>
      </c>
      <c r="E35">
        <v>124.92700000000001</v>
      </c>
      <c r="F35">
        <v>121.55200000000001</v>
      </c>
      <c r="G35">
        <v>118.17700000000001</v>
      </c>
      <c r="H35">
        <v>114.5556</v>
      </c>
      <c r="I35">
        <v>110.9342</v>
      </c>
      <c r="J35">
        <v>107.3128</v>
      </c>
      <c r="K35">
        <v>103.6914</v>
      </c>
      <c r="L35">
        <v>100.07</v>
      </c>
      <c r="M35">
        <v>98.554000000000002</v>
      </c>
      <c r="N35">
        <v>97.037999999999997</v>
      </c>
      <c r="O35">
        <v>95.522000000000006</v>
      </c>
      <c r="P35">
        <v>94.006</v>
      </c>
      <c r="Q35">
        <v>92.49</v>
      </c>
      <c r="R35">
        <v>87.934200000000004</v>
      </c>
      <c r="S35">
        <v>83.378399999999999</v>
      </c>
      <c r="T35">
        <v>78.822599999999994</v>
      </c>
      <c r="U35">
        <v>74.266800000000003</v>
      </c>
      <c r="V35">
        <v>69.710999999999999</v>
      </c>
      <c r="W35">
        <v>69.922799999999995</v>
      </c>
      <c r="X35">
        <v>70.134600000000006</v>
      </c>
      <c r="Y35">
        <v>70.346400000000003</v>
      </c>
      <c r="Z35">
        <v>70.558199999999999</v>
      </c>
      <c r="AA35">
        <v>70.77</v>
      </c>
      <c r="AB35">
        <v>66.603800000000007</v>
      </c>
      <c r="AC35">
        <v>62.437600000000003</v>
      </c>
      <c r="AD35">
        <v>58.2714</v>
      </c>
      <c r="AE35">
        <v>54.105200000000004</v>
      </c>
      <c r="AF35">
        <v>49.939</v>
      </c>
      <c r="AG35">
        <v>51.532600000000002</v>
      </c>
      <c r="AH35">
        <v>53.126199999999997</v>
      </c>
      <c r="AI35">
        <v>54.719799999999999</v>
      </c>
      <c r="AJ35">
        <v>56.313400000000001</v>
      </c>
      <c r="AK35">
        <v>57.906999999999996</v>
      </c>
      <c r="AL35">
        <v>56.731400000000001</v>
      </c>
      <c r="AM35">
        <v>55.555799999999998</v>
      </c>
      <c r="AN35">
        <v>54.380200000000002</v>
      </c>
      <c r="AO35">
        <v>53.204599999999999</v>
      </c>
      <c r="AP35">
        <v>52.029000000000003</v>
      </c>
      <c r="AQ35">
        <v>51.726399999999998</v>
      </c>
      <c r="AR35">
        <v>51.4238</v>
      </c>
      <c r="AS35">
        <v>51.121200000000002</v>
      </c>
      <c r="AT35">
        <v>50.818600000000004</v>
      </c>
      <c r="AU35">
        <v>50.515999999999998</v>
      </c>
      <c r="AV35">
        <v>49.878799999999998</v>
      </c>
      <c r="AW35">
        <v>49.241599999999998</v>
      </c>
      <c r="AX35">
        <v>48.604399999999998</v>
      </c>
      <c r="AY35">
        <v>47.967199999999998</v>
      </c>
      <c r="AZ35">
        <v>47.33</v>
      </c>
      <c r="BA35">
        <v>46.405799999999999</v>
      </c>
      <c r="BB35">
        <v>45.4816</v>
      </c>
      <c r="BC35">
        <v>44.557400000000001</v>
      </c>
      <c r="BD35">
        <v>43.633200000000002</v>
      </c>
      <c r="BE35">
        <v>42.709000000000003</v>
      </c>
      <c r="BF35">
        <v>40.877200000000002</v>
      </c>
      <c r="BG35">
        <v>39.045400000000001</v>
      </c>
      <c r="BH35">
        <v>37.2136</v>
      </c>
      <c r="BI35">
        <v>35.381799999999998</v>
      </c>
      <c r="BJ35">
        <v>33.549999999999997</v>
      </c>
      <c r="BK35">
        <v>31.130199999999999</v>
      </c>
      <c r="BL35">
        <v>28.7104</v>
      </c>
    </row>
    <row r="36" spans="1:64" hidden="1">
      <c r="A36" t="s">
        <v>1203</v>
      </c>
      <c r="B36" t="s">
        <v>1436</v>
      </c>
      <c r="C36" t="s">
        <v>1789</v>
      </c>
      <c r="D36" t="s">
        <v>1790</v>
      </c>
      <c r="E36">
        <v>90.183999999999997</v>
      </c>
      <c r="F36">
        <v>89.575000000000003</v>
      </c>
      <c r="G36">
        <v>88.965999999999994</v>
      </c>
      <c r="H36">
        <v>86.924199999999999</v>
      </c>
      <c r="I36">
        <v>84.882400000000004</v>
      </c>
      <c r="J36">
        <v>82.840599999999995</v>
      </c>
      <c r="K36">
        <v>80.7988</v>
      </c>
      <c r="L36">
        <v>78.757000000000005</v>
      </c>
      <c r="M36">
        <v>77.734200000000001</v>
      </c>
      <c r="N36">
        <v>76.711399999999998</v>
      </c>
      <c r="O36">
        <v>75.688599999999994</v>
      </c>
      <c r="P36">
        <v>74.665800000000004</v>
      </c>
      <c r="Q36">
        <v>73.643000000000001</v>
      </c>
      <c r="R36">
        <v>70.887</v>
      </c>
      <c r="S36">
        <v>68.131</v>
      </c>
      <c r="T36">
        <v>65.375</v>
      </c>
      <c r="U36">
        <v>62.619</v>
      </c>
      <c r="V36">
        <v>59.863</v>
      </c>
      <c r="W36">
        <v>57.487400000000001</v>
      </c>
      <c r="X36">
        <v>55.111800000000002</v>
      </c>
      <c r="Y36">
        <v>52.736199999999997</v>
      </c>
      <c r="Z36">
        <v>50.360599999999998</v>
      </c>
      <c r="AA36">
        <v>47.984999999999999</v>
      </c>
      <c r="AB36">
        <v>46.669400000000003</v>
      </c>
      <c r="AC36">
        <v>45.3538</v>
      </c>
      <c r="AD36">
        <v>44.038200000000003</v>
      </c>
      <c r="AE36">
        <v>42.7226</v>
      </c>
      <c r="AF36">
        <v>41.406999999999996</v>
      </c>
      <c r="AG36">
        <v>40.780200000000001</v>
      </c>
      <c r="AH36">
        <v>40.153399999999998</v>
      </c>
      <c r="AI36">
        <v>39.526600000000002</v>
      </c>
      <c r="AJ36">
        <v>38.899799999999999</v>
      </c>
      <c r="AK36">
        <v>38.273000000000003</v>
      </c>
      <c r="AL36">
        <v>36.392000000000003</v>
      </c>
      <c r="AM36">
        <v>34.511000000000003</v>
      </c>
      <c r="AN36">
        <v>32.630000000000003</v>
      </c>
      <c r="AO36">
        <v>30.748999999999999</v>
      </c>
      <c r="AP36">
        <v>28.867999999999999</v>
      </c>
      <c r="AQ36">
        <v>28.4038</v>
      </c>
      <c r="AR36">
        <v>27.939599999999999</v>
      </c>
      <c r="AS36">
        <v>27.4754</v>
      </c>
      <c r="AT36">
        <v>27.011199999999999</v>
      </c>
      <c r="AU36">
        <v>26.547000000000001</v>
      </c>
      <c r="AV36">
        <v>24.849</v>
      </c>
      <c r="AW36">
        <v>23.151</v>
      </c>
      <c r="AX36">
        <v>21.452999999999999</v>
      </c>
      <c r="AY36">
        <v>19.754999999999999</v>
      </c>
      <c r="AZ36">
        <v>18.056999999999999</v>
      </c>
      <c r="BA36">
        <v>17.3338</v>
      </c>
      <c r="BB36">
        <v>16.610600000000002</v>
      </c>
      <c r="BC36">
        <v>15.8874</v>
      </c>
      <c r="BD36">
        <v>15.164199999999999</v>
      </c>
      <c r="BE36">
        <v>14.441000000000001</v>
      </c>
      <c r="BF36">
        <v>13.607200000000001</v>
      </c>
      <c r="BG36">
        <v>12.773400000000001</v>
      </c>
      <c r="BH36">
        <v>11.9396</v>
      </c>
      <c r="BI36">
        <v>11.1058</v>
      </c>
      <c r="BJ36">
        <v>10.272</v>
      </c>
      <c r="BK36">
        <v>9.7116000000000007</v>
      </c>
      <c r="BL36">
        <v>9.1511999999999993</v>
      </c>
    </row>
    <row r="37" spans="1:64" hidden="1">
      <c r="A37" t="s">
        <v>1185</v>
      </c>
      <c r="B37" t="s">
        <v>1437</v>
      </c>
      <c r="C37" t="s">
        <v>1789</v>
      </c>
      <c r="D37" t="s">
        <v>1790</v>
      </c>
      <c r="E37">
        <v>108.99039999999999</v>
      </c>
      <c r="F37">
        <v>108.7602</v>
      </c>
      <c r="G37">
        <v>108.53</v>
      </c>
      <c r="H37">
        <v>108.53</v>
      </c>
      <c r="I37">
        <v>108.53</v>
      </c>
      <c r="J37">
        <v>108.53</v>
      </c>
      <c r="K37">
        <v>108.53</v>
      </c>
      <c r="L37">
        <v>108.53</v>
      </c>
      <c r="M37">
        <v>108.53</v>
      </c>
      <c r="N37">
        <v>108.53</v>
      </c>
      <c r="O37">
        <v>108.53</v>
      </c>
      <c r="P37">
        <v>108.53</v>
      </c>
      <c r="Q37">
        <v>108.53</v>
      </c>
      <c r="R37">
        <v>108.53</v>
      </c>
      <c r="S37">
        <v>108.53</v>
      </c>
      <c r="T37">
        <v>108.53</v>
      </c>
      <c r="U37">
        <v>108.53</v>
      </c>
      <c r="V37">
        <v>108.53</v>
      </c>
      <c r="W37">
        <v>108.3352</v>
      </c>
      <c r="X37">
        <v>108.1404</v>
      </c>
      <c r="Y37">
        <v>107.9456</v>
      </c>
      <c r="Z37">
        <v>107.7508</v>
      </c>
      <c r="AA37">
        <v>107.556</v>
      </c>
      <c r="AB37">
        <v>107.5468</v>
      </c>
      <c r="AC37">
        <v>107.5376</v>
      </c>
      <c r="AD37">
        <v>107.5284</v>
      </c>
      <c r="AE37">
        <v>107.5192</v>
      </c>
      <c r="AF37">
        <v>107.51</v>
      </c>
      <c r="AG37">
        <v>106.19799999999999</v>
      </c>
      <c r="AH37">
        <v>104.886</v>
      </c>
      <c r="AI37">
        <v>103.574</v>
      </c>
      <c r="AJ37">
        <v>102.262</v>
      </c>
      <c r="AK37">
        <v>100.95</v>
      </c>
      <c r="AL37">
        <v>98.593599999999995</v>
      </c>
      <c r="AM37">
        <v>96.237200000000001</v>
      </c>
      <c r="AN37">
        <v>93.880799999999994</v>
      </c>
      <c r="AO37">
        <v>91.5244</v>
      </c>
      <c r="AP37">
        <v>89.168000000000006</v>
      </c>
      <c r="AQ37">
        <v>85.165400000000005</v>
      </c>
      <c r="AR37">
        <v>81.162800000000004</v>
      </c>
      <c r="AS37">
        <v>77.160200000000003</v>
      </c>
      <c r="AT37">
        <v>73.157600000000002</v>
      </c>
      <c r="AU37">
        <v>69.155000000000001</v>
      </c>
      <c r="AV37">
        <v>64.902799999999999</v>
      </c>
      <c r="AW37">
        <v>60.650599999999997</v>
      </c>
      <c r="AX37">
        <v>56.398400000000002</v>
      </c>
      <c r="AY37">
        <v>52.1462</v>
      </c>
      <c r="AZ37">
        <v>47.893999999999998</v>
      </c>
      <c r="BA37">
        <v>43.912999999999997</v>
      </c>
      <c r="BB37">
        <v>39.932000000000002</v>
      </c>
      <c r="BC37">
        <v>35.951000000000001</v>
      </c>
      <c r="BD37">
        <v>31.97</v>
      </c>
      <c r="BE37">
        <v>27.989000000000001</v>
      </c>
      <c r="BF37">
        <v>26.428000000000001</v>
      </c>
      <c r="BG37">
        <v>24.867000000000001</v>
      </c>
      <c r="BH37">
        <v>23.306000000000001</v>
      </c>
      <c r="BI37">
        <v>21.745000000000001</v>
      </c>
      <c r="BJ37">
        <v>20.184000000000001</v>
      </c>
      <c r="BK37">
        <v>18.895</v>
      </c>
      <c r="BL37">
        <v>17.606000000000002</v>
      </c>
    </row>
    <row r="38" spans="1:64" hidden="1">
      <c r="A38" t="s">
        <v>597</v>
      </c>
      <c r="B38" t="s">
        <v>1438</v>
      </c>
      <c r="C38" t="s">
        <v>1789</v>
      </c>
      <c r="D38" t="s">
        <v>1790</v>
      </c>
      <c r="E38">
        <v>161.14879999999999</v>
      </c>
      <c r="F38">
        <v>161.35839999999999</v>
      </c>
      <c r="G38">
        <v>161.56800000000001</v>
      </c>
      <c r="H38">
        <v>161.63720000000001</v>
      </c>
      <c r="I38">
        <v>161.7064</v>
      </c>
      <c r="J38">
        <v>161.7756</v>
      </c>
      <c r="K38">
        <v>161.84479999999999</v>
      </c>
      <c r="L38">
        <v>161.91399999999999</v>
      </c>
      <c r="M38">
        <v>160.7748</v>
      </c>
      <c r="N38">
        <v>159.63560000000001</v>
      </c>
      <c r="O38">
        <v>158.49639999999999</v>
      </c>
      <c r="P38">
        <v>157.35720000000001</v>
      </c>
      <c r="Q38">
        <v>156.21799999999999</v>
      </c>
      <c r="R38">
        <v>155.18</v>
      </c>
      <c r="S38">
        <v>154.142</v>
      </c>
      <c r="T38">
        <v>153.10400000000001</v>
      </c>
      <c r="U38">
        <v>152.066</v>
      </c>
      <c r="V38">
        <v>151.02799999999999</v>
      </c>
      <c r="W38">
        <v>149.56780000000001</v>
      </c>
      <c r="X38">
        <v>148.10759999999999</v>
      </c>
      <c r="Y38">
        <v>146.6474</v>
      </c>
      <c r="Z38">
        <v>145.18719999999999</v>
      </c>
      <c r="AA38">
        <v>143.727</v>
      </c>
      <c r="AB38">
        <v>139.40899999999999</v>
      </c>
      <c r="AC38">
        <v>135.09100000000001</v>
      </c>
      <c r="AD38">
        <v>130.773</v>
      </c>
      <c r="AE38">
        <v>126.455</v>
      </c>
      <c r="AF38">
        <v>122.137</v>
      </c>
      <c r="AG38">
        <v>116.7394</v>
      </c>
      <c r="AH38">
        <v>111.34180000000001</v>
      </c>
      <c r="AI38">
        <v>105.9442</v>
      </c>
      <c r="AJ38">
        <v>100.5466</v>
      </c>
      <c r="AK38">
        <v>95.149000000000001</v>
      </c>
      <c r="AL38">
        <v>90.185000000000002</v>
      </c>
      <c r="AM38">
        <v>85.221000000000004</v>
      </c>
      <c r="AN38">
        <v>80.257000000000005</v>
      </c>
      <c r="AO38">
        <v>75.293000000000006</v>
      </c>
      <c r="AP38">
        <v>70.328999999999994</v>
      </c>
      <c r="AQ38">
        <v>66.611400000000003</v>
      </c>
      <c r="AR38">
        <v>62.893799999999999</v>
      </c>
      <c r="AS38">
        <v>59.176200000000001</v>
      </c>
      <c r="AT38">
        <v>55.458599999999997</v>
      </c>
      <c r="AU38">
        <v>51.741</v>
      </c>
      <c r="AV38">
        <v>51.1248</v>
      </c>
      <c r="AW38">
        <v>50.508600000000001</v>
      </c>
      <c r="AX38">
        <v>49.892400000000002</v>
      </c>
      <c r="AY38">
        <v>49.276200000000003</v>
      </c>
      <c r="AZ38">
        <v>48.66</v>
      </c>
      <c r="BA38">
        <v>48.558</v>
      </c>
      <c r="BB38">
        <v>48.456000000000003</v>
      </c>
      <c r="BC38">
        <v>48.353999999999999</v>
      </c>
      <c r="BD38">
        <v>48.252000000000002</v>
      </c>
      <c r="BE38">
        <v>48.15</v>
      </c>
      <c r="BF38">
        <v>47.732199999999999</v>
      </c>
      <c r="BG38">
        <v>47.314399999999999</v>
      </c>
      <c r="BH38">
        <v>46.896599999999999</v>
      </c>
      <c r="BI38">
        <v>46.4788</v>
      </c>
      <c r="BJ38">
        <v>46.061</v>
      </c>
      <c r="BK38">
        <v>45.357999999999997</v>
      </c>
      <c r="BL38">
        <v>44.655000000000001</v>
      </c>
    </row>
    <row r="39" spans="1:64" hidden="1">
      <c r="A39" t="s">
        <v>601</v>
      </c>
      <c r="B39" t="s">
        <v>1439</v>
      </c>
      <c r="C39" t="s">
        <v>1789</v>
      </c>
      <c r="D39" t="s">
        <v>1790</v>
      </c>
      <c r="E39">
        <v>173.31559999999999</v>
      </c>
      <c r="F39">
        <v>174.20580000000001</v>
      </c>
      <c r="G39">
        <v>175.096</v>
      </c>
      <c r="H39">
        <v>175.39279999999999</v>
      </c>
      <c r="I39">
        <v>175.68960000000001</v>
      </c>
      <c r="J39">
        <v>175.9864</v>
      </c>
      <c r="K39">
        <v>176.28319999999999</v>
      </c>
      <c r="L39">
        <v>176.58</v>
      </c>
      <c r="M39">
        <v>176.58</v>
      </c>
      <c r="N39">
        <v>176.58</v>
      </c>
      <c r="O39">
        <v>176.58</v>
      </c>
      <c r="P39">
        <v>176.58</v>
      </c>
      <c r="Q39">
        <v>176.58</v>
      </c>
      <c r="R39">
        <v>175.62119999999999</v>
      </c>
      <c r="S39">
        <v>174.66239999999999</v>
      </c>
      <c r="T39">
        <v>173.70359999999999</v>
      </c>
      <c r="U39">
        <v>172.7448</v>
      </c>
      <c r="V39">
        <v>171.786</v>
      </c>
      <c r="W39">
        <v>170.62039999999999</v>
      </c>
      <c r="X39">
        <v>169.45480000000001</v>
      </c>
      <c r="Y39">
        <v>168.28919999999999</v>
      </c>
      <c r="Z39">
        <v>167.12360000000001</v>
      </c>
      <c r="AA39">
        <v>165.958</v>
      </c>
      <c r="AB39">
        <v>164.80340000000001</v>
      </c>
      <c r="AC39">
        <v>163.64879999999999</v>
      </c>
      <c r="AD39">
        <v>162.49420000000001</v>
      </c>
      <c r="AE39">
        <v>161.33959999999999</v>
      </c>
      <c r="AF39">
        <v>160.185</v>
      </c>
      <c r="AG39">
        <v>159.09899999999999</v>
      </c>
      <c r="AH39">
        <v>158.01300000000001</v>
      </c>
      <c r="AI39">
        <v>156.92699999999999</v>
      </c>
      <c r="AJ39">
        <v>155.84100000000001</v>
      </c>
      <c r="AK39">
        <v>154.755</v>
      </c>
      <c r="AL39">
        <v>153.94059999999999</v>
      </c>
      <c r="AM39">
        <v>153.12620000000001</v>
      </c>
      <c r="AN39">
        <v>152.31180000000001</v>
      </c>
      <c r="AO39">
        <v>151.4974</v>
      </c>
      <c r="AP39">
        <v>150.68299999999999</v>
      </c>
      <c r="AQ39">
        <v>150.13999999999999</v>
      </c>
      <c r="AR39">
        <v>149.59700000000001</v>
      </c>
      <c r="AS39">
        <v>149.054</v>
      </c>
      <c r="AT39">
        <v>148.511</v>
      </c>
      <c r="AU39">
        <v>147.96799999999999</v>
      </c>
      <c r="AV39">
        <v>147.1534</v>
      </c>
      <c r="AW39">
        <v>146.33879999999999</v>
      </c>
      <c r="AX39">
        <v>145.52420000000001</v>
      </c>
      <c r="AY39">
        <v>144.70959999999999</v>
      </c>
      <c r="AZ39">
        <v>143.89500000000001</v>
      </c>
      <c r="BA39">
        <v>142.809</v>
      </c>
      <c r="BB39">
        <v>141.72300000000001</v>
      </c>
      <c r="BC39">
        <v>140.637</v>
      </c>
      <c r="BD39">
        <v>139.55099999999999</v>
      </c>
      <c r="BE39">
        <v>138.465</v>
      </c>
      <c r="BF39">
        <v>136.58680000000001</v>
      </c>
      <c r="BG39">
        <v>134.70859999999999</v>
      </c>
      <c r="BH39">
        <v>132.8304</v>
      </c>
      <c r="BI39">
        <v>130.9522</v>
      </c>
      <c r="BJ39">
        <v>129.07400000000001</v>
      </c>
      <c r="BK39">
        <v>126.9636</v>
      </c>
      <c r="BL39">
        <v>124.8532</v>
      </c>
    </row>
    <row r="40" spans="1:64" hidden="1">
      <c r="A40" t="s">
        <v>1322</v>
      </c>
      <c r="B40" t="s">
        <v>1440</v>
      </c>
      <c r="C40" t="s">
        <v>1789</v>
      </c>
      <c r="D40" t="s">
        <v>1790</v>
      </c>
      <c r="E40">
        <v>55.6252</v>
      </c>
      <c r="F40">
        <v>54.860599999999998</v>
      </c>
      <c r="G40">
        <v>54.095999999999997</v>
      </c>
      <c r="H40">
        <v>52.2866</v>
      </c>
      <c r="I40">
        <v>50.477200000000003</v>
      </c>
      <c r="J40">
        <v>48.6678</v>
      </c>
      <c r="K40">
        <v>46.858400000000003</v>
      </c>
      <c r="L40">
        <v>45.048999999999999</v>
      </c>
      <c r="M40">
        <v>43.476799999999997</v>
      </c>
      <c r="N40">
        <v>41.904600000000002</v>
      </c>
      <c r="O40">
        <v>40.3324</v>
      </c>
      <c r="P40">
        <v>38.760199999999998</v>
      </c>
      <c r="Q40">
        <v>37.188000000000002</v>
      </c>
      <c r="R40">
        <v>35.792200000000001</v>
      </c>
      <c r="S40">
        <v>34.3964</v>
      </c>
      <c r="T40">
        <v>33.000599999999999</v>
      </c>
      <c r="U40">
        <v>31.604800000000001</v>
      </c>
      <c r="V40">
        <v>30.209</v>
      </c>
      <c r="W40">
        <v>29.147200000000002</v>
      </c>
      <c r="X40">
        <v>28.0854</v>
      </c>
      <c r="Y40">
        <v>27.023599999999998</v>
      </c>
      <c r="Z40">
        <v>25.9618</v>
      </c>
      <c r="AA40">
        <v>24.9</v>
      </c>
      <c r="AB40">
        <v>24.567599999999999</v>
      </c>
      <c r="AC40">
        <v>24.235199999999999</v>
      </c>
      <c r="AD40">
        <v>23.902799999999999</v>
      </c>
      <c r="AE40">
        <v>23.570399999999999</v>
      </c>
      <c r="AF40">
        <v>23.238</v>
      </c>
      <c r="AG40">
        <v>23.618600000000001</v>
      </c>
      <c r="AH40">
        <v>23.999199999999998</v>
      </c>
      <c r="AI40">
        <v>24.379799999999999</v>
      </c>
      <c r="AJ40">
        <v>24.760400000000001</v>
      </c>
      <c r="AK40">
        <v>25.140999999999998</v>
      </c>
      <c r="AL40">
        <v>24.136199999999999</v>
      </c>
      <c r="AM40">
        <v>23.131399999999999</v>
      </c>
      <c r="AN40">
        <v>22.1266</v>
      </c>
      <c r="AO40">
        <v>21.1218</v>
      </c>
      <c r="AP40">
        <v>20.117000000000001</v>
      </c>
      <c r="AQ40">
        <v>19.022600000000001</v>
      </c>
      <c r="AR40">
        <v>17.9282</v>
      </c>
      <c r="AS40">
        <v>16.8338</v>
      </c>
      <c r="AT40">
        <v>15.7394</v>
      </c>
      <c r="AU40">
        <v>14.645</v>
      </c>
      <c r="AV40">
        <v>14.4514</v>
      </c>
      <c r="AW40">
        <v>14.2578</v>
      </c>
      <c r="AX40">
        <v>14.0642</v>
      </c>
      <c r="AY40">
        <v>13.8706</v>
      </c>
      <c r="AZ40">
        <v>13.677</v>
      </c>
      <c r="BA40">
        <v>13.240399999999999</v>
      </c>
      <c r="BB40">
        <v>12.803800000000001</v>
      </c>
      <c r="BC40">
        <v>12.3672</v>
      </c>
      <c r="BD40">
        <v>11.9306</v>
      </c>
      <c r="BE40">
        <v>11.494</v>
      </c>
      <c r="BF40">
        <v>10.8726</v>
      </c>
      <c r="BG40">
        <v>10.251200000000001</v>
      </c>
      <c r="BH40">
        <v>9.6297999999999995</v>
      </c>
      <c r="BI40">
        <v>9.0084</v>
      </c>
      <c r="BJ40">
        <v>8.3870000000000005</v>
      </c>
      <c r="BK40">
        <v>8.0345999999999993</v>
      </c>
      <c r="BL40">
        <v>7.6821999999999999</v>
      </c>
    </row>
    <row r="41" spans="1:64" hidden="1">
      <c r="A41" t="s">
        <v>1441</v>
      </c>
      <c r="B41" t="s">
        <v>1442</v>
      </c>
      <c r="C41" t="s">
        <v>1789</v>
      </c>
      <c r="D41" t="s">
        <v>1790</v>
      </c>
      <c r="E41">
        <v>46.09901017108708</v>
      </c>
      <c r="F41">
        <v>45.421645863962183</v>
      </c>
      <c r="G41">
        <v>44.702129334738608</v>
      </c>
      <c r="H41">
        <v>44.963228821183115</v>
      </c>
      <c r="I41">
        <v>45.19053852529462</v>
      </c>
      <c r="J41">
        <v>45.410979518126162</v>
      </c>
      <c r="K41">
        <v>45.650028048194258</v>
      </c>
      <c r="L41">
        <v>45.904802212199336</v>
      </c>
      <c r="M41">
        <v>45.681397455304776</v>
      </c>
      <c r="N41">
        <v>45.429561819759151</v>
      </c>
      <c r="O41">
        <v>45.172158339148517</v>
      </c>
      <c r="P41">
        <v>44.843616340909136</v>
      </c>
      <c r="Q41">
        <v>44.470409497687896</v>
      </c>
      <c r="R41">
        <v>45.824911464440625</v>
      </c>
      <c r="S41">
        <v>47.189181712535664</v>
      </c>
      <c r="T41">
        <v>48.583329343184396</v>
      </c>
      <c r="U41">
        <v>50.012679723756861</v>
      </c>
      <c r="V41">
        <v>51.417238986539409</v>
      </c>
      <c r="W41">
        <v>50.641918155938257</v>
      </c>
      <c r="X41">
        <v>49.993662211058762</v>
      </c>
      <c r="Y41">
        <v>49.485825518543173</v>
      </c>
      <c r="Z41">
        <v>49.055456314029264</v>
      </c>
      <c r="AA41">
        <v>48.695521976212198</v>
      </c>
      <c r="AB41">
        <v>48.494985926914403</v>
      </c>
      <c r="AC41">
        <v>48.185591623116153</v>
      </c>
      <c r="AD41">
        <v>47.719360632283447</v>
      </c>
      <c r="AE41">
        <v>47.131260634697838</v>
      </c>
      <c r="AF41">
        <v>46.429979981592339</v>
      </c>
      <c r="AG41">
        <v>44.964486335127646</v>
      </c>
      <c r="AH41">
        <v>43.490489125534118</v>
      </c>
      <c r="AI41">
        <v>42.037012112549604</v>
      </c>
      <c r="AJ41">
        <v>40.591764310957174</v>
      </c>
      <c r="AK41">
        <v>39.185369790734313</v>
      </c>
      <c r="AL41">
        <v>36.689706266353348</v>
      </c>
      <c r="AM41">
        <v>34.19426424110943</v>
      </c>
      <c r="AN41">
        <v>31.688184782363471</v>
      </c>
      <c r="AO41">
        <v>29.17894982493976</v>
      </c>
      <c r="AP41">
        <v>26.643416156714547</v>
      </c>
      <c r="AQ41">
        <v>25.588562545173076</v>
      </c>
      <c r="AR41">
        <v>24.592473224816299</v>
      </c>
      <c r="AS41">
        <v>23.710768273039161</v>
      </c>
      <c r="AT41">
        <v>22.776791626284908</v>
      </c>
      <c r="AU41">
        <v>21.910328591706307</v>
      </c>
      <c r="AV41">
        <v>22.373013325343564</v>
      </c>
      <c r="AW41">
        <v>22.821449162071737</v>
      </c>
      <c r="AX41">
        <v>23.18136065685999</v>
      </c>
      <c r="AY41">
        <v>23.379981050237344</v>
      </c>
      <c r="AZ41">
        <v>23.415547718407662</v>
      </c>
      <c r="BA41">
        <v>22.657944767653838</v>
      </c>
      <c r="BB41">
        <v>21.999808643533452</v>
      </c>
      <c r="BC41">
        <v>21.486607402219743</v>
      </c>
      <c r="BD41">
        <v>21.020077937941096</v>
      </c>
      <c r="BE41">
        <v>20.62863772997682</v>
      </c>
      <c r="BF41">
        <v>20.427722239884424</v>
      </c>
      <c r="BG41">
        <v>20.249536775691489</v>
      </c>
      <c r="BH41">
        <v>20.065642617732991</v>
      </c>
      <c r="BI41">
        <v>19.868724777546181</v>
      </c>
      <c r="BJ41">
        <v>19.679294285942959</v>
      </c>
      <c r="BK41">
        <v>19.436567444055335</v>
      </c>
      <c r="BL41">
        <v>19.180587149716974</v>
      </c>
    </row>
    <row r="42" spans="1:64" hidden="1">
      <c r="A42" t="s">
        <v>1320</v>
      </c>
      <c r="B42" t="s">
        <v>1443</v>
      </c>
      <c r="C42" t="s">
        <v>1789</v>
      </c>
      <c r="D42" t="s">
        <v>1790</v>
      </c>
      <c r="E42">
        <v>18.011800000000001</v>
      </c>
      <c r="F42">
        <v>18.770399999999999</v>
      </c>
      <c r="G42">
        <v>19.529</v>
      </c>
      <c r="H42">
        <v>20.032399999999999</v>
      </c>
      <c r="I42">
        <v>20.535799999999998</v>
      </c>
      <c r="J42">
        <v>21.039200000000001</v>
      </c>
      <c r="K42">
        <v>21.5426</v>
      </c>
      <c r="L42">
        <v>22.045999999999999</v>
      </c>
      <c r="M42">
        <v>21.553999999999998</v>
      </c>
      <c r="N42">
        <v>21.062000000000001</v>
      </c>
      <c r="O42">
        <v>20.57</v>
      </c>
      <c r="P42">
        <v>20.077999999999999</v>
      </c>
      <c r="Q42">
        <v>19.585999999999999</v>
      </c>
      <c r="R42">
        <v>17.944400000000002</v>
      </c>
      <c r="S42">
        <v>16.302800000000001</v>
      </c>
      <c r="T42">
        <v>14.661199999999999</v>
      </c>
      <c r="U42">
        <v>13.019600000000001</v>
      </c>
      <c r="V42">
        <v>11.378</v>
      </c>
      <c r="W42">
        <v>10.868600000000001</v>
      </c>
      <c r="X42">
        <v>10.3592</v>
      </c>
      <c r="Y42">
        <v>9.8498000000000001</v>
      </c>
      <c r="Z42">
        <v>9.3404000000000007</v>
      </c>
      <c r="AA42">
        <v>8.8309999999999995</v>
      </c>
      <c r="AB42">
        <v>8.3265999999999991</v>
      </c>
      <c r="AC42">
        <v>7.8221999999999996</v>
      </c>
      <c r="AD42">
        <v>7.3178000000000001</v>
      </c>
      <c r="AE42">
        <v>6.8133999999999997</v>
      </c>
      <c r="AF42">
        <v>6.3090000000000002</v>
      </c>
      <c r="AG42">
        <v>6.3566000000000003</v>
      </c>
      <c r="AH42">
        <v>6.4042000000000003</v>
      </c>
      <c r="AI42">
        <v>6.4518000000000004</v>
      </c>
      <c r="AJ42">
        <v>6.4993999999999996</v>
      </c>
      <c r="AK42">
        <v>6.5469999999999997</v>
      </c>
      <c r="AL42">
        <v>6.3756000000000004</v>
      </c>
      <c r="AM42">
        <v>6.2042000000000002</v>
      </c>
      <c r="AN42">
        <v>6.0327999999999999</v>
      </c>
      <c r="AO42">
        <v>5.8613999999999997</v>
      </c>
      <c r="AP42">
        <v>5.69</v>
      </c>
      <c r="AQ42">
        <v>5.6204000000000001</v>
      </c>
      <c r="AR42">
        <v>5.5507999999999997</v>
      </c>
      <c r="AS42">
        <v>5.4812000000000003</v>
      </c>
      <c r="AT42">
        <v>5.4116</v>
      </c>
      <c r="AU42">
        <v>5.3419999999999996</v>
      </c>
      <c r="AV42">
        <v>5.1734</v>
      </c>
      <c r="AW42">
        <v>5.0048000000000004</v>
      </c>
      <c r="AX42">
        <v>4.8361999999999998</v>
      </c>
      <c r="AY42">
        <v>4.6676000000000002</v>
      </c>
      <c r="AZ42">
        <v>4.4989999999999997</v>
      </c>
      <c r="BA42">
        <v>4.2998000000000003</v>
      </c>
      <c r="BB42">
        <v>4.1006</v>
      </c>
      <c r="BC42">
        <v>3.9014000000000002</v>
      </c>
      <c r="BD42">
        <v>3.7021999999999999</v>
      </c>
      <c r="BE42">
        <v>3.5030000000000001</v>
      </c>
      <c r="BF42">
        <v>3.355</v>
      </c>
      <c r="BG42">
        <v>3.2069999999999999</v>
      </c>
      <c r="BH42">
        <v>3.0590000000000002</v>
      </c>
      <c r="BI42">
        <v>2.911</v>
      </c>
      <c r="BJ42">
        <v>2.7629999999999999</v>
      </c>
      <c r="BK42">
        <v>2.6438000000000001</v>
      </c>
      <c r="BL42">
        <v>2.5246</v>
      </c>
    </row>
    <row r="43" spans="1:64" hidden="1">
      <c r="A43" t="s">
        <v>1289</v>
      </c>
      <c r="B43" t="s">
        <v>1444</v>
      </c>
      <c r="C43" t="s">
        <v>1789</v>
      </c>
      <c r="D43" t="s">
        <v>1790</v>
      </c>
      <c r="E43">
        <v>26.768599999999999</v>
      </c>
      <c r="F43">
        <v>27.518799999999999</v>
      </c>
      <c r="G43">
        <v>28.268999999999998</v>
      </c>
      <c r="H43">
        <v>27.8276</v>
      </c>
      <c r="I43">
        <v>27.386199999999999</v>
      </c>
      <c r="J43">
        <v>26.944800000000001</v>
      </c>
      <c r="K43">
        <v>26.503399999999999</v>
      </c>
      <c r="L43">
        <v>26.062000000000001</v>
      </c>
      <c r="M43">
        <v>24.9498</v>
      </c>
      <c r="N43">
        <v>23.837599999999998</v>
      </c>
      <c r="O43">
        <v>22.7254</v>
      </c>
      <c r="P43">
        <v>21.613199999999999</v>
      </c>
      <c r="Q43">
        <v>20.501000000000001</v>
      </c>
      <c r="R43">
        <v>19.761800000000001</v>
      </c>
      <c r="S43">
        <v>19.022600000000001</v>
      </c>
      <c r="T43">
        <v>18.2834</v>
      </c>
      <c r="U43">
        <v>17.5442</v>
      </c>
      <c r="V43">
        <v>16.805</v>
      </c>
      <c r="W43">
        <v>16.619599999999998</v>
      </c>
      <c r="X43">
        <v>16.434200000000001</v>
      </c>
      <c r="Y43">
        <v>16.248799999999999</v>
      </c>
      <c r="Z43">
        <v>16.063400000000001</v>
      </c>
      <c r="AA43">
        <v>15.878</v>
      </c>
      <c r="AB43">
        <v>16.114000000000001</v>
      </c>
      <c r="AC43">
        <v>16.350000000000001</v>
      </c>
      <c r="AD43">
        <v>16.585999999999999</v>
      </c>
      <c r="AE43">
        <v>16.821999999999999</v>
      </c>
      <c r="AF43">
        <v>17.058</v>
      </c>
      <c r="AG43">
        <v>17.1096</v>
      </c>
      <c r="AH43">
        <v>17.161200000000001</v>
      </c>
      <c r="AI43">
        <v>17.212800000000001</v>
      </c>
      <c r="AJ43">
        <v>17.264399999999998</v>
      </c>
      <c r="AK43">
        <v>17.315999999999999</v>
      </c>
      <c r="AL43">
        <v>16.971599999999999</v>
      </c>
      <c r="AM43">
        <v>16.627199999999998</v>
      </c>
      <c r="AN43">
        <v>16.282800000000002</v>
      </c>
      <c r="AO43">
        <v>15.9384</v>
      </c>
      <c r="AP43">
        <v>15.593999999999999</v>
      </c>
      <c r="AQ43">
        <v>14.948</v>
      </c>
      <c r="AR43">
        <v>14.302</v>
      </c>
      <c r="AS43">
        <v>13.656000000000001</v>
      </c>
      <c r="AT43">
        <v>13.01</v>
      </c>
      <c r="AU43">
        <v>12.364000000000001</v>
      </c>
      <c r="AV43">
        <v>12.074999999999999</v>
      </c>
      <c r="AW43">
        <v>11.786</v>
      </c>
      <c r="AX43">
        <v>11.497</v>
      </c>
      <c r="AY43">
        <v>11.208</v>
      </c>
      <c r="AZ43">
        <v>10.919</v>
      </c>
      <c r="BA43">
        <v>10.4878</v>
      </c>
      <c r="BB43">
        <v>10.0566</v>
      </c>
      <c r="BC43">
        <v>9.6254000000000008</v>
      </c>
      <c r="BD43">
        <v>9.1942000000000004</v>
      </c>
      <c r="BE43">
        <v>8.7629999999999999</v>
      </c>
      <c r="BF43">
        <v>8.3832000000000004</v>
      </c>
      <c r="BG43">
        <v>8.0033999999999992</v>
      </c>
      <c r="BH43">
        <v>7.6235999999999997</v>
      </c>
      <c r="BI43">
        <v>7.2438000000000002</v>
      </c>
      <c r="BJ43">
        <v>6.8639999999999999</v>
      </c>
      <c r="BK43">
        <v>6.6386000000000003</v>
      </c>
      <c r="BL43">
        <v>6.4131999999999998</v>
      </c>
    </row>
    <row r="44" spans="1:64" hidden="1">
      <c r="A44" t="s">
        <v>1246</v>
      </c>
      <c r="B44" t="s">
        <v>1445</v>
      </c>
      <c r="C44" t="s">
        <v>1789</v>
      </c>
      <c r="D44" t="s">
        <v>1790</v>
      </c>
      <c r="E44">
        <v>81.747600000000006</v>
      </c>
      <c r="F44">
        <v>82.244799999999998</v>
      </c>
      <c r="G44">
        <v>82.742000000000004</v>
      </c>
      <c r="H44">
        <v>83.123999999999995</v>
      </c>
      <c r="I44">
        <v>83.506</v>
      </c>
      <c r="J44">
        <v>83.888000000000005</v>
      </c>
      <c r="K44">
        <v>84.27</v>
      </c>
      <c r="L44">
        <v>84.652000000000001</v>
      </c>
      <c r="M44">
        <v>84.205399999999997</v>
      </c>
      <c r="N44">
        <v>83.758799999999994</v>
      </c>
      <c r="O44">
        <v>83.312200000000004</v>
      </c>
      <c r="P44">
        <v>82.865600000000001</v>
      </c>
      <c r="Q44">
        <v>82.418999999999997</v>
      </c>
      <c r="R44">
        <v>81.318399999999997</v>
      </c>
      <c r="S44">
        <v>80.217799999999997</v>
      </c>
      <c r="T44">
        <v>79.117199999999997</v>
      </c>
      <c r="U44">
        <v>78.016599999999997</v>
      </c>
      <c r="V44">
        <v>76.915999999999997</v>
      </c>
      <c r="W44">
        <v>74.024799999999999</v>
      </c>
      <c r="X44">
        <v>71.133600000000001</v>
      </c>
      <c r="Y44">
        <v>68.242400000000004</v>
      </c>
      <c r="Z44">
        <v>65.351200000000006</v>
      </c>
      <c r="AA44">
        <v>62.46</v>
      </c>
      <c r="AB44">
        <v>62.477800000000002</v>
      </c>
      <c r="AC44">
        <v>62.495600000000003</v>
      </c>
      <c r="AD44">
        <v>62.513399999999997</v>
      </c>
      <c r="AE44">
        <v>62.531199999999998</v>
      </c>
      <c r="AF44">
        <v>62.548999999999999</v>
      </c>
      <c r="AG44">
        <v>63.735999999999997</v>
      </c>
      <c r="AH44">
        <v>64.923000000000002</v>
      </c>
      <c r="AI44">
        <v>66.11</v>
      </c>
      <c r="AJ44">
        <v>67.296999999999997</v>
      </c>
      <c r="AK44">
        <v>68.483999999999995</v>
      </c>
      <c r="AL44">
        <v>67.859800000000007</v>
      </c>
      <c r="AM44">
        <v>67.235600000000005</v>
      </c>
      <c r="AN44">
        <v>66.611400000000003</v>
      </c>
      <c r="AO44">
        <v>65.987200000000001</v>
      </c>
      <c r="AP44">
        <v>65.363</v>
      </c>
      <c r="AQ44">
        <v>63.696399999999997</v>
      </c>
      <c r="AR44">
        <v>62.029800000000002</v>
      </c>
      <c r="AS44">
        <v>60.363199999999999</v>
      </c>
      <c r="AT44">
        <v>58.696599999999997</v>
      </c>
      <c r="AU44">
        <v>57.03</v>
      </c>
      <c r="AV44">
        <v>56.636800000000001</v>
      </c>
      <c r="AW44">
        <v>56.243600000000001</v>
      </c>
      <c r="AX44">
        <v>55.8504</v>
      </c>
      <c r="AY44">
        <v>55.4572</v>
      </c>
      <c r="AZ44">
        <v>55.064</v>
      </c>
      <c r="BA44">
        <v>54.811599999999999</v>
      </c>
      <c r="BB44">
        <v>54.559199999999997</v>
      </c>
      <c r="BC44">
        <v>54.306800000000003</v>
      </c>
      <c r="BD44">
        <v>54.054400000000001</v>
      </c>
      <c r="BE44">
        <v>53.802</v>
      </c>
      <c r="BF44">
        <v>51.252000000000002</v>
      </c>
      <c r="BG44">
        <v>48.701999999999998</v>
      </c>
      <c r="BH44">
        <v>46.152000000000001</v>
      </c>
      <c r="BI44">
        <v>43.601999999999997</v>
      </c>
      <c r="BJ44">
        <v>41.052</v>
      </c>
      <c r="BK44">
        <v>40.138399999999997</v>
      </c>
      <c r="BL44">
        <v>39.224800000000002</v>
      </c>
    </row>
    <row r="45" spans="1:64" hidden="1">
      <c r="A45" t="s">
        <v>1194</v>
      </c>
      <c r="B45" t="s">
        <v>1446</v>
      </c>
      <c r="C45" t="s">
        <v>1789</v>
      </c>
      <c r="D45" t="s">
        <v>1790</v>
      </c>
      <c r="E45">
        <v>68.054400000000001</v>
      </c>
      <c r="F45">
        <v>66.616200000000006</v>
      </c>
      <c r="G45">
        <v>65.177999999999997</v>
      </c>
      <c r="H45">
        <v>62.479399999999998</v>
      </c>
      <c r="I45">
        <v>59.780799999999999</v>
      </c>
      <c r="J45">
        <v>57.0822</v>
      </c>
      <c r="K45">
        <v>54.383600000000001</v>
      </c>
      <c r="L45">
        <v>51.685000000000002</v>
      </c>
      <c r="M45">
        <v>47.352200000000003</v>
      </c>
      <c r="N45">
        <v>43.019399999999997</v>
      </c>
      <c r="O45">
        <v>38.686599999999999</v>
      </c>
      <c r="P45">
        <v>34.3538</v>
      </c>
      <c r="Q45">
        <v>30.021000000000001</v>
      </c>
      <c r="R45">
        <v>27.4542</v>
      </c>
      <c r="S45">
        <v>24.8874</v>
      </c>
      <c r="T45">
        <v>22.320599999999999</v>
      </c>
      <c r="U45">
        <v>19.753799999999998</v>
      </c>
      <c r="V45">
        <v>17.187000000000001</v>
      </c>
      <c r="W45">
        <v>17.409600000000001</v>
      </c>
      <c r="X45">
        <v>17.632200000000001</v>
      </c>
      <c r="Y45">
        <v>17.854800000000001</v>
      </c>
      <c r="Z45">
        <v>18.077400000000001</v>
      </c>
      <c r="AA45">
        <v>18.3</v>
      </c>
      <c r="AB45">
        <v>19.9864</v>
      </c>
      <c r="AC45">
        <v>21.672799999999999</v>
      </c>
      <c r="AD45">
        <v>23.359200000000001</v>
      </c>
      <c r="AE45">
        <v>25.0456</v>
      </c>
      <c r="AF45">
        <v>26.731999999999999</v>
      </c>
      <c r="AG45">
        <v>24.539200000000001</v>
      </c>
      <c r="AH45">
        <v>22.346399999999999</v>
      </c>
      <c r="AI45">
        <v>20.153600000000001</v>
      </c>
      <c r="AJ45">
        <v>17.960799999999999</v>
      </c>
      <c r="AK45">
        <v>15.768000000000001</v>
      </c>
      <c r="AL45">
        <v>14.9452</v>
      </c>
      <c r="AM45">
        <v>14.122400000000001</v>
      </c>
      <c r="AN45">
        <v>13.2996</v>
      </c>
      <c r="AO45">
        <v>12.476800000000001</v>
      </c>
      <c r="AP45">
        <v>11.654</v>
      </c>
      <c r="AQ45">
        <v>11.073</v>
      </c>
      <c r="AR45">
        <v>10.492000000000001</v>
      </c>
      <c r="AS45">
        <v>9.9109999999999996</v>
      </c>
      <c r="AT45">
        <v>9.33</v>
      </c>
      <c r="AU45">
        <v>8.7490000000000006</v>
      </c>
      <c r="AV45">
        <v>8.4572000000000003</v>
      </c>
      <c r="AW45">
        <v>8.1654</v>
      </c>
      <c r="AX45">
        <v>7.8735999999999997</v>
      </c>
      <c r="AY45">
        <v>7.5818000000000003</v>
      </c>
      <c r="AZ45">
        <v>7.29</v>
      </c>
      <c r="BA45">
        <v>7.3074000000000003</v>
      </c>
      <c r="BB45">
        <v>7.3247999999999998</v>
      </c>
      <c r="BC45">
        <v>7.3422000000000001</v>
      </c>
      <c r="BD45">
        <v>7.3596000000000004</v>
      </c>
      <c r="BE45">
        <v>7.3769999999999998</v>
      </c>
      <c r="BF45">
        <v>7.4286000000000003</v>
      </c>
      <c r="BG45">
        <v>7.4802</v>
      </c>
      <c r="BH45">
        <v>7.5317999999999996</v>
      </c>
      <c r="BI45">
        <v>7.5834000000000001</v>
      </c>
      <c r="BJ45">
        <v>7.6349999999999998</v>
      </c>
      <c r="BK45">
        <v>7.6429999999999998</v>
      </c>
      <c r="BL45">
        <v>7.6509999999999998</v>
      </c>
    </row>
    <row r="46" spans="1:64" hidden="1">
      <c r="A46" t="s">
        <v>1447</v>
      </c>
      <c r="B46" t="s">
        <v>1448</v>
      </c>
      <c r="C46" t="s">
        <v>1789</v>
      </c>
      <c r="D46" t="s">
        <v>1790</v>
      </c>
      <c r="E46">
        <v>232.4838</v>
      </c>
      <c r="F46">
        <v>229.12039999999999</v>
      </c>
      <c r="G46">
        <v>225.75700000000001</v>
      </c>
      <c r="H46">
        <v>224.15180000000001</v>
      </c>
      <c r="I46">
        <v>222.54660000000001</v>
      </c>
      <c r="J46">
        <v>220.94139999999999</v>
      </c>
      <c r="K46">
        <v>219.33619999999999</v>
      </c>
      <c r="L46">
        <v>217.73099999999999</v>
      </c>
      <c r="M46">
        <v>217.5026</v>
      </c>
      <c r="N46">
        <v>217.27420000000001</v>
      </c>
      <c r="O46">
        <v>217.04580000000001</v>
      </c>
      <c r="P46">
        <v>216.81739999999999</v>
      </c>
      <c r="Q46">
        <v>216.589</v>
      </c>
      <c r="R46">
        <v>216.20500000000001</v>
      </c>
      <c r="S46">
        <v>215.821</v>
      </c>
      <c r="T46">
        <v>215.43700000000001</v>
      </c>
      <c r="U46">
        <v>215.053</v>
      </c>
      <c r="V46">
        <v>214.66900000000001</v>
      </c>
      <c r="W46">
        <v>210.41579999999999</v>
      </c>
      <c r="X46">
        <v>206.1626</v>
      </c>
      <c r="Y46">
        <v>201.90940000000001</v>
      </c>
      <c r="Z46">
        <v>197.65620000000001</v>
      </c>
      <c r="AA46">
        <v>193.40299999999999</v>
      </c>
      <c r="AB46">
        <v>188.32839999999999</v>
      </c>
      <c r="AC46">
        <v>183.25380000000001</v>
      </c>
      <c r="AD46">
        <v>178.17920000000001</v>
      </c>
      <c r="AE46">
        <v>173.1046</v>
      </c>
      <c r="AF46">
        <v>168.03</v>
      </c>
      <c r="AG46">
        <v>164.036</v>
      </c>
      <c r="AH46">
        <v>160.042</v>
      </c>
      <c r="AI46">
        <v>156.048</v>
      </c>
      <c r="AJ46">
        <v>152.054</v>
      </c>
      <c r="AK46">
        <v>148.06</v>
      </c>
      <c r="AL46">
        <v>146.1112</v>
      </c>
      <c r="AM46">
        <v>144.16239999999999</v>
      </c>
      <c r="AN46">
        <v>142.21360000000001</v>
      </c>
      <c r="AO46">
        <v>140.26480000000001</v>
      </c>
      <c r="AP46">
        <v>138.316</v>
      </c>
      <c r="AQ46">
        <v>138.13300000000001</v>
      </c>
      <c r="AR46">
        <v>137.94999999999999</v>
      </c>
      <c r="AS46">
        <v>137.767</v>
      </c>
      <c r="AT46">
        <v>137.584</v>
      </c>
      <c r="AU46">
        <v>137.40100000000001</v>
      </c>
      <c r="AV46">
        <v>136.3116</v>
      </c>
      <c r="AW46">
        <v>135.22219999999999</v>
      </c>
      <c r="AX46">
        <v>134.1328</v>
      </c>
      <c r="AY46">
        <v>133.04339999999999</v>
      </c>
      <c r="AZ46">
        <v>131.95400000000001</v>
      </c>
      <c r="BA46">
        <v>130.44579999999999</v>
      </c>
      <c r="BB46">
        <v>128.9376</v>
      </c>
      <c r="BC46">
        <v>127.4294</v>
      </c>
      <c r="BD46">
        <v>125.9212</v>
      </c>
      <c r="BE46">
        <v>124.413</v>
      </c>
      <c r="BF46">
        <v>123.0558</v>
      </c>
      <c r="BG46">
        <v>121.6986</v>
      </c>
      <c r="BH46">
        <v>120.34139999999999</v>
      </c>
      <c r="BI46">
        <v>118.9842</v>
      </c>
      <c r="BJ46">
        <v>117.627</v>
      </c>
      <c r="BK46">
        <v>116.1584</v>
      </c>
      <c r="BL46">
        <v>114.68980000000001</v>
      </c>
    </row>
    <row r="47" spans="1:64" hidden="1">
      <c r="A47" t="s">
        <v>1123</v>
      </c>
      <c r="B47" t="s">
        <v>1449</v>
      </c>
      <c r="C47" t="s">
        <v>1789</v>
      </c>
      <c r="D47" t="s">
        <v>1790</v>
      </c>
      <c r="E47">
        <v>171.3492</v>
      </c>
      <c r="F47">
        <v>173.02260000000001</v>
      </c>
      <c r="G47">
        <v>174.696</v>
      </c>
      <c r="H47">
        <v>176.38120000000001</v>
      </c>
      <c r="I47">
        <v>178.06639999999999</v>
      </c>
      <c r="J47">
        <v>179.7516</v>
      </c>
      <c r="K47">
        <v>181.43680000000001</v>
      </c>
      <c r="L47">
        <v>183.12200000000001</v>
      </c>
      <c r="M47">
        <v>184.45820000000001</v>
      </c>
      <c r="N47">
        <v>185.7944</v>
      </c>
      <c r="O47">
        <v>187.13059999999999</v>
      </c>
      <c r="P47">
        <v>188.46680000000001</v>
      </c>
      <c r="Q47">
        <v>189.803</v>
      </c>
      <c r="R47">
        <v>190.68639999999999</v>
      </c>
      <c r="S47">
        <v>191.56979999999999</v>
      </c>
      <c r="T47">
        <v>192.45320000000001</v>
      </c>
      <c r="U47">
        <v>193.3366</v>
      </c>
      <c r="V47">
        <v>194.22</v>
      </c>
      <c r="W47">
        <v>194.83340000000001</v>
      </c>
      <c r="X47">
        <v>195.4468</v>
      </c>
      <c r="Y47">
        <v>196.06020000000001</v>
      </c>
      <c r="Z47">
        <v>196.67359999999999</v>
      </c>
      <c r="AA47">
        <v>197.28700000000001</v>
      </c>
      <c r="AB47">
        <v>196.12440000000001</v>
      </c>
      <c r="AC47">
        <v>194.96180000000001</v>
      </c>
      <c r="AD47">
        <v>193.79920000000001</v>
      </c>
      <c r="AE47">
        <v>192.63659999999999</v>
      </c>
      <c r="AF47">
        <v>191.47399999999999</v>
      </c>
      <c r="AG47">
        <v>188.71559999999999</v>
      </c>
      <c r="AH47">
        <v>185.9572</v>
      </c>
      <c r="AI47">
        <v>183.19880000000001</v>
      </c>
      <c r="AJ47">
        <v>180.44040000000001</v>
      </c>
      <c r="AK47">
        <v>177.68199999999999</v>
      </c>
      <c r="AL47">
        <v>174.536</v>
      </c>
      <c r="AM47">
        <v>171.39</v>
      </c>
      <c r="AN47">
        <v>168.244</v>
      </c>
      <c r="AO47">
        <v>165.09800000000001</v>
      </c>
      <c r="AP47">
        <v>161.952</v>
      </c>
      <c r="AQ47">
        <v>159.55840000000001</v>
      </c>
      <c r="AR47">
        <v>157.16480000000001</v>
      </c>
      <c r="AS47">
        <v>154.77119999999999</v>
      </c>
      <c r="AT47">
        <v>152.3776</v>
      </c>
      <c r="AU47">
        <v>149.98400000000001</v>
      </c>
      <c r="AV47">
        <v>146.34219999999999</v>
      </c>
      <c r="AW47">
        <v>142.7004</v>
      </c>
      <c r="AX47">
        <v>139.05860000000001</v>
      </c>
      <c r="AY47">
        <v>135.41679999999999</v>
      </c>
      <c r="AZ47">
        <v>131.77500000000001</v>
      </c>
      <c r="BA47">
        <v>129.61179999999999</v>
      </c>
      <c r="BB47">
        <v>127.4486</v>
      </c>
      <c r="BC47">
        <v>125.2854</v>
      </c>
      <c r="BD47">
        <v>123.12220000000001</v>
      </c>
      <c r="BE47">
        <v>120.959</v>
      </c>
      <c r="BF47">
        <v>117.9272</v>
      </c>
      <c r="BG47">
        <v>114.8954</v>
      </c>
      <c r="BH47">
        <v>111.86360000000001</v>
      </c>
      <c r="BI47">
        <v>108.8318</v>
      </c>
      <c r="BJ47">
        <v>105.8</v>
      </c>
      <c r="BK47">
        <v>103.49379999999999</v>
      </c>
      <c r="BL47">
        <v>101.1876</v>
      </c>
    </row>
    <row r="48" spans="1:64" hidden="1">
      <c r="A48" t="s">
        <v>1450</v>
      </c>
      <c r="B48" t="s">
        <v>1451</v>
      </c>
      <c r="C48" t="s">
        <v>1789</v>
      </c>
      <c r="D48" t="s">
        <v>1790</v>
      </c>
      <c r="E48">
        <v>188.52180000000001</v>
      </c>
      <c r="F48">
        <v>188.24940000000001</v>
      </c>
      <c r="G48">
        <v>187.977</v>
      </c>
      <c r="H48">
        <v>185.66079999999999</v>
      </c>
      <c r="I48">
        <v>183.34460000000001</v>
      </c>
      <c r="J48">
        <v>181.0284</v>
      </c>
      <c r="K48">
        <v>178.7122</v>
      </c>
      <c r="L48">
        <v>176.39599999999999</v>
      </c>
      <c r="M48">
        <v>172.40119999999999</v>
      </c>
      <c r="N48">
        <v>168.40639999999999</v>
      </c>
      <c r="O48">
        <v>164.41159999999999</v>
      </c>
      <c r="P48">
        <v>160.41679999999999</v>
      </c>
      <c r="Q48">
        <v>156.422</v>
      </c>
      <c r="R48">
        <v>154.02539999999999</v>
      </c>
      <c r="S48">
        <v>151.62880000000001</v>
      </c>
      <c r="T48">
        <v>149.23220000000001</v>
      </c>
      <c r="U48">
        <v>146.8356</v>
      </c>
      <c r="V48">
        <v>144.43899999999999</v>
      </c>
      <c r="W48">
        <v>143.2526</v>
      </c>
      <c r="X48">
        <v>142.06620000000001</v>
      </c>
      <c r="Y48">
        <v>140.87979999999999</v>
      </c>
      <c r="Z48">
        <v>139.6934</v>
      </c>
      <c r="AA48">
        <v>138.50700000000001</v>
      </c>
      <c r="AB48">
        <v>137.37299999999999</v>
      </c>
      <c r="AC48">
        <v>136.239</v>
      </c>
      <c r="AD48">
        <v>135.10499999999999</v>
      </c>
      <c r="AE48">
        <v>133.971</v>
      </c>
      <c r="AF48">
        <v>132.83699999999999</v>
      </c>
      <c r="AG48">
        <v>131.69059999999999</v>
      </c>
      <c r="AH48">
        <v>130.54419999999999</v>
      </c>
      <c r="AI48">
        <v>129.39779999999999</v>
      </c>
      <c r="AJ48">
        <v>128.25139999999999</v>
      </c>
      <c r="AK48">
        <v>127.105</v>
      </c>
      <c r="AL48">
        <v>126.5052</v>
      </c>
      <c r="AM48">
        <v>125.9054</v>
      </c>
      <c r="AN48">
        <v>125.3056</v>
      </c>
      <c r="AO48">
        <v>124.7058</v>
      </c>
      <c r="AP48">
        <v>124.10599999999999</v>
      </c>
      <c r="AQ48">
        <v>124.5532</v>
      </c>
      <c r="AR48">
        <v>125.0004</v>
      </c>
      <c r="AS48">
        <v>125.44759999999999</v>
      </c>
      <c r="AT48">
        <v>125.8948</v>
      </c>
      <c r="AU48">
        <v>126.342</v>
      </c>
      <c r="AV48">
        <v>127.2276</v>
      </c>
      <c r="AW48">
        <v>128.11320000000001</v>
      </c>
      <c r="AX48">
        <v>128.99879999999999</v>
      </c>
      <c r="AY48">
        <v>129.8844</v>
      </c>
      <c r="AZ48">
        <v>130.77000000000001</v>
      </c>
      <c r="BA48">
        <v>130.48480000000001</v>
      </c>
      <c r="BB48">
        <v>130.1996</v>
      </c>
      <c r="BC48">
        <v>129.9144</v>
      </c>
      <c r="BD48">
        <v>129.6292</v>
      </c>
      <c r="BE48">
        <v>129.34399999999999</v>
      </c>
      <c r="BF48">
        <v>128.3192</v>
      </c>
      <c r="BG48">
        <v>127.2944</v>
      </c>
      <c r="BH48">
        <v>126.2696</v>
      </c>
      <c r="BI48">
        <v>125.2448</v>
      </c>
      <c r="BJ48">
        <v>124.22</v>
      </c>
      <c r="BK48">
        <v>122.6056</v>
      </c>
      <c r="BL48">
        <v>120.99120000000001</v>
      </c>
    </row>
    <row r="49" spans="1:64" hidden="1">
      <c r="A49" t="s">
        <v>1452</v>
      </c>
      <c r="B49" t="s">
        <v>1453</v>
      </c>
      <c r="C49" t="s">
        <v>1789</v>
      </c>
      <c r="D49" t="s">
        <v>1790</v>
      </c>
      <c r="E49">
        <v>137.06100000000001</v>
      </c>
      <c r="F49">
        <v>138.00299999999999</v>
      </c>
      <c r="G49">
        <v>138.94499999999999</v>
      </c>
      <c r="H49">
        <v>139.88679999999999</v>
      </c>
      <c r="I49">
        <v>140.82859999999999</v>
      </c>
      <c r="J49">
        <v>141.7704</v>
      </c>
      <c r="K49">
        <v>142.7122</v>
      </c>
      <c r="L49">
        <v>143.654</v>
      </c>
      <c r="M49">
        <v>144.15520000000001</v>
      </c>
      <c r="N49">
        <v>144.65639999999999</v>
      </c>
      <c r="O49">
        <v>145.1576</v>
      </c>
      <c r="P49">
        <v>145.65880000000001</v>
      </c>
      <c r="Q49">
        <v>146.16</v>
      </c>
      <c r="R49">
        <v>145.928</v>
      </c>
      <c r="S49">
        <v>145.696</v>
      </c>
      <c r="T49">
        <v>145.464</v>
      </c>
      <c r="U49">
        <v>145.232</v>
      </c>
      <c r="V49">
        <v>145</v>
      </c>
      <c r="W49">
        <v>142.91200000000001</v>
      </c>
      <c r="X49">
        <v>140.82400000000001</v>
      </c>
      <c r="Y49">
        <v>138.73599999999999</v>
      </c>
      <c r="Z49">
        <v>136.648</v>
      </c>
      <c r="AA49">
        <v>134.56</v>
      </c>
      <c r="AB49">
        <v>134.19040000000001</v>
      </c>
      <c r="AC49">
        <v>133.82079999999999</v>
      </c>
      <c r="AD49">
        <v>133.4512</v>
      </c>
      <c r="AE49">
        <v>133.08160000000001</v>
      </c>
      <c r="AF49">
        <v>132.71199999999999</v>
      </c>
      <c r="AG49">
        <v>131.24959999999999</v>
      </c>
      <c r="AH49">
        <v>129.78720000000001</v>
      </c>
      <c r="AI49">
        <v>128.32480000000001</v>
      </c>
      <c r="AJ49">
        <v>126.86239999999999</v>
      </c>
      <c r="AK49">
        <v>125.4</v>
      </c>
      <c r="AL49">
        <v>124.8984</v>
      </c>
      <c r="AM49">
        <v>124.3968</v>
      </c>
      <c r="AN49">
        <v>123.8952</v>
      </c>
      <c r="AO49">
        <v>123.39360000000001</v>
      </c>
      <c r="AP49">
        <v>122.892</v>
      </c>
      <c r="AQ49">
        <v>122.6412</v>
      </c>
      <c r="AR49">
        <v>122.3904</v>
      </c>
      <c r="AS49">
        <v>122.1396</v>
      </c>
      <c r="AT49">
        <v>121.8888</v>
      </c>
      <c r="AU49">
        <v>121.63800000000001</v>
      </c>
      <c r="AV49">
        <v>121.4256</v>
      </c>
      <c r="AW49">
        <v>121.2132</v>
      </c>
      <c r="AX49">
        <v>121.0008</v>
      </c>
      <c r="AY49">
        <v>120.7884</v>
      </c>
      <c r="AZ49">
        <v>120.57599999999999</v>
      </c>
      <c r="BA49">
        <v>120.13</v>
      </c>
      <c r="BB49">
        <v>119.684</v>
      </c>
      <c r="BC49">
        <v>119.238</v>
      </c>
      <c r="BD49">
        <v>118.792</v>
      </c>
      <c r="BE49">
        <v>118.346</v>
      </c>
      <c r="BF49">
        <v>117.12260000000001</v>
      </c>
      <c r="BG49">
        <v>115.89919999999999</v>
      </c>
      <c r="BH49">
        <v>114.6758</v>
      </c>
      <c r="BI49">
        <v>113.4524</v>
      </c>
      <c r="BJ49">
        <v>112.229</v>
      </c>
      <c r="BK49">
        <v>110.93559999999999</v>
      </c>
      <c r="BL49">
        <v>109.6422</v>
      </c>
    </row>
    <row r="50" spans="1:64" hidden="1">
      <c r="A50" t="s">
        <v>1247</v>
      </c>
      <c r="B50" t="s">
        <v>1454</v>
      </c>
      <c r="C50" t="s">
        <v>1789</v>
      </c>
      <c r="D50" t="s">
        <v>1790</v>
      </c>
      <c r="E50">
        <v>136.691</v>
      </c>
      <c r="F50">
        <v>136.505</v>
      </c>
      <c r="G50">
        <v>136.31899999999999</v>
      </c>
      <c r="H50">
        <v>132.9478</v>
      </c>
      <c r="I50">
        <v>129.57660000000001</v>
      </c>
      <c r="J50">
        <v>126.2054</v>
      </c>
      <c r="K50">
        <v>122.8342</v>
      </c>
      <c r="L50">
        <v>119.46299999999999</v>
      </c>
      <c r="M50">
        <v>115.7684</v>
      </c>
      <c r="N50">
        <v>112.07380000000001</v>
      </c>
      <c r="O50">
        <v>108.3792</v>
      </c>
      <c r="P50">
        <v>104.6846</v>
      </c>
      <c r="Q50">
        <v>100.99</v>
      </c>
      <c r="R50">
        <v>99.578400000000002</v>
      </c>
      <c r="S50">
        <v>98.166799999999995</v>
      </c>
      <c r="T50">
        <v>96.755200000000002</v>
      </c>
      <c r="U50">
        <v>95.343599999999995</v>
      </c>
      <c r="V50">
        <v>93.932000000000002</v>
      </c>
      <c r="W50">
        <v>92.598600000000005</v>
      </c>
      <c r="X50">
        <v>91.265199999999993</v>
      </c>
      <c r="Y50">
        <v>89.931799999999996</v>
      </c>
      <c r="Z50">
        <v>88.598399999999998</v>
      </c>
      <c r="AA50">
        <v>87.265000000000001</v>
      </c>
      <c r="AB50">
        <v>88.056200000000004</v>
      </c>
      <c r="AC50">
        <v>88.847399999999993</v>
      </c>
      <c r="AD50">
        <v>89.638599999999997</v>
      </c>
      <c r="AE50">
        <v>90.4298</v>
      </c>
      <c r="AF50">
        <v>91.221000000000004</v>
      </c>
      <c r="AG50">
        <v>92.882400000000004</v>
      </c>
      <c r="AH50">
        <v>94.543800000000005</v>
      </c>
      <c r="AI50">
        <v>96.205200000000005</v>
      </c>
      <c r="AJ50">
        <v>97.866600000000005</v>
      </c>
      <c r="AK50">
        <v>99.528000000000006</v>
      </c>
      <c r="AL50">
        <v>99.806799999999996</v>
      </c>
      <c r="AM50">
        <v>100.0856</v>
      </c>
      <c r="AN50">
        <v>100.3644</v>
      </c>
      <c r="AO50">
        <v>100.64319999999999</v>
      </c>
      <c r="AP50">
        <v>100.922</v>
      </c>
      <c r="AQ50">
        <v>99.841800000000006</v>
      </c>
      <c r="AR50">
        <v>98.761600000000001</v>
      </c>
      <c r="AS50">
        <v>97.681399999999996</v>
      </c>
      <c r="AT50">
        <v>96.601200000000006</v>
      </c>
      <c r="AU50">
        <v>95.521000000000001</v>
      </c>
      <c r="AV50">
        <v>92.845600000000005</v>
      </c>
      <c r="AW50">
        <v>90.170199999999994</v>
      </c>
      <c r="AX50">
        <v>87.494799999999998</v>
      </c>
      <c r="AY50">
        <v>84.819400000000002</v>
      </c>
      <c r="AZ50">
        <v>82.144000000000005</v>
      </c>
      <c r="BA50">
        <v>80.378799999999998</v>
      </c>
      <c r="BB50">
        <v>78.613600000000005</v>
      </c>
      <c r="BC50">
        <v>76.848399999999998</v>
      </c>
      <c r="BD50">
        <v>75.083200000000005</v>
      </c>
      <c r="BE50">
        <v>73.317999999999998</v>
      </c>
      <c r="BF50">
        <v>71.9846</v>
      </c>
      <c r="BG50">
        <v>70.651200000000003</v>
      </c>
      <c r="BH50">
        <v>69.317800000000005</v>
      </c>
      <c r="BI50">
        <v>67.984399999999994</v>
      </c>
      <c r="BJ50">
        <v>66.650999999999996</v>
      </c>
      <c r="BK50">
        <v>65.481999999999999</v>
      </c>
      <c r="BL50">
        <v>64.313000000000002</v>
      </c>
    </row>
    <row r="51" spans="1:64" hidden="1">
      <c r="A51" t="s">
        <v>1111</v>
      </c>
      <c r="B51" t="s">
        <v>1455</v>
      </c>
      <c r="C51" t="s">
        <v>1789</v>
      </c>
      <c r="D51" t="s">
        <v>1790</v>
      </c>
      <c r="E51">
        <v>120.36539999999999</v>
      </c>
      <c r="F51">
        <v>121.45820000000001</v>
      </c>
      <c r="G51">
        <v>122.551</v>
      </c>
      <c r="H51">
        <v>123.05119999999999</v>
      </c>
      <c r="I51">
        <v>123.5514</v>
      </c>
      <c r="J51">
        <v>124.05159999999999</v>
      </c>
      <c r="K51">
        <v>124.5518</v>
      </c>
      <c r="L51">
        <v>125.05200000000001</v>
      </c>
      <c r="M51">
        <v>125.05200000000001</v>
      </c>
      <c r="N51">
        <v>125.05200000000001</v>
      </c>
      <c r="O51">
        <v>125.05200000000001</v>
      </c>
      <c r="P51">
        <v>125.05200000000001</v>
      </c>
      <c r="Q51">
        <v>125.05200000000001</v>
      </c>
      <c r="R51">
        <v>125.05200000000001</v>
      </c>
      <c r="S51">
        <v>125.05200000000001</v>
      </c>
      <c r="T51">
        <v>125.05200000000001</v>
      </c>
      <c r="U51">
        <v>125.05200000000001</v>
      </c>
      <c r="V51">
        <v>125.05200000000001</v>
      </c>
      <c r="W51">
        <v>125.05200000000001</v>
      </c>
      <c r="X51">
        <v>125.05200000000001</v>
      </c>
      <c r="Y51">
        <v>125.05200000000001</v>
      </c>
      <c r="Z51">
        <v>125.05200000000001</v>
      </c>
      <c r="AA51">
        <v>125.05200000000001</v>
      </c>
      <c r="AB51">
        <v>123.81019999999999</v>
      </c>
      <c r="AC51">
        <v>122.5684</v>
      </c>
      <c r="AD51">
        <v>121.3266</v>
      </c>
      <c r="AE51">
        <v>120.0848</v>
      </c>
      <c r="AF51">
        <v>118.843</v>
      </c>
      <c r="AG51">
        <v>116.7146</v>
      </c>
      <c r="AH51">
        <v>114.58620000000001</v>
      </c>
      <c r="AI51">
        <v>112.45780000000001</v>
      </c>
      <c r="AJ51">
        <v>110.32940000000001</v>
      </c>
      <c r="AK51">
        <v>108.20099999999999</v>
      </c>
      <c r="AL51">
        <v>106.349</v>
      </c>
      <c r="AM51">
        <v>104.497</v>
      </c>
      <c r="AN51">
        <v>102.645</v>
      </c>
      <c r="AO51">
        <v>100.79300000000001</v>
      </c>
      <c r="AP51">
        <v>98.941000000000003</v>
      </c>
      <c r="AQ51">
        <v>97.591800000000006</v>
      </c>
      <c r="AR51">
        <v>96.242599999999996</v>
      </c>
      <c r="AS51">
        <v>94.8934</v>
      </c>
      <c r="AT51">
        <v>93.544200000000004</v>
      </c>
      <c r="AU51">
        <v>92.194999999999993</v>
      </c>
      <c r="AV51">
        <v>89.659400000000005</v>
      </c>
      <c r="AW51">
        <v>87.123800000000003</v>
      </c>
      <c r="AX51">
        <v>84.588200000000001</v>
      </c>
      <c r="AY51">
        <v>82.052599999999998</v>
      </c>
      <c r="AZ51">
        <v>79.516999999999996</v>
      </c>
      <c r="BA51">
        <v>78.502799999999993</v>
      </c>
      <c r="BB51">
        <v>77.488600000000005</v>
      </c>
      <c r="BC51">
        <v>76.474400000000003</v>
      </c>
      <c r="BD51">
        <v>75.4602</v>
      </c>
      <c r="BE51">
        <v>74.445999999999998</v>
      </c>
      <c r="BF51">
        <v>72.626999999999995</v>
      </c>
      <c r="BG51">
        <v>70.808000000000007</v>
      </c>
      <c r="BH51">
        <v>68.989000000000004</v>
      </c>
      <c r="BI51">
        <v>67.17</v>
      </c>
      <c r="BJ51">
        <v>65.350999999999999</v>
      </c>
      <c r="BK51">
        <v>64.060599999999994</v>
      </c>
      <c r="BL51">
        <v>62.770200000000003</v>
      </c>
    </row>
    <row r="52" spans="1:64" hidden="1">
      <c r="A52" t="s">
        <v>1134</v>
      </c>
      <c r="B52" t="s">
        <v>1456</v>
      </c>
      <c r="C52" t="s">
        <v>1789</v>
      </c>
      <c r="D52" t="s">
        <v>1790</v>
      </c>
      <c r="E52">
        <v>116.637</v>
      </c>
      <c r="F52">
        <v>117.34399999999999</v>
      </c>
      <c r="G52">
        <v>118.051</v>
      </c>
      <c r="H52">
        <v>118.0258</v>
      </c>
      <c r="I52">
        <v>118.00060000000001</v>
      </c>
      <c r="J52">
        <v>117.97539999999999</v>
      </c>
      <c r="K52">
        <v>117.9502</v>
      </c>
      <c r="L52">
        <v>117.925</v>
      </c>
      <c r="M52">
        <v>117.5814</v>
      </c>
      <c r="N52">
        <v>117.23779999999999</v>
      </c>
      <c r="O52">
        <v>116.8942</v>
      </c>
      <c r="P52">
        <v>116.5506</v>
      </c>
      <c r="Q52">
        <v>116.20699999999999</v>
      </c>
      <c r="R52">
        <v>115.3642</v>
      </c>
      <c r="S52">
        <v>114.5214</v>
      </c>
      <c r="T52">
        <v>113.6786</v>
      </c>
      <c r="U52">
        <v>112.83580000000001</v>
      </c>
      <c r="V52">
        <v>111.99299999999999</v>
      </c>
      <c r="W52">
        <v>111.05200000000001</v>
      </c>
      <c r="X52">
        <v>110.111</v>
      </c>
      <c r="Y52">
        <v>109.17</v>
      </c>
      <c r="Z52">
        <v>108.229</v>
      </c>
      <c r="AA52">
        <v>107.288</v>
      </c>
      <c r="AB52">
        <v>107.633</v>
      </c>
      <c r="AC52">
        <v>107.97799999999999</v>
      </c>
      <c r="AD52">
        <v>108.32299999999999</v>
      </c>
      <c r="AE52">
        <v>108.66800000000001</v>
      </c>
      <c r="AF52">
        <v>109.01300000000001</v>
      </c>
      <c r="AG52">
        <v>109.5496</v>
      </c>
      <c r="AH52">
        <v>110.08620000000001</v>
      </c>
      <c r="AI52">
        <v>110.6228</v>
      </c>
      <c r="AJ52">
        <v>111.15940000000001</v>
      </c>
      <c r="AK52">
        <v>111.696</v>
      </c>
      <c r="AL52">
        <v>109.45659999999999</v>
      </c>
      <c r="AM52">
        <v>107.21720000000001</v>
      </c>
      <c r="AN52">
        <v>104.9778</v>
      </c>
      <c r="AO52">
        <v>102.7384</v>
      </c>
      <c r="AP52">
        <v>100.499</v>
      </c>
      <c r="AQ52">
        <v>99.17</v>
      </c>
      <c r="AR52">
        <v>97.840999999999994</v>
      </c>
      <c r="AS52">
        <v>96.512</v>
      </c>
      <c r="AT52">
        <v>95.183000000000007</v>
      </c>
      <c r="AU52">
        <v>93.853999999999999</v>
      </c>
      <c r="AV52">
        <v>92.796800000000005</v>
      </c>
      <c r="AW52">
        <v>91.739599999999996</v>
      </c>
      <c r="AX52">
        <v>90.682400000000001</v>
      </c>
      <c r="AY52">
        <v>89.625200000000007</v>
      </c>
      <c r="AZ52">
        <v>88.567999999999998</v>
      </c>
      <c r="BA52">
        <v>86.584599999999995</v>
      </c>
      <c r="BB52">
        <v>84.601200000000006</v>
      </c>
      <c r="BC52">
        <v>82.617800000000003</v>
      </c>
      <c r="BD52">
        <v>80.634399999999999</v>
      </c>
      <c r="BE52">
        <v>78.650999999999996</v>
      </c>
      <c r="BF52">
        <v>77.672600000000003</v>
      </c>
      <c r="BG52">
        <v>76.694199999999995</v>
      </c>
      <c r="BH52">
        <v>75.715800000000002</v>
      </c>
      <c r="BI52">
        <v>74.737399999999994</v>
      </c>
      <c r="BJ52">
        <v>73.759</v>
      </c>
      <c r="BK52">
        <v>72.694599999999994</v>
      </c>
      <c r="BL52">
        <v>71.630200000000002</v>
      </c>
    </row>
    <row r="53" spans="1:64" hidden="1">
      <c r="A53" t="s">
        <v>1235</v>
      </c>
      <c r="B53" t="s">
        <v>1457</v>
      </c>
      <c r="C53" t="s">
        <v>1789</v>
      </c>
      <c r="D53" t="s">
        <v>1790</v>
      </c>
      <c r="E53">
        <v>123.32040000000001</v>
      </c>
      <c r="F53">
        <v>122.9342</v>
      </c>
      <c r="G53">
        <v>122.548</v>
      </c>
      <c r="H53">
        <v>119.5214</v>
      </c>
      <c r="I53">
        <v>116.4948</v>
      </c>
      <c r="J53">
        <v>113.4682</v>
      </c>
      <c r="K53">
        <v>110.44159999999999</v>
      </c>
      <c r="L53">
        <v>107.41500000000001</v>
      </c>
      <c r="M53">
        <v>105.25660000000001</v>
      </c>
      <c r="N53">
        <v>103.09820000000001</v>
      </c>
      <c r="O53">
        <v>100.93980000000001</v>
      </c>
      <c r="P53">
        <v>98.781400000000005</v>
      </c>
      <c r="Q53">
        <v>96.623000000000005</v>
      </c>
      <c r="R53">
        <v>97.043599999999998</v>
      </c>
      <c r="S53">
        <v>97.464200000000005</v>
      </c>
      <c r="T53">
        <v>97.884799999999998</v>
      </c>
      <c r="U53">
        <v>98.305400000000006</v>
      </c>
      <c r="V53">
        <v>98.725999999999999</v>
      </c>
      <c r="W53">
        <v>98.406599999999997</v>
      </c>
      <c r="X53">
        <v>98.087199999999996</v>
      </c>
      <c r="Y53">
        <v>97.767799999999994</v>
      </c>
      <c r="Z53">
        <v>97.448400000000007</v>
      </c>
      <c r="AA53">
        <v>97.129000000000005</v>
      </c>
      <c r="AB53">
        <v>97.335800000000006</v>
      </c>
      <c r="AC53">
        <v>97.542599999999993</v>
      </c>
      <c r="AD53">
        <v>97.749399999999994</v>
      </c>
      <c r="AE53">
        <v>97.956199999999995</v>
      </c>
      <c r="AF53">
        <v>98.162999999999997</v>
      </c>
      <c r="AG53">
        <v>97.247600000000006</v>
      </c>
      <c r="AH53">
        <v>96.3322</v>
      </c>
      <c r="AI53">
        <v>95.416799999999995</v>
      </c>
      <c r="AJ53">
        <v>94.501400000000004</v>
      </c>
      <c r="AK53">
        <v>93.585999999999999</v>
      </c>
      <c r="AL53">
        <v>91.503600000000006</v>
      </c>
      <c r="AM53">
        <v>89.421199999999999</v>
      </c>
      <c r="AN53">
        <v>87.338800000000006</v>
      </c>
      <c r="AO53">
        <v>85.256399999999999</v>
      </c>
      <c r="AP53">
        <v>83.174000000000007</v>
      </c>
      <c r="AQ53">
        <v>80.426400000000001</v>
      </c>
      <c r="AR53">
        <v>77.678799999999995</v>
      </c>
      <c r="AS53">
        <v>74.931200000000004</v>
      </c>
      <c r="AT53">
        <v>72.183599999999998</v>
      </c>
      <c r="AU53">
        <v>69.436000000000007</v>
      </c>
      <c r="AV53">
        <v>68.262799999999999</v>
      </c>
      <c r="AW53">
        <v>67.089600000000004</v>
      </c>
      <c r="AX53">
        <v>65.916399999999996</v>
      </c>
      <c r="AY53">
        <v>64.743200000000002</v>
      </c>
      <c r="AZ53">
        <v>63.57</v>
      </c>
      <c r="BA53">
        <v>62.809399999999997</v>
      </c>
      <c r="BB53">
        <v>62.0488</v>
      </c>
      <c r="BC53">
        <v>61.288200000000003</v>
      </c>
      <c r="BD53">
        <v>60.5276</v>
      </c>
      <c r="BE53">
        <v>59.767000000000003</v>
      </c>
      <c r="BF53">
        <v>58.505600000000001</v>
      </c>
      <c r="BG53">
        <v>57.244199999999999</v>
      </c>
      <c r="BH53">
        <v>55.982799999999997</v>
      </c>
      <c r="BI53">
        <v>54.721400000000003</v>
      </c>
      <c r="BJ53">
        <v>53.46</v>
      </c>
      <c r="BK53">
        <v>52.518599999999999</v>
      </c>
      <c r="BL53">
        <v>51.577199999999998</v>
      </c>
    </row>
    <row r="54" spans="1:64" hidden="1">
      <c r="A54" t="s">
        <v>1458</v>
      </c>
      <c r="B54" t="s">
        <v>1459</v>
      </c>
      <c r="C54" t="s">
        <v>1789</v>
      </c>
      <c r="D54" t="s">
        <v>1790</v>
      </c>
      <c r="E54">
        <v>147.70853999087097</v>
      </c>
      <c r="F54">
        <v>147.91641485494259</v>
      </c>
      <c r="G54">
        <v>148.14058023080435</v>
      </c>
      <c r="H54">
        <v>146.76392693242033</v>
      </c>
      <c r="I54">
        <v>145.50643427277583</v>
      </c>
      <c r="J54">
        <v>144.29335844088979</v>
      </c>
      <c r="K54">
        <v>142.47950423458497</v>
      </c>
      <c r="L54">
        <v>140.38920607152494</v>
      </c>
      <c r="M54">
        <v>137.47694411912548</v>
      </c>
      <c r="N54">
        <v>134.79971388186169</v>
      </c>
      <c r="O54">
        <v>132.43988699021676</v>
      </c>
      <c r="P54">
        <v>130.28374712094893</v>
      </c>
      <c r="Q54">
        <v>128.38295034751812</v>
      </c>
      <c r="R54">
        <v>125.61503019850217</v>
      </c>
      <c r="S54">
        <v>122.81046912626917</v>
      </c>
      <c r="T54">
        <v>119.89882698380073</v>
      </c>
      <c r="U54">
        <v>116.71231224853877</v>
      </c>
      <c r="V54">
        <v>113.41371193064573</v>
      </c>
      <c r="W54">
        <v>111.93057005180853</v>
      </c>
      <c r="X54">
        <v>110.49142878826368</v>
      </c>
      <c r="Y54">
        <v>109.13634518943515</v>
      </c>
      <c r="Z54">
        <v>107.94560249372552</v>
      </c>
      <c r="AA54">
        <v>106.82290989729943</v>
      </c>
      <c r="AB54">
        <v>104.08811468781892</v>
      </c>
      <c r="AC54">
        <v>101.30219589669052</v>
      </c>
      <c r="AD54">
        <v>98.414787000728467</v>
      </c>
      <c r="AE54">
        <v>95.418462190457547</v>
      </c>
      <c r="AF54">
        <v>92.323619737182099</v>
      </c>
      <c r="AG54">
        <v>91.037695711460344</v>
      </c>
      <c r="AH54">
        <v>89.704377488798443</v>
      </c>
      <c r="AI54">
        <v>88.352015228314656</v>
      </c>
      <c r="AJ54">
        <v>87.012719712397541</v>
      </c>
      <c r="AK54">
        <v>85.666326583074152</v>
      </c>
      <c r="AL54">
        <v>84.428388510427411</v>
      </c>
      <c r="AM54">
        <v>83.163212221807143</v>
      </c>
      <c r="AN54">
        <v>81.842586559083998</v>
      </c>
      <c r="AO54">
        <v>80.45431140254307</v>
      </c>
      <c r="AP54">
        <v>78.947557309646015</v>
      </c>
      <c r="AQ54">
        <v>77.211949143185507</v>
      </c>
      <c r="AR54">
        <v>75.47550640468809</v>
      </c>
      <c r="AS54">
        <v>73.803668664196636</v>
      </c>
      <c r="AT54">
        <v>72.26988522172168</v>
      </c>
      <c r="AU54">
        <v>70.844347728373933</v>
      </c>
      <c r="AV54">
        <v>69.626805721872017</v>
      </c>
      <c r="AW54">
        <v>68.482840300120344</v>
      </c>
      <c r="AX54">
        <v>67.401153094971718</v>
      </c>
      <c r="AY54">
        <v>66.458313868353017</v>
      </c>
      <c r="AZ54">
        <v>65.514764241604496</v>
      </c>
      <c r="BA54">
        <v>64.194778688203954</v>
      </c>
      <c r="BB54">
        <v>62.78467490286797</v>
      </c>
      <c r="BC54">
        <v>61.260066839063363</v>
      </c>
      <c r="BD54">
        <v>59.622918418194317</v>
      </c>
      <c r="BE54">
        <v>57.924307992308051</v>
      </c>
      <c r="BF54">
        <v>56.700217987109589</v>
      </c>
      <c r="BG54">
        <v>55.446719180612725</v>
      </c>
      <c r="BH54">
        <v>54.172076350909613</v>
      </c>
      <c r="BI54">
        <v>52.832055665488973</v>
      </c>
      <c r="BJ54">
        <v>51.475951749325233</v>
      </c>
      <c r="BK54">
        <v>50.215490623917646</v>
      </c>
      <c r="BL54">
        <v>48.941371147439334</v>
      </c>
    </row>
    <row r="55" spans="1:64" hidden="1">
      <c r="A55" t="s">
        <v>1220</v>
      </c>
      <c r="B55" t="s">
        <v>1460</v>
      </c>
      <c r="C55" t="s">
        <v>1789</v>
      </c>
      <c r="D55" t="s">
        <v>1790</v>
      </c>
      <c r="E55">
        <v>103.0514</v>
      </c>
      <c r="F55">
        <v>111.5312</v>
      </c>
      <c r="G55">
        <v>120.011</v>
      </c>
      <c r="H55">
        <v>121.361</v>
      </c>
      <c r="I55">
        <v>122.711</v>
      </c>
      <c r="J55">
        <v>124.06100000000001</v>
      </c>
      <c r="K55">
        <v>125.411</v>
      </c>
      <c r="L55">
        <v>126.761</v>
      </c>
      <c r="M55">
        <v>129.57159999999999</v>
      </c>
      <c r="N55">
        <v>132.38220000000001</v>
      </c>
      <c r="O55">
        <v>135.19280000000001</v>
      </c>
      <c r="P55">
        <v>138.0034</v>
      </c>
      <c r="Q55">
        <v>140.81399999999999</v>
      </c>
      <c r="R55">
        <v>134.89099999999999</v>
      </c>
      <c r="S55">
        <v>128.96799999999999</v>
      </c>
      <c r="T55">
        <v>123.045</v>
      </c>
      <c r="U55">
        <v>117.122</v>
      </c>
      <c r="V55">
        <v>111.199</v>
      </c>
      <c r="W55">
        <v>106.1036</v>
      </c>
      <c r="X55">
        <v>101.0082</v>
      </c>
      <c r="Y55">
        <v>95.912800000000004</v>
      </c>
      <c r="Z55">
        <v>90.817400000000006</v>
      </c>
      <c r="AA55">
        <v>85.721999999999994</v>
      </c>
      <c r="AB55">
        <v>85.721999999999994</v>
      </c>
      <c r="AC55">
        <v>85.721999999999994</v>
      </c>
      <c r="AD55">
        <v>85.721999999999994</v>
      </c>
      <c r="AE55">
        <v>85.721999999999994</v>
      </c>
      <c r="AF55">
        <v>85.721999999999994</v>
      </c>
      <c r="AG55">
        <v>81.859800000000007</v>
      </c>
      <c r="AH55">
        <v>77.997600000000006</v>
      </c>
      <c r="AI55">
        <v>74.135400000000004</v>
      </c>
      <c r="AJ55">
        <v>70.273200000000003</v>
      </c>
      <c r="AK55">
        <v>66.411000000000001</v>
      </c>
      <c r="AL55">
        <v>64.862399999999994</v>
      </c>
      <c r="AM55">
        <v>63.313800000000001</v>
      </c>
      <c r="AN55">
        <v>61.7652</v>
      </c>
      <c r="AO55">
        <v>60.2166</v>
      </c>
      <c r="AP55">
        <v>58.667999999999999</v>
      </c>
      <c r="AQ55">
        <v>56.747399999999999</v>
      </c>
      <c r="AR55">
        <v>54.826799999999999</v>
      </c>
      <c r="AS55">
        <v>52.906199999999998</v>
      </c>
      <c r="AT55">
        <v>50.985599999999998</v>
      </c>
      <c r="AU55">
        <v>49.064999999999998</v>
      </c>
      <c r="AV55">
        <v>48.759399999999999</v>
      </c>
      <c r="AW55">
        <v>48.453800000000001</v>
      </c>
      <c r="AX55">
        <v>48.148200000000003</v>
      </c>
      <c r="AY55">
        <v>47.842599999999997</v>
      </c>
      <c r="AZ55">
        <v>47.536999999999999</v>
      </c>
      <c r="BA55">
        <v>48.780200000000001</v>
      </c>
      <c r="BB55">
        <v>50.023400000000002</v>
      </c>
      <c r="BC55">
        <v>51.266599999999997</v>
      </c>
      <c r="BD55">
        <v>52.509799999999998</v>
      </c>
      <c r="BE55">
        <v>53.753</v>
      </c>
      <c r="BF55">
        <v>53.320799999999998</v>
      </c>
      <c r="BG55">
        <v>52.888599999999997</v>
      </c>
      <c r="BH55">
        <v>52.456400000000002</v>
      </c>
      <c r="BI55">
        <v>52.0242</v>
      </c>
      <c r="BJ55">
        <v>51.591999999999999</v>
      </c>
      <c r="BK55">
        <v>51.515599999999999</v>
      </c>
      <c r="BL55">
        <v>51.4392</v>
      </c>
    </row>
    <row r="56" spans="1:64" hidden="1">
      <c r="A56" t="s">
        <v>1461</v>
      </c>
      <c r="B56" t="s">
        <v>1462</v>
      </c>
      <c r="C56" t="s">
        <v>1789</v>
      </c>
      <c r="D56" t="s">
        <v>1790</v>
      </c>
      <c r="E56">
        <v>105.7542</v>
      </c>
      <c r="F56">
        <v>102.5856</v>
      </c>
      <c r="G56">
        <v>99.417000000000002</v>
      </c>
      <c r="H56">
        <v>96.709599999999995</v>
      </c>
      <c r="I56">
        <v>94.002200000000002</v>
      </c>
      <c r="J56">
        <v>91.294799999999995</v>
      </c>
      <c r="K56">
        <v>88.587400000000002</v>
      </c>
      <c r="L56">
        <v>85.88</v>
      </c>
      <c r="M56">
        <v>81.676400000000001</v>
      </c>
      <c r="N56">
        <v>77.472800000000007</v>
      </c>
      <c r="O56">
        <v>73.269199999999998</v>
      </c>
      <c r="P56">
        <v>69.065600000000003</v>
      </c>
      <c r="Q56">
        <v>64.861999999999995</v>
      </c>
      <c r="R56">
        <v>62.9636</v>
      </c>
      <c r="S56">
        <v>61.065199999999997</v>
      </c>
      <c r="T56">
        <v>59.166800000000002</v>
      </c>
      <c r="U56">
        <v>57.2684</v>
      </c>
      <c r="V56">
        <v>55.37</v>
      </c>
      <c r="W56">
        <v>54.466000000000001</v>
      </c>
      <c r="X56">
        <v>53.561999999999998</v>
      </c>
      <c r="Y56">
        <v>52.658000000000001</v>
      </c>
      <c r="Z56">
        <v>51.753999999999998</v>
      </c>
      <c r="AA56">
        <v>50.85</v>
      </c>
      <c r="AB56">
        <v>51.076000000000001</v>
      </c>
      <c r="AC56">
        <v>51.302</v>
      </c>
      <c r="AD56">
        <v>51.527999999999999</v>
      </c>
      <c r="AE56">
        <v>51.753999999999998</v>
      </c>
      <c r="AF56">
        <v>51.98</v>
      </c>
      <c r="AG56">
        <v>51.889600000000002</v>
      </c>
      <c r="AH56">
        <v>51.799199999999999</v>
      </c>
      <c r="AI56">
        <v>51.708799999999997</v>
      </c>
      <c r="AJ56">
        <v>51.618400000000001</v>
      </c>
      <c r="AK56">
        <v>51.527999999999999</v>
      </c>
      <c r="AL56">
        <v>49.963999999999999</v>
      </c>
      <c r="AM56">
        <v>48.4</v>
      </c>
      <c r="AN56">
        <v>46.835999999999999</v>
      </c>
      <c r="AO56">
        <v>45.271999999999998</v>
      </c>
      <c r="AP56">
        <v>43.707999999999998</v>
      </c>
      <c r="AQ56">
        <v>42.894399999999997</v>
      </c>
      <c r="AR56">
        <v>42.080800000000004</v>
      </c>
      <c r="AS56">
        <v>41.267200000000003</v>
      </c>
      <c r="AT56">
        <v>40.453600000000002</v>
      </c>
      <c r="AU56">
        <v>39.64</v>
      </c>
      <c r="AV56">
        <v>39.143999999999998</v>
      </c>
      <c r="AW56">
        <v>38.648000000000003</v>
      </c>
      <c r="AX56">
        <v>38.152000000000001</v>
      </c>
      <c r="AY56">
        <v>37.655999999999999</v>
      </c>
      <c r="AZ56">
        <v>37.159999999999997</v>
      </c>
      <c r="BA56">
        <v>36.745199999999997</v>
      </c>
      <c r="BB56">
        <v>36.330399999999997</v>
      </c>
      <c r="BC56">
        <v>35.915599999999998</v>
      </c>
      <c r="BD56">
        <v>35.500799999999998</v>
      </c>
      <c r="BE56">
        <v>35.085999999999999</v>
      </c>
      <c r="BF56">
        <v>33.657200000000003</v>
      </c>
      <c r="BG56">
        <v>32.228400000000001</v>
      </c>
      <c r="BH56">
        <v>30.799600000000002</v>
      </c>
      <c r="BI56">
        <v>29.370799999999999</v>
      </c>
      <c r="BJ56">
        <v>27.942</v>
      </c>
      <c r="BK56">
        <v>27.6142</v>
      </c>
      <c r="BL56">
        <v>27.2864</v>
      </c>
    </row>
    <row r="57" spans="1:64" hidden="1">
      <c r="A57" t="s">
        <v>1463</v>
      </c>
      <c r="B57" t="s">
        <v>1464</v>
      </c>
      <c r="C57" t="s">
        <v>1789</v>
      </c>
      <c r="D57" t="s">
        <v>1790</v>
      </c>
    </row>
    <row r="58" spans="1:64" hidden="1">
      <c r="A58" t="s">
        <v>1160</v>
      </c>
      <c r="B58" t="s">
        <v>1465</v>
      </c>
      <c r="C58" t="s">
        <v>1789</v>
      </c>
      <c r="D58" t="s">
        <v>1790</v>
      </c>
      <c r="E58">
        <v>31.066600000000001</v>
      </c>
      <c r="F58">
        <v>28.404800000000002</v>
      </c>
      <c r="G58">
        <v>25.742999999999999</v>
      </c>
      <c r="H58">
        <v>24.6996</v>
      </c>
      <c r="I58">
        <v>23.656199999999998</v>
      </c>
      <c r="J58">
        <v>22.6128</v>
      </c>
      <c r="K58">
        <v>21.569400000000002</v>
      </c>
      <c r="L58">
        <v>20.526</v>
      </c>
      <c r="M58">
        <v>20.608000000000001</v>
      </c>
      <c r="N58">
        <v>20.69</v>
      </c>
      <c r="O58">
        <v>20.771999999999998</v>
      </c>
      <c r="P58">
        <v>20.853999999999999</v>
      </c>
      <c r="Q58">
        <v>20.936</v>
      </c>
      <c r="R58">
        <v>22.684000000000001</v>
      </c>
      <c r="S58">
        <v>24.431999999999999</v>
      </c>
      <c r="T58">
        <v>26.18</v>
      </c>
      <c r="U58">
        <v>27.928000000000001</v>
      </c>
      <c r="V58">
        <v>29.675999999999998</v>
      </c>
      <c r="W58">
        <v>31.391400000000001</v>
      </c>
      <c r="X58">
        <v>33.1068</v>
      </c>
      <c r="Y58">
        <v>34.822200000000002</v>
      </c>
      <c r="Z58">
        <v>36.537599999999998</v>
      </c>
      <c r="AA58">
        <v>38.253</v>
      </c>
      <c r="AB58">
        <v>37.527200000000001</v>
      </c>
      <c r="AC58">
        <v>36.801400000000001</v>
      </c>
      <c r="AD58">
        <v>36.075600000000001</v>
      </c>
      <c r="AE58">
        <v>35.349800000000002</v>
      </c>
      <c r="AF58">
        <v>34.624000000000002</v>
      </c>
      <c r="AG58">
        <v>32.565600000000003</v>
      </c>
      <c r="AH58">
        <v>30.507200000000001</v>
      </c>
      <c r="AI58">
        <v>28.448799999999999</v>
      </c>
      <c r="AJ58">
        <v>26.3904</v>
      </c>
      <c r="AK58">
        <v>24.332000000000001</v>
      </c>
      <c r="AL58">
        <v>22.0764</v>
      </c>
      <c r="AM58">
        <v>19.820799999999998</v>
      </c>
      <c r="AN58">
        <v>17.565200000000001</v>
      </c>
      <c r="AO58">
        <v>15.3096</v>
      </c>
      <c r="AP58">
        <v>13.054</v>
      </c>
      <c r="AQ58">
        <v>11.888400000000001</v>
      </c>
      <c r="AR58">
        <v>10.722799999999999</v>
      </c>
      <c r="AS58">
        <v>9.5571999999999999</v>
      </c>
      <c r="AT58">
        <v>8.3916000000000004</v>
      </c>
      <c r="AU58">
        <v>7.226</v>
      </c>
      <c r="AV58">
        <v>7.0678000000000001</v>
      </c>
      <c r="AW58">
        <v>6.9096000000000002</v>
      </c>
      <c r="AX58">
        <v>6.7514000000000003</v>
      </c>
      <c r="AY58">
        <v>6.5932000000000004</v>
      </c>
      <c r="AZ58">
        <v>6.4349999999999996</v>
      </c>
      <c r="BA58">
        <v>6.1802000000000001</v>
      </c>
      <c r="BB58">
        <v>5.9253999999999998</v>
      </c>
      <c r="BC58">
        <v>5.6706000000000003</v>
      </c>
      <c r="BD58">
        <v>5.4157999999999999</v>
      </c>
      <c r="BE58">
        <v>5.1609999999999996</v>
      </c>
      <c r="BF58">
        <v>5.0452000000000004</v>
      </c>
      <c r="BG58">
        <v>4.9294000000000002</v>
      </c>
      <c r="BH58">
        <v>4.8136000000000001</v>
      </c>
      <c r="BI58">
        <v>4.6978</v>
      </c>
      <c r="BJ58">
        <v>4.5819999999999999</v>
      </c>
      <c r="BK58">
        <v>4.4585999999999997</v>
      </c>
      <c r="BL58">
        <v>4.3352000000000004</v>
      </c>
    </row>
    <row r="59" spans="1:64" hidden="1">
      <c r="A59" t="s">
        <v>1466</v>
      </c>
      <c r="B59" t="s">
        <v>1467</v>
      </c>
      <c r="C59" t="s">
        <v>1789</v>
      </c>
      <c r="D59" t="s">
        <v>1790</v>
      </c>
      <c r="E59">
        <v>47.9544</v>
      </c>
      <c r="F59">
        <v>47.923200000000001</v>
      </c>
      <c r="G59">
        <v>47.892000000000003</v>
      </c>
      <c r="H59">
        <v>47.653799999999997</v>
      </c>
      <c r="I59">
        <v>47.415599999999998</v>
      </c>
      <c r="J59">
        <v>47.177399999999999</v>
      </c>
      <c r="K59">
        <v>46.9392</v>
      </c>
      <c r="L59">
        <v>46.701000000000001</v>
      </c>
      <c r="M59">
        <v>47.440199999999997</v>
      </c>
      <c r="N59">
        <v>48.179400000000001</v>
      </c>
      <c r="O59">
        <v>48.918599999999998</v>
      </c>
      <c r="P59">
        <v>49.657800000000002</v>
      </c>
      <c r="Q59">
        <v>50.396999999999998</v>
      </c>
      <c r="R59">
        <v>52.138199999999998</v>
      </c>
      <c r="S59">
        <v>53.879399999999997</v>
      </c>
      <c r="T59">
        <v>55.620600000000003</v>
      </c>
      <c r="U59">
        <v>57.361800000000002</v>
      </c>
      <c r="V59">
        <v>59.103000000000002</v>
      </c>
      <c r="W59">
        <v>57.85</v>
      </c>
      <c r="X59">
        <v>56.597000000000001</v>
      </c>
      <c r="Y59">
        <v>55.344000000000001</v>
      </c>
      <c r="Z59">
        <v>54.091000000000001</v>
      </c>
      <c r="AA59">
        <v>52.838000000000001</v>
      </c>
      <c r="AB59">
        <v>52.370399999999997</v>
      </c>
      <c r="AC59">
        <v>51.902799999999999</v>
      </c>
      <c r="AD59">
        <v>51.435200000000002</v>
      </c>
      <c r="AE59">
        <v>50.967599999999997</v>
      </c>
      <c r="AF59">
        <v>50.5</v>
      </c>
      <c r="AG59">
        <v>48.617800000000003</v>
      </c>
      <c r="AH59">
        <v>46.735599999999998</v>
      </c>
      <c r="AI59">
        <v>44.853400000000001</v>
      </c>
      <c r="AJ59">
        <v>42.971200000000003</v>
      </c>
      <c r="AK59">
        <v>41.088999999999999</v>
      </c>
      <c r="AL59">
        <v>36.183999999999997</v>
      </c>
      <c r="AM59">
        <v>31.279</v>
      </c>
      <c r="AN59">
        <v>26.373999999999999</v>
      </c>
      <c r="AO59">
        <v>21.469000000000001</v>
      </c>
      <c r="AP59">
        <v>16.564</v>
      </c>
      <c r="AQ59">
        <v>15.523199999999999</v>
      </c>
      <c r="AR59">
        <v>14.4824</v>
      </c>
      <c r="AS59">
        <v>13.441599999999999</v>
      </c>
      <c r="AT59">
        <v>12.4008</v>
      </c>
      <c r="AU59">
        <v>11.36</v>
      </c>
      <c r="AV59">
        <v>11.311400000000001</v>
      </c>
      <c r="AW59">
        <v>11.2628</v>
      </c>
      <c r="AX59">
        <v>11.2142</v>
      </c>
      <c r="AY59">
        <v>11.1656</v>
      </c>
      <c r="AZ59">
        <v>11.117000000000001</v>
      </c>
      <c r="BA59">
        <v>11.044</v>
      </c>
      <c r="BB59">
        <v>10.971</v>
      </c>
      <c r="BC59">
        <v>10.898</v>
      </c>
      <c r="BD59">
        <v>10.824999999999999</v>
      </c>
      <c r="BE59">
        <v>10.752000000000001</v>
      </c>
      <c r="BF59">
        <v>10.996</v>
      </c>
      <c r="BG59">
        <v>11.24</v>
      </c>
      <c r="BH59">
        <v>11.484</v>
      </c>
      <c r="BI59">
        <v>11.728</v>
      </c>
      <c r="BJ59">
        <v>11.972</v>
      </c>
      <c r="BK59">
        <v>11.9314</v>
      </c>
      <c r="BL59">
        <v>11.8908</v>
      </c>
    </row>
    <row r="60" spans="1:64" hidden="1">
      <c r="A60" t="s">
        <v>1317</v>
      </c>
      <c r="B60" t="s">
        <v>1468</v>
      </c>
      <c r="C60" t="s">
        <v>1789</v>
      </c>
      <c r="D60" t="s">
        <v>1790</v>
      </c>
      <c r="E60">
        <v>37.870600000000003</v>
      </c>
      <c r="F60">
        <v>40.136800000000001</v>
      </c>
      <c r="G60">
        <v>42.402999999999999</v>
      </c>
      <c r="H60">
        <v>43.752400000000002</v>
      </c>
      <c r="I60">
        <v>45.101799999999997</v>
      </c>
      <c r="J60">
        <v>46.4512</v>
      </c>
      <c r="K60">
        <v>47.800600000000003</v>
      </c>
      <c r="L60">
        <v>49.15</v>
      </c>
      <c r="M60">
        <v>47.776000000000003</v>
      </c>
      <c r="N60">
        <v>46.402000000000001</v>
      </c>
      <c r="O60">
        <v>45.027999999999999</v>
      </c>
      <c r="P60">
        <v>43.654000000000003</v>
      </c>
      <c r="Q60">
        <v>42.28</v>
      </c>
      <c r="R60">
        <v>39.748600000000003</v>
      </c>
      <c r="S60">
        <v>37.217199999999998</v>
      </c>
      <c r="T60">
        <v>34.6858</v>
      </c>
      <c r="U60">
        <v>32.154400000000003</v>
      </c>
      <c r="V60">
        <v>29.623000000000001</v>
      </c>
      <c r="W60">
        <v>28.190200000000001</v>
      </c>
      <c r="X60">
        <v>26.757400000000001</v>
      </c>
      <c r="Y60">
        <v>25.3246</v>
      </c>
      <c r="Z60">
        <v>23.8918</v>
      </c>
      <c r="AA60">
        <v>22.459</v>
      </c>
      <c r="AB60">
        <v>21.3598</v>
      </c>
      <c r="AC60">
        <v>20.2606</v>
      </c>
      <c r="AD60">
        <v>19.1614</v>
      </c>
      <c r="AE60">
        <v>18.062200000000001</v>
      </c>
      <c r="AF60">
        <v>16.963000000000001</v>
      </c>
      <c r="AG60">
        <v>16.751999999999999</v>
      </c>
      <c r="AH60">
        <v>16.541</v>
      </c>
      <c r="AI60">
        <v>16.329999999999998</v>
      </c>
      <c r="AJ60">
        <v>16.119</v>
      </c>
      <c r="AK60">
        <v>15.907999999999999</v>
      </c>
      <c r="AL60">
        <v>15.3492</v>
      </c>
      <c r="AM60">
        <v>14.7904</v>
      </c>
      <c r="AN60">
        <v>14.2316</v>
      </c>
      <c r="AO60">
        <v>13.672800000000001</v>
      </c>
      <c r="AP60">
        <v>13.114000000000001</v>
      </c>
      <c r="AQ60">
        <v>12.965199999999999</v>
      </c>
      <c r="AR60">
        <v>12.8164</v>
      </c>
      <c r="AS60">
        <v>12.6676</v>
      </c>
      <c r="AT60">
        <v>12.518800000000001</v>
      </c>
      <c r="AU60">
        <v>12.37</v>
      </c>
      <c r="AV60">
        <v>11.850199999999999</v>
      </c>
      <c r="AW60">
        <v>11.330399999999999</v>
      </c>
      <c r="AX60">
        <v>10.810600000000001</v>
      </c>
      <c r="AY60">
        <v>10.290800000000001</v>
      </c>
      <c r="AZ60">
        <v>9.7710000000000008</v>
      </c>
      <c r="BA60">
        <v>9.4293999999999993</v>
      </c>
      <c r="BB60">
        <v>9.0877999999999997</v>
      </c>
      <c r="BC60">
        <v>8.7462</v>
      </c>
      <c r="BD60">
        <v>8.4046000000000003</v>
      </c>
      <c r="BE60">
        <v>8.0630000000000006</v>
      </c>
      <c r="BF60">
        <v>8.0693999999999999</v>
      </c>
      <c r="BG60">
        <v>8.0757999999999992</v>
      </c>
      <c r="BH60">
        <v>8.0822000000000003</v>
      </c>
      <c r="BI60">
        <v>8.0885999999999996</v>
      </c>
      <c r="BJ60">
        <v>8.0950000000000006</v>
      </c>
      <c r="BK60">
        <v>7.8567999999999998</v>
      </c>
      <c r="BL60">
        <v>7.6185999999999998</v>
      </c>
    </row>
    <row r="61" spans="1:64" hidden="1">
      <c r="A61" t="s">
        <v>1112</v>
      </c>
      <c r="B61" t="s">
        <v>1469</v>
      </c>
      <c r="C61" t="s">
        <v>1789</v>
      </c>
      <c r="D61" t="s">
        <v>1790</v>
      </c>
      <c r="E61">
        <v>43.129800000000003</v>
      </c>
      <c r="F61">
        <v>44.348399999999998</v>
      </c>
      <c r="G61">
        <v>45.567</v>
      </c>
      <c r="H61">
        <v>46.835999999999999</v>
      </c>
      <c r="I61">
        <v>48.104999999999997</v>
      </c>
      <c r="J61">
        <v>49.374000000000002</v>
      </c>
      <c r="K61">
        <v>50.643000000000001</v>
      </c>
      <c r="L61">
        <v>51.911999999999999</v>
      </c>
      <c r="M61">
        <v>52.218800000000002</v>
      </c>
      <c r="N61">
        <v>52.525599999999997</v>
      </c>
      <c r="O61">
        <v>52.8324</v>
      </c>
      <c r="P61">
        <v>53.139200000000002</v>
      </c>
      <c r="Q61">
        <v>53.445999999999998</v>
      </c>
      <c r="R61">
        <v>53.400199999999998</v>
      </c>
      <c r="S61">
        <v>53.354399999999998</v>
      </c>
      <c r="T61">
        <v>53.308599999999998</v>
      </c>
      <c r="U61">
        <v>53.262799999999999</v>
      </c>
      <c r="V61">
        <v>53.216999999999999</v>
      </c>
      <c r="W61">
        <v>53.128399999999999</v>
      </c>
      <c r="X61">
        <v>53.0398</v>
      </c>
      <c r="Y61">
        <v>52.9512</v>
      </c>
      <c r="Z61">
        <v>52.8626</v>
      </c>
      <c r="AA61">
        <v>52.774000000000001</v>
      </c>
      <c r="AB61">
        <v>52.2102</v>
      </c>
      <c r="AC61">
        <v>51.6464</v>
      </c>
      <c r="AD61">
        <v>51.082599999999999</v>
      </c>
      <c r="AE61">
        <v>50.518799999999999</v>
      </c>
      <c r="AF61">
        <v>49.954999999999998</v>
      </c>
      <c r="AG61">
        <v>49.057200000000002</v>
      </c>
      <c r="AH61">
        <v>48.159399999999998</v>
      </c>
      <c r="AI61">
        <v>47.261600000000001</v>
      </c>
      <c r="AJ61">
        <v>46.363799999999998</v>
      </c>
      <c r="AK61">
        <v>45.466000000000001</v>
      </c>
      <c r="AL61">
        <v>43.646599999999999</v>
      </c>
      <c r="AM61">
        <v>41.827199999999998</v>
      </c>
      <c r="AN61">
        <v>40.007800000000003</v>
      </c>
      <c r="AO61">
        <v>38.188400000000001</v>
      </c>
      <c r="AP61">
        <v>36.369</v>
      </c>
      <c r="AQ61">
        <v>35.279000000000003</v>
      </c>
      <c r="AR61">
        <v>34.189</v>
      </c>
      <c r="AS61">
        <v>33.098999999999997</v>
      </c>
      <c r="AT61">
        <v>32.009</v>
      </c>
      <c r="AU61">
        <v>30.919</v>
      </c>
      <c r="AV61">
        <v>29.797599999999999</v>
      </c>
      <c r="AW61">
        <v>28.676200000000001</v>
      </c>
      <c r="AX61">
        <v>27.5548</v>
      </c>
      <c r="AY61">
        <v>26.433399999999999</v>
      </c>
      <c r="AZ61">
        <v>25.312000000000001</v>
      </c>
      <c r="BA61">
        <v>24.591999999999999</v>
      </c>
      <c r="BB61">
        <v>23.872</v>
      </c>
      <c r="BC61">
        <v>23.152000000000001</v>
      </c>
      <c r="BD61">
        <v>22.431999999999999</v>
      </c>
      <c r="BE61">
        <v>21.712</v>
      </c>
      <c r="BF61">
        <v>21.137799999999999</v>
      </c>
      <c r="BG61">
        <v>20.563600000000001</v>
      </c>
      <c r="BH61">
        <v>19.9894</v>
      </c>
      <c r="BI61">
        <v>19.415199999999999</v>
      </c>
      <c r="BJ61">
        <v>18.841000000000001</v>
      </c>
      <c r="BK61">
        <v>18.4434</v>
      </c>
      <c r="BL61">
        <v>18.0458</v>
      </c>
    </row>
    <row r="62" spans="1:64" hidden="1">
      <c r="A62" t="s">
        <v>1470</v>
      </c>
      <c r="B62" t="s">
        <v>1471</v>
      </c>
      <c r="C62" t="s">
        <v>1789</v>
      </c>
      <c r="D62" t="s">
        <v>1790</v>
      </c>
    </row>
    <row r="63" spans="1:64" hidden="1">
      <c r="A63" t="s">
        <v>1290</v>
      </c>
      <c r="B63" t="s">
        <v>1472</v>
      </c>
      <c r="C63" t="s">
        <v>1789</v>
      </c>
      <c r="D63" t="s">
        <v>1790</v>
      </c>
      <c r="E63">
        <v>44.175400000000003</v>
      </c>
      <c r="F63">
        <v>45.044199999999996</v>
      </c>
      <c r="G63">
        <v>45.912999999999997</v>
      </c>
      <c r="H63">
        <v>45.5242</v>
      </c>
      <c r="I63">
        <v>45.135399999999997</v>
      </c>
      <c r="J63">
        <v>44.746600000000001</v>
      </c>
      <c r="K63">
        <v>44.357799999999997</v>
      </c>
      <c r="L63">
        <v>43.969000000000001</v>
      </c>
      <c r="M63">
        <v>40.692999999999998</v>
      </c>
      <c r="N63">
        <v>37.417000000000002</v>
      </c>
      <c r="O63">
        <v>34.140999999999998</v>
      </c>
      <c r="P63">
        <v>30.864999999999998</v>
      </c>
      <c r="Q63">
        <v>27.588999999999999</v>
      </c>
      <c r="R63">
        <v>26.281199999999998</v>
      </c>
      <c r="S63">
        <v>24.973400000000002</v>
      </c>
      <c r="T63">
        <v>23.665600000000001</v>
      </c>
      <c r="U63">
        <v>22.357800000000001</v>
      </c>
      <c r="V63">
        <v>21.05</v>
      </c>
      <c r="W63">
        <v>19.253799999999998</v>
      </c>
      <c r="X63">
        <v>17.457599999999999</v>
      </c>
      <c r="Y63">
        <v>15.6614</v>
      </c>
      <c r="Z63">
        <v>13.8652</v>
      </c>
      <c r="AA63">
        <v>12.069000000000001</v>
      </c>
      <c r="AB63">
        <v>11.499000000000001</v>
      </c>
      <c r="AC63">
        <v>10.929</v>
      </c>
      <c r="AD63">
        <v>10.359</v>
      </c>
      <c r="AE63">
        <v>9.7889999999999997</v>
      </c>
      <c r="AF63">
        <v>9.2189999999999994</v>
      </c>
      <c r="AG63">
        <v>9.1554000000000002</v>
      </c>
      <c r="AH63">
        <v>9.0917999999999992</v>
      </c>
      <c r="AI63">
        <v>9.0282</v>
      </c>
      <c r="AJ63">
        <v>8.9646000000000008</v>
      </c>
      <c r="AK63">
        <v>8.9009999999999998</v>
      </c>
      <c r="AL63">
        <v>8.7222000000000008</v>
      </c>
      <c r="AM63">
        <v>8.5434000000000001</v>
      </c>
      <c r="AN63">
        <v>8.3645999999999994</v>
      </c>
      <c r="AO63">
        <v>8.1858000000000004</v>
      </c>
      <c r="AP63">
        <v>8.0069999999999997</v>
      </c>
      <c r="AQ63">
        <v>7.7291999999999996</v>
      </c>
      <c r="AR63">
        <v>7.4513999999999996</v>
      </c>
      <c r="AS63">
        <v>7.1736000000000004</v>
      </c>
      <c r="AT63">
        <v>6.8958000000000004</v>
      </c>
      <c r="AU63">
        <v>6.6180000000000003</v>
      </c>
      <c r="AV63">
        <v>6.4682000000000004</v>
      </c>
      <c r="AW63">
        <v>6.3183999999999996</v>
      </c>
      <c r="AX63">
        <v>6.1685999999999996</v>
      </c>
      <c r="AY63">
        <v>6.0187999999999997</v>
      </c>
      <c r="AZ63">
        <v>5.8689999999999998</v>
      </c>
      <c r="BA63">
        <v>5.5823999999999998</v>
      </c>
      <c r="BB63">
        <v>5.2957999999999998</v>
      </c>
      <c r="BC63">
        <v>5.0091999999999999</v>
      </c>
      <c r="BD63">
        <v>4.7225999999999999</v>
      </c>
      <c r="BE63">
        <v>4.4359999999999999</v>
      </c>
      <c r="BF63">
        <v>4.3734000000000002</v>
      </c>
      <c r="BG63">
        <v>4.3108000000000004</v>
      </c>
      <c r="BH63">
        <v>4.2481999999999998</v>
      </c>
      <c r="BI63">
        <v>4.1856</v>
      </c>
      <c r="BJ63">
        <v>4.1230000000000002</v>
      </c>
      <c r="BK63">
        <v>4.1689999999999996</v>
      </c>
      <c r="BL63">
        <v>4.2149999999999999</v>
      </c>
    </row>
    <row r="64" spans="1:64" hidden="1">
      <c r="A64" t="s">
        <v>1222</v>
      </c>
      <c r="B64" t="s">
        <v>1473</v>
      </c>
      <c r="C64" t="s">
        <v>1789</v>
      </c>
      <c r="D64" t="s">
        <v>1790</v>
      </c>
      <c r="E64">
        <v>167.09960000000001</v>
      </c>
      <c r="F64">
        <v>165.69880000000001</v>
      </c>
      <c r="G64">
        <v>164.298</v>
      </c>
      <c r="H64">
        <v>161.0394</v>
      </c>
      <c r="I64">
        <v>157.7808</v>
      </c>
      <c r="J64">
        <v>154.5222</v>
      </c>
      <c r="K64">
        <v>151.2636</v>
      </c>
      <c r="L64">
        <v>148.005</v>
      </c>
      <c r="M64">
        <v>144.58420000000001</v>
      </c>
      <c r="N64">
        <v>141.1634</v>
      </c>
      <c r="O64">
        <v>137.74260000000001</v>
      </c>
      <c r="P64">
        <v>134.3218</v>
      </c>
      <c r="Q64">
        <v>130.90100000000001</v>
      </c>
      <c r="R64">
        <v>127.9212</v>
      </c>
      <c r="S64">
        <v>124.9414</v>
      </c>
      <c r="T64">
        <v>121.9616</v>
      </c>
      <c r="U64">
        <v>118.98180000000001</v>
      </c>
      <c r="V64">
        <v>116.002</v>
      </c>
      <c r="W64">
        <v>114.4948</v>
      </c>
      <c r="X64">
        <v>112.9876</v>
      </c>
      <c r="Y64">
        <v>111.4804</v>
      </c>
      <c r="Z64">
        <v>109.97320000000001</v>
      </c>
      <c r="AA64">
        <v>108.46599999999999</v>
      </c>
      <c r="AB64">
        <v>108.39319999999999</v>
      </c>
      <c r="AC64">
        <v>108.32040000000001</v>
      </c>
      <c r="AD64">
        <v>108.24760000000001</v>
      </c>
      <c r="AE64">
        <v>108.1748</v>
      </c>
      <c r="AF64">
        <v>108.102</v>
      </c>
      <c r="AG64">
        <v>109.0682</v>
      </c>
      <c r="AH64">
        <v>110.03440000000001</v>
      </c>
      <c r="AI64">
        <v>111.00060000000001</v>
      </c>
      <c r="AJ64">
        <v>111.96680000000001</v>
      </c>
      <c r="AK64">
        <v>112.93300000000001</v>
      </c>
      <c r="AL64">
        <v>112.3228</v>
      </c>
      <c r="AM64">
        <v>111.71259999999999</v>
      </c>
      <c r="AN64">
        <v>111.1024</v>
      </c>
      <c r="AO64">
        <v>110.4922</v>
      </c>
      <c r="AP64">
        <v>109.88200000000001</v>
      </c>
      <c r="AQ64">
        <v>109.2058</v>
      </c>
      <c r="AR64">
        <v>108.5296</v>
      </c>
      <c r="AS64">
        <v>107.85339999999999</v>
      </c>
      <c r="AT64">
        <v>107.1772</v>
      </c>
      <c r="AU64">
        <v>106.501</v>
      </c>
      <c r="AV64">
        <v>106.1268</v>
      </c>
      <c r="AW64">
        <v>105.7526</v>
      </c>
      <c r="AX64">
        <v>105.3784</v>
      </c>
      <c r="AY64">
        <v>105.0042</v>
      </c>
      <c r="AZ64">
        <v>104.63</v>
      </c>
      <c r="BA64">
        <v>103.2216</v>
      </c>
      <c r="BB64">
        <v>101.81319999999999</v>
      </c>
      <c r="BC64">
        <v>100.40479999999999</v>
      </c>
      <c r="BD64">
        <v>98.996399999999994</v>
      </c>
      <c r="BE64">
        <v>97.587999999999994</v>
      </c>
      <c r="BF64">
        <v>96.922399999999996</v>
      </c>
      <c r="BG64">
        <v>96.256799999999998</v>
      </c>
      <c r="BH64">
        <v>95.591200000000001</v>
      </c>
      <c r="BI64">
        <v>94.925600000000003</v>
      </c>
      <c r="BJ64">
        <v>94.26</v>
      </c>
      <c r="BK64">
        <v>93.034199999999998</v>
      </c>
      <c r="BL64">
        <v>91.808400000000006</v>
      </c>
    </row>
    <row r="65" spans="1:64" hidden="1">
      <c r="A65" t="s">
        <v>1149</v>
      </c>
      <c r="B65" t="s">
        <v>1474</v>
      </c>
      <c r="C65" t="s">
        <v>1789</v>
      </c>
      <c r="D65" t="s">
        <v>1790</v>
      </c>
      <c r="E65">
        <v>123.8892</v>
      </c>
      <c r="F65">
        <v>124.75660000000001</v>
      </c>
      <c r="G65">
        <v>125.624</v>
      </c>
      <c r="H65">
        <v>123.5016</v>
      </c>
      <c r="I65">
        <v>121.3792</v>
      </c>
      <c r="J65">
        <v>119.2568</v>
      </c>
      <c r="K65">
        <v>117.1344</v>
      </c>
      <c r="L65">
        <v>115.012</v>
      </c>
      <c r="M65">
        <v>112.6814</v>
      </c>
      <c r="N65">
        <v>110.35080000000001</v>
      </c>
      <c r="O65">
        <v>108.0202</v>
      </c>
      <c r="P65">
        <v>105.6896</v>
      </c>
      <c r="Q65">
        <v>103.35899999999999</v>
      </c>
      <c r="R65">
        <v>101.6092</v>
      </c>
      <c r="S65">
        <v>99.859399999999994</v>
      </c>
      <c r="T65">
        <v>98.1096</v>
      </c>
      <c r="U65">
        <v>96.359800000000007</v>
      </c>
      <c r="V65">
        <v>94.61</v>
      </c>
      <c r="W65">
        <v>86.006799999999998</v>
      </c>
      <c r="X65">
        <v>77.403599999999997</v>
      </c>
      <c r="Y65">
        <v>68.800399999999996</v>
      </c>
      <c r="Z65">
        <v>60.197200000000002</v>
      </c>
      <c r="AA65">
        <v>51.594000000000001</v>
      </c>
      <c r="AB65">
        <v>47.885800000000003</v>
      </c>
      <c r="AC65">
        <v>44.177599999999998</v>
      </c>
      <c r="AD65">
        <v>40.4694</v>
      </c>
      <c r="AE65">
        <v>36.761200000000002</v>
      </c>
      <c r="AF65">
        <v>33.052999999999997</v>
      </c>
      <c r="AG65">
        <v>31.302399999999999</v>
      </c>
      <c r="AH65">
        <v>29.5518</v>
      </c>
      <c r="AI65">
        <v>27.801200000000001</v>
      </c>
      <c r="AJ65">
        <v>26.050599999999999</v>
      </c>
      <c r="AK65">
        <v>24.3</v>
      </c>
      <c r="AL65">
        <v>22.413799999999998</v>
      </c>
      <c r="AM65">
        <v>20.5276</v>
      </c>
      <c r="AN65">
        <v>18.641400000000001</v>
      </c>
      <c r="AO65">
        <v>16.755199999999999</v>
      </c>
      <c r="AP65">
        <v>14.869</v>
      </c>
      <c r="AQ65">
        <v>13.831200000000001</v>
      </c>
      <c r="AR65">
        <v>12.7934</v>
      </c>
      <c r="AS65">
        <v>11.755599999999999</v>
      </c>
      <c r="AT65">
        <v>10.7178</v>
      </c>
      <c r="AU65">
        <v>9.68</v>
      </c>
      <c r="AV65">
        <v>9.6814</v>
      </c>
      <c r="AW65">
        <v>9.6828000000000003</v>
      </c>
      <c r="AX65">
        <v>9.6842000000000006</v>
      </c>
      <c r="AY65">
        <v>9.6856000000000009</v>
      </c>
      <c r="AZ65">
        <v>9.6869999999999994</v>
      </c>
      <c r="BA65">
        <v>10.0608</v>
      </c>
      <c r="BB65">
        <v>10.4346</v>
      </c>
      <c r="BC65">
        <v>10.808400000000001</v>
      </c>
      <c r="BD65">
        <v>11.1822</v>
      </c>
      <c r="BE65">
        <v>11.555999999999999</v>
      </c>
      <c r="BF65">
        <v>11.259</v>
      </c>
      <c r="BG65">
        <v>10.962</v>
      </c>
      <c r="BH65">
        <v>10.664999999999999</v>
      </c>
      <c r="BI65">
        <v>10.368</v>
      </c>
      <c r="BJ65">
        <v>10.071</v>
      </c>
      <c r="BK65">
        <v>9.8338000000000001</v>
      </c>
      <c r="BL65">
        <v>9.5966000000000005</v>
      </c>
    </row>
    <row r="66" spans="1:64" hidden="1">
      <c r="A66" t="s">
        <v>1475</v>
      </c>
      <c r="B66" t="s">
        <v>1476</v>
      </c>
      <c r="C66" t="s">
        <v>1789</v>
      </c>
      <c r="D66" t="s">
        <v>1790</v>
      </c>
      <c r="E66">
        <v>75.328169229381118</v>
      </c>
      <c r="F66">
        <v>74.437122110183296</v>
      </c>
      <c r="G66">
        <v>73.395158400552276</v>
      </c>
      <c r="H66">
        <v>71.216625424585061</v>
      </c>
      <c r="I66">
        <v>69.000332336097685</v>
      </c>
      <c r="J66">
        <v>66.757065884091503</v>
      </c>
      <c r="K66">
        <v>64.508006627744152</v>
      </c>
      <c r="L66">
        <v>62.245071960538517</v>
      </c>
      <c r="M66">
        <v>58.158092543143077</v>
      </c>
      <c r="N66">
        <v>54.213321128905804</v>
      </c>
      <c r="O66">
        <v>50.463827008374423</v>
      </c>
      <c r="P66">
        <v>46.909947359672437</v>
      </c>
      <c r="Q66">
        <v>43.607291915926062</v>
      </c>
      <c r="R66">
        <v>42.027036320213654</v>
      </c>
      <c r="S66">
        <v>40.424784866511622</v>
      </c>
      <c r="T66">
        <v>38.65061523312761</v>
      </c>
      <c r="U66">
        <v>36.654973685241188</v>
      </c>
      <c r="V66">
        <v>34.46817610901487</v>
      </c>
      <c r="W66">
        <v>33.842579250743029</v>
      </c>
      <c r="X66">
        <v>33.167511383525706</v>
      </c>
      <c r="Y66">
        <v>32.516137808478213</v>
      </c>
      <c r="Z66">
        <v>31.840052510939778</v>
      </c>
      <c r="AA66">
        <v>31.174779654929992</v>
      </c>
      <c r="AB66">
        <v>31.633840151408517</v>
      </c>
      <c r="AC66">
        <v>32.204021864639564</v>
      </c>
      <c r="AD66">
        <v>32.868678119755891</v>
      </c>
      <c r="AE66">
        <v>33.590163285374167</v>
      </c>
      <c r="AF66">
        <v>34.351847598178587</v>
      </c>
      <c r="AG66">
        <v>32.710604437183413</v>
      </c>
      <c r="AH66">
        <v>31.141097972434626</v>
      </c>
      <c r="AI66">
        <v>29.636798894274449</v>
      </c>
      <c r="AJ66">
        <v>28.243587804599894</v>
      </c>
      <c r="AK66">
        <v>26.927519053953834</v>
      </c>
      <c r="AL66">
        <v>26.314586775585976</v>
      </c>
      <c r="AM66">
        <v>25.662839464899328</v>
      </c>
      <c r="AN66">
        <v>24.92494760906191</v>
      </c>
      <c r="AO66">
        <v>23.994370575633205</v>
      </c>
      <c r="AP66">
        <v>23.010489817235054</v>
      </c>
      <c r="AQ66">
        <v>22.804576580284472</v>
      </c>
      <c r="AR66">
        <v>22.463779160746604</v>
      </c>
      <c r="AS66">
        <v>21.961929763015338</v>
      </c>
      <c r="AT66">
        <v>21.308736226038171</v>
      </c>
      <c r="AU66">
        <v>20.49237673430569</v>
      </c>
      <c r="AV66">
        <v>19.788635527746017</v>
      </c>
      <c r="AW66">
        <v>19.279504168533631</v>
      </c>
      <c r="AX66">
        <v>19.040192869503603</v>
      </c>
      <c r="AY66">
        <v>18.947554191936636</v>
      </c>
      <c r="AZ66">
        <v>19.134686965692996</v>
      </c>
      <c r="BA66">
        <v>19.865719780209766</v>
      </c>
      <c r="BB66">
        <v>20.668856314026439</v>
      </c>
      <c r="BC66">
        <v>21.371929632457302</v>
      </c>
      <c r="BD66">
        <v>21.994648435251705</v>
      </c>
      <c r="BE66">
        <v>22.439596858906047</v>
      </c>
      <c r="BF66">
        <v>22.406447058290887</v>
      </c>
      <c r="BG66">
        <v>22.333530411059698</v>
      </c>
      <c r="BH66">
        <v>22.28949992143303</v>
      </c>
      <c r="BI66">
        <v>22.220157680509114</v>
      </c>
      <c r="BJ66">
        <v>22.141303471522779</v>
      </c>
      <c r="BK66">
        <v>22.150097527718923</v>
      </c>
      <c r="BL66">
        <v>22.131783968511733</v>
      </c>
    </row>
    <row r="67" spans="1:64" hidden="1">
      <c r="A67" t="s">
        <v>1477</v>
      </c>
      <c r="B67" t="s">
        <v>1478</v>
      </c>
      <c r="C67" t="s">
        <v>1789</v>
      </c>
      <c r="D67" t="s">
        <v>1790</v>
      </c>
      <c r="E67">
        <v>116.56575070707845</v>
      </c>
      <c r="F67">
        <v>116.87686977329017</v>
      </c>
      <c r="G67">
        <v>117.18943586558932</v>
      </c>
      <c r="H67">
        <v>117.40783544196695</v>
      </c>
      <c r="I67">
        <v>117.55402906836056</v>
      </c>
      <c r="J67">
        <v>117.61964662724502</v>
      </c>
      <c r="K67">
        <v>117.63292930837834</v>
      </c>
      <c r="L67">
        <v>117.57931724907905</v>
      </c>
      <c r="M67">
        <v>116.77018422119689</v>
      </c>
      <c r="N67">
        <v>116.03860660152677</v>
      </c>
      <c r="O67">
        <v>115.40269416353368</v>
      </c>
      <c r="P67">
        <v>114.68207984722622</v>
      </c>
      <c r="Q67">
        <v>114.03583506204986</v>
      </c>
      <c r="R67">
        <v>113.41503394834193</v>
      </c>
      <c r="S67">
        <v>112.8274063719652</v>
      </c>
      <c r="T67">
        <v>112.24998401967734</v>
      </c>
      <c r="U67">
        <v>111.75725315851875</v>
      </c>
      <c r="V67">
        <v>111.26136738643645</v>
      </c>
      <c r="W67">
        <v>110.42454191760278</v>
      </c>
      <c r="X67">
        <v>109.56722884374234</v>
      </c>
      <c r="Y67">
        <v>108.68447127997958</v>
      </c>
      <c r="Z67">
        <v>107.75392011799755</v>
      </c>
      <c r="AA67">
        <v>106.80614736387162</v>
      </c>
      <c r="AB67">
        <v>105.13017424037686</v>
      </c>
      <c r="AC67">
        <v>103.43683052945904</v>
      </c>
      <c r="AD67">
        <v>101.72854606280951</v>
      </c>
      <c r="AE67">
        <v>99.985139461083818</v>
      </c>
      <c r="AF67">
        <v>98.236971699496635</v>
      </c>
      <c r="AG67">
        <v>95.929530705273805</v>
      </c>
      <c r="AH67">
        <v>93.631137764611864</v>
      </c>
      <c r="AI67">
        <v>91.352711024684126</v>
      </c>
      <c r="AJ67">
        <v>89.05165056855418</v>
      </c>
      <c r="AK67">
        <v>86.758794203460184</v>
      </c>
      <c r="AL67">
        <v>84.031039383666709</v>
      </c>
      <c r="AM67">
        <v>81.297762515506733</v>
      </c>
      <c r="AN67">
        <v>78.552012713780115</v>
      </c>
      <c r="AO67">
        <v>75.792427770717467</v>
      </c>
      <c r="AP67">
        <v>73.016976010871986</v>
      </c>
      <c r="AQ67">
        <v>70.81312213843151</v>
      </c>
      <c r="AR67">
        <v>68.610106246509915</v>
      </c>
      <c r="AS67">
        <v>66.410292206624518</v>
      </c>
      <c r="AT67">
        <v>64.192971537035973</v>
      </c>
      <c r="AU67">
        <v>61.973492518458741</v>
      </c>
      <c r="AV67">
        <v>60.140107174338304</v>
      </c>
      <c r="AW67">
        <v>58.320283164535134</v>
      </c>
      <c r="AX67">
        <v>56.515287620417062</v>
      </c>
      <c r="AY67">
        <v>54.717156584444695</v>
      </c>
      <c r="AZ67">
        <v>52.922673064381975</v>
      </c>
      <c r="BA67">
        <v>51.404908996941764</v>
      </c>
      <c r="BB67">
        <v>49.887425801259226</v>
      </c>
      <c r="BC67">
        <v>48.36083975890319</v>
      </c>
      <c r="BD67">
        <v>46.834626635133851</v>
      </c>
      <c r="BE67">
        <v>45.292673396879806</v>
      </c>
      <c r="BF67">
        <v>43.674187261544361</v>
      </c>
      <c r="BG67">
        <v>42.033980704227886</v>
      </c>
      <c r="BH67">
        <v>40.376319588958225</v>
      </c>
      <c r="BI67">
        <v>38.674571223786529</v>
      </c>
      <c r="BJ67">
        <v>36.971965571530944</v>
      </c>
      <c r="BK67">
        <v>36.171579833282145</v>
      </c>
      <c r="BL67">
        <v>35.362673173654727</v>
      </c>
    </row>
    <row r="68" spans="1:64" hidden="1">
      <c r="A68" t="s">
        <v>1479</v>
      </c>
      <c r="B68" t="s">
        <v>1480</v>
      </c>
      <c r="C68" t="s">
        <v>1789</v>
      </c>
      <c r="D68" t="s">
        <v>1790</v>
      </c>
      <c r="E68">
        <v>65.957988700541577</v>
      </c>
      <c r="F68">
        <v>64.960558354278334</v>
      </c>
      <c r="G68">
        <v>63.898315216119393</v>
      </c>
      <c r="H68">
        <v>62.028123187527598</v>
      </c>
      <c r="I68">
        <v>60.262338217273346</v>
      </c>
      <c r="J68">
        <v>58.634106261277175</v>
      </c>
      <c r="K68">
        <v>57.086435095115235</v>
      </c>
      <c r="L68">
        <v>55.598373903544122</v>
      </c>
      <c r="M68">
        <v>52.513784720614694</v>
      </c>
      <c r="N68">
        <v>49.3944832087234</v>
      </c>
      <c r="O68">
        <v>46.283893883684925</v>
      </c>
      <c r="P68">
        <v>43.203834533815566</v>
      </c>
      <c r="Q68">
        <v>40.287774883844499</v>
      </c>
      <c r="R68">
        <v>38.852958708159136</v>
      </c>
      <c r="S68">
        <v>37.402876914096069</v>
      </c>
      <c r="T68">
        <v>35.823664129560925</v>
      </c>
      <c r="U68">
        <v>34.068962871224819</v>
      </c>
      <c r="V68">
        <v>32.144352177842769</v>
      </c>
      <c r="W68">
        <v>31.598515398096538</v>
      </c>
      <c r="X68">
        <v>31.008571856848896</v>
      </c>
      <c r="Y68">
        <v>30.439713969384243</v>
      </c>
      <c r="Z68">
        <v>29.843963266739713</v>
      </c>
      <c r="AA68">
        <v>29.264703457382641</v>
      </c>
      <c r="AB68">
        <v>29.675697866006047</v>
      </c>
      <c r="AC68">
        <v>30.172266330221568</v>
      </c>
      <c r="AD68">
        <v>30.731239804891548</v>
      </c>
      <c r="AE68">
        <v>31.3181066065648</v>
      </c>
      <c r="AF68">
        <v>31.911475240839575</v>
      </c>
      <c r="AG68">
        <v>30.35171293129768</v>
      </c>
      <c r="AH68">
        <v>28.86516966318468</v>
      </c>
      <c r="AI68">
        <v>27.459210500610336</v>
      </c>
      <c r="AJ68">
        <v>26.15701104937434</v>
      </c>
      <c r="AK68">
        <v>24.946551939465053</v>
      </c>
      <c r="AL68">
        <v>24.390638205215208</v>
      </c>
      <c r="AM68">
        <v>23.80655536652014</v>
      </c>
      <c r="AN68">
        <v>23.147895995910403</v>
      </c>
      <c r="AO68">
        <v>22.326952423754609</v>
      </c>
      <c r="AP68">
        <v>21.453550430359446</v>
      </c>
      <c r="AQ68">
        <v>21.288531711264802</v>
      </c>
      <c r="AR68">
        <v>21.018541948510187</v>
      </c>
      <c r="AS68">
        <v>20.619825398908173</v>
      </c>
      <c r="AT68">
        <v>20.08783577738421</v>
      </c>
      <c r="AU68">
        <v>19.417001511653567</v>
      </c>
      <c r="AV68">
        <v>18.830650230032791</v>
      </c>
      <c r="AW68">
        <v>18.399498252142337</v>
      </c>
      <c r="AX68">
        <v>18.190150298154215</v>
      </c>
      <c r="AY68">
        <v>18.090367798895922</v>
      </c>
      <c r="AZ68">
        <v>18.22276131448433</v>
      </c>
      <c r="BA68">
        <v>18.829707259969364</v>
      </c>
      <c r="BB68">
        <v>19.493469264610489</v>
      </c>
      <c r="BC68">
        <v>20.072114414587844</v>
      </c>
      <c r="BD68">
        <v>20.588076356489012</v>
      </c>
      <c r="BE68">
        <v>20.955723148390668</v>
      </c>
      <c r="BF68">
        <v>20.911565587208585</v>
      </c>
      <c r="BG68">
        <v>20.837359561200238</v>
      </c>
      <c r="BH68">
        <v>20.792738715597977</v>
      </c>
      <c r="BI68">
        <v>20.730448447855185</v>
      </c>
      <c r="BJ68">
        <v>20.669097200005339</v>
      </c>
      <c r="BK68">
        <v>20.69020280798971</v>
      </c>
      <c r="BL68">
        <v>20.686509430252055</v>
      </c>
    </row>
    <row r="69" spans="1:64" hidden="1">
      <c r="A69" t="s">
        <v>1481</v>
      </c>
      <c r="B69" t="s">
        <v>1482</v>
      </c>
      <c r="C69" t="s">
        <v>1789</v>
      </c>
      <c r="D69" t="s">
        <v>1790</v>
      </c>
      <c r="E69">
        <v>47.333256916060435</v>
      </c>
      <c r="F69">
        <v>47.817501118030457</v>
      </c>
      <c r="G69">
        <v>47.430734247530602</v>
      </c>
      <c r="H69">
        <v>46.476738902639276</v>
      </c>
      <c r="I69">
        <v>45.672843797195696</v>
      </c>
      <c r="J69">
        <v>45.237646238175181</v>
      </c>
      <c r="K69">
        <v>45.028514198524142</v>
      </c>
      <c r="L69">
        <v>45.042972997189956</v>
      </c>
      <c r="M69">
        <v>45.683837763022638</v>
      </c>
      <c r="N69">
        <v>46.264780626536123</v>
      </c>
      <c r="O69">
        <v>46.723481654080338</v>
      </c>
      <c r="P69">
        <v>47.014616763365353</v>
      </c>
      <c r="Q69">
        <v>47.282130054767087</v>
      </c>
      <c r="R69">
        <v>47.840175401681499</v>
      </c>
      <c r="S69">
        <v>48.428502833649112</v>
      </c>
      <c r="T69">
        <v>49.045527988216719</v>
      </c>
      <c r="U69">
        <v>49.64099836279108</v>
      </c>
      <c r="V69">
        <v>50.202291735906854</v>
      </c>
      <c r="W69">
        <v>50.537460663671062</v>
      </c>
      <c r="X69">
        <v>50.937052228698732</v>
      </c>
      <c r="Y69">
        <v>51.404042284680287</v>
      </c>
      <c r="Z69">
        <v>51.871662924394442</v>
      </c>
      <c r="AA69">
        <v>52.380135907146588</v>
      </c>
      <c r="AB69">
        <v>52.917234117080085</v>
      </c>
      <c r="AC69">
        <v>53.376926736225393</v>
      </c>
      <c r="AD69">
        <v>53.726898377952907</v>
      </c>
      <c r="AE69">
        <v>54.00561626959567</v>
      </c>
      <c r="AF69">
        <v>54.201825318736489</v>
      </c>
      <c r="AG69">
        <v>54.15809399498854</v>
      </c>
      <c r="AH69">
        <v>54.092144112208423</v>
      </c>
      <c r="AI69">
        <v>54.02979379411682</v>
      </c>
      <c r="AJ69">
        <v>53.975191101841069</v>
      </c>
      <c r="AK69">
        <v>53.918303752460602</v>
      </c>
      <c r="AL69">
        <v>51.56134371718484</v>
      </c>
      <c r="AM69">
        <v>49.197940987117924</v>
      </c>
      <c r="AN69">
        <v>46.82990168007904</v>
      </c>
      <c r="AO69">
        <v>44.437590020492046</v>
      </c>
      <c r="AP69">
        <v>42.028490034018809</v>
      </c>
      <c r="AQ69">
        <v>39.933620706745693</v>
      </c>
      <c r="AR69">
        <v>37.823988485481635</v>
      </c>
      <c r="AS69">
        <v>35.7018257412442</v>
      </c>
      <c r="AT69">
        <v>33.567844562866149</v>
      </c>
      <c r="AU69">
        <v>31.428092535270391</v>
      </c>
      <c r="AV69">
        <v>31.353643356763452</v>
      </c>
      <c r="AW69">
        <v>31.300078620982134</v>
      </c>
      <c r="AX69">
        <v>31.259902914213587</v>
      </c>
      <c r="AY69">
        <v>31.20967836391624</v>
      </c>
      <c r="AZ69">
        <v>31.137244869198412</v>
      </c>
      <c r="BA69">
        <v>30.82014303638293</v>
      </c>
      <c r="BB69">
        <v>30.542442814357162</v>
      </c>
      <c r="BC69">
        <v>30.281091401954228</v>
      </c>
      <c r="BD69">
        <v>30.038577179014339</v>
      </c>
      <c r="BE69">
        <v>29.801647065833127</v>
      </c>
      <c r="BF69">
        <v>29.174295533279686</v>
      </c>
      <c r="BG69">
        <v>28.537236671473238</v>
      </c>
      <c r="BH69">
        <v>27.879736643939427</v>
      </c>
      <c r="BI69">
        <v>27.192280748374042</v>
      </c>
      <c r="BJ69">
        <v>26.467780023625625</v>
      </c>
      <c r="BK69">
        <v>25.756002968583008</v>
      </c>
      <c r="BL69">
        <v>25.039066340312104</v>
      </c>
    </row>
    <row r="70" spans="1:64" hidden="1">
      <c r="A70" t="s">
        <v>1483</v>
      </c>
      <c r="B70" t="s">
        <v>1484</v>
      </c>
      <c r="C70" t="s">
        <v>1789</v>
      </c>
      <c r="D70" t="s">
        <v>1790</v>
      </c>
      <c r="E70">
        <v>40.612877286259931</v>
      </c>
      <c r="F70">
        <v>41.284960183835096</v>
      </c>
      <c r="G70">
        <v>41.663775149430613</v>
      </c>
      <c r="H70">
        <v>41.249530665235916</v>
      </c>
      <c r="I70">
        <v>40.867743668111977</v>
      </c>
      <c r="J70">
        <v>40.628228004139743</v>
      </c>
      <c r="K70">
        <v>40.511557457035089</v>
      </c>
      <c r="L70">
        <v>40.515757859054681</v>
      </c>
      <c r="M70">
        <v>40.533227414319747</v>
      </c>
      <c r="N70">
        <v>40.550729012698227</v>
      </c>
      <c r="O70">
        <v>40.506224478754532</v>
      </c>
      <c r="P70">
        <v>40.372682723024965</v>
      </c>
      <c r="Q70">
        <v>40.195083165717598</v>
      </c>
      <c r="R70">
        <v>40.088984178734485</v>
      </c>
      <c r="S70">
        <v>39.965341762359955</v>
      </c>
      <c r="T70">
        <v>39.827370788331073</v>
      </c>
      <c r="U70">
        <v>39.644853375231605</v>
      </c>
      <c r="V70">
        <v>39.391819147560284</v>
      </c>
      <c r="W70">
        <v>38.841114224662192</v>
      </c>
      <c r="X70">
        <v>38.302845396867745</v>
      </c>
      <c r="Y70">
        <v>37.788947530718779</v>
      </c>
      <c r="Z70">
        <v>37.294503248437749</v>
      </c>
      <c r="AA70">
        <v>36.818815421372221</v>
      </c>
      <c r="AB70">
        <v>36.553941412182873</v>
      </c>
      <c r="AC70">
        <v>36.313647976336036</v>
      </c>
      <c r="AD70">
        <v>36.107461880952954</v>
      </c>
      <c r="AE70">
        <v>35.957370422938844</v>
      </c>
      <c r="AF70">
        <v>35.88294278880317</v>
      </c>
      <c r="AG70">
        <v>35.912783074435886</v>
      </c>
      <c r="AH70">
        <v>35.943710487877503</v>
      </c>
      <c r="AI70">
        <v>35.945300961864817</v>
      </c>
      <c r="AJ70">
        <v>35.918889178932915</v>
      </c>
      <c r="AK70">
        <v>35.878096869566846</v>
      </c>
      <c r="AL70">
        <v>34.562629191958926</v>
      </c>
      <c r="AM70">
        <v>33.198101236023128</v>
      </c>
      <c r="AN70">
        <v>31.79039802828407</v>
      </c>
      <c r="AO70">
        <v>30.341275378288838</v>
      </c>
      <c r="AP70">
        <v>28.848308975426335</v>
      </c>
      <c r="AQ70">
        <v>27.767454421279815</v>
      </c>
      <c r="AR70">
        <v>26.658399330585347</v>
      </c>
      <c r="AS70">
        <v>25.530720699869175</v>
      </c>
      <c r="AT70">
        <v>24.345964393569094</v>
      </c>
      <c r="AU70">
        <v>23.147876929981944</v>
      </c>
      <c r="AV70">
        <v>23.098626164718954</v>
      </c>
      <c r="AW70">
        <v>23.028565573168152</v>
      </c>
      <c r="AX70">
        <v>22.919083265902731</v>
      </c>
      <c r="AY70">
        <v>22.751168204811194</v>
      </c>
      <c r="AZ70">
        <v>22.524696185045599</v>
      </c>
      <c r="BA70">
        <v>21.982420471632306</v>
      </c>
      <c r="BB70">
        <v>21.461698742400319</v>
      </c>
      <c r="BC70">
        <v>20.968887938867418</v>
      </c>
      <c r="BD70">
        <v>20.468132209634501</v>
      </c>
      <c r="BE70">
        <v>19.961416149218898</v>
      </c>
      <c r="BF70">
        <v>19.356133260638888</v>
      </c>
      <c r="BG70">
        <v>18.772639271914812</v>
      </c>
      <c r="BH70">
        <v>18.208679699206957</v>
      </c>
      <c r="BI70">
        <v>17.63895994692437</v>
      </c>
      <c r="BJ70">
        <v>17.088171815200649</v>
      </c>
      <c r="BK70">
        <v>16.623884132305303</v>
      </c>
      <c r="BL70">
        <v>16.183988768335691</v>
      </c>
    </row>
    <row r="71" spans="1:64" hidden="1">
      <c r="A71" t="s">
        <v>1248</v>
      </c>
      <c r="B71" t="s">
        <v>1485</v>
      </c>
      <c r="C71" t="s">
        <v>1789</v>
      </c>
      <c r="D71" t="s">
        <v>1790</v>
      </c>
      <c r="E71">
        <v>131.1764</v>
      </c>
      <c r="F71">
        <v>130.69820000000001</v>
      </c>
      <c r="G71">
        <v>130.22</v>
      </c>
      <c r="H71">
        <v>129.25360000000001</v>
      </c>
      <c r="I71">
        <v>128.28720000000001</v>
      </c>
      <c r="J71">
        <v>127.32080000000001</v>
      </c>
      <c r="K71">
        <v>126.3544</v>
      </c>
      <c r="L71">
        <v>125.38800000000001</v>
      </c>
      <c r="M71">
        <v>123.242</v>
      </c>
      <c r="N71">
        <v>121.096</v>
      </c>
      <c r="O71">
        <v>118.95</v>
      </c>
      <c r="P71">
        <v>116.804</v>
      </c>
      <c r="Q71">
        <v>114.658</v>
      </c>
      <c r="R71">
        <v>112.23139999999999</v>
      </c>
      <c r="S71">
        <v>109.8048</v>
      </c>
      <c r="T71">
        <v>107.37820000000001</v>
      </c>
      <c r="U71">
        <v>104.9516</v>
      </c>
      <c r="V71">
        <v>102.52500000000001</v>
      </c>
      <c r="W71">
        <v>100.6942</v>
      </c>
      <c r="X71">
        <v>98.863399999999999</v>
      </c>
      <c r="Y71">
        <v>97.032600000000002</v>
      </c>
      <c r="Z71">
        <v>95.201800000000006</v>
      </c>
      <c r="AA71">
        <v>93.370999999999995</v>
      </c>
      <c r="AB71">
        <v>92.302999999999997</v>
      </c>
      <c r="AC71">
        <v>91.234999999999999</v>
      </c>
      <c r="AD71">
        <v>90.167000000000002</v>
      </c>
      <c r="AE71">
        <v>89.099000000000004</v>
      </c>
      <c r="AF71">
        <v>88.031000000000006</v>
      </c>
      <c r="AG71">
        <v>87.5244</v>
      </c>
      <c r="AH71">
        <v>87.017799999999994</v>
      </c>
      <c r="AI71">
        <v>86.511200000000002</v>
      </c>
      <c r="AJ71">
        <v>86.004599999999996</v>
      </c>
      <c r="AK71">
        <v>85.498000000000005</v>
      </c>
      <c r="AL71">
        <v>85.259600000000006</v>
      </c>
      <c r="AM71">
        <v>85.021199999999993</v>
      </c>
      <c r="AN71">
        <v>84.782799999999995</v>
      </c>
      <c r="AO71">
        <v>84.544399999999996</v>
      </c>
      <c r="AP71">
        <v>84.305999999999997</v>
      </c>
      <c r="AQ71">
        <v>84.267600000000002</v>
      </c>
      <c r="AR71">
        <v>84.229200000000006</v>
      </c>
      <c r="AS71">
        <v>84.190799999999996</v>
      </c>
      <c r="AT71">
        <v>84.1524</v>
      </c>
      <c r="AU71">
        <v>84.114000000000004</v>
      </c>
      <c r="AV71">
        <v>84.008799999999994</v>
      </c>
      <c r="AW71">
        <v>83.903599999999997</v>
      </c>
      <c r="AX71">
        <v>83.798400000000001</v>
      </c>
      <c r="AY71">
        <v>83.693200000000004</v>
      </c>
      <c r="AZ71">
        <v>83.587999999999994</v>
      </c>
      <c r="BA71">
        <v>83.419200000000004</v>
      </c>
      <c r="BB71">
        <v>83.250399999999999</v>
      </c>
      <c r="BC71">
        <v>83.081599999999995</v>
      </c>
      <c r="BD71">
        <v>82.912800000000004</v>
      </c>
      <c r="BE71">
        <v>82.744</v>
      </c>
      <c r="BF71">
        <v>82.047399999999996</v>
      </c>
      <c r="BG71">
        <v>81.350800000000007</v>
      </c>
      <c r="BH71">
        <v>80.654200000000003</v>
      </c>
      <c r="BI71">
        <v>79.957599999999999</v>
      </c>
      <c r="BJ71">
        <v>79.260999999999996</v>
      </c>
      <c r="BK71">
        <v>78.762600000000006</v>
      </c>
      <c r="BL71">
        <v>78.264200000000002</v>
      </c>
    </row>
    <row r="72" spans="1:64" hidden="1">
      <c r="A72" t="s">
        <v>1486</v>
      </c>
      <c r="B72" t="s">
        <v>1487</v>
      </c>
      <c r="C72" t="s">
        <v>1789</v>
      </c>
      <c r="D72" t="s">
        <v>1790</v>
      </c>
      <c r="E72">
        <v>150.25739999999999</v>
      </c>
      <c r="F72">
        <v>149.8082</v>
      </c>
      <c r="G72">
        <v>149.35900000000001</v>
      </c>
      <c r="H72">
        <v>148.4606</v>
      </c>
      <c r="I72">
        <v>147.56219999999999</v>
      </c>
      <c r="J72">
        <v>146.66380000000001</v>
      </c>
      <c r="K72">
        <v>145.7654</v>
      </c>
      <c r="L72">
        <v>144.86699999999999</v>
      </c>
      <c r="M72">
        <v>142.84559999999999</v>
      </c>
      <c r="N72">
        <v>140.82419999999999</v>
      </c>
      <c r="O72">
        <v>138.80279999999999</v>
      </c>
      <c r="P72">
        <v>136.78139999999999</v>
      </c>
      <c r="Q72">
        <v>134.76</v>
      </c>
      <c r="R72">
        <v>133.41239999999999</v>
      </c>
      <c r="S72">
        <v>132.06479999999999</v>
      </c>
      <c r="T72">
        <v>130.71719999999999</v>
      </c>
      <c r="U72">
        <v>129.36959999999999</v>
      </c>
      <c r="V72">
        <v>128.02199999999999</v>
      </c>
      <c r="W72">
        <v>125.9588</v>
      </c>
      <c r="X72">
        <v>123.8956</v>
      </c>
      <c r="Y72">
        <v>121.83240000000001</v>
      </c>
      <c r="Z72">
        <v>119.7692</v>
      </c>
      <c r="AA72">
        <v>117.706</v>
      </c>
      <c r="AB72">
        <v>114.7848</v>
      </c>
      <c r="AC72">
        <v>111.86360000000001</v>
      </c>
      <c r="AD72">
        <v>108.94240000000001</v>
      </c>
      <c r="AE72">
        <v>106.02119999999999</v>
      </c>
      <c r="AF72">
        <v>103.1</v>
      </c>
      <c r="AG72">
        <v>98.566999999999993</v>
      </c>
      <c r="AH72">
        <v>94.034000000000006</v>
      </c>
      <c r="AI72">
        <v>89.501000000000005</v>
      </c>
      <c r="AJ72">
        <v>84.968000000000004</v>
      </c>
      <c r="AK72">
        <v>80.435000000000002</v>
      </c>
      <c r="AL72">
        <v>76.4452</v>
      </c>
      <c r="AM72">
        <v>72.455399999999997</v>
      </c>
      <c r="AN72">
        <v>68.465599999999995</v>
      </c>
      <c r="AO72">
        <v>64.475800000000007</v>
      </c>
      <c r="AP72">
        <v>60.485999999999997</v>
      </c>
      <c r="AQ72">
        <v>58.885599999999997</v>
      </c>
      <c r="AR72">
        <v>57.285200000000003</v>
      </c>
      <c r="AS72">
        <v>55.684800000000003</v>
      </c>
      <c r="AT72">
        <v>54.084400000000002</v>
      </c>
      <c r="AU72">
        <v>52.484000000000002</v>
      </c>
      <c r="AV72">
        <v>51.857599999999998</v>
      </c>
      <c r="AW72">
        <v>51.231200000000001</v>
      </c>
      <c r="AX72">
        <v>50.604799999999997</v>
      </c>
      <c r="AY72">
        <v>49.978400000000001</v>
      </c>
      <c r="AZ72">
        <v>49.351999999999997</v>
      </c>
      <c r="BA72">
        <v>50.633400000000002</v>
      </c>
      <c r="BB72">
        <v>51.9148</v>
      </c>
      <c r="BC72">
        <v>53.196199999999997</v>
      </c>
      <c r="BD72">
        <v>54.477600000000002</v>
      </c>
      <c r="BE72">
        <v>55.759</v>
      </c>
      <c r="BF72">
        <v>55.371000000000002</v>
      </c>
      <c r="BG72">
        <v>54.982999999999997</v>
      </c>
      <c r="BH72">
        <v>54.594999999999999</v>
      </c>
      <c r="BI72">
        <v>54.207000000000001</v>
      </c>
      <c r="BJ72">
        <v>53.819000000000003</v>
      </c>
      <c r="BK72">
        <v>53.085999999999999</v>
      </c>
      <c r="BL72">
        <v>52.353000000000002</v>
      </c>
    </row>
    <row r="73" spans="1:64" hidden="1">
      <c r="A73" t="s">
        <v>1488</v>
      </c>
      <c r="B73" t="s">
        <v>1489</v>
      </c>
      <c r="C73" t="s">
        <v>1789</v>
      </c>
      <c r="D73" t="s">
        <v>1790</v>
      </c>
      <c r="E73">
        <v>25.760221163425797</v>
      </c>
      <c r="F73">
        <v>26.725406414174564</v>
      </c>
      <c r="G73">
        <v>27.631547501568054</v>
      </c>
      <c r="H73">
        <v>28.176430493594793</v>
      </c>
      <c r="I73">
        <v>28.750660833593628</v>
      </c>
      <c r="J73">
        <v>29.395928821366255</v>
      </c>
      <c r="K73">
        <v>30.116824847014207</v>
      </c>
      <c r="L73">
        <v>30.910623043114338</v>
      </c>
      <c r="M73">
        <v>31.140335500349774</v>
      </c>
      <c r="N73">
        <v>31.358305703491585</v>
      </c>
      <c r="O73">
        <v>31.495341716464022</v>
      </c>
      <c r="P73">
        <v>31.599909061141386</v>
      </c>
      <c r="Q73">
        <v>31.682918147289922</v>
      </c>
      <c r="R73">
        <v>30.796535433080948</v>
      </c>
      <c r="S73">
        <v>29.902587813971703</v>
      </c>
      <c r="T73">
        <v>29.011379986642108</v>
      </c>
      <c r="U73">
        <v>28.125037296427898</v>
      </c>
      <c r="V73">
        <v>27.215913814059778</v>
      </c>
      <c r="W73">
        <v>25.943299664142451</v>
      </c>
      <c r="X73">
        <v>24.667422957985906</v>
      </c>
      <c r="Y73">
        <v>23.393811997272572</v>
      </c>
      <c r="Z73">
        <v>22.119446062594069</v>
      </c>
      <c r="AA73">
        <v>20.850377063400874</v>
      </c>
      <c r="AB73">
        <v>19.753028844065881</v>
      </c>
      <c r="AC73">
        <v>18.6520417679404</v>
      </c>
      <c r="AD73">
        <v>17.548298388934914</v>
      </c>
      <c r="AE73">
        <v>16.461874395696306</v>
      </c>
      <c r="AF73">
        <v>15.380878208976261</v>
      </c>
      <c r="AG73">
        <v>14.912282894493359</v>
      </c>
      <c r="AH73">
        <v>14.444834298119327</v>
      </c>
      <c r="AI73">
        <v>13.980746669654311</v>
      </c>
      <c r="AJ73">
        <v>13.519810730336003</v>
      </c>
      <c r="AK73">
        <v>13.062373937017686</v>
      </c>
      <c r="AL73">
        <v>12.612259328679663</v>
      </c>
      <c r="AM73">
        <v>12.154375115378906</v>
      </c>
      <c r="AN73">
        <v>11.682436075267159</v>
      </c>
      <c r="AO73">
        <v>11.196730054234902</v>
      </c>
      <c r="AP73">
        <v>10.698273125189406</v>
      </c>
      <c r="AQ73">
        <v>10.721812975903973</v>
      </c>
      <c r="AR73">
        <v>10.736005989983521</v>
      </c>
      <c r="AS73">
        <v>10.741795233393177</v>
      </c>
      <c r="AT73">
        <v>10.738051534729877</v>
      </c>
      <c r="AU73">
        <v>10.725215016870997</v>
      </c>
      <c r="AV73">
        <v>10.543598831917802</v>
      </c>
      <c r="AW73">
        <v>10.351975578841262</v>
      </c>
      <c r="AX73">
        <v>10.156069041601075</v>
      </c>
      <c r="AY73">
        <v>9.9627339914356128</v>
      </c>
      <c r="AZ73">
        <v>9.7746327149658576</v>
      </c>
      <c r="BA73">
        <v>9.3809095100090545</v>
      </c>
      <c r="BB73">
        <v>8.9837735498366769</v>
      </c>
      <c r="BC73">
        <v>8.5842762643248776</v>
      </c>
      <c r="BD73">
        <v>8.1801263014353456</v>
      </c>
      <c r="BE73">
        <v>7.7800911423414689</v>
      </c>
      <c r="BF73">
        <v>7.5548941178065521</v>
      </c>
      <c r="BG73">
        <v>7.3324120914204274</v>
      </c>
      <c r="BH73">
        <v>7.1146277825600048</v>
      </c>
      <c r="BI73">
        <v>6.8944602044918097</v>
      </c>
      <c r="BJ73">
        <v>6.6727882885881762</v>
      </c>
      <c r="BK73">
        <v>6.5017033697739741</v>
      </c>
      <c r="BL73">
        <v>6.3390918506158664</v>
      </c>
    </row>
    <row r="74" spans="1:64" hidden="1">
      <c r="A74" t="s">
        <v>609</v>
      </c>
      <c r="B74" t="s">
        <v>1490</v>
      </c>
      <c r="C74" t="s">
        <v>1789</v>
      </c>
      <c r="D74" t="s">
        <v>1790</v>
      </c>
      <c r="E74">
        <v>119.48779999999999</v>
      </c>
      <c r="F74">
        <v>118.96639999999999</v>
      </c>
      <c r="G74">
        <v>118.44499999999999</v>
      </c>
      <c r="H74">
        <v>118.04179999999999</v>
      </c>
      <c r="I74">
        <v>117.6386</v>
      </c>
      <c r="J74">
        <v>117.2354</v>
      </c>
      <c r="K74">
        <v>116.8322</v>
      </c>
      <c r="L74">
        <v>116.429</v>
      </c>
      <c r="M74">
        <v>116.1544</v>
      </c>
      <c r="N74">
        <v>115.8798</v>
      </c>
      <c r="O74">
        <v>115.6052</v>
      </c>
      <c r="P74">
        <v>115.3306</v>
      </c>
      <c r="Q74">
        <v>115.056</v>
      </c>
      <c r="R74">
        <v>115.056</v>
      </c>
      <c r="S74">
        <v>115.056</v>
      </c>
      <c r="T74">
        <v>115.056</v>
      </c>
      <c r="U74">
        <v>115.056</v>
      </c>
      <c r="V74">
        <v>115.056</v>
      </c>
      <c r="W74">
        <v>115.334</v>
      </c>
      <c r="X74">
        <v>115.61199999999999</v>
      </c>
      <c r="Y74">
        <v>115.89</v>
      </c>
      <c r="Z74">
        <v>116.16800000000001</v>
      </c>
      <c r="AA74">
        <v>116.446</v>
      </c>
      <c r="AB74">
        <v>116.143</v>
      </c>
      <c r="AC74">
        <v>115.84</v>
      </c>
      <c r="AD74">
        <v>115.53700000000001</v>
      </c>
      <c r="AE74">
        <v>115.23399999999999</v>
      </c>
      <c r="AF74">
        <v>114.931</v>
      </c>
      <c r="AG74">
        <v>113.92919999999999</v>
      </c>
      <c r="AH74">
        <v>112.92740000000001</v>
      </c>
      <c r="AI74">
        <v>111.9256</v>
      </c>
      <c r="AJ74">
        <v>110.9238</v>
      </c>
      <c r="AK74">
        <v>109.922</v>
      </c>
      <c r="AL74">
        <v>107.5196</v>
      </c>
      <c r="AM74">
        <v>105.1172</v>
      </c>
      <c r="AN74">
        <v>102.7148</v>
      </c>
      <c r="AO74">
        <v>100.3124</v>
      </c>
      <c r="AP74">
        <v>97.91</v>
      </c>
      <c r="AQ74">
        <v>94.805000000000007</v>
      </c>
      <c r="AR74">
        <v>91.7</v>
      </c>
      <c r="AS74">
        <v>88.594999999999999</v>
      </c>
      <c r="AT74">
        <v>85.49</v>
      </c>
      <c r="AU74">
        <v>82.385000000000005</v>
      </c>
      <c r="AV74">
        <v>81.123800000000003</v>
      </c>
      <c r="AW74">
        <v>79.8626</v>
      </c>
      <c r="AX74">
        <v>78.601399999999998</v>
      </c>
      <c r="AY74">
        <v>77.340199999999996</v>
      </c>
      <c r="AZ74">
        <v>76.078999999999994</v>
      </c>
      <c r="BA74">
        <v>72.926599999999993</v>
      </c>
      <c r="BB74">
        <v>69.774199999999993</v>
      </c>
      <c r="BC74">
        <v>66.621799999999993</v>
      </c>
      <c r="BD74">
        <v>63.4694</v>
      </c>
      <c r="BE74">
        <v>60.317</v>
      </c>
      <c r="BF74">
        <v>58.764200000000002</v>
      </c>
      <c r="BG74">
        <v>57.211399999999998</v>
      </c>
      <c r="BH74">
        <v>55.6586</v>
      </c>
      <c r="BI74">
        <v>54.105800000000002</v>
      </c>
      <c r="BJ74">
        <v>52.552999999999997</v>
      </c>
      <c r="BK74">
        <v>50.702800000000003</v>
      </c>
      <c r="BL74">
        <v>48.852600000000002</v>
      </c>
    </row>
    <row r="75" spans="1:64" hidden="1">
      <c r="A75" t="s">
        <v>1312</v>
      </c>
      <c r="B75" t="s">
        <v>1491</v>
      </c>
      <c r="C75" t="s">
        <v>1789</v>
      </c>
      <c r="D75" t="s">
        <v>1790</v>
      </c>
      <c r="E75">
        <v>10.0564</v>
      </c>
      <c r="F75">
        <v>10.350199999999999</v>
      </c>
      <c r="G75">
        <v>10.644</v>
      </c>
      <c r="H75">
        <v>11.023400000000001</v>
      </c>
      <c r="I75">
        <v>11.402799999999999</v>
      </c>
      <c r="J75">
        <v>11.7822</v>
      </c>
      <c r="K75">
        <v>12.1616</v>
      </c>
      <c r="L75">
        <v>12.541</v>
      </c>
      <c r="M75">
        <v>13.456200000000001</v>
      </c>
      <c r="N75">
        <v>14.3714</v>
      </c>
      <c r="O75">
        <v>15.2866</v>
      </c>
      <c r="P75">
        <v>16.201799999999999</v>
      </c>
      <c r="Q75">
        <v>17.117000000000001</v>
      </c>
      <c r="R75">
        <v>18.819199999999999</v>
      </c>
      <c r="S75">
        <v>20.5214</v>
      </c>
      <c r="T75">
        <v>22.223600000000001</v>
      </c>
      <c r="U75">
        <v>23.925799999999999</v>
      </c>
      <c r="V75">
        <v>25.628</v>
      </c>
      <c r="W75">
        <v>24.751999999999999</v>
      </c>
      <c r="X75">
        <v>23.876000000000001</v>
      </c>
      <c r="Y75">
        <v>23</v>
      </c>
      <c r="Z75">
        <v>22.123999999999999</v>
      </c>
      <c r="AA75">
        <v>21.248000000000001</v>
      </c>
      <c r="AB75">
        <v>20.021799999999999</v>
      </c>
      <c r="AC75">
        <v>18.7956</v>
      </c>
      <c r="AD75">
        <v>17.569400000000002</v>
      </c>
      <c r="AE75">
        <v>16.3432</v>
      </c>
      <c r="AF75">
        <v>15.117000000000001</v>
      </c>
      <c r="AG75">
        <v>14.029400000000001</v>
      </c>
      <c r="AH75">
        <v>12.941800000000001</v>
      </c>
      <c r="AI75">
        <v>11.854200000000001</v>
      </c>
      <c r="AJ75">
        <v>10.7666</v>
      </c>
      <c r="AK75">
        <v>9.6790000000000003</v>
      </c>
      <c r="AL75">
        <v>9.3504000000000005</v>
      </c>
      <c r="AM75">
        <v>9.0218000000000007</v>
      </c>
      <c r="AN75">
        <v>8.6931999999999992</v>
      </c>
      <c r="AO75">
        <v>8.3645999999999994</v>
      </c>
      <c r="AP75">
        <v>8.0359999999999996</v>
      </c>
      <c r="AQ75">
        <v>8.4627999999999997</v>
      </c>
      <c r="AR75">
        <v>8.8895999999999997</v>
      </c>
      <c r="AS75">
        <v>9.3163999999999998</v>
      </c>
      <c r="AT75">
        <v>9.7431999999999999</v>
      </c>
      <c r="AU75">
        <v>10.17</v>
      </c>
      <c r="AV75">
        <v>10.683999999999999</v>
      </c>
      <c r="AW75">
        <v>11.198</v>
      </c>
      <c r="AX75">
        <v>11.712</v>
      </c>
      <c r="AY75">
        <v>12.226000000000001</v>
      </c>
      <c r="AZ75">
        <v>12.74</v>
      </c>
      <c r="BA75">
        <v>11.9864</v>
      </c>
      <c r="BB75">
        <v>11.232799999999999</v>
      </c>
      <c r="BC75">
        <v>10.479200000000001</v>
      </c>
      <c r="BD75">
        <v>9.7256</v>
      </c>
      <c r="BE75">
        <v>8.9719999999999995</v>
      </c>
      <c r="BF75">
        <v>8.7225999999999999</v>
      </c>
      <c r="BG75">
        <v>8.4732000000000003</v>
      </c>
      <c r="BH75">
        <v>8.2238000000000007</v>
      </c>
      <c r="BI75">
        <v>7.9744000000000002</v>
      </c>
      <c r="BJ75">
        <v>7.7249999999999996</v>
      </c>
      <c r="BK75">
        <v>7.4904000000000002</v>
      </c>
      <c r="BL75">
        <v>7.2557999999999998</v>
      </c>
    </row>
    <row r="76" spans="1:64" hidden="1">
      <c r="A76" t="s">
        <v>1291</v>
      </c>
      <c r="B76" t="s">
        <v>1492</v>
      </c>
      <c r="C76" t="s">
        <v>1789</v>
      </c>
      <c r="D76" t="s">
        <v>1790</v>
      </c>
      <c r="E76">
        <v>21.440200000000001</v>
      </c>
      <c r="F76">
        <v>21.4466</v>
      </c>
      <c r="G76">
        <v>21.452999999999999</v>
      </c>
      <c r="H76">
        <v>22.415199999999999</v>
      </c>
      <c r="I76">
        <v>23.377400000000002</v>
      </c>
      <c r="J76">
        <v>24.339600000000001</v>
      </c>
      <c r="K76">
        <v>25.3018</v>
      </c>
      <c r="L76">
        <v>26.263999999999999</v>
      </c>
      <c r="M76">
        <v>27.7348</v>
      </c>
      <c r="N76">
        <v>29.2056</v>
      </c>
      <c r="O76">
        <v>30.676400000000001</v>
      </c>
      <c r="P76">
        <v>32.147199999999998</v>
      </c>
      <c r="Q76">
        <v>33.618000000000002</v>
      </c>
      <c r="R76">
        <v>34.871600000000001</v>
      </c>
      <c r="S76">
        <v>36.1252</v>
      </c>
      <c r="T76">
        <v>37.378799999999998</v>
      </c>
      <c r="U76">
        <v>38.632399999999997</v>
      </c>
      <c r="V76">
        <v>39.886000000000003</v>
      </c>
      <c r="W76">
        <v>40.174199999999999</v>
      </c>
      <c r="X76">
        <v>40.462400000000002</v>
      </c>
      <c r="Y76">
        <v>40.750599999999999</v>
      </c>
      <c r="Z76">
        <v>41.038800000000002</v>
      </c>
      <c r="AA76">
        <v>41.326999999999998</v>
      </c>
      <c r="AB76">
        <v>41.965000000000003</v>
      </c>
      <c r="AC76">
        <v>42.603000000000002</v>
      </c>
      <c r="AD76">
        <v>43.241</v>
      </c>
      <c r="AE76">
        <v>43.878999999999998</v>
      </c>
      <c r="AF76">
        <v>44.517000000000003</v>
      </c>
      <c r="AG76">
        <v>45.031399999999998</v>
      </c>
      <c r="AH76">
        <v>45.5458</v>
      </c>
      <c r="AI76">
        <v>46.060200000000002</v>
      </c>
      <c r="AJ76">
        <v>46.574599999999997</v>
      </c>
      <c r="AK76">
        <v>47.088999999999999</v>
      </c>
      <c r="AL76">
        <v>43.744799999999998</v>
      </c>
      <c r="AM76">
        <v>40.400599999999997</v>
      </c>
      <c r="AN76">
        <v>37.056399999999996</v>
      </c>
      <c r="AO76">
        <v>33.712200000000003</v>
      </c>
      <c r="AP76">
        <v>30.367999999999999</v>
      </c>
      <c r="AQ76">
        <v>28.998200000000001</v>
      </c>
      <c r="AR76">
        <v>27.628399999999999</v>
      </c>
      <c r="AS76">
        <v>26.258600000000001</v>
      </c>
      <c r="AT76">
        <v>24.8888</v>
      </c>
      <c r="AU76">
        <v>23.518999999999998</v>
      </c>
      <c r="AV76">
        <v>23.3278</v>
      </c>
      <c r="AW76">
        <v>23.136600000000001</v>
      </c>
      <c r="AX76">
        <v>22.945399999999999</v>
      </c>
      <c r="AY76">
        <v>22.754200000000001</v>
      </c>
      <c r="AZ76">
        <v>22.562999999999999</v>
      </c>
      <c r="BA76">
        <v>21.276599999999998</v>
      </c>
      <c r="BB76">
        <v>19.990200000000002</v>
      </c>
      <c r="BC76">
        <v>18.703800000000001</v>
      </c>
      <c r="BD76">
        <v>17.417400000000001</v>
      </c>
      <c r="BE76">
        <v>16.131</v>
      </c>
      <c r="BF76">
        <v>14.4444</v>
      </c>
      <c r="BG76">
        <v>12.7578</v>
      </c>
      <c r="BH76">
        <v>11.071199999999999</v>
      </c>
      <c r="BI76">
        <v>9.3846000000000007</v>
      </c>
      <c r="BJ76">
        <v>7.6980000000000004</v>
      </c>
      <c r="BK76">
        <v>7.0987999999999998</v>
      </c>
      <c r="BL76">
        <v>6.4996</v>
      </c>
    </row>
    <row r="77" spans="1:64">
      <c r="A77" t="s">
        <v>611</v>
      </c>
      <c r="B77" t="s">
        <v>950</v>
      </c>
      <c r="C77" t="s">
        <v>1789</v>
      </c>
      <c r="D77" t="s">
        <v>1790</v>
      </c>
      <c r="E77">
        <v>115.9074</v>
      </c>
      <c r="F77">
        <v>115.89019999999999</v>
      </c>
      <c r="G77">
        <v>115.873</v>
      </c>
      <c r="H77">
        <v>115.7786</v>
      </c>
      <c r="I77">
        <v>115.6842</v>
      </c>
      <c r="J77">
        <v>115.5898</v>
      </c>
      <c r="K77">
        <v>115.4954</v>
      </c>
      <c r="L77">
        <v>115.401</v>
      </c>
      <c r="M77">
        <v>116.1896</v>
      </c>
      <c r="N77">
        <v>116.9782</v>
      </c>
      <c r="O77">
        <v>117.7668</v>
      </c>
      <c r="P77">
        <v>118.55540000000001</v>
      </c>
      <c r="Q77">
        <v>119.34399999999999</v>
      </c>
      <c r="R77">
        <v>119.61279999999999</v>
      </c>
      <c r="S77">
        <v>119.88160000000001</v>
      </c>
      <c r="T77">
        <v>120.1504</v>
      </c>
      <c r="U77">
        <v>120.4192</v>
      </c>
      <c r="V77">
        <v>120.688</v>
      </c>
      <c r="W77">
        <v>120.9034</v>
      </c>
      <c r="X77">
        <v>121.11879999999999</v>
      </c>
      <c r="Y77">
        <v>121.3342</v>
      </c>
      <c r="Z77">
        <v>121.5496</v>
      </c>
      <c r="AA77">
        <v>121.765</v>
      </c>
      <c r="AB77">
        <v>121.282</v>
      </c>
      <c r="AC77">
        <v>120.79900000000001</v>
      </c>
      <c r="AD77">
        <v>120.316</v>
      </c>
      <c r="AE77">
        <v>119.833</v>
      </c>
      <c r="AF77">
        <v>119.35</v>
      </c>
      <c r="AG77">
        <v>119.01479999999999</v>
      </c>
      <c r="AH77">
        <v>118.67959999999999</v>
      </c>
      <c r="AI77">
        <v>118.34439999999999</v>
      </c>
      <c r="AJ77">
        <v>118.00920000000001</v>
      </c>
      <c r="AK77">
        <v>117.67400000000001</v>
      </c>
      <c r="AL77">
        <v>117.6464</v>
      </c>
      <c r="AM77">
        <v>117.61879999999999</v>
      </c>
      <c r="AN77">
        <v>117.5912</v>
      </c>
      <c r="AO77">
        <v>117.56359999999999</v>
      </c>
      <c r="AP77">
        <v>117.536</v>
      </c>
      <c r="AQ77">
        <v>115.23860000000001</v>
      </c>
      <c r="AR77">
        <v>112.94119999999999</v>
      </c>
      <c r="AS77">
        <v>110.6438</v>
      </c>
      <c r="AT77">
        <v>108.3464</v>
      </c>
      <c r="AU77">
        <v>106.04900000000001</v>
      </c>
      <c r="AV77">
        <v>102.16379999999999</v>
      </c>
      <c r="AW77">
        <v>98.278599999999997</v>
      </c>
      <c r="AX77">
        <v>94.3934</v>
      </c>
      <c r="AY77">
        <v>90.508200000000002</v>
      </c>
      <c r="AZ77">
        <v>86.623000000000005</v>
      </c>
      <c r="BA77">
        <v>84.894000000000005</v>
      </c>
      <c r="BB77">
        <v>83.165000000000006</v>
      </c>
      <c r="BC77">
        <v>81.436000000000007</v>
      </c>
      <c r="BD77">
        <v>79.706999999999994</v>
      </c>
      <c r="BE77">
        <v>77.977999999999994</v>
      </c>
      <c r="BF77">
        <v>75.727800000000002</v>
      </c>
      <c r="BG77">
        <v>73.477599999999995</v>
      </c>
      <c r="BH77">
        <v>71.227400000000003</v>
      </c>
      <c r="BI77">
        <v>68.977199999999996</v>
      </c>
      <c r="BJ77">
        <v>66.727000000000004</v>
      </c>
      <c r="BK77">
        <v>65.074799999999996</v>
      </c>
      <c r="BL77">
        <v>63.422600000000003</v>
      </c>
    </row>
    <row r="78" spans="1:64" hidden="1">
      <c r="A78" t="s">
        <v>1493</v>
      </c>
      <c r="B78" t="s">
        <v>1494</v>
      </c>
      <c r="C78" t="s">
        <v>1789</v>
      </c>
      <c r="D78" t="s">
        <v>1790</v>
      </c>
      <c r="E78">
        <v>31.332143551081181</v>
      </c>
      <c r="F78">
        <v>31.951123875237915</v>
      </c>
      <c r="G78">
        <v>32.517572932373312</v>
      </c>
      <c r="H78">
        <v>33.045989946254025</v>
      </c>
      <c r="I78">
        <v>33.59003508617365</v>
      </c>
      <c r="J78">
        <v>34.178407093451064</v>
      </c>
      <c r="K78">
        <v>34.839431420536549</v>
      </c>
      <c r="L78">
        <v>35.559634003447705</v>
      </c>
      <c r="M78">
        <v>35.618560704098009</v>
      </c>
      <c r="N78">
        <v>35.641620293368028</v>
      </c>
      <c r="O78">
        <v>35.581674904782147</v>
      </c>
      <c r="P78">
        <v>35.448345546583219</v>
      </c>
      <c r="Q78">
        <v>35.276983448028226</v>
      </c>
      <c r="R78">
        <v>34.918383608096924</v>
      </c>
      <c r="S78">
        <v>34.510206012556708</v>
      </c>
      <c r="T78">
        <v>34.051836244834917</v>
      </c>
      <c r="U78">
        <v>33.536045895429325</v>
      </c>
      <c r="V78">
        <v>32.904050874106254</v>
      </c>
      <c r="W78">
        <v>31.423587083708274</v>
      </c>
      <c r="X78">
        <v>30.005975146825953</v>
      </c>
      <c r="Y78">
        <v>28.700615285623265</v>
      </c>
      <c r="Z78">
        <v>27.491415131752195</v>
      </c>
      <c r="AA78">
        <v>26.403663257036488</v>
      </c>
      <c r="AB78">
        <v>25.585785023859124</v>
      </c>
      <c r="AC78">
        <v>24.786039914813763</v>
      </c>
      <c r="AD78">
        <v>23.96173745911473</v>
      </c>
      <c r="AE78">
        <v>23.139945095109336</v>
      </c>
      <c r="AF78">
        <v>22.303925362358072</v>
      </c>
      <c r="AG78">
        <v>21.759354358000483</v>
      </c>
      <c r="AH78">
        <v>21.20227968752512</v>
      </c>
      <c r="AI78">
        <v>20.650183078858113</v>
      </c>
      <c r="AJ78">
        <v>20.064640946421829</v>
      </c>
      <c r="AK78">
        <v>19.498857419275431</v>
      </c>
      <c r="AL78">
        <v>18.722850063352386</v>
      </c>
      <c r="AM78">
        <v>17.890874131514714</v>
      </c>
      <c r="AN78">
        <v>16.977258432840742</v>
      </c>
      <c r="AO78">
        <v>15.993236068270951</v>
      </c>
      <c r="AP78">
        <v>14.952108167611499</v>
      </c>
      <c r="AQ78">
        <v>14.652577800422105</v>
      </c>
      <c r="AR78">
        <v>14.368373200798922</v>
      </c>
      <c r="AS78">
        <v>14.115256506542337</v>
      </c>
      <c r="AT78">
        <v>13.833243813181333</v>
      </c>
      <c r="AU78">
        <v>13.582397857551932</v>
      </c>
      <c r="AV78">
        <v>13.570079674268284</v>
      </c>
      <c r="AW78">
        <v>13.54206648725696</v>
      </c>
      <c r="AX78">
        <v>13.46979951374567</v>
      </c>
      <c r="AY78">
        <v>13.310274296425124</v>
      </c>
      <c r="AZ78">
        <v>13.091337045569141</v>
      </c>
      <c r="BA78">
        <v>12.513622363443766</v>
      </c>
      <c r="BB78">
        <v>11.979588459964555</v>
      </c>
      <c r="BC78">
        <v>11.489717224281906</v>
      </c>
      <c r="BD78">
        <v>11.009263261974409</v>
      </c>
      <c r="BE78">
        <v>10.541464975032673</v>
      </c>
      <c r="BF78">
        <v>10.244580491597125</v>
      </c>
      <c r="BG78">
        <v>9.9608352823672988</v>
      </c>
      <c r="BH78">
        <v>9.6872117260540396</v>
      </c>
      <c r="BI78">
        <v>9.4103308264564571</v>
      </c>
      <c r="BJ78">
        <v>9.1435100870740378</v>
      </c>
      <c r="BK78">
        <v>8.9277769545257506</v>
      </c>
      <c r="BL78">
        <v>8.7394262383314274</v>
      </c>
    </row>
    <row r="79" spans="1:64" hidden="1">
      <c r="A79" t="s">
        <v>1495</v>
      </c>
      <c r="B79" t="s">
        <v>1496</v>
      </c>
      <c r="C79" t="s">
        <v>1789</v>
      </c>
      <c r="D79" t="s">
        <v>1790</v>
      </c>
      <c r="E79">
        <v>142.81799396323896</v>
      </c>
      <c r="F79">
        <v>143.05625845635075</v>
      </c>
      <c r="G79">
        <v>143.179595370237</v>
      </c>
      <c r="H79">
        <v>142.81727554741374</v>
      </c>
      <c r="I79">
        <v>142.34699762632303</v>
      </c>
      <c r="J79">
        <v>141.79250351336984</v>
      </c>
      <c r="K79">
        <v>141.13731049389997</v>
      </c>
      <c r="L79">
        <v>140.43242760784329</v>
      </c>
      <c r="M79">
        <v>139.59544714119974</v>
      </c>
      <c r="N79">
        <v>138.8077534102321</v>
      </c>
      <c r="O79">
        <v>138.12589241911661</v>
      </c>
      <c r="P79">
        <v>137.47469363487104</v>
      </c>
      <c r="Q79">
        <v>136.95758253972721</v>
      </c>
      <c r="R79">
        <v>136.26123259032497</v>
      </c>
      <c r="S79">
        <v>135.60260850770277</v>
      </c>
      <c r="T79">
        <v>134.93816126831183</v>
      </c>
      <c r="U79">
        <v>134.20956392579285</v>
      </c>
      <c r="V79">
        <v>133.49535321445529</v>
      </c>
      <c r="W79">
        <v>132.20960911705635</v>
      </c>
      <c r="X79">
        <v>130.94971257752047</v>
      </c>
      <c r="Y79">
        <v>129.70899456163798</v>
      </c>
      <c r="Z79">
        <v>128.40472224689083</v>
      </c>
      <c r="AA79">
        <v>127.11059032729494</v>
      </c>
      <c r="AB79">
        <v>125.92388595442037</v>
      </c>
      <c r="AC79">
        <v>124.76244771951146</v>
      </c>
      <c r="AD79">
        <v>123.63551931813679</v>
      </c>
      <c r="AE79">
        <v>122.49403556461887</v>
      </c>
      <c r="AF79">
        <v>121.403312565628</v>
      </c>
      <c r="AG79">
        <v>120.71561978452199</v>
      </c>
      <c r="AH79">
        <v>120.05761684490734</v>
      </c>
      <c r="AI79">
        <v>119.37403516164224</v>
      </c>
      <c r="AJ79">
        <v>118.72286077903738</v>
      </c>
      <c r="AK79">
        <v>118.09363815007882</v>
      </c>
      <c r="AL79">
        <v>117.5849026598919</v>
      </c>
      <c r="AM79">
        <v>117.05014634115531</v>
      </c>
      <c r="AN79">
        <v>116.47959686822581</v>
      </c>
      <c r="AO79">
        <v>115.8405872884388</v>
      </c>
      <c r="AP79">
        <v>115.190938016274</v>
      </c>
      <c r="AQ79">
        <v>114.2338033235107</v>
      </c>
      <c r="AR79">
        <v>113.27916482491945</v>
      </c>
      <c r="AS79">
        <v>112.33779212156725</v>
      </c>
      <c r="AT79">
        <v>111.4012674758344</v>
      </c>
      <c r="AU79">
        <v>110.47418078613966</v>
      </c>
      <c r="AV79">
        <v>109.45043382625373</v>
      </c>
      <c r="AW79">
        <v>108.44646491432714</v>
      </c>
      <c r="AX79">
        <v>107.45325497167045</v>
      </c>
      <c r="AY79">
        <v>106.46093979158181</v>
      </c>
      <c r="AZ79">
        <v>105.46791269036744</v>
      </c>
      <c r="BA79">
        <v>104.14338096217095</v>
      </c>
      <c r="BB79">
        <v>102.81249546237248</v>
      </c>
      <c r="BC79">
        <v>101.48118716948822</v>
      </c>
      <c r="BD79">
        <v>100.128365694179</v>
      </c>
      <c r="BE79">
        <v>98.789402400697028</v>
      </c>
      <c r="BF79">
        <v>97.154601950939124</v>
      </c>
      <c r="BG79">
        <v>95.524398898019584</v>
      </c>
      <c r="BH79">
        <v>93.90015721405571</v>
      </c>
      <c r="BI79">
        <v>92.279493595486073</v>
      </c>
      <c r="BJ79">
        <v>90.667592925454429</v>
      </c>
      <c r="BK79">
        <v>89.325413533807307</v>
      </c>
      <c r="BL79">
        <v>87.954866957331873</v>
      </c>
    </row>
    <row r="80" spans="1:64" hidden="1">
      <c r="A80" t="s">
        <v>1292</v>
      </c>
      <c r="B80" t="s">
        <v>1497</v>
      </c>
      <c r="C80" t="s">
        <v>1789</v>
      </c>
      <c r="D80" t="s">
        <v>1790</v>
      </c>
      <c r="E80">
        <v>29.013999999999999</v>
      </c>
      <c r="F80">
        <v>29.277999999999999</v>
      </c>
      <c r="G80">
        <v>29.542000000000002</v>
      </c>
      <c r="H80">
        <v>30.41</v>
      </c>
      <c r="I80">
        <v>31.277999999999999</v>
      </c>
      <c r="J80">
        <v>32.146000000000001</v>
      </c>
      <c r="K80">
        <v>33.014000000000003</v>
      </c>
      <c r="L80">
        <v>33.881999999999998</v>
      </c>
      <c r="M80">
        <v>32.762799999999999</v>
      </c>
      <c r="N80">
        <v>31.643599999999999</v>
      </c>
      <c r="O80">
        <v>30.5244</v>
      </c>
      <c r="P80">
        <v>29.405200000000001</v>
      </c>
      <c r="Q80">
        <v>28.286000000000001</v>
      </c>
      <c r="R80">
        <v>27.3324</v>
      </c>
      <c r="S80">
        <v>26.378799999999998</v>
      </c>
      <c r="T80">
        <v>25.4252</v>
      </c>
      <c r="U80">
        <v>24.471599999999999</v>
      </c>
      <c r="V80">
        <v>23.518000000000001</v>
      </c>
      <c r="W80">
        <v>22.142600000000002</v>
      </c>
      <c r="X80">
        <v>20.767199999999999</v>
      </c>
      <c r="Y80">
        <v>19.3918</v>
      </c>
      <c r="Z80">
        <v>18.016400000000001</v>
      </c>
      <c r="AA80">
        <v>16.640999999999998</v>
      </c>
      <c r="AB80">
        <v>15.857799999999999</v>
      </c>
      <c r="AC80">
        <v>15.0746</v>
      </c>
      <c r="AD80">
        <v>14.291399999999999</v>
      </c>
      <c r="AE80">
        <v>13.5082</v>
      </c>
      <c r="AF80">
        <v>12.725</v>
      </c>
      <c r="AG80">
        <v>12.456</v>
      </c>
      <c r="AH80">
        <v>12.186999999999999</v>
      </c>
      <c r="AI80">
        <v>11.917999999999999</v>
      </c>
      <c r="AJ80">
        <v>11.648999999999999</v>
      </c>
      <c r="AK80">
        <v>11.38</v>
      </c>
      <c r="AL80">
        <v>10.9968</v>
      </c>
      <c r="AM80">
        <v>10.6136</v>
      </c>
      <c r="AN80">
        <v>10.230399999999999</v>
      </c>
      <c r="AO80">
        <v>9.8472000000000008</v>
      </c>
      <c r="AP80">
        <v>9.4640000000000004</v>
      </c>
      <c r="AQ80">
        <v>9.6893999999999991</v>
      </c>
      <c r="AR80">
        <v>9.9147999999999996</v>
      </c>
      <c r="AS80">
        <v>10.1402</v>
      </c>
      <c r="AT80">
        <v>10.365600000000001</v>
      </c>
      <c r="AU80">
        <v>10.590999999999999</v>
      </c>
      <c r="AV80">
        <v>10.319000000000001</v>
      </c>
      <c r="AW80">
        <v>10.047000000000001</v>
      </c>
      <c r="AX80">
        <v>9.7750000000000004</v>
      </c>
      <c r="AY80">
        <v>9.5030000000000001</v>
      </c>
      <c r="AZ80">
        <v>9.2309999999999999</v>
      </c>
      <c r="BA80">
        <v>8.8694000000000006</v>
      </c>
      <c r="BB80">
        <v>8.5077999999999996</v>
      </c>
      <c r="BC80">
        <v>8.1462000000000003</v>
      </c>
      <c r="BD80">
        <v>7.7846000000000002</v>
      </c>
      <c r="BE80">
        <v>7.423</v>
      </c>
      <c r="BF80">
        <v>7.101</v>
      </c>
      <c r="BG80">
        <v>6.7789999999999999</v>
      </c>
      <c r="BH80">
        <v>6.4569999999999999</v>
      </c>
      <c r="BI80">
        <v>6.1349999999999998</v>
      </c>
      <c r="BJ80">
        <v>5.8129999999999997</v>
      </c>
      <c r="BK80">
        <v>5.6588000000000003</v>
      </c>
      <c r="BL80">
        <v>5.5045999999999999</v>
      </c>
    </row>
    <row r="81" spans="1:64" hidden="1">
      <c r="A81" t="s">
        <v>1261</v>
      </c>
      <c r="B81" t="s">
        <v>1498</v>
      </c>
      <c r="C81" t="s">
        <v>1789</v>
      </c>
      <c r="D81" t="s">
        <v>1790</v>
      </c>
      <c r="E81">
        <v>112.6104</v>
      </c>
      <c r="F81">
        <v>110.2872</v>
      </c>
      <c r="G81">
        <v>107.964</v>
      </c>
      <c r="H81">
        <v>101.3952</v>
      </c>
      <c r="I81">
        <v>94.826400000000007</v>
      </c>
      <c r="J81">
        <v>88.257599999999996</v>
      </c>
      <c r="K81">
        <v>81.688800000000001</v>
      </c>
      <c r="L81">
        <v>75.12</v>
      </c>
      <c r="M81">
        <v>71.893000000000001</v>
      </c>
      <c r="N81">
        <v>68.665999999999997</v>
      </c>
      <c r="O81">
        <v>65.438999999999993</v>
      </c>
      <c r="P81">
        <v>62.212000000000003</v>
      </c>
      <c r="Q81">
        <v>58.984999999999999</v>
      </c>
      <c r="R81">
        <v>59.450400000000002</v>
      </c>
      <c r="S81">
        <v>59.915799999999997</v>
      </c>
      <c r="T81">
        <v>60.3812</v>
      </c>
      <c r="U81">
        <v>60.846600000000002</v>
      </c>
      <c r="V81">
        <v>61.311999999999998</v>
      </c>
      <c r="W81">
        <v>60.770400000000002</v>
      </c>
      <c r="X81">
        <v>60.2288</v>
      </c>
      <c r="Y81">
        <v>59.687199999999997</v>
      </c>
      <c r="Z81">
        <v>59.145600000000002</v>
      </c>
      <c r="AA81">
        <v>58.603999999999999</v>
      </c>
      <c r="AB81">
        <v>59.539000000000001</v>
      </c>
      <c r="AC81">
        <v>60.473999999999997</v>
      </c>
      <c r="AD81">
        <v>61.408999999999999</v>
      </c>
      <c r="AE81">
        <v>62.344000000000001</v>
      </c>
      <c r="AF81">
        <v>63.279000000000003</v>
      </c>
      <c r="AG81">
        <v>63.205800000000004</v>
      </c>
      <c r="AH81">
        <v>63.132599999999996</v>
      </c>
      <c r="AI81">
        <v>63.059399999999997</v>
      </c>
      <c r="AJ81">
        <v>62.986199999999997</v>
      </c>
      <c r="AK81">
        <v>62.912999999999997</v>
      </c>
      <c r="AL81">
        <v>59.4206</v>
      </c>
      <c r="AM81">
        <v>55.928199999999997</v>
      </c>
      <c r="AN81">
        <v>52.4358</v>
      </c>
      <c r="AO81">
        <v>48.943399999999997</v>
      </c>
      <c r="AP81">
        <v>45.451000000000001</v>
      </c>
      <c r="AQ81">
        <v>44.594000000000001</v>
      </c>
      <c r="AR81">
        <v>43.737000000000002</v>
      </c>
      <c r="AS81">
        <v>42.88</v>
      </c>
      <c r="AT81">
        <v>42.023000000000003</v>
      </c>
      <c r="AU81">
        <v>41.165999999999997</v>
      </c>
      <c r="AV81">
        <v>41.981400000000001</v>
      </c>
      <c r="AW81">
        <v>42.796799999999998</v>
      </c>
      <c r="AX81">
        <v>43.612200000000001</v>
      </c>
      <c r="AY81">
        <v>44.427599999999998</v>
      </c>
      <c r="AZ81">
        <v>45.243000000000002</v>
      </c>
      <c r="BA81">
        <v>45.375</v>
      </c>
      <c r="BB81">
        <v>45.506999999999998</v>
      </c>
      <c r="BC81">
        <v>45.639000000000003</v>
      </c>
      <c r="BD81">
        <v>45.771000000000001</v>
      </c>
      <c r="BE81">
        <v>45.902999999999999</v>
      </c>
      <c r="BF81">
        <v>46.593000000000004</v>
      </c>
      <c r="BG81">
        <v>47.283000000000001</v>
      </c>
      <c r="BH81">
        <v>47.972999999999999</v>
      </c>
      <c r="BI81">
        <v>48.662999999999997</v>
      </c>
      <c r="BJ81">
        <v>49.353000000000002</v>
      </c>
      <c r="BK81">
        <v>49.140599999999999</v>
      </c>
      <c r="BL81">
        <v>48.928199999999997</v>
      </c>
    </row>
    <row r="82" spans="1:64" hidden="1">
      <c r="A82" t="s">
        <v>1316</v>
      </c>
      <c r="B82" t="s">
        <v>1499</v>
      </c>
      <c r="C82" t="s">
        <v>1789</v>
      </c>
      <c r="D82" t="s">
        <v>1790</v>
      </c>
      <c r="E82">
        <v>24.917000000000002</v>
      </c>
      <c r="F82">
        <v>25.899000000000001</v>
      </c>
      <c r="G82">
        <v>26.881</v>
      </c>
      <c r="H82">
        <v>26.827400000000001</v>
      </c>
      <c r="I82">
        <v>26.773800000000001</v>
      </c>
      <c r="J82">
        <v>26.720199999999998</v>
      </c>
      <c r="K82">
        <v>26.666599999999999</v>
      </c>
      <c r="L82">
        <v>26.613</v>
      </c>
      <c r="M82">
        <v>26.921199999999999</v>
      </c>
      <c r="N82">
        <v>27.229399999999998</v>
      </c>
      <c r="O82">
        <v>27.537600000000001</v>
      </c>
      <c r="P82">
        <v>27.845800000000001</v>
      </c>
      <c r="Q82">
        <v>28.154</v>
      </c>
      <c r="R82">
        <v>26.714400000000001</v>
      </c>
      <c r="S82">
        <v>25.274799999999999</v>
      </c>
      <c r="T82">
        <v>23.8352</v>
      </c>
      <c r="U82">
        <v>22.395600000000002</v>
      </c>
      <c r="V82">
        <v>20.956</v>
      </c>
      <c r="W82">
        <v>19.672000000000001</v>
      </c>
      <c r="X82">
        <v>18.388000000000002</v>
      </c>
      <c r="Y82">
        <v>17.103999999999999</v>
      </c>
      <c r="Z82">
        <v>15.82</v>
      </c>
      <c r="AA82">
        <v>14.536</v>
      </c>
      <c r="AB82">
        <v>13.5962</v>
      </c>
      <c r="AC82">
        <v>12.6564</v>
      </c>
      <c r="AD82">
        <v>11.7166</v>
      </c>
      <c r="AE82">
        <v>10.7768</v>
      </c>
      <c r="AF82">
        <v>9.8369999999999997</v>
      </c>
      <c r="AG82">
        <v>9.4771999999999998</v>
      </c>
      <c r="AH82">
        <v>9.1173999999999999</v>
      </c>
      <c r="AI82">
        <v>8.7576000000000001</v>
      </c>
      <c r="AJ82">
        <v>8.3978000000000002</v>
      </c>
      <c r="AK82">
        <v>8.0380000000000003</v>
      </c>
      <c r="AL82">
        <v>7.8742000000000001</v>
      </c>
      <c r="AM82">
        <v>7.7103999999999999</v>
      </c>
      <c r="AN82">
        <v>7.5465999999999998</v>
      </c>
      <c r="AO82">
        <v>7.3827999999999996</v>
      </c>
      <c r="AP82">
        <v>7.2190000000000003</v>
      </c>
      <c r="AQ82">
        <v>7.3605999999999998</v>
      </c>
      <c r="AR82">
        <v>7.5022000000000002</v>
      </c>
      <c r="AS82">
        <v>7.6437999999999997</v>
      </c>
      <c r="AT82">
        <v>7.7854000000000001</v>
      </c>
      <c r="AU82">
        <v>7.9269999999999996</v>
      </c>
      <c r="AV82">
        <v>7.7911999999999999</v>
      </c>
      <c r="AW82">
        <v>7.6554000000000002</v>
      </c>
      <c r="AX82">
        <v>7.5195999999999996</v>
      </c>
      <c r="AY82">
        <v>7.3837999999999999</v>
      </c>
      <c r="AZ82">
        <v>7.2480000000000002</v>
      </c>
      <c r="BA82">
        <v>7.1280000000000001</v>
      </c>
      <c r="BB82">
        <v>7.008</v>
      </c>
      <c r="BC82">
        <v>6.8879999999999999</v>
      </c>
      <c r="BD82">
        <v>6.7679999999999998</v>
      </c>
      <c r="BE82">
        <v>6.6479999999999997</v>
      </c>
      <c r="BF82">
        <v>6.2637999999999998</v>
      </c>
      <c r="BG82">
        <v>5.8795999999999999</v>
      </c>
      <c r="BH82">
        <v>5.4954000000000001</v>
      </c>
      <c r="BI82">
        <v>5.1112000000000002</v>
      </c>
      <c r="BJ82">
        <v>4.7270000000000003</v>
      </c>
      <c r="BK82">
        <v>4.7362000000000002</v>
      </c>
      <c r="BL82">
        <v>4.7454000000000001</v>
      </c>
    </row>
    <row r="83" spans="1:64" hidden="1">
      <c r="A83" t="s">
        <v>1500</v>
      </c>
      <c r="B83" t="s">
        <v>1501</v>
      </c>
      <c r="C83" t="s">
        <v>1789</v>
      </c>
      <c r="D83" t="s">
        <v>1790</v>
      </c>
    </row>
    <row r="84" spans="1:64" hidden="1">
      <c r="A84" t="s">
        <v>1502</v>
      </c>
      <c r="B84" t="s">
        <v>1503</v>
      </c>
      <c r="C84" t="s">
        <v>1789</v>
      </c>
      <c r="D84" t="s">
        <v>1790</v>
      </c>
      <c r="E84">
        <v>75.368399999999994</v>
      </c>
      <c r="F84">
        <v>75.151200000000003</v>
      </c>
      <c r="G84">
        <v>74.933999999999997</v>
      </c>
      <c r="H84">
        <v>74.933999999999997</v>
      </c>
      <c r="I84">
        <v>74.933999999999997</v>
      </c>
      <c r="J84">
        <v>74.933999999999997</v>
      </c>
      <c r="K84">
        <v>74.933999999999997</v>
      </c>
      <c r="L84">
        <v>74.933999999999997</v>
      </c>
      <c r="M84">
        <v>74.933999999999997</v>
      </c>
      <c r="N84">
        <v>74.933999999999997</v>
      </c>
      <c r="O84">
        <v>74.933999999999997</v>
      </c>
      <c r="P84">
        <v>74.933999999999997</v>
      </c>
      <c r="Q84">
        <v>74.933999999999997</v>
      </c>
      <c r="R84">
        <v>73.745599999999996</v>
      </c>
      <c r="S84">
        <v>72.557199999999995</v>
      </c>
      <c r="T84">
        <v>71.368799999999993</v>
      </c>
      <c r="U84">
        <v>70.180400000000006</v>
      </c>
      <c r="V84">
        <v>68.992000000000004</v>
      </c>
      <c r="W84">
        <v>67.913600000000002</v>
      </c>
      <c r="X84">
        <v>66.8352</v>
      </c>
      <c r="Y84">
        <v>65.756799999999998</v>
      </c>
      <c r="Z84">
        <v>64.678399999999996</v>
      </c>
      <c r="AA84">
        <v>63.6</v>
      </c>
      <c r="AB84">
        <v>61.571199999999997</v>
      </c>
      <c r="AC84">
        <v>59.542400000000001</v>
      </c>
      <c r="AD84">
        <v>57.513599999999997</v>
      </c>
      <c r="AE84">
        <v>55.4848</v>
      </c>
      <c r="AF84">
        <v>53.456000000000003</v>
      </c>
      <c r="AG84">
        <v>52.437399999999997</v>
      </c>
      <c r="AH84">
        <v>51.418799999999997</v>
      </c>
      <c r="AI84">
        <v>50.400199999999998</v>
      </c>
      <c r="AJ84">
        <v>49.381599999999999</v>
      </c>
      <c r="AK84">
        <v>48.363</v>
      </c>
      <c r="AL84">
        <v>47.654800000000002</v>
      </c>
      <c r="AM84">
        <v>46.946599999999997</v>
      </c>
      <c r="AN84">
        <v>46.238399999999999</v>
      </c>
      <c r="AO84">
        <v>45.530200000000001</v>
      </c>
      <c r="AP84">
        <v>44.822000000000003</v>
      </c>
      <c r="AQ84">
        <v>42.7102</v>
      </c>
      <c r="AR84">
        <v>40.598399999999998</v>
      </c>
      <c r="AS84">
        <v>38.486600000000003</v>
      </c>
      <c r="AT84">
        <v>36.3748</v>
      </c>
      <c r="AU84">
        <v>34.262999999999998</v>
      </c>
      <c r="AV84">
        <v>32.495600000000003</v>
      </c>
      <c r="AW84">
        <v>30.728200000000001</v>
      </c>
      <c r="AX84">
        <v>28.960799999999999</v>
      </c>
      <c r="AY84">
        <v>27.1934</v>
      </c>
      <c r="AZ84">
        <v>25.425999999999998</v>
      </c>
      <c r="BA84">
        <v>24.052</v>
      </c>
      <c r="BB84">
        <v>22.678000000000001</v>
      </c>
      <c r="BC84">
        <v>21.303999999999998</v>
      </c>
      <c r="BD84">
        <v>19.93</v>
      </c>
      <c r="BE84">
        <v>18.556000000000001</v>
      </c>
      <c r="BF84">
        <v>17.6296</v>
      </c>
      <c r="BG84">
        <v>16.703199999999999</v>
      </c>
      <c r="BH84">
        <v>15.7768</v>
      </c>
      <c r="BI84">
        <v>14.8504</v>
      </c>
      <c r="BJ84">
        <v>13.923999999999999</v>
      </c>
      <c r="BK84">
        <v>13.227399999999999</v>
      </c>
      <c r="BL84">
        <v>12.530799999999999</v>
      </c>
    </row>
    <row r="85" spans="1:64" hidden="1">
      <c r="A85" t="s">
        <v>1127</v>
      </c>
      <c r="B85" t="s">
        <v>1504</v>
      </c>
      <c r="C85" t="s">
        <v>1789</v>
      </c>
      <c r="D85" t="s">
        <v>1790</v>
      </c>
      <c r="E85">
        <v>180.3142</v>
      </c>
      <c r="F85">
        <v>182.64959999999999</v>
      </c>
      <c r="G85">
        <v>184.98500000000001</v>
      </c>
      <c r="H85">
        <v>186.86199999999999</v>
      </c>
      <c r="I85">
        <v>188.739</v>
      </c>
      <c r="J85">
        <v>190.61600000000001</v>
      </c>
      <c r="K85">
        <v>192.49299999999999</v>
      </c>
      <c r="L85">
        <v>194.37</v>
      </c>
      <c r="M85">
        <v>195.72659999999999</v>
      </c>
      <c r="N85">
        <v>197.08320000000001</v>
      </c>
      <c r="O85">
        <v>198.43979999999999</v>
      </c>
      <c r="P85">
        <v>199.79640000000001</v>
      </c>
      <c r="Q85">
        <v>201.15299999999999</v>
      </c>
      <c r="R85">
        <v>202.7654</v>
      </c>
      <c r="S85">
        <v>204.37780000000001</v>
      </c>
      <c r="T85">
        <v>205.99019999999999</v>
      </c>
      <c r="U85">
        <v>207.6026</v>
      </c>
      <c r="V85">
        <v>209.215</v>
      </c>
      <c r="W85">
        <v>208.215</v>
      </c>
      <c r="X85">
        <v>207.215</v>
      </c>
      <c r="Y85">
        <v>206.215</v>
      </c>
      <c r="Z85">
        <v>205.215</v>
      </c>
      <c r="AA85">
        <v>204.215</v>
      </c>
      <c r="AB85">
        <v>202.154</v>
      </c>
      <c r="AC85">
        <v>200.09299999999999</v>
      </c>
      <c r="AD85">
        <v>198.03200000000001</v>
      </c>
      <c r="AE85">
        <v>195.971</v>
      </c>
      <c r="AF85">
        <v>193.91</v>
      </c>
      <c r="AG85">
        <v>190.68039999999999</v>
      </c>
      <c r="AH85">
        <v>187.45079999999999</v>
      </c>
      <c r="AI85">
        <v>184.22120000000001</v>
      </c>
      <c r="AJ85">
        <v>180.99160000000001</v>
      </c>
      <c r="AK85">
        <v>177.762</v>
      </c>
      <c r="AL85">
        <v>172.5496</v>
      </c>
      <c r="AM85">
        <v>167.3372</v>
      </c>
      <c r="AN85">
        <v>162.12479999999999</v>
      </c>
      <c r="AO85">
        <v>156.91239999999999</v>
      </c>
      <c r="AP85">
        <v>151.69999999999999</v>
      </c>
      <c r="AQ85">
        <v>147.30160000000001</v>
      </c>
      <c r="AR85">
        <v>142.9032</v>
      </c>
      <c r="AS85">
        <v>138.50479999999999</v>
      </c>
      <c r="AT85">
        <v>134.10640000000001</v>
      </c>
      <c r="AU85">
        <v>129.708</v>
      </c>
      <c r="AV85">
        <v>127.12179999999999</v>
      </c>
      <c r="AW85">
        <v>124.5356</v>
      </c>
      <c r="AX85">
        <v>121.9494</v>
      </c>
      <c r="AY85">
        <v>119.36320000000001</v>
      </c>
      <c r="AZ85">
        <v>116.777</v>
      </c>
      <c r="BA85">
        <v>114.65479999999999</v>
      </c>
      <c r="BB85">
        <v>112.5326</v>
      </c>
      <c r="BC85">
        <v>110.4104</v>
      </c>
      <c r="BD85">
        <v>108.2882</v>
      </c>
      <c r="BE85">
        <v>106.166</v>
      </c>
      <c r="BF85">
        <v>104.1782</v>
      </c>
      <c r="BG85">
        <v>102.1904</v>
      </c>
      <c r="BH85">
        <v>100.2026</v>
      </c>
      <c r="BI85">
        <v>98.214799999999997</v>
      </c>
      <c r="BJ85">
        <v>96.227000000000004</v>
      </c>
      <c r="BK85">
        <v>93.564400000000006</v>
      </c>
      <c r="BL85">
        <v>90.901799999999994</v>
      </c>
    </row>
    <row r="86" spans="1:64" hidden="1">
      <c r="A86" t="s">
        <v>1299</v>
      </c>
      <c r="B86" t="s">
        <v>1505</v>
      </c>
      <c r="C86" t="s">
        <v>1789</v>
      </c>
      <c r="D86" t="s">
        <v>1790</v>
      </c>
      <c r="E86">
        <v>84.740600000000001</v>
      </c>
      <c r="F86">
        <v>86.762799999999999</v>
      </c>
      <c r="G86">
        <v>88.784999999999997</v>
      </c>
      <c r="H86">
        <v>84.368399999999994</v>
      </c>
      <c r="I86">
        <v>79.951800000000006</v>
      </c>
      <c r="J86">
        <v>75.535200000000003</v>
      </c>
      <c r="K86">
        <v>71.118600000000001</v>
      </c>
      <c r="L86">
        <v>66.701999999999998</v>
      </c>
      <c r="M86">
        <v>61.931600000000003</v>
      </c>
      <c r="N86">
        <v>57.161200000000001</v>
      </c>
      <c r="O86">
        <v>52.390799999999999</v>
      </c>
      <c r="P86">
        <v>47.620399999999997</v>
      </c>
      <c r="Q86">
        <v>42.85</v>
      </c>
      <c r="R86">
        <v>40.339199999999998</v>
      </c>
      <c r="S86">
        <v>37.828400000000002</v>
      </c>
      <c r="T86">
        <v>35.317599999999999</v>
      </c>
      <c r="U86">
        <v>32.806800000000003</v>
      </c>
      <c r="V86">
        <v>30.295999999999999</v>
      </c>
      <c r="W86">
        <v>29.8032</v>
      </c>
      <c r="X86">
        <v>29.310400000000001</v>
      </c>
      <c r="Y86">
        <v>28.817599999999999</v>
      </c>
      <c r="Z86">
        <v>28.3248</v>
      </c>
      <c r="AA86">
        <v>27.832000000000001</v>
      </c>
      <c r="AB86">
        <v>28.599399999999999</v>
      </c>
      <c r="AC86">
        <v>29.366800000000001</v>
      </c>
      <c r="AD86">
        <v>30.1342</v>
      </c>
      <c r="AE86">
        <v>30.901599999999998</v>
      </c>
      <c r="AF86">
        <v>31.669</v>
      </c>
      <c r="AG86">
        <v>31.437799999999999</v>
      </c>
      <c r="AH86">
        <v>31.206600000000002</v>
      </c>
      <c r="AI86">
        <v>30.9754</v>
      </c>
      <c r="AJ86">
        <v>30.744199999999999</v>
      </c>
      <c r="AK86">
        <v>30.513000000000002</v>
      </c>
      <c r="AL86">
        <v>30.473800000000001</v>
      </c>
      <c r="AM86">
        <v>30.4346</v>
      </c>
      <c r="AN86">
        <v>30.395399999999999</v>
      </c>
      <c r="AO86">
        <v>30.356200000000001</v>
      </c>
      <c r="AP86">
        <v>30.317</v>
      </c>
      <c r="AQ86">
        <v>29.574200000000001</v>
      </c>
      <c r="AR86">
        <v>28.831399999999999</v>
      </c>
      <c r="AS86">
        <v>28.0886</v>
      </c>
      <c r="AT86">
        <v>27.345800000000001</v>
      </c>
      <c r="AU86">
        <v>26.603000000000002</v>
      </c>
      <c r="AV86">
        <v>26.353999999999999</v>
      </c>
      <c r="AW86">
        <v>26.105</v>
      </c>
      <c r="AX86">
        <v>25.856000000000002</v>
      </c>
      <c r="AY86">
        <v>25.606999999999999</v>
      </c>
      <c r="AZ86">
        <v>25.358000000000001</v>
      </c>
      <c r="BA86">
        <v>23.982199999999999</v>
      </c>
      <c r="BB86">
        <v>22.606400000000001</v>
      </c>
      <c r="BC86">
        <v>21.230599999999999</v>
      </c>
      <c r="BD86">
        <v>19.854800000000001</v>
      </c>
      <c r="BE86">
        <v>18.478999999999999</v>
      </c>
      <c r="BF86">
        <v>17.4572</v>
      </c>
      <c r="BG86">
        <v>16.435400000000001</v>
      </c>
      <c r="BH86">
        <v>15.413600000000001</v>
      </c>
      <c r="BI86">
        <v>14.3918</v>
      </c>
      <c r="BJ86">
        <v>13.37</v>
      </c>
      <c r="BK86">
        <v>12.641</v>
      </c>
      <c r="BL86">
        <v>11.912000000000001</v>
      </c>
    </row>
    <row r="87" spans="1:64" hidden="1">
      <c r="A87" t="s">
        <v>1161</v>
      </c>
      <c r="B87" t="s">
        <v>1506</v>
      </c>
      <c r="C87" t="s">
        <v>1789</v>
      </c>
      <c r="D87" t="s">
        <v>1790</v>
      </c>
      <c r="E87">
        <v>28.415400000000002</v>
      </c>
      <c r="F87">
        <v>28.456199999999999</v>
      </c>
      <c r="G87">
        <v>28.497</v>
      </c>
      <c r="H87">
        <v>29.868200000000002</v>
      </c>
      <c r="I87">
        <v>31.2394</v>
      </c>
      <c r="J87">
        <v>32.610599999999998</v>
      </c>
      <c r="K87">
        <v>33.9818</v>
      </c>
      <c r="L87">
        <v>35.353000000000002</v>
      </c>
      <c r="M87">
        <v>35.0886</v>
      </c>
      <c r="N87">
        <v>34.824199999999998</v>
      </c>
      <c r="O87">
        <v>34.559800000000003</v>
      </c>
      <c r="P87">
        <v>34.295400000000001</v>
      </c>
      <c r="Q87">
        <v>34.030999999999999</v>
      </c>
      <c r="R87">
        <v>35.0946</v>
      </c>
      <c r="S87">
        <v>36.158200000000001</v>
      </c>
      <c r="T87">
        <v>37.221800000000002</v>
      </c>
      <c r="U87">
        <v>38.285400000000003</v>
      </c>
      <c r="V87">
        <v>39.348999999999997</v>
      </c>
      <c r="W87">
        <v>40.978999999999999</v>
      </c>
      <c r="X87">
        <v>42.609000000000002</v>
      </c>
      <c r="Y87">
        <v>44.238999999999997</v>
      </c>
      <c r="Z87">
        <v>45.869</v>
      </c>
      <c r="AA87">
        <v>47.499000000000002</v>
      </c>
      <c r="AB87">
        <v>48.760199999999998</v>
      </c>
      <c r="AC87">
        <v>50.0214</v>
      </c>
      <c r="AD87">
        <v>51.282600000000002</v>
      </c>
      <c r="AE87">
        <v>52.543799999999997</v>
      </c>
      <c r="AF87">
        <v>53.805</v>
      </c>
      <c r="AG87">
        <v>56.828200000000002</v>
      </c>
      <c r="AH87">
        <v>59.851399999999998</v>
      </c>
      <c r="AI87">
        <v>62.874600000000001</v>
      </c>
      <c r="AJ87">
        <v>65.897800000000004</v>
      </c>
      <c r="AK87">
        <v>68.921000000000006</v>
      </c>
      <c r="AL87">
        <v>67.245599999999996</v>
      </c>
      <c r="AM87">
        <v>65.5702</v>
      </c>
      <c r="AN87">
        <v>63.894799999999996</v>
      </c>
      <c r="AO87">
        <v>62.2194</v>
      </c>
      <c r="AP87">
        <v>60.543999999999997</v>
      </c>
      <c r="AQ87">
        <v>58.105400000000003</v>
      </c>
      <c r="AR87">
        <v>55.666800000000002</v>
      </c>
      <c r="AS87">
        <v>53.228200000000001</v>
      </c>
      <c r="AT87">
        <v>50.7896</v>
      </c>
      <c r="AU87">
        <v>48.350999999999999</v>
      </c>
      <c r="AV87">
        <v>48.832000000000001</v>
      </c>
      <c r="AW87">
        <v>49.313000000000002</v>
      </c>
      <c r="AX87">
        <v>49.793999999999997</v>
      </c>
      <c r="AY87">
        <v>50.274999999999999</v>
      </c>
      <c r="AZ87">
        <v>50.756</v>
      </c>
      <c r="BA87">
        <v>50.934399999999997</v>
      </c>
      <c r="BB87">
        <v>51.1128</v>
      </c>
      <c r="BC87">
        <v>51.291200000000003</v>
      </c>
      <c r="BD87">
        <v>51.4696</v>
      </c>
      <c r="BE87">
        <v>51.648000000000003</v>
      </c>
      <c r="BF87">
        <v>50.6</v>
      </c>
      <c r="BG87">
        <v>49.552</v>
      </c>
      <c r="BH87">
        <v>48.503999999999998</v>
      </c>
      <c r="BI87">
        <v>47.456000000000003</v>
      </c>
      <c r="BJ87">
        <v>46.408000000000001</v>
      </c>
      <c r="BK87">
        <v>45.184800000000003</v>
      </c>
      <c r="BL87">
        <v>43.961599999999997</v>
      </c>
    </row>
    <row r="88" spans="1:64" hidden="1">
      <c r="A88" t="s">
        <v>1136</v>
      </c>
      <c r="B88" t="s">
        <v>1507</v>
      </c>
      <c r="C88" t="s">
        <v>1789</v>
      </c>
      <c r="D88" t="s">
        <v>1790</v>
      </c>
      <c r="E88">
        <v>148.34479999999999</v>
      </c>
      <c r="F88">
        <v>148.23439999999999</v>
      </c>
      <c r="G88">
        <v>148.124</v>
      </c>
      <c r="H88">
        <v>147.68960000000001</v>
      </c>
      <c r="I88">
        <v>147.2552</v>
      </c>
      <c r="J88">
        <v>146.82079999999999</v>
      </c>
      <c r="K88">
        <v>146.38640000000001</v>
      </c>
      <c r="L88">
        <v>145.952</v>
      </c>
      <c r="M88">
        <v>145.2312</v>
      </c>
      <c r="N88">
        <v>144.5104</v>
      </c>
      <c r="O88">
        <v>143.78960000000001</v>
      </c>
      <c r="P88">
        <v>143.06880000000001</v>
      </c>
      <c r="Q88">
        <v>142.34800000000001</v>
      </c>
      <c r="R88">
        <v>141.16159999999999</v>
      </c>
      <c r="S88">
        <v>139.9752</v>
      </c>
      <c r="T88">
        <v>138.78880000000001</v>
      </c>
      <c r="U88">
        <v>137.60239999999999</v>
      </c>
      <c r="V88">
        <v>136.416</v>
      </c>
      <c r="W88">
        <v>134.79740000000001</v>
      </c>
      <c r="X88">
        <v>133.1788</v>
      </c>
      <c r="Y88">
        <v>131.56020000000001</v>
      </c>
      <c r="Z88">
        <v>129.94159999999999</v>
      </c>
      <c r="AA88">
        <v>128.32300000000001</v>
      </c>
      <c r="AB88">
        <v>126.26300000000001</v>
      </c>
      <c r="AC88">
        <v>124.203</v>
      </c>
      <c r="AD88">
        <v>122.143</v>
      </c>
      <c r="AE88">
        <v>120.083</v>
      </c>
      <c r="AF88">
        <v>118.023</v>
      </c>
      <c r="AG88">
        <v>115.18600000000001</v>
      </c>
      <c r="AH88">
        <v>112.349</v>
      </c>
      <c r="AI88">
        <v>109.512</v>
      </c>
      <c r="AJ88">
        <v>106.675</v>
      </c>
      <c r="AK88">
        <v>103.83799999999999</v>
      </c>
      <c r="AL88">
        <v>101.2128</v>
      </c>
      <c r="AM88">
        <v>98.587599999999995</v>
      </c>
      <c r="AN88">
        <v>95.962400000000002</v>
      </c>
      <c r="AO88">
        <v>93.337199999999996</v>
      </c>
      <c r="AP88">
        <v>90.712000000000003</v>
      </c>
      <c r="AQ88">
        <v>88.462599999999995</v>
      </c>
      <c r="AR88">
        <v>86.213200000000001</v>
      </c>
      <c r="AS88">
        <v>83.963800000000006</v>
      </c>
      <c r="AT88">
        <v>81.714399999999998</v>
      </c>
      <c r="AU88">
        <v>79.465000000000003</v>
      </c>
      <c r="AV88">
        <v>78.321399999999997</v>
      </c>
      <c r="AW88">
        <v>77.177800000000005</v>
      </c>
      <c r="AX88">
        <v>76.034199999999998</v>
      </c>
      <c r="AY88">
        <v>74.890600000000006</v>
      </c>
      <c r="AZ88">
        <v>73.747</v>
      </c>
      <c r="BA88">
        <v>73.352800000000002</v>
      </c>
      <c r="BB88">
        <v>72.958600000000004</v>
      </c>
      <c r="BC88">
        <v>72.564400000000006</v>
      </c>
      <c r="BD88">
        <v>72.170199999999994</v>
      </c>
      <c r="BE88">
        <v>71.775999999999996</v>
      </c>
      <c r="BF88">
        <v>70.742999999999995</v>
      </c>
      <c r="BG88">
        <v>69.709999999999994</v>
      </c>
      <c r="BH88">
        <v>68.677000000000007</v>
      </c>
      <c r="BI88">
        <v>67.644000000000005</v>
      </c>
      <c r="BJ88">
        <v>66.611000000000004</v>
      </c>
      <c r="BK88">
        <v>65.784199999999998</v>
      </c>
      <c r="BL88">
        <v>64.957400000000007</v>
      </c>
    </row>
    <row r="89" spans="1:64" hidden="1">
      <c r="A89" t="s">
        <v>1508</v>
      </c>
      <c r="B89" t="s">
        <v>1509</v>
      </c>
      <c r="C89" t="s">
        <v>1789</v>
      </c>
      <c r="D89" t="s">
        <v>1790</v>
      </c>
    </row>
    <row r="90" spans="1:64" hidden="1">
      <c r="A90" t="s">
        <v>1137</v>
      </c>
      <c r="B90" t="s">
        <v>1510</v>
      </c>
      <c r="C90" t="s">
        <v>1789</v>
      </c>
      <c r="D90" t="s">
        <v>1790</v>
      </c>
      <c r="E90">
        <v>203.0624</v>
      </c>
      <c r="F90">
        <v>200.8202</v>
      </c>
      <c r="G90">
        <v>198.578</v>
      </c>
      <c r="H90">
        <v>196.50960000000001</v>
      </c>
      <c r="I90">
        <v>194.44120000000001</v>
      </c>
      <c r="J90">
        <v>192.37280000000001</v>
      </c>
      <c r="K90">
        <v>190.30439999999999</v>
      </c>
      <c r="L90">
        <v>188.23599999999999</v>
      </c>
      <c r="M90">
        <v>186.73560000000001</v>
      </c>
      <c r="N90">
        <v>185.23519999999999</v>
      </c>
      <c r="O90">
        <v>183.73480000000001</v>
      </c>
      <c r="P90">
        <v>182.23439999999999</v>
      </c>
      <c r="Q90">
        <v>180.73400000000001</v>
      </c>
      <c r="R90">
        <v>180.30420000000001</v>
      </c>
      <c r="S90">
        <v>179.87440000000001</v>
      </c>
      <c r="T90">
        <v>179.44460000000001</v>
      </c>
      <c r="U90">
        <v>179.01480000000001</v>
      </c>
      <c r="V90">
        <v>178.58500000000001</v>
      </c>
      <c r="W90">
        <v>178.77279999999999</v>
      </c>
      <c r="X90">
        <v>178.9606</v>
      </c>
      <c r="Y90">
        <v>179.14840000000001</v>
      </c>
      <c r="Z90">
        <v>179.33619999999999</v>
      </c>
      <c r="AA90">
        <v>179.524</v>
      </c>
      <c r="AB90">
        <v>179.8862</v>
      </c>
      <c r="AC90">
        <v>180.2484</v>
      </c>
      <c r="AD90">
        <v>180.61060000000001</v>
      </c>
      <c r="AE90">
        <v>180.97280000000001</v>
      </c>
      <c r="AF90">
        <v>181.33500000000001</v>
      </c>
      <c r="AG90">
        <v>181.12819999999999</v>
      </c>
      <c r="AH90">
        <v>180.92140000000001</v>
      </c>
      <c r="AI90">
        <v>180.71459999999999</v>
      </c>
      <c r="AJ90">
        <v>180.5078</v>
      </c>
      <c r="AK90">
        <v>180.30099999999999</v>
      </c>
      <c r="AL90">
        <v>179.11439999999999</v>
      </c>
      <c r="AM90">
        <v>177.92779999999999</v>
      </c>
      <c r="AN90">
        <v>176.74119999999999</v>
      </c>
      <c r="AO90">
        <v>175.55459999999999</v>
      </c>
      <c r="AP90">
        <v>174.36799999999999</v>
      </c>
      <c r="AQ90">
        <v>172.55119999999999</v>
      </c>
      <c r="AR90">
        <v>170.73439999999999</v>
      </c>
      <c r="AS90">
        <v>168.91759999999999</v>
      </c>
      <c r="AT90">
        <v>167.10079999999999</v>
      </c>
      <c r="AU90">
        <v>165.28399999999999</v>
      </c>
      <c r="AV90">
        <v>163.303</v>
      </c>
      <c r="AW90">
        <v>161.322</v>
      </c>
      <c r="AX90">
        <v>159.34100000000001</v>
      </c>
      <c r="AY90">
        <v>157.36000000000001</v>
      </c>
      <c r="AZ90">
        <v>155.37899999999999</v>
      </c>
      <c r="BA90">
        <v>153.4778</v>
      </c>
      <c r="BB90">
        <v>151.57660000000001</v>
      </c>
      <c r="BC90">
        <v>149.6754</v>
      </c>
      <c r="BD90">
        <v>147.77420000000001</v>
      </c>
      <c r="BE90">
        <v>145.87299999999999</v>
      </c>
      <c r="BF90">
        <v>143.75720000000001</v>
      </c>
      <c r="BG90">
        <v>141.6414</v>
      </c>
      <c r="BH90">
        <v>139.5256</v>
      </c>
      <c r="BI90">
        <v>137.40979999999999</v>
      </c>
      <c r="BJ90">
        <v>135.29400000000001</v>
      </c>
      <c r="BK90">
        <v>133.36500000000001</v>
      </c>
      <c r="BL90">
        <v>131.43600000000001</v>
      </c>
    </row>
    <row r="91" spans="1:64" hidden="1">
      <c r="A91" t="s">
        <v>1511</v>
      </c>
      <c r="B91" t="s">
        <v>1512</v>
      </c>
      <c r="C91" t="s">
        <v>1789</v>
      </c>
      <c r="D91" t="s">
        <v>1790</v>
      </c>
      <c r="E91">
        <v>220.49860000000001</v>
      </c>
      <c r="F91">
        <v>219.79179999999999</v>
      </c>
      <c r="G91">
        <v>219.08500000000001</v>
      </c>
      <c r="H91">
        <v>219.08500000000001</v>
      </c>
      <c r="I91">
        <v>219.08500000000001</v>
      </c>
      <c r="J91">
        <v>219.08500000000001</v>
      </c>
      <c r="K91">
        <v>219.08500000000001</v>
      </c>
      <c r="L91">
        <v>219.08500000000001</v>
      </c>
      <c r="M91">
        <v>218.37280000000001</v>
      </c>
      <c r="N91">
        <v>217.66059999999999</v>
      </c>
      <c r="O91">
        <v>216.94839999999999</v>
      </c>
      <c r="P91">
        <v>216.2362</v>
      </c>
      <c r="Q91">
        <v>215.524</v>
      </c>
      <c r="R91">
        <v>215.35560000000001</v>
      </c>
      <c r="S91">
        <v>215.18719999999999</v>
      </c>
      <c r="T91">
        <v>215.0188</v>
      </c>
      <c r="U91">
        <v>214.85040000000001</v>
      </c>
      <c r="V91">
        <v>214.68199999999999</v>
      </c>
      <c r="W91">
        <v>212.05799999999999</v>
      </c>
      <c r="X91">
        <v>209.434</v>
      </c>
      <c r="Y91">
        <v>206.81</v>
      </c>
      <c r="Z91">
        <v>204.18600000000001</v>
      </c>
      <c r="AA91">
        <v>201.56200000000001</v>
      </c>
      <c r="AB91">
        <v>197.1284</v>
      </c>
      <c r="AC91">
        <v>192.69479999999999</v>
      </c>
      <c r="AD91">
        <v>188.2612</v>
      </c>
      <c r="AE91">
        <v>183.82759999999999</v>
      </c>
      <c r="AF91">
        <v>179.39400000000001</v>
      </c>
      <c r="AG91">
        <v>174</v>
      </c>
      <c r="AH91">
        <v>168.60599999999999</v>
      </c>
      <c r="AI91">
        <v>163.21199999999999</v>
      </c>
      <c r="AJ91">
        <v>157.81800000000001</v>
      </c>
      <c r="AK91">
        <v>152.42400000000001</v>
      </c>
      <c r="AL91">
        <v>148.53059999999999</v>
      </c>
      <c r="AM91">
        <v>144.63720000000001</v>
      </c>
      <c r="AN91">
        <v>140.74379999999999</v>
      </c>
      <c r="AO91">
        <v>136.85040000000001</v>
      </c>
      <c r="AP91">
        <v>132.95699999999999</v>
      </c>
      <c r="AQ91">
        <v>129.90440000000001</v>
      </c>
      <c r="AR91">
        <v>126.8518</v>
      </c>
      <c r="AS91">
        <v>123.7992</v>
      </c>
      <c r="AT91">
        <v>120.7466</v>
      </c>
      <c r="AU91">
        <v>117.694</v>
      </c>
      <c r="AV91">
        <v>114.84520000000001</v>
      </c>
      <c r="AW91">
        <v>111.99639999999999</v>
      </c>
      <c r="AX91">
        <v>109.1476</v>
      </c>
      <c r="AY91">
        <v>106.2988</v>
      </c>
      <c r="AZ91">
        <v>103.45</v>
      </c>
      <c r="BA91">
        <v>100.93859999999999</v>
      </c>
      <c r="BB91">
        <v>98.427199999999999</v>
      </c>
      <c r="BC91">
        <v>95.915800000000004</v>
      </c>
      <c r="BD91">
        <v>93.404399999999995</v>
      </c>
      <c r="BE91">
        <v>90.893000000000001</v>
      </c>
      <c r="BF91">
        <v>88.351399999999998</v>
      </c>
      <c r="BG91">
        <v>85.809799999999996</v>
      </c>
      <c r="BH91">
        <v>83.268199999999993</v>
      </c>
      <c r="BI91">
        <v>80.726600000000005</v>
      </c>
      <c r="BJ91">
        <v>78.185000000000002</v>
      </c>
      <c r="BK91">
        <v>75.705799999999996</v>
      </c>
      <c r="BL91">
        <v>73.226600000000005</v>
      </c>
    </row>
    <row r="92" spans="1:64" hidden="1">
      <c r="A92" t="s">
        <v>1138</v>
      </c>
      <c r="B92" t="s">
        <v>1513</v>
      </c>
      <c r="C92" t="s">
        <v>1789</v>
      </c>
      <c r="D92" t="s">
        <v>1790</v>
      </c>
      <c r="E92">
        <v>108.0446</v>
      </c>
      <c r="F92">
        <v>108.2268</v>
      </c>
      <c r="G92">
        <v>108.40900000000001</v>
      </c>
      <c r="H92">
        <v>108.5912</v>
      </c>
      <c r="I92">
        <v>108.7734</v>
      </c>
      <c r="J92">
        <v>108.9556</v>
      </c>
      <c r="K92">
        <v>109.1378</v>
      </c>
      <c r="L92">
        <v>109.32</v>
      </c>
      <c r="M92">
        <v>109.0966</v>
      </c>
      <c r="N92">
        <v>108.8732</v>
      </c>
      <c r="O92">
        <v>108.6498</v>
      </c>
      <c r="P92">
        <v>108.4264</v>
      </c>
      <c r="Q92">
        <v>108.203</v>
      </c>
      <c r="R92">
        <v>108.4174</v>
      </c>
      <c r="S92">
        <v>108.6318</v>
      </c>
      <c r="T92">
        <v>108.8462</v>
      </c>
      <c r="U92">
        <v>109.06059999999999</v>
      </c>
      <c r="V92">
        <v>109.27500000000001</v>
      </c>
      <c r="W92">
        <v>111.917</v>
      </c>
      <c r="X92">
        <v>114.559</v>
      </c>
      <c r="Y92">
        <v>117.20099999999999</v>
      </c>
      <c r="Z92">
        <v>119.843</v>
      </c>
      <c r="AA92">
        <v>122.485</v>
      </c>
      <c r="AB92">
        <v>124.40900000000001</v>
      </c>
      <c r="AC92">
        <v>126.333</v>
      </c>
      <c r="AD92">
        <v>128.25700000000001</v>
      </c>
      <c r="AE92">
        <v>130.18100000000001</v>
      </c>
      <c r="AF92">
        <v>132.10499999999999</v>
      </c>
      <c r="AG92">
        <v>133.33779999999999</v>
      </c>
      <c r="AH92">
        <v>134.57060000000001</v>
      </c>
      <c r="AI92">
        <v>135.80340000000001</v>
      </c>
      <c r="AJ92">
        <v>137.03620000000001</v>
      </c>
      <c r="AK92">
        <v>138.26900000000001</v>
      </c>
      <c r="AL92">
        <v>137.5052</v>
      </c>
      <c r="AM92">
        <v>136.7414</v>
      </c>
      <c r="AN92">
        <v>135.9776</v>
      </c>
      <c r="AO92">
        <v>135.21379999999999</v>
      </c>
      <c r="AP92">
        <v>134.44999999999999</v>
      </c>
      <c r="AQ92">
        <v>133.029</v>
      </c>
      <c r="AR92">
        <v>131.608</v>
      </c>
      <c r="AS92">
        <v>130.18700000000001</v>
      </c>
      <c r="AT92">
        <v>128.76599999999999</v>
      </c>
      <c r="AU92">
        <v>127.345</v>
      </c>
      <c r="AV92">
        <v>125.902</v>
      </c>
      <c r="AW92">
        <v>124.459</v>
      </c>
      <c r="AX92">
        <v>123.01600000000001</v>
      </c>
      <c r="AY92">
        <v>121.57299999999999</v>
      </c>
      <c r="AZ92">
        <v>120.13</v>
      </c>
      <c r="BA92">
        <v>117.664</v>
      </c>
      <c r="BB92">
        <v>115.19799999999999</v>
      </c>
      <c r="BC92">
        <v>112.732</v>
      </c>
      <c r="BD92">
        <v>110.26600000000001</v>
      </c>
      <c r="BE92">
        <v>107.8</v>
      </c>
      <c r="BF92">
        <v>107.2046</v>
      </c>
      <c r="BG92">
        <v>106.6092</v>
      </c>
      <c r="BH92">
        <v>106.0138</v>
      </c>
      <c r="BI92">
        <v>105.41840000000001</v>
      </c>
      <c r="BJ92">
        <v>104.82299999999999</v>
      </c>
      <c r="BK92">
        <v>103.2252</v>
      </c>
      <c r="BL92">
        <v>101.62739999999999</v>
      </c>
    </row>
    <row r="93" spans="1:64" hidden="1">
      <c r="A93" t="s">
        <v>1126</v>
      </c>
      <c r="B93" t="s">
        <v>1514</v>
      </c>
      <c r="C93" t="s">
        <v>1789</v>
      </c>
      <c r="D93" t="s">
        <v>1790</v>
      </c>
      <c r="E93">
        <v>174.8168</v>
      </c>
      <c r="F93">
        <v>175.02940000000001</v>
      </c>
      <c r="G93">
        <v>175.24199999999999</v>
      </c>
      <c r="H93">
        <v>176.15100000000001</v>
      </c>
      <c r="I93">
        <v>177.06</v>
      </c>
      <c r="J93">
        <v>177.96899999999999</v>
      </c>
      <c r="K93">
        <v>178.87799999999999</v>
      </c>
      <c r="L93">
        <v>179.78700000000001</v>
      </c>
      <c r="M93">
        <v>179.48320000000001</v>
      </c>
      <c r="N93">
        <v>179.17939999999999</v>
      </c>
      <c r="O93">
        <v>178.87559999999999</v>
      </c>
      <c r="P93">
        <v>178.5718</v>
      </c>
      <c r="Q93">
        <v>178.268</v>
      </c>
      <c r="R93">
        <v>177.90219999999999</v>
      </c>
      <c r="S93">
        <v>177.53639999999999</v>
      </c>
      <c r="T93">
        <v>177.17060000000001</v>
      </c>
      <c r="U93">
        <v>176.8048</v>
      </c>
      <c r="V93">
        <v>176.43899999999999</v>
      </c>
      <c r="W93">
        <v>176.45400000000001</v>
      </c>
      <c r="X93">
        <v>176.46899999999999</v>
      </c>
      <c r="Y93">
        <v>176.48400000000001</v>
      </c>
      <c r="Z93">
        <v>176.499</v>
      </c>
      <c r="AA93">
        <v>176.51400000000001</v>
      </c>
      <c r="AB93">
        <v>178.7398</v>
      </c>
      <c r="AC93">
        <v>180.96559999999999</v>
      </c>
      <c r="AD93">
        <v>183.19139999999999</v>
      </c>
      <c r="AE93">
        <v>185.41720000000001</v>
      </c>
      <c r="AF93">
        <v>187.643</v>
      </c>
      <c r="AG93">
        <v>189.36600000000001</v>
      </c>
      <c r="AH93">
        <v>191.089</v>
      </c>
      <c r="AI93">
        <v>192.81200000000001</v>
      </c>
      <c r="AJ93">
        <v>194.535</v>
      </c>
      <c r="AK93">
        <v>196.25800000000001</v>
      </c>
      <c r="AL93">
        <v>194.8878</v>
      </c>
      <c r="AM93">
        <v>193.51759999999999</v>
      </c>
      <c r="AN93">
        <v>192.1474</v>
      </c>
      <c r="AO93">
        <v>190.77719999999999</v>
      </c>
      <c r="AP93">
        <v>189.40700000000001</v>
      </c>
      <c r="AQ93">
        <v>187.2834</v>
      </c>
      <c r="AR93">
        <v>185.15979999999999</v>
      </c>
      <c r="AS93">
        <v>183.03620000000001</v>
      </c>
      <c r="AT93">
        <v>180.9126</v>
      </c>
      <c r="AU93">
        <v>178.78899999999999</v>
      </c>
      <c r="AV93">
        <v>177.94900000000001</v>
      </c>
      <c r="AW93">
        <v>177.10900000000001</v>
      </c>
      <c r="AX93">
        <v>176.26900000000001</v>
      </c>
      <c r="AY93">
        <v>175.429</v>
      </c>
      <c r="AZ93">
        <v>174.589</v>
      </c>
      <c r="BA93">
        <v>173.0264</v>
      </c>
      <c r="BB93">
        <v>171.46379999999999</v>
      </c>
      <c r="BC93">
        <v>169.90119999999999</v>
      </c>
      <c r="BD93">
        <v>168.33860000000001</v>
      </c>
      <c r="BE93">
        <v>166.77600000000001</v>
      </c>
      <c r="BF93">
        <v>164.54519999999999</v>
      </c>
      <c r="BG93">
        <v>162.31440000000001</v>
      </c>
      <c r="BH93">
        <v>160.08359999999999</v>
      </c>
      <c r="BI93">
        <v>157.8528</v>
      </c>
      <c r="BJ93">
        <v>155.62200000000001</v>
      </c>
      <c r="BK93">
        <v>153.45240000000001</v>
      </c>
      <c r="BL93">
        <v>151.28280000000001</v>
      </c>
    </row>
    <row r="94" spans="1:64" hidden="1">
      <c r="A94" t="s">
        <v>1304</v>
      </c>
      <c r="B94" t="s">
        <v>1515</v>
      </c>
      <c r="C94" t="s">
        <v>1789</v>
      </c>
      <c r="D94" t="s">
        <v>1790</v>
      </c>
      <c r="E94">
        <v>18.126999999999999</v>
      </c>
      <c r="F94">
        <v>18.978999999999999</v>
      </c>
      <c r="G94">
        <v>19.831</v>
      </c>
      <c r="H94">
        <v>22.322199999999999</v>
      </c>
      <c r="I94">
        <v>24.813400000000001</v>
      </c>
      <c r="J94">
        <v>27.304600000000001</v>
      </c>
      <c r="K94">
        <v>29.7958</v>
      </c>
      <c r="L94">
        <v>32.286999999999999</v>
      </c>
      <c r="M94">
        <v>34.241399999999999</v>
      </c>
      <c r="N94">
        <v>36.195799999999998</v>
      </c>
      <c r="O94">
        <v>38.150199999999998</v>
      </c>
      <c r="P94">
        <v>40.104599999999998</v>
      </c>
      <c r="Q94">
        <v>42.058999999999997</v>
      </c>
      <c r="R94">
        <v>43.970999999999997</v>
      </c>
      <c r="S94">
        <v>45.883000000000003</v>
      </c>
      <c r="T94">
        <v>47.795000000000002</v>
      </c>
      <c r="U94">
        <v>49.707000000000001</v>
      </c>
      <c r="V94">
        <v>51.619</v>
      </c>
      <c r="W94">
        <v>50.715800000000002</v>
      </c>
      <c r="X94">
        <v>49.812600000000003</v>
      </c>
      <c r="Y94">
        <v>48.909399999999998</v>
      </c>
      <c r="Z94">
        <v>48.0062</v>
      </c>
      <c r="AA94">
        <v>47.103000000000002</v>
      </c>
      <c r="AB94">
        <v>43.517400000000002</v>
      </c>
      <c r="AC94">
        <v>39.931800000000003</v>
      </c>
      <c r="AD94">
        <v>36.346200000000003</v>
      </c>
      <c r="AE94">
        <v>32.760599999999997</v>
      </c>
      <c r="AF94">
        <v>29.175000000000001</v>
      </c>
      <c r="AG94">
        <v>26.8094</v>
      </c>
      <c r="AH94">
        <v>24.4438</v>
      </c>
      <c r="AI94">
        <v>22.078199999999999</v>
      </c>
      <c r="AJ94">
        <v>19.712599999999998</v>
      </c>
      <c r="AK94">
        <v>17.347000000000001</v>
      </c>
      <c r="AL94">
        <v>16.216799999999999</v>
      </c>
      <c r="AM94">
        <v>15.086600000000001</v>
      </c>
      <c r="AN94">
        <v>13.9564</v>
      </c>
      <c r="AO94">
        <v>12.8262</v>
      </c>
      <c r="AP94">
        <v>11.696</v>
      </c>
      <c r="AQ94">
        <v>11.475199999999999</v>
      </c>
      <c r="AR94">
        <v>11.2544</v>
      </c>
      <c r="AS94">
        <v>11.0336</v>
      </c>
      <c r="AT94">
        <v>10.812799999999999</v>
      </c>
      <c r="AU94">
        <v>10.592000000000001</v>
      </c>
      <c r="AV94">
        <v>10.7362</v>
      </c>
      <c r="AW94">
        <v>10.8804</v>
      </c>
      <c r="AX94">
        <v>11.0246</v>
      </c>
      <c r="AY94">
        <v>11.168799999999999</v>
      </c>
      <c r="AZ94">
        <v>11.313000000000001</v>
      </c>
      <c r="BA94">
        <v>10.7582</v>
      </c>
      <c r="BB94">
        <v>10.2034</v>
      </c>
      <c r="BC94">
        <v>9.6486000000000001</v>
      </c>
      <c r="BD94">
        <v>9.0937999999999999</v>
      </c>
      <c r="BE94">
        <v>8.5389999999999997</v>
      </c>
      <c r="BF94">
        <v>8.2758000000000003</v>
      </c>
      <c r="BG94">
        <v>8.0126000000000008</v>
      </c>
      <c r="BH94">
        <v>7.7493999999999996</v>
      </c>
      <c r="BI94">
        <v>7.4862000000000002</v>
      </c>
      <c r="BJ94">
        <v>7.2229999999999999</v>
      </c>
      <c r="BK94">
        <v>6.9375999999999998</v>
      </c>
      <c r="BL94">
        <v>6.6521999999999997</v>
      </c>
    </row>
    <row r="95" spans="1:64" hidden="1">
      <c r="A95" t="s">
        <v>1223</v>
      </c>
      <c r="B95" t="s">
        <v>1516</v>
      </c>
      <c r="C95" t="s">
        <v>1789</v>
      </c>
      <c r="D95" t="s">
        <v>1790</v>
      </c>
      <c r="E95">
        <v>155.28</v>
      </c>
      <c r="F95">
        <v>152.904</v>
      </c>
      <c r="G95">
        <v>150.52799999999999</v>
      </c>
      <c r="H95">
        <v>142.77119999999999</v>
      </c>
      <c r="I95">
        <v>135.01439999999999</v>
      </c>
      <c r="J95">
        <v>127.2576</v>
      </c>
      <c r="K95">
        <v>119.5008</v>
      </c>
      <c r="L95">
        <v>111.744</v>
      </c>
      <c r="M95">
        <v>110.96</v>
      </c>
      <c r="N95">
        <v>110.176</v>
      </c>
      <c r="O95">
        <v>109.392</v>
      </c>
      <c r="P95">
        <v>108.608</v>
      </c>
      <c r="Q95">
        <v>107.824</v>
      </c>
      <c r="R95">
        <v>106.5724</v>
      </c>
      <c r="S95">
        <v>105.32080000000001</v>
      </c>
      <c r="T95">
        <v>104.0692</v>
      </c>
      <c r="U95">
        <v>102.8176</v>
      </c>
      <c r="V95">
        <v>101.566</v>
      </c>
      <c r="W95">
        <v>101.3706</v>
      </c>
      <c r="X95">
        <v>101.1752</v>
      </c>
      <c r="Y95">
        <v>100.9798</v>
      </c>
      <c r="Z95">
        <v>100.78440000000001</v>
      </c>
      <c r="AA95">
        <v>100.589</v>
      </c>
      <c r="AB95">
        <v>100.31</v>
      </c>
      <c r="AC95">
        <v>100.03100000000001</v>
      </c>
      <c r="AD95">
        <v>99.751999999999995</v>
      </c>
      <c r="AE95">
        <v>99.472999999999999</v>
      </c>
      <c r="AF95">
        <v>99.194000000000003</v>
      </c>
      <c r="AG95">
        <v>96.046199999999999</v>
      </c>
      <c r="AH95">
        <v>92.898399999999995</v>
      </c>
      <c r="AI95">
        <v>89.750600000000006</v>
      </c>
      <c r="AJ95">
        <v>86.602800000000002</v>
      </c>
      <c r="AK95">
        <v>83.454999999999998</v>
      </c>
      <c r="AL95">
        <v>79.057199999999995</v>
      </c>
      <c r="AM95">
        <v>74.659400000000005</v>
      </c>
      <c r="AN95">
        <v>70.261600000000001</v>
      </c>
      <c r="AO95">
        <v>65.863799999999998</v>
      </c>
      <c r="AP95">
        <v>61.466000000000001</v>
      </c>
      <c r="AQ95">
        <v>59.403399999999998</v>
      </c>
      <c r="AR95">
        <v>57.340800000000002</v>
      </c>
      <c r="AS95">
        <v>55.278199999999998</v>
      </c>
      <c r="AT95">
        <v>53.215600000000002</v>
      </c>
      <c r="AU95">
        <v>51.152999999999999</v>
      </c>
      <c r="AV95">
        <v>49.404000000000003</v>
      </c>
      <c r="AW95">
        <v>47.655000000000001</v>
      </c>
      <c r="AX95">
        <v>45.905999999999999</v>
      </c>
      <c r="AY95">
        <v>44.156999999999996</v>
      </c>
      <c r="AZ95">
        <v>42.408000000000001</v>
      </c>
      <c r="BA95">
        <v>40.997999999999998</v>
      </c>
      <c r="BB95">
        <v>39.588000000000001</v>
      </c>
      <c r="BC95">
        <v>38.177999999999997</v>
      </c>
      <c r="BD95">
        <v>36.768000000000001</v>
      </c>
      <c r="BE95">
        <v>35.357999999999997</v>
      </c>
      <c r="BF95">
        <v>34.1218</v>
      </c>
      <c r="BG95">
        <v>32.885599999999997</v>
      </c>
      <c r="BH95">
        <v>31.6494</v>
      </c>
      <c r="BI95">
        <v>30.4132</v>
      </c>
      <c r="BJ95">
        <v>29.177</v>
      </c>
      <c r="BK95">
        <v>28.1938</v>
      </c>
      <c r="BL95">
        <v>27.210599999999999</v>
      </c>
    </row>
    <row r="96" spans="1:64" hidden="1">
      <c r="A96" t="s">
        <v>1517</v>
      </c>
      <c r="B96" t="s">
        <v>1518</v>
      </c>
      <c r="C96" t="s">
        <v>1789</v>
      </c>
      <c r="D96" t="s">
        <v>1790</v>
      </c>
    </row>
    <row r="97" spans="1:64" hidden="1">
      <c r="A97" t="s">
        <v>1237</v>
      </c>
      <c r="B97" t="s">
        <v>1519</v>
      </c>
      <c r="C97" t="s">
        <v>1789</v>
      </c>
      <c r="D97" t="s">
        <v>1790</v>
      </c>
      <c r="E97">
        <v>158.65379999999999</v>
      </c>
      <c r="F97">
        <v>157.3434</v>
      </c>
      <c r="G97">
        <v>156.03299999999999</v>
      </c>
      <c r="H97">
        <v>155.03540000000001</v>
      </c>
      <c r="I97">
        <v>154.0378</v>
      </c>
      <c r="J97">
        <v>153.0402</v>
      </c>
      <c r="K97">
        <v>152.04259999999999</v>
      </c>
      <c r="L97">
        <v>151.04499999999999</v>
      </c>
      <c r="M97">
        <v>150.1456</v>
      </c>
      <c r="N97">
        <v>149.24619999999999</v>
      </c>
      <c r="O97">
        <v>148.3468</v>
      </c>
      <c r="P97">
        <v>147.44739999999999</v>
      </c>
      <c r="Q97">
        <v>146.548</v>
      </c>
      <c r="R97">
        <v>146.0762</v>
      </c>
      <c r="S97">
        <v>145.6044</v>
      </c>
      <c r="T97">
        <v>145.1326</v>
      </c>
      <c r="U97">
        <v>144.66079999999999</v>
      </c>
      <c r="V97">
        <v>144.18899999999999</v>
      </c>
      <c r="W97">
        <v>143.28020000000001</v>
      </c>
      <c r="X97">
        <v>142.37139999999999</v>
      </c>
      <c r="Y97">
        <v>141.46260000000001</v>
      </c>
      <c r="Z97">
        <v>140.5538</v>
      </c>
      <c r="AA97">
        <v>139.64500000000001</v>
      </c>
      <c r="AB97">
        <v>137.7826</v>
      </c>
      <c r="AC97">
        <v>135.92019999999999</v>
      </c>
      <c r="AD97">
        <v>134.05779999999999</v>
      </c>
      <c r="AE97">
        <v>132.19540000000001</v>
      </c>
      <c r="AF97">
        <v>130.333</v>
      </c>
      <c r="AG97">
        <v>129.9254</v>
      </c>
      <c r="AH97">
        <v>129.51779999999999</v>
      </c>
      <c r="AI97">
        <v>129.11019999999999</v>
      </c>
      <c r="AJ97">
        <v>128.70259999999999</v>
      </c>
      <c r="AK97">
        <v>128.29499999999999</v>
      </c>
      <c r="AL97">
        <v>126.4058</v>
      </c>
      <c r="AM97">
        <v>124.5166</v>
      </c>
      <c r="AN97">
        <v>122.62739999999999</v>
      </c>
      <c r="AO97">
        <v>120.73820000000001</v>
      </c>
      <c r="AP97">
        <v>118.849</v>
      </c>
      <c r="AQ97">
        <v>116.404</v>
      </c>
      <c r="AR97">
        <v>113.959</v>
      </c>
      <c r="AS97">
        <v>111.514</v>
      </c>
      <c r="AT97">
        <v>109.069</v>
      </c>
      <c r="AU97">
        <v>106.624</v>
      </c>
      <c r="AV97">
        <v>103.12520000000001</v>
      </c>
      <c r="AW97">
        <v>99.626400000000004</v>
      </c>
      <c r="AX97">
        <v>96.127600000000001</v>
      </c>
      <c r="AY97">
        <v>92.628799999999998</v>
      </c>
      <c r="AZ97">
        <v>89.13</v>
      </c>
      <c r="BA97">
        <v>87.018199999999993</v>
      </c>
      <c r="BB97">
        <v>84.906400000000005</v>
      </c>
      <c r="BC97">
        <v>82.794600000000003</v>
      </c>
      <c r="BD97">
        <v>80.6828</v>
      </c>
      <c r="BE97">
        <v>78.570999999999998</v>
      </c>
      <c r="BF97">
        <v>77.0428</v>
      </c>
      <c r="BG97">
        <v>75.514600000000002</v>
      </c>
      <c r="BH97">
        <v>73.986400000000003</v>
      </c>
      <c r="BI97">
        <v>72.458200000000005</v>
      </c>
      <c r="BJ97">
        <v>70.930000000000007</v>
      </c>
      <c r="BK97">
        <v>69.756</v>
      </c>
      <c r="BL97">
        <v>68.581999999999994</v>
      </c>
    </row>
    <row r="98" spans="1:64" hidden="1">
      <c r="A98" t="s">
        <v>1267</v>
      </c>
      <c r="B98" t="s">
        <v>1520</v>
      </c>
      <c r="C98" t="s">
        <v>1789</v>
      </c>
      <c r="D98" t="s">
        <v>1790</v>
      </c>
      <c r="E98">
        <v>103.7064</v>
      </c>
      <c r="F98">
        <v>105.2422</v>
      </c>
      <c r="G98">
        <v>106.77800000000001</v>
      </c>
      <c r="H98">
        <v>103.833</v>
      </c>
      <c r="I98">
        <v>100.88800000000001</v>
      </c>
      <c r="J98">
        <v>97.942999999999998</v>
      </c>
      <c r="K98">
        <v>94.998000000000005</v>
      </c>
      <c r="L98">
        <v>92.052999999999997</v>
      </c>
      <c r="M98">
        <v>92.253200000000007</v>
      </c>
      <c r="N98">
        <v>92.453400000000002</v>
      </c>
      <c r="O98">
        <v>92.653599999999997</v>
      </c>
      <c r="P98">
        <v>92.853800000000007</v>
      </c>
      <c r="Q98">
        <v>93.054000000000002</v>
      </c>
      <c r="R98">
        <v>91.751800000000003</v>
      </c>
      <c r="S98">
        <v>90.449600000000004</v>
      </c>
      <c r="T98">
        <v>89.147400000000005</v>
      </c>
      <c r="U98">
        <v>87.845200000000006</v>
      </c>
      <c r="V98">
        <v>86.543000000000006</v>
      </c>
      <c r="W98">
        <v>84.951999999999998</v>
      </c>
      <c r="X98">
        <v>83.361000000000004</v>
      </c>
      <c r="Y98">
        <v>81.77</v>
      </c>
      <c r="Z98">
        <v>80.179000000000002</v>
      </c>
      <c r="AA98">
        <v>78.587999999999994</v>
      </c>
      <c r="AB98">
        <v>79.724400000000003</v>
      </c>
      <c r="AC98">
        <v>80.860799999999998</v>
      </c>
      <c r="AD98">
        <v>81.997200000000007</v>
      </c>
      <c r="AE98">
        <v>83.133600000000001</v>
      </c>
      <c r="AF98">
        <v>84.27</v>
      </c>
      <c r="AG98">
        <v>82.9208</v>
      </c>
      <c r="AH98">
        <v>81.571600000000004</v>
      </c>
      <c r="AI98">
        <v>80.222399999999993</v>
      </c>
      <c r="AJ98">
        <v>78.873199999999997</v>
      </c>
      <c r="AK98">
        <v>77.524000000000001</v>
      </c>
      <c r="AL98">
        <v>75.994200000000006</v>
      </c>
      <c r="AM98">
        <v>74.464399999999998</v>
      </c>
      <c r="AN98">
        <v>72.934600000000003</v>
      </c>
      <c r="AO98">
        <v>71.404799999999994</v>
      </c>
      <c r="AP98">
        <v>69.875</v>
      </c>
      <c r="AQ98">
        <v>67.364199999999997</v>
      </c>
      <c r="AR98">
        <v>64.853399999999993</v>
      </c>
      <c r="AS98">
        <v>62.342599999999997</v>
      </c>
      <c r="AT98">
        <v>59.831800000000001</v>
      </c>
      <c r="AU98">
        <v>57.320999999999998</v>
      </c>
      <c r="AV98">
        <v>55.284799999999997</v>
      </c>
      <c r="AW98">
        <v>53.248600000000003</v>
      </c>
      <c r="AX98">
        <v>51.212400000000002</v>
      </c>
      <c r="AY98">
        <v>49.176200000000001</v>
      </c>
      <c r="AZ98">
        <v>47.14</v>
      </c>
      <c r="BA98">
        <v>45.451599999999999</v>
      </c>
      <c r="BB98">
        <v>43.763199999999998</v>
      </c>
      <c r="BC98">
        <v>42.074800000000003</v>
      </c>
      <c r="BD98">
        <v>40.386400000000002</v>
      </c>
      <c r="BE98">
        <v>38.698</v>
      </c>
      <c r="BF98">
        <v>37.301000000000002</v>
      </c>
      <c r="BG98">
        <v>35.904000000000003</v>
      </c>
      <c r="BH98">
        <v>34.506999999999998</v>
      </c>
      <c r="BI98">
        <v>33.11</v>
      </c>
      <c r="BJ98">
        <v>31.713000000000001</v>
      </c>
      <c r="BK98">
        <v>30.6066</v>
      </c>
      <c r="BL98">
        <v>29.5002</v>
      </c>
    </row>
    <row r="99" spans="1:64" hidden="1">
      <c r="A99" t="s">
        <v>1250</v>
      </c>
      <c r="B99" t="s">
        <v>1521</v>
      </c>
      <c r="C99" t="s">
        <v>1789</v>
      </c>
      <c r="D99" t="s">
        <v>1790</v>
      </c>
      <c r="E99">
        <v>145.0668</v>
      </c>
      <c r="F99">
        <v>142.1644</v>
      </c>
      <c r="G99">
        <v>139.262</v>
      </c>
      <c r="H99">
        <v>136.6756</v>
      </c>
      <c r="I99">
        <v>134.08920000000001</v>
      </c>
      <c r="J99">
        <v>131.50280000000001</v>
      </c>
      <c r="K99">
        <v>128.91640000000001</v>
      </c>
      <c r="L99">
        <v>126.33</v>
      </c>
      <c r="M99">
        <v>124.21720000000001</v>
      </c>
      <c r="N99">
        <v>122.1044</v>
      </c>
      <c r="O99">
        <v>119.99160000000001</v>
      </c>
      <c r="P99">
        <v>117.8788</v>
      </c>
      <c r="Q99">
        <v>115.76600000000001</v>
      </c>
      <c r="R99">
        <v>112.5438</v>
      </c>
      <c r="S99">
        <v>109.3216</v>
      </c>
      <c r="T99">
        <v>106.0994</v>
      </c>
      <c r="U99">
        <v>102.8772</v>
      </c>
      <c r="V99">
        <v>99.655000000000001</v>
      </c>
      <c r="W99">
        <v>100.00839999999999</v>
      </c>
      <c r="X99">
        <v>100.3618</v>
      </c>
      <c r="Y99">
        <v>100.7152</v>
      </c>
      <c r="Z99">
        <v>101.0686</v>
      </c>
      <c r="AA99">
        <v>101.422</v>
      </c>
      <c r="AB99">
        <v>96.8386</v>
      </c>
      <c r="AC99">
        <v>92.255200000000002</v>
      </c>
      <c r="AD99">
        <v>87.671800000000005</v>
      </c>
      <c r="AE99">
        <v>83.088399999999993</v>
      </c>
      <c r="AF99">
        <v>78.504999999999995</v>
      </c>
      <c r="AG99">
        <v>80.566800000000001</v>
      </c>
      <c r="AH99">
        <v>82.628600000000006</v>
      </c>
      <c r="AI99">
        <v>84.690399999999997</v>
      </c>
      <c r="AJ99">
        <v>86.752200000000002</v>
      </c>
      <c r="AK99">
        <v>88.813999999999993</v>
      </c>
      <c r="AL99">
        <v>89.587000000000003</v>
      </c>
      <c r="AM99">
        <v>90.36</v>
      </c>
      <c r="AN99">
        <v>91.132999999999996</v>
      </c>
      <c r="AO99">
        <v>91.906000000000006</v>
      </c>
      <c r="AP99">
        <v>92.679000000000002</v>
      </c>
      <c r="AQ99">
        <v>94.179199999999994</v>
      </c>
      <c r="AR99">
        <v>95.679400000000001</v>
      </c>
      <c r="AS99">
        <v>97.179599999999994</v>
      </c>
      <c r="AT99">
        <v>98.6798</v>
      </c>
      <c r="AU99">
        <v>100.18</v>
      </c>
      <c r="AV99">
        <v>98.659800000000004</v>
      </c>
      <c r="AW99">
        <v>97.139600000000002</v>
      </c>
      <c r="AX99">
        <v>95.619399999999999</v>
      </c>
      <c r="AY99">
        <v>94.099199999999996</v>
      </c>
      <c r="AZ99">
        <v>92.578999999999994</v>
      </c>
      <c r="BA99">
        <v>90.675600000000003</v>
      </c>
      <c r="BB99">
        <v>88.772199999999998</v>
      </c>
      <c r="BC99">
        <v>86.868799999999993</v>
      </c>
      <c r="BD99">
        <v>84.965400000000002</v>
      </c>
      <c r="BE99">
        <v>83.061999999999998</v>
      </c>
      <c r="BF99">
        <v>81.325999999999993</v>
      </c>
      <c r="BG99">
        <v>79.59</v>
      </c>
      <c r="BH99">
        <v>77.853999999999999</v>
      </c>
      <c r="BI99">
        <v>76.117999999999995</v>
      </c>
      <c r="BJ99">
        <v>74.382000000000005</v>
      </c>
      <c r="BK99">
        <v>72.868200000000002</v>
      </c>
      <c r="BL99">
        <v>71.354399999999998</v>
      </c>
    </row>
    <row r="100" spans="1:64" hidden="1">
      <c r="A100" t="s">
        <v>1522</v>
      </c>
      <c r="B100" t="s">
        <v>1523</v>
      </c>
      <c r="C100" t="s">
        <v>1789</v>
      </c>
      <c r="D100" t="s">
        <v>1790</v>
      </c>
      <c r="E100">
        <v>44.259965868452063</v>
      </c>
      <c r="F100">
        <v>44.179836491052527</v>
      </c>
      <c r="G100">
        <v>43.951448340968341</v>
      </c>
      <c r="H100">
        <v>43.309874501315747</v>
      </c>
      <c r="I100">
        <v>42.673226910143676</v>
      </c>
      <c r="J100">
        <v>42.102122307607608</v>
      </c>
      <c r="K100">
        <v>41.66431455160555</v>
      </c>
      <c r="L100">
        <v>41.282985108248425</v>
      </c>
      <c r="M100">
        <v>40.959072763513703</v>
      </c>
      <c r="N100">
        <v>40.622120161081099</v>
      </c>
      <c r="O100">
        <v>40.240555601446268</v>
      </c>
      <c r="P100">
        <v>39.794015953473767</v>
      </c>
      <c r="Q100">
        <v>39.311264133117398</v>
      </c>
      <c r="R100">
        <v>38.549192626490743</v>
      </c>
      <c r="S100">
        <v>37.727602272521516</v>
      </c>
      <c r="T100">
        <v>36.856751504926699</v>
      </c>
      <c r="U100">
        <v>35.948761963129087</v>
      </c>
      <c r="V100">
        <v>34.972538445740881</v>
      </c>
      <c r="W100">
        <v>34.15661049451068</v>
      </c>
      <c r="X100">
        <v>33.311933014535441</v>
      </c>
      <c r="Y100">
        <v>32.452476172326193</v>
      </c>
      <c r="Z100">
        <v>31.603545070293357</v>
      </c>
      <c r="AA100">
        <v>30.757926878912031</v>
      </c>
      <c r="AB100">
        <v>30.153397754513936</v>
      </c>
      <c r="AC100">
        <v>29.53122601503275</v>
      </c>
      <c r="AD100">
        <v>28.900124139996262</v>
      </c>
      <c r="AE100">
        <v>28.27657858155904</v>
      </c>
      <c r="AF100">
        <v>27.647328619298328</v>
      </c>
      <c r="AG100">
        <v>27.568865672611008</v>
      </c>
      <c r="AH100">
        <v>27.537383537487848</v>
      </c>
      <c r="AI100">
        <v>27.593237856771587</v>
      </c>
      <c r="AJ100">
        <v>27.704728154761071</v>
      </c>
      <c r="AK100">
        <v>27.932207104996547</v>
      </c>
      <c r="AL100">
        <v>27.383819160091516</v>
      </c>
      <c r="AM100">
        <v>26.820201235047968</v>
      </c>
      <c r="AN100">
        <v>26.204130138698506</v>
      </c>
      <c r="AO100">
        <v>25.521737080757269</v>
      </c>
      <c r="AP100">
        <v>24.781519563458275</v>
      </c>
      <c r="AQ100">
        <v>24.242798066329076</v>
      </c>
      <c r="AR100">
        <v>23.695676577035275</v>
      </c>
      <c r="AS100">
        <v>23.15521318843588</v>
      </c>
      <c r="AT100">
        <v>22.603858755486606</v>
      </c>
      <c r="AU100">
        <v>22.044262938484501</v>
      </c>
      <c r="AV100">
        <v>21.894556823408095</v>
      </c>
      <c r="AW100">
        <v>21.724824742951334</v>
      </c>
      <c r="AX100">
        <v>21.518136703457937</v>
      </c>
      <c r="AY100">
        <v>21.232265195840444</v>
      </c>
      <c r="AZ100">
        <v>20.921049565624596</v>
      </c>
      <c r="BA100">
        <v>19.972320008865292</v>
      </c>
      <c r="BB100">
        <v>19.006892255627911</v>
      </c>
      <c r="BC100">
        <v>18.029833290650458</v>
      </c>
      <c r="BD100">
        <v>17.048873138404982</v>
      </c>
      <c r="BE100">
        <v>16.032139534119867</v>
      </c>
      <c r="BF100">
        <v>15.236389075952939</v>
      </c>
      <c r="BG100">
        <v>14.444620129779736</v>
      </c>
      <c r="BH100">
        <v>13.6685013718942</v>
      </c>
      <c r="BI100">
        <v>12.907127894300633</v>
      </c>
      <c r="BJ100">
        <v>12.155495470494644</v>
      </c>
      <c r="BK100">
        <v>11.600654999454344</v>
      </c>
      <c r="BL100">
        <v>11.04377180497155</v>
      </c>
    </row>
    <row r="101" spans="1:64" hidden="1">
      <c r="A101" t="s">
        <v>1524</v>
      </c>
      <c r="B101" t="s">
        <v>1525</v>
      </c>
      <c r="C101" t="s">
        <v>1789</v>
      </c>
      <c r="D101" t="s">
        <v>1790</v>
      </c>
      <c r="E101">
        <v>42.806199999999997</v>
      </c>
      <c r="F101">
        <v>43.380600000000001</v>
      </c>
      <c r="G101">
        <v>43.954999999999998</v>
      </c>
      <c r="H101">
        <v>40.565800000000003</v>
      </c>
      <c r="I101">
        <v>37.176600000000001</v>
      </c>
      <c r="J101">
        <v>33.787399999999998</v>
      </c>
      <c r="K101">
        <v>30.398199999999999</v>
      </c>
      <c r="L101">
        <v>27.009</v>
      </c>
      <c r="M101">
        <v>25.794799999999999</v>
      </c>
      <c r="N101">
        <v>24.5806</v>
      </c>
      <c r="O101">
        <v>23.366399999999999</v>
      </c>
      <c r="P101">
        <v>22.152200000000001</v>
      </c>
      <c r="Q101">
        <v>20.937999999999999</v>
      </c>
      <c r="R101">
        <v>19.651199999999999</v>
      </c>
      <c r="S101">
        <v>18.3644</v>
      </c>
      <c r="T101">
        <v>17.0776</v>
      </c>
      <c r="U101">
        <v>15.790800000000001</v>
      </c>
      <c r="V101">
        <v>14.504</v>
      </c>
      <c r="W101">
        <v>13.5206</v>
      </c>
      <c r="X101">
        <v>12.5372</v>
      </c>
      <c r="Y101">
        <v>11.553800000000001</v>
      </c>
      <c r="Z101">
        <v>10.570399999999999</v>
      </c>
      <c r="AA101">
        <v>9.5869999999999997</v>
      </c>
      <c r="AB101">
        <v>9.0828000000000007</v>
      </c>
      <c r="AC101">
        <v>8.5785999999999998</v>
      </c>
      <c r="AD101">
        <v>8.0744000000000007</v>
      </c>
      <c r="AE101">
        <v>7.5701999999999998</v>
      </c>
      <c r="AF101">
        <v>7.0659999999999998</v>
      </c>
      <c r="AG101">
        <v>6.9522000000000004</v>
      </c>
      <c r="AH101">
        <v>6.8384</v>
      </c>
      <c r="AI101">
        <v>6.7245999999999997</v>
      </c>
      <c r="AJ101">
        <v>6.6108000000000002</v>
      </c>
      <c r="AK101">
        <v>6.4969999999999999</v>
      </c>
      <c r="AL101">
        <v>6.2632000000000003</v>
      </c>
      <c r="AM101">
        <v>6.0293999999999999</v>
      </c>
      <c r="AN101">
        <v>5.7956000000000003</v>
      </c>
      <c r="AO101">
        <v>5.5617999999999999</v>
      </c>
      <c r="AP101">
        <v>5.3280000000000003</v>
      </c>
      <c r="AQ101">
        <v>5.0072000000000001</v>
      </c>
      <c r="AR101">
        <v>4.6863999999999999</v>
      </c>
      <c r="AS101">
        <v>4.3655999999999997</v>
      </c>
      <c r="AT101">
        <v>4.0448000000000004</v>
      </c>
      <c r="AU101">
        <v>3.7240000000000002</v>
      </c>
      <c r="AV101">
        <v>3.5802</v>
      </c>
      <c r="AW101">
        <v>3.4363999999999999</v>
      </c>
      <c r="AX101">
        <v>3.2926000000000002</v>
      </c>
      <c r="AY101">
        <v>3.1488</v>
      </c>
      <c r="AZ101">
        <v>3.0049999999999999</v>
      </c>
      <c r="BA101">
        <v>3.0082</v>
      </c>
      <c r="BB101">
        <v>3.0114000000000001</v>
      </c>
      <c r="BC101">
        <v>3.0146000000000002</v>
      </c>
      <c r="BD101">
        <v>3.0177999999999998</v>
      </c>
      <c r="BE101">
        <v>3.0209999999999999</v>
      </c>
      <c r="BF101">
        <v>2.9578000000000002</v>
      </c>
      <c r="BG101">
        <v>2.8946000000000001</v>
      </c>
      <c r="BH101">
        <v>2.8313999999999999</v>
      </c>
      <c r="BI101">
        <v>2.7682000000000002</v>
      </c>
      <c r="BJ101">
        <v>2.7050000000000001</v>
      </c>
      <c r="BK101">
        <v>2.6461999999999999</v>
      </c>
      <c r="BL101">
        <v>2.5874000000000001</v>
      </c>
    </row>
    <row r="102" spans="1:64" hidden="1">
      <c r="A102" t="s">
        <v>1238</v>
      </c>
      <c r="B102" t="s">
        <v>1526</v>
      </c>
      <c r="C102" t="s">
        <v>1789</v>
      </c>
      <c r="D102" t="s">
        <v>1790</v>
      </c>
      <c r="E102">
        <v>159.41900000000001</v>
      </c>
      <c r="F102">
        <v>159.06</v>
      </c>
      <c r="G102">
        <v>158.70099999999999</v>
      </c>
      <c r="H102">
        <v>158.72</v>
      </c>
      <c r="I102">
        <v>158.739</v>
      </c>
      <c r="J102">
        <v>158.75800000000001</v>
      </c>
      <c r="K102">
        <v>158.77699999999999</v>
      </c>
      <c r="L102">
        <v>158.79599999999999</v>
      </c>
      <c r="M102">
        <v>157.1968</v>
      </c>
      <c r="N102">
        <v>155.5976</v>
      </c>
      <c r="O102">
        <v>153.9984</v>
      </c>
      <c r="P102">
        <v>152.39920000000001</v>
      </c>
      <c r="Q102">
        <v>150.80000000000001</v>
      </c>
      <c r="R102">
        <v>149.88040000000001</v>
      </c>
      <c r="S102">
        <v>148.96080000000001</v>
      </c>
      <c r="T102">
        <v>148.0412</v>
      </c>
      <c r="U102">
        <v>147.1216</v>
      </c>
      <c r="V102">
        <v>146.202</v>
      </c>
      <c r="W102">
        <v>144.9624</v>
      </c>
      <c r="X102">
        <v>143.72280000000001</v>
      </c>
      <c r="Y102">
        <v>142.48320000000001</v>
      </c>
      <c r="Z102">
        <v>141.24359999999999</v>
      </c>
      <c r="AA102">
        <v>140.00399999999999</v>
      </c>
      <c r="AB102">
        <v>138.70259999999999</v>
      </c>
      <c r="AC102">
        <v>137.40119999999999</v>
      </c>
      <c r="AD102">
        <v>136.09979999999999</v>
      </c>
      <c r="AE102">
        <v>134.79839999999999</v>
      </c>
      <c r="AF102">
        <v>133.49700000000001</v>
      </c>
      <c r="AG102">
        <v>132.29400000000001</v>
      </c>
      <c r="AH102">
        <v>131.09100000000001</v>
      </c>
      <c r="AI102">
        <v>129.88800000000001</v>
      </c>
      <c r="AJ102">
        <v>128.685</v>
      </c>
      <c r="AK102">
        <v>127.482</v>
      </c>
      <c r="AL102">
        <v>126.6748</v>
      </c>
      <c r="AM102">
        <v>125.8676</v>
      </c>
      <c r="AN102">
        <v>125.0604</v>
      </c>
      <c r="AO102">
        <v>124.25320000000001</v>
      </c>
      <c r="AP102">
        <v>123.446</v>
      </c>
      <c r="AQ102">
        <v>121.0086</v>
      </c>
      <c r="AR102">
        <v>118.5712</v>
      </c>
      <c r="AS102">
        <v>116.13379999999999</v>
      </c>
      <c r="AT102">
        <v>113.6964</v>
      </c>
      <c r="AU102">
        <v>111.259</v>
      </c>
      <c r="AV102">
        <v>108.0484</v>
      </c>
      <c r="AW102">
        <v>104.8378</v>
      </c>
      <c r="AX102">
        <v>101.6272</v>
      </c>
      <c r="AY102">
        <v>98.416600000000003</v>
      </c>
      <c r="AZ102">
        <v>95.206000000000003</v>
      </c>
      <c r="BA102">
        <v>92.183599999999998</v>
      </c>
      <c r="BB102">
        <v>89.161199999999994</v>
      </c>
      <c r="BC102">
        <v>86.138800000000003</v>
      </c>
      <c r="BD102">
        <v>83.116399999999999</v>
      </c>
      <c r="BE102">
        <v>80.093999999999994</v>
      </c>
      <c r="BF102">
        <v>78.657600000000002</v>
      </c>
      <c r="BG102">
        <v>77.221199999999996</v>
      </c>
      <c r="BH102">
        <v>75.784800000000004</v>
      </c>
      <c r="BI102">
        <v>74.348399999999998</v>
      </c>
      <c r="BJ102">
        <v>72.912000000000006</v>
      </c>
      <c r="BK102">
        <v>71.846400000000003</v>
      </c>
      <c r="BL102">
        <v>70.780799999999999</v>
      </c>
    </row>
    <row r="103" spans="1:64" hidden="1">
      <c r="A103" t="s">
        <v>1527</v>
      </c>
      <c r="B103" t="s">
        <v>1528</v>
      </c>
      <c r="C103" t="s">
        <v>1789</v>
      </c>
      <c r="D103" t="s">
        <v>1790</v>
      </c>
      <c r="E103">
        <v>153.67092165368302</v>
      </c>
      <c r="F103">
        <v>153.62818939359016</v>
      </c>
      <c r="G103">
        <v>153.53809160085666</v>
      </c>
      <c r="H103">
        <v>153.16912551675625</v>
      </c>
      <c r="I103">
        <v>152.83415819454572</v>
      </c>
      <c r="J103">
        <v>152.55658186474122</v>
      </c>
      <c r="K103">
        <v>152.31964444679718</v>
      </c>
      <c r="L103">
        <v>152.12925669645574</v>
      </c>
      <c r="M103">
        <v>151.99688949165994</v>
      </c>
      <c r="N103">
        <v>151.86977252601275</v>
      </c>
      <c r="O103">
        <v>151.73377788706441</v>
      </c>
      <c r="P103">
        <v>151.60333005391371</v>
      </c>
      <c r="Q103">
        <v>151.46930051192427</v>
      </c>
      <c r="R103">
        <v>151.14165212810957</v>
      </c>
      <c r="S103">
        <v>150.78723388702031</v>
      </c>
      <c r="T103">
        <v>150.40825981906056</v>
      </c>
      <c r="U103">
        <v>150.00173225937905</v>
      </c>
      <c r="V103">
        <v>149.59757223500515</v>
      </c>
      <c r="W103">
        <v>149.15131606690122</v>
      </c>
      <c r="X103">
        <v>148.72283181554053</v>
      </c>
      <c r="Y103">
        <v>148.30660498832344</v>
      </c>
      <c r="Z103">
        <v>147.84064091234623</v>
      </c>
      <c r="AA103">
        <v>147.37891580785131</v>
      </c>
      <c r="AB103">
        <v>146.45396844597192</v>
      </c>
      <c r="AC103">
        <v>145.51453053637701</v>
      </c>
      <c r="AD103">
        <v>144.56027424391269</v>
      </c>
      <c r="AE103">
        <v>143.56061328335048</v>
      </c>
      <c r="AF103">
        <v>142.57106555255487</v>
      </c>
      <c r="AG103">
        <v>141.79277093376299</v>
      </c>
      <c r="AH103">
        <v>141.04164994460601</v>
      </c>
      <c r="AI103">
        <v>140.32274423288834</v>
      </c>
      <c r="AJ103">
        <v>139.64714863612656</v>
      </c>
      <c r="AK103">
        <v>138.99634780480793</v>
      </c>
      <c r="AL103">
        <v>138.54798641736193</v>
      </c>
      <c r="AM103">
        <v>138.04928633949552</v>
      </c>
      <c r="AN103">
        <v>137.48632289984837</v>
      </c>
      <c r="AO103">
        <v>136.87586859967357</v>
      </c>
      <c r="AP103">
        <v>136.1998512943369</v>
      </c>
      <c r="AQ103">
        <v>134.99355779072724</v>
      </c>
      <c r="AR103">
        <v>133.79416820088619</v>
      </c>
      <c r="AS103">
        <v>132.63413277257646</v>
      </c>
      <c r="AT103">
        <v>131.55059188350592</v>
      </c>
      <c r="AU103">
        <v>130.52278150541491</v>
      </c>
      <c r="AV103">
        <v>128.93980056731732</v>
      </c>
      <c r="AW103">
        <v>127.37342551146099</v>
      </c>
      <c r="AX103">
        <v>125.80319929188497</v>
      </c>
      <c r="AY103">
        <v>124.19053842039976</v>
      </c>
      <c r="AZ103">
        <v>122.57753207394916</v>
      </c>
      <c r="BA103">
        <v>120.41372571182531</v>
      </c>
      <c r="BB103">
        <v>118.2451591181012</v>
      </c>
      <c r="BC103">
        <v>116.0744003548652</v>
      </c>
      <c r="BD103">
        <v>113.87774406972424</v>
      </c>
      <c r="BE103">
        <v>111.67825334452252</v>
      </c>
      <c r="BF103">
        <v>109.61406936312511</v>
      </c>
      <c r="BG103">
        <v>107.56755341924782</v>
      </c>
      <c r="BH103">
        <v>105.55187001968018</v>
      </c>
      <c r="BI103">
        <v>103.56266718712951</v>
      </c>
      <c r="BJ103">
        <v>101.61085928557628</v>
      </c>
      <c r="BK103">
        <v>99.911318761074412</v>
      </c>
      <c r="BL103">
        <v>98.211742386934546</v>
      </c>
    </row>
    <row r="104" spans="1:64" hidden="1">
      <c r="A104" t="s">
        <v>1303</v>
      </c>
      <c r="B104" t="s">
        <v>1529</v>
      </c>
      <c r="C104" t="s">
        <v>1789</v>
      </c>
      <c r="D104" t="s">
        <v>1790</v>
      </c>
      <c r="E104">
        <v>42.367400000000004</v>
      </c>
      <c r="F104">
        <v>43.206200000000003</v>
      </c>
      <c r="G104">
        <v>44.045000000000002</v>
      </c>
      <c r="H104">
        <v>45.158999999999999</v>
      </c>
      <c r="I104">
        <v>46.273000000000003</v>
      </c>
      <c r="J104">
        <v>47.387</v>
      </c>
      <c r="K104">
        <v>48.500999999999998</v>
      </c>
      <c r="L104">
        <v>49.615000000000002</v>
      </c>
      <c r="M104">
        <v>50.258200000000002</v>
      </c>
      <c r="N104">
        <v>50.901400000000002</v>
      </c>
      <c r="O104">
        <v>51.544600000000003</v>
      </c>
      <c r="P104">
        <v>52.187800000000003</v>
      </c>
      <c r="Q104">
        <v>52.831000000000003</v>
      </c>
      <c r="R104">
        <v>52.2134</v>
      </c>
      <c r="S104">
        <v>51.595799999999997</v>
      </c>
      <c r="T104">
        <v>50.978200000000001</v>
      </c>
      <c r="U104">
        <v>50.360599999999998</v>
      </c>
      <c r="V104">
        <v>49.743000000000002</v>
      </c>
      <c r="W104">
        <v>47.979399999999998</v>
      </c>
      <c r="X104">
        <v>46.215800000000002</v>
      </c>
      <c r="Y104">
        <v>44.452199999999998</v>
      </c>
      <c r="Z104">
        <v>42.688600000000001</v>
      </c>
      <c r="AA104">
        <v>40.924999999999997</v>
      </c>
      <c r="AB104">
        <v>39.726599999999998</v>
      </c>
      <c r="AC104">
        <v>38.528199999999998</v>
      </c>
      <c r="AD104">
        <v>37.329799999999999</v>
      </c>
      <c r="AE104">
        <v>36.131399999999999</v>
      </c>
      <c r="AF104">
        <v>34.933</v>
      </c>
      <c r="AG104">
        <v>32.079799999999999</v>
      </c>
      <c r="AH104">
        <v>29.226600000000001</v>
      </c>
      <c r="AI104">
        <v>26.3734</v>
      </c>
      <c r="AJ104">
        <v>23.520199999999999</v>
      </c>
      <c r="AK104">
        <v>20.667000000000002</v>
      </c>
      <c r="AL104">
        <v>20.3568</v>
      </c>
      <c r="AM104">
        <v>20.046600000000002</v>
      </c>
      <c r="AN104">
        <v>19.7364</v>
      </c>
      <c r="AO104">
        <v>19.426200000000001</v>
      </c>
      <c r="AP104">
        <v>19.116</v>
      </c>
      <c r="AQ104">
        <v>18.335000000000001</v>
      </c>
      <c r="AR104">
        <v>17.553999999999998</v>
      </c>
      <c r="AS104">
        <v>16.773</v>
      </c>
      <c r="AT104">
        <v>15.992000000000001</v>
      </c>
      <c r="AU104">
        <v>15.211</v>
      </c>
      <c r="AV104">
        <v>15.0844</v>
      </c>
      <c r="AW104">
        <v>14.957800000000001</v>
      </c>
      <c r="AX104">
        <v>14.831200000000001</v>
      </c>
      <c r="AY104">
        <v>14.704599999999999</v>
      </c>
      <c r="AZ104">
        <v>14.577999999999999</v>
      </c>
      <c r="BA104">
        <v>13.896800000000001</v>
      </c>
      <c r="BB104">
        <v>13.2156</v>
      </c>
      <c r="BC104">
        <v>12.5344</v>
      </c>
      <c r="BD104">
        <v>11.853199999999999</v>
      </c>
      <c r="BE104">
        <v>11.172000000000001</v>
      </c>
      <c r="BF104">
        <v>10.6738</v>
      </c>
      <c r="BG104">
        <v>10.175599999999999</v>
      </c>
      <c r="BH104">
        <v>9.6774000000000004</v>
      </c>
      <c r="BI104">
        <v>9.1791999999999998</v>
      </c>
      <c r="BJ104">
        <v>8.6809999999999992</v>
      </c>
      <c r="BK104">
        <v>8.2652000000000001</v>
      </c>
      <c r="BL104">
        <v>7.8494000000000002</v>
      </c>
    </row>
    <row r="105" spans="1:64" hidden="1">
      <c r="A105" t="s">
        <v>1225</v>
      </c>
      <c r="B105" t="s">
        <v>1530</v>
      </c>
      <c r="C105" t="s">
        <v>1789</v>
      </c>
      <c r="D105" t="s">
        <v>1790</v>
      </c>
      <c r="E105">
        <v>76.798000000000002</v>
      </c>
      <c r="F105">
        <v>76.798000000000002</v>
      </c>
      <c r="G105">
        <v>76.798000000000002</v>
      </c>
      <c r="H105">
        <v>76.078400000000002</v>
      </c>
      <c r="I105">
        <v>75.358800000000002</v>
      </c>
      <c r="J105">
        <v>74.639200000000002</v>
      </c>
      <c r="K105">
        <v>73.919600000000003</v>
      </c>
      <c r="L105">
        <v>73.2</v>
      </c>
      <c r="M105">
        <v>71.339200000000005</v>
      </c>
      <c r="N105">
        <v>69.478399999999993</v>
      </c>
      <c r="O105">
        <v>67.617599999999996</v>
      </c>
      <c r="P105">
        <v>65.756799999999998</v>
      </c>
      <c r="Q105">
        <v>63.896000000000001</v>
      </c>
      <c r="R105">
        <v>65.774799999999999</v>
      </c>
      <c r="S105">
        <v>67.653599999999997</v>
      </c>
      <c r="T105">
        <v>69.532399999999996</v>
      </c>
      <c r="U105">
        <v>71.411199999999994</v>
      </c>
      <c r="V105">
        <v>73.290000000000006</v>
      </c>
      <c r="W105">
        <v>75.848600000000005</v>
      </c>
      <c r="X105">
        <v>78.407200000000003</v>
      </c>
      <c r="Y105">
        <v>80.965800000000002</v>
      </c>
      <c r="Z105">
        <v>83.5244</v>
      </c>
      <c r="AA105">
        <v>86.082999999999998</v>
      </c>
      <c r="AB105">
        <v>84.525199999999998</v>
      </c>
      <c r="AC105">
        <v>82.967399999999998</v>
      </c>
      <c r="AD105">
        <v>81.409599999999998</v>
      </c>
      <c r="AE105">
        <v>79.851799999999997</v>
      </c>
      <c r="AF105">
        <v>78.293999999999997</v>
      </c>
      <c r="AG105">
        <v>77.489999999999995</v>
      </c>
      <c r="AH105">
        <v>76.686000000000007</v>
      </c>
      <c r="AI105">
        <v>75.882000000000005</v>
      </c>
      <c r="AJ105">
        <v>75.078000000000003</v>
      </c>
      <c r="AK105">
        <v>74.274000000000001</v>
      </c>
      <c r="AL105">
        <v>73.6858</v>
      </c>
      <c r="AM105">
        <v>73.0976</v>
      </c>
      <c r="AN105">
        <v>72.509399999999999</v>
      </c>
      <c r="AO105">
        <v>71.921199999999999</v>
      </c>
      <c r="AP105">
        <v>71.332999999999998</v>
      </c>
      <c r="AQ105">
        <v>70.394999999999996</v>
      </c>
      <c r="AR105">
        <v>69.456999999999994</v>
      </c>
      <c r="AS105">
        <v>68.519000000000005</v>
      </c>
      <c r="AT105">
        <v>67.581000000000003</v>
      </c>
      <c r="AU105">
        <v>66.643000000000001</v>
      </c>
      <c r="AV105">
        <v>65.799000000000007</v>
      </c>
      <c r="AW105">
        <v>64.954999999999998</v>
      </c>
      <c r="AX105">
        <v>64.111000000000004</v>
      </c>
      <c r="AY105">
        <v>63.267000000000003</v>
      </c>
      <c r="AZ105">
        <v>62.423000000000002</v>
      </c>
      <c r="BA105">
        <v>61.451599999999999</v>
      </c>
      <c r="BB105">
        <v>60.480200000000004</v>
      </c>
      <c r="BC105">
        <v>59.508800000000001</v>
      </c>
      <c r="BD105">
        <v>58.537399999999998</v>
      </c>
      <c r="BE105">
        <v>57.566000000000003</v>
      </c>
      <c r="BF105">
        <v>56.387999999999998</v>
      </c>
      <c r="BG105">
        <v>55.21</v>
      </c>
      <c r="BH105">
        <v>54.031999999999996</v>
      </c>
      <c r="BI105">
        <v>52.853999999999999</v>
      </c>
      <c r="BJ105">
        <v>51.676000000000002</v>
      </c>
      <c r="BK105">
        <v>50.953600000000002</v>
      </c>
      <c r="BL105">
        <v>50.231200000000001</v>
      </c>
    </row>
    <row r="106" spans="1:64" hidden="1">
      <c r="A106" t="s">
        <v>1281</v>
      </c>
      <c r="B106" t="s">
        <v>1531</v>
      </c>
      <c r="C106" t="s">
        <v>1789</v>
      </c>
      <c r="D106" t="s">
        <v>1790</v>
      </c>
      <c r="E106">
        <v>49.4176</v>
      </c>
      <c r="F106">
        <v>47.4788</v>
      </c>
      <c r="G106">
        <v>45.54</v>
      </c>
      <c r="H106">
        <v>46.588000000000001</v>
      </c>
      <c r="I106">
        <v>47.636000000000003</v>
      </c>
      <c r="J106">
        <v>48.683999999999997</v>
      </c>
      <c r="K106">
        <v>49.731999999999999</v>
      </c>
      <c r="L106">
        <v>50.78</v>
      </c>
      <c r="M106">
        <v>51.780999999999999</v>
      </c>
      <c r="N106">
        <v>52.781999999999996</v>
      </c>
      <c r="O106">
        <v>53.783000000000001</v>
      </c>
      <c r="P106">
        <v>54.783999999999999</v>
      </c>
      <c r="Q106">
        <v>55.784999999999997</v>
      </c>
      <c r="R106">
        <v>59.429400000000001</v>
      </c>
      <c r="S106">
        <v>63.073799999999999</v>
      </c>
      <c r="T106">
        <v>66.718199999999996</v>
      </c>
      <c r="U106">
        <v>70.3626</v>
      </c>
      <c r="V106">
        <v>74.007000000000005</v>
      </c>
      <c r="W106">
        <v>70.899600000000007</v>
      </c>
      <c r="X106">
        <v>67.792199999999994</v>
      </c>
      <c r="Y106">
        <v>64.684799999999996</v>
      </c>
      <c r="Z106">
        <v>61.577399999999997</v>
      </c>
      <c r="AA106">
        <v>58.47</v>
      </c>
      <c r="AB106">
        <v>55.938000000000002</v>
      </c>
      <c r="AC106">
        <v>53.405999999999999</v>
      </c>
      <c r="AD106">
        <v>50.874000000000002</v>
      </c>
      <c r="AE106">
        <v>48.341999999999999</v>
      </c>
      <c r="AF106">
        <v>45.81</v>
      </c>
      <c r="AG106">
        <v>43.955399999999997</v>
      </c>
      <c r="AH106">
        <v>42.1008</v>
      </c>
      <c r="AI106">
        <v>40.246200000000002</v>
      </c>
      <c r="AJ106">
        <v>38.391599999999997</v>
      </c>
      <c r="AK106">
        <v>36.536999999999999</v>
      </c>
      <c r="AL106">
        <v>34.347799999999999</v>
      </c>
      <c r="AM106">
        <v>32.1586</v>
      </c>
      <c r="AN106">
        <v>29.9694</v>
      </c>
      <c r="AO106">
        <v>27.780200000000001</v>
      </c>
      <c r="AP106">
        <v>25.591000000000001</v>
      </c>
      <c r="AQ106">
        <v>24.676400000000001</v>
      </c>
      <c r="AR106">
        <v>23.761800000000001</v>
      </c>
      <c r="AS106">
        <v>22.847200000000001</v>
      </c>
      <c r="AT106">
        <v>21.932600000000001</v>
      </c>
      <c r="AU106">
        <v>21.018000000000001</v>
      </c>
      <c r="AV106">
        <v>20.723199999999999</v>
      </c>
      <c r="AW106">
        <v>20.4284</v>
      </c>
      <c r="AX106">
        <v>20.133600000000001</v>
      </c>
      <c r="AY106">
        <v>19.838799999999999</v>
      </c>
      <c r="AZ106">
        <v>19.544</v>
      </c>
      <c r="BA106">
        <v>19.6982</v>
      </c>
      <c r="BB106">
        <v>19.852399999999999</v>
      </c>
      <c r="BC106">
        <v>20.006599999999999</v>
      </c>
      <c r="BD106">
        <v>20.160799999999998</v>
      </c>
      <c r="BE106">
        <v>20.315000000000001</v>
      </c>
      <c r="BF106">
        <v>21.047799999999999</v>
      </c>
      <c r="BG106">
        <v>21.7806</v>
      </c>
      <c r="BH106">
        <v>22.513400000000001</v>
      </c>
      <c r="BI106">
        <v>23.246200000000002</v>
      </c>
      <c r="BJ106">
        <v>23.978999999999999</v>
      </c>
      <c r="BK106">
        <v>24.275600000000001</v>
      </c>
      <c r="BL106">
        <v>24.572199999999999</v>
      </c>
    </row>
    <row r="107" spans="1:64" hidden="1">
      <c r="A107" t="s">
        <v>1532</v>
      </c>
      <c r="B107" t="s">
        <v>1533</v>
      </c>
      <c r="C107" t="s">
        <v>1789</v>
      </c>
      <c r="D107" t="s">
        <v>1790</v>
      </c>
      <c r="E107">
        <v>86.551233300551843</v>
      </c>
      <c r="F107">
        <v>86.334236298553051</v>
      </c>
      <c r="G107">
        <v>85.674121395327674</v>
      </c>
      <c r="H107">
        <v>84.138558122222435</v>
      </c>
      <c r="I107">
        <v>82.588782079956474</v>
      </c>
      <c r="J107">
        <v>81.126636577962927</v>
      </c>
      <c r="K107">
        <v>79.72117980429384</v>
      </c>
      <c r="L107">
        <v>78.344917074117745</v>
      </c>
      <c r="M107">
        <v>76.104422733818765</v>
      </c>
      <c r="N107">
        <v>73.989469229628568</v>
      </c>
      <c r="O107">
        <v>72.08131218030627</v>
      </c>
      <c r="P107">
        <v>70.385265638153896</v>
      </c>
      <c r="Q107">
        <v>69.015452004116113</v>
      </c>
      <c r="R107">
        <v>68.681574782734742</v>
      </c>
      <c r="S107">
        <v>68.317098267698071</v>
      </c>
      <c r="T107">
        <v>67.74156451188793</v>
      </c>
      <c r="U107">
        <v>66.8509303460132</v>
      </c>
      <c r="V107">
        <v>65.734831965025236</v>
      </c>
      <c r="W107">
        <v>65.232696066338619</v>
      </c>
      <c r="X107">
        <v>64.649355769181327</v>
      </c>
      <c r="Y107">
        <v>64.065447819158337</v>
      </c>
      <c r="Z107">
        <v>63.384445392076024</v>
      </c>
      <c r="AA107">
        <v>62.672915211129784</v>
      </c>
      <c r="AB107">
        <v>62.291742011437854</v>
      </c>
      <c r="AC107">
        <v>62.100354114423432</v>
      </c>
      <c r="AD107">
        <v>62.104729259157104</v>
      </c>
      <c r="AE107">
        <v>62.246046550977972</v>
      </c>
      <c r="AF107">
        <v>62.524889186694594</v>
      </c>
      <c r="AG107">
        <v>61.254640340703361</v>
      </c>
      <c r="AH107">
        <v>60.101277531315738</v>
      </c>
      <c r="AI107">
        <v>59.029350542051219</v>
      </c>
      <c r="AJ107">
        <v>58.079576495298511</v>
      </c>
      <c r="AK107">
        <v>57.192558310673618</v>
      </c>
      <c r="AL107">
        <v>56.222432249923756</v>
      </c>
      <c r="AM107">
        <v>55.151521939635089</v>
      </c>
      <c r="AN107">
        <v>53.918170184152508</v>
      </c>
      <c r="AO107">
        <v>52.414738559470138</v>
      </c>
      <c r="AP107">
        <v>50.802562042299563</v>
      </c>
      <c r="AQ107">
        <v>49.51260635259969</v>
      </c>
      <c r="AR107">
        <v>48.019830393228695</v>
      </c>
      <c r="AS107">
        <v>46.330789432615433</v>
      </c>
      <c r="AT107">
        <v>44.502409741413985</v>
      </c>
      <c r="AU107">
        <v>42.49588535607635</v>
      </c>
      <c r="AV107">
        <v>40.81959835262635</v>
      </c>
      <c r="AW107">
        <v>39.376709689624576</v>
      </c>
      <c r="AX107">
        <v>38.258488710119394</v>
      </c>
      <c r="AY107">
        <v>37.382205776375272</v>
      </c>
      <c r="AZ107">
        <v>36.784010884021974</v>
      </c>
      <c r="BA107">
        <v>36.488549071940014</v>
      </c>
      <c r="BB107">
        <v>36.152728174478469</v>
      </c>
      <c r="BC107">
        <v>35.637577313015427</v>
      </c>
      <c r="BD107">
        <v>34.976331977046357</v>
      </c>
      <c r="BE107">
        <v>34.136540674251009</v>
      </c>
      <c r="BF107">
        <v>33.031243025173012</v>
      </c>
      <c r="BG107">
        <v>31.867816072615362</v>
      </c>
      <c r="BH107">
        <v>30.692735210710723</v>
      </c>
      <c r="BI107">
        <v>29.476906905554259</v>
      </c>
      <c r="BJ107">
        <v>28.238388369995725</v>
      </c>
      <c r="BK107">
        <v>27.670661801516736</v>
      </c>
      <c r="BL107">
        <v>27.081542250616909</v>
      </c>
    </row>
    <row r="108" spans="1:64" hidden="1">
      <c r="A108" t="s">
        <v>1534</v>
      </c>
      <c r="B108" t="s">
        <v>1535</v>
      </c>
      <c r="C108" t="s">
        <v>1789</v>
      </c>
      <c r="D108" t="s">
        <v>1790</v>
      </c>
      <c r="E108">
        <v>98.402523042490117</v>
      </c>
      <c r="F108">
        <v>98.339604761209841</v>
      </c>
      <c r="G108">
        <v>97.787460495703158</v>
      </c>
      <c r="H108">
        <v>96.344046999722124</v>
      </c>
      <c r="I108">
        <v>94.823887814673597</v>
      </c>
      <c r="J108">
        <v>93.326670074189977</v>
      </c>
      <c r="K108">
        <v>91.835900376271965</v>
      </c>
      <c r="L108">
        <v>90.336772694059007</v>
      </c>
      <c r="M108">
        <v>88.110238162276858</v>
      </c>
      <c r="N108">
        <v>86.089283809994726</v>
      </c>
      <c r="O108">
        <v>84.383001092325955</v>
      </c>
      <c r="P108">
        <v>82.88787144632866</v>
      </c>
      <c r="Q108">
        <v>81.813075857936738</v>
      </c>
      <c r="R108">
        <v>81.657388767380226</v>
      </c>
      <c r="S108">
        <v>81.491935378046549</v>
      </c>
      <c r="T108">
        <v>81.115594057430016</v>
      </c>
      <c r="U108">
        <v>80.47149814078567</v>
      </c>
      <c r="V108">
        <v>79.609914395612577</v>
      </c>
      <c r="W108">
        <v>79.110360210259728</v>
      </c>
      <c r="X108">
        <v>78.516226278371761</v>
      </c>
      <c r="Y108">
        <v>77.911566192898135</v>
      </c>
      <c r="Z108">
        <v>77.174286870764874</v>
      </c>
      <c r="AA108">
        <v>76.409270421369399</v>
      </c>
      <c r="AB108">
        <v>75.840759441919772</v>
      </c>
      <c r="AC108">
        <v>75.469703646750716</v>
      </c>
      <c r="AD108">
        <v>75.306443696498391</v>
      </c>
      <c r="AE108">
        <v>75.276491401185595</v>
      </c>
      <c r="AF108">
        <v>75.39450804092634</v>
      </c>
      <c r="AG108">
        <v>74.239912130008122</v>
      </c>
      <c r="AH108">
        <v>73.220930543869301</v>
      </c>
      <c r="AI108">
        <v>72.303857669573574</v>
      </c>
      <c r="AJ108">
        <v>71.509674996279088</v>
      </c>
      <c r="AK108">
        <v>70.795333154766681</v>
      </c>
      <c r="AL108">
        <v>70.072930492445451</v>
      </c>
      <c r="AM108">
        <v>69.23842914135011</v>
      </c>
      <c r="AN108">
        <v>68.219345886218676</v>
      </c>
      <c r="AO108">
        <v>66.901246619915298</v>
      </c>
      <c r="AP108">
        <v>65.464344489481817</v>
      </c>
      <c r="AQ108">
        <v>64.217236468679829</v>
      </c>
      <c r="AR108">
        <v>62.768523075434175</v>
      </c>
      <c r="AS108">
        <v>61.132418889301768</v>
      </c>
      <c r="AT108">
        <v>59.350647965932474</v>
      </c>
      <c r="AU108">
        <v>57.394048939284453</v>
      </c>
      <c r="AV108">
        <v>55.746551560719091</v>
      </c>
      <c r="AW108">
        <v>54.367671344119422</v>
      </c>
      <c r="AX108">
        <v>53.369683158289455</v>
      </c>
      <c r="AY108">
        <v>52.64622985691193</v>
      </c>
      <c r="AZ108">
        <v>52.274504351664</v>
      </c>
      <c r="BA108">
        <v>52.24124405839823</v>
      </c>
      <c r="BB108">
        <v>52.183377853061792</v>
      </c>
      <c r="BC108">
        <v>51.940597328386502</v>
      </c>
      <c r="BD108">
        <v>51.525590775654017</v>
      </c>
      <c r="BE108">
        <v>50.932343103175512</v>
      </c>
      <c r="BF108">
        <v>50.088107627715736</v>
      </c>
      <c r="BG108">
        <v>49.190240782918956</v>
      </c>
      <c r="BH108">
        <v>48.288769938896714</v>
      </c>
      <c r="BI108">
        <v>47.334219624319658</v>
      </c>
      <c r="BJ108">
        <v>46.360868737029634</v>
      </c>
      <c r="BK108">
        <v>45.915032505107007</v>
      </c>
      <c r="BL108">
        <v>45.426065041246801</v>
      </c>
    </row>
    <row r="109" spans="1:64" hidden="1">
      <c r="A109" t="s">
        <v>1536</v>
      </c>
      <c r="B109" t="s">
        <v>1537</v>
      </c>
      <c r="C109" t="s">
        <v>1789</v>
      </c>
      <c r="D109" t="s">
        <v>1790</v>
      </c>
      <c r="E109">
        <v>149.31187160268149</v>
      </c>
      <c r="F109">
        <v>149.63367045342454</v>
      </c>
      <c r="G109">
        <v>149.9033236285261</v>
      </c>
      <c r="H109">
        <v>149.81938640089922</v>
      </c>
      <c r="I109">
        <v>149.64134410569167</v>
      </c>
      <c r="J109">
        <v>149.3722790072635</v>
      </c>
      <c r="K109">
        <v>149.01935555740567</v>
      </c>
      <c r="L109">
        <v>148.59808683350087</v>
      </c>
      <c r="M109">
        <v>147.96004526655207</v>
      </c>
      <c r="N109">
        <v>147.38151486772213</v>
      </c>
      <c r="O109">
        <v>146.8977203320828</v>
      </c>
      <c r="P109">
        <v>146.24778744087337</v>
      </c>
      <c r="Q109">
        <v>145.70909548354453</v>
      </c>
      <c r="R109">
        <v>145.01933502189729</v>
      </c>
      <c r="S109">
        <v>144.41633862819901</v>
      </c>
      <c r="T109">
        <v>143.87485173277869</v>
      </c>
      <c r="U109">
        <v>143.49347921696614</v>
      </c>
      <c r="V109">
        <v>143.15007437454616</v>
      </c>
      <c r="W109">
        <v>142.25402291903882</v>
      </c>
      <c r="X109">
        <v>141.35213119891421</v>
      </c>
      <c r="Y109">
        <v>140.4331774197866</v>
      </c>
      <c r="Z109">
        <v>139.40434830124258</v>
      </c>
      <c r="AA109">
        <v>138.38899039891317</v>
      </c>
      <c r="AB109">
        <v>136.87080296616458</v>
      </c>
      <c r="AC109">
        <v>135.34776465081748</v>
      </c>
      <c r="AD109">
        <v>133.81391743710432</v>
      </c>
      <c r="AE109">
        <v>132.23214842735993</v>
      </c>
      <c r="AF109">
        <v>130.63706244690516</v>
      </c>
      <c r="AG109">
        <v>128.75922979150567</v>
      </c>
      <c r="AH109">
        <v>126.91372003498633</v>
      </c>
      <c r="AI109">
        <v>125.10377867735713</v>
      </c>
      <c r="AJ109">
        <v>123.33602208330804</v>
      </c>
      <c r="AK109">
        <v>121.59995281943787</v>
      </c>
      <c r="AL109">
        <v>120.11340413230967</v>
      </c>
      <c r="AM109">
        <v>118.56895028791644</v>
      </c>
      <c r="AN109">
        <v>116.9361888994887</v>
      </c>
      <c r="AO109">
        <v>115.21288116434646</v>
      </c>
      <c r="AP109">
        <v>113.4129746206463</v>
      </c>
      <c r="AQ109">
        <v>111.51621376313102</v>
      </c>
      <c r="AR109">
        <v>109.63926751764333</v>
      </c>
      <c r="AS109">
        <v>107.80928848903977</v>
      </c>
      <c r="AT109">
        <v>106.0467664937826</v>
      </c>
      <c r="AU109">
        <v>104.34886297122686</v>
      </c>
      <c r="AV109">
        <v>102.89648634346443</v>
      </c>
      <c r="AW109">
        <v>101.47555888130061</v>
      </c>
      <c r="AX109">
        <v>100.06821995582204</v>
      </c>
      <c r="AY109">
        <v>98.635294294860543</v>
      </c>
      <c r="AZ109">
        <v>97.222090404481293</v>
      </c>
      <c r="BA109">
        <v>95.912271714724469</v>
      </c>
      <c r="BB109">
        <v>94.632341438750586</v>
      </c>
      <c r="BC109">
        <v>93.36912500616809</v>
      </c>
      <c r="BD109">
        <v>92.121171974052899</v>
      </c>
      <c r="BE109">
        <v>90.91267616108874</v>
      </c>
      <c r="BF109">
        <v>89.642357253811468</v>
      </c>
      <c r="BG109">
        <v>88.378993244174168</v>
      </c>
      <c r="BH109">
        <v>87.119214694736854</v>
      </c>
      <c r="BI109">
        <v>85.854394965149908</v>
      </c>
      <c r="BJ109">
        <v>84.600191033142181</v>
      </c>
      <c r="BK109">
        <v>83.590726073636958</v>
      </c>
      <c r="BL109">
        <v>82.532633982411596</v>
      </c>
    </row>
    <row r="110" spans="1:64" hidden="1">
      <c r="A110" t="s">
        <v>1538</v>
      </c>
      <c r="B110" t="s">
        <v>1539</v>
      </c>
      <c r="C110" t="s">
        <v>1789</v>
      </c>
      <c r="D110" t="s">
        <v>1790</v>
      </c>
      <c r="E110">
        <v>137.75046078548667</v>
      </c>
      <c r="F110">
        <v>138.14381387683602</v>
      </c>
      <c r="G110">
        <v>138.45785398911141</v>
      </c>
      <c r="H110">
        <v>138.36590335555744</v>
      </c>
      <c r="I110">
        <v>138.1892440048351</v>
      </c>
      <c r="J110">
        <v>137.94834930092833</v>
      </c>
      <c r="K110">
        <v>137.61634371723838</v>
      </c>
      <c r="L110">
        <v>137.26708530501216</v>
      </c>
      <c r="M110">
        <v>137.28746251153271</v>
      </c>
      <c r="N110">
        <v>137.28652952460456</v>
      </c>
      <c r="O110">
        <v>137.2417264027878</v>
      </c>
      <c r="P110">
        <v>137.05118812995656</v>
      </c>
      <c r="Q110">
        <v>136.84241440864463</v>
      </c>
      <c r="R110">
        <v>136.31877314702695</v>
      </c>
      <c r="S110">
        <v>135.85574706824644</v>
      </c>
      <c r="T110">
        <v>135.46420323662582</v>
      </c>
      <c r="U110">
        <v>135.09370207228181</v>
      </c>
      <c r="V110">
        <v>134.78885922902936</v>
      </c>
      <c r="W110">
        <v>133.43310694940413</v>
      </c>
      <c r="X110">
        <v>132.15941715797689</v>
      </c>
      <c r="Y110">
        <v>130.9652250874968</v>
      </c>
      <c r="Z110">
        <v>129.76017723281521</v>
      </c>
      <c r="AA110">
        <v>128.65736903736325</v>
      </c>
      <c r="AB110">
        <v>127.13176022255023</v>
      </c>
      <c r="AC110">
        <v>125.63687026899905</v>
      </c>
      <c r="AD110">
        <v>124.13934131180244</v>
      </c>
      <c r="AE110">
        <v>122.59362241348089</v>
      </c>
      <c r="AF110">
        <v>121.03041105960408</v>
      </c>
      <c r="AG110">
        <v>118.77537406795429</v>
      </c>
      <c r="AH110">
        <v>116.5016476668611</v>
      </c>
      <c r="AI110">
        <v>114.18158962338337</v>
      </c>
      <c r="AJ110">
        <v>111.8825779194093</v>
      </c>
      <c r="AK110">
        <v>109.53122252572024</v>
      </c>
      <c r="AL110">
        <v>107.48621734117404</v>
      </c>
      <c r="AM110">
        <v>105.41131018692965</v>
      </c>
      <c r="AN110">
        <v>103.28939694150722</v>
      </c>
      <c r="AO110">
        <v>101.07020023982197</v>
      </c>
      <c r="AP110">
        <v>98.821791318993917</v>
      </c>
      <c r="AQ110">
        <v>96.695126739237637</v>
      </c>
      <c r="AR110">
        <v>94.555740239588616</v>
      </c>
      <c r="AS110">
        <v>92.368298791984699</v>
      </c>
      <c r="AT110">
        <v>90.109035328843632</v>
      </c>
      <c r="AU110">
        <v>87.839929438494181</v>
      </c>
      <c r="AV110">
        <v>86.324397049153987</v>
      </c>
      <c r="AW110">
        <v>84.839428299849956</v>
      </c>
      <c r="AX110">
        <v>83.394678082272577</v>
      </c>
      <c r="AY110">
        <v>81.915793597820581</v>
      </c>
      <c r="AZ110">
        <v>80.483982469969959</v>
      </c>
      <c r="BA110">
        <v>79.598657929714506</v>
      </c>
      <c r="BB110">
        <v>78.811957434113665</v>
      </c>
      <c r="BC110">
        <v>78.086266550080623</v>
      </c>
      <c r="BD110">
        <v>77.432589104509802</v>
      </c>
      <c r="BE110">
        <v>76.898236912232761</v>
      </c>
      <c r="BF110">
        <v>75.893546551377497</v>
      </c>
      <c r="BG110">
        <v>74.924323621066108</v>
      </c>
      <c r="BH110">
        <v>73.969390279736103</v>
      </c>
      <c r="BI110">
        <v>72.988799450411719</v>
      </c>
      <c r="BJ110">
        <v>72.027449581048131</v>
      </c>
      <c r="BK110">
        <v>71.275415554321185</v>
      </c>
      <c r="BL110">
        <v>70.46296457328522</v>
      </c>
    </row>
    <row r="111" spans="1:64" hidden="1">
      <c r="A111" t="s">
        <v>1205</v>
      </c>
      <c r="B111" t="s">
        <v>1540</v>
      </c>
      <c r="C111" t="s">
        <v>1789</v>
      </c>
      <c r="D111" t="s">
        <v>1790</v>
      </c>
      <c r="E111">
        <v>143.8518</v>
      </c>
      <c r="F111">
        <v>145.63239999999999</v>
      </c>
      <c r="G111">
        <v>147.41300000000001</v>
      </c>
      <c r="H111">
        <v>148.72579999999999</v>
      </c>
      <c r="I111">
        <v>150.0386</v>
      </c>
      <c r="J111">
        <v>151.35140000000001</v>
      </c>
      <c r="K111">
        <v>152.66419999999999</v>
      </c>
      <c r="L111">
        <v>153.977</v>
      </c>
      <c r="M111">
        <v>149.071</v>
      </c>
      <c r="N111">
        <v>144.16499999999999</v>
      </c>
      <c r="O111">
        <v>139.25899999999999</v>
      </c>
      <c r="P111">
        <v>134.35300000000001</v>
      </c>
      <c r="Q111">
        <v>129.447</v>
      </c>
      <c r="R111">
        <v>127.0052</v>
      </c>
      <c r="S111">
        <v>124.5634</v>
      </c>
      <c r="T111">
        <v>122.1216</v>
      </c>
      <c r="U111">
        <v>119.6798</v>
      </c>
      <c r="V111">
        <v>117.238</v>
      </c>
      <c r="W111">
        <v>113.0436</v>
      </c>
      <c r="X111">
        <v>108.8492</v>
      </c>
      <c r="Y111">
        <v>104.65479999999999</v>
      </c>
      <c r="Z111">
        <v>100.46040000000001</v>
      </c>
      <c r="AA111">
        <v>96.266000000000005</v>
      </c>
      <c r="AB111">
        <v>91.598799999999997</v>
      </c>
      <c r="AC111">
        <v>86.931600000000003</v>
      </c>
      <c r="AD111">
        <v>82.264399999999995</v>
      </c>
      <c r="AE111">
        <v>77.597200000000001</v>
      </c>
      <c r="AF111">
        <v>72.930000000000007</v>
      </c>
      <c r="AG111">
        <v>70.965999999999994</v>
      </c>
      <c r="AH111">
        <v>69.001999999999995</v>
      </c>
      <c r="AI111">
        <v>67.037999999999997</v>
      </c>
      <c r="AJ111">
        <v>65.073999999999998</v>
      </c>
      <c r="AK111">
        <v>63.11</v>
      </c>
      <c r="AL111">
        <v>60.057600000000001</v>
      </c>
      <c r="AM111">
        <v>57.005200000000002</v>
      </c>
      <c r="AN111">
        <v>53.952800000000003</v>
      </c>
      <c r="AO111">
        <v>50.900399999999998</v>
      </c>
      <c r="AP111">
        <v>47.847999999999999</v>
      </c>
      <c r="AQ111">
        <v>48.682400000000001</v>
      </c>
      <c r="AR111">
        <v>49.516800000000003</v>
      </c>
      <c r="AS111">
        <v>50.351199999999999</v>
      </c>
      <c r="AT111">
        <v>51.185600000000001</v>
      </c>
      <c r="AU111">
        <v>52.02</v>
      </c>
      <c r="AV111">
        <v>51.917000000000002</v>
      </c>
      <c r="AW111">
        <v>51.814</v>
      </c>
      <c r="AX111">
        <v>51.710999999999999</v>
      </c>
      <c r="AY111">
        <v>51.607999999999997</v>
      </c>
      <c r="AZ111">
        <v>51.505000000000003</v>
      </c>
      <c r="BA111">
        <v>51.298999999999999</v>
      </c>
      <c r="BB111">
        <v>51.093000000000004</v>
      </c>
      <c r="BC111">
        <v>50.887</v>
      </c>
      <c r="BD111">
        <v>50.680999999999997</v>
      </c>
      <c r="BE111">
        <v>50.475000000000001</v>
      </c>
      <c r="BF111">
        <v>49.854799999999997</v>
      </c>
      <c r="BG111">
        <v>49.2346</v>
      </c>
      <c r="BH111">
        <v>48.614400000000003</v>
      </c>
      <c r="BI111">
        <v>47.994199999999999</v>
      </c>
      <c r="BJ111">
        <v>47.374000000000002</v>
      </c>
      <c r="BK111">
        <v>46.905200000000001</v>
      </c>
      <c r="BL111">
        <v>46.436399999999999</v>
      </c>
    </row>
    <row r="112" spans="1:64" hidden="1">
      <c r="A112" t="s">
        <v>1541</v>
      </c>
      <c r="B112" t="s">
        <v>1542</v>
      </c>
      <c r="C112" t="s">
        <v>1789</v>
      </c>
      <c r="D112" t="s">
        <v>1790</v>
      </c>
      <c r="E112">
        <v>154.63614088824576</v>
      </c>
      <c r="F112">
        <v>154.906371009265</v>
      </c>
      <c r="G112">
        <v>155.13755317654955</v>
      </c>
      <c r="H112">
        <v>155.03869201554102</v>
      </c>
      <c r="I112">
        <v>154.83859649788221</v>
      </c>
      <c r="J112">
        <v>154.53172403633044</v>
      </c>
      <c r="K112">
        <v>154.1432037286649</v>
      </c>
      <c r="L112">
        <v>153.65929606885535</v>
      </c>
      <c r="M112">
        <v>152.70162402308264</v>
      </c>
      <c r="N112">
        <v>151.85390176598372</v>
      </c>
      <c r="O112">
        <v>151.17898855531632</v>
      </c>
      <c r="P112">
        <v>150.3670713742905</v>
      </c>
      <c r="Q112">
        <v>149.729447070286</v>
      </c>
      <c r="R112">
        <v>149.01419853933109</v>
      </c>
      <c r="S112">
        <v>148.39124389148049</v>
      </c>
      <c r="T112">
        <v>147.81538097776414</v>
      </c>
      <c r="U112">
        <v>147.45039213213559</v>
      </c>
      <c r="V112">
        <v>147.10576259563609</v>
      </c>
      <c r="W112">
        <v>146.44136755328225</v>
      </c>
      <c r="X112">
        <v>145.72716214548265</v>
      </c>
      <c r="Y112">
        <v>144.94710411282878</v>
      </c>
      <c r="Z112">
        <v>144.01193910430896</v>
      </c>
      <c r="AA112">
        <v>143.04097083164081</v>
      </c>
      <c r="AB112">
        <v>141.52427242166061</v>
      </c>
      <c r="AC112">
        <v>139.98564019991946</v>
      </c>
      <c r="AD112">
        <v>138.43540807823197</v>
      </c>
      <c r="AE112">
        <v>136.8478269896342</v>
      </c>
      <c r="AF112">
        <v>135.25185949165444</v>
      </c>
      <c r="AG112">
        <v>133.57276077200984</v>
      </c>
      <c r="AH112">
        <v>131.95191957140852</v>
      </c>
      <c r="AI112">
        <v>130.40771968891636</v>
      </c>
      <c r="AJ112">
        <v>128.91463470996337</v>
      </c>
      <c r="AK112">
        <v>127.49793072573384</v>
      </c>
      <c r="AL112">
        <v>126.30538107634375</v>
      </c>
      <c r="AM112">
        <v>125.03992418457393</v>
      </c>
      <c r="AN112">
        <v>123.66270000823312</v>
      </c>
      <c r="AO112">
        <v>122.19995190381483</v>
      </c>
      <c r="AP112">
        <v>120.62856585189996</v>
      </c>
      <c r="AQ112">
        <v>118.84531288814645</v>
      </c>
      <c r="AR112">
        <v>117.09762216649634</v>
      </c>
      <c r="AS112">
        <v>115.45343479859014</v>
      </c>
      <c r="AT112">
        <v>113.9593638841491</v>
      </c>
      <c r="AU112">
        <v>112.58156472388902</v>
      </c>
      <c r="AV112">
        <v>111.20264366010834</v>
      </c>
      <c r="AW112">
        <v>109.84706488769413</v>
      </c>
      <c r="AX112">
        <v>108.4724536673083</v>
      </c>
      <c r="AY112">
        <v>107.06978653416007</v>
      </c>
      <c r="AZ112">
        <v>105.65429883583468</v>
      </c>
      <c r="BA112">
        <v>104.10384716558235</v>
      </c>
      <c r="BB112">
        <v>102.54277280201404</v>
      </c>
      <c r="BC112">
        <v>100.98165694461908</v>
      </c>
      <c r="BD112">
        <v>99.397865013323198</v>
      </c>
      <c r="BE112">
        <v>97.816711366055529</v>
      </c>
      <c r="BF112">
        <v>96.383098379220385</v>
      </c>
      <c r="BG112">
        <v>94.949042243300582</v>
      </c>
      <c r="BH112">
        <v>93.518969585806019</v>
      </c>
      <c r="BI112">
        <v>92.097136912071122</v>
      </c>
      <c r="BJ112">
        <v>90.6885782094961</v>
      </c>
      <c r="BK112">
        <v>89.549414007047019</v>
      </c>
      <c r="BL112">
        <v>88.375374028437278</v>
      </c>
    </row>
    <row r="113" spans="1:64" hidden="1">
      <c r="A113" t="s">
        <v>1543</v>
      </c>
      <c r="B113" t="s">
        <v>1544</v>
      </c>
      <c r="C113" t="s">
        <v>1789</v>
      </c>
      <c r="D113" t="s">
        <v>1790</v>
      </c>
    </row>
    <row r="114" spans="1:64" hidden="1">
      <c r="A114" t="s">
        <v>1186</v>
      </c>
      <c r="B114" t="s">
        <v>1545</v>
      </c>
      <c r="C114" t="s">
        <v>1789</v>
      </c>
      <c r="D114" t="s">
        <v>1790</v>
      </c>
      <c r="E114">
        <v>103.92100000000001</v>
      </c>
      <c r="F114">
        <v>104.093</v>
      </c>
      <c r="G114">
        <v>104.265</v>
      </c>
      <c r="H114">
        <v>104.76439999999999</v>
      </c>
      <c r="I114">
        <v>105.2638</v>
      </c>
      <c r="J114">
        <v>105.7632</v>
      </c>
      <c r="K114">
        <v>106.26260000000001</v>
      </c>
      <c r="L114">
        <v>106.762</v>
      </c>
      <c r="M114">
        <v>107.28060000000001</v>
      </c>
      <c r="N114">
        <v>107.7992</v>
      </c>
      <c r="O114">
        <v>108.31780000000001</v>
      </c>
      <c r="P114">
        <v>108.8364</v>
      </c>
      <c r="Q114">
        <v>109.355</v>
      </c>
      <c r="R114">
        <v>109.1486</v>
      </c>
      <c r="S114">
        <v>108.9422</v>
      </c>
      <c r="T114">
        <v>108.7358</v>
      </c>
      <c r="U114">
        <v>108.5294</v>
      </c>
      <c r="V114">
        <v>108.32299999999999</v>
      </c>
      <c r="W114">
        <v>108.5496</v>
      </c>
      <c r="X114">
        <v>108.7762</v>
      </c>
      <c r="Y114">
        <v>109.00279999999999</v>
      </c>
      <c r="Z114">
        <v>109.2294</v>
      </c>
      <c r="AA114">
        <v>109.456</v>
      </c>
      <c r="AB114">
        <v>108.7666</v>
      </c>
      <c r="AC114">
        <v>108.0772</v>
      </c>
      <c r="AD114">
        <v>107.3878</v>
      </c>
      <c r="AE114">
        <v>106.69840000000001</v>
      </c>
      <c r="AF114">
        <v>106.009</v>
      </c>
      <c r="AG114">
        <v>103.6024</v>
      </c>
      <c r="AH114">
        <v>101.19580000000001</v>
      </c>
      <c r="AI114">
        <v>98.789199999999994</v>
      </c>
      <c r="AJ114">
        <v>96.382599999999996</v>
      </c>
      <c r="AK114">
        <v>93.975999999999999</v>
      </c>
      <c r="AL114">
        <v>90.551599999999993</v>
      </c>
      <c r="AM114">
        <v>87.127200000000002</v>
      </c>
      <c r="AN114">
        <v>83.702799999999996</v>
      </c>
      <c r="AO114">
        <v>80.278400000000005</v>
      </c>
      <c r="AP114">
        <v>76.853999999999999</v>
      </c>
      <c r="AQ114">
        <v>73.515000000000001</v>
      </c>
      <c r="AR114">
        <v>70.176000000000002</v>
      </c>
      <c r="AS114">
        <v>66.837000000000003</v>
      </c>
      <c r="AT114">
        <v>63.497999999999998</v>
      </c>
      <c r="AU114">
        <v>60.158999999999999</v>
      </c>
      <c r="AV114">
        <v>57.039000000000001</v>
      </c>
      <c r="AW114">
        <v>53.918999999999997</v>
      </c>
      <c r="AX114">
        <v>50.798999999999999</v>
      </c>
      <c r="AY114">
        <v>47.679000000000002</v>
      </c>
      <c r="AZ114">
        <v>44.558999999999997</v>
      </c>
      <c r="BA114">
        <v>41.257599999999996</v>
      </c>
      <c r="BB114">
        <v>37.956200000000003</v>
      </c>
      <c r="BC114">
        <v>34.654800000000002</v>
      </c>
      <c r="BD114">
        <v>31.353400000000001</v>
      </c>
      <c r="BE114">
        <v>28.052</v>
      </c>
      <c r="BF114">
        <v>25.077000000000002</v>
      </c>
      <c r="BG114">
        <v>22.102</v>
      </c>
      <c r="BH114">
        <v>19.126999999999999</v>
      </c>
      <c r="BI114">
        <v>16.152000000000001</v>
      </c>
      <c r="BJ114">
        <v>13.177</v>
      </c>
      <c r="BK114">
        <v>12.0708</v>
      </c>
      <c r="BL114">
        <v>10.964600000000001</v>
      </c>
    </row>
    <row r="115" spans="1:64" hidden="1">
      <c r="A115" t="s">
        <v>1546</v>
      </c>
      <c r="B115" t="s">
        <v>1547</v>
      </c>
      <c r="C115" t="s">
        <v>1789</v>
      </c>
      <c r="D115" t="s">
        <v>1790</v>
      </c>
    </row>
    <row r="116" spans="1:64" hidden="1">
      <c r="A116" t="s">
        <v>1294</v>
      </c>
      <c r="B116" t="s">
        <v>1548</v>
      </c>
      <c r="C116" t="s">
        <v>1789</v>
      </c>
      <c r="D116" t="s">
        <v>1790</v>
      </c>
      <c r="E116">
        <v>10.504799999999999</v>
      </c>
      <c r="F116">
        <v>11.340400000000001</v>
      </c>
      <c r="G116">
        <v>12.176</v>
      </c>
      <c r="H116">
        <v>12.642799999999999</v>
      </c>
      <c r="I116">
        <v>13.1096</v>
      </c>
      <c r="J116">
        <v>13.5764</v>
      </c>
      <c r="K116">
        <v>14.043200000000001</v>
      </c>
      <c r="L116">
        <v>14.51</v>
      </c>
      <c r="M116">
        <v>15.7822</v>
      </c>
      <c r="N116">
        <v>17.054400000000001</v>
      </c>
      <c r="O116">
        <v>18.326599999999999</v>
      </c>
      <c r="P116">
        <v>19.598800000000001</v>
      </c>
      <c r="Q116">
        <v>20.870999999999999</v>
      </c>
      <c r="R116">
        <v>21.091999999999999</v>
      </c>
      <c r="S116">
        <v>21.312999999999999</v>
      </c>
      <c r="T116">
        <v>21.533999999999999</v>
      </c>
      <c r="U116">
        <v>21.754999999999999</v>
      </c>
      <c r="V116">
        <v>21.975999999999999</v>
      </c>
      <c r="W116">
        <v>21.564</v>
      </c>
      <c r="X116">
        <v>21.152000000000001</v>
      </c>
      <c r="Y116">
        <v>20.74</v>
      </c>
      <c r="Z116">
        <v>20.327999999999999</v>
      </c>
      <c r="AA116">
        <v>19.916</v>
      </c>
      <c r="AB116">
        <v>19.0898</v>
      </c>
      <c r="AC116">
        <v>18.2636</v>
      </c>
      <c r="AD116">
        <v>17.4374</v>
      </c>
      <c r="AE116">
        <v>16.6112</v>
      </c>
      <c r="AF116">
        <v>15.785</v>
      </c>
      <c r="AG116">
        <v>15.8634</v>
      </c>
      <c r="AH116">
        <v>15.941800000000001</v>
      </c>
      <c r="AI116">
        <v>16.020199999999999</v>
      </c>
      <c r="AJ116">
        <v>16.098600000000001</v>
      </c>
      <c r="AK116">
        <v>16.177</v>
      </c>
      <c r="AL116">
        <v>16.579999999999998</v>
      </c>
      <c r="AM116">
        <v>16.983000000000001</v>
      </c>
      <c r="AN116">
        <v>17.385999999999999</v>
      </c>
      <c r="AO116">
        <v>17.789000000000001</v>
      </c>
      <c r="AP116">
        <v>18.192</v>
      </c>
      <c r="AQ116">
        <v>18.311599999999999</v>
      </c>
      <c r="AR116">
        <v>18.4312</v>
      </c>
      <c r="AS116">
        <v>18.550799999999999</v>
      </c>
      <c r="AT116">
        <v>18.670400000000001</v>
      </c>
      <c r="AU116">
        <v>18.79</v>
      </c>
      <c r="AV116">
        <v>18.287800000000001</v>
      </c>
      <c r="AW116">
        <v>17.785599999999999</v>
      </c>
      <c r="AX116">
        <v>17.2834</v>
      </c>
      <c r="AY116">
        <v>16.781199999999998</v>
      </c>
      <c r="AZ116">
        <v>16.279</v>
      </c>
      <c r="BA116">
        <v>15.178800000000001</v>
      </c>
      <c r="BB116">
        <v>14.0786</v>
      </c>
      <c r="BC116">
        <v>12.978400000000001</v>
      </c>
      <c r="BD116">
        <v>11.8782</v>
      </c>
      <c r="BE116">
        <v>10.778</v>
      </c>
      <c r="BF116">
        <v>10.125400000000001</v>
      </c>
      <c r="BG116">
        <v>9.4727999999999994</v>
      </c>
      <c r="BH116">
        <v>8.8201999999999998</v>
      </c>
      <c r="BI116">
        <v>8.1676000000000002</v>
      </c>
      <c r="BJ116">
        <v>7.5149999999999997</v>
      </c>
      <c r="BK116">
        <v>7.0566000000000004</v>
      </c>
      <c r="BL116">
        <v>6.5982000000000003</v>
      </c>
    </row>
    <row r="117" spans="1:64" hidden="1">
      <c r="A117" t="s">
        <v>1549</v>
      </c>
      <c r="B117" t="s">
        <v>1550</v>
      </c>
      <c r="C117" t="s">
        <v>1789</v>
      </c>
      <c r="D117" t="s">
        <v>1790</v>
      </c>
      <c r="E117">
        <v>150.179</v>
      </c>
      <c r="F117">
        <v>150.179</v>
      </c>
      <c r="G117">
        <v>150.179</v>
      </c>
      <c r="H117">
        <v>149.18600000000001</v>
      </c>
      <c r="I117">
        <v>148.19300000000001</v>
      </c>
      <c r="J117">
        <v>147.19999999999999</v>
      </c>
      <c r="K117">
        <v>146.20699999999999</v>
      </c>
      <c r="L117">
        <v>145.214</v>
      </c>
      <c r="M117">
        <v>143.3032</v>
      </c>
      <c r="N117">
        <v>141.39240000000001</v>
      </c>
      <c r="O117">
        <v>139.48159999999999</v>
      </c>
      <c r="P117">
        <v>137.57079999999999</v>
      </c>
      <c r="Q117">
        <v>135.66</v>
      </c>
      <c r="R117">
        <v>135.8304</v>
      </c>
      <c r="S117">
        <v>136.0008</v>
      </c>
      <c r="T117">
        <v>136.1712</v>
      </c>
      <c r="U117">
        <v>136.3416</v>
      </c>
      <c r="V117">
        <v>136.512</v>
      </c>
      <c r="W117">
        <v>137.2534</v>
      </c>
      <c r="X117">
        <v>137.9948</v>
      </c>
      <c r="Y117">
        <v>138.7362</v>
      </c>
      <c r="Z117">
        <v>139.4776</v>
      </c>
      <c r="AA117">
        <v>140.21899999999999</v>
      </c>
      <c r="AB117">
        <v>134.46199999999999</v>
      </c>
      <c r="AC117">
        <v>128.70500000000001</v>
      </c>
      <c r="AD117">
        <v>122.94799999999999</v>
      </c>
      <c r="AE117">
        <v>117.191</v>
      </c>
      <c r="AF117">
        <v>111.434</v>
      </c>
      <c r="AG117">
        <v>103.2692</v>
      </c>
      <c r="AH117">
        <v>95.104399999999998</v>
      </c>
      <c r="AI117">
        <v>86.939599999999999</v>
      </c>
      <c r="AJ117">
        <v>78.774799999999999</v>
      </c>
      <c r="AK117">
        <v>70.61</v>
      </c>
      <c r="AL117">
        <v>65.350800000000007</v>
      </c>
      <c r="AM117">
        <v>60.0916</v>
      </c>
      <c r="AN117">
        <v>54.8324</v>
      </c>
      <c r="AO117">
        <v>49.5732</v>
      </c>
      <c r="AP117">
        <v>44.314</v>
      </c>
      <c r="AQ117">
        <v>42.001199999999997</v>
      </c>
      <c r="AR117">
        <v>39.688400000000001</v>
      </c>
      <c r="AS117">
        <v>37.375599999999999</v>
      </c>
      <c r="AT117">
        <v>35.062800000000003</v>
      </c>
      <c r="AU117">
        <v>32.75</v>
      </c>
      <c r="AV117">
        <v>32.506999999999998</v>
      </c>
      <c r="AW117">
        <v>32.264000000000003</v>
      </c>
      <c r="AX117">
        <v>32.021000000000001</v>
      </c>
      <c r="AY117">
        <v>31.777999999999999</v>
      </c>
      <c r="AZ117">
        <v>31.535</v>
      </c>
      <c r="BA117">
        <v>32.142200000000003</v>
      </c>
      <c r="BB117">
        <v>32.749400000000001</v>
      </c>
      <c r="BC117">
        <v>33.3566</v>
      </c>
      <c r="BD117">
        <v>33.963799999999999</v>
      </c>
      <c r="BE117">
        <v>34.570999999999998</v>
      </c>
      <c r="BF117">
        <v>35.783799999999999</v>
      </c>
      <c r="BG117">
        <v>36.996600000000001</v>
      </c>
      <c r="BH117">
        <v>38.209400000000002</v>
      </c>
      <c r="BI117">
        <v>39.422199999999997</v>
      </c>
      <c r="BJ117">
        <v>40.634999999999998</v>
      </c>
      <c r="BK117">
        <v>40.693199999999997</v>
      </c>
      <c r="BL117">
        <v>40.751399999999997</v>
      </c>
    </row>
    <row r="118" spans="1:64" hidden="1">
      <c r="A118" t="s">
        <v>1162</v>
      </c>
      <c r="B118" t="s">
        <v>1551</v>
      </c>
      <c r="C118" t="s">
        <v>1789</v>
      </c>
      <c r="D118" t="s">
        <v>1790</v>
      </c>
      <c r="E118">
        <v>141.45240000000001</v>
      </c>
      <c r="F118">
        <v>143.19220000000001</v>
      </c>
      <c r="G118">
        <v>144.93199999999999</v>
      </c>
      <c r="H118">
        <v>145.61959999999999</v>
      </c>
      <c r="I118">
        <v>146.30719999999999</v>
      </c>
      <c r="J118">
        <v>146.9948</v>
      </c>
      <c r="K118">
        <v>147.6824</v>
      </c>
      <c r="L118">
        <v>148.37</v>
      </c>
      <c r="M118">
        <v>142.81180000000001</v>
      </c>
      <c r="N118">
        <v>137.25360000000001</v>
      </c>
      <c r="O118">
        <v>131.69540000000001</v>
      </c>
      <c r="P118">
        <v>126.13720000000001</v>
      </c>
      <c r="Q118">
        <v>120.57899999999999</v>
      </c>
      <c r="R118">
        <v>116.3492</v>
      </c>
      <c r="S118">
        <v>112.1194</v>
      </c>
      <c r="T118">
        <v>107.8896</v>
      </c>
      <c r="U118">
        <v>103.6598</v>
      </c>
      <c r="V118">
        <v>99.43</v>
      </c>
      <c r="W118">
        <v>96.279799999999994</v>
      </c>
      <c r="X118">
        <v>93.129599999999996</v>
      </c>
      <c r="Y118">
        <v>89.979399999999998</v>
      </c>
      <c r="Z118">
        <v>86.8292</v>
      </c>
      <c r="AA118">
        <v>83.679000000000002</v>
      </c>
      <c r="AB118">
        <v>81.954999999999998</v>
      </c>
      <c r="AC118">
        <v>80.230999999999995</v>
      </c>
      <c r="AD118">
        <v>78.507000000000005</v>
      </c>
      <c r="AE118">
        <v>76.783000000000001</v>
      </c>
      <c r="AF118">
        <v>75.058999999999997</v>
      </c>
      <c r="AG118">
        <v>73.538200000000003</v>
      </c>
      <c r="AH118">
        <v>72.017399999999995</v>
      </c>
      <c r="AI118">
        <v>70.496600000000001</v>
      </c>
      <c r="AJ118">
        <v>68.975800000000007</v>
      </c>
      <c r="AK118">
        <v>67.454999999999998</v>
      </c>
      <c r="AL118">
        <v>66.928399999999996</v>
      </c>
      <c r="AM118">
        <v>66.401799999999994</v>
      </c>
      <c r="AN118">
        <v>65.875200000000007</v>
      </c>
      <c r="AO118">
        <v>65.348600000000005</v>
      </c>
      <c r="AP118">
        <v>64.822000000000003</v>
      </c>
      <c r="AQ118">
        <v>64.487399999999994</v>
      </c>
      <c r="AR118">
        <v>64.152799999999999</v>
      </c>
      <c r="AS118">
        <v>63.818199999999997</v>
      </c>
      <c r="AT118">
        <v>63.483600000000003</v>
      </c>
      <c r="AU118">
        <v>63.149000000000001</v>
      </c>
      <c r="AV118">
        <v>65.288799999999995</v>
      </c>
      <c r="AW118">
        <v>67.428600000000003</v>
      </c>
      <c r="AX118">
        <v>69.568399999999997</v>
      </c>
      <c r="AY118">
        <v>71.708200000000005</v>
      </c>
      <c r="AZ118">
        <v>73.847999999999999</v>
      </c>
      <c r="BA118">
        <v>74.977000000000004</v>
      </c>
      <c r="BB118">
        <v>76.105999999999995</v>
      </c>
      <c r="BC118">
        <v>77.234999999999999</v>
      </c>
      <c r="BD118">
        <v>78.364000000000004</v>
      </c>
      <c r="BE118">
        <v>79.492999999999995</v>
      </c>
      <c r="BF118">
        <v>77.941000000000003</v>
      </c>
      <c r="BG118">
        <v>76.388999999999996</v>
      </c>
      <c r="BH118">
        <v>74.837000000000003</v>
      </c>
      <c r="BI118">
        <v>73.284999999999997</v>
      </c>
      <c r="BJ118">
        <v>71.733000000000004</v>
      </c>
      <c r="BK118">
        <v>71.741600000000005</v>
      </c>
      <c r="BL118">
        <v>71.750200000000007</v>
      </c>
    </row>
    <row r="119" spans="1:64" hidden="1">
      <c r="A119" t="s">
        <v>1293</v>
      </c>
      <c r="B119" t="s">
        <v>1552</v>
      </c>
      <c r="C119" t="s">
        <v>1789</v>
      </c>
      <c r="D119" t="s">
        <v>1790</v>
      </c>
      <c r="E119">
        <v>84.097399999999993</v>
      </c>
      <c r="F119">
        <v>83.944199999999995</v>
      </c>
      <c r="G119">
        <v>83.790999999999997</v>
      </c>
      <c r="H119">
        <v>83.597399999999993</v>
      </c>
      <c r="I119">
        <v>83.403800000000004</v>
      </c>
      <c r="J119">
        <v>83.2102</v>
      </c>
      <c r="K119">
        <v>83.016599999999997</v>
      </c>
      <c r="L119">
        <v>82.822999999999993</v>
      </c>
      <c r="M119">
        <v>80.370800000000003</v>
      </c>
      <c r="N119">
        <v>77.918599999999998</v>
      </c>
      <c r="O119">
        <v>75.466399999999993</v>
      </c>
      <c r="P119">
        <v>73.014200000000002</v>
      </c>
      <c r="Q119">
        <v>70.561999999999998</v>
      </c>
      <c r="R119">
        <v>68.053200000000004</v>
      </c>
      <c r="S119">
        <v>65.544399999999996</v>
      </c>
      <c r="T119">
        <v>63.035600000000002</v>
      </c>
      <c r="U119">
        <v>60.526800000000001</v>
      </c>
      <c r="V119">
        <v>58.018000000000001</v>
      </c>
      <c r="W119">
        <v>55.1982</v>
      </c>
      <c r="X119">
        <v>52.378399999999999</v>
      </c>
      <c r="Y119">
        <v>49.558599999999998</v>
      </c>
      <c r="Z119">
        <v>46.738799999999998</v>
      </c>
      <c r="AA119">
        <v>43.918999999999997</v>
      </c>
      <c r="AB119">
        <v>41.317599999999999</v>
      </c>
      <c r="AC119">
        <v>38.716200000000001</v>
      </c>
      <c r="AD119">
        <v>36.114800000000002</v>
      </c>
      <c r="AE119">
        <v>33.513399999999997</v>
      </c>
      <c r="AF119">
        <v>30.911999999999999</v>
      </c>
      <c r="AG119">
        <v>29.829799999999999</v>
      </c>
      <c r="AH119">
        <v>28.747599999999998</v>
      </c>
      <c r="AI119">
        <v>27.665400000000002</v>
      </c>
      <c r="AJ119">
        <v>26.583200000000001</v>
      </c>
      <c r="AK119">
        <v>25.501000000000001</v>
      </c>
      <c r="AL119">
        <v>25.104600000000001</v>
      </c>
      <c r="AM119">
        <v>24.708200000000001</v>
      </c>
      <c r="AN119">
        <v>24.311800000000002</v>
      </c>
      <c r="AO119">
        <v>23.915400000000002</v>
      </c>
      <c r="AP119">
        <v>23.518999999999998</v>
      </c>
      <c r="AQ119">
        <v>22.2652</v>
      </c>
      <c r="AR119">
        <v>21.011399999999998</v>
      </c>
      <c r="AS119">
        <v>19.7576</v>
      </c>
      <c r="AT119">
        <v>18.503799999999998</v>
      </c>
      <c r="AU119">
        <v>17.25</v>
      </c>
      <c r="AV119">
        <v>16.66</v>
      </c>
      <c r="AW119">
        <v>16.07</v>
      </c>
      <c r="AX119">
        <v>15.48</v>
      </c>
      <c r="AY119">
        <v>14.89</v>
      </c>
      <c r="AZ119">
        <v>14.3</v>
      </c>
      <c r="BA119">
        <v>13.311999999999999</v>
      </c>
      <c r="BB119">
        <v>12.324</v>
      </c>
      <c r="BC119">
        <v>11.336</v>
      </c>
      <c r="BD119">
        <v>10.348000000000001</v>
      </c>
      <c r="BE119">
        <v>9.36</v>
      </c>
      <c r="BF119">
        <v>8.7417999999999996</v>
      </c>
      <c r="BG119">
        <v>8.1235999999999997</v>
      </c>
      <c r="BH119">
        <v>7.5053999999999998</v>
      </c>
      <c r="BI119">
        <v>6.8872</v>
      </c>
      <c r="BJ119">
        <v>6.2690000000000001</v>
      </c>
      <c r="BK119">
        <v>5.9066000000000001</v>
      </c>
      <c r="BL119">
        <v>5.5442</v>
      </c>
    </row>
    <row r="120" spans="1:64" hidden="1">
      <c r="A120" t="s">
        <v>1163</v>
      </c>
      <c r="B120" t="s">
        <v>1553</v>
      </c>
      <c r="C120" t="s">
        <v>1789</v>
      </c>
      <c r="D120" t="s">
        <v>1790</v>
      </c>
      <c r="E120">
        <v>52.260199999999998</v>
      </c>
      <c r="F120">
        <v>49.184600000000003</v>
      </c>
      <c r="G120">
        <v>46.109000000000002</v>
      </c>
      <c r="H120">
        <v>44.470599999999997</v>
      </c>
      <c r="I120">
        <v>42.8322</v>
      </c>
      <c r="J120">
        <v>41.193800000000003</v>
      </c>
      <c r="K120">
        <v>39.555399999999999</v>
      </c>
      <c r="L120">
        <v>37.917000000000002</v>
      </c>
      <c r="M120">
        <v>38.883800000000001</v>
      </c>
      <c r="N120">
        <v>39.8506</v>
      </c>
      <c r="O120">
        <v>40.817399999999999</v>
      </c>
      <c r="P120">
        <v>41.784199999999998</v>
      </c>
      <c r="Q120">
        <v>42.750999999999998</v>
      </c>
      <c r="R120">
        <v>42.290399999999998</v>
      </c>
      <c r="S120">
        <v>41.829799999999999</v>
      </c>
      <c r="T120">
        <v>41.369199999999999</v>
      </c>
      <c r="U120">
        <v>40.9086</v>
      </c>
      <c r="V120">
        <v>40.448</v>
      </c>
      <c r="W120">
        <v>38.615200000000002</v>
      </c>
      <c r="X120">
        <v>36.782400000000003</v>
      </c>
      <c r="Y120">
        <v>34.949599999999997</v>
      </c>
      <c r="Z120">
        <v>33.116799999999998</v>
      </c>
      <c r="AA120">
        <v>31.283999999999999</v>
      </c>
      <c r="AB120">
        <v>29.411200000000001</v>
      </c>
      <c r="AC120">
        <v>27.538399999999999</v>
      </c>
      <c r="AD120">
        <v>25.665600000000001</v>
      </c>
      <c r="AE120">
        <v>23.7928</v>
      </c>
      <c r="AF120">
        <v>21.92</v>
      </c>
      <c r="AG120">
        <v>21.404399999999999</v>
      </c>
      <c r="AH120">
        <v>20.8888</v>
      </c>
      <c r="AI120">
        <v>20.373200000000001</v>
      </c>
      <c r="AJ120">
        <v>19.857600000000001</v>
      </c>
      <c r="AK120">
        <v>19.341999999999999</v>
      </c>
      <c r="AL120">
        <v>19.004200000000001</v>
      </c>
      <c r="AM120">
        <v>18.666399999999999</v>
      </c>
      <c r="AN120">
        <v>18.328600000000002</v>
      </c>
      <c r="AO120">
        <v>17.9908</v>
      </c>
      <c r="AP120">
        <v>17.652999999999999</v>
      </c>
      <c r="AQ120">
        <v>17.332799999999999</v>
      </c>
      <c r="AR120">
        <v>17.012599999999999</v>
      </c>
      <c r="AS120">
        <v>16.692399999999999</v>
      </c>
      <c r="AT120">
        <v>16.372199999999999</v>
      </c>
      <c r="AU120">
        <v>16.052</v>
      </c>
      <c r="AV120">
        <v>15.6492</v>
      </c>
      <c r="AW120">
        <v>15.2464</v>
      </c>
      <c r="AX120">
        <v>14.8436</v>
      </c>
      <c r="AY120">
        <v>14.440799999999999</v>
      </c>
      <c r="AZ120">
        <v>14.038</v>
      </c>
      <c r="BA120">
        <v>13.539</v>
      </c>
      <c r="BB120">
        <v>13.04</v>
      </c>
      <c r="BC120">
        <v>12.541</v>
      </c>
      <c r="BD120">
        <v>12.042</v>
      </c>
      <c r="BE120">
        <v>11.542999999999999</v>
      </c>
      <c r="BF120">
        <v>11.155799999999999</v>
      </c>
      <c r="BG120">
        <v>10.768599999999999</v>
      </c>
      <c r="BH120">
        <v>10.381399999999999</v>
      </c>
      <c r="BI120">
        <v>9.9941999999999993</v>
      </c>
      <c r="BJ120">
        <v>9.6069999999999993</v>
      </c>
      <c r="BK120">
        <v>9.1920000000000002</v>
      </c>
      <c r="BL120">
        <v>8.7769999999999992</v>
      </c>
    </row>
    <row r="121" spans="1:64" hidden="1">
      <c r="A121" t="s">
        <v>1305</v>
      </c>
      <c r="B121" t="s">
        <v>1554</v>
      </c>
      <c r="C121" t="s">
        <v>1789</v>
      </c>
      <c r="D121" t="s">
        <v>1790</v>
      </c>
      <c r="E121">
        <v>19.1922</v>
      </c>
      <c r="F121">
        <v>19.922599999999999</v>
      </c>
      <c r="G121">
        <v>20.652999999999999</v>
      </c>
      <c r="H121">
        <v>21.591200000000001</v>
      </c>
      <c r="I121">
        <v>22.529399999999999</v>
      </c>
      <c r="J121">
        <v>23.467600000000001</v>
      </c>
      <c r="K121">
        <v>24.405799999999999</v>
      </c>
      <c r="L121">
        <v>25.344000000000001</v>
      </c>
      <c r="M121">
        <v>26.239000000000001</v>
      </c>
      <c r="N121">
        <v>27.134</v>
      </c>
      <c r="O121">
        <v>28.029</v>
      </c>
      <c r="P121">
        <v>28.923999999999999</v>
      </c>
      <c r="Q121">
        <v>29.818999999999999</v>
      </c>
      <c r="R121">
        <v>29.058800000000002</v>
      </c>
      <c r="S121">
        <v>28.2986</v>
      </c>
      <c r="T121">
        <v>27.538399999999999</v>
      </c>
      <c r="U121">
        <v>26.778199999999998</v>
      </c>
      <c r="V121">
        <v>26.018000000000001</v>
      </c>
      <c r="W121">
        <v>24.012799999999999</v>
      </c>
      <c r="X121">
        <v>22.0076</v>
      </c>
      <c r="Y121">
        <v>20.002400000000002</v>
      </c>
      <c r="Z121">
        <v>17.997199999999999</v>
      </c>
      <c r="AA121">
        <v>15.992000000000001</v>
      </c>
      <c r="AB121">
        <v>14.786199999999999</v>
      </c>
      <c r="AC121">
        <v>13.580399999999999</v>
      </c>
      <c r="AD121">
        <v>12.374599999999999</v>
      </c>
      <c r="AE121">
        <v>11.168799999999999</v>
      </c>
      <c r="AF121">
        <v>9.9629999999999992</v>
      </c>
      <c r="AG121">
        <v>9.5190000000000001</v>
      </c>
      <c r="AH121">
        <v>9.0749999999999993</v>
      </c>
      <c r="AI121">
        <v>8.6310000000000002</v>
      </c>
      <c r="AJ121">
        <v>8.1869999999999994</v>
      </c>
      <c r="AK121">
        <v>7.7430000000000003</v>
      </c>
      <c r="AL121">
        <v>7.48</v>
      </c>
      <c r="AM121">
        <v>7.2169999999999996</v>
      </c>
      <c r="AN121">
        <v>6.9539999999999997</v>
      </c>
      <c r="AO121">
        <v>6.6909999999999998</v>
      </c>
      <c r="AP121">
        <v>6.4279999999999999</v>
      </c>
      <c r="AQ121">
        <v>6.5578000000000003</v>
      </c>
      <c r="AR121">
        <v>6.6875999999999998</v>
      </c>
      <c r="AS121">
        <v>6.8174000000000001</v>
      </c>
      <c r="AT121">
        <v>6.9471999999999996</v>
      </c>
      <c r="AU121">
        <v>7.077</v>
      </c>
      <c r="AV121">
        <v>7.0613999999999999</v>
      </c>
      <c r="AW121">
        <v>7.0457999999999998</v>
      </c>
      <c r="AX121">
        <v>7.0301999999999998</v>
      </c>
      <c r="AY121">
        <v>7.0145999999999997</v>
      </c>
      <c r="AZ121">
        <v>6.9989999999999997</v>
      </c>
      <c r="BA121">
        <v>6.7779999999999996</v>
      </c>
      <c r="BB121">
        <v>6.5570000000000004</v>
      </c>
      <c r="BC121">
        <v>6.3360000000000003</v>
      </c>
      <c r="BD121">
        <v>6.1150000000000002</v>
      </c>
      <c r="BE121">
        <v>5.8940000000000001</v>
      </c>
      <c r="BF121">
        <v>5.7632000000000003</v>
      </c>
      <c r="BG121">
        <v>5.6323999999999996</v>
      </c>
      <c r="BH121">
        <v>5.5015999999999998</v>
      </c>
      <c r="BI121">
        <v>5.3708</v>
      </c>
      <c r="BJ121">
        <v>5.24</v>
      </c>
      <c r="BK121">
        <v>5.1100000000000003</v>
      </c>
      <c r="BL121">
        <v>4.9800000000000004</v>
      </c>
    </row>
    <row r="122" spans="1:64" hidden="1">
      <c r="A122" t="s">
        <v>1226</v>
      </c>
      <c r="B122" t="s">
        <v>1555</v>
      </c>
      <c r="C122" t="s">
        <v>1789</v>
      </c>
      <c r="D122" t="s">
        <v>1790</v>
      </c>
      <c r="E122">
        <v>150.05160000000001</v>
      </c>
      <c r="F122">
        <v>153.4718</v>
      </c>
      <c r="G122">
        <v>156.892</v>
      </c>
      <c r="H122">
        <v>159.77520000000001</v>
      </c>
      <c r="I122">
        <v>162.6584</v>
      </c>
      <c r="J122">
        <v>165.54159999999999</v>
      </c>
      <c r="K122">
        <v>168.4248</v>
      </c>
      <c r="L122">
        <v>171.30799999999999</v>
      </c>
      <c r="M122">
        <v>168.43</v>
      </c>
      <c r="N122">
        <v>165.55199999999999</v>
      </c>
      <c r="O122">
        <v>162.67400000000001</v>
      </c>
      <c r="P122">
        <v>159.79599999999999</v>
      </c>
      <c r="Q122">
        <v>156.91800000000001</v>
      </c>
      <c r="R122">
        <v>152.32640000000001</v>
      </c>
      <c r="S122">
        <v>147.73480000000001</v>
      </c>
      <c r="T122">
        <v>143.14320000000001</v>
      </c>
      <c r="U122">
        <v>138.55160000000001</v>
      </c>
      <c r="V122">
        <v>133.96</v>
      </c>
      <c r="W122">
        <v>131.36940000000001</v>
      </c>
      <c r="X122">
        <v>128.77879999999999</v>
      </c>
      <c r="Y122">
        <v>126.18819999999999</v>
      </c>
      <c r="Z122">
        <v>123.5976</v>
      </c>
      <c r="AA122">
        <v>121.00700000000001</v>
      </c>
      <c r="AB122">
        <v>118.0692</v>
      </c>
      <c r="AC122">
        <v>115.1314</v>
      </c>
      <c r="AD122">
        <v>112.1936</v>
      </c>
      <c r="AE122">
        <v>109.25579999999999</v>
      </c>
      <c r="AF122">
        <v>106.318</v>
      </c>
      <c r="AG122">
        <v>104.58540000000001</v>
      </c>
      <c r="AH122">
        <v>102.8528</v>
      </c>
      <c r="AI122">
        <v>101.1202</v>
      </c>
      <c r="AJ122">
        <v>99.387600000000006</v>
      </c>
      <c r="AK122">
        <v>97.655000000000001</v>
      </c>
      <c r="AL122">
        <v>96.876000000000005</v>
      </c>
      <c r="AM122">
        <v>96.096999999999994</v>
      </c>
      <c r="AN122">
        <v>95.317999999999998</v>
      </c>
      <c r="AO122">
        <v>94.539000000000001</v>
      </c>
      <c r="AP122">
        <v>93.76</v>
      </c>
      <c r="AQ122">
        <v>91.804199999999994</v>
      </c>
      <c r="AR122">
        <v>89.848399999999998</v>
      </c>
      <c r="AS122">
        <v>87.892600000000002</v>
      </c>
      <c r="AT122">
        <v>85.936800000000005</v>
      </c>
      <c r="AU122">
        <v>83.980999999999995</v>
      </c>
      <c r="AV122">
        <v>81.990399999999994</v>
      </c>
      <c r="AW122">
        <v>79.999799999999993</v>
      </c>
      <c r="AX122">
        <v>78.009200000000007</v>
      </c>
      <c r="AY122">
        <v>76.018600000000006</v>
      </c>
      <c r="AZ122">
        <v>74.028000000000006</v>
      </c>
      <c r="BA122">
        <v>71.373199999999997</v>
      </c>
      <c r="BB122">
        <v>68.718400000000003</v>
      </c>
      <c r="BC122">
        <v>66.063599999999994</v>
      </c>
      <c r="BD122">
        <v>63.408799999999999</v>
      </c>
      <c r="BE122">
        <v>60.753999999999998</v>
      </c>
      <c r="BF122">
        <v>59.154600000000002</v>
      </c>
      <c r="BG122">
        <v>57.555199999999999</v>
      </c>
      <c r="BH122">
        <v>55.955800000000004</v>
      </c>
      <c r="BI122">
        <v>54.356400000000001</v>
      </c>
      <c r="BJ122">
        <v>52.756999999999998</v>
      </c>
      <c r="BK122">
        <v>51.318600000000004</v>
      </c>
      <c r="BL122">
        <v>49.880200000000002</v>
      </c>
    </row>
    <row r="123" spans="1:64" hidden="1">
      <c r="A123" t="s">
        <v>1164</v>
      </c>
      <c r="B123" t="s">
        <v>1556</v>
      </c>
      <c r="C123" t="s">
        <v>1789</v>
      </c>
      <c r="D123" t="s">
        <v>1790</v>
      </c>
      <c r="E123">
        <v>122.75020000000001</v>
      </c>
      <c r="F123">
        <v>121.62560000000001</v>
      </c>
      <c r="G123">
        <v>120.501</v>
      </c>
      <c r="H123">
        <v>118.6588</v>
      </c>
      <c r="I123">
        <v>116.81659999999999</v>
      </c>
      <c r="J123">
        <v>114.9744</v>
      </c>
      <c r="K123">
        <v>113.1322</v>
      </c>
      <c r="L123">
        <v>111.29</v>
      </c>
      <c r="M123">
        <v>109.13039999999999</v>
      </c>
      <c r="N123">
        <v>106.9708</v>
      </c>
      <c r="O123">
        <v>104.8112</v>
      </c>
      <c r="P123">
        <v>102.6516</v>
      </c>
      <c r="Q123">
        <v>100.492</v>
      </c>
      <c r="R123">
        <v>96.502799999999993</v>
      </c>
      <c r="S123">
        <v>92.513599999999997</v>
      </c>
      <c r="T123">
        <v>88.5244</v>
      </c>
      <c r="U123">
        <v>84.535200000000003</v>
      </c>
      <c r="V123">
        <v>80.546000000000006</v>
      </c>
      <c r="W123">
        <v>77.972800000000007</v>
      </c>
      <c r="X123">
        <v>75.399600000000007</v>
      </c>
      <c r="Y123">
        <v>72.826400000000007</v>
      </c>
      <c r="Z123">
        <v>70.253200000000007</v>
      </c>
      <c r="AA123">
        <v>67.680000000000007</v>
      </c>
      <c r="AB123">
        <v>65.569000000000003</v>
      </c>
      <c r="AC123">
        <v>63.457999999999998</v>
      </c>
      <c r="AD123">
        <v>61.347000000000001</v>
      </c>
      <c r="AE123">
        <v>59.235999999999997</v>
      </c>
      <c r="AF123">
        <v>57.125</v>
      </c>
      <c r="AG123">
        <v>55.649000000000001</v>
      </c>
      <c r="AH123">
        <v>54.173000000000002</v>
      </c>
      <c r="AI123">
        <v>52.697000000000003</v>
      </c>
      <c r="AJ123">
        <v>51.220999999999997</v>
      </c>
      <c r="AK123">
        <v>49.744999999999997</v>
      </c>
      <c r="AL123">
        <v>48.004600000000003</v>
      </c>
      <c r="AM123">
        <v>46.264200000000002</v>
      </c>
      <c r="AN123">
        <v>44.523800000000001</v>
      </c>
      <c r="AO123">
        <v>42.7834</v>
      </c>
      <c r="AP123">
        <v>41.042999999999999</v>
      </c>
      <c r="AQ123">
        <v>39.730400000000003</v>
      </c>
      <c r="AR123">
        <v>38.4178</v>
      </c>
      <c r="AS123">
        <v>37.105200000000004</v>
      </c>
      <c r="AT123">
        <v>35.7926</v>
      </c>
      <c r="AU123">
        <v>34.479999999999997</v>
      </c>
      <c r="AV123">
        <v>33.706600000000002</v>
      </c>
      <c r="AW123">
        <v>32.933199999999999</v>
      </c>
      <c r="AX123">
        <v>32.159799999999997</v>
      </c>
      <c r="AY123">
        <v>31.386399999999998</v>
      </c>
      <c r="AZ123">
        <v>30.613</v>
      </c>
      <c r="BA123">
        <v>30.107199999999999</v>
      </c>
      <c r="BB123">
        <v>29.601400000000002</v>
      </c>
      <c r="BC123">
        <v>29.095600000000001</v>
      </c>
      <c r="BD123">
        <v>28.5898</v>
      </c>
      <c r="BE123">
        <v>28.084</v>
      </c>
      <c r="BF123">
        <v>27.642600000000002</v>
      </c>
      <c r="BG123">
        <v>27.2012</v>
      </c>
      <c r="BH123">
        <v>26.759799999999998</v>
      </c>
      <c r="BI123">
        <v>26.3184</v>
      </c>
      <c r="BJ123">
        <v>25.876999999999999</v>
      </c>
      <c r="BK123">
        <v>25.8414</v>
      </c>
      <c r="BL123">
        <v>25.805800000000001</v>
      </c>
    </row>
    <row r="124" spans="1:64" hidden="1">
      <c r="A124" t="s">
        <v>1199</v>
      </c>
      <c r="B124" t="s">
        <v>1557</v>
      </c>
      <c r="C124" t="s">
        <v>1789</v>
      </c>
      <c r="D124" t="s">
        <v>1790</v>
      </c>
      <c r="E124">
        <v>4.431</v>
      </c>
      <c r="F124">
        <v>4.282</v>
      </c>
      <c r="G124">
        <v>4.133</v>
      </c>
      <c r="H124">
        <v>4.0979999999999999</v>
      </c>
      <c r="I124">
        <v>4.0629999999999997</v>
      </c>
      <c r="J124">
        <v>4.0279999999999996</v>
      </c>
      <c r="K124">
        <v>3.9929999999999999</v>
      </c>
      <c r="L124">
        <v>3.9580000000000002</v>
      </c>
      <c r="M124">
        <v>4.0881999999999996</v>
      </c>
      <c r="N124">
        <v>4.2183999999999999</v>
      </c>
      <c r="O124">
        <v>4.3486000000000002</v>
      </c>
      <c r="P124">
        <v>4.4787999999999997</v>
      </c>
      <c r="Q124">
        <v>4.609</v>
      </c>
      <c r="R124">
        <v>4.4341999999999997</v>
      </c>
      <c r="S124">
        <v>4.2594000000000003</v>
      </c>
      <c r="T124">
        <v>4.0846</v>
      </c>
      <c r="U124">
        <v>3.9098000000000002</v>
      </c>
      <c r="V124">
        <v>3.7349999999999999</v>
      </c>
      <c r="W124">
        <v>3.8548</v>
      </c>
      <c r="X124">
        <v>3.9746000000000001</v>
      </c>
      <c r="Y124">
        <v>4.0944000000000003</v>
      </c>
      <c r="Z124">
        <v>4.2141999999999999</v>
      </c>
      <c r="AA124">
        <v>4.3339999999999996</v>
      </c>
      <c r="AB124">
        <v>4.2591999999999999</v>
      </c>
      <c r="AC124">
        <v>4.1844000000000001</v>
      </c>
      <c r="AD124">
        <v>4.1096000000000004</v>
      </c>
      <c r="AE124">
        <v>4.0347999999999997</v>
      </c>
      <c r="AF124">
        <v>3.96</v>
      </c>
      <c r="AG124">
        <v>3.9178000000000002</v>
      </c>
      <c r="AH124">
        <v>3.8755999999999999</v>
      </c>
      <c r="AI124">
        <v>3.8334000000000001</v>
      </c>
      <c r="AJ124">
        <v>3.7911999999999999</v>
      </c>
      <c r="AK124">
        <v>3.7490000000000001</v>
      </c>
      <c r="AL124">
        <v>3.8698000000000001</v>
      </c>
      <c r="AM124">
        <v>3.9906000000000001</v>
      </c>
      <c r="AN124">
        <v>4.1113999999999997</v>
      </c>
      <c r="AO124">
        <v>4.2321999999999997</v>
      </c>
      <c r="AP124">
        <v>4.3529999999999998</v>
      </c>
      <c r="AQ124">
        <v>4.6142000000000003</v>
      </c>
      <c r="AR124">
        <v>4.8754</v>
      </c>
      <c r="AS124">
        <v>5.1365999999999996</v>
      </c>
      <c r="AT124">
        <v>5.3978000000000002</v>
      </c>
      <c r="AU124">
        <v>5.6589999999999998</v>
      </c>
      <c r="AV124">
        <v>5.55</v>
      </c>
      <c r="AW124">
        <v>5.4409999999999998</v>
      </c>
      <c r="AX124">
        <v>5.3319999999999999</v>
      </c>
      <c r="AY124">
        <v>5.2229999999999999</v>
      </c>
      <c r="AZ124">
        <v>5.1139999999999999</v>
      </c>
      <c r="BA124">
        <v>4.9870000000000001</v>
      </c>
      <c r="BB124">
        <v>4.8600000000000003</v>
      </c>
      <c r="BC124">
        <v>4.7329999999999997</v>
      </c>
      <c r="BD124">
        <v>4.6059999999999999</v>
      </c>
      <c r="BE124">
        <v>4.4790000000000001</v>
      </c>
      <c r="BF124">
        <v>4.3391999999999999</v>
      </c>
      <c r="BG124">
        <v>4.1993999999999998</v>
      </c>
      <c r="BH124">
        <v>4.0595999999999997</v>
      </c>
      <c r="BI124">
        <v>3.9198</v>
      </c>
      <c r="BJ124">
        <v>3.78</v>
      </c>
      <c r="BK124">
        <v>3.6644000000000001</v>
      </c>
      <c r="BL124">
        <v>3.5488</v>
      </c>
    </row>
    <row r="125" spans="1:64" hidden="1">
      <c r="A125" t="s">
        <v>1177</v>
      </c>
      <c r="B125" t="s">
        <v>1558</v>
      </c>
      <c r="C125" t="s">
        <v>1789</v>
      </c>
      <c r="D125" t="s">
        <v>1790</v>
      </c>
      <c r="E125">
        <v>44.415199999999999</v>
      </c>
      <c r="F125">
        <v>43.587600000000002</v>
      </c>
      <c r="G125">
        <v>42.76</v>
      </c>
      <c r="H125">
        <v>40.999400000000001</v>
      </c>
      <c r="I125">
        <v>39.238799999999998</v>
      </c>
      <c r="J125">
        <v>37.478200000000001</v>
      </c>
      <c r="K125">
        <v>35.717599999999997</v>
      </c>
      <c r="L125">
        <v>33.957000000000001</v>
      </c>
      <c r="M125">
        <v>34.147399999999998</v>
      </c>
      <c r="N125">
        <v>34.337800000000001</v>
      </c>
      <c r="O125">
        <v>34.528199999999998</v>
      </c>
      <c r="P125">
        <v>34.718600000000002</v>
      </c>
      <c r="Q125">
        <v>34.908999999999999</v>
      </c>
      <c r="R125">
        <v>35.194600000000001</v>
      </c>
      <c r="S125">
        <v>35.480200000000004</v>
      </c>
      <c r="T125">
        <v>35.765799999999999</v>
      </c>
      <c r="U125">
        <v>36.051400000000001</v>
      </c>
      <c r="V125">
        <v>36.337000000000003</v>
      </c>
      <c r="W125">
        <v>36.944200000000002</v>
      </c>
      <c r="X125">
        <v>37.551400000000001</v>
      </c>
      <c r="Y125">
        <v>38.1586</v>
      </c>
      <c r="Z125">
        <v>38.765799999999999</v>
      </c>
      <c r="AA125">
        <v>39.372999999999998</v>
      </c>
      <c r="AB125">
        <v>40.744199999999999</v>
      </c>
      <c r="AC125">
        <v>42.115400000000001</v>
      </c>
      <c r="AD125">
        <v>43.486600000000003</v>
      </c>
      <c r="AE125">
        <v>44.857799999999997</v>
      </c>
      <c r="AF125">
        <v>46.228999999999999</v>
      </c>
      <c r="AG125">
        <v>47.729799999999997</v>
      </c>
      <c r="AH125">
        <v>49.230600000000003</v>
      </c>
      <c r="AI125">
        <v>50.731400000000001</v>
      </c>
      <c r="AJ125">
        <v>52.232199999999999</v>
      </c>
      <c r="AK125">
        <v>53.732999999999997</v>
      </c>
      <c r="AL125">
        <v>51.404000000000003</v>
      </c>
      <c r="AM125">
        <v>49.075000000000003</v>
      </c>
      <c r="AN125">
        <v>46.746000000000002</v>
      </c>
      <c r="AO125">
        <v>44.417000000000002</v>
      </c>
      <c r="AP125">
        <v>42.088000000000001</v>
      </c>
      <c r="AQ125">
        <v>39.495800000000003</v>
      </c>
      <c r="AR125">
        <v>36.903599999999997</v>
      </c>
      <c r="AS125">
        <v>34.311399999999999</v>
      </c>
      <c r="AT125">
        <v>31.719200000000001</v>
      </c>
      <c r="AU125">
        <v>29.126999999999999</v>
      </c>
      <c r="AV125">
        <v>28.912199999999999</v>
      </c>
      <c r="AW125">
        <v>28.697399999999998</v>
      </c>
      <c r="AX125">
        <v>28.482600000000001</v>
      </c>
      <c r="AY125">
        <v>28.267800000000001</v>
      </c>
      <c r="AZ125">
        <v>28.053000000000001</v>
      </c>
      <c r="BA125">
        <v>28.7044</v>
      </c>
      <c r="BB125">
        <v>29.355799999999999</v>
      </c>
      <c r="BC125">
        <v>30.007200000000001</v>
      </c>
      <c r="BD125">
        <v>30.6586</v>
      </c>
      <c r="BE125">
        <v>31.31</v>
      </c>
      <c r="BF125">
        <v>30.998000000000001</v>
      </c>
      <c r="BG125">
        <v>30.686</v>
      </c>
      <c r="BH125">
        <v>30.373999999999999</v>
      </c>
      <c r="BI125">
        <v>30.062000000000001</v>
      </c>
      <c r="BJ125">
        <v>29.75</v>
      </c>
      <c r="BK125">
        <v>29.364000000000001</v>
      </c>
      <c r="BL125">
        <v>28.978000000000002</v>
      </c>
    </row>
    <row r="126" spans="1:64" hidden="1">
      <c r="A126" t="s">
        <v>1113</v>
      </c>
      <c r="B126" t="s">
        <v>1559</v>
      </c>
      <c r="C126" t="s">
        <v>1789</v>
      </c>
      <c r="D126" t="s">
        <v>1790</v>
      </c>
      <c r="E126">
        <v>179.73779999999999</v>
      </c>
      <c r="F126">
        <v>181.0034</v>
      </c>
      <c r="G126">
        <v>182.26900000000001</v>
      </c>
      <c r="H126">
        <v>182.47239999999999</v>
      </c>
      <c r="I126">
        <v>182.67580000000001</v>
      </c>
      <c r="J126">
        <v>182.8792</v>
      </c>
      <c r="K126">
        <v>183.08260000000001</v>
      </c>
      <c r="L126">
        <v>183.286</v>
      </c>
      <c r="M126">
        <v>182.74359999999999</v>
      </c>
      <c r="N126">
        <v>182.2012</v>
      </c>
      <c r="O126">
        <v>181.65880000000001</v>
      </c>
      <c r="P126">
        <v>181.1164</v>
      </c>
      <c r="Q126">
        <v>180.57400000000001</v>
      </c>
      <c r="R126">
        <v>178.99199999999999</v>
      </c>
      <c r="S126">
        <v>177.41</v>
      </c>
      <c r="T126">
        <v>175.828</v>
      </c>
      <c r="U126">
        <v>174.24600000000001</v>
      </c>
      <c r="V126">
        <v>172.66399999999999</v>
      </c>
      <c r="W126">
        <v>170.74760000000001</v>
      </c>
      <c r="X126">
        <v>168.8312</v>
      </c>
      <c r="Y126">
        <v>166.91480000000001</v>
      </c>
      <c r="Z126">
        <v>164.9984</v>
      </c>
      <c r="AA126">
        <v>163.08199999999999</v>
      </c>
      <c r="AB126">
        <v>160.01740000000001</v>
      </c>
      <c r="AC126">
        <v>156.9528</v>
      </c>
      <c r="AD126">
        <v>153.88820000000001</v>
      </c>
      <c r="AE126">
        <v>150.8236</v>
      </c>
      <c r="AF126">
        <v>147.75899999999999</v>
      </c>
      <c r="AG126">
        <v>141.25919999999999</v>
      </c>
      <c r="AH126">
        <v>134.7594</v>
      </c>
      <c r="AI126">
        <v>128.25960000000001</v>
      </c>
      <c r="AJ126">
        <v>121.7598</v>
      </c>
      <c r="AK126">
        <v>115.26</v>
      </c>
      <c r="AL126">
        <v>114.5068</v>
      </c>
      <c r="AM126">
        <v>113.75360000000001</v>
      </c>
      <c r="AN126">
        <v>113.0004</v>
      </c>
      <c r="AO126">
        <v>112.24720000000001</v>
      </c>
      <c r="AP126">
        <v>111.494</v>
      </c>
      <c r="AQ126">
        <v>110.0352</v>
      </c>
      <c r="AR126">
        <v>108.57640000000001</v>
      </c>
      <c r="AS126">
        <v>107.1176</v>
      </c>
      <c r="AT126">
        <v>105.6588</v>
      </c>
      <c r="AU126">
        <v>104.2</v>
      </c>
      <c r="AV126">
        <v>102.7784</v>
      </c>
      <c r="AW126">
        <v>101.35680000000001</v>
      </c>
      <c r="AX126">
        <v>99.935199999999995</v>
      </c>
      <c r="AY126">
        <v>98.513599999999997</v>
      </c>
      <c r="AZ126">
        <v>97.091999999999999</v>
      </c>
      <c r="BA126">
        <v>94.904200000000003</v>
      </c>
      <c r="BB126">
        <v>92.716399999999993</v>
      </c>
      <c r="BC126">
        <v>90.528599999999997</v>
      </c>
      <c r="BD126">
        <v>88.340800000000002</v>
      </c>
      <c r="BE126">
        <v>86.153000000000006</v>
      </c>
      <c r="BF126">
        <v>83.938000000000002</v>
      </c>
      <c r="BG126">
        <v>81.722999999999999</v>
      </c>
      <c r="BH126">
        <v>79.507999999999996</v>
      </c>
      <c r="BI126">
        <v>77.293000000000006</v>
      </c>
      <c r="BJ126">
        <v>75.078000000000003</v>
      </c>
      <c r="BK126">
        <v>74.043999999999997</v>
      </c>
      <c r="BL126">
        <v>73.010000000000005</v>
      </c>
    </row>
    <row r="127" spans="1:64" hidden="1">
      <c r="A127" t="s">
        <v>1560</v>
      </c>
      <c r="B127" t="s">
        <v>1561</v>
      </c>
      <c r="C127" t="s">
        <v>1789</v>
      </c>
      <c r="D127" t="s">
        <v>1790</v>
      </c>
      <c r="E127">
        <v>48.364199999999997</v>
      </c>
      <c r="F127">
        <v>48.7836</v>
      </c>
      <c r="G127">
        <v>49.203000000000003</v>
      </c>
      <c r="H127">
        <v>48.548000000000002</v>
      </c>
      <c r="I127">
        <v>47.893000000000001</v>
      </c>
      <c r="J127">
        <v>47.238</v>
      </c>
      <c r="K127">
        <v>46.582999999999998</v>
      </c>
      <c r="L127">
        <v>45.927999999999997</v>
      </c>
      <c r="M127">
        <v>46.033200000000001</v>
      </c>
      <c r="N127">
        <v>46.138399999999997</v>
      </c>
      <c r="O127">
        <v>46.243600000000001</v>
      </c>
      <c r="P127">
        <v>46.348799999999997</v>
      </c>
      <c r="Q127">
        <v>46.454000000000001</v>
      </c>
      <c r="R127">
        <v>45.98</v>
      </c>
      <c r="S127">
        <v>45.506</v>
      </c>
      <c r="T127">
        <v>45.031999999999996</v>
      </c>
      <c r="U127">
        <v>44.558</v>
      </c>
      <c r="V127">
        <v>44.084000000000003</v>
      </c>
      <c r="W127">
        <v>43.912799999999997</v>
      </c>
      <c r="X127">
        <v>43.741599999999998</v>
      </c>
      <c r="Y127">
        <v>43.570399999999999</v>
      </c>
      <c r="Z127">
        <v>43.3992</v>
      </c>
      <c r="AA127">
        <v>43.228000000000002</v>
      </c>
      <c r="AB127">
        <v>44.664400000000001</v>
      </c>
      <c r="AC127">
        <v>46.1008</v>
      </c>
      <c r="AD127">
        <v>47.537199999999999</v>
      </c>
      <c r="AE127">
        <v>48.973599999999998</v>
      </c>
      <c r="AF127">
        <v>50.41</v>
      </c>
      <c r="AG127">
        <v>54.0944</v>
      </c>
      <c r="AH127">
        <v>57.778799999999997</v>
      </c>
      <c r="AI127">
        <v>61.463200000000001</v>
      </c>
      <c r="AJ127">
        <v>65.147599999999997</v>
      </c>
      <c r="AK127">
        <v>68.831999999999994</v>
      </c>
      <c r="AL127">
        <v>67.571600000000004</v>
      </c>
      <c r="AM127">
        <v>66.311199999999999</v>
      </c>
      <c r="AN127">
        <v>65.050799999999995</v>
      </c>
      <c r="AO127">
        <v>63.790399999999998</v>
      </c>
      <c r="AP127">
        <v>62.53</v>
      </c>
      <c r="AQ127">
        <v>56.893999999999998</v>
      </c>
      <c r="AR127">
        <v>51.258000000000003</v>
      </c>
      <c r="AS127">
        <v>45.622</v>
      </c>
      <c r="AT127">
        <v>39.985999999999997</v>
      </c>
      <c r="AU127">
        <v>34.35</v>
      </c>
      <c r="AV127">
        <v>33.429200000000002</v>
      </c>
      <c r="AW127">
        <v>32.508400000000002</v>
      </c>
      <c r="AX127">
        <v>31.587599999999998</v>
      </c>
      <c r="AY127">
        <v>30.666799999999999</v>
      </c>
      <c r="AZ127">
        <v>29.745999999999999</v>
      </c>
      <c r="BA127">
        <v>32.6004</v>
      </c>
      <c r="BB127">
        <v>35.454799999999999</v>
      </c>
      <c r="BC127">
        <v>38.309199999999997</v>
      </c>
      <c r="BD127">
        <v>41.163600000000002</v>
      </c>
      <c r="BE127">
        <v>44.018000000000001</v>
      </c>
      <c r="BF127">
        <v>41.767000000000003</v>
      </c>
      <c r="BG127">
        <v>39.515999999999998</v>
      </c>
      <c r="BH127">
        <v>37.265000000000001</v>
      </c>
      <c r="BI127">
        <v>35.014000000000003</v>
      </c>
      <c r="BJ127">
        <v>32.762999999999998</v>
      </c>
      <c r="BK127">
        <v>32.441400000000002</v>
      </c>
      <c r="BL127">
        <v>32.119799999999998</v>
      </c>
    </row>
    <row r="128" spans="1:64" hidden="1">
      <c r="A128" t="s">
        <v>1204</v>
      </c>
      <c r="B128" t="s">
        <v>1562</v>
      </c>
      <c r="C128" t="s">
        <v>1789</v>
      </c>
      <c r="D128" t="s">
        <v>1790</v>
      </c>
      <c r="E128">
        <v>101.081</v>
      </c>
      <c r="F128">
        <v>101.081</v>
      </c>
      <c r="G128">
        <v>101.081</v>
      </c>
      <c r="H128">
        <v>100.36360000000001</v>
      </c>
      <c r="I128">
        <v>99.646199999999993</v>
      </c>
      <c r="J128">
        <v>98.928799999999995</v>
      </c>
      <c r="K128">
        <v>98.211399999999998</v>
      </c>
      <c r="L128">
        <v>97.494</v>
      </c>
      <c r="M128">
        <v>95.933199999999999</v>
      </c>
      <c r="N128">
        <v>94.372399999999999</v>
      </c>
      <c r="O128">
        <v>92.811599999999999</v>
      </c>
      <c r="P128">
        <v>91.250799999999998</v>
      </c>
      <c r="Q128">
        <v>89.69</v>
      </c>
      <c r="R128">
        <v>87.654799999999994</v>
      </c>
      <c r="S128">
        <v>85.619600000000005</v>
      </c>
      <c r="T128">
        <v>83.584400000000002</v>
      </c>
      <c r="U128">
        <v>81.549199999999999</v>
      </c>
      <c r="V128">
        <v>79.513999999999996</v>
      </c>
      <c r="W128">
        <v>82.048599999999993</v>
      </c>
      <c r="X128">
        <v>84.583200000000005</v>
      </c>
      <c r="Y128">
        <v>87.117800000000003</v>
      </c>
      <c r="Z128">
        <v>89.6524</v>
      </c>
      <c r="AA128">
        <v>92.186999999999998</v>
      </c>
      <c r="AB128">
        <v>91.370999999999995</v>
      </c>
      <c r="AC128">
        <v>90.555000000000007</v>
      </c>
      <c r="AD128">
        <v>89.739000000000004</v>
      </c>
      <c r="AE128">
        <v>88.923000000000002</v>
      </c>
      <c r="AF128">
        <v>88.106999999999999</v>
      </c>
      <c r="AG128">
        <v>83.841800000000006</v>
      </c>
      <c r="AH128">
        <v>79.576599999999999</v>
      </c>
      <c r="AI128">
        <v>75.311400000000006</v>
      </c>
      <c r="AJ128">
        <v>71.046199999999999</v>
      </c>
      <c r="AK128">
        <v>66.781000000000006</v>
      </c>
      <c r="AL128">
        <v>63.726999999999997</v>
      </c>
      <c r="AM128">
        <v>60.673000000000002</v>
      </c>
      <c r="AN128">
        <v>57.619</v>
      </c>
      <c r="AO128">
        <v>54.564999999999998</v>
      </c>
      <c r="AP128">
        <v>51.511000000000003</v>
      </c>
      <c r="AQ128">
        <v>50.846400000000003</v>
      </c>
      <c r="AR128">
        <v>50.181800000000003</v>
      </c>
      <c r="AS128">
        <v>49.517200000000003</v>
      </c>
      <c r="AT128">
        <v>48.852600000000002</v>
      </c>
      <c r="AU128">
        <v>48.188000000000002</v>
      </c>
      <c r="AV128">
        <v>47.945999999999998</v>
      </c>
      <c r="AW128">
        <v>47.704000000000001</v>
      </c>
      <c r="AX128">
        <v>47.462000000000003</v>
      </c>
      <c r="AY128">
        <v>47.22</v>
      </c>
      <c r="AZ128">
        <v>46.978000000000002</v>
      </c>
      <c r="BA128">
        <v>47.345599999999997</v>
      </c>
      <c r="BB128">
        <v>47.713200000000001</v>
      </c>
      <c r="BC128">
        <v>48.080800000000004</v>
      </c>
      <c r="BD128">
        <v>48.448399999999999</v>
      </c>
      <c r="BE128">
        <v>48.816000000000003</v>
      </c>
      <c r="BF128">
        <v>49.088200000000001</v>
      </c>
      <c r="BG128">
        <v>49.360399999999998</v>
      </c>
      <c r="BH128">
        <v>49.632599999999996</v>
      </c>
      <c r="BI128">
        <v>49.904800000000002</v>
      </c>
      <c r="BJ128">
        <v>50.177</v>
      </c>
      <c r="BK128">
        <v>50.720399999999998</v>
      </c>
      <c r="BL128">
        <v>51.263800000000003</v>
      </c>
    </row>
    <row r="129" spans="1:64" hidden="1">
      <c r="A129" t="s">
        <v>1268</v>
      </c>
      <c r="B129" t="s">
        <v>1563</v>
      </c>
      <c r="C129" t="s">
        <v>1789</v>
      </c>
      <c r="D129" t="s">
        <v>1790</v>
      </c>
      <c r="E129">
        <v>72.853800000000007</v>
      </c>
      <c r="F129">
        <v>73.246399999999994</v>
      </c>
      <c r="G129">
        <v>73.638999999999996</v>
      </c>
      <c r="H129">
        <v>72.029399999999995</v>
      </c>
      <c r="I129">
        <v>70.419799999999995</v>
      </c>
      <c r="J129">
        <v>68.810199999999995</v>
      </c>
      <c r="K129">
        <v>67.200599999999994</v>
      </c>
      <c r="L129">
        <v>65.590999999999994</v>
      </c>
      <c r="M129">
        <v>63.326999999999998</v>
      </c>
      <c r="N129">
        <v>61.063000000000002</v>
      </c>
      <c r="O129">
        <v>58.798999999999999</v>
      </c>
      <c r="P129">
        <v>56.534999999999997</v>
      </c>
      <c r="Q129">
        <v>54.271000000000001</v>
      </c>
      <c r="R129">
        <v>54.412399999999998</v>
      </c>
      <c r="S129">
        <v>54.553800000000003</v>
      </c>
      <c r="T129">
        <v>54.6952</v>
      </c>
      <c r="U129">
        <v>54.836599999999997</v>
      </c>
      <c r="V129">
        <v>54.978000000000002</v>
      </c>
      <c r="W129">
        <v>54.5824</v>
      </c>
      <c r="X129">
        <v>54.186799999999998</v>
      </c>
      <c r="Y129">
        <v>53.791200000000003</v>
      </c>
      <c r="Z129">
        <v>53.395600000000002</v>
      </c>
      <c r="AA129">
        <v>53</v>
      </c>
      <c r="AB129">
        <v>52.268799999999999</v>
      </c>
      <c r="AC129">
        <v>51.537599999999998</v>
      </c>
      <c r="AD129">
        <v>50.806399999999996</v>
      </c>
      <c r="AE129">
        <v>50.075200000000002</v>
      </c>
      <c r="AF129">
        <v>49.344000000000001</v>
      </c>
      <c r="AG129">
        <v>48.663200000000003</v>
      </c>
      <c r="AH129">
        <v>47.982399999999998</v>
      </c>
      <c r="AI129">
        <v>47.301600000000001</v>
      </c>
      <c r="AJ129">
        <v>46.620800000000003</v>
      </c>
      <c r="AK129">
        <v>45.94</v>
      </c>
      <c r="AL129">
        <v>45.064</v>
      </c>
      <c r="AM129">
        <v>44.188000000000002</v>
      </c>
      <c r="AN129">
        <v>43.311999999999998</v>
      </c>
      <c r="AO129">
        <v>42.436</v>
      </c>
      <c r="AP129">
        <v>41.56</v>
      </c>
      <c r="AQ129">
        <v>39.948399999999999</v>
      </c>
      <c r="AR129">
        <v>38.336799999999997</v>
      </c>
      <c r="AS129">
        <v>36.725200000000001</v>
      </c>
      <c r="AT129">
        <v>35.113599999999998</v>
      </c>
      <c r="AU129">
        <v>33.502000000000002</v>
      </c>
      <c r="AV129">
        <v>32.249200000000002</v>
      </c>
      <c r="AW129">
        <v>30.996400000000001</v>
      </c>
      <c r="AX129">
        <v>29.743600000000001</v>
      </c>
      <c r="AY129">
        <v>28.4908</v>
      </c>
      <c r="AZ129">
        <v>27.238</v>
      </c>
      <c r="BA129">
        <v>26.017199999999999</v>
      </c>
      <c r="BB129">
        <v>24.796399999999998</v>
      </c>
      <c r="BC129">
        <v>23.575600000000001</v>
      </c>
      <c r="BD129">
        <v>22.354800000000001</v>
      </c>
      <c r="BE129">
        <v>21.134</v>
      </c>
      <c r="BF129">
        <v>20.142600000000002</v>
      </c>
      <c r="BG129">
        <v>19.151199999999999</v>
      </c>
      <c r="BH129">
        <v>18.159800000000001</v>
      </c>
      <c r="BI129">
        <v>17.168399999999998</v>
      </c>
      <c r="BJ129">
        <v>16.177</v>
      </c>
      <c r="BK129">
        <v>15.4046</v>
      </c>
      <c r="BL129">
        <v>14.632199999999999</v>
      </c>
    </row>
    <row r="130" spans="1:64" hidden="1">
      <c r="A130" t="s">
        <v>1564</v>
      </c>
      <c r="B130" t="s">
        <v>1565</v>
      </c>
      <c r="C130" t="s">
        <v>1789</v>
      </c>
      <c r="D130" t="s">
        <v>1790</v>
      </c>
    </row>
    <row r="131" spans="1:64" hidden="1">
      <c r="A131" t="s">
        <v>1566</v>
      </c>
      <c r="B131" t="s">
        <v>1567</v>
      </c>
      <c r="C131" t="s">
        <v>1789</v>
      </c>
      <c r="D131" t="s">
        <v>1790</v>
      </c>
      <c r="E131">
        <v>32.488999999999997</v>
      </c>
      <c r="F131">
        <v>30.966999999999999</v>
      </c>
      <c r="G131">
        <v>29.445</v>
      </c>
      <c r="H131">
        <v>27.4024</v>
      </c>
      <c r="I131">
        <v>25.3598</v>
      </c>
      <c r="J131">
        <v>23.3172</v>
      </c>
      <c r="K131">
        <v>21.2746</v>
      </c>
      <c r="L131">
        <v>19.231999999999999</v>
      </c>
      <c r="M131">
        <v>17.957999999999998</v>
      </c>
      <c r="N131">
        <v>16.684000000000001</v>
      </c>
      <c r="O131">
        <v>15.41</v>
      </c>
      <c r="P131">
        <v>14.135999999999999</v>
      </c>
      <c r="Q131">
        <v>12.862</v>
      </c>
      <c r="R131">
        <v>13.2402</v>
      </c>
      <c r="S131">
        <v>13.618399999999999</v>
      </c>
      <c r="T131">
        <v>13.996600000000001</v>
      </c>
      <c r="U131">
        <v>14.3748</v>
      </c>
      <c r="V131">
        <v>14.753</v>
      </c>
      <c r="W131">
        <v>14.2606</v>
      </c>
      <c r="X131">
        <v>13.7682</v>
      </c>
      <c r="Y131">
        <v>13.2758</v>
      </c>
      <c r="Z131">
        <v>12.7834</v>
      </c>
      <c r="AA131">
        <v>12.291</v>
      </c>
      <c r="AB131">
        <v>11.1114</v>
      </c>
      <c r="AC131">
        <v>9.9318000000000008</v>
      </c>
      <c r="AD131">
        <v>8.7522000000000002</v>
      </c>
      <c r="AE131">
        <v>7.5726000000000004</v>
      </c>
      <c r="AF131">
        <v>6.3929999999999998</v>
      </c>
      <c r="AG131">
        <v>5.9366000000000003</v>
      </c>
      <c r="AH131">
        <v>5.4802</v>
      </c>
      <c r="AI131">
        <v>5.0237999999999996</v>
      </c>
      <c r="AJ131">
        <v>4.5674000000000001</v>
      </c>
      <c r="AK131">
        <v>4.1109999999999998</v>
      </c>
      <c r="AL131">
        <v>3.8740000000000001</v>
      </c>
      <c r="AM131">
        <v>3.637</v>
      </c>
      <c r="AN131">
        <v>3.4</v>
      </c>
      <c r="AO131">
        <v>3.1629999999999998</v>
      </c>
      <c r="AP131">
        <v>2.9260000000000002</v>
      </c>
      <c r="AQ131">
        <v>2.7787999999999999</v>
      </c>
      <c r="AR131">
        <v>2.6316000000000002</v>
      </c>
      <c r="AS131">
        <v>2.4843999999999999</v>
      </c>
      <c r="AT131">
        <v>2.3372000000000002</v>
      </c>
      <c r="AU131">
        <v>2.19</v>
      </c>
      <c r="AV131">
        <v>2.1518000000000002</v>
      </c>
      <c r="AW131">
        <v>2.1135999999999999</v>
      </c>
      <c r="AX131">
        <v>2.0754000000000001</v>
      </c>
      <c r="AY131">
        <v>2.0371999999999999</v>
      </c>
      <c r="AZ131">
        <v>1.9990000000000001</v>
      </c>
      <c r="BA131">
        <v>1.9523999999999999</v>
      </c>
      <c r="BB131">
        <v>1.9057999999999999</v>
      </c>
      <c r="BC131">
        <v>1.8592</v>
      </c>
      <c r="BD131">
        <v>1.8126</v>
      </c>
      <c r="BE131">
        <v>1.766</v>
      </c>
      <c r="BF131">
        <v>1.6886000000000001</v>
      </c>
      <c r="BG131">
        <v>1.6112</v>
      </c>
      <c r="BH131">
        <v>1.5338000000000001</v>
      </c>
      <c r="BI131">
        <v>1.4563999999999999</v>
      </c>
      <c r="BJ131">
        <v>1.379</v>
      </c>
      <c r="BK131">
        <v>1.3204</v>
      </c>
      <c r="BL131">
        <v>1.2618</v>
      </c>
    </row>
    <row r="132" spans="1:64" hidden="1">
      <c r="A132" t="s">
        <v>1165</v>
      </c>
      <c r="B132" t="s">
        <v>1568</v>
      </c>
      <c r="C132" t="s">
        <v>1789</v>
      </c>
      <c r="D132" t="s">
        <v>1790</v>
      </c>
      <c r="E132">
        <v>164.6404</v>
      </c>
      <c r="F132">
        <v>165.32919999999999</v>
      </c>
      <c r="G132">
        <v>166.018</v>
      </c>
      <c r="H132">
        <v>165.49879999999999</v>
      </c>
      <c r="I132">
        <v>164.9796</v>
      </c>
      <c r="J132">
        <v>164.46039999999999</v>
      </c>
      <c r="K132">
        <v>163.94120000000001</v>
      </c>
      <c r="L132">
        <v>163.422</v>
      </c>
      <c r="M132">
        <v>158.4256</v>
      </c>
      <c r="N132">
        <v>153.42920000000001</v>
      </c>
      <c r="O132">
        <v>148.43279999999999</v>
      </c>
      <c r="P132">
        <v>143.43639999999999</v>
      </c>
      <c r="Q132">
        <v>138.44</v>
      </c>
      <c r="R132">
        <v>129.1292</v>
      </c>
      <c r="S132">
        <v>119.8184</v>
      </c>
      <c r="T132">
        <v>110.5076</v>
      </c>
      <c r="U132">
        <v>101.1968</v>
      </c>
      <c r="V132">
        <v>91.885999999999996</v>
      </c>
      <c r="W132">
        <v>86.948800000000006</v>
      </c>
      <c r="X132">
        <v>82.011600000000001</v>
      </c>
      <c r="Y132">
        <v>77.074399999999997</v>
      </c>
      <c r="Z132">
        <v>72.137200000000007</v>
      </c>
      <c r="AA132">
        <v>67.2</v>
      </c>
      <c r="AB132">
        <v>61.211799999999997</v>
      </c>
      <c r="AC132">
        <v>55.223599999999998</v>
      </c>
      <c r="AD132">
        <v>49.235399999999998</v>
      </c>
      <c r="AE132">
        <v>43.247199999999999</v>
      </c>
      <c r="AF132">
        <v>37.259</v>
      </c>
      <c r="AG132">
        <v>34.344200000000001</v>
      </c>
      <c r="AH132">
        <v>31.429400000000001</v>
      </c>
      <c r="AI132">
        <v>28.514600000000002</v>
      </c>
      <c r="AJ132">
        <v>25.599799999999998</v>
      </c>
      <c r="AK132">
        <v>22.684999999999999</v>
      </c>
      <c r="AL132">
        <v>23.408799999999999</v>
      </c>
      <c r="AM132">
        <v>24.1326</v>
      </c>
      <c r="AN132">
        <v>24.856400000000001</v>
      </c>
      <c r="AO132">
        <v>25.580200000000001</v>
      </c>
      <c r="AP132">
        <v>26.303999999999998</v>
      </c>
      <c r="AQ132">
        <v>24.976400000000002</v>
      </c>
      <c r="AR132">
        <v>23.648800000000001</v>
      </c>
      <c r="AS132">
        <v>22.321200000000001</v>
      </c>
      <c r="AT132">
        <v>20.993600000000001</v>
      </c>
      <c r="AU132">
        <v>19.666</v>
      </c>
      <c r="AV132">
        <v>18.4026</v>
      </c>
      <c r="AW132">
        <v>17.139199999999999</v>
      </c>
      <c r="AX132">
        <v>15.8758</v>
      </c>
      <c r="AY132">
        <v>14.612399999999999</v>
      </c>
      <c r="AZ132">
        <v>13.349</v>
      </c>
      <c r="BA132">
        <v>12.5684</v>
      </c>
      <c r="BB132">
        <v>11.787800000000001</v>
      </c>
      <c r="BC132">
        <v>11.007199999999999</v>
      </c>
      <c r="BD132">
        <v>10.226599999999999</v>
      </c>
      <c r="BE132">
        <v>9.4459999999999997</v>
      </c>
      <c r="BF132">
        <v>9.1956000000000007</v>
      </c>
      <c r="BG132">
        <v>8.9451999999999998</v>
      </c>
      <c r="BH132">
        <v>8.6948000000000008</v>
      </c>
      <c r="BI132">
        <v>8.4443999999999999</v>
      </c>
      <c r="BJ132">
        <v>8.1940000000000008</v>
      </c>
      <c r="BK132">
        <v>7.8857999999999997</v>
      </c>
      <c r="BL132">
        <v>7.5776000000000003</v>
      </c>
    </row>
    <row r="133" spans="1:64" hidden="1">
      <c r="A133" t="s">
        <v>1569</v>
      </c>
      <c r="B133" t="s">
        <v>1570</v>
      </c>
      <c r="C133" t="s">
        <v>1789</v>
      </c>
      <c r="D133" t="s">
        <v>1790</v>
      </c>
      <c r="E133">
        <v>106.43613258099936</v>
      </c>
      <c r="F133">
        <v>106.60399746252986</v>
      </c>
      <c r="G133">
        <v>106.71338715801299</v>
      </c>
      <c r="H133">
        <v>105.56779942254106</v>
      </c>
      <c r="I133">
        <v>104.47614631992667</v>
      </c>
      <c r="J133">
        <v>103.47014580789883</v>
      </c>
      <c r="K133">
        <v>102.47100082913776</v>
      </c>
      <c r="L133">
        <v>101.54042083900184</v>
      </c>
      <c r="M133">
        <v>100.46057793615672</v>
      </c>
      <c r="N133">
        <v>99.353107458361819</v>
      </c>
      <c r="O133">
        <v>98.185652004365295</v>
      </c>
      <c r="P133">
        <v>96.916051125622531</v>
      </c>
      <c r="Q133">
        <v>95.597659929733098</v>
      </c>
      <c r="R133">
        <v>95.046837566400129</v>
      </c>
      <c r="S133">
        <v>94.515991389989708</v>
      </c>
      <c r="T133">
        <v>94.002453389547597</v>
      </c>
      <c r="U133">
        <v>93.44953321643942</v>
      </c>
      <c r="V133">
        <v>92.884871377289144</v>
      </c>
      <c r="W133">
        <v>92.336654944527211</v>
      </c>
      <c r="X133">
        <v>91.799938639345513</v>
      </c>
      <c r="Y133">
        <v>91.27969664980607</v>
      </c>
      <c r="Z133">
        <v>90.768605426268465</v>
      </c>
      <c r="AA133">
        <v>90.261828450485169</v>
      </c>
      <c r="AB133">
        <v>89.89938974134661</v>
      </c>
      <c r="AC133">
        <v>89.52554362746703</v>
      </c>
      <c r="AD133">
        <v>89.134566237775118</v>
      </c>
      <c r="AE133">
        <v>88.709928849322893</v>
      </c>
      <c r="AF133">
        <v>88.27060070044638</v>
      </c>
      <c r="AG133">
        <v>88.13042403355918</v>
      </c>
      <c r="AH133">
        <v>87.981909472076708</v>
      </c>
      <c r="AI133">
        <v>87.834083160512904</v>
      </c>
      <c r="AJ133">
        <v>87.698145620826978</v>
      </c>
      <c r="AK133">
        <v>87.581665345940749</v>
      </c>
      <c r="AL133">
        <v>87.26711835880846</v>
      </c>
      <c r="AM133">
        <v>86.953635773579848</v>
      </c>
      <c r="AN133">
        <v>86.637621569660766</v>
      </c>
      <c r="AO133">
        <v>86.308834775293434</v>
      </c>
      <c r="AP133">
        <v>85.982012563974621</v>
      </c>
      <c r="AQ133">
        <v>84.995295860079182</v>
      </c>
      <c r="AR133">
        <v>84.000258345622868</v>
      </c>
      <c r="AS133">
        <v>82.993231201915862</v>
      </c>
      <c r="AT133">
        <v>81.970742156898496</v>
      </c>
      <c r="AU133">
        <v>80.93379500386483</v>
      </c>
      <c r="AV133">
        <v>79.443696089649677</v>
      </c>
      <c r="AW133">
        <v>77.974331321479269</v>
      </c>
      <c r="AX133">
        <v>76.52827803913685</v>
      </c>
      <c r="AY133">
        <v>75.090821823157626</v>
      </c>
      <c r="AZ133">
        <v>73.666192844511698</v>
      </c>
      <c r="BA133">
        <v>72.516586738027456</v>
      </c>
      <c r="BB133">
        <v>71.358593055126548</v>
      </c>
      <c r="BC133">
        <v>70.188085441504612</v>
      </c>
      <c r="BD133">
        <v>68.998048547432106</v>
      </c>
      <c r="BE133">
        <v>67.796063963538117</v>
      </c>
      <c r="BF133">
        <v>66.780935143268863</v>
      </c>
      <c r="BG133">
        <v>65.767031005465995</v>
      </c>
      <c r="BH133">
        <v>64.757315141533923</v>
      </c>
      <c r="BI133">
        <v>63.747961814960142</v>
      </c>
      <c r="BJ133">
        <v>62.743381649286114</v>
      </c>
      <c r="BK133">
        <v>61.782289542071638</v>
      </c>
      <c r="BL133">
        <v>60.8253367720894</v>
      </c>
    </row>
    <row r="134" spans="1:64" hidden="1">
      <c r="A134" t="s">
        <v>1571</v>
      </c>
      <c r="B134" t="s">
        <v>1572</v>
      </c>
      <c r="C134" t="s">
        <v>1789</v>
      </c>
      <c r="D134" t="s">
        <v>1790</v>
      </c>
      <c r="E134">
        <v>104.5112</v>
      </c>
      <c r="F134">
        <v>104.5536</v>
      </c>
      <c r="G134">
        <v>104.596</v>
      </c>
      <c r="H134">
        <v>104.6384</v>
      </c>
      <c r="I134">
        <v>104.6808</v>
      </c>
      <c r="J134">
        <v>104.72320000000001</v>
      </c>
      <c r="K134">
        <v>104.76560000000001</v>
      </c>
      <c r="L134">
        <v>104.80800000000001</v>
      </c>
      <c r="M134">
        <v>104.85039999999999</v>
      </c>
      <c r="N134">
        <v>104.89279999999999</v>
      </c>
      <c r="O134">
        <v>104.93519999999999</v>
      </c>
      <c r="P134">
        <v>104.9776</v>
      </c>
      <c r="Q134">
        <v>105.02</v>
      </c>
      <c r="R134">
        <v>105.58799999999999</v>
      </c>
      <c r="S134">
        <v>106.15600000000001</v>
      </c>
      <c r="T134">
        <v>106.724</v>
      </c>
      <c r="U134">
        <v>107.292</v>
      </c>
      <c r="V134">
        <v>107.86</v>
      </c>
      <c r="W134">
        <v>108.5842</v>
      </c>
      <c r="X134">
        <v>109.30840000000001</v>
      </c>
      <c r="Y134">
        <v>110.0326</v>
      </c>
      <c r="Z134">
        <v>110.7568</v>
      </c>
      <c r="AA134">
        <v>111.48099999999999</v>
      </c>
      <c r="AB134">
        <v>111.2238</v>
      </c>
      <c r="AC134">
        <v>110.9666</v>
      </c>
      <c r="AD134">
        <v>110.7094</v>
      </c>
      <c r="AE134">
        <v>110.4522</v>
      </c>
      <c r="AF134">
        <v>110.19499999999999</v>
      </c>
      <c r="AG134">
        <v>109.13339999999999</v>
      </c>
      <c r="AH134">
        <v>108.0718</v>
      </c>
      <c r="AI134">
        <v>107.0102</v>
      </c>
      <c r="AJ134">
        <v>105.9486</v>
      </c>
      <c r="AK134">
        <v>104.887</v>
      </c>
      <c r="AL134">
        <v>101.9068</v>
      </c>
      <c r="AM134">
        <v>98.926599999999993</v>
      </c>
      <c r="AN134">
        <v>95.946399999999997</v>
      </c>
      <c r="AO134">
        <v>92.966200000000001</v>
      </c>
      <c r="AP134">
        <v>89.986000000000004</v>
      </c>
      <c r="AQ134">
        <v>87.441999999999993</v>
      </c>
      <c r="AR134">
        <v>84.897999999999996</v>
      </c>
      <c r="AS134">
        <v>82.353999999999999</v>
      </c>
      <c r="AT134">
        <v>79.81</v>
      </c>
      <c r="AU134">
        <v>77.266000000000005</v>
      </c>
      <c r="AV134">
        <v>76.220600000000005</v>
      </c>
      <c r="AW134">
        <v>75.175200000000004</v>
      </c>
      <c r="AX134">
        <v>74.129800000000003</v>
      </c>
      <c r="AY134">
        <v>73.084400000000002</v>
      </c>
      <c r="AZ134">
        <v>72.039000000000001</v>
      </c>
      <c r="BA134">
        <v>71.164400000000001</v>
      </c>
      <c r="BB134">
        <v>70.2898</v>
      </c>
      <c r="BC134">
        <v>69.415199999999999</v>
      </c>
      <c r="BD134">
        <v>68.540599999999998</v>
      </c>
      <c r="BE134">
        <v>67.665999999999997</v>
      </c>
      <c r="BF134">
        <v>67.214799999999997</v>
      </c>
      <c r="BG134">
        <v>66.763599999999997</v>
      </c>
      <c r="BH134">
        <v>66.312399999999997</v>
      </c>
      <c r="BI134">
        <v>65.861199999999997</v>
      </c>
      <c r="BJ134">
        <v>65.41</v>
      </c>
      <c r="BK134">
        <v>64.938999999999993</v>
      </c>
      <c r="BL134">
        <v>64.468000000000004</v>
      </c>
    </row>
    <row r="135" spans="1:64" hidden="1">
      <c r="A135" t="s">
        <v>1166</v>
      </c>
      <c r="B135" t="s">
        <v>1573</v>
      </c>
      <c r="C135" t="s">
        <v>1789</v>
      </c>
      <c r="D135" t="s">
        <v>1790</v>
      </c>
      <c r="E135">
        <v>84.7684</v>
      </c>
      <c r="F135">
        <v>84.676199999999994</v>
      </c>
      <c r="G135">
        <v>84.584000000000003</v>
      </c>
      <c r="H135">
        <v>83.2226</v>
      </c>
      <c r="I135">
        <v>81.861199999999997</v>
      </c>
      <c r="J135">
        <v>80.499799999999993</v>
      </c>
      <c r="K135">
        <v>79.138400000000004</v>
      </c>
      <c r="L135">
        <v>77.777000000000001</v>
      </c>
      <c r="M135">
        <v>76.0946</v>
      </c>
      <c r="N135">
        <v>74.412199999999999</v>
      </c>
      <c r="O135">
        <v>72.729799999999997</v>
      </c>
      <c r="P135">
        <v>71.047399999999996</v>
      </c>
      <c r="Q135">
        <v>69.364999999999995</v>
      </c>
      <c r="R135">
        <v>68.0762</v>
      </c>
      <c r="S135">
        <v>66.787400000000005</v>
      </c>
      <c r="T135">
        <v>65.498599999999996</v>
      </c>
      <c r="U135">
        <v>64.209800000000001</v>
      </c>
      <c r="V135">
        <v>62.920999999999999</v>
      </c>
      <c r="W135">
        <v>62.428400000000003</v>
      </c>
      <c r="X135">
        <v>61.9358</v>
      </c>
      <c r="Y135">
        <v>61.443199999999997</v>
      </c>
      <c r="Z135">
        <v>60.950600000000001</v>
      </c>
      <c r="AA135">
        <v>60.457999999999998</v>
      </c>
      <c r="AB135">
        <v>59.427599999999998</v>
      </c>
      <c r="AC135">
        <v>58.397199999999998</v>
      </c>
      <c r="AD135">
        <v>57.366799999999998</v>
      </c>
      <c r="AE135">
        <v>56.336399999999998</v>
      </c>
      <c r="AF135">
        <v>55.305999999999997</v>
      </c>
      <c r="AG135">
        <v>53.152200000000001</v>
      </c>
      <c r="AH135">
        <v>50.998399999999997</v>
      </c>
      <c r="AI135">
        <v>48.8446</v>
      </c>
      <c r="AJ135">
        <v>46.690800000000003</v>
      </c>
      <c r="AK135">
        <v>44.536999999999999</v>
      </c>
      <c r="AL135">
        <v>41.790399999999998</v>
      </c>
      <c r="AM135">
        <v>39.043799999999997</v>
      </c>
      <c r="AN135">
        <v>36.297199999999997</v>
      </c>
      <c r="AO135">
        <v>33.550600000000003</v>
      </c>
      <c r="AP135">
        <v>30.803999999999998</v>
      </c>
      <c r="AQ135">
        <v>28.876799999999999</v>
      </c>
      <c r="AR135">
        <v>26.9496</v>
      </c>
      <c r="AS135">
        <v>25.022400000000001</v>
      </c>
      <c r="AT135">
        <v>23.095199999999998</v>
      </c>
      <c r="AU135">
        <v>21.167999999999999</v>
      </c>
      <c r="AV135">
        <v>19.943999999999999</v>
      </c>
      <c r="AW135">
        <v>18.72</v>
      </c>
      <c r="AX135">
        <v>17.495999999999999</v>
      </c>
      <c r="AY135">
        <v>16.271999999999998</v>
      </c>
      <c r="AZ135">
        <v>15.048</v>
      </c>
      <c r="BA135">
        <v>15.3332</v>
      </c>
      <c r="BB135">
        <v>15.618399999999999</v>
      </c>
      <c r="BC135">
        <v>15.903600000000001</v>
      </c>
      <c r="BD135">
        <v>16.188800000000001</v>
      </c>
      <c r="BE135">
        <v>16.474</v>
      </c>
      <c r="BF135">
        <v>16.0792</v>
      </c>
      <c r="BG135">
        <v>15.6844</v>
      </c>
      <c r="BH135">
        <v>15.2896</v>
      </c>
      <c r="BI135">
        <v>14.8948</v>
      </c>
      <c r="BJ135">
        <v>14.5</v>
      </c>
      <c r="BK135">
        <v>14.223800000000001</v>
      </c>
      <c r="BL135">
        <v>13.9476</v>
      </c>
    </row>
    <row r="136" spans="1:64" hidden="1">
      <c r="A136" t="s">
        <v>1139</v>
      </c>
      <c r="B136" t="s">
        <v>1574</v>
      </c>
      <c r="C136" t="s">
        <v>1789</v>
      </c>
      <c r="D136" t="s">
        <v>1790</v>
      </c>
      <c r="E136">
        <v>225.535</v>
      </c>
      <c r="F136">
        <v>226.37299999999999</v>
      </c>
      <c r="G136">
        <v>227.21100000000001</v>
      </c>
      <c r="H136">
        <v>226.42240000000001</v>
      </c>
      <c r="I136">
        <v>225.63380000000001</v>
      </c>
      <c r="J136">
        <v>224.84520000000001</v>
      </c>
      <c r="K136">
        <v>224.0566</v>
      </c>
      <c r="L136">
        <v>223.268</v>
      </c>
      <c r="M136">
        <v>221.44239999999999</v>
      </c>
      <c r="N136">
        <v>219.61680000000001</v>
      </c>
      <c r="O136">
        <v>217.7912</v>
      </c>
      <c r="P136">
        <v>215.96559999999999</v>
      </c>
      <c r="Q136">
        <v>214.14</v>
      </c>
      <c r="R136">
        <v>212.22800000000001</v>
      </c>
      <c r="S136">
        <v>210.316</v>
      </c>
      <c r="T136">
        <v>208.404</v>
      </c>
      <c r="U136">
        <v>206.49199999999999</v>
      </c>
      <c r="V136">
        <v>204.58</v>
      </c>
      <c r="W136">
        <v>203.0154</v>
      </c>
      <c r="X136">
        <v>201.45079999999999</v>
      </c>
      <c r="Y136">
        <v>199.8862</v>
      </c>
      <c r="Z136">
        <v>198.32159999999999</v>
      </c>
      <c r="AA136">
        <v>196.75700000000001</v>
      </c>
      <c r="AB136">
        <v>193.82480000000001</v>
      </c>
      <c r="AC136">
        <v>190.89259999999999</v>
      </c>
      <c r="AD136">
        <v>187.96039999999999</v>
      </c>
      <c r="AE136">
        <v>185.0282</v>
      </c>
      <c r="AF136">
        <v>182.096</v>
      </c>
      <c r="AG136">
        <v>177.96019999999999</v>
      </c>
      <c r="AH136">
        <v>173.8244</v>
      </c>
      <c r="AI136">
        <v>169.68860000000001</v>
      </c>
      <c r="AJ136">
        <v>165.55279999999999</v>
      </c>
      <c r="AK136">
        <v>161.417</v>
      </c>
      <c r="AL136">
        <v>159.5558</v>
      </c>
      <c r="AM136">
        <v>157.69460000000001</v>
      </c>
      <c r="AN136">
        <v>155.83340000000001</v>
      </c>
      <c r="AO136">
        <v>153.97219999999999</v>
      </c>
      <c r="AP136">
        <v>152.11099999999999</v>
      </c>
      <c r="AQ136">
        <v>151.02359999999999</v>
      </c>
      <c r="AR136">
        <v>149.93620000000001</v>
      </c>
      <c r="AS136">
        <v>148.84880000000001</v>
      </c>
      <c r="AT136">
        <v>147.76140000000001</v>
      </c>
      <c r="AU136">
        <v>146.67400000000001</v>
      </c>
      <c r="AV136">
        <v>145.5752</v>
      </c>
      <c r="AW136">
        <v>144.47640000000001</v>
      </c>
      <c r="AX136">
        <v>143.3776</v>
      </c>
      <c r="AY136">
        <v>142.27879999999999</v>
      </c>
      <c r="AZ136">
        <v>141.18</v>
      </c>
      <c r="BA136">
        <v>140.75239999999999</v>
      </c>
      <c r="BB136">
        <v>140.32480000000001</v>
      </c>
      <c r="BC136">
        <v>139.8972</v>
      </c>
      <c r="BD136">
        <v>139.46960000000001</v>
      </c>
      <c r="BE136">
        <v>139.042</v>
      </c>
      <c r="BF136">
        <v>138.42599999999999</v>
      </c>
      <c r="BG136">
        <v>137.81</v>
      </c>
      <c r="BH136">
        <v>137.19399999999999</v>
      </c>
      <c r="BI136">
        <v>136.578</v>
      </c>
      <c r="BJ136">
        <v>135.96199999999999</v>
      </c>
      <c r="BK136">
        <v>135.56620000000001</v>
      </c>
      <c r="BL136">
        <v>135.1704</v>
      </c>
    </row>
    <row r="137" spans="1:64" hidden="1">
      <c r="A137" t="s">
        <v>1151</v>
      </c>
      <c r="B137" t="s">
        <v>1575</v>
      </c>
      <c r="C137" t="s">
        <v>1789</v>
      </c>
      <c r="D137" t="s">
        <v>1790</v>
      </c>
      <c r="E137">
        <v>118.31</v>
      </c>
      <c r="F137">
        <v>118.636</v>
      </c>
      <c r="G137">
        <v>118.962</v>
      </c>
      <c r="H137">
        <v>121.2174</v>
      </c>
      <c r="I137">
        <v>123.47280000000001</v>
      </c>
      <c r="J137">
        <v>125.7282</v>
      </c>
      <c r="K137">
        <v>127.9836</v>
      </c>
      <c r="L137">
        <v>130.239</v>
      </c>
      <c r="M137">
        <v>130.59100000000001</v>
      </c>
      <c r="N137">
        <v>130.94300000000001</v>
      </c>
      <c r="O137">
        <v>131.29499999999999</v>
      </c>
      <c r="P137">
        <v>131.64699999999999</v>
      </c>
      <c r="Q137">
        <v>131.999</v>
      </c>
      <c r="R137">
        <v>123.7906</v>
      </c>
      <c r="S137">
        <v>115.5822</v>
      </c>
      <c r="T137">
        <v>107.3738</v>
      </c>
      <c r="U137">
        <v>99.165400000000005</v>
      </c>
      <c r="V137">
        <v>90.956999999999994</v>
      </c>
      <c r="W137">
        <v>82.690200000000004</v>
      </c>
      <c r="X137">
        <v>74.423400000000001</v>
      </c>
      <c r="Y137">
        <v>66.156599999999997</v>
      </c>
      <c r="Z137">
        <v>57.889800000000001</v>
      </c>
      <c r="AA137">
        <v>49.622999999999998</v>
      </c>
      <c r="AB137">
        <v>43.116399999999999</v>
      </c>
      <c r="AC137">
        <v>36.6098</v>
      </c>
      <c r="AD137">
        <v>30.103200000000001</v>
      </c>
      <c r="AE137">
        <v>23.596599999999999</v>
      </c>
      <c r="AF137">
        <v>17.09</v>
      </c>
      <c r="AG137">
        <v>16.0274</v>
      </c>
      <c r="AH137">
        <v>14.9648</v>
      </c>
      <c r="AI137">
        <v>13.902200000000001</v>
      </c>
      <c r="AJ137">
        <v>12.839600000000001</v>
      </c>
      <c r="AK137">
        <v>11.776999999999999</v>
      </c>
      <c r="AL137">
        <v>11.0844</v>
      </c>
      <c r="AM137">
        <v>10.3918</v>
      </c>
      <c r="AN137">
        <v>9.6991999999999994</v>
      </c>
      <c r="AO137">
        <v>9.0066000000000006</v>
      </c>
      <c r="AP137">
        <v>8.3140000000000001</v>
      </c>
      <c r="AQ137">
        <v>7.9184000000000001</v>
      </c>
      <c r="AR137">
        <v>7.5228000000000002</v>
      </c>
      <c r="AS137">
        <v>7.1272000000000002</v>
      </c>
      <c r="AT137">
        <v>6.7316000000000003</v>
      </c>
      <c r="AU137">
        <v>6.3360000000000003</v>
      </c>
      <c r="AV137">
        <v>6.3188000000000004</v>
      </c>
      <c r="AW137">
        <v>6.3015999999999996</v>
      </c>
      <c r="AX137">
        <v>6.2843999999999998</v>
      </c>
      <c r="AY137">
        <v>6.2671999999999999</v>
      </c>
      <c r="AZ137">
        <v>6.25</v>
      </c>
      <c r="BA137">
        <v>6.2249999999999996</v>
      </c>
      <c r="BB137">
        <v>6.2</v>
      </c>
      <c r="BC137">
        <v>6.1749999999999998</v>
      </c>
      <c r="BD137">
        <v>6.15</v>
      </c>
      <c r="BE137">
        <v>6.125</v>
      </c>
      <c r="BF137">
        <v>6.0537999999999998</v>
      </c>
      <c r="BG137">
        <v>5.9825999999999997</v>
      </c>
      <c r="BH137">
        <v>5.9114000000000004</v>
      </c>
      <c r="BI137">
        <v>5.8402000000000003</v>
      </c>
      <c r="BJ137">
        <v>5.7690000000000001</v>
      </c>
      <c r="BK137">
        <v>5.7148000000000003</v>
      </c>
      <c r="BL137">
        <v>5.6605999999999996</v>
      </c>
    </row>
    <row r="138" spans="1:64" hidden="1">
      <c r="A138" t="s">
        <v>1576</v>
      </c>
      <c r="B138" t="s">
        <v>1577</v>
      </c>
      <c r="C138" t="s">
        <v>1789</v>
      </c>
      <c r="D138" t="s">
        <v>1790</v>
      </c>
      <c r="E138">
        <v>157.60339999999999</v>
      </c>
      <c r="F138">
        <v>156.29419999999999</v>
      </c>
      <c r="G138">
        <v>154.98500000000001</v>
      </c>
      <c r="H138">
        <v>156.51519999999999</v>
      </c>
      <c r="I138">
        <v>158.0454</v>
      </c>
      <c r="J138">
        <v>159.57560000000001</v>
      </c>
      <c r="K138">
        <v>161.10579999999999</v>
      </c>
      <c r="L138">
        <v>162.636</v>
      </c>
      <c r="M138">
        <v>161.7962</v>
      </c>
      <c r="N138">
        <v>160.9564</v>
      </c>
      <c r="O138">
        <v>160.11660000000001</v>
      </c>
      <c r="P138">
        <v>159.27680000000001</v>
      </c>
      <c r="Q138">
        <v>158.43700000000001</v>
      </c>
      <c r="R138">
        <v>159.1626</v>
      </c>
      <c r="S138">
        <v>159.88820000000001</v>
      </c>
      <c r="T138">
        <v>160.6138</v>
      </c>
      <c r="U138">
        <v>161.33940000000001</v>
      </c>
      <c r="V138">
        <v>162.065</v>
      </c>
      <c r="W138">
        <v>159.3706</v>
      </c>
      <c r="X138">
        <v>156.67619999999999</v>
      </c>
      <c r="Y138">
        <v>153.98179999999999</v>
      </c>
      <c r="Z138">
        <v>151.28739999999999</v>
      </c>
      <c r="AA138">
        <v>148.59299999999999</v>
      </c>
      <c r="AB138">
        <v>143.03319999999999</v>
      </c>
      <c r="AC138">
        <v>137.4734</v>
      </c>
      <c r="AD138">
        <v>131.9136</v>
      </c>
      <c r="AE138">
        <v>126.35380000000001</v>
      </c>
      <c r="AF138">
        <v>120.794</v>
      </c>
      <c r="AG138">
        <v>115.56059999999999</v>
      </c>
      <c r="AH138">
        <v>110.3272</v>
      </c>
      <c r="AI138">
        <v>105.0938</v>
      </c>
      <c r="AJ138">
        <v>99.860399999999998</v>
      </c>
      <c r="AK138">
        <v>94.626999999999995</v>
      </c>
      <c r="AL138">
        <v>89.662599999999998</v>
      </c>
      <c r="AM138">
        <v>84.6982</v>
      </c>
      <c r="AN138">
        <v>79.733800000000002</v>
      </c>
      <c r="AO138">
        <v>74.769400000000005</v>
      </c>
      <c r="AP138">
        <v>69.805000000000007</v>
      </c>
      <c r="AQ138">
        <v>66.759</v>
      </c>
      <c r="AR138">
        <v>63.713000000000001</v>
      </c>
      <c r="AS138">
        <v>60.667000000000002</v>
      </c>
      <c r="AT138">
        <v>57.621000000000002</v>
      </c>
      <c r="AU138">
        <v>54.575000000000003</v>
      </c>
      <c r="AV138">
        <v>53.292000000000002</v>
      </c>
      <c r="AW138">
        <v>52.009</v>
      </c>
      <c r="AX138">
        <v>50.725999999999999</v>
      </c>
      <c r="AY138">
        <v>49.442999999999998</v>
      </c>
      <c r="AZ138">
        <v>48.16</v>
      </c>
      <c r="BA138">
        <v>47.360799999999998</v>
      </c>
      <c r="BB138">
        <v>46.561599999999999</v>
      </c>
      <c r="BC138">
        <v>45.7624</v>
      </c>
      <c r="BD138">
        <v>44.963200000000001</v>
      </c>
      <c r="BE138">
        <v>44.164000000000001</v>
      </c>
      <c r="BF138">
        <v>43.438400000000001</v>
      </c>
      <c r="BG138">
        <v>42.712800000000001</v>
      </c>
      <c r="BH138">
        <v>41.987200000000001</v>
      </c>
      <c r="BI138">
        <v>41.261600000000001</v>
      </c>
      <c r="BJ138">
        <v>40.536000000000001</v>
      </c>
      <c r="BK138">
        <v>39.879199999999997</v>
      </c>
      <c r="BL138">
        <v>39.2224</v>
      </c>
    </row>
    <row r="139" spans="1:64" hidden="1">
      <c r="A139" t="s">
        <v>1578</v>
      </c>
      <c r="B139" t="s">
        <v>1579</v>
      </c>
      <c r="C139" t="s">
        <v>1789</v>
      </c>
      <c r="D139" t="s">
        <v>1790</v>
      </c>
      <c r="E139">
        <v>106.23951367824813</v>
      </c>
      <c r="F139">
        <v>106.3613282376156</v>
      </c>
      <c r="G139">
        <v>106.43067653771952</v>
      </c>
      <c r="H139">
        <v>105.29490425732178</v>
      </c>
      <c r="I139">
        <v>104.2051154459769</v>
      </c>
      <c r="J139">
        <v>103.19174046345405</v>
      </c>
      <c r="K139">
        <v>102.17992611456977</v>
      </c>
      <c r="L139">
        <v>101.22786394053296</v>
      </c>
      <c r="M139">
        <v>100.12243731816881</v>
      </c>
      <c r="N139">
        <v>98.993591256308349</v>
      </c>
      <c r="O139">
        <v>97.812062115678472</v>
      </c>
      <c r="P139">
        <v>96.539635503017308</v>
      </c>
      <c r="Q139">
        <v>95.222558941164479</v>
      </c>
      <c r="R139">
        <v>94.664740369248051</v>
      </c>
      <c r="S139">
        <v>94.12335574286702</v>
      </c>
      <c r="T139">
        <v>93.596027887960531</v>
      </c>
      <c r="U139">
        <v>93.03548840026555</v>
      </c>
      <c r="V139">
        <v>92.460735885710974</v>
      </c>
      <c r="W139">
        <v>91.831488998393155</v>
      </c>
      <c r="X139">
        <v>91.214481531300933</v>
      </c>
      <c r="Y139">
        <v>90.616411889076403</v>
      </c>
      <c r="Z139">
        <v>90.035996501284217</v>
      </c>
      <c r="AA139">
        <v>89.463912853691241</v>
      </c>
      <c r="AB139">
        <v>89.1481283439539</v>
      </c>
      <c r="AC139">
        <v>88.81786395326607</v>
      </c>
      <c r="AD139">
        <v>88.467218938734931</v>
      </c>
      <c r="AE139">
        <v>88.089022134880736</v>
      </c>
      <c r="AF139">
        <v>87.694102731851842</v>
      </c>
      <c r="AG139">
        <v>87.573272305264396</v>
      </c>
      <c r="AH139">
        <v>87.442433254883639</v>
      </c>
      <c r="AI139">
        <v>87.311354161341171</v>
      </c>
      <c r="AJ139">
        <v>87.1911173208685</v>
      </c>
      <c r="AK139">
        <v>87.088220369497535</v>
      </c>
      <c r="AL139">
        <v>86.776395153408643</v>
      </c>
      <c r="AM139">
        <v>86.465278500708692</v>
      </c>
      <c r="AN139">
        <v>86.150690172754096</v>
      </c>
      <c r="AO139">
        <v>85.825534063406067</v>
      </c>
      <c r="AP139">
        <v>85.500173987818656</v>
      </c>
      <c r="AQ139">
        <v>84.528685798499708</v>
      </c>
      <c r="AR139">
        <v>83.548443587947318</v>
      </c>
      <c r="AS139">
        <v>82.556864615861798</v>
      </c>
      <c r="AT139">
        <v>81.551182349747521</v>
      </c>
      <c r="AU139">
        <v>80.532731334929167</v>
      </c>
      <c r="AV139">
        <v>79.126009412683302</v>
      </c>
      <c r="AW139">
        <v>77.738217328121337</v>
      </c>
      <c r="AX139">
        <v>76.37084036997382</v>
      </c>
      <c r="AY139">
        <v>75.012697253357643</v>
      </c>
      <c r="AZ139">
        <v>73.663737566172486</v>
      </c>
      <c r="BA139">
        <v>72.580475446201419</v>
      </c>
      <c r="BB139">
        <v>71.490823359950454</v>
      </c>
      <c r="BC139">
        <v>70.393266358066867</v>
      </c>
      <c r="BD139">
        <v>69.286509930606329</v>
      </c>
      <c r="BE139">
        <v>68.17232260512111</v>
      </c>
      <c r="BF139">
        <v>67.153110648674428</v>
      </c>
      <c r="BG139">
        <v>66.133833760503634</v>
      </c>
      <c r="BH139">
        <v>65.112904313703254</v>
      </c>
      <c r="BI139">
        <v>64.067361054606522</v>
      </c>
      <c r="BJ139">
        <v>63.030427154781194</v>
      </c>
      <c r="BK139">
        <v>62.098775387059291</v>
      </c>
      <c r="BL139">
        <v>61.177330158923766</v>
      </c>
    </row>
    <row r="140" spans="1:64" hidden="1">
      <c r="A140" t="s">
        <v>1580</v>
      </c>
      <c r="B140" t="s">
        <v>1581</v>
      </c>
      <c r="C140" t="s">
        <v>1789</v>
      </c>
      <c r="D140" t="s">
        <v>1790</v>
      </c>
      <c r="E140">
        <v>155.94838637267301</v>
      </c>
      <c r="F140">
        <v>156.29308328325885</v>
      </c>
      <c r="G140">
        <v>156.65490002131318</v>
      </c>
      <c r="H140">
        <v>156.71538133137929</v>
      </c>
      <c r="I140">
        <v>156.70271840645555</v>
      </c>
      <c r="J140">
        <v>156.59649014974562</v>
      </c>
      <c r="K140">
        <v>156.45500776515951</v>
      </c>
      <c r="L140">
        <v>156.18449592582823</v>
      </c>
      <c r="M140">
        <v>155.3121079119808</v>
      </c>
      <c r="N140">
        <v>154.49525030704373</v>
      </c>
      <c r="O140">
        <v>153.82605948690502</v>
      </c>
      <c r="P140">
        <v>153.08601391976319</v>
      </c>
      <c r="Q140">
        <v>152.53880791240087</v>
      </c>
      <c r="R140">
        <v>151.93612310583174</v>
      </c>
      <c r="S140">
        <v>151.42591536296675</v>
      </c>
      <c r="T140">
        <v>150.95374979359153</v>
      </c>
      <c r="U140">
        <v>150.68588906575712</v>
      </c>
      <c r="V140">
        <v>150.43696632711311</v>
      </c>
      <c r="W140">
        <v>149.94109820682533</v>
      </c>
      <c r="X140">
        <v>149.37158388192211</v>
      </c>
      <c r="Y140">
        <v>148.70760548128524</v>
      </c>
      <c r="Z140">
        <v>147.8642309720473</v>
      </c>
      <c r="AA140">
        <v>146.95264397232503</v>
      </c>
      <c r="AB140">
        <v>145.49215930028541</v>
      </c>
      <c r="AC140">
        <v>144.0263428729684</v>
      </c>
      <c r="AD140">
        <v>142.58290223129399</v>
      </c>
      <c r="AE140">
        <v>141.12887337293571</v>
      </c>
      <c r="AF140">
        <v>139.7024258114642</v>
      </c>
      <c r="AG140">
        <v>138.12362829645909</v>
      </c>
      <c r="AH140">
        <v>136.60494119035832</v>
      </c>
      <c r="AI140">
        <v>135.15024039927746</v>
      </c>
      <c r="AJ140">
        <v>133.74056701935459</v>
      </c>
      <c r="AK140">
        <v>132.39994420822839</v>
      </c>
      <c r="AL140">
        <v>131.23529910210527</v>
      </c>
      <c r="AM140">
        <v>129.99341079229853</v>
      </c>
      <c r="AN140">
        <v>128.64174816270111</v>
      </c>
      <c r="AO140">
        <v>127.20407559495253</v>
      </c>
      <c r="AP140">
        <v>125.64528401703561</v>
      </c>
      <c r="AQ140">
        <v>123.8686438354993</v>
      </c>
      <c r="AR140">
        <v>122.13699891605928</v>
      </c>
      <c r="AS140">
        <v>120.52581528105861</v>
      </c>
      <c r="AT140">
        <v>119.09718201410566</v>
      </c>
      <c r="AU140">
        <v>117.80683357878551</v>
      </c>
      <c r="AV140">
        <v>116.43066745646556</v>
      </c>
      <c r="AW140">
        <v>115.06927848224318</v>
      </c>
      <c r="AX140">
        <v>113.66772694157976</v>
      </c>
      <c r="AY140">
        <v>112.24122049407643</v>
      </c>
      <c r="AZ140">
        <v>110.77233966688647</v>
      </c>
      <c r="BA140">
        <v>109.07341919701652</v>
      </c>
      <c r="BB140">
        <v>107.34052363543927</v>
      </c>
      <c r="BC140">
        <v>105.59464677338408</v>
      </c>
      <c r="BD140">
        <v>103.79731775730495</v>
      </c>
      <c r="BE140">
        <v>102.00808713609284</v>
      </c>
      <c r="BF140">
        <v>100.38118423703834</v>
      </c>
      <c r="BG140">
        <v>98.758414033056113</v>
      </c>
      <c r="BH140">
        <v>97.146364192440174</v>
      </c>
      <c r="BI140">
        <v>95.561867511648074</v>
      </c>
      <c r="BJ140">
        <v>93.998755355445141</v>
      </c>
      <c r="BK140">
        <v>92.749555678123286</v>
      </c>
      <c r="BL140">
        <v>91.491094439934074</v>
      </c>
    </row>
    <row r="141" spans="1:64" hidden="1">
      <c r="A141" t="s">
        <v>1582</v>
      </c>
      <c r="B141" t="s">
        <v>1583</v>
      </c>
      <c r="C141" t="s">
        <v>1789</v>
      </c>
      <c r="D141" t="s">
        <v>1790</v>
      </c>
      <c r="E141">
        <v>138.40225304922879</v>
      </c>
      <c r="F141">
        <v>138.80898191505719</v>
      </c>
      <c r="G141">
        <v>138.94484967998264</v>
      </c>
      <c r="H141">
        <v>138.85585425598339</v>
      </c>
      <c r="I141">
        <v>139.0258753072826</v>
      </c>
      <c r="J141">
        <v>139.57794702291741</v>
      </c>
      <c r="K141">
        <v>140.14683073438852</v>
      </c>
      <c r="L141">
        <v>141.20616108808974</v>
      </c>
      <c r="M141">
        <v>142.29211226904803</v>
      </c>
      <c r="N141">
        <v>142.87885663374192</v>
      </c>
      <c r="O141">
        <v>142.71317254978365</v>
      </c>
      <c r="P141">
        <v>141.96742205439341</v>
      </c>
      <c r="Q141">
        <v>140.55249436479505</v>
      </c>
      <c r="R141">
        <v>138.59171252576587</v>
      </c>
      <c r="S141">
        <v>137.00202776225234</v>
      </c>
      <c r="T141">
        <v>136.07357781557934</v>
      </c>
      <c r="U141">
        <v>135.53972209556377</v>
      </c>
      <c r="V141">
        <v>135.56053720823704</v>
      </c>
      <c r="W141">
        <v>135.95531360591187</v>
      </c>
      <c r="X141">
        <v>136.17206142018358</v>
      </c>
      <c r="Y141">
        <v>135.96784346630923</v>
      </c>
      <c r="Z141">
        <v>135.28416268208917</v>
      </c>
      <c r="AA141">
        <v>134.35235206361995</v>
      </c>
      <c r="AB141">
        <v>133.01476983188721</v>
      </c>
      <c r="AC141">
        <v>131.78577000659951</v>
      </c>
      <c r="AD141">
        <v>130.78828053563171</v>
      </c>
      <c r="AE141">
        <v>129.96634738451871</v>
      </c>
      <c r="AF141">
        <v>129.28685136134968</v>
      </c>
      <c r="AG141">
        <v>129.09203690448965</v>
      </c>
      <c r="AH141">
        <v>129.10965985686229</v>
      </c>
      <c r="AI141">
        <v>129.33887245696411</v>
      </c>
      <c r="AJ141">
        <v>129.68566656563016</v>
      </c>
      <c r="AK141">
        <v>130.25878761060955</v>
      </c>
      <c r="AL141">
        <v>130.89262350500209</v>
      </c>
      <c r="AM141">
        <v>131.31190347957082</v>
      </c>
      <c r="AN141">
        <v>131.39514929737771</v>
      </c>
      <c r="AO141">
        <v>131.16569832260208</v>
      </c>
      <c r="AP141">
        <v>130.62996162112697</v>
      </c>
      <c r="AQ141">
        <v>129.12266405593246</v>
      </c>
      <c r="AR141">
        <v>127.6425526513669</v>
      </c>
      <c r="AS141">
        <v>126.29981581632494</v>
      </c>
      <c r="AT141">
        <v>125.0732740005532</v>
      </c>
      <c r="AU141">
        <v>123.97964042452377</v>
      </c>
      <c r="AV141">
        <v>122.48151930895082</v>
      </c>
      <c r="AW141">
        <v>120.98223864014699</v>
      </c>
      <c r="AX141">
        <v>119.42965397328662</v>
      </c>
      <c r="AY141">
        <v>117.77327277563471</v>
      </c>
      <c r="AZ141">
        <v>116.09448514419678</v>
      </c>
      <c r="BA141">
        <v>113.88258464118177</v>
      </c>
      <c r="BB141">
        <v>111.72813231450637</v>
      </c>
      <c r="BC141">
        <v>109.6452726795233</v>
      </c>
      <c r="BD141">
        <v>107.59519440524215</v>
      </c>
      <c r="BE141">
        <v>105.59659127556276</v>
      </c>
      <c r="BF141">
        <v>103.81092583341056</v>
      </c>
      <c r="BG141">
        <v>102.02357238419775</v>
      </c>
      <c r="BH141">
        <v>100.22950765267805</v>
      </c>
      <c r="BI141">
        <v>98.410816428032902</v>
      </c>
      <c r="BJ141">
        <v>96.599183744106483</v>
      </c>
      <c r="BK141">
        <v>95.033228043974546</v>
      </c>
      <c r="BL141">
        <v>93.44091848547319</v>
      </c>
    </row>
    <row r="142" spans="1:64" hidden="1">
      <c r="A142" t="s">
        <v>1584</v>
      </c>
      <c r="B142" t="s">
        <v>1585</v>
      </c>
      <c r="C142" t="s">
        <v>1789</v>
      </c>
      <c r="D142" t="s">
        <v>1790</v>
      </c>
    </row>
    <row r="143" spans="1:64" hidden="1">
      <c r="A143" t="s">
        <v>1191</v>
      </c>
      <c r="B143" t="s">
        <v>1586</v>
      </c>
      <c r="C143" t="s">
        <v>1789</v>
      </c>
      <c r="D143" t="s">
        <v>1790</v>
      </c>
      <c r="E143">
        <v>98.641599999999997</v>
      </c>
      <c r="F143">
        <v>96.385800000000003</v>
      </c>
      <c r="G143">
        <v>94.13</v>
      </c>
      <c r="H143">
        <v>89.723399999999998</v>
      </c>
      <c r="I143">
        <v>85.316800000000001</v>
      </c>
      <c r="J143">
        <v>80.910200000000003</v>
      </c>
      <c r="K143">
        <v>76.503600000000006</v>
      </c>
      <c r="L143">
        <v>72.096999999999994</v>
      </c>
      <c r="M143">
        <v>67.400800000000004</v>
      </c>
      <c r="N143">
        <v>62.704599999999999</v>
      </c>
      <c r="O143">
        <v>58.008400000000002</v>
      </c>
      <c r="P143">
        <v>53.312199999999997</v>
      </c>
      <c r="Q143">
        <v>48.616</v>
      </c>
      <c r="R143">
        <v>47.0548</v>
      </c>
      <c r="S143">
        <v>45.493600000000001</v>
      </c>
      <c r="T143">
        <v>43.932400000000001</v>
      </c>
      <c r="U143">
        <v>42.371200000000002</v>
      </c>
      <c r="V143">
        <v>40.81</v>
      </c>
      <c r="W143">
        <v>40.395600000000002</v>
      </c>
      <c r="X143">
        <v>39.981200000000001</v>
      </c>
      <c r="Y143">
        <v>39.566800000000001</v>
      </c>
      <c r="Z143">
        <v>39.1524</v>
      </c>
      <c r="AA143">
        <v>38.738</v>
      </c>
      <c r="AB143">
        <v>37.694600000000001</v>
      </c>
      <c r="AC143">
        <v>36.651200000000003</v>
      </c>
      <c r="AD143">
        <v>35.607799999999997</v>
      </c>
      <c r="AE143">
        <v>34.564399999999999</v>
      </c>
      <c r="AF143">
        <v>33.521000000000001</v>
      </c>
      <c r="AG143">
        <v>32.675400000000003</v>
      </c>
      <c r="AH143">
        <v>31.829799999999999</v>
      </c>
      <c r="AI143">
        <v>30.984200000000001</v>
      </c>
      <c r="AJ143">
        <v>30.1386</v>
      </c>
      <c r="AK143">
        <v>29.292999999999999</v>
      </c>
      <c r="AL143">
        <v>29.266400000000001</v>
      </c>
      <c r="AM143">
        <v>29.239799999999999</v>
      </c>
      <c r="AN143">
        <v>29.213200000000001</v>
      </c>
      <c r="AO143">
        <v>29.186599999999999</v>
      </c>
      <c r="AP143">
        <v>29.16</v>
      </c>
      <c r="AQ143">
        <v>28.908799999999999</v>
      </c>
      <c r="AR143">
        <v>28.657599999999999</v>
      </c>
      <c r="AS143">
        <v>28.406400000000001</v>
      </c>
      <c r="AT143">
        <v>28.155200000000001</v>
      </c>
      <c r="AU143">
        <v>27.904</v>
      </c>
      <c r="AV143">
        <v>26.780999999999999</v>
      </c>
      <c r="AW143">
        <v>25.658000000000001</v>
      </c>
      <c r="AX143">
        <v>24.535</v>
      </c>
      <c r="AY143">
        <v>23.411999999999999</v>
      </c>
      <c r="AZ143">
        <v>22.289000000000001</v>
      </c>
      <c r="BA143">
        <v>22.200600000000001</v>
      </c>
      <c r="BB143">
        <v>22.112200000000001</v>
      </c>
      <c r="BC143">
        <v>22.023800000000001</v>
      </c>
      <c r="BD143">
        <v>21.935400000000001</v>
      </c>
      <c r="BE143">
        <v>21.847000000000001</v>
      </c>
      <c r="BF143">
        <v>21.662800000000001</v>
      </c>
      <c r="BG143">
        <v>21.4786</v>
      </c>
      <c r="BH143">
        <v>21.2944</v>
      </c>
      <c r="BI143">
        <v>21.110199999999999</v>
      </c>
      <c r="BJ143">
        <v>20.925999999999998</v>
      </c>
      <c r="BK143">
        <v>20.6904</v>
      </c>
      <c r="BL143">
        <v>20.454799999999999</v>
      </c>
    </row>
    <row r="144" spans="1:64" hidden="1">
      <c r="A144" t="s">
        <v>1587</v>
      </c>
      <c r="B144" t="s">
        <v>1588</v>
      </c>
      <c r="C144" t="s">
        <v>1789</v>
      </c>
      <c r="D144" t="s">
        <v>1790</v>
      </c>
      <c r="E144">
        <v>116.74319838603246</v>
      </c>
      <c r="F144">
        <v>117.24113960265761</v>
      </c>
      <c r="G144">
        <v>117.61995000229976</v>
      </c>
      <c r="H144">
        <v>117.78896327740718</v>
      </c>
      <c r="I144">
        <v>117.83883386205162</v>
      </c>
      <c r="J144">
        <v>117.79652033305366</v>
      </c>
      <c r="K144">
        <v>117.65690680139197</v>
      </c>
      <c r="L144">
        <v>117.42454656706212</v>
      </c>
      <c r="M144">
        <v>116.48457369159587</v>
      </c>
      <c r="N144">
        <v>115.65188955373829</v>
      </c>
      <c r="O144">
        <v>114.97091040942993</v>
      </c>
      <c r="P144">
        <v>114.27116835075753</v>
      </c>
      <c r="Q144">
        <v>113.71405012310072</v>
      </c>
      <c r="R144">
        <v>113.23025032725033</v>
      </c>
      <c r="S144">
        <v>112.80116574708988</v>
      </c>
      <c r="T144">
        <v>112.38872854220227</v>
      </c>
      <c r="U144">
        <v>112.06545874060511</v>
      </c>
      <c r="V144">
        <v>111.75141268861863</v>
      </c>
      <c r="W144">
        <v>111.10820953058962</v>
      </c>
      <c r="X144">
        <v>110.44316107015179</v>
      </c>
      <c r="Y144">
        <v>109.75019132665024</v>
      </c>
      <c r="Z144">
        <v>108.99298505663818</v>
      </c>
      <c r="AA144">
        <v>108.22350284082509</v>
      </c>
      <c r="AB144">
        <v>106.74818129529994</v>
      </c>
      <c r="AC144">
        <v>105.25575598100167</v>
      </c>
      <c r="AD144">
        <v>103.75449250234186</v>
      </c>
      <c r="AE144">
        <v>102.2248363069927</v>
      </c>
      <c r="AF144">
        <v>100.69903833439274</v>
      </c>
      <c r="AG144">
        <v>98.501443016872756</v>
      </c>
      <c r="AH144">
        <v>96.303205348661194</v>
      </c>
      <c r="AI144">
        <v>94.11115256398169</v>
      </c>
      <c r="AJ144">
        <v>91.891251876162002</v>
      </c>
      <c r="AK144">
        <v>89.663350533916685</v>
      </c>
      <c r="AL144">
        <v>86.987578634328401</v>
      </c>
      <c r="AM144">
        <v>84.296694482145725</v>
      </c>
      <c r="AN144">
        <v>81.582033950458438</v>
      </c>
      <c r="AO144">
        <v>78.841481571996013</v>
      </c>
      <c r="AP144">
        <v>76.075764013241667</v>
      </c>
      <c r="AQ144">
        <v>74.024733298944341</v>
      </c>
      <c r="AR144">
        <v>71.980164456767341</v>
      </c>
      <c r="AS144">
        <v>69.95362440803116</v>
      </c>
      <c r="AT144">
        <v>67.935504490447997</v>
      </c>
      <c r="AU144">
        <v>65.940877437856145</v>
      </c>
      <c r="AV144">
        <v>64.303245328832631</v>
      </c>
      <c r="AW144">
        <v>62.684063159580937</v>
      </c>
      <c r="AX144">
        <v>61.080553670672529</v>
      </c>
      <c r="AY144">
        <v>59.474823716242412</v>
      </c>
      <c r="AZ144">
        <v>57.88440928552496</v>
      </c>
      <c r="BA144">
        <v>56.48928494144478</v>
      </c>
      <c r="BB144">
        <v>55.112868619783178</v>
      </c>
      <c r="BC144">
        <v>53.747434408785168</v>
      </c>
      <c r="BD144">
        <v>52.377917373194187</v>
      </c>
      <c r="BE144">
        <v>51.012955483632261</v>
      </c>
      <c r="BF144">
        <v>49.507850883496843</v>
      </c>
      <c r="BG144">
        <v>48.000403230705594</v>
      </c>
      <c r="BH144">
        <v>46.490041819876481</v>
      </c>
      <c r="BI144">
        <v>44.946689165742228</v>
      </c>
      <c r="BJ144">
        <v>43.415986023595195</v>
      </c>
      <c r="BK144">
        <v>42.766594552488357</v>
      </c>
      <c r="BL144">
        <v>42.099469308309956</v>
      </c>
    </row>
    <row r="145" spans="1:64" hidden="1">
      <c r="A145" t="s">
        <v>1589</v>
      </c>
      <c r="B145" t="s">
        <v>1590</v>
      </c>
      <c r="C145" t="s">
        <v>1789</v>
      </c>
      <c r="D145" t="s">
        <v>1790</v>
      </c>
      <c r="E145">
        <v>98.346797336823585</v>
      </c>
      <c r="F145">
        <v>98.368694985060969</v>
      </c>
      <c r="G145">
        <v>97.908624246405807</v>
      </c>
      <c r="H145">
        <v>96.5270784924043</v>
      </c>
      <c r="I145">
        <v>95.07324248078335</v>
      </c>
      <c r="J145">
        <v>93.639025440057154</v>
      </c>
      <c r="K145">
        <v>92.200470793492812</v>
      </c>
      <c r="L145">
        <v>90.757932515459416</v>
      </c>
      <c r="M145">
        <v>88.574908499417177</v>
      </c>
      <c r="N145">
        <v>86.572598313178844</v>
      </c>
      <c r="O145">
        <v>84.857367980974402</v>
      </c>
      <c r="P145">
        <v>83.335687194017751</v>
      </c>
      <c r="Q145">
        <v>82.217143267952935</v>
      </c>
      <c r="R145">
        <v>81.965950984504943</v>
      </c>
      <c r="S145">
        <v>81.713855451919727</v>
      </c>
      <c r="T145">
        <v>81.269381335325605</v>
      </c>
      <c r="U145">
        <v>80.569321275964995</v>
      </c>
      <c r="V145">
        <v>79.668448461307349</v>
      </c>
      <c r="W145">
        <v>79.162380373003913</v>
      </c>
      <c r="X145">
        <v>78.55326087111348</v>
      </c>
      <c r="Y145">
        <v>77.920546912177826</v>
      </c>
      <c r="Z145">
        <v>77.143349501578228</v>
      </c>
      <c r="AA145">
        <v>76.332823279131034</v>
      </c>
      <c r="AB145">
        <v>75.725140246653751</v>
      </c>
      <c r="AC145">
        <v>75.323690353664801</v>
      </c>
      <c r="AD145">
        <v>75.142908417806268</v>
      </c>
      <c r="AE145">
        <v>75.108341059764967</v>
      </c>
      <c r="AF145">
        <v>75.230021455050036</v>
      </c>
      <c r="AG145">
        <v>74.07164675119833</v>
      </c>
      <c r="AH145">
        <v>73.056238078514411</v>
      </c>
      <c r="AI145">
        <v>72.165825279380968</v>
      </c>
      <c r="AJ145">
        <v>71.387041240209129</v>
      </c>
      <c r="AK145">
        <v>70.69566910651136</v>
      </c>
      <c r="AL145">
        <v>70.012774626812615</v>
      </c>
      <c r="AM145">
        <v>69.211767448661163</v>
      </c>
      <c r="AN145">
        <v>68.214043510416758</v>
      </c>
      <c r="AO145">
        <v>66.903819278352458</v>
      </c>
      <c r="AP145">
        <v>65.464608269969489</v>
      </c>
      <c r="AQ145">
        <v>64.202856530715991</v>
      </c>
      <c r="AR145">
        <v>62.735316573398663</v>
      </c>
      <c r="AS145">
        <v>61.07601460288808</v>
      </c>
      <c r="AT145">
        <v>59.272143182219637</v>
      </c>
      <c r="AU145">
        <v>57.293340475980173</v>
      </c>
      <c r="AV145">
        <v>55.62405901150106</v>
      </c>
      <c r="AW145">
        <v>54.226572089989226</v>
      </c>
      <c r="AX145">
        <v>53.21332107922467</v>
      </c>
      <c r="AY145">
        <v>52.476054796494196</v>
      </c>
      <c r="AZ145">
        <v>52.092839851497459</v>
      </c>
      <c r="BA145">
        <v>52.054601431642531</v>
      </c>
      <c r="BB145">
        <v>51.99198890526602</v>
      </c>
      <c r="BC145">
        <v>51.74341867327032</v>
      </c>
      <c r="BD145">
        <v>51.322647029568472</v>
      </c>
      <c r="BE145">
        <v>50.724083842040812</v>
      </c>
      <c r="BF145">
        <v>49.880376303519164</v>
      </c>
      <c r="BG145">
        <v>48.983379377589003</v>
      </c>
      <c r="BH145">
        <v>48.083258014089544</v>
      </c>
      <c r="BI145">
        <v>47.135040542356691</v>
      </c>
      <c r="BJ145">
        <v>46.166645799769434</v>
      </c>
      <c r="BK145">
        <v>45.722857544567475</v>
      </c>
      <c r="BL145">
        <v>45.235802208737141</v>
      </c>
    </row>
    <row r="146" spans="1:64" hidden="1">
      <c r="A146" t="s">
        <v>1130</v>
      </c>
      <c r="B146" t="s">
        <v>1591</v>
      </c>
      <c r="C146" t="s">
        <v>1789</v>
      </c>
      <c r="D146" t="s">
        <v>1790</v>
      </c>
      <c r="E146">
        <v>95.738600000000005</v>
      </c>
      <c r="F146">
        <v>95.571799999999996</v>
      </c>
      <c r="G146">
        <v>95.405000000000001</v>
      </c>
      <c r="H146">
        <v>95.331800000000001</v>
      </c>
      <c r="I146">
        <v>95.258600000000001</v>
      </c>
      <c r="J146">
        <v>95.185400000000001</v>
      </c>
      <c r="K146">
        <v>95.112200000000001</v>
      </c>
      <c r="L146">
        <v>95.039000000000001</v>
      </c>
      <c r="M146">
        <v>94.916200000000003</v>
      </c>
      <c r="N146">
        <v>94.793400000000005</v>
      </c>
      <c r="O146">
        <v>94.670599999999993</v>
      </c>
      <c r="P146">
        <v>94.547799999999995</v>
      </c>
      <c r="Q146">
        <v>94.424999999999997</v>
      </c>
      <c r="R146">
        <v>94.194800000000001</v>
      </c>
      <c r="S146">
        <v>93.964600000000004</v>
      </c>
      <c r="T146">
        <v>93.734399999999994</v>
      </c>
      <c r="U146">
        <v>93.504199999999997</v>
      </c>
      <c r="V146">
        <v>93.274000000000001</v>
      </c>
      <c r="W146">
        <v>92.96</v>
      </c>
      <c r="X146">
        <v>92.646000000000001</v>
      </c>
      <c r="Y146">
        <v>92.331999999999994</v>
      </c>
      <c r="Z146">
        <v>92.018000000000001</v>
      </c>
      <c r="AA146">
        <v>91.703999999999994</v>
      </c>
      <c r="AB146">
        <v>91.263599999999997</v>
      </c>
      <c r="AC146">
        <v>90.8232</v>
      </c>
      <c r="AD146">
        <v>90.382800000000003</v>
      </c>
      <c r="AE146">
        <v>89.942400000000006</v>
      </c>
      <c r="AF146">
        <v>89.501999999999995</v>
      </c>
      <c r="AG146">
        <v>89.177999999999997</v>
      </c>
      <c r="AH146">
        <v>88.853999999999999</v>
      </c>
      <c r="AI146">
        <v>88.53</v>
      </c>
      <c r="AJ146">
        <v>88.206000000000003</v>
      </c>
      <c r="AK146">
        <v>87.882000000000005</v>
      </c>
      <c r="AL146">
        <v>87.407200000000003</v>
      </c>
      <c r="AM146">
        <v>86.932400000000001</v>
      </c>
      <c r="AN146">
        <v>86.457599999999999</v>
      </c>
      <c r="AO146">
        <v>85.982799999999997</v>
      </c>
      <c r="AP146">
        <v>85.507999999999996</v>
      </c>
      <c r="AQ146">
        <v>85.994399999999999</v>
      </c>
      <c r="AR146">
        <v>86.480800000000002</v>
      </c>
      <c r="AS146">
        <v>86.967200000000005</v>
      </c>
      <c r="AT146">
        <v>87.453599999999994</v>
      </c>
      <c r="AU146">
        <v>87.94</v>
      </c>
      <c r="AV146">
        <v>87.728200000000001</v>
      </c>
      <c r="AW146">
        <v>87.516400000000004</v>
      </c>
      <c r="AX146">
        <v>87.304599999999994</v>
      </c>
      <c r="AY146">
        <v>87.092799999999997</v>
      </c>
      <c r="AZ146">
        <v>86.881</v>
      </c>
      <c r="BA146">
        <v>87.307199999999995</v>
      </c>
      <c r="BB146">
        <v>87.733400000000003</v>
      </c>
      <c r="BC146">
        <v>88.159599999999998</v>
      </c>
      <c r="BD146">
        <v>88.585800000000006</v>
      </c>
      <c r="BE146">
        <v>89.012</v>
      </c>
      <c r="BF146">
        <v>89.754800000000003</v>
      </c>
      <c r="BG146">
        <v>90.497600000000006</v>
      </c>
      <c r="BH146">
        <v>91.240399999999994</v>
      </c>
      <c r="BI146">
        <v>91.983199999999997</v>
      </c>
      <c r="BJ146">
        <v>92.725999999999999</v>
      </c>
      <c r="BK146">
        <v>92.578000000000003</v>
      </c>
      <c r="BL146">
        <v>92.43</v>
      </c>
    </row>
    <row r="147" spans="1:64" hidden="1">
      <c r="A147" t="s">
        <v>1592</v>
      </c>
      <c r="B147" t="s">
        <v>1593</v>
      </c>
      <c r="C147" t="s">
        <v>1789</v>
      </c>
      <c r="D147" t="s">
        <v>1790</v>
      </c>
      <c r="E147">
        <v>65.627380352178051</v>
      </c>
      <c r="F147">
        <v>64.850495865338772</v>
      </c>
      <c r="G147">
        <v>63.776112225124415</v>
      </c>
      <c r="H147">
        <v>61.544439202541497</v>
      </c>
      <c r="I147">
        <v>59.374354425670916</v>
      </c>
      <c r="J147">
        <v>57.340073394317436</v>
      </c>
      <c r="K147">
        <v>55.334429634513967</v>
      </c>
      <c r="L147">
        <v>53.385441776876334</v>
      </c>
      <c r="M147">
        <v>50.412262433263031</v>
      </c>
      <c r="N147">
        <v>47.384994536651568</v>
      </c>
      <c r="O147">
        <v>44.357785151831436</v>
      </c>
      <c r="P147">
        <v>41.395991378466981</v>
      </c>
      <c r="Q147">
        <v>38.560344798096764</v>
      </c>
      <c r="R147">
        <v>37.29915848925738</v>
      </c>
      <c r="S147">
        <v>36.070496275980133</v>
      </c>
      <c r="T147">
        <v>34.774611888662434</v>
      </c>
      <c r="U147">
        <v>33.343351141157726</v>
      </c>
      <c r="V147">
        <v>31.758816577299896</v>
      </c>
      <c r="W147">
        <v>31.66906458012549</v>
      </c>
      <c r="X147">
        <v>31.51212854620384</v>
      </c>
      <c r="Y147">
        <v>31.332848998494455</v>
      </c>
      <c r="Z147">
        <v>31.097869248493613</v>
      </c>
      <c r="AA147">
        <v>30.834838789180843</v>
      </c>
      <c r="AB147">
        <v>31.594483737636249</v>
      </c>
      <c r="AC147">
        <v>32.462800270131858</v>
      </c>
      <c r="AD147">
        <v>33.44192488196164</v>
      </c>
      <c r="AE147">
        <v>34.510177548156449</v>
      </c>
      <c r="AF147">
        <v>35.647468600773443</v>
      </c>
      <c r="AG147">
        <v>34.385180176412341</v>
      </c>
      <c r="AH147">
        <v>33.235760801443057</v>
      </c>
      <c r="AI147">
        <v>32.199559396657399</v>
      </c>
      <c r="AJ147">
        <v>31.346208254098549</v>
      </c>
      <c r="AK147">
        <v>30.640132677992451</v>
      </c>
      <c r="AL147">
        <v>30.360434700180132</v>
      </c>
      <c r="AM147">
        <v>30.046661590550212</v>
      </c>
      <c r="AN147">
        <v>29.624289780282396</v>
      </c>
      <c r="AO147">
        <v>28.988334588365007</v>
      </c>
      <c r="AP147">
        <v>28.268019205687267</v>
      </c>
      <c r="AQ147">
        <v>27.622291550697771</v>
      </c>
      <c r="AR147">
        <v>26.789876787185147</v>
      </c>
      <c r="AS147">
        <v>25.769302039622325</v>
      </c>
      <c r="AT147">
        <v>24.621122226599805</v>
      </c>
      <c r="AU147">
        <v>23.297151140846893</v>
      </c>
      <c r="AV147">
        <v>22.299162490779899</v>
      </c>
      <c r="AW147">
        <v>21.505930605917506</v>
      </c>
      <c r="AX147">
        <v>20.99338506406291</v>
      </c>
      <c r="AY147">
        <v>20.710464442019095</v>
      </c>
      <c r="AZ147">
        <v>20.7009688715907</v>
      </c>
      <c r="BA147">
        <v>21.199590075341469</v>
      </c>
      <c r="BB147">
        <v>21.732140778650663</v>
      </c>
      <c r="BC147">
        <v>22.134631152215679</v>
      </c>
      <c r="BD147">
        <v>22.403502456689118</v>
      </c>
      <c r="BE147">
        <v>22.496124800510401</v>
      </c>
      <c r="BF147">
        <v>22.218984545761302</v>
      </c>
      <c r="BG147">
        <v>21.909111828349371</v>
      </c>
      <c r="BH147">
        <v>21.627146581652099</v>
      </c>
      <c r="BI147">
        <v>21.336464368867645</v>
      </c>
      <c r="BJ147">
        <v>21.029454957302711</v>
      </c>
      <c r="BK147">
        <v>20.692140767775182</v>
      </c>
      <c r="BL147">
        <v>20.319833948198632</v>
      </c>
    </row>
    <row r="148" spans="1:64" hidden="1">
      <c r="A148" t="s">
        <v>1296</v>
      </c>
      <c r="B148" t="s">
        <v>1594</v>
      </c>
      <c r="C148" t="s">
        <v>1789</v>
      </c>
      <c r="D148" t="s">
        <v>1790</v>
      </c>
      <c r="E148">
        <v>16.420000000000002</v>
      </c>
      <c r="F148">
        <v>16.38</v>
      </c>
      <c r="G148">
        <v>16.34</v>
      </c>
      <c r="H148">
        <v>16.834800000000001</v>
      </c>
      <c r="I148">
        <v>17.329599999999999</v>
      </c>
      <c r="J148">
        <v>17.824400000000001</v>
      </c>
      <c r="K148">
        <v>18.319199999999999</v>
      </c>
      <c r="L148">
        <v>18.814</v>
      </c>
      <c r="M148">
        <v>19.712399999999999</v>
      </c>
      <c r="N148">
        <v>20.610800000000001</v>
      </c>
      <c r="O148">
        <v>21.5092</v>
      </c>
      <c r="P148">
        <v>22.407599999999999</v>
      </c>
      <c r="Q148">
        <v>23.306000000000001</v>
      </c>
      <c r="R148">
        <v>23.7242</v>
      </c>
      <c r="S148">
        <v>24.142399999999999</v>
      </c>
      <c r="T148">
        <v>24.560600000000001</v>
      </c>
      <c r="U148">
        <v>24.9788</v>
      </c>
      <c r="V148">
        <v>25.396999999999998</v>
      </c>
      <c r="W148">
        <v>24.426400000000001</v>
      </c>
      <c r="X148">
        <v>23.4558</v>
      </c>
      <c r="Y148">
        <v>22.485199999999999</v>
      </c>
      <c r="Z148">
        <v>21.514600000000002</v>
      </c>
      <c r="AA148">
        <v>20.544</v>
      </c>
      <c r="AB148">
        <v>22.471599999999999</v>
      </c>
      <c r="AC148">
        <v>24.3992</v>
      </c>
      <c r="AD148">
        <v>26.326799999999999</v>
      </c>
      <c r="AE148">
        <v>28.2544</v>
      </c>
      <c r="AF148">
        <v>30.181999999999999</v>
      </c>
      <c r="AG148">
        <v>33.121000000000002</v>
      </c>
      <c r="AH148">
        <v>36.06</v>
      </c>
      <c r="AI148">
        <v>38.999000000000002</v>
      </c>
      <c r="AJ148">
        <v>41.938000000000002</v>
      </c>
      <c r="AK148">
        <v>44.877000000000002</v>
      </c>
      <c r="AL148">
        <v>42.256399999999999</v>
      </c>
      <c r="AM148">
        <v>39.635800000000003</v>
      </c>
      <c r="AN148">
        <v>37.0152</v>
      </c>
      <c r="AO148">
        <v>34.394599999999997</v>
      </c>
      <c r="AP148">
        <v>31.774000000000001</v>
      </c>
      <c r="AQ148">
        <v>29.633800000000001</v>
      </c>
      <c r="AR148">
        <v>27.493600000000001</v>
      </c>
      <c r="AS148">
        <v>25.353400000000001</v>
      </c>
      <c r="AT148">
        <v>23.213200000000001</v>
      </c>
      <c r="AU148">
        <v>21.073</v>
      </c>
      <c r="AV148">
        <v>20.642399999999999</v>
      </c>
      <c r="AW148">
        <v>20.2118</v>
      </c>
      <c r="AX148">
        <v>19.781199999999998</v>
      </c>
      <c r="AY148">
        <v>19.3506</v>
      </c>
      <c r="AZ148">
        <v>18.920000000000002</v>
      </c>
      <c r="BA148">
        <v>17.8216</v>
      </c>
      <c r="BB148">
        <v>16.723199999999999</v>
      </c>
      <c r="BC148">
        <v>15.6248</v>
      </c>
      <c r="BD148">
        <v>14.526400000000001</v>
      </c>
      <c r="BE148">
        <v>13.428000000000001</v>
      </c>
      <c r="BF148">
        <v>12.9132</v>
      </c>
      <c r="BG148">
        <v>12.398400000000001</v>
      </c>
      <c r="BH148">
        <v>11.883599999999999</v>
      </c>
      <c r="BI148">
        <v>11.3688</v>
      </c>
      <c r="BJ148">
        <v>10.853999999999999</v>
      </c>
      <c r="BK148">
        <v>10.2026</v>
      </c>
      <c r="BL148">
        <v>9.5511999999999997</v>
      </c>
    </row>
    <row r="149" spans="1:64" hidden="1">
      <c r="A149" t="s">
        <v>1318</v>
      </c>
      <c r="B149" t="s">
        <v>1595</v>
      </c>
      <c r="C149" t="s">
        <v>1789</v>
      </c>
      <c r="D149" t="s">
        <v>1790</v>
      </c>
      <c r="E149">
        <v>25.945399999999999</v>
      </c>
      <c r="F149">
        <v>26.313199999999998</v>
      </c>
      <c r="G149">
        <v>26.681000000000001</v>
      </c>
      <c r="H149">
        <v>27.049199999999999</v>
      </c>
      <c r="I149">
        <v>27.417400000000001</v>
      </c>
      <c r="J149">
        <v>27.785599999999999</v>
      </c>
      <c r="K149">
        <v>28.1538</v>
      </c>
      <c r="L149">
        <v>28.521999999999998</v>
      </c>
      <c r="M149">
        <v>28.241199999999999</v>
      </c>
      <c r="N149">
        <v>27.9604</v>
      </c>
      <c r="O149">
        <v>27.679600000000001</v>
      </c>
      <c r="P149">
        <v>27.398800000000001</v>
      </c>
      <c r="Q149">
        <v>27.117999999999999</v>
      </c>
      <c r="R149">
        <v>25.555599999999998</v>
      </c>
      <c r="S149">
        <v>23.993200000000002</v>
      </c>
      <c r="T149">
        <v>22.430800000000001</v>
      </c>
      <c r="U149">
        <v>20.868400000000001</v>
      </c>
      <c r="V149">
        <v>19.306000000000001</v>
      </c>
      <c r="W149">
        <v>18.259399999999999</v>
      </c>
      <c r="X149">
        <v>17.212800000000001</v>
      </c>
      <c r="Y149">
        <v>16.1662</v>
      </c>
      <c r="Z149">
        <v>15.1196</v>
      </c>
      <c r="AA149">
        <v>14.073</v>
      </c>
      <c r="AB149">
        <v>13.5382</v>
      </c>
      <c r="AC149">
        <v>13.003399999999999</v>
      </c>
      <c r="AD149">
        <v>12.4686</v>
      </c>
      <c r="AE149">
        <v>11.9338</v>
      </c>
      <c r="AF149">
        <v>11.398999999999999</v>
      </c>
      <c r="AG149">
        <v>11.6236</v>
      </c>
      <c r="AH149">
        <v>11.8482</v>
      </c>
      <c r="AI149">
        <v>12.072800000000001</v>
      </c>
      <c r="AJ149">
        <v>12.2974</v>
      </c>
      <c r="AK149">
        <v>12.522</v>
      </c>
      <c r="AL149">
        <v>12.0494</v>
      </c>
      <c r="AM149">
        <v>11.5768</v>
      </c>
      <c r="AN149">
        <v>11.104200000000001</v>
      </c>
      <c r="AO149">
        <v>10.631600000000001</v>
      </c>
      <c r="AP149">
        <v>10.159000000000001</v>
      </c>
      <c r="AQ149">
        <v>10.4674</v>
      </c>
      <c r="AR149">
        <v>10.7758</v>
      </c>
      <c r="AS149">
        <v>11.084199999999999</v>
      </c>
      <c r="AT149">
        <v>11.3926</v>
      </c>
      <c r="AU149">
        <v>11.701000000000001</v>
      </c>
      <c r="AV149">
        <v>11.286</v>
      </c>
      <c r="AW149">
        <v>10.871</v>
      </c>
      <c r="AX149">
        <v>10.456</v>
      </c>
      <c r="AY149">
        <v>10.041</v>
      </c>
      <c r="AZ149">
        <v>9.6259999999999994</v>
      </c>
      <c r="BA149">
        <v>8.9816000000000003</v>
      </c>
      <c r="BB149">
        <v>8.3371999999999993</v>
      </c>
      <c r="BC149">
        <v>7.6928000000000001</v>
      </c>
      <c r="BD149">
        <v>7.0484</v>
      </c>
      <c r="BE149">
        <v>6.4039999999999999</v>
      </c>
      <c r="BF149">
        <v>6.0686</v>
      </c>
      <c r="BG149">
        <v>5.7332000000000001</v>
      </c>
      <c r="BH149">
        <v>5.3978000000000002</v>
      </c>
      <c r="BI149">
        <v>5.0624000000000002</v>
      </c>
      <c r="BJ149">
        <v>4.7270000000000003</v>
      </c>
      <c r="BK149">
        <v>4.6037999999999997</v>
      </c>
      <c r="BL149">
        <v>4.4805999999999999</v>
      </c>
    </row>
    <row r="150" spans="1:64" hidden="1">
      <c r="A150" t="s">
        <v>1295</v>
      </c>
      <c r="B150" t="s">
        <v>1596</v>
      </c>
      <c r="C150" t="s">
        <v>1789</v>
      </c>
      <c r="D150" t="s">
        <v>1790</v>
      </c>
      <c r="E150">
        <v>18.559799999999999</v>
      </c>
      <c r="F150">
        <v>19.104399999999998</v>
      </c>
      <c r="G150">
        <v>19.649000000000001</v>
      </c>
      <c r="H150">
        <v>20.324999999999999</v>
      </c>
      <c r="I150">
        <v>21.001000000000001</v>
      </c>
      <c r="J150">
        <v>21.677</v>
      </c>
      <c r="K150">
        <v>22.353000000000002</v>
      </c>
      <c r="L150">
        <v>23.029</v>
      </c>
      <c r="M150">
        <v>23.9984</v>
      </c>
      <c r="N150">
        <v>24.9678</v>
      </c>
      <c r="O150">
        <v>25.937200000000001</v>
      </c>
      <c r="P150">
        <v>26.906600000000001</v>
      </c>
      <c r="Q150">
        <v>27.876000000000001</v>
      </c>
      <c r="R150">
        <v>28.710999999999999</v>
      </c>
      <c r="S150">
        <v>29.545999999999999</v>
      </c>
      <c r="T150">
        <v>30.381</v>
      </c>
      <c r="U150">
        <v>31.216000000000001</v>
      </c>
      <c r="V150">
        <v>32.051000000000002</v>
      </c>
      <c r="W150">
        <v>33.721400000000003</v>
      </c>
      <c r="X150">
        <v>35.391800000000003</v>
      </c>
      <c r="Y150">
        <v>37.062199999999997</v>
      </c>
      <c r="Z150">
        <v>38.732599999999998</v>
      </c>
      <c r="AA150">
        <v>40.402999999999999</v>
      </c>
      <c r="AB150">
        <v>41.4178</v>
      </c>
      <c r="AC150">
        <v>42.432600000000001</v>
      </c>
      <c r="AD150">
        <v>43.447400000000002</v>
      </c>
      <c r="AE150">
        <v>44.462200000000003</v>
      </c>
      <c r="AF150">
        <v>45.476999999999997</v>
      </c>
      <c r="AG150">
        <v>45.082599999999999</v>
      </c>
      <c r="AH150">
        <v>44.688200000000002</v>
      </c>
      <c r="AI150">
        <v>44.293799999999997</v>
      </c>
      <c r="AJ150">
        <v>43.8994</v>
      </c>
      <c r="AK150">
        <v>43.505000000000003</v>
      </c>
      <c r="AL150">
        <v>39.190800000000003</v>
      </c>
      <c r="AM150">
        <v>34.876600000000003</v>
      </c>
      <c r="AN150">
        <v>30.5624</v>
      </c>
      <c r="AO150">
        <v>26.248200000000001</v>
      </c>
      <c r="AP150">
        <v>21.934000000000001</v>
      </c>
      <c r="AQ150">
        <v>21.000800000000002</v>
      </c>
      <c r="AR150">
        <v>20.067599999999999</v>
      </c>
      <c r="AS150">
        <v>19.134399999999999</v>
      </c>
      <c r="AT150">
        <v>18.2012</v>
      </c>
      <c r="AU150">
        <v>17.268000000000001</v>
      </c>
      <c r="AV150">
        <v>17.446200000000001</v>
      </c>
      <c r="AW150">
        <v>17.624400000000001</v>
      </c>
      <c r="AX150">
        <v>17.802600000000002</v>
      </c>
      <c r="AY150">
        <v>17.980799999999999</v>
      </c>
      <c r="AZ150">
        <v>18.158999999999999</v>
      </c>
      <c r="BA150">
        <v>17.585000000000001</v>
      </c>
      <c r="BB150">
        <v>17.010999999999999</v>
      </c>
      <c r="BC150">
        <v>16.437000000000001</v>
      </c>
      <c r="BD150">
        <v>15.863</v>
      </c>
      <c r="BE150">
        <v>15.289</v>
      </c>
      <c r="BF150">
        <v>15.465400000000001</v>
      </c>
      <c r="BG150">
        <v>15.6418</v>
      </c>
      <c r="BH150">
        <v>15.818199999999999</v>
      </c>
      <c r="BI150">
        <v>15.9946</v>
      </c>
      <c r="BJ150">
        <v>16.170999999999999</v>
      </c>
      <c r="BK150">
        <v>15.801399999999999</v>
      </c>
      <c r="BL150">
        <v>15.431800000000001</v>
      </c>
    </row>
    <row r="151" spans="1:64" hidden="1">
      <c r="A151" t="s">
        <v>1597</v>
      </c>
      <c r="B151" t="s">
        <v>1598</v>
      </c>
      <c r="C151" t="s">
        <v>1789</v>
      </c>
      <c r="D151" t="s">
        <v>1790</v>
      </c>
      <c r="E151">
        <v>13.1694</v>
      </c>
      <c r="F151">
        <v>11.6622</v>
      </c>
      <c r="G151">
        <v>10.154999999999999</v>
      </c>
      <c r="H151">
        <v>9.2208000000000006</v>
      </c>
      <c r="I151">
        <v>8.2866</v>
      </c>
      <c r="J151">
        <v>7.3524000000000003</v>
      </c>
      <c r="K151">
        <v>6.4181999999999997</v>
      </c>
      <c r="L151">
        <v>5.484</v>
      </c>
      <c r="M151">
        <v>5.62</v>
      </c>
      <c r="N151">
        <v>5.7560000000000002</v>
      </c>
      <c r="O151">
        <v>5.8920000000000003</v>
      </c>
      <c r="P151">
        <v>6.0279999999999996</v>
      </c>
      <c r="Q151">
        <v>6.1639999999999997</v>
      </c>
      <c r="R151">
        <v>6.3914</v>
      </c>
      <c r="S151">
        <v>6.6188000000000002</v>
      </c>
      <c r="T151">
        <v>6.8461999999999996</v>
      </c>
      <c r="U151">
        <v>7.0735999999999999</v>
      </c>
      <c r="V151">
        <v>7.3010000000000002</v>
      </c>
      <c r="W151">
        <v>7.8654000000000002</v>
      </c>
      <c r="X151">
        <v>8.4298000000000002</v>
      </c>
      <c r="Y151">
        <v>8.9941999999999993</v>
      </c>
      <c r="Z151">
        <v>9.5586000000000002</v>
      </c>
      <c r="AA151">
        <v>10.122999999999999</v>
      </c>
      <c r="AB151">
        <v>9.3463999999999992</v>
      </c>
      <c r="AC151">
        <v>8.5698000000000008</v>
      </c>
      <c r="AD151">
        <v>7.7931999999999997</v>
      </c>
      <c r="AE151">
        <v>7.0166000000000004</v>
      </c>
      <c r="AF151">
        <v>6.24</v>
      </c>
      <c r="AG151">
        <v>6.3920000000000003</v>
      </c>
      <c r="AH151">
        <v>6.5439999999999996</v>
      </c>
      <c r="AI151">
        <v>6.6959999999999997</v>
      </c>
      <c r="AJ151">
        <v>6.8479999999999999</v>
      </c>
      <c r="AK151">
        <v>7</v>
      </c>
      <c r="AL151">
        <v>6.8815999999999997</v>
      </c>
      <c r="AM151">
        <v>6.7632000000000003</v>
      </c>
      <c r="AN151">
        <v>6.6448</v>
      </c>
      <c r="AO151">
        <v>6.5263999999999998</v>
      </c>
      <c r="AP151">
        <v>6.4080000000000004</v>
      </c>
      <c r="AQ151">
        <v>5.9817999999999998</v>
      </c>
      <c r="AR151">
        <v>5.5556000000000001</v>
      </c>
      <c r="AS151">
        <v>5.1294000000000004</v>
      </c>
      <c r="AT151">
        <v>4.7031999999999998</v>
      </c>
      <c r="AU151">
        <v>4.2770000000000001</v>
      </c>
      <c r="AV151">
        <v>4.0907999999999998</v>
      </c>
      <c r="AW151">
        <v>3.9045999999999998</v>
      </c>
      <c r="AX151">
        <v>3.7183999999999999</v>
      </c>
      <c r="AY151">
        <v>3.5322</v>
      </c>
      <c r="AZ151">
        <v>3.3460000000000001</v>
      </c>
      <c r="BA151">
        <v>3.3180000000000001</v>
      </c>
      <c r="BB151">
        <v>3.29</v>
      </c>
      <c r="BC151">
        <v>3.262</v>
      </c>
      <c r="BD151">
        <v>3.234</v>
      </c>
      <c r="BE151">
        <v>3.206</v>
      </c>
      <c r="BF151">
        <v>3.0409999999999999</v>
      </c>
      <c r="BG151">
        <v>2.8759999999999999</v>
      </c>
      <c r="BH151">
        <v>2.7109999999999999</v>
      </c>
      <c r="BI151">
        <v>2.5459999999999998</v>
      </c>
      <c r="BJ151">
        <v>2.3809999999999998</v>
      </c>
      <c r="BK151">
        <v>2.3035999999999999</v>
      </c>
      <c r="BL151">
        <v>2.2262</v>
      </c>
    </row>
    <row r="152" spans="1:64" hidden="1">
      <c r="A152" t="s">
        <v>1599</v>
      </c>
      <c r="B152" t="s">
        <v>1600</v>
      </c>
      <c r="C152" t="s">
        <v>1789</v>
      </c>
      <c r="D152" t="s">
        <v>1790</v>
      </c>
    </row>
    <row r="153" spans="1:64" hidden="1">
      <c r="A153" t="s">
        <v>1152</v>
      </c>
      <c r="B153" t="s">
        <v>1601</v>
      </c>
      <c r="C153" t="s">
        <v>1789</v>
      </c>
      <c r="D153" t="s">
        <v>1790</v>
      </c>
      <c r="E153">
        <v>150.518</v>
      </c>
      <c r="F153">
        <v>151.393</v>
      </c>
      <c r="G153">
        <v>152.268</v>
      </c>
      <c r="H153">
        <v>151.19579999999999</v>
      </c>
      <c r="I153">
        <v>150.12360000000001</v>
      </c>
      <c r="J153">
        <v>149.0514</v>
      </c>
      <c r="K153">
        <v>147.97919999999999</v>
      </c>
      <c r="L153">
        <v>146.90700000000001</v>
      </c>
      <c r="M153">
        <v>142.995</v>
      </c>
      <c r="N153">
        <v>139.083</v>
      </c>
      <c r="O153">
        <v>135.17099999999999</v>
      </c>
      <c r="P153">
        <v>131.25899999999999</v>
      </c>
      <c r="Q153">
        <v>127.34699999999999</v>
      </c>
      <c r="R153">
        <v>123.25920000000001</v>
      </c>
      <c r="S153">
        <v>119.17140000000001</v>
      </c>
      <c r="T153">
        <v>115.0836</v>
      </c>
      <c r="U153">
        <v>110.9958</v>
      </c>
      <c r="V153">
        <v>106.908</v>
      </c>
      <c r="W153">
        <v>99.922799999999995</v>
      </c>
      <c r="X153">
        <v>92.937600000000003</v>
      </c>
      <c r="Y153">
        <v>85.952399999999997</v>
      </c>
      <c r="Z153">
        <v>78.967200000000005</v>
      </c>
      <c r="AA153">
        <v>71.981999999999999</v>
      </c>
      <c r="AB153">
        <v>66.667199999999994</v>
      </c>
      <c r="AC153">
        <v>61.352400000000003</v>
      </c>
      <c r="AD153">
        <v>56.037599999999998</v>
      </c>
      <c r="AE153">
        <v>50.722799999999999</v>
      </c>
      <c r="AF153">
        <v>45.408000000000001</v>
      </c>
      <c r="AG153">
        <v>43.745600000000003</v>
      </c>
      <c r="AH153">
        <v>42.083199999999998</v>
      </c>
      <c r="AI153">
        <v>40.4208</v>
      </c>
      <c r="AJ153">
        <v>38.758400000000002</v>
      </c>
      <c r="AK153">
        <v>37.095999999999997</v>
      </c>
      <c r="AL153">
        <v>36.640999999999998</v>
      </c>
      <c r="AM153">
        <v>36.186</v>
      </c>
      <c r="AN153">
        <v>35.731000000000002</v>
      </c>
      <c r="AO153">
        <v>35.276000000000003</v>
      </c>
      <c r="AP153">
        <v>34.820999999999998</v>
      </c>
      <c r="AQ153">
        <v>35.055199999999999</v>
      </c>
      <c r="AR153">
        <v>35.289400000000001</v>
      </c>
      <c r="AS153">
        <v>35.523600000000002</v>
      </c>
      <c r="AT153">
        <v>35.757800000000003</v>
      </c>
      <c r="AU153">
        <v>35.991999999999997</v>
      </c>
      <c r="AV153">
        <v>35.336199999999998</v>
      </c>
      <c r="AW153">
        <v>34.680399999999999</v>
      </c>
      <c r="AX153">
        <v>34.0246</v>
      </c>
      <c r="AY153">
        <v>33.3688</v>
      </c>
      <c r="AZ153">
        <v>32.713000000000001</v>
      </c>
      <c r="BA153">
        <v>32.893999999999998</v>
      </c>
      <c r="BB153">
        <v>33.075000000000003</v>
      </c>
      <c r="BC153">
        <v>33.256</v>
      </c>
      <c r="BD153">
        <v>33.436999999999998</v>
      </c>
      <c r="BE153">
        <v>33.618000000000002</v>
      </c>
      <c r="BF153">
        <v>33.101199999999999</v>
      </c>
      <c r="BG153">
        <v>32.584400000000002</v>
      </c>
      <c r="BH153">
        <v>32.067599999999999</v>
      </c>
      <c r="BI153">
        <v>31.550799999999999</v>
      </c>
      <c r="BJ153">
        <v>31.033999999999999</v>
      </c>
      <c r="BK153">
        <v>30.681000000000001</v>
      </c>
      <c r="BL153">
        <v>30.327999999999999</v>
      </c>
    </row>
    <row r="154" spans="1:64" hidden="1">
      <c r="A154" t="s">
        <v>1602</v>
      </c>
      <c r="B154" t="s">
        <v>1603</v>
      </c>
      <c r="C154" t="s">
        <v>1789</v>
      </c>
      <c r="D154" t="s">
        <v>1790</v>
      </c>
    </row>
    <row r="155" spans="1:64" hidden="1">
      <c r="A155" t="s">
        <v>1604</v>
      </c>
      <c r="B155" t="s">
        <v>1605</v>
      </c>
      <c r="C155" t="s">
        <v>1789</v>
      </c>
      <c r="D155" t="s">
        <v>1790</v>
      </c>
      <c r="E155">
        <v>32.803800000000003</v>
      </c>
      <c r="F155">
        <v>32.221400000000003</v>
      </c>
      <c r="G155">
        <v>31.638999999999999</v>
      </c>
      <c r="H155">
        <v>30.5428</v>
      </c>
      <c r="I155">
        <v>29.4466</v>
      </c>
      <c r="J155">
        <v>28.3504</v>
      </c>
      <c r="K155">
        <v>27.254200000000001</v>
      </c>
      <c r="L155">
        <v>26.158000000000001</v>
      </c>
      <c r="M155">
        <v>27.4422</v>
      </c>
      <c r="N155">
        <v>28.726400000000002</v>
      </c>
      <c r="O155">
        <v>30.0106</v>
      </c>
      <c r="P155">
        <v>31.294799999999999</v>
      </c>
      <c r="Q155">
        <v>32.579000000000001</v>
      </c>
      <c r="R155">
        <v>33.7258</v>
      </c>
      <c r="S155">
        <v>34.872599999999998</v>
      </c>
      <c r="T155">
        <v>36.019399999999997</v>
      </c>
      <c r="U155">
        <v>37.166200000000003</v>
      </c>
      <c r="V155">
        <v>38.313000000000002</v>
      </c>
      <c r="W155">
        <v>38.049599999999998</v>
      </c>
      <c r="X155">
        <v>37.786200000000001</v>
      </c>
      <c r="Y155">
        <v>37.522799999999997</v>
      </c>
      <c r="Z155">
        <v>37.259399999999999</v>
      </c>
      <c r="AA155">
        <v>36.996000000000002</v>
      </c>
      <c r="AB155">
        <v>39.318399999999997</v>
      </c>
      <c r="AC155">
        <v>41.640799999999999</v>
      </c>
      <c r="AD155">
        <v>43.963200000000001</v>
      </c>
      <c r="AE155">
        <v>46.285600000000002</v>
      </c>
      <c r="AF155">
        <v>48.607999999999997</v>
      </c>
      <c r="AG155">
        <v>51.521999999999998</v>
      </c>
      <c r="AH155">
        <v>54.436</v>
      </c>
      <c r="AI155">
        <v>57.35</v>
      </c>
      <c r="AJ155">
        <v>60.264000000000003</v>
      </c>
      <c r="AK155">
        <v>63.177999999999997</v>
      </c>
      <c r="AL155">
        <v>62.156799999999997</v>
      </c>
      <c r="AM155">
        <v>61.135599999999997</v>
      </c>
      <c r="AN155">
        <v>60.114400000000003</v>
      </c>
      <c r="AO155">
        <v>59.093200000000003</v>
      </c>
      <c r="AP155">
        <v>58.072000000000003</v>
      </c>
      <c r="AQ155">
        <v>52.648600000000002</v>
      </c>
      <c r="AR155">
        <v>47.225200000000001</v>
      </c>
      <c r="AS155">
        <v>41.8018</v>
      </c>
      <c r="AT155">
        <v>36.378399999999999</v>
      </c>
      <c r="AU155">
        <v>30.954999999999998</v>
      </c>
      <c r="AV155">
        <v>30.1968</v>
      </c>
      <c r="AW155">
        <v>29.438600000000001</v>
      </c>
      <c r="AX155">
        <v>28.680399999999999</v>
      </c>
      <c r="AY155">
        <v>27.9222</v>
      </c>
      <c r="AZ155">
        <v>27.164000000000001</v>
      </c>
      <c r="BA155">
        <v>26.884599999999999</v>
      </c>
      <c r="BB155">
        <v>26.6052</v>
      </c>
      <c r="BC155">
        <v>26.325800000000001</v>
      </c>
      <c r="BD155">
        <v>26.046399999999998</v>
      </c>
      <c r="BE155">
        <v>25.766999999999999</v>
      </c>
      <c r="BF155">
        <v>25.096599999999999</v>
      </c>
      <c r="BG155">
        <v>24.426200000000001</v>
      </c>
      <c r="BH155">
        <v>23.755800000000001</v>
      </c>
      <c r="BI155">
        <v>23.0854</v>
      </c>
      <c r="BJ155">
        <v>22.414999999999999</v>
      </c>
      <c r="BK155">
        <v>22.180199999999999</v>
      </c>
      <c r="BL155">
        <v>21.945399999999999</v>
      </c>
    </row>
    <row r="156" spans="1:64" hidden="1">
      <c r="A156" t="s">
        <v>1114</v>
      </c>
      <c r="B156" t="s">
        <v>1606</v>
      </c>
      <c r="C156" t="s">
        <v>1789</v>
      </c>
      <c r="D156" t="s">
        <v>1790</v>
      </c>
      <c r="E156">
        <v>155.49</v>
      </c>
      <c r="F156">
        <v>155.49</v>
      </c>
      <c r="G156">
        <v>155.49</v>
      </c>
      <c r="H156">
        <v>156.1908</v>
      </c>
      <c r="I156">
        <v>156.89160000000001</v>
      </c>
      <c r="J156">
        <v>157.5924</v>
      </c>
      <c r="K156">
        <v>158.29320000000001</v>
      </c>
      <c r="L156">
        <v>158.994</v>
      </c>
      <c r="M156">
        <v>159.33600000000001</v>
      </c>
      <c r="N156">
        <v>159.678</v>
      </c>
      <c r="O156">
        <v>160.02000000000001</v>
      </c>
      <c r="P156">
        <v>160.36199999999999</v>
      </c>
      <c r="Q156">
        <v>160.70400000000001</v>
      </c>
      <c r="R156">
        <v>160.33860000000001</v>
      </c>
      <c r="S156">
        <v>159.97319999999999</v>
      </c>
      <c r="T156">
        <v>159.6078</v>
      </c>
      <c r="U156">
        <v>159.2424</v>
      </c>
      <c r="V156">
        <v>158.87700000000001</v>
      </c>
      <c r="W156">
        <v>157.4956</v>
      </c>
      <c r="X156">
        <v>156.11420000000001</v>
      </c>
      <c r="Y156">
        <v>154.7328</v>
      </c>
      <c r="Z156">
        <v>153.35140000000001</v>
      </c>
      <c r="AA156">
        <v>151.97</v>
      </c>
      <c r="AB156">
        <v>151.476</v>
      </c>
      <c r="AC156">
        <v>150.982</v>
      </c>
      <c r="AD156">
        <v>150.488</v>
      </c>
      <c r="AE156">
        <v>149.994</v>
      </c>
      <c r="AF156">
        <v>149.5</v>
      </c>
      <c r="AG156">
        <v>149.44120000000001</v>
      </c>
      <c r="AH156">
        <v>149.38239999999999</v>
      </c>
      <c r="AI156">
        <v>149.3236</v>
      </c>
      <c r="AJ156">
        <v>149.26480000000001</v>
      </c>
      <c r="AK156">
        <v>149.20599999999999</v>
      </c>
      <c r="AL156">
        <v>150.3886</v>
      </c>
      <c r="AM156">
        <v>151.5712</v>
      </c>
      <c r="AN156">
        <v>152.75380000000001</v>
      </c>
      <c r="AO156">
        <v>153.93639999999999</v>
      </c>
      <c r="AP156">
        <v>155.119</v>
      </c>
      <c r="AQ156">
        <v>153.9898</v>
      </c>
      <c r="AR156">
        <v>152.86060000000001</v>
      </c>
      <c r="AS156">
        <v>151.73140000000001</v>
      </c>
      <c r="AT156">
        <v>150.60220000000001</v>
      </c>
      <c r="AU156">
        <v>149.47300000000001</v>
      </c>
      <c r="AV156">
        <v>146.4332</v>
      </c>
      <c r="AW156">
        <v>143.39340000000001</v>
      </c>
      <c r="AX156">
        <v>140.3536</v>
      </c>
      <c r="AY156">
        <v>137.31379999999999</v>
      </c>
      <c r="AZ156">
        <v>134.274</v>
      </c>
      <c r="BA156">
        <v>131.4256</v>
      </c>
      <c r="BB156">
        <v>128.5772</v>
      </c>
      <c r="BC156">
        <v>125.72880000000001</v>
      </c>
      <c r="BD156">
        <v>122.88039999999999</v>
      </c>
      <c r="BE156">
        <v>120.032</v>
      </c>
      <c r="BF156">
        <v>117.9436</v>
      </c>
      <c r="BG156">
        <v>115.8552</v>
      </c>
      <c r="BH156">
        <v>113.7668</v>
      </c>
      <c r="BI156">
        <v>111.6784</v>
      </c>
      <c r="BJ156">
        <v>109.59</v>
      </c>
      <c r="BK156">
        <v>107.73739999999999</v>
      </c>
      <c r="BL156">
        <v>105.8848</v>
      </c>
    </row>
    <row r="157" spans="1:64" hidden="1">
      <c r="A157" t="s">
        <v>1188</v>
      </c>
      <c r="B157" t="s">
        <v>1607</v>
      </c>
      <c r="C157" t="s">
        <v>1789</v>
      </c>
      <c r="D157" t="s">
        <v>1790</v>
      </c>
      <c r="E157">
        <v>206.43180000000001</v>
      </c>
      <c r="F157">
        <v>208.23840000000001</v>
      </c>
      <c r="G157">
        <v>210.04499999999999</v>
      </c>
      <c r="H157">
        <v>210.65219999999999</v>
      </c>
      <c r="I157">
        <v>211.2594</v>
      </c>
      <c r="J157">
        <v>211.86660000000001</v>
      </c>
      <c r="K157">
        <v>212.47380000000001</v>
      </c>
      <c r="L157">
        <v>213.08099999999999</v>
      </c>
      <c r="M157">
        <v>212.76939999999999</v>
      </c>
      <c r="N157">
        <v>212.45779999999999</v>
      </c>
      <c r="O157">
        <v>212.14619999999999</v>
      </c>
      <c r="P157">
        <v>211.83459999999999</v>
      </c>
      <c r="Q157">
        <v>211.523</v>
      </c>
      <c r="R157">
        <v>209.66380000000001</v>
      </c>
      <c r="S157">
        <v>207.80459999999999</v>
      </c>
      <c r="T157">
        <v>205.94540000000001</v>
      </c>
      <c r="U157">
        <v>204.08619999999999</v>
      </c>
      <c r="V157">
        <v>202.227</v>
      </c>
      <c r="W157">
        <v>203.5582</v>
      </c>
      <c r="X157">
        <v>204.88939999999999</v>
      </c>
      <c r="Y157">
        <v>206.22059999999999</v>
      </c>
      <c r="Z157">
        <v>207.55179999999999</v>
      </c>
      <c r="AA157">
        <v>208.88300000000001</v>
      </c>
      <c r="AB157">
        <v>201.37</v>
      </c>
      <c r="AC157">
        <v>193.857</v>
      </c>
      <c r="AD157">
        <v>186.34399999999999</v>
      </c>
      <c r="AE157">
        <v>178.83099999999999</v>
      </c>
      <c r="AF157">
        <v>171.31800000000001</v>
      </c>
      <c r="AG157">
        <v>157.56979999999999</v>
      </c>
      <c r="AH157">
        <v>143.82159999999999</v>
      </c>
      <c r="AI157">
        <v>130.07339999999999</v>
      </c>
      <c r="AJ157">
        <v>116.3252</v>
      </c>
      <c r="AK157">
        <v>102.577</v>
      </c>
      <c r="AL157">
        <v>90.959000000000003</v>
      </c>
      <c r="AM157">
        <v>79.340999999999994</v>
      </c>
      <c r="AN157">
        <v>67.722999999999999</v>
      </c>
      <c r="AO157">
        <v>56.104999999999997</v>
      </c>
      <c r="AP157">
        <v>44.487000000000002</v>
      </c>
      <c r="AQ157">
        <v>40.005600000000001</v>
      </c>
      <c r="AR157">
        <v>35.5242</v>
      </c>
      <c r="AS157">
        <v>31.0428</v>
      </c>
      <c r="AT157">
        <v>26.561399999999999</v>
      </c>
      <c r="AU157">
        <v>22.08</v>
      </c>
      <c r="AV157">
        <v>20.731000000000002</v>
      </c>
      <c r="AW157">
        <v>19.382000000000001</v>
      </c>
      <c r="AX157">
        <v>18.033000000000001</v>
      </c>
      <c r="AY157">
        <v>16.684000000000001</v>
      </c>
      <c r="AZ157">
        <v>15.335000000000001</v>
      </c>
      <c r="BA157">
        <v>14.427199999999999</v>
      </c>
      <c r="BB157">
        <v>13.519399999999999</v>
      </c>
      <c r="BC157">
        <v>12.611599999999999</v>
      </c>
      <c r="BD157">
        <v>11.703799999999999</v>
      </c>
      <c r="BE157">
        <v>10.795999999999999</v>
      </c>
      <c r="BF157">
        <v>10.1988</v>
      </c>
      <c r="BG157">
        <v>9.6015999999999995</v>
      </c>
      <c r="BH157">
        <v>9.0044000000000004</v>
      </c>
      <c r="BI157">
        <v>8.4071999999999996</v>
      </c>
      <c r="BJ157">
        <v>7.81</v>
      </c>
      <c r="BK157">
        <v>7.4138000000000002</v>
      </c>
      <c r="BL157">
        <v>7.0175999999999998</v>
      </c>
    </row>
    <row r="158" spans="1:64" hidden="1">
      <c r="A158" t="s">
        <v>1608</v>
      </c>
      <c r="B158" t="s">
        <v>1609</v>
      </c>
      <c r="C158" t="s">
        <v>1789</v>
      </c>
      <c r="D158" t="s">
        <v>1790</v>
      </c>
      <c r="E158">
        <v>137.1536000642358</v>
      </c>
      <c r="F158">
        <v>137.48659960731752</v>
      </c>
      <c r="G158">
        <v>137.88444661135148</v>
      </c>
      <c r="H158">
        <v>137.39396563147412</v>
      </c>
      <c r="I158">
        <v>136.88824735078435</v>
      </c>
      <c r="J158">
        <v>136.29005048654702</v>
      </c>
      <c r="K158">
        <v>135.39407734734576</v>
      </c>
      <c r="L158">
        <v>134.35745269909577</v>
      </c>
      <c r="M158">
        <v>131.88451034099376</v>
      </c>
      <c r="N158">
        <v>129.43994893334613</v>
      </c>
      <c r="O158">
        <v>127.08878400535274</v>
      </c>
      <c r="P158">
        <v>124.80679699725694</v>
      </c>
      <c r="Q158">
        <v>122.67612263936739</v>
      </c>
      <c r="R158">
        <v>121.10796680757932</v>
      </c>
      <c r="S158">
        <v>119.55702003936231</v>
      </c>
      <c r="T158">
        <v>117.9593943733061</v>
      </c>
      <c r="U158">
        <v>116.32292923233859</v>
      </c>
      <c r="V158">
        <v>114.62993950363236</v>
      </c>
      <c r="W158">
        <v>111.67758627422609</v>
      </c>
      <c r="X158">
        <v>108.71908255578909</v>
      </c>
      <c r="Y158">
        <v>105.78664452427216</v>
      </c>
      <c r="Z158">
        <v>102.9164687875592</v>
      </c>
      <c r="AA158">
        <v>100.06915106237183</v>
      </c>
      <c r="AB158">
        <v>96.254639995952502</v>
      </c>
      <c r="AC158">
        <v>92.440679614453074</v>
      </c>
      <c r="AD158">
        <v>88.6069254679323</v>
      </c>
      <c r="AE158">
        <v>84.71627404796179</v>
      </c>
      <c r="AF158">
        <v>80.833744439126932</v>
      </c>
      <c r="AG158">
        <v>77.032125067621536</v>
      </c>
      <c r="AH158">
        <v>73.247538280148007</v>
      </c>
      <c r="AI158">
        <v>69.767471651304589</v>
      </c>
      <c r="AJ158">
        <v>65.899417715772287</v>
      </c>
      <c r="AK158">
        <v>62.322947490080487</v>
      </c>
      <c r="AL158">
        <v>59.278931218270081</v>
      </c>
      <c r="AM158">
        <v>56.252399748645217</v>
      </c>
      <c r="AN158">
        <v>53.118564489202484</v>
      </c>
      <c r="AO158">
        <v>50.095001709683231</v>
      </c>
      <c r="AP158">
        <v>47.028476778009889</v>
      </c>
      <c r="AQ158">
        <v>45.480125855406875</v>
      </c>
      <c r="AR158">
        <v>43.939505146511458</v>
      </c>
      <c r="AS158">
        <v>42.408215457069574</v>
      </c>
      <c r="AT158">
        <v>40.826560424977146</v>
      </c>
      <c r="AU158">
        <v>39.254045850602004</v>
      </c>
      <c r="AV158">
        <v>39.005012090694407</v>
      </c>
      <c r="AW158">
        <v>38.768028932954245</v>
      </c>
      <c r="AX158">
        <v>38.535023359960839</v>
      </c>
      <c r="AY158">
        <v>38.269901057389951</v>
      </c>
      <c r="AZ158">
        <v>38.017013926153155</v>
      </c>
      <c r="BA158">
        <v>38.471593830611035</v>
      </c>
      <c r="BB158">
        <v>38.943416924343644</v>
      </c>
      <c r="BC158">
        <v>39.452180145177394</v>
      </c>
      <c r="BD158">
        <v>40.025135061940226</v>
      </c>
      <c r="BE158">
        <v>40.631054071913198</v>
      </c>
      <c r="BF158">
        <v>40.639669037959578</v>
      </c>
      <c r="BG158">
        <v>40.601924547915765</v>
      </c>
      <c r="BH158">
        <v>40.498822648637407</v>
      </c>
      <c r="BI158">
        <v>40.242301989515965</v>
      </c>
      <c r="BJ158">
        <v>39.969693543810976</v>
      </c>
      <c r="BK158">
        <v>39.70307738343049</v>
      </c>
      <c r="BL158">
        <v>39.393155964802837</v>
      </c>
    </row>
    <row r="159" spans="1:64" hidden="1">
      <c r="A159" t="s">
        <v>1239</v>
      </c>
      <c r="B159" t="s">
        <v>1610</v>
      </c>
      <c r="C159" t="s">
        <v>1789</v>
      </c>
      <c r="D159" t="s">
        <v>1790</v>
      </c>
      <c r="E159">
        <v>116.4508</v>
      </c>
      <c r="F159">
        <v>116.68040000000001</v>
      </c>
      <c r="G159">
        <v>116.91</v>
      </c>
      <c r="H159">
        <v>116.91</v>
      </c>
      <c r="I159">
        <v>116.91</v>
      </c>
      <c r="J159">
        <v>116.91</v>
      </c>
      <c r="K159">
        <v>116.91</v>
      </c>
      <c r="L159">
        <v>116.91</v>
      </c>
      <c r="M159">
        <v>116.0652</v>
      </c>
      <c r="N159">
        <v>115.2204</v>
      </c>
      <c r="O159">
        <v>114.37560000000001</v>
      </c>
      <c r="P159">
        <v>113.5308</v>
      </c>
      <c r="Q159">
        <v>112.68600000000001</v>
      </c>
      <c r="R159">
        <v>111.75020000000001</v>
      </c>
      <c r="S159">
        <v>110.81440000000001</v>
      </c>
      <c r="T159">
        <v>109.87860000000001</v>
      </c>
      <c r="U159">
        <v>108.94280000000001</v>
      </c>
      <c r="V159">
        <v>108.00700000000001</v>
      </c>
      <c r="W159">
        <v>105.9622</v>
      </c>
      <c r="X159">
        <v>103.9174</v>
      </c>
      <c r="Y159">
        <v>101.87260000000001</v>
      </c>
      <c r="Z159">
        <v>99.827799999999996</v>
      </c>
      <c r="AA159">
        <v>97.783000000000001</v>
      </c>
      <c r="AB159">
        <v>95.935199999999995</v>
      </c>
      <c r="AC159">
        <v>94.087400000000002</v>
      </c>
      <c r="AD159">
        <v>92.239599999999996</v>
      </c>
      <c r="AE159">
        <v>90.391800000000003</v>
      </c>
      <c r="AF159">
        <v>88.543999999999997</v>
      </c>
      <c r="AG159">
        <v>87.786199999999994</v>
      </c>
      <c r="AH159">
        <v>87.028400000000005</v>
      </c>
      <c r="AI159">
        <v>86.270600000000002</v>
      </c>
      <c r="AJ159">
        <v>85.512799999999999</v>
      </c>
      <c r="AK159">
        <v>84.754999999999995</v>
      </c>
      <c r="AL159">
        <v>84.4</v>
      </c>
      <c r="AM159">
        <v>84.045000000000002</v>
      </c>
      <c r="AN159">
        <v>83.69</v>
      </c>
      <c r="AO159">
        <v>83.334999999999994</v>
      </c>
      <c r="AP159">
        <v>82.98</v>
      </c>
      <c r="AQ159">
        <v>81.611999999999995</v>
      </c>
      <c r="AR159">
        <v>80.244</v>
      </c>
      <c r="AS159">
        <v>78.876000000000005</v>
      </c>
      <c r="AT159">
        <v>77.507999999999996</v>
      </c>
      <c r="AU159">
        <v>76.14</v>
      </c>
      <c r="AV159">
        <v>74.971000000000004</v>
      </c>
      <c r="AW159">
        <v>73.802000000000007</v>
      </c>
      <c r="AX159">
        <v>72.632999999999996</v>
      </c>
      <c r="AY159">
        <v>71.463999999999999</v>
      </c>
      <c r="AZ159">
        <v>70.295000000000002</v>
      </c>
      <c r="BA159">
        <v>69.430000000000007</v>
      </c>
      <c r="BB159">
        <v>68.564999999999998</v>
      </c>
      <c r="BC159">
        <v>67.7</v>
      </c>
      <c r="BD159">
        <v>66.834999999999994</v>
      </c>
      <c r="BE159">
        <v>65.97</v>
      </c>
      <c r="BF159">
        <v>64.849000000000004</v>
      </c>
      <c r="BG159">
        <v>63.728000000000002</v>
      </c>
      <c r="BH159">
        <v>62.606999999999999</v>
      </c>
      <c r="BI159">
        <v>61.485999999999997</v>
      </c>
      <c r="BJ159">
        <v>60.365000000000002</v>
      </c>
      <c r="BK159">
        <v>59.4542</v>
      </c>
      <c r="BL159">
        <v>58.543399999999998</v>
      </c>
    </row>
    <row r="160" spans="1:64" hidden="1">
      <c r="A160" t="s">
        <v>1611</v>
      </c>
      <c r="B160" t="s">
        <v>1612</v>
      </c>
      <c r="C160" t="s">
        <v>1789</v>
      </c>
      <c r="D160" t="s">
        <v>1790</v>
      </c>
    </row>
    <row r="161" spans="1:64" hidden="1">
      <c r="A161" t="s">
        <v>1613</v>
      </c>
      <c r="B161" t="s">
        <v>1614</v>
      </c>
      <c r="C161" t="s">
        <v>1789</v>
      </c>
      <c r="D161" t="s">
        <v>1790</v>
      </c>
      <c r="E161">
        <v>95.168785827963788</v>
      </c>
      <c r="F161">
        <v>95.147309649773561</v>
      </c>
      <c r="G161">
        <v>94.655295651230702</v>
      </c>
      <c r="H161">
        <v>93.221165821566714</v>
      </c>
      <c r="I161">
        <v>91.716280840614743</v>
      </c>
      <c r="J161">
        <v>90.232953294042716</v>
      </c>
      <c r="K161">
        <v>88.766281598384396</v>
      </c>
      <c r="L161">
        <v>87.290053740294454</v>
      </c>
      <c r="M161">
        <v>85.025115927507159</v>
      </c>
      <c r="N161">
        <v>82.950294446287259</v>
      </c>
      <c r="O161">
        <v>81.16984029408448</v>
      </c>
      <c r="P161">
        <v>79.588000249065161</v>
      </c>
      <c r="Q161">
        <v>78.414978413772445</v>
      </c>
      <c r="R161">
        <v>78.170718314729598</v>
      </c>
      <c r="S161">
        <v>77.915884593759827</v>
      </c>
      <c r="T161">
        <v>77.448289828728136</v>
      </c>
      <c r="U161">
        <v>76.721148118014838</v>
      </c>
      <c r="V161">
        <v>75.77158318914698</v>
      </c>
      <c r="W161">
        <v>75.239756580775605</v>
      </c>
      <c r="X161">
        <v>74.609450923243116</v>
      </c>
      <c r="Y161">
        <v>73.966032333805401</v>
      </c>
      <c r="Z161">
        <v>73.192477525002218</v>
      </c>
      <c r="AA161">
        <v>72.384307067271692</v>
      </c>
      <c r="AB161">
        <v>71.804150446708434</v>
      </c>
      <c r="AC161">
        <v>71.422833790729442</v>
      </c>
      <c r="AD161">
        <v>71.250834664341014</v>
      </c>
      <c r="AE161">
        <v>71.218810588355467</v>
      </c>
      <c r="AF161">
        <v>71.332482217850526</v>
      </c>
      <c r="AG161">
        <v>70.026981557153704</v>
      </c>
      <c r="AH161">
        <v>68.846167886660211</v>
      </c>
      <c r="AI161">
        <v>67.772880386937103</v>
      </c>
      <c r="AJ161">
        <v>66.801561160057219</v>
      </c>
      <c r="AK161">
        <v>65.893763621924222</v>
      </c>
      <c r="AL161">
        <v>64.980421667212624</v>
      </c>
      <c r="AM161">
        <v>63.953066093480253</v>
      </c>
      <c r="AN161">
        <v>62.742416342528159</v>
      </c>
      <c r="AO161">
        <v>61.237989106577139</v>
      </c>
      <c r="AP161">
        <v>59.612441393685053</v>
      </c>
      <c r="AQ161">
        <v>58.271457908880734</v>
      </c>
      <c r="AR161">
        <v>56.720911462605649</v>
      </c>
      <c r="AS161">
        <v>54.968402687827442</v>
      </c>
      <c r="AT161">
        <v>53.067619919426065</v>
      </c>
      <c r="AU161">
        <v>50.986544915731123</v>
      </c>
      <c r="AV161">
        <v>49.279777647407428</v>
      </c>
      <c r="AW161">
        <v>47.824410473985871</v>
      </c>
      <c r="AX161">
        <v>46.723733542852102</v>
      </c>
      <c r="AY161">
        <v>45.882447822344794</v>
      </c>
      <c r="AZ161">
        <v>45.356562813083762</v>
      </c>
      <c r="BA161">
        <v>45.223015758223298</v>
      </c>
      <c r="BB161">
        <v>45.063658294434319</v>
      </c>
      <c r="BC161">
        <v>44.729083195699104</v>
      </c>
      <c r="BD161">
        <v>44.241508420034435</v>
      </c>
      <c r="BE161">
        <v>43.585002538494571</v>
      </c>
      <c r="BF161">
        <v>42.653687527765868</v>
      </c>
      <c r="BG161">
        <v>41.675047017197571</v>
      </c>
      <c r="BH161">
        <v>40.697142039549746</v>
      </c>
      <c r="BI161">
        <v>39.682627255845361</v>
      </c>
      <c r="BJ161">
        <v>38.651499223500792</v>
      </c>
      <c r="BK161">
        <v>38.19440616551492</v>
      </c>
      <c r="BL161">
        <v>37.702249549547396</v>
      </c>
    </row>
    <row r="162" spans="1:64" hidden="1">
      <c r="A162" t="s">
        <v>1308</v>
      </c>
      <c r="B162" t="s">
        <v>1615</v>
      </c>
      <c r="C162" t="s">
        <v>1789</v>
      </c>
      <c r="D162" t="s">
        <v>1790</v>
      </c>
      <c r="E162">
        <v>37.276400000000002</v>
      </c>
      <c r="F162">
        <v>37.889200000000002</v>
      </c>
      <c r="G162">
        <v>38.502000000000002</v>
      </c>
      <c r="H162">
        <v>39.784199999999998</v>
      </c>
      <c r="I162">
        <v>41.066400000000002</v>
      </c>
      <c r="J162">
        <v>42.348599999999998</v>
      </c>
      <c r="K162">
        <v>43.630800000000001</v>
      </c>
      <c r="L162">
        <v>44.912999999999997</v>
      </c>
      <c r="M162">
        <v>45.175199999999997</v>
      </c>
      <c r="N162">
        <v>45.437399999999997</v>
      </c>
      <c r="O162">
        <v>45.699599999999997</v>
      </c>
      <c r="P162">
        <v>45.961799999999997</v>
      </c>
      <c r="Q162">
        <v>46.223999999999997</v>
      </c>
      <c r="R162">
        <v>46.991599999999998</v>
      </c>
      <c r="S162">
        <v>47.7592</v>
      </c>
      <c r="T162">
        <v>48.526800000000001</v>
      </c>
      <c r="U162">
        <v>49.294400000000003</v>
      </c>
      <c r="V162">
        <v>50.061999999999998</v>
      </c>
      <c r="W162">
        <v>50.223999999999997</v>
      </c>
      <c r="X162">
        <v>50.386000000000003</v>
      </c>
      <c r="Y162">
        <v>50.548000000000002</v>
      </c>
      <c r="Z162">
        <v>50.71</v>
      </c>
      <c r="AA162">
        <v>50.872</v>
      </c>
      <c r="AB162">
        <v>50.440199999999997</v>
      </c>
      <c r="AC162">
        <v>50.008400000000002</v>
      </c>
      <c r="AD162">
        <v>49.576599999999999</v>
      </c>
      <c r="AE162">
        <v>49.144799999999996</v>
      </c>
      <c r="AF162">
        <v>48.713000000000001</v>
      </c>
      <c r="AG162">
        <v>47.604999999999997</v>
      </c>
      <c r="AH162">
        <v>46.497</v>
      </c>
      <c r="AI162">
        <v>45.389000000000003</v>
      </c>
      <c r="AJ162">
        <v>44.280999999999999</v>
      </c>
      <c r="AK162">
        <v>43.173000000000002</v>
      </c>
      <c r="AL162">
        <v>41.493400000000001</v>
      </c>
      <c r="AM162">
        <v>39.813800000000001</v>
      </c>
      <c r="AN162">
        <v>38.1342</v>
      </c>
      <c r="AO162">
        <v>36.454599999999999</v>
      </c>
      <c r="AP162">
        <v>34.774999999999999</v>
      </c>
      <c r="AQ162">
        <v>32.5642</v>
      </c>
      <c r="AR162">
        <v>30.353400000000001</v>
      </c>
      <c r="AS162">
        <v>28.142600000000002</v>
      </c>
      <c r="AT162">
        <v>25.931799999999999</v>
      </c>
      <c r="AU162">
        <v>23.721</v>
      </c>
      <c r="AV162">
        <v>23.116199999999999</v>
      </c>
      <c r="AW162">
        <v>22.511399999999998</v>
      </c>
      <c r="AX162">
        <v>21.906600000000001</v>
      </c>
      <c r="AY162">
        <v>21.3018</v>
      </c>
      <c r="AZ162">
        <v>20.696999999999999</v>
      </c>
      <c r="BA162">
        <v>20.1614</v>
      </c>
      <c r="BB162">
        <v>19.625800000000002</v>
      </c>
      <c r="BC162">
        <v>19.090199999999999</v>
      </c>
      <c r="BD162">
        <v>18.554600000000001</v>
      </c>
      <c r="BE162">
        <v>18.018999999999998</v>
      </c>
      <c r="BF162">
        <v>17.559799999999999</v>
      </c>
      <c r="BG162">
        <v>17.1006</v>
      </c>
      <c r="BH162">
        <v>16.641400000000001</v>
      </c>
      <c r="BI162">
        <v>16.182200000000002</v>
      </c>
      <c r="BJ162">
        <v>15.723000000000001</v>
      </c>
      <c r="BK162">
        <v>15.162000000000001</v>
      </c>
      <c r="BL162">
        <v>14.601000000000001</v>
      </c>
    </row>
    <row r="163" spans="1:64" hidden="1">
      <c r="A163" t="s">
        <v>1140</v>
      </c>
      <c r="B163" t="s">
        <v>1616</v>
      </c>
      <c r="C163" t="s">
        <v>1789</v>
      </c>
      <c r="D163" t="s">
        <v>1790</v>
      </c>
      <c r="E163">
        <v>199.98</v>
      </c>
      <c r="F163">
        <v>199.56399999999999</v>
      </c>
      <c r="G163">
        <v>199.148</v>
      </c>
      <c r="H163">
        <v>198.60419999999999</v>
      </c>
      <c r="I163">
        <v>198.06039999999999</v>
      </c>
      <c r="J163">
        <v>197.51660000000001</v>
      </c>
      <c r="K163">
        <v>196.97280000000001</v>
      </c>
      <c r="L163">
        <v>196.429</v>
      </c>
      <c r="M163">
        <v>195.9734</v>
      </c>
      <c r="N163">
        <v>195.51779999999999</v>
      </c>
      <c r="O163">
        <v>195.06219999999999</v>
      </c>
      <c r="P163">
        <v>194.60659999999999</v>
      </c>
      <c r="Q163">
        <v>194.15100000000001</v>
      </c>
      <c r="R163">
        <v>193.7364</v>
      </c>
      <c r="S163">
        <v>193.3218</v>
      </c>
      <c r="T163">
        <v>192.90719999999999</v>
      </c>
      <c r="U163">
        <v>192.49260000000001</v>
      </c>
      <c r="V163">
        <v>192.078</v>
      </c>
      <c r="W163">
        <v>192.04939999999999</v>
      </c>
      <c r="X163">
        <v>192.02080000000001</v>
      </c>
      <c r="Y163">
        <v>191.9922</v>
      </c>
      <c r="Z163">
        <v>191.96360000000001</v>
      </c>
      <c r="AA163">
        <v>191.935</v>
      </c>
      <c r="AB163">
        <v>192.4212</v>
      </c>
      <c r="AC163">
        <v>192.9074</v>
      </c>
      <c r="AD163">
        <v>193.39359999999999</v>
      </c>
      <c r="AE163">
        <v>193.87979999999999</v>
      </c>
      <c r="AF163">
        <v>194.36600000000001</v>
      </c>
      <c r="AG163">
        <v>194.76060000000001</v>
      </c>
      <c r="AH163">
        <v>195.15520000000001</v>
      </c>
      <c r="AI163">
        <v>195.5498</v>
      </c>
      <c r="AJ163">
        <v>195.9444</v>
      </c>
      <c r="AK163">
        <v>196.339</v>
      </c>
      <c r="AL163">
        <v>195.2604</v>
      </c>
      <c r="AM163">
        <v>194.18180000000001</v>
      </c>
      <c r="AN163">
        <v>193.10319999999999</v>
      </c>
      <c r="AO163">
        <v>192.02459999999999</v>
      </c>
      <c r="AP163">
        <v>190.946</v>
      </c>
      <c r="AQ163">
        <v>190.0094</v>
      </c>
      <c r="AR163">
        <v>189.0728</v>
      </c>
      <c r="AS163">
        <v>188.1362</v>
      </c>
      <c r="AT163">
        <v>187.1996</v>
      </c>
      <c r="AU163">
        <v>186.26300000000001</v>
      </c>
      <c r="AV163">
        <v>186.10419999999999</v>
      </c>
      <c r="AW163">
        <v>185.94540000000001</v>
      </c>
      <c r="AX163">
        <v>185.78659999999999</v>
      </c>
      <c r="AY163">
        <v>185.62780000000001</v>
      </c>
      <c r="AZ163">
        <v>185.46899999999999</v>
      </c>
      <c r="BA163">
        <v>184.15620000000001</v>
      </c>
      <c r="BB163">
        <v>182.8434</v>
      </c>
      <c r="BC163">
        <v>181.53059999999999</v>
      </c>
      <c r="BD163">
        <v>180.21780000000001</v>
      </c>
      <c r="BE163">
        <v>178.905</v>
      </c>
      <c r="BF163">
        <v>176.9494</v>
      </c>
      <c r="BG163">
        <v>174.99379999999999</v>
      </c>
      <c r="BH163">
        <v>173.03819999999999</v>
      </c>
      <c r="BI163">
        <v>171.08260000000001</v>
      </c>
      <c r="BJ163">
        <v>169.12700000000001</v>
      </c>
      <c r="BK163">
        <v>166.86680000000001</v>
      </c>
      <c r="BL163">
        <v>164.60659999999999</v>
      </c>
    </row>
    <row r="164" spans="1:64" hidden="1">
      <c r="A164" t="s">
        <v>1306</v>
      </c>
      <c r="B164" t="s">
        <v>1617</v>
      </c>
      <c r="C164" t="s">
        <v>1789</v>
      </c>
      <c r="D164" t="s">
        <v>1790</v>
      </c>
      <c r="E164">
        <v>20.6496</v>
      </c>
      <c r="F164">
        <v>19.861799999999999</v>
      </c>
      <c r="G164">
        <v>19.074000000000002</v>
      </c>
      <c r="H164">
        <v>17.9754</v>
      </c>
      <c r="I164">
        <v>16.876799999999999</v>
      </c>
      <c r="J164">
        <v>15.7782</v>
      </c>
      <c r="K164">
        <v>14.679600000000001</v>
      </c>
      <c r="L164">
        <v>13.581</v>
      </c>
      <c r="M164">
        <v>13.376799999999999</v>
      </c>
      <c r="N164">
        <v>13.172599999999999</v>
      </c>
      <c r="O164">
        <v>12.968400000000001</v>
      </c>
      <c r="P164">
        <v>12.764200000000001</v>
      </c>
      <c r="Q164">
        <v>12.56</v>
      </c>
      <c r="R164">
        <v>12.9178</v>
      </c>
      <c r="S164">
        <v>13.275600000000001</v>
      </c>
      <c r="T164">
        <v>13.6334</v>
      </c>
      <c r="U164">
        <v>13.991199999999999</v>
      </c>
      <c r="V164">
        <v>14.349</v>
      </c>
      <c r="W164">
        <v>14.295</v>
      </c>
      <c r="X164">
        <v>14.241</v>
      </c>
      <c r="Y164">
        <v>14.186999999999999</v>
      </c>
      <c r="Z164">
        <v>14.132999999999999</v>
      </c>
      <c r="AA164">
        <v>14.079000000000001</v>
      </c>
      <c r="AB164">
        <v>13.734999999999999</v>
      </c>
      <c r="AC164">
        <v>13.391</v>
      </c>
      <c r="AD164">
        <v>13.047000000000001</v>
      </c>
      <c r="AE164">
        <v>12.702999999999999</v>
      </c>
      <c r="AF164">
        <v>12.359</v>
      </c>
      <c r="AG164">
        <v>12.286</v>
      </c>
      <c r="AH164">
        <v>12.212999999999999</v>
      </c>
      <c r="AI164">
        <v>12.14</v>
      </c>
      <c r="AJ164">
        <v>12.067</v>
      </c>
      <c r="AK164">
        <v>11.994</v>
      </c>
      <c r="AL164">
        <v>13.271599999999999</v>
      </c>
      <c r="AM164">
        <v>14.549200000000001</v>
      </c>
      <c r="AN164">
        <v>15.8268</v>
      </c>
      <c r="AO164">
        <v>17.104399999999998</v>
      </c>
      <c r="AP164">
        <v>18.382000000000001</v>
      </c>
      <c r="AQ164">
        <v>18.797799999999999</v>
      </c>
      <c r="AR164">
        <v>19.2136</v>
      </c>
      <c r="AS164">
        <v>19.6294</v>
      </c>
      <c r="AT164">
        <v>20.045200000000001</v>
      </c>
      <c r="AU164">
        <v>20.460999999999999</v>
      </c>
      <c r="AV164">
        <v>19.975000000000001</v>
      </c>
      <c r="AW164">
        <v>19.489000000000001</v>
      </c>
      <c r="AX164">
        <v>19.003</v>
      </c>
      <c r="AY164">
        <v>18.516999999999999</v>
      </c>
      <c r="AZ164">
        <v>18.030999999999999</v>
      </c>
      <c r="BA164">
        <v>17.0822</v>
      </c>
      <c r="BB164">
        <v>16.133400000000002</v>
      </c>
      <c r="BC164">
        <v>15.1846</v>
      </c>
      <c r="BD164">
        <v>14.235799999999999</v>
      </c>
      <c r="BE164">
        <v>13.287000000000001</v>
      </c>
      <c r="BF164">
        <v>13.205399999999999</v>
      </c>
      <c r="BG164">
        <v>13.123799999999999</v>
      </c>
      <c r="BH164">
        <v>13.042199999999999</v>
      </c>
      <c r="BI164">
        <v>12.960599999999999</v>
      </c>
      <c r="BJ164">
        <v>12.879</v>
      </c>
      <c r="BK164">
        <v>12.496600000000001</v>
      </c>
      <c r="BL164">
        <v>12.1142</v>
      </c>
    </row>
    <row r="165" spans="1:64" hidden="1">
      <c r="A165" t="s">
        <v>1208</v>
      </c>
      <c r="B165" t="s">
        <v>1618</v>
      </c>
      <c r="C165" t="s">
        <v>1789</v>
      </c>
      <c r="D165" t="s">
        <v>1790</v>
      </c>
      <c r="E165">
        <v>95.869200000000006</v>
      </c>
      <c r="F165">
        <v>96.185599999999994</v>
      </c>
      <c r="G165">
        <v>96.501999999999995</v>
      </c>
      <c r="H165">
        <v>96.501999999999995</v>
      </c>
      <c r="I165">
        <v>96.501999999999995</v>
      </c>
      <c r="J165">
        <v>96.501999999999995</v>
      </c>
      <c r="K165">
        <v>96.501999999999995</v>
      </c>
      <c r="L165">
        <v>96.501999999999995</v>
      </c>
      <c r="M165">
        <v>95.3566</v>
      </c>
      <c r="N165">
        <v>94.211200000000005</v>
      </c>
      <c r="O165">
        <v>93.065799999999996</v>
      </c>
      <c r="P165">
        <v>91.920400000000001</v>
      </c>
      <c r="Q165">
        <v>90.775000000000006</v>
      </c>
      <c r="R165">
        <v>88.914599999999993</v>
      </c>
      <c r="S165">
        <v>87.054199999999994</v>
      </c>
      <c r="T165">
        <v>85.193799999999996</v>
      </c>
      <c r="U165">
        <v>83.333399999999997</v>
      </c>
      <c r="V165">
        <v>81.472999999999999</v>
      </c>
      <c r="W165">
        <v>77.340800000000002</v>
      </c>
      <c r="X165">
        <v>73.208600000000004</v>
      </c>
      <c r="Y165">
        <v>69.076400000000007</v>
      </c>
      <c r="Z165">
        <v>64.944199999999995</v>
      </c>
      <c r="AA165">
        <v>60.811999999999998</v>
      </c>
      <c r="AB165">
        <v>58.6496</v>
      </c>
      <c r="AC165">
        <v>56.487200000000001</v>
      </c>
      <c r="AD165">
        <v>54.324800000000003</v>
      </c>
      <c r="AE165">
        <v>52.162399999999998</v>
      </c>
      <c r="AF165">
        <v>50</v>
      </c>
      <c r="AG165">
        <v>48.470999999999997</v>
      </c>
      <c r="AH165">
        <v>46.942</v>
      </c>
      <c r="AI165">
        <v>45.412999999999997</v>
      </c>
      <c r="AJ165">
        <v>43.884</v>
      </c>
      <c r="AK165">
        <v>42.354999999999997</v>
      </c>
      <c r="AL165">
        <v>41.696599999999997</v>
      </c>
      <c r="AM165">
        <v>41.038200000000003</v>
      </c>
      <c r="AN165">
        <v>40.379800000000003</v>
      </c>
      <c r="AO165">
        <v>39.721400000000003</v>
      </c>
      <c r="AP165">
        <v>39.063000000000002</v>
      </c>
      <c r="AQ165">
        <v>38.667999999999999</v>
      </c>
      <c r="AR165">
        <v>38.273000000000003</v>
      </c>
      <c r="AS165">
        <v>37.878</v>
      </c>
      <c r="AT165">
        <v>37.482999999999997</v>
      </c>
      <c r="AU165">
        <v>37.088000000000001</v>
      </c>
      <c r="AV165">
        <v>36.296199999999999</v>
      </c>
      <c r="AW165">
        <v>35.504399999999997</v>
      </c>
      <c r="AX165">
        <v>34.712600000000002</v>
      </c>
      <c r="AY165">
        <v>33.9208</v>
      </c>
      <c r="AZ165">
        <v>33.128999999999998</v>
      </c>
      <c r="BA165">
        <v>32.468400000000003</v>
      </c>
      <c r="BB165">
        <v>31.8078</v>
      </c>
      <c r="BC165">
        <v>31.147200000000002</v>
      </c>
      <c r="BD165">
        <v>30.486599999999999</v>
      </c>
      <c r="BE165">
        <v>29.826000000000001</v>
      </c>
      <c r="BF165">
        <v>29.5626</v>
      </c>
      <c r="BG165">
        <v>29.299199999999999</v>
      </c>
      <c r="BH165">
        <v>29.035799999999998</v>
      </c>
      <c r="BI165">
        <v>28.772400000000001</v>
      </c>
      <c r="BJ165">
        <v>28.509</v>
      </c>
      <c r="BK165">
        <v>28.206600000000002</v>
      </c>
      <c r="BL165">
        <v>27.904199999999999</v>
      </c>
    </row>
    <row r="166" spans="1:64" hidden="1">
      <c r="A166" t="s">
        <v>1619</v>
      </c>
      <c r="B166" t="s">
        <v>1620</v>
      </c>
      <c r="C166" t="s">
        <v>1789</v>
      </c>
      <c r="D166" t="s">
        <v>1790</v>
      </c>
      <c r="E166">
        <v>139.73276686735801</v>
      </c>
      <c r="F166">
        <v>140.24189343824401</v>
      </c>
      <c r="G166">
        <v>140.88572311018996</v>
      </c>
      <c r="H166">
        <v>140.53648045124689</v>
      </c>
      <c r="I166">
        <v>140.14208815091789</v>
      </c>
      <c r="J166">
        <v>139.5844124523129</v>
      </c>
      <c r="K166">
        <v>138.63717258641381</v>
      </c>
      <c r="L166">
        <v>137.54746044159268</v>
      </c>
      <c r="M166">
        <v>134.77463720959389</v>
      </c>
      <c r="N166">
        <v>132.04591119438177</v>
      </c>
      <c r="O166">
        <v>129.43583686560066</v>
      </c>
      <c r="P166">
        <v>126.90209325813063</v>
      </c>
      <c r="Q166">
        <v>124.50920871337982</v>
      </c>
      <c r="R166">
        <v>122.81483887402899</v>
      </c>
      <c r="S166">
        <v>121.12789233582309</v>
      </c>
      <c r="T166">
        <v>119.39310591811957</v>
      </c>
      <c r="U166">
        <v>117.61771247398745</v>
      </c>
      <c r="V166">
        <v>115.80071841631793</v>
      </c>
      <c r="W166">
        <v>112.72981205630826</v>
      </c>
      <c r="X166">
        <v>109.66075049331172</v>
      </c>
      <c r="Y166">
        <v>106.61371974949479</v>
      </c>
      <c r="Z166">
        <v>103.60960419213561</v>
      </c>
      <c r="AA166">
        <v>100.62929468222073</v>
      </c>
      <c r="AB166">
        <v>96.913190084598682</v>
      </c>
      <c r="AC166">
        <v>93.212900211247373</v>
      </c>
      <c r="AD166">
        <v>89.519051706430957</v>
      </c>
      <c r="AE166">
        <v>85.809222516959039</v>
      </c>
      <c r="AF166">
        <v>82.125872592987378</v>
      </c>
      <c r="AG166">
        <v>78.367242270629092</v>
      </c>
      <c r="AH166">
        <v>74.60858196596196</v>
      </c>
      <c r="AI166">
        <v>71.160410585787986</v>
      </c>
      <c r="AJ166">
        <v>67.305959571450643</v>
      </c>
      <c r="AK166">
        <v>63.46817068560496</v>
      </c>
      <c r="AL166">
        <v>60.471027467942676</v>
      </c>
      <c r="AM166">
        <v>57.497575396906853</v>
      </c>
      <c r="AN166">
        <v>54.528090367696727</v>
      </c>
      <c r="AO166">
        <v>51.56810971827543</v>
      </c>
      <c r="AP166">
        <v>48.556453014498928</v>
      </c>
      <c r="AQ166">
        <v>47.077534393964896</v>
      </c>
      <c r="AR166">
        <v>45.593532771713498</v>
      </c>
      <c r="AS166">
        <v>44.113380414857559</v>
      </c>
      <c r="AT166">
        <v>42.629818937864933</v>
      </c>
      <c r="AU166">
        <v>41.157465028798313</v>
      </c>
      <c r="AV166">
        <v>41.042824971430797</v>
      </c>
      <c r="AW166">
        <v>40.951605587862183</v>
      </c>
      <c r="AX166">
        <v>40.876647280952611</v>
      </c>
      <c r="AY166">
        <v>40.81094471229077</v>
      </c>
      <c r="AZ166">
        <v>40.761396594879656</v>
      </c>
      <c r="BA166">
        <v>41.413624391209552</v>
      </c>
      <c r="BB166">
        <v>42.077713760075937</v>
      </c>
      <c r="BC166">
        <v>42.765339176185165</v>
      </c>
      <c r="BD166">
        <v>43.505836485014783</v>
      </c>
      <c r="BE166">
        <v>44.262541151725955</v>
      </c>
      <c r="BF166">
        <v>44.337571641990642</v>
      </c>
      <c r="BG166">
        <v>44.341722704881022</v>
      </c>
      <c r="BH166">
        <v>44.259015773081444</v>
      </c>
      <c r="BI166">
        <v>44.098309431409746</v>
      </c>
      <c r="BJ166">
        <v>43.889157045127043</v>
      </c>
      <c r="BK166">
        <v>43.621634841176245</v>
      </c>
      <c r="BL166">
        <v>43.294808179269076</v>
      </c>
    </row>
    <row r="167" spans="1:64" hidden="1">
      <c r="A167" t="s">
        <v>1307</v>
      </c>
      <c r="B167" t="s">
        <v>1621</v>
      </c>
      <c r="C167" t="s">
        <v>1789</v>
      </c>
      <c r="D167" t="s">
        <v>1790</v>
      </c>
      <c r="E167">
        <v>37.837000000000003</v>
      </c>
      <c r="F167">
        <v>37.506</v>
      </c>
      <c r="G167">
        <v>37.174999999999997</v>
      </c>
      <c r="H167">
        <v>37.748800000000003</v>
      </c>
      <c r="I167">
        <v>38.322600000000001</v>
      </c>
      <c r="J167">
        <v>38.8964</v>
      </c>
      <c r="K167">
        <v>39.470199999999998</v>
      </c>
      <c r="L167">
        <v>40.043999999999997</v>
      </c>
      <c r="M167">
        <v>38.536000000000001</v>
      </c>
      <c r="N167">
        <v>37.027999999999999</v>
      </c>
      <c r="O167">
        <v>35.520000000000003</v>
      </c>
      <c r="P167">
        <v>34.012</v>
      </c>
      <c r="Q167">
        <v>32.503999999999998</v>
      </c>
      <c r="R167">
        <v>31.5764</v>
      </c>
      <c r="S167">
        <v>30.648800000000001</v>
      </c>
      <c r="T167">
        <v>29.7212</v>
      </c>
      <c r="U167">
        <v>28.793600000000001</v>
      </c>
      <c r="V167">
        <v>27.866</v>
      </c>
      <c r="W167">
        <v>27.9892</v>
      </c>
      <c r="X167">
        <v>28.112400000000001</v>
      </c>
      <c r="Y167">
        <v>28.235600000000002</v>
      </c>
      <c r="Z167">
        <v>28.358799999999999</v>
      </c>
      <c r="AA167">
        <v>28.481999999999999</v>
      </c>
      <c r="AB167">
        <v>29.1996</v>
      </c>
      <c r="AC167">
        <v>29.917200000000001</v>
      </c>
      <c r="AD167">
        <v>30.634799999999998</v>
      </c>
      <c r="AE167">
        <v>31.352399999999999</v>
      </c>
      <c r="AF167">
        <v>32.07</v>
      </c>
      <c r="AG167">
        <v>30.9116</v>
      </c>
      <c r="AH167">
        <v>29.7532</v>
      </c>
      <c r="AI167">
        <v>28.594799999999999</v>
      </c>
      <c r="AJ167">
        <v>27.436399999999999</v>
      </c>
      <c r="AK167">
        <v>26.277999999999999</v>
      </c>
      <c r="AL167">
        <v>25.3918</v>
      </c>
      <c r="AM167">
        <v>24.505600000000001</v>
      </c>
      <c r="AN167">
        <v>23.619399999999999</v>
      </c>
      <c r="AO167">
        <v>22.7332</v>
      </c>
      <c r="AP167">
        <v>21.847000000000001</v>
      </c>
      <c r="AQ167">
        <v>20.774000000000001</v>
      </c>
      <c r="AR167">
        <v>19.701000000000001</v>
      </c>
      <c r="AS167">
        <v>18.628</v>
      </c>
      <c r="AT167">
        <v>17.555</v>
      </c>
      <c r="AU167">
        <v>16.481999999999999</v>
      </c>
      <c r="AV167">
        <v>16.928999999999998</v>
      </c>
      <c r="AW167">
        <v>17.376000000000001</v>
      </c>
      <c r="AX167">
        <v>17.823</v>
      </c>
      <c r="AY167">
        <v>18.27</v>
      </c>
      <c r="AZ167">
        <v>18.716999999999999</v>
      </c>
      <c r="BA167">
        <v>17.639600000000002</v>
      </c>
      <c r="BB167">
        <v>16.562200000000001</v>
      </c>
      <c r="BC167">
        <v>15.4848</v>
      </c>
      <c r="BD167">
        <v>14.407400000000001</v>
      </c>
      <c r="BE167">
        <v>13.33</v>
      </c>
      <c r="BF167">
        <v>12.5266</v>
      </c>
      <c r="BG167">
        <v>11.7232</v>
      </c>
      <c r="BH167">
        <v>10.9198</v>
      </c>
      <c r="BI167">
        <v>10.116400000000001</v>
      </c>
      <c r="BJ167">
        <v>9.3130000000000006</v>
      </c>
      <c r="BK167">
        <v>8.7810000000000006</v>
      </c>
      <c r="BL167">
        <v>8.2490000000000006</v>
      </c>
    </row>
    <row r="168" spans="1:64" hidden="1">
      <c r="A168" t="s">
        <v>1200</v>
      </c>
      <c r="B168" t="s">
        <v>1622</v>
      </c>
      <c r="C168" t="s">
        <v>1789</v>
      </c>
      <c r="D168" t="s">
        <v>1790</v>
      </c>
      <c r="E168">
        <v>77.501800000000003</v>
      </c>
      <c r="F168">
        <v>80.151399999999995</v>
      </c>
      <c r="G168">
        <v>82.801000000000002</v>
      </c>
      <c r="H168">
        <v>82.801000000000002</v>
      </c>
      <c r="I168">
        <v>82.801000000000002</v>
      </c>
      <c r="J168">
        <v>82.801000000000002</v>
      </c>
      <c r="K168">
        <v>82.801000000000002</v>
      </c>
      <c r="L168">
        <v>82.801000000000002</v>
      </c>
      <c r="M168">
        <v>82.801000000000002</v>
      </c>
      <c r="N168">
        <v>82.801000000000002</v>
      </c>
      <c r="O168">
        <v>82.801000000000002</v>
      </c>
      <c r="P168">
        <v>82.801000000000002</v>
      </c>
      <c r="Q168">
        <v>82.801000000000002</v>
      </c>
      <c r="R168">
        <v>78.051199999999994</v>
      </c>
      <c r="S168">
        <v>73.301400000000001</v>
      </c>
      <c r="T168">
        <v>68.551599999999993</v>
      </c>
      <c r="U168">
        <v>63.8018</v>
      </c>
      <c r="V168">
        <v>59.052</v>
      </c>
      <c r="W168">
        <v>54.9696</v>
      </c>
      <c r="X168">
        <v>50.8872</v>
      </c>
      <c r="Y168">
        <v>46.8048</v>
      </c>
      <c r="Z168">
        <v>42.7224</v>
      </c>
      <c r="AA168">
        <v>38.64</v>
      </c>
      <c r="AB168">
        <v>37.689</v>
      </c>
      <c r="AC168">
        <v>36.738</v>
      </c>
      <c r="AD168">
        <v>35.786999999999999</v>
      </c>
      <c r="AE168">
        <v>34.835999999999999</v>
      </c>
      <c r="AF168">
        <v>33.884999999999998</v>
      </c>
      <c r="AG168">
        <v>34.791600000000003</v>
      </c>
      <c r="AH168">
        <v>35.6982</v>
      </c>
      <c r="AI168">
        <v>36.604799999999997</v>
      </c>
      <c r="AJ168">
        <v>37.511400000000002</v>
      </c>
      <c r="AK168">
        <v>38.417999999999999</v>
      </c>
      <c r="AL168">
        <v>37.020800000000001</v>
      </c>
      <c r="AM168">
        <v>35.623600000000003</v>
      </c>
      <c r="AN168">
        <v>34.226399999999998</v>
      </c>
      <c r="AO168">
        <v>32.8292</v>
      </c>
      <c r="AP168">
        <v>31.431999999999999</v>
      </c>
      <c r="AQ168">
        <v>29.455200000000001</v>
      </c>
      <c r="AR168">
        <v>27.478400000000001</v>
      </c>
      <c r="AS168">
        <v>25.5016</v>
      </c>
      <c r="AT168">
        <v>23.524799999999999</v>
      </c>
      <c r="AU168">
        <v>21.547999999999998</v>
      </c>
      <c r="AV168">
        <v>21.0794</v>
      </c>
      <c r="AW168">
        <v>20.610800000000001</v>
      </c>
      <c r="AX168">
        <v>20.142199999999999</v>
      </c>
      <c r="AY168">
        <v>19.6736</v>
      </c>
      <c r="AZ168">
        <v>19.204999999999998</v>
      </c>
      <c r="BA168">
        <v>20.680199999999999</v>
      </c>
      <c r="BB168">
        <v>22.1554</v>
      </c>
      <c r="BC168">
        <v>23.630600000000001</v>
      </c>
      <c r="BD168">
        <v>25.105799999999999</v>
      </c>
      <c r="BE168">
        <v>26.581</v>
      </c>
      <c r="BF168">
        <v>27.4634</v>
      </c>
      <c r="BG168">
        <v>28.345800000000001</v>
      </c>
      <c r="BH168">
        <v>29.228200000000001</v>
      </c>
      <c r="BI168">
        <v>30.110600000000002</v>
      </c>
      <c r="BJ168">
        <v>30.992999999999999</v>
      </c>
      <c r="BK168">
        <v>31.438400000000001</v>
      </c>
      <c r="BL168">
        <v>31.883800000000001</v>
      </c>
    </row>
    <row r="169" spans="1:64" hidden="1">
      <c r="A169" t="s">
        <v>1623</v>
      </c>
      <c r="B169" t="s">
        <v>1624</v>
      </c>
      <c r="C169" t="s">
        <v>1789</v>
      </c>
      <c r="D169" t="s">
        <v>1790</v>
      </c>
    </row>
    <row r="170" spans="1:64" hidden="1">
      <c r="A170" t="s">
        <v>613</v>
      </c>
      <c r="B170" t="s">
        <v>1625</v>
      </c>
      <c r="C170" t="s">
        <v>1789</v>
      </c>
      <c r="D170" t="s">
        <v>1790</v>
      </c>
      <c r="E170">
        <v>128.42179999999999</v>
      </c>
      <c r="F170">
        <v>129.26939999999999</v>
      </c>
      <c r="G170">
        <v>130.11699999999999</v>
      </c>
      <c r="H170">
        <v>130.74420000000001</v>
      </c>
      <c r="I170">
        <v>131.37139999999999</v>
      </c>
      <c r="J170">
        <v>131.99860000000001</v>
      </c>
      <c r="K170">
        <v>132.6258</v>
      </c>
      <c r="L170">
        <v>133.25299999999999</v>
      </c>
      <c r="M170">
        <v>137.2688</v>
      </c>
      <c r="N170">
        <v>141.28460000000001</v>
      </c>
      <c r="O170">
        <v>145.3004</v>
      </c>
      <c r="P170">
        <v>149.31620000000001</v>
      </c>
      <c r="Q170">
        <v>153.33199999999999</v>
      </c>
      <c r="R170">
        <v>155.1592</v>
      </c>
      <c r="S170">
        <v>156.9864</v>
      </c>
      <c r="T170">
        <v>158.81360000000001</v>
      </c>
      <c r="U170">
        <v>160.64080000000001</v>
      </c>
      <c r="V170">
        <v>162.46799999999999</v>
      </c>
      <c r="W170">
        <v>165.3152</v>
      </c>
      <c r="X170">
        <v>168.16239999999999</v>
      </c>
      <c r="Y170">
        <v>171.00960000000001</v>
      </c>
      <c r="Z170">
        <v>173.85679999999999</v>
      </c>
      <c r="AA170">
        <v>176.70400000000001</v>
      </c>
      <c r="AB170">
        <v>176.691</v>
      </c>
      <c r="AC170">
        <v>176.678</v>
      </c>
      <c r="AD170">
        <v>176.66499999999999</v>
      </c>
      <c r="AE170">
        <v>176.65199999999999</v>
      </c>
      <c r="AF170">
        <v>176.63900000000001</v>
      </c>
      <c r="AG170">
        <v>178.78219999999999</v>
      </c>
      <c r="AH170">
        <v>180.9254</v>
      </c>
      <c r="AI170">
        <v>183.0686</v>
      </c>
      <c r="AJ170">
        <v>185.21180000000001</v>
      </c>
      <c r="AK170">
        <v>187.35499999999999</v>
      </c>
      <c r="AL170">
        <v>187.08539999999999</v>
      </c>
      <c r="AM170">
        <v>186.8158</v>
      </c>
      <c r="AN170">
        <v>186.5462</v>
      </c>
      <c r="AO170">
        <v>186.2766</v>
      </c>
      <c r="AP170">
        <v>186.00700000000001</v>
      </c>
      <c r="AQ170">
        <v>185.04640000000001</v>
      </c>
      <c r="AR170">
        <v>184.08580000000001</v>
      </c>
      <c r="AS170">
        <v>183.12520000000001</v>
      </c>
      <c r="AT170">
        <v>182.16460000000001</v>
      </c>
      <c r="AU170">
        <v>181.20400000000001</v>
      </c>
      <c r="AV170">
        <v>179.12880000000001</v>
      </c>
      <c r="AW170">
        <v>177.05359999999999</v>
      </c>
      <c r="AX170">
        <v>174.97839999999999</v>
      </c>
      <c r="AY170">
        <v>172.9032</v>
      </c>
      <c r="AZ170">
        <v>170.828</v>
      </c>
      <c r="BA170">
        <v>168.4914</v>
      </c>
      <c r="BB170">
        <v>166.15479999999999</v>
      </c>
      <c r="BC170">
        <v>163.81819999999999</v>
      </c>
      <c r="BD170">
        <v>161.48159999999999</v>
      </c>
      <c r="BE170">
        <v>159.14500000000001</v>
      </c>
      <c r="BF170">
        <v>157.0412</v>
      </c>
      <c r="BG170">
        <v>154.9374</v>
      </c>
      <c r="BH170">
        <v>152.83359999999999</v>
      </c>
      <c r="BI170">
        <v>150.72980000000001</v>
      </c>
      <c r="BJ170">
        <v>148.626</v>
      </c>
      <c r="BK170">
        <v>146.2508</v>
      </c>
      <c r="BL170">
        <v>143.87559999999999</v>
      </c>
    </row>
    <row r="171" spans="1:64" hidden="1">
      <c r="A171" t="s">
        <v>1141</v>
      </c>
      <c r="B171" t="s">
        <v>1626</v>
      </c>
      <c r="C171" t="s">
        <v>1789</v>
      </c>
      <c r="D171" t="s">
        <v>1790</v>
      </c>
      <c r="E171">
        <v>148.47300000000001</v>
      </c>
      <c r="F171">
        <v>145.703</v>
      </c>
      <c r="G171">
        <v>142.93299999999999</v>
      </c>
      <c r="H171">
        <v>140.3424</v>
      </c>
      <c r="I171">
        <v>137.7518</v>
      </c>
      <c r="J171">
        <v>135.16120000000001</v>
      </c>
      <c r="K171">
        <v>132.57060000000001</v>
      </c>
      <c r="L171">
        <v>129.97999999999999</v>
      </c>
      <c r="M171">
        <v>128.1266</v>
      </c>
      <c r="N171">
        <v>126.2732</v>
      </c>
      <c r="O171">
        <v>124.4198</v>
      </c>
      <c r="P171">
        <v>122.5664</v>
      </c>
      <c r="Q171">
        <v>120.71299999999999</v>
      </c>
      <c r="R171">
        <v>119.51900000000001</v>
      </c>
      <c r="S171">
        <v>118.325</v>
      </c>
      <c r="T171">
        <v>117.131</v>
      </c>
      <c r="U171">
        <v>115.937</v>
      </c>
      <c r="V171">
        <v>114.74299999999999</v>
      </c>
      <c r="W171">
        <v>114.0508</v>
      </c>
      <c r="X171">
        <v>113.3586</v>
      </c>
      <c r="Y171">
        <v>112.6664</v>
      </c>
      <c r="Z171">
        <v>111.9742</v>
      </c>
      <c r="AA171">
        <v>111.282</v>
      </c>
      <c r="AB171">
        <v>110.74039999999999</v>
      </c>
      <c r="AC171">
        <v>110.19880000000001</v>
      </c>
      <c r="AD171">
        <v>109.6572</v>
      </c>
      <c r="AE171">
        <v>109.1156</v>
      </c>
      <c r="AF171">
        <v>108.574</v>
      </c>
      <c r="AG171">
        <v>107.6504</v>
      </c>
      <c r="AH171">
        <v>106.7268</v>
      </c>
      <c r="AI171">
        <v>105.8032</v>
      </c>
      <c r="AJ171">
        <v>104.8796</v>
      </c>
      <c r="AK171">
        <v>103.956</v>
      </c>
      <c r="AL171">
        <v>103.242</v>
      </c>
      <c r="AM171">
        <v>102.52800000000001</v>
      </c>
      <c r="AN171">
        <v>101.81399999999999</v>
      </c>
      <c r="AO171">
        <v>101.1</v>
      </c>
      <c r="AP171">
        <v>100.386</v>
      </c>
      <c r="AQ171">
        <v>99.069400000000002</v>
      </c>
      <c r="AR171">
        <v>97.752799999999993</v>
      </c>
      <c r="AS171">
        <v>96.436199999999999</v>
      </c>
      <c r="AT171">
        <v>95.119600000000005</v>
      </c>
      <c r="AU171">
        <v>93.802999999999997</v>
      </c>
      <c r="AV171">
        <v>92.203599999999994</v>
      </c>
      <c r="AW171">
        <v>90.604200000000006</v>
      </c>
      <c r="AX171">
        <v>89.004800000000003</v>
      </c>
      <c r="AY171">
        <v>87.4054</v>
      </c>
      <c r="AZ171">
        <v>85.805999999999997</v>
      </c>
      <c r="BA171">
        <v>84.4482</v>
      </c>
      <c r="BB171">
        <v>83.090400000000002</v>
      </c>
      <c r="BC171">
        <v>81.732600000000005</v>
      </c>
      <c r="BD171">
        <v>80.374799999999993</v>
      </c>
      <c r="BE171">
        <v>79.016999999999996</v>
      </c>
      <c r="BF171">
        <v>77.423400000000001</v>
      </c>
      <c r="BG171">
        <v>75.829800000000006</v>
      </c>
      <c r="BH171">
        <v>74.236199999999997</v>
      </c>
      <c r="BI171">
        <v>72.642600000000002</v>
      </c>
      <c r="BJ171">
        <v>71.049000000000007</v>
      </c>
      <c r="BK171">
        <v>69.628</v>
      </c>
      <c r="BL171">
        <v>68.206999999999994</v>
      </c>
    </row>
    <row r="172" spans="1:64" hidden="1">
      <c r="A172" t="s">
        <v>1115</v>
      </c>
      <c r="B172" t="s">
        <v>1627</v>
      </c>
      <c r="C172" t="s">
        <v>1789</v>
      </c>
      <c r="D172" t="s">
        <v>1790</v>
      </c>
      <c r="E172">
        <v>127.24720000000001</v>
      </c>
      <c r="F172">
        <v>118.1206</v>
      </c>
      <c r="G172">
        <v>108.994</v>
      </c>
      <c r="H172">
        <v>101.7958</v>
      </c>
      <c r="I172">
        <v>94.5976</v>
      </c>
      <c r="J172">
        <v>87.3994</v>
      </c>
      <c r="K172">
        <v>80.2012</v>
      </c>
      <c r="L172">
        <v>73.003</v>
      </c>
      <c r="M172">
        <v>69.582400000000007</v>
      </c>
      <c r="N172">
        <v>66.161799999999999</v>
      </c>
      <c r="O172">
        <v>62.741199999999999</v>
      </c>
      <c r="P172">
        <v>59.320599999999999</v>
      </c>
      <c r="Q172">
        <v>55.9</v>
      </c>
      <c r="R172">
        <v>59.319800000000001</v>
      </c>
      <c r="S172">
        <v>62.739600000000003</v>
      </c>
      <c r="T172">
        <v>66.159400000000005</v>
      </c>
      <c r="U172">
        <v>69.5792</v>
      </c>
      <c r="V172">
        <v>72.998999999999995</v>
      </c>
      <c r="W172">
        <v>66.679000000000002</v>
      </c>
      <c r="X172">
        <v>60.359000000000002</v>
      </c>
      <c r="Y172">
        <v>54.039000000000001</v>
      </c>
      <c r="Z172">
        <v>47.719000000000001</v>
      </c>
      <c r="AA172">
        <v>41.399000000000001</v>
      </c>
      <c r="AB172">
        <v>42.066800000000001</v>
      </c>
      <c r="AC172">
        <v>42.7346</v>
      </c>
      <c r="AD172">
        <v>43.4024</v>
      </c>
      <c r="AE172">
        <v>44.0702</v>
      </c>
      <c r="AF172">
        <v>44.738</v>
      </c>
      <c r="AG172">
        <v>44.304600000000001</v>
      </c>
      <c r="AH172">
        <v>43.871200000000002</v>
      </c>
      <c r="AI172">
        <v>43.437800000000003</v>
      </c>
      <c r="AJ172">
        <v>43.004399999999997</v>
      </c>
      <c r="AK172">
        <v>42.570999999999998</v>
      </c>
      <c r="AL172">
        <v>41.314599999999999</v>
      </c>
      <c r="AM172">
        <v>40.058199999999999</v>
      </c>
      <c r="AN172">
        <v>38.8018</v>
      </c>
      <c r="AO172">
        <v>37.545400000000001</v>
      </c>
      <c r="AP172">
        <v>36.289000000000001</v>
      </c>
      <c r="AQ172">
        <v>36.327599999999997</v>
      </c>
      <c r="AR172">
        <v>36.366199999999999</v>
      </c>
      <c r="AS172">
        <v>36.404800000000002</v>
      </c>
      <c r="AT172">
        <v>36.443399999999997</v>
      </c>
      <c r="AU172">
        <v>36.481999999999999</v>
      </c>
      <c r="AV172">
        <v>36.159599999999998</v>
      </c>
      <c r="AW172">
        <v>35.837200000000003</v>
      </c>
      <c r="AX172">
        <v>35.514800000000001</v>
      </c>
      <c r="AY172">
        <v>35.192399999999999</v>
      </c>
      <c r="AZ172">
        <v>34.869999999999997</v>
      </c>
      <c r="BA172">
        <v>33.572200000000002</v>
      </c>
      <c r="BB172">
        <v>32.2744</v>
      </c>
      <c r="BC172">
        <v>30.976600000000001</v>
      </c>
      <c r="BD172">
        <v>29.678799999999999</v>
      </c>
      <c r="BE172">
        <v>28.381</v>
      </c>
      <c r="BF172">
        <v>27.851800000000001</v>
      </c>
      <c r="BG172">
        <v>27.322600000000001</v>
      </c>
      <c r="BH172">
        <v>26.793399999999998</v>
      </c>
      <c r="BI172">
        <v>26.264199999999999</v>
      </c>
      <c r="BJ172">
        <v>25.734999999999999</v>
      </c>
      <c r="BK172">
        <v>25.278600000000001</v>
      </c>
      <c r="BL172">
        <v>24.822199999999999</v>
      </c>
    </row>
    <row r="173" spans="1:64" hidden="1">
      <c r="A173" t="s">
        <v>896</v>
      </c>
      <c r="B173" t="s">
        <v>1628</v>
      </c>
      <c r="C173" t="s">
        <v>1789</v>
      </c>
      <c r="D173" t="s">
        <v>1790</v>
      </c>
      <c r="E173">
        <v>185.54140000000001</v>
      </c>
      <c r="F173">
        <v>186.0942</v>
      </c>
      <c r="G173">
        <v>186.64699999999999</v>
      </c>
      <c r="H173">
        <v>187.71340000000001</v>
      </c>
      <c r="I173">
        <v>188.77979999999999</v>
      </c>
      <c r="J173">
        <v>189.84620000000001</v>
      </c>
      <c r="K173">
        <v>190.9126</v>
      </c>
      <c r="L173">
        <v>191.97900000000001</v>
      </c>
      <c r="M173">
        <v>193.035</v>
      </c>
      <c r="N173">
        <v>194.09100000000001</v>
      </c>
      <c r="O173">
        <v>195.14699999999999</v>
      </c>
      <c r="P173">
        <v>196.203</v>
      </c>
      <c r="Q173">
        <v>197.25899999999999</v>
      </c>
      <c r="R173">
        <v>198.31479999999999</v>
      </c>
      <c r="S173">
        <v>199.3706</v>
      </c>
      <c r="T173">
        <v>200.4264</v>
      </c>
      <c r="U173">
        <v>201.48220000000001</v>
      </c>
      <c r="V173">
        <v>202.53800000000001</v>
      </c>
      <c r="W173">
        <v>202.53800000000001</v>
      </c>
      <c r="X173">
        <v>202.53800000000001</v>
      </c>
      <c r="Y173">
        <v>202.53800000000001</v>
      </c>
      <c r="Z173">
        <v>202.53800000000001</v>
      </c>
      <c r="AA173">
        <v>202.53800000000001</v>
      </c>
      <c r="AB173">
        <v>200.67259999999999</v>
      </c>
      <c r="AC173">
        <v>198.80719999999999</v>
      </c>
      <c r="AD173">
        <v>196.9418</v>
      </c>
      <c r="AE173">
        <v>195.07640000000001</v>
      </c>
      <c r="AF173">
        <v>193.21100000000001</v>
      </c>
      <c r="AG173">
        <v>186.4374</v>
      </c>
      <c r="AH173">
        <v>179.66380000000001</v>
      </c>
      <c r="AI173">
        <v>172.89019999999999</v>
      </c>
      <c r="AJ173">
        <v>166.11660000000001</v>
      </c>
      <c r="AK173">
        <v>159.34299999999999</v>
      </c>
      <c r="AL173">
        <v>159.65520000000001</v>
      </c>
      <c r="AM173">
        <v>159.9674</v>
      </c>
      <c r="AN173">
        <v>160.27959999999999</v>
      </c>
      <c r="AO173">
        <v>160.59180000000001</v>
      </c>
      <c r="AP173">
        <v>160.904</v>
      </c>
      <c r="AQ173">
        <v>159.86600000000001</v>
      </c>
      <c r="AR173">
        <v>158.828</v>
      </c>
      <c r="AS173">
        <v>157.79</v>
      </c>
      <c r="AT173">
        <v>156.75200000000001</v>
      </c>
      <c r="AU173">
        <v>155.714</v>
      </c>
      <c r="AV173">
        <v>155.4768</v>
      </c>
      <c r="AW173">
        <v>155.2396</v>
      </c>
      <c r="AX173">
        <v>155.00239999999999</v>
      </c>
      <c r="AY173">
        <v>154.76519999999999</v>
      </c>
      <c r="AZ173">
        <v>154.52799999999999</v>
      </c>
      <c r="BA173">
        <v>152.471</v>
      </c>
      <c r="BB173">
        <v>150.41399999999999</v>
      </c>
      <c r="BC173">
        <v>148.357</v>
      </c>
      <c r="BD173">
        <v>146.30000000000001</v>
      </c>
      <c r="BE173">
        <v>144.24299999999999</v>
      </c>
      <c r="BF173">
        <v>141.92859999999999</v>
      </c>
      <c r="BG173">
        <v>139.61420000000001</v>
      </c>
      <c r="BH173">
        <v>137.2998</v>
      </c>
      <c r="BI173">
        <v>134.9854</v>
      </c>
      <c r="BJ173">
        <v>132.67099999999999</v>
      </c>
      <c r="BK173">
        <v>132.09479999999999</v>
      </c>
      <c r="BL173">
        <v>131.51859999999999</v>
      </c>
    </row>
    <row r="174" spans="1:64" hidden="1">
      <c r="A174" t="s">
        <v>1207</v>
      </c>
      <c r="B174" t="s">
        <v>1629</v>
      </c>
      <c r="C174" t="s">
        <v>1789</v>
      </c>
      <c r="D174" t="s">
        <v>1790</v>
      </c>
      <c r="E174">
        <v>78.639600000000002</v>
      </c>
      <c r="F174">
        <v>78.604799999999997</v>
      </c>
      <c r="G174">
        <v>78.569999999999993</v>
      </c>
      <c r="H174">
        <v>76.142399999999995</v>
      </c>
      <c r="I174">
        <v>73.714799999999997</v>
      </c>
      <c r="J174">
        <v>71.287199999999999</v>
      </c>
      <c r="K174">
        <v>68.8596</v>
      </c>
      <c r="L174">
        <v>66.432000000000002</v>
      </c>
      <c r="M174">
        <v>63.154800000000002</v>
      </c>
      <c r="N174">
        <v>59.877600000000001</v>
      </c>
      <c r="O174">
        <v>56.6004</v>
      </c>
      <c r="P174">
        <v>53.3232</v>
      </c>
      <c r="Q174">
        <v>50.045999999999999</v>
      </c>
      <c r="R174">
        <v>48.296999999999997</v>
      </c>
      <c r="S174">
        <v>46.548000000000002</v>
      </c>
      <c r="T174">
        <v>44.798999999999999</v>
      </c>
      <c r="U174">
        <v>43.05</v>
      </c>
      <c r="V174">
        <v>41.301000000000002</v>
      </c>
      <c r="W174">
        <v>39.035800000000002</v>
      </c>
      <c r="X174">
        <v>36.770600000000002</v>
      </c>
      <c r="Y174">
        <v>34.505400000000002</v>
      </c>
      <c r="Z174">
        <v>32.240200000000002</v>
      </c>
      <c r="AA174">
        <v>29.975000000000001</v>
      </c>
      <c r="AB174">
        <v>27.945799999999998</v>
      </c>
      <c r="AC174">
        <v>25.916599999999999</v>
      </c>
      <c r="AD174">
        <v>23.8874</v>
      </c>
      <c r="AE174">
        <v>21.8582</v>
      </c>
      <c r="AF174">
        <v>19.829000000000001</v>
      </c>
      <c r="AG174">
        <v>19.6816</v>
      </c>
      <c r="AH174">
        <v>19.534199999999998</v>
      </c>
      <c r="AI174">
        <v>19.386800000000001</v>
      </c>
      <c r="AJ174">
        <v>19.2394</v>
      </c>
      <c r="AK174">
        <v>19.091999999999999</v>
      </c>
      <c r="AL174">
        <v>18.226199999999999</v>
      </c>
      <c r="AM174">
        <v>17.360399999999998</v>
      </c>
      <c r="AN174">
        <v>16.494599999999998</v>
      </c>
      <c r="AO174">
        <v>15.6288</v>
      </c>
      <c r="AP174">
        <v>14.763</v>
      </c>
      <c r="AQ174">
        <v>14.4122</v>
      </c>
      <c r="AR174">
        <v>14.061400000000001</v>
      </c>
      <c r="AS174">
        <v>13.710599999999999</v>
      </c>
      <c r="AT174">
        <v>13.3598</v>
      </c>
      <c r="AU174">
        <v>13.009</v>
      </c>
      <c r="AV174">
        <v>12.9564</v>
      </c>
      <c r="AW174">
        <v>12.9038</v>
      </c>
      <c r="AX174">
        <v>12.8512</v>
      </c>
      <c r="AY174">
        <v>12.7986</v>
      </c>
      <c r="AZ174">
        <v>12.746</v>
      </c>
      <c r="BA174">
        <v>12.826599999999999</v>
      </c>
      <c r="BB174">
        <v>12.9072</v>
      </c>
      <c r="BC174">
        <v>12.9878</v>
      </c>
      <c r="BD174">
        <v>13.0684</v>
      </c>
      <c r="BE174">
        <v>13.148999999999999</v>
      </c>
      <c r="BF174">
        <v>13.202</v>
      </c>
      <c r="BG174">
        <v>13.255000000000001</v>
      </c>
      <c r="BH174">
        <v>13.308</v>
      </c>
      <c r="BI174">
        <v>13.361000000000001</v>
      </c>
      <c r="BJ174">
        <v>13.414</v>
      </c>
      <c r="BK174">
        <v>13.466799999999999</v>
      </c>
      <c r="BL174">
        <v>13.519600000000001</v>
      </c>
    </row>
    <row r="175" spans="1:64" hidden="1">
      <c r="A175" t="s">
        <v>1630</v>
      </c>
      <c r="B175" t="s">
        <v>1631</v>
      </c>
      <c r="C175" t="s">
        <v>1789</v>
      </c>
      <c r="D175" t="s">
        <v>1790</v>
      </c>
      <c r="E175">
        <v>79.29076736229608</v>
      </c>
      <c r="F175">
        <v>76.901391640780318</v>
      </c>
      <c r="G175">
        <v>74.510009177934833</v>
      </c>
      <c r="H175">
        <v>72.567042651350533</v>
      </c>
      <c r="I175">
        <v>70.622172202043672</v>
      </c>
      <c r="J175">
        <v>68.676095082092615</v>
      </c>
      <c r="K175">
        <v>66.718557125993769</v>
      </c>
      <c r="L175">
        <v>64.763666573274918</v>
      </c>
      <c r="M175">
        <v>63.599361869450568</v>
      </c>
      <c r="N175">
        <v>62.442274212652016</v>
      </c>
      <c r="O175">
        <v>61.290996196927757</v>
      </c>
      <c r="P175">
        <v>60.098784957418843</v>
      </c>
      <c r="Q175">
        <v>58.94534567927569</v>
      </c>
      <c r="R175">
        <v>57.248251052115528</v>
      </c>
      <c r="S175">
        <v>55.546090971212621</v>
      </c>
      <c r="T175">
        <v>53.840987422129089</v>
      </c>
      <c r="U175">
        <v>52.126354821872056</v>
      </c>
      <c r="V175">
        <v>50.409859305773857</v>
      </c>
      <c r="W175">
        <v>50.05863969432594</v>
      </c>
      <c r="X175">
        <v>49.716848694195825</v>
      </c>
      <c r="Y175">
        <v>49.378927789625081</v>
      </c>
      <c r="Z175">
        <v>49.053674711019369</v>
      </c>
      <c r="AA175">
        <v>48.747809326082653</v>
      </c>
      <c r="AB175">
        <v>49.080242443556443</v>
      </c>
      <c r="AC175">
        <v>49.417976114935421</v>
      </c>
      <c r="AD175">
        <v>49.749600020122315</v>
      </c>
      <c r="AE175">
        <v>50.057897934117378</v>
      </c>
      <c r="AF175">
        <v>50.344902489040173</v>
      </c>
      <c r="AG175">
        <v>51.500077925305789</v>
      </c>
      <c r="AH175">
        <v>52.642609799849318</v>
      </c>
      <c r="AI175">
        <v>53.804024126265354</v>
      </c>
      <c r="AJ175">
        <v>54.965224153233542</v>
      </c>
      <c r="AK175">
        <v>56.131710634958459</v>
      </c>
      <c r="AL175">
        <v>54.576281666782542</v>
      </c>
      <c r="AM175">
        <v>53.022490006880375</v>
      </c>
      <c r="AN175">
        <v>51.473577403678135</v>
      </c>
      <c r="AO175">
        <v>49.917836158541981</v>
      </c>
      <c r="AP175">
        <v>48.364509357184353</v>
      </c>
      <c r="AQ175">
        <v>46.702460240649479</v>
      </c>
      <c r="AR175">
        <v>45.04430482491469</v>
      </c>
      <c r="AS175">
        <v>43.386497105849891</v>
      </c>
      <c r="AT175">
        <v>41.716776577835134</v>
      </c>
      <c r="AU175">
        <v>40.050941764723618</v>
      </c>
      <c r="AV175">
        <v>39.492687464566465</v>
      </c>
      <c r="AW175">
        <v>38.934758294871344</v>
      </c>
      <c r="AX175">
        <v>38.372331853291946</v>
      </c>
      <c r="AY175">
        <v>37.78033529506471</v>
      </c>
      <c r="AZ175">
        <v>37.193707094140358</v>
      </c>
      <c r="BA175">
        <v>35.039656747119103</v>
      </c>
      <c r="BB175">
        <v>32.892540239656277</v>
      </c>
      <c r="BC175">
        <v>30.752475703103162</v>
      </c>
      <c r="BD175">
        <v>28.593792117080771</v>
      </c>
      <c r="BE175">
        <v>26.435727420188361</v>
      </c>
      <c r="BF175">
        <v>24.914402269564373</v>
      </c>
      <c r="BG175">
        <v>23.399541551299276</v>
      </c>
      <c r="BH175">
        <v>21.8903276150007</v>
      </c>
      <c r="BI175">
        <v>20.373527066855068</v>
      </c>
      <c r="BJ175">
        <v>18.855777421185692</v>
      </c>
      <c r="BK175">
        <v>17.642168223491709</v>
      </c>
      <c r="BL175">
        <v>16.42494993718848</v>
      </c>
    </row>
    <row r="176" spans="1:64" hidden="1">
      <c r="A176" t="s">
        <v>615</v>
      </c>
      <c r="B176" t="s">
        <v>1632</v>
      </c>
      <c r="C176" t="s">
        <v>1789</v>
      </c>
      <c r="D176" t="s">
        <v>1790</v>
      </c>
      <c r="E176">
        <v>103.4226</v>
      </c>
      <c r="F176">
        <v>103.5498</v>
      </c>
      <c r="G176">
        <v>103.67700000000001</v>
      </c>
      <c r="H176">
        <v>103.792</v>
      </c>
      <c r="I176">
        <v>103.907</v>
      </c>
      <c r="J176">
        <v>104.02200000000001</v>
      </c>
      <c r="K176">
        <v>104.137</v>
      </c>
      <c r="L176">
        <v>104.252</v>
      </c>
      <c r="M176">
        <v>107.6634</v>
      </c>
      <c r="N176">
        <v>111.0748</v>
      </c>
      <c r="O176">
        <v>114.4862</v>
      </c>
      <c r="P176">
        <v>117.8976</v>
      </c>
      <c r="Q176">
        <v>121.309</v>
      </c>
      <c r="R176">
        <v>120.3652</v>
      </c>
      <c r="S176">
        <v>119.42140000000001</v>
      </c>
      <c r="T176">
        <v>118.4776</v>
      </c>
      <c r="U176">
        <v>117.5338</v>
      </c>
      <c r="V176">
        <v>116.59</v>
      </c>
      <c r="W176">
        <v>114.491</v>
      </c>
      <c r="X176">
        <v>112.392</v>
      </c>
      <c r="Y176">
        <v>110.29300000000001</v>
      </c>
      <c r="Z176">
        <v>108.194</v>
      </c>
      <c r="AA176">
        <v>106.095</v>
      </c>
      <c r="AB176">
        <v>105.0762</v>
      </c>
      <c r="AC176">
        <v>104.0574</v>
      </c>
      <c r="AD176">
        <v>103.0386</v>
      </c>
      <c r="AE176">
        <v>102.0198</v>
      </c>
      <c r="AF176">
        <v>101.001</v>
      </c>
      <c r="AG176">
        <v>99.138000000000005</v>
      </c>
      <c r="AH176">
        <v>97.275000000000006</v>
      </c>
      <c r="AI176">
        <v>95.412000000000006</v>
      </c>
      <c r="AJ176">
        <v>93.549000000000007</v>
      </c>
      <c r="AK176">
        <v>91.686000000000007</v>
      </c>
      <c r="AL176">
        <v>91.193600000000004</v>
      </c>
      <c r="AM176">
        <v>90.7012</v>
      </c>
      <c r="AN176">
        <v>90.208799999999997</v>
      </c>
      <c r="AO176">
        <v>89.716399999999993</v>
      </c>
      <c r="AP176">
        <v>89.224000000000004</v>
      </c>
      <c r="AQ176">
        <v>87.770200000000003</v>
      </c>
      <c r="AR176">
        <v>86.316400000000002</v>
      </c>
      <c r="AS176">
        <v>84.8626</v>
      </c>
      <c r="AT176">
        <v>83.408799999999999</v>
      </c>
      <c r="AU176">
        <v>81.954999999999998</v>
      </c>
      <c r="AV176">
        <v>81.775599999999997</v>
      </c>
      <c r="AW176">
        <v>81.596199999999996</v>
      </c>
      <c r="AX176">
        <v>81.416799999999995</v>
      </c>
      <c r="AY176">
        <v>81.237399999999994</v>
      </c>
      <c r="AZ176">
        <v>81.058000000000007</v>
      </c>
      <c r="BA176">
        <v>80.642799999999994</v>
      </c>
      <c r="BB176">
        <v>80.227599999999995</v>
      </c>
      <c r="BC176">
        <v>79.812399999999997</v>
      </c>
      <c r="BD176">
        <v>79.397199999999998</v>
      </c>
      <c r="BE176">
        <v>78.981999999999999</v>
      </c>
      <c r="BF176">
        <v>75.911000000000001</v>
      </c>
      <c r="BG176">
        <v>72.84</v>
      </c>
      <c r="BH176">
        <v>69.769000000000005</v>
      </c>
      <c r="BI176">
        <v>66.697999999999993</v>
      </c>
      <c r="BJ176">
        <v>63.627000000000002</v>
      </c>
      <c r="BK176">
        <v>61.631999999999998</v>
      </c>
      <c r="BL176">
        <v>59.637</v>
      </c>
    </row>
    <row r="177" spans="1:64" hidden="1">
      <c r="A177" t="s">
        <v>1262</v>
      </c>
      <c r="B177" t="s">
        <v>1633</v>
      </c>
      <c r="C177" t="s">
        <v>1789</v>
      </c>
      <c r="D177" t="s">
        <v>1790</v>
      </c>
      <c r="E177">
        <v>45.316000000000003</v>
      </c>
      <c r="F177">
        <v>45.316000000000003</v>
      </c>
      <c r="G177">
        <v>45.316000000000003</v>
      </c>
      <c r="H177">
        <v>52.924999999999997</v>
      </c>
      <c r="I177">
        <v>60.533999999999999</v>
      </c>
      <c r="J177">
        <v>68.143000000000001</v>
      </c>
      <c r="K177">
        <v>75.751999999999995</v>
      </c>
      <c r="L177">
        <v>83.361000000000004</v>
      </c>
      <c r="M177">
        <v>82.1036</v>
      </c>
      <c r="N177">
        <v>80.846199999999996</v>
      </c>
      <c r="O177">
        <v>79.588800000000006</v>
      </c>
      <c r="P177">
        <v>78.331400000000002</v>
      </c>
      <c r="Q177">
        <v>77.073999999999998</v>
      </c>
      <c r="R177">
        <v>79.172799999999995</v>
      </c>
      <c r="S177">
        <v>81.271600000000007</v>
      </c>
      <c r="T177">
        <v>83.370400000000004</v>
      </c>
      <c r="U177">
        <v>85.469200000000001</v>
      </c>
      <c r="V177">
        <v>87.567999999999998</v>
      </c>
      <c r="W177">
        <v>83.154799999999994</v>
      </c>
      <c r="X177">
        <v>78.741600000000005</v>
      </c>
      <c r="Y177">
        <v>74.328400000000002</v>
      </c>
      <c r="Z177">
        <v>69.915199999999999</v>
      </c>
      <c r="AA177">
        <v>65.501999999999995</v>
      </c>
      <c r="AB177">
        <v>61.9208</v>
      </c>
      <c r="AC177">
        <v>58.339599999999997</v>
      </c>
      <c r="AD177">
        <v>54.758400000000002</v>
      </c>
      <c r="AE177">
        <v>51.177199999999999</v>
      </c>
      <c r="AF177">
        <v>47.595999999999997</v>
      </c>
      <c r="AG177">
        <v>46.244999999999997</v>
      </c>
      <c r="AH177">
        <v>44.893999999999998</v>
      </c>
      <c r="AI177">
        <v>43.542999999999999</v>
      </c>
      <c r="AJ177">
        <v>42.192</v>
      </c>
      <c r="AK177">
        <v>40.841000000000001</v>
      </c>
      <c r="AL177">
        <v>38.972999999999999</v>
      </c>
      <c r="AM177">
        <v>37.104999999999997</v>
      </c>
      <c r="AN177">
        <v>35.237000000000002</v>
      </c>
      <c r="AO177">
        <v>33.369</v>
      </c>
      <c r="AP177">
        <v>31.501000000000001</v>
      </c>
      <c r="AQ177">
        <v>30.1526</v>
      </c>
      <c r="AR177">
        <v>28.804200000000002</v>
      </c>
      <c r="AS177">
        <v>27.4558</v>
      </c>
      <c r="AT177">
        <v>26.107399999999998</v>
      </c>
      <c r="AU177">
        <v>24.759</v>
      </c>
      <c r="AV177">
        <v>23.986000000000001</v>
      </c>
      <c r="AW177">
        <v>23.213000000000001</v>
      </c>
      <c r="AX177">
        <v>22.44</v>
      </c>
      <c r="AY177">
        <v>21.667000000000002</v>
      </c>
      <c r="AZ177">
        <v>20.893999999999998</v>
      </c>
      <c r="BA177">
        <v>20.253799999999998</v>
      </c>
      <c r="BB177">
        <v>19.613600000000002</v>
      </c>
      <c r="BC177">
        <v>18.973400000000002</v>
      </c>
      <c r="BD177">
        <v>18.333200000000001</v>
      </c>
      <c r="BE177">
        <v>17.693000000000001</v>
      </c>
      <c r="BF177">
        <v>17.1204</v>
      </c>
      <c r="BG177">
        <v>16.547799999999999</v>
      </c>
      <c r="BH177">
        <v>15.975199999999999</v>
      </c>
      <c r="BI177">
        <v>15.4026</v>
      </c>
      <c r="BJ177">
        <v>14.83</v>
      </c>
      <c r="BK177">
        <v>14.4552</v>
      </c>
      <c r="BL177">
        <v>14.080399999999999</v>
      </c>
    </row>
    <row r="178" spans="1:64" hidden="1">
      <c r="A178" t="s">
        <v>1142</v>
      </c>
      <c r="B178" t="s">
        <v>1634</v>
      </c>
      <c r="C178" t="s">
        <v>1789</v>
      </c>
      <c r="D178" t="s">
        <v>1790</v>
      </c>
      <c r="E178">
        <v>206.28639999999999</v>
      </c>
      <c r="F178">
        <v>207.40819999999999</v>
      </c>
      <c r="G178">
        <v>208.53</v>
      </c>
      <c r="H178">
        <v>209.35380000000001</v>
      </c>
      <c r="I178">
        <v>210.17760000000001</v>
      </c>
      <c r="J178">
        <v>211.00139999999999</v>
      </c>
      <c r="K178">
        <v>211.8252</v>
      </c>
      <c r="L178">
        <v>212.649</v>
      </c>
      <c r="M178">
        <v>213.4092</v>
      </c>
      <c r="N178">
        <v>214.1694</v>
      </c>
      <c r="O178">
        <v>214.92959999999999</v>
      </c>
      <c r="P178">
        <v>215.68979999999999</v>
      </c>
      <c r="Q178">
        <v>216.45</v>
      </c>
      <c r="R178">
        <v>217.679</v>
      </c>
      <c r="S178">
        <v>218.90799999999999</v>
      </c>
      <c r="T178">
        <v>220.137</v>
      </c>
      <c r="U178">
        <v>221.36600000000001</v>
      </c>
      <c r="V178">
        <v>222.595</v>
      </c>
      <c r="W178">
        <v>223.66540000000001</v>
      </c>
      <c r="X178">
        <v>224.73580000000001</v>
      </c>
      <c r="Y178">
        <v>225.80619999999999</v>
      </c>
      <c r="Z178">
        <v>226.8766</v>
      </c>
      <c r="AA178">
        <v>227.947</v>
      </c>
      <c r="AB178">
        <v>227.37299999999999</v>
      </c>
      <c r="AC178">
        <v>226.79900000000001</v>
      </c>
      <c r="AD178">
        <v>226.22499999999999</v>
      </c>
      <c r="AE178">
        <v>225.65100000000001</v>
      </c>
      <c r="AF178">
        <v>225.077</v>
      </c>
      <c r="AG178">
        <v>224.6148</v>
      </c>
      <c r="AH178">
        <v>224.15260000000001</v>
      </c>
      <c r="AI178">
        <v>223.69040000000001</v>
      </c>
      <c r="AJ178">
        <v>223.22819999999999</v>
      </c>
      <c r="AK178">
        <v>222.76599999999999</v>
      </c>
      <c r="AL178">
        <v>222.12780000000001</v>
      </c>
      <c r="AM178">
        <v>221.4896</v>
      </c>
      <c r="AN178">
        <v>220.85140000000001</v>
      </c>
      <c r="AO178">
        <v>220.2132</v>
      </c>
      <c r="AP178">
        <v>219.57499999999999</v>
      </c>
      <c r="AQ178">
        <v>218.7698</v>
      </c>
      <c r="AR178">
        <v>217.96459999999999</v>
      </c>
      <c r="AS178">
        <v>217.15940000000001</v>
      </c>
      <c r="AT178">
        <v>216.35419999999999</v>
      </c>
      <c r="AU178">
        <v>215.54900000000001</v>
      </c>
      <c r="AV178">
        <v>214.36279999999999</v>
      </c>
      <c r="AW178">
        <v>213.17660000000001</v>
      </c>
      <c r="AX178">
        <v>211.99039999999999</v>
      </c>
      <c r="AY178">
        <v>210.80420000000001</v>
      </c>
      <c r="AZ178">
        <v>209.61799999999999</v>
      </c>
      <c r="BA178">
        <v>207.84299999999999</v>
      </c>
      <c r="BB178">
        <v>206.06800000000001</v>
      </c>
      <c r="BC178">
        <v>204.29300000000001</v>
      </c>
      <c r="BD178">
        <v>202.518</v>
      </c>
      <c r="BE178">
        <v>200.74299999999999</v>
      </c>
      <c r="BF178">
        <v>197.90199999999999</v>
      </c>
      <c r="BG178">
        <v>195.06100000000001</v>
      </c>
      <c r="BH178">
        <v>192.22</v>
      </c>
      <c r="BI178">
        <v>189.37899999999999</v>
      </c>
      <c r="BJ178">
        <v>186.53800000000001</v>
      </c>
      <c r="BK178">
        <v>183.51339999999999</v>
      </c>
      <c r="BL178">
        <v>180.4888</v>
      </c>
    </row>
    <row r="179" spans="1:64" hidden="1">
      <c r="A179" t="s">
        <v>1143</v>
      </c>
      <c r="B179" t="s">
        <v>1635</v>
      </c>
      <c r="C179" t="s">
        <v>1789</v>
      </c>
      <c r="D179" t="s">
        <v>1790</v>
      </c>
      <c r="E179">
        <v>163.95599999999999</v>
      </c>
      <c r="F179">
        <v>163.95599999999999</v>
      </c>
      <c r="G179">
        <v>163.95599999999999</v>
      </c>
      <c r="H179">
        <v>163.57220000000001</v>
      </c>
      <c r="I179">
        <v>163.1884</v>
      </c>
      <c r="J179">
        <v>162.80459999999999</v>
      </c>
      <c r="K179">
        <v>162.42080000000001</v>
      </c>
      <c r="L179">
        <v>162.03700000000001</v>
      </c>
      <c r="M179">
        <v>163.27119999999999</v>
      </c>
      <c r="N179">
        <v>164.50540000000001</v>
      </c>
      <c r="O179">
        <v>165.7396</v>
      </c>
      <c r="P179">
        <v>166.97380000000001</v>
      </c>
      <c r="Q179">
        <v>168.208</v>
      </c>
      <c r="R179">
        <v>168.9736</v>
      </c>
      <c r="S179">
        <v>169.73920000000001</v>
      </c>
      <c r="T179">
        <v>170.50479999999999</v>
      </c>
      <c r="U179">
        <v>171.2704</v>
      </c>
      <c r="V179">
        <v>172.036</v>
      </c>
      <c r="W179">
        <v>170.77619999999999</v>
      </c>
      <c r="X179">
        <v>169.5164</v>
      </c>
      <c r="Y179">
        <v>168.25659999999999</v>
      </c>
      <c r="Z179">
        <v>166.99680000000001</v>
      </c>
      <c r="AA179">
        <v>165.73699999999999</v>
      </c>
      <c r="AB179">
        <v>163.5624</v>
      </c>
      <c r="AC179">
        <v>161.3878</v>
      </c>
      <c r="AD179">
        <v>159.2132</v>
      </c>
      <c r="AE179">
        <v>157.0386</v>
      </c>
      <c r="AF179">
        <v>154.864</v>
      </c>
      <c r="AG179">
        <v>152.5778</v>
      </c>
      <c r="AH179">
        <v>150.29159999999999</v>
      </c>
      <c r="AI179">
        <v>148.00540000000001</v>
      </c>
      <c r="AJ179">
        <v>145.7192</v>
      </c>
      <c r="AK179">
        <v>143.43299999999999</v>
      </c>
      <c r="AL179">
        <v>142.0736</v>
      </c>
      <c r="AM179">
        <v>140.71420000000001</v>
      </c>
      <c r="AN179">
        <v>139.35480000000001</v>
      </c>
      <c r="AO179">
        <v>137.99539999999999</v>
      </c>
      <c r="AP179">
        <v>136.636</v>
      </c>
      <c r="AQ179">
        <v>135.36519999999999</v>
      </c>
      <c r="AR179">
        <v>134.09440000000001</v>
      </c>
      <c r="AS179">
        <v>132.8236</v>
      </c>
      <c r="AT179">
        <v>131.55279999999999</v>
      </c>
      <c r="AU179">
        <v>130.28200000000001</v>
      </c>
      <c r="AV179">
        <v>128.86080000000001</v>
      </c>
      <c r="AW179">
        <v>127.4396</v>
      </c>
      <c r="AX179">
        <v>126.0184</v>
      </c>
      <c r="AY179">
        <v>124.5972</v>
      </c>
      <c r="AZ179">
        <v>123.176</v>
      </c>
      <c r="BA179">
        <v>121.9508</v>
      </c>
      <c r="BB179">
        <v>120.7256</v>
      </c>
      <c r="BC179">
        <v>119.5004</v>
      </c>
      <c r="BD179">
        <v>118.2752</v>
      </c>
      <c r="BE179">
        <v>117.05</v>
      </c>
      <c r="BF179">
        <v>115.10599999999999</v>
      </c>
      <c r="BG179">
        <v>113.16200000000001</v>
      </c>
      <c r="BH179">
        <v>111.218</v>
      </c>
      <c r="BI179">
        <v>109.274</v>
      </c>
      <c r="BJ179">
        <v>107.33</v>
      </c>
      <c r="BK179">
        <v>105.447</v>
      </c>
      <c r="BL179">
        <v>103.56399999999999</v>
      </c>
    </row>
    <row r="180" spans="1:64" hidden="1">
      <c r="A180" t="s">
        <v>1240</v>
      </c>
      <c r="B180" t="s">
        <v>1636</v>
      </c>
      <c r="C180" t="s">
        <v>1789</v>
      </c>
      <c r="D180" t="s">
        <v>1790</v>
      </c>
      <c r="E180">
        <v>178.27959999999999</v>
      </c>
      <c r="F180">
        <v>177.87280000000001</v>
      </c>
      <c r="G180">
        <v>177.46600000000001</v>
      </c>
      <c r="H180">
        <v>176.97620000000001</v>
      </c>
      <c r="I180">
        <v>176.4864</v>
      </c>
      <c r="J180">
        <v>175.9966</v>
      </c>
      <c r="K180">
        <v>175.5068</v>
      </c>
      <c r="L180">
        <v>175.017</v>
      </c>
      <c r="M180">
        <v>175.2028</v>
      </c>
      <c r="N180">
        <v>175.3886</v>
      </c>
      <c r="O180">
        <v>175.5744</v>
      </c>
      <c r="P180">
        <v>175.7602</v>
      </c>
      <c r="Q180">
        <v>175.946</v>
      </c>
      <c r="R180">
        <v>174.8458</v>
      </c>
      <c r="S180">
        <v>173.7456</v>
      </c>
      <c r="T180">
        <v>172.6454</v>
      </c>
      <c r="U180">
        <v>171.54519999999999</v>
      </c>
      <c r="V180">
        <v>170.44499999999999</v>
      </c>
      <c r="W180">
        <v>170.26759999999999</v>
      </c>
      <c r="X180">
        <v>170.09020000000001</v>
      </c>
      <c r="Y180">
        <v>169.9128</v>
      </c>
      <c r="Z180">
        <v>169.7354</v>
      </c>
      <c r="AA180">
        <v>169.55799999999999</v>
      </c>
      <c r="AB180">
        <v>167.3228</v>
      </c>
      <c r="AC180">
        <v>165.08760000000001</v>
      </c>
      <c r="AD180">
        <v>162.85239999999999</v>
      </c>
      <c r="AE180">
        <v>160.6172</v>
      </c>
      <c r="AF180">
        <v>158.38200000000001</v>
      </c>
      <c r="AG180">
        <v>156.1782</v>
      </c>
      <c r="AH180">
        <v>153.9744</v>
      </c>
      <c r="AI180">
        <v>151.7706</v>
      </c>
      <c r="AJ180">
        <v>149.5668</v>
      </c>
      <c r="AK180">
        <v>147.363</v>
      </c>
      <c r="AL180">
        <v>143.40020000000001</v>
      </c>
      <c r="AM180">
        <v>139.4374</v>
      </c>
      <c r="AN180">
        <v>135.47460000000001</v>
      </c>
      <c r="AO180">
        <v>131.51179999999999</v>
      </c>
      <c r="AP180">
        <v>127.54900000000001</v>
      </c>
      <c r="AQ180">
        <v>124.5836</v>
      </c>
      <c r="AR180">
        <v>121.6182</v>
      </c>
      <c r="AS180">
        <v>118.6528</v>
      </c>
      <c r="AT180">
        <v>115.6874</v>
      </c>
      <c r="AU180">
        <v>112.72199999999999</v>
      </c>
      <c r="AV180">
        <v>110.64319999999999</v>
      </c>
      <c r="AW180">
        <v>108.56440000000001</v>
      </c>
      <c r="AX180">
        <v>106.48560000000001</v>
      </c>
      <c r="AY180">
        <v>104.4068</v>
      </c>
      <c r="AZ180">
        <v>102.328</v>
      </c>
      <c r="BA180">
        <v>100.6512</v>
      </c>
      <c r="BB180">
        <v>98.974400000000003</v>
      </c>
      <c r="BC180">
        <v>97.297600000000003</v>
      </c>
      <c r="BD180">
        <v>95.620800000000003</v>
      </c>
      <c r="BE180">
        <v>93.944000000000003</v>
      </c>
      <c r="BF180">
        <v>92.153199999999998</v>
      </c>
      <c r="BG180">
        <v>90.362399999999994</v>
      </c>
      <c r="BH180">
        <v>88.571600000000004</v>
      </c>
      <c r="BI180">
        <v>86.780799999999999</v>
      </c>
      <c r="BJ180">
        <v>84.99</v>
      </c>
      <c r="BK180">
        <v>83.3048</v>
      </c>
      <c r="BL180">
        <v>81.619600000000005</v>
      </c>
    </row>
    <row r="181" spans="1:64" hidden="1">
      <c r="A181" t="s">
        <v>1319</v>
      </c>
      <c r="B181" t="s">
        <v>1637</v>
      </c>
      <c r="C181" t="s">
        <v>1789</v>
      </c>
      <c r="D181" t="s">
        <v>1790</v>
      </c>
      <c r="E181">
        <v>17.9102</v>
      </c>
      <c r="F181">
        <v>18.800599999999999</v>
      </c>
      <c r="G181">
        <v>19.690999999999999</v>
      </c>
      <c r="H181">
        <v>20.090599999999998</v>
      </c>
      <c r="I181">
        <v>20.490200000000002</v>
      </c>
      <c r="J181">
        <v>20.889800000000001</v>
      </c>
      <c r="K181">
        <v>21.289400000000001</v>
      </c>
      <c r="L181">
        <v>21.689</v>
      </c>
      <c r="M181">
        <v>21.132999999999999</v>
      </c>
      <c r="N181">
        <v>20.577000000000002</v>
      </c>
      <c r="O181">
        <v>20.021000000000001</v>
      </c>
      <c r="P181">
        <v>19.465</v>
      </c>
      <c r="Q181">
        <v>18.908999999999999</v>
      </c>
      <c r="R181">
        <v>17.169</v>
      </c>
      <c r="S181">
        <v>15.429</v>
      </c>
      <c r="T181">
        <v>13.689</v>
      </c>
      <c r="U181">
        <v>11.949</v>
      </c>
      <c r="V181">
        <v>10.209</v>
      </c>
      <c r="W181">
        <v>9.7590000000000003</v>
      </c>
      <c r="X181">
        <v>9.3089999999999993</v>
      </c>
      <c r="Y181">
        <v>8.859</v>
      </c>
      <c r="Z181">
        <v>8.4090000000000007</v>
      </c>
      <c r="AA181">
        <v>7.9589999999999996</v>
      </c>
      <c r="AB181">
        <v>7.7469999999999999</v>
      </c>
      <c r="AC181">
        <v>7.5350000000000001</v>
      </c>
      <c r="AD181">
        <v>7.3230000000000004</v>
      </c>
      <c r="AE181">
        <v>7.1109999999999998</v>
      </c>
      <c r="AF181">
        <v>6.899</v>
      </c>
      <c r="AG181">
        <v>6.9413999999999998</v>
      </c>
      <c r="AH181">
        <v>6.9837999999999996</v>
      </c>
      <c r="AI181">
        <v>7.0262000000000002</v>
      </c>
      <c r="AJ181">
        <v>7.0686</v>
      </c>
      <c r="AK181">
        <v>7.1109999999999998</v>
      </c>
      <c r="AL181">
        <v>6.9231999999999996</v>
      </c>
      <c r="AM181">
        <v>6.7354000000000003</v>
      </c>
      <c r="AN181">
        <v>6.5476000000000001</v>
      </c>
      <c r="AO181">
        <v>6.3597999999999999</v>
      </c>
      <c r="AP181">
        <v>6.1719999999999997</v>
      </c>
      <c r="AQ181">
        <v>6.3647999999999998</v>
      </c>
      <c r="AR181">
        <v>6.5575999999999999</v>
      </c>
      <c r="AS181">
        <v>6.7504</v>
      </c>
      <c r="AT181">
        <v>6.9432</v>
      </c>
      <c r="AU181">
        <v>7.1360000000000001</v>
      </c>
      <c r="AV181">
        <v>6.7675999999999998</v>
      </c>
      <c r="AW181">
        <v>6.3992000000000004</v>
      </c>
      <c r="AX181">
        <v>6.0308000000000002</v>
      </c>
      <c r="AY181">
        <v>5.6623999999999999</v>
      </c>
      <c r="AZ181">
        <v>5.2939999999999996</v>
      </c>
      <c r="BA181">
        <v>5.1247999999999996</v>
      </c>
      <c r="BB181">
        <v>4.9555999999999996</v>
      </c>
      <c r="BC181">
        <v>4.7864000000000004</v>
      </c>
      <c r="BD181">
        <v>4.6172000000000004</v>
      </c>
      <c r="BE181">
        <v>4.4480000000000004</v>
      </c>
      <c r="BF181">
        <v>4.3159999999999998</v>
      </c>
      <c r="BG181">
        <v>4.1840000000000002</v>
      </c>
      <c r="BH181">
        <v>4.0519999999999996</v>
      </c>
      <c r="BI181">
        <v>3.92</v>
      </c>
      <c r="BJ181">
        <v>3.7879999999999998</v>
      </c>
      <c r="BK181">
        <v>3.7027999999999999</v>
      </c>
      <c r="BL181">
        <v>3.6175999999999999</v>
      </c>
    </row>
    <row r="182" spans="1:64" hidden="1">
      <c r="A182" t="s">
        <v>1297</v>
      </c>
      <c r="B182" t="s">
        <v>1638</v>
      </c>
      <c r="C182" t="s">
        <v>1789</v>
      </c>
      <c r="D182" t="s">
        <v>1790</v>
      </c>
      <c r="E182">
        <v>27.9588</v>
      </c>
      <c r="F182">
        <v>28.188400000000001</v>
      </c>
      <c r="G182">
        <v>28.417999999999999</v>
      </c>
      <c r="H182">
        <v>29.076799999999999</v>
      </c>
      <c r="I182">
        <v>29.735600000000002</v>
      </c>
      <c r="J182">
        <v>30.394400000000001</v>
      </c>
      <c r="K182">
        <v>31.0532</v>
      </c>
      <c r="L182">
        <v>31.712</v>
      </c>
      <c r="M182">
        <v>32.034999999999997</v>
      </c>
      <c r="N182">
        <v>32.357999999999997</v>
      </c>
      <c r="O182">
        <v>32.680999999999997</v>
      </c>
      <c r="P182">
        <v>33.003999999999998</v>
      </c>
      <c r="Q182">
        <v>33.326999999999998</v>
      </c>
      <c r="R182">
        <v>31.536999999999999</v>
      </c>
      <c r="S182">
        <v>29.747</v>
      </c>
      <c r="T182">
        <v>27.957000000000001</v>
      </c>
      <c r="U182">
        <v>26.167000000000002</v>
      </c>
      <c r="V182">
        <v>24.376999999999999</v>
      </c>
      <c r="W182">
        <v>22.876999999999999</v>
      </c>
      <c r="X182">
        <v>21.376999999999999</v>
      </c>
      <c r="Y182">
        <v>19.876999999999999</v>
      </c>
      <c r="Z182">
        <v>18.376999999999999</v>
      </c>
      <c r="AA182">
        <v>16.876999999999999</v>
      </c>
      <c r="AB182">
        <v>17.067</v>
      </c>
      <c r="AC182">
        <v>17.257000000000001</v>
      </c>
      <c r="AD182">
        <v>17.446999999999999</v>
      </c>
      <c r="AE182">
        <v>17.637</v>
      </c>
      <c r="AF182">
        <v>17.827000000000002</v>
      </c>
      <c r="AG182">
        <v>17.411200000000001</v>
      </c>
      <c r="AH182">
        <v>16.9954</v>
      </c>
      <c r="AI182">
        <v>16.579599999999999</v>
      </c>
      <c r="AJ182">
        <v>16.163799999999998</v>
      </c>
      <c r="AK182">
        <v>15.747999999999999</v>
      </c>
      <c r="AL182">
        <v>15.162000000000001</v>
      </c>
      <c r="AM182">
        <v>14.576000000000001</v>
      </c>
      <c r="AN182">
        <v>13.99</v>
      </c>
      <c r="AO182">
        <v>13.404</v>
      </c>
      <c r="AP182">
        <v>12.818</v>
      </c>
      <c r="AQ182">
        <v>12.2498</v>
      </c>
      <c r="AR182">
        <v>11.6816</v>
      </c>
      <c r="AS182">
        <v>11.1134</v>
      </c>
      <c r="AT182">
        <v>10.545199999999999</v>
      </c>
      <c r="AU182">
        <v>9.9770000000000003</v>
      </c>
      <c r="AV182">
        <v>9.7642000000000007</v>
      </c>
      <c r="AW182">
        <v>9.5513999999999992</v>
      </c>
      <c r="AX182">
        <v>9.3385999999999996</v>
      </c>
      <c r="AY182">
        <v>9.1257999999999999</v>
      </c>
      <c r="AZ182">
        <v>8.9130000000000003</v>
      </c>
      <c r="BA182">
        <v>8.3382000000000005</v>
      </c>
      <c r="BB182">
        <v>7.7633999999999999</v>
      </c>
      <c r="BC182">
        <v>7.1886000000000001</v>
      </c>
      <c r="BD182">
        <v>6.6138000000000003</v>
      </c>
      <c r="BE182">
        <v>6.0389999999999997</v>
      </c>
      <c r="BF182">
        <v>5.8593999999999999</v>
      </c>
      <c r="BG182">
        <v>5.6798000000000002</v>
      </c>
      <c r="BH182">
        <v>5.5002000000000004</v>
      </c>
      <c r="BI182">
        <v>5.3205999999999998</v>
      </c>
      <c r="BJ182">
        <v>5.141</v>
      </c>
      <c r="BK182">
        <v>5.1048</v>
      </c>
      <c r="BL182">
        <v>5.0686</v>
      </c>
    </row>
    <row r="183" spans="1:64" hidden="1">
      <c r="A183" t="s">
        <v>1189</v>
      </c>
      <c r="B183" t="s">
        <v>1639</v>
      </c>
      <c r="C183" t="s">
        <v>1789</v>
      </c>
      <c r="D183" t="s">
        <v>1790</v>
      </c>
      <c r="E183">
        <v>125.24299999999999</v>
      </c>
      <c r="F183">
        <v>125.24299999999999</v>
      </c>
      <c r="G183">
        <v>125.24299999999999</v>
      </c>
      <c r="H183">
        <v>125.5072</v>
      </c>
      <c r="I183">
        <v>125.7714</v>
      </c>
      <c r="J183">
        <v>126.0356</v>
      </c>
      <c r="K183">
        <v>126.2998</v>
      </c>
      <c r="L183">
        <v>126.56399999999999</v>
      </c>
      <c r="M183">
        <v>126.7248</v>
      </c>
      <c r="N183">
        <v>126.8856</v>
      </c>
      <c r="O183">
        <v>127.04640000000001</v>
      </c>
      <c r="P183">
        <v>127.2072</v>
      </c>
      <c r="Q183">
        <v>127.36799999999999</v>
      </c>
      <c r="R183">
        <v>127.89400000000001</v>
      </c>
      <c r="S183">
        <v>128.41999999999999</v>
      </c>
      <c r="T183">
        <v>128.946</v>
      </c>
      <c r="U183">
        <v>129.47200000000001</v>
      </c>
      <c r="V183">
        <v>129.99799999999999</v>
      </c>
      <c r="W183">
        <v>130.27600000000001</v>
      </c>
      <c r="X183">
        <v>130.554</v>
      </c>
      <c r="Y183">
        <v>130.83199999999999</v>
      </c>
      <c r="Z183">
        <v>131.11000000000001</v>
      </c>
      <c r="AA183">
        <v>131.38800000000001</v>
      </c>
      <c r="AB183">
        <v>131.37780000000001</v>
      </c>
      <c r="AC183">
        <v>131.36760000000001</v>
      </c>
      <c r="AD183">
        <v>131.35740000000001</v>
      </c>
      <c r="AE183">
        <v>131.34719999999999</v>
      </c>
      <c r="AF183">
        <v>131.33699999999999</v>
      </c>
      <c r="AG183">
        <v>131.44120000000001</v>
      </c>
      <c r="AH183">
        <v>131.5454</v>
      </c>
      <c r="AI183">
        <v>131.64959999999999</v>
      </c>
      <c r="AJ183">
        <v>131.75380000000001</v>
      </c>
      <c r="AK183">
        <v>131.858</v>
      </c>
      <c r="AL183">
        <v>130.50360000000001</v>
      </c>
      <c r="AM183">
        <v>129.14920000000001</v>
      </c>
      <c r="AN183">
        <v>127.7948</v>
      </c>
      <c r="AO183">
        <v>126.4404</v>
      </c>
      <c r="AP183">
        <v>125.086</v>
      </c>
      <c r="AQ183">
        <v>121.0428</v>
      </c>
      <c r="AR183">
        <v>116.9996</v>
      </c>
      <c r="AS183">
        <v>112.9564</v>
      </c>
      <c r="AT183">
        <v>108.9132</v>
      </c>
      <c r="AU183">
        <v>104.87</v>
      </c>
      <c r="AV183">
        <v>101.6756</v>
      </c>
      <c r="AW183">
        <v>98.481200000000001</v>
      </c>
      <c r="AX183">
        <v>95.286799999999999</v>
      </c>
      <c r="AY183">
        <v>92.092399999999998</v>
      </c>
      <c r="AZ183">
        <v>88.897999999999996</v>
      </c>
      <c r="BA183">
        <v>86.3322</v>
      </c>
      <c r="BB183">
        <v>83.766400000000004</v>
      </c>
      <c r="BC183">
        <v>81.200599999999994</v>
      </c>
      <c r="BD183">
        <v>78.634799999999998</v>
      </c>
      <c r="BE183">
        <v>76.069000000000003</v>
      </c>
      <c r="BF183">
        <v>73.879400000000004</v>
      </c>
      <c r="BG183">
        <v>71.689800000000005</v>
      </c>
      <c r="BH183">
        <v>69.500200000000007</v>
      </c>
      <c r="BI183">
        <v>67.310599999999994</v>
      </c>
      <c r="BJ183">
        <v>65.120999999999995</v>
      </c>
      <c r="BK183">
        <v>64.399000000000001</v>
      </c>
      <c r="BL183">
        <v>63.677</v>
      </c>
    </row>
    <row r="184" spans="1:64" hidden="1">
      <c r="A184" t="s">
        <v>1640</v>
      </c>
      <c r="B184" t="s">
        <v>1641</v>
      </c>
      <c r="C184" t="s">
        <v>1789</v>
      </c>
      <c r="D184" t="s">
        <v>1790</v>
      </c>
    </row>
    <row r="185" spans="1:64" hidden="1">
      <c r="A185" t="s">
        <v>1258</v>
      </c>
      <c r="B185" t="s">
        <v>1642</v>
      </c>
      <c r="C185" t="s">
        <v>1789</v>
      </c>
      <c r="D185" t="s">
        <v>1790</v>
      </c>
      <c r="E185">
        <v>59.432000000000002</v>
      </c>
      <c r="F185">
        <v>58.768000000000001</v>
      </c>
      <c r="G185">
        <v>58.103999999999999</v>
      </c>
      <c r="H185">
        <v>59.885800000000003</v>
      </c>
      <c r="I185">
        <v>61.6676</v>
      </c>
      <c r="J185">
        <v>63.449399999999997</v>
      </c>
      <c r="K185">
        <v>65.231200000000001</v>
      </c>
      <c r="L185">
        <v>67.013000000000005</v>
      </c>
      <c r="M185">
        <v>66.611800000000002</v>
      </c>
      <c r="N185">
        <v>66.210599999999999</v>
      </c>
      <c r="O185">
        <v>65.809399999999997</v>
      </c>
      <c r="P185">
        <v>65.408199999999994</v>
      </c>
      <c r="Q185">
        <v>65.007000000000005</v>
      </c>
      <c r="R185">
        <v>60.799399999999999</v>
      </c>
      <c r="S185">
        <v>56.591799999999999</v>
      </c>
      <c r="T185">
        <v>52.3842</v>
      </c>
      <c r="U185">
        <v>48.176600000000001</v>
      </c>
      <c r="V185">
        <v>43.969000000000001</v>
      </c>
      <c r="W185">
        <v>41.742800000000003</v>
      </c>
      <c r="X185">
        <v>39.516599999999997</v>
      </c>
      <c r="Y185">
        <v>37.290399999999998</v>
      </c>
      <c r="Z185">
        <v>35.0642</v>
      </c>
      <c r="AA185">
        <v>32.838000000000001</v>
      </c>
      <c r="AB185">
        <v>32.6432</v>
      </c>
      <c r="AC185">
        <v>32.448399999999999</v>
      </c>
      <c r="AD185">
        <v>32.253599999999999</v>
      </c>
      <c r="AE185">
        <v>32.058799999999998</v>
      </c>
      <c r="AF185">
        <v>31.864000000000001</v>
      </c>
      <c r="AG185">
        <v>32.1708</v>
      </c>
      <c r="AH185">
        <v>32.477600000000002</v>
      </c>
      <c r="AI185">
        <v>32.784399999999998</v>
      </c>
      <c r="AJ185">
        <v>33.091200000000001</v>
      </c>
      <c r="AK185">
        <v>33.398000000000003</v>
      </c>
      <c r="AL185">
        <v>32.690800000000003</v>
      </c>
      <c r="AM185">
        <v>31.983599999999999</v>
      </c>
      <c r="AN185">
        <v>31.276399999999999</v>
      </c>
      <c r="AO185">
        <v>30.569199999999999</v>
      </c>
      <c r="AP185">
        <v>29.861999999999998</v>
      </c>
      <c r="AQ185">
        <v>29.233799999999999</v>
      </c>
      <c r="AR185">
        <v>28.605599999999999</v>
      </c>
      <c r="AS185">
        <v>27.977399999999999</v>
      </c>
      <c r="AT185">
        <v>27.3492</v>
      </c>
      <c r="AU185">
        <v>26.721</v>
      </c>
      <c r="AV185">
        <v>27.396999999999998</v>
      </c>
      <c r="AW185">
        <v>28.073</v>
      </c>
      <c r="AX185">
        <v>28.748999999999999</v>
      </c>
      <c r="AY185">
        <v>29.425000000000001</v>
      </c>
      <c r="AZ185">
        <v>30.100999999999999</v>
      </c>
      <c r="BA185">
        <v>28.666599999999999</v>
      </c>
      <c r="BB185">
        <v>27.232199999999999</v>
      </c>
      <c r="BC185">
        <v>25.797799999999999</v>
      </c>
      <c r="BD185">
        <v>24.363399999999999</v>
      </c>
      <c r="BE185">
        <v>22.928999999999998</v>
      </c>
      <c r="BF185">
        <v>22.197199999999999</v>
      </c>
      <c r="BG185">
        <v>21.465399999999999</v>
      </c>
      <c r="BH185">
        <v>20.733599999999999</v>
      </c>
      <c r="BI185">
        <v>20.001799999999999</v>
      </c>
      <c r="BJ185">
        <v>19.27</v>
      </c>
      <c r="BK185">
        <v>18.604600000000001</v>
      </c>
      <c r="BL185">
        <v>17.9392</v>
      </c>
    </row>
    <row r="186" spans="1:64" hidden="1">
      <c r="A186" t="s">
        <v>1643</v>
      </c>
      <c r="B186" t="s">
        <v>1644</v>
      </c>
      <c r="C186" t="s">
        <v>1789</v>
      </c>
      <c r="D186" t="s">
        <v>1790</v>
      </c>
      <c r="E186">
        <v>52.809733961144921</v>
      </c>
      <c r="F186">
        <v>52.736841948383351</v>
      </c>
      <c r="G186">
        <v>52.447299396141297</v>
      </c>
      <c r="H186">
        <v>51.67267039297689</v>
      </c>
      <c r="I186">
        <v>51.004831335449069</v>
      </c>
      <c r="J186">
        <v>50.541592195299827</v>
      </c>
      <c r="K186">
        <v>50.26537342607169</v>
      </c>
      <c r="L186">
        <v>50.169214294142897</v>
      </c>
      <c r="M186">
        <v>50.100413108146789</v>
      </c>
      <c r="N186">
        <v>49.995021432305656</v>
      </c>
      <c r="O186">
        <v>49.764776374076988</v>
      </c>
      <c r="P186">
        <v>49.321065752752524</v>
      </c>
      <c r="Q186">
        <v>48.804560967830383</v>
      </c>
      <c r="R186">
        <v>48.071304112449567</v>
      </c>
      <c r="S186">
        <v>47.293781136645833</v>
      </c>
      <c r="T186">
        <v>46.491336752040596</v>
      </c>
      <c r="U186">
        <v>45.619013204467436</v>
      </c>
      <c r="V186">
        <v>44.683414480994585</v>
      </c>
      <c r="W186">
        <v>43.853304720402114</v>
      </c>
      <c r="X186">
        <v>43.023604336774753</v>
      </c>
      <c r="Y186">
        <v>42.206878051413383</v>
      </c>
      <c r="Z186">
        <v>41.391368417156158</v>
      </c>
      <c r="AA186">
        <v>40.610936979304078</v>
      </c>
      <c r="AB186">
        <v>40.189991699105256</v>
      </c>
      <c r="AC186">
        <v>39.758008237726138</v>
      </c>
      <c r="AD186">
        <v>39.305018149508861</v>
      </c>
      <c r="AE186">
        <v>38.839398608763332</v>
      </c>
      <c r="AF186">
        <v>38.353742318454351</v>
      </c>
      <c r="AG186">
        <v>38.42224456763234</v>
      </c>
      <c r="AH186">
        <v>38.528600505063139</v>
      </c>
      <c r="AI186">
        <v>38.708674914756848</v>
      </c>
      <c r="AJ186">
        <v>38.869865301739047</v>
      </c>
      <c r="AK186">
        <v>39.142194962487217</v>
      </c>
      <c r="AL186">
        <v>38.868155768740593</v>
      </c>
      <c r="AM186">
        <v>38.586874522852021</v>
      </c>
      <c r="AN186">
        <v>38.239018322885244</v>
      </c>
      <c r="AO186">
        <v>37.794350773199085</v>
      </c>
      <c r="AP186">
        <v>37.259188161426998</v>
      </c>
      <c r="AQ186">
        <v>36.597776226886602</v>
      </c>
      <c r="AR186">
        <v>35.928832616307936</v>
      </c>
      <c r="AS186">
        <v>35.283398444837587</v>
      </c>
      <c r="AT186">
        <v>34.604024369902774</v>
      </c>
      <c r="AU186">
        <v>33.933100865099036</v>
      </c>
      <c r="AV186">
        <v>33.581328144826983</v>
      </c>
      <c r="AW186">
        <v>33.222335795403964</v>
      </c>
      <c r="AX186">
        <v>32.839276235243993</v>
      </c>
      <c r="AY186">
        <v>32.394539824049396</v>
      </c>
      <c r="AZ186">
        <v>31.941803075212921</v>
      </c>
      <c r="BA186">
        <v>30.989332008171786</v>
      </c>
      <c r="BB186">
        <v>30.032723815447838</v>
      </c>
      <c r="BC186">
        <v>29.063949602754914</v>
      </c>
      <c r="BD186">
        <v>28.060481409195354</v>
      </c>
      <c r="BE186">
        <v>27.002471930158762</v>
      </c>
      <c r="BF186">
        <v>26.149127022366393</v>
      </c>
      <c r="BG186">
        <v>25.302516426817714</v>
      </c>
      <c r="BH186">
        <v>24.480507125378082</v>
      </c>
      <c r="BI186">
        <v>23.664355222141566</v>
      </c>
      <c r="BJ186">
        <v>22.867434332304253</v>
      </c>
      <c r="BK186">
        <v>22.233701084254118</v>
      </c>
      <c r="BL186">
        <v>21.568798421690342</v>
      </c>
    </row>
    <row r="187" spans="1:64" hidden="1">
      <c r="A187" t="s">
        <v>1167</v>
      </c>
      <c r="B187" t="s">
        <v>1645</v>
      </c>
      <c r="C187" t="s">
        <v>1789</v>
      </c>
      <c r="D187" t="s">
        <v>1790</v>
      </c>
      <c r="E187">
        <v>134.90299999999999</v>
      </c>
      <c r="F187">
        <v>134.90299999999999</v>
      </c>
      <c r="G187">
        <v>134.90299999999999</v>
      </c>
      <c r="H187">
        <v>135.11539999999999</v>
      </c>
      <c r="I187">
        <v>135.3278</v>
      </c>
      <c r="J187">
        <v>135.5402</v>
      </c>
      <c r="K187">
        <v>135.7526</v>
      </c>
      <c r="L187">
        <v>135.965</v>
      </c>
      <c r="M187">
        <v>136.2338</v>
      </c>
      <c r="N187">
        <v>136.5026</v>
      </c>
      <c r="O187">
        <v>136.7714</v>
      </c>
      <c r="P187">
        <v>137.0402</v>
      </c>
      <c r="Q187">
        <v>137.309</v>
      </c>
      <c r="R187">
        <v>137.85339999999999</v>
      </c>
      <c r="S187">
        <v>138.39779999999999</v>
      </c>
      <c r="T187">
        <v>138.94220000000001</v>
      </c>
      <c r="U187">
        <v>139.48660000000001</v>
      </c>
      <c r="V187">
        <v>140.03100000000001</v>
      </c>
      <c r="W187">
        <v>135.47399999999999</v>
      </c>
      <c r="X187">
        <v>130.917</v>
      </c>
      <c r="Y187">
        <v>126.36</v>
      </c>
      <c r="Z187">
        <v>121.803</v>
      </c>
      <c r="AA187">
        <v>117.246</v>
      </c>
      <c r="AB187">
        <v>112.5818</v>
      </c>
      <c r="AC187">
        <v>107.91759999999999</v>
      </c>
      <c r="AD187">
        <v>103.2534</v>
      </c>
      <c r="AE187">
        <v>98.589200000000005</v>
      </c>
      <c r="AF187">
        <v>93.924999999999997</v>
      </c>
      <c r="AG187">
        <v>89.721400000000003</v>
      </c>
      <c r="AH187">
        <v>85.517799999999994</v>
      </c>
      <c r="AI187">
        <v>81.3142</v>
      </c>
      <c r="AJ187">
        <v>77.110600000000005</v>
      </c>
      <c r="AK187">
        <v>72.906999999999996</v>
      </c>
      <c r="AL187">
        <v>67.016199999999998</v>
      </c>
      <c r="AM187">
        <v>61.125399999999999</v>
      </c>
      <c r="AN187">
        <v>55.2346</v>
      </c>
      <c r="AO187">
        <v>49.343800000000002</v>
      </c>
      <c r="AP187">
        <v>43.453000000000003</v>
      </c>
      <c r="AQ187">
        <v>38.976199999999999</v>
      </c>
      <c r="AR187">
        <v>34.499400000000001</v>
      </c>
      <c r="AS187">
        <v>30.022600000000001</v>
      </c>
      <c r="AT187">
        <v>25.5458</v>
      </c>
      <c r="AU187">
        <v>21.068999999999999</v>
      </c>
      <c r="AV187">
        <v>19.574200000000001</v>
      </c>
      <c r="AW187">
        <v>18.0794</v>
      </c>
      <c r="AX187">
        <v>16.584599999999998</v>
      </c>
      <c r="AY187">
        <v>15.0898</v>
      </c>
      <c r="AZ187">
        <v>13.595000000000001</v>
      </c>
      <c r="BA187">
        <v>13.874599999999999</v>
      </c>
      <c r="BB187">
        <v>14.154199999999999</v>
      </c>
      <c r="BC187">
        <v>14.4338</v>
      </c>
      <c r="BD187">
        <v>14.7134</v>
      </c>
      <c r="BE187">
        <v>14.993</v>
      </c>
      <c r="BF187">
        <v>14.605600000000001</v>
      </c>
      <c r="BG187">
        <v>14.2182</v>
      </c>
      <c r="BH187">
        <v>13.8308</v>
      </c>
      <c r="BI187">
        <v>13.4434</v>
      </c>
      <c r="BJ187">
        <v>13.055999999999999</v>
      </c>
      <c r="BK187">
        <v>12.696400000000001</v>
      </c>
      <c r="BL187">
        <v>12.3368</v>
      </c>
    </row>
    <row r="188" spans="1:64" hidden="1">
      <c r="A188" t="s">
        <v>1646</v>
      </c>
      <c r="B188" t="s">
        <v>1647</v>
      </c>
      <c r="C188" t="s">
        <v>1789</v>
      </c>
      <c r="D188" t="s">
        <v>1790</v>
      </c>
      <c r="E188">
        <v>101.27400050294116</v>
      </c>
      <c r="F188">
        <v>100.24377198539436</v>
      </c>
      <c r="G188">
        <v>98.799961356931647</v>
      </c>
      <c r="H188">
        <v>97.696287479592471</v>
      </c>
      <c r="I188">
        <v>96.954752179924924</v>
      </c>
      <c r="J188">
        <v>96.747044535981871</v>
      </c>
      <c r="K188">
        <v>96.952368550321168</v>
      </c>
      <c r="L188">
        <v>97.527952948620936</v>
      </c>
      <c r="M188">
        <v>98.522902490229683</v>
      </c>
      <c r="N188">
        <v>99.406468100784011</v>
      </c>
      <c r="O188">
        <v>100.01973390497245</v>
      </c>
      <c r="P188">
        <v>100.1384031798823</v>
      </c>
      <c r="Q188">
        <v>100.24880274695903</v>
      </c>
      <c r="R188">
        <v>100.51961903208085</v>
      </c>
      <c r="S188">
        <v>100.90012124875267</v>
      </c>
      <c r="T188">
        <v>101.34195896006804</v>
      </c>
      <c r="U188">
        <v>101.53575036247202</v>
      </c>
      <c r="V188">
        <v>101.8229459808278</v>
      </c>
      <c r="W188">
        <v>101.07545462923197</v>
      </c>
      <c r="X188">
        <v>100.52972414847906</v>
      </c>
      <c r="Y188">
        <v>100.16418644824391</v>
      </c>
      <c r="Z188">
        <v>99.743667167613438</v>
      </c>
      <c r="AA188">
        <v>99.416600638933971</v>
      </c>
      <c r="AB188">
        <v>99.031417489296089</v>
      </c>
      <c r="AC188">
        <v>98.605215857056564</v>
      </c>
      <c r="AD188">
        <v>98.03389827500186</v>
      </c>
      <c r="AE188">
        <v>97.325826900966874</v>
      </c>
      <c r="AF188">
        <v>96.442894655296783</v>
      </c>
      <c r="AG188">
        <v>95.227139902931398</v>
      </c>
      <c r="AH188">
        <v>94.000045366154012</v>
      </c>
      <c r="AI188">
        <v>92.797280738871009</v>
      </c>
      <c r="AJ188">
        <v>91.499100620902666</v>
      </c>
      <c r="AK188">
        <v>90.307509528853899</v>
      </c>
      <c r="AL188">
        <v>88.795912206336794</v>
      </c>
      <c r="AM188">
        <v>87.289053148852645</v>
      </c>
      <c r="AN188">
        <v>85.763258591737198</v>
      </c>
      <c r="AO188">
        <v>83.927723443447221</v>
      </c>
      <c r="AP188">
        <v>82.063659765899814</v>
      </c>
      <c r="AQ188">
        <v>80.809660527233447</v>
      </c>
      <c r="AR188">
        <v>79.542155598568527</v>
      </c>
      <c r="AS188">
        <v>78.264532185239347</v>
      </c>
      <c r="AT188">
        <v>76.869837174853672</v>
      </c>
      <c r="AU188">
        <v>75.435486084927632</v>
      </c>
      <c r="AV188">
        <v>74.425182890944328</v>
      </c>
      <c r="AW188">
        <v>73.411863469354486</v>
      </c>
      <c r="AX188">
        <v>72.404798061788327</v>
      </c>
      <c r="AY188">
        <v>71.276054823639157</v>
      </c>
      <c r="AZ188">
        <v>70.233653117220044</v>
      </c>
      <c r="BA188">
        <v>69.230910452239698</v>
      </c>
      <c r="BB188">
        <v>68.317115820379698</v>
      </c>
      <c r="BC188">
        <v>67.474781803743184</v>
      </c>
      <c r="BD188">
        <v>66.473512379531613</v>
      </c>
      <c r="BE188">
        <v>65.534054088626533</v>
      </c>
      <c r="BF188">
        <v>64.820396744249337</v>
      </c>
      <c r="BG188">
        <v>64.100469232474424</v>
      </c>
      <c r="BH188">
        <v>63.334150666115434</v>
      </c>
      <c r="BI188">
        <v>62.473188508477435</v>
      </c>
      <c r="BJ188">
        <v>61.551641666130358</v>
      </c>
      <c r="BK188">
        <v>60.449276844123595</v>
      </c>
      <c r="BL188">
        <v>59.32151524214418</v>
      </c>
    </row>
    <row r="189" spans="1:64" hidden="1">
      <c r="A189" t="s">
        <v>1190</v>
      </c>
      <c r="B189" t="s">
        <v>1648</v>
      </c>
      <c r="C189" t="s">
        <v>1789</v>
      </c>
      <c r="D189" t="s">
        <v>1790</v>
      </c>
      <c r="E189">
        <v>112.675</v>
      </c>
      <c r="F189">
        <v>112.675</v>
      </c>
      <c r="G189">
        <v>112.675</v>
      </c>
      <c r="H189">
        <v>112.675</v>
      </c>
      <c r="I189">
        <v>112.675</v>
      </c>
      <c r="J189">
        <v>112.675</v>
      </c>
      <c r="K189">
        <v>112.675</v>
      </c>
      <c r="L189">
        <v>112.675</v>
      </c>
      <c r="M189">
        <v>112.131</v>
      </c>
      <c r="N189">
        <v>111.587</v>
      </c>
      <c r="O189">
        <v>111.04300000000001</v>
      </c>
      <c r="P189">
        <v>110.499</v>
      </c>
      <c r="Q189">
        <v>109.955</v>
      </c>
      <c r="R189">
        <v>109.4036</v>
      </c>
      <c r="S189">
        <v>108.8522</v>
      </c>
      <c r="T189">
        <v>108.3008</v>
      </c>
      <c r="U189">
        <v>107.74939999999999</v>
      </c>
      <c r="V189">
        <v>107.19799999999999</v>
      </c>
      <c r="W189">
        <v>106.4772</v>
      </c>
      <c r="X189">
        <v>105.7564</v>
      </c>
      <c r="Y189">
        <v>105.0356</v>
      </c>
      <c r="Z189">
        <v>104.31480000000001</v>
      </c>
      <c r="AA189">
        <v>103.59399999999999</v>
      </c>
      <c r="AB189">
        <v>101.914</v>
      </c>
      <c r="AC189">
        <v>100.23399999999999</v>
      </c>
      <c r="AD189">
        <v>98.554000000000002</v>
      </c>
      <c r="AE189">
        <v>96.873999999999995</v>
      </c>
      <c r="AF189">
        <v>95.194000000000003</v>
      </c>
      <c r="AG189">
        <v>92.158600000000007</v>
      </c>
      <c r="AH189">
        <v>89.123199999999997</v>
      </c>
      <c r="AI189">
        <v>86.087800000000001</v>
      </c>
      <c r="AJ189">
        <v>83.052400000000006</v>
      </c>
      <c r="AK189">
        <v>80.016999999999996</v>
      </c>
      <c r="AL189">
        <v>76.874600000000001</v>
      </c>
      <c r="AM189">
        <v>73.732200000000006</v>
      </c>
      <c r="AN189">
        <v>70.589799999999997</v>
      </c>
      <c r="AO189">
        <v>67.447400000000002</v>
      </c>
      <c r="AP189">
        <v>64.305000000000007</v>
      </c>
      <c r="AQ189">
        <v>61.667400000000001</v>
      </c>
      <c r="AR189">
        <v>59.029800000000002</v>
      </c>
      <c r="AS189">
        <v>56.392200000000003</v>
      </c>
      <c r="AT189">
        <v>53.754600000000003</v>
      </c>
      <c r="AU189">
        <v>51.116999999999997</v>
      </c>
      <c r="AV189">
        <v>49.610199999999999</v>
      </c>
      <c r="AW189">
        <v>48.103400000000001</v>
      </c>
      <c r="AX189">
        <v>46.596600000000002</v>
      </c>
      <c r="AY189">
        <v>45.089799999999997</v>
      </c>
      <c r="AZ189">
        <v>43.582999999999998</v>
      </c>
      <c r="BA189">
        <v>43.167400000000001</v>
      </c>
      <c r="BB189">
        <v>42.751800000000003</v>
      </c>
      <c r="BC189">
        <v>42.336199999999998</v>
      </c>
      <c r="BD189">
        <v>41.9206</v>
      </c>
      <c r="BE189">
        <v>41.505000000000003</v>
      </c>
      <c r="BF189">
        <v>40.964399999999998</v>
      </c>
      <c r="BG189">
        <v>40.4238</v>
      </c>
      <c r="BH189">
        <v>39.883200000000002</v>
      </c>
      <c r="BI189">
        <v>39.342599999999997</v>
      </c>
      <c r="BJ189">
        <v>38.802</v>
      </c>
      <c r="BK189">
        <v>38.210599999999999</v>
      </c>
      <c r="BL189">
        <v>37.619199999999999</v>
      </c>
    </row>
    <row r="190" spans="1:64" hidden="1">
      <c r="A190" t="s">
        <v>1241</v>
      </c>
      <c r="B190" t="s">
        <v>1649</v>
      </c>
      <c r="C190" t="s">
        <v>1789</v>
      </c>
      <c r="D190" t="s">
        <v>1790</v>
      </c>
      <c r="E190">
        <v>143.54740000000001</v>
      </c>
      <c r="F190">
        <v>142.64320000000001</v>
      </c>
      <c r="G190">
        <v>141.739</v>
      </c>
      <c r="H190">
        <v>140.982</v>
      </c>
      <c r="I190">
        <v>140.22499999999999</v>
      </c>
      <c r="J190">
        <v>139.46799999999999</v>
      </c>
      <c r="K190">
        <v>138.71100000000001</v>
      </c>
      <c r="L190">
        <v>137.95400000000001</v>
      </c>
      <c r="M190">
        <v>136.9948</v>
      </c>
      <c r="N190">
        <v>136.03559999999999</v>
      </c>
      <c r="O190">
        <v>135.07640000000001</v>
      </c>
      <c r="P190">
        <v>134.1172</v>
      </c>
      <c r="Q190">
        <v>133.15799999999999</v>
      </c>
      <c r="R190">
        <v>131.04179999999999</v>
      </c>
      <c r="S190">
        <v>128.9256</v>
      </c>
      <c r="T190">
        <v>126.8094</v>
      </c>
      <c r="U190">
        <v>124.6932</v>
      </c>
      <c r="V190">
        <v>122.577</v>
      </c>
      <c r="W190">
        <v>120.289</v>
      </c>
      <c r="X190">
        <v>118.001</v>
      </c>
      <c r="Y190">
        <v>115.71299999999999</v>
      </c>
      <c r="Z190">
        <v>113.425</v>
      </c>
      <c r="AA190">
        <v>111.137</v>
      </c>
      <c r="AB190">
        <v>109.4264</v>
      </c>
      <c r="AC190">
        <v>107.7158</v>
      </c>
      <c r="AD190">
        <v>106.0052</v>
      </c>
      <c r="AE190">
        <v>104.2946</v>
      </c>
      <c r="AF190">
        <v>102.584</v>
      </c>
      <c r="AG190">
        <v>101.6664</v>
      </c>
      <c r="AH190">
        <v>100.7488</v>
      </c>
      <c r="AI190">
        <v>99.831199999999995</v>
      </c>
      <c r="AJ190">
        <v>98.913600000000002</v>
      </c>
      <c r="AK190">
        <v>97.995999999999995</v>
      </c>
      <c r="AL190">
        <v>97.193399999999997</v>
      </c>
      <c r="AM190">
        <v>96.390799999999999</v>
      </c>
      <c r="AN190">
        <v>95.588200000000001</v>
      </c>
      <c r="AO190">
        <v>94.785600000000002</v>
      </c>
      <c r="AP190">
        <v>93.983000000000004</v>
      </c>
      <c r="AQ190">
        <v>93.119799999999998</v>
      </c>
      <c r="AR190">
        <v>92.256600000000006</v>
      </c>
      <c r="AS190">
        <v>91.3934</v>
      </c>
      <c r="AT190">
        <v>90.530199999999994</v>
      </c>
      <c r="AU190">
        <v>89.667000000000002</v>
      </c>
      <c r="AV190">
        <v>89.319599999999994</v>
      </c>
      <c r="AW190">
        <v>88.972200000000001</v>
      </c>
      <c r="AX190">
        <v>88.624799999999993</v>
      </c>
      <c r="AY190">
        <v>88.2774</v>
      </c>
      <c r="AZ190">
        <v>87.93</v>
      </c>
      <c r="BA190">
        <v>87.716200000000001</v>
      </c>
      <c r="BB190">
        <v>87.502399999999994</v>
      </c>
      <c r="BC190">
        <v>87.288600000000002</v>
      </c>
      <c r="BD190">
        <v>87.074799999999996</v>
      </c>
      <c r="BE190">
        <v>86.861000000000004</v>
      </c>
      <c r="BF190">
        <v>85.854399999999998</v>
      </c>
      <c r="BG190">
        <v>84.847800000000007</v>
      </c>
      <c r="BH190">
        <v>83.841200000000001</v>
      </c>
      <c r="BI190">
        <v>82.834599999999995</v>
      </c>
      <c r="BJ190">
        <v>81.828000000000003</v>
      </c>
      <c r="BK190">
        <v>81.038600000000002</v>
      </c>
      <c r="BL190">
        <v>80.249200000000002</v>
      </c>
    </row>
    <row r="191" spans="1:64" hidden="1">
      <c r="A191" t="s">
        <v>1252</v>
      </c>
      <c r="B191" t="s">
        <v>1650</v>
      </c>
      <c r="C191" t="s">
        <v>1789</v>
      </c>
      <c r="D191" t="s">
        <v>1790</v>
      </c>
      <c r="E191">
        <v>129.67679999999999</v>
      </c>
      <c r="F191">
        <v>128.77440000000001</v>
      </c>
      <c r="G191">
        <v>127.872</v>
      </c>
      <c r="H191">
        <v>125.63160000000001</v>
      </c>
      <c r="I191">
        <v>123.3912</v>
      </c>
      <c r="J191">
        <v>121.1508</v>
      </c>
      <c r="K191">
        <v>118.9104</v>
      </c>
      <c r="L191">
        <v>116.67</v>
      </c>
      <c r="M191">
        <v>113.96339999999999</v>
      </c>
      <c r="N191">
        <v>111.2568</v>
      </c>
      <c r="O191">
        <v>108.5502</v>
      </c>
      <c r="P191">
        <v>105.8436</v>
      </c>
      <c r="Q191">
        <v>103.137</v>
      </c>
      <c r="R191">
        <v>101.2146</v>
      </c>
      <c r="S191">
        <v>99.292199999999994</v>
      </c>
      <c r="T191">
        <v>97.369799999999998</v>
      </c>
      <c r="U191">
        <v>95.447400000000002</v>
      </c>
      <c r="V191">
        <v>93.525000000000006</v>
      </c>
      <c r="W191">
        <v>92.631200000000007</v>
      </c>
      <c r="X191">
        <v>91.737399999999994</v>
      </c>
      <c r="Y191">
        <v>90.843599999999995</v>
      </c>
      <c r="Z191">
        <v>89.949799999999996</v>
      </c>
      <c r="AA191">
        <v>89.055999999999997</v>
      </c>
      <c r="AB191">
        <v>88.447800000000001</v>
      </c>
      <c r="AC191">
        <v>87.839600000000004</v>
      </c>
      <c r="AD191">
        <v>87.231399999999994</v>
      </c>
      <c r="AE191">
        <v>86.623199999999997</v>
      </c>
      <c r="AF191">
        <v>86.015000000000001</v>
      </c>
      <c r="AG191">
        <v>84.863</v>
      </c>
      <c r="AH191">
        <v>83.710999999999999</v>
      </c>
      <c r="AI191">
        <v>82.558999999999997</v>
      </c>
      <c r="AJ191">
        <v>81.406999999999996</v>
      </c>
      <c r="AK191">
        <v>80.254999999999995</v>
      </c>
      <c r="AL191">
        <v>78.978200000000001</v>
      </c>
      <c r="AM191">
        <v>77.701400000000007</v>
      </c>
      <c r="AN191">
        <v>76.424599999999998</v>
      </c>
      <c r="AO191">
        <v>75.147800000000004</v>
      </c>
      <c r="AP191">
        <v>73.870999999999995</v>
      </c>
      <c r="AQ191">
        <v>73.398600000000002</v>
      </c>
      <c r="AR191">
        <v>72.926199999999994</v>
      </c>
      <c r="AS191">
        <v>72.453800000000001</v>
      </c>
      <c r="AT191">
        <v>71.981399999999994</v>
      </c>
      <c r="AU191">
        <v>71.509</v>
      </c>
      <c r="AV191">
        <v>71.517399999999995</v>
      </c>
      <c r="AW191">
        <v>71.525800000000004</v>
      </c>
      <c r="AX191">
        <v>71.534199999999998</v>
      </c>
      <c r="AY191">
        <v>71.542599999999993</v>
      </c>
      <c r="AZ191">
        <v>71.551000000000002</v>
      </c>
      <c r="BA191">
        <v>69.704400000000007</v>
      </c>
      <c r="BB191">
        <v>67.857799999999997</v>
      </c>
      <c r="BC191">
        <v>66.011200000000002</v>
      </c>
      <c r="BD191">
        <v>64.164599999999993</v>
      </c>
      <c r="BE191">
        <v>62.317999999999998</v>
      </c>
      <c r="BF191">
        <v>61.230800000000002</v>
      </c>
      <c r="BG191">
        <v>60.143599999999999</v>
      </c>
      <c r="BH191">
        <v>59.056399999999996</v>
      </c>
      <c r="BI191">
        <v>57.969200000000001</v>
      </c>
      <c r="BJ191">
        <v>56.881999999999998</v>
      </c>
      <c r="BK191">
        <v>55.951799999999999</v>
      </c>
      <c r="BL191">
        <v>55.021599999999999</v>
      </c>
    </row>
    <row r="192" spans="1:64" hidden="1">
      <c r="A192" t="s">
        <v>1209</v>
      </c>
      <c r="B192" t="s">
        <v>1651</v>
      </c>
      <c r="C192" t="s">
        <v>1789</v>
      </c>
      <c r="D192" t="s">
        <v>1790</v>
      </c>
      <c r="E192">
        <v>66.277600000000007</v>
      </c>
      <c r="F192">
        <v>65.738799999999998</v>
      </c>
      <c r="G192">
        <v>65.2</v>
      </c>
      <c r="H192">
        <v>64.375200000000007</v>
      </c>
      <c r="I192">
        <v>63.550400000000003</v>
      </c>
      <c r="J192">
        <v>62.7256</v>
      </c>
      <c r="K192">
        <v>61.900799999999997</v>
      </c>
      <c r="L192">
        <v>61.076000000000001</v>
      </c>
      <c r="M192">
        <v>60.025599999999997</v>
      </c>
      <c r="N192">
        <v>58.975200000000001</v>
      </c>
      <c r="O192">
        <v>57.924799999999998</v>
      </c>
      <c r="P192">
        <v>56.874400000000001</v>
      </c>
      <c r="Q192">
        <v>55.823999999999998</v>
      </c>
      <c r="R192">
        <v>55.496400000000001</v>
      </c>
      <c r="S192">
        <v>55.168799999999997</v>
      </c>
      <c r="T192">
        <v>54.841200000000001</v>
      </c>
      <c r="U192">
        <v>54.513599999999997</v>
      </c>
      <c r="V192">
        <v>54.186</v>
      </c>
      <c r="W192">
        <v>53.664200000000001</v>
      </c>
      <c r="X192">
        <v>53.142400000000002</v>
      </c>
      <c r="Y192">
        <v>52.620600000000003</v>
      </c>
      <c r="Z192">
        <v>52.098799999999997</v>
      </c>
      <c r="AA192">
        <v>51.576999999999998</v>
      </c>
      <c r="AB192">
        <v>51.275599999999997</v>
      </c>
      <c r="AC192">
        <v>50.974200000000003</v>
      </c>
      <c r="AD192">
        <v>50.672800000000002</v>
      </c>
      <c r="AE192">
        <v>50.371400000000001</v>
      </c>
      <c r="AF192">
        <v>50.07</v>
      </c>
      <c r="AG192">
        <v>50.2532</v>
      </c>
      <c r="AH192">
        <v>50.436399999999999</v>
      </c>
      <c r="AI192">
        <v>50.619599999999998</v>
      </c>
      <c r="AJ192">
        <v>50.802799999999998</v>
      </c>
      <c r="AK192">
        <v>50.985999999999997</v>
      </c>
      <c r="AL192">
        <v>50.601199999999999</v>
      </c>
      <c r="AM192">
        <v>50.2164</v>
      </c>
      <c r="AN192">
        <v>49.831600000000002</v>
      </c>
      <c r="AO192">
        <v>49.446800000000003</v>
      </c>
      <c r="AP192">
        <v>49.061999999999998</v>
      </c>
      <c r="AQ192">
        <v>50.024000000000001</v>
      </c>
      <c r="AR192">
        <v>50.985999999999997</v>
      </c>
      <c r="AS192">
        <v>51.948</v>
      </c>
      <c r="AT192">
        <v>52.91</v>
      </c>
      <c r="AU192">
        <v>53.872</v>
      </c>
      <c r="AV192">
        <v>54.014000000000003</v>
      </c>
      <c r="AW192">
        <v>54.155999999999999</v>
      </c>
      <c r="AX192">
        <v>54.298000000000002</v>
      </c>
      <c r="AY192">
        <v>54.44</v>
      </c>
      <c r="AZ192">
        <v>54.582000000000001</v>
      </c>
      <c r="BA192">
        <v>55.121400000000001</v>
      </c>
      <c r="BB192">
        <v>55.660800000000002</v>
      </c>
      <c r="BC192">
        <v>56.200200000000002</v>
      </c>
      <c r="BD192">
        <v>56.739600000000003</v>
      </c>
      <c r="BE192">
        <v>57.279000000000003</v>
      </c>
      <c r="BF192">
        <v>56.654000000000003</v>
      </c>
      <c r="BG192">
        <v>56.029000000000003</v>
      </c>
      <c r="BH192">
        <v>55.404000000000003</v>
      </c>
      <c r="BI192">
        <v>54.779000000000003</v>
      </c>
      <c r="BJ192">
        <v>54.154000000000003</v>
      </c>
      <c r="BK192">
        <v>54.7592</v>
      </c>
      <c r="BL192">
        <v>55.364400000000003</v>
      </c>
    </row>
    <row r="193" spans="1:64" hidden="1">
      <c r="A193" t="s">
        <v>1652</v>
      </c>
      <c r="B193" t="s">
        <v>1653</v>
      </c>
      <c r="C193" t="s">
        <v>1789</v>
      </c>
      <c r="D193" t="s">
        <v>1790</v>
      </c>
    </row>
    <row r="194" spans="1:64" hidden="1">
      <c r="A194" t="s">
        <v>1263</v>
      </c>
      <c r="B194" t="s">
        <v>1654</v>
      </c>
      <c r="C194" t="s">
        <v>1789</v>
      </c>
      <c r="D194" t="s">
        <v>1790</v>
      </c>
      <c r="E194">
        <v>93.846599999999995</v>
      </c>
      <c r="F194">
        <v>93.850800000000007</v>
      </c>
      <c r="G194">
        <v>93.855000000000004</v>
      </c>
      <c r="H194">
        <v>93.840800000000002</v>
      </c>
      <c r="I194">
        <v>93.826599999999999</v>
      </c>
      <c r="J194">
        <v>93.812399999999997</v>
      </c>
      <c r="K194">
        <v>93.798199999999994</v>
      </c>
      <c r="L194">
        <v>93.784000000000006</v>
      </c>
      <c r="M194">
        <v>94.544600000000003</v>
      </c>
      <c r="N194">
        <v>95.305199999999999</v>
      </c>
      <c r="O194">
        <v>96.065799999999996</v>
      </c>
      <c r="P194">
        <v>96.826400000000007</v>
      </c>
      <c r="Q194">
        <v>97.587000000000003</v>
      </c>
      <c r="R194">
        <v>96.680599999999998</v>
      </c>
      <c r="S194">
        <v>95.774199999999993</v>
      </c>
      <c r="T194">
        <v>94.867800000000003</v>
      </c>
      <c r="U194">
        <v>93.961399999999998</v>
      </c>
      <c r="V194">
        <v>93.055000000000007</v>
      </c>
      <c r="W194">
        <v>92.171000000000006</v>
      </c>
      <c r="X194">
        <v>91.287000000000006</v>
      </c>
      <c r="Y194">
        <v>90.403000000000006</v>
      </c>
      <c r="Z194">
        <v>89.519000000000005</v>
      </c>
      <c r="AA194">
        <v>88.635000000000005</v>
      </c>
      <c r="AB194">
        <v>87.625600000000006</v>
      </c>
      <c r="AC194">
        <v>86.616200000000006</v>
      </c>
      <c r="AD194">
        <v>85.606800000000007</v>
      </c>
      <c r="AE194">
        <v>84.597399999999993</v>
      </c>
      <c r="AF194">
        <v>83.587999999999994</v>
      </c>
      <c r="AG194">
        <v>82.036799999999999</v>
      </c>
      <c r="AH194">
        <v>80.485600000000005</v>
      </c>
      <c r="AI194">
        <v>78.934399999999997</v>
      </c>
      <c r="AJ194">
        <v>77.383200000000002</v>
      </c>
      <c r="AK194">
        <v>75.831999999999994</v>
      </c>
      <c r="AL194">
        <v>74.986599999999996</v>
      </c>
      <c r="AM194">
        <v>74.141199999999998</v>
      </c>
      <c r="AN194">
        <v>73.2958</v>
      </c>
      <c r="AO194">
        <v>72.450400000000002</v>
      </c>
      <c r="AP194">
        <v>71.605000000000004</v>
      </c>
      <c r="AQ194">
        <v>70.284599999999998</v>
      </c>
      <c r="AR194">
        <v>68.964200000000005</v>
      </c>
      <c r="AS194">
        <v>67.643799999999999</v>
      </c>
      <c r="AT194">
        <v>66.323400000000007</v>
      </c>
      <c r="AU194">
        <v>65.003</v>
      </c>
      <c r="AV194">
        <v>64.222800000000007</v>
      </c>
      <c r="AW194">
        <v>63.442599999999999</v>
      </c>
      <c r="AX194">
        <v>62.662399999999998</v>
      </c>
      <c r="AY194">
        <v>61.882199999999997</v>
      </c>
      <c r="AZ194">
        <v>61.101999999999997</v>
      </c>
      <c r="BA194">
        <v>60.196399999999997</v>
      </c>
      <c r="BB194">
        <v>59.290799999999997</v>
      </c>
      <c r="BC194">
        <v>58.385199999999998</v>
      </c>
      <c r="BD194">
        <v>57.479599999999998</v>
      </c>
      <c r="BE194">
        <v>56.573999999999998</v>
      </c>
      <c r="BF194">
        <v>55.790199999999999</v>
      </c>
      <c r="BG194">
        <v>55.006399999999999</v>
      </c>
      <c r="BH194">
        <v>54.2226</v>
      </c>
      <c r="BI194">
        <v>53.438800000000001</v>
      </c>
      <c r="BJ194">
        <v>52.655000000000001</v>
      </c>
      <c r="BK194">
        <v>51.981999999999999</v>
      </c>
      <c r="BL194">
        <v>51.308999999999997</v>
      </c>
    </row>
    <row r="195" spans="1:64" hidden="1">
      <c r="A195" t="s">
        <v>1282</v>
      </c>
      <c r="B195" t="s">
        <v>1655</v>
      </c>
      <c r="C195" t="s">
        <v>1789</v>
      </c>
      <c r="D195" t="s">
        <v>1790</v>
      </c>
      <c r="E195">
        <v>39.671999999999997</v>
      </c>
      <c r="F195">
        <v>37.466999999999999</v>
      </c>
      <c r="G195">
        <v>35.262</v>
      </c>
      <c r="H195">
        <v>34.453000000000003</v>
      </c>
      <c r="I195">
        <v>33.643999999999998</v>
      </c>
      <c r="J195">
        <v>32.835000000000001</v>
      </c>
      <c r="K195">
        <v>32.026000000000003</v>
      </c>
      <c r="L195">
        <v>31.216999999999999</v>
      </c>
      <c r="M195">
        <v>30.239799999999999</v>
      </c>
      <c r="N195">
        <v>29.262599999999999</v>
      </c>
      <c r="O195">
        <v>28.285399999999999</v>
      </c>
      <c r="P195">
        <v>27.308199999999999</v>
      </c>
      <c r="Q195">
        <v>26.331</v>
      </c>
      <c r="R195">
        <v>27.710999999999999</v>
      </c>
      <c r="S195">
        <v>29.091000000000001</v>
      </c>
      <c r="T195">
        <v>30.471</v>
      </c>
      <c r="U195">
        <v>31.850999999999999</v>
      </c>
      <c r="V195">
        <v>33.231000000000002</v>
      </c>
      <c r="W195">
        <v>33.450400000000002</v>
      </c>
      <c r="X195">
        <v>33.669800000000002</v>
      </c>
      <c r="Y195">
        <v>33.889200000000002</v>
      </c>
      <c r="Z195">
        <v>34.108600000000003</v>
      </c>
      <c r="AA195">
        <v>34.328000000000003</v>
      </c>
      <c r="AB195">
        <v>33.953000000000003</v>
      </c>
      <c r="AC195">
        <v>33.578000000000003</v>
      </c>
      <c r="AD195">
        <v>33.203000000000003</v>
      </c>
      <c r="AE195">
        <v>32.828000000000003</v>
      </c>
      <c r="AF195">
        <v>32.453000000000003</v>
      </c>
      <c r="AG195">
        <v>31.835000000000001</v>
      </c>
      <c r="AH195">
        <v>31.216999999999999</v>
      </c>
      <c r="AI195">
        <v>30.599</v>
      </c>
      <c r="AJ195">
        <v>29.981000000000002</v>
      </c>
      <c r="AK195">
        <v>29.363</v>
      </c>
      <c r="AL195">
        <v>27.2972</v>
      </c>
      <c r="AM195">
        <v>25.231400000000001</v>
      </c>
      <c r="AN195">
        <v>23.165600000000001</v>
      </c>
      <c r="AO195">
        <v>21.099799999999998</v>
      </c>
      <c r="AP195">
        <v>19.033999999999999</v>
      </c>
      <c r="AQ195">
        <v>18.325199999999999</v>
      </c>
      <c r="AR195">
        <v>17.616399999999999</v>
      </c>
      <c r="AS195">
        <v>16.907599999999999</v>
      </c>
      <c r="AT195">
        <v>16.198799999999999</v>
      </c>
      <c r="AU195">
        <v>15.49</v>
      </c>
      <c r="AV195">
        <v>15.5802</v>
      </c>
      <c r="AW195">
        <v>15.670400000000001</v>
      </c>
      <c r="AX195">
        <v>15.7606</v>
      </c>
      <c r="AY195">
        <v>15.8508</v>
      </c>
      <c r="AZ195">
        <v>15.941000000000001</v>
      </c>
      <c r="BA195">
        <v>15.619400000000001</v>
      </c>
      <c r="BB195">
        <v>15.297800000000001</v>
      </c>
      <c r="BC195">
        <v>14.9762</v>
      </c>
      <c r="BD195">
        <v>14.6546</v>
      </c>
      <c r="BE195">
        <v>14.333</v>
      </c>
      <c r="BF195">
        <v>13.574</v>
      </c>
      <c r="BG195">
        <v>12.815</v>
      </c>
      <c r="BH195">
        <v>12.055999999999999</v>
      </c>
      <c r="BI195">
        <v>11.297000000000001</v>
      </c>
      <c r="BJ195">
        <v>10.538</v>
      </c>
      <c r="BK195">
        <v>10.1692</v>
      </c>
      <c r="BL195">
        <v>9.8003999999999998</v>
      </c>
    </row>
    <row r="196" spans="1:64" hidden="1">
      <c r="A196" t="s">
        <v>1656</v>
      </c>
      <c r="B196" t="s">
        <v>1657</v>
      </c>
      <c r="C196" t="s">
        <v>1789</v>
      </c>
      <c r="D196" t="s">
        <v>1790</v>
      </c>
      <c r="E196">
        <v>165.6439890898148</v>
      </c>
      <c r="F196">
        <v>165.79604374657566</v>
      </c>
      <c r="G196">
        <v>165.95313050927754</v>
      </c>
      <c r="H196">
        <v>165.76288698705198</v>
      </c>
      <c r="I196">
        <v>165.60345784120952</v>
      </c>
      <c r="J196">
        <v>165.48657490710494</v>
      </c>
      <c r="K196">
        <v>165.44069812250228</v>
      </c>
      <c r="L196">
        <v>165.37899619120256</v>
      </c>
      <c r="M196">
        <v>165.29235495907255</v>
      </c>
      <c r="N196">
        <v>165.1311071690894</v>
      </c>
      <c r="O196">
        <v>164.94996387088037</v>
      </c>
      <c r="P196">
        <v>164.89696557989853</v>
      </c>
      <c r="Q196">
        <v>164.90782392565703</v>
      </c>
      <c r="R196">
        <v>164.66397898331851</v>
      </c>
      <c r="S196">
        <v>164.38411717948966</v>
      </c>
      <c r="T196">
        <v>164.03049539016314</v>
      </c>
      <c r="U196">
        <v>163.56424894628231</v>
      </c>
      <c r="V196">
        <v>163.04533975871641</v>
      </c>
      <c r="W196">
        <v>162.01639927456765</v>
      </c>
      <c r="X196">
        <v>160.97407259454803</v>
      </c>
      <c r="Y196">
        <v>159.92820916328085</v>
      </c>
      <c r="Z196">
        <v>158.88555375454229</v>
      </c>
      <c r="AA196">
        <v>157.82725921967935</v>
      </c>
      <c r="AB196">
        <v>156.39137143520455</v>
      </c>
      <c r="AC196">
        <v>154.99532276898901</v>
      </c>
      <c r="AD196">
        <v>153.65793266383318</v>
      </c>
      <c r="AE196">
        <v>152.3541550014877</v>
      </c>
      <c r="AF196">
        <v>151.10386588912218</v>
      </c>
      <c r="AG196">
        <v>149.77461152915382</v>
      </c>
      <c r="AH196">
        <v>148.4180249925507</v>
      </c>
      <c r="AI196">
        <v>147.02419854935815</v>
      </c>
      <c r="AJ196">
        <v>145.60476592206655</v>
      </c>
      <c r="AK196">
        <v>144.15993215928535</v>
      </c>
      <c r="AL196">
        <v>143.42379435928373</v>
      </c>
      <c r="AM196">
        <v>142.67984199990906</v>
      </c>
      <c r="AN196">
        <v>141.93672324892623</v>
      </c>
      <c r="AO196">
        <v>141.19326370105139</v>
      </c>
      <c r="AP196">
        <v>140.46260686920581</v>
      </c>
      <c r="AQ196">
        <v>139.55860695799316</v>
      </c>
      <c r="AR196">
        <v>138.65108594860925</v>
      </c>
      <c r="AS196">
        <v>137.73618158929236</v>
      </c>
      <c r="AT196">
        <v>136.81470313288094</v>
      </c>
      <c r="AU196">
        <v>135.88249641599197</v>
      </c>
      <c r="AV196">
        <v>134.63594628435933</v>
      </c>
      <c r="AW196">
        <v>133.40826856818188</v>
      </c>
      <c r="AX196">
        <v>132.20846271041907</v>
      </c>
      <c r="AY196">
        <v>131.02912440371674</v>
      </c>
      <c r="AZ196">
        <v>129.8721197678627</v>
      </c>
      <c r="BA196">
        <v>127.89500014302563</v>
      </c>
      <c r="BB196">
        <v>125.89318144866509</v>
      </c>
      <c r="BC196">
        <v>123.85524060932309</v>
      </c>
      <c r="BD196">
        <v>121.76751340086984</v>
      </c>
      <c r="BE196">
        <v>119.6596443563035</v>
      </c>
      <c r="BF196">
        <v>117.46836804967751</v>
      </c>
      <c r="BG196">
        <v>115.29048638492019</v>
      </c>
      <c r="BH196">
        <v>113.14161773256212</v>
      </c>
      <c r="BI196">
        <v>111.02140258717583</v>
      </c>
      <c r="BJ196">
        <v>108.92883940143798</v>
      </c>
      <c r="BK196">
        <v>107.12496434100022</v>
      </c>
      <c r="BL196">
        <v>105.31349363098055</v>
      </c>
    </row>
    <row r="197" spans="1:64" hidden="1">
      <c r="A197" t="s">
        <v>1228</v>
      </c>
      <c r="B197" t="s">
        <v>1658</v>
      </c>
      <c r="C197" t="s">
        <v>1789</v>
      </c>
      <c r="D197" t="s">
        <v>1790</v>
      </c>
      <c r="E197">
        <v>106.9978</v>
      </c>
      <c r="F197">
        <v>104.8814</v>
      </c>
      <c r="G197">
        <v>102.765</v>
      </c>
      <c r="H197">
        <v>99.646600000000007</v>
      </c>
      <c r="I197">
        <v>96.528199999999998</v>
      </c>
      <c r="J197">
        <v>93.409800000000004</v>
      </c>
      <c r="K197">
        <v>90.291399999999996</v>
      </c>
      <c r="L197">
        <v>87.173000000000002</v>
      </c>
      <c r="M197">
        <v>85.698800000000006</v>
      </c>
      <c r="N197">
        <v>84.224599999999995</v>
      </c>
      <c r="O197">
        <v>82.750399999999999</v>
      </c>
      <c r="P197">
        <v>81.276200000000003</v>
      </c>
      <c r="Q197">
        <v>79.802000000000007</v>
      </c>
      <c r="R197">
        <v>79.671800000000005</v>
      </c>
      <c r="S197">
        <v>79.541600000000003</v>
      </c>
      <c r="T197">
        <v>79.4114</v>
      </c>
      <c r="U197">
        <v>79.281199999999998</v>
      </c>
      <c r="V197">
        <v>79.150999999999996</v>
      </c>
      <c r="W197">
        <v>77.240600000000001</v>
      </c>
      <c r="X197">
        <v>75.330200000000005</v>
      </c>
      <c r="Y197">
        <v>73.419799999999995</v>
      </c>
      <c r="Z197">
        <v>71.509399999999999</v>
      </c>
      <c r="AA197">
        <v>69.599000000000004</v>
      </c>
      <c r="AB197">
        <v>68.951800000000006</v>
      </c>
      <c r="AC197">
        <v>68.304599999999994</v>
      </c>
      <c r="AD197">
        <v>67.657399999999996</v>
      </c>
      <c r="AE197">
        <v>67.010199999999998</v>
      </c>
      <c r="AF197">
        <v>66.363</v>
      </c>
      <c r="AG197">
        <v>67.727000000000004</v>
      </c>
      <c r="AH197">
        <v>69.090999999999994</v>
      </c>
      <c r="AI197">
        <v>70.454999999999998</v>
      </c>
      <c r="AJ197">
        <v>71.819000000000003</v>
      </c>
      <c r="AK197">
        <v>73.183000000000007</v>
      </c>
      <c r="AL197">
        <v>73.026399999999995</v>
      </c>
      <c r="AM197">
        <v>72.869799999999998</v>
      </c>
      <c r="AN197">
        <v>72.713200000000001</v>
      </c>
      <c r="AO197">
        <v>72.556600000000003</v>
      </c>
      <c r="AP197">
        <v>72.400000000000006</v>
      </c>
      <c r="AQ197">
        <v>71.003200000000007</v>
      </c>
      <c r="AR197">
        <v>69.606399999999994</v>
      </c>
      <c r="AS197">
        <v>68.209599999999995</v>
      </c>
      <c r="AT197">
        <v>66.812799999999996</v>
      </c>
      <c r="AU197">
        <v>65.415999999999997</v>
      </c>
      <c r="AV197">
        <v>62.453200000000002</v>
      </c>
      <c r="AW197">
        <v>59.490400000000001</v>
      </c>
      <c r="AX197">
        <v>56.5276</v>
      </c>
      <c r="AY197">
        <v>53.564799999999998</v>
      </c>
      <c r="AZ197">
        <v>50.601999999999997</v>
      </c>
      <c r="BA197">
        <v>49.6004</v>
      </c>
      <c r="BB197">
        <v>48.598799999999997</v>
      </c>
      <c r="BC197">
        <v>47.597200000000001</v>
      </c>
      <c r="BD197">
        <v>46.595599999999997</v>
      </c>
      <c r="BE197">
        <v>45.594000000000001</v>
      </c>
      <c r="BF197">
        <v>42.294800000000002</v>
      </c>
      <c r="BG197">
        <v>38.995600000000003</v>
      </c>
      <c r="BH197">
        <v>35.696399999999997</v>
      </c>
      <c r="BI197">
        <v>32.397199999999998</v>
      </c>
      <c r="BJ197">
        <v>29.097999999999999</v>
      </c>
      <c r="BK197">
        <v>28.306799999999999</v>
      </c>
      <c r="BL197">
        <v>27.515599999999999</v>
      </c>
    </row>
    <row r="198" spans="1:64" hidden="1">
      <c r="A198" t="s">
        <v>1659</v>
      </c>
      <c r="B198" t="s">
        <v>1660</v>
      </c>
      <c r="C198" t="s">
        <v>1789</v>
      </c>
      <c r="D198" t="s">
        <v>1790</v>
      </c>
      <c r="E198">
        <v>7.7460000000000004</v>
      </c>
      <c r="F198">
        <v>7.1109999999999998</v>
      </c>
      <c r="G198">
        <v>6.476</v>
      </c>
      <c r="H198">
        <v>6.3428000000000004</v>
      </c>
      <c r="I198">
        <v>6.2096</v>
      </c>
      <c r="J198">
        <v>6.0763999999999996</v>
      </c>
      <c r="K198">
        <v>5.9432</v>
      </c>
      <c r="L198">
        <v>5.81</v>
      </c>
      <c r="M198">
        <v>5.4737999999999998</v>
      </c>
      <c r="N198">
        <v>5.1375999999999999</v>
      </c>
      <c r="O198">
        <v>4.8014000000000001</v>
      </c>
      <c r="P198">
        <v>4.4652000000000003</v>
      </c>
      <c r="Q198">
        <v>4.1289999999999996</v>
      </c>
      <c r="R198">
        <v>4.2493999999999996</v>
      </c>
      <c r="S198">
        <v>4.3697999999999997</v>
      </c>
      <c r="T198">
        <v>4.4901999999999997</v>
      </c>
      <c r="U198">
        <v>4.6105999999999998</v>
      </c>
      <c r="V198">
        <v>4.7309999999999999</v>
      </c>
      <c r="W198">
        <v>4.8166000000000002</v>
      </c>
      <c r="X198">
        <v>4.9021999999999997</v>
      </c>
      <c r="Y198">
        <v>4.9878</v>
      </c>
      <c r="Z198">
        <v>5.0734000000000004</v>
      </c>
      <c r="AA198">
        <v>5.1589999999999998</v>
      </c>
      <c r="AB198">
        <v>4.7610000000000001</v>
      </c>
      <c r="AC198">
        <v>4.3630000000000004</v>
      </c>
      <c r="AD198">
        <v>3.9649999999999999</v>
      </c>
      <c r="AE198">
        <v>3.5670000000000002</v>
      </c>
      <c r="AF198">
        <v>3.169</v>
      </c>
      <c r="AG198">
        <v>2.8862000000000001</v>
      </c>
      <c r="AH198">
        <v>2.6034000000000002</v>
      </c>
      <c r="AI198">
        <v>2.3206000000000002</v>
      </c>
      <c r="AJ198">
        <v>2.0377999999999998</v>
      </c>
      <c r="AK198">
        <v>1.7549999999999999</v>
      </c>
      <c r="AL198">
        <v>1.6532</v>
      </c>
      <c r="AM198">
        <v>1.5513999999999999</v>
      </c>
      <c r="AN198">
        <v>1.4496</v>
      </c>
      <c r="AO198">
        <v>1.3478000000000001</v>
      </c>
      <c r="AP198">
        <v>1.246</v>
      </c>
      <c r="AQ198">
        <v>1.1888000000000001</v>
      </c>
      <c r="AR198">
        <v>1.1315999999999999</v>
      </c>
      <c r="AS198">
        <v>1.0744</v>
      </c>
      <c r="AT198">
        <v>1.0172000000000001</v>
      </c>
      <c r="AU198">
        <v>0.96</v>
      </c>
      <c r="AV198">
        <v>0.89280000000000004</v>
      </c>
      <c r="AW198">
        <v>0.8256</v>
      </c>
      <c r="AX198">
        <v>0.75839999999999996</v>
      </c>
      <c r="AY198">
        <v>0.69120000000000004</v>
      </c>
      <c r="AZ198">
        <v>0.624</v>
      </c>
      <c r="BA198">
        <v>0.56100000000000005</v>
      </c>
      <c r="BB198">
        <v>0.498</v>
      </c>
      <c r="BC198">
        <v>0.435</v>
      </c>
      <c r="BD198">
        <v>0.372</v>
      </c>
      <c r="BE198">
        <v>0.309</v>
      </c>
      <c r="BF198">
        <v>0.30380000000000001</v>
      </c>
      <c r="BG198">
        <v>0.29859999999999998</v>
      </c>
      <c r="BH198">
        <v>0.29339999999999999</v>
      </c>
      <c r="BI198">
        <v>0.28820000000000001</v>
      </c>
      <c r="BJ198">
        <v>0.28299999999999997</v>
      </c>
      <c r="BK198">
        <v>0.28599999999999998</v>
      </c>
      <c r="BL198">
        <v>0.28899999999999998</v>
      </c>
    </row>
    <row r="199" spans="1:64" hidden="1">
      <c r="A199" t="s">
        <v>1309</v>
      </c>
      <c r="B199" t="s">
        <v>1661</v>
      </c>
      <c r="C199" t="s">
        <v>1789</v>
      </c>
      <c r="D199" t="s">
        <v>1790</v>
      </c>
      <c r="E199">
        <v>26.900200000000002</v>
      </c>
      <c r="F199">
        <v>26.951599999999999</v>
      </c>
      <c r="G199">
        <v>27.003</v>
      </c>
      <c r="H199">
        <v>27.567799999999998</v>
      </c>
      <c r="I199">
        <v>28.1326</v>
      </c>
      <c r="J199">
        <v>28.697399999999998</v>
      </c>
      <c r="K199">
        <v>29.2622</v>
      </c>
      <c r="L199">
        <v>29.827000000000002</v>
      </c>
      <c r="M199">
        <v>30.247599999999998</v>
      </c>
      <c r="N199">
        <v>30.668199999999999</v>
      </c>
      <c r="O199">
        <v>31.088799999999999</v>
      </c>
      <c r="P199">
        <v>31.509399999999999</v>
      </c>
      <c r="Q199">
        <v>31.93</v>
      </c>
      <c r="R199">
        <v>33.224400000000003</v>
      </c>
      <c r="S199">
        <v>34.518799999999999</v>
      </c>
      <c r="T199">
        <v>35.813200000000002</v>
      </c>
      <c r="U199">
        <v>37.107599999999998</v>
      </c>
      <c r="V199">
        <v>38.402000000000001</v>
      </c>
      <c r="W199">
        <v>38.299599999999998</v>
      </c>
      <c r="X199">
        <v>38.197200000000002</v>
      </c>
      <c r="Y199">
        <v>38.094799999999999</v>
      </c>
      <c r="Z199">
        <v>37.992400000000004</v>
      </c>
      <c r="AA199">
        <v>37.89</v>
      </c>
      <c r="AB199">
        <v>35.907200000000003</v>
      </c>
      <c r="AC199">
        <v>33.924399999999999</v>
      </c>
      <c r="AD199">
        <v>31.941600000000001</v>
      </c>
      <c r="AE199">
        <v>29.9588</v>
      </c>
      <c r="AF199">
        <v>27.975999999999999</v>
      </c>
      <c r="AG199">
        <v>26.7498</v>
      </c>
      <c r="AH199">
        <v>25.523599999999998</v>
      </c>
      <c r="AI199">
        <v>24.2974</v>
      </c>
      <c r="AJ199">
        <v>23.071200000000001</v>
      </c>
      <c r="AK199">
        <v>21.844999999999999</v>
      </c>
      <c r="AL199">
        <v>21.5594</v>
      </c>
      <c r="AM199">
        <v>21.273800000000001</v>
      </c>
      <c r="AN199">
        <v>20.988199999999999</v>
      </c>
      <c r="AO199">
        <v>20.7026</v>
      </c>
      <c r="AP199">
        <v>20.417000000000002</v>
      </c>
      <c r="AQ199">
        <v>20.3734</v>
      </c>
      <c r="AR199">
        <v>20.329799999999999</v>
      </c>
      <c r="AS199">
        <v>20.286200000000001</v>
      </c>
      <c r="AT199">
        <v>20.242599999999999</v>
      </c>
      <c r="AU199">
        <v>20.199000000000002</v>
      </c>
      <c r="AV199">
        <v>19.406400000000001</v>
      </c>
      <c r="AW199">
        <v>18.613800000000001</v>
      </c>
      <c r="AX199">
        <v>17.821200000000001</v>
      </c>
      <c r="AY199">
        <v>17.028600000000001</v>
      </c>
      <c r="AZ199">
        <v>16.236000000000001</v>
      </c>
      <c r="BA199">
        <v>15.271599999999999</v>
      </c>
      <c r="BB199">
        <v>14.3072</v>
      </c>
      <c r="BC199">
        <v>13.3428</v>
      </c>
      <c r="BD199">
        <v>12.378399999999999</v>
      </c>
      <c r="BE199">
        <v>11.414</v>
      </c>
      <c r="BF199">
        <v>10.8072</v>
      </c>
      <c r="BG199">
        <v>10.2004</v>
      </c>
      <c r="BH199">
        <v>9.5936000000000003</v>
      </c>
      <c r="BI199">
        <v>8.9868000000000006</v>
      </c>
      <c r="BJ199">
        <v>8.3800000000000008</v>
      </c>
      <c r="BK199">
        <v>8.0012000000000008</v>
      </c>
      <c r="BL199">
        <v>7.6223999999999998</v>
      </c>
    </row>
    <row r="200" spans="1:64" hidden="1">
      <c r="A200" t="s">
        <v>1251</v>
      </c>
      <c r="B200" t="s">
        <v>1662</v>
      </c>
      <c r="C200" t="s">
        <v>1789</v>
      </c>
      <c r="D200" t="s">
        <v>1790</v>
      </c>
      <c r="E200">
        <v>102.69799999999999</v>
      </c>
      <c r="F200">
        <v>102.31100000000001</v>
      </c>
      <c r="G200">
        <v>101.92400000000001</v>
      </c>
      <c r="H200">
        <v>101.62</v>
      </c>
      <c r="I200">
        <v>101.316</v>
      </c>
      <c r="J200">
        <v>101.012</v>
      </c>
      <c r="K200">
        <v>100.708</v>
      </c>
      <c r="L200">
        <v>100.404</v>
      </c>
      <c r="M200">
        <v>99.9726</v>
      </c>
      <c r="N200">
        <v>99.541200000000003</v>
      </c>
      <c r="O200">
        <v>99.109800000000007</v>
      </c>
      <c r="P200">
        <v>98.678399999999996</v>
      </c>
      <c r="Q200">
        <v>98.247</v>
      </c>
      <c r="R200">
        <v>97.972800000000007</v>
      </c>
      <c r="S200">
        <v>97.698599999999999</v>
      </c>
      <c r="T200">
        <v>97.424400000000006</v>
      </c>
      <c r="U200">
        <v>97.150199999999998</v>
      </c>
      <c r="V200">
        <v>96.876000000000005</v>
      </c>
      <c r="W200">
        <v>96.625200000000007</v>
      </c>
      <c r="X200">
        <v>96.374399999999994</v>
      </c>
      <c r="Y200">
        <v>96.123599999999996</v>
      </c>
      <c r="Z200">
        <v>95.872799999999998</v>
      </c>
      <c r="AA200">
        <v>95.622</v>
      </c>
      <c r="AB200">
        <v>95.069800000000001</v>
      </c>
      <c r="AC200">
        <v>94.517600000000002</v>
      </c>
      <c r="AD200">
        <v>93.965400000000002</v>
      </c>
      <c r="AE200">
        <v>93.413200000000003</v>
      </c>
      <c r="AF200">
        <v>92.861000000000004</v>
      </c>
      <c r="AG200">
        <v>92.769599999999997</v>
      </c>
      <c r="AH200">
        <v>92.678200000000004</v>
      </c>
      <c r="AI200">
        <v>92.586799999999997</v>
      </c>
      <c r="AJ200">
        <v>92.495400000000004</v>
      </c>
      <c r="AK200">
        <v>92.403999999999996</v>
      </c>
      <c r="AL200">
        <v>91.966999999999999</v>
      </c>
      <c r="AM200">
        <v>91.53</v>
      </c>
      <c r="AN200">
        <v>91.093000000000004</v>
      </c>
      <c r="AO200">
        <v>90.656000000000006</v>
      </c>
      <c r="AP200">
        <v>90.218999999999994</v>
      </c>
      <c r="AQ200">
        <v>89.129400000000004</v>
      </c>
      <c r="AR200">
        <v>88.0398</v>
      </c>
      <c r="AS200">
        <v>86.950199999999995</v>
      </c>
      <c r="AT200">
        <v>85.860600000000005</v>
      </c>
      <c r="AU200">
        <v>84.771000000000001</v>
      </c>
      <c r="AV200">
        <v>83.486800000000002</v>
      </c>
      <c r="AW200">
        <v>82.202600000000004</v>
      </c>
      <c r="AX200">
        <v>80.918400000000005</v>
      </c>
      <c r="AY200">
        <v>79.634200000000007</v>
      </c>
      <c r="AZ200">
        <v>78.349999999999994</v>
      </c>
      <c r="BA200">
        <v>77.2654</v>
      </c>
      <c r="BB200">
        <v>76.180800000000005</v>
      </c>
      <c r="BC200">
        <v>75.096199999999996</v>
      </c>
      <c r="BD200">
        <v>74.011600000000001</v>
      </c>
      <c r="BE200">
        <v>72.927000000000007</v>
      </c>
      <c r="BF200">
        <v>72.442400000000006</v>
      </c>
      <c r="BG200">
        <v>71.957800000000006</v>
      </c>
      <c r="BH200">
        <v>71.473200000000006</v>
      </c>
      <c r="BI200">
        <v>70.988600000000005</v>
      </c>
      <c r="BJ200">
        <v>70.504000000000005</v>
      </c>
      <c r="BK200">
        <v>70.182400000000001</v>
      </c>
      <c r="BL200">
        <v>69.860799999999998</v>
      </c>
    </row>
    <row r="201" spans="1:64" hidden="1">
      <c r="A201" t="s">
        <v>1663</v>
      </c>
      <c r="B201" t="s">
        <v>1664</v>
      </c>
      <c r="C201" t="s">
        <v>1789</v>
      </c>
      <c r="D201" t="s">
        <v>1790</v>
      </c>
      <c r="E201">
        <v>111.26</v>
      </c>
      <c r="F201">
        <v>113.026</v>
      </c>
      <c r="G201">
        <v>114.792</v>
      </c>
      <c r="H201">
        <v>114.7894</v>
      </c>
      <c r="I201">
        <v>114.7868</v>
      </c>
      <c r="J201">
        <v>114.7842</v>
      </c>
      <c r="K201">
        <v>114.7816</v>
      </c>
      <c r="L201">
        <v>114.779</v>
      </c>
      <c r="M201">
        <v>113.908</v>
      </c>
      <c r="N201">
        <v>113.03700000000001</v>
      </c>
      <c r="O201">
        <v>112.166</v>
      </c>
      <c r="P201">
        <v>111.295</v>
      </c>
      <c r="Q201">
        <v>110.42400000000001</v>
      </c>
      <c r="R201">
        <v>110.0946</v>
      </c>
      <c r="S201">
        <v>109.76519999999999</v>
      </c>
      <c r="T201">
        <v>109.4358</v>
      </c>
      <c r="U201">
        <v>109.10639999999999</v>
      </c>
      <c r="V201">
        <v>108.777</v>
      </c>
      <c r="W201">
        <v>106.446</v>
      </c>
      <c r="X201">
        <v>104.11499999999999</v>
      </c>
      <c r="Y201">
        <v>101.78400000000001</v>
      </c>
      <c r="Z201">
        <v>99.453000000000003</v>
      </c>
      <c r="AA201">
        <v>97.122</v>
      </c>
      <c r="AB201">
        <v>97.698999999999998</v>
      </c>
      <c r="AC201">
        <v>98.275999999999996</v>
      </c>
      <c r="AD201">
        <v>98.852999999999994</v>
      </c>
      <c r="AE201">
        <v>99.43</v>
      </c>
      <c r="AF201">
        <v>100.00700000000001</v>
      </c>
      <c r="AG201">
        <v>102.023</v>
      </c>
      <c r="AH201">
        <v>104.039</v>
      </c>
      <c r="AI201">
        <v>106.05500000000001</v>
      </c>
      <c r="AJ201">
        <v>108.071</v>
      </c>
      <c r="AK201">
        <v>110.087</v>
      </c>
      <c r="AL201">
        <v>107.4704</v>
      </c>
      <c r="AM201">
        <v>104.85380000000001</v>
      </c>
      <c r="AN201">
        <v>102.2372</v>
      </c>
      <c r="AO201">
        <v>99.620599999999996</v>
      </c>
      <c r="AP201">
        <v>97.004000000000005</v>
      </c>
      <c r="AQ201">
        <v>91.712800000000001</v>
      </c>
      <c r="AR201">
        <v>86.421599999999998</v>
      </c>
      <c r="AS201">
        <v>81.130399999999995</v>
      </c>
      <c r="AT201">
        <v>75.839200000000005</v>
      </c>
      <c r="AU201">
        <v>70.548000000000002</v>
      </c>
      <c r="AV201">
        <v>69.603800000000007</v>
      </c>
      <c r="AW201">
        <v>68.659599999999998</v>
      </c>
      <c r="AX201">
        <v>67.715400000000002</v>
      </c>
      <c r="AY201">
        <v>66.771199999999993</v>
      </c>
      <c r="AZ201">
        <v>65.826999999999998</v>
      </c>
      <c r="BA201">
        <v>64.819999999999993</v>
      </c>
      <c r="BB201">
        <v>63.813000000000002</v>
      </c>
      <c r="BC201">
        <v>62.805999999999997</v>
      </c>
      <c r="BD201">
        <v>61.798999999999999</v>
      </c>
      <c r="BE201">
        <v>60.792000000000002</v>
      </c>
      <c r="BF201">
        <v>59.186799999999998</v>
      </c>
      <c r="BG201">
        <v>57.581600000000002</v>
      </c>
      <c r="BH201">
        <v>55.976399999999998</v>
      </c>
      <c r="BI201">
        <v>54.371200000000002</v>
      </c>
      <c r="BJ201">
        <v>52.765999999999998</v>
      </c>
      <c r="BK201">
        <v>51.882800000000003</v>
      </c>
      <c r="BL201">
        <v>50.999600000000001</v>
      </c>
    </row>
    <row r="202" spans="1:64" hidden="1">
      <c r="A202" t="s">
        <v>1665</v>
      </c>
      <c r="B202" t="s">
        <v>1666</v>
      </c>
      <c r="C202" t="s">
        <v>1789</v>
      </c>
      <c r="D202" t="s">
        <v>1790</v>
      </c>
      <c r="E202">
        <v>91.566001870158829</v>
      </c>
      <c r="F202">
        <v>90.21526901074057</v>
      </c>
      <c r="G202">
        <v>88.959454361634329</v>
      </c>
      <c r="H202">
        <v>85.326967416930074</v>
      </c>
      <c r="I202">
        <v>81.619158500258919</v>
      </c>
      <c r="J202">
        <v>77.844610359890964</v>
      </c>
      <c r="K202">
        <v>74.04132541273357</v>
      </c>
      <c r="L202">
        <v>70.206464253546528</v>
      </c>
      <c r="M202">
        <v>70.421641794172359</v>
      </c>
      <c r="N202">
        <v>70.599600375026029</v>
      </c>
      <c r="O202">
        <v>70.744256677796315</v>
      </c>
      <c r="P202">
        <v>70.895334689327598</v>
      </c>
      <c r="Q202">
        <v>71.007430602922312</v>
      </c>
      <c r="R202">
        <v>70.666430157527984</v>
      </c>
      <c r="S202">
        <v>70.380005345067801</v>
      </c>
      <c r="T202">
        <v>70.1473022481171</v>
      </c>
      <c r="U202">
        <v>70.101837820512898</v>
      </c>
      <c r="V202">
        <v>70.01340036885243</v>
      </c>
      <c r="W202">
        <v>69.013879846880698</v>
      </c>
      <c r="X202">
        <v>67.936064753485581</v>
      </c>
      <c r="Y202">
        <v>66.799194027009648</v>
      </c>
      <c r="Z202">
        <v>65.762599098069089</v>
      </c>
      <c r="AA202">
        <v>64.684731415984885</v>
      </c>
      <c r="AB202">
        <v>64.431940613506129</v>
      </c>
      <c r="AC202">
        <v>64.214257787354867</v>
      </c>
      <c r="AD202">
        <v>64.052676018839875</v>
      </c>
      <c r="AE202">
        <v>64.10479260450559</v>
      </c>
      <c r="AF202">
        <v>64.206355843419516</v>
      </c>
      <c r="AG202">
        <v>63.848395966863663</v>
      </c>
      <c r="AH202">
        <v>63.365961310071164</v>
      </c>
      <c r="AI202">
        <v>62.7401985024621</v>
      </c>
      <c r="AJ202">
        <v>62.193468062679038</v>
      </c>
      <c r="AK202">
        <v>61.550779788383132</v>
      </c>
      <c r="AL202">
        <v>59.673002807281158</v>
      </c>
      <c r="AM202">
        <v>57.627333796507301</v>
      </c>
      <c r="AN202">
        <v>55.471865132563039</v>
      </c>
      <c r="AO202">
        <v>53.351748490242251</v>
      </c>
      <c r="AP202">
        <v>51.17586747593662</v>
      </c>
      <c r="AQ202">
        <v>50.313363149547911</v>
      </c>
      <c r="AR202">
        <v>49.47756049708611</v>
      </c>
      <c r="AS202">
        <v>48.690592291926222</v>
      </c>
      <c r="AT202">
        <v>48.009203262892136</v>
      </c>
      <c r="AU202">
        <v>47.391713203419371</v>
      </c>
      <c r="AV202">
        <v>47.25522085930951</v>
      </c>
      <c r="AW202">
        <v>47.053438305356693</v>
      </c>
      <c r="AX202">
        <v>46.774980644230865</v>
      </c>
      <c r="AY202">
        <v>46.484433088881168</v>
      </c>
      <c r="AZ202">
        <v>46.135312411100706</v>
      </c>
      <c r="BA202">
        <v>46.702111098295759</v>
      </c>
      <c r="BB202">
        <v>47.251825765811731</v>
      </c>
      <c r="BC202">
        <v>47.820400571001294</v>
      </c>
      <c r="BD202">
        <v>48.576725601049624</v>
      </c>
      <c r="BE202">
        <v>49.377599189116502</v>
      </c>
      <c r="BF202">
        <v>49.58429243450729</v>
      </c>
      <c r="BG202">
        <v>49.780996301630253</v>
      </c>
      <c r="BH202">
        <v>49.984185443584799</v>
      </c>
      <c r="BI202">
        <v>50.175982916626879</v>
      </c>
      <c r="BJ202">
        <v>50.419314140446367</v>
      </c>
      <c r="BK202">
        <v>50.543245526958522</v>
      </c>
      <c r="BL202">
        <v>50.592989136332946</v>
      </c>
    </row>
    <row r="203" spans="1:64" hidden="1">
      <c r="A203" t="s">
        <v>1667</v>
      </c>
      <c r="B203" t="s">
        <v>1668</v>
      </c>
      <c r="C203" t="s">
        <v>1789</v>
      </c>
      <c r="D203" t="s">
        <v>1790</v>
      </c>
      <c r="E203">
        <v>42.773093356188447</v>
      </c>
      <c r="F203">
        <v>42.940094141590173</v>
      </c>
      <c r="G203">
        <v>42.934168284952847</v>
      </c>
      <c r="H203">
        <v>42.399754246779892</v>
      </c>
      <c r="I203">
        <v>41.861775751613791</v>
      </c>
      <c r="J203">
        <v>41.38266644235803</v>
      </c>
      <c r="K203">
        <v>41.009552728181326</v>
      </c>
      <c r="L203">
        <v>40.698780502392722</v>
      </c>
      <c r="M203">
        <v>40.516200459291262</v>
      </c>
      <c r="N203">
        <v>40.330090960704517</v>
      </c>
      <c r="O203">
        <v>40.092838254541846</v>
      </c>
      <c r="P203">
        <v>39.766397265592722</v>
      </c>
      <c r="Q203">
        <v>39.381650968300356</v>
      </c>
      <c r="R203">
        <v>38.461677228300836</v>
      </c>
      <c r="S203">
        <v>37.503295520419591</v>
      </c>
      <c r="T203">
        <v>36.526781864289909</v>
      </c>
      <c r="U203">
        <v>35.527562192693026</v>
      </c>
      <c r="V203">
        <v>34.487149382437586</v>
      </c>
      <c r="W203">
        <v>33.823819706831451</v>
      </c>
      <c r="X203">
        <v>33.110858509011564</v>
      </c>
      <c r="Y203">
        <v>32.346653341252299</v>
      </c>
      <c r="Z203">
        <v>31.541857319688326</v>
      </c>
      <c r="AA203">
        <v>30.713505924158394</v>
      </c>
      <c r="AB203">
        <v>30.238648351689246</v>
      </c>
      <c r="AC203">
        <v>29.765940017601505</v>
      </c>
      <c r="AD203">
        <v>29.314595652514882</v>
      </c>
      <c r="AE203">
        <v>28.898208022560897</v>
      </c>
      <c r="AF203">
        <v>28.518386361887593</v>
      </c>
      <c r="AG203">
        <v>28.432919302947695</v>
      </c>
      <c r="AH203">
        <v>28.394276612488408</v>
      </c>
      <c r="AI203">
        <v>28.429737497806062</v>
      </c>
      <c r="AJ203">
        <v>28.511893919096167</v>
      </c>
      <c r="AK203">
        <v>28.704791137009153</v>
      </c>
      <c r="AL203">
        <v>28.118778852951404</v>
      </c>
      <c r="AM203">
        <v>27.524094471688866</v>
      </c>
      <c r="AN203">
        <v>26.894328101625462</v>
      </c>
      <c r="AO203">
        <v>26.216009796801561</v>
      </c>
      <c r="AP203">
        <v>25.504299915048041</v>
      </c>
      <c r="AQ203">
        <v>24.926019571137882</v>
      </c>
      <c r="AR203">
        <v>24.339306696798552</v>
      </c>
      <c r="AS203">
        <v>23.750164450490239</v>
      </c>
      <c r="AT203">
        <v>23.137518410905603</v>
      </c>
      <c r="AU203">
        <v>22.519383313021589</v>
      </c>
      <c r="AV203">
        <v>22.457704821770466</v>
      </c>
      <c r="AW203">
        <v>22.371233969974593</v>
      </c>
      <c r="AX203">
        <v>22.242554729478616</v>
      </c>
      <c r="AY203">
        <v>22.032751038559621</v>
      </c>
      <c r="AZ203">
        <v>21.790144742759853</v>
      </c>
      <c r="BA203">
        <v>20.763840425562993</v>
      </c>
      <c r="BB203">
        <v>19.716763872851867</v>
      </c>
      <c r="BC203">
        <v>18.659628591000637</v>
      </c>
      <c r="BD203">
        <v>17.604622252661567</v>
      </c>
      <c r="BE203">
        <v>16.523707761439493</v>
      </c>
      <c r="BF203">
        <v>15.727323622368969</v>
      </c>
      <c r="BG203">
        <v>14.935512478685485</v>
      </c>
      <c r="BH203">
        <v>14.158231529788013</v>
      </c>
      <c r="BI203">
        <v>13.398733855718106</v>
      </c>
      <c r="BJ203">
        <v>12.649738146930114</v>
      </c>
      <c r="BK203">
        <v>12.059579641068657</v>
      </c>
      <c r="BL203">
        <v>11.471117471726357</v>
      </c>
    </row>
    <row r="204" spans="1:64" hidden="1">
      <c r="A204" t="s">
        <v>1271</v>
      </c>
      <c r="B204" t="s">
        <v>1669</v>
      </c>
      <c r="C204" t="s">
        <v>1789</v>
      </c>
      <c r="D204" t="s">
        <v>1790</v>
      </c>
      <c r="E204">
        <v>111.0902</v>
      </c>
      <c r="F204">
        <v>109.41459999999999</v>
      </c>
      <c r="G204">
        <v>107.739</v>
      </c>
      <c r="H204">
        <v>106.7916</v>
      </c>
      <c r="I204">
        <v>105.8442</v>
      </c>
      <c r="J204">
        <v>104.8968</v>
      </c>
      <c r="K204">
        <v>103.9494</v>
      </c>
      <c r="L204">
        <v>103.002</v>
      </c>
      <c r="M204">
        <v>101.64879999999999</v>
      </c>
      <c r="N204">
        <v>100.29559999999999</v>
      </c>
      <c r="O204">
        <v>98.942400000000006</v>
      </c>
      <c r="P204">
        <v>97.589200000000005</v>
      </c>
      <c r="Q204">
        <v>96.236000000000004</v>
      </c>
      <c r="R204">
        <v>93.745599999999996</v>
      </c>
      <c r="S204">
        <v>91.255200000000002</v>
      </c>
      <c r="T204">
        <v>88.764799999999994</v>
      </c>
      <c r="U204">
        <v>86.2744</v>
      </c>
      <c r="V204">
        <v>83.784000000000006</v>
      </c>
      <c r="W204">
        <v>82.143600000000006</v>
      </c>
      <c r="X204">
        <v>80.503200000000007</v>
      </c>
      <c r="Y204">
        <v>78.862799999999993</v>
      </c>
      <c r="Z204">
        <v>77.222399999999993</v>
      </c>
      <c r="AA204">
        <v>75.581999999999994</v>
      </c>
      <c r="AB204">
        <v>74.911799999999999</v>
      </c>
      <c r="AC204">
        <v>74.241600000000005</v>
      </c>
      <c r="AD204">
        <v>73.571399999999997</v>
      </c>
      <c r="AE204">
        <v>72.901200000000003</v>
      </c>
      <c r="AF204">
        <v>72.230999999999995</v>
      </c>
      <c r="AG204">
        <v>69.164400000000001</v>
      </c>
      <c r="AH204">
        <v>66.097800000000007</v>
      </c>
      <c r="AI204">
        <v>63.031199999999998</v>
      </c>
      <c r="AJ204">
        <v>59.964599999999997</v>
      </c>
      <c r="AK204">
        <v>56.898000000000003</v>
      </c>
      <c r="AL204">
        <v>55.355800000000002</v>
      </c>
      <c r="AM204">
        <v>53.813600000000001</v>
      </c>
      <c r="AN204">
        <v>52.2714</v>
      </c>
      <c r="AO204">
        <v>50.729199999999999</v>
      </c>
      <c r="AP204">
        <v>49.186999999999998</v>
      </c>
      <c r="AQ204">
        <v>48.593600000000002</v>
      </c>
      <c r="AR204">
        <v>48.0002</v>
      </c>
      <c r="AS204">
        <v>47.406799999999997</v>
      </c>
      <c r="AT204">
        <v>46.813400000000001</v>
      </c>
      <c r="AU204">
        <v>46.22</v>
      </c>
      <c r="AV204">
        <v>45.272399999999998</v>
      </c>
      <c r="AW204">
        <v>44.324800000000003</v>
      </c>
      <c r="AX204">
        <v>43.377200000000002</v>
      </c>
      <c r="AY204">
        <v>42.429600000000001</v>
      </c>
      <c r="AZ204">
        <v>41.481999999999999</v>
      </c>
      <c r="BA204">
        <v>41.417400000000001</v>
      </c>
      <c r="BB204">
        <v>41.352800000000002</v>
      </c>
      <c r="BC204">
        <v>41.288200000000003</v>
      </c>
      <c r="BD204">
        <v>41.223599999999998</v>
      </c>
      <c r="BE204">
        <v>41.158999999999999</v>
      </c>
      <c r="BF204">
        <v>40.6648</v>
      </c>
      <c r="BG204">
        <v>40.1706</v>
      </c>
      <c r="BH204">
        <v>39.676400000000001</v>
      </c>
      <c r="BI204">
        <v>39.182200000000002</v>
      </c>
      <c r="BJ204">
        <v>38.688000000000002</v>
      </c>
      <c r="BK204">
        <v>38.487000000000002</v>
      </c>
      <c r="BL204">
        <v>38.286000000000001</v>
      </c>
    </row>
    <row r="205" spans="1:64" hidden="1">
      <c r="A205" t="s">
        <v>1168</v>
      </c>
      <c r="B205" t="s">
        <v>1670</v>
      </c>
      <c r="C205" t="s">
        <v>1789</v>
      </c>
      <c r="D205" t="s">
        <v>1790</v>
      </c>
      <c r="E205">
        <v>91.35</v>
      </c>
      <c r="F205">
        <v>91.35</v>
      </c>
      <c r="G205">
        <v>91.35</v>
      </c>
      <c r="H205">
        <v>91.35</v>
      </c>
      <c r="I205">
        <v>91.35</v>
      </c>
      <c r="J205">
        <v>91.35</v>
      </c>
      <c r="K205">
        <v>91.35</v>
      </c>
      <c r="L205">
        <v>91.35</v>
      </c>
      <c r="M205">
        <v>90.773200000000003</v>
      </c>
      <c r="N205">
        <v>90.196399999999997</v>
      </c>
      <c r="O205">
        <v>89.619600000000005</v>
      </c>
      <c r="P205">
        <v>89.0428</v>
      </c>
      <c r="Q205">
        <v>88.465999999999994</v>
      </c>
      <c r="R205">
        <v>86.762200000000007</v>
      </c>
      <c r="S205">
        <v>85.058400000000006</v>
      </c>
      <c r="T205">
        <v>83.354600000000005</v>
      </c>
      <c r="U205">
        <v>81.650800000000004</v>
      </c>
      <c r="V205">
        <v>79.947000000000003</v>
      </c>
      <c r="W205">
        <v>78.243200000000002</v>
      </c>
      <c r="X205">
        <v>76.539400000000001</v>
      </c>
      <c r="Y205">
        <v>74.835599999999999</v>
      </c>
      <c r="Z205">
        <v>73.131799999999998</v>
      </c>
      <c r="AA205">
        <v>71.427999999999997</v>
      </c>
      <c r="AB205">
        <v>68.675799999999995</v>
      </c>
      <c r="AC205">
        <v>65.923599999999993</v>
      </c>
      <c r="AD205">
        <v>63.171399999999998</v>
      </c>
      <c r="AE205">
        <v>60.419199999999996</v>
      </c>
      <c r="AF205">
        <v>57.667000000000002</v>
      </c>
      <c r="AG205">
        <v>54.934600000000003</v>
      </c>
      <c r="AH205">
        <v>52.202199999999998</v>
      </c>
      <c r="AI205">
        <v>49.469799999999999</v>
      </c>
      <c r="AJ205">
        <v>46.737400000000001</v>
      </c>
      <c r="AK205">
        <v>44.005000000000003</v>
      </c>
      <c r="AL205">
        <v>39.756</v>
      </c>
      <c r="AM205">
        <v>35.506999999999998</v>
      </c>
      <c r="AN205">
        <v>31.257999999999999</v>
      </c>
      <c r="AO205">
        <v>27.009</v>
      </c>
      <c r="AP205">
        <v>22.76</v>
      </c>
      <c r="AQ205">
        <v>22.001799999999999</v>
      </c>
      <c r="AR205">
        <v>21.243600000000001</v>
      </c>
      <c r="AS205">
        <v>20.485399999999998</v>
      </c>
      <c r="AT205">
        <v>19.7272</v>
      </c>
      <c r="AU205">
        <v>18.969000000000001</v>
      </c>
      <c r="AV205">
        <v>18.224</v>
      </c>
      <c r="AW205">
        <v>17.478999999999999</v>
      </c>
      <c r="AX205">
        <v>16.734000000000002</v>
      </c>
      <c r="AY205">
        <v>15.989000000000001</v>
      </c>
      <c r="AZ205">
        <v>15.244</v>
      </c>
      <c r="BA205">
        <v>14.4488</v>
      </c>
      <c r="BB205">
        <v>13.653600000000001</v>
      </c>
      <c r="BC205">
        <v>12.8584</v>
      </c>
      <c r="BD205">
        <v>12.0632</v>
      </c>
      <c r="BE205">
        <v>11.268000000000001</v>
      </c>
      <c r="BF205">
        <v>10.998799999999999</v>
      </c>
      <c r="BG205">
        <v>10.7296</v>
      </c>
      <c r="BH205">
        <v>10.4604</v>
      </c>
      <c r="BI205">
        <v>10.1912</v>
      </c>
      <c r="BJ205">
        <v>9.9220000000000006</v>
      </c>
      <c r="BK205">
        <v>9.5896000000000008</v>
      </c>
      <c r="BL205">
        <v>9.2571999999999992</v>
      </c>
    </row>
    <row r="206" spans="1:64" hidden="1">
      <c r="A206" t="s">
        <v>1284</v>
      </c>
      <c r="B206" t="s">
        <v>1671</v>
      </c>
      <c r="C206" t="s">
        <v>1789</v>
      </c>
      <c r="D206" t="s">
        <v>1790</v>
      </c>
      <c r="E206">
        <v>55.080199999999998</v>
      </c>
      <c r="F206">
        <v>55.303600000000003</v>
      </c>
      <c r="G206">
        <v>55.527000000000001</v>
      </c>
      <c r="H206">
        <v>57.890999999999998</v>
      </c>
      <c r="I206">
        <v>60.255000000000003</v>
      </c>
      <c r="J206">
        <v>62.619</v>
      </c>
      <c r="K206">
        <v>64.983000000000004</v>
      </c>
      <c r="L206">
        <v>67.346999999999994</v>
      </c>
      <c r="M206">
        <v>66.738399999999999</v>
      </c>
      <c r="N206">
        <v>66.129800000000003</v>
      </c>
      <c r="O206">
        <v>65.521199999999993</v>
      </c>
      <c r="P206">
        <v>64.912599999999998</v>
      </c>
      <c r="Q206">
        <v>64.304000000000002</v>
      </c>
      <c r="R206">
        <v>66.019400000000005</v>
      </c>
      <c r="S206">
        <v>67.734800000000007</v>
      </c>
      <c r="T206">
        <v>69.450199999999995</v>
      </c>
      <c r="U206">
        <v>71.165599999999998</v>
      </c>
      <c r="V206">
        <v>72.881</v>
      </c>
      <c r="W206">
        <v>70.875200000000007</v>
      </c>
      <c r="X206">
        <v>68.869399999999999</v>
      </c>
      <c r="Y206">
        <v>66.863600000000005</v>
      </c>
      <c r="Z206">
        <v>64.857799999999997</v>
      </c>
      <c r="AA206">
        <v>62.851999999999997</v>
      </c>
      <c r="AB206">
        <v>61.975200000000001</v>
      </c>
      <c r="AC206">
        <v>61.098399999999998</v>
      </c>
      <c r="AD206">
        <v>60.221600000000002</v>
      </c>
      <c r="AE206">
        <v>59.344799999999999</v>
      </c>
      <c r="AF206">
        <v>58.468000000000004</v>
      </c>
      <c r="AG206">
        <v>56.221400000000003</v>
      </c>
      <c r="AH206">
        <v>53.974800000000002</v>
      </c>
      <c r="AI206">
        <v>51.728200000000001</v>
      </c>
      <c r="AJ206">
        <v>49.4816</v>
      </c>
      <c r="AK206">
        <v>47.234999999999999</v>
      </c>
      <c r="AL206">
        <v>45.851799999999997</v>
      </c>
      <c r="AM206">
        <v>44.468600000000002</v>
      </c>
      <c r="AN206">
        <v>43.0854</v>
      </c>
      <c r="AO206">
        <v>41.702199999999998</v>
      </c>
      <c r="AP206">
        <v>40.319000000000003</v>
      </c>
      <c r="AQ206">
        <v>39.348999999999997</v>
      </c>
      <c r="AR206">
        <v>38.378999999999998</v>
      </c>
      <c r="AS206">
        <v>37.408999999999999</v>
      </c>
      <c r="AT206">
        <v>36.439</v>
      </c>
      <c r="AU206">
        <v>35.469000000000001</v>
      </c>
      <c r="AV206">
        <v>36.701599999999999</v>
      </c>
      <c r="AW206">
        <v>37.934199999999997</v>
      </c>
      <c r="AX206">
        <v>39.166800000000002</v>
      </c>
      <c r="AY206">
        <v>40.3994</v>
      </c>
      <c r="AZ206">
        <v>41.631999999999998</v>
      </c>
      <c r="BA206">
        <v>40.617800000000003</v>
      </c>
      <c r="BB206">
        <v>39.6036</v>
      </c>
      <c r="BC206">
        <v>38.589399999999998</v>
      </c>
      <c r="BD206">
        <v>37.575200000000002</v>
      </c>
      <c r="BE206">
        <v>36.561</v>
      </c>
      <c r="BF206">
        <v>36.491</v>
      </c>
      <c r="BG206">
        <v>36.420999999999999</v>
      </c>
      <c r="BH206">
        <v>36.350999999999999</v>
      </c>
      <c r="BI206">
        <v>36.280999999999999</v>
      </c>
      <c r="BJ206">
        <v>36.210999999999999</v>
      </c>
      <c r="BK206">
        <v>35.534999999999997</v>
      </c>
      <c r="BL206">
        <v>34.859000000000002</v>
      </c>
    </row>
    <row r="207" spans="1:64" hidden="1">
      <c r="A207" t="s">
        <v>1285</v>
      </c>
      <c r="B207" t="s">
        <v>1672</v>
      </c>
      <c r="C207" t="s">
        <v>1789</v>
      </c>
      <c r="D207" t="s">
        <v>1790</v>
      </c>
      <c r="E207">
        <v>27.851800000000001</v>
      </c>
      <c r="F207">
        <v>28.134399999999999</v>
      </c>
      <c r="G207">
        <v>28.417000000000002</v>
      </c>
      <c r="H207">
        <v>28.0364</v>
      </c>
      <c r="I207">
        <v>27.655799999999999</v>
      </c>
      <c r="J207">
        <v>27.275200000000002</v>
      </c>
      <c r="K207">
        <v>26.894600000000001</v>
      </c>
      <c r="L207">
        <v>26.513999999999999</v>
      </c>
      <c r="M207">
        <v>27.636600000000001</v>
      </c>
      <c r="N207">
        <v>28.7592</v>
      </c>
      <c r="O207">
        <v>29.881799999999998</v>
      </c>
      <c r="P207">
        <v>31.0044</v>
      </c>
      <c r="Q207">
        <v>32.127000000000002</v>
      </c>
      <c r="R207">
        <v>33.625999999999998</v>
      </c>
      <c r="S207">
        <v>35.125</v>
      </c>
      <c r="T207">
        <v>36.624000000000002</v>
      </c>
      <c r="U207">
        <v>38.122999999999998</v>
      </c>
      <c r="V207">
        <v>39.622</v>
      </c>
      <c r="W207">
        <v>40.753399999999999</v>
      </c>
      <c r="X207">
        <v>41.884799999999998</v>
      </c>
      <c r="Y207">
        <v>43.016199999999998</v>
      </c>
      <c r="Z207">
        <v>44.147599999999997</v>
      </c>
      <c r="AA207">
        <v>45.279000000000003</v>
      </c>
      <c r="AB207">
        <v>46.059600000000003</v>
      </c>
      <c r="AC207">
        <v>46.840200000000003</v>
      </c>
      <c r="AD207">
        <v>47.620800000000003</v>
      </c>
      <c r="AE207">
        <v>48.401400000000002</v>
      </c>
      <c r="AF207">
        <v>49.182000000000002</v>
      </c>
      <c r="AG207">
        <v>49.71</v>
      </c>
      <c r="AH207">
        <v>50.238</v>
      </c>
      <c r="AI207">
        <v>50.765999999999998</v>
      </c>
      <c r="AJ207">
        <v>51.293999999999997</v>
      </c>
      <c r="AK207">
        <v>51.822000000000003</v>
      </c>
      <c r="AL207">
        <v>48.467799999999997</v>
      </c>
      <c r="AM207">
        <v>45.113599999999998</v>
      </c>
      <c r="AN207">
        <v>41.759399999999999</v>
      </c>
      <c r="AO207">
        <v>38.405200000000001</v>
      </c>
      <c r="AP207">
        <v>35.051000000000002</v>
      </c>
      <c r="AQ207">
        <v>33.563400000000001</v>
      </c>
      <c r="AR207">
        <v>32.075800000000001</v>
      </c>
      <c r="AS207">
        <v>30.588200000000001</v>
      </c>
      <c r="AT207">
        <v>29.1006</v>
      </c>
      <c r="AU207">
        <v>27.613</v>
      </c>
      <c r="AV207">
        <v>28.018999999999998</v>
      </c>
      <c r="AW207">
        <v>28.425000000000001</v>
      </c>
      <c r="AX207">
        <v>28.831</v>
      </c>
      <c r="AY207">
        <v>29.236999999999998</v>
      </c>
      <c r="AZ207">
        <v>29.643000000000001</v>
      </c>
      <c r="BA207">
        <v>28.9984</v>
      </c>
      <c r="BB207">
        <v>28.3538</v>
      </c>
      <c r="BC207">
        <v>27.709199999999999</v>
      </c>
      <c r="BD207">
        <v>27.064599999999999</v>
      </c>
      <c r="BE207">
        <v>26.42</v>
      </c>
      <c r="BF207">
        <v>25.2758</v>
      </c>
      <c r="BG207">
        <v>24.131599999999999</v>
      </c>
      <c r="BH207">
        <v>22.987400000000001</v>
      </c>
      <c r="BI207">
        <v>21.8432</v>
      </c>
      <c r="BJ207">
        <v>20.699000000000002</v>
      </c>
      <c r="BK207">
        <v>19.619599999999998</v>
      </c>
      <c r="BL207">
        <v>18.540199999999999</v>
      </c>
    </row>
    <row r="208" spans="1:64" hidden="1">
      <c r="A208" t="s">
        <v>617</v>
      </c>
      <c r="B208" t="s">
        <v>1673</v>
      </c>
      <c r="C208" t="s">
        <v>1789</v>
      </c>
      <c r="D208" t="s">
        <v>1790</v>
      </c>
      <c r="E208">
        <v>74.110799999999998</v>
      </c>
      <c r="F208">
        <v>74.201400000000007</v>
      </c>
      <c r="G208">
        <v>74.292000000000002</v>
      </c>
      <c r="H208">
        <v>74.292000000000002</v>
      </c>
      <c r="I208">
        <v>74.292000000000002</v>
      </c>
      <c r="J208">
        <v>74.292000000000002</v>
      </c>
      <c r="K208">
        <v>74.292000000000002</v>
      </c>
      <c r="L208">
        <v>74.292000000000002</v>
      </c>
      <c r="M208">
        <v>74.444199999999995</v>
      </c>
      <c r="N208">
        <v>74.596400000000003</v>
      </c>
      <c r="O208">
        <v>74.748599999999996</v>
      </c>
      <c r="P208">
        <v>74.900800000000004</v>
      </c>
      <c r="Q208">
        <v>75.052999999999997</v>
      </c>
      <c r="R208">
        <v>75.321200000000005</v>
      </c>
      <c r="S208">
        <v>75.589399999999998</v>
      </c>
      <c r="T208">
        <v>75.857600000000005</v>
      </c>
      <c r="U208">
        <v>76.125799999999998</v>
      </c>
      <c r="V208">
        <v>76.394000000000005</v>
      </c>
      <c r="W208">
        <v>76.290800000000004</v>
      </c>
      <c r="X208">
        <v>76.187600000000003</v>
      </c>
      <c r="Y208">
        <v>76.084400000000002</v>
      </c>
      <c r="Z208">
        <v>75.981200000000001</v>
      </c>
      <c r="AA208">
        <v>75.878</v>
      </c>
      <c r="AB208">
        <v>74.742599999999996</v>
      </c>
      <c r="AC208">
        <v>73.607200000000006</v>
      </c>
      <c r="AD208">
        <v>72.471800000000002</v>
      </c>
      <c r="AE208">
        <v>71.336399999999998</v>
      </c>
      <c r="AF208">
        <v>70.200999999999993</v>
      </c>
      <c r="AG208">
        <v>67.905600000000007</v>
      </c>
      <c r="AH208">
        <v>65.610200000000006</v>
      </c>
      <c r="AI208">
        <v>63.314799999999998</v>
      </c>
      <c r="AJ208">
        <v>61.019399999999997</v>
      </c>
      <c r="AK208">
        <v>58.723999999999997</v>
      </c>
      <c r="AL208">
        <v>57.504600000000003</v>
      </c>
      <c r="AM208">
        <v>56.285200000000003</v>
      </c>
      <c r="AN208">
        <v>55.065800000000003</v>
      </c>
      <c r="AO208">
        <v>53.846400000000003</v>
      </c>
      <c r="AP208">
        <v>52.627000000000002</v>
      </c>
      <c r="AQ208">
        <v>51.4176</v>
      </c>
      <c r="AR208">
        <v>50.208199999999998</v>
      </c>
      <c r="AS208">
        <v>48.998800000000003</v>
      </c>
      <c r="AT208">
        <v>47.789400000000001</v>
      </c>
      <c r="AU208">
        <v>46.58</v>
      </c>
      <c r="AV208">
        <v>45.347999999999999</v>
      </c>
      <c r="AW208">
        <v>44.116</v>
      </c>
      <c r="AX208">
        <v>42.884</v>
      </c>
      <c r="AY208">
        <v>41.652000000000001</v>
      </c>
      <c r="AZ208">
        <v>40.42</v>
      </c>
      <c r="BA208">
        <v>40.445</v>
      </c>
      <c r="BB208">
        <v>40.47</v>
      </c>
      <c r="BC208">
        <v>40.494999999999997</v>
      </c>
      <c r="BD208">
        <v>40.520000000000003</v>
      </c>
      <c r="BE208">
        <v>40.545000000000002</v>
      </c>
      <c r="BF208">
        <v>40.258800000000001</v>
      </c>
      <c r="BG208">
        <v>39.9726</v>
      </c>
      <c r="BH208">
        <v>39.686399999999999</v>
      </c>
      <c r="BI208">
        <v>39.400199999999998</v>
      </c>
      <c r="BJ208">
        <v>39.113999999999997</v>
      </c>
      <c r="BK208">
        <v>38.851999999999997</v>
      </c>
      <c r="BL208">
        <v>38.590000000000003</v>
      </c>
    </row>
    <row r="209" spans="1:64" hidden="1">
      <c r="A209" t="s">
        <v>1674</v>
      </c>
      <c r="B209" t="s">
        <v>1675</v>
      </c>
      <c r="C209" t="s">
        <v>1789</v>
      </c>
      <c r="D209" t="s">
        <v>1790</v>
      </c>
      <c r="E209">
        <v>114.49393009309111</v>
      </c>
      <c r="F209">
        <v>114.75256177347246</v>
      </c>
      <c r="G209">
        <v>115.01273619925024</v>
      </c>
      <c r="H209">
        <v>115.42813587380171</v>
      </c>
      <c r="I209">
        <v>115.7800078357821</v>
      </c>
      <c r="J209">
        <v>116.06124051759529</v>
      </c>
      <c r="K209">
        <v>116.29851541079971</v>
      </c>
      <c r="L209">
        <v>116.48323020106676</v>
      </c>
      <c r="M209">
        <v>116.47587095146602</v>
      </c>
      <c r="N209">
        <v>116.53517741451634</v>
      </c>
      <c r="O209">
        <v>116.68077466688227</v>
      </c>
      <c r="P209">
        <v>116.67587026085572</v>
      </c>
      <c r="Q209">
        <v>116.74147698874302</v>
      </c>
      <c r="R209">
        <v>116.39344306321119</v>
      </c>
      <c r="S209">
        <v>116.11272884688903</v>
      </c>
      <c r="T209">
        <v>115.88763051389859</v>
      </c>
      <c r="U209">
        <v>115.84431569483468</v>
      </c>
      <c r="V209">
        <v>115.82234140438869</v>
      </c>
      <c r="W209">
        <v>116.05453334436561</v>
      </c>
      <c r="X209">
        <v>116.23983035706273</v>
      </c>
      <c r="Y209">
        <v>116.36608585092756</v>
      </c>
      <c r="Z209">
        <v>116.40664570336065</v>
      </c>
      <c r="AA209">
        <v>116.40493198214318</v>
      </c>
      <c r="AB209">
        <v>115.39321580794341</v>
      </c>
      <c r="AC209">
        <v>114.36485412772421</v>
      </c>
      <c r="AD209">
        <v>113.3321029231316</v>
      </c>
      <c r="AE209">
        <v>112.28132813664094</v>
      </c>
      <c r="AF209">
        <v>111.22608371371768</v>
      </c>
      <c r="AG209">
        <v>108.58820061216899</v>
      </c>
      <c r="AH209">
        <v>105.96334448869766</v>
      </c>
      <c r="AI209">
        <v>103.35541258963457</v>
      </c>
      <c r="AJ209">
        <v>100.76367566628942</v>
      </c>
      <c r="AK209">
        <v>98.191764185422713</v>
      </c>
      <c r="AL209">
        <v>94.913931284286548</v>
      </c>
      <c r="AM209">
        <v>91.625917472578365</v>
      </c>
      <c r="AN209">
        <v>88.317453569931757</v>
      </c>
      <c r="AO209">
        <v>84.979433900163542</v>
      </c>
      <c r="AP209">
        <v>81.615466442760749</v>
      </c>
      <c r="AQ209">
        <v>78.368848824369536</v>
      </c>
      <c r="AR209">
        <v>75.127376942202275</v>
      </c>
      <c r="AS209">
        <v>71.90156795890168</v>
      </c>
      <c r="AT209">
        <v>68.702794640549683</v>
      </c>
      <c r="AU209">
        <v>65.514519866879738</v>
      </c>
      <c r="AV209">
        <v>62.714386439433092</v>
      </c>
      <c r="AW209">
        <v>59.916108050937218</v>
      </c>
      <c r="AX209">
        <v>57.11657607644468</v>
      </c>
      <c r="AY209">
        <v>54.284926361938624</v>
      </c>
      <c r="AZ209">
        <v>51.455525554520008</v>
      </c>
      <c r="BA209">
        <v>48.716808192518563</v>
      </c>
      <c r="BB209">
        <v>46.001519930315318</v>
      </c>
      <c r="BC209">
        <v>43.310453255436045</v>
      </c>
      <c r="BD209">
        <v>40.659563110100578</v>
      </c>
      <c r="BE209">
        <v>38.007819990461876</v>
      </c>
      <c r="BF209">
        <v>35.571379634892558</v>
      </c>
      <c r="BG209">
        <v>33.114392834803382</v>
      </c>
      <c r="BH209">
        <v>30.634980840382699</v>
      </c>
      <c r="BI209">
        <v>28.117750787699034</v>
      </c>
      <c r="BJ209">
        <v>25.585586058169373</v>
      </c>
      <c r="BK209">
        <v>24.523895653190042</v>
      </c>
      <c r="BL209">
        <v>23.447152202315255</v>
      </c>
    </row>
    <row r="210" spans="1:64" hidden="1">
      <c r="A210" t="s">
        <v>1169</v>
      </c>
      <c r="B210" t="s">
        <v>1676</v>
      </c>
      <c r="C210" t="s">
        <v>1789</v>
      </c>
      <c r="D210" t="s">
        <v>1790</v>
      </c>
      <c r="E210">
        <v>124.1404</v>
      </c>
      <c r="F210">
        <v>124.4222</v>
      </c>
      <c r="G210">
        <v>124.70399999999999</v>
      </c>
      <c r="H210">
        <v>124.70399999999999</v>
      </c>
      <c r="I210">
        <v>124.70399999999999</v>
      </c>
      <c r="J210">
        <v>124.70399999999999</v>
      </c>
      <c r="K210">
        <v>124.70399999999999</v>
      </c>
      <c r="L210">
        <v>124.70399999999999</v>
      </c>
      <c r="M210">
        <v>124.845</v>
      </c>
      <c r="N210">
        <v>124.986</v>
      </c>
      <c r="O210">
        <v>125.127</v>
      </c>
      <c r="P210">
        <v>125.268</v>
      </c>
      <c r="Q210">
        <v>125.40900000000001</v>
      </c>
      <c r="R210">
        <v>125.3402</v>
      </c>
      <c r="S210">
        <v>125.2714</v>
      </c>
      <c r="T210">
        <v>125.2026</v>
      </c>
      <c r="U210">
        <v>125.13379999999999</v>
      </c>
      <c r="V210">
        <v>125.065</v>
      </c>
      <c r="W210">
        <v>123.6648</v>
      </c>
      <c r="X210">
        <v>122.2646</v>
      </c>
      <c r="Y210">
        <v>120.8644</v>
      </c>
      <c r="Z210">
        <v>119.46420000000001</v>
      </c>
      <c r="AA210">
        <v>118.06399999999999</v>
      </c>
      <c r="AB210">
        <v>111.38160000000001</v>
      </c>
      <c r="AC210">
        <v>104.6992</v>
      </c>
      <c r="AD210">
        <v>98.016800000000003</v>
      </c>
      <c r="AE210">
        <v>91.334400000000002</v>
      </c>
      <c r="AF210">
        <v>84.652000000000001</v>
      </c>
      <c r="AG210">
        <v>79.694000000000003</v>
      </c>
      <c r="AH210">
        <v>74.736000000000004</v>
      </c>
      <c r="AI210">
        <v>69.778000000000006</v>
      </c>
      <c r="AJ210">
        <v>64.819999999999993</v>
      </c>
      <c r="AK210">
        <v>59.862000000000002</v>
      </c>
      <c r="AL210">
        <v>55.172400000000003</v>
      </c>
      <c r="AM210">
        <v>50.482799999999997</v>
      </c>
      <c r="AN210">
        <v>45.793199999999999</v>
      </c>
      <c r="AO210">
        <v>41.1036</v>
      </c>
      <c r="AP210">
        <v>36.414000000000001</v>
      </c>
      <c r="AQ210">
        <v>33.382599999999996</v>
      </c>
      <c r="AR210">
        <v>30.351199999999999</v>
      </c>
      <c r="AS210">
        <v>27.319800000000001</v>
      </c>
      <c r="AT210">
        <v>24.288399999999999</v>
      </c>
      <c r="AU210">
        <v>21.257000000000001</v>
      </c>
      <c r="AV210">
        <v>19.4694</v>
      </c>
      <c r="AW210">
        <v>17.681799999999999</v>
      </c>
      <c r="AX210">
        <v>15.8942</v>
      </c>
      <c r="AY210">
        <v>14.1066</v>
      </c>
      <c r="AZ210">
        <v>12.319000000000001</v>
      </c>
      <c r="BA210">
        <v>11.937200000000001</v>
      </c>
      <c r="BB210">
        <v>11.555400000000001</v>
      </c>
      <c r="BC210">
        <v>11.1736</v>
      </c>
      <c r="BD210">
        <v>10.7918</v>
      </c>
      <c r="BE210">
        <v>10.41</v>
      </c>
      <c r="BF210">
        <v>9.7927999999999997</v>
      </c>
      <c r="BG210">
        <v>9.1755999999999993</v>
      </c>
      <c r="BH210">
        <v>8.5584000000000007</v>
      </c>
      <c r="BI210">
        <v>7.9412000000000003</v>
      </c>
      <c r="BJ210">
        <v>7.3239999999999998</v>
      </c>
      <c r="BK210">
        <v>7.0970000000000004</v>
      </c>
      <c r="BL210">
        <v>6.87</v>
      </c>
    </row>
    <row r="211" spans="1:64" hidden="1">
      <c r="A211" t="s">
        <v>1153</v>
      </c>
      <c r="B211" t="s">
        <v>1677</v>
      </c>
      <c r="C211" t="s">
        <v>1789</v>
      </c>
      <c r="D211" t="s">
        <v>1790</v>
      </c>
      <c r="E211">
        <v>147.43219999999999</v>
      </c>
      <c r="F211">
        <v>147.8716</v>
      </c>
      <c r="G211">
        <v>148.31100000000001</v>
      </c>
      <c r="H211">
        <v>148.7988</v>
      </c>
      <c r="I211">
        <v>149.28659999999999</v>
      </c>
      <c r="J211">
        <v>149.77440000000001</v>
      </c>
      <c r="K211">
        <v>150.26220000000001</v>
      </c>
      <c r="L211">
        <v>150.75</v>
      </c>
      <c r="M211">
        <v>150.92140000000001</v>
      </c>
      <c r="N211">
        <v>151.09280000000001</v>
      </c>
      <c r="O211">
        <v>151.26419999999999</v>
      </c>
      <c r="P211">
        <v>151.43559999999999</v>
      </c>
      <c r="Q211">
        <v>151.607</v>
      </c>
      <c r="R211">
        <v>146.881</v>
      </c>
      <c r="S211">
        <v>142.155</v>
      </c>
      <c r="T211">
        <v>137.429</v>
      </c>
      <c r="U211">
        <v>132.703</v>
      </c>
      <c r="V211">
        <v>127.977</v>
      </c>
      <c r="W211">
        <v>124.857</v>
      </c>
      <c r="X211">
        <v>121.73699999999999</v>
      </c>
      <c r="Y211">
        <v>118.617</v>
      </c>
      <c r="Z211">
        <v>115.497</v>
      </c>
      <c r="AA211">
        <v>112.377</v>
      </c>
      <c r="AB211">
        <v>110.2054</v>
      </c>
      <c r="AC211">
        <v>108.0338</v>
      </c>
      <c r="AD211">
        <v>105.8622</v>
      </c>
      <c r="AE211">
        <v>103.6906</v>
      </c>
      <c r="AF211">
        <v>101.51900000000001</v>
      </c>
      <c r="AG211">
        <v>102.8248</v>
      </c>
      <c r="AH211">
        <v>104.1306</v>
      </c>
      <c r="AI211">
        <v>105.43640000000001</v>
      </c>
      <c r="AJ211">
        <v>106.7422</v>
      </c>
      <c r="AK211">
        <v>108.048</v>
      </c>
      <c r="AL211">
        <v>108.6112</v>
      </c>
      <c r="AM211">
        <v>109.17440000000001</v>
      </c>
      <c r="AN211">
        <v>109.7376</v>
      </c>
      <c r="AO211">
        <v>110.3008</v>
      </c>
      <c r="AP211">
        <v>110.864</v>
      </c>
      <c r="AQ211">
        <v>112.6938</v>
      </c>
      <c r="AR211">
        <v>114.5236</v>
      </c>
      <c r="AS211">
        <v>116.35339999999999</v>
      </c>
      <c r="AT211">
        <v>118.1832</v>
      </c>
      <c r="AU211">
        <v>120.01300000000001</v>
      </c>
      <c r="AV211">
        <v>118.0844</v>
      </c>
      <c r="AW211">
        <v>116.1558</v>
      </c>
      <c r="AX211">
        <v>114.2272</v>
      </c>
      <c r="AY211">
        <v>112.29859999999999</v>
      </c>
      <c r="AZ211">
        <v>110.37</v>
      </c>
      <c r="BA211">
        <v>104.2976</v>
      </c>
      <c r="BB211">
        <v>98.225200000000001</v>
      </c>
      <c r="BC211">
        <v>92.152799999999999</v>
      </c>
      <c r="BD211">
        <v>86.080399999999997</v>
      </c>
      <c r="BE211">
        <v>80.007999999999996</v>
      </c>
      <c r="BF211">
        <v>76.805000000000007</v>
      </c>
      <c r="BG211">
        <v>73.602000000000004</v>
      </c>
      <c r="BH211">
        <v>70.399000000000001</v>
      </c>
      <c r="BI211">
        <v>67.195999999999998</v>
      </c>
      <c r="BJ211">
        <v>63.993000000000002</v>
      </c>
      <c r="BK211">
        <v>60.795999999999999</v>
      </c>
      <c r="BL211">
        <v>57.598999999999997</v>
      </c>
    </row>
    <row r="212" spans="1:64" hidden="1">
      <c r="A212" t="s">
        <v>1144</v>
      </c>
      <c r="B212" t="s">
        <v>1678</v>
      </c>
      <c r="C212" t="s">
        <v>1789</v>
      </c>
      <c r="D212" t="s">
        <v>1790</v>
      </c>
      <c r="E212">
        <v>194.95</v>
      </c>
      <c r="F212">
        <v>195.114</v>
      </c>
      <c r="G212">
        <v>195.27799999999999</v>
      </c>
      <c r="H212">
        <v>194.6532</v>
      </c>
      <c r="I212">
        <v>194.0284</v>
      </c>
      <c r="J212">
        <v>193.40360000000001</v>
      </c>
      <c r="K212">
        <v>192.77879999999999</v>
      </c>
      <c r="L212">
        <v>192.154</v>
      </c>
      <c r="M212">
        <v>190.64019999999999</v>
      </c>
      <c r="N212">
        <v>189.12639999999999</v>
      </c>
      <c r="O212">
        <v>187.61259999999999</v>
      </c>
      <c r="P212">
        <v>186.09880000000001</v>
      </c>
      <c r="Q212">
        <v>184.58500000000001</v>
      </c>
      <c r="R212">
        <v>183.03360000000001</v>
      </c>
      <c r="S212">
        <v>181.48220000000001</v>
      </c>
      <c r="T212">
        <v>179.9308</v>
      </c>
      <c r="U212">
        <v>178.3794</v>
      </c>
      <c r="V212">
        <v>176.828</v>
      </c>
      <c r="W212">
        <v>174.83860000000001</v>
      </c>
      <c r="X212">
        <v>172.8492</v>
      </c>
      <c r="Y212">
        <v>170.85980000000001</v>
      </c>
      <c r="Z212">
        <v>168.87039999999999</v>
      </c>
      <c r="AA212">
        <v>166.881</v>
      </c>
      <c r="AB212">
        <v>162.08959999999999</v>
      </c>
      <c r="AC212">
        <v>157.29820000000001</v>
      </c>
      <c r="AD212">
        <v>152.5068</v>
      </c>
      <c r="AE212">
        <v>147.71539999999999</v>
      </c>
      <c r="AF212">
        <v>142.92400000000001</v>
      </c>
      <c r="AG212">
        <v>138.96539999999999</v>
      </c>
      <c r="AH212">
        <v>135.0068</v>
      </c>
      <c r="AI212">
        <v>131.04820000000001</v>
      </c>
      <c r="AJ212">
        <v>127.0896</v>
      </c>
      <c r="AK212">
        <v>123.131</v>
      </c>
      <c r="AL212">
        <v>120.4522</v>
      </c>
      <c r="AM212">
        <v>117.7734</v>
      </c>
      <c r="AN212">
        <v>115.0946</v>
      </c>
      <c r="AO212">
        <v>112.4158</v>
      </c>
      <c r="AP212">
        <v>109.73699999999999</v>
      </c>
      <c r="AQ212">
        <v>107.8488</v>
      </c>
      <c r="AR212">
        <v>105.9606</v>
      </c>
      <c r="AS212">
        <v>104.0724</v>
      </c>
      <c r="AT212">
        <v>102.1842</v>
      </c>
      <c r="AU212">
        <v>100.29600000000001</v>
      </c>
      <c r="AV212">
        <v>98.941599999999994</v>
      </c>
      <c r="AW212">
        <v>97.587199999999996</v>
      </c>
      <c r="AX212">
        <v>96.232799999999997</v>
      </c>
      <c r="AY212">
        <v>94.878399999999999</v>
      </c>
      <c r="AZ212">
        <v>93.524000000000001</v>
      </c>
      <c r="BA212">
        <v>91.539400000000001</v>
      </c>
      <c r="BB212">
        <v>89.5548</v>
      </c>
      <c r="BC212">
        <v>87.5702</v>
      </c>
      <c r="BD212">
        <v>85.585599999999999</v>
      </c>
      <c r="BE212">
        <v>83.600999999999999</v>
      </c>
      <c r="BF212">
        <v>81.425799999999995</v>
      </c>
      <c r="BG212">
        <v>79.250600000000006</v>
      </c>
      <c r="BH212">
        <v>77.075400000000002</v>
      </c>
      <c r="BI212">
        <v>74.900199999999998</v>
      </c>
      <c r="BJ212">
        <v>72.724999999999994</v>
      </c>
      <c r="BK212">
        <v>70.715999999999994</v>
      </c>
      <c r="BL212">
        <v>68.706999999999994</v>
      </c>
    </row>
    <row r="213" spans="1:64" hidden="1">
      <c r="A213" t="s">
        <v>1210</v>
      </c>
      <c r="B213" t="s">
        <v>1679</v>
      </c>
      <c r="C213" t="s">
        <v>1789</v>
      </c>
      <c r="D213" t="s">
        <v>1790</v>
      </c>
      <c r="E213">
        <v>57.616799999999998</v>
      </c>
      <c r="F213">
        <v>50.823399999999999</v>
      </c>
      <c r="G213">
        <v>44.03</v>
      </c>
      <c r="H213">
        <v>41.624600000000001</v>
      </c>
      <c r="I213">
        <v>39.219200000000001</v>
      </c>
      <c r="J213">
        <v>36.813800000000001</v>
      </c>
      <c r="K213">
        <v>34.4084</v>
      </c>
      <c r="L213">
        <v>32.003</v>
      </c>
      <c r="M213">
        <v>30.672799999999999</v>
      </c>
      <c r="N213">
        <v>29.342600000000001</v>
      </c>
      <c r="O213">
        <v>28.0124</v>
      </c>
      <c r="P213">
        <v>26.682200000000002</v>
      </c>
      <c r="Q213">
        <v>25.352</v>
      </c>
      <c r="R213">
        <v>22.6816</v>
      </c>
      <c r="S213">
        <v>20.011199999999999</v>
      </c>
      <c r="T213">
        <v>17.340800000000002</v>
      </c>
      <c r="U213">
        <v>14.670400000000001</v>
      </c>
      <c r="V213">
        <v>12</v>
      </c>
      <c r="W213">
        <v>11.802199999999999</v>
      </c>
      <c r="X213">
        <v>11.6044</v>
      </c>
      <c r="Y213">
        <v>11.406599999999999</v>
      </c>
      <c r="Z213">
        <v>11.2088</v>
      </c>
      <c r="AA213">
        <v>11.010999999999999</v>
      </c>
      <c r="AB213">
        <v>10.398999999999999</v>
      </c>
      <c r="AC213">
        <v>9.7870000000000008</v>
      </c>
      <c r="AD213">
        <v>9.1750000000000007</v>
      </c>
      <c r="AE213">
        <v>8.5630000000000006</v>
      </c>
      <c r="AF213">
        <v>7.9509999999999996</v>
      </c>
      <c r="AG213">
        <v>7.9386000000000001</v>
      </c>
      <c r="AH213">
        <v>7.9261999999999997</v>
      </c>
      <c r="AI213">
        <v>7.9138000000000002</v>
      </c>
      <c r="AJ213">
        <v>7.9013999999999998</v>
      </c>
      <c r="AK213">
        <v>7.8890000000000002</v>
      </c>
      <c r="AL213">
        <v>7.7994000000000003</v>
      </c>
      <c r="AM213">
        <v>7.7098000000000004</v>
      </c>
      <c r="AN213">
        <v>7.6201999999999996</v>
      </c>
      <c r="AO213">
        <v>7.5305999999999997</v>
      </c>
      <c r="AP213">
        <v>7.4409999999999998</v>
      </c>
      <c r="AQ213">
        <v>7.4610000000000003</v>
      </c>
      <c r="AR213">
        <v>7.4809999999999999</v>
      </c>
      <c r="AS213">
        <v>7.5010000000000003</v>
      </c>
      <c r="AT213">
        <v>7.5209999999999999</v>
      </c>
      <c r="AU213">
        <v>7.5410000000000004</v>
      </c>
      <c r="AV213">
        <v>7.2249999999999996</v>
      </c>
      <c r="AW213">
        <v>6.9089999999999998</v>
      </c>
      <c r="AX213">
        <v>6.593</v>
      </c>
      <c r="AY213">
        <v>6.2770000000000001</v>
      </c>
      <c r="AZ213">
        <v>5.9610000000000003</v>
      </c>
      <c r="BA213">
        <v>5.5506000000000002</v>
      </c>
      <c r="BB213">
        <v>5.1402000000000001</v>
      </c>
      <c r="BC213">
        <v>4.7298</v>
      </c>
      <c r="BD213">
        <v>4.3193999999999999</v>
      </c>
      <c r="BE213">
        <v>3.9089999999999998</v>
      </c>
      <c r="BF213">
        <v>3.8332000000000002</v>
      </c>
      <c r="BG213">
        <v>3.7574000000000001</v>
      </c>
      <c r="BH213">
        <v>3.6816</v>
      </c>
      <c r="BI213">
        <v>3.6057999999999999</v>
      </c>
      <c r="BJ213">
        <v>3.53</v>
      </c>
      <c r="BK213">
        <v>3.5133999999999999</v>
      </c>
      <c r="BL213">
        <v>3.4967999999999999</v>
      </c>
    </row>
    <row r="214" spans="1:64" hidden="1">
      <c r="A214" t="s">
        <v>1264</v>
      </c>
      <c r="B214" t="s">
        <v>1680</v>
      </c>
      <c r="C214" t="s">
        <v>1789</v>
      </c>
      <c r="D214" t="s">
        <v>1790</v>
      </c>
      <c r="E214">
        <v>52.415999999999997</v>
      </c>
      <c r="F214">
        <v>52.415999999999997</v>
      </c>
      <c r="G214">
        <v>52.415999999999997</v>
      </c>
      <c r="H214">
        <v>52.643599999999999</v>
      </c>
      <c r="I214">
        <v>52.871200000000002</v>
      </c>
      <c r="J214">
        <v>53.098799999999997</v>
      </c>
      <c r="K214">
        <v>53.3264</v>
      </c>
      <c r="L214">
        <v>53.554000000000002</v>
      </c>
      <c r="M214">
        <v>71.3386</v>
      </c>
      <c r="N214">
        <v>89.123199999999997</v>
      </c>
      <c r="O214">
        <v>106.90779999999999</v>
      </c>
      <c r="P214">
        <v>124.69240000000001</v>
      </c>
      <c r="Q214">
        <v>142.477</v>
      </c>
      <c r="R214">
        <v>139.9178</v>
      </c>
      <c r="S214">
        <v>137.3586</v>
      </c>
      <c r="T214">
        <v>134.79939999999999</v>
      </c>
      <c r="U214">
        <v>132.24019999999999</v>
      </c>
      <c r="V214">
        <v>129.68100000000001</v>
      </c>
      <c r="W214">
        <v>125.8006</v>
      </c>
      <c r="X214">
        <v>121.92019999999999</v>
      </c>
      <c r="Y214">
        <v>118.0398</v>
      </c>
      <c r="Z214">
        <v>114.15940000000001</v>
      </c>
      <c r="AA214">
        <v>110.279</v>
      </c>
      <c r="AB214">
        <v>108.002</v>
      </c>
      <c r="AC214">
        <v>105.72499999999999</v>
      </c>
      <c r="AD214">
        <v>103.44799999999999</v>
      </c>
      <c r="AE214">
        <v>101.17100000000001</v>
      </c>
      <c r="AF214">
        <v>98.894000000000005</v>
      </c>
      <c r="AG214">
        <v>96.067400000000006</v>
      </c>
      <c r="AH214">
        <v>93.240799999999993</v>
      </c>
      <c r="AI214">
        <v>90.414199999999994</v>
      </c>
      <c r="AJ214">
        <v>87.587599999999995</v>
      </c>
      <c r="AK214">
        <v>84.760999999999996</v>
      </c>
      <c r="AL214">
        <v>82.0334</v>
      </c>
      <c r="AM214">
        <v>79.305800000000005</v>
      </c>
      <c r="AN214">
        <v>76.578199999999995</v>
      </c>
      <c r="AO214">
        <v>73.8506</v>
      </c>
      <c r="AP214">
        <v>71.123000000000005</v>
      </c>
      <c r="AQ214">
        <v>70.921000000000006</v>
      </c>
      <c r="AR214">
        <v>70.718999999999994</v>
      </c>
      <c r="AS214">
        <v>70.516999999999996</v>
      </c>
      <c r="AT214">
        <v>70.314999999999998</v>
      </c>
      <c r="AU214">
        <v>70.113</v>
      </c>
      <c r="AV214">
        <v>68.614599999999996</v>
      </c>
      <c r="AW214">
        <v>67.116200000000006</v>
      </c>
      <c r="AX214">
        <v>65.617800000000003</v>
      </c>
      <c r="AY214">
        <v>64.119399999999999</v>
      </c>
      <c r="AZ214">
        <v>62.621000000000002</v>
      </c>
      <c r="BA214">
        <v>65.697400000000002</v>
      </c>
      <c r="BB214">
        <v>68.773799999999994</v>
      </c>
      <c r="BC214">
        <v>71.850200000000001</v>
      </c>
      <c r="BD214">
        <v>74.926599999999993</v>
      </c>
      <c r="BE214">
        <v>78.003</v>
      </c>
      <c r="BF214">
        <v>78.003</v>
      </c>
      <c r="BG214">
        <v>78.003</v>
      </c>
      <c r="BH214">
        <v>78.003</v>
      </c>
      <c r="BI214">
        <v>78.003</v>
      </c>
      <c r="BJ214">
        <v>78.003</v>
      </c>
      <c r="BK214">
        <v>78.411600000000007</v>
      </c>
      <c r="BL214">
        <v>78.8202</v>
      </c>
    </row>
    <row r="215" spans="1:64" hidden="1">
      <c r="A215" t="s">
        <v>1145</v>
      </c>
      <c r="B215" t="s">
        <v>1681</v>
      </c>
      <c r="C215" t="s">
        <v>1789</v>
      </c>
      <c r="D215" t="s">
        <v>1790</v>
      </c>
      <c r="E215">
        <v>193.6694</v>
      </c>
      <c r="F215">
        <v>195.05420000000001</v>
      </c>
      <c r="G215">
        <v>196.43899999999999</v>
      </c>
      <c r="H215">
        <v>197.46680000000001</v>
      </c>
      <c r="I215">
        <v>198.49459999999999</v>
      </c>
      <c r="J215">
        <v>199.5224</v>
      </c>
      <c r="K215">
        <v>200.55019999999999</v>
      </c>
      <c r="L215">
        <v>201.578</v>
      </c>
      <c r="M215">
        <v>202.53039999999999</v>
      </c>
      <c r="N215">
        <v>203.4828</v>
      </c>
      <c r="O215">
        <v>204.43520000000001</v>
      </c>
      <c r="P215">
        <v>205.38759999999999</v>
      </c>
      <c r="Q215">
        <v>206.34</v>
      </c>
      <c r="R215">
        <v>206.84800000000001</v>
      </c>
      <c r="S215">
        <v>207.35599999999999</v>
      </c>
      <c r="T215">
        <v>207.864</v>
      </c>
      <c r="U215">
        <v>208.37200000000001</v>
      </c>
      <c r="V215">
        <v>208.88</v>
      </c>
      <c r="W215">
        <v>209.35820000000001</v>
      </c>
      <c r="X215">
        <v>209.8364</v>
      </c>
      <c r="Y215">
        <v>210.31460000000001</v>
      </c>
      <c r="Z215">
        <v>210.7928</v>
      </c>
      <c r="AA215">
        <v>211.27099999999999</v>
      </c>
      <c r="AB215">
        <v>207.4606</v>
      </c>
      <c r="AC215">
        <v>203.65020000000001</v>
      </c>
      <c r="AD215">
        <v>199.8398</v>
      </c>
      <c r="AE215">
        <v>196.02940000000001</v>
      </c>
      <c r="AF215">
        <v>192.21899999999999</v>
      </c>
      <c r="AG215">
        <v>189.33840000000001</v>
      </c>
      <c r="AH215">
        <v>186.45779999999999</v>
      </c>
      <c r="AI215">
        <v>183.5772</v>
      </c>
      <c r="AJ215">
        <v>180.69659999999999</v>
      </c>
      <c r="AK215">
        <v>177.816</v>
      </c>
      <c r="AL215">
        <v>175.47659999999999</v>
      </c>
      <c r="AM215">
        <v>173.13720000000001</v>
      </c>
      <c r="AN215">
        <v>170.7978</v>
      </c>
      <c r="AO215">
        <v>168.45840000000001</v>
      </c>
      <c r="AP215">
        <v>166.119</v>
      </c>
      <c r="AQ215">
        <v>164.3844</v>
      </c>
      <c r="AR215">
        <v>162.6498</v>
      </c>
      <c r="AS215">
        <v>160.9152</v>
      </c>
      <c r="AT215">
        <v>159.1806</v>
      </c>
      <c r="AU215">
        <v>157.446</v>
      </c>
      <c r="AV215">
        <v>155.1738</v>
      </c>
      <c r="AW215">
        <v>152.9016</v>
      </c>
      <c r="AX215">
        <v>150.6294</v>
      </c>
      <c r="AY215">
        <v>148.35720000000001</v>
      </c>
      <c r="AZ215">
        <v>146.08500000000001</v>
      </c>
      <c r="BA215">
        <v>142.18639999999999</v>
      </c>
      <c r="BB215">
        <v>138.2878</v>
      </c>
      <c r="BC215">
        <v>134.38919999999999</v>
      </c>
      <c r="BD215">
        <v>130.4906</v>
      </c>
      <c r="BE215">
        <v>126.592</v>
      </c>
      <c r="BF215">
        <v>123.83920000000001</v>
      </c>
      <c r="BG215">
        <v>121.0864</v>
      </c>
      <c r="BH215">
        <v>118.3336</v>
      </c>
      <c r="BI215">
        <v>115.5808</v>
      </c>
      <c r="BJ215">
        <v>112.828</v>
      </c>
      <c r="BK215">
        <v>110.2282</v>
      </c>
      <c r="BL215">
        <v>107.6284</v>
      </c>
    </row>
    <row r="216" spans="1:64" hidden="1">
      <c r="A216" t="s">
        <v>1236</v>
      </c>
      <c r="B216" t="s">
        <v>1682</v>
      </c>
      <c r="C216" t="s">
        <v>1789</v>
      </c>
      <c r="D216" t="s">
        <v>1790</v>
      </c>
      <c r="E216">
        <v>144.3768</v>
      </c>
      <c r="F216">
        <v>144.68039999999999</v>
      </c>
      <c r="G216">
        <v>144.98400000000001</v>
      </c>
      <c r="H216">
        <v>143.81540000000001</v>
      </c>
      <c r="I216">
        <v>142.64680000000001</v>
      </c>
      <c r="J216">
        <v>141.47819999999999</v>
      </c>
      <c r="K216">
        <v>140.30959999999999</v>
      </c>
      <c r="L216">
        <v>139.14099999999999</v>
      </c>
      <c r="M216">
        <v>138.21799999999999</v>
      </c>
      <c r="N216">
        <v>137.29499999999999</v>
      </c>
      <c r="O216">
        <v>136.37200000000001</v>
      </c>
      <c r="P216">
        <v>135.44900000000001</v>
      </c>
      <c r="Q216">
        <v>134.52600000000001</v>
      </c>
      <c r="R216">
        <v>133.67420000000001</v>
      </c>
      <c r="S216">
        <v>132.82239999999999</v>
      </c>
      <c r="T216">
        <v>131.97059999999999</v>
      </c>
      <c r="U216">
        <v>131.11879999999999</v>
      </c>
      <c r="V216">
        <v>130.267</v>
      </c>
      <c r="W216">
        <v>128.11840000000001</v>
      </c>
      <c r="X216">
        <v>125.96980000000001</v>
      </c>
      <c r="Y216">
        <v>123.8212</v>
      </c>
      <c r="Z216">
        <v>121.6726</v>
      </c>
      <c r="AA216">
        <v>119.524</v>
      </c>
      <c r="AB216">
        <v>117.25360000000001</v>
      </c>
      <c r="AC216">
        <v>114.9832</v>
      </c>
      <c r="AD216">
        <v>112.7128</v>
      </c>
      <c r="AE216">
        <v>110.44240000000001</v>
      </c>
      <c r="AF216">
        <v>108.172</v>
      </c>
      <c r="AG216">
        <v>106.77760000000001</v>
      </c>
      <c r="AH216">
        <v>105.3832</v>
      </c>
      <c r="AI216">
        <v>103.9888</v>
      </c>
      <c r="AJ216">
        <v>102.59439999999999</v>
      </c>
      <c r="AK216">
        <v>101.2</v>
      </c>
      <c r="AL216">
        <v>99.992400000000004</v>
      </c>
      <c r="AM216">
        <v>98.784800000000004</v>
      </c>
      <c r="AN216">
        <v>97.577200000000005</v>
      </c>
      <c r="AO216">
        <v>96.369600000000005</v>
      </c>
      <c r="AP216">
        <v>95.162000000000006</v>
      </c>
      <c r="AQ216">
        <v>93.861999999999995</v>
      </c>
      <c r="AR216">
        <v>92.561999999999998</v>
      </c>
      <c r="AS216">
        <v>91.262</v>
      </c>
      <c r="AT216">
        <v>89.962000000000003</v>
      </c>
      <c r="AU216">
        <v>88.662000000000006</v>
      </c>
      <c r="AV216">
        <v>87.428799999999995</v>
      </c>
      <c r="AW216">
        <v>86.195599999999999</v>
      </c>
      <c r="AX216">
        <v>84.962400000000002</v>
      </c>
      <c r="AY216">
        <v>83.729200000000006</v>
      </c>
      <c r="AZ216">
        <v>82.495999999999995</v>
      </c>
      <c r="BA216">
        <v>80.699799999999996</v>
      </c>
      <c r="BB216">
        <v>78.903599999999997</v>
      </c>
      <c r="BC216">
        <v>77.107399999999998</v>
      </c>
      <c r="BD216">
        <v>75.311199999999999</v>
      </c>
      <c r="BE216">
        <v>73.515000000000001</v>
      </c>
      <c r="BF216">
        <v>72.703800000000001</v>
      </c>
      <c r="BG216">
        <v>71.892600000000002</v>
      </c>
      <c r="BH216">
        <v>71.081400000000002</v>
      </c>
      <c r="BI216">
        <v>70.270200000000003</v>
      </c>
      <c r="BJ216">
        <v>69.459000000000003</v>
      </c>
      <c r="BK216">
        <v>68.613600000000005</v>
      </c>
      <c r="BL216">
        <v>67.768199999999993</v>
      </c>
    </row>
    <row r="217" spans="1:64" hidden="1">
      <c r="A217" t="s">
        <v>1683</v>
      </c>
      <c r="B217" t="s">
        <v>1684</v>
      </c>
      <c r="C217" t="s">
        <v>1789</v>
      </c>
      <c r="D217" t="s">
        <v>1790</v>
      </c>
    </row>
    <row r="218" spans="1:64" hidden="1">
      <c r="A218" t="s">
        <v>1119</v>
      </c>
      <c r="B218" t="s">
        <v>1685</v>
      </c>
      <c r="C218" t="s">
        <v>1789</v>
      </c>
      <c r="D218" t="s">
        <v>1790</v>
      </c>
      <c r="E218">
        <v>55.389000000000003</v>
      </c>
      <c r="F218">
        <v>55.389000000000003</v>
      </c>
      <c r="G218">
        <v>55.389000000000003</v>
      </c>
      <c r="H218">
        <v>55.389000000000003</v>
      </c>
      <c r="I218">
        <v>55.389000000000003</v>
      </c>
      <c r="J218">
        <v>55.389000000000003</v>
      </c>
      <c r="K218">
        <v>55.389000000000003</v>
      </c>
      <c r="L218">
        <v>55.389000000000003</v>
      </c>
      <c r="M218">
        <v>55.159799999999997</v>
      </c>
      <c r="N218">
        <v>54.930599999999998</v>
      </c>
      <c r="O218">
        <v>54.7014</v>
      </c>
      <c r="P218">
        <v>54.472200000000001</v>
      </c>
      <c r="Q218">
        <v>54.243000000000002</v>
      </c>
      <c r="R218">
        <v>54.090200000000003</v>
      </c>
      <c r="S218">
        <v>53.937399999999997</v>
      </c>
      <c r="T218">
        <v>53.784599999999998</v>
      </c>
      <c r="U218">
        <v>53.631799999999998</v>
      </c>
      <c r="V218">
        <v>53.478999999999999</v>
      </c>
      <c r="W218">
        <v>53.585999999999999</v>
      </c>
      <c r="X218">
        <v>53.692999999999998</v>
      </c>
      <c r="Y218">
        <v>53.8</v>
      </c>
      <c r="Z218">
        <v>53.906999999999996</v>
      </c>
      <c r="AA218">
        <v>54.014000000000003</v>
      </c>
      <c r="AB218">
        <v>58.564599999999999</v>
      </c>
      <c r="AC218">
        <v>63.115200000000002</v>
      </c>
      <c r="AD218">
        <v>67.665800000000004</v>
      </c>
      <c r="AE218">
        <v>72.216399999999993</v>
      </c>
      <c r="AF218">
        <v>76.766999999999996</v>
      </c>
      <c r="AG218">
        <v>81.759600000000006</v>
      </c>
      <c r="AH218">
        <v>86.752200000000002</v>
      </c>
      <c r="AI218">
        <v>91.744799999999998</v>
      </c>
      <c r="AJ218">
        <v>96.737399999999994</v>
      </c>
      <c r="AK218">
        <v>101.73</v>
      </c>
      <c r="AL218">
        <v>106.705</v>
      </c>
      <c r="AM218">
        <v>111.68</v>
      </c>
      <c r="AN218">
        <v>116.655</v>
      </c>
      <c r="AO218">
        <v>121.63</v>
      </c>
      <c r="AP218">
        <v>126.605</v>
      </c>
      <c r="AQ218">
        <v>126.75960000000001</v>
      </c>
      <c r="AR218">
        <v>126.91419999999999</v>
      </c>
      <c r="AS218">
        <v>127.0688</v>
      </c>
      <c r="AT218">
        <v>127.2234</v>
      </c>
      <c r="AU218">
        <v>127.378</v>
      </c>
      <c r="AV218">
        <v>127.32599999999999</v>
      </c>
      <c r="AW218">
        <v>127.274</v>
      </c>
      <c r="AX218">
        <v>127.22199999999999</v>
      </c>
      <c r="AY218">
        <v>127.17</v>
      </c>
      <c r="AZ218">
        <v>127.11799999999999</v>
      </c>
      <c r="BA218">
        <v>123.7696</v>
      </c>
      <c r="BB218">
        <v>120.4212</v>
      </c>
      <c r="BC218">
        <v>117.0728</v>
      </c>
      <c r="BD218">
        <v>113.7244</v>
      </c>
      <c r="BE218">
        <v>110.376</v>
      </c>
      <c r="BF218">
        <v>108.31780000000001</v>
      </c>
      <c r="BG218">
        <v>106.25960000000001</v>
      </c>
      <c r="BH218">
        <v>104.20140000000001</v>
      </c>
      <c r="BI218">
        <v>102.14319999999999</v>
      </c>
      <c r="BJ218">
        <v>100.08499999999999</v>
      </c>
      <c r="BK218">
        <v>97.645200000000003</v>
      </c>
      <c r="BL218">
        <v>95.205399999999997</v>
      </c>
    </row>
    <row r="219" spans="1:64" hidden="1">
      <c r="A219" t="s">
        <v>1310</v>
      </c>
      <c r="B219" t="s">
        <v>1686</v>
      </c>
      <c r="C219" t="s">
        <v>1789</v>
      </c>
      <c r="D219" t="s">
        <v>1790</v>
      </c>
      <c r="E219">
        <v>65.029600000000002</v>
      </c>
      <c r="F219">
        <v>65.671800000000005</v>
      </c>
      <c r="G219">
        <v>66.313999999999993</v>
      </c>
      <c r="H219">
        <v>66.77</v>
      </c>
      <c r="I219">
        <v>67.225999999999999</v>
      </c>
      <c r="J219">
        <v>67.682000000000002</v>
      </c>
      <c r="K219">
        <v>68.138000000000005</v>
      </c>
      <c r="L219">
        <v>68.593999999999994</v>
      </c>
      <c r="M219">
        <v>67.882400000000004</v>
      </c>
      <c r="N219">
        <v>67.1708</v>
      </c>
      <c r="O219">
        <v>66.459199999999996</v>
      </c>
      <c r="P219">
        <v>65.747600000000006</v>
      </c>
      <c r="Q219">
        <v>65.036000000000001</v>
      </c>
      <c r="R219">
        <v>64.180400000000006</v>
      </c>
      <c r="S219">
        <v>63.324800000000003</v>
      </c>
      <c r="T219">
        <v>62.469200000000001</v>
      </c>
      <c r="U219">
        <v>61.613599999999998</v>
      </c>
      <c r="V219">
        <v>60.758000000000003</v>
      </c>
      <c r="W219">
        <v>59.241399999999999</v>
      </c>
      <c r="X219">
        <v>57.724800000000002</v>
      </c>
      <c r="Y219">
        <v>56.208199999999998</v>
      </c>
      <c r="Z219">
        <v>54.691600000000001</v>
      </c>
      <c r="AA219">
        <v>53.174999999999997</v>
      </c>
      <c r="AB219">
        <v>51.784599999999998</v>
      </c>
      <c r="AC219">
        <v>50.394199999999998</v>
      </c>
      <c r="AD219">
        <v>49.003799999999998</v>
      </c>
      <c r="AE219">
        <v>47.613399999999999</v>
      </c>
      <c r="AF219">
        <v>46.222999999999999</v>
      </c>
      <c r="AG219">
        <v>44.185000000000002</v>
      </c>
      <c r="AH219">
        <v>42.146999999999998</v>
      </c>
      <c r="AI219">
        <v>40.109000000000002</v>
      </c>
      <c r="AJ219">
        <v>38.070999999999998</v>
      </c>
      <c r="AK219">
        <v>36.033000000000001</v>
      </c>
      <c r="AL219">
        <v>34.700800000000001</v>
      </c>
      <c r="AM219">
        <v>33.368600000000001</v>
      </c>
      <c r="AN219">
        <v>32.0364</v>
      </c>
      <c r="AO219">
        <v>30.7042</v>
      </c>
      <c r="AP219">
        <v>29.372</v>
      </c>
      <c r="AQ219">
        <v>28.616</v>
      </c>
      <c r="AR219">
        <v>27.86</v>
      </c>
      <c r="AS219">
        <v>27.103999999999999</v>
      </c>
      <c r="AT219">
        <v>26.347999999999999</v>
      </c>
      <c r="AU219">
        <v>25.591999999999999</v>
      </c>
      <c r="AV219">
        <v>24.934000000000001</v>
      </c>
      <c r="AW219">
        <v>24.276</v>
      </c>
      <c r="AX219">
        <v>23.617999999999999</v>
      </c>
      <c r="AY219">
        <v>22.96</v>
      </c>
      <c r="AZ219">
        <v>22.302</v>
      </c>
      <c r="BA219">
        <v>21.5944</v>
      </c>
      <c r="BB219">
        <v>20.886800000000001</v>
      </c>
      <c r="BC219">
        <v>20.179200000000002</v>
      </c>
      <c r="BD219">
        <v>19.471599999999999</v>
      </c>
      <c r="BE219">
        <v>18.763999999999999</v>
      </c>
      <c r="BF219">
        <v>17.952400000000001</v>
      </c>
      <c r="BG219">
        <v>17.140799999999999</v>
      </c>
      <c r="BH219">
        <v>16.3292</v>
      </c>
      <c r="BI219">
        <v>15.5176</v>
      </c>
      <c r="BJ219">
        <v>14.706</v>
      </c>
      <c r="BK219">
        <v>14.144399999999999</v>
      </c>
      <c r="BL219">
        <v>13.582800000000001</v>
      </c>
    </row>
    <row r="220" spans="1:64" hidden="1">
      <c r="A220" t="s">
        <v>1687</v>
      </c>
      <c r="B220" t="s">
        <v>1688</v>
      </c>
      <c r="C220" t="s">
        <v>1789</v>
      </c>
      <c r="D220" t="s">
        <v>1790</v>
      </c>
      <c r="E220">
        <v>153.97354081782308</v>
      </c>
      <c r="F220">
        <v>154.1051971995393</v>
      </c>
      <c r="G220">
        <v>154.24618593046588</v>
      </c>
      <c r="H220">
        <v>154.1103722641117</v>
      </c>
      <c r="I220">
        <v>153.99550045530509</v>
      </c>
      <c r="J220">
        <v>153.90841026745039</v>
      </c>
      <c r="K220">
        <v>153.86248036304553</v>
      </c>
      <c r="L220">
        <v>153.8000868428303</v>
      </c>
      <c r="M220">
        <v>154.04161786875858</v>
      </c>
      <c r="N220">
        <v>154.25669484168455</v>
      </c>
      <c r="O220">
        <v>154.47599411325513</v>
      </c>
      <c r="P220">
        <v>154.79248527499072</v>
      </c>
      <c r="Q220">
        <v>155.15778297780702</v>
      </c>
      <c r="R220">
        <v>155.13277575240858</v>
      </c>
      <c r="S220">
        <v>155.09367317675495</v>
      </c>
      <c r="T220">
        <v>155.02404317223619</v>
      </c>
      <c r="U220">
        <v>154.89969167149701</v>
      </c>
      <c r="V220">
        <v>154.78235340692478</v>
      </c>
      <c r="W220">
        <v>154.01011872491708</v>
      </c>
      <c r="X220">
        <v>153.2435915576259</v>
      </c>
      <c r="Y220">
        <v>152.47347456142433</v>
      </c>
      <c r="Z220">
        <v>151.62963470815492</v>
      </c>
      <c r="AA220">
        <v>150.77764375665873</v>
      </c>
      <c r="AB220">
        <v>149.39987903476879</v>
      </c>
      <c r="AC220">
        <v>148.03443740534379</v>
      </c>
      <c r="AD220">
        <v>146.68954338904456</v>
      </c>
      <c r="AE220">
        <v>145.32331022166693</v>
      </c>
      <c r="AF220">
        <v>143.98437859334598</v>
      </c>
      <c r="AG220">
        <v>142.47376312623965</v>
      </c>
      <c r="AH220">
        <v>140.96839872292708</v>
      </c>
      <c r="AI220">
        <v>139.46461966008806</v>
      </c>
      <c r="AJ220">
        <v>137.95661677881321</v>
      </c>
      <c r="AK220">
        <v>136.44997470305273</v>
      </c>
      <c r="AL220">
        <v>135.59704669941362</v>
      </c>
      <c r="AM220">
        <v>134.72064379050343</v>
      </c>
      <c r="AN220">
        <v>133.81672567151148</v>
      </c>
      <c r="AO220">
        <v>132.85929334722871</v>
      </c>
      <c r="AP220">
        <v>131.8765286087758</v>
      </c>
      <c r="AQ220">
        <v>130.68447311635489</v>
      </c>
      <c r="AR220">
        <v>129.5017738045284</v>
      </c>
      <c r="AS220">
        <v>128.35136876006663</v>
      </c>
      <c r="AT220">
        <v>127.23798256461781</v>
      </c>
      <c r="AU220">
        <v>126.1702649293061</v>
      </c>
      <c r="AV220">
        <v>124.8705189622724</v>
      </c>
      <c r="AW220">
        <v>123.60434696939096</v>
      </c>
      <c r="AX220">
        <v>122.36126931988521</v>
      </c>
      <c r="AY220">
        <v>121.10455425690904</v>
      </c>
      <c r="AZ220">
        <v>119.86190467702384</v>
      </c>
      <c r="BA220">
        <v>118.32987061281578</v>
      </c>
      <c r="BB220">
        <v>116.77080409455064</v>
      </c>
      <c r="BC220">
        <v>115.18084405470844</v>
      </c>
      <c r="BD220">
        <v>113.55613554276383</v>
      </c>
      <c r="BE220">
        <v>111.91159764008883</v>
      </c>
      <c r="BF220">
        <v>110.05281631947905</v>
      </c>
      <c r="BG220">
        <v>108.20915893206332</v>
      </c>
      <c r="BH220">
        <v>106.38861472533782</v>
      </c>
      <c r="BI220">
        <v>104.57819602072067</v>
      </c>
      <c r="BJ220">
        <v>102.79063021485236</v>
      </c>
      <c r="BK220">
        <v>101.22209853956706</v>
      </c>
      <c r="BL220">
        <v>99.639871815883353</v>
      </c>
    </row>
    <row r="221" spans="1:64" hidden="1">
      <c r="A221" t="s">
        <v>1120</v>
      </c>
      <c r="B221" t="s">
        <v>1689</v>
      </c>
      <c r="C221" t="s">
        <v>1789</v>
      </c>
      <c r="D221" t="s">
        <v>1790</v>
      </c>
      <c r="E221">
        <v>144.02199999999999</v>
      </c>
      <c r="F221">
        <v>144.23599999999999</v>
      </c>
      <c r="G221">
        <v>144.44999999999999</v>
      </c>
      <c r="H221">
        <v>144.87799999999999</v>
      </c>
      <c r="I221">
        <v>145.30600000000001</v>
      </c>
      <c r="J221">
        <v>145.73400000000001</v>
      </c>
      <c r="K221">
        <v>146.16200000000001</v>
      </c>
      <c r="L221">
        <v>146.59</v>
      </c>
      <c r="M221">
        <v>146.7764</v>
      </c>
      <c r="N221">
        <v>146.96279999999999</v>
      </c>
      <c r="O221">
        <v>147.14920000000001</v>
      </c>
      <c r="P221">
        <v>147.3356</v>
      </c>
      <c r="Q221">
        <v>147.52199999999999</v>
      </c>
      <c r="R221">
        <v>147.27539999999999</v>
      </c>
      <c r="S221">
        <v>147.02879999999999</v>
      </c>
      <c r="T221">
        <v>146.78219999999999</v>
      </c>
      <c r="U221">
        <v>146.53559999999999</v>
      </c>
      <c r="V221">
        <v>146.28899999999999</v>
      </c>
      <c r="W221">
        <v>145.41120000000001</v>
      </c>
      <c r="X221">
        <v>144.5334</v>
      </c>
      <c r="Y221">
        <v>143.65559999999999</v>
      </c>
      <c r="Z221">
        <v>142.77780000000001</v>
      </c>
      <c r="AA221">
        <v>141.9</v>
      </c>
      <c r="AB221">
        <v>141.7688</v>
      </c>
      <c r="AC221">
        <v>141.63759999999999</v>
      </c>
      <c r="AD221">
        <v>141.50640000000001</v>
      </c>
      <c r="AE221">
        <v>141.37520000000001</v>
      </c>
      <c r="AF221">
        <v>141.244</v>
      </c>
      <c r="AG221">
        <v>140.20699999999999</v>
      </c>
      <c r="AH221">
        <v>139.16999999999999</v>
      </c>
      <c r="AI221">
        <v>138.13300000000001</v>
      </c>
      <c r="AJ221">
        <v>137.096</v>
      </c>
      <c r="AK221">
        <v>136.059</v>
      </c>
      <c r="AL221">
        <v>134.80959999999999</v>
      </c>
      <c r="AM221">
        <v>133.56020000000001</v>
      </c>
      <c r="AN221">
        <v>132.3108</v>
      </c>
      <c r="AO221">
        <v>131.06139999999999</v>
      </c>
      <c r="AP221">
        <v>129.81200000000001</v>
      </c>
      <c r="AQ221">
        <v>127.82559999999999</v>
      </c>
      <c r="AR221">
        <v>125.83920000000001</v>
      </c>
      <c r="AS221">
        <v>123.8528</v>
      </c>
      <c r="AT221">
        <v>121.8664</v>
      </c>
      <c r="AU221">
        <v>119.88</v>
      </c>
      <c r="AV221">
        <v>115.5712</v>
      </c>
      <c r="AW221">
        <v>111.2624</v>
      </c>
      <c r="AX221">
        <v>106.95359999999999</v>
      </c>
      <c r="AY221">
        <v>102.6448</v>
      </c>
      <c r="AZ221">
        <v>98.335999999999999</v>
      </c>
      <c r="BA221">
        <v>94.283600000000007</v>
      </c>
      <c r="BB221">
        <v>90.231200000000001</v>
      </c>
      <c r="BC221">
        <v>86.178799999999995</v>
      </c>
      <c r="BD221">
        <v>82.126400000000004</v>
      </c>
      <c r="BE221">
        <v>78.073999999999998</v>
      </c>
      <c r="BF221">
        <v>74.867199999999997</v>
      </c>
      <c r="BG221">
        <v>71.660399999999996</v>
      </c>
      <c r="BH221">
        <v>68.453599999999994</v>
      </c>
      <c r="BI221">
        <v>65.246799999999993</v>
      </c>
      <c r="BJ221">
        <v>62.04</v>
      </c>
      <c r="BK221">
        <v>59.433199999999999</v>
      </c>
      <c r="BL221">
        <v>56.8264</v>
      </c>
    </row>
    <row r="222" spans="1:64" hidden="1">
      <c r="A222" t="s">
        <v>1690</v>
      </c>
      <c r="B222" t="s">
        <v>1691</v>
      </c>
      <c r="C222" t="s">
        <v>1789</v>
      </c>
      <c r="D222" t="s">
        <v>1790</v>
      </c>
      <c r="E222">
        <v>153.97225583261022</v>
      </c>
      <c r="F222">
        <v>154.10439364561239</v>
      </c>
      <c r="G222">
        <v>154.24583907378542</v>
      </c>
      <c r="H222">
        <v>154.11029805083632</v>
      </c>
      <c r="I222">
        <v>153.9956898426812</v>
      </c>
      <c r="J222">
        <v>153.90888188113095</v>
      </c>
      <c r="K222">
        <v>153.86324016331216</v>
      </c>
      <c r="L222">
        <v>153.80119201409289</v>
      </c>
      <c r="M222">
        <v>154.04226727914636</v>
      </c>
      <c r="N222">
        <v>154.25681196752069</v>
      </c>
      <c r="O222">
        <v>154.47551197501065</v>
      </c>
      <c r="P222">
        <v>154.79135181179291</v>
      </c>
      <c r="Q222">
        <v>155.15598798512039</v>
      </c>
      <c r="R222">
        <v>155.12982895639985</v>
      </c>
      <c r="S222">
        <v>155.08959740288407</v>
      </c>
      <c r="T222">
        <v>155.01881239336802</v>
      </c>
      <c r="U222">
        <v>154.89334851031421</v>
      </c>
      <c r="V222">
        <v>154.77485152500827</v>
      </c>
      <c r="W222">
        <v>154.00162905257108</v>
      </c>
      <c r="X222">
        <v>153.23411655290707</v>
      </c>
      <c r="Y222">
        <v>152.46307651658961</v>
      </c>
      <c r="Z222">
        <v>151.61838309598585</v>
      </c>
      <c r="AA222">
        <v>150.76578016718094</v>
      </c>
      <c r="AB222">
        <v>149.3882442038047</v>
      </c>
      <c r="AC222">
        <v>148.02299239455513</v>
      </c>
      <c r="AD222">
        <v>146.67825355042478</v>
      </c>
      <c r="AE222">
        <v>145.31224600076033</v>
      </c>
      <c r="AF222">
        <v>143.97306526123725</v>
      </c>
      <c r="AG222">
        <v>142.46307249214982</v>
      </c>
      <c r="AH222">
        <v>140.95821750245682</v>
      </c>
      <c r="AI222">
        <v>139.45488148854895</v>
      </c>
      <c r="AJ222">
        <v>137.94721403759539</v>
      </c>
      <c r="AK222">
        <v>136.44105079741072</v>
      </c>
      <c r="AL222">
        <v>135.58816116567678</v>
      </c>
      <c r="AM222">
        <v>134.71181312848378</v>
      </c>
      <c r="AN222">
        <v>133.80809951812705</v>
      </c>
      <c r="AO222">
        <v>132.85074771826191</v>
      </c>
      <c r="AP222">
        <v>131.86805645531848</v>
      </c>
      <c r="AQ222">
        <v>130.67621980808948</v>
      </c>
      <c r="AR222">
        <v>129.49372194746405</v>
      </c>
      <c r="AS222">
        <v>128.34360168388295</v>
      </c>
      <c r="AT222">
        <v>127.23063832833549</v>
      </c>
      <c r="AU222">
        <v>126.16321004610802</v>
      </c>
      <c r="AV222">
        <v>124.8641612417649</v>
      </c>
      <c r="AW222">
        <v>123.59860965381588</v>
      </c>
      <c r="AX222">
        <v>122.35604690535816</v>
      </c>
      <c r="AY222">
        <v>121.09958996680658</v>
      </c>
      <c r="AZ222">
        <v>119.85720380205747</v>
      </c>
      <c r="BA222">
        <v>118.32532670601374</v>
      </c>
      <c r="BB222">
        <v>116.76650260773019</v>
      </c>
      <c r="BC222">
        <v>115.17669880324686</v>
      </c>
      <c r="BD222">
        <v>113.552431254469</v>
      </c>
      <c r="BE222">
        <v>111.90818973938677</v>
      </c>
      <c r="BF222">
        <v>110.04967932178818</v>
      </c>
      <c r="BG222">
        <v>108.20628040235636</v>
      </c>
      <c r="BH222">
        <v>106.38594408318956</v>
      </c>
      <c r="BI222">
        <v>104.57573490503779</v>
      </c>
      <c r="BJ222">
        <v>102.78836057236275</v>
      </c>
      <c r="BK222">
        <v>101.21993670314842</v>
      </c>
      <c r="BL222">
        <v>99.637798454627628</v>
      </c>
    </row>
    <row r="223" spans="1:64" hidden="1">
      <c r="A223" t="s">
        <v>1692</v>
      </c>
      <c r="B223" t="s">
        <v>1693</v>
      </c>
      <c r="C223" t="s">
        <v>1789</v>
      </c>
      <c r="D223" t="s">
        <v>1790</v>
      </c>
      <c r="E223">
        <v>114.27600092318508</v>
      </c>
      <c r="F223">
        <v>113.62563087500338</v>
      </c>
      <c r="G223">
        <v>112.76479154772977</v>
      </c>
      <c r="H223">
        <v>111.53103365548333</v>
      </c>
      <c r="I223">
        <v>110.56435691168981</v>
      </c>
      <c r="J223">
        <v>109.90450129003017</v>
      </c>
      <c r="K223">
        <v>109.06874401640481</v>
      </c>
      <c r="L223">
        <v>108.35716060991408</v>
      </c>
      <c r="M223">
        <v>107.98030789762205</v>
      </c>
      <c r="N223">
        <v>107.68422164393641</v>
      </c>
      <c r="O223">
        <v>107.39583288431048</v>
      </c>
      <c r="P223">
        <v>106.89584748036962</v>
      </c>
      <c r="Q223">
        <v>106.4917525701732</v>
      </c>
      <c r="R223">
        <v>105.9060515513613</v>
      </c>
      <c r="S223">
        <v>105.35556956572252</v>
      </c>
      <c r="T223">
        <v>104.77169745678208</v>
      </c>
      <c r="U223">
        <v>103.92141630649304</v>
      </c>
      <c r="V223">
        <v>103.07591272402296</v>
      </c>
      <c r="W223">
        <v>102.06870394878979</v>
      </c>
      <c r="X223">
        <v>101.18453133444588</v>
      </c>
      <c r="Y223">
        <v>100.42555163225812</v>
      </c>
      <c r="Z223">
        <v>99.724013824999957</v>
      </c>
      <c r="AA223">
        <v>99.092865094728225</v>
      </c>
      <c r="AB223">
        <v>98.018630336718957</v>
      </c>
      <c r="AC223">
        <v>96.929489086059107</v>
      </c>
      <c r="AD223">
        <v>95.747350806648811</v>
      </c>
      <c r="AE223">
        <v>94.495145396660163</v>
      </c>
      <c r="AF223">
        <v>93.138143133157925</v>
      </c>
      <c r="AG223">
        <v>92.011032372274968</v>
      </c>
      <c r="AH223">
        <v>90.840788291491364</v>
      </c>
      <c r="AI223">
        <v>89.660700464089331</v>
      </c>
      <c r="AJ223">
        <v>88.430000355457921</v>
      </c>
      <c r="AK223">
        <v>87.25384241286109</v>
      </c>
      <c r="AL223">
        <v>85.784879426131226</v>
      </c>
      <c r="AM223">
        <v>84.292889469917554</v>
      </c>
      <c r="AN223">
        <v>82.765515006012109</v>
      </c>
      <c r="AO223">
        <v>81.037114801397976</v>
      </c>
      <c r="AP223">
        <v>79.258721588461015</v>
      </c>
      <c r="AQ223">
        <v>77.952936906620593</v>
      </c>
      <c r="AR223">
        <v>76.639606637185494</v>
      </c>
      <c r="AS223">
        <v>75.336817983875434</v>
      </c>
      <c r="AT223">
        <v>74.004437903441712</v>
      </c>
      <c r="AU223">
        <v>72.67419695852378</v>
      </c>
      <c r="AV223">
        <v>71.724429068265906</v>
      </c>
      <c r="AW223">
        <v>70.774977828671794</v>
      </c>
      <c r="AX223">
        <v>69.827614814066422</v>
      </c>
      <c r="AY223">
        <v>68.803674598779168</v>
      </c>
      <c r="AZ223">
        <v>67.82974388925517</v>
      </c>
      <c r="BA223">
        <v>66.860225102987542</v>
      </c>
      <c r="BB223">
        <v>65.933345842868789</v>
      </c>
      <c r="BC223">
        <v>65.037923889224913</v>
      </c>
      <c r="BD223">
        <v>64.02632899043877</v>
      </c>
      <c r="BE223">
        <v>63.053805466302499</v>
      </c>
      <c r="BF223">
        <v>62.30509970325884</v>
      </c>
      <c r="BG223">
        <v>61.549377667845235</v>
      </c>
      <c r="BH223">
        <v>60.761948597284267</v>
      </c>
      <c r="BI223">
        <v>59.906216094017005</v>
      </c>
      <c r="BJ223">
        <v>59.015597602850981</v>
      </c>
      <c r="BK223">
        <v>58.004287560868669</v>
      </c>
      <c r="BL223">
        <v>56.966597215013635</v>
      </c>
    </row>
    <row r="224" spans="1:64" hidden="1">
      <c r="A224" t="s">
        <v>1128</v>
      </c>
      <c r="B224" t="s">
        <v>1694</v>
      </c>
      <c r="C224" t="s">
        <v>1789</v>
      </c>
      <c r="D224" t="s">
        <v>1790</v>
      </c>
      <c r="E224">
        <v>131.46</v>
      </c>
      <c r="F224">
        <v>131.88</v>
      </c>
      <c r="G224">
        <v>132.30000000000001</v>
      </c>
      <c r="H224">
        <v>132.72</v>
      </c>
      <c r="I224">
        <v>133.13999999999999</v>
      </c>
      <c r="J224">
        <v>133.56</v>
      </c>
      <c r="K224">
        <v>133.97999999999999</v>
      </c>
      <c r="L224">
        <v>134.4</v>
      </c>
      <c r="M224">
        <v>134.8852</v>
      </c>
      <c r="N224">
        <v>135.37039999999999</v>
      </c>
      <c r="O224">
        <v>135.85560000000001</v>
      </c>
      <c r="P224">
        <v>136.3408</v>
      </c>
      <c r="Q224">
        <v>136.82599999999999</v>
      </c>
      <c r="R224">
        <v>136.7398</v>
      </c>
      <c r="S224">
        <v>136.65360000000001</v>
      </c>
      <c r="T224">
        <v>136.56739999999999</v>
      </c>
      <c r="U224">
        <v>136.4812</v>
      </c>
      <c r="V224">
        <v>136.39500000000001</v>
      </c>
      <c r="W224">
        <v>136.435</v>
      </c>
      <c r="X224">
        <v>136.47499999999999</v>
      </c>
      <c r="Y224">
        <v>136.51499999999999</v>
      </c>
      <c r="Z224">
        <v>136.55500000000001</v>
      </c>
      <c r="AA224">
        <v>136.595</v>
      </c>
      <c r="AB224">
        <v>135.36600000000001</v>
      </c>
      <c r="AC224">
        <v>134.137</v>
      </c>
      <c r="AD224">
        <v>132.90799999999999</v>
      </c>
      <c r="AE224">
        <v>131.679</v>
      </c>
      <c r="AF224">
        <v>130.44999999999999</v>
      </c>
      <c r="AG224">
        <v>129.2278</v>
      </c>
      <c r="AH224">
        <v>128.00559999999999</v>
      </c>
      <c r="AI224">
        <v>126.7834</v>
      </c>
      <c r="AJ224">
        <v>125.5612</v>
      </c>
      <c r="AK224">
        <v>124.339</v>
      </c>
      <c r="AL224">
        <v>122.6536</v>
      </c>
      <c r="AM224">
        <v>120.9682</v>
      </c>
      <c r="AN224">
        <v>119.28279999999999</v>
      </c>
      <c r="AO224">
        <v>117.59739999999999</v>
      </c>
      <c r="AP224">
        <v>115.91200000000001</v>
      </c>
      <c r="AQ224">
        <v>114.91719999999999</v>
      </c>
      <c r="AR224">
        <v>113.9224</v>
      </c>
      <c r="AS224">
        <v>112.9276</v>
      </c>
      <c r="AT224">
        <v>111.9328</v>
      </c>
      <c r="AU224">
        <v>110.938</v>
      </c>
      <c r="AV224">
        <v>109.94280000000001</v>
      </c>
      <c r="AW224">
        <v>108.94759999999999</v>
      </c>
      <c r="AX224">
        <v>107.9524</v>
      </c>
      <c r="AY224">
        <v>106.9572</v>
      </c>
      <c r="AZ224">
        <v>105.962</v>
      </c>
      <c r="BA224">
        <v>104.8588</v>
      </c>
      <c r="BB224">
        <v>103.7556</v>
      </c>
      <c r="BC224">
        <v>102.6524</v>
      </c>
      <c r="BD224">
        <v>101.5492</v>
      </c>
      <c r="BE224">
        <v>100.446</v>
      </c>
      <c r="BF224">
        <v>99.278800000000004</v>
      </c>
      <c r="BG224">
        <v>98.111599999999996</v>
      </c>
      <c r="BH224">
        <v>96.944400000000002</v>
      </c>
      <c r="BI224">
        <v>95.777199999999993</v>
      </c>
      <c r="BJ224">
        <v>94.61</v>
      </c>
      <c r="BK224">
        <v>93.337599999999995</v>
      </c>
      <c r="BL224">
        <v>92.065200000000004</v>
      </c>
    </row>
    <row r="225" spans="1:64" hidden="1">
      <c r="A225" t="s">
        <v>1253</v>
      </c>
      <c r="B225" t="s">
        <v>1695</v>
      </c>
      <c r="C225" t="s">
        <v>1789</v>
      </c>
      <c r="D225" t="s">
        <v>1790</v>
      </c>
      <c r="E225">
        <v>158.59299999999999</v>
      </c>
      <c r="F225">
        <v>158.59299999999999</v>
      </c>
      <c r="G225">
        <v>158.59299999999999</v>
      </c>
      <c r="H225">
        <v>156.3322</v>
      </c>
      <c r="I225">
        <v>154.07140000000001</v>
      </c>
      <c r="J225">
        <v>151.81059999999999</v>
      </c>
      <c r="K225">
        <v>149.5498</v>
      </c>
      <c r="L225">
        <v>147.28899999999999</v>
      </c>
      <c r="M225">
        <v>145.1224</v>
      </c>
      <c r="N225">
        <v>142.95580000000001</v>
      </c>
      <c r="O225">
        <v>140.78919999999999</v>
      </c>
      <c r="P225">
        <v>138.62260000000001</v>
      </c>
      <c r="Q225">
        <v>136.45599999999999</v>
      </c>
      <c r="R225">
        <v>131.69280000000001</v>
      </c>
      <c r="S225">
        <v>126.92959999999999</v>
      </c>
      <c r="T225">
        <v>122.1664</v>
      </c>
      <c r="U225">
        <v>117.4032</v>
      </c>
      <c r="V225">
        <v>112.64</v>
      </c>
      <c r="W225">
        <v>110.536</v>
      </c>
      <c r="X225">
        <v>108.432</v>
      </c>
      <c r="Y225">
        <v>106.328</v>
      </c>
      <c r="Z225">
        <v>104.224</v>
      </c>
      <c r="AA225">
        <v>102.12</v>
      </c>
      <c r="AB225">
        <v>100.938</v>
      </c>
      <c r="AC225">
        <v>99.756</v>
      </c>
      <c r="AD225">
        <v>98.573999999999998</v>
      </c>
      <c r="AE225">
        <v>97.391999999999996</v>
      </c>
      <c r="AF225">
        <v>96.21</v>
      </c>
      <c r="AG225">
        <v>95.847399999999993</v>
      </c>
      <c r="AH225">
        <v>95.484800000000007</v>
      </c>
      <c r="AI225">
        <v>95.122200000000007</v>
      </c>
      <c r="AJ225">
        <v>94.759600000000006</v>
      </c>
      <c r="AK225">
        <v>94.397000000000006</v>
      </c>
      <c r="AL225">
        <v>93.415999999999997</v>
      </c>
      <c r="AM225">
        <v>92.435000000000002</v>
      </c>
      <c r="AN225">
        <v>91.453999999999994</v>
      </c>
      <c r="AO225">
        <v>90.472999999999999</v>
      </c>
      <c r="AP225">
        <v>89.492000000000004</v>
      </c>
      <c r="AQ225">
        <v>87.824799999999996</v>
      </c>
      <c r="AR225">
        <v>86.157600000000002</v>
      </c>
      <c r="AS225">
        <v>84.490399999999994</v>
      </c>
      <c r="AT225">
        <v>82.8232</v>
      </c>
      <c r="AU225">
        <v>81.156000000000006</v>
      </c>
      <c r="AV225">
        <v>79.417599999999993</v>
      </c>
      <c r="AW225">
        <v>77.679199999999994</v>
      </c>
      <c r="AX225">
        <v>75.940799999999996</v>
      </c>
      <c r="AY225">
        <v>74.202399999999997</v>
      </c>
      <c r="AZ225">
        <v>72.463999999999999</v>
      </c>
      <c r="BA225">
        <v>71.069199999999995</v>
      </c>
      <c r="BB225">
        <v>69.674400000000006</v>
      </c>
      <c r="BC225">
        <v>68.279600000000002</v>
      </c>
      <c r="BD225">
        <v>66.884799999999998</v>
      </c>
      <c r="BE225">
        <v>65.489999999999995</v>
      </c>
      <c r="BF225">
        <v>64.722999999999999</v>
      </c>
      <c r="BG225">
        <v>63.956000000000003</v>
      </c>
      <c r="BH225">
        <v>63.189</v>
      </c>
      <c r="BI225">
        <v>62.421999999999997</v>
      </c>
      <c r="BJ225">
        <v>61.655000000000001</v>
      </c>
      <c r="BK225">
        <v>60.639600000000002</v>
      </c>
      <c r="BL225">
        <v>59.624200000000002</v>
      </c>
    </row>
    <row r="226" spans="1:64" hidden="1">
      <c r="A226" t="s">
        <v>1696</v>
      </c>
      <c r="B226" t="s">
        <v>1697</v>
      </c>
      <c r="C226" t="s">
        <v>1789</v>
      </c>
      <c r="D226" t="s">
        <v>1790</v>
      </c>
      <c r="E226">
        <v>49.636200000000002</v>
      </c>
      <c r="F226">
        <v>49.299599999999998</v>
      </c>
      <c r="G226">
        <v>48.963000000000001</v>
      </c>
      <c r="H226">
        <v>47.677599999999998</v>
      </c>
      <c r="I226">
        <v>46.392200000000003</v>
      </c>
      <c r="J226">
        <v>45.1068</v>
      </c>
      <c r="K226">
        <v>43.821399999999997</v>
      </c>
      <c r="L226">
        <v>42.536000000000001</v>
      </c>
      <c r="M226">
        <v>42.3</v>
      </c>
      <c r="N226">
        <v>42.064</v>
      </c>
      <c r="O226">
        <v>41.828000000000003</v>
      </c>
      <c r="P226">
        <v>41.591999999999999</v>
      </c>
      <c r="Q226">
        <v>41.356000000000002</v>
      </c>
      <c r="R226">
        <v>42.588000000000001</v>
      </c>
      <c r="S226">
        <v>43.82</v>
      </c>
      <c r="T226">
        <v>45.052</v>
      </c>
      <c r="U226">
        <v>46.283999999999999</v>
      </c>
      <c r="V226">
        <v>47.515999999999998</v>
      </c>
      <c r="W226">
        <v>47.728200000000001</v>
      </c>
      <c r="X226">
        <v>47.940399999999997</v>
      </c>
      <c r="Y226">
        <v>48.1526</v>
      </c>
      <c r="Z226">
        <v>48.364800000000002</v>
      </c>
      <c r="AA226">
        <v>48.576999999999998</v>
      </c>
      <c r="AB226">
        <v>49.064999999999998</v>
      </c>
      <c r="AC226">
        <v>49.552999999999997</v>
      </c>
      <c r="AD226">
        <v>50.040999999999997</v>
      </c>
      <c r="AE226">
        <v>50.529000000000003</v>
      </c>
      <c r="AF226">
        <v>51.017000000000003</v>
      </c>
      <c r="AG226">
        <v>49.885800000000003</v>
      </c>
      <c r="AH226">
        <v>48.754600000000003</v>
      </c>
      <c r="AI226">
        <v>47.623399999999997</v>
      </c>
      <c r="AJ226">
        <v>46.492199999999997</v>
      </c>
      <c r="AK226">
        <v>45.360999999999997</v>
      </c>
      <c r="AL226">
        <v>41.7286</v>
      </c>
      <c r="AM226">
        <v>38.096200000000003</v>
      </c>
      <c r="AN226">
        <v>34.463799999999999</v>
      </c>
      <c r="AO226">
        <v>30.831399999999999</v>
      </c>
      <c r="AP226">
        <v>27.199000000000002</v>
      </c>
      <c r="AQ226">
        <v>25.895199999999999</v>
      </c>
      <c r="AR226">
        <v>24.5914</v>
      </c>
      <c r="AS226">
        <v>23.287600000000001</v>
      </c>
      <c r="AT226">
        <v>21.983799999999999</v>
      </c>
      <c r="AU226">
        <v>20.68</v>
      </c>
      <c r="AV226">
        <v>20.766400000000001</v>
      </c>
      <c r="AW226">
        <v>20.852799999999998</v>
      </c>
      <c r="AX226">
        <v>20.9392</v>
      </c>
      <c r="AY226">
        <v>21.025600000000001</v>
      </c>
      <c r="AZ226">
        <v>21.111999999999998</v>
      </c>
      <c r="BA226">
        <v>21.382400000000001</v>
      </c>
      <c r="BB226">
        <v>21.652799999999999</v>
      </c>
      <c r="BC226">
        <v>21.923200000000001</v>
      </c>
      <c r="BD226">
        <v>22.1936</v>
      </c>
      <c r="BE226">
        <v>22.463999999999999</v>
      </c>
      <c r="BF226">
        <v>23.108000000000001</v>
      </c>
      <c r="BG226">
        <v>23.751999999999999</v>
      </c>
      <c r="BH226">
        <v>24.396000000000001</v>
      </c>
      <c r="BI226">
        <v>25.04</v>
      </c>
      <c r="BJ226">
        <v>25.684000000000001</v>
      </c>
      <c r="BK226">
        <v>25.935199999999998</v>
      </c>
      <c r="BL226">
        <v>26.186399999999999</v>
      </c>
    </row>
    <row r="227" spans="1:64" hidden="1">
      <c r="A227" t="s">
        <v>1311</v>
      </c>
      <c r="B227" t="s">
        <v>1698</v>
      </c>
      <c r="C227" t="s">
        <v>1789</v>
      </c>
      <c r="D227" t="s">
        <v>1790</v>
      </c>
      <c r="E227">
        <v>30.578800000000001</v>
      </c>
      <c r="F227">
        <v>32.3474</v>
      </c>
      <c r="G227">
        <v>34.116</v>
      </c>
      <c r="H227">
        <v>35.914200000000001</v>
      </c>
      <c r="I227">
        <v>37.712400000000002</v>
      </c>
      <c r="J227">
        <v>39.510599999999997</v>
      </c>
      <c r="K227">
        <v>41.308799999999998</v>
      </c>
      <c r="L227">
        <v>43.106999999999999</v>
      </c>
      <c r="M227">
        <v>45.680399999999999</v>
      </c>
      <c r="N227">
        <v>48.253799999999998</v>
      </c>
      <c r="O227">
        <v>50.827199999999998</v>
      </c>
      <c r="P227">
        <v>53.400599999999997</v>
      </c>
      <c r="Q227">
        <v>55.973999999999997</v>
      </c>
      <c r="R227">
        <v>56.447600000000001</v>
      </c>
      <c r="S227">
        <v>56.921199999999999</v>
      </c>
      <c r="T227">
        <v>57.394799999999996</v>
      </c>
      <c r="U227">
        <v>57.868400000000001</v>
      </c>
      <c r="V227">
        <v>58.341999999999999</v>
      </c>
      <c r="W227">
        <v>56.000399999999999</v>
      </c>
      <c r="X227">
        <v>53.658799999999999</v>
      </c>
      <c r="Y227">
        <v>51.3172</v>
      </c>
      <c r="Z227">
        <v>48.9756</v>
      </c>
      <c r="AA227">
        <v>46.634</v>
      </c>
      <c r="AB227">
        <v>44.242400000000004</v>
      </c>
      <c r="AC227">
        <v>41.8508</v>
      </c>
      <c r="AD227">
        <v>39.459200000000003</v>
      </c>
      <c r="AE227">
        <v>37.067599999999999</v>
      </c>
      <c r="AF227">
        <v>34.676000000000002</v>
      </c>
      <c r="AG227">
        <v>31.645199999999999</v>
      </c>
      <c r="AH227">
        <v>28.6144</v>
      </c>
      <c r="AI227">
        <v>25.583600000000001</v>
      </c>
      <c r="AJ227">
        <v>22.552800000000001</v>
      </c>
      <c r="AK227">
        <v>19.521999999999998</v>
      </c>
      <c r="AL227">
        <v>17.451599999999999</v>
      </c>
      <c r="AM227">
        <v>15.3812</v>
      </c>
      <c r="AN227">
        <v>13.3108</v>
      </c>
      <c r="AO227">
        <v>11.240399999999999</v>
      </c>
      <c r="AP227">
        <v>9.17</v>
      </c>
      <c r="AQ227">
        <v>8.5076000000000001</v>
      </c>
      <c r="AR227">
        <v>7.8452000000000002</v>
      </c>
      <c r="AS227">
        <v>7.1828000000000003</v>
      </c>
      <c r="AT227">
        <v>6.5204000000000004</v>
      </c>
      <c r="AU227">
        <v>5.8579999999999997</v>
      </c>
      <c r="AV227">
        <v>5.7195999999999998</v>
      </c>
      <c r="AW227">
        <v>5.5811999999999999</v>
      </c>
      <c r="AX227">
        <v>5.4428000000000001</v>
      </c>
      <c r="AY227">
        <v>5.3044000000000002</v>
      </c>
      <c r="AZ227">
        <v>5.1660000000000004</v>
      </c>
      <c r="BA227">
        <v>5.0788000000000002</v>
      </c>
      <c r="BB227">
        <v>4.9916</v>
      </c>
      <c r="BC227">
        <v>4.9043999999999999</v>
      </c>
      <c r="BD227">
        <v>4.8171999999999997</v>
      </c>
      <c r="BE227">
        <v>4.7300000000000004</v>
      </c>
      <c r="BF227">
        <v>4.5392000000000001</v>
      </c>
      <c r="BG227">
        <v>4.3483999999999998</v>
      </c>
      <c r="BH227">
        <v>4.1576000000000004</v>
      </c>
      <c r="BI227">
        <v>3.9668000000000001</v>
      </c>
      <c r="BJ227">
        <v>3.7759999999999998</v>
      </c>
      <c r="BK227">
        <v>3.6524000000000001</v>
      </c>
      <c r="BL227">
        <v>3.5287999999999999</v>
      </c>
    </row>
    <row r="228" spans="1:64" hidden="1">
      <c r="A228" t="s">
        <v>1298</v>
      </c>
      <c r="B228" t="s">
        <v>1699</v>
      </c>
      <c r="C228" t="s">
        <v>1789</v>
      </c>
      <c r="D228" t="s">
        <v>1790</v>
      </c>
      <c r="E228">
        <v>39.6556</v>
      </c>
      <c r="F228">
        <v>40.503799999999998</v>
      </c>
      <c r="G228">
        <v>41.351999999999997</v>
      </c>
      <c r="H228">
        <v>41.703800000000001</v>
      </c>
      <c r="I228">
        <v>42.055599999999998</v>
      </c>
      <c r="J228">
        <v>42.407400000000003</v>
      </c>
      <c r="K228">
        <v>42.7592</v>
      </c>
      <c r="L228">
        <v>43.110999999999997</v>
      </c>
      <c r="M228">
        <v>40.994799999999998</v>
      </c>
      <c r="N228">
        <v>38.878599999999999</v>
      </c>
      <c r="O228">
        <v>36.7624</v>
      </c>
      <c r="P228">
        <v>34.6462</v>
      </c>
      <c r="Q228">
        <v>32.53</v>
      </c>
      <c r="R228">
        <v>30.260200000000001</v>
      </c>
      <c r="S228">
        <v>27.990400000000001</v>
      </c>
      <c r="T228">
        <v>25.720600000000001</v>
      </c>
      <c r="U228">
        <v>23.450800000000001</v>
      </c>
      <c r="V228">
        <v>21.181000000000001</v>
      </c>
      <c r="W228">
        <v>19.484999999999999</v>
      </c>
      <c r="X228">
        <v>17.789000000000001</v>
      </c>
      <c r="Y228">
        <v>16.093</v>
      </c>
      <c r="Z228">
        <v>14.397</v>
      </c>
      <c r="AA228">
        <v>12.701000000000001</v>
      </c>
      <c r="AB228">
        <v>12.5146</v>
      </c>
      <c r="AC228">
        <v>12.328200000000001</v>
      </c>
      <c r="AD228">
        <v>12.1418</v>
      </c>
      <c r="AE228">
        <v>11.955399999999999</v>
      </c>
      <c r="AF228">
        <v>11.769</v>
      </c>
      <c r="AG228">
        <v>11.6892</v>
      </c>
      <c r="AH228">
        <v>11.609400000000001</v>
      </c>
      <c r="AI228">
        <v>11.5296</v>
      </c>
      <c r="AJ228">
        <v>11.4498</v>
      </c>
      <c r="AK228">
        <v>11.37</v>
      </c>
      <c r="AL228">
        <v>10.539</v>
      </c>
      <c r="AM228">
        <v>9.7080000000000002</v>
      </c>
      <c r="AN228">
        <v>8.8770000000000007</v>
      </c>
      <c r="AO228">
        <v>8.0459999999999994</v>
      </c>
      <c r="AP228">
        <v>7.2149999999999999</v>
      </c>
      <c r="AQ228">
        <v>7.0502000000000002</v>
      </c>
      <c r="AR228">
        <v>6.8853999999999997</v>
      </c>
      <c r="AS228">
        <v>6.7206000000000001</v>
      </c>
      <c r="AT228">
        <v>6.5557999999999996</v>
      </c>
      <c r="AU228">
        <v>6.391</v>
      </c>
      <c r="AV228">
        <v>6.3151999999999999</v>
      </c>
      <c r="AW228">
        <v>6.2393999999999998</v>
      </c>
      <c r="AX228">
        <v>6.1635999999999997</v>
      </c>
      <c r="AY228">
        <v>6.0877999999999997</v>
      </c>
      <c r="AZ228">
        <v>6.0119999999999996</v>
      </c>
      <c r="BA228">
        <v>5.8921999999999999</v>
      </c>
      <c r="BB228">
        <v>5.7724000000000002</v>
      </c>
      <c r="BC228">
        <v>5.6525999999999996</v>
      </c>
      <c r="BD228">
        <v>5.5327999999999999</v>
      </c>
      <c r="BE228">
        <v>5.4130000000000003</v>
      </c>
      <c r="BF228">
        <v>5.3456000000000001</v>
      </c>
      <c r="BG228">
        <v>5.2782</v>
      </c>
      <c r="BH228">
        <v>5.2107999999999999</v>
      </c>
      <c r="BI228">
        <v>5.1433999999999997</v>
      </c>
      <c r="BJ228">
        <v>5.0759999999999996</v>
      </c>
      <c r="BK228">
        <v>5.1226000000000003</v>
      </c>
      <c r="BL228">
        <v>5.1692</v>
      </c>
    </row>
    <row r="229" spans="1:64" hidden="1">
      <c r="A229" t="s">
        <v>620</v>
      </c>
      <c r="B229" t="s">
        <v>1700</v>
      </c>
      <c r="C229" t="s">
        <v>1789</v>
      </c>
      <c r="D229" t="s">
        <v>1790</v>
      </c>
      <c r="E229">
        <v>138.56639999999999</v>
      </c>
      <c r="F229">
        <v>142.82220000000001</v>
      </c>
      <c r="G229">
        <v>147.078</v>
      </c>
      <c r="H229">
        <v>152.61420000000001</v>
      </c>
      <c r="I229">
        <v>158.15039999999999</v>
      </c>
      <c r="J229">
        <v>163.6866</v>
      </c>
      <c r="K229">
        <v>169.22280000000001</v>
      </c>
      <c r="L229">
        <v>174.75899999999999</v>
      </c>
      <c r="M229">
        <v>179.4624</v>
      </c>
      <c r="N229">
        <v>184.16579999999999</v>
      </c>
      <c r="O229">
        <v>188.86920000000001</v>
      </c>
      <c r="P229">
        <v>193.57259999999999</v>
      </c>
      <c r="Q229">
        <v>198.27600000000001</v>
      </c>
      <c r="R229">
        <v>198.28120000000001</v>
      </c>
      <c r="S229">
        <v>198.28639999999999</v>
      </c>
      <c r="T229">
        <v>198.29159999999999</v>
      </c>
      <c r="U229">
        <v>198.29679999999999</v>
      </c>
      <c r="V229">
        <v>198.30199999999999</v>
      </c>
      <c r="W229">
        <v>193.58320000000001</v>
      </c>
      <c r="X229">
        <v>188.86439999999999</v>
      </c>
      <c r="Y229">
        <v>184.1456</v>
      </c>
      <c r="Z229">
        <v>179.42679999999999</v>
      </c>
      <c r="AA229">
        <v>174.708</v>
      </c>
      <c r="AB229">
        <v>166.6874</v>
      </c>
      <c r="AC229">
        <v>158.66679999999999</v>
      </c>
      <c r="AD229">
        <v>150.64619999999999</v>
      </c>
      <c r="AE229">
        <v>142.62559999999999</v>
      </c>
      <c r="AF229">
        <v>134.60499999999999</v>
      </c>
      <c r="AG229">
        <v>132.42140000000001</v>
      </c>
      <c r="AH229">
        <v>130.23779999999999</v>
      </c>
      <c r="AI229">
        <v>128.05420000000001</v>
      </c>
      <c r="AJ229">
        <v>125.8706</v>
      </c>
      <c r="AK229">
        <v>123.687</v>
      </c>
      <c r="AL229">
        <v>121.8638</v>
      </c>
      <c r="AM229">
        <v>120.0406</v>
      </c>
      <c r="AN229">
        <v>118.2174</v>
      </c>
      <c r="AO229">
        <v>116.3942</v>
      </c>
      <c r="AP229">
        <v>114.571</v>
      </c>
      <c r="AQ229">
        <v>112.59099999999999</v>
      </c>
      <c r="AR229">
        <v>110.611</v>
      </c>
      <c r="AS229">
        <v>108.631</v>
      </c>
      <c r="AT229">
        <v>106.651</v>
      </c>
      <c r="AU229">
        <v>104.67100000000001</v>
      </c>
      <c r="AV229">
        <v>102.145</v>
      </c>
      <c r="AW229">
        <v>99.619</v>
      </c>
      <c r="AX229">
        <v>97.093000000000004</v>
      </c>
      <c r="AY229">
        <v>94.566999999999993</v>
      </c>
      <c r="AZ229">
        <v>92.040999999999997</v>
      </c>
      <c r="BA229">
        <v>89.594800000000006</v>
      </c>
      <c r="BB229">
        <v>87.148600000000002</v>
      </c>
      <c r="BC229">
        <v>84.702399999999997</v>
      </c>
      <c r="BD229">
        <v>82.256200000000007</v>
      </c>
      <c r="BE229">
        <v>79.81</v>
      </c>
      <c r="BF229">
        <v>79.186999999999998</v>
      </c>
      <c r="BG229">
        <v>78.563999999999993</v>
      </c>
      <c r="BH229">
        <v>77.941000000000003</v>
      </c>
      <c r="BI229">
        <v>77.317999999999998</v>
      </c>
      <c r="BJ229">
        <v>76.694999999999993</v>
      </c>
      <c r="BK229">
        <v>75.355400000000003</v>
      </c>
      <c r="BL229">
        <v>74.015799999999999</v>
      </c>
    </row>
    <row r="230" spans="1:64" hidden="1">
      <c r="A230" t="s">
        <v>1701</v>
      </c>
      <c r="B230" t="s">
        <v>1702</v>
      </c>
      <c r="C230" t="s">
        <v>1789</v>
      </c>
      <c r="D230" t="s">
        <v>1790</v>
      </c>
    </row>
    <row r="231" spans="1:64" hidden="1">
      <c r="A231" t="s">
        <v>1118</v>
      </c>
      <c r="B231" t="s">
        <v>1703</v>
      </c>
      <c r="C231" t="s">
        <v>1789</v>
      </c>
      <c r="D231" t="s">
        <v>1790</v>
      </c>
      <c r="E231">
        <v>145.37039999999999</v>
      </c>
      <c r="F231">
        <v>148.57419999999999</v>
      </c>
      <c r="G231">
        <v>151.77799999999999</v>
      </c>
      <c r="H231">
        <v>153.57</v>
      </c>
      <c r="I231">
        <v>155.36199999999999</v>
      </c>
      <c r="J231">
        <v>157.154</v>
      </c>
      <c r="K231">
        <v>158.946</v>
      </c>
      <c r="L231">
        <v>160.738</v>
      </c>
      <c r="M231">
        <v>157.816</v>
      </c>
      <c r="N231">
        <v>154.89400000000001</v>
      </c>
      <c r="O231">
        <v>151.97200000000001</v>
      </c>
      <c r="P231">
        <v>149.05000000000001</v>
      </c>
      <c r="Q231">
        <v>146.12799999999999</v>
      </c>
      <c r="R231">
        <v>140.08779999999999</v>
      </c>
      <c r="S231">
        <v>134.04759999999999</v>
      </c>
      <c r="T231">
        <v>128.00739999999999</v>
      </c>
      <c r="U231">
        <v>121.96720000000001</v>
      </c>
      <c r="V231">
        <v>115.92700000000001</v>
      </c>
      <c r="W231">
        <v>109.5956</v>
      </c>
      <c r="X231">
        <v>103.2642</v>
      </c>
      <c r="Y231">
        <v>96.9328</v>
      </c>
      <c r="Z231">
        <v>90.601399999999998</v>
      </c>
      <c r="AA231">
        <v>84.27</v>
      </c>
      <c r="AB231">
        <v>80.931600000000003</v>
      </c>
      <c r="AC231">
        <v>77.593199999999996</v>
      </c>
      <c r="AD231">
        <v>74.254800000000003</v>
      </c>
      <c r="AE231">
        <v>70.916399999999996</v>
      </c>
      <c r="AF231">
        <v>67.578000000000003</v>
      </c>
      <c r="AG231">
        <v>67.681799999999996</v>
      </c>
      <c r="AH231">
        <v>67.785600000000002</v>
      </c>
      <c r="AI231">
        <v>67.889399999999995</v>
      </c>
      <c r="AJ231">
        <v>67.993200000000002</v>
      </c>
      <c r="AK231">
        <v>68.096999999999994</v>
      </c>
      <c r="AL231">
        <v>66.059399999999997</v>
      </c>
      <c r="AM231">
        <v>64.021799999999999</v>
      </c>
      <c r="AN231">
        <v>61.984200000000001</v>
      </c>
      <c r="AO231">
        <v>59.946599999999997</v>
      </c>
      <c r="AP231">
        <v>57.908999999999999</v>
      </c>
      <c r="AQ231">
        <v>57.907200000000003</v>
      </c>
      <c r="AR231">
        <v>57.9054</v>
      </c>
      <c r="AS231">
        <v>57.903599999999997</v>
      </c>
      <c r="AT231">
        <v>57.901800000000001</v>
      </c>
      <c r="AU231">
        <v>57.9</v>
      </c>
      <c r="AV231">
        <v>58.302199999999999</v>
      </c>
      <c r="AW231">
        <v>58.7044</v>
      </c>
      <c r="AX231">
        <v>59.1066</v>
      </c>
      <c r="AY231">
        <v>59.508800000000001</v>
      </c>
      <c r="AZ231">
        <v>59.911000000000001</v>
      </c>
      <c r="BA231">
        <v>60.190600000000003</v>
      </c>
      <c r="BB231">
        <v>60.470199999999998</v>
      </c>
      <c r="BC231">
        <v>60.7498</v>
      </c>
      <c r="BD231">
        <v>61.029400000000003</v>
      </c>
      <c r="BE231">
        <v>61.308999999999997</v>
      </c>
      <c r="BF231">
        <v>61.4572</v>
      </c>
      <c r="BG231">
        <v>61.605400000000003</v>
      </c>
      <c r="BH231">
        <v>61.753599999999999</v>
      </c>
      <c r="BI231">
        <v>61.901800000000001</v>
      </c>
      <c r="BJ231">
        <v>62.05</v>
      </c>
      <c r="BK231">
        <v>61.224400000000003</v>
      </c>
      <c r="BL231">
        <v>60.398800000000001</v>
      </c>
    </row>
    <row r="232" spans="1:64" hidden="1">
      <c r="A232" t="s">
        <v>1171</v>
      </c>
      <c r="B232" t="s">
        <v>1704</v>
      </c>
      <c r="C232" t="s">
        <v>1789</v>
      </c>
      <c r="D232" t="s">
        <v>1790</v>
      </c>
      <c r="E232">
        <v>117.13800000000001</v>
      </c>
      <c r="F232">
        <v>117.649</v>
      </c>
      <c r="G232">
        <v>118.16</v>
      </c>
      <c r="H232">
        <v>118.06959999999999</v>
      </c>
      <c r="I232">
        <v>117.97920000000001</v>
      </c>
      <c r="J232">
        <v>117.8888</v>
      </c>
      <c r="K232">
        <v>117.7984</v>
      </c>
      <c r="L232">
        <v>117.708</v>
      </c>
      <c r="M232">
        <v>117.7268</v>
      </c>
      <c r="N232">
        <v>117.7456</v>
      </c>
      <c r="O232">
        <v>117.76439999999999</v>
      </c>
      <c r="P232">
        <v>117.78319999999999</v>
      </c>
      <c r="Q232">
        <v>117.80200000000001</v>
      </c>
      <c r="R232">
        <v>117.10420000000001</v>
      </c>
      <c r="S232">
        <v>116.4064</v>
      </c>
      <c r="T232">
        <v>115.7086</v>
      </c>
      <c r="U232">
        <v>115.0108</v>
      </c>
      <c r="V232">
        <v>114.313</v>
      </c>
      <c r="W232">
        <v>111.6108</v>
      </c>
      <c r="X232">
        <v>108.90860000000001</v>
      </c>
      <c r="Y232">
        <v>106.2064</v>
      </c>
      <c r="Z232">
        <v>103.5042</v>
      </c>
      <c r="AA232">
        <v>100.80200000000001</v>
      </c>
      <c r="AB232">
        <v>97.069599999999994</v>
      </c>
      <c r="AC232">
        <v>93.337199999999996</v>
      </c>
      <c r="AD232">
        <v>89.604799999999997</v>
      </c>
      <c r="AE232">
        <v>85.872399999999999</v>
      </c>
      <c r="AF232">
        <v>82.14</v>
      </c>
      <c r="AG232">
        <v>79.296000000000006</v>
      </c>
      <c r="AH232">
        <v>76.451999999999998</v>
      </c>
      <c r="AI232">
        <v>73.608000000000004</v>
      </c>
      <c r="AJ232">
        <v>70.763999999999996</v>
      </c>
      <c r="AK232">
        <v>67.92</v>
      </c>
      <c r="AL232">
        <v>67.268600000000006</v>
      </c>
      <c r="AM232">
        <v>66.617199999999997</v>
      </c>
      <c r="AN232">
        <v>65.965800000000002</v>
      </c>
      <c r="AO232">
        <v>65.314400000000006</v>
      </c>
      <c r="AP232">
        <v>64.662999999999997</v>
      </c>
      <c r="AQ232">
        <v>63.1372</v>
      </c>
      <c r="AR232">
        <v>61.611400000000003</v>
      </c>
      <c r="AS232">
        <v>60.085599999999999</v>
      </c>
      <c r="AT232">
        <v>58.559800000000003</v>
      </c>
      <c r="AU232">
        <v>57.033999999999999</v>
      </c>
      <c r="AV232">
        <v>55.960599999999999</v>
      </c>
      <c r="AW232">
        <v>54.8872</v>
      </c>
      <c r="AX232">
        <v>53.813800000000001</v>
      </c>
      <c r="AY232">
        <v>52.740400000000001</v>
      </c>
      <c r="AZ232">
        <v>51.667000000000002</v>
      </c>
      <c r="BA232">
        <v>49.991199999999999</v>
      </c>
      <c r="BB232">
        <v>48.315399999999997</v>
      </c>
      <c r="BC232">
        <v>46.639600000000002</v>
      </c>
      <c r="BD232">
        <v>44.963799999999999</v>
      </c>
      <c r="BE232">
        <v>43.287999999999997</v>
      </c>
      <c r="BF232">
        <v>42.348799999999997</v>
      </c>
      <c r="BG232">
        <v>41.409599999999998</v>
      </c>
      <c r="BH232">
        <v>40.470399999999998</v>
      </c>
      <c r="BI232">
        <v>39.531199999999998</v>
      </c>
      <c r="BJ232">
        <v>38.591999999999999</v>
      </c>
      <c r="BK232">
        <v>37.9512</v>
      </c>
      <c r="BL232">
        <v>37.310400000000001</v>
      </c>
    </row>
    <row r="233" spans="1:64" hidden="1">
      <c r="A233" t="s">
        <v>1705</v>
      </c>
      <c r="B233" t="s">
        <v>1706</v>
      </c>
      <c r="C233" t="s">
        <v>1789</v>
      </c>
      <c r="D233" t="s">
        <v>1790</v>
      </c>
    </row>
    <row r="234" spans="1:64" hidden="1">
      <c r="A234" t="s">
        <v>1124</v>
      </c>
      <c r="B234" t="s">
        <v>1707</v>
      </c>
      <c r="C234" t="s">
        <v>1789</v>
      </c>
      <c r="D234" t="s">
        <v>1790</v>
      </c>
      <c r="E234">
        <v>196.56399999999999</v>
      </c>
      <c r="F234">
        <v>197.19200000000001</v>
      </c>
      <c r="G234">
        <v>197.82</v>
      </c>
      <c r="H234">
        <v>198.44800000000001</v>
      </c>
      <c r="I234">
        <v>199.07599999999999</v>
      </c>
      <c r="J234">
        <v>199.70400000000001</v>
      </c>
      <c r="K234">
        <v>200.33199999999999</v>
      </c>
      <c r="L234">
        <v>200.96</v>
      </c>
      <c r="M234">
        <v>202.6618</v>
      </c>
      <c r="N234">
        <v>204.36359999999999</v>
      </c>
      <c r="O234">
        <v>206.06540000000001</v>
      </c>
      <c r="P234">
        <v>207.7672</v>
      </c>
      <c r="Q234">
        <v>209.46899999999999</v>
      </c>
      <c r="R234">
        <v>210.744</v>
      </c>
      <c r="S234">
        <v>212.01900000000001</v>
      </c>
      <c r="T234">
        <v>213.29400000000001</v>
      </c>
      <c r="U234">
        <v>214.56899999999999</v>
      </c>
      <c r="V234">
        <v>215.84399999999999</v>
      </c>
      <c r="W234">
        <v>216.2764</v>
      </c>
      <c r="X234">
        <v>216.7088</v>
      </c>
      <c r="Y234">
        <v>217.1412</v>
      </c>
      <c r="Z234">
        <v>217.5736</v>
      </c>
      <c r="AA234">
        <v>218.006</v>
      </c>
      <c r="AB234">
        <v>218.023</v>
      </c>
      <c r="AC234">
        <v>218.04</v>
      </c>
      <c r="AD234">
        <v>218.05699999999999</v>
      </c>
      <c r="AE234">
        <v>218.07400000000001</v>
      </c>
      <c r="AF234">
        <v>218.09100000000001</v>
      </c>
      <c r="AG234">
        <v>218.0916</v>
      </c>
      <c r="AH234">
        <v>218.09219999999999</v>
      </c>
      <c r="AI234">
        <v>218.09280000000001</v>
      </c>
      <c r="AJ234">
        <v>218.0934</v>
      </c>
      <c r="AK234">
        <v>218.09399999999999</v>
      </c>
      <c r="AL234">
        <v>217.76179999999999</v>
      </c>
      <c r="AM234">
        <v>217.42959999999999</v>
      </c>
      <c r="AN234">
        <v>217.09739999999999</v>
      </c>
      <c r="AO234">
        <v>216.76519999999999</v>
      </c>
      <c r="AP234">
        <v>216.43299999999999</v>
      </c>
      <c r="AQ234">
        <v>215.09200000000001</v>
      </c>
      <c r="AR234">
        <v>213.751</v>
      </c>
      <c r="AS234">
        <v>212.41</v>
      </c>
      <c r="AT234">
        <v>211.06899999999999</v>
      </c>
      <c r="AU234">
        <v>209.72800000000001</v>
      </c>
      <c r="AV234">
        <v>206.9984</v>
      </c>
      <c r="AW234">
        <v>204.2688</v>
      </c>
      <c r="AX234">
        <v>201.53919999999999</v>
      </c>
      <c r="AY234">
        <v>198.80959999999999</v>
      </c>
      <c r="AZ234">
        <v>196.08</v>
      </c>
      <c r="BA234">
        <v>192.50800000000001</v>
      </c>
      <c r="BB234">
        <v>188.93600000000001</v>
      </c>
      <c r="BC234">
        <v>185.364</v>
      </c>
      <c r="BD234">
        <v>181.792</v>
      </c>
      <c r="BE234">
        <v>178.22</v>
      </c>
      <c r="BF234">
        <v>174.79400000000001</v>
      </c>
      <c r="BG234">
        <v>171.36799999999999</v>
      </c>
      <c r="BH234">
        <v>167.94200000000001</v>
      </c>
      <c r="BI234">
        <v>164.51599999999999</v>
      </c>
      <c r="BJ234">
        <v>161.09</v>
      </c>
      <c r="BK234">
        <v>157.9144</v>
      </c>
      <c r="BL234">
        <v>154.7388</v>
      </c>
    </row>
    <row r="235" spans="1:64" hidden="1">
      <c r="A235" t="s">
        <v>1708</v>
      </c>
      <c r="B235" t="s">
        <v>1709</v>
      </c>
      <c r="C235" t="s">
        <v>1789</v>
      </c>
      <c r="D235" t="s">
        <v>1790</v>
      </c>
      <c r="E235">
        <v>76.717233163721446</v>
      </c>
      <c r="F235">
        <v>75.784999790786088</v>
      </c>
      <c r="G235">
        <v>74.704554172888479</v>
      </c>
      <c r="H235">
        <v>72.440498890976173</v>
      </c>
      <c r="I235">
        <v>70.110097662666988</v>
      </c>
      <c r="J235">
        <v>67.720970977280132</v>
      </c>
      <c r="K235">
        <v>65.332258476968335</v>
      </c>
      <c r="L235">
        <v>62.908475341330885</v>
      </c>
      <c r="M235">
        <v>58.665904791939994</v>
      </c>
      <c r="N235">
        <v>54.626283686260813</v>
      </c>
      <c r="O235">
        <v>50.840905229838</v>
      </c>
      <c r="P235">
        <v>47.285906410768675</v>
      </c>
      <c r="Q235">
        <v>44.01952219044869</v>
      </c>
      <c r="R235">
        <v>42.501290771601141</v>
      </c>
      <c r="S235">
        <v>40.941389479141698</v>
      </c>
      <c r="T235">
        <v>39.168614499215323</v>
      </c>
      <c r="U235">
        <v>37.142417708123538</v>
      </c>
      <c r="V235">
        <v>34.896438250108297</v>
      </c>
      <c r="W235">
        <v>34.225039830571248</v>
      </c>
      <c r="X235">
        <v>33.512220565997509</v>
      </c>
      <c r="Y235">
        <v>32.840639555043467</v>
      </c>
      <c r="Z235">
        <v>32.156966721377067</v>
      </c>
      <c r="AA235">
        <v>31.492449011337801</v>
      </c>
      <c r="AB235">
        <v>31.976700593975821</v>
      </c>
      <c r="AC235">
        <v>32.573764330583828</v>
      </c>
      <c r="AD235">
        <v>33.263217404524681</v>
      </c>
      <c r="AE235">
        <v>34.005562551219434</v>
      </c>
      <c r="AF235">
        <v>34.788171882091675</v>
      </c>
      <c r="AG235">
        <v>33.130475425843592</v>
      </c>
      <c r="AH235">
        <v>31.541359533270189</v>
      </c>
      <c r="AI235">
        <v>30.013756277584235</v>
      </c>
      <c r="AJ235">
        <v>28.597231765200608</v>
      </c>
      <c r="AK235">
        <v>27.252475545684486</v>
      </c>
      <c r="AL235">
        <v>26.614993961451468</v>
      </c>
      <c r="AM235">
        <v>25.941672496068609</v>
      </c>
      <c r="AN235">
        <v>25.188537425461274</v>
      </c>
      <c r="AO235">
        <v>24.246372641619619</v>
      </c>
      <c r="AP235">
        <v>23.258463338751422</v>
      </c>
      <c r="AQ235">
        <v>23.060296877579574</v>
      </c>
      <c r="AR235">
        <v>22.722271890761743</v>
      </c>
      <c r="AS235">
        <v>22.21444367740007</v>
      </c>
      <c r="AT235">
        <v>21.549705074175677</v>
      </c>
      <c r="AU235">
        <v>20.714883130521105</v>
      </c>
      <c r="AV235">
        <v>19.993472727882832</v>
      </c>
      <c r="AW235">
        <v>19.472973961362921</v>
      </c>
      <c r="AX235">
        <v>19.2310618172123</v>
      </c>
      <c r="AY235">
        <v>19.142526835690781</v>
      </c>
      <c r="AZ235">
        <v>19.34271986733226</v>
      </c>
      <c r="BA235">
        <v>20.097932917587556</v>
      </c>
      <c r="BB235">
        <v>20.92767785687986</v>
      </c>
      <c r="BC235">
        <v>21.653586527412163</v>
      </c>
      <c r="BD235">
        <v>22.2950037330539</v>
      </c>
      <c r="BE235">
        <v>22.751357867734416</v>
      </c>
      <c r="BF235">
        <v>22.718095447636806</v>
      </c>
      <c r="BG235">
        <v>22.643655639244809</v>
      </c>
      <c r="BH235">
        <v>22.599736400351095</v>
      </c>
      <c r="BI235">
        <v>22.530847797984777</v>
      </c>
      <c r="BJ235">
        <v>22.452969909239606</v>
      </c>
      <c r="BK235">
        <v>22.46379705560015</v>
      </c>
      <c r="BL235">
        <v>22.445377355110349</v>
      </c>
    </row>
    <row r="236" spans="1:64" hidden="1">
      <c r="A236" t="s">
        <v>1710</v>
      </c>
      <c r="B236" t="s">
        <v>1711</v>
      </c>
      <c r="C236" t="s">
        <v>1789</v>
      </c>
      <c r="D236" t="s">
        <v>1790</v>
      </c>
      <c r="E236">
        <v>46.531557156236509</v>
      </c>
      <c r="F236">
        <v>46.716914094241545</v>
      </c>
      <c r="G236">
        <v>46.131647378328559</v>
      </c>
      <c r="H236">
        <v>45.204837477562911</v>
      </c>
      <c r="I236">
        <v>44.41785139978974</v>
      </c>
      <c r="J236">
        <v>43.961865804249129</v>
      </c>
      <c r="K236">
        <v>43.705393084619359</v>
      </c>
      <c r="L236">
        <v>43.649965473130891</v>
      </c>
      <c r="M236">
        <v>44.127804465111417</v>
      </c>
      <c r="N236">
        <v>44.556911715876389</v>
      </c>
      <c r="O236">
        <v>44.885343950756003</v>
      </c>
      <c r="P236">
        <v>45.073913135515113</v>
      </c>
      <c r="Q236">
        <v>45.227930936340087</v>
      </c>
      <c r="R236">
        <v>45.862303736379772</v>
      </c>
      <c r="S236">
        <v>46.533431001065551</v>
      </c>
      <c r="T236">
        <v>47.245337000817472</v>
      </c>
      <c r="U236">
        <v>47.952225793704372</v>
      </c>
      <c r="V236">
        <v>48.64130101384314</v>
      </c>
      <c r="W236">
        <v>49.016696300337401</v>
      </c>
      <c r="X236">
        <v>49.443722861184149</v>
      </c>
      <c r="Y236">
        <v>49.914492693157712</v>
      </c>
      <c r="Z236">
        <v>50.376305502362847</v>
      </c>
      <c r="AA236">
        <v>50.854643685518759</v>
      </c>
      <c r="AB236">
        <v>51.300792485739684</v>
      </c>
      <c r="AC236">
        <v>51.667590860486399</v>
      </c>
      <c r="AD236">
        <v>51.931283529272577</v>
      </c>
      <c r="AE236">
        <v>52.126384312082564</v>
      </c>
      <c r="AF236">
        <v>52.245784166662858</v>
      </c>
      <c r="AG236">
        <v>52.111153122658287</v>
      </c>
      <c r="AH236">
        <v>51.953847493689061</v>
      </c>
      <c r="AI236">
        <v>51.793490134117469</v>
      </c>
      <c r="AJ236">
        <v>51.644965193906387</v>
      </c>
      <c r="AK236">
        <v>51.49779797527939</v>
      </c>
      <c r="AL236">
        <v>49.161886315532954</v>
      </c>
      <c r="AM236">
        <v>46.818695050574988</v>
      </c>
      <c r="AN236">
        <v>44.478084207607459</v>
      </c>
      <c r="AO236">
        <v>42.128830767281883</v>
      </c>
      <c r="AP236">
        <v>39.763066241057224</v>
      </c>
      <c r="AQ236">
        <v>37.805301832455953</v>
      </c>
      <c r="AR236">
        <v>35.848032233881405</v>
      </c>
      <c r="AS236">
        <v>33.908688405368167</v>
      </c>
      <c r="AT236">
        <v>31.949160384321502</v>
      </c>
      <c r="AU236">
        <v>29.986471938263858</v>
      </c>
      <c r="AV236">
        <v>29.97449383647151</v>
      </c>
      <c r="AW236">
        <v>29.971798649988028</v>
      </c>
      <c r="AX236">
        <v>29.964256138119886</v>
      </c>
      <c r="AY236">
        <v>29.937489979334106</v>
      </c>
      <c r="AZ236">
        <v>29.875010209486739</v>
      </c>
      <c r="BA236">
        <v>29.542622831926057</v>
      </c>
      <c r="BB236">
        <v>29.245829444166461</v>
      </c>
      <c r="BC236">
        <v>28.975432068758472</v>
      </c>
      <c r="BD236">
        <v>28.717448313339997</v>
      </c>
      <c r="BE236">
        <v>28.470020760992991</v>
      </c>
      <c r="BF236">
        <v>27.842072339498728</v>
      </c>
      <c r="BG236">
        <v>27.213452305376233</v>
      </c>
      <c r="BH236">
        <v>26.573501278916435</v>
      </c>
      <c r="BI236">
        <v>25.909660434011524</v>
      </c>
      <c r="BJ236">
        <v>25.220681321636473</v>
      </c>
      <c r="BK236">
        <v>24.572394473969624</v>
      </c>
      <c r="BL236">
        <v>23.91083780477128</v>
      </c>
    </row>
    <row r="237" spans="1:64" hidden="1">
      <c r="A237" t="s">
        <v>1146</v>
      </c>
      <c r="B237" t="s">
        <v>1712</v>
      </c>
      <c r="C237" t="s">
        <v>1789</v>
      </c>
      <c r="D237" t="s">
        <v>1790</v>
      </c>
      <c r="E237">
        <v>151.1482</v>
      </c>
      <c r="F237">
        <v>150.14060000000001</v>
      </c>
      <c r="G237">
        <v>149.13300000000001</v>
      </c>
      <c r="H237">
        <v>148.4528</v>
      </c>
      <c r="I237">
        <v>147.77260000000001</v>
      </c>
      <c r="J237">
        <v>147.0924</v>
      </c>
      <c r="K237">
        <v>146.41220000000001</v>
      </c>
      <c r="L237">
        <v>145.732</v>
      </c>
      <c r="M237">
        <v>145.5848</v>
      </c>
      <c r="N237">
        <v>145.4376</v>
      </c>
      <c r="O237">
        <v>145.29040000000001</v>
      </c>
      <c r="P237">
        <v>145.14320000000001</v>
      </c>
      <c r="Q237">
        <v>144.99600000000001</v>
      </c>
      <c r="R237">
        <v>144.83600000000001</v>
      </c>
      <c r="S237">
        <v>144.67599999999999</v>
      </c>
      <c r="T237">
        <v>144.51599999999999</v>
      </c>
      <c r="U237">
        <v>144.35599999999999</v>
      </c>
      <c r="V237">
        <v>144.196</v>
      </c>
      <c r="W237">
        <v>143.04220000000001</v>
      </c>
      <c r="X237">
        <v>141.88839999999999</v>
      </c>
      <c r="Y237">
        <v>140.7346</v>
      </c>
      <c r="Z237">
        <v>139.58080000000001</v>
      </c>
      <c r="AA237">
        <v>138.42699999999999</v>
      </c>
      <c r="AB237">
        <v>135.6756</v>
      </c>
      <c r="AC237">
        <v>132.92420000000001</v>
      </c>
      <c r="AD237">
        <v>130.1728</v>
      </c>
      <c r="AE237">
        <v>127.42140000000001</v>
      </c>
      <c r="AF237">
        <v>124.67</v>
      </c>
      <c r="AG237">
        <v>121.2332</v>
      </c>
      <c r="AH237">
        <v>117.79640000000001</v>
      </c>
      <c r="AI237">
        <v>114.3596</v>
      </c>
      <c r="AJ237">
        <v>110.9228</v>
      </c>
      <c r="AK237">
        <v>107.486</v>
      </c>
      <c r="AL237">
        <v>105.38460000000001</v>
      </c>
      <c r="AM237">
        <v>103.28319999999999</v>
      </c>
      <c r="AN237">
        <v>101.1818</v>
      </c>
      <c r="AO237">
        <v>99.080399999999997</v>
      </c>
      <c r="AP237">
        <v>96.978999999999999</v>
      </c>
      <c r="AQ237">
        <v>96.293599999999998</v>
      </c>
      <c r="AR237">
        <v>95.608199999999997</v>
      </c>
      <c r="AS237">
        <v>94.922799999999995</v>
      </c>
      <c r="AT237">
        <v>94.237399999999994</v>
      </c>
      <c r="AU237">
        <v>93.552000000000007</v>
      </c>
      <c r="AV237">
        <v>93.389600000000002</v>
      </c>
      <c r="AW237">
        <v>93.227199999999996</v>
      </c>
      <c r="AX237">
        <v>93.064800000000005</v>
      </c>
      <c r="AY237">
        <v>92.9024</v>
      </c>
      <c r="AZ237">
        <v>92.74</v>
      </c>
      <c r="BA237">
        <v>92.539400000000001</v>
      </c>
      <c r="BB237">
        <v>92.338800000000006</v>
      </c>
      <c r="BC237">
        <v>92.138199999999998</v>
      </c>
      <c r="BD237">
        <v>91.937600000000003</v>
      </c>
      <c r="BE237">
        <v>91.736999999999995</v>
      </c>
      <c r="BF237">
        <v>91.207800000000006</v>
      </c>
      <c r="BG237">
        <v>90.678600000000003</v>
      </c>
      <c r="BH237">
        <v>90.1494</v>
      </c>
      <c r="BI237">
        <v>89.620199999999997</v>
      </c>
      <c r="BJ237">
        <v>89.090999999999994</v>
      </c>
      <c r="BK237">
        <v>88.687799999999996</v>
      </c>
      <c r="BL237">
        <v>88.284599999999998</v>
      </c>
    </row>
    <row r="238" spans="1:64" hidden="1">
      <c r="A238" t="s">
        <v>1211</v>
      </c>
      <c r="B238" t="s">
        <v>1713</v>
      </c>
      <c r="C238" t="s">
        <v>1789</v>
      </c>
      <c r="D238" t="s">
        <v>1790</v>
      </c>
      <c r="E238">
        <v>60.3506</v>
      </c>
      <c r="F238">
        <v>60.351799999999997</v>
      </c>
      <c r="G238">
        <v>60.353000000000002</v>
      </c>
      <c r="H238">
        <v>60.6068</v>
      </c>
      <c r="I238">
        <v>60.860599999999998</v>
      </c>
      <c r="J238">
        <v>61.114400000000003</v>
      </c>
      <c r="K238">
        <v>61.368200000000002</v>
      </c>
      <c r="L238">
        <v>61.622</v>
      </c>
      <c r="M238">
        <v>61.402200000000001</v>
      </c>
      <c r="N238">
        <v>61.182400000000001</v>
      </c>
      <c r="O238">
        <v>60.962600000000002</v>
      </c>
      <c r="P238">
        <v>60.742800000000003</v>
      </c>
      <c r="Q238">
        <v>60.523000000000003</v>
      </c>
      <c r="R238">
        <v>60.417000000000002</v>
      </c>
      <c r="S238">
        <v>60.311</v>
      </c>
      <c r="T238">
        <v>60.204999999999998</v>
      </c>
      <c r="U238">
        <v>60.098999999999997</v>
      </c>
      <c r="V238">
        <v>59.993000000000002</v>
      </c>
      <c r="W238">
        <v>59.5364</v>
      </c>
      <c r="X238">
        <v>59.079799999999999</v>
      </c>
      <c r="Y238">
        <v>58.623199999999997</v>
      </c>
      <c r="Z238">
        <v>58.166600000000003</v>
      </c>
      <c r="AA238">
        <v>57.71</v>
      </c>
      <c r="AB238">
        <v>56.816000000000003</v>
      </c>
      <c r="AC238">
        <v>55.921999999999997</v>
      </c>
      <c r="AD238">
        <v>55.027999999999999</v>
      </c>
      <c r="AE238">
        <v>54.134</v>
      </c>
      <c r="AF238">
        <v>53.24</v>
      </c>
      <c r="AG238">
        <v>52.637</v>
      </c>
      <c r="AH238">
        <v>52.033999999999999</v>
      </c>
      <c r="AI238">
        <v>51.430999999999997</v>
      </c>
      <c r="AJ238">
        <v>50.828000000000003</v>
      </c>
      <c r="AK238">
        <v>50.225000000000001</v>
      </c>
      <c r="AL238">
        <v>49.327599999999997</v>
      </c>
      <c r="AM238">
        <v>48.430199999999999</v>
      </c>
      <c r="AN238">
        <v>47.532800000000002</v>
      </c>
      <c r="AO238">
        <v>46.635399999999997</v>
      </c>
      <c r="AP238">
        <v>45.738</v>
      </c>
      <c r="AQ238">
        <v>44.972000000000001</v>
      </c>
      <c r="AR238">
        <v>44.206000000000003</v>
      </c>
      <c r="AS238">
        <v>43.44</v>
      </c>
      <c r="AT238">
        <v>42.673999999999999</v>
      </c>
      <c r="AU238">
        <v>41.908000000000001</v>
      </c>
      <c r="AV238">
        <v>42.014400000000002</v>
      </c>
      <c r="AW238">
        <v>42.120800000000003</v>
      </c>
      <c r="AX238">
        <v>42.227200000000003</v>
      </c>
      <c r="AY238">
        <v>42.333599999999997</v>
      </c>
      <c r="AZ238">
        <v>42.44</v>
      </c>
      <c r="BA238">
        <v>44.264600000000002</v>
      </c>
      <c r="BB238">
        <v>46.089199999999998</v>
      </c>
      <c r="BC238">
        <v>47.913800000000002</v>
      </c>
      <c r="BD238">
        <v>49.738399999999999</v>
      </c>
      <c r="BE238">
        <v>51.563000000000002</v>
      </c>
      <c r="BF238">
        <v>50.231999999999999</v>
      </c>
      <c r="BG238">
        <v>48.901000000000003</v>
      </c>
      <c r="BH238">
        <v>47.57</v>
      </c>
      <c r="BI238">
        <v>46.238999999999997</v>
      </c>
      <c r="BJ238">
        <v>44.908000000000001</v>
      </c>
      <c r="BK238">
        <v>44.688800000000001</v>
      </c>
      <c r="BL238">
        <v>44.4696</v>
      </c>
    </row>
    <row r="239" spans="1:64" hidden="1">
      <c r="A239" t="s">
        <v>1179</v>
      </c>
      <c r="B239" t="s">
        <v>1714</v>
      </c>
      <c r="C239" t="s">
        <v>1789</v>
      </c>
      <c r="D239" t="s">
        <v>1790</v>
      </c>
      <c r="E239">
        <v>66.447400000000002</v>
      </c>
      <c r="F239">
        <v>66.071200000000005</v>
      </c>
      <c r="G239">
        <v>65.694999999999993</v>
      </c>
      <c r="H239">
        <v>65.296000000000006</v>
      </c>
      <c r="I239">
        <v>64.897000000000006</v>
      </c>
      <c r="J239">
        <v>64.498000000000005</v>
      </c>
      <c r="K239">
        <v>64.099000000000004</v>
      </c>
      <c r="L239">
        <v>63.7</v>
      </c>
      <c r="M239">
        <v>63.861400000000003</v>
      </c>
      <c r="N239">
        <v>64.022800000000004</v>
      </c>
      <c r="O239">
        <v>64.184200000000004</v>
      </c>
      <c r="P239">
        <v>64.345600000000005</v>
      </c>
      <c r="Q239">
        <v>64.507000000000005</v>
      </c>
      <c r="R239">
        <v>63.446800000000003</v>
      </c>
      <c r="S239">
        <v>62.386600000000001</v>
      </c>
      <c r="T239">
        <v>61.3264</v>
      </c>
      <c r="U239">
        <v>60.266199999999998</v>
      </c>
      <c r="V239">
        <v>59.206000000000003</v>
      </c>
      <c r="W239">
        <v>58.766399999999997</v>
      </c>
      <c r="X239">
        <v>58.326799999999999</v>
      </c>
      <c r="Y239">
        <v>57.8872</v>
      </c>
      <c r="Z239">
        <v>57.447600000000001</v>
      </c>
      <c r="AA239">
        <v>57.008000000000003</v>
      </c>
      <c r="AB239">
        <v>57.090400000000002</v>
      </c>
      <c r="AC239">
        <v>57.172800000000002</v>
      </c>
      <c r="AD239">
        <v>57.255200000000002</v>
      </c>
      <c r="AE239">
        <v>57.337600000000002</v>
      </c>
      <c r="AF239">
        <v>57.42</v>
      </c>
      <c r="AG239">
        <v>57.407800000000002</v>
      </c>
      <c r="AH239">
        <v>57.395600000000002</v>
      </c>
      <c r="AI239">
        <v>57.383400000000002</v>
      </c>
      <c r="AJ239">
        <v>57.371200000000002</v>
      </c>
      <c r="AK239">
        <v>57.359000000000002</v>
      </c>
      <c r="AL239">
        <v>55.942999999999998</v>
      </c>
      <c r="AM239">
        <v>54.527000000000001</v>
      </c>
      <c r="AN239">
        <v>53.110999999999997</v>
      </c>
      <c r="AO239">
        <v>51.695</v>
      </c>
      <c r="AP239">
        <v>50.279000000000003</v>
      </c>
      <c r="AQ239">
        <v>48.744799999999998</v>
      </c>
      <c r="AR239">
        <v>47.210599999999999</v>
      </c>
      <c r="AS239">
        <v>45.676400000000001</v>
      </c>
      <c r="AT239">
        <v>44.142200000000003</v>
      </c>
      <c r="AU239">
        <v>42.607999999999997</v>
      </c>
      <c r="AV239">
        <v>43.006799999999998</v>
      </c>
      <c r="AW239">
        <v>43.4056</v>
      </c>
      <c r="AX239">
        <v>43.804400000000001</v>
      </c>
      <c r="AY239">
        <v>44.203200000000002</v>
      </c>
      <c r="AZ239">
        <v>44.601999999999997</v>
      </c>
      <c r="BA239">
        <v>45.767200000000003</v>
      </c>
      <c r="BB239">
        <v>46.932400000000001</v>
      </c>
      <c r="BC239">
        <v>48.0976</v>
      </c>
      <c r="BD239">
        <v>49.262799999999999</v>
      </c>
      <c r="BE239">
        <v>50.427999999999997</v>
      </c>
      <c r="BF239">
        <v>51.757599999999996</v>
      </c>
      <c r="BG239">
        <v>53.087200000000003</v>
      </c>
      <c r="BH239">
        <v>54.416800000000002</v>
      </c>
      <c r="BI239">
        <v>55.746400000000001</v>
      </c>
      <c r="BJ239">
        <v>57.076000000000001</v>
      </c>
      <c r="BK239">
        <v>57.470599999999997</v>
      </c>
      <c r="BL239">
        <v>57.865200000000002</v>
      </c>
    </row>
    <row r="240" spans="1:64" hidden="1">
      <c r="A240" t="s">
        <v>1180</v>
      </c>
      <c r="B240" t="s">
        <v>1715</v>
      </c>
      <c r="C240" t="s">
        <v>1789</v>
      </c>
      <c r="D240" t="s">
        <v>1790</v>
      </c>
      <c r="E240">
        <v>43.6066</v>
      </c>
      <c r="F240">
        <v>42.753799999999998</v>
      </c>
      <c r="G240">
        <v>41.901000000000003</v>
      </c>
      <c r="H240">
        <v>40.482199999999999</v>
      </c>
      <c r="I240">
        <v>39.063400000000001</v>
      </c>
      <c r="J240">
        <v>37.644599999999997</v>
      </c>
      <c r="K240">
        <v>36.2258</v>
      </c>
      <c r="L240">
        <v>34.807000000000002</v>
      </c>
      <c r="M240">
        <v>33.745600000000003</v>
      </c>
      <c r="N240">
        <v>32.684199999999997</v>
      </c>
      <c r="O240">
        <v>31.622800000000002</v>
      </c>
      <c r="P240">
        <v>30.561399999999999</v>
      </c>
      <c r="Q240">
        <v>29.5</v>
      </c>
      <c r="R240">
        <v>28.574999999999999</v>
      </c>
      <c r="S240">
        <v>27.65</v>
      </c>
      <c r="T240">
        <v>26.725000000000001</v>
      </c>
      <c r="U240">
        <v>25.8</v>
      </c>
      <c r="V240">
        <v>24.875</v>
      </c>
      <c r="W240">
        <v>24.128599999999999</v>
      </c>
      <c r="X240">
        <v>23.382200000000001</v>
      </c>
      <c r="Y240">
        <v>22.6358</v>
      </c>
      <c r="Z240">
        <v>21.889399999999998</v>
      </c>
      <c r="AA240">
        <v>21.143000000000001</v>
      </c>
      <c r="AB240">
        <v>21.367799999999999</v>
      </c>
      <c r="AC240">
        <v>21.592600000000001</v>
      </c>
      <c r="AD240">
        <v>21.817399999999999</v>
      </c>
      <c r="AE240">
        <v>22.042200000000001</v>
      </c>
      <c r="AF240">
        <v>22.266999999999999</v>
      </c>
      <c r="AG240">
        <v>23.097799999999999</v>
      </c>
      <c r="AH240">
        <v>23.928599999999999</v>
      </c>
      <c r="AI240">
        <v>24.759399999999999</v>
      </c>
      <c r="AJ240">
        <v>25.590199999999999</v>
      </c>
      <c r="AK240">
        <v>26.420999999999999</v>
      </c>
      <c r="AL240">
        <v>26.223600000000001</v>
      </c>
      <c r="AM240">
        <v>26.026199999999999</v>
      </c>
      <c r="AN240">
        <v>25.828800000000001</v>
      </c>
      <c r="AO240">
        <v>25.631399999999999</v>
      </c>
      <c r="AP240">
        <v>25.434000000000001</v>
      </c>
      <c r="AQ240">
        <v>25.231200000000001</v>
      </c>
      <c r="AR240">
        <v>25.028400000000001</v>
      </c>
      <c r="AS240">
        <v>24.825600000000001</v>
      </c>
      <c r="AT240">
        <v>24.622800000000002</v>
      </c>
      <c r="AU240">
        <v>24.42</v>
      </c>
      <c r="AV240">
        <v>23.965599999999998</v>
      </c>
      <c r="AW240">
        <v>23.511199999999999</v>
      </c>
      <c r="AX240">
        <v>23.056799999999999</v>
      </c>
      <c r="AY240">
        <v>22.602399999999999</v>
      </c>
      <c r="AZ240">
        <v>22.148</v>
      </c>
      <c r="BA240">
        <v>23.009399999999999</v>
      </c>
      <c r="BB240">
        <v>23.870799999999999</v>
      </c>
      <c r="BC240">
        <v>24.732199999999999</v>
      </c>
      <c r="BD240">
        <v>25.593599999999999</v>
      </c>
      <c r="BE240">
        <v>26.454999999999998</v>
      </c>
      <c r="BF240">
        <v>26.047599999999999</v>
      </c>
      <c r="BG240">
        <v>25.6402</v>
      </c>
      <c r="BH240">
        <v>25.232800000000001</v>
      </c>
      <c r="BI240">
        <v>24.825399999999998</v>
      </c>
      <c r="BJ240">
        <v>24.417999999999999</v>
      </c>
      <c r="BK240">
        <v>24.232399999999998</v>
      </c>
      <c r="BL240">
        <v>24.046800000000001</v>
      </c>
    </row>
    <row r="241" spans="1:64" hidden="1">
      <c r="A241" t="s">
        <v>1716</v>
      </c>
      <c r="B241" t="s">
        <v>1717</v>
      </c>
      <c r="C241" t="s">
        <v>1789</v>
      </c>
      <c r="D241" t="s">
        <v>1790</v>
      </c>
      <c r="E241">
        <v>106.31986123809725</v>
      </c>
      <c r="F241">
        <v>106.19156737378881</v>
      </c>
      <c r="G241">
        <v>106.02059706812308</v>
      </c>
      <c r="H241">
        <v>104.84538403762005</v>
      </c>
      <c r="I241">
        <v>103.7185003498915</v>
      </c>
      <c r="J241">
        <v>102.66718770249416</v>
      </c>
      <c r="K241">
        <v>101.6242713628706</v>
      </c>
      <c r="L241">
        <v>100.63538288105151</v>
      </c>
      <c r="M241">
        <v>99.416639923682439</v>
      </c>
      <c r="N241">
        <v>98.182893141254638</v>
      </c>
      <c r="O241">
        <v>96.913972892646896</v>
      </c>
      <c r="P241">
        <v>95.56736688206766</v>
      </c>
      <c r="Q241">
        <v>94.204345246688021</v>
      </c>
      <c r="R241">
        <v>93.846493912294775</v>
      </c>
      <c r="S241">
        <v>93.467098244991305</v>
      </c>
      <c r="T241">
        <v>93.064312230446532</v>
      </c>
      <c r="U241">
        <v>92.608149775386877</v>
      </c>
      <c r="V241">
        <v>92.131697011727312</v>
      </c>
      <c r="W241">
        <v>91.600715299299637</v>
      </c>
      <c r="X241">
        <v>91.105584125985771</v>
      </c>
      <c r="Y241">
        <v>90.649237919718971</v>
      </c>
      <c r="Z241">
        <v>90.213852629932632</v>
      </c>
      <c r="AA241">
        <v>89.78645828387846</v>
      </c>
      <c r="AB241">
        <v>89.459902768496292</v>
      </c>
      <c r="AC241">
        <v>89.120942513266684</v>
      </c>
      <c r="AD241">
        <v>88.763564313462666</v>
      </c>
      <c r="AE241">
        <v>88.37191513039798</v>
      </c>
      <c r="AF241">
        <v>87.964305562388745</v>
      </c>
      <c r="AG241">
        <v>87.924534069826564</v>
      </c>
      <c r="AH241">
        <v>87.869870348528806</v>
      </c>
      <c r="AI241">
        <v>87.804060551644042</v>
      </c>
      <c r="AJ241">
        <v>87.733488797643275</v>
      </c>
      <c r="AK241">
        <v>87.661521698751741</v>
      </c>
      <c r="AL241">
        <v>87.327721653170926</v>
      </c>
      <c r="AM241">
        <v>86.995897568071172</v>
      </c>
      <c r="AN241">
        <v>86.668303335921479</v>
      </c>
      <c r="AO241">
        <v>86.337155436316777</v>
      </c>
      <c r="AP241">
        <v>86.014785579708672</v>
      </c>
      <c r="AQ241">
        <v>85.054823348257059</v>
      </c>
      <c r="AR241">
        <v>84.0924609053002</v>
      </c>
      <c r="AS241">
        <v>83.122552969121898</v>
      </c>
      <c r="AT241">
        <v>82.141239812120929</v>
      </c>
      <c r="AU241">
        <v>81.153016534097404</v>
      </c>
      <c r="AV241">
        <v>79.751802321336299</v>
      </c>
      <c r="AW241">
        <v>78.364050556813012</v>
      </c>
      <c r="AX241">
        <v>76.987861929321724</v>
      </c>
      <c r="AY241">
        <v>75.613621706263459</v>
      </c>
      <c r="AZ241">
        <v>74.240295020270835</v>
      </c>
      <c r="BA241">
        <v>73.102216275140208</v>
      </c>
      <c r="BB241">
        <v>71.963019259350787</v>
      </c>
      <c r="BC241">
        <v>70.823095196560047</v>
      </c>
      <c r="BD241">
        <v>69.673676388119375</v>
      </c>
      <c r="BE241">
        <v>68.520622116663773</v>
      </c>
      <c r="BF241">
        <v>67.50029332744154</v>
      </c>
      <c r="BG241">
        <v>66.47936518788363</v>
      </c>
      <c r="BH241">
        <v>65.456300726961558</v>
      </c>
      <c r="BI241">
        <v>64.401090626114964</v>
      </c>
      <c r="BJ241">
        <v>63.354646519953533</v>
      </c>
      <c r="BK241">
        <v>62.401738362080529</v>
      </c>
      <c r="BL241">
        <v>61.467893562410239</v>
      </c>
    </row>
    <row r="242" spans="1:64" hidden="1">
      <c r="A242" t="s">
        <v>1212</v>
      </c>
      <c r="B242" t="s">
        <v>1718</v>
      </c>
      <c r="C242" t="s">
        <v>1789</v>
      </c>
      <c r="D242" t="s">
        <v>1790</v>
      </c>
      <c r="E242">
        <v>65.676400000000001</v>
      </c>
      <c r="F242">
        <v>65.258200000000002</v>
      </c>
      <c r="G242">
        <v>64.84</v>
      </c>
      <c r="H242">
        <v>64.003200000000007</v>
      </c>
      <c r="I242">
        <v>63.166400000000003</v>
      </c>
      <c r="J242">
        <v>62.329599999999999</v>
      </c>
      <c r="K242">
        <v>61.492800000000003</v>
      </c>
      <c r="L242">
        <v>60.655999999999999</v>
      </c>
      <c r="M242">
        <v>60.028599999999997</v>
      </c>
      <c r="N242">
        <v>59.401200000000003</v>
      </c>
      <c r="O242">
        <v>58.773800000000001</v>
      </c>
      <c r="P242">
        <v>58.1464</v>
      </c>
      <c r="Q242">
        <v>57.518999999999998</v>
      </c>
      <c r="R242">
        <v>56.473199999999999</v>
      </c>
      <c r="S242">
        <v>55.427399999999999</v>
      </c>
      <c r="T242">
        <v>54.381599999999999</v>
      </c>
      <c r="U242">
        <v>53.335799999999999</v>
      </c>
      <c r="V242">
        <v>52.29</v>
      </c>
      <c r="W242">
        <v>53.335799999999999</v>
      </c>
      <c r="X242">
        <v>54.381599999999999</v>
      </c>
      <c r="Y242">
        <v>55.427399999999999</v>
      </c>
      <c r="Z242">
        <v>56.473199999999999</v>
      </c>
      <c r="AA242">
        <v>57.518999999999998</v>
      </c>
      <c r="AB242">
        <v>57.309800000000003</v>
      </c>
      <c r="AC242">
        <v>57.1006</v>
      </c>
      <c r="AD242">
        <v>56.891399999999997</v>
      </c>
      <c r="AE242">
        <v>56.682200000000002</v>
      </c>
      <c r="AF242">
        <v>56.472999999999999</v>
      </c>
      <c r="AG242">
        <v>56.891399999999997</v>
      </c>
      <c r="AH242">
        <v>57.309800000000003</v>
      </c>
      <c r="AI242">
        <v>57.728200000000001</v>
      </c>
      <c r="AJ242">
        <v>58.146599999999999</v>
      </c>
      <c r="AK242">
        <v>58.564999999999998</v>
      </c>
      <c r="AL242">
        <v>58.762799999999999</v>
      </c>
      <c r="AM242">
        <v>58.960599999999999</v>
      </c>
      <c r="AN242">
        <v>59.1584</v>
      </c>
      <c r="AO242">
        <v>59.356200000000001</v>
      </c>
      <c r="AP242">
        <v>59.554000000000002</v>
      </c>
      <c r="AQ242">
        <v>60.240600000000001</v>
      </c>
      <c r="AR242">
        <v>60.927199999999999</v>
      </c>
      <c r="AS242">
        <v>61.613799999999998</v>
      </c>
      <c r="AT242">
        <v>62.300400000000003</v>
      </c>
      <c r="AU242">
        <v>62.987000000000002</v>
      </c>
      <c r="AV242">
        <v>61.072200000000002</v>
      </c>
      <c r="AW242">
        <v>59.157400000000003</v>
      </c>
      <c r="AX242">
        <v>57.242600000000003</v>
      </c>
      <c r="AY242">
        <v>55.327800000000003</v>
      </c>
      <c r="AZ242">
        <v>53.412999999999997</v>
      </c>
      <c r="BA242">
        <v>50.500599999999999</v>
      </c>
      <c r="BB242">
        <v>47.588200000000001</v>
      </c>
      <c r="BC242">
        <v>44.675800000000002</v>
      </c>
      <c r="BD242">
        <v>41.763399999999997</v>
      </c>
      <c r="BE242">
        <v>38.850999999999999</v>
      </c>
      <c r="BF242">
        <v>37.837800000000001</v>
      </c>
      <c r="BG242">
        <v>36.824599999999997</v>
      </c>
      <c r="BH242">
        <v>35.811399999999999</v>
      </c>
      <c r="BI242">
        <v>34.798200000000001</v>
      </c>
      <c r="BJ242">
        <v>33.784999999999997</v>
      </c>
      <c r="BK242">
        <v>32.363999999999997</v>
      </c>
      <c r="BL242">
        <v>30.943000000000001</v>
      </c>
    </row>
    <row r="243" spans="1:64" hidden="1">
      <c r="A243" t="s">
        <v>1719</v>
      </c>
      <c r="B243" t="s">
        <v>1720</v>
      </c>
      <c r="C243" t="s">
        <v>1789</v>
      </c>
      <c r="D243" t="s">
        <v>1790</v>
      </c>
      <c r="E243">
        <v>139.73276686735801</v>
      </c>
      <c r="F243">
        <v>140.24189343824401</v>
      </c>
      <c r="G243">
        <v>140.88572311018993</v>
      </c>
      <c r="H243">
        <v>140.53648045124692</v>
      </c>
      <c r="I243">
        <v>140.14208815091791</v>
      </c>
      <c r="J243">
        <v>139.58441245231293</v>
      </c>
      <c r="K243">
        <v>138.63717258641384</v>
      </c>
      <c r="L243">
        <v>137.54746044159268</v>
      </c>
      <c r="M243">
        <v>134.77463720959392</v>
      </c>
      <c r="N243">
        <v>132.04591119438183</v>
      </c>
      <c r="O243">
        <v>129.43583686560066</v>
      </c>
      <c r="P243">
        <v>126.90209325813066</v>
      </c>
      <c r="Q243">
        <v>124.50920871337978</v>
      </c>
      <c r="R243">
        <v>122.81483887402896</v>
      </c>
      <c r="S243">
        <v>121.12789233582309</v>
      </c>
      <c r="T243">
        <v>119.39310591811956</v>
      </c>
      <c r="U243">
        <v>117.61771247398744</v>
      </c>
      <c r="V243">
        <v>115.80071841631792</v>
      </c>
      <c r="W243">
        <v>112.72981205630828</v>
      </c>
      <c r="X243">
        <v>109.66075049331177</v>
      </c>
      <c r="Y243">
        <v>106.61371974949478</v>
      </c>
      <c r="Z243">
        <v>103.60960419213561</v>
      </c>
      <c r="AA243">
        <v>100.62929468222072</v>
      </c>
      <c r="AB243">
        <v>96.913190084598625</v>
      </c>
      <c r="AC243">
        <v>93.212900211247344</v>
      </c>
      <c r="AD243">
        <v>89.519051706430957</v>
      </c>
      <c r="AE243">
        <v>85.809222516959011</v>
      </c>
      <c r="AF243">
        <v>82.125872592987378</v>
      </c>
      <c r="AG243">
        <v>78.367242270629106</v>
      </c>
      <c r="AH243">
        <v>74.60858196596196</v>
      </c>
      <c r="AI243">
        <v>70.840310884634121</v>
      </c>
      <c r="AJ243">
        <v>66.928339053789287</v>
      </c>
      <c r="AK243">
        <v>63.032188045212386</v>
      </c>
      <c r="AL243">
        <v>60.027802786392236</v>
      </c>
      <c r="AM243">
        <v>57.048167236333477</v>
      </c>
      <c r="AN243">
        <v>54.07332729222049</v>
      </c>
      <c r="AO243">
        <v>51.109195497871887</v>
      </c>
      <c r="AP243">
        <v>48.092140831351458</v>
      </c>
      <c r="AQ243">
        <v>46.655051533769864</v>
      </c>
      <c r="AR243">
        <v>45.209433335234742</v>
      </c>
      <c r="AS243">
        <v>43.76419994603544</v>
      </c>
      <c r="AT243">
        <v>42.313042475867874</v>
      </c>
      <c r="AU243">
        <v>40.872375179586967</v>
      </c>
      <c r="AV243">
        <v>40.759088181007883</v>
      </c>
      <c r="AW243">
        <v>40.6674061572661</v>
      </c>
      <c r="AX243">
        <v>40.590362859098903</v>
      </c>
      <c r="AY243">
        <v>40.520594787711246</v>
      </c>
      <c r="AZ243">
        <v>40.465897917417088</v>
      </c>
      <c r="BA243">
        <v>41.121846530700836</v>
      </c>
      <c r="BB243">
        <v>41.792698440249445</v>
      </c>
      <c r="BC243">
        <v>42.491177622857883</v>
      </c>
      <c r="BD243">
        <v>43.246772480375327</v>
      </c>
      <c r="BE243">
        <v>44.021793364860365</v>
      </c>
      <c r="BF243">
        <v>44.116548190922067</v>
      </c>
      <c r="BG243">
        <v>44.141420023781883</v>
      </c>
      <c r="BH243">
        <v>44.07970350871242</v>
      </c>
      <c r="BI243">
        <v>43.940380244655287</v>
      </c>
      <c r="BJ243">
        <v>43.753112261061894</v>
      </c>
      <c r="BK243">
        <v>43.495151597384641</v>
      </c>
      <c r="BL243">
        <v>43.177037728416934</v>
      </c>
    </row>
    <row r="244" spans="1:64" hidden="1">
      <c r="A244" t="s">
        <v>1273</v>
      </c>
      <c r="B244" t="s">
        <v>1721</v>
      </c>
      <c r="C244" t="s">
        <v>1789</v>
      </c>
      <c r="D244" t="s">
        <v>1790</v>
      </c>
      <c r="E244">
        <v>59.115600000000001</v>
      </c>
      <c r="F244">
        <v>56.326799999999999</v>
      </c>
      <c r="G244">
        <v>53.537999999999997</v>
      </c>
      <c r="H244">
        <v>51.693800000000003</v>
      </c>
      <c r="I244">
        <v>49.849600000000002</v>
      </c>
      <c r="J244">
        <v>48.005400000000002</v>
      </c>
      <c r="K244">
        <v>46.161200000000001</v>
      </c>
      <c r="L244">
        <v>44.317</v>
      </c>
      <c r="M244">
        <v>41.675199999999997</v>
      </c>
      <c r="N244">
        <v>39.0334</v>
      </c>
      <c r="O244">
        <v>36.391599999999997</v>
      </c>
      <c r="P244">
        <v>33.7498</v>
      </c>
      <c r="Q244">
        <v>31.108000000000001</v>
      </c>
      <c r="R244">
        <v>31.009</v>
      </c>
      <c r="S244">
        <v>30.91</v>
      </c>
      <c r="T244">
        <v>30.811</v>
      </c>
      <c r="U244">
        <v>30.712</v>
      </c>
      <c r="V244">
        <v>30.613</v>
      </c>
      <c r="W244">
        <v>30.513999999999999</v>
      </c>
      <c r="X244">
        <v>30.414999999999999</v>
      </c>
      <c r="Y244">
        <v>30.315999999999999</v>
      </c>
      <c r="Z244">
        <v>30.216999999999999</v>
      </c>
      <c r="AA244">
        <v>30.117999999999999</v>
      </c>
      <c r="AB244">
        <v>29.194400000000002</v>
      </c>
      <c r="AC244">
        <v>28.270800000000001</v>
      </c>
      <c r="AD244">
        <v>27.347200000000001</v>
      </c>
      <c r="AE244">
        <v>26.4236</v>
      </c>
      <c r="AF244">
        <v>25.5</v>
      </c>
      <c r="AG244">
        <v>25.3048</v>
      </c>
      <c r="AH244">
        <v>25.1096</v>
      </c>
      <c r="AI244">
        <v>24.914400000000001</v>
      </c>
      <c r="AJ244">
        <v>24.719200000000001</v>
      </c>
      <c r="AK244">
        <v>24.524000000000001</v>
      </c>
      <c r="AL244">
        <v>24.119800000000001</v>
      </c>
      <c r="AM244">
        <v>23.715599999999998</v>
      </c>
      <c r="AN244">
        <v>23.311399999999999</v>
      </c>
      <c r="AO244">
        <v>22.9072</v>
      </c>
      <c r="AP244">
        <v>22.503</v>
      </c>
      <c r="AQ244">
        <v>22.255600000000001</v>
      </c>
      <c r="AR244">
        <v>22.008199999999999</v>
      </c>
      <c r="AS244">
        <v>21.7608</v>
      </c>
      <c r="AT244">
        <v>21.513400000000001</v>
      </c>
      <c r="AU244">
        <v>21.265999999999998</v>
      </c>
      <c r="AV244">
        <v>20.809799999999999</v>
      </c>
      <c r="AW244">
        <v>20.3536</v>
      </c>
      <c r="AX244">
        <v>19.897400000000001</v>
      </c>
      <c r="AY244">
        <v>19.441199999999998</v>
      </c>
      <c r="AZ244">
        <v>18.984999999999999</v>
      </c>
      <c r="BA244">
        <v>18.508400000000002</v>
      </c>
      <c r="BB244">
        <v>18.0318</v>
      </c>
      <c r="BC244">
        <v>17.555199999999999</v>
      </c>
      <c r="BD244">
        <v>17.078600000000002</v>
      </c>
      <c r="BE244">
        <v>16.602</v>
      </c>
      <c r="BF244">
        <v>16.213999999999999</v>
      </c>
      <c r="BG244">
        <v>15.826000000000001</v>
      </c>
      <c r="BH244">
        <v>15.438000000000001</v>
      </c>
      <c r="BI244">
        <v>15.05</v>
      </c>
      <c r="BJ244">
        <v>14.662000000000001</v>
      </c>
      <c r="BK244">
        <v>14.3302</v>
      </c>
      <c r="BL244">
        <v>13.9984</v>
      </c>
    </row>
    <row r="245" spans="1:64" hidden="1">
      <c r="A245" t="s">
        <v>1722</v>
      </c>
      <c r="B245" t="s">
        <v>1723</v>
      </c>
      <c r="C245" t="s">
        <v>1789</v>
      </c>
      <c r="D245" t="s">
        <v>1790</v>
      </c>
      <c r="E245">
        <v>114.49393009309115</v>
      </c>
      <c r="F245">
        <v>114.75256177347246</v>
      </c>
      <c r="G245">
        <v>115.01273619925024</v>
      </c>
      <c r="H245">
        <v>115.42813587380171</v>
      </c>
      <c r="I245">
        <v>115.78000783578214</v>
      </c>
      <c r="J245">
        <v>116.06124051759529</v>
      </c>
      <c r="K245">
        <v>116.29851541079968</v>
      </c>
      <c r="L245">
        <v>116.48323020106677</v>
      </c>
      <c r="M245">
        <v>116.47587095146596</v>
      </c>
      <c r="N245">
        <v>116.53517741451634</v>
      </c>
      <c r="O245">
        <v>116.68077466688226</v>
      </c>
      <c r="P245">
        <v>116.6758702608557</v>
      </c>
      <c r="Q245">
        <v>116.74147698874302</v>
      </c>
      <c r="R245">
        <v>116.39344306321119</v>
      </c>
      <c r="S245">
        <v>116.11272884688904</v>
      </c>
      <c r="T245">
        <v>115.88763051389857</v>
      </c>
      <c r="U245">
        <v>115.84431569483468</v>
      </c>
      <c r="V245">
        <v>115.82234140438869</v>
      </c>
      <c r="W245">
        <v>116.05453334436564</v>
      </c>
      <c r="X245">
        <v>116.23983035706273</v>
      </c>
      <c r="Y245">
        <v>116.36608585092756</v>
      </c>
      <c r="Z245">
        <v>116.40664570336067</v>
      </c>
      <c r="AA245">
        <v>116.40493198214318</v>
      </c>
      <c r="AB245">
        <v>115.39321580794341</v>
      </c>
      <c r="AC245">
        <v>114.36485412772421</v>
      </c>
      <c r="AD245">
        <v>113.33210292313164</v>
      </c>
      <c r="AE245">
        <v>112.28132813664094</v>
      </c>
      <c r="AF245">
        <v>111.22608371371768</v>
      </c>
      <c r="AG245">
        <v>108.58820061216899</v>
      </c>
      <c r="AH245">
        <v>105.96334448869762</v>
      </c>
      <c r="AI245">
        <v>103.35541258963457</v>
      </c>
      <c r="AJ245">
        <v>100.76367566628946</v>
      </c>
      <c r="AK245">
        <v>98.191764185422713</v>
      </c>
      <c r="AL245">
        <v>94.913931284286548</v>
      </c>
      <c r="AM245">
        <v>91.625917472578365</v>
      </c>
      <c r="AN245">
        <v>88.317453569931757</v>
      </c>
      <c r="AO245">
        <v>84.979433900163542</v>
      </c>
      <c r="AP245">
        <v>81.615466442760749</v>
      </c>
      <c r="AQ245">
        <v>78.368848824369522</v>
      </c>
      <c r="AR245">
        <v>75.127376942202289</v>
      </c>
      <c r="AS245">
        <v>71.90156795890168</v>
      </c>
      <c r="AT245">
        <v>68.702794640549683</v>
      </c>
      <c r="AU245">
        <v>65.514519866879766</v>
      </c>
      <c r="AV245">
        <v>62.714386439433092</v>
      </c>
      <c r="AW245">
        <v>59.916108050937225</v>
      </c>
      <c r="AX245">
        <v>57.11657607644468</v>
      </c>
      <c r="AY245">
        <v>54.284926361938624</v>
      </c>
      <c r="AZ245">
        <v>51.455525554520008</v>
      </c>
      <c r="BA245">
        <v>48.716808192518556</v>
      </c>
      <c r="BB245">
        <v>46.001519930315304</v>
      </c>
      <c r="BC245">
        <v>43.310453255436045</v>
      </c>
      <c r="BD245">
        <v>40.659563110100585</v>
      </c>
      <c r="BE245">
        <v>38.007819990461876</v>
      </c>
      <c r="BF245">
        <v>35.571379634892558</v>
      </c>
      <c r="BG245">
        <v>33.114392834803375</v>
      </c>
      <c r="BH245">
        <v>30.634980840382696</v>
      </c>
      <c r="BI245">
        <v>28.117750787699034</v>
      </c>
      <c r="BJ245">
        <v>25.585586058169376</v>
      </c>
      <c r="BK245">
        <v>24.523895653190042</v>
      </c>
      <c r="BL245">
        <v>23.447152202315252</v>
      </c>
    </row>
    <row r="246" spans="1:64" hidden="1">
      <c r="A246" t="s">
        <v>1724</v>
      </c>
      <c r="B246" t="s">
        <v>1725</v>
      </c>
      <c r="C246" t="s">
        <v>1789</v>
      </c>
      <c r="D246" t="s">
        <v>1790</v>
      </c>
      <c r="E246">
        <v>153.97225583261024</v>
      </c>
      <c r="F246">
        <v>154.10439364561245</v>
      </c>
      <c r="G246">
        <v>154.24583907378539</v>
      </c>
      <c r="H246">
        <v>154.11029805083638</v>
      </c>
      <c r="I246">
        <v>153.99568984268126</v>
      </c>
      <c r="J246">
        <v>153.90888188113092</v>
      </c>
      <c r="K246">
        <v>153.86324016331218</v>
      </c>
      <c r="L246">
        <v>153.80119201409292</v>
      </c>
      <c r="M246">
        <v>154.04226727914636</v>
      </c>
      <c r="N246">
        <v>154.25681196752069</v>
      </c>
      <c r="O246">
        <v>154.47551197501065</v>
      </c>
      <c r="P246">
        <v>154.79135181179296</v>
      </c>
      <c r="Q246">
        <v>155.15598798512039</v>
      </c>
      <c r="R246">
        <v>155.12982895639982</v>
      </c>
      <c r="S246">
        <v>155.08959740288404</v>
      </c>
      <c r="T246">
        <v>155.01881239336799</v>
      </c>
      <c r="U246">
        <v>154.89334851031418</v>
      </c>
      <c r="V246">
        <v>154.77485152500824</v>
      </c>
      <c r="W246">
        <v>154.00162905257102</v>
      </c>
      <c r="X246">
        <v>153.2341165529071</v>
      </c>
      <c r="Y246">
        <v>152.46307651658964</v>
      </c>
      <c r="Z246">
        <v>151.61838309598591</v>
      </c>
      <c r="AA246">
        <v>150.76578016718094</v>
      </c>
      <c r="AB246">
        <v>149.38824420380467</v>
      </c>
      <c r="AC246">
        <v>148.0229923945551</v>
      </c>
      <c r="AD246">
        <v>146.67825355042478</v>
      </c>
      <c r="AE246">
        <v>145.31224600076035</v>
      </c>
      <c r="AF246">
        <v>143.97306526123722</v>
      </c>
      <c r="AG246">
        <v>142.46307249214985</v>
      </c>
      <c r="AH246">
        <v>140.95821750245682</v>
      </c>
      <c r="AI246">
        <v>139.45488148854898</v>
      </c>
      <c r="AJ246">
        <v>137.94721403759542</v>
      </c>
      <c r="AK246">
        <v>136.44105079741072</v>
      </c>
      <c r="AL246">
        <v>135.58816116567678</v>
      </c>
      <c r="AM246">
        <v>134.71181312848378</v>
      </c>
      <c r="AN246">
        <v>133.80809951812699</v>
      </c>
      <c r="AO246">
        <v>132.85074771826191</v>
      </c>
      <c r="AP246">
        <v>131.86805645531848</v>
      </c>
      <c r="AQ246">
        <v>130.67621980808948</v>
      </c>
      <c r="AR246">
        <v>129.49372194746402</v>
      </c>
      <c r="AS246">
        <v>128.34360168388292</v>
      </c>
      <c r="AT246">
        <v>127.23063832833549</v>
      </c>
      <c r="AU246">
        <v>126.16321004610803</v>
      </c>
      <c r="AV246">
        <v>124.86416124176488</v>
      </c>
      <c r="AW246">
        <v>123.59860965381587</v>
      </c>
      <c r="AX246">
        <v>122.3560469053582</v>
      </c>
      <c r="AY246">
        <v>121.0995899668066</v>
      </c>
      <c r="AZ246">
        <v>119.85720380205746</v>
      </c>
      <c r="BA246">
        <v>118.32532670601374</v>
      </c>
      <c r="BB246">
        <v>116.76650260773019</v>
      </c>
      <c r="BC246">
        <v>115.17669880324685</v>
      </c>
      <c r="BD246">
        <v>113.55243125446897</v>
      </c>
      <c r="BE246">
        <v>111.90818973938677</v>
      </c>
      <c r="BF246">
        <v>110.04967932178816</v>
      </c>
      <c r="BG246">
        <v>108.20628040235634</v>
      </c>
      <c r="BH246">
        <v>106.38594408318956</v>
      </c>
      <c r="BI246">
        <v>104.57573490503779</v>
      </c>
      <c r="BJ246">
        <v>102.78836057236271</v>
      </c>
      <c r="BK246">
        <v>101.21993670314846</v>
      </c>
      <c r="BL246">
        <v>99.637798454627628</v>
      </c>
    </row>
    <row r="247" spans="1:64" hidden="1">
      <c r="A247" t="s">
        <v>1231</v>
      </c>
      <c r="B247" t="s">
        <v>1726</v>
      </c>
      <c r="C247" t="s">
        <v>1789</v>
      </c>
      <c r="D247" t="s">
        <v>1790</v>
      </c>
      <c r="E247">
        <v>141.9462</v>
      </c>
      <c r="F247">
        <v>140.13059999999999</v>
      </c>
      <c r="G247">
        <v>138.315</v>
      </c>
      <c r="H247">
        <v>131.28540000000001</v>
      </c>
      <c r="I247">
        <v>124.25579999999999</v>
      </c>
      <c r="J247">
        <v>117.22620000000001</v>
      </c>
      <c r="K247">
        <v>110.1966</v>
      </c>
      <c r="L247">
        <v>103.167</v>
      </c>
      <c r="M247">
        <v>100.965</v>
      </c>
      <c r="N247">
        <v>98.763000000000005</v>
      </c>
      <c r="O247">
        <v>96.561000000000007</v>
      </c>
      <c r="P247">
        <v>94.358999999999995</v>
      </c>
      <c r="Q247">
        <v>92.156999999999996</v>
      </c>
      <c r="R247">
        <v>90.797799999999995</v>
      </c>
      <c r="S247">
        <v>89.438599999999994</v>
      </c>
      <c r="T247">
        <v>88.079400000000007</v>
      </c>
      <c r="U247">
        <v>86.720200000000006</v>
      </c>
      <c r="V247">
        <v>85.361000000000004</v>
      </c>
      <c r="W247">
        <v>85.331599999999995</v>
      </c>
      <c r="X247">
        <v>85.302199999999999</v>
      </c>
      <c r="Y247">
        <v>85.272800000000004</v>
      </c>
      <c r="Z247">
        <v>85.243399999999994</v>
      </c>
      <c r="AA247">
        <v>85.213999999999999</v>
      </c>
      <c r="AB247">
        <v>82.592200000000005</v>
      </c>
      <c r="AC247">
        <v>79.970399999999998</v>
      </c>
      <c r="AD247">
        <v>77.348600000000005</v>
      </c>
      <c r="AE247">
        <v>74.726799999999997</v>
      </c>
      <c r="AF247">
        <v>72.105000000000004</v>
      </c>
      <c r="AG247">
        <v>68.897999999999996</v>
      </c>
      <c r="AH247">
        <v>65.691000000000003</v>
      </c>
      <c r="AI247">
        <v>62.484000000000002</v>
      </c>
      <c r="AJ247">
        <v>59.277000000000001</v>
      </c>
      <c r="AK247">
        <v>56.07</v>
      </c>
      <c r="AL247">
        <v>53.715800000000002</v>
      </c>
      <c r="AM247">
        <v>51.361600000000003</v>
      </c>
      <c r="AN247">
        <v>49.007399999999997</v>
      </c>
      <c r="AO247">
        <v>46.653199999999998</v>
      </c>
      <c r="AP247">
        <v>44.298999999999999</v>
      </c>
      <c r="AQ247">
        <v>43.1252</v>
      </c>
      <c r="AR247">
        <v>41.9514</v>
      </c>
      <c r="AS247">
        <v>40.7776</v>
      </c>
      <c r="AT247">
        <v>39.6038</v>
      </c>
      <c r="AU247">
        <v>38.43</v>
      </c>
      <c r="AV247">
        <v>38.361600000000003</v>
      </c>
      <c r="AW247">
        <v>38.293199999999999</v>
      </c>
      <c r="AX247">
        <v>38.224800000000002</v>
      </c>
      <c r="AY247">
        <v>38.156399999999998</v>
      </c>
      <c r="AZ247">
        <v>38.088000000000001</v>
      </c>
      <c r="BA247">
        <v>37.431399999999996</v>
      </c>
      <c r="BB247">
        <v>36.774799999999999</v>
      </c>
      <c r="BC247">
        <v>36.118200000000002</v>
      </c>
      <c r="BD247">
        <v>35.461599999999997</v>
      </c>
      <c r="BE247">
        <v>34.805</v>
      </c>
      <c r="BF247">
        <v>33.862000000000002</v>
      </c>
      <c r="BG247">
        <v>32.918999999999997</v>
      </c>
      <c r="BH247">
        <v>31.975999999999999</v>
      </c>
      <c r="BI247">
        <v>31.033000000000001</v>
      </c>
      <c r="BJ247">
        <v>30.09</v>
      </c>
      <c r="BK247">
        <v>29.3338</v>
      </c>
      <c r="BL247">
        <v>28.5776</v>
      </c>
    </row>
    <row r="248" spans="1:64" hidden="1">
      <c r="A248" t="s">
        <v>1154</v>
      </c>
      <c r="B248" t="s">
        <v>1727</v>
      </c>
      <c r="C248" t="s">
        <v>1789</v>
      </c>
      <c r="D248" t="s">
        <v>1790</v>
      </c>
      <c r="E248">
        <v>65.651200000000003</v>
      </c>
      <c r="F248">
        <v>66.377600000000001</v>
      </c>
      <c r="G248">
        <v>67.103999999999999</v>
      </c>
      <c r="H248">
        <v>65.876400000000004</v>
      </c>
      <c r="I248">
        <v>64.648799999999994</v>
      </c>
      <c r="J248">
        <v>63.421199999999999</v>
      </c>
      <c r="K248">
        <v>62.193600000000004</v>
      </c>
      <c r="L248">
        <v>60.966000000000001</v>
      </c>
      <c r="M248">
        <v>57.4054</v>
      </c>
      <c r="N248">
        <v>53.844799999999999</v>
      </c>
      <c r="O248">
        <v>50.284199999999998</v>
      </c>
      <c r="P248">
        <v>46.723599999999998</v>
      </c>
      <c r="Q248">
        <v>43.162999999999997</v>
      </c>
      <c r="R248">
        <v>42.002200000000002</v>
      </c>
      <c r="S248">
        <v>40.8414</v>
      </c>
      <c r="T248">
        <v>39.680599999999998</v>
      </c>
      <c r="U248">
        <v>38.519799999999996</v>
      </c>
      <c r="V248">
        <v>37.359000000000002</v>
      </c>
      <c r="W248">
        <v>35.937199999999997</v>
      </c>
      <c r="X248">
        <v>34.5154</v>
      </c>
      <c r="Y248">
        <v>33.093600000000002</v>
      </c>
      <c r="Z248">
        <v>31.671800000000001</v>
      </c>
      <c r="AA248">
        <v>30.25</v>
      </c>
      <c r="AB248">
        <v>28.938199999999998</v>
      </c>
      <c r="AC248">
        <v>27.6264</v>
      </c>
      <c r="AD248">
        <v>26.314599999999999</v>
      </c>
      <c r="AE248">
        <v>25.002800000000001</v>
      </c>
      <c r="AF248">
        <v>23.690999999999999</v>
      </c>
      <c r="AG248">
        <v>22.366599999999998</v>
      </c>
      <c r="AH248">
        <v>21.042200000000001</v>
      </c>
      <c r="AI248">
        <v>19.7178</v>
      </c>
      <c r="AJ248">
        <v>18.3934</v>
      </c>
      <c r="AK248">
        <v>17.068999999999999</v>
      </c>
      <c r="AL248">
        <v>15.589</v>
      </c>
      <c r="AM248">
        <v>14.109</v>
      </c>
      <c r="AN248">
        <v>12.629</v>
      </c>
      <c r="AO248">
        <v>11.148999999999999</v>
      </c>
      <c r="AP248">
        <v>9.6690000000000005</v>
      </c>
      <c r="AQ248">
        <v>8.9534000000000002</v>
      </c>
      <c r="AR248">
        <v>8.2378</v>
      </c>
      <c r="AS248">
        <v>7.5221999999999998</v>
      </c>
      <c r="AT248">
        <v>6.8066000000000004</v>
      </c>
      <c r="AU248">
        <v>6.0910000000000002</v>
      </c>
      <c r="AV248">
        <v>6.1592000000000002</v>
      </c>
      <c r="AW248">
        <v>6.2274000000000003</v>
      </c>
      <c r="AX248">
        <v>6.2956000000000003</v>
      </c>
      <c r="AY248">
        <v>6.3638000000000003</v>
      </c>
      <c r="AZ248">
        <v>6.4320000000000004</v>
      </c>
      <c r="BA248">
        <v>6.6635999999999997</v>
      </c>
      <c r="BB248">
        <v>6.8952</v>
      </c>
      <c r="BC248">
        <v>7.1268000000000002</v>
      </c>
      <c r="BD248">
        <v>7.3583999999999996</v>
      </c>
      <c r="BE248">
        <v>7.59</v>
      </c>
      <c r="BF248">
        <v>7.6402000000000001</v>
      </c>
      <c r="BG248">
        <v>7.6904000000000003</v>
      </c>
      <c r="BH248">
        <v>7.7405999999999997</v>
      </c>
      <c r="BI248">
        <v>7.7907999999999999</v>
      </c>
      <c r="BJ248">
        <v>7.8410000000000002</v>
      </c>
      <c r="BK248">
        <v>7.85</v>
      </c>
      <c r="BL248">
        <v>7.859</v>
      </c>
    </row>
    <row r="249" spans="1:64" hidden="1">
      <c r="A249" t="s">
        <v>1172</v>
      </c>
      <c r="B249" t="s">
        <v>1728</v>
      </c>
      <c r="C249" t="s">
        <v>1789</v>
      </c>
      <c r="D249" t="s">
        <v>1790</v>
      </c>
      <c r="E249">
        <v>122.3536</v>
      </c>
      <c r="F249">
        <v>121.4558</v>
      </c>
      <c r="G249">
        <v>120.55800000000001</v>
      </c>
      <c r="H249">
        <v>119.2826</v>
      </c>
      <c r="I249">
        <v>118.0072</v>
      </c>
      <c r="J249">
        <v>116.73180000000001</v>
      </c>
      <c r="K249">
        <v>115.4564</v>
      </c>
      <c r="L249">
        <v>114.181</v>
      </c>
      <c r="M249">
        <v>112.4402</v>
      </c>
      <c r="N249">
        <v>110.6994</v>
      </c>
      <c r="O249">
        <v>108.9586</v>
      </c>
      <c r="P249">
        <v>107.2178</v>
      </c>
      <c r="Q249">
        <v>105.477</v>
      </c>
      <c r="R249">
        <v>103.6678</v>
      </c>
      <c r="S249">
        <v>101.8586</v>
      </c>
      <c r="T249">
        <v>100.04940000000001</v>
      </c>
      <c r="U249">
        <v>98.240200000000002</v>
      </c>
      <c r="V249">
        <v>96.430999999999997</v>
      </c>
      <c r="W249">
        <v>94.292599999999993</v>
      </c>
      <c r="X249">
        <v>92.154200000000003</v>
      </c>
      <c r="Y249">
        <v>90.015799999999999</v>
      </c>
      <c r="Z249">
        <v>87.877399999999994</v>
      </c>
      <c r="AA249">
        <v>85.739000000000004</v>
      </c>
      <c r="AB249">
        <v>82.965800000000002</v>
      </c>
      <c r="AC249">
        <v>80.192599999999999</v>
      </c>
      <c r="AD249">
        <v>77.419399999999996</v>
      </c>
      <c r="AE249">
        <v>74.646199999999993</v>
      </c>
      <c r="AF249">
        <v>71.873000000000005</v>
      </c>
      <c r="AG249">
        <v>69.551599999999993</v>
      </c>
      <c r="AH249">
        <v>67.230199999999996</v>
      </c>
      <c r="AI249">
        <v>64.908799999999999</v>
      </c>
      <c r="AJ249">
        <v>62.587400000000002</v>
      </c>
      <c r="AK249">
        <v>60.265999999999998</v>
      </c>
      <c r="AL249">
        <v>59.148800000000001</v>
      </c>
      <c r="AM249">
        <v>58.031599999999997</v>
      </c>
      <c r="AN249">
        <v>56.914400000000001</v>
      </c>
      <c r="AO249">
        <v>55.797199999999997</v>
      </c>
      <c r="AP249">
        <v>54.68</v>
      </c>
      <c r="AQ249">
        <v>52.796599999999998</v>
      </c>
      <c r="AR249">
        <v>50.913200000000003</v>
      </c>
      <c r="AS249">
        <v>49.029800000000002</v>
      </c>
      <c r="AT249">
        <v>47.1464</v>
      </c>
      <c r="AU249">
        <v>45.262999999999998</v>
      </c>
      <c r="AV249">
        <v>43.913200000000003</v>
      </c>
      <c r="AW249">
        <v>42.563400000000001</v>
      </c>
      <c r="AX249">
        <v>41.2136</v>
      </c>
      <c r="AY249">
        <v>39.863799999999998</v>
      </c>
      <c r="AZ249">
        <v>38.514000000000003</v>
      </c>
      <c r="BA249">
        <v>37.059800000000003</v>
      </c>
      <c r="BB249">
        <v>35.605600000000003</v>
      </c>
      <c r="BC249">
        <v>34.151400000000002</v>
      </c>
      <c r="BD249">
        <v>32.697200000000002</v>
      </c>
      <c r="BE249">
        <v>31.242999999999999</v>
      </c>
      <c r="BF249">
        <v>30.3062</v>
      </c>
      <c r="BG249">
        <v>29.369399999999999</v>
      </c>
      <c r="BH249">
        <v>28.432600000000001</v>
      </c>
      <c r="BI249">
        <v>27.495799999999999</v>
      </c>
      <c r="BJ249">
        <v>26.559000000000001</v>
      </c>
      <c r="BK249">
        <v>25.555800000000001</v>
      </c>
      <c r="BL249">
        <v>24.552600000000002</v>
      </c>
    </row>
    <row r="250" spans="1:64" hidden="1">
      <c r="A250" t="s">
        <v>1729</v>
      </c>
      <c r="B250" t="s">
        <v>1730</v>
      </c>
      <c r="C250" t="s">
        <v>1789</v>
      </c>
      <c r="D250" t="s">
        <v>1790</v>
      </c>
    </row>
    <row r="251" spans="1:64" hidden="1">
      <c r="A251" t="s">
        <v>1731</v>
      </c>
      <c r="B251" t="s">
        <v>1732</v>
      </c>
      <c r="C251" t="s">
        <v>1789</v>
      </c>
      <c r="D251" t="s">
        <v>1790</v>
      </c>
      <c r="E251">
        <v>157.75</v>
      </c>
      <c r="F251">
        <v>157.68</v>
      </c>
      <c r="G251">
        <v>157.61000000000001</v>
      </c>
      <c r="H251">
        <v>157.39019999999999</v>
      </c>
      <c r="I251">
        <v>157.1704</v>
      </c>
      <c r="J251">
        <v>156.95060000000001</v>
      </c>
      <c r="K251">
        <v>156.73079999999999</v>
      </c>
      <c r="L251">
        <v>156.511</v>
      </c>
      <c r="M251">
        <v>156.3398</v>
      </c>
      <c r="N251">
        <v>156.1686</v>
      </c>
      <c r="O251">
        <v>155.9974</v>
      </c>
      <c r="P251">
        <v>155.8262</v>
      </c>
      <c r="Q251">
        <v>155.655</v>
      </c>
      <c r="R251">
        <v>155.62200000000001</v>
      </c>
      <c r="S251">
        <v>155.589</v>
      </c>
      <c r="T251">
        <v>155.55600000000001</v>
      </c>
      <c r="U251">
        <v>155.523</v>
      </c>
      <c r="V251">
        <v>155.49</v>
      </c>
      <c r="W251">
        <v>154.6294</v>
      </c>
      <c r="X251">
        <v>153.7688</v>
      </c>
      <c r="Y251">
        <v>152.90819999999999</v>
      </c>
      <c r="Z251">
        <v>152.04759999999999</v>
      </c>
      <c r="AA251">
        <v>151.18700000000001</v>
      </c>
      <c r="AB251">
        <v>150.3252</v>
      </c>
      <c r="AC251">
        <v>149.46340000000001</v>
      </c>
      <c r="AD251">
        <v>148.60159999999999</v>
      </c>
      <c r="AE251">
        <v>147.7398</v>
      </c>
      <c r="AF251">
        <v>146.87799999999999</v>
      </c>
      <c r="AG251">
        <v>145.6422</v>
      </c>
      <c r="AH251">
        <v>144.40639999999999</v>
      </c>
      <c r="AI251">
        <v>143.17060000000001</v>
      </c>
      <c r="AJ251">
        <v>141.9348</v>
      </c>
      <c r="AK251">
        <v>140.69900000000001</v>
      </c>
      <c r="AL251">
        <v>139.43719999999999</v>
      </c>
      <c r="AM251">
        <v>138.1754</v>
      </c>
      <c r="AN251">
        <v>136.9136</v>
      </c>
      <c r="AO251">
        <v>135.65180000000001</v>
      </c>
      <c r="AP251">
        <v>134.38999999999999</v>
      </c>
      <c r="AQ251">
        <v>134.34700000000001</v>
      </c>
      <c r="AR251">
        <v>134.304</v>
      </c>
      <c r="AS251">
        <v>134.261</v>
      </c>
      <c r="AT251">
        <v>134.21799999999999</v>
      </c>
      <c r="AU251">
        <v>134.17500000000001</v>
      </c>
      <c r="AV251">
        <v>134.03</v>
      </c>
      <c r="AW251">
        <v>133.88499999999999</v>
      </c>
      <c r="AX251">
        <v>133.74</v>
      </c>
      <c r="AY251">
        <v>133.595</v>
      </c>
      <c r="AZ251">
        <v>133.44999999999999</v>
      </c>
      <c r="BA251">
        <v>131.392</v>
      </c>
      <c r="BB251">
        <v>129.334</v>
      </c>
      <c r="BC251">
        <v>127.276</v>
      </c>
      <c r="BD251">
        <v>125.218</v>
      </c>
      <c r="BE251">
        <v>123.16</v>
      </c>
      <c r="BF251">
        <v>122.205</v>
      </c>
      <c r="BG251">
        <v>121.25</v>
      </c>
      <c r="BH251">
        <v>120.295</v>
      </c>
      <c r="BI251">
        <v>119.34</v>
      </c>
      <c r="BJ251">
        <v>118.38500000000001</v>
      </c>
      <c r="BK251">
        <v>116.926</v>
      </c>
      <c r="BL251">
        <v>115.467</v>
      </c>
    </row>
    <row r="252" spans="1:64" hidden="1">
      <c r="A252" t="s">
        <v>621</v>
      </c>
      <c r="B252" t="s">
        <v>1733</v>
      </c>
      <c r="C252" t="s">
        <v>1789</v>
      </c>
      <c r="D252" t="s">
        <v>1790</v>
      </c>
      <c r="E252">
        <v>171.52099999999999</v>
      </c>
      <c r="F252">
        <v>172.11699999999999</v>
      </c>
      <c r="G252">
        <v>172.71299999999999</v>
      </c>
      <c r="H252">
        <v>173.05600000000001</v>
      </c>
      <c r="I252">
        <v>173.399</v>
      </c>
      <c r="J252">
        <v>173.74199999999999</v>
      </c>
      <c r="K252">
        <v>174.08500000000001</v>
      </c>
      <c r="L252">
        <v>174.428</v>
      </c>
      <c r="M252">
        <v>174.33</v>
      </c>
      <c r="N252">
        <v>174.232</v>
      </c>
      <c r="O252">
        <v>174.13399999999999</v>
      </c>
      <c r="P252">
        <v>174.036</v>
      </c>
      <c r="Q252">
        <v>173.93799999999999</v>
      </c>
      <c r="R252">
        <v>174.01140000000001</v>
      </c>
      <c r="S252">
        <v>174.0848</v>
      </c>
      <c r="T252">
        <v>174.15819999999999</v>
      </c>
      <c r="U252">
        <v>174.23159999999999</v>
      </c>
      <c r="V252">
        <v>174.30500000000001</v>
      </c>
      <c r="W252">
        <v>174.0864</v>
      </c>
      <c r="X252">
        <v>173.86779999999999</v>
      </c>
      <c r="Y252">
        <v>173.64920000000001</v>
      </c>
      <c r="Z252">
        <v>173.4306</v>
      </c>
      <c r="AA252">
        <v>173.21199999999999</v>
      </c>
      <c r="AB252">
        <v>173.22040000000001</v>
      </c>
      <c r="AC252">
        <v>173.22880000000001</v>
      </c>
      <c r="AD252">
        <v>173.2372</v>
      </c>
      <c r="AE252">
        <v>173.2456</v>
      </c>
      <c r="AF252">
        <v>173.25399999999999</v>
      </c>
      <c r="AG252">
        <v>174.03399999999999</v>
      </c>
      <c r="AH252">
        <v>174.81399999999999</v>
      </c>
      <c r="AI252">
        <v>175.59399999999999</v>
      </c>
      <c r="AJ252">
        <v>176.374</v>
      </c>
      <c r="AK252">
        <v>177.154</v>
      </c>
      <c r="AL252">
        <v>177.45099999999999</v>
      </c>
      <c r="AM252">
        <v>177.74799999999999</v>
      </c>
      <c r="AN252">
        <v>178.04499999999999</v>
      </c>
      <c r="AO252">
        <v>178.34200000000001</v>
      </c>
      <c r="AP252">
        <v>178.63900000000001</v>
      </c>
      <c r="AQ252">
        <v>176.3152</v>
      </c>
      <c r="AR252">
        <v>173.9914</v>
      </c>
      <c r="AS252">
        <v>171.66759999999999</v>
      </c>
      <c r="AT252">
        <v>169.34379999999999</v>
      </c>
      <c r="AU252">
        <v>167.02</v>
      </c>
      <c r="AV252">
        <v>163.7628</v>
      </c>
      <c r="AW252">
        <v>160.50559999999999</v>
      </c>
      <c r="AX252">
        <v>157.2484</v>
      </c>
      <c r="AY252">
        <v>153.99119999999999</v>
      </c>
      <c r="AZ252">
        <v>150.73400000000001</v>
      </c>
      <c r="BA252">
        <v>146.9648</v>
      </c>
      <c r="BB252">
        <v>143.19560000000001</v>
      </c>
      <c r="BC252">
        <v>139.4264</v>
      </c>
      <c r="BD252">
        <v>135.65719999999999</v>
      </c>
      <c r="BE252">
        <v>131.88800000000001</v>
      </c>
      <c r="BF252">
        <v>129.27760000000001</v>
      </c>
      <c r="BG252">
        <v>126.66719999999999</v>
      </c>
      <c r="BH252">
        <v>124.0568</v>
      </c>
      <c r="BI252">
        <v>121.4464</v>
      </c>
      <c r="BJ252">
        <v>118.836</v>
      </c>
      <c r="BK252">
        <v>116.0714</v>
      </c>
      <c r="BL252">
        <v>113.3068</v>
      </c>
    </row>
    <row r="253" spans="1:64" hidden="1">
      <c r="A253" t="s">
        <v>1287</v>
      </c>
      <c r="B253" t="s">
        <v>1734</v>
      </c>
      <c r="C253" t="s">
        <v>1789</v>
      </c>
      <c r="D253" t="s">
        <v>1790</v>
      </c>
      <c r="E253">
        <v>29.513999999999999</v>
      </c>
      <c r="F253">
        <v>29.029</v>
      </c>
      <c r="G253">
        <v>28.544</v>
      </c>
      <c r="H253">
        <v>29.168800000000001</v>
      </c>
      <c r="I253">
        <v>29.793600000000001</v>
      </c>
      <c r="J253">
        <v>30.418399999999998</v>
      </c>
      <c r="K253">
        <v>31.043199999999999</v>
      </c>
      <c r="L253">
        <v>31.667999999999999</v>
      </c>
      <c r="M253">
        <v>33.172800000000002</v>
      </c>
      <c r="N253">
        <v>34.677599999999998</v>
      </c>
      <c r="O253">
        <v>36.182400000000001</v>
      </c>
      <c r="P253">
        <v>37.687199999999997</v>
      </c>
      <c r="Q253">
        <v>39.192</v>
      </c>
      <c r="R253">
        <v>40.442399999999999</v>
      </c>
      <c r="S253">
        <v>41.692799999999998</v>
      </c>
      <c r="T253">
        <v>42.943199999999997</v>
      </c>
      <c r="U253">
        <v>44.193600000000004</v>
      </c>
      <c r="V253">
        <v>45.444000000000003</v>
      </c>
      <c r="W253">
        <v>47.453400000000002</v>
      </c>
      <c r="X253">
        <v>49.462800000000001</v>
      </c>
      <c r="Y253">
        <v>51.472200000000001</v>
      </c>
      <c r="Z253">
        <v>53.4816</v>
      </c>
      <c r="AA253">
        <v>55.491</v>
      </c>
      <c r="AB253">
        <v>57.0124</v>
      </c>
      <c r="AC253">
        <v>58.533799999999999</v>
      </c>
      <c r="AD253">
        <v>60.055199999999999</v>
      </c>
      <c r="AE253">
        <v>61.576599999999999</v>
      </c>
      <c r="AF253">
        <v>63.097999999999999</v>
      </c>
      <c r="AG253">
        <v>62.0184</v>
      </c>
      <c r="AH253">
        <v>60.938800000000001</v>
      </c>
      <c r="AI253">
        <v>59.859200000000001</v>
      </c>
      <c r="AJ253">
        <v>58.779600000000002</v>
      </c>
      <c r="AK253">
        <v>57.7</v>
      </c>
      <c r="AL253">
        <v>54.867600000000003</v>
      </c>
      <c r="AM253">
        <v>52.035200000000003</v>
      </c>
      <c r="AN253">
        <v>49.202800000000003</v>
      </c>
      <c r="AO253">
        <v>46.370399999999997</v>
      </c>
      <c r="AP253">
        <v>43.537999999999997</v>
      </c>
      <c r="AQ253">
        <v>40.686199999999999</v>
      </c>
      <c r="AR253">
        <v>37.834400000000002</v>
      </c>
      <c r="AS253">
        <v>34.982599999999998</v>
      </c>
      <c r="AT253">
        <v>32.130800000000001</v>
      </c>
      <c r="AU253">
        <v>29.279</v>
      </c>
      <c r="AV253">
        <v>29.505400000000002</v>
      </c>
      <c r="AW253">
        <v>29.7318</v>
      </c>
      <c r="AX253">
        <v>29.958200000000001</v>
      </c>
      <c r="AY253">
        <v>30.1846</v>
      </c>
      <c r="AZ253">
        <v>30.411000000000001</v>
      </c>
      <c r="BA253">
        <v>29.9194</v>
      </c>
      <c r="BB253">
        <v>29.427800000000001</v>
      </c>
      <c r="BC253">
        <v>28.936199999999999</v>
      </c>
      <c r="BD253">
        <v>28.444600000000001</v>
      </c>
      <c r="BE253">
        <v>27.952999999999999</v>
      </c>
      <c r="BF253">
        <v>27.104600000000001</v>
      </c>
      <c r="BG253">
        <v>26.2562</v>
      </c>
      <c r="BH253">
        <v>25.407800000000002</v>
      </c>
      <c r="BI253">
        <v>24.5594</v>
      </c>
      <c r="BJ253">
        <v>23.710999999999999</v>
      </c>
      <c r="BK253">
        <v>23.002600000000001</v>
      </c>
      <c r="BL253">
        <v>22.2942</v>
      </c>
    </row>
    <row r="254" spans="1:64" hidden="1">
      <c r="A254" t="s">
        <v>1735</v>
      </c>
      <c r="B254" t="s">
        <v>1736</v>
      </c>
      <c r="C254" t="s">
        <v>1789</v>
      </c>
      <c r="D254" t="s">
        <v>1790</v>
      </c>
      <c r="E254">
        <v>73.518994210626431</v>
      </c>
      <c r="F254">
        <v>72.994421243924052</v>
      </c>
      <c r="G254">
        <v>72.027485030236448</v>
      </c>
      <c r="H254">
        <v>69.749200121636164</v>
      </c>
      <c r="I254">
        <v>67.515867152984427</v>
      </c>
      <c r="J254">
        <v>65.419241688147238</v>
      </c>
      <c r="K254">
        <v>63.393382058044715</v>
      </c>
      <c r="L254">
        <v>61.422905647839826</v>
      </c>
      <c r="M254">
        <v>58.495097517235997</v>
      </c>
      <c r="N254">
        <v>55.585282289946569</v>
      </c>
      <c r="O254">
        <v>52.758076343581983</v>
      </c>
      <c r="P254">
        <v>50.050796389470669</v>
      </c>
      <c r="Q254">
        <v>47.566731511558217</v>
      </c>
      <c r="R254">
        <v>46.525853764821008</v>
      </c>
      <c r="S254">
        <v>45.49578569831737</v>
      </c>
      <c r="T254">
        <v>44.323856399184784</v>
      </c>
      <c r="U254">
        <v>42.916413910032091</v>
      </c>
      <c r="V254">
        <v>41.302394611252069</v>
      </c>
      <c r="W254">
        <v>41.034724953438243</v>
      </c>
      <c r="X254">
        <v>40.696450260814579</v>
      </c>
      <c r="Y254">
        <v>40.360193990322877</v>
      </c>
      <c r="Z254">
        <v>39.966652169694349</v>
      </c>
      <c r="AA254">
        <v>39.544515917486919</v>
      </c>
      <c r="AB254">
        <v>40.095084628443928</v>
      </c>
      <c r="AC254">
        <v>40.79850152604466</v>
      </c>
      <c r="AD254">
        <v>41.656839507886623</v>
      </c>
      <c r="AE254">
        <v>42.638184149418983</v>
      </c>
      <c r="AF254">
        <v>43.723632241640779</v>
      </c>
      <c r="AG254">
        <v>42.534239042761058</v>
      </c>
      <c r="AH254">
        <v>41.473404407362722</v>
      </c>
      <c r="AI254">
        <v>40.527225841831942</v>
      </c>
      <c r="AJ254">
        <v>39.755843354877669</v>
      </c>
      <c r="AK254">
        <v>39.119290697311101</v>
      </c>
      <c r="AL254">
        <v>39.05613979034591</v>
      </c>
      <c r="AM254">
        <v>38.949315849583854</v>
      </c>
      <c r="AN254">
        <v>38.705368289215606</v>
      </c>
      <c r="AO254">
        <v>38.167711878386804</v>
      </c>
      <c r="AP254">
        <v>37.515463105275856</v>
      </c>
      <c r="AQ254">
        <v>36.756918564519943</v>
      </c>
      <c r="AR254">
        <v>35.740947861587451</v>
      </c>
      <c r="AS254">
        <v>34.466635346617224</v>
      </c>
      <c r="AT254">
        <v>33.025243884106729</v>
      </c>
      <c r="AU254">
        <v>31.34671336708951</v>
      </c>
      <c r="AV254">
        <v>30.080691496035907</v>
      </c>
      <c r="AW254">
        <v>29.111950687693991</v>
      </c>
      <c r="AX254">
        <v>28.557116537583745</v>
      </c>
      <c r="AY254">
        <v>28.351126873032371</v>
      </c>
      <c r="AZ254">
        <v>28.556526049144509</v>
      </c>
      <c r="BA254">
        <v>29.300017426071594</v>
      </c>
      <c r="BB254">
        <v>30.085910938406538</v>
      </c>
      <c r="BC254">
        <v>30.681389690205677</v>
      </c>
      <c r="BD254">
        <v>31.104892584763306</v>
      </c>
      <c r="BE254">
        <v>31.280983370415079</v>
      </c>
      <c r="BF254">
        <v>31.095147666377709</v>
      </c>
      <c r="BG254">
        <v>30.839259371538706</v>
      </c>
      <c r="BH254">
        <v>30.600726135381617</v>
      </c>
      <c r="BI254">
        <v>30.355471164493874</v>
      </c>
      <c r="BJ254">
        <v>30.074192109335804</v>
      </c>
      <c r="BK254">
        <v>29.831774144496848</v>
      </c>
      <c r="BL254">
        <v>29.537894065821874</v>
      </c>
    </row>
    <row r="255" spans="1:64" hidden="1">
      <c r="A255" t="s">
        <v>1254</v>
      </c>
      <c r="B255" t="s">
        <v>1737</v>
      </c>
      <c r="C255" t="s">
        <v>1789</v>
      </c>
      <c r="D255" t="s">
        <v>1790</v>
      </c>
      <c r="E255">
        <v>62.585799999999999</v>
      </c>
      <c r="F255">
        <v>62.888399999999997</v>
      </c>
      <c r="G255">
        <v>63.191000000000003</v>
      </c>
      <c r="H255">
        <v>62.753</v>
      </c>
      <c r="I255">
        <v>62.314999999999998</v>
      </c>
      <c r="J255">
        <v>61.877000000000002</v>
      </c>
      <c r="K255">
        <v>61.439</v>
      </c>
      <c r="L255">
        <v>61.000999999999998</v>
      </c>
      <c r="M255">
        <v>61.880800000000001</v>
      </c>
      <c r="N255">
        <v>62.760599999999997</v>
      </c>
      <c r="O255">
        <v>63.6404</v>
      </c>
      <c r="P255">
        <v>64.520200000000003</v>
      </c>
      <c r="Q255">
        <v>65.400000000000006</v>
      </c>
      <c r="R255">
        <v>65.844999999999999</v>
      </c>
      <c r="S255">
        <v>66.290000000000006</v>
      </c>
      <c r="T255">
        <v>66.734999999999999</v>
      </c>
      <c r="U255">
        <v>67.180000000000007</v>
      </c>
      <c r="V255">
        <v>67.625</v>
      </c>
      <c r="W255">
        <v>66.62</v>
      </c>
      <c r="X255">
        <v>65.614999999999995</v>
      </c>
      <c r="Y255">
        <v>64.61</v>
      </c>
      <c r="Z255">
        <v>63.604999999999997</v>
      </c>
      <c r="AA255">
        <v>62.6</v>
      </c>
      <c r="AB255">
        <v>63.365600000000001</v>
      </c>
      <c r="AC255">
        <v>64.131200000000007</v>
      </c>
      <c r="AD255">
        <v>64.896799999999999</v>
      </c>
      <c r="AE255">
        <v>65.662400000000005</v>
      </c>
      <c r="AF255">
        <v>66.427999999999997</v>
      </c>
      <c r="AG255">
        <v>67.262600000000006</v>
      </c>
      <c r="AH255">
        <v>68.097200000000001</v>
      </c>
      <c r="AI255">
        <v>68.931799999999996</v>
      </c>
      <c r="AJ255">
        <v>69.766400000000004</v>
      </c>
      <c r="AK255">
        <v>70.600999999999999</v>
      </c>
      <c r="AL255">
        <v>69.937799999999996</v>
      </c>
      <c r="AM255">
        <v>69.274600000000007</v>
      </c>
      <c r="AN255">
        <v>68.611400000000003</v>
      </c>
      <c r="AO255">
        <v>67.9482</v>
      </c>
      <c r="AP255">
        <v>67.284999999999997</v>
      </c>
      <c r="AQ255">
        <v>66.767399999999995</v>
      </c>
      <c r="AR255">
        <v>66.249799999999993</v>
      </c>
      <c r="AS255">
        <v>65.732200000000006</v>
      </c>
      <c r="AT255">
        <v>65.214600000000004</v>
      </c>
      <c r="AU255">
        <v>64.697000000000003</v>
      </c>
      <c r="AV255">
        <v>63.978200000000001</v>
      </c>
      <c r="AW255">
        <v>63.259399999999999</v>
      </c>
      <c r="AX255">
        <v>62.540599999999998</v>
      </c>
      <c r="AY255">
        <v>61.821800000000003</v>
      </c>
      <c r="AZ255">
        <v>61.103000000000002</v>
      </c>
      <c r="BA255">
        <v>61.012999999999998</v>
      </c>
      <c r="BB255">
        <v>60.923000000000002</v>
      </c>
      <c r="BC255">
        <v>60.832999999999998</v>
      </c>
      <c r="BD255">
        <v>60.743000000000002</v>
      </c>
      <c r="BE255">
        <v>60.652999999999999</v>
      </c>
      <c r="BF255">
        <v>60.267800000000001</v>
      </c>
      <c r="BG255">
        <v>59.882599999999996</v>
      </c>
      <c r="BH255">
        <v>59.497399999999999</v>
      </c>
      <c r="BI255">
        <v>59.112200000000001</v>
      </c>
      <c r="BJ255">
        <v>58.726999999999997</v>
      </c>
      <c r="BK255">
        <v>58.238599999999998</v>
      </c>
      <c r="BL255">
        <v>57.7502</v>
      </c>
    </row>
    <row r="256" spans="1:64" hidden="1">
      <c r="A256" t="s">
        <v>1738</v>
      </c>
      <c r="B256" t="s">
        <v>1739</v>
      </c>
      <c r="C256" t="s">
        <v>1789</v>
      </c>
      <c r="D256" t="s">
        <v>1790</v>
      </c>
      <c r="E256">
        <v>81.741</v>
      </c>
      <c r="F256">
        <v>79.185000000000002</v>
      </c>
      <c r="G256">
        <v>76.629000000000005</v>
      </c>
      <c r="H256">
        <v>74.680199999999999</v>
      </c>
      <c r="I256">
        <v>72.731399999999994</v>
      </c>
      <c r="J256">
        <v>70.782600000000002</v>
      </c>
      <c r="K256">
        <v>68.833799999999997</v>
      </c>
      <c r="L256">
        <v>66.885000000000005</v>
      </c>
      <c r="M256">
        <v>65.781800000000004</v>
      </c>
      <c r="N256">
        <v>64.678600000000003</v>
      </c>
      <c r="O256">
        <v>63.575400000000002</v>
      </c>
      <c r="P256">
        <v>62.472200000000001</v>
      </c>
      <c r="Q256">
        <v>61.369</v>
      </c>
      <c r="R256">
        <v>59.642000000000003</v>
      </c>
      <c r="S256">
        <v>57.914999999999999</v>
      </c>
      <c r="T256">
        <v>56.188000000000002</v>
      </c>
      <c r="U256">
        <v>54.460999999999999</v>
      </c>
      <c r="V256">
        <v>52.734000000000002</v>
      </c>
      <c r="W256">
        <v>52.485599999999998</v>
      </c>
      <c r="X256">
        <v>52.237200000000001</v>
      </c>
      <c r="Y256">
        <v>51.988799999999998</v>
      </c>
      <c r="Z256">
        <v>51.740400000000001</v>
      </c>
      <c r="AA256">
        <v>51.491999999999997</v>
      </c>
      <c r="AB256">
        <v>51.8474</v>
      </c>
      <c r="AC256">
        <v>52.202800000000003</v>
      </c>
      <c r="AD256">
        <v>52.558199999999999</v>
      </c>
      <c r="AE256">
        <v>52.913600000000002</v>
      </c>
      <c r="AF256">
        <v>53.268999999999998</v>
      </c>
      <c r="AG256">
        <v>54.517400000000002</v>
      </c>
      <c r="AH256">
        <v>55.765799999999999</v>
      </c>
      <c r="AI256">
        <v>57.014200000000002</v>
      </c>
      <c r="AJ256">
        <v>58.262599999999999</v>
      </c>
      <c r="AK256">
        <v>59.511000000000003</v>
      </c>
      <c r="AL256">
        <v>57.886800000000001</v>
      </c>
      <c r="AM256">
        <v>56.262599999999999</v>
      </c>
      <c r="AN256">
        <v>54.638399999999997</v>
      </c>
      <c r="AO256">
        <v>53.014200000000002</v>
      </c>
      <c r="AP256">
        <v>51.39</v>
      </c>
      <c r="AQ256">
        <v>49.648400000000002</v>
      </c>
      <c r="AR256">
        <v>47.906799999999997</v>
      </c>
      <c r="AS256">
        <v>46.165199999999999</v>
      </c>
      <c r="AT256">
        <v>44.4236</v>
      </c>
      <c r="AU256">
        <v>42.682000000000002</v>
      </c>
      <c r="AV256">
        <v>42.061799999999998</v>
      </c>
      <c r="AW256">
        <v>41.441600000000001</v>
      </c>
      <c r="AX256">
        <v>40.821399999999997</v>
      </c>
      <c r="AY256">
        <v>40.2012</v>
      </c>
      <c r="AZ256">
        <v>39.581000000000003</v>
      </c>
      <c r="BA256">
        <v>37.252200000000002</v>
      </c>
      <c r="BB256">
        <v>34.923400000000001</v>
      </c>
      <c r="BC256">
        <v>32.5946</v>
      </c>
      <c r="BD256">
        <v>30.265799999999999</v>
      </c>
      <c r="BE256">
        <v>27.937000000000001</v>
      </c>
      <c r="BF256">
        <v>26.3216</v>
      </c>
      <c r="BG256">
        <v>24.706199999999999</v>
      </c>
      <c r="BH256">
        <v>23.090800000000002</v>
      </c>
      <c r="BI256">
        <v>21.4754</v>
      </c>
      <c r="BJ256">
        <v>19.86</v>
      </c>
      <c r="BK256">
        <v>18.5562</v>
      </c>
      <c r="BL256">
        <v>17.252400000000002</v>
      </c>
    </row>
    <row r="257" spans="1:65" hidden="1">
      <c r="A257" t="s">
        <v>1181</v>
      </c>
      <c r="B257" t="s">
        <v>1740</v>
      </c>
      <c r="C257" t="s">
        <v>1789</v>
      </c>
      <c r="D257" t="s">
        <v>1790</v>
      </c>
      <c r="E257">
        <v>44.182400000000001</v>
      </c>
      <c r="F257">
        <v>44.789200000000001</v>
      </c>
      <c r="G257">
        <v>45.396000000000001</v>
      </c>
      <c r="H257">
        <v>44.982399999999998</v>
      </c>
      <c r="I257">
        <v>44.568800000000003</v>
      </c>
      <c r="J257">
        <v>44.155200000000001</v>
      </c>
      <c r="K257">
        <v>43.741599999999998</v>
      </c>
      <c r="L257">
        <v>43.328000000000003</v>
      </c>
      <c r="M257">
        <v>43.044400000000003</v>
      </c>
      <c r="N257">
        <v>42.760800000000003</v>
      </c>
      <c r="O257">
        <v>42.477200000000003</v>
      </c>
      <c r="P257">
        <v>42.193600000000004</v>
      </c>
      <c r="Q257">
        <v>41.91</v>
      </c>
      <c r="R257">
        <v>41.439</v>
      </c>
      <c r="S257">
        <v>40.968000000000004</v>
      </c>
      <c r="T257">
        <v>40.497</v>
      </c>
      <c r="U257">
        <v>40.026000000000003</v>
      </c>
      <c r="V257">
        <v>39.555</v>
      </c>
      <c r="W257">
        <v>39.212600000000002</v>
      </c>
      <c r="X257">
        <v>38.870199999999997</v>
      </c>
      <c r="Y257">
        <v>38.527799999999999</v>
      </c>
      <c r="Z257">
        <v>38.185400000000001</v>
      </c>
      <c r="AA257">
        <v>37.843000000000004</v>
      </c>
      <c r="AB257">
        <v>38.837000000000003</v>
      </c>
      <c r="AC257">
        <v>39.831000000000003</v>
      </c>
      <c r="AD257">
        <v>40.825000000000003</v>
      </c>
      <c r="AE257">
        <v>41.819000000000003</v>
      </c>
      <c r="AF257">
        <v>42.813000000000002</v>
      </c>
      <c r="AG257">
        <v>46.419600000000003</v>
      </c>
      <c r="AH257">
        <v>50.026200000000003</v>
      </c>
      <c r="AI257">
        <v>53.632800000000003</v>
      </c>
      <c r="AJ257">
        <v>57.239400000000003</v>
      </c>
      <c r="AK257">
        <v>60.845999999999997</v>
      </c>
      <c r="AL257">
        <v>57.088999999999999</v>
      </c>
      <c r="AM257">
        <v>53.332000000000001</v>
      </c>
      <c r="AN257">
        <v>49.575000000000003</v>
      </c>
      <c r="AO257">
        <v>45.817999999999998</v>
      </c>
      <c r="AP257">
        <v>42.061</v>
      </c>
      <c r="AQ257">
        <v>37.3172</v>
      </c>
      <c r="AR257">
        <v>32.573399999999999</v>
      </c>
      <c r="AS257">
        <v>27.829599999999999</v>
      </c>
      <c r="AT257">
        <v>23.085799999999999</v>
      </c>
      <c r="AU257">
        <v>18.341999999999999</v>
      </c>
      <c r="AV257">
        <v>18.295000000000002</v>
      </c>
      <c r="AW257">
        <v>18.248000000000001</v>
      </c>
      <c r="AX257">
        <v>18.201000000000001</v>
      </c>
      <c r="AY257">
        <v>18.154</v>
      </c>
      <c r="AZ257">
        <v>18.106999999999999</v>
      </c>
      <c r="BA257">
        <v>19.243600000000001</v>
      </c>
      <c r="BB257">
        <v>20.380199999999999</v>
      </c>
      <c r="BC257">
        <v>21.5168</v>
      </c>
      <c r="BD257">
        <v>22.653400000000001</v>
      </c>
      <c r="BE257">
        <v>23.79</v>
      </c>
      <c r="BF257">
        <v>23.79</v>
      </c>
      <c r="BG257">
        <v>23.79</v>
      </c>
      <c r="BH257">
        <v>23.79</v>
      </c>
      <c r="BI257">
        <v>23.79</v>
      </c>
      <c r="BJ257">
        <v>23.79</v>
      </c>
      <c r="BK257">
        <v>24.209399999999999</v>
      </c>
      <c r="BL257">
        <v>24.628799999999998</v>
      </c>
    </row>
    <row r="258" spans="1:65" hidden="1">
      <c r="A258" t="s">
        <v>1741</v>
      </c>
      <c r="B258" t="s">
        <v>1742</v>
      </c>
      <c r="C258" t="s">
        <v>1789</v>
      </c>
      <c r="D258" t="s">
        <v>1790</v>
      </c>
      <c r="E258">
        <v>205.42080000000001</v>
      </c>
      <c r="F258">
        <v>203.86840000000001</v>
      </c>
      <c r="G258">
        <v>202.316</v>
      </c>
      <c r="H258">
        <v>199.28720000000001</v>
      </c>
      <c r="I258">
        <v>196.25839999999999</v>
      </c>
      <c r="J258">
        <v>193.2296</v>
      </c>
      <c r="K258">
        <v>190.20079999999999</v>
      </c>
      <c r="L258">
        <v>187.172</v>
      </c>
      <c r="M258">
        <v>182.49</v>
      </c>
      <c r="N258">
        <v>177.80799999999999</v>
      </c>
      <c r="O258">
        <v>173.126</v>
      </c>
      <c r="P258">
        <v>168.44399999999999</v>
      </c>
      <c r="Q258">
        <v>163.762</v>
      </c>
      <c r="R258">
        <v>157.47659999999999</v>
      </c>
      <c r="S258">
        <v>151.19120000000001</v>
      </c>
      <c r="T258">
        <v>144.9058</v>
      </c>
      <c r="U258">
        <v>138.62039999999999</v>
      </c>
      <c r="V258">
        <v>132.33500000000001</v>
      </c>
      <c r="W258">
        <v>127.941</v>
      </c>
      <c r="X258">
        <v>123.547</v>
      </c>
      <c r="Y258">
        <v>119.15300000000001</v>
      </c>
      <c r="Z258">
        <v>114.759</v>
      </c>
      <c r="AA258">
        <v>110.36499999999999</v>
      </c>
      <c r="AB258">
        <v>107.31359999999999</v>
      </c>
      <c r="AC258">
        <v>104.26220000000001</v>
      </c>
      <c r="AD258">
        <v>101.21080000000001</v>
      </c>
      <c r="AE258">
        <v>98.159400000000005</v>
      </c>
      <c r="AF258">
        <v>95.108000000000004</v>
      </c>
      <c r="AG258">
        <v>93.676599999999993</v>
      </c>
      <c r="AH258">
        <v>92.245199999999997</v>
      </c>
      <c r="AI258">
        <v>90.813800000000001</v>
      </c>
      <c r="AJ258">
        <v>89.382400000000004</v>
      </c>
      <c r="AK258">
        <v>87.950999999999993</v>
      </c>
      <c r="AL258">
        <v>85.589399999999998</v>
      </c>
      <c r="AM258">
        <v>83.227800000000002</v>
      </c>
      <c r="AN258">
        <v>80.866200000000006</v>
      </c>
      <c r="AO258">
        <v>78.504599999999996</v>
      </c>
      <c r="AP258">
        <v>76.143000000000001</v>
      </c>
      <c r="AQ258">
        <v>73.835400000000007</v>
      </c>
      <c r="AR258">
        <v>71.527799999999999</v>
      </c>
      <c r="AS258">
        <v>69.220200000000006</v>
      </c>
      <c r="AT258">
        <v>66.912599999999998</v>
      </c>
      <c r="AU258">
        <v>64.605000000000004</v>
      </c>
      <c r="AV258">
        <v>63.4696</v>
      </c>
      <c r="AW258">
        <v>62.334200000000003</v>
      </c>
      <c r="AX258">
        <v>61.198799999999999</v>
      </c>
      <c r="AY258">
        <v>60.063400000000001</v>
      </c>
      <c r="AZ258">
        <v>58.927999999999997</v>
      </c>
      <c r="BA258">
        <v>58.043999999999997</v>
      </c>
      <c r="BB258">
        <v>57.16</v>
      </c>
      <c r="BC258">
        <v>56.276000000000003</v>
      </c>
      <c r="BD258">
        <v>55.392000000000003</v>
      </c>
      <c r="BE258">
        <v>54.508000000000003</v>
      </c>
      <c r="BF258">
        <v>53.410400000000003</v>
      </c>
      <c r="BG258">
        <v>52.312800000000003</v>
      </c>
      <c r="BH258">
        <v>51.215200000000003</v>
      </c>
      <c r="BI258">
        <v>50.117600000000003</v>
      </c>
      <c r="BJ258">
        <v>49.02</v>
      </c>
      <c r="BK258">
        <v>48.189799999999998</v>
      </c>
      <c r="BL258">
        <v>47.3596</v>
      </c>
    </row>
    <row r="259" spans="1:65" hidden="1">
      <c r="A259" t="s">
        <v>1743</v>
      </c>
      <c r="B259" t="s">
        <v>1744</v>
      </c>
      <c r="C259" t="s">
        <v>1789</v>
      </c>
      <c r="D259" t="s">
        <v>1790</v>
      </c>
      <c r="E259">
        <v>131.21600000000001</v>
      </c>
      <c r="F259">
        <v>130.35599999999999</v>
      </c>
      <c r="G259">
        <v>129.49600000000001</v>
      </c>
      <c r="H259">
        <v>127.76479999999999</v>
      </c>
      <c r="I259">
        <v>126.03360000000001</v>
      </c>
      <c r="J259">
        <v>124.30240000000001</v>
      </c>
      <c r="K259">
        <v>122.5712</v>
      </c>
      <c r="L259">
        <v>120.84</v>
      </c>
      <c r="M259">
        <v>118.11199999999999</v>
      </c>
      <c r="N259">
        <v>115.384</v>
      </c>
      <c r="O259">
        <v>112.65600000000001</v>
      </c>
      <c r="P259">
        <v>109.928</v>
      </c>
      <c r="Q259">
        <v>107.2</v>
      </c>
      <c r="R259">
        <v>106.4474</v>
      </c>
      <c r="S259">
        <v>105.6948</v>
      </c>
      <c r="T259">
        <v>104.9422</v>
      </c>
      <c r="U259">
        <v>104.1896</v>
      </c>
      <c r="V259">
        <v>103.437</v>
      </c>
      <c r="W259">
        <v>102.8052</v>
      </c>
      <c r="X259">
        <v>102.1734</v>
      </c>
      <c r="Y259">
        <v>101.5416</v>
      </c>
      <c r="Z259">
        <v>100.9098</v>
      </c>
      <c r="AA259">
        <v>100.27800000000001</v>
      </c>
      <c r="AB259">
        <v>100.2702</v>
      </c>
      <c r="AC259">
        <v>100.2624</v>
      </c>
      <c r="AD259">
        <v>100.2546</v>
      </c>
      <c r="AE259">
        <v>100.24679999999999</v>
      </c>
      <c r="AF259">
        <v>100.239</v>
      </c>
      <c r="AG259">
        <v>99.179000000000002</v>
      </c>
      <c r="AH259">
        <v>98.119</v>
      </c>
      <c r="AI259">
        <v>97.058999999999997</v>
      </c>
      <c r="AJ259">
        <v>95.998999999999995</v>
      </c>
      <c r="AK259">
        <v>94.938999999999993</v>
      </c>
      <c r="AL259">
        <v>94.771000000000001</v>
      </c>
      <c r="AM259">
        <v>94.602999999999994</v>
      </c>
      <c r="AN259">
        <v>94.435000000000002</v>
      </c>
      <c r="AO259">
        <v>94.266999999999996</v>
      </c>
      <c r="AP259">
        <v>94.099000000000004</v>
      </c>
      <c r="AQ259">
        <v>93.698599999999999</v>
      </c>
      <c r="AR259">
        <v>93.298199999999994</v>
      </c>
      <c r="AS259">
        <v>92.897800000000004</v>
      </c>
      <c r="AT259">
        <v>92.497399999999999</v>
      </c>
      <c r="AU259">
        <v>92.096999999999994</v>
      </c>
      <c r="AV259">
        <v>91.657399999999996</v>
      </c>
      <c r="AW259">
        <v>91.217799999999997</v>
      </c>
      <c r="AX259">
        <v>90.778199999999998</v>
      </c>
      <c r="AY259">
        <v>90.3386</v>
      </c>
      <c r="AZ259">
        <v>89.899000000000001</v>
      </c>
      <c r="BA259">
        <v>89.483199999999997</v>
      </c>
      <c r="BB259">
        <v>89.067400000000006</v>
      </c>
      <c r="BC259">
        <v>88.651600000000002</v>
      </c>
      <c r="BD259">
        <v>88.235799999999998</v>
      </c>
      <c r="BE259">
        <v>87.82</v>
      </c>
      <c r="BF259">
        <v>87.323400000000007</v>
      </c>
      <c r="BG259">
        <v>86.826800000000006</v>
      </c>
      <c r="BH259">
        <v>86.330200000000005</v>
      </c>
      <c r="BI259">
        <v>85.833600000000004</v>
      </c>
      <c r="BJ259">
        <v>85.337000000000003</v>
      </c>
      <c r="BK259">
        <v>84.979200000000006</v>
      </c>
      <c r="BL259">
        <v>84.621399999999994</v>
      </c>
    </row>
    <row r="260" spans="1:65" hidden="1">
      <c r="A260" t="s">
        <v>1745</v>
      </c>
      <c r="B260" t="s">
        <v>1746</v>
      </c>
      <c r="C260" t="s">
        <v>1789</v>
      </c>
      <c r="D260" t="s">
        <v>1790</v>
      </c>
    </row>
    <row r="261" spans="1:65" hidden="1">
      <c r="A261" t="s">
        <v>1747</v>
      </c>
      <c r="B261" t="s">
        <v>1748</v>
      </c>
      <c r="C261" t="s">
        <v>1789</v>
      </c>
      <c r="D261" t="s">
        <v>1790</v>
      </c>
      <c r="E261">
        <v>152.15799999999999</v>
      </c>
      <c r="F261">
        <v>150.614</v>
      </c>
      <c r="G261">
        <v>149.07</v>
      </c>
      <c r="H261">
        <v>153.8776</v>
      </c>
      <c r="I261">
        <v>158.68520000000001</v>
      </c>
      <c r="J261">
        <v>163.49279999999999</v>
      </c>
      <c r="K261">
        <v>168.3004</v>
      </c>
      <c r="L261">
        <v>173.108</v>
      </c>
      <c r="M261">
        <v>171.64920000000001</v>
      </c>
      <c r="N261">
        <v>170.19040000000001</v>
      </c>
      <c r="O261">
        <v>168.73159999999999</v>
      </c>
      <c r="P261">
        <v>167.27279999999999</v>
      </c>
      <c r="Q261">
        <v>165.81399999999999</v>
      </c>
      <c r="R261">
        <v>154.06460000000001</v>
      </c>
      <c r="S261">
        <v>142.3152</v>
      </c>
      <c r="T261">
        <v>130.5658</v>
      </c>
      <c r="U261">
        <v>118.8164</v>
      </c>
      <c r="V261">
        <v>107.06699999999999</v>
      </c>
      <c r="W261">
        <v>102.93259999999999</v>
      </c>
      <c r="X261">
        <v>98.798199999999994</v>
      </c>
      <c r="Y261">
        <v>94.663799999999995</v>
      </c>
      <c r="Z261">
        <v>90.529399999999995</v>
      </c>
      <c r="AA261">
        <v>86.394999999999996</v>
      </c>
      <c r="AB261">
        <v>85.530600000000007</v>
      </c>
      <c r="AC261">
        <v>84.666200000000003</v>
      </c>
      <c r="AD261">
        <v>83.8018</v>
      </c>
      <c r="AE261">
        <v>82.937399999999997</v>
      </c>
      <c r="AF261">
        <v>82.072999999999993</v>
      </c>
      <c r="AG261">
        <v>81.062600000000003</v>
      </c>
      <c r="AH261">
        <v>80.052199999999999</v>
      </c>
      <c r="AI261">
        <v>79.041799999999995</v>
      </c>
      <c r="AJ261">
        <v>78.031400000000005</v>
      </c>
      <c r="AK261">
        <v>77.021000000000001</v>
      </c>
      <c r="AL261">
        <v>74.518600000000006</v>
      </c>
      <c r="AM261">
        <v>72.016199999999998</v>
      </c>
      <c r="AN261">
        <v>69.513800000000003</v>
      </c>
      <c r="AO261">
        <v>67.011399999999995</v>
      </c>
      <c r="AP261">
        <v>64.509</v>
      </c>
      <c r="AQ261">
        <v>61.4968</v>
      </c>
      <c r="AR261">
        <v>58.4846</v>
      </c>
      <c r="AS261">
        <v>55.4724</v>
      </c>
      <c r="AT261">
        <v>52.4602</v>
      </c>
      <c r="AU261">
        <v>49.448</v>
      </c>
      <c r="AV261">
        <v>49.4754</v>
      </c>
      <c r="AW261">
        <v>49.502800000000001</v>
      </c>
      <c r="AX261">
        <v>49.530200000000001</v>
      </c>
      <c r="AY261">
        <v>49.557600000000001</v>
      </c>
      <c r="AZ261">
        <v>49.585000000000001</v>
      </c>
      <c r="BA261">
        <v>48.817399999999999</v>
      </c>
      <c r="BB261">
        <v>48.049799999999998</v>
      </c>
      <c r="BC261">
        <v>47.282200000000003</v>
      </c>
      <c r="BD261">
        <v>46.514600000000002</v>
      </c>
      <c r="BE261">
        <v>45.747</v>
      </c>
      <c r="BF261">
        <v>42.375</v>
      </c>
      <c r="BG261">
        <v>39.003</v>
      </c>
      <c r="BH261">
        <v>35.631</v>
      </c>
      <c r="BI261">
        <v>32.259</v>
      </c>
      <c r="BJ261">
        <v>28.887</v>
      </c>
      <c r="BK261">
        <v>27.648199999999999</v>
      </c>
      <c r="BL261">
        <v>26.409400000000002</v>
      </c>
    </row>
    <row r="262" spans="1:65" hidden="1">
      <c r="A262" t="s">
        <v>1749</v>
      </c>
      <c r="B262" t="s">
        <v>1750</v>
      </c>
      <c r="C262" t="s">
        <v>1789</v>
      </c>
      <c r="D262" t="s">
        <v>1790</v>
      </c>
      <c r="E262">
        <v>19.025200000000002</v>
      </c>
      <c r="F262">
        <v>19.178599999999999</v>
      </c>
      <c r="G262">
        <v>19.332000000000001</v>
      </c>
      <c r="H262">
        <v>19.36</v>
      </c>
      <c r="I262">
        <v>19.388000000000002</v>
      </c>
      <c r="J262">
        <v>19.416</v>
      </c>
      <c r="K262">
        <v>19.443999999999999</v>
      </c>
      <c r="L262">
        <v>19.472000000000001</v>
      </c>
      <c r="M262">
        <v>19.389800000000001</v>
      </c>
      <c r="N262">
        <v>19.307600000000001</v>
      </c>
      <c r="O262">
        <v>19.2254</v>
      </c>
      <c r="P262">
        <v>19.1432</v>
      </c>
      <c r="Q262">
        <v>19.061</v>
      </c>
      <c r="R262">
        <v>19.012599999999999</v>
      </c>
      <c r="S262">
        <v>18.964200000000002</v>
      </c>
      <c r="T262">
        <v>18.915800000000001</v>
      </c>
      <c r="U262">
        <v>18.8674</v>
      </c>
      <c r="V262">
        <v>18.818999999999999</v>
      </c>
      <c r="W262">
        <v>19.307600000000001</v>
      </c>
      <c r="X262">
        <v>19.796199999999999</v>
      </c>
      <c r="Y262">
        <v>20.284800000000001</v>
      </c>
      <c r="Z262">
        <v>20.773399999999999</v>
      </c>
      <c r="AA262">
        <v>21.262</v>
      </c>
      <c r="AB262">
        <v>22.348400000000002</v>
      </c>
      <c r="AC262">
        <v>23.434799999999999</v>
      </c>
      <c r="AD262">
        <v>24.5212</v>
      </c>
      <c r="AE262">
        <v>25.607600000000001</v>
      </c>
      <c r="AF262">
        <v>26.693999999999999</v>
      </c>
      <c r="AG262">
        <v>28.116800000000001</v>
      </c>
      <c r="AH262">
        <v>29.5396</v>
      </c>
      <c r="AI262">
        <v>30.962399999999999</v>
      </c>
      <c r="AJ262">
        <v>32.385199999999998</v>
      </c>
      <c r="AK262">
        <v>33.808</v>
      </c>
      <c r="AL262">
        <v>32.996200000000002</v>
      </c>
      <c r="AM262">
        <v>32.184399999999997</v>
      </c>
      <c r="AN262">
        <v>31.372599999999998</v>
      </c>
      <c r="AO262">
        <v>30.5608</v>
      </c>
      <c r="AP262">
        <v>29.748999999999999</v>
      </c>
      <c r="AQ262">
        <v>29.3812</v>
      </c>
      <c r="AR262">
        <v>29.013400000000001</v>
      </c>
      <c r="AS262">
        <v>28.645600000000002</v>
      </c>
      <c r="AT262">
        <v>28.277799999999999</v>
      </c>
      <c r="AU262">
        <v>27.91</v>
      </c>
      <c r="AV262">
        <v>28.487200000000001</v>
      </c>
      <c r="AW262">
        <v>29.064399999999999</v>
      </c>
      <c r="AX262">
        <v>29.6416</v>
      </c>
      <c r="AY262">
        <v>30.218800000000002</v>
      </c>
      <c r="AZ262">
        <v>30.795999999999999</v>
      </c>
      <c r="BA262">
        <v>31.849</v>
      </c>
      <c r="BB262">
        <v>32.902000000000001</v>
      </c>
      <c r="BC262">
        <v>33.954999999999998</v>
      </c>
      <c r="BD262">
        <v>35.008000000000003</v>
      </c>
      <c r="BE262">
        <v>36.061</v>
      </c>
      <c r="BF262">
        <v>35.034599999999998</v>
      </c>
      <c r="BG262">
        <v>34.008200000000002</v>
      </c>
      <c r="BH262">
        <v>32.9818</v>
      </c>
      <c r="BI262">
        <v>31.955400000000001</v>
      </c>
      <c r="BJ262">
        <v>30.928999999999998</v>
      </c>
      <c r="BK262">
        <v>29.151800000000001</v>
      </c>
      <c r="BL262">
        <v>27.374600000000001</v>
      </c>
    </row>
    <row r="263" spans="1:65" hidden="1">
      <c r="A263" t="s">
        <v>1265</v>
      </c>
      <c r="B263" t="s">
        <v>1751</v>
      </c>
      <c r="C263" t="s">
        <v>1789</v>
      </c>
      <c r="D263" t="s">
        <v>1790</v>
      </c>
      <c r="E263">
        <v>107.8976</v>
      </c>
      <c r="F263">
        <v>106.8398</v>
      </c>
      <c r="G263">
        <v>105.782</v>
      </c>
      <c r="H263">
        <v>103.6722</v>
      </c>
      <c r="I263">
        <v>101.5624</v>
      </c>
      <c r="J263">
        <v>99.452600000000004</v>
      </c>
      <c r="K263">
        <v>97.342799999999997</v>
      </c>
      <c r="L263">
        <v>95.233000000000004</v>
      </c>
      <c r="M263">
        <v>93.450800000000001</v>
      </c>
      <c r="N263">
        <v>91.668599999999998</v>
      </c>
      <c r="O263">
        <v>89.886399999999995</v>
      </c>
      <c r="P263">
        <v>88.104200000000006</v>
      </c>
      <c r="Q263">
        <v>86.322000000000003</v>
      </c>
      <c r="R263">
        <v>86.956400000000002</v>
      </c>
      <c r="S263">
        <v>87.590800000000002</v>
      </c>
      <c r="T263">
        <v>88.225200000000001</v>
      </c>
      <c r="U263">
        <v>88.8596</v>
      </c>
      <c r="V263">
        <v>89.494</v>
      </c>
      <c r="W263">
        <v>88.32</v>
      </c>
      <c r="X263">
        <v>87.146000000000001</v>
      </c>
      <c r="Y263">
        <v>85.971999999999994</v>
      </c>
      <c r="Z263">
        <v>84.798000000000002</v>
      </c>
      <c r="AA263">
        <v>83.623999999999995</v>
      </c>
      <c r="AB263">
        <v>82.432400000000001</v>
      </c>
      <c r="AC263">
        <v>81.240799999999993</v>
      </c>
      <c r="AD263">
        <v>80.049199999999999</v>
      </c>
      <c r="AE263">
        <v>78.857600000000005</v>
      </c>
      <c r="AF263">
        <v>77.665999999999997</v>
      </c>
      <c r="AG263">
        <v>76.097200000000001</v>
      </c>
      <c r="AH263">
        <v>74.528400000000005</v>
      </c>
      <c r="AI263">
        <v>72.959599999999995</v>
      </c>
      <c r="AJ263">
        <v>71.390799999999999</v>
      </c>
      <c r="AK263">
        <v>69.822000000000003</v>
      </c>
      <c r="AL263">
        <v>68.250600000000006</v>
      </c>
      <c r="AM263">
        <v>66.679199999999994</v>
      </c>
      <c r="AN263">
        <v>65.107799999999997</v>
      </c>
      <c r="AO263">
        <v>63.5364</v>
      </c>
      <c r="AP263">
        <v>61.965000000000003</v>
      </c>
      <c r="AQ263">
        <v>61.292000000000002</v>
      </c>
      <c r="AR263">
        <v>60.619</v>
      </c>
      <c r="AS263">
        <v>59.945999999999998</v>
      </c>
      <c r="AT263">
        <v>59.273000000000003</v>
      </c>
      <c r="AU263">
        <v>58.6</v>
      </c>
      <c r="AV263">
        <v>57.914200000000001</v>
      </c>
      <c r="AW263">
        <v>57.228400000000001</v>
      </c>
      <c r="AX263">
        <v>56.5426</v>
      </c>
      <c r="AY263">
        <v>55.8568</v>
      </c>
      <c r="AZ263">
        <v>55.170999999999999</v>
      </c>
      <c r="BA263">
        <v>54.645600000000002</v>
      </c>
      <c r="BB263">
        <v>54.120199999999997</v>
      </c>
      <c r="BC263">
        <v>53.594799999999999</v>
      </c>
      <c r="BD263">
        <v>53.069400000000002</v>
      </c>
      <c r="BE263">
        <v>52.543999999999997</v>
      </c>
      <c r="BF263">
        <v>51.922600000000003</v>
      </c>
      <c r="BG263">
        <v>51.301200000000001</v>
      </c>
      <c r="BH263">
        <v>50.6798</v>
      </c>
      <c r="BI263">
        <v>50.058399999999999</v>
      </c>
      <c r="BJ263">
        <v>49.436999999999998</v>
      </c>
      <c r="BK263">
        <v>48.908200000000001</v>
      </c>
      <c r="BL263">
        <v>48.379399999999997</v>
      </c>
    </row>
    <row r="264" spans="1:65" hidden="1">
      <c r="A264" t="s">
        <v>1061</v>
      </c>
      <c r="B264" t="s">
        <v>1752</v>
      </c>
      <c r="C264" t="s">
        <v>1789</v>
      </c>
      <c r="D264" t="s">
        <v>1790</v>
      </c>
      <c r="E264">
        <v>86.015836663277113</v>
      </c>
      <c r="F264">
        <v>85.841655393665746</v>
      </c>
      <c r="G264">
        <v>85.294383437820031</v>
      </c>
      <c r="H264">
        <v>84.034350226927756</v>
      </c>
      <c r="I264">
        <v>82.834648891032472</v>
      </c>
      <c r="J264">
        <v>81.803396027084958</v>
      </c>
      <c r="K264">
        <v>80.861461111457757</v>
      </c>
      <c r="L264">
        <v>80.027204971464229</v>
      </c>
      <c r="M264">
        <v>78.636570546911216</v>
      </c>
      <c r="N264">
        <v>77.297872112656663</v>
      </c>
      <c r="O264">
        <v>76.060417282614708</v>
      </c>
      <c r="P264">
        <v>74.835711517887177</v>
      </c>
      <c r="Q264">
        <v>73.868501205660792</v>
      </c>
      <c r="R264">
        <v>73.515896823972852</v>
      </c>
      <c r="S264">
        <v>73.166882132883998</v>
      </c>
      <c r="T264">
        <v>72.699827574944649</v>
      </c>
      <c r="U264">
        <v>72.051823509839394</v>
      </c>
      <c r="V264">
        <v>71.256043162025392</v>
      </c>
      <c r="W264">
        <v>70.836675140490684</v>
      </c>
      <c r="X264">
        <v>70.349333673292023</v>
      </c>
      <c r="Y264">
        <v>69.859975674458539</v>
      </c>
      <c r="Z264">
        <v>69.266298648844554</v>
      </c>
      <c r="AA264">
        <v>68.671981822364216</v>
      </c>
      <c r="AB264">
        <v>68.29424323724713</v>
      </c>
      <c r="AC264">
        <v>68.065196915508054</v>
      </c>
      <c r="AD264">
        <v>67.988324644347244</v>
      </c>
      <c r="AE264">
        <v>67.994788151178909</v>
      </c>
      <c r="AF264">
        <v>68.108298783296831</v>
      </c>
      <c r="AG264">
        <v>67.200342279546973</v>
      </c>
      <c r="AH264">
        <v>66.40928634583581</v>
      </c>
      <c r="AI264">
        <v>65.737396630006486</v>
      </c>
      <c r="AJ264">
        <v>65.140486056428614</v>
      </c>
      <c r="AK264">
        <v>64.652481667898797</v>
      </c>
      <c r="AL264">
        <v>64.055220905158336</v>
      </c>
      <c r="AM264">
        <v>63.357740807351163</v>
      </c>
      <c r="AN264">
        <v>62.478042461338667</v>
      </c>
      <c r="AO264">
        <v>61.334892812467885</v>
      </c>
      <c r="AP264">
        <v>60.068732646976237</v>
      </c>
      <c r="AQ264">
        <v>58.984598900220618</v>
      </c>
      <c r="AR264">
        <v>57.733370135810908</v>
      </c>
      <c r="AS264">
        <v>56.328645731450351</v>
      </c>
      <c r="AT264">
        <v>54.773358871604671</v>
      </c>
      <c r="AU264">
        <v>53.07785985666294</v>
      </c>
      <c r="AV264">
        <v>51.698044348412203</v>
      </c>
      <c r="AW264">
        <v>50.524348255116308</v>
      </c>
      <c r="AX264">
        <v>49.647260643437043</v>
      </c>
      <c r="AY264">
        <v>48.962016761124737</v>
      </c>
      <c r="AZ264">
        <v>48.555604174882653</v>
      </c>
      <c r="BA264">
        <v>48.359569964119146</v>
      </c>
      <c r="BB264">
        <v>48.151185962619593</v>
      </c>
      <c r="BC264">
        <v>47.806180927754163</v>
      </c>
      <c r="BD264">
        <v>47.323926934987846</v>
      </c>
      <c r="BE264">
        <v>46.703619326253133</v>
      </c>
      <c r="BF264">
        <v>45.915071186003722</v>
      </c>
      <c r="BG264">
        <v>45.086345595708515</v>
      </c>
      <c r="BH264">
        <v>44.25517669845177</v>
      </c>
      <c r="BI264">
        <v>43.359642499821099</v>
      </c>
      <c r="BJ264">
        <v>42.453019887932172</v>
      </c>
      <c r="BK264">
        <v>42.03468454593196</v>
      </c>
      <c r="BL264">
        <v>41.578409886541984</v>
      </c>
    </row>
    <row r="265" spans="1:65" hidden="1">
      <c r="A265" t="s">
        <v>1272</v>
      </c>
      <c r="B265" t="s">
        <v>1753</v>
      </c>
      <c r="C265" t="s">
        <v>1789</v>
      </c>
      <c r="D265" t="s">
        <v>1790</v>
      </c>
      <c r="E265">
        <v>77.147400000000005</v>
      </c>
      <c r="F265">
        <v>77.146199999999993</v>
      </c>
      <c r="G265">
        <v>77.144999999999996</v>
      </c>
      <c r="H265">
        <v>75.318200000000004</v>
      </c>
      <c r="I265">
        <v>73.491399999999999</v>
      </c>
      <c r="J265">
        <v>71.664599999999993</v>
      </c>
      <c r="K265">
        <v>69.837800000000001</v>
      </c>
      <c r="L265">
        <v>68.010999999999996</v>
      </c>
      <c r="M265">
        <v>66.887</v>
      </c>
      <c r="N265">
        <v>65.763000000000005</v>
      </c>
      <c r="O265">
        <v>64.638999999999996</v>
      </c>
      <c r="P265">
        <v>63.515000000000001</v>
      </c>
      <c r="Q265">
        <v>62.390999999999998</v>
      </c>
      <c r="R265">
        <v>60.808999999999997</v>
      </c>
      <c r="S265">
        <v>59.226999999999997</v>
      </c>
      <c r="T265">
        <v>57.645000000000003</v>
      </c>
      <c r="U265">
        <v>56.063000000000002</v>
      </c>
      <c r="V265">
        <v>54.481000000000002</v>
      </c>
      <c r="W265">
        <v>52.897199999999998</v>
      </c>
      <c r="X265">
        <v>51.313400000000001</v>
      </c>
      <c r="Y265">
        <v>49.729599999999998</v>
      </c>
      <c r="Z265">
        <v>48.145800000000001</v>
      </c>
      <c r="AA265">
        <v>46.561999999999998</v>
      </c>
      <c r="AB265">
        <v>45.127600000000001</v>
      </c>
      <c r="AC265">
        <v>43.693199999999997</v>
      </c>
      <c r="AD265">
        <v>42.258800000000001</v>
      </c>
      <c r="AE265">
        <v>40.824399999999997</v>
      </c>
      <c r="AF265">
        <v>39.39</v>
      </c>
      <c r="AG265">
        <v>38.245800000000003</v>
      </c>
      <c r="AH265">
        <v>37.101599999999998</v>
      </c>
      <c r="AI265">
        <v>35.9574</v>
      </c>
      <c r="AJ265">
        <v>34.813200000000002</v>
      </c>
      <c r="AK265">
        <v>33.668999999999997</v>
      </c>
      <c r="AL265">
        <v>35.954000000000001</v>
      </c>
      <c r="AM265">
        <v>38.238999999999997</v>
      </c>
      <c r="AN265">
        <v>40.524000000000001</v>
      </c>
      <c r="AO265">
        <v>42.808999999999997</v>
      </c>
      <c r="AP265">
        <v>45.094000000000001</v>
      </c>
      <c r="AQ265">
        <v>43.474200000000003</v>
      </c>
      <c r="AR265">
        <v>41.854399999999998</v>
      </c>
      <c r="AS265">
        <v>40.2346</v>
      </c>
      <c r="AT265">
        <v>38.614800000000002</v>
      </c>
      <c r="AU265">
        <v>36.994999999999997</v>
      </c>
      <c r="AV265">
        <v>35.930799999999998</v>
      </c>
      <c r="AW265">
        <v>34.866599999999998</v>
      </c>
      <c r="AX265">
        <v>33.802399999999999</v>
      </c>
      <c r="AY265">
        <v>32.738199999999999</v>
      </c>
      <c r="AZ265">
        <v>31.673999999999999</v>
      </c>
      <c r="BA265">
        <v>30.9894</v>
      </c>
      <c r="BB265">
        <v>30.3048</v>
      </c>
      <c r="BC265">
        <v>29.620200000000001</v>
      </c>
      <c r="BD265">
        <v>28.935600000000001</v>
      </c>
      <c r="BE265">
        <v>28.251000000000001</v>
      </c>
      <c r="BF265">
        <v>27.378</v>
      </c>
      <c r="BG265">
        <v>26.504999999999999</v>
      </c>
      <c r="BH265">
        <v>25.632000000000001</v>
      </c>
      <c r="BI265">
        <v>24.759</v>
      </c>
      <c r="BJ265">
        <v>23.885999999999999</v>
      </c>
      <c r="BK265">
        <v>23.295200000000001</v>
      </c>
      <c r="BL265">
        <v>22.7044</v>
      </c>
    </row>
    <row r="266" spans="1:65" hidden="1">
      <c r="A266" t="s">
        <v>1754</v>
      </c>
      <c r="B266" t="s">
        <v>1755</v>
      </c>
      <c r="C266" t="s">
        <v>1789</v>
      </c>
      <c r="D266" t="s">
        <v>1790</v>
      </c>
    </row>
    <row r="267" spans="1:65" hidden="1">
      <c r="A267" t="s">
        <v>1756</v>
      </c>
      <c r="B267" t="s">
        <v>1757</v>
      </c>
      <c r="C267" t="s">
        <v>1789</v>
      </c>
      <c r="D267" t="s">
        <v>1790</v>
      </c>
      <c r="E267">
        <v>166.73400000000001</v>
      </c>
      <c r="F267">
        <v>168.45500000000001</v>
      </c>
      <c r="G267">
        <v>170.17599999999999</v>
      </c>
      <c r="H267">
        <v>172.7346</v>
      </c>
      <c r="I267">
        <v>175.29320000000001</v>
      </c>
      <c r="J267">
        <v>177.8518</v>
      </c>
      <c r="K267">
        <v>180.41040000000001</v>
      </c>
      <c r="L267">
        <v>182.96899999999999</v>
      </c>
      <c r="M267">
        <v>182.73140000000001</v>
      </c>
      <c r="N267">
        <v>182.49379999999999</v>
      </c>
      <c r="O267">
        <v>182.25620000000001</v>
      </c>
      <c r="P267">
        <v>182.01859999999999</v>
      </c>
      <c r="Q267">
        <v>181.78100000000001</v>
      </c>
      <c r="R267">
        <v>178.95439999999999</v>
      </c>
      <c r="S267">
        <v>176.12780000000001</v>
      </c>
      <c r="T267">
        <v>173.30119999999999</v>
      </c>
      <c r="U267">
        <v>170.47460000000001</v>
      </c>
      <c r="V267">
        <v>167.648</v>
      </c>
      <c r="W267">
        <v>165.89</v>
      </c>
      <c r="X267">
        <v>164.13200000000001</v>
      </c>
      <c r="Y267">
        <v>162.374</v>
      </c>
      <c r="Z267">
        <v>160.61600000000001</v>
      </c>
      <c r="AA267">
        <v>158.858</v>
      </c>
      <c r="AB267">
        <v>157.57980000000001</v>
      </c>
      <c r="AC267">
        <v>156.30160000000001</v>
      </c>
      <c r="AD267">
        <v>155.02340000000001</v>
      </c>
      <c r="AE267">
        <v>153.74520000000001</v>
      </c>
      <c r="AF267">
        <v>152.46700000000001</v>
      </c>
      <c r="AG267">
        <v>151.2216</v>
      </c>
      <c r="AH267">
        <v>149.97620000000001</v>
      </c>
      <c r="AI267">
        <v>148.73079999999999</v>
      </c>
      <c r="AJ267">
        <v>147.4854</v>
      </c>
      <c r="AK267">
        <v>146.24</v>
      </c>
      <c r="AL267">
        <v>139.255</v>
      </c>
      <c r="AM267">
        <v>132.27000000000001</v>
      </c>
      <c r="AN267">
        <v>125.285</v>
      </c>
      <c r="AO267">
        <v>118.3</v>
      </c>
      <c r="AP267">
        <v>111.315</v>
      </c>
      <c r="AQ267">
        <v>106.16200000000001</v>
      </c>
      <c r="AR267">
        <v>101.009</v>
      </c>
      <c r="AS267">
        <v>95.855999999999995</v>
      </c>
      <c r="AT267">
        <v>90.703000000000003</v>
      </c>
      <c r="AU267">
        <v>85.55</v>
      </c>
      <c r="AV267">
        <v>83.76</v>
      </c>
      <c r="AW267">
        <v>81.97</v>
      </c>
      <c r="AX267">
        <v>80.180000000000007</v>
      </c>
      <c r="AY267">
        <v>78.39</v>
      </c>
      <c r="AZ267">
        <v>76.599999999999994</v>
      </c>
      <c r="BA267">
        <v>74.814400000000006</v>
      </c>
      <c r="BB267">
        <v>73.028800000000004</v>
      </c>
      <c r="BC267">
        <v>71.243200000000002</v>
      </c>
      <c r="BD267">
        <v>69.457599999999999</v>
      </c>
      <c r="BE267">
        <v>67.671999999999997</v>
      </c>
      <c r="BF267">
        <v>66.207999999999998</v>
      </c>
      <c r="BG267">
        <v>64.744</v>
      </c>
      <c r="BH267">
        <v>63.28</v>
      </c>
      <c r="BI267">
        <v>61.816000000000003</v>
      </c>
      <c r="BJ267">
        <v>60.351999999999997</v>
      </c>
      <c r="BK267">
        <v>59.162399999999998</v>
      </c>
      <c r="BL267">
        <v>57.972799999999999</v>
      </c>
    </row>
    <row r="268" spans="1:65" hidden="1">
      <c r="A268" t="s">
        <v>619</v>
      </c>
      <c r="B268" t="s">
        <v>1758</v>
      </c>
      <c r="C268" t="s">
        <v>1789</v>
      </c>
      <c r="D268" t="s">
        <v>1790</v>
      </c>
      <c r="E268">
        <v>79.290199999999999</v>
      </c>
      <c r="F268">
        <v>80.5886</v>
      </c>
      <c r="G268">
        <v>81.887</v>
      </c>
      <c r="H268">
        <v>83.238799999999998</v>
      </c>
      <c r="I268">
        <v>84.590599999999995</v>
      </c>
      <c r="J268">
        <v>85.942400000000006</v>
      </c>
      <c r="K268">
        <v>87.294200000000004</v>
      </c>
      <c r="L268">
        <v>88.646000000000001</v>
      </c>
      <c r="M268">
        <v>90.334199999999996</v>
      </c>
      <c r="N268">
        <v>92.022400000000005</v>
      </c>
      <c r="O268">
        <v>93.710599999999999</v>
      </c>
      <c r="P268">
        <v>95.398799999999994</v>
      </c>
      <c r="Q268">
        <v>97.087000000000003</v>
      </c>
      <c r="R268">
        <v>98.447400000000002</v>
      </c>
      <c r="S268">
        <v>99.8078</v>
      </c>
      <c r="T268">
        <v>101.1682</v>
      </c>
      <c r="U268">
        <v>102.5286</v>
      </c>
      <c r="V268">
        <v>103.889</v>
      </c>
      <c r="W268">
        <v>105.3134</v>
      </c>
      <c r="X268">
        <v>106.73779999999999</v>
      </c>
      <c r="Y268">
        <v>108.1622</v>
      </c>
      <c r="Z268">
        <v>109.5866</v>
      </c>
      <c r="AA268">
        <v>111.011</v>
      </c>
      <c r="AB268">
        <v>109.8582</v>
      </c>
      <c r="AC268">
        <v>108.7054</v>
      </c>
      <c r="AD268">
        <v>107.5526</v>
      </c>
      <c r="AE268">
        <v>106.3998</v>
      </c>
      <c r="AF268">
        <v>105.247</v>
      </c>
      <c r="AG268">
        <v>102.26139999999999</v>
      </c>
      <c r="AH268">
        <v>99.275800000000004</v>
      </c>
      <c r="AI268">
        <v>96.290199999999999</v>
      </c>
      <c r="AJ268">
        <v>93.304599999999994</v>
      </c>
      <c r="AK268">
        <v>90.319000000000003</v>
      </c>
      <c r="AL268">
        <v>87.671999999999997</v>
      </c>
      <c r="AM268">
        <v>85.025000000000006</v>
      </c>
      <c r="AN268">
        <v>82.378</v>
      </c>
      <c r="AO268">
        <v>79.730999999999995</v>
      </c>
      <c r="AP268">
        <v>77.084000000000003</v>
      </c>
      <c r="AQ268">
        <v>74.817400000000006</v>
      </c>
      <c r="AR268">
        <v>72.550799999999995</v>
      </c>
      <c r="AS268">
        <v>70.284199999999998</v>
      </c>
      <c r="AT268">
        <v>68.017600000000002</v>
      </c>
      <c r="AU268">
        <v>65.751000000000005</v>
      </c>
      <c r="AV268">
        <v>66.052400000000006</v>
      </c>
      <c r="AW268">
        <v>66.353800000000007</v>
      </c>
      <c r="AX268">
        <v>66.655199999999994</v>
      </c>
      <c r="AY268">
        <v>66.956599999999995</v>
      </c>
      <c r="AZ268">
        <v>67.257999999999996</v>
      </c>
      <c r="BA268">
        <v>68.201599999999999</v>
      </c>
      <c r="BB268">
        <v>69.145200000000003</v>
      </c>
      <c r="BC268">
        <v>70.088800000000006</v>
      </c>
      <c r="BD268">
        <v>71.032399999999996</v>
      </c>
      <c r="BE268">
        <v>71.975999999999999</v>
      </c>
      <c r="BF268">
        <v>71.162400000000005</v>
      </c>
      <c r="BG268">
        <v>70.348799999999997</v>
      </c>
      <c r="BH268">
        <v>69.535200000000003</v>
      </c>
      <c r="BI268">
        <v>68.721599999999995</v>
      </c>
      <c r="BJ268">
        <v>67.908000000000001</v>
      </c>
      <c r="BK268">
        <v>67.848799999999997</v>
      </c>
      <c r="BL268">
        <v>67.789599999999993</v>
      </c>
    </row>
    <row r="269" spans="1:65" hidden="1">
      <c r="A269" t="s">
        <v>623</v>
      </c>
      <c r="B269" t="s">
        <v>1759</v>
      </c>
      <c r="C269" t="s">
        <v>1789</v>
      </c>
      <c r="D269" t="s">
        <v>1790</v>
      </c>
      <c r="E269">
        <v>185.15639999999999</v>
      </c>
      <c r="F269">
        <v>187.03120000000001</v>
      </c>
      <c r="G269">
        <v>188.90600000000001</v>
      </c>
      <c r="H269">
        <v>189.36799999999999</v>
      </c>
      <c r="I269">
        <v>189.83</v>
      </c>
      <c r="J269">
        <v>190.292</v>
      </c>
      <c r="K269">
        <v>190.75399999999999</v>
      </c>
      <c r="L269">
        <v>191.21600000000001</v>
      </c>
      <c r="M269">
        <v>192.11240000000001</v>
      </c>
      <c r="N269">
        <v>193.00880000000001</v>
      </c>
      <c r="O269">
        <v>193.90520000000001</v>
      </c>
      <c r="P269">
        <v>194.80160000000001</v>
      </c>
      <c r="Q269">
        <v>195.69800000000001</v>
      </c>
      <c r="R269">
        <v>194.1688</v>
      </c>
      <c r="S269">
        <v>192.6396</v>
      </c>
      <c r="T269">
        <v>191.1104</v>
      </c>
      <c r="U269">
        <v>189.5812</v>
      </c>
      <c r="V269">
        <v>188.05199999999999</v>
      </c>
      <c r="W269">
        <v>184.94399999999999</v>
      </c>
      <c r="X269">
        <v>181.83600000000001</v>
      </c>
      <c r="Y269">
        <v>178.72800000000001</v>
      </c>
      <c r="Z269">
        <v>175.62</v>
      </c>
      <c r="AA269">
        <v>172.512</v>
      </c>
      <c r="AB269">
        <v>170.3674</v>
      </c>
      <c r="AC269">
        <v>168.22280000000001</v>
      </c>
      <c r="AD269">
        <v>166.07820000000001</v>
      </c>
      <c r="AE269">
        <v>163.93360000000001</v>
      </c>
      <c r="AF269">
        <v>161.78899999999999</v>
      </c>
      <c r="AG269">
        <v>160.91820000000001</v>
      </c>
      <c r="AH269">
        <v>160.04740000000001</v>
      </c>
      <c r="AI269">
        <v>159.17660000000001</v>
      </c>
      <c r="AJ269">
        <v>158.3058</v>
      </c>
      <c r="AK269">
        <v>157.435</v>
      </c>
      <c r="AL269">
        <v>158.01</v>
      </c>
      <c r="AM269">
        <v>158.58500000000001</v>
      </c>
      <c r="AN269">
        <v>159.16</v>
      </c>
      <c r="AO269">
        <v>159.73500000000001</v>
      </c>
      <c r="AP269">
        <v>160.31</v>
      </c>
      <c r="AQ269">
        <v>160.19720000000001</v>
      </c>
      <c r="AR269">
        <v>160.08439999999999</v>
      </c>
      <c r="AS269">
        <v>159.9716</v>
      </c>
      <c r="AT269">
        <v>159.8588</v>
      </c>
      <c r="AU269">
        <v>159.74600000000001</v>
      </c>
      <c r="AV269">
        <v>157.58860000000001</v>
      </c>
      <c r="AW269">
        <v>155.43119999999999</v>
      </c>
      <c r="AX269">
        <v>153.27379999999999</v>
      </c>
      <c r="AY269">
        <v>151.1164</v>
      </c>
      <c r="AZ269">
        <v>148.959</v>
      </c>
      <c r="BA269">
        <v>146.50640000000001</v>
      </c>
      <c r="BB269">
        <v>144.0538</v>
      </c>
      <c r="BC269">
        <v>141.60120000000001</v>
      </c>
      <c r="BD269">
        <v>139.14859999999999</v>
      </c>
      <c r="BE269">
        <v>136.696</v>
      </c>
      <c r="BF269">
        <v>133.3792</v>
      </c>
      <c r="BG269">
        <v>130.0624</v>
      </c>
      <c r="BH269">
        <v>126.7456</v>
      </c>
      <c r="BI269">
        <v>123.4288</v>
      </c>
      <c r="BJ269">
        <v>120.11199999999999</v>
      </c>
      <c r="BK269">
        <v>118.3048</v>
      </c>
      <c r="BL269">
        <v>116.49760000000001</v>
      </c>
    </row>
    <row r="270" spans="1:65" hidden="1">
      <c r="A270" t="s">
        <v>624</v>
      </c>
      <c r="B270" t="s">
        <v>1760</v>
      </c>
      <c r="C270" t="s">
        <v>1789</v>
      </c>
      <c r="D270" t="s">
        <v>1790</v>
      </c>
      <c r="E270">
        <v>168.87360000000001</v>
      </c>
      <c r="F270">
        <v>170.28479999999999</v>
      </c>
      <c r="G270">
        <v>171.696</v>
      </c>
      <c r="H270">
        <v>172.16640000000001</v>
      </c>
      <c r="I270">
        <v>172.63679999999999</v>
      </c>
      <c r="J270">
        <v>173.10720000000001</v>
      </c>
      <c r="K270">
        <v>173.57759999999999</v>
      </c>
      <c r="L270">
        <v>174.048</v>
      </c>
      <c r="M270">
        <v>174.048</v>
      </c>
      <c r="N270">
        <v>174.048</v>
      </c>
      <c r="O270">
        <v>174.048</v>
      </c>
      <c r="P270">
        <v>174.048</v>
      </c>
      <c r="Q270">
        <v>174.048</v>
      </c>
      <c r="R270">
        <v>173.57759999999999</v>
      </c>
      <c r="S270">
        <v>173.10720000000001</v>
      </c>
      <c r="T270">
        <v>172.63679999999999</v>
      </c>
      <c r="U270">
        <v>172.16640000000001</v>
      </c>
      <c r="V270">
        <v>171.696</v>
      </c>
      <c r="W270">
        <v>162.94239999999999</v>
      </c>
      <c r="X270">
        <v>154.18879999999999</v>
      </c>
      <c r="Y270">
        <v>145.43520000000001</v>
      </c>
      <c r="Z270">
        <v>136.6816</v>
      </c>
      <c r="AA270">
        <v>127.928</v>
      </c>
      <c r="AB270">
        <v>124.465</v>
      </c>
      <c r="AC270">
        <v>121.002</v>
      </c>
      <c r="AD270">
        <v>117.539</v>
      </c>
      <c r="AE270">
        <v>114.07599999999999</v>
      </c>
      <c r="AF270">
        <v>110.613</v>
      </c>
      <c r="AG270">
        <v>109.03959999999999</v>
      </c>
      <c r="AH270">
        <v>107.4662</v>
      </c>
      <c r="AI270">
        <v>105.89279999999999</v>
      </c>
      <c r="AJ270">
        <v>104.3194</v>
      </c>
      <c r="AK270">
        <v>102.746</v>
      </c>
      <c r="AL270">
        <v>102.2124</v>
      </c>
      <c r="AM270">
        <v>101.6788</v>
      </c>
      <c r="AN270">
        <v>101.1452</v>
      </c>
      <c r="AO270">
        <v>100.6116</v>
      </c>
      <c r="AP270">
        <v>100.078</v>
      </c>
      <c r="AQ270">
        <v>100.1326</v>
      </c>
      <c r="AR270">
        <v>100.1872</v>
      </c>
      <c r="AS270">
        <v>100.2418</v>
      </c>
      <c r="AT270">
        <v>100.29640000000001</v>
      </c>
      <c r="AU270">
        <v>100.351</v>
      </c>
      <c r="AV270">
        <v>102.499</v>
      </c>
      <c r="AW270">
        <v>104.64700000000001</v>
      </c>
      <c r="AX270">
        <v>106.795</v>
      </c>
      <c r="AY270">
        <v>108.943</v>
      </c>
      <c r="AZ270">
        <v>111.09099999999999</v>
      </c>
      <c r="BA270">
        <v>110.6414</v>
      </c>
      <c r="BB270">
        <v>110.1918</v>
      </c>
      <c r="BC270">
        <v>109.7422</v>
      </c>
      <c r="BD270">
        <v>109.29259999999999</v>
      </c>
      <c r="BE270">
        <v>108.843</v>
      </c>
      <c r="BF270">
        <v>104.3014</v>
      </c>
      <c r="BG270">
        <v>99.759799999999998</v>
      </c>
      <c r="BH270">
        <v>95.218199999999996</v>
      </c>
      <c r="BI270">
        <v>90.676599999999993</v>
      </c>
      <c r="BJ270">
        <v>86.135000000000005</v>
      </c>
      <c r="BK270">
        <v>83.248599999999996</v>
      </c>
      <c r="BL270">
        <v>80.362200000000001</v>
      </c>
    </row>
    <row r="272" spans="1:65">
      <c r="BB272" s="2" t="s">
        <v>1761</v>
      </c>
      <c r="BC272" s="165">
        <f t="shared" ref="BC272:BL272" si="0">BC77/BB77</f>
        <v>0.97921000420850124</v>
      </c>
      <c r="BD272" s="165">
        <f t="shared" si="0"/>
        <v>0.97876860356599027</v>
      </c>
      <c r="BE272" s="165">
        <f t="shared" si="0"/>
        <v>0.97830805324500991</v>
      </c>
      <c r="BF272" s="165">
        <f t="shared" si="0"/>
        <v>0.97114314293775172</v>
      </c>
      <c r="BG272" s="165">
        <f t="shared" si="0"/>
        <v>0.97028568108409319</v>
      </c>
      <c r="BH272" s="165">
        <f t="shared" si="0"/>
        <v>0.96937570089387792</v>
      </c>
      <c r="BI272" s="165">
        <f t="shared" si="0"/>
        <v>0.96840822492467782</v>
      </c>
      <c r="BJ272" s="165">
        <f t="shared" si="0"/>
        <v>0.96737762623011669</v>
      </c>
      <c r="BK272" s="165">
        <f t="shared" si="0"/>
        <v>0.9752394083354563</v>
      </c>
      <c r="BL272" s="165">
        <f t="shared" si="0"/>
        <v>0.97461075562276034</v>
      </c>
      <c r="BM272" s="4">
        <f>AVERAGE(BC272:BL272)</f>
        <v>0.97327272010482369</v>
      </c>
    </row>
    <row r="274" spans="8:9">
      <c r="H274" s="2"/>
      <c r="I274" s="2" t="s">
        <v>1763</v>
      </c>
    </row>
    <row r="275" spans="8:9">
      <c r="H275">
        <v>2020</v>
      </c>
      <c r="I275" s="166">
        <f>BL77*$BM$272</f>
        <v>61.727486418120193</v>
      </c>
    </row>
    <row r="276" spans="8:9">
      <c r="H276">
        <v>2021</v>
      </c>
      <c r="I276" s="166">
        <f>I275*$BM$272</f>
        <v>60.077678611397403</v>
      </c>
    </row>
    <row r="277" spans="8:9">
      <c r="H277">
        <v>2022</v>
      </c>
      <c r="I277" s="166">
        <f t="shared" ref="I277:I295" si="1">I276*$BM$272</f>
        <v>58.471965679698137</v>
      </c>
    </row>
    <row r="278" spans="8:9">
      <c r="H278">
        <v>2023</v>
      </c>
      <c r="I278" s="166">
        <f t="shared" si="1"/>
        <v>56.9091690869557</v>
      </c>
    </row>
    <row r="279" spans="8:9">
      <c r="H279">
        <v>2024</v>
      </c>
      <c r="I279" s="166">
        <f t="shared" si="1"/>
        <v>55.388141796166721</v>
      </c>
    </row>
    <row r="280" spans="8:9">
      <c r="H280">
        <v>2025</v>
      </c>
      <c r="I280" s="166">
        <f t="shared" si="1"/>
        <v>53.907767427506862</v>
      </c>
    </row>
    <row r="281" spans="8:9">
      <c r="H281">
        <v>2026</v>
      </c>
      <c r="I281" s="166">
        <f t="shared" si="1"/>
        <v>52.466959438947818</v>
      </c>
    </row>
    <row r="282" spans="8:9">
      <c r="H282">
        <v>2027</v>
      </c>
      <c r="I282" s="166">
        <f t="shared" si="1"/>
        <v>51.064660328774195</v>
      </c>
    </row>
    <row r="283" spans="8:9">
      <c r="H283">
        <v>2028</v>
      </c>
      <c r="I283" s="166">
        <f t="shared" si="1"/>
        <v>49.699840859414941</v>
      </c>
    </row>
    <row r="284" spans="8:9">
      <c r="H284">
        <v>2029</v>
      </c>
      <c r="I284" s="166">
        <f t="shared" si="1"/>
        <v>48.371499302019636</v>
      </c>
    </row>
    <row r="285" spans="8:9">
      <c r="H285">
        <v>2030</v>
      </c>
      <c r="I285" s="166">
        <f t="shared" si="1"/>
        <v>47.078660701225232</v>
      </c>
    </row>
    <row r="286" spans="8:9">
      <c r="H286">
        <v>2031</v>
      </c>
      <c r="I286" s="166">
        <f t="shared" si="1"/>
        <v>45.820376159573549</v>
      </c>
    </row>
    <row r="287" spans="8:9">
      <c r="H287">
        <v>2032</v>
      </c>
      <c r="I287" s="166">
        <f t="shared" si="1"/>
        <v>44.59572214105436</v>
      </c>
    </row>
    <row r="288" spans="8:9">
      <c r="H288">
        <v>2033</v>
      </c>
      <c r="I288" s="166">
        <f t="shared" si="1"/>
        <v>43.403799793262891</v>
      </c>
    </row>
    <row r="289" spans="8:9">
      <c r="H289">
        <v>2034</v>
      </c>
      <c r="I289" s="166">
        <f t="shared" si="1"/>
        <v>42.243734287674158</v>
      </c>
    </row>
    <row r="290" spans="8:9">
      <c r="H290">
        <v>2035</v>
      </c>
      <c r="I290" s="166">
        <f t="shared" si="1"/>
        <v>41.114674177550036</v>
      </c>
    </row>
    <row r="291" spans="8:9">
      <c r="H291">
        <v>2036</v>
      </c>
      <c r="I291" s="166">
        <f t="shared" si="1"/>
        <v>40.01579077300768</v>
      </c>
    </row>
    <row r="292" spans="8:9">
      <c r="H292">
        <v>2037</v>
      </c>
      <c r="I292" s="166">
        <f t="shared" si="1"/>
        <v>38.946277532790688</v>
      </c>
    </row>
    <row r="293" spans="8:9">
      <c r="H293">
        <v>2038</v>
      </c>
      <c r="I293" s="166">
        <f t="shared" si="1"/>
        <v>37.905349472296578</v>
      </c>
    </row>
    <row r="294" spans="8:9">
      <c r="H294">
        <v>2039</v>
      </c>
      <c r="I294" s="166">
        <f t="shared" si="1"/>
        <v>36.892242587426033</v>
      </c>
    </row>
    <row r="295" spans="8:9">
      <c r="H295">
        <v>2040</v>
      </c>
      <c r="I295" s="166">
        <f t="shared" si="1"/>
        <v>35.906213293831151</v>
      </c>
    </row>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sheetPr>
    <tabColor theme="9" tint="0.59999389629810485"/>
  </sheetPr>
  <dimension ref="A1:BM297"/>
  <sheetViews>
    <sheetView topLeftCell="BC1" workbookViewId="0">
      <selection activeCell="BK77" sqref="BK77"/>
    </sheetView>
  </sheetViews>
  <sheetFormatPr defaultRowHeight="14.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hidden="1">
      <c r="A5" t="s">
        <v>1217</v>
      </c>
      <c r="B5" t="s">
        <v>1395</v>
      </c>
      <c r="C5" t="s">
        <v>1791</v>
      </c>
      <c r="D5" t="s">
        <v>1792</v>
      </c>
    </row>
    <row r="6" spans="1:65" hidden="1">
      <c r="A6" t="s">
        <v>1398</v>
      </c>
      <c r="B6" t="s">
        <v>1399</v>
      </c>
      <c r="C6" t="s">
        <v>1791</v>
      </c>
      <c r="D6" t="s">
        <v>1792</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c r="A7" t="s">
        <v>1183</v>
      </c>
      <c r="B7" t="s">
        <v>1400</v>
      </c>
      <c r="C7" t="s">
        <v>1791</v>
      </c>
      <c r="D7" t="s">
        <v>1792</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c r="A8" t="s">
        <v>1401</v>
      </c>
      <c r="B8" t="s">
        <v>1402</v>
      </c>
      <c r="C8" t="s">
        <v>1791</v>
      </c>
      <c r="D8" t="s">
        <v>1792</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c r="A9" t="s">
        <v>1122</v>
      </c>
      <c r="B9" t="s">
        <v>1403</v>
      </c>
      <c r="C9" t="s">
        <v>1791</v>
      </c>
      <c r="D9" t="s">
        <v>1792</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c r="A10" t="s">
        <v>1301</v>
      </c>
      <c r="B10" t="s">
        <v>1404</v>
      </c>
      <c r="C10" t="s">
        <v>1791</v>
      </c>
      <c r="D10" t="s">
        <v>1792</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c r="A11" t="s">
        <v>1405</v>
      </c>
      <c r="B11" t="s">
        <v>1406</v>
      </c>
      <c r="C11" t="s">
        <v>1791</v>
      </c>
      <c r="D11" t="s">
        <v>1792</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c r="A12" t="s">
        <v>1407</v>
      </c>
      <c r="B12" t="s">
        <v>1408</v>
      </c>
      <c r="C12" t="s">
        <v>1791</v>
      </c>
      <c r="D12" t="s">
        <v>1792</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c r="A13" t="s">
        <v>1173</v>
      </c>
      <c r="B13" t="s">
        <v>1409</v>
      </c>
      <c r="C13" t="s">
        <v>1791</v>
      </c>
      <c r="D13" t="s">
        <v>1792</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c r="A14" t="s">
        <v>1243</v>
      </c>
      <c r="B14" t="s">
        <v>1410</v>
      </c>
      <c r="C14" t="s">
        <v>1791</v>
      </c>
      <c r="D14" t="s">
        <v>1792</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c r="A15" t="s">
        <v>1157</v>
      </c>
      <c r="B15" t="s">
        <v>1411</v>
      </c>
      <c r="C15" t="s">
        <v>1791</v>
      </c>
      <c r="D15" t="s">
        <v>1792</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c r="A16" t="s">
        <v>1412</v>
      </c>
      <c r="B16" t="s">
        <v>1413</v>
      </c>
      <c r="C16" t="s">
        <v>1791</v>
      </c>
      <c r="D16" t="s">
        <v>1792</v>
      </c>
    </row>
    <row r="17" spans="1:64" hidden="1">
      <c r="A17" t="s">
        <v>1216</v>
      </c>
      <c r="B17" t="s">
        <v>1414</v>
      </c>
      <c r="C17" t="s">
        <v>1791</v>
      </c>
      <c r="D17" t="s">
        <v>1792</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c r="A18" t="s">
        <v>1257</v>
      </c>
      <c r="B18" t="s">
        <v>1415</v>
      </c>
      <c r="C18" t="s">
        <v>1791</v>
      </c>
      <c r="D18" t="s">
        <v>1792</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c r="A19" t="s">
        <v>1314</v>
      </c>
      <c r="B19" t="s">
        <v>1416</v>
      </c>
      <c r="C19" t="s">
        <v>1791</v>
      </c>
      <c r="D19" t="s">
        <v>1792</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c r="A20" t="s">
        <v>1158</v>
      </c>
      <c r="B20" t="s">
        <v>1417</v>
      </c>
      <c r="C20" t="s">
        <v>1791</v>
      </c>
      <c r="D20" t="s">
        <v>1792</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c r="A21" t="s">
        <v>599</v>
      </c>
      <c r="B21" t="s">
        <v>1418</v>
      </c>
      <c r="C21" t="s">
        <v>1791</v>
      </c>
      <c r="D21" t="s">
        <v>1792</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c r="A22" t="s">
        <v>1315</v>
      </c>
      <c r="B22" t="s">
        <v>1419</v>
      </c>
      <c r="C22" t="s">
        <v>1791</v>
      </c>
      <c r="D22" t="s">
        <v>1792</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c r="A23" t="s">
        <v>1132</v>
      </c>
      <c r="B23" t="s">
        <v>1420</v>
      </c>
      <c r="C23" t="s">
        <v>1791</v>
      </c>
      <c r="D23" t="s">
        <v>1792</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c r="A24" t="s">
        <v>1133</v>
      </c>
      <c r="B24" t="s">
        <v>1421</v>
      </c>
      <c r="C24" t="s">
        <v>1791</v>
      </c>
      <c r="D24" t="s">
        <v>1792</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c r="A25" t="s">
        <v>1184</v>
      </c>
      <c r="B25" t="s">
        <v>1422</v>
      </c>
      <c r="C25" t="s">
        <v>1791</v>
      </c>
      <c r="D25" t="s">
        <v>1792</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c r="A26" t="s">
        <v>1279</v>
      </c>
      <c r="B26" t="s">
        <v>1423</v>
      </c>
      <c r="C26" t="s">
        <v>1791</v>
      </c>
      <c r="D26" t="s">
        <v>1792</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c r="A27" t="s">
        <v>1159</v>
      </c>
      <c r="B27" t="s">
        <v>1424</v>
      </c>
      <c r="C27" t="s">
        <v>1791</v>
      </c>
      <c r="D27" t="s">
        <v>1792</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c r="A28" t="s">
        <v>1425</v>
      </c>
      <c r="B28" t="s">
        <v>1426</v>
      </c>
      <c r="C28" t="s">
        <v>1791</v>
      </c>
      <c r="D28" t="s">
        <v>1792</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c r="A29" t="s">
        <v>1302</v>
      </c>
      <c r="B29" t="s">
        <v>1427</v>
      </c>
      <c r="C29" t="s">
        <v>1791</v>
      </c>
      <c r="D29" t="s">
        <v>1792</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c r="A30" t="s">
        <v>1278</v>
      </c>
      <c r="B30" t="s">
        <v>1428</v>
      </c>
      <c r="C30" t="s">
        <v>1791</v>
      </c>
      <c r="D30" t="s">
        <v>1792</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c r="A31" t="s">
        <v>1234</v>
      </c>
      <c r="B31" t="s">
        <v>1429</v>
      </c>
      <c r="C31" t="s">
        <v>1791</v>
      </c>
      <c r="D31" t="s">
        <v>1792</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c r="A32" t="s">
        <v>1430</v>
      </c>
      <c r="B32" t="s">
        <v>1431</v>
      </c>
      <c r="C32" t="s">
        <v>1791</v>
      </c>
      <c r="D32" t="s">
        <v>1792</v>
      </c>
    </row>
    <row r="33" spans="1:64" hidden="1">
      <c r="A33" t="s">
        <v>1432</v>
      </c>
      <c r="B33" t="s">
        <v>1433</v>
      </c>
      <c r="C33" t="s">
        <v>1791</v>
      </c>
      <c r="D33" t="s">
        <v>1792</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c r="A34" t="s">
        <v>1245</v>
      </c>
      <c r="B34" t="s">
        <v>1434</v>
      </c>
      <c r="C34" t="s">
        <v>1791</v>
      </c>
      <c r="D34" t="s">
        <v>1792</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c r="A35" t="s">
        <v>1219</v>
      </c>
      <c r="B35" t="s">
        <v>1435</v>
      </c>
      <c r="C35" t="s">
        <v>1791</v>
      </c>
      <c r="D35" t="s">
        <v>1792</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c r="A36" t="s">
        <v>1203</v>
      </c>
      <c r="B36" t="s">
        <v>1436</v>
      </c>
      <c r="C36" t="s">
        <v>1791</v>
      </c>
      <c r="D36" t="s">
        <v>1792</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c r="A37" t="s">
        <v>1185</v>
      </c>
      <c r="B37" t="s">
        <v>1437</v>
      </c>
      <c r="C37" t="s">
        <v>1791</v>
      </c>
      <c r="D37" t="s">
        <v>1792</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c r="A38" t="s">
        <v>597</v>
      </c>
      <c r="B38" t="s">
        <v>1438</v>
      </c>
      <c r="C38" t="s">
        <v>1791</v>
      </c>
      <c r="D38" t="s">
        <v>1792</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c r="A39" t="s">
        <v>601</v>
      </c>
      <c r="B39" t="s">
        <v>1439</v>
      </c>
      <c r="C39" t="s">
        <v>1791</v>
      </c>
      <c r="D39" t="s">
        <v>1792</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c r="A40" t="s">
        <v>1322</v>
      </c>
      <c r="B40" t="s">
        <v>1440</v>
      </c>
      <c r="C40" t="s">
        <v>1791</v>
      </c>
      <c r="D40" t="s">
        <v>1792</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c r="A41" t="s">
        <v>1441</v>
      </c>
      <c r="B41" t="s">
        <v>1442</v>
      </c>
      <c r="C41" t="s">
        <v>1791</v>
      </c>
      <c r="D41" t="s">
        <v>1792</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c r="A42" t="s">
        <v>1320</v>
      </c>
      <c r="B42" t="s">
        <v>1443</v>
      </c>
      <c r="C42" t="s">
        <v>1791</v>
      </c>
      <c r="D42" t="s">
        <v>1792</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c r="A43" t="s">
        <v>1289</v>
      </c>
      <c r="B43" t="s">
        <v>1444</v>
      </c>
      <c r="C43" t="s">
        <v>1791</v>
      </c>
      <c r="D43" t="s">
        <v>1792</v>
      </c>
    </row>
    <row r="44" spans="1:64" hidden="1">
      <c r="A44" t="s">
        <v>1246</v>
      </c>
      <c r="B44" t="s">
        <v>1445</v>
      </c>
      <c r="C44" t="s">
        <v>1791</v>
      </c>
      <c r="D44" t="s">
        <v>1792</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c r="A45" t="s">
        <v>1194</v>
      </c>
      <c r="B45" t="s">
        <v>1446</v>
      </c>
      <c r="C45" t="s">
        <v>1791</v>
      </c>
      <c r="D45" t="s">
        <v>1792</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c r="A46" t="s">
        <v>1447</v>
      </c>
      <c r="B46" t="s">
        <v>1448</v>
      </c>
      <c r="C46" t="s">
        <v>1791</v>
      </c>
      <c r="D46" t="s">
        <v>1792</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c r="A47" t="s">
        <v>1123</v>
      </c>
      <c r="B47" t="s">
        <v>1449</v>
      </c>
      <c r="C47" t="s">
        <v>1791</v>
      </c>
      <c r="D47" t="s">
        <v>1792</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c r="A48" t="s">
        <v>1450</v>
      </c>
      <c r="B48" t="s">
        <v>1451</v>
      </c>
      <c r="C48" t="s">
        <v>1791</v>
      </c>
      <c r="D48" t="s">
        <v>1792</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c r="A49" t="s">
        <v>1452</v>
      </c>
      <c r="B49" t="s">
        <v>1453</v>
      </c>
      <c r="C49" t="s">
        <v>1791</v>
      </c>
      <c r="D49" t="s">
        <v>1792</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c r="A50" t="s">
        <v>1247</v>
      </c>
      <c r="B50" t="s">
        <v>1454</v>
      </c>
      <c r="C50" t="s">
        <v>1791</v>
      </c>
      <c r="D50" t="s">
        <v>1792</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c r="A51" t="s">
        <v>1111</v>
      </c>
      <c r="B51" t="s">
        <v>1455</v>
      </c>
      <c r="C51" t="s">
        <v>1791</v>
      </c>
      <c r="D51" t="s">
        <v>1792</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c r="A52" t="s">
        <v>1134</v>
      </c>
      <c r="B52" t="s">
        <v>1456</v>
      </c>
      <c r="C52" t="s">
        <v>1791</v>
      </c>
      <c r="D52" t="s">
        <v>1792</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c r="A53" t="s">
        <v>1235</v>
      </c>
      <c r="B53" t="s">
        <v>1457</v>
      </c>
      <c r="C53" t="s">
        <v>1791</v>
      </c>
      <c r="D53" t="s">
        <v>1792</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c r="A54" t="s">
        <v>1458</v>
      </c>
      <c r="B54" t="s">
        <v>1459</v>
      </c>
      <c r="C54" t="s">
        <v>1791</v>
      </c>
      <c r="D54" t="s">
        <v>1792</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c r="A55" t="s">
        <v>1220</v>
      </c>
      <c r="B55" t="s">
        <v>1460</v>
      </c>
      <c r="C55" t="s">
        <v>1791</v>
      </c>
      <c r="D55" t="s">
        <v>1792</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c r="A56" t="s">
        <v>1461</v>
      </c>
      <c r="B56" t="s">
        <v>1462</v>
      </c>
      <c r="C56" t="s">
        <v>1791</v>
      </c>
      <c r="D56" t="s">
        <v>1792</v>
      </c>
    </row>
    <row r="57" spans="1:64" hidden="1">
      <c r="A57" t="s">
        <v>1463</v>
      </c>
      <c r="B57" t="s">
        <v>1464</v>
      </c>
      <c r="C57" t="s">
        <v>1791</v>
      </c>
      <c r="D57" t="s">
        <v>1792</v>
      </c>
    </row>
    <row r="58" spans="1:64" hidden="1">
      <c r="A58" t="s">
        <v>1160</v>
      </c>
      <c r="B58" t="s">
        <v>1465</v>
      </c>
      <c r="C58" t="s">
        <v>1791</v>
      </c>
      <c r="D58" t="s">
        <v>1792</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c r="A59" t="s">
        <v>1466</v>
      </c>
      <c r="B59" t="s">
        <v>1467</v>
      </c>
      <c r="C59" t="s">
        <v>1791</v>
      </c>
      <c r="D59" t="s">
        <v>1792</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c r="A60" t="s">
        <v>1317</v>
      </c>
      <c r="B60" t="s">
        <v>1468</v>
      </c>
      <c r="C60" t="s">
        <v>1791</v>
      </c>
      <c r="D60" t="s">
        <v>1792</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c r="A61" t="s">
        <v>1112</v>
      </c>
      <c r="B61" t="s">
        <v>1469</v>
      </c>
      <c r="C61" t="s">
        <v>1791</v>
      </c>
      <c r="D61" t="s">
        <v>1792</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c r="A62" t="s">
        <v>1470</v>
      </c>
      <c r="B62" t="s">
        <v>1471</v>
      </c>
      <c r="C62" t="s">
        <v>1791</v>
      </c>
      <c r="D62" t="s">
        <v>1792</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c r="A63" t="s">
        <v>1290</v>
      </c>
      <c r="B63" t="s">
        <v>1472</v>
      </c>
      <c r="C63" t="s">
        <v>1791</v>
      </c>
      <c r="D63" t="s">
        <v>1792</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c r="A64" t="s">
        <v>1222</v>
      </c>
      <c r="B64" t="s">
        <v>1473</v>
      </c>
      <c r="C64" t="s">
        <v>1791</v>
      </c>
      <c r="D64" t="s">
        <v>1792</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c r="A65" t="s">
        <v>1149</v>
      </c>
      <c r="B65" t="s">
        <v>1474</v>
      </c>
      <c r="C65" t="s">
        <v>1791</v>
      </c>
      <c r="D65" t="s">
        <v>1792</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c r="A66" t="s">
        <v>1475</v>
      </c>
      <c r="B66" t="s">
        <v>1476</v>
      </c>
      <c r="C66" t="s">
        <v>1791</v>
      </c>
      <c r="D66" t="s">
        <v>1792</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c r="A67" t="s">
        <v>1477</v>
      </c>
      <c r="B67" t="s">
        <v>1478</v>
      </c>
      <c r="C67" t="s">
        <v>1791</v>
      </c>
      <c r="D67" t="s">
        <v>1792</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c r="A68" t="s">
        <v>1479</v>
      </c>
      <c r="B68" t="s">
        <v>1480</v>
      </c>
      <c r="C68" t="s">
        <v>1791</v>
      </c>
      <c r="D68" t="s">
        <v>1792</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c r="A69" t="s">
        <v>1481</v>
      </c>
      <c r="B69" t="s">
        <v>1482</v>
      </c>
      <c r="C69" t="s">
        <v>1791</v>
      </c>
      <c r="D69" t="s">
        <v>1792</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c r="A70" t="s">
        <v>1483</v>
      </c>
      <c r="B70" t="s">
        <v>1484</v>
      </c>
      <c r="C70" t="s">
        <v>1791</v>
      </c>
      <c r="D70" t="s">
        <v>1792</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c r="A71" t="s">
        <v>1248</v>
      </c>
      <c r="B71" t="s">
        <v>1485</v>
      </c>
      <c r="C71" t="s">
        <v>1791</v>
      </c>
      <c r="D71" t="s">
        <v>1792</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c r="A72" t="s">
        <v>1486</v>
      </c>
      <c r="B72" t="s">
        <v>1487</v>
      </c>
      <c r="C72" t="s">
        <v>1791</v>
      </c>
      <c r="D72" t="s">
        <v>1792</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c r="A73" t="s">
        <v>1488</v>
      </c>
      <c r="B73" t="s">
        <v>1489</v>
      </c>
      <c r="C73" t="s">
        <v>1791</v>
      </c>
      <c r="D73" t="s">
        <v>1792</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c r="A74" t="s">
        <v>609</v>
      </c>
      <c r="B74" t="s">
        <v>1490</v>
      </c>
      <c r="C74" t="s">
        <v>1791</v>
      </c>
      <c r="D74" t="s">
        <v>1792</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c r="A75" t="s">
        <v>1312</v>
      </c>
      <c r="B75" t="s">
        <v>1491</v>
      </c>
      <c r="C75" t="s">
        <v>1791</v>
      </c>
      <c r="D75" t="s">
        <v>1792</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c r="A76" t="s">
        <v>1291</v>
      </c>
      <c r="B76" t="s">
        <v>1492</v>
      </c>
      <c r="C76" t="s">
        <v>1791</v>
      </c>
      <c r="D76" t="s">
        <v>1792</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c r="A77" t="s">
        <v>611</v>
      </c>
      <c r="B77" t="s">
        <v>950</v>
      </c>
      <c r="C77" t="s">
        <v>1791</v>
      </c>
      <c r="D77" t="s">
        <v>1792</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c r="A78" t="s">
        <v>1493</v>
      </c>
      <c r="B78" t="s">
        <v>1494</v>
      </c>
      <c r="C78" t="s">
        <v>1791</v>
      </c>
      <c r="D78" t="s">
        <v>1792</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c r="A79" t="s">
        <v>1495</v>
      </c>
      <c r="B79" t="s">
        <v>1496</v>
      </c>
      <c r="C79" t="s">
        <v>1791</v>
      </c>
      <c r="D79" t="s">
        <v>1792</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c r="A80" t="s">
        <v>1292</v>
      </c>
      <c r="B80" t="s">
        <v>1497</v>
      </c>
      <c r="C80" t="s">
        <v>1791</v>
      </c>
      <c r="D80" t="s">
        <v>1792</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c r="A81" t="s">
        <v>1261</v>
      </c>
      <c r="B81" t="s">
        <v>1498</v>
      </c>
      <c r="C81" t="s">
        <v>1791</v>
      </c>
      <c r="D81" t="s">
        <v>1792</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c r="A82" t="s">
        <v>1316</v>
      </c>
      <c r="B82" t="s">
        <v>1499</v>
      </c>
      <c r="C82" t="s">
        <v>1791</v>
      </c>
      <c r="D82" t="s">
        <v>1792</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c r="A83" t="s">
        <v>1500</v>
      </c>
      <c r="B83" t="s">
        <v>1501</v>
      </c>
      <c r="C83" t="s">
        <v>1791</v>
      </c>
      <c r="D83" t="s">
        <v>1792</v>
      </c>
    </row>
    <row r="84" spans="1:64" hidden="1">
      <c r="A84" t="s">
        <v>1502</v>
      </c>
      <c r="B84" t="s">
        <v>1503</v>
      </c>
      <c r="C84" t="s">
        <v>1791</v>
      </c>
      <c r="D84" t="s">
        <v>1792</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c r="A85" t="s">
        <v>1127</v>
      </c>
      <c r="B85" t="s">
        <v>1504</v>
      </c>
      <c r="C85" t="s">
        <v>1791</v>
      </c>
      <c r="D85" t="s">
        <v>1792</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c r="A86" t="s">
        <v>1299</v>
      </c>
      <c r="B86" t="s">
        <v>1505</v>
      </c>
      <c r="C86" t="s">
        <v>1791</v>
      </c>
      <c r="D86" t="s">
        <v>1792</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c r="A87" t="s">
        <v>1161</v>
      </c>
      <c r="B87" t="s">
        <v>1506</v>
      </c>
      <c r="C87" t="s">
        <v>1791</v>
      </c>
      <c r="D87" t="s">
        <v>1792</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c r="A88" t="s">
        <v>1136</v>
      </c>
      <c r="B88" t="s">
        <v>1507</v>
      </c>
      <c r="C88" t="s">
        <v>1791</v>
      </c>
      <c r="D88" t="s">
        <v>1792</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c r="A89" t="s">
        <v>1508</v>
      </c>
      <c r="B89" t="s">
        <v>1509</v>
      </c>
      <c r="C89" t="s">
        <v>1791</v>
      </c>
      <c r="D89" t="s">
        <v>1792</v>
      </c>
    </row>
    <row r="90" spans="1:64" hidden="1">
      <c r="A90" t="s">
        <v>1137</v>
      </c>
      <c r="B90" t="s">
        <v>1510</v>
      </c>
      <c r="C90" t="s">
        <v>1791</v>
      </c>
      <c r="D90" t="s">
        <v>1792</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c r="A91" t="s">
        <v>1511</v>
      </c>
      <c r="B91" t="s">
        <v>1512</v>
      </c>
      <c r="C91" t="s">
        <v>1791</v>
      </c>
      <c r="D91" t="s">
        <v>1792</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c r="A92" t="s">
        <v>1138</v>
      </c>
      <c r="B92" t="s">
        <v>1513</v>
      </c>
      <c r="C92" t="s">
        <v>1791</v>
      </c>
      <c r="D92" t="s">
        <v>1792</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c r="A93" t="s">
        <v>1126</v>
      </c>
      <c r="B93" t="s">
        <v>1514</v>
      </c>
      <c r="C93" t="s">
        <v>1791</v>
      </c>
      <c r="D93" t="s">
        <v>1792</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c r="A94" t="s">
        <v>1304</v>
      </c>
      <c r="B94" t="s">
        <v>1515</v>
      </c>
      <c r="C94" t="s">
        <v>1791</v>
      </c>
      <c r="D94" t="s">
        <v>1792</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c r="A95" t="s">
        <v>1223</v>
      </c>
      <c r="B95" t="s">
        <v>1516</v>
      </c>
      <c r="C95" t="s">
        <v>1791</v>
      </c>
      <c r="D95" t="s">
        <v>1792</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c r="A96" t="s">
        <v>1517</v>
      </c>
      <c r="B96" t="s">
        <v>1518</v>
      </c>
      <c r="C96" t="s">
        <v>1791</v>
      </c>
      <c r="D96" t="s">
        <v>1792</v>
      </c>
    </row>
    <row r="97" spans="1:64" hidden="1">
      <c r="A97" t="s">
        <v>1237</v>
      </c>
      <c r="B97" t="s">
        <v>1519</v>
      </c>
      <c r="C97" t="s">
        <v>1791</v>
      </c>
      <c r="D97" t="s">
        <v>1792</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c r="A98" t="s">
        <v>1267</v>
      </c>
      <c r="B98" t="s">
        <v>1520</v>
      </c>
      <c r="C98" t="s">
        <v>1791</v>
      </c>
      <c r="D98" t="s">
        <v>1792</v>
      </c>
    </row>
    <row r="99" spans="1:64" hidden="1">
      <c r="A99" t="s">
        <v>1250</v>
      </c>
      <c r="B99" t="s">
        <v>1521</v>
      </c>
      <c r="C99" t="s">
        <v>1791</v>
      </c>
      <c r="D99" t="s">
        <v>1792</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c r="A100" t="s">
        <v>1522</v>
      </c>
      <c r="B100" t="s">
        <v>1523</v>
      </c>
      <c r="C100" t="s">
        <v>1791</v>
      </c>
      <c r="D100" t="s">
        <v>1792</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c r="A101" t="s">
        <v>1524</v>
      </c>
      <c r="B101" t="s">
        <v>1525</v>
      </c>
      <c r="C101" t="s">
        <v>1791</v>
      </c>
      <c r="D101" t="s">
        <v>1792</v>
      </c>
    </row>
    <row r="102" spans="1:64" hidden="1">
      <c r="A102" t="s">
        <v>1238</v>
      </c>
      <c r="B102" t="s">
        <v>1526</v>
      </c>
      <c r="C102" t="s">
        <v>1791</v>
      </c>
      <c r="D102" t="s">
        <v>1792</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c r="A103" t="s">
        <v>1527</v>
      </c>
      <c r="B103" t="s">
        <v>1528</v>
      </c>
      <c r="C103" t="s">
        <v>1791</v>
      </c>
      <c r="D103" t="s">
        <v>1792</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c r="A104" t="s">
        <v>1303</v>
      </c>
      <c r="B104" t="s">
        <v>1529</v>
      </c>
      <c r="C104" t="s">
        <v>1791</v>
      </c>
      <c r="D104" t="s">
        <v>1792</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c r="A105" t="s">
        <v>1225</v>
      </c>
      <c r="B105" t="s">
        <v>1530</v>
      </c>
      <c r="C105" t="s">
        <v>1791</v>
      </c>
      <c r="D105" t="s">
        <v>1792</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c r="A106" t="s">
        <v>1281</v>
      </c>
      <c r="B106" t="s">
        <v>1531</v>
      </c>
      <c r="C106" t="s">
        <v>1791</v>
      </c>
      <c r="D106" t="s">
        <v>1792</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c r="A107" t="s">
        <v>1532</v>
      </c>
      <c r="B107" t="s">
        <v>1533</v>
      </c>
      <c r="C107" t="s">
        <v>1791</v>
      </c>
      <c r="D107" t="s">
        <v>1792</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c r="A108" t="s">
        <v>1534</v>
      </c>
      <c r="B108" t="s">
        <v>1535</v>
      </c>
      <c r="C108" t="s">
        <v>1791</v>
      </c>
      <c r="D108" t="s">
        <v>1792</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c r="A109" t="s">
        <v>1536</v>
      </c>
      <c r="B109" t="s">
        <v>1537</v>
      </c>
      <c r="C109" t="s">
        <v>1791</v>
      </c>
      <c r="D109" t="s">
        <v>1792</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c r="A110" t="s">
        <v>1538</v>
      </c>
      <c r="B110" t="s">
        <v>1539</v>
      </c>
      <c r="C110" t="s">
        <v>1791</v>
      </c>
      <c r="D110" t="s">
        <v>1792</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c r="A111" t="s">
        <v>1205</v>
      </c>
      <c r="B111" t="s">
        <v>1540</v>
      </c>
      <c r="C111" t="s">
        <v>1791</v>
      </c>
      <c r="D111" t="s">
        <v>1792</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c r="A112" t="s">
        <v>1541</v>
      </c>
      <c r="B112" t="s">
        <v>1542</v>
      </c>
      <c r="C112" t="s">
        <v>1791</v>
      </c>
      <c r="D112" t="s">
        <v>1792</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c r="A113" t="s">
        <v>1543</v>
      </c>
      <c r="B113" t="s">
        <v>1544</v>
      </c>
      <c r="C113" t="s">
        <v>1791</v>
      </c>
      <c r="D113" t="s">
        <v>1792</v>
      </c>
    </row>
    <row r="114" spans="1:64" hidden="1">
      <c r="A114" t="s">
        <v>1186</v>
      </c>
      <c r="B114" t="s">
        <v>1545</v>
      </c>
      <c r="C114" t="s">
        <v>1791</v>
      </c>
      <c r="D114" t="s">
        <v>1792</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c r="A115" t="s">
        <v>1546</v>
      </c>
      <c r="B115" t="s">
        <v>1547</v>
      </c>
      <c r="C115" t="s">
        <v>1791</v>
      </c>
      <c r="D115" t="s">
        <v>1792</v>
      </c>
    </row>
    <row r="116" spans="1:64" hidden="1">
      <c r="A116" t="s">
        <v>1294</v>
      </c>
      <c r="B116" t="s">
        <v>1548</v>
      </c>
      <c r="C116" t="s">
        <v>1791</v>
      </c>
      <c r="D116" t="s">
        <v>1792</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c r="A117" t="s">
        <v>1549</v>
      </c>
      <c r="B117" t="s">
        <v>1550</v>
      </c>
      <c r="C117" t="s">
        <v>1791</v>
      </c>
      <c r="D117" t="s">
        <v>1792</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c r="A118" t="s">
        <v>1162</v>
      </c>
      <c r="B118" t="s">
        <v>1551</v>
      </c>
      <c r="C118" t="s">
        <v>1791</v>
      </c>
      <c r="D118" t="s">
        <v>1792</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c r="A119" t="s">
        <v>1293</v>
      </c>
      <c r="B119" t="s">
        <v>1552</v>
      </c>
      <c r="C119" t="s">
        <v>1791</v>
      </c>
      <c r="D119" t="s">
        <v>1792</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c r="A120" t="s">
        <v>1163</v>
      </c>
      <c r="B120" t="s">
        <v>1553</v>
      </c>
      <c r="C120" t="s">
        <v>1791</v>
      </c>
      <c r="D120" t="s">
        <v>1792</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c r="A121" t="s">
        <v>1305</v>
      </c>
      <c r="B121" t="s">
        <v>1554</v>
      </c>
      <c r="C121" t="s">
        <v>1791</v>
      </c>
      <c r="D121" t="s">
        <v>1792</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c r="A122" t="s">
        <v>1226</v>
      </c>
      <c r="B122" t="s">
        <v>1555</v>
      </c>
      <c r="C122" t="s">
        <v>1791</v>
      </c>
      <c r="D122" t="s">
        <v>1792</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c r="A123" t="s">
        <v>1164</v>
      </c>
      <c r="B123" t="s">
        <v>1556</v>
      </c>
      <c r="C123" t="s">
        <v>1791</v>
      </c>
      <c r="D123" t="s">
        <v>1792</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c r="A124" t="s">
        <v>1199</v>
      </c>
      <c r="B124" t="s">
        <v>1557</v>
      </c>
      <c r="C124" t="s">
        <v>1791</v>
      </c>
      <c r="D124" t="s">
        <v>1792</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c r="A125" t="s">
        <v>1177</v>
      </c>
      <c r="B125" t="s">
        <v>1558</v>
      </c>
      <c r="C125" t="s">
        <v>1791</v>
      </c>
      <c r="D125" t="s">
        <v>1792</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c r="A126" t="s">
        <v>1113</v>
      </c>
      <c r="B126" t="s">
        <v>1559</v>
      </c>
      <c r="C126" t="s">
        <v>1791</v>
      </c>
      <c r="D126" t="s">
        <v>1792</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c r="A127" t="s">
        <v>1560</v>
      </c>
      <c r="B127" t="s">
        <v>1561</v>
      </c>
      <c r="C127" t="s">
        <v>1791</v>
      </c>
      <c r="D127" t="s">
        <v>1792</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c r="A128" t="s">
        <v>1204</v>
      </c>
      <c r="B128" t="s">
        <v>1562</v>
      </c>
      <c r="C128" t="s">
        <v>1791</v>
      </c>
      <c r="D128" t="s">
        <v>1792</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c r="A129" t="s">
        <v>1268</v>
      </c>
      <c r="B129" t="s">
        <v>1563</v>
      </c>
      <c r="C129" t="s">
        <v>1791</v>
      </c>
      <c r="D129" t="s">
        <v>1792</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c r="A130" t="s">
        <v>1564</v>
      </c>
      <c r="B130" t="s">
        <v>1565</v>
      </c>
      <c r="C130" t="s">
        <v>1791</v>
      </c>
      <c r="D130" t="s">
        <v>1792</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c r="A131" t="s">
        <v>1566</v>
      </c>
      <c r="B131" t="s">
        <v>1567</v>
      </c>
      <c r="C131" t="s">
        <v>1791</v>
      </c>
      <c r="D131" t="s">
        <v>1792</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c r="A132" t="s">
        <v>1165</v>
      </c>
      <c r="B132" t="s">
        <v>1568</v>
      </c>
      <c r="C132" t="s">
        <v>1791</v>
      </c>
      <c r="D132" t="s">
        <v>1792</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c r="A133" t="s">
        <v>1569</v>
      </c>
      <c r="B133" t="s">
        <v>1570</v>
      </c>
      <c r="C133" t="s">
        <v>1791</v>
      </c>
      <c r="D133" t="s">
        <v>1792</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c r="A134" t="s">
        <v>1571</v>
      </c>
      <c r="B134" t="s">
        <v>1572</v>
      </c>
      <c r="C134" t="s">
        <v>1791</v>
      </c>
      <c r="D134" t="s">
        <v>1792</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c r="A135" t="s">
        <v>1166</v>
      </c>
      <c r="B135" t="s">
        <v>1573</v>
      </c>
      <c r="C135" t="s">
        <v>1791</v>
      </c>
      <c r="D135" t="s">
        <v>1792</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c r="A136" t="s">
        <v>1139</v>
      </c>
      <c r="B136" t="s">
        <v>1574</v>
      </c>
      <c r="C136" t="s">
        <v>1791</v>
      </c>
      <c r="D136" t="s">
        <v>1792</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c r="A137" t="s">
        <v>1151</v>
      </c>
      <c r="B137" t="s">
        <v>1575</v>
      </c>
      <c r="C137" t="s">
        <v>1791</v>
      </c>
      <c r="D137" t="s">
        <v>1792</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c r="A138" t="s">
        <v>1576</v>
      </c>
      <c r="B138" t="s">
        <v>1577</v>
      </c>
      <c r="C138" t="s">
        <v>1791</v>
      </c>
      <c r="D138" t="s">
        <v>1792</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c r="A139" t="s">
        <v>1578</v>
      </c>
      <c r="B139" t="s">
        <v>1579</v>
      </c>
      <c r="C139" t="s">
        <v>1791</v>
      </c>
      <c r="D139" t="s">
        <v>1792</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c r="A140" t="s">
        <v>1580</v>
      </c>
      <c r="B140" t="s">
        <v>1581</v>
      </c>
      <c r="C140" t="s">
        <v>1791</v>
      </c>
      <c r="D140" t="s">
        <v>1792</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c r="A141" t="s">
        <v>1582</v>
      </c>
      <c r="B141" t="s">
        <v>1583</v>
      </c>
      <c r="C141" t="s">
        <v>1791</v>
      </c>
      <c r="D141" t="s">
        <v>1792</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c r="A142" t="s">
        <v>1584</v>
      </c>
      <c r="B142" t="s">
        <v>1585</v>
      </c>
      <c r="C142" t="s">
        <v>1791</v>
      </c>
      <c r="D142" t="s">
        <v>1792</v>
      </c>
    </row>
    <row r="143" spans="1:64" hidden="1">
      <c r="A143" t="s">
        <v>1191</v>
      </c>
      <c r="B143" t="s">
        <v>1586</v>
      </c>
      <c r="C143" t="s">
        <v>1791</v>
      </c>
      <c r="D143" t="s">
        <v>1792</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c r="A144" t="s">
        <v>1587</v>
      </c>
      <c r="B144" t="s">
        <v>1588</v>
      </c>
      <c r="C144" t="s">
        <v>1791</v>
      </c>
      <c r="D144" t="s">
        <v>1792</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c r="A145" t="s">
        <v>1589</v>
      </c>
      <c r="B145" t="s">
        <v>1590</v>
      </c>
      <c r="C145" t="s">
        <v>1791</v>
      </c>
      <c r="D145" t="s">
        <v>1792</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c r="A146" t="s">
        <v>1130</v>
      </c>
      <c r="B146" t="s">
        <v>1591</v>
      </c>
      <c r="C146" t="s">
        <v>1791</v>
      </c>
      <c r="D146" t="s">
        <v>1792</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c r="A147" t="s">
        <v>1592</v>
      </c>
      <c r="B147" t="s">
        <v>1593</v>
      </c>
      <c r="C147" t="s">
        <v>1791</v>
      </c>
      <c r="D147" t="s">
        <v>1792</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c r="A148" t="s">
        <v>1296</v>
      </c>
      <c r="B148" t="s">
        <v>1594</v>
      </c>
      <c r="C148" t="s">
        <v>1791</v>
      </c>
      <c r="D148" t="s">
        <v>1792</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c r="A149" t="s">
        <v>1318</v>
      </c>
      <c r="B149" t="s">
        <v>1595</v>
      </c>
      <c r="C149" t="s">
        <v>1791</v>
      </c>
      <c r="D149" t="s">
        <v>1792</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c r="A150" t="s">
        <v>1295</v>
      </c>
      <c r="B150" t="s">
        <v>1596</v>
      </c>
      <c r="C150" t="s">
        <v>1791</v>
      </c>
      <c r="D150" t="s">
        <v>1792</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c r="A151" t="s">
        <v>1597</v>
      </c>
      <c r="B151" t="s">
        <v>1598</v>
      </c>
      <c r="C151" t="s">
        <v>1791</v>
      </c>
      <c r="D151" t="s">
        <v>1792</v>
      </c>
    </row>
    <row r="152" spans="1:64" hidden="1">
      <c r="A152" t="s">
        <v>1599</v>
      </c>
      <c r="B152" t="s">
        <v>1600</v>
      </c>
      <c r="C152" t="s">
        <v>1791</v>
      </c>
      <c r="D152" t="s">
        <v>1792</v>
      </c>
    </row>
    <row r="153" spans="1:64" hidden="1">
      <c r="A153" t="s">
        <v>1152</v>
      </c>
      <c r="B153" t="s">
        <v>1601</v>
      </c>
      <c r="C153" t="s">
        <v>1791</v>
      </c>
      <c r="D153" t="s">
        <v>1792</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c r="A154" t="s">
        <v>1602</v>
      </c>
      <c r="B154" t="s">
        <v>1603</v>
      </c>
      <c r="C154" t="s">
        <v>1791</v>
      </c>
      <c r="D154" t="s">
        <v>1792</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c r="A155" t="s">
        <v>1604</v>
      </c>
      <c r="B155" t="s">
        <v>1605</v>
      </c>
      <c r="C155" t="s">
        <v>1791</v>
      </c>
      <c r="D155" t="s">
        <v>1792</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c r="A156" t="s">
        <v>1114</v>
      </c>
      <c r="B156" t="s">
        <v>1606</v>
      </c>
      <c r="C156" t="s">
        <v>1791</v>
      </c>
      <c r="D156" t="s">
        <v>1792</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c r="A157" t="s">
        <v>1188</v>
      </c>
      <c r="B157" t="s">
        <v>1607</v>
      </c>
      <c r="C157" t="s">
        <v>1791</v>
      </c>
      <c r="D157" t="s">
        <v>1792</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c r="A158" t="s">
        <v>1608</v>
      </c>
      <c r="B158" t="s">
        <v>1609</v>
      </c>
      <c r="C158" t="s">
        <v>1791</v>
      </c>
      <c r="D158" t="s">
        <v>1792</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c r="A159" t="s">
        <v>1239</v>
      </c>
      <c r="B159" t="s">
        <v>1610</v>
      </c>
      <c r="C159" t="s">
        <v>1791</v>
      </c>
      <c r="D159" t="s">
        <v>1792</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c r="A160" t="s">
        <v>1611</v>
      </c>
      <c r="B160" t="s">
        <v>1612</v>
      </c>
      <c r="C160" t="s">
        <v>1791</v>
      </c>
      <c r="D160" t="s">
        <v>1792</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c r="A161" t="s">
        <v>1613</v>
      </c>
      <c r="B161" t="s">
        <v>1614</v>
      </c>
      <c r="C161" t="s">
        <v>1791</v>
      </c>
      <c r="D161" t="s">
        <v>1792</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c r="A162" t="s">
        <v>1308</v>
      </c>
      <c r="B162" t="s">
        <v>1615</v>
      </c>
      <c r="C162" t="s">
        <v>1791</v>
      </c>
      <c r="D162" t="s">
        <v>1792</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c r="A163" t="s">
        <v>1140</v>
      </c>
      <c r="B163" t="s">
        <v>1616</v>
      </c>
      <c r="C163" t="s">
        <v>1791</v>
      </c>
      <c r="D163" t="s">
        <v>1792</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c r="A164" t="s">
        <v>1306</v>
      </c>
      <c r="B164" t="s">
        <v>1617</v>
      </c>
      <c r="C164" t="s">
        <v>1791</v>
      </c>
      <c r="D164" t="s">
        <v>1792</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c r="A165" t="s">
        <v>1208</v>
      </c>
      <c r="B165" t="s">
        <v>1618</v>
      </c>
      <c r="C165" t="s">
        <v>1791</v>
      </c>
      <c r="D165" t="s">
        <v>1792</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c r="A166" t="s">
        <v>1619</v>
      </c>
      <c r="B166" t="s">
        <v>1620</v>
      </c>
      <c r="C166" t="s">
        <v>1791</v>
      </c>
      <c r="D166" t="s">
        <v>1792</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c r="A167" t="s">
        <v>1307</v>
      </c>
      <c r="B167" t="s">
        <v>1621</v>
      </c>
      <c r="C167" t="s">
        <v>1791</v>
      </c>
      <c r="D167" t="s">
        <v>1792</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c r="A168" t="s">
        <v>1200</v>
      </c>
      <c r="B168" t="s">
        <v>1622</v>
      </c>
      <c r="C168" t="s">
        <v>1791</v>
      </c>
      <c r="D168" t="s">
        <v>1792</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c r="A169" t="s">
        <v>1623</v>
      </c>
      <c r="B169" t="s">
        <v>1624</v>
      </c>
      <c r="C169" t="s">
        <v>1791</v>
      </c>
      <c r="D169" t="s">
        <v>1792</v>
      </c>
    </row>
    <row r="170" spans="1:64" hidden="1">
      <c r="A170" t="s">
        <v>613</v>
      </c>
      <c r="B170" t="s">
        <v>1625</v>
      </c>
      <c r="C170" t="s">
        <v>1791</v>
      </c>
      <c r="D170" t="s">
        <v>1792</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c r="A171" t="s">
        <v>1141</v>
      </c>
      <c r="B171" t="s">
        <v>1626</v>
      </c>
      <c r="C171" t="s">
        <v>1791</v>
      </c>
      <c r="D171" t="s">
        <v>1792</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c r="A172" t="s">
        <v>1115</v>
      </c>
      <c r="B172" t="s">
        <v>1627</v>
      </c>
      <c r="C172" t="s">
        <v>1791</v>
      </c>
      <c r="D172" t="s">
        <v>1792</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c r="A173" t="s">
        <v>896</v>
      </c>
      <c r="B173" t="s">
        <v>1628</v>
      </c>
      <c r="C173" t="s">
        <v>1791</v>
      </c>
      <c r="D173" t="s">
        <v>1792</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c r="A174" t="s">
        <v>1207</v>
      </c>
      <c r="B174" t="s">
        <v>1629</v>
      </c>
      <c r="C174" t="s">
        <v>1791</v>
      </c>
      <c r="D174" t="s">
        <v>1792</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c r="A175" t="s">
        <v>1630</v>
      </c>
      <c r="B175" t="s">
        <v>1631</v>
      </c>
      <c r="C175" t="s">
        <v>1791</v>
      </c>
      <c r="D175" t="s">
        <v>1792</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c r="A176" t="s">
        <v>615</v>
      </c>
      <c r="B176" t="s">
        <v>1632</v>
      </c>
      <c r="C176" t="s">
        <v>1791</v>
      </c>
      <c r="D176" t="s">
        <v>1792</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c r="A177" t="s">
        <v>1262</v>
      </c>
      <c r="B177" t="s">
        <v>1633</v>
      </c>
      <c r="C177" t="s">
        <v>1791</v>
      </c>
      <c r="D177" t="s">
        <v>1792</v>
      </c>
    </row>
    <row r="178" spans="1:64" hidden="1">
      <c r="A178" t="s">
        <v>1142</v>
      </c>
      <c r="B178" t="s">
        <v>1634</v>
      </c>
      <c r="C178" t="s">
        <v>1791</v>
      </c>
      <c r="D178" t="s">
        <v>1792</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c r="A179" t="s">
        <v>1143</v>
      </c>
      <c r="B179" t="s">
        <v>1635</v>
      </c>
      <c r="C179" t="s">
        <v>1791</v>
      </c>
      <c r="D179" t="s">
        <v>1792</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c r="A180" t="s">
        <v>1240</v>
      </c>
      <c r="B180" t="s">
        <v>1636</v>
      </c>
      <c r="C180" t="s">
        <v>1791</v>
      </c>
      <c r="D180" t="s">
        <v>1792</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c r="A181" t="s">
        <v>1319</v>
      </c>
      <c r="B181" t="s">
        <v>1637</v>
      </c>
      <c r="C181" t="s">
        <v>1791</v>
      </c>
      <c r="D181" t="s">
        <v>1792</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c r="A182" t="s">
        <v>1297</v>
      </c>
      <c r="B182" t="s">
        <v>1638</v>
      </c>
      <c r="C182" t="s">
        <v>1791</v>
      </c>
      <c r="D182" t="s">
        <v>1792</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c r="A183" t="s">
        <v>1189</v>
      </c>
      <c r="B183" t="s">
        <v>1639</v>
      </c>
      <c r="C183" t="s">
        <v>1791</v>
      </c>
      <c r="D183" t="s">
        <v>1792</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c r="A184" t="s">
        <v>1640</v>
      </c>
      <c r="B184" t="s">
        <v>1641</v>
      </c>
      <c r="C184" t="s">
        <v>1791</v>
      </c>
      <c r="D184" t="s">
        <v>1792</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c r="A185" t="s">
        <v>1258</v>
      </c>
      <c r="B185" t="s">
        <v>1642</v>
      </c>
      <c r="C185" t="s">
        <v>1791</v>
      </c>
      <c r="D185" t="s">
        <v>1792</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c r="A186" t="s">
        <v>1643</v>
      </c>
      <c r="B186" t="s">
        <v>1644</v>
      </c>
      <c r="C186" t="s">
        <v>1791</v>
      </c>
      <c r="D186" t="s">
        <v>1792</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c r="A187" t="s">
        <v>1167</v>
      </c>
      <c r="B187" t="s">
        <v>1645</v>
      </c>
      <c r="C187" t="s">
        <v>1791</v>
      </c>
      <c r="D187" t="s">
        <v>1792</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c r="A188" t="s">
        <v>1646</v>
      </c>
      <c r="B188" t="s">
        <v>1647</v>
      </c>
      <c r="C188" t="s">
        <v>1791</v>
      </c>
      <c r="D188" t="s">
        <v>1792</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c r="A189" t="s">
        <v>1190</v>
      </c>
      <c r="B189" t="s">
        <v>1648</v>
      </c>
      <c r="C189" t="s">
        <v>1791</v>
      </c>
      <c r="D189" t="s">
        <v>1792</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c r="A190" t="s">
        <v>1241</v>
      </c>
      <c r="B190" t="s">
        <v>1649</v>
      </c>
      <c r="C190" t="s">
        <v>1791</v>
      </c>
      <c r="D190" t="s">
        <v>1792</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c r="A191" t="s">
        <v>1252</v>
      </c>
      <c r="B191" t="s">
        <v>1650</v>
      </c>
      <c r="C191" t="s">
        <v>1791</v>
      </c>
      <c r="D191" t="s">
        <v>1792</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c r="A192" t="s">
        <v>1209</v>
      </c>
      <c r="B192" t="s">
        <v>1651</v>
      </c>
      <c r="C192" t="s">
        <v>1791</v>
      </c>
      <c r="D192" t="s">
        <v>1792</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c r="A193" t="s">
        <v>1652</v>
      </c>
      <c r="B193" t="s">
        <v>1653</v>
      </c>
      <c r="C193" t="s">
        <v>1791</v>
      </c>
      <c r="D193" t="s">
        <v>1792</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c r="A194" t="s">
        <v>1263</v>
      </c>
      <c r="B194" t="s">
        <v>1654</v>
      </c>
      <c r="C194" t="s">
        <v>1791</v>
      </c>
      <c r="D194" t="s">
        <v>1792</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c r="A195" t="s">
        <v>1282</v>
      </c>
      <c r="B195" t="s">
        <v>1655</v>
      </c>
      <c r="C195" t="s">
        <v>1791</v>
      </c>
      <c r="D195" t="s">
        <v>1792</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c r="A196" t="s">
        <v>1656</v>
      </c>
      <c r="B196" t="s">
        <v>1657</v>
      </c>
      <c r="C196" t="s">
        <v>1791</v>
      </c>
      <c r="D196" t="s">
        <v>1792</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c r="A197" t="s">
        <v>1228</v>
      </c>
      <c r="B197" t="s">
        <v>1658</v>
      </c>
      <c r="C197" t="s">
        <v>1791</v>
      </c>
      <c r="D197" t="s">
        <v>1792</v>
      </c>
    </row>
    <row r="198" spans="1:64" hidden="1">
      <c r="A198" t="s">
        <v>1659</v>
      </c>
      <c r="B198" t="s">
        <v>1660</v>
      </c>
      <c r="C198" t="s">
        <v>1791</v>
      </c>
      <c r="D198" t="s">
        <v>1792</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c r="A199" t="s">
        <v>1309</v>
      </c>
      <c r="B199" t="s">
        <v>1661</v>
      </c>
      <c r="C199" t="s">
        <v>1791</v>
      </c>
      <c r="D199" t="s">
        <v>1792</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c r="A200" t="s">
        <v>1251</v>
      </c>
      <c r="B200" t="s">
        <v>1662</v>
      </c>
      <c r="C200" t="s">
        <v>1791</v>
      </c>
      <c r="D200" t="s">
        <v>1792</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c r="A201" t="s">
        <v>1663</v>
      </c>
      <c r="B201" t="s">
        <v>1664</v>
      </c>
      <c r="C201" t="s">
        <v>1791</v>
      </c>
      <c r="D201" t="s">
        <v>1792</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c r="A202" t="s">
        <v>1665</v>
      </c>
      <c r="B202" t="s">
        <v>1666</v>
      </c>
      <c r="C202" t="s">
        <v>1791</v>
      </c>
      <c r="D202" t="s">
        <v>1792</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c r="A203" t="s">
        <v>1667</v>
      </c>
      <c r="B203" t="s">
        <v>1668</v>
      </c>
      <c r="C203" t="s">
        <v>1791</v>
      </c>
      <c r="D203" t="s">
        <v>1792</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c r="A204" t="s">
        <v>1271</v>
      </c>
      <c r="B204" t="s">
        <v>1669</v>
      </c>
      <c r="C204" t="s">
        <v>1791</v>
      </c>
      <c r="D204" t="s">
        <v>1792</v>
      </c>
    </row>
    <row r="205" spans="1:64" hidden="1">
      <c r="A205" t="s">
        <v>1168</v>
      </c>
      <c r="B205" t="s">
        <v>1670</v>
      </c>
      <c r="C205" t="s">
        <v>1791</v>
      </c>
      <c r="D205" t="s">
        <v>1792</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c r="A206" t="s">
        <v>1284</v>
      </c>
      <c r="B206" t="s">
        <v>1671</v>
      </c>
      <c r="C206" t="s">
        <v>1791</v>
      </c>
      <c r="D206" t="s">
        <v>1792</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c r="A207" t="s">
        <v>1285</v>
      </c>
      <c r="B207" t="s">
        <v>1672</v>
      </c>
      <c r="C207" t="s">
        <v>1791</v>
      </c>
      <c r="D207" t="s">
        <v>1792</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c r="A208" t="s">
        <v>617</v>
      </c>
      <c r="B208" t="s">
        <v>1673</v>
      </c>
      <c r="C208" t="s">
        <v>1791</v>
      </c>
      <c r="D208" t="s">
        <v>1792</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c r="A209" t="s">
        <v>1674</v>
      </c>
      <c r="B209" t="s">
        <v>1675</v>
      </c>
      <c r="C209" t="s">
        <v>1791</v>
      </c>
      <c r="D209" t="s">
        <v>1792</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c r="A210" t="s">
        <v>1169</v>
      </c>
      <c r="B210" t="s">
        <v>1676</v>
      </c>
      <c r="C210" t="s">
        <v>1791</v>
      </c>
      <c r="D210" t="s">
        <v>1792</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c r="A211" t="s">
        <v>1153</v>
      </c>
      <c r="B211" t="s">
        <v>1677</v>
      </c>
      <c r="C211" t="s">
        <v>1791</v>
      </c>
      <c r="D211" t="s">
        <v>1792</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c r="A212" t="s">
        <v>1144</v>
      </c>
      <c r="B212" t="s">
        <v>1678</v>
      </c>
      <c r="C212" t="s">
        <v>1791</v>
      </c>
      <c r="D212" t="s">
        <v>1792</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c r="A213" t="s">
        <v>1210</v>
      </c>
      <c r="B213" t="s">
        <v>1679</v>
      </c>
      <c r="C213" t="s">
        <v>1791</v>
      </c>
      <c r="D213" t="s">
        <v>1792</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c r="A214" t="s">
        <v>1264</v>
      </c>
      <c r="B214" t="s">
        <v>1680</v>
      </c>
      <c r="C214" t="s">
        <v>1791</v>
      </c>
      <c r="D214" t="s">
        <v>1792</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c r="A215" t="s">
        <v>1145</v>
      </c>
      <c r="B215" t="s">
        <v>1681</v>
      </c>
      <c r="C215" t="s">
        <v>1791</v>
      </c>
      <c r="D215" t="s">
        <v>1792</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c r="A216" t="s">
        <v>1236</v>
      </c>
      <c r="B216" t="s">
        <v>1682</v>
      </c>
      <c r="C216" t="s">
        <v>1791</v>
      </c>
      <c r="D216" t="s">
        <v>1792</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c r="A217" t="s">
        <v>1683</v>
      </c>
      <c r="B217" t="s">
        <v>1684</v>
      </c>
      <c r="C217" t="s">
        <v>1791</v>
      </c>
      <c r="D217" t="s">
        <v>1792</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c r="A218" t="s">
        <v>1119</v>
      </c>
      <c r="B218" t="s">
        <v>1685</v>
      </c>
      <c r="C218" t="s">
        <v>1791</v>
      </c>
      <c r="D218" t="s">
        <v>1792</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c r="A219" t="s">
        <v>1310</v>
      </c>
      <c r="B219" t="s">
        <v>1686</v>
      </c>
      <c r="C219" t="s">
        <v>1791</v>
      </c>
      <c r="D219" t="s">
        <v>1792</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c r="A220" t="s">
        <v>1687</v>
      </c>
      <c r="B220" t="s">
        <v>1688</v>
      </c>
      <c r="C220" t="s">
        <v>1791</v>
      </c>
      <c r="D220" t="s">
        <v>1792</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c r="A221" t="s">
        <v>1120</v>
      </c>
      <c r="B221" t="s">
        <v>1689</v>
      </c>
      <c r="C221" t="s">
        <v>1791</v>
      </c>
      <c r="D221" t="s">
        <v>1792</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c r="A222" t="s">
        <v>1690</v>
      </c>
      <c r="B222" t="s">
        <v>1691</v>
      </c>
      <c r="C222" t="s">
        <v>1791</v>
      </c>
      <c r="D222" t="s">
        <v>1792</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c r="A223" t="s">
        <v>1692</v>
      </c>
      <c r="B223" t="s">
        <v>1693</v>
      </c>
      <c r="C223" t="s">
        <v>1791</v>
      </c>
      <c r="D223" t="s">
        <v>1792</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c r="A224" t="s">
        <v>1128</v>
      </c>
      <c r="B224" t="s">
        <v>1694</v>
      </c>
      <c r="C224" t="s">
        <v>1791</v>
      </c>
      <c r="D224" t="s">
        <v>1792</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c r="A225" t="s">
        <v>1253</v>
      </c>
      <c r="B225" t="s">
        <v>1695</v>
      </c>
      <c r="C225" t="s">
        <v>1791</v>
      </c>
      <c r="D225" t="s">
        <v>1792</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c r="A226" t="s">
        <v>1696</v>
      </c>
      <c r="B226" t="s">
        <v>1697</v>
      </c>
      <c r="C226" t="s">
        <v>1791</v>
      </c>
      <c r="D226" t="s">
        <v>1792</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c r="A227" t="s">
        <v>1311</v>
      </c>
      <c r="B227" t="s">
        <v>1698</v>
      </c>
      <c r="C227" t="s">
        <v>1791</v>
      </c>
      <c r="D227" t="s">
        <v>1792</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c r="A228" t="s">
        <v>1298</v>
      </c>
      <c r="B228" t="s">
        <v>1699</v>
      </c>
      <c r="C228" t="s">
        <v>1791</v>
      </c>
      <c r="D228" t="s">
        <v>1792</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c r="A229" t="s">
        <v>620</v>
      </c>
      <c r="B229" t="s">
        <v>1700</v>
      </c>
      <c r="C229" t="s">
        <v>1791</v>
      </c>
      <c r="D229" t="s">
        <v>1792</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c r="A230" t="s">
        <v>1701</v>
      </c>
      <c r="B230" t="s">
        <v>1702</v>
      </c>
      <c r="C230" t="s">
        <v>1791</v>
      </c>
      <c r="D230" t="s">
        <v>1792</v>
      </c>
    </row>
    <row r="231" spans="1:64" hidden="1">
      <c r="A231" t="s">
        <v>1118</v>
      </c>
      <c r="B231" t="s">
        <v>1703</v>
      </c>
      <c r="C231" t="s">
        <v>1791</v>
      </c>
      <c r="D231" t="s">
        <v>1792</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c r="A232" t="s">
        <v>1171</v>
      </c>
      <c r="B232" t="s">
        <v>1704</v>
      </c>
      <c r="C232" t="s">
        <v>1791</v>
      </c>
      <c r="D232" t="s">
        <v>1792</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c r="A233" t="s">
        <v>1705</v>
      </c>
      <c r="B233" t="s">
        <v>1706</v>
      </c>
      <c r="C233" t="s">
        <v>1791</v>
      </c>
      <c r="D233" t="s">
        <v>1792</v>
      </c>
    </row>
    <row r="234" spans="1:64" hidden="1">
      <c r="A234" t="s">
        <v>1124</v>
      </c>
      <c r="B234" t="s">
        <v>1707</v>
      </c>
      <c r="C234" t="s">
        <v>1791</v>
      </c>
      <c r="D234" t="s">
        <v>1792</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c r="A235" t="s">
        <v>1708</v>
      </c>
      <c r="B235" t="s">
        <v>1709</v>
      </c>
      <c r="C235" t="s">
        <v>1791</v>
      </c>
      <c r="D235" t="s">
        <v>1792</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c r="A236" t="s">
        <v>1710</v>
      </c>
      <c r="B236" t="s">
        <v>1711</v>
      </c>
      <c r="C236" t="s">
        <v>1791</v>
      </c>
      <c r="D236" t="s">
        <v>1792</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c r="A237" t="s">
        <v>1146</v>
      </c>
      <c r="B237" t="s">
        <v>1712</v>
      </c>
      <c r="C237" t="s">
        <v>1791</v>
      </c>
      <c r="D237" t="s">
        <v>1792</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c r="A238" t="s">
        <v>1211</v>
      </c>
      <c r="B238" t="s">
        <v>1713</v>
      </c>
      <c r="C238" t="s">
        <v>1791</v>
      </c>
      <c r="D238" t="s">
        <v>1792</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c r="A239" t="s">
        <v>1179</v>
      </c>
      <c r="B239" t="s">
        <v>1714</v>
      </c>
      <c r="C239" t="s">
        <v>1791</v>
      </c>
      <c r="D239" t="s">
        <v>1792</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c r="A240" t="s">
        <v>1180</v>
      </c>
      <c r="B240" t="s">
        <v>1715</v>
      </c>
      <c r="C240" t="s">
        <v>1791</v>
      </c>
      <c r="D240" t="s">
        <v>1792</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c r="A241" t="s">
        <v>1716</v>
      </c>
      <c r="B241" t="s">
        <v>1717</v>
      </c>
      <c r="C241" t="s">
        <v>1791</v>
      </c>
      <c r="D241" t="s">
        <v>1792</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c r="A242" t="s">
        <v>1212</v>
      </c>
      <c r="B242" t="s">
        <v>1718</v>
      </c>
      <c r="C242" t="s">
        <v>1791</v>
      </c>
      <c r="D242" t="s">
        <v>1792</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c r="A243" t="s">
        <v>1719</v>
      </c>
      <c r="B243" t="s">
        <v>1720</v>
      </c>
      <c r="C243" t="s">
        <v>1791</v>
      </c>
      <c r="D243" t="s">
        <v>1792</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c r="A244" t="s">
        <v>1273</v>
      </c>
      <c r="B244" t="s">
        <v>1721</v>
      </c>
      <c r="C244" t="s">
        <v>1791</v>
      </c>
      <c r="D244" t="s">
        <v>1792</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c r="A245" t="s">
        <v>1722</v>
      </c>
      <c r="B245" t="s">
        <v>1723</v>
      </c>
      <c r="C245" t="s">
        <v>1791</v>
      </c>
      <c r="D245" t="s">
        <v>1792</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c r="A246" t="s">
        <v>1724</v>
      </c>
      <c r="B246" t="s">
        <v>1725</v>
      </c>
      <c r="C246" t="s">
        <v>1791</v>
      </c>
      <c r="D246" t="s">
        <v>1792</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c r="A247" t="s">
        <v>1231</v>
      </c>
      <c r="B247" t="s">
        <v>1726</v>
      </c>
      <c r="C247" t="s">
        <v>1791</v>
      </c>
      <c r="D247" t="s">
        <v>1792</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c r="A248" t="s">
        <v>1154</v>
      </c>
      <c r="B248" t="s">
        <v>1727</v>
      </c>
      <c r="C248" t="s">
        <v>1791</v>
      </c>
      <c r="D248" t="s">
        <v>1792</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c r="A249" t="s">
        <v>1172</v>
      </c>
      <c r="B249" t="s">
        <v>1728</v>
      </c>
      <c r="C249" t="s">
        <v>1791</v>
      </c>
      <c r="D249" t="s">
        <v>1792</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c r="A250" t="s">
        <v>1729</v>
      </c>
      <c r="B250" t="s">
        <v>1730</v>
      </c>
      <c r="C250" t="s">
        <v>1791</v>
      </c>
      <c r="D250" t="s">
        <v>1792</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c r="A251" t="s">
        <v>1731</v>
      </c>
      <c r="B251" t="s">
        <v>1732</v>
      </c>
      <c r="C251" t="s">
        <v>1791</v>
      </c>
      <c r="D251" t="s">
        <v>1792</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c r="A252" t="s">
        <v>621</v>
      </c>
      <c r="B252" t="s">
        <v>1733</v>
      </c>
      <c r="C252" t="s">
        <v>1791</v>
      </c>
      <c r="D252" t="s">
        <v>1792</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c r="A253" t="s">
        <v>1287</v>
      </c>
      <c r="B253" t="s">
        <v>1734</v>
      </c>
      <c r="C253" t="s">
        <v>1791</v>
      </c>
      <c r="D253" t="s">
        <v>1792</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c r="A254" t="s">
        <v>1735</v>
      </c>
      <c r="B254" t="s">
        <v>1736</v>
      </c>
      <c r="C254" t="s">
        <v>1791</v>
      </c>
      <c r="D254" t="s">
        <v>1792</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c r="A255" t="s">
        <v>1254</v>
      </c>
      <c r="B255" t="s">
        <v>1737</v>
      </c>
      <c r="C255" t="s">
        <v>1791</v>
      </c>
      <c r="D255" t="s">
        <v>1792</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c r="A256" t="s">
        <v>1738</v>
      </c>
      <c r="B256" t="s">
        <v>1739</v>
      </c>
      <c r="C256" t="s">
        <v>1791</v>
      </c>
      <c r="D256" t="s">
        <v>1792</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c r="A257" t="s">
        <v>1181</v>
      </c>
      <c r="B257" t="s">
        <v>1740</v>
      </c>
      <c r="C257" t="s">
        <v>1791</v>
      </c>
      <c r="D257" t="s">
        <v>1792</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c r="A258" t="s">
        <v>1741</v>
      </c>
      <c r="B258" t="s">
        <v>1742</v>
      </c>
      <c r="C258" t="s">
        <v>1791</v>
      </c>
      <c r="D258" t="s">
        <v>1792</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c r="A259" t="s">
        <v>1743</v>
      </c>
      <c r="B259" t="s">
        <v>1744</v>
      </c>
      <c r="C259" t="s">
        <v>1791</v>
      </c>
      <c r="D259" t="s">
        <v>1792</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c r="A260" t="s">
        <v>1745</v>
      </c>
      <c r="B260" t="s">
        <v>1746</v>
      </c>
      <c r="C260" t="s">
        <v>1791</v>
      </c>
      <c r="D260" t="s">
        <v>1792</v>
      </c>
    </row>
    <row r="261" spans="1:65" hidden="1">
      <c r="A261" t="s">
        <v>1747</v>
      </c>
      <c r="B261" t="s">
        <v>1748</v>
      </c>
      <c r="C261" t="s">
        <v>1791</v>
      </c>
      <c r="D261" t="s">
        <v>1792</v>
      </c>
    </row>
    <row r="262" spans="1:65" hidden="1">
      <c r="A262" t="s">
        <v>1749</v>
      </c>
      <c r="B262" t="s">
        <v>1750</v>
      </c>
      <c r="C262" t="s">
        <v>1791</v>
      </c>
      <c r="D262" t="s">
        <v>1792</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c r="A263" t="s">
        <v>1265</v>
      </c>
      <c r="B263" t="s">
        <v>1751</v>
      </c>
      <c r="C263" t="s">
        <v>1791</v>
      </c>
      <c r="D263" t="s">
        <v>1792</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c r="A264" t="s">
        <v>1061</v>
      </c>
      <c r="B264" t="s">
        <v>1752</v>
      </c>
      <c r="C264" t="s">
        <v>1791</v>
      </c>
      <c r="D264" t="s">
        <v>1792</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c r="A265" t="s">
        <v>1272</v>
      </c>
      <c r="B265" t="s">
        <v>1753</v>
      </c>
      <c r="C265" t="s">
        <v>1791</v>
      </c>
      <c r="D265" t="s">
        <v>1792</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c r="A266" t="s">
        <v>1754</v>
      </c>
      <c r="B266" t="s">
        <v>1755</v>
      </c>
      <c r="C266" t="s">
        <v>1791</v>
      </c>
      <c r="D266" t="s">
        <v>1792</v>
      </c>
    </row>
    <row r="267" spans="1:65" hidden="1">
      <c r="A267" t="s">
        <v>1756</v>
      </c>
      <c r="B267" t="s">
        <v>1757</v>
      </c>
      <c r="C267" t="s">
        <v>1791</v>
      </c>
      <c r="D267" t="s">
        <v>1792</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c r="A268" t="s">
        <v>619</v>
      </c>
      <c r="B268" t="s">
        <v>1758</v>
      </c>
      <c r="C268" t="s">
        <v>1791</v>
      </c>
      <c r="D268" t="s">
        <v>1792</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c r="A269" t="s">
        <v>623</v>
      </c>
      <c r="B269" t="s">
        <v>1759</v>
      </c>
      <c r="C269" t="s">
        <v>1791</v>
      </c>
      <c r="D269" t="s">
        <v>1792</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c r="A270" t="s">
        <v>624</v>
      </c>
      <c r="B270" t="s">
        <v>1760</v>
      </c>
      <c r="C270" t="s">
        <v>1791</v>
      </c>
      <c r="D270" t="s">
        <v>1792</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2" customFormat="1"/>
    <row r="272" spans="1:65" s="2" customFormat="1">
      <c r="BB272" s="2" t="s">
        <v>1761</v>
      </c>
      <c r="BC272" s="165">
        <f t="shared" ref="BC272:BL272" si="0">BC77/BB77</f>
        <v>0.95430579964850615</v>
      </c>
      <c r="BD272" s="165">
        <f t="shared" si="0"/>
        <v>0.95580110497237569</v>
      </c>
      <c r="BE272" s="165">
        <f t="shared" si="0"/>
        <v>0.95375722543352603</v>
      </c>
      <c r="BF272" s="165">
        <f t="shared" si="0"/>
        <v>0.95353535353535357</v>
      </c>
      <c r="BG272" s="165">
        <f t="shared" si="0"/>
        <v>0.95550847457627119</v>
      </c>
      <c r="BH272" s="165">
        <f t="shared" si="0"/>
        <v>0.95565410199556544</v>
      </c>
      <c r="BI272" s="165">
        <f t="shared" si="0"/>
        <v>0.95591647331786544</v>
      </c>
      <c r="BJ272" s="165">
        <f t="shared" si="0"/>
        <v>0.95873786407766981</v>
      </c>
      <c r="BK272" s="165">
        <f t="shared" si="0"/>
        <v>0.95949367088607596</v>
      </c>
      <c r="BL272" s="165">
        <f t="shared" si="0"/>
        <v>0.96306068601583117</v>
      </c>
      <c r="BM272" s="4">
        <f>BL272</f>
        <v>0.96306068601583117</v>
      </c>
    </row>
    <row r="273" spans="8:65" s="2" customFormat="1">
      <c r="BM273" s="55" t="s">
        <v>1793</v>
      </c>
    </row>
    <row r="274" spans="8:65" s="2" customFormat="1">
      <c r="I274" s="2" t="s">
        <v>1763</v>
      </c>
    </row>
    <row r="275" spans="8:65" s="2" customFormat="1">
      <c r="H275">
        <v>2020</v>
      </c>
      <c r="I275" s="166">
        <f>BL77*$BM$272</f>
        <v>35.151715039577837</v>
      </c>
    </row>
    <row r="276" spans="8:65" s="2" customFormat="1">
      <c r="H276">
        <v>2021</v>
      </c>
      <c r="I276" s="166">
        <f>I275*$BM$272</f>
        <v>33.853234800648842</v>
      </c>
    </row>
    <row r="277" spans="8:65" s="2" customFormat="1">
      <c r="H277">
        <v>2022</v>
      </c>
      <c r="I277" s="166">
        <f t="shared" ref="I277:I295" si="1">I276*$BM$272</f>
        <v>32.602719530967882</v>
      </c>
    </row>
    <row r="278" spans="8:65" s="2" customFormat="1">
      <c r="H278">
        <v>2023</v>
      </c>
      <c r="I278" s="166">
        <f t="shared" si="1"/>
        <v>31.398397437475666</v>
      </c>
    </row>
    <row r="279" spans="8:65" s="2" customFormat="1">
      <c r="H279">
        <v>2024</v>
      </c>
      <c r="I279" s="166">
        <f t="shared" si="1"/>
        <v>30.23856217593303</v>
      </c>
    </row>
    <row r="280" spans="8:65" s="2" customFormat="1">
      <c r="H280">
        <v>2025</v>
      </c>
      <c r="I280" s="166">
        <f t="shared" si="1"/>
        <v>29.121570433286429</v>
      </c>
    </row>
    <row r="281" spans="8:65" s="2" customFormat="1">
      <c r="H281">
        <v>2026</v>
      </c>
      <c r="I281" s="166">
        <f t="shared" si="1"/>
        <v>28.045839599339175</v>
      </c>
    </row>
    <row r="282" spans="8:65" s="2" customFormat="1">
      <c r="H282">
        <v>2027</v>
      </c>
      <c r="I282" s="166">
        <f t="shared" si="1"/>
        <v>27.009845524429551</v>
      </c>
    </row>
    <row r="283" spans="8:65" s="2" customFormat="1">
      <c r="H283">
        <v>2028</v>
      </c>
      <c r="I283" s="166">
        <f t="shared" si="1"/>
        <v>26.012120359938752</v>
      </c>
    </row>
    <row r="284" spans="8:65" s="2" customFormat="1">
      <c r="H284">
        <v>2029</v>
      </c>
      <c r="I284" s="166">
        <f t="shared" si="1"/>
        <v>25.051250478568985</v>
      </c>
    </row>
    <row r="285" spans="8:65" s="2" customFormat="1">
      <c r="H285">
        <v>2030</v>
      </c>
      <c r="I285" s="166">
        <f t="shared" si="1"/>
        <v>24.125874471445066</v>
      </c>
    </row>
    <row r="286" spans="8:65" s="2" customFormat="1">
      <c r="H286">
        <v>2031</v>
      </c>
      <c r="I286" s="166">
        <f t="shared" si="1"/>
        <v>23.234681219201715</v>
      </c>
    </row>
    <row r="287" spans="8:65" s="2" customFormat="1">
      <c r="H287">
        <v>2032</v>
      </c>
      <c r="I287" s="166">
        <f t="shared" si="1"/>
        <v>22.376408034323553</v>
      </c>
    </row>
    <row r="288" spans="8:65" s="2" customFormat="1">
      <c r="H288">
        <v>2033</v>
      </c>
      <c r="I288" s="166">
        <f t="shared" si="1"/>
        <v>21.549838872105799</v>
      </c>
    </row>
    <row r="289" spans="3:9" s="2" customFormat="1">
      <c r="C289" s="53"/>
      <c r="D289" s="53"/>
      <c r="E289" s="53"/>
      <c r="H289">
        <v>2034</v>
      </c>
      <c r="I289" s="166">
        <f t="shared" si="1"/>
        <v>20.753802607700834</v>
      </c>
    </row>
    <row r="290" spans="3:9" s="2" customFormat="1">
      <c r="C290" s="53"/>
      <c r="D290" s="53"/>
      <c r="E290" s="53"/>
      <c r="H290">
        <v>2035</v>
      </c>
      <c r="I290" s="166">
        <f t="shared" si="1"/>
        <v>19.98717137680951</v>
      </c>
    </row>
    <row r="291" spans="3:9" s="2" customFormat="1">
      <c r="C291" s="53"/>
      <c r="D291" s="53"/>
      <c r="E291" s="53"/>
      <c r="H291">
        <v>2036</v>
      </c>
      <c r="I291" s="166">
        <f t="shared" si="1"/>
        <v>19.248858977666153</v>
      </c>
    </row>
    <row r="292" spans="3:9" s="2" customFormat="1">
      <c r="H292">
        <v>2037</v>
      </c>
      <c r="I292" s="166">
        <f t="shared" si="1"/>
        <v>18.537819332053157</v>
      </c>
    </row>
    <row r="293" spans="3:9" s="2" customFormat="1">
      <c r="H293">
        <v>2038</v>
      </c>
      <c r="I293" s="166">
        <f t="shared" si="1"/>
        <v>17.853045003164652</v>
      </c>
    </row>
    <row r="294" spans="3:9" s="2" customFormat="1">
      <c r="H294">
        <v>2039</v>
      </c>
      <c r="I294" s="166">
        <f t="shared" si="1"/>
        <v>17.193565768219258</v>
      </c>
    </row>
    <row r="295" spans="3:9" s="2" customFormat="1">
      <c r="H295">
        <v>2040</v>
      </c>
      <c r="I295" s="166">
        <f t="shared" si="1"/>
        <v>16.558447243799549</v>
      </c>
    </row>
    <row r="296" spans="3:9" s="2" customFormat="1"/>
    <row r="297" spans="3:9" s="2" customFormat="1"/>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sheetPr>
    <tabColor theme="9" tint="0.59999389629810485"/>
  </sheetPr>
  <dimension ref="A1:BM297"/>
  <sheetViews>
    <sheetView topLeftCell="AY272" workbookViewId="0">
      <selection activeCell="AY276" sqref="AY276:BD301"/>
    </sheetView>
  </sheetViews>
  <sheetFormatPr defaultRowHeight="14.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hidden="1">
      <c r="A5" t="s">
        <v>1217</v>
      </c>
      <c r="B5" t="s">
        <v>1395</v>
      </c>
      <c r="C5" t="s">
        <v>1794</v>
      </c>
      <c r="D5" t="s">
        <v>1795</v>
      </c>
    </row>
    <row r="6" spans="1:65" hidden="1">
      <c r="A6" t="s">
        <v>1398</v>
      </c>
      <c r="B6" t="s">
        <v>1399</v>
      </c>
      <c r="C6" t="s">
        <v>1794</v>
      </c>
      <c r="D6" t="s">
        <v>1795</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c r="A7" t="s">
        <v>1183</v>
      </c>
      <c r="B7" t="s">
        <v>1400</v>
      </c>
      <c r="C7" t="s">
        <v>1794</v>
      </c>
      <c r="D7" t="s">
        <v>1795</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c r="A8" t="s">
        <v>1401</v>
      </c>
      <c r="B8" t="s">
        <v>1402</v>
      </c>
      <c r="C8" t="s">
        <v>1794</v>
      </c>
      <c r="D8" t="s">
        <v>1795</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c r="A9" t="s">
        <v>1122</v>
      </c>
      <c r="B9" t="s">
        <v>1403</v>
      </c>
      <c r="C9" t="s">
        <v>1794</v>
      </c>
      <c r="D9" t="s">
        <v>1795</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c r="A10" t="s">
        <v>1301</v>
      </c>
      <c r="B10" t="s">
        <v>1404</v>
      </c>
      <c r="C10" t="s">
        <v>1794</v>
      </c>
      <c r="D10" t="s">
        <v>1795</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c r="A11" t="s">
        <v>1405</v>
      </c>
      <c r="B11" t="s">
        <v>1406</v>
      </c>
      <c r="C11" t="s">
        <v>1794</v>
      </c>
      <c r="D11" t="s">
        <v>1795</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c r="A12" t="s">
        <v>1407</v>
      </c>
      <c r="B12" t="s">
        <v>1408</v>
      </c>
      <c r="C12" t="s">
        <v>1794</v>
      </c>
      <c r="D12" t="s">
        <v>1795</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c r="A13" t="s">
        <v>1173</v>
      </c>
      <c r="B13" t="s">
        <v>1409</v>
      </c>
      <c r="C13" t="s">
        <v>1794</v>
      </c>
      <c r="D13" t="s">
        <v>1795</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c r="A14" t="s">
        <v>1243</v>
      </c>
      <c r="B14" t="s">
        <v>1410</v>
      </c>
      <c r="C14" t="s">
        <v>1794</v>
      </c>
      <c r="D14" t="s">
        <v>1795</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c r="A15" t="s">
        <v>1157</v>
      </c>
      <c r="B15" t="s">
        <v>1411</v>
      </c>
      <c r="C15" t="s">
        <v>1794</v>
      </c>
      <c r="D15" t="s">
        <v>1795</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c r="A16" t="s">
        <v>1412</v>
      </c>
      <c r="B16" t="s">
        <v>1413</v>
      </c>
      <c r="C16" t="s">
        <v>1794</v>
      </c>
      <c r="D16" t="s">
        <v>1795</v>
      </c>
    </row>
    <row r="17" spans="1:64" hidden="1">
      <c r="A17" t="s">
        <v>1216</v>
      </c>
      <c r="B17" t="s">
        <v>1414</v>
      </c>
      <c r="C17" t="s">
        <v>1794</v>
      </c>
      <c r="D17" t="s">
        <v>1795</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c r="A18" t="s">
        <v>1257</v>
      </c>
      <c r="B18" t="s">
        <v>1415</v>
      </c>
      <c r="C18" t="s">
        <v>1794</v>
      </c>
      <c r="D18" t="s">
        <v>1795</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c r="A19" t="s">
        <v>1314</v>
      </c>
      <c r="B19" t="s">
        <v>1416</v>
      </c>
      <c r="C19" t="s">
        <v>1794</v>
      </c>
      <c r="D19" t="s">
        <v>1795</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c r="A20" t="s">
        <v>1158</v>
      </c>
      <c r="B20" t="s">
        <v>1417</v>
      </c>
      <c r="C20" t="s">
        <v>1794</v>
      </c>
      <c r="D20" t="s">
        <v>1795</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c r="A21" t="s">
        <v>599</v>
      </c>
      <c r="B21" t="s">
        <v>1418</v>
      </c>
      <c r="C21" t="s">
        <v>1794</v>
      </c>
      <c r="D21" t="s">
        <v>1795</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c r="A22" t="s">
        <v>1315</v>
      </c>
      <c r="B22" t="s">
        <v>1419</v>
      </c>
      <c r="C22" t="s">
        <v>1794</v>
      </c>
      <c r="D22" t="s">
        <v>1795</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c r="A23" t="s">
        <v>1132</v>
      </c>
      <c r="B23" t="s">
        <v>1420</v>
      </c>
      <c r="C23" t="s">
        <v>1794</v>
      </c>
      <c r="D23" t="s">
        <v>1795</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c r="A24" t="s">
        <v>1133</v>
      </c>
      <c r="B24" t="s">
        <v>1421</v>
      </c>
      <c r="C24" t="s">
        <v>1794</v>
      </c>
      <c r="D24" t="s">
        <v>1795</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c r="A25" t="s">
        <v>1184</v>
      </c>
      <c r="B25" t="s">
        <v>1422</v>
      </c>
      <c r="C25" t="s">
        <v>1794</v>
      </c>
      <c r="D25" t="s">
        <v>1795</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c r="A26" t="s">
        <v>1279</v>
      </c>
      <c r="B26" t="s">
        <v>1423</v>
      </c>
      <c r="C26" t="s">
        <v>1794</v>
      </c>
      <c r="D26" t="s">
        <v>1795</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c r="A27" t="s">
        <v>1159</v>
      </c>
      <c r="B27" t="s">
        <v>1424</v>
      </c>
      <c r="C27" t="s">
        <v>1794</v>
      </c>
      <c r="D27" t="s">
        <v>1795</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c r="A28" t="s">
        <v>1425</v>
      </c>
      <c r="B28" t="s">
        <v>1426</v>
      </c>
      <c r="C28" t="s">
        <v>1794</v>
      </c>
      <c r="D28" t="s">
        <v>1795</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c r="A29" t="s">
        <v>1302</v>
      </c>
      <c r="B29" t="s">
        <v>1427</v>
      </c>
      <c r="C29" t="s">
        <v>1794</v>
      </c>
      <c r="D29" t="s">
        <v>1795</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c r="A30" t="s">
        <v>1278</v>
      </c>
      <c r="B30" t="s">
        <v>1428</v>
      </c>
      <c r="C30" t="s">
        <v>1794</v>
      </c>
      <c r="D30" t="s">
        <v>1795</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c r="A31" t="s">
        <v>1234</v>
      </c>
      <c r="B31" t="s">
        <v>1429</v>
      </c>
      <c r="C31" t="s">
        <v>1794</v>
      </c>
      <c r="D31" t="s">
        <v>1795</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c r="A32" t="s">
        <v>1430</v>
      </c>
      <c r="B32" t="s">
        <v>1431</v>
      </c>
      <c r="C32" t="s">
        <v>1794</v>
      </c>
      <c r="D32" t="s">
        <v>1795</v>
      </c>
    </row>
    <row r="33" spans="1:64" hidden="1">
      <c r="A33" t="s">
        <v>1432</v>
      </c>
      <c r="B33" t="s">
        <v>1433</v>
      </c>
      <c r="C33" t="s">
        <v>1794</v>
      </c>
      <c r="D33" t="s">
        <v>1795</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c r="A34" t="s">
        <v>1245</v>
      </c>
      <c r="B34" t="s">
        <v>1434</v>
      </c>
      <c r="C34" t="s">
        <v>1794</v>
      </c>
      <c r="D34" t="s">
        <v>1795</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c r="A35" t="s">
        <v>1219</v>
      </c>
      <c r="B35" t="s">
        <v>1435</v>
      </c>
      <c r="C35" t="s">
        <v>1794</v>
      </c>
      <c r="D35" t="s">
        <v>1795</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c r="A36" t="s">
        <v>1203</v>
      </c>
      <c r="B36" t="s">
        <v>1436</v>
      </c>
      <c r="C36" t="s">
        <v>1794</v>
      </c>
      <c r="D36" t="s">
        <v>1795</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c r="A37" t="s">
        <v>1185</v>
      </c>
      <c r="B37" t="s">
        <v>1437</v>
      </c>
      <c r="C37" t="s">
        <v>1794</v>
      </c>
      <c r="D37" t="s">
        <v>1795</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c r="A38" t="s">
        <v>597</v>
      </c>
      <c r="B38" t="s">
        <v>1438</v>
      </c>
      <c r="C38" t="s">
        <v>1794</v>
      </c>
      <c r="D38" t="s">
        <v>1795</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c r="A39" t="s">
        <v>601</v>
      </c>
      <c r="B39" t="s">
        <v>1439</v>
      </c>
      <c r="C39" t="s">
        <v>1794</v>
      </c>
      <c r="D39" t="s">
        <v>1795</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c r="A40" t="s">
        <v>1322</v>
      </c>
      <c r="B40" t="s">
        <v>1440</v>
      </c>
      <c r="C40" t="s">
        <v>1794</v>
      </c>
      <c r="D40" t="s">
        <v>1795</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c r="A41" t="s">
        <v>1441</v>
      </c>
      <c r="B41" t="s">
        <v>1442</v>
      </c>
      <c r="C41" t="s">
        <v>1794</v>
      </c>
      <c r="D41" t="s">
        <v>1795</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c r="A42" t="s">
        <v>1320</v>
      </c>
      <c r="B42" t="s">
        <v>1443</v>
      </c>
      <c r="C42" t="s">
        <v>1794</v>
      </c>
      <c r="D42" t="s">
        <v>1795</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c r="A43" t="s">
        <v>1289</v>
      </c>
      <c r="B43" t="s">
        <v>1444</v>
      </c>
      <c r="C43" t="s">
        <v>1794</v>
      </c>
      <c r="D43" t="s">
        <v>1795</v>
      </c>
    </row>
    <row r="44" spans="1:64" hidden="1">
      <c r="A44" t="s">
        <v>1246</v>
      </c>
      <c r="B44" t="s">
        <v>1445</v>
      </c>
      <c r="C44" t="s">
        <v>1794</v>
      </c>
      <c r="D44" t="s">
        <v>1795</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c r="A45" t="s">
        <v>1194</v>
      </c>
      <c r="B45" t="s">
        <v>1446</v>
      </c>
      <c r="C45" t="s">
        <v>1794</v>
      </c>
      <c r="D45" t="s">
        <v>1795</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c r="A46" t="s">
        <v>1447</v>
      </c>
      <c r="B46" t="s">
        <v>1448</v>
      </c>
      <c r="C46" t="s">
        <v>1794</v>
      </c>
      <c r="D46" t="s">
        <v>1795</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c r="A47" t="s">
        <v>1123</v>
      </c>
      <c r="B47" t="s">
        <v>1449</v>
      </c>
      <c r="C47" t="s">
        <v>1794</v>
      </c>
      <c r="D47" t="s">
        <v>1795</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c r="A48" t="s">
        <v>1450</v>
      </c>
      <c r="B48" t="s">
        <v>1451</v>
      </c>
      <c r="C48" t="s">
        <v>1794</v>
      </c>
      <c r="D48" t="s">
        <v>1795</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c r="A49" t="s">
        <v>1452</v>
      </c>
      <c r="B49" t="s">
        <v>1453</v>
      </c>
      <c r="C49" t="s">
        <v>1794</v>
      </c>
      <c r="D49" t="s">
        <v>1795</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c r="A50" t="s">
        <v>1247</v>
      </c>
      <c r="B50" t="s">
        <v>1454</v>
      </c>
      <c r="C50" t="s">
        <v>1794</v>
      </c>
      <c r="D50" t="s">
        <v>1795</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c r="A51" t="s">
        <v>1111</v>
      </c>
      <c r="B51" t="s">
        <v>1455</v>
      </c>
      <c r="C51" t="s">
        <v>1794</v>
      </c>
      <c r="D51" t="s">
        <v>1795</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c r="A52" t="s">
        <v>1134</v>
      </c>
      <c r="B52" t="s">
        <v>1456</v>
      </c>
      <c r="C52" t="s">
        <v>1794</v>
      </c>
      <c r="D52" t="s">
        <v>1795</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c r="A53" t="s">
        <v>1235</v>
      </c>
      <c r="B53" t="s">
        <v>1457</v>
      </c>
      <c r="C53" t="s">
        <v>1794</v>
      </c>
      <c r="D53" t="s">
        <v>1795</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c r="A54" t="s">
        <v>1458</v>
      </c>
      <c r="B54" t="s">
        <v>1459</v>
      </c>
      <c r="C54" t="s">
        <v>1794</v>
      </c>
      <c r="D54" t="s">
        <v>1795</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c r="A55" t="s">
        <v>1220</v>
      </c>
      <c r="B55" t="s">
        <v>1460</v>
      </c>
      <c r="C55" t="s">
        <v>1794</v>
      </c>
      <c r="D55" t="s">
        <v>1795</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c r="A56" t="s">
        <v>1461</v>
      </c>
      <c r="B56" t="s">
        <v>1462</v>
      </c>
      <c r="C56" t="s">
        <v>1794</v>
      </c>
      <c r="D56" t="s">
        <v>1795</v>
      </c>
    </row>
    <row r="57" spans="1:64" hidden="1">
      <c r="A57" t="s">
        <v>1463</v>
      </c>
      <c r="B57" t="s">
        <v>1464</v>
      </c>
      <c r="C57" t="s">
        <v>1794</v>
      </c>
      <c r="D57" t="s">
        <v>1795</v>
      </c>
    </row>
    <row r="58" spans="1:64" hidden="1">
      <c r="A58" t="s">
        <v>1160</v>
      </c>
      <c r="B58" t="s">
        <v>1465</v>
      </c>
      <c r="C58" t="s">
        <v>1794</v>
      </c>
      <c r="D58" t="s">
        <v>1795</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c r="A59" t="s">
        <v>1466</v>
      </c>
      <c r="B59" t="s">
        <v>1467</v>
      </c>
      <c r="C59" t="s">
        <v>1794</v>
      </c>
      <c r="D59" t="s">
        <v>1795</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c r="A60" t="s">
        <v>1317</v>
      </c>
      <c r="B60" t="s">
        <v>1468</v>
      </c>
      <c r="C60" t="s">
        <v>1794</v>
      </c>
      <c r="D60" t="s">
        <v>1795</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c r="A61" t="s">
        <v>1112</v>
      </c>
      <c r="B61" t="s">
        <v>1469</v>
      </c>
      <c r="C61" t="s">
        <v>1794</v>
      </c>
      <c r="D61" t="s">
        <v>1795</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c r="A62" t="s">
        <v>1470</v>
      </c>
      <c r="B62" t="s">
        <v>1471</v>
      </c>
      <c r="C62" t="s">
        <v>1794</v>
      </c>
      <c r="D62" t="s">
        <v>1795</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c r="A63" t="s">
        <v>1290</v>
      </c>
      <c r="B63" t="s">
        <v>1472</v>
      </c>
      <c r="C63" t="s">
        <v>1794</v>
      </c>
      <c r="D63" t="s">
        <v>1795</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c r="A64" t="s">
        <v>1222</v>
      </c>
      <c r="B64" t="s">
        <v>1473</v>
      </c>
      <c r="C64" t="s">
        <v>1794</v>
      </c>
      <c r="D64" t="s">
        <v>1795</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c r="A65" t="s">
        <v>1149</v>
      </c>
      <c r="B65" t="s">
        <v>1474</v>
      </c>
      <c r="C65" t="s">
        <v>1794</v>
      </c>
      <c r="D65" t="s">
        <v>1795</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c r="A66" t="s">
        <v>1475</v>
      </c>
      <c r="B66" t="s">
        <v>1476</v>
      </c>
      <c r="C66" t="s">
        <v>1794</v>
      </c>
      <c r="D66" t="s">
        <v>1795</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c r="A67" t="s">
        <v>1477</v>
      </c>
      <c r="B67" t="s">
        <v>1478</v>
      </c>
      <c r="C67" t="s">
        <v>1794</v>
      </c>
      <c r="D67" t="s">
        <v>1795</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c r="A68" t="s">
        <v>1479</v>
      </c>
      <c r="B68" t="s">
        <v>1480</v>
      </c>
      <c r="C68" t="s">
        <v>1794</v>
      </c>
      <c r="D68" t="s">
        <v>1795</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c r="A69" t="s">
        <v>1481</v>
      </c>
      <c r="B69" t="s">
        <v>1482</v>
      </c>
      <c r="C69" t="s">
        <v>1794</v>
      </c>
      <c r="D69" t="s">
        <v>1795</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c r="A70" t="s">
        <v>1483</v>
      </c>
      <c r="B70" t="s">
        <v>1484</v>
      </c>
      <c r="C70" t="s">
        <v>1794</v>
      </c>
      <c r="D70" t="s">
        <v>1795</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c r="A71" t="s">
        <v>1248</v>
      </c>
      <c r="B71" t="s">
        <v>1485</v>
      </c>
      <c r="C71" t="s">
        <v>1794</v>
      </c>
      <c r="D71" t="s">
        <v>1795</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c r="A72" t="s">
        <v>1486</v>
      </c>
      <c r="B72" t="s">
        <v>1487</v>
      </c>
      <c r="C72" t="s">
        <v>1794</v>
      </c>
      <c r="D72" t="s">
        <v>1795</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c r="A73" t="s">
        <v>1488</v>
      </c>
      <c r="B73" t="s">
        <v>1489</v>
      </c>
      <c r="C73" t="s">
        <v>1794</v>
      </c>
      <c r="D73" t="s">
        <v>1795</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c r="A74" t="s">
        <v>609</v>
      </c>
      <c r="B74" t="s">
        <v>1490</v>
      </c>
      <c r="C74" t="s">
        <v>1794</v>
      </c>
      <c r="D74" t="s">
        <v>1795</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c r="A75" t="s">
        <v>1312</v>
      </c>
      <c r="B75" t="s">
        <v>1491</v>
      </c>
      <c r="C75" t="s">
        <v>1794</v>
      </c>
      <c r="D75" t="s">
        <v>1795</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c r="A76" t="s">
        <v>1291</v>
      </c>
      <c r="B76" t="s">
        <v>1492</v>
      </c>
      <c r="C76" t="s">
        <v>1794</v>
      </c>
      <c r="D76" t="s">
        <v>1795</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c r="A77" t="s">
        <v>611</v>
      </c>
      <c r="B77" t="s">
        <v>950</v>
      </c>
      <c r="C77" t="s">
        <v>1794</v>
      </c>
      <c r="D77" t="s">
        <v>1795</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c r="A78" t="s">
        <v>1493</v>
      </c>
      <c r="B78" t="s">
        <v>1494</v>
      </c>
      <c r="C78" t="s">
        <v>1794</v>
      </c>
      <c r="D78" t="s">
        <v>1795</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c r="A79" t="s">
        <v>1495</v>
      </c>
      <c r="B79" t="s">
        <v>1496</v>
      </c>
      <c r="C79" t="s">
        <v>1794</v>
      </c>
      <c r="D79" t="s">
        <v>1795</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c r="A80" t="s">
        <v>1292</v>
      </c>
      <c r="B80" t="s">
        <v>1497</v>
      </c>
      <c r="C80" t="s">
        <v>1794</v>
      </c>
      <c r="D80" t="s">
        <v>1795</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c r="A81" t="s">
        <v>1261</v>
      </c>
      <c r="B81" t="s">
        <v>1498</v>
      </c>
      <c r="C81" t="s">
        <v>1794</v>
      </c>
      <c r="D81" t="s">
        <v>1795</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c r="A82" t="s">
        <v>1316</v>
      </c>
      <c r="B82" t="s">
        <v>1499</v>
      </c>
      <c r="C82" t="s">
        <v>1794</v>
      </c>
      <c r="D82" t="s">
        <v>1795</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c r="A83" t="s">
        <v>1500</v>
      </c>
      <c r="B83" t="s">
        <v>1501</v>
      </c>
      <c r="C83" t="s">
        <v>1794</v>
      </c>
      <c r="D83" t="s">
        <v>1795</v>
      </c>
    </row>
    <row r="84" spans="1:64" hidden="1">
      <c r="A84" t="s">
        <v>1502</v>
      </c>
      <c r="B84" t="s">
        <v>1503</v>
      </c>
      <c r="C84" t="s">
        <v>1794</v>
      </c>
      <c r="D84" t="s">
        <v>1795</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c r="A85" t="s">
        <v>1127</v>
      </c>
      <c r="B85" t="s">
        <v>1504</v>
      </c>
      <c r="C85" t="s">
        <v>1794</v>
      </c>
      <c r="D85" t="s">
        <v>1795</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c r="A86" t="s">
        <v>1299</v>
      </c>
      <c r="B86" t="s">
        <v>1505</v>
      </c>
      <c r="C86" t="s">
        <v>1794</v>
      </c>
      <c r="D86" t="s">
        <v>1795</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c r="A87" t="s">
        <v>1161</v>
      </c>
      <c r="B87" t="s">
        <v>1506</v>
      </c>
      <c r="C87" t="s">
        <v>1794</v>
      </c>
      <c r="D87" t="s">
        <v>1795</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c r="A88" t="s">
        <v>1136</v>
      </c>
      <c r="B88" t="s">
        <v>1507</v>
      </c>
      <c r="C88" t="s">
        <v>1794</v>
      </c>
      <c r="D88" t="s">
        <v>1795</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c r="A89" t="s">
        <v>1508</v>
      </c>
      <c r="B89" t="s">
        <v>1509</v>
      </c>
      <c r="C89" t="s">
        <v>1794</v>
      </c>
      <c r="D89" t="s">
        <v>1795</v>
      </c>
    </row>
    <row r="90" spans="1:64" hidden="1">
      <c r="A90" t="s">
        <v>1137</v>
      </c>
      <c r="B90" t="s">
        <v>1510</v>
      </c>
      <c r="C90" t="s">
        <v>1794</v>
      </c>
      <c r="D90" t="s">
        <v>1795</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c r="A91" t="s">
        <v>1511</v>
      </c>
      <c r="B91" t="s">
        <v>1512</v>
      </c>
      <c r="C91" t="s">
        <v>1794</v>
      </c>
      <c r="D91" t="s">
        <v>1795</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c r="A92" t="s">
        <v>1138</v>
      </c>
      <c r="B92" t="s">
        <v>1513</v>
      </c>
      <c r="C92" t="s">
        <v>1794</v>
      </c>
      <c r="D92" t="s">
        <v>1795</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c r="A93" t="s">
        <v>1126</v>
      </c>
      <c r="B93" t="s">
        <v>1514</v>
      </c>
      <c r="C93" t="s">
        <v>1794</v>
      </c>
      <c r="D93" t="s">
        <v>1795</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c r="A94" t="s">
        <v>1304</v>
      </c>
      <c r="B94" t="s">
        <v>1515</v>
      </c>
      <c r="C94" t="s">
        <v>1794</v>
      </c>
      <c r="D94" t="s">
        <v>1795</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c r="A95" t="s">
        <v>1223</v>
      </c>
      <c r="B95" t="s">
        <v>1516</v>
      </c>
      <c r="C95" t="s">
        <v>1794</v>
      </c>
      <c r="D95" t="s">
        <v>1795</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c r="A96" t="s">
        <v>1517</v>
      </c>
      <c r="B96" t="s">
        <v>1518</v>
      </c>
      <c r="C96" t="s">
        <v>1794</v>
      </c>
      <c r="D96" t="s">
        <v>1795</v>
      </c>
    </row>
    <row r="97" spans="1:64" hidden="1">
      <c r="A97" t="s">
        <v>1237</v>
      </c>
      <c r="B97" t="s">
        <v>1519</v>
      </c>
      <c r="C97" t="s">
        <v>1794</v>
      </c>
      <c r="D97" t="s">
        <v>1795</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c r="A98" t="s">
        <v>1267</v>
      </c>
      <c r="B98" t="s">
        <v>1520</v>
      </c>
      <c r="C98" t="s">
        <v>1794</v>
      </c>
      <c r="D98" t="s">
        <v>1795</v>
      </c>
    </row>
    <row r="99" spans="1:64" hidden="1">
      <c r="A99" t="s">
        <v>1250</v>
      </c>
      <c r="B99" t="s">
        <v>1521</v>
      </c>
      <c r="C99" t="s">
        <v>1794</v>
      </c>
      <c r="D99" t="s">
        <v>1795</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c r="A100" t="s">
        <v>1522</v>
      </c>
      <c r="B100" t="s">
        <v>1523</v>
      </c>
      <c r="C100" t="s">
        <v>1794</v>
      </c>
      <c r="D100" t="s">
        <v>1795</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c r="A101" t="s">
        <v>1524</v>
      </c>
      <c r="B101" t="s">
        <v>1525</v>
      </c>
      <c r="C101" t="s">
        <v>1794</v>
      </c>
      <c r="D101" t="s">
        <v>1795</v>
      </c>
    </row>
    <row r="102" spans="1:64" hidden="1">
      <c r="A102" t="s">
        <v>1238</v>
      </c>
      <c r="B102" t="s">
        <v>1526</v>
      </c>
      <c r="C102" t="s">
        <v>1794</v>
      </c>
      <c r="D102" t="s">
        <v>1795</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c r="A103" t="s">
        <v>1527</v>
      </c>
      <c r="B103" t="s">
        <v>1528</v>
      </c>
      <c r="C103" t="s">
        <v>1794</v>
      </c>
      <c r="D103" t="s">
        <v>1795</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c r="A104" t="s">
        <v>1303</v>
      </c>
      <c r="B104" t="s">
        <v>1529</v>
      </c>
      <c r="C104" t="s">
        <v>1794</v>
      </c>
      <c r="D104" t="s">
        <v>1795</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c r="A105" t="s">
        <v>1225</v>
      </c>
      <c r="B105" t="s">
        <v>1530</v>
      </c>
      <c r="C105" t="s">
        <v>1794</v>
      </c>
      <c r="D105" t="s">
        <v>1795</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c r="A106" t="s">
        <v>1281</v>
      </c>
      <c r="B106" t="s">
        <v>1531</v>
      </c>
      <c r="C106" t="s">
        <v>1794</v>
      </c>
      <c r="D106" t="s">
        <v>1795</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c r="A107" t="s">
        <v>1532</v>
      </c>
      <c r="B107" t="s">
        <v>1533</v>
      </c>
      <c r="C107" t="s">
        <v>1794</v>
      </c>
      <c r="D107" t="s">
        <v>1795</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c r="A108" t="s">
        <v>1534</v>
      </c>
      <c r="B108" t="s">
        <v>1535</v>
      </c>
      <c r="C108" t="s">
        <v>1794</v>
      </c>
      <c r="D108" t="s">
        <v>1795</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c r="A109" t="s">
        <v>1536</v>
      </c>
      <c r="B109" t="s">
        <v>1537</v>
      </c>
      <c r="C109" t="s">
        <v>1794</v>
      </c>
      <c r="D109" t="s">
        <v>1795</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c r="A110" t="s">
        <v>1538</v>
      </c>
      <c r="B110" t="s">
        <v>1539</v>
      </c>
      <c r="C110" t="s">
        <v>1794</v>
      </c>
      <c r="D110" t="s">
        <v>1795</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c r="A111" t="s">
        <v>1205</v>
      </c>
      <c r="B111" t="s">
        <v>1540</v>
      </c>
      <c r="C111" t="s">
        <v>1794</v>
      </c>
      <c r="D111" t="s">
        <v>1795</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c r="A112" t="s">
        <v>1541</v>
      </c>
      <c r="B112" t="s">
        <v>1542</v>
      </c>
      <c r="C112" t="s">
        <v>1794</v>
      </c>
      <c r="D112" t="s">
        <v>1795</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c r="A113" t="s">
        <v>1543</v>
      </c>
      <c r="B113" t="s">
        <v>1544</v>
      </c>
      <c r="C113" t="s">
        <v>1794</v>
      </c>
      <c r="D113" t="s">
        <v>1795</v>
      </c>
    </row>
    <row r="114" spans="1:64" hidden="1">
      <c r="A114" t="s">
        <v>1186</v>
      </c>
      <c r="B114" t="s">
        <v>1545</v>
      </c>
      <c r="C114" t="s">
        <v>1794</v>
      </c>
      <c r="D114" t="s">
        <v>1795</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c r="A115" t="s">
        <v>1546</v>
      </c>
      <c r="B115" t="s">
        <v>1547</v>
      </c>
      <c r="C115" t="s">
        <v>1794</v>
      </c>
      <c r="D115" t="s">
        <v>1795</v>
      </c>
    </row>
    <row r="116" spans="1:64" hidden="1">
      <c r="A116" t="s">
        <v>1294</v>
      </c>
      <c r="B116" t="s">
        <v>1548</v>
      </c>
      <c r="C116" t="s">
        <v>1794</v>
      </c>
      <c r="D116" t="s">
        <v>1795</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c r="A117" t="s">
        <v>1549</v>
      </c>
      <c r="B117" t="s">
        <v>1550</v>
      </c>
      <c r="C117" t="s">
        <v>1794</v>
      </c>
      <c r="D117" t="s">
        <v>1795</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c r="A118" t="s">
        <v>1162</v>
      </c>
      <c r="B118" t="s">
        <v>1551</v>
      </c>
      <c r="C118" t="s">
        <v>1794</v>
      </c>
      <c r="D118" t="s">
        <v>1795</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c r="A119" t="s">
        <v>1293</v>
      </c>
      <c r="B119" t="s">
        <v>1552</v>
      </c>
      <c r="C119" t="s">
        <v>1794</v>
      </c>
      <c r="D119" t="s">
        <v>1795</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c r="A120" t="s">
        <v>1163</v>
      </c>
      <c r="B120" t="s">
        <v>1553</v>
      </c>
      <c r="C120" t="s">
        <v>1794</v>
      </c>
      <c r="D120" t="s">
        <v>1795</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c r="A121" t="s">
        <v>1305</v>
      </c>
      <c r="B121" t="s">
        <v>1554</v>
      </c>
      <c r="C121" t="s">
        <v>1794</v>
      </c>
      <c r="D121" t="s">
        <v>1795</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c r="A122" t="s">
        <v>1226</v>
      </c>
      <c r="B122" t="s">
        <v>1555</v>
      </c>
      <c r="C122" t="s">
        <v>1794</v>
      </c>
      <c r="D122" t="s">
        <v>1795</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c r="A123" t="s">
        <v>1164</v>
      </c>
      <c r="B123" t="s">
        <v>1556</v>
      </c>
      <c r="C123" t="s">
        <v>1794</v>
      </c>
      <c r="D123" t="s">
        <v>1795</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c r="A124" t="s">
        <v>1199</v>
      </c>
      <c r="B124" t="s">
        <v>1557</v>
      </c>
      <c r="C124" t="s">
        <v>1794</v>
      </c>
      <c r="D124" t="s">
        <v>1795</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c r="A125" t="s">
        <v>1177</v>
      </c>
      <c r="B125" t="s">
        <v>1558</v>
      </c>
      <c r="C125" t="s">
        <v>1794</v>
      </c>
      <c r="D125" t="s">
        <v>1795</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c r="A126" t="s">
        <v>1113</v>
      </c>
      <c r="B126" t="s">
        <v>1559</v>
      </c>
      <c r="C126" t="s">
        <v>1794</v>
      </c>
      <c r="D126" t="s">
        <v>1795</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c r="A127" t="s">
        <v>1560</v>
      </c>
      <c r="B127" t="s">
        <v>1561</v>
      </c>
      <c r="C127" t="s">
        <v>1794</v>
      </c>
      <c r="D127" t="s">
        <v>1795</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c r="A128" t="s">
        <v>1204</v>
      </c>
      <c r="B128" t="s">
        <v>1562</v>
      </c>
      <c r="C128" t="s">
        <v>1794</v>
      </c>
      <c r="D128" t="s">
        <v>1795</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c r="A129" t="s">
        <v>1268</v>
      </c>
      <c r="B129" t="s">
        <v>1563</v>
      </c>
      <c r="C129" t="s">
        <v>1794</v>
      </c>
      <c r="D129" t="s">
        <v>1795</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c r="A130" t="s">
        <v>1564</v>
      </c>
      <c r="B130" t="s">
        <v>1565</v>
      </c>
      <c r="C130" t="s">
        <v>1794</v>
      </c>
      <c r="D130" t="s">
        <v>1795</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c r="A131" t="s">
        <v>1566</v>
      </c>
      <c r="B131" t="s">
        <v>1567</v>
      </c>
      <c r="C131" t="s">
        <v>1794</v>
      </c>
      <c r="D131" t="s">
        <v>1795</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c r="A132" t="s">
        <v>1165</v>
      </c>
      <c r="B132" t="s">
        <v>1568</v>
      </c>
      <c r="C132" t="s">
        <v>1794</v>
      </c>
      <c r="D132" t="s">
        <v>1795</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c r="A133" t="s">
        <v>1569</v>
      </c>
      <c r="B133" t="s">
        <v>1570</v>
      </c>
      <c r="C133" t="s">
        <v>1794</v>
      </c>
      <c r="D133" t="s">
        <v>1795</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c r="A134" t="s">
        <v>1571</v>
      </c>
      <c r="B134" t="s">
        <v>1572</v>
      </c>
      <c r="C134" t="s">
        <v>1794</v>
      </c>
      <c r="D134" t="s">
        <v>1795</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c r="A135" t="s">
        <v>1166</v>
      </c>
      <c r="B135" t="s">
        <v>1573</v>
      </c>
      <c r="C135" t="s">
        <v>1794</v>
      </c>
      <c r="D135" t="s">
        <v>1795</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c r="A136" t="s">
        <v>1139</v>
      </c>
      <c r="B136" t="s">
        <v>1574</v>
      </c>
      <c r="C136" t="s">
        <v>1794</v>
      </c>
      <c r="D136" t="s">
        <v>1795</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c r="A137" t="s">
        <v>1151</v>
      </c>
      <c r="B137" t="s">
        <v>1575</v>
      </c>
      <c r="C137" t="s">
        <v>1794</v>
      </c>
      <c r="D137" t="s">
        <v>1795</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c r="A138" t="s">
        <v>1576</v>
      </c>
      <c r="B138" t="s">
        <v>1577</v>
      </c>
      <c r="C138" t="s">
        <v>1794</v>
      </c>
      <c r="D138" t="s">
        <v>1795</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c r="A139" t="s">
        <v>1578</v>
      </c>
      <c r="B139" t="s">
        <v>1579</v>
      </c>
      <c r="C139" t="s">
        <v>1794</v>
      </c>
      <c r="D139" t="s">
        <v>1795</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c r="A140" t="s">
        <v>1580</v>
      </c>
      <c r="B140" t="s">
        <v>1581</v>
      </c>
      <c r="C140" t="s">
        <v>1794</v>
      </c>
      <c r="D140" t="s">
        <v>1795</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c r="A141" t="s">
        <v>1582</v>
      </c>
      <c r="B141" t="s">
        <v>1583</v>
      </c>
      <c r="C141" t="s">
        <v>1794</v>
      </c>
      <c r="D141" t="s">
        <v>1795</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c r="A142" t="s">
        <v>1584</v>
      </c>
      <c r="B142" t="s">
        <v>1585</v>
      </c>
      <c r="C142" t="s">
        <v>1794</v>
      </c>
      <c r="D142" t="s">
        <v>1795</v>
      </c>
    </row>
    <row r="143" spans="1:64" hidden="1">
      <c r="A143" t="s">
        <v>1191</v>
      </c>
      <c r="B143" t="s">
        <v>1586</v>
      </c>
      <c r="C143" t="s">
        <v>1794</v>
      </c>
      <c r="D143" t="s">
        <v>1795</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c r="A144" t="s">
        <v>1587</v>
      </c>
      <c r="B144" t="s">
        <v>1588</v>
      </c>
      <c r="C144" t="s">
        <v>1794</v>
      </c>
      <c r="D144" t="s">
        <v>1795</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c r="A145" t="s">
        <v>1589</v>
      </c>
      <c r="B145" t="s">
        <v>1590</v>
      </c>
      <c r="C145" t="s">
        <v>1794</v>
      </c>
      <c r="D145" t="s">
        <v>1795</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c r="A146" t="s">
        <v>1130</v>
      </c>
      <c r="B146" t="s">
        <v>1591</v>
      </c>
      <c r="C146" t="s">
        <v>1794</v>
      </c>
      <c r="D146" t="s">
        <v>1795</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c r="A147" t="s">
        <v>1592</v>
      </c>
      <c r="B147" t="s">
        <v>1593</v>
      </c>
      <c r="C147" t="s">
        <v>1794</v>
      </c>
      <c r="D147" t="s">
        <v>1795</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c r="A148" t="s">
        <v>1296</v>
      </c>
      <c r="B148" t="s">
        <v>1594</v>
      </c>
      <c r="C148" t="s">
        <v>1794</v>
      </c>
      <c r="D148" t="s">
        <v>1795</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c r="A149" t="s">
        <v>1318</v>
      </c>
      <c r="B149" t="s">
        <v>1595</v>
      </c>
      <c r="C149" t="s">
        <v>1794</v>
      </c>
      <c r="D149" t="s">
        <v>1795</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c r="A150" t="s">
        <v>1295</v>
      </c>
      <c r="B150" t="s">
        <v>1596</v>
      </c>
      <c r="C150" t="s">
        <v>1794</v>
      </c>
      <c r="D150" t="s">
        <v>1795</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c r="A151" t="s">
        <v>1597</v>
      </c>
      <c r="B151" t="s">
        <v>1598</v>
      </c>
      <c r="C151" t="s">
        <v>1794</v>
      </c>
      <c r="D151" t="s">
        <v>1795</v>
      </c>
    </row>
    <row r="152" spans="1:64" hidden="1">
      <c r="A152" t="s">
        <v>1599</v>
      </c>
      <c r="B152" t="s">
        <v>1600</v>
      </c>
      <c r="C152" t="s">
        <v>1794</v>
      </c>
      <c r="D152" t="s">
        <v>1795</v>
      </c>
    </row>
    <row r="153" spans="1:64" hidden="1">
      <c r="A153" t="s">
        <v>1152</v>
      </c>
      <c r="B153" t="s">
        <v>1601</v>
      </c>
      <c r="C153" t="s">
        <v>1794</v>
      </c>
      <c r="D153" t="s">
        <v>1795</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c r="A154" t="s">
        <v>1602</v>
      </c>
      <c r="B154" t="s">
        <v>1603</v>
      </c>
      <c r="C154" t="s">
        <v>1794</v>
      </c>
      <c r="D154" t="s">
        <v>1795</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c r="A155" t="s">
        <v>1604</v>
      </c>
      <c r="B155" t="s">
        <v>1605</v>
      </c>
      <c r="C155" t="s">
        <v>1794</v>
      </c>
      <c r="D155" t="s">
        <v>1795</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c r="A156" t="s">
        <v>1114</v>
      </c>
      <c r="B156" t="s">
        <v>1606</v>
      </c>
      <c r="C156" t="s">
        <v>1794</v>
      </c>
      <c r="D156" t="s">
        <v>1795</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c r="A157" t="s">
        <v>1188</v>
      </c>
      <c r="B157" t="s">
        <v>1607</v>
      </c>
      <c r="C157" t="s">
        <v>1794</v>
      </c>
      <c r="D157" t="s">
        <v>1795</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c r="A158" t="s">
        <v>1608</v>
      </c>
      <c r="B158" t="s">
        <v>1609</v>
      </c>
      <c r="C158" t="s">
        <v>1794</v>
      </c>
      <c r="D158" t="s">
        <v>1795</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c r="A159" t="s">
        <v>1239</v>
      </c>
      <c r="B159" t="s">
        <v>1610</v>
      </c>
      <c r="C159" t="s">
        <v>1794</v>
      </c>
      <c r="D159" t="s">
        <v>1795</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c r="A160" t="s">
        <v>1611</v>
      </c>
      <c r="B160" t="s">
        <v>1612</v>
      </c>
      <c r="C160" t="s">
        <v>1794</v>
      </c>
      <c r="D160" t="s">
        <v>1795</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c r="A161" t="s">
        <v>1613</v>
      </c>
      <c r="B161" t="s">
        <v>1614</v>
      </c>
      <c r="C161" t="s">
        <v>1794</v>
      </c>
      <c r="D161" t="s">
        <v>1795</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c r="A162" t="s">
        <v>1308</v>
      </c>
      <c r="B162" t="s">
        <v>1615</v>
      </c>
      <c r="C162" t="s">
        <v>1794</v>
      </c>
      <c r="D162" t="s">
        <v>1795</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c r="A163" t="s">
        <v>1140</v>
      </c>
      <c r="B163" t="s">
        <v>1616</v>
      </c>
      <c r="C163" t="s">
        <v>1794</v>
      </c>
      <c r="D163" t="s">
        <v>1795</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c r="A164" t="s">
        <v>1306</v>
      </c>
      <c r="B164" t="s">
        <v>1617</v>
      </c>
      <c r="C164" t="s">
        <v>1794</v>
      </c>
      <c r="D164" t="s">
        <v>1795</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c r="A165" t="s">
        <v>1208</v>
      </c>
      <c r="B165" t="s">
        <v>1618</v>
      </c>
      <c r="C165" t="s">
        <v>1794</v>
      </c>
      <c r="D165" t="s">
        <v>1795</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c r="A166" t="s">
        <v>1619</v>
      </c>
      <c r="B166" t="s">
        <v>1620</v>
      </c>
      <c r="C166" t="s">
        <v>1794</v>
      </c>
      <c r="D166" t="s">
        <v>1795</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c r="A167" t="s">
        <v>1307</v>
      </c>
      <c r="B167" t="s">
        <v>1621</v>
      </c>
      <c r="C167" t="s">
        <v>1794</v>
      </c>
      <c r="D167" t="s">
        <v>1795</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c r="A168" t="s">
        <v>1200</v>
      </c>
      <c r="B168" t="s">
        <v>1622</v>
      </c>
      <c r="C168" t="s">
        <v>1794</v>
      </c>
      <c r="D168" t="s">
        <v>1795</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c r="A169" t="s">
        <v>1623</v>
      </c>
      <c r="B169" t="s">
        <v>1624</v>
      </c>
      <c r="C169" t="s">
        <v>1794</v>
      </c>
      <c r="D169" t="s">
        <v>1795</v>
      </c>
    </row>
    <row r="170" spans="1:64" hidden="1">
      <c r="A170" t="s">
        <v>613</v>
      </c>
      <c r="B170" t="s">
        <v>1625</v>
      </c>
      <c r="C170" t="s">
        <v>1794</v>
      </c>
      <c r="D170" t="s">
        <v>1795</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c r="A171" t="s">
        <v>1141</v>
      </c>
      <c r="B171" t="s">
        <v>1626</v>
      </c>
      <c r="C171" t="s">
        <v>1794</v>
      </c>
      <c r="D171" t="s">
        <v>1795</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c r="A172" t="s">
        <v>1115</v>
      </c>
      <c r="B172" t="s">
        <v>1627</v>
      </c>
      <c r="C172" t="s">
        <v>1794</v>
      </c>
      <c r="D172" t="s">
        <v>1795</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c r="A173" t="s">
        <v>896</v>
      </c>
      <c r="B173" t="s">
        <v>1628</v>
      </c>
      <c r="C173" t="s">
        <v>1794</v>
      </c>
      <c r="D173" t="s">
        <v>1795</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c r="A174" t="s">
        <v>1207</v>
      </c>
      <c r="B174" t="s">
        <v>1629</v>
      </c>
      <c r="C174" t="s">
        <v>1794</v>
      </c>
      <c r="D174" t="s">
        <v>1795</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c r="A175" t="s">
        <v>1630</v>
      </c>
      <c r="B175" t="s">
        <v>1631</v>
      </c>
      <c r="C175" t="s">
        <v>1794</v>
      </c>
      <c r="D175" t="s">
        <v>1795</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c r="A176" t="s">
        <v>615</v>
      </c>
      <c r="B176" t="s">
        <v>1632</v>
      </c>
      <c r="C176" t="s">
        <v>1794</v>
      </c>
      <c r="D176" t="s">
        <v>1795</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c r="A177" t="s">
        <v>1262</v>
      </c>
      <c r="B177" t="s">
        <v>1633</v>
      </c>
      <c r="C177" t="s">
        <v>1794</v>
      </c>
      <c r="D177" t="s">
        <v>1795</v>
      </c>
    </row>
    <row r="178" spans="1:64" hidden="1">
      <c r="A178" t="s">
        <v>1142</v>
      </c>
      <c r="B178" t="s">
        <v>1634</v>
      </c>
      <c r="C178" t="s">
        <v>1794</v>
      </c>
      <c r="D178" t="s">
        <v>1795</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c r="A179" t="s">
        <v>1143</v>
      </c>
      <c r="B179" t="s">
        <v>1635</v>
      </c>
      <c r="C179" t="s">
        <v>1794</v>
      </c>
      <c r="D179" t="s">
        <v>1795</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c r="A180" t="s">
        <v>1240</v>
      </c>
      <c r="B180" t="s">
        <v>1636</v>
      </c>
      <c r="C180" t="s">
        <v>1794</v>
      </c>
      <c r="D180" t="s">
        <v>1795</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c r="A181" t="s">
        <v>1319</v>
      </c>
      <c r="B181" t="s">
        <v>1637</v>
      </c>
      <c r="C181" t="s">
        <v>1794</v>
      </c>
      <c r="D181" t="s">
        <v>1795</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c r="A182" t="s">
        <v>1297</v>
      </c>
      <c r="B182" t="s">
        <v>1638</v>
      </c>
      <c r="C182" t="s">
        <v>1794</v>
      </c>
      <c r="D182" t="s">
        <v>1795</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c r="A183" t="s">
        <v>1189</v>
      </c>
      <c r="B183" t="s">
        <v>1639</v>
      </c>
      <c r="C183" t="s">
        <v>1794</v>
      </c>
      <c r="D183" t="s">
        <v>1795</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c r="A184" t="s">
        <v>1640</v>
      </c>
      <c r="B184" t="s">
        <v>1641</v>
      </c>
      <c r="C184" t="s">
        <v>1794</v>
      </c>
      <c r="D184" t="s">
        <v>1795</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c r="A185" t="s">
        <v>1258</v>
      </c>
      <c r="B185" t="s">
        <v>1642</v>
      </c>
      <c r="C185" t="s">
        <v>1794</v>
      </c>
      <c r="D185" t="s">
        <v>1795</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c r="A186" t="s">
        <v>1643</v>
      </c>
      <c r="B186" t="s">
        <v>1644</v>
      </c>
      <c r="C186" t="s">
        <v>1794</v>
      </c>
      <c r="D186" t="s">
        <v>1795</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c r="A187" t="s">
        <v>1167</v>
      </c>
      <c r="B187" t="s">
        <v>1645</v>
      </c>
      <c r="C187" t="s">
        <v>1794</v>
      </c>
      <c r="D187" t="s">
        <v>1795</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c r="A188" t="s">
        <v>1646</v>
      </c>
      <c r="B188" t="s">
        <v>1647</v>
      </c>
      <c r="C188" t="s">
        <v>1794</v>
      </c>
      <c r="D188" t="s">
        <v>1795</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c r="A189" t="s">
        <v>1190</v>
      </c>
      <c r="B189" t="s">
        <v>1648</v>
      </c>
      <c r="C189" t="s">
        <v>1794</v>
      </c>
      <c r="D189" t="s">
        <v>1795</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c r="A190" t="s">
        <v>1241</v>
      </c>
      <c r="B190" t="s">
        <v>1649</v>
      </c>
      <c r="C190" t="s">
        <v>1794</v>
      </c>
      <c r="D190" t="s">
        <v>1795</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c r="A191" t="s">
        <v>1252</v>
      </c>
      <c r="B191" t="s">
        <v>1650</v>
      </c>
      <c r="C191" t="s">
        <v>1794</v>
      </c>
      <c r="D191" t="s">
        <v>1795</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c r="A192" t="s">
        <v>1209</v>
      </c>
      <c r="B192" t="s">
        <v>1651</v>
      </c>
      <c r="C192" t="s">
        <v>1794</v>
      </c>
      <c r="D192" t="s">
        <v>1795</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c r="A193" t="s">
        <v>1652</v>
      </c>
      <c r="B193" t="s">
        <v>1653</v>
      </c>
      <c r="C193" t="s">
        <v>1794</v>
      </c>
      <c r="D193" t="s">
        <v>1795</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c r="A194" t="s">
        <v>1263</v>
      </c>
      <c r="B194" t="s">
        <v>1654</v>
      </c>
      <c r="C194" t="s">
        <v>1794</v>
      </c>
      <c r="D194" t="s">
        <v>1795</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c r="A195" t="s">
        <v>1282</v>
      </c>
      <c r="B195" t="s">
        <v>1655</v>
      </c>
      <c r="C195" t="s">
        <v>1794</v>
      </c>
      <c r="D195" t="s">
        <v>1795</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c r="A196" t="s">
        <v>1656</v>
      </c>
      <c r="B196" t="s">
        <v>1657</v>
      </c>
      <c r="C196" t="s">
        <v>1794</v>
      </c>
      <c r="D196" t="s">
        <v>1795</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c r="A197" t="s">
        <v>1228</v>
      </c>
      <c r="B197" t="s">
        <v>1658</v>
      </c>
      <c r="C197" t="s">
        <v>1794</v>
      </c>
      <c r="D197" t="s">
        <v>1795</v>
      </c>
    </row>
    <row r="198" spans="1:64" hidden="1">
      <c r="A198" t="s">
        <v>1659</v>
      </c>
      <c r="B198" t="s">
        <v>1660</v>
      </c>
      <c r="C198" t="s">
        <v>1794</v>
      </c>
      <c r="D198" t="s">
        <v>1795</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c r="A199" t="s">
        <v>1309</v>
      </c>
      <c r="B199" t="s">
        <v>1661</v>
      </c>
      <c r="C199" t="s">
        <v>1794</v>
      </c>
      <c r="D199" t="s">
        <v>1795</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c r="A200" t="s">
        <v>1251</v>
      </c>
      <c r="B200" t="s">
        <v>1662</v>
      </c>
      <c r="C200" t="s">
        <v>1794</v>
      </c>
      <c r="D200" t="s">
        <v>1795</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c r="A201" t="s">
        <v>1663</v>
      </c>
      <c r="B201" t="s">
        <v>1664</v>
      </c>
      <c r="C201" t="s">
        <v>1794</v>
      </c>
      <c r="D201" t="s">
        <v>1795</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c r="A202" t="s">
        <v>1665</v>
      </c>
      <c r="B202" t="s">
        <v>1666</v>
      </c>
      <c r="C202" t="s">
        <v>1794</v>
      </c>
      <c r="D202" t="s">
        <v>1795</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c r="A203" t="s">
        <v>1667</v>
      </c>
      <c r="B203" t="s">
        <v>1668</v>
      </c>
      <c r="C203" t="s">
        <v>1794</v>
      </c>
      <c r="D203" t="s">
        <v>1795</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c r="A204" t="s">
        <v>1271</v>
      </c>
      <c r="B204" t="s">
        <v>1669</v>
      </c>
      <c r="C204" t="s">
        <v>1794</v>
      </c>
      <c r="D204" t="s">
        <v>1795</v>
      </c>
    </row>
    <row r="205" spans="1:64" hidden="1">
      <c r="A205" t="s">
        <v>1168</v>
      </c>
      <c r="B205" t="s">
        <v>1670</v>
      </c>
      <c r="C205" t="s">
        <v>1794</v>
      </c>
      <c r="D205" t="s">
        <v>1795</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c r="A206" t="s">
        <v>1284</v>
      </c>
      <c r="B206" t="s">
        <v>1671</v>
      </c>
      <c r="C206" t="s">
        <v>1794</v>
      </c>
      <c r="D206" t="s">
        <v>1795</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c r="A207" t="s">
        <v>1285</v>
      </c>
      <c r="B207" t="s">
        <v>1672</v>
      </c>
      <c r="C207" t="s">
        <v>1794</v>
      </c>
      <c r="D207" t="s">
        <v>1795</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c r="A208" t="s">
        <v>617</v>
      </c>
      <c r="B208" t="s">
        <v>1673</v>
      </c>
      <c r="C208" t="s">
        <v>1794</v>
      </c>
      <c r="D208" t="s">
        <v>1795</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c r="A209" t="s">
        <v>1674</v>
      </c>
      <c r="B209" t="s">
        <v>1675</v>
      </c>
      <c r="C209" t="s">
        <v>1794</v>
      </c>
      <c r="D209" t="s">
        <v>1795</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c r="A210" t="s">
        <v>1169</v>
      </c>
      <c r="B210" t="s">
        <v>1676</v>
      </c>
      <c r="C210" t="s">
        <v>1794</v>
      </c>
      <c r="D210" t="s">
        <v>1795</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c r="A211" t="s">
        <v>1153</v>
      </c>
      <c r="B211" t="s">
        <v>1677</v>
      </c>
      <c r="C211" t="s">
        <v>1794</v>
      </c>
      <c r="D211" t="s">
        <v>1795</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c r="A212" t="s">
        <v>1144</v>
      </c>
      <c r="B212" t="s">
        <v>1678</v>
      </c>
      <c r="C212" t="s">
        <v>1794</v>
      </c>
      <c r="D212" t="s">
        <v>1795</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c r="A213" t="s">
        <v>1210</v>
      </c>
      <c r="B213" t="s">
        <v>1679</v>
      </c>
      <c r="C213" t="s">
        <v>1794</v>
      </c>
      <c r="D213" t="s">
        <v>1795</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c r="A214" t="s">
        <v>1264</v>
      </c>
      <c r="B214" t="s">
        <v>1680</v>
      </c>
      <c r="C214" t="s">
        <v>1794</v>
      </c>
      <c r="D214" t="s">
        <v>1795</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c r="A215" t="s">
        <v>1145</v>
      </c>
      <c r="B215" t="s">
        <v>1681</v>
      </c>
      <c r="C215" t="s">
        <v>1794</v>
      </c>
      <c r="D215" t="s">
        <v>1795</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c r="A216" t="s">
        <v>1236</v>
      </c>
      <c r="B216" t="s">
        <v>1682</v>
      </c>
      <c r="C216" t="s">
        <v>1794</v>
      </c>
      <c r="D216" t="s">
        <v>1795</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c r="A217" t="s">
        <v>1683</v>
      </c>
      <c r="B217" t="s">
        <v>1684</v>
      </c>
      <c r="C217" t="s">
        <v>1794</v>
      </c>
      <c r="D217" t="s">
        <v>1795</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c r="A218" t="s">
        <v>1119</v>
      </c>
      <c r="B218" t="s">
        <v>1685</v>
      </c>
      <c r="C218" t="s">
        <v>1794</v>
      </c>
      <c r="D218" t="s">
        <v>1795</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c r="A219" t="s">
        <v>1310</v>
      </c>
      <c r="B219" t="s">
        <v>1686</v>
      </c>
      <c r="C219" t="s">
        <v>1794</v>
      </c>
      <c r="D219" t="s">
        <v>1795</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c r="A220" t="s">
        <v>1687</v>
      </c>
      <c r="B220" t="s">
        <v>1688</v>
      </c>
      <c r="C220" t="s">
        <v>1794</v>
      </c>
      <c r="D220" t="s">
        <v>1795</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c r="A221" t="s">
        <v>1120</v>
      </c>
      <c r="B221" t="s">
        <v>1689</v>
      </c>
      <c r="C221" t="s">
        <v>1794</v>
      </c>
      <c r="D221" t="s">
        <v>1795</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c r="A222" t="s">
        <v>1690</v>
      </c>
      <c r="B222" t="s">
        <v>1691</v>
      </c>
      <c r="C222" t="s">
        <v>1794</v>
      </c>
      <c r="D222" t="s">
        <v>1795</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c r="A223" t="s">
        <v>1692</v>
      </c>
      <c r="B223" t="s">
        <v>1693</v>
      </c>
      <c r="C223" t="s">
        <v>1794</v>
      </c>
      <c r="D223" t="s">
        <v>1795</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c r="A224" t="s">
        <v>1128</v>
      </c>
      <c r="B224" t="s">
        <v>1694</v>
      </c>
      <c r="C224" t="s">
        <v>1794</v>
      </c>
      <c r="D224" t="s">
        <v>1795</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c r="A225" t="s">
        <v>1253</v>
      </c>
      <c r="B225" t="s">
        <v>1695</v>
      </c>
      <c r="C225" t="s">
        <v>1794</v>
      </c>
      <c r="D225" t="s">
        <v>1795</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c r="A226" t="s">
        <v>1696</v>
      </c>
      <c r="B226" t="s">
        <v>1697</v>
      </c>
      <c r="C226" t="s">
        <v>1794</v>
      </c>
      <c r="D226" t="s">
        <v>1795</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c r="A227" t="s">
        <v>1311</v>
      </c>
      <c r="B227" t="s">
        <v>1698</v>
      </c>
      <c r="C227" t="s">
        <v>1794</v>
      </c>
      <c r="D227" t="s">
        <v>1795</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c r="A228" t="s">
        <v>1298</v>
      </c>
      <c r="B228" t="s">
        <v>1699</v>
      </c>
      <c r="C228" t="s">
        <v>1794</v>
      </c>
      <c r="D228" t="s">
        <v>1795</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c r="A229" t="s">
        <v>620</v>
      </c>
      <c r="B229" t="s">
        <v>1700</v>
      </c>
      <c r="C229" t="s">
        <v>1794</v>
      </c>
      <c r="D229" t="s">
        <v>1795</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c r="A230" t="s">
        <v>1701</v>
      </c>
      <c r="B230" t="s">
        <v>1702</v>
      </c>
      <c r="C230" t="s">
        <v>1794</v>
      </c>
      <c r="D230" t="s">
        <v>1795</v>
      </c>
    </row>
    <row r="231" spans="1:64" hidden="1">
      <c r="A231" t="s">
        <v>1118</v>
      </c>
      <c r="B231" t="s">
        <v>1703</v>
      </c>
      <c r="C231" t="s">
        <v>1794</v>
      </c>
      <c r="D231" t="s">
        <v>1795</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c r="A232" t="s">
        <v>1171</v>
      </c>
      <c r="B232" t="s">
        <v>1704</v>
      </c>
      <c r="C232" t="s">
        <v>1794</v>
      </c>
      <c r="D232" t="s">
        <v>1795</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c r="A233" t="s">
        <v>1705</v>
      </c>
      <c r="B233" t="s">
        <v>1706</v>
      </c>
      <c r="C233" t="s">
        <v>1794</v>
      </c>
      <c r="D233" t="s">
        <v>1795</v>
      </c>
    </row>
    <row r="234" spans="1:64" hidden="1">
      <c r="A234" t="s">
        <v>1124</v>
      </c>
      <c r="B234" t="s">
        <v>1707</v>
      </c>
      <c r="C234" t="s">
        <v>1794</v>
      </c>
      <c r="D234" t="s">
        <v>1795</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c r="A235" t="s">
        <v>1708</v>
      </c>
      <c r="B235" t="s">
        <v>1709</v>
      </c>
      <c r="C235" t="s">
        <v>1794</v>
      </c>
      <c r="D235" t="s">
        <v>1795</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c r="A236" t="s">
        <v>1710</v>
      </c>
      <c r="B236" t="s">
        <v>1711</v>
      </c>
      <c r="C236" t="s">
        <v>1794</v>
      </c>
      <c r="D236" t="s">
        <v>1795</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c r="A237" t="s">
        <v>1146</v>
      </c>
      <c r="B237" t="s">
        <v>1712</v>
      </c>
      <c r="C237" t="s">
        <v>1794</v>
      </c>
      <c r="D237" t="s">
        <v>1795</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c r="A238" t="s">
        <v>1211</v>
      </c>
      <c r="B238" t="s">
        <v>1713</v>
      </c>
      <c r="C238" t="s">
        <v>1794</v>
      </c>
      <c r="D238" t="s">
        <v>1795</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c r="A239" t="s">
        <v>1179</v>
      </c>
      <c r="B239" t="s">
        <v>1714</v>
      </c>
      <c r="C239" t="s">
        <v>1794</v>
      </c>
      <c r="D239" t="s">
        <v>1795</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c r="A240" t="s">
        <v>1180</v>
      </c>
      <c r="B240" t="s">
        <v>1715</v>
      </c>
      <c r="C240" t="s">
        <v>1794</v>
      </c>
      <c r="D240" t="s">
        <v>1795</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c r="A241" t="s">
        <v>1716</v>
      </c>
      <c r="B241" t="s">
        <v>1717</v>
      </c>
      <c r="C241" t="s">
        <v>1794</v>
      </c>
      <c r="D241" t="s">
        <v>1795</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c r="A242" t="s">
        <v>1212</v>
      </c>
      <c r="B242" t="s">
        <v>1718</v>
      </c>
      <c r="C242" t="s">
        <v>1794</v>
      </c>
      <c r="D242" t="s">
        <v>1795</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c r="A243" t="s">
        <v>1719</v>
      </c>
      <c r="B243" t="s">
        <v>1720</v>
      </c>
      <c r="C243" t="s">
        <v>1794</v>
      </c>
      <c r="D243" t="s">
        <v>1795</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c r="A244" t="s">
        <v>1273</v>
      </c>
      <c r="B244" t="s">
        <v>1721</v>
      </c>
      <c r="C244" t="s">
        <v>1794</v>
      </c>
      <c r="D244" t="s">
        <v>1795</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c r="A245" t="s">
        <v>1722</v>
      </c>
      <c r="B245" t="s">
        <v>1723</v>
      </c>
      <c r="C245" t="s">
        <v>1794</v>
      </c>
      <c r="D245" t="s">
        <v>1795</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c r="A246" t="s">
        <v>1724</v>
      </c>
      <c r="B246" t="s">
        <v>1725</v>
      </c>
      <c r="C246" t="s">
        <v>1794</v>
      </c>
      <c r="D246" t="s">
        <v>1795</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c r="A247" t="s">
        <v>1231</v>
      </c>
      <c r="B247" t="s">
        <v>1726</v>
      </c>
      <c r="C247" t="s">
        <v>1794</v>
      </c>
      <c r="D247" t="s">
        <v>1795</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c r="A248" t="s">
        <v>1154</v>
      </c>
      <c r="B248" t="s">
        <v>1727</v>
      </c>
      <c r="C248" t="s">
        <v>1794</v>
      </c>
      <c r="D248" t="s">
        <v>1795</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c r="A249" t="s">
        <v>1172</v>
      </c>
      <c r="B249" t="s">
        <v>1728</v>
      </c>
      <c r="C249" t="s">
        <v>1794</v>
      </c>
      <c r="D249" t="s">
        <v>1795</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c r="A250" t="s">
        <v>1729</v>
      </c>
      <c r="B250" t="s">
        <v>1730</v>
      </c>
      <c r="C250" t="s">
        <v>1794</v>
      </c>
      <c r="D250" t="s">
        <v>1795</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c r="A251" t="s">
        <v>1731</v>
      </c>
      <c r="B251" t="s">
        <v>1732</v>
      </c>
      <c r="C251" t="s">
        <v>1794</v>
      </c>
      <c r="D251" t="s">
        <v>1795</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c r="A252" t="s">
        <v>621</v>
      </c>
      <c r="B252" t="s">
        <v>1733</v>
      </c>
      <c r="C252" t="s">
        <v>1794</v>
      </c>
      <c r="D252" t="s">
        <v>1795</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c r="A253" t="s">
        <v>1287</v>
      </c>
      <c r="B253" t="s">
        <v>1734</v>
      </c>
      <c r="C253" t="s">
        <v>1794</v>
      </c>
      <c r="D253" t="s">
        <v>1795</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c r="A254" t="s">
        <v>1735</v>
      </c>
      <c r="B254" t="s">
        <v>1736</v>
      </c>
      <c r="C254" t="s">
        <v>1794</v>
      </c>
      <c r="D254" t="s">
        <v>1795</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c r="A255" t="s">
        <v>1254</v>
      </c>
      <c r="B255" t="s">
        <v>1737</v>
      </c>
      <c r="C255" t="s">
        <v>1794</v>
      </c>
      <c r="D255" t="s">
        <v>1795</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c r="A256" t="s">
        <v>1738</v>
      </c>
      <c r="B256" t="s">
        <v>1739</v>
      </c>
      <c r="C256" t="s">
        <v>1794</v>
      </c>
      <c r="D256" t="s">
        <v>1795</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c r="A257" t="s">
        <v>1181</v>
      </c>
      <c r="B257" t="s">
        <v>1740</v>
      </c>
      <c r="C257" t="s">
        <v>1794</v>
      </c>
      <c r="D257" t="s">
        <v>1795</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c r="A258" t="s">
        <v>1741</v>
      </c>
      <c r="B258" t="s">
        <v>1742</v>
      </c>
      <c r="C258" t="s">
        <v>1794</v>
      </c>
      <c r="D258" t="s">
        <v>1795</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c r="A259" t="s">
        <v>1743</v>
      </c>
      <c r="B259" t="s">
        <v>1744</v>
      </c>
      <c r="C259" t="s">
        <v>1794</v>
      </c>
      <c r="D259" t="s">
        <v>1795</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c r="A260" t="s">
        <v>1745</v>
      </c>
      <c r="B260" t="s">
        <v>1746</v>
      </c>
      <c r="C260" t="s">
        <v>1794</v>
      </c>
      <c r="D260" t="s">
        <v>1795</v>
      </c>
    </row>
    <row r="261" spans="1:65" hidden="1">
      <c r="A261" t="s">
        <v>1747</v>
      </c>
      <c r="B261" t="s">
        <v>1748</v>
      </c>
      <c r="C261" t="s">
        <v>1794</v>
      </c>
      <c r="D261" t="s">
        <v>1795</v>
      </c>
    </row>
    <row r="262" spans="1:65" hidden="1">
      <c r="A262" t="s">
        <v>1749</v>
      </c>
      <c r="B262" t="s">
        <v>1750</v>
      </c>
      <c r="C262" t="s">
        <v>1794</v>
      </c>
      <c r="D262" t="s">
        <v>1795</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c r="A263" t="s">
        <v>1265</v>
      </c>
      <c r="B263" t="s">
        <v>1751</v>
      </c>
      <c r="C263" t="s">
        <v>1794</v>
      </c>
      <c r="D263" t="s">
        <v>1795</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c r="A264" t="s">
        <v>1061</v>
      </c>
      <c r="B264" t="s">
        <v>1752</v>
      </c>
      <c r="C264" t="s">
        <v>1794</v>
      </c>
      <c r="D264" t="s">
        <v>1795</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c r="A265" t="s">
        <v>1272</v>
      </c>
      <c r="B265" t="s">
        <v>1753</v>
      </c>
      <c r="C265" t="s">
        <v>1794</v>
      </c>
      <c r="D265" t="s">
        <v>1795</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c r="A266" t="s">
        <v>1754</v>
      </c>
      <c r="B266" t="s">
        <v>1755</v>
      </c>
      <c r="C266" t="s">
        <v>1794</v>
      </c>
      <c r="D266" t="s">
        <v>1795</v>
      </c>
    </row>
    <row r="267" spans="1:65" hidden="1">
      <c r="A267" t="s">
        <v>1756</v>
      </c>
      <c r="B267" t="s">
        <v>1757</v>
      </c>
      <c r="C267" t="s">
        <v>1794</v>
      </c>
      <c r="D267" t="s">
        <v>1795</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c r="A268" t="s">
        <v>619</v>
      </c>
      <c r="B268" t="s">
        <v>1758</v>
      </c>
      <c r="C268" t="s">
        <v>1794</v>
      </c>
      <c r="D268" t="s">
        <v>1795</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c r="A269" t="s">
        <v>623</v>
      </c>
      <c r="B269" t="s">
        <v>1759</v>
      </c>
      <c r="C269" t="s">
        <v>1794</v>
      </c>
      <c r="D269" t="s">
        <v>1795</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c r="A270" t="s">
        <v>624</v>
      </c>
      <c r="B270" t="s">
        <v>1760</v>
      </c>
      <c r="C270" t="s">
        <v>1794</v>
      </c>
      <c r="D270" t="s">
        <v>1795</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2" customFormat="1"/>
    <row r="272" spans="1:65" s="2" customFormat="1">
      <c r="BB272" s="2" t="s">
        <v>1761</v>
      </c>
      <c r="BC272" s="165">
        <f t="shared" ref="BC272:BL272" si="0">BC77/BB77</f>
        <v>0.94579008073817761</v>
      </c>
      <c r="BD272" s="165">
        <f t="shared" si="0"/>
        <v>0.9463414634146341</v>
      </c>
      <c r="BE272" s="165">
        <f t="shared" si="0"/>
        <v>0.94587628865979401</v>
      </c>
      <c r="BF272" s="165">
        <f t="shared" si="0"/>
        <v>0.94686648501362392</v>
      </c>
      <c r="BG272" s="165">
        <f t="shared" si="0"/>
        <v>0.94676258992805751</v>
      </c>
      <c r="BH272" s="165">
        <f t="shared" si="0"/>
        <v>0.94528875379939215</v>
      </c>
      <c r="BI272" s="165">
        <f t="shared" si="0"/>
        <v>0.94694533762057875</v>
      </c>
      <c r="BJ272" s="165">
        <f t="shared" si="0"/>
        <v>0.94736842105263153</v>
      </c>
      <c r="BK272" s="165">
        <f t="shared" si="0"/>
        <v>0.95161290322580649</v>
      </c>
      <c r="BL272" s="165">
        <f t="shared" si="0"/>
        <v>0.95480225988700573</v>
      </c>
      <c r="BM272" s="4">
        <f>BL272</f>
        <v>0.95480225988700573</v>
      </c>
    </row>
    <row r="273" spans="8:65" s="2" customFormat="1">
      <c r="BM273" s="55" t="s">
        <v>1793</v>
      </c>
    </row>
    <row r="274" spans="8:65" s="2" customFormat="1">
      <c r="I274" s="2" t="s">
        <v>1763</v>
      </c>
    </row>
    <row r="275" spans="8:65" s="2" customFormat="1">
      <c r="H275">
        <v>2020</v>
      </c>
      <c r="I275" s="166">
        <f>BL77*$BM$272</f>
        <v>48.408474576271196</v>
      </c>
    </row>
    <row r="276" spans="8:65" s="2" customFormat="1">
      <c r="H276">
        <v>2021</v>
      </c>
      <c r="I276" s="166">
        <f>I275*$BM$272</f>
        <v>46.220520923106399</v>
      </c>
    </row>
    <row r="277" spans="8:65" s="2" customFormat="1">
      <c r="H277">
        <v>2022</v>
      </c>
      <c r="I277" s="166">
        <f t="shared" ref="I277:I295" si="1">I276*$BM$272</f>
        <v>44.131457830536625</v>
      </c>
    </row>
    <row r="278" spans="8:65" s="2" customFormat="1">
      <c r="H278">
        <v>2023</v>
      </c>
      <c r="I278" s="166">
        <f t="shared" si="1"/>
        <v>42.136815668704465</v>
      </c>
    </row>
    <row r="279" spans="8:65" s="2" customFormat="1">
      <c r="H279">
        <v>2024</v>
      </c>
      <c r="I279" s="166">
        <f t="shared" si="1"/>
        <v>40.232326824921216</v>
      </c>
    </row>
    <row r="280" spans="8:65" s="2" customFormat="1">
      <c r="H280">
        <v>2025</v>
      </c>
      <c r="I280" s="166">
        <f t="shared" si="1"/>
        <v>38.413916572947379</v>
      </c>
    </row>
    <row r="281" spans="8:65" s="2" customFormat="1">
      <c r="H281">
        <v>2026</v>
      </c>
      <c r="I281" s="166">
        <f t="shared" si="1"/>
        <v>36.677694354961062</v>
      </c>
    </row>
    <row r="282" spans="8:65" s="2" customFormat="1">
      <c r="H282">
        <v>2027</v>
      </c>
      <c r="I282" s="166">
        <f t="shared" si="1"/>
        <v>35.019945457561697</v>
      </c>
    </row>
    <row r="283" spans="8:65" s="2" customFormat="1">
      <c r="H283">
        <v>2028</v>
      </c>
      <c r="I283" s="166">
        <f t="shared" si="1"/>
        <v>33.437123063999586</v>
      </c>
    </row>
    <row r="284" spans="8:65" s="2" customFormat="1">
      <c r="H284">
        <v>2029</v>
      </c>
      <c r="I284" s="166">
        <f t="shared" si="1"/>
        <v>31.925840665626726</v>
      </c>
    </row>
    <row r="285" spans="8:65" s="2" customFormat="1">
      <c r="H285">
        <v>2030</v>
      </c>
      <c r="I285" s="166">
        <f t="shared" si="1"/>
        <v>30.482864816332867</v>
      </c>
    </row>
    <row r="286" spans="8:65" s="2" customFormat="1">
      <c r="H286">
        <v>2031</v>
      </c>
      <c r="I286" s="166">
        <f t="shared" si="1"/>
        <v>29.105108214464718</v>
      </c>
    </row>
    <row r="287" spans="8:65" s="2" customFormat="1">
      <c r="H287">
        <v>2032</v>
      </c>
      <c r="I287" s="166">
        <f t="shared" si="1"/>
        <v>27.789623097426766</v>
      </c>
    </row>
    <row r="288" spans="8:65" s="2" customFormat="1">
      <c r="H288">
        <v>2033</v>
      </c>
      <c r="I288" s="166">
        <f t="shared" si="1"/>
        <v>26.533594934831207</v>
      </c>
    </row>
    <row r="289" spans="3:9" s="2" customFormat="1">
      <c r="C289" s="53"/>
      <c r="D289" s="53"/>
      <c r="E289" s="53"/>
      <c r="H289">
        <v>2034</v>
      </c>
      <c r="I289" s="166">
        <f t="shared" si="1"/>
        <v>25.334336406703244</v>
      </c>
    </row>
    <row r="290" spans="3:9" s="2" customFormat="1">
      <c r="C290" s="53"/>
      <c r="D290" s="53"/>
      <c r="E290" s="53"/>
      <c r="H290">
        <v>2035</v>
      </c>
      <c r="I290" s="166">
        <f t="shared" si="1"/>
        <v>24.189281653857901</v>
      </c>
    </row>
    <row r="291" spans="3:9" s="2" customFormat="1">
      <c r="C291" s="53"/>
      <c r="D291" s="53"/>
      <c r="E291" s="53"/>
      <c r="H291">
        <v>2036</v>
      </c>
      <c r="I291" s="166">
        <f t="shared" si="1"/>
        <v>23.095980788146811</v>
      </c>
    </row>
    <row r="292" spans="3:9" s="2" customFormat="1">
      <c r="H292">
        <v>2037</v>
      </c>
      <c r="I292" s="166">
        <f t="shared" si="1"/>
        <v>22.052094650829442</v>
      </c>
    </row>
    <row r="293" spans="3:9" s="2" customFormat="1">
      <c r="H293">
        <v>2038</v>
      </c>
      <c r="I293" s="166">
        <f t="shared" si="1"/>
        <v>21.055389807854102</v>
      </c>
    </row>
    <row r="294" spans="3:9" s="2" customFormat="1">
      <c r="H294">
        <v>2039</v>
      </c>
      <c r="I294" s="166">
        <f t="shared" si="1"/>
        <v>20.103733771340924</v>
      </c>
    </row>
    <row r="295" spans="3:9" s="2" customFormat="1">
      <c r="H295">
        <v>2040</v>
      </c>
      <c r="I295" s="166">
        <f t="shared" si="1"/>
        <v>19.195090437043032</v>
      </c>
    </row>
    <row r="296" spans="3:9" s="2" customFormat="1"/>
    <row r="297" spans="3:9" s="2" customFormat="1"/>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sheetPr>
    <tabColor theme="9" tint="0.59999389629810485"/>
  </sheetPr>
  <dimension ref="A1:BM297"/>
  <sheetViews>
    <sheetView workbookViewId="0">
      <selection activeCell="B16" sqref="B16"/>
    </sheetView>
  </sheetViews>
  <sheetFormatPr defaultRowHeight="14.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1796</v>
      </c>
      <c r="D5" t="s">
        <v>1797</v>
      </c>
    </row>
    <row r="6" spans="1:65">
      <c r="A6" t="s">
        <v>1398</v>
      </c>
      <c r="B6" t="s">
        <v>1399</v>
      </c>
      <c r="C6" t="s">
        <v>1796</v>
      </c>
      <c r="D6" t="s">
        <v>1797</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c r="A7" t="s">
        <v>1183</v>
      </c>
      <c r="B7" t="s">
        <v>1400</v>
      </c>
      <c r="C7" t="s">
        <v>1796</v>
      </c>
      <c r="D7" t="s">
        <v>1797</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c r="A8" t="s">
        <v>1401</v>
      </c>
      <c r="B8" t="s">
        <v>1402</v>
      </c>
      <c r="C8" t="s">
        <v>1796</v>
      </c>
      <c r="D8" t="s">
        <v>1797</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c r="A9" t="s">
        <v>1122</v>
      </c>
      <c r="B9" t="s">
        <v>1403</v>
      </c>
      <c r="C9" t="s">
        <v>1796</v>
      </c>
      <c r="D9" t="s">
        <v>1797</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c r="A10" t="s">
        <v>1301</v>
      </c>
      <c r="B10" t="s">
        <v>1404</v>
      </c>
      <c r="C10" t="s">
        <v>1796</v>
      </c>
      <c r="D10" t="s">
        <v>1797</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c r="A11" t="s">
        <v>1405</v>
      </c>
      <c r="B11" t="s">
        <v>1406</v>
      </c>
      <c r="C11" t="s">
        <v>1796</v>
      </c>
      <c r="D11" t="s">
        <v>1797</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c r="A12" t="s">
        <v>1407</v>
      </c>
      <c r="B12" t="s">
        <v>1408</v>
      </c>
      <c r="C12" t="s">
        <v>1796</v>
      </c>
      <c r="D12" t="s">
        <v>1797</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c r="A13" t="s">
        <v>1173</v>
      </c>
      <c r="B13" t="s">
        <v>1409</v>
      </c>
      <c r="C13" t="s">
        <v>1796</v>
      </c>
      <c r="D13" t="s">
        <v>1797</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c r="A14" t="s">
        <v>1243</v>
      </c>
      <c r="B14" t="s">
        <v>1410</v>
      </c>
      <c r="C14" t="s">
        <v>1796</v>
      </c>
      <c r="D14" t="s">
        <v>1797</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c r="A15" t="s">
        <v>1157</v>
      </c>
      <c r="B15" t="s">
        <v>1411</v>
      </c>
      <c r="C15" t="s">
        <v>1796</v>
      </c>
      <c r="D15" t="s">
        <v>1797</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c r="A16" t="s">
        <v>1412</v>
      </c>
      <c r="B16" t="s">
        <v>1413</v>
      </c>
      <c r="C16" t="s">
        <v>1796</v>
      </c>
      <c r="D16" t="s">
        <v>1797</v>
      </c>
    </row>
    <row r="17" spans="1:64">
      <c r="A17" t="s">
        <v>1216</v>
      </c>
      <c r="B17" t="s">
        <v>1414</v>
      </c>
      <c r="C17" t="s">
        <v>1796</v>
      </c>
      <c r="D17" t="s">
        <v>1797</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c r="A18" t="s">
        <v>1257</v>
      </c>
      <c r="B18" t="s">
        <v>1415</v>
      </c>
      <c r="C18" t="s">
        <v>1796</v>
      </c>
      <c r="D18" t="s">
        <v>1797</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c r="A19" t="s">
        <v>1314</v>
      </c>
      <c r="B19" t="s">
        <v>1416</v>
      </c>
      <c r="C19" t="s">
        <v>1796</v>
      </c>
      <c r="D19" t="s">
        <v>1797</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c r="A20" t="s">
        <v>1158</v>
      </c>
      <c r="B20" t="s">
        <v>1417</v>
      </c>
      <c r="C20" t="s">
        <v>1796</v>
      </c>
      <c r="D20" t="s">
        <v>1797</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c r="A21" t="s">
        <v>599</v>
      </c>
      <c r="B21" t="s">
        <v>1418</v>
      </c>
      <c r="C21" t="s">
        <v>1796</v>
      </c>
      <c r="D21" t="s">
        <v>1797</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c r="A22" t="s">
        <v>1315</v>
      </c>
      <c r="B22" t="s">
        <v>1419</v>
      </c>
      <c r="C22" t="s">
        <v>1796</v>
      </c>
      <c r="D22" t="s">
        <v>1797</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c r="A23" t="s">
        <v>1132</v>
      </c>
      <c r="B23" t="s">
        <v>1420</v>
      </c>
      <c r="C23" t="s">
        <v>1796</v>
      </c>
      <c r="D23" t="s">
        <v>1797</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c r="A24" t="s">
        <v>1133</v>
      </c>
      <c r="B24" t="s">
        <v>1421</v>
      </c>
      <c r="C24" t="s">
        <v>1796</v>
      </c>
      <c r="D24" t="s">
        <v>1797</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c r="A25" t="s">
        <v>1184</v>
      </c>
      <c r="B25" t="s">
        <v>1422</v>
      </c>
      <c r="C25" t="s">
        <v>1796</v>
      </c>
      <c r="D25" t="s">
        <v>1797</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c r="A26" t="s">
        <v>1279</v>
      </c>
      <c r="B26" t="s">
        <v>1423</v>
      </c>
      <c r="C26" t="s">
        <v>1796</v>
      </c>
      <c r="D26" t="s">
        <v>1797</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c r="A27" t="s">
        <v>1159</v>
      </c>
      <c r="B27" t="s">
        <v>1424</v>
      </c>
      <c r="C27" t="s">
        <v>1796</v>
      </c>
      <c r="D27" t="s">
        <v>1797</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c r="A28" t="s">
        <v>1425</v>
      </c>
      <c r="B28" t="s">
        <v>1426</v>
      </c>
      <c r="C28" t="s">
        <v>1796</v>
      </c>
      <c r="D28" t="s">
        <v>1797</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c r="A29" t="s">
        <v>1302</v>
      </c>
      <c r="B29" t="s">
        <v>1427</v>
      </c>
      <c r="C29" t="s">
        <v>1796</v>
      </c>
      <c r="D29" t="s">
        <v>1797</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c r="A30" t="s">
        <v>1278</v>
      </c>
      <c r="B30" t="s">
        <v>1428</v>
      </c>
      <c r="C30" t="s">
        <v>1796</v>
      </c>
      <c r="D30" t="s">
        <v>1797</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c r="A31" t="s">
        <v>1234</v>
      </c>
      <c r="B31" t="s">
        <v>1429</v>
      </c>
      <c r="C31" t="s">
        <v>1796</v>
      </c>
      <c r="D31" t="s">
        <v>1797</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c r="A32" t="s">
        <v>1430</v>
      </c>
      <c r="B32" t="s">
        <v>1431</v>
      </c>
      <c r="C32" t="s">
        <v>1796</v>
      </c>
      <c r="D32" t="s">
        <v>1797</v>
      </c>
    </row>
    <row r="33" spans="1:64">
      <c r="A33" t="s">
        <v>1432</v>
      </c>
      <c r="B33" t="s">
        <v>1433</v>
      </c>
      <c r="C33" t="s">
        <v>1796</v>
      </c>
      <c r="D33" t="s">
        <v>1797</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c r="A34" t="s">
        <v>1245</v>
      </c>
      <c r="B34" t="s">
        <v>1434</v>
      </c>
      <c r="C34" t="s">
        <v>1796</v>
      </c>
      <c r="D34" t="s">
        <v>1797</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c r="A35" t="s">
        <v>1219</v>
      </c>
      <c r="B35" t="s">
        <v>1435</v>
      </c>
      <c r="C35" t="s">
        <v>1796</v>
      </c>
      <c r="D35" t="s">
        <v>1797</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c r="A36" t="s">
        <v>1203</v>
      </c>
      <c r="B36" t="s">
        <v>1436</v>
      </c>
      <c r="C36" t="s">
        <v>1796</v>
      </c>
      <c r="D36" t="s">
        <v>1797</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c r="A37" t="s">
        <v>1185</v>
      </c>
      <c r="B37" t="s">
        <v>1437</v>
      </c>
      <c r="C37" t="s">
        <v>1796</v>
      </c>
      <c r="D37" t="s">
        <v>1797</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c r="A38" t="s">
        <v>597</v>
      </c>
      <c r="B38" t="s">
        <v>1438</v>
      </c>
      <c r="C38" t="s">
        <v>1796</v>
      </c>
      <c r="D38" t="s">
        <v>1797</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c r="A39" t="s">
        <v>601</v>
      </c>
      <c r="B39" t="s">
        <v>1439</v>
      </c>
      <c r="C39" t="s">
        <v>1796</v>
      </c>
      <c r="D39" t="s">
        <v>1797</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c r="A40" t="s">
        <v>1322</v>
      </c>
      <c r="B40" t="s">
        <v>1440</v>
      </c>
      <c r="C40" t="s">
        <v>1796</v>
      </c>
      <c r="D40" t="s">
        <v>1797</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c r="A41" t="s">
        <v>1441</v>
      </c>
      <c r="B41" t="s">
        <v>1442</v>
      </c>
      <c r="C41" t="s">
        <v>1796</v>
      </c>
      <c r="D41" t="s">
        <v>1797</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c r="A42" t="s">
        <v>1320</v>
      </c>
      <c r="B42" t="s">
        <v>1443</v>
      </c>
      <c r="C42" t="s">
        <v>1796</v>
      </c>
      <c r="D42" t="s">
        <v>1797</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c r="A43" t="s">
        <v>1289</v>
      </c>
      <c r="B43" t="s">
        <v>1444</v>
      </c>
      <c r="C43" t="s">
        <v>1796</v>
      </c>
      <c r="D43" t="s">
        <v>1797</v>
      </c>
    </row>
    <row r="44" spans="1:64">
      <c r="A44" t="s">
        <v>1246</v>
      </c>
      <c r="B44" t="s">
        <v>1445</v>
      </c>
      <c r="C44" t="s">
        <v>1796</v>
      </c>
      <c r="D44" t="s">
        <v>1797</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c r="A45" t="s">
        <v>1194</v>
      </c>
      <c r="B45" t="s">
        <v>1446</v>
      </c>
      <c r="C45" t="s">
        <v>1796</v>
      </c>
      <c r="D45" t="s">
        <v>1797</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c r="A46" t="s">
        <v>1447</v>
      </c>
      <c r="B46" t="s">
        <v>1448</v>
      </c>
      <c r="C46" t="s">
        <v>1796</v>
      </c>
      <c r="D46" t="s">
        <v>1797</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c r="A47" t="s">
        <v>1123</v>
      </c>
      <c r="B47" t="s">
        <v>1449</v>
      </c>
      <c r="C47" t="s">
        <v>1796</v>
      </c>
      <c r="D47" t="s">
        <v>1797</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c r="A48" t="s">
        <v>1450</v>
      </c>
      <c r="B48" t="s">
        <v>1451</v>
      </c>
      <c r="C48" t="s">
        <v>1796</v>
      </c>
      <c r="D48" t="s">
        <v>1797</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c r="A49" t="s">
        <v>1452</v>
      </c>
      <c r="B49" t="s">
        <v>1453</v>
      </c>
      <c r="C49" t="s">
        <v>1796</v>
      </c>
      <c r="D49" t="s">
        <v>1797</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c r="A50" t="s">
        <v>1247</v>
      </c>
      <c r="B50" t="s">
        <v>1454</v>
      </c>
      <c r="C50" t="s">
        <v>1796</v>
      </c>
      <c r="D50" t="s">
        <v>1797</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c r="A51" t="s">
        <v>1111</v>
      </c>
      <c r="B51" t="s">
        <v>1455</v>
      </c>
      <c r="C51" t="s">
        <v>1796</v>
      </c>
      <c r="D51" t="s">
        <v>1797</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c r="A52" t="s">
        <v>1134</v>
      </c>
      <c r="B52" t="s">
        <v>1456</v>
      </c>
      <c r="C52" t="s">
        <v>1796</v>
      </c>
      <c r="D52" t="s">
        <v>1797</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c r="A53" t="s">
        <v>1235</v>
      </c>
      <c r="B53" t="s">
        <v>1457</v>
      </c>
      <c r="C53" t="s">
        <v>1796</v>
      </c>
      <c r="D53" t="s">
        <v>1797</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c r="A54" t="s">
        <v>1458</v>
      </c>
      <c r="B54" t="s">
        <v>1459</v>
      </c>
      <c r="C54" t="s">
        <v>1796</v>
      </c>
      <c r="D54" t="s">
        <v>1797</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c r="A55" t="s">
        <v>1220</v>
      </c>
      <c r="B55" t="s">
        <v>1460</v>
      </c>
      <c r="C55" t="s">
        <v>1796</v>
      </c>
      <c r="D55" t="s">
        <v>1797</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c r="A56" t="s">
        <v>1461</v>
      </c>
      <c r="B56" t="s">
        <v>1462</v>
      </c>
      <c r="C56" t="s">
        <v>1796</v>
      </c>
      <c r="D56" t="s">
        <v>1797</v>
      </c>
    </row>
    <row r="57" spans="1:64">
      <c r="A57" t="s">
        <v>1463</v>
      </c>
      <c r="B57" t="s">
        <v>1464</v>
      </c>
      <c r="C57" t="s">
        <v>1796</v>
      </c>
      <c r="D57" t="s">
        <v>1797</v>
      </c>
    </row>
    <row r="58" spans="1:64">
      <c r="A58" t="s">
        <v>1160</v>
      </c>
      <c r="B58" t="s">
        <v>1465</v>
      </c>
      <c r="C58" t="s">
        <v>1796</v>
      </c>
      <c r="D58" t="s">
        <v>1797</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c r="A59" t="s">
        <v>1466</v>
      </c>
      <c r="B59" t="s">
        <v>1467</v>
      </c>
      <c r="C59" t="s">
        <v>1796</v>
      </c>
      <c r="D59" t="s">
        <v>1797</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c r="A60" t="s">
        <v>1317</v>
      </c>
      <c r="B60" t="s">
        <v>1468</v>
      </c>
      <c r="C60" t="s">
        <v>1796</v>
      </c>
      <c r="D60" t="s">
        <v>1797</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c r="A61" t="s">
        <v>1112</v>
      </c>
      <c r="B61" t="s">
        <v>1469</v>
      </c>
      <c r="C61" t="s">
        <v>1796</v>
      </c>
      <c r="D61" t="s">
        <v>1797</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c r="A62" t="s">
        <v>1470</v>
      </c>
      <c r="B62" t="s">
        <v>1471</v>
      </c>
      <c r="C62" t="s">
        <v>1796</v>
      </c>
      <c r="D62" t="s">
        <v>1797</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c r="A63" t="s">
        <v>1290</v>
      </c>
      <c r="B63" t="s">
        <v>1472</v>
      </c>
      <c r="C63" t="s">
        <v>1796</v>
      </c>
      <c r="D63" t="s">
        <v>1797</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c r="A64" t="s">
        <v>1222</v>
      </c>
      <c r="B64" t="s">
        <v>1473</v>
      </c>
      <c r="C64" t="s">
        <v>1796</v>
      </c>
      <c r="D64" t="s">
        <v>1797</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c r="A65" t="s">
        <v>1149</v>
      </c>
      <c r="B65" t="s">
        <v>1474</v>
      </c>
      <c r="C65" t="s">
        <v>1796</v>
      </c>
      <c r="D65" t="s">
        <v>1797</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c r="A66" t="s">
        <v>1475</v>
      </c>
      <c r="B66" t="s">
        <v>1476</v>
      </c>
      <c r="C66" t="s">
        <v>1796</v>
      </c>
      <c r="D66" t="s">
        <v>1797</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c r="A67" t="s">
        <v>1477</v>
      </c>
      <c r="B67" t="s">
        <v>1478</v>
      </c>
      <c r="C67" t="s">
        <v>1796</v>
      </c>
      <c r="D67" t="s">
        <v>1797</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c r="A68" t="s">
        <v>1479</v>
      </c>
      <c r="B68" t="s">
        <v>1480</v>
      </c>
      <c r="C68" t="s">
        <v>1796</v>
      </c>
      <c r="D68" t="s">
        <v>1797</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c r="A69" t="s">
        <v>1481</v>
      </c>
      <c r="B69" t="s">
        <v>1482</v>
      </c>
      <c r="C69" t="s">
        <v>1796</v>
      </c>
      <c r="D69" t="s">
        <v>1797</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c r="A70" t="s">
        <v>1483</v>
      </c>
      <c r="B70" t="s">
        <v>1484</v>
      </c>
      <c r="C70" t="s">
        <v>1796</v>
      </c>
      <c r="D70" t="s">
        <v>1797</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c r="A71" t="s">
        <v>1248</v>
      </c>
      <c r="B71" t="s">
        <v>1485</v>
      </c>
      <c r="C71" t="s">
        <v>1796</v>
      </c>
      <c r="D71" t="s">
        <v>1797</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c r="A72" t="s">
        <v>1486</v>
      </c>
      <c r="B72" t="s">
        <v>1487</v>
      </c>
      <c r="C72" t="s">
        <v>1796</v>
      </c>
      <c r="D72" t="s">
        <v>1797</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c r="A73" t="s">
        <v>1488</v>
      </c>
      <c r="B73" t="s">
        <v>1489</v>
      </c>
      <c r="C73" t="s">
        <v>1796</v>
      </c>
      <c r="D73" t="s">
        <v>1797</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c r="A74" t="s">
        <v>609</v>
      </c>
      <c r="B74" t="s">
        <v>1490</v>
      </c>
      <c r="C74" t="s">
        <v>1796</v>
      </c>
      <c r="D74" t="s">
        <v>1797</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c r="A75" t="s">
        <v>1312</v>
      </c>
      <c r="B75" t="s">
        <v>1491</v>
      </c>
      <c r="C75" t="s">
        <v>1796</v>
      </c>
      <c r="D75" t="s">
        <v>1797</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c r="A76" t="s">
        <v>1291</v>
      </c>
      <c r="B76" t="s">
        <v>1492</v>
      </c>
      <c r="C76" t="s">
        <v>1796</v>
      </c>
      <c r="D76" t="s">
        <v>1797</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c r="A77" t="s">
        <v>611</v>
      </c>
      <c r="B77" t="s">
        <v>950</v>
      </c>
      <c r="C77" t="s">
        <v>1796</v>
      </c>
      <c r="D77" t="s">
        <v>1797</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c r="A78" t="s">
        <v>1493</v>
      </c>
      <c r="B78" t="s">
        <v>1494</v>
      </c>
      <c r="C78" t="s">
        <v>1796</v>
      </c>
      <c r="D78" t="s">
        <v>1797</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c r="A79" t="s">
        <v>1495</v>
      </c>
      <c r="B79" t="s">
        <v>1496</v>
      </c>
      <c r="C79" t="s">
        <v>1796</v>
      </c>
      <c r="D79" t="s">
        <v>1797</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c r="A80" t="s">
        <v>1292</v>
      </c>
      <c r="B80" t="s">
        <v>1497</v>
      </c>
      <c r="C80" t="s">
        <v>1796</v>
      </c>
      <c r="D80" t="s">
        <v>1797</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c r="A81" t="s">
        <v>1261</v>
      </c>
      <c r="B81" t="s">
        <v>1498</v>
      </c>
      <c r="C81" t="s">
        <v>1796</v>
      </c>
      <c r="D81" t="s">
        <v>1797</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c r="A82" t="s">
        <v>1316</v>
      </c>
      <c r="B82" t="s">
        <v>1499</v>
      </c>
      <c r="C82" t="s">
        <v>1796</v>
      </c>
      <c r="D82" t="s">
        <v>1797</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c r="A83" t="s">
        <v>1500</v>
      </c>
      <c r="B83" t="s">
        <v>1501</v>
      </c>
      <c r="C83" t="s">
        <v>1796</v>
      </c>
      <c r="D83" t="s">
        <v>1797</v>
      </c>
    </row>
    <row r="84" spans="1:64">
      <c r="A84" t="s">
        <v>1502</v>
      </c>
      <c r="B84" t="s">
        <v>1503</v>
      </c>
      <c r="C84" t="s">
        <v>1796</v>
      </c>
      <c r="D84" t="s">
        <v>1797</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c r="A85" t="s">
        <v>1127</v>
      </c>
      <c r="B85" t="s">
        <v>1504</v>
      </c>
      <c r="C85" t="s">
        <v>1796</v>
      </c>
      <c r="D85" t="s">
        <v>1797</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c r="A86" t="s">
        <v>1299</v>
      </c>
      <c r="B86" t="s">
        <v>1505</v>
      </c>
      <c r="C86" t="s">
        <v>1796</v>
      </c>
      <c r="D86" t="s">
        <v>1797</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c r="A87" t="s">
        <v>1161</v>
      </c>
      <c r="B87" t="s">
        <v>1506</v>
      </c>
      <c r="C87" t="s">
        <v>1796</v>
      </c>
      <c r="D87" t="s">
        <v>1797</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c r="A88" t="s">
        <v>1136</v>
      </c>
      <c r="B88" t="s">
        <v>1507</v>
      </c>
      <c r="C88" t="s">
        <v>1796</v>
      </c>
      <c r="D88" t="s">
        <v>1797</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c r="A89" t="s">
        <v>1508</v>
      </c>
      <c r="B89" t="s">
        <v>1509</v>
      </c>
      <c r="C89" t="s">
        <v>1796</v>
      </c>
      <c r="D89" t="s">
        <v>1797</v>
      </c>
    </row>
    <row r="90" spans="1:64">
      <c r="A90" t="s">
        <v>1137</v>
      </c>
      <c r="B90" t="s">
        <v>1510</v>
      </c>
      <c r="C90" t="s">
        <v>1796</v>
      </c>
      <c r="D90" t="s">
        <v>1797</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c r="A91" t="s">
        <v>1511</v>
      </c>
      <c r="B91" t="s">
        <v>1512</v>
      </c>
      <c r="C91" t="s">
        <v>1796</v>
      </c>
      <c r="D91" t="s">
        <v>1797</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c r="A92" t="s">
        <v>1138</v>
      </c>
      <c r="B92" t="s">
        <v>1513</v>
      </c>
      <c r="C92" t="s">
        <v>1796</v>
      </c>
      <c r="D92" t="s">
        <v>1797</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c r="A93" t="s">
        <v>1126</v>
      </c>
      <c r="B93" t="s">
        <v>1514</v>
      </c>
      <c r="C93" t="s">
        <v>1796</v>
      </c>
      <c r="D93" t="s">
        <v>1797</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c r="A94" t="s">
        <v>1304</v>
      </c>
      <c r="B94" t="s">
        <v>1515</v>
      </c>
      <c r="C94" t="s">
        <v>1796</v>
      </c>
      <c r="D94" t="s">
        <v>1797</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c r="A95" t="s">
        <v>1223</v>
      </c>
      <c r="B95" t="s">
        <v>1516</v>
      </c>
      <c r="C95" t="s">
        <v>1796</v>
      </c>
      <c r="D95" t="s">
        <v>1797</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c r="A96" t="s">
        <v>1517</v>
      </c>
      <c r="B96" t="s">
        <v>1518</v>
      </c>
      <c r="C96" t="s">
        <v>1796</v>
      </c>
      <c r="D96" t="s">
        <v>1797</v>
      </c>
    </row>
    <row r="97" spans="1:64">
      <c r="A97" t="s">
        <v>1237</v>
      </c>
      <c r="B97" t="s">
        <v>1519</v>
      </c>
      <c r="C97" t="s">
        <v>1796</v>
      </c>
      <c r="D97" t="s">
        <v>1797</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c r="A98" t="s">
        <v>1267</v>
      </c>
      <c r="B98" t="s">
        <v>1520</v>
      </c>
      <c r="C98" t="s">
        <v>1796</v>
      </c>
      <c r="D98" t="s">
        <v>1797</v>
      </c>
    </row>
    <row r="99" spans="1:64">
      <c r="A99" t="s">
        <v>1250</v>
      </c>
      <c r="B99" t="s">
        <v>1521</v>
      </c>
      <c r="C99" t="s">
        <v>1796</v>
      </c>
      <c r="D99" t="s">
        <v>1797</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c r="A100" t="s">
        <v>1522</v>
      </c>
      <c r="B100" t="s">
        <v>1523</v>
      </c>
      <c r="C100" t="s">
        <v>1796</v>
      </c>
      <c r="D100" t="s">
        <v>1797</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c r="A101" t="s">
        <v>1524</v>
      </c>
      <c r="B101" t="s">
        <v>1525</v>
      </c>
      <c r="C101" t="s">
        <v>1796</v>
      </c>
      <c r="D101" t="s">
        <v>1797</v>
      </c>
    </row>
    <row r="102" spans="1:64">
      <c r="A102" t="s">
        <v>1238</v>
      </c>
      <c r="B102" t="s">
        <v>1526</v>
      </c>
      <c r="C102" t="s">
        <v>1796</v>
      </c>
      <c r="D102" t="s">
        <v>1797</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c r="A103" t="s">
        <v>1527</v>
      </c>
      <c r="B103" t="s">
        <v>1528</v>
      </c>
      <c r="C103" t="s">
        <v>1796</v>
      </c>
      <c r="D103" t="s">
        <v>1797</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c r="A104" t="s">
        <v>1303</v>
      </c>
      <c r="B104" t="s">
        <v>1529</v>
      </c>
      <c r="C104" t="s">
        <v>1796</v>
      </c>
      <c r="D104" t="s">
        <v>1797</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c r="A105" t="s">
        <v>1225</v>
      </c>
      <c r="B105" t="s">
        <v>1530</v>
      </c>
      <c r="C105" t="s">
        <v>1796</v>
      </c>
      <c r="D105" t="s">
        <v>1797</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c r="A106" t="s">
        <v>1281</v>
      </c>
      <c r="B106" t="s">
        <v>1531</v>
      </c>
      <c r="C106" t="s">
        <v>1796</v>
      </c>
      <c r="D106" t="s">
        <v>1797</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c r="A107" t="s">
        <v>1532</v>
      </c>
      <c r="B107" t="s">
        <v>1533</v>
      </c>
      <c r="C107" t="s">
        <v>1796</v>
      </c>
      <c r="D107" t="s">
        <v>1797</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c r="A108" t="s">
        <v>1534</v>
      </c>
      <c r="B108" t="s">
        <v>1535</v>
      </c>
      <c r="C108" t="s">
        <v>1796</v>
      </c>
      <c r="D108" t="s">
        <v>1797</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c r="A109" t="s">
        <v>1536</v>
      </c>
      <c r="B109" t="s">
        <v>1537</v>
      </c>
      <c r="C109" t="s">
        <v>1796</v>
      </c>
      <c r="D109" t="s">
        <v>1797</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c r="A110" t="s">
        <v>1538</v>
      </c>
      <c r="B110" t="s">
        <v>1539</v>
      </c>
      <c r="C110" t="s">
        <v>1796</v>
      </c>
      <c r="D110" t="s">
        <v>1797</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c r="A111" t="s">
        <v>1205</v>
      </c>
      <c r="B111" t="s">
        <v>1540</v>
      </c>
      <c r="C111" t="s">
        <v>1796</v>
      </c>
      <c r="D111" t="s">
        <v>1797</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c r="A112" t="s">
        <v>1541</v>
      </c>
      <c r="B112" t="s">
        <v>1542</v>
      </c>
      <c r="C112" t="s">
        <v>1796</v>
      </c>
      <c r="D112" t="s">
        <v>1797</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c r="A113" t="s">
        <v>1543</v>
      </c>
      <c r="B113" t="s">
        <v>1544</v>
      </c>
      <c r="C113" t="s">
        <v>1796</v>
      </c>
      <c r="D113" t="s">
        <v>1797</v>
      </c>
    </row>
    <row r="114" spans="1:64">
      <c r="A114" t="s">
        <v>1186</v>
      </c>
      <c r="B114" t="s">
        <v>1545</v>
      </c>
      <c r="C114" t="s">
        <v>1796</v>
      </c>
      <c r="D114" t="s">
        <v>1797</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c r="A115" t="s">
        <v>1546</v>
      </c>
      <c r="B115" t="s">
        <v>1547</v>
      </c>
      <c r="C115" t="s">
        <v>1796</v>
      </c>
      <c r="D115" t="s">
        <v>1797</v>
      </c>
    </row>
    <row r="116" spans="1:64">
      <c r="A116" t="s">
        <v>1294</v>
      </c>
      <c r="B116" t="s">
        <v>1548</v>
      </c>
      <c r="C116" t="s">
        <v>1796</v>
      </c>
      <c r="D116" t="s">
        <v>1797</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c r="A117" t="s">
        <v>1549</v>
      </c>
      <c r="B117" t="s">
        <v>1550</v>
      </c>
      <c r="C117" t="s">
        <v>1796</v>
      </c>
      <c r="D117" t="s">
        <v>1797</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c r="A118" t="s">
        <v>1162</v>
      </c>
      <c r="B118" t="s">
        <v>1551</v>
      </c>
      <c r="C118" t="s">
        <v>1796</v>
      </c>
      <c r="D118" t="s">
        <v>1797</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c r="A119" t="s">
        <v>1293</v>
      </c>
      <c r="B119" t="s">
        <v>1552</v>
      </c>
      <c r="C119" t="s">
        <v>1796</v>
      </c>
      <c r="D119" t="s">
        <v>1797</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c r="A120" t="s">
        <v>1163</v>
      </c>
      <c r="B120" t="s">
        <v>1553</v>
      </c>
      <c r="C120" t="s">
        <v>1796</v>
      </c>
      <c r="D120" t="s">
        <v>1797</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c r="A121" t="s">
        <v>1305</v>
      </c>
      <c r="B121" t="s">
        <v>1554</v>
      </c>
      <c r="C121" t="s">
        <v>1796</v>
      </c>
      <c r="D121" t="s">
        <v>1797</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c r="A122" t="s">
        <v>1226</v>
      </c>
      <c r="B122" t="s">
        <v>1555</v>
      </c>
      <c r="C122" t="s">
        <v>1796</v>
      </c>
      <c r="D122" t="s">
        <v>1797</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c r="A123" t="s">
        <v>1164</v>
      </c>
      <c r="B123" t="s">
        <v>1556</v>
      </c>
      <c r="C123" t="s">
        <v>1796</v>
      </c>
      <c r="D123" t="s">
        <v>1797</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c r="A124" t="s">
        <v>1199</v>
      </c>
      <c r="B124" t="s">
        <v>1557</v>
      </c>
      <c r="C124" t="s">
        <v>1796</v>
      </c>
      <c r="D124" t="s">
        <v>1797</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c r="A125" t="s">
        <v>1177</v>
      </c>
      <c r="B125" t="s">
        <v>1558</v>
      </c>
      <c r="C125" t="s">
        <v>1796</v>
      </c>
      <c r="D125" t="s">
        <v>1797</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c r="A126" t="s">
        <v>1113</v>
      </c>
      <c r="B126" t="s">
        <v>1559</v>
      </c>
      <c r="C126" t="s">
        <v>1796</v>
      </c>
      <c r="D126" t="s">
        <v>1797</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c r="A127" t="s">
        <v>1560</v>
      </c>
      <c r="B127" t="s">
        <v>1561</v>
      </c>
      <c r="C127" t="s">
        <v>1796</v>
      </c>
      <c r="D127" t="s">
        <v>1797</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c r="A128" t="s">
        <v>1204</v>
      </c>
      <c r="B128" t="s">
        <v>1562</v>
      </c>
      <c r="C128" t="s">
        <v>1796</v>
      </c>
      <c r="D128" t="s">
        <v>1797</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c r="A129" t="s">
        <v>1268</v>
      </c>
      <c r="B129" t="s">
        <v>1563</v>
      </c>
      <c r="C129" t="s">
        <v>1796</v>
      </c>
      <c r="D129" t="s">
        <v>1797</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c r="A130" t="s">
        <v>1564</v>
      </c>
      <c r="B130" t="s">
        <v>1565</v>
      </c>
      <c r="C130" t="s">
        <v>1796</v>
      </c>
      <c r="D130" t="s">
        <v>1797</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c r="A131" t="s">
        <v>1566</v>
      </c>
      <c r="B131" t="s">
        <v>1567</v>
      </c>
      <c r="C131" t="s">
        <v>1796</v>
      </c>
      <c r="D131" t="s">
        <v>1797</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c r="A132" t="s">
        <v>1165</v>
      </c>
      <c r="B132" t="s">
        <v>1568</v>
      </c>
      <c r="C132" t="s">
        <v>1796</v>
      </c>
      <c r="D132" t="s">
        <v>1797</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c r="A133" t="s">
        <v>1569</v>
      </c>
      <c r="B133" t="s">
        <v>1570</v>
      </c>
      <c r="C133" t="s">
        <v>1796</v>
      </c>
      <c r="D133" t="s">
        <v>1797</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c r="A134" t="s">
        <v>1571</v>
      </c>
      <c r="B134" t="s">
        <v>1572</v>
      </c>
      <c r="C134" t="s">
        <v>1796</v>
      </c>
      <c r="D134" t="s">
        <v>1797</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c r="A135" t="s">
        <v>1166</v>
      </c>
      <c r="B135" t="s">
        <v>1573</v>
      </c>
      <c r="C135" t="s">
        <v>1796</v>
      </c>
      <c r="D135" t="s">
        <v>1797</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c r="A136" t="s">
        <v>1139</v>
      </c>
      <c r="B136" t="s">
        <v>1574</v>
      </c>
      <c r="C136" t="s">
        <v>1796</v>
      </c>
      <c r="D136" t="s">
        <v>1797</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c r="A137" t="s">
        <v>1151</v>
      </c>
      <c r="B137" t="s">
        <v>1575</v>
      </c>
      <c r="C137" t="s">
        <v>1796</v>
      </c>
      <c r="D137" t="s">
        <v>1797</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c r="A138" t="s">
        <v>1576</v>
      </c>
      <c r="B138" t="s">
        <v>1577</v>
      </c>
      <c r="C138" t="s">
        <v>1796</v>
      </c>
      <c r="D138" t="s">
        <v>1797</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c r="A139" t="s">
        <v>1578</v>
      </c>
      <c r="B139" t="s">
        <v>1579</v>
      </c>
      <c r="C139" t="s">
        <v>1796</v>
      </c>
      <c r="D139" t="s">
        <v>1797</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c r="A140" t="s">
        <v>1580</v>
      </c>
      <c r="B140" t="s">
        <v>1581</v>
      </c>
      <c r="C140" t="s">
        <v>1796</v>
      </c>
      <c r="D140" t="s">
        <v>1797</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c r="A141" t="s">
        <v>1582</v>
      </c>
      <c r="B141" t="s">
        <v>1583</v>
      </c>
      <c r="C141" t="s">
        <v>1796</v>
      </c>
      <c r="D141" t="s">
        <v>1797</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c r="A142" t="s">
        <v>1584</v>
      </c>
      <c r="B142" t="s">
        <v>1585</v>
      </c>
      <c r="C142" t="s">
        <v>1796</v>
      </c>
      <c r="D142" t="s">
        <v>1797</v>
      </c>
    </row>
    <row r="143" spans="1:64">
      <c r="A143" t="s">
        <v>1191</v>
      </c>
      <c r="B143" t="s">
        <v>1586</v>
      </c>
      <c r="C143" t="s">
        <v>1796</v>
      </c>
      <c r="D143" t="s">
        <v>1797</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c r="A144" t="s">
        <v>1587</v>
      </c>
      <c r="B144" t="s">
        <v>1588</v>
      </c>
      <c r="C144" t="s">
        <v>1796</v>
      </c>
      <c r="D144" t="s">
        <v>1797</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c r="A145" t="s">
        <v>1589</v>
      </c>
      <c r="B145" t="s">
        <v>1590</v>
      </c>
      <c r="C145" t="s">
        <v>1796</v>
      </c>
      <c r="D145" t="s">
        <v>1797</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c r="A146" t="s">
        <v>1130</v>
      </c>
      <c r="B146" t="s">
        <v>1591</v>
      </c>
      <c r="C146" t="s">
        <v>1796</v>
      </c>
      <c r="D146" t="s">
        <v>1797</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c r="A147" t="s">
        <v>1592</v>
      </c>
      <c r="B147" t="s">
        <v>1593</v>
      </c>
      <c r="C147" t="s">
        <v>1796</v>
      </c>
      <c r="D147" t="s">
        <v>1797</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c r="A148" t="s">
        <v>1296</v>
      </c>
      <c r="B148" t="s">
        <v>1594</v>
      </c>
      <c r="C148" t="s">
        <v>1796</v>
      </c>
      <c r="D148" t="s">
        <v>1797</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c r="A149" t="s">
        <v>1318</v>
      </c>
      <c r="B149" t="s">
        <v>1595</v>
      </c>
      <c r="C149" t="s">
        <v>1796</v>
      </c>
      <c r="D149" t="s">
        <v>1797</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c r="A150" t="s">
        <v>1295</v>
      </c>
      <c r="B150" t="s">
        <v>1596</v>
      </c>
      <c r="C150" t="s">
        <v>1796</v>
      </c>
      <c r="D150" t="s">
        <v>1797</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c r="A151" t="s">
        <v>1597</v>
      </c>
      <c r="B151" t="s">
        <v>1598</v>
      </c>
      <c r="C151" t="s">
        <v>1796</v>
      </c>
      <c r="D151" t="s">
        <v>1797</v>
      </c>
    </row>
    <row r="152" spans="1:64">
      <c r="A152" t="s">
        <v>1599</v>
      </c>
      <c r="B152" t="s">
        <v>1600</v>
      </c>
      <c r="C152" t="s">
        <v>1796</v>
      </c>
      <c r="D152" t="s">
        <v>1797</v>
      </c>
    </row>
    <row r="153" spans="1:64">
      <c r="A153" t="s">
        <v>1152</v>
      </c>
      <c r="B153" t="s">
        <v>1601</v>
      </c>
      <c r="C153" t="s">
        <v>1796</v>
      </c>
      <c r="D153" t="s">
        <v>1797</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c r="A154" t="s">
        <v>1602</v>
      </c>
      <c r="B154" t="s">
        <v>1603</v>
      </c>
      <c r="C154" t="s">
        <v>1796</v>
      </c>
      <c r="D154" t="s">
        <v>1797</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c r="A155" t="s">
        <v>1604</v>
      </c>
      <c r="B155" t="s">
        <v>1605</v>
      </c>
      <c r="C155" t="s">
        <v>1796</v>
      </c>
      <c r="D155" t="s">
        <v>1797</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c r="A156" t="s">
        <v>1114</v>
      </c>
      <c r="B156" t="s">
        <v>1606</v>
      </c>
      <c r="C156" t="s">
        <v>1796</v>
      </c>
      <c r="D156" t="s">
        <v>1797</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c r="A157" t="s">
        <v>1188</v>
      </c>
      <c r="B157" t="s">
        <v>1607</v>
      </c>
      <c r="C157" t="s">
        <v>1796</v>
      </c>
      <c r="D157" t="s">
        <v>1797</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c r="A158" t="s">
        <v>1608</v>
      </c>
      <c r="B158" t="s">
        <v>1609</v>
      </c>
      <c r="C158" t="s">
        <v>1796</v>
      </c>
      <c r="D158" t="s">
        <v>1797</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c r="A159" t="s">
        <v>1239</v>
      </c>
      <c r="B159" t="s">
        <v>1610</v>
      </c>
      <c r="C159" t="s">
        <v>1796</v>
      </c>
      <c r="D159" t="s">
        <v>1797</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c r="A160" t="s">
        <v>1611</v>
      </c>
      <c r="B160" t="s">
        <v>1612</v>
      </c>
      <c r="C160" t="s">
        <v>1796</v>
      </c>
      <c r="D160" t="s">
        <v>1797</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c r="A161" t="s">
        <v>1613</v>
      </c>
      <c r="B161" t="s">
        <v>1614</v>
      </c>
      <c r="C161" t="s">
        <v>1796</v>
      </c>
      <c r="D161" t="s">
        <v>1797</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c r="A162" t="s">
        <v>1308</v>
      </c>
      <c r="B162" t="s">
        <v>1615</v>
      </c>
      <c r="C162" t="s">
        <v>1796</v>
      </c>
      <c r="D162" t="s">
        <v>1797</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c r="A163" t="s">
        <v>1140</v>
      </c>
      <c r="B163" t="s">
        <v>1616</v>
      </c>
      <c r="C163" t="s">
        <v>1796</v>
      </c>
      <c r="D163" t="s">
        <v>1797</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c r="A164" t="s">
        <v>1306</v>
      </c>
      <c r="B164" t="s">
        <v>1617</v>
      </c>
      <c r="C164" t="s">
        <v>1796</v>
      </c>
      <c r="D164" t="s">
        <v>1797</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c r="A165" t="s">
        <v>1208</v>
      </c>
      <c r="B165" t="s">
        <v>1618</v>
      </c>
      <c r="C165" t="s">
        <v>1796</v>
      </c>
      <c r="D165" t="s">
        <v>1797</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c r="A166" t="s">
        <v>1619</v>
      </c>
      <c r="B166" t="s">
        <v>1620</v>
      </c>
      <c r="C166" t="s">
        <v>1796</v>
      </c>
      <c r="D166" t="s">
        <v>1797</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c r="A167" t="s">
        <v>1307</v>
      </c>
      <c r="B167" t="s">
        <v>1621</v>
      </c>
      <c r="C167" t="s">
        <v>1796</v>
      </c>
      <c r="D167" t="s">
        <v>1797</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c r="A168" t="s">
        <v>1200</v>
      </c>
      <c r="B168" t="s">
        <v>1622</v>
      </c>
      <c r="C168" t="s">
        <v>1796</v>
      </c>
      <c r="D168" t="s">
        <v>1797</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c r="A169" t="s">
        <v>1623</v>
      </c>
      <c r="B169" t="s">
        <v>1624</v>
      </c>
      <c r="C169" t="s">
        <v>1796</v>
      </c>
      <c r="D169" t="s">
        <v>1797</v>
      </c>
    </row>
    <row r="170" spans="1:64">
      <c r="A170" t="s">
        <v>613</v>
      </c>
      <c r="B170" t="s">
        <v>1625</v>
      </c>
      <c r="C170" t="s">
        <v>1796</v>
      </c>
      <c r="D170" t="s">
        <v>1797</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c r="A171" t="s">
        <v>1141</v>
      </c>
      <c r="B171" t="s">
        <v>1626</v>
      </c>
      <c r="C171" t="s">
        <v>1796</v>
      </c>
      <c r="D171" t="s">
        <v>1797</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c r="A172" t="s">
        <v>1115</v>
      </c>
      <c r="B172" t="s">
        <v>1627</v>
      </c>
      <c r="C172" t="s">
        <v>1796</v>
      </c>
      <c r="D172" t="s">
        <v>1797</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c r="A173" t="s">
        <v>896</v>
      </c>
      <c r="B173" t="s">
        <v>1628</v>
      </c>
      <c r="C173" t="s">
        <v>1796</v>
      </c>
      <c r="D173" t="s">
        <v>1797</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c r="A174" t="s">
        <v>1207</v>
      </c>
      <c r="B174" t="s">
        <v>1629</v>
      </c>
      <c r="C174" t="s">
        <v>1796</v>
      </c>
      <c r="D174" t="s">
        <v>1797</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c r="A175" t="s">
        <v>1630</v>
      </c>
      <c r="B175" t="s">
        <v>1631</v>
      </c>
      <c r="C175" t="s">
        <v>1796</v>
      </c>
      <c r="D175" t="s">
        <v>1797</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c r="A176" t="s">
        <v>615</v>
      </c>
      <c r="B176" t="s">
        <v>1632</v>
      </c>
      <c r="C176" t="s">
        <v>1796</v>
      </c>
      <c r="D176" t="s">
        <v>1797</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c r="A177" t="s">
        <v>1262</v>
      </c>
      <c r="B177" t="s">
        <v>1633</v>
      </c>
      <c r="C177" t="s">
        <v>1796</v>
      </c>
      <c r="D177" t="s">
        <v>1797</v>
      </c>
    </row>
    <row r="178" spans="1:64">
      <c r="A178" t="s">
        <v>1142</v>
      </c>
      <c r="B178" t="s">
        <v>1634</v>
      </c>
      <c r="C178" t="s">
        <v>1796</v>
      </c>
      <c r="D178" t="s">
        <v>1797</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c r="A179" t="s">
        <v>1143</v>
      </c>
      <c r="B179" t="s">
        <v>1635</v>
      </c>
      <c r="C179" t="s">
        <v>1796</v>
      </c>
      <c r="D179" t="s">
        <v>1797</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c r="A180" t="s">
        <v>1240</v>
      </c>
      <c r="B180" t="s">
        <v>1636</v>
      </c>
      <c r="C180" t="s">
        <v>1796</v>
      </c>
      <c r="D180" t="s">
        <v>1797</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c r="A181" t="s">
        <v>1319</v>
      </c>
      <c r="B181" t="s">
        <v>1637</v>
      </c>
      <c r="C181" t="s">
        <v>1796</v>
      </c>
      <c r="D181" t="s">
        <v>1797</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c r="A182" t="s">
        <v>1297</v>
      </c>
      <c r="B182" t="s">
        <v>1638</v>
      </c>
      <c r="C182" t="s">
        <v>1796</v>
      </c>
      <c r="D182" t="s">
        <v>1797</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c r="A183" t="s">
        <v>1189</v>
      </c>
      <c r="B183" t="s">
        <v>1639</v>
      </c>
      <c r="C183" t="s">
        <v>1796</v>
      </c>
      <c r="D183" t="s">
        <v>1797</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c r="A184" t="s">
        <v>1640</v>
      </c>
      <c r="B184" t="s">
        <v>1641</v>
      </c>
      <c r="C184" t="s">
        <v>1796</v>
      </c>
      <c r="D184" t="s">
        <v>1797</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c r="A185" t="s">
        <v>1258</v>
      </c>
      <c r="B185" t="s">
        <v>1642</v>
      </c>
      <c r="C185" t="s">
        <v>1796</v>
      </c>
      <c r="D185" t="s">
        <v>1797</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c r="A186" t="s">
        <v>1643</v>
      </c>
      <c r="B186" t="s">
        <v>1644</v>
      </c>
      <c r="C186" t="s">
        <v>1796</v>
      </c>
      <c r="D186" t="s">
        <v>1797</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c r="A187" t="s">
        <v>1167</v>
      </c>
      <c r="B187" t="s">
        <v>1645</v>
      </c>
      <c r="C187" t="s">
        <v>1796</v>
      </c>
      <c r="D187" t="s">
        <v>1797</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c r="A188" t="s">
        <v>1646</v>
      </c>
      <c r="B188" t="s">
        <v>1647</v>
      </c>
      <c r="C188" t="s">
        <v>1796</v>
      </c>
      <c r="D188" t="s">
        <v>1797</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c r="A189" t="s">
        <v>1190</v>
      </c>
      <c r="B189" t="s">
        <v>1648</v>
      </c>
      <c r="C189" t="s">
        <v>1796</v>
      </c>
      <c r="D189" t="s">
        <v>1797</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c r="A190" t="s">
        <v>1241</v>
      </c>
      <c r="B190" t="s">
        <v>1649</v>
      </c>
      <c r="C190" t="s">
        <v>1796</v>
      </c>
      <c r="D190" t="s">
        <v>1797</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c r="A191" t="s">
        <v>1252</v>
      </c>
      <c r="B191" t="s">
        <v>1650</v>
      </c>
      <c r="C191" t="s">
        <v>1796</v>
      </c>
      <c r="D191" t="s">
        <v>1797</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c r="A192" t="s">
        <v>1209</v>
      </c>
      <c r="B192" t="s">
        <v>1651</v>
      </c>
      <c r="C192" t="s">
        <v>1796</v>
      </c>
      <c r="D192" t="s">
        <v>1797</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c r="A193" t="s">
        <v>1652</v>
      </c>
      <c r="B193" t="s">
        <v>1653</v>
      </c>
      <c r="C193" t="s">
        <v>1796</v>
      </c>
      <c r="D193" t="s">
        <v>1797</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c r="A194" t="s">
        <v>1263</v>
      </c>
      <c r="B194" t="s">
        <v>1654</v>
      </c>
      <c r="C194" t="s">
        <v>1796</v>
      </c>
      <c r="D194" t="s">
        <v>1797</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c r="A195" t="s">
        <v>1282</v>
      </c>
      <c r="B195" t="s">
        <v>1655</v>
      </c>
      <c r="C195" t="s">
        <v>1796</v>
      </c>
      <c r="D195" t="s">
        <v>1797</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c r="A196" t="s">
        <v>1656</v>
      </c>
      <c r="B196" t="s">
        <v>1657</v>
      </c>
      <c r="C196" t="s">
        <v>1796</v>
      </c>
      <c r="D196" t="s">
        <v>1797</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c r="A197" t="s">
        <v>1228</v>
      </c>
      <c r="B197" t="s">
        <v>1658</v>
      </c>
      <c r="C197" t="s">
        <v>1796</v>
      </c>
      <c r="D197" t="s">
        <v>1797</v>
      </c>
    </row>
    <row r="198" spans="1:64">
      <c r="A198" t="s">
        <v>1659</v>
      </c>
      <c r="B198" t="s">
        <v>1660</v>
      </c>
      <c r="C198" t="s">
        <v>1796</v>
      </c>
      <c r="D198" t="s">
        <v>1797</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c r="A199" t="s">
        <v>1309</v>
      </c>
      <c r="B199" t="s">
        <v>1661</v>
      </c>
      <c r="C199" t="s">
        <v>1796</v>
      </c>
      <c r="D199" t="s">
        <v>1797</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c r="A200" t="s">
        <v>1251</v>
      </c>
      <c r="B200" t="s">
        <v>1662</v>
      </c>
      <c r="C200" t="s">
        <v>1796</v>
      </c>
      <c r="D200" t="s">
        <v>1797</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c r="A201" t="s">
        <v>1663</v>
      </c>
      <c r="B201" t="s">
        <v>1664</v>
      </c>
      <c r="C201" t="s">
        <v>1796</v>
      </c>
      <c r="D201" t="s">
        <v>1797</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c r="A202" t="s">
        <v>1665</v>
      </c>
      <c r="B202" t="s">
        <v>1666</v>
      </c>
      <c r="C202" t="s">
        <v>1796</v>
      </c>
      <c r="D202" t="s">
        <v>1797</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c r="A203" t="s">
        <v>1667</v>
      </c>
      <c r="B203" t="s">
        <v>1668</v>
      </c>
      <c r="C203" t="s">
        <v>1796</v>
      </c>
      <c r="D203" t="s">
        <v>1797</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c r="A204" t="s">
        <v>1271</v>
      </c>
      <c r="B204" t="s">
        <v>1669</v>
      </c>
      <c r="C204" t="s">
        <v>1796</v>
      </c>
      <c r="D204" t="s">
        <v>1797</v>
      </c>
    </row>
    <row r="205" spans="1:64">
      <c r="A205" t="s">
        <v>1168</v>
      </c>
      <c r="B205" t="s">
        <v>1670</v>
      </c>
      <c r="C205" t="s">
        <v>1796</v>
      </c>
      <c r="D205" t="s">
        <v>1797</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c r="A206" t="s">
        <v>1284</v>
      </c>
      <c r="B206" t="s">
        <v>1671</v>
      </c>
      <c r="C206" t="s">
        <v>1796</v>
      </c>
      <c r="D206" t="s">
        <v>1797</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c r="A207" t="s">
        <v>1285</v>
      </c>
      <c r="B207" t="s">
        <v>1672</v>
      </c>
      <c r="C207" t="s">
        <v>1796</v>
      </c>
      <c r="D207" t="s">
        <v>1797</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c r="A208" t="s">
        <v>617</v>
      </c>
      <c r="B208" t="s">
        <v>1673</v>
      </c>
      <c r="C208" t="s">
        <v>1796</v>
      </c>
      <c r="D208" t="s">
        <v>1797</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c r="A209" t="s">
        <v>1674</v>
      </c>
      <c r="B209" t="s">
        <v>1675</v>
      </c>
      <c r="C209" t="s">
        <v>1796</v>
      </c>
      <c r="D209" t="s">
        <v>1797</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c r="A210" t="s">
        <v>1169</v>
      </c>
      <c r="B210" t="s">
        <v>1676</v>
      </c>
      <c r="C210" t="s">
        <v>1796</v>
      </c>
      <c r="D210" t="s">
        <v>1797</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c r="A211" t="s">
        <v>1153</v>
      </c>
      <c r="B211" t="s">
        <v>1677</v>
      </c>
      <c r="C211" t="s">
        <v>1796</v>
      </c>
      <c r="D211" t="s">
        <v>1797</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c r="A212" t="s">
        <v>1144</v>
      </c>
      <c r="B212" t="s">
        <v>1678</v>
      </c>
      <c r="C212" t="s">
        <v>1796</v>
      </c>
      <c r="D212" t="s">
        <v>1797</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c r="A213" t="s">
        <v>1210</v>
      </c>
      <c r="B213" t="s">
        <v>1679</v>
      </c>
      <c r="C213" t="s">
        <v>1796</v>
      </c>
      <c r="D213" t="s">
        <v>1797</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c r="A214" t="s">
        <v>1264</v>
      </c>
      <c r="B214" t="s">
        <v>1680</v>
      </c>
      <c r="C214" t="s">
        <v>1796</v>
      </c>
      <c r="D214" t="s">
        <v>1797</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c r="A215" t="s">
        <v>1145</v>
      </c>
      <c r="B215" t="s">
        <v>1681</v>
      </c>
      <c r="C215" t="s">
        <v>1796</v>
      </c>
      <c r="D215" t="s">
        <v>1797</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c r="A216" t="s">
        <v>1236</v>
      </c>
      <c r="B216" t="s">
        <v>1682</v>
      </c>
      <c r="C216" t="s">
        <v>1796</v>
      </c>
      <c r="D216" t="s">
        <v>1797</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c r="A217" t="s">
        <v>1683</v>
      </c>
      <c r="B217" t="s">
        <v>1684</v>
      </c>
      <c r="C217" t="s">
        <v>1796</v>
      </c>
      <c r="D217" t="s">
        <v>1797</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c r="A218" t="s">
        <v>1119</v>
      </c>
      <c r="B218" t="s">
        <v>1685</v>
      </c>
      <c r="C218" t="s">
        <v>1796</v>
      </c>
      <c r="D218" t="s">
        <v>1797</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c r="A219" t="s">
        <v>1310</v>
      </c>
      <c r="B219" t="s">
        <v>1686</v>
      </c>
      <c r="C219" t="s">
        <v>1796</v>
      </c>
      <c r="D219" t="s">
        <v>1797</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c r="A220" t="s">
        <v>1687</v>
      </c>
      <c r="B220" t="s">
        <v>1688</v>
      </c>
      <c r="C220" t="s">
        <v>1796</v>
      </c>
      <c r="D220" t="s">
        <v>1797</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c r="A221" t="s">
        <v>1120</v>
      </c>
      <c r="B221" t="s">
        <v>1689</v>
      </c>
      <c r="C221" t="s">
        <v>1796</v>
      </c>
      <c r="D221" t="s">
        <v>1797</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c r="A222" t="s">
        <v>1690</v>
      </c>
      <c r="B222" t="s">
        <v>1691</v>
      </c>
      <c r="C222" t="s">
        <v>1796</v>
      </c>
      <c r="D222" t="s">
        <v>1797</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c r="A223" t="s">
        <v>1692</v>
      </c>
      <c r="B223" t="s">
        <v>1693</v>
      </c>
      <c r="C223" t="s">
        <v>1796</v>
      </c>
      <c r="D223" t="s">
        <v>1797</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c r="A224" t="s">
        <v>1128</v>
      </c>
      <c r="B224" t="s">
        <v>1694</v>
      </c>
      <c r="C224" t="s">
        <v>1796</v>
      </c>
      <c r="D224" t="s">
        <v>1797</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c r="A225" t="s">
        <v>1253</v>
      </c>
      <c r="B225" t="s">
        <v>1695</v>
      </c>
      <c r="C225" t="s">
        <v>1796</v>
      </c>
      <c r="D225" t="s">
        <v>1797</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c r="A226" t="s">
        <v>1696</v>
      </c>
      <c r="B226" t="s">
        <v>1697</v>
      </c>
      <c r="C226" t="s">
        <v>1796</v>
      </c>
      <c r="D226" t="s">
        <v>1797</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c r="A227" t="s">
        <v>1311</v>
      </c>
      <c r="B227" t="s">
        <v>1698</v>
      </c>
      <c r="C227" t="s">
        <v>1796</v>
      </c>
      <c r="D227" t="s">
        <v>1797</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c r="A228" t="s">
        <v>1298</v>
      </c>
      <c r="B228" t="s">
        <v>1699</v>
      </c>
      <c r="C228" t="s">
        <v>1796</v>
      </c>
      <c r="D228" t="s">
        <v>1797</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c r="A229" t="s">
        <v>620</v>
      </c>
      <c r="B229" t="s">
        <v>1700</v>
      </c>
      <c r="C229" t="s">
        <v>1796</v>
      </c>
      <c r="D229" t="s">
        <v>1797</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c r="A230" t="s">
        <v>1701</v>
      </c>
      <c r="B230" t="s">
        <v>1702</v>
      </c>
      <c r="C230" t="s">
        <v>1796</v>
      </c>
      <c r="D230" t="s">
        <v>1797</v>
      </c>
    </row>
    <row r="231" spans="1:64">
      <c r="A231" t="s">
        <v>1118</v>
      </c>
      <c r="B231" t="s">
        <v>1703</v>
      </c>
      <c r="C231" t="s">
        <v>1796</v>
      </c>
      <c r="D231" t="s">
        <v>1797</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c r="A232" t="s">
        <v>1171</v>
      </c>
      <c r="B232" t="s">
        <v>1704</v>
      </c>
      <c r="C232" t="s">
        <v>1796</v>
      </c>
      <c r="D232" t="s">
        <v>1797</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c r="A233" t="s">
        <v>1705</v>
      </c>
      <c r="B233" t="s">
        <v>1706</v>
      </c>
      <c r="C233" t="s">
        <v>1796</v>
      </c>
      <c r="D233" t="s">
        <v>1797</v>
      </c>
    </row>
    <row r="234" spans="1:64">
      <c r="A234" t="s">
        <v>1124</v>
      </c>
      <c r="B234" t="s">
        <v>1707</v>
      </c>
      <c r="C234" t="s">
        <v>1796</v>
      </c>
      <c r="D234" t="s">
        <v>1797</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c r="A235" t="s">
        <v>1708</v>
      </c>
      <c r="B235" t="s">
        <v>1709</v>
      </c>
      <c r="C235" t="s">
        <v>1796</v>
      </c>
      <c r="D235" t="s">
        <v>1797</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c r="A236" t="s">
        <v>1710</v>
      </c>
      <c r="B236" t="s">
        <v>1711</v>
      </c>
      <c r="C236" t="s">
        <v>1796</v>
      </c>
      <c r="D236" t="s">
        <v>1797</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c r="A237" t="s">
        <v>1146</v>
      </c>
      <c r="B237" t="s">
        <v>1712</v>
      </c>
      <c r="C237" t="s">
        <v>1796</v>
      </c>
      <c r="D237" t="s">
        <v>1797</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c r="A238" t="s">
        <v>1211</v>
      </c>
      <c r="B238" t="s">
        <v>1713</v>
      </c>
      <c r="C238" t="s">
        <v>1796</v>
      </c>
      <c r="D238" t="s">
        <v>1797</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c r="A239" t="s">
        <v>1179</v>
      </c>
      <c r="B239" t="s">
        <v>1714</v>
      </c>
      <c r="C239" t="s">
        <v>1796</v>
      </c>
      <c r="D239" t="s">
        <v>1797</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c r="A240" t="s">
        <v>1180</v>
      </c>
      <c r="B240" t="s">
        <v>1715</v>
      </c>
      <c r="C240" t="s">
        <v>1796</v>
      </c>
      <c r="D240" t="s">
        <v>1797</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c r="A241" t="s">
        <v>1716</v>
      </c>
      <c r="B241" t="s">
        <v>1717</v>
      </c>
      <c r="C241" t="s">
        <v>1796</v>
      </c>
      <c r="D241" t="s">
        <v>1797</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c r="A242" t="s">
        <v>1212</v>
      </c>
      <c r="B242" t="s">
        <v>1718</v>
      </c>
      <c r="C242" t="s">
        <v>1796</v>
      </c>
      <c r="D242" t="s">
        <v>1797</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c r="A243" t="s">
        <v>1719</v>
      </c>
      <c r="B243" t="s">
        <v>1720</v>
      </c>
      <c r="C243" t="s">
        <v>1796</v>
      </c>
      <c r="D243" t="s">
        <v>1797</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c r="A244" t="s">
        <v>1273</v>
      </c>
      <c r="B244" t="s">
        <v>1721</v>
      </c>
      <c r="C244" t="s">
        <v>1796</v>
      </c>
      <c r="D244" t="s">
        <v>1797</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c r="A245" t="s">
        <v>1722</v>
      </c>
      <c r="B245" t="s">
        <v>1723</v>
      </c>
      <c r="C245" t="s">
        <v>1796</v>
      </c>
      <c r="D245" t="s">
        <v>1797</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c r="A246" t="s">
        <v>1724</v>
      </c>
      <c r="B246" t="s">
        <v>1725</v>
      </c>
      <c r="C246" t="s">
        <v>1796</v>
      </c>
      <c r="D246" t="s">
        <v>1797</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c r="A247" t="s">
        <v>1231</v>
      </c>
      <c r="B247" t="s">
        <v>1726</v>
      </c>
      <c r="C247" t="s">
        <v>1796</v>
      </c>
      <c r="D247" t="s">
        <v>1797</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c r="A248" t="s">
        <v>1154</v>
      </c>
      <c r="B248" t="s">
        <v>1727</v>
      </c>
      <c r="C248" t="s">
        <v>1796</v>
      </c>
      <c r="D248" t="s">
        <v>1797</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c r="A249" t="s">
        <v>1172</v>
      </c>
      <c r="B249" t="s">
        <v>1728</v>
      </c>
      <c r="C249" t="s">
        <v>1796</v>
      </c>
      <c r="D249" t="s">
        <v>1797</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c r="A250" t="s">
        <v>1729</v>
      </c>
      <c r="B250" t="s">
        <v>1730</v>
      </c>
      <c r="C250" t="s">
        <v>1796</v>
      </c>
      <c r="D250" t="s">
        <v>1797</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c r="A251" t="s">
        <v>1731</v>
      </c>
      <c r="B251" t="s">
        <v>1732</v>
      </c>
      <c r="C251" t="s">
        <v>1796</v>
      </c>
      <c r="D251" t="s">
        <v>1797</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c r="A252" t="s">
        <v>621</v>
      </c>
      <c r="B252" t="s">
        <v>1733</v>
      </c>
      <c r="C252" t="s">
        <v>1796</v>
      </c>
      <c r="D252" t="s">
        <v>1797</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c r="A253" t="s">
        <v>1287</v>
      </c>
      <c r="B253" t="s">
        <v>1734</v>
      </c>
      <c r="C253" t="s">
        <v>1796</v>
      </c>
      <c r="D253" t="s">
        <v>1797</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c r="A254" t="s">
        <v>1735</v>
      </c>
      <c r="B254" t="s">
        <v>1736</v>
      </c>
      <c r="C254" t="s">
        <v>1796</v>
      </c>
      <c r="D254" t="s">
        <v>1797</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c r="A255" t="s">
        <v>1254</v>
      </c>
      <c r="B255" t="s">
        <v>1737</v>
      </c>
      <c r="C255" t="s">
        <v>1796</v>
      </c>
      <c r="D255" t="s">
        <v>1797</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c r="A256" t="s">
        <v>1738</v>
      </c>
      <c r="B256" t="s">
        <v>1739</v>
      </c>
      <c r="C256" t="s">
        <v>1796</v>
      </c>
      <c r="D256" t="s">
        <v>1797</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c r="A257" t="s">
        <v>1181</v>
      </c>
      <c r="B257" t="s">
        <v>1740</v>
      </c>
      <c r="C257" t="s">
        <v>1796</v>
      </c>
      <c r="D257" t="s">
        <v>1797</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c r="A258" t="s">
        <v>1741</v>
      </c>
      <c r="B258" t="s">
        <v>1742</v>
      </c>
      <c r="C258" t="s">
        <v>1796</v>
      </c>
      <c r="D258" t="s">
        <v>1797</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c r="A259" t="s">
        <v>1743</v>
      </c>
      <c r="B259" t="s">
        <v>1744</v>
      </c>
      <c r="C259" t="s">
        <v>1796</v>
      </c>
      <c r="D259" t="s">
        <v>1797</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c r="A260" t="s">
        <v>1745</v>
      </c>
      <c r="B260" t="s">
        <v>1746</v>
      </c>
      <c r="C260" t="s">
        <v>1796</v>
      </c>
      <c r="D260" t="s">
        <v>1797</v>
      </c>
    </row>
    <row r="261" spans="1:65">
      <c r="A261" t="s">
        <v>1747</v>
      </c>
      <c r="B261" t="s">
        <v>1748</v>
      </c>
      <c r="C261" t="s">
        <v>1796</v>
      </c>
      <c r="D261" t="s">
        <v>1797</v>
      </c>
    </row>
    <row r="262" spans="1:65">
      <c r="A262" t="s">
        <v>1749</v>
      </c>
      <c r="B262" t="s">
        <v>1750</v>
      </c>
      <c r="C262" t="s">
        <v>1796</v>
      </c>
      <c r="D262" t="s">
        <v>1797</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c r="A263" t="s">
        <v>1265</v>
      </c>
      <c r="B263" t="s">
        <v>1751</v>
      </c>
      <c r="C263" t="s">
        <v>1796</v>
      </c>
      <c r="D263" t="s">
        <v>1797</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c r="A264" t="s">
        <v>1061</v>
      </c>
      <c r="B264" t="s">
        <v>1752</v>
      </c>
      <c r="C264" t="s">
        <v>1796</v>
      </c>
      <c r="D264" t="s">
        <v>1797</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c r="A265" t="s">
        <v>1272</v>
      </c>
      <c r="B265" t="s">
        <v>1753</v>
      </c>
      <c r="C265" t="s">
        <v>1796</v>
      </c>
      <c r="D265" t="s">
        <v>1797</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c r="A266" t="s">
        <v>1754</v>
      </c>
      <c r="B266" t="s">
        <v>1755</v>
      </c>
      <c r="C266" t="s">
        <v>1796</v>
      </c>
      <c r="D266" t="s">
        <v>1797</v>
      </c>
    </row>
    <row r="267" spans="1:65">
      <c r="A267" t="s">
        <v>1756</v>
      </c>
      <c r="B267" t="s">
        <v>1757</v>
      </c>
      <c r="C267" t="s">
        <v>1796</v>
      </c>
      <c r="D267" t="s">
        <v>1797</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c r="A268" t="s">
        <v>619</v>
      </c>
      <c r="B268" t="s">
        <v>1758</v>
      </c>
      <c r="C268" t="s">
        <v>1796</v>
      </c>
      <c r="D268" t="s">
        <v>1797</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c r="A269" t="s">
        <v>623</v>
      </c>
      <c r="B269" t="s">
        <v>1759</v>
      </c>
      <c r="C269" t="s">
        <v>1796</v>
      </c>
      <c r="D269" t="s">
        <v>1797</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c r="A270" t="s">
        <v>624</v>
      </c>
      <c r="B270" t="s">
        <v>1760</v>
      </c>
      <c r="C270" t="s">
        <v>1796</v>
      </c>
      <c r="D270" t="s">
        <v>1797</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2" customFormat="1"/>
    <row r="272" spans="1:65" s="2" customFormat="1">
      <c r="BB272" s="2" t="s">
        <v>1761</v>
      </c>
      <c r="BC272" s="165">
        <f t="shared" ref="BC272:BL272" si="0">BC77/BB77</f>
        <v>0.89781021897810231</v>
      </c>
      <c r="BD272" s="165">
        <f t="shared" si="0"/>
        <v>0.91056910569105676</v>
      </c>
      <c r="BE272" s="165">
        <f t="shared" si="0"/>
        <v>0.9017857142857143</v>
      </c>
      <c r="BF272" s="165">
        <f t="shared" si="0"/>
        <v>0.91089108910891081</v>
      </c>
      <c r="BG272" s="165">
        <f t="shared" si="0"/>
        <v>0.90217391304347838</v>
      </c>
      <c r="BH272" s="165">
        <f t="shared" si="0"/>
        <v>0.91566265060240948</v>
      </c>
      <c r="BI272" s="165">
        <f t="shared" si="0"/>
        <v>0.92105263157894746</v>
      </c>
      <c r="BJ272" s="165">
        <f t="shared" si="0"/>
        <v>0.94285714285714284</v>
      </c>
      <c r="BK272" s="165">
        <f t="shared" si="0"/>
        <v>0.93939393939393945</v>
      </c>
      <c r="BL272" s="165">
        <f t="shared" si="0"/>
        <v>0.95161290322580649</v>
      </c>
      <c r="BM272" s="4">
        <f>BL272</f>
        <v>0.95161290322580649</v>
      </c>
    </row>
    <row r="273" spans="8:65" s="2" customFormat="1">
      <c r="BM273" s="55" t="s">
        <v>1793</v>
      </c>
    </row>
    <row r="274" spans="8:65" s="2" customFormat="1">
      <c r="I274" s="2" t="s">
        <v>1763</v>
      </c>
    </row>
    <row r="275" spans="8:65" s="2" customFormat="1">
      <c r="H275">
        <v>2020</v>
      </c>
      <c r="I275" s="166">
        <f>BL77*$BM$272</f>
        <v>5.6145161290322587</v>
      </c>
    </row>
    <row r="276" spans="8:65" s="2" customFormat="1">
      <c r="H276">
        <v>2021</v>
      </c>
      <c r="I276" s="166">
        <f>I275*$BM$272</f>
        <v>5.3428459937565043</v>
      </c>
    </row>
    <row r="277" spans="8:65" s="2" customFormat="1">
      <c r="H277">
        <v>2022</v>
      </c>
      <c r="I277" s="166">
        <f t="shared" ref="I277:I295" si="1">I276*$BM$272</f>
        <v>5.0843211876069958</v>
      </c>
    </row>
    <row r="278" spans="8:65" s="2" customFormat="1">
      <c r="H278">
        <v>2023</v>
      </c>
      <c r="I278" s="166">
        <f t="shared" si="1"/>
        <v>4.8383056462711735</v>
      </c>
    </row>
    <row r="279" spans="8:65" s="2" customFormat="1">
      <c r="H279">
        <v>2024</v>
      </c>
      <c r="I279" s="166">
        <f t="shared" si="1"/>
        <v>4.6041940827419232</v>
      </c>
    </row>
    <row r="280" spans="8:65" s="2" customFormat="1">
      <c r="H280">
        <v>2025</v>
      </c>
      <c r="I280" s="166">
        <f t="shared" si="1"/>
        <v>4.3814104980931203</v>
      </c>
    </row>
    <row r="281" spans="8:65" s="2" customFormat="1">
      <c r="H281">
        <v>2026</v>
      </c>
      <c r="I281" s="166">
        <f t="shared" si="1"/>
        <v>4.169406764314421</v>
      </c>
    </row>
    <row r="282" spans="8:65" s="2" customFormat="1">
      <c r="H282">
        <v>2027</v>
      </c>
      <c r="I282" s="166">
        <f t="shared" si="1"/>
        <v>3.9676612757185623</v>
      </c>
    </row>
    <row r="283" spans="8:65" s="2" customFormat="1">
      <c r="H283">
        <v>2028</v>
      </c>
      <c r="I283" s="166">
        <f t="shared" si="1"/>
        <v>3.7756776656031481</v>
      </c>
    </row>
    <row r="284" spans="8:65" s="2" customFormat="1">
      <c r="H284">
        <v>2029</v>
      </c>
      <c r="I284" s="166">
        <f t="shared" si="1"/>
        <v>3.5929835850094474</v>
      </c>
    </row>
    <row r="285" spans="8:65" s="2" customFormat="1">
      <c r="H285">
        <v>2030</v>
      </c>
      <c r="I285" s="166">
        <f t="shared" si="1"/>
        <v>3.4191295405735067</v>
      </c>
    </row>
    <row r="286" spans="8:65" s="2" customFormat="1">
      <c r="H286">
        <v>2031</v>
      </c>
      <c r="I286" s="166">
        <f t="shared" si="1"/>
        <v>3.2536877886102729</v>
      </c>
    </row>
    <row r="287" spans="8:65" s="2" customFormat="1">
      <c r="H287">
        <v>2032</v>
      </c>
      <c r="I287" s="166">
        <f t="shared" si="1"/>
        <v>3.0962512827097761</v>
      </c>
    </row>
    <row r="288" spans="8:65" s="2" customFormat="1">
      <c r="H288">
        <v>2033</v>
      </c>
      <c r="I288" s="166">
        <f t="shared" si="1"/>
        <v>2.9464326722560772</v>
      </c>
    </row>
    <row r="289" spans="3:9" s="2" customFormat="1">
      <c r="C289" s="53"/>
      <c r="D289" s="53"/>
      <c r="E289" s="53"/>
      <c r="H289">
        <v>2034</v>
      </c>
      <c r="I289" s="166">
        <f t="shared" si="1"/>
        <v>2.8038633494049767</v>
      </c>
    </row>
    <row r="290" spans="3:9" s="2" customFormat="1">
      <c r="C290" s="53"/>
      <c r="D290" s="53"/>
      <c r="E290" s="53"/>
      <c r="H290">
        <v>2035</v>
      </c>
      <c r="I290" s="166">
        <f t="shared" si="1"/>
        <v>2.6681925421757038</v>
      </c>
    </row>
    <row r="291" spans="3:9" s="2" customFormat="1">
      <c r="C291" s="53"/>
      <c r="D291" s="53"/>
      <c r="E291" s="53"/>
      <c r="H291">
        <v>2036</v>
      </c>
      <c r="I291" s="166">
        <f t="shared" si="1"/>
        <v>2.5390864514252667</v>
      </c>
    </row>
    <row r="292" spans="3:9" s="2" customFormat="1">
      <c r="H292">
        <v>2037</v>
      </c>
      <c r="I292" s="166">
        <f t="shared" si="1"/>
        <v>2.4162274295821087</v>
      </c>
    </row>
    <row r="293" spans="3:9" s="2" customFormat="1">
      <c r="H293">
        <v>2038</v>
      </c>
      <c r="I293" s="166">
        <f t="shared" si="1"/>
        <v>2.2993131991184583</v>
      </c>
    </row>
    <row r="294" spans="3:9" s="2" customFormat="1">
      <c r="H294">
        <v>2039</v>
      </c>
      <c r="I294" s="166">
        <f t="shared" si="1"/>
        <v>2.1880561088385329</v>
      </c>
    </row>
    <row r="295" spans="3:9" s="2" customFormat="1">
      <c r="H295">
        <v>2040</v>
      </c>
      <c r="I295" s="166">
        <f t="shared" si="1"/>
        <v>2.0821824261527975</v>
      </c>
    </row>
    <row r="296" spans="3:9" s="2" customFormat="1"/>
    <row r="297" spans="3:9" s="2" customFormat="1"/>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sheetPr>
    <tabColor theme="9" tint="0.59999389629810485"/>
  </sheetPr>
  <dimension ref="A1:BM296"/>
  <sheetViews>
    <sheetView topLeftCell="B1" workbookViewId="0">
      <selection activeCell="C6" sqref="C6"/>
    </sheetView>
  </sheetViews>
  <sheetFormatPr defaultRowHeight="14.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1798</v>
      </c>
      <c r="D5" t="s">
        <v>1799</v>
      </c>
    </row>
    <row r="6" spans="1:65">
      <c r="A6" t="s">
        <v>1398</v>
      </c>
      <c r="B6" t="s">
        <v>1399</v>
      </c>
      <c r="C6" t="s">
        <v>1798</v>
      </c>
      <c r="D6" t="s">
        <v>1799</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c r="A7" t="s">
        <v>1183</v>
      </c>
      <c r="B7" t="s">
        <v>1400</v>
      </c>
      <c r="C7" t="s">
        <v>1798</v>
      </c>
      <c r="D7" t="s">
        <v>1799</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c r="A8" t="s">
        <v>1401</v>
      </c>
      <c r="B8" t="s">
        <v>1402</v>
      </c>
      <c r="C8" t="s">
        <v>1798</v>
      </c>
      <c r="D8" t="s">
        <v>1799</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c r="A9" t="s">
        <v>1122</v>
      </c>
      <c r="B9" t="s">
        <v>1403</v>
      </c>
      <c r="C9" t="s">
        <v>1798</v>
      </c>
      <c r="D9" t="s">
        <v>1799</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c r="A10" t="s">
        <v>1301</v>
      </c>
      <c r="B10" t="s">
        <v>1404</v>
      </c>
      <c r="C10" t="s">
        <v>1798</v>
      </c>
      <c r="D10" t="s">
        <v>1799</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c r="A11" t="s">
        <v>1405</v>
      </c>
      <c r="B11" t="s">
        <v>1406</v>
      </c>
      <c r="C11" t="s">
        <v>1798</v>
      </c>
      <c r="D11" t="s">
        <v>1799</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c r="A12" t="s">
        <v>1407</v>
      </c>
      <c r="B12" t="s">
        <v>1408</v>
      </c>
      <c r="C12" t="s">
        <v>1798</v>
      </c>
      <c r="D12" t="s">
        <v>1799</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c r="A13" t="s">
        <v>1173</v>
      </c>
      <c r="B13" t="s">
        <v>1409</v>
      </c>
      <c r="C13" t="s">
        <v>1798</v>
      </c>
      <c r="D13" t="s">
        <v>1799</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c r="A14" t="s">
        <v>1243</v>
      </c>
      <c r="B14" t="s">
        <v>1410</v>
      </c>
      <c r="C14" t="s">
        <v>1798</v>
      </c>
      <c r="D14" t="s">
        <v>1799</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c r="A15" t="s">
        <v>1157</v>
      </c>
      <c r="B15" t="s">
        <v>1411</v>
      </c>
      <c r="C15" t="s">
        <v>1798</v>
      </c>
      <c r="D15" t="s">
        <v>1799</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c r="A16" t="s">
        <v>1412</v>
      </c>
      <c r="B16" t="s">
        <v>1413</v>
      </c>
      <c r="C16" t="s">
        <v>1798</v>
      </c>
      <c r="D16" t="s">
        <v>1799</v>
      </c>
    </row>
    <row r="17" spans="1:64">
      <c r="A17" t="s">
        <v>1216</v>
      </c>
      <c r="B17" t="s">
        <v>1414</v>
      </c>
      <c r="C17" t="s">
        <v>1798</v>
      </c>
      <c r="D17" t="s">
        <v>1799</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c r="A18" t="s">
        <v>1257</v>
      </c>
      <c r="B18" t="s">
        <v>1415</v>
      </c>
      <c r="C18" t="s">
        <v>1798</v>
      </c>
      <c r="D18" t="s">
        <v>1799</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c r="A19" t="s">
        <v>1314</v>
      </c>
      <c r="B19" t="s">
        <v>1416</v>
      </c>
      <c r="C19" t="s">
        <v>1798</v>
      </c>
      <c r="D19" t="s">
        <v>1799</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c r="A20" t="s">
        <v>1158</v>
      </c>
      <c r="B20" t="s">
        <v>1417</v>
      </c>
      <c r="C20" t="s">
        <v>1798</v>
      </c>
      <c r="D20" t="s">
        <v>1799</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c r="A21" t="s">
        <v>599</v>
      </c>
      <c r="B21" t="s">
        <v>1418</v>
      </c>
      <c r="C21" t="s">
        <v>1798</v>
      </c>
      <c r="D21" t="s">
        <v>1799</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c r="A22" t="s">
        <v>1315</v>
      </c>
      <c r="B22" t="s">
        <v>1419</v>
      </c>
      <c r="C22" t="s">
        <v>1798</v>
      </c>
      <c r="D22" t="s">
        <v>1799</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c r="A23" t="s">
        <v>1132</v>
      </c>
      <c r="B23" t="s">
        <v>1420</v>
      </c>
      <c r="C23" t="s">
        <v>1798</v>
      </c>
      <c r="D23" t="s">
        <v>1799</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c r="A24" t="s">
        <v>1133</v>
      </c>
      <c r="B24" t="s">
        <v>1421</v>
      </c>
      <c r="C24" t="s">
        <v>1798</v>
      </c>
      <c r="D24" t="s">
        <v>1799</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c r="A25" t="s">
        <v>1184</v>
      </c>
      <c r="B25" t="s">
        <v>1422</v>
      </c>
      <c r="C25" t="s">
        <v>1798</v>
      </c>
      <c r="D25" t="s">
        <v>1799</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c r="A26" t="s">
        <v>1279</v>
      </c>
      <c r="B26" t="s">
        <v>1423</v>
      </c>
      <c r="C26" t="s">
        <v>1798</v>
      </c>
      <c r="D26" t="s">
        <v>1799</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c r="A27" t="s">
        <v>1159</v>
      </c>
      <c r="B27" t="s">
        <v>1424</v>
      </c>
      <c r="C27" t="s">
        <v>1798</v>
      </c>
      <c r="D27" t="s">
        <v>1799</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c r="A28" t="s">
        <v>1425</v>
      </c>
      <c r="B28" t="s">
        <v>1426</v>
      </c>
      <c r="C28" t="s">
        <v>1798</v>
      </c>
      <c r="D28" t="s">
        <v>1799</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c r="A29" t="s">
        <v>1302</v>
      </c>
      <c r="B29" t="s">
        <v>1427</v>
      </c>
      <c r="C29" t="s">
        <v>1798</v>
      </c>
      <c r="D29" t="s">
        <v>1799</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c r="A30" t="s">
        <v>1278</v>
      </c>
      <c r="B30" t="s">
        <v>1428</v>
      </c>
      <c r="C30" t="s">
        <v>1798</v>
      </c>
      <c r="D30" t="s">
        <v>1799</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c r="A31" t="s">
        <v>1234</v>
      </c>
      <c r="B31" t="s">
        <v>1429</v>
      </c>
      <c r="C31" t="s">
        <v>1798</v>
      </c>
      <c r="D31" t="s">
        <v>1799</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c r="A32" t="s">
        <v>1430</v>
      </c>
      <c r="B32" t="s">
        <v>1431</v>
      </c>
      <c r="C32" t="s">
        <v>1798</v>
      </c>
      <c r="D32" t="s">
        <v>1799</v>
      </c>
    </row>
    <row r="33" spans="1:64">
      <c r="A33" t="s">
        <v>1432</v>
      </c>
      <c r="B33" t="s">
        <v>1433</v>
      </c>
      <c r="C33" t="s">
        <v>1798</v>
      </c>
      <c r="D33" t="s">
        <v>1799</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c r="A34" t="s">
        <v>1245</v>
      </c>
      <c r="B34" t="s">
        <v>1434</v>
      </c>
      <c r="C34" t="s">
        <v>1798</v>
      </c>
      <c r="D34" t="s">
        <v>1799</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c r="A35" t="s">
        <v>1219</v>
      </c>
      <c r="B35" t="s">
        <v>1435</v>
      </c>
      <c r="C35" t="s">
        <v>1798</v>
      </c>
      <c r="D35" t="s">
        <v>1799</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c r="A36" t="s">
        <v>1203</v>
      </c>
      <c r="B36" t="s">
        <v>1436</v>
      </c>
      <c r="C36" t="s">
        <v>1798</v>
      </c>
      <c r="D36" t="s">
        <v>1799</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c r="A37" t="s">
        <v>1185</v>
      </c>
      <c r="B37" t="s">
        <v>1437</v>
      </c>
      <c r="C37" t="s">
        <v>1798</v>
      </c>
      <c r="D37" t="s">
        <v>1799</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c r="A38" t="s">
        <v>597</v>
      </c>
      <c r="B38" t="s">
        <v>1438</v>
      </c>
      <c r="C38" t="s">
        <v>1798</v>
      </c>
      <c r="D38" t="s">
        <v>1799</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c r="A39" t="s">
        <v>601</v>
      </c>
      <c r="B39" t="s">
        <v>1439</v>
      </c>
      <c r="C39" t="s">
        <v>1798</v>
      </c>
      <c r="D39" t="s">
        <v>1799</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c r="A40" t="s">
        <v>1322</v>
      </c>
      <c r="B40" t="s">
        <v>1440</v>
      </c>
      <c r="C40" t="s">
        <v>1798</v>
      </c>
      <c r="D40" t="s">
        <v>1799</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c r="A41" t="s">
        <v>1441</v>
      </c>
      <c r="B41" t="s">
        <v>1442</v>
      </c>
      <c r="C41" t="s">
        <v>1798</v>
      </c>
      <c r="D41" t="s">
        <v>1799</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c r="A42" t="s">
        <v>1320</v>
      </c>
      <c r="B42" t="s">
        <v>1443</v>
      </c>
      <c r="C42" t="s">
        <v>1798</v>
      </c>
      <c r="D42" t="s">
        <v>1799</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c r="A43" t="s">
        <v>1289</v>
      </c>
      <c r="B43" t="s">
        <v>1444</v>
      </c>
      <c r="C43" t="s">
        <v>1798</v>
      </c>
      <c r="D43" t="s">
        <v>1799</v>
      </c>
    </row>
    <row r="44" spans="1:64">
      <c r="A44" t="s">
        <v>1246</v>
      </c>
      <c r="B44" t="s">
        <v>1445</v>
      </c>
      <c r="C44" t="s">
        <v>1798</v>
      </c>
      <c r="D44" t="s">
        <v>1799</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c r="A45" t="s">
        <v>1194</v>
      </c>
      <c r="B45" t="s">
        <v>1446</v>
      </c>
      <c r="C45" t="s">
        <v>1798</v>
      </c>
      <c r="D45" t="s">
        <v>1799</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c r="A46" t="s">
        <v>1447</v>
      </c>
      <c r="B46" t="s">
        <v>1448</v>
      </c>
      <c r="C46" t="s">
        <v>1798</v>
      </c>
      <c r="D46" t="s">
        <v>1799</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c r="A47" t="s">
        <v>1123</v>
      </c>
      <c r="B47" t="s">
        <v>1449</v>
      </c>
      <c r="C47" t="s">
        <v>1798</v>
      </c>
      <c r="D47" t="s">
        <v>1799</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c r="A48" t="s">
        <v>1450</v>
      </c>
      <c r="B48" t="s">
        <v>1451</v>
      </c>
      <c r="C48" t="s">
        <v>1798</v>
      </c>
      <c r="D48" t="s">
        <v>1799</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c r="A49" t="s">
        <v>1452</v>
      </c>
      <c r="B49" t="s">
        <v>1453</v>
      </c>
      <c r="C49" t="s">
        <v>1798</v>
      </c>
      <c r="D49" t="s">
        <v>1799</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c r="A50" t="s">
        <v>1247</v>
      </c>
      <c r="B50" t="s">
        <v>1454</v>
      </c>
      <c r="C50" t="s">
        <v>1798</v>
      </c>
      <c r="D50" t="s">
        <v>1799</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c r="A51" t="s">
        <v>1111</v>
      </c>
      <c r="B51" t="s">
        <v>1455</v>
      </c>
      <c r="C51" t="s">
        <v>1798</v>
      </c>
      <c r="D51" t="s">
        <v>1799</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c r="A52" t="s">
        <v>1134</v>
      </c>
      <c r="B52" t="s">
        <v>1456</v>
      </c>
      <c r="C52" t="s">
        <v>1798</v>
      </c>
      <c r="D52" t="s">
        <v>1799</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c r="A53" t="s">
        <v>1235</v>
      </c>
      <c r="B53" t="s">
        <v>1457</v>
      </c>
      <c r="C53" t="s">
        <v>1798</v>
      </c>
      <c r="D53" t="s">
        <v>1799</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c r="A54" t="s">
        <v>1458</v>
      </c>
      <c r="B54" t="s">
        <v>1459</v>
      </c>
      <c r="C54" t="s">
        <v>1798</v>
      </c>
      <c r="D54" t="s">
        <v>1799</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c r="A55" t="s">
        <v>1220</v>
      </c>
      <c r="B55" t="s">
        <v>1460</v>
      </c>
      <c r="C55" t="s">
        <v>1798</v>
      </c>
      <c r="D55" t="s">
        <v>1799</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c r="A56" t="s">
        <v>1461</v>
      </c>
      <c r="B56" t="s">
        <v>1462</v>
      </c>
      <c r="C56" t="s">
        <v>1798</v>
      </c>
      <c r="D56" t="s">
        <v>1799</v>
      </c>
    </row>
    <row r="57" spans="1:64">
      <c r="A57" t="s">
        <v>1463</v>
      </c>
      <c r="B57" t="s">
        <v>1464</v>
      </c>
      <c r="C57" t="s">
        <v>1798</v>
      </c>
      <c r="D57" t="s">
        <v>1799</v>
      </c>
    </row>
    <row r="58" spans="1:64">
      <c r="A58" t="s">
        <v>1160</v>
      </c>
      <c r="B58" t="s">
        <v>1465</v>
      </c>
      <c r="C58" t="s">
        <v>1798</v>
      </c>
      <c r="D58" t="s">
        <v>1799</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c r="A59" t="s">
        <v>1466</v>
      </c>
      <c r="B59" t="s">
        <v>1467</v>
      </c>
      <c r="C59" t="s">
        <v>1798</v>
      </c>
      <c r="D59" t="s">
        <v>1799</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c r="A60" t="s">
        <v>1317</v>
      </c>
      <c r="B60" t="s">
        <v>1468</v>
      </c>
      <c r="C60" t="s">
        <v>1798</v>
      </c>
      <c r="D60" t="s">
        <v>1799</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c r="A61" t="s">
        <v>1112</v>
      </c>
      <c r="B61" t="s">
        <v>1469</v>
      </c>
      <c r="C61" t="s">
        <v>1798</v>
      </c>
      <c r="D61" t="s">
        <v>1799</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c r="A62" t="s">
        <v>1470</v>
      </c>
      <c r="B62" t="s">
        <v>1471</v>
      </c>
      <c r="C62" t="s">
        <v>1798</v>
      </c>
      <c r="D62" t="s">
        <v>1799</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c r="A63" t="s">
        <v>1290</v>
      </c>
      <c r="B63" t="s">
        <v>1472</v>
      </c>
      <c r="C63" t="s">
        <v>1798</v>
      </c>
      <c r="D63" t="s">
        <v>1799</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c r="A64" t="s">
        <v>1222</v>
      </c>
      <c r="B64" t="s">
        <v>1473</v>
      </c>
      <c r="C64" t="s">
        <v>1798</v>
      </c>
      <c r="D64" t="s">
        <v>1799</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c r="A65" t="s">
        <v>1149</v>
      </c>
      <c r="B65" t="s">
        <v>1474</v>
      </c>
      <c r="C65" t="s">
        <v>1798</v>
      </c>
      <c r="D65" t="s">
        <v>1799</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c r="A66" t="s">
        <v>1475</v>
      </c>
      <c r="B66" t="s">
        <v>1476</v>
      </c>
      <c r="C66" t="s">
        <v>1798</v>
      </c>
      <c r="D66" t="s">
        <v>1799</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c r="A67" t="s">
        <v>1477</v>
      </c>
      <c r="B67" t="s">
        <v>1478</v>
      </c>
      <c r="C67" t="s">
        <v>1798</v>
      </c>
      <c r="D67" t="s">
        <v>1799</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c r="A68" t="s">
        <v>1479</v>
      </c>
      <c r="B68" t="s">
        <v>1480</v>
      </c>
      <c r="C68" t="s">
        <v>1798</v>
      </c>
      <c r="D68" t="s">
        <v>1799</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c r="A69" t="s">
        <v>1481</v>
      </c>
      <c r="B69" t="s">
        <v>1482</v>
      </c>
      <c r="C69" t="s">
        <v>1798</v>
      </c>
      <c r="D69" t="s">
        <v>1799</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c r="A70" t="s">
        <v>1483</v>
      </c>
      <c r="B70" t="s">
        <v>1484</v>
      </c>
      <c r="C70" t="s">
        <v>1798</v>
      </c>
      <c r="D70" t="s">
        <v>1799</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c r="A71" t="s">
        <v>1248</v>
      </c>
      <c r="B71" t="s">
        <v>1485</v>
      </c>
      <c r="C71" t="s">
        <v>1798</v>
      </c>
      <c r="D71" t="s">
        <v>1799</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c r="A72" t="s">
        <v>1486</v>
      </c>
      <c r="B72" t="s">
        <v>1487</v>
      </c>
      <c r="C72" t="s">
        <v>1798</v>
      </c>
      <c r="D72" t="s">
        <v>1799</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c r="A73" t="s">
        <v>1488</v>
      </c>
      <c r="B73" t="s">
        <v>1489</v>
      </c>
      <c r="C73" t="s">
        <v>1798</v>
      </c>
      <c r="D73" t="s">
        <v>1799</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c r="A74" t="s">
        <v>609</v>
      </c>
      <c r="B74" t="s">
        <v>1490</v>
      </c>
      <c r="C74" t="s">
        <v>1798</v>
      </c>
      <c r="D74" t="s">
        <v>1799</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c r="A75" t="s">
        <v>1312</v>
      </c>
      <c r="B75" t="s">
        <v>1491</v>
      </c>
      <c r="C75" t="s">
        <v>1798</v>
      </c>
      <c r="D75" t="s">
        <v>1799</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c r="A76" t="s">
        <v>1291</v>
      </c>
      <c r="B76" t="s">
        <v>1492</v>
      </c>
      <c r="C76" t="s">
        <v>1798</v>
      </c>
      <c r="D76" t="s">
        <v>1799</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c r="A77" t="s">
        <v>611</v>
      </c>
      <c r="B77" t="s">
        <v>950</v>
      </c>
      <c r="C77" t="s">
        <v>1798</v>
      </c>
      <c r="D77" t="s">
        <v>1799</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c r="A78" t="s">
        <v>1493</v>
      </c>
      <c r="B78" t="s">
        <v>1494</v>
      </c>
      <c r="C78" t="s">
        <v>1798</v>
      </c>
      <c r="D78" t="s">
        <v>1799</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c r="A79" t="s">
        <v>1495</v>
      </c>
      <c r="B79" t="s">
        <v>1496</v>
      </c>
      <c r="C79" t="s">
        <v>1798</v>
      </c>
      <c r="D79" t="s">
        <v>1799</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c r="A80" t="s">
        <v>1292</v>
      </c>
      <c r="B80" t="s">
        <v>1497</v>
      </c>
      <c r="C80" t="s">
        <v>1798</v>
      </c>
      <c r="D80" t="s">
        <v>1799</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c r="A81" t="s">
        <v>1261</v>
      </c>
      <c r="B81" t="s">
        <v>1498</v>
      </c>
      <c r="C81" t="s">
        <v>1798</v>
      </c>
      <c r="D81" t="s">
        <v>1799</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c r="A82" t="s">
        <v>1316</v>
      </c>
      <c r="B82" t="s">
        <v>1499</v>
      </c>
      <c r="C82" t="s">
        <v>1798</v>
      </c>
      <c r="D82" t="s">
        <v>1799</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c r="A83" t="s">
        <v>1500</v>
      </c>
      <c r="B83" t="s">
        <v>1501</v>
      </c>
      <c r="C83" t="s">
        <v>1798</v>
      </c>
      <c r="D83" t="s">
        <v>1799</v>
      </c>
    </row>
    <row r="84" spans="1:64">
      <c r="A84" t="s">
        <v>1502</v>
      </c>
      <c r="B84" t="s">
        <v>1503</v>
      </c>
      <c r="C84" t="s">
        <v>1798</v>
      </c>
      <c r="D84" t="s">
        <v>1799</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c r="A85" t="s">
        <v>1127</v>
      </c>
      <c r="B85" t="s">
        <v>1504</v>
      </c>
      <c r="C85" t="s">
        <v>1798</v>
      </c>
      <c r="D85" t="s">
        <v>1799</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c r="A86" t="s">
        <v>1299</v>
      </c>
      <c r="B86" t="s">
        <v>1505</v>
      </c>
      <c r="C86" t="s">
        <v>1798</v>
      </c>
      <c r="D86" t="s">
        <v>1799</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c r="A87" t="s">
        <v>1161</v>
      </c>
      <c r="B87" t="s">
        <v>1506</v>
      </c>
      <c r="C87" t="s">
        <v>1798</v>
      </c>
      <c r="D87" t="s">
        <v>1799</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c r="A88" t="s">
        <v>1136</v>
      </c>
      <c r="B88" t="s">
        <v>1507</v>
      </c>
      <c r="C88" t="s">
        <v>1798</v>
      </c>
      <c r="D88" t="s">
        <v>1799</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c r="A89" t="s">
        <v>1508</v>
      </c>
      <c r="B89" t="s">
        <v>1509</v>
      </c>
      <c r="C89" t="s">
        <v>1798</v>
      </c>
      <c r="D89" t="s">
        <v>1799</v>
      </c>
    </row>
    <row r="90" spans="1:64">
      <c r="A90" t="s">
        <v>1137</v>
      </c>
      <c r="B90" t="s">
        <v>1510</v>
      </c>
      <c r="C90" t="s">
        <v>1798</v>
      </c>
      <c r="D90" t="s">
        <v>1799</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c r="A91" t="s">
        <v>1511</v>
      </c>
      <c r="B91" t="s">
        <v>1512</v>
      </c>
      <c r="C91" t="s">
        <v>1798</v>
      </c>
      <c r="D91" t="s">
        <v>1799</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c r="A92" t="s">
        <v>1138</v>
      </c>
      <c r="B92" t="s">
        <v>1513</v>
      </c>
      <c r="C92" t="s">
        <v>1798</v>
      </c>
      <c r="D92" t="s">
        <v>1799</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c r="A93" t="s">
        <v>1126</v>
      </c>
      <c r="B93" t="s">
        <v>1514</v>
      </c>
      <c r="C93" t="s">
        <v>1798</v>
      </c>
      <c r="D93" t="s">
        <v>1799</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c r="A94" t="s">
        <v>1304</v>
      </c>
      <c r="B94" t="s">
        <v>1515</v>
      </c>
      <c r="C94" t="s">
        <v>1798</v>
      </c>
      <c r="D94" t="s">
        <v>1799</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c r="A95" t="s">
        <v>1223</v>
      </c>
      <c r="B95" t="s">
        <v>1516</v>
      </c>
      <c r="C95" t="s">
        <v>1798</v>
      </c>
      <c r="D95" t="s">
        <v>1799</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c r="A96" t="s">
        <v>1517</v>
      </c>
      <c r="B96" t="s">
        <v>1518</v>
      </c>
      <c r="C96" t="s">
        <v>1798</v>
      </c>
      <c r="D96" t="s">
        <v>1799</v>
      </c>
    </row>
    <row r="97" spans="1:64">
      <c r="A97" t="s">
        <v>1237</v>
      </c>
      <c r="B97" t="s">
        <v>1519</v>
      </c>
      <c r="C97" t="s">
        <v>1798</v>
      </c>
      <c r="D97" t="s">
        <v>1799</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c r="A98" t="s">
        <v>1267</v>
      </c>
      <c r="B98" t="s">
        <v>1520</v>
      </c>
      <c r="C98" t="s">
        <v>1798</v>
      </c>
      <c r="D98" t="s">
        <v>1799</v>
      </c>
    </row>
    <row r="99" spans="1:64">
      <c r="A99" t="s">
        <v>1250</v>
      </c>
      <c r="B99" t="s">
        <v>1521</v>
      </c>
      <c r="C99" t="s">
        <v>1798</v>
      </c>
      <c r="D99" t="s">
        <v>1799</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c r="A100" t="s">
        <v>1522</v>
      </c>
      <c r="B100" t="s">
        <v>1523</v>
      </c>
      <c r="C100" t="s">
        <v>1798</v>
      </c>
      <c r="D100" t="s">
        <v>1799</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c r="A101" t="s">
        <v>1524</v>
      </c>
      <c r="B101" t="s">
        <v>1525</v>
      </c>
      <c r="C101" t="s">
        <v>1798</v>
      </c>
      <c r="D101" t="s">
        <v>1799</v>
      </c>
    </row>
    <row r="102" spans="1:64">
      <c r="A102" t="s">
        <v>1238</v>
      </c>
      <c r="B102" t="s">
        <v>1526</v>
      </c>
      <c r="C102" t="s">
        <v>1798</v>
      </c>
      <c r="D102" t="s">
        <v>1799</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c r="A103" t="s">
        <v>1527</v>
      </c>
      <c r="B103" t="s">
        <v>1528</v>
      </c>
      <c r="C103" t="s">
        <v>1798</v>
      </c>
      <c r="D103" t="s">
        <v>1799</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c r="A104" t="s">
        <v>1303</v>
      </c>
      <c r="B104" t="s">
        <v>1529</v>
      </c>
      <c r="C104" t="s">
        <v>1798</v>
      </c>
      <c r="D104" t="s">
        <v>1799</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c r="A105" t="s">
        <v>1225</v>
      </c>
      <c r="B105" t="s">
        <v>1530</v>
      </c>
      <c r="C105" t="s">
        <v>1798</v>
      </c>
      <c r="D105" t="s">
        <v>1799</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c r="A106" t="s">
        <v>1281</v>
      </c>
      <c r="B106" t="s">
        <v>1531</v>
      </c>
      <c r="C106" t="s">
        <v>1798</v>
      </c>
      <c r="D106" t="s">
        <v>1799</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c r="A107" t="s">
        <v>1532</v>
      </c>
      <c r="B107" t="s">
        <v>1533</v>
      </c>
      <c r="C107" t="s">
        <v>1798</v>
      </c>
      <c r="D107" t="s">
        <v>1799</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c r="A108" t="s">
        <v>1534</v>
      </c>
      <c r="B108" t="s">
        <v>1535</v>
      </c>
      <c r="C108" t="s">
        <v>1798</v>
      </c>
      <c r="D108" t="s">
        <v>1799</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c r="A109" t="s">
        <v>1536</v>
      </c>
      <c r="B109" t="s">
        <v>1537</v>
      </c>
      <c r="C109" t="s">
        <v>1798</v>
      </c>
      <c r="D109" t="s">
        <v>1799</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c r="A110" t="s">
        <v>1538</v>
      </c>
      <c r="B110" t="s">
        <v>1539</v>
      </c>
      <c r="C110" t="s">
        <v>1798</v>
      </c>
      <c r="D110" t="s">
        <v>1799</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c r="A111" t="s">
        <v>1205</v>
      </c>
      <c r="B111" t="s">
        <v>1540</v>
      </c>
      <c r="C111" t="s">
        <v>1798</v>
      </c>
      <c r="D111" t="s">
        <v>1799</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c r="A112" t="s">
        <v>1541</v>
      </c>
      <c r="B112" t="s">
        <v>1542</v>
      </c>
      <c r="C112" t="s">
        <v>1798</v>
      </c>
      <c r="D112" t="s">
        <v>1799</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c r="A113" t="s">
        <v>1543</v>
      </c>
      <c r="B113" t="s">
        <v>1544</v>
      </c>
      <c r="C113" t="s">
        <v>1798</v>
      </c>
      <c r="D113" t="s">
        <v>1799</v>
      </c>
    </row>
    <row r="114" spans="1:64">
      <c r="A114" t="s">
        <v>1186</v>
      </c>
      <c r="B114" t="s">
        <v>1545</v>
      </c>
      <c r="C114" t="s">
        <v>1798</v>
      </c>
      <c r="D114" t="s">
        <v>1799</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c r="A115" t="s">
        <v>1546</v>
      </c>
      <c r="B115" t="s">
        <v>1547</v>
      </c>
      <c r="C115" t="s">
        <v>1798</v>
      </c>
      <c r="D115" t="s">
        <v>1799</v>
      </c>
    </row>
    <row r="116" spans="1:64">
      <c r="A116" t="s">
        <v>1294</v>
      </c>
      <c r="B116" t="s">
        <v>1548</v>
      </c>
      <c r="C116" t="s">
        <v>1798</v>
      </c>
      <c r="D116" t="s">
        <v>1799</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c r="A117" t="s">
        <v>1549</v>
      </c>
      <c r="B117" t="s">
        <v>1550</v>
      </c>
      <c r="C117" t="s">
        <v>1798</v>
      </c>
      <c r="D117" t="s">
        <v>1799</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c r="A118" t="s">
        <v>1162</v>
      </c>
      <c r="B118" t="s">
        <v>1551</v>
      </c>
      <c r="C118" t="s">
        <v>1798</v>
      </c>
      <c r="D118" t="s">
        <v>1799</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c r="A119" t="s">
        <v>1293</v>
      </c>
      <c r="B119" t="s">
        <v>1552</v>
      </c>
      <c r="C119" t="s">
        <v>1798</v>
      </c>
      <c r="D119" t="s">
        <v>1799</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c r="A120" t="s">
        <v>1163</v>
      </c>
      <c r="B120" t="s">
        <v>1553</v>
      </c>
      <c r="C120" t="s">
        <v>1798</v>
      </c>
      <c r="D120" t="s">
        <v>1799</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c r="A121" t="s">
        <v>1305</v>
      </c>
      <c r="B121" t="s">
        <v>1554</v>
      </c>
      <c r="C121" t="s">
        <v>1798</v>
      </c>
      <c r="D121" t="s">
        <v>1799</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c r="A122" t="s">
        <v>1226</v>
      </c>
      <c r="B122" t="s">
        <v>1555</v>
      </c>
      <c r="C122" t="s">
        <v>1798</v>
      </c>
      <c r="D122" t="s">
        <v>1799</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c r="A123" t="s">
        <v>1164</v>
      </c>
      <c r="B123" t="s">
        <v>1556</v>
      </c>
      <c r="C123" t="s">
        <v>1798</v>
      </c>
      <c r="D123" t="s">
        <v>1799</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c r="A124" t="s">
        <v>1199</v>
      </c>
      <c r="B124" t="s">
        <v>1557</v>
      </c>
      <c r="C124" t="s">
        <v>1798</v>
      </c>
      <c r="D124" t="s">
        <v>1799</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c r="A125" t="s">
        <v>1177</v>
      </c>
      <c r="B125" t="s">
        <v>1558</v>
      </c>
      <c r="C125" t="s">
        <v>1798</v>
      </c>
      <c r="D125" t="s">
        <v>1799</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c r="A126" t="s">
        <v>1113</v>
      </c>
      <c r="B126" t="s">
        <v>1559</v>
      </c>
      <c r="C126" t="s">
        <v>1798</v>
      </c>
      <c r="D126" t="s">
        <v>1799</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c r="A127" t="s">
        <v>1560</v>
      </c>
      <c r="B127" t="s">
        <v>1561</v>
      </c>
      <c r="C127" t="s">
        <v>1798</v>
      </c>
      <c r="D127" t="s">
        <v>1799</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c r="A128" t="s">
        <v>1204</v>
      </c>
      <c r="B128" t="s">
        <v>1562</v>
      </c>
      <c r="C128" t="s">
        <v>1798</v>
      </c>
      <c r="D128" t="s">
        <v>1799</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c r="A129" t="s">
        <v>1268</v>
      </c>
      <c r="B129" t="s">
        <v>1563</v>
      </c>
      <c r="C129" t="s">
        <v>1798</v>
      </c>
      <c r="D129" t="s">
        <v>1799</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c r="A130" t="s">
        <v>1564</v>
      </c>
      <c r="B130" t="s">
        <v>1565</v>
      </c>
      <c r="C130" t="s">
        <v>1798</v>
      </c>
      <c r="D130" t="s">
        <v>1799</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c r="A131" t="s">
        <v>1566</v>
      </c>
      <c r="B131" t="s">
        <v>1567</v>
      </c>
      <c r="C131" t="s">
        <v>1798</v>
      </c>
      <c r="D131" t="s">
        <v>1799</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c r="A132" t="s">
        <v>1165</v>
      </c>
      <c r="B132" t="s">
        <v>1568</v>
      </c>
      <c r="C132" t="s">
        <v>1798</v>
      </c>
      <c r="D132" t="s">
        <v>1799</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c r="A133" t="s">
        <v>1569</v>
      </c>
      <c r="B133" t="s">
        <v>1570</v>
      </c>
      <c r="C133" t="s">
        <v>1798</v>
      </c>
      <c r="D133" t="s">
        <v>1799</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c r="A134" t="s">
        <v>1571</v>
      </c>
      <c r="B134" t="s">
        <v>1572</v>
      </c>
      <c r="C134" t="s">
        <v>1798</v>
      </c>
      <c r="D134" t="s">
        <v>1799</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c r="A135" t="s">
        <v>1166</v>
      </c>
      <c r="B135" t="s">
        <v>1573</v>
      </c>
      <c r="C135" t="s">
        <v>1798</v>
      </c>
      <c r="D135" t="s">
        <v>1799</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c r="A136" t="s">
        <v>1139</v>
      </c>
      <c r="B136" t="s">
        <v>1574</v>
      </c>
      <c r="C136" t="s">
        <v>1798</v>
      </c>
      <c r="D136" t="s">
        <v>1799</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c r="A137" t="s">
        <v>1151</v>
      </c>
      <c r="B137" t="s">
        <v>1575</v>
      </c>
      <c r="C137" t="s">
        <v>1798</v>
      </c>
      <c r="D137" t="s">
        <v>1799</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c r="A138" t="s">
        <v>1576</v>
      </c>
      <c r="B138" t="s">
        <v>1577</v>
      </c>
      <c r="C138" t="s">
        <v>1798</v>
      </c>
      <c r="D138" t="s">
        <v>1799</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c r="A139" t="s">
        <v>1578</v>
      </c>
      <c r="B139" t="s">
        <v>1579</v>
      </c>
      <c r="C139" t="s">
        <v>1798</v>
      </c>
      <c r="D139" t="s">
        <v>1799</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c r="A140" t="s">
        <v>1580</v>
      </c>
      <c r="B140" t="s">
        <v>1581</v>
      </c>
      <c r="C140" t="s">
        <v>1798</v>
      </c>
      <c r="D140" t="s">
        <v>1799</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c r="A141" t="s">
        <v>1582</v>
      </c>
      <c r="B141" t="s">
        <v>1583</v>
      </c>
      <c r="C141" t="s">
        <v>1798</v>
      </c>
      <c r="D141" t="s">
        <v>1799</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c r="A142" t="s">
        <v>1584</v>
      </c>
      <c r="B142" t="s">
        <v>1585</v>
      </c>
      <c r="C142" t="s">
        <v>1798</v>
      </c>
      <c r="D142" t="s">
        <v>1799</v>
      </c>
    </row>
    <row r="143" spans="1:64">
      <c r="A143" t="s">
        <v>1191</v>
      </c>
      <c r="B143" t="s">
        <v>1586</v>
      </c>
      <c r="C143" t="s">
        <v>1798</v>
      </c>
      <c r="D143" t="s">
        <v>1799</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c r="A144" t="s">
        <v>1587</v>
      </c>
      <c r="B144" t="s">
        <v>1588</v>
      </c>
      <c r="C144" t="s">
        <v>1798</v>
      </c>
      <c r="D144" t="s">
        <v>1799</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c r="A145" t="s">
        <v>1589</v>
      </c>
      <c r="B145" t="s">
        <v>1590</v>
      </c>
      <c r="C145" t="s">
        <v>1798</v>
      </c>
      <c r="D145" t="s">
        <v>1799</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c r="A146" t="s">
        <v>1130</v>
      </c>
      <c r="B146" t="s">
        <v>1591</v>
      </c>
      <c r="C146" t="s">
        <v>1798</v>
      </c>
      <c r="D146" t="s">
        <v>1799</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c r="A147" t="s">
        <v>1592</v>
      </c>
      <c r="B147" t="s">
        <v>1593</v>
      </c>
      <c r="C147" t="s">
        <v>1798</v>
      </c>
      <c r="D147" t="s">
        <v>1799</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c r="A148" t="s">
        <v>1296</v>
      </c>
      <c r="B148" t="s">
        <v>1594</v>
      </c>
      <c r="C148" t="s">
        <v>1798</v>
      </c>
      <c r="D148" t="s">
        <v>1799</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c r="A149" t="s">
        <v>1318</v>
      </c>
      <c r="B149" t="s">
        <v>1595</v>
      </c>
      <c r="C149" t="s">
        <v>1798</v>
      </c>
      <c r="D149" t="s">
        <v>1799</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c r="A150" t="s">
        <v>1295</v>
      </c>
      <c r="B150" t="s">
        <v>1596</v>
      </c>
      <c r="C150" t="s">
        <v>1798</v>
      </c>
      <c r="D150" t="s">
        <v>1799</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c r="A151" t="s">
        <v>1597</v>
      </c>
      <c r="B151" t="s">
        <v>1598</v>
      </c>
      <c r="C151" t="s">
        <v>1798</v>
      </c>
      <c r="D151" t="s">
        <v>1799</v>
      </c>
    </row>
    <row r="152" spans="1:64">
      <c r="A152" t="s">
        <v>1599</v>
      </c>
      <c r="B152" t="s">
        <v>1600</v>
      </c>
      <c r="C152" t="s">
        <v>1798</v>
      </c>
      <c r="D152" t="s">
        <v>1799</v>
      </c>
    </row>
    <row r="153" spans="1:64">
      <c r="A153" t="s">
        <v>1152</v>
      </c>
      <c r="B153" t="s">
        <v>1601</v>
      </c>
      <c r="C153" t="s">
        <v>1798</v>
      </c>
      <c r="D153" t="s">
        <v>1799</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c r="A154" t="s">
        <v>1602</v>
      </c>
      <c r="B154" t="s">
        <v>1603</v>
      </c>
      <c r="C154" t="s">
        <v>1798</v>
      </c>
      <c r="D154" t="s">
        <v>1799</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c r="A155" t="s">
        <v>1604</v>
      </c>
      <c r="B155" t="s">
        <v>1605</v>
      </c>
      <c r="C155" t="s">
        <v>1798</v>
      </c>
      <c r="D155" t="s">
        <v>1799</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c r="A156" t="s">
        <v>1114</v>
      </c>
      <c r="B156" t="s">
        <v>1606</v>
      </c>
      <c r="C156" t="s">
        <v>1798</v>
      </c>
      <c r="D156" t="s">
        <v>1799</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c r="A157" t="s">
        <v>1188</v>
      </c>
      <c r="B157" t="s">
        <v>1607</v>
      </c>
      <c r="C157" t="s">
        <v>1798</v>
      </c>
      <c r="D157" t="s">
        <v>1799</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c r="A158" t="s">
        <v>1608</v>
      </c>
      <c r="B158" t="s">
        <v>1609</v>
      </c>
      <c r="C158" t="s">
        <v>1798</v>
      </c>
      <c r="D158" t="s">
        <v>1799</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c r="A159" t="s">
        <v>1239</v>
      </c>
      <c r="B159" t="s">
        <v>1610</v>
      </c>
      <c r="C159" t="s">
        <v>1798</v>
      </c>
      <c r="D159" t="s">
        <v>1799</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c r="A160" t="s">
        <v>1611</v>
      </c>
      <c r="B160" t="s">
        <v>1612</v>
      </c>
      <c r="C160" t="s">
        <v>1798</v>
      </c>
      <c r="D160" t="s">
        <v>1799</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c r="A161" t="s">
        <v>1613</v>
      </c>
      <c r="B161" t="s">
        <v>1614</v>
      </c>
      <c r="C161" t="s">
        <v>1798</v>
      </c>
      <c r="D161" t="s">
        <v>1799</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c r="A162" t="s">
        <v>1308</v>
      </c>
      <c r="B162" t="s">
        <v>1615</v>
      </c>
      <c r="C162" t="s">
        <v>1798</v>
      </c>
      <c r="D162" t="s">
        <v>1799</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c r="A163" t="s">
        <v>1140</v>
      </c>
      <c r="B163" t="s">
        <v>1616</v>
      </c>
      <c r="C163" t="s">
        <v>1798</v>
      </c>
      <c r="D163" t="s">
        <v>1799</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c r="A164" t="s">
        <v>1306</v>
      </c>
      <c r="B164" t="s">
        <v>1617</v>
      </c>
      <c r="C164" t="s">
        <v>1798</v>
      </c>
      <c r="D164" t="s">
        <v>1799</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c r="A165" t="s">
        <v>1208</v>
      </c>
      <c r="B165" t="s">
        <v>1618</v>
      </c>
      <c r="C165" t="s">
        <v>1798</v>
      </c>
      <c r="D165" t="s">
        <v>1799</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c r="A166" t="s">
        <v>1619</v>
      </c>
      <c r="B166" t="s">
        <v>1620</v>
      </c>
      <c r="C166" t="s">
        <v>1798</v>
      </c>
      <c r="D166" t="s">
        <v>1799</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c r="A167" t="s">
        <v>1307</v>
      </c>
      <c r="B167" t="s">
        <v>1621</v>
      </c>
      <c r="C167" t="s">
        <v>1798</v>
      </c>
      <c r="D167" t="s">
        <v>1799</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c r="A168" t="s">
        <v>1200</v>
      </c>
      <c r="B168" t="s">
        <v>1622</v>
      </c>
      <c r="C168" t="s">
        <v>1798</v>
      </c>
      <c r="D168" t="s">
        <v>1799</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c r="A169" t="s">
        <v>1623</v>
      </c>
      <c r="B169" t="s">
        <v>1624</v>
      </c>
      <c r="C169" t="s">
        <v>1798</v>
      </c>
      <c r="D169" t="s">
        <v>1799</v>
      </c>
    </row>
    <row r="170" spans="1:64">
      <c r="A170" t="s">
        <v>613</v>
      </c>
      <c r="B170" t="s">
        <v>1625</v>
      </c>
      <c r="C170" t="s">
        <v>1798</v>
      </c>
      <c r="D170" t="s">
        <v>1799</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c r="A171" t="s">
        <v>1141</v>
      </c>
      <c r="B171" t="s">
        <v>1626</v>
      </c>
      <c r="C171" t="s">
        <v>1798</v>
      </c>
      <c r="D171" t="s">
        <v>1799</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c r="A172" t="s">
        <v>1115</v>
      </c>
      <c r="B172" t="s">
        <v>1627</v>
      </c>
      <c r="C172" t="s">
        <v>1798</v>
      </c>
      <c r="D172" t="s">
        <v>1799</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c r="A173" t="s">
        <v>896</v>
      </c>
      <c r="B173" t="s">
        <v>1628</v>
      </c>
      <c r="C173" t="s">
        <v>1798</v>
      </c>
      <c r="D173" t="s">
        <v>1799</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c r="A174" t="s">
        <v>1207</v>
      </c>
      <c r="B174" t="s">
        <v>1629</v>
      </c>
      <c r="C174" t="s">
        <v>1798</v>
      </c>
      <c r="D174" t="s">
        <v>1799</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c r="A175" t="s">
        <v>1630</v>
      </c>
      <c r="B175" t="s">
        <v>1631</v>
      </c>
      <c r="C175" t="s">
        <v>1798</v>
      </c>
      <c r="D175" t="s">
        <v>1799</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c r="A176" t="s">
        <v>615</v>
      </c>
      <c r="B176" t="s">
        <v>1632</v>
      </c>
      <c r="C176" t="s">
        <v>1798</v>
      </c>
      <c r="D176" t="s">
        <v>1799</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c r="A177" t="s">
        <v>1262</v>
      </c>
      <c r="B177" t="s">
        <v>1633</v>
      </c>
      <c r="C177" t="s">
        <v>1798</v>
      </c>
      <c r="D177" t="s">
        <v>1799</v>
      </c>
    </row>
    <row r="178" spans="1:64">
      <c r="A178" t="s">
        <v>1142</v>
      </c>
      <c r="B178" t="s">
        <v>1634</v>
      </c>
      <c r="C178" t="s">
        <v>1798</v>
      </c>
      <c r="D178" t="s">
        <v>1799</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c r="A179" t="s">
        <v>1143</v>
      </c>
      <c r="B179" t="s">
        <v>1635</v>
      </c>
      <c r="C179" t="s">
        <v>1798</v>
      </c>
      <c r="D179" t="s">
        <v>1799</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c r="A180" t="s">
        <v>1240</v>
      </c>
      <c r="B180" t="s">
        <v>1636</v>
      </c>
      <c r="C180" t="s">
        <v>1798</v>
      </c>
      <c r="D180" t="s">
        <v>1799</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c r="A181" t="s">
        <v>1319</v>
      </c>
      <c r="B181" t="s">
        <v>1637</v>
      </c>
      <c r="C181" t="s">
        <v>1798</v>
      </c>
      <c r="D181" t="s">
        <v>1799</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c r="A182" t="s">
        <v>1297</v>
      </c>
      <c r="B182" t="s">
        <v>1638</v>
      </c>
      <c r="C182" t="s">
        <v>1798</v>
      </c>
      <c r="D182" t="s">
        <v>1799</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c r="A183" t="s">
        <v>1189</v>
      </c>
      <c r="B183" t="s">
        <v>1639</v>
      </c>
      <c r="C183" t="s">
        <v>1798</v>
      </c>
      <c r="D183" t="s">
        <v>1799</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c r="A184" t="s">
        <v>1640</v>
      </c>
      <c r="B184" t="s">
        <v>1641</v>
      </c>
      <c r="C184" t="s">
        <v>1798</v>
      </c>
      <c r="D184" t="s">
        <v>1799</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c r="A185" t="s">
        <v>1258</v>
      </c>
      <c r="B185" t="s">
        <v>1642</v>
      </c>
      <c r="C185" t="s">
        <v>1798</v>
      </c>
      <c r="D185" t="s">
        <v>1799</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c r="A186" t="s">
        <v>1643</v>
      </c>
      <c r="B186" t="s">
        <v>1644</v>
      </c>
      <c r="C186" t="s">
        <v>1798</v>
      </c>
      <c r="D186" t="s">
        <v>1799</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c r="A187" t="s">
        <v>1167</v>
      </c>
      <c r="B187" t="s">
        <v>1645</v>
      </c>
      <c r="C187" t="s">
        <v>1798</v>
      </c>
      <c r="D187" t="s">
        <v>1799</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c r="A188" t="s">
        <v>1646</v>
      </c>
      <c r="B188" t="s">
        <v>1647</v>
      </c>
      <c r="C188" t="s">
        <v>1798</v>
      </c>
      <c r="D188" t="s">
        <v>1799</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c r="A189" t="s">
        <v>1190</v>
      </c>
      <c r="B189" t="s">
        <v>1648</v>
      </c>
      <c r="C189" t="s">
        <v>1798</v>
      </c>
      <c r="D189" t="s">
        <v>1799</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c r="A190" t="s">
        <v>1241</v>
      </c>
      <c r="B190" t="s">
        <v>1649</v>
      </c>
      <c r="C190" t="s">
        <v>1798</v>
      </c>
      <c r="D190" t="s">
        <v>1799</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c r="A191" t="s">
        <v>1252</v>
      </c>
      <c r="B191" t="s">
        <v>1650</v>
      </c>
      <c r="C191" t="s">
        <v>1798</v>
      </c>
      <c r="D191" t="s">
        <v>1799</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c r="A192" t="s">
        <v>1209</v>
      </c>
      <c r="B192" t="s">
        <v>1651</v>
      </c>
      <c r="C192" t="s">
        <v>1798</v>
      </c>
      <c r="D192" t="s">
        <v>1799</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c r="A193" t="s">
        <v>1652</v>
      </c>
      <c r="B193" t="s">
        <v>1653</v>
      </c>
      <c r="C193" t="s">
        <v>1798</v>
      </c>
      <c r="D193" t="s">
        <v>1799</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c r="A194" t="s">
        <v>1263</v>
      </c>
      <c r="B194" t="s">
        <v>1654</v>
      </c>
      <c r="C194" t="s">
        <v>1798</v>
      </c>
      <c r="D194" t="s">
        <v>1799</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c r="A195" t="s">
        <v>1282</v>
      </c>
      <c r="B195" t="s">
        <v>1655</v>
      </c>
      <c r="C195" t="s">
        <v>1798</v>
      </c>
      <c r="D195" t="s">
        <v>1799</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c r="A196" t="s">
        <v>1656</v>
      </c>
      <c r="B196" t="s">
        <v>1657</v>
      </c>
      <c r="C196" t="s">
        <v>1798</v>
      </c>
      <c r="D196" t="s">
        <v>1799</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c r="A197" t="s">
        <v>1228</v>
      </c>
      <c r="B197" t="s">
        <v>1658</v>
      </c>
      <c r="C197" t="s">
        <v>1798</v>
      </c>
      <c r="D197" t="s">
        <v>1799</v>
      </c>
    </row>
    <row r="198" spans="1:64">
      <c r="A198" t="s">
        <v>1659</v>
      </c>
      <c r="B198" t="s">
        <v>1660</v>
      </c>
      <c r="C198" t="s">
        <v>1798</v>
      </c>
      <c r="D198" t="s">
        <v>1799</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c r="A199" t="s">
        <v>1309</v>
      </c>
      <c r="B199" t="s">
        <v>1661</v>
      </c>
      <c r="C199" t="s">
        <v>1798</v>
      </c>
      <c r="D199" t="s">
        <v>1799</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c r="A200" t="s">
        <v>1251</v>
      </c>
      <c r="B200" t="s">
        <v>1662</v>
      </c>
      <c r="C200" t="s">
        <v>1798</v>
      </c>
      <c r="D200" t="s">
        <v>1799</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c r="A201" t="s">
        <v>1663</v>
      </c>
      <c r="B201" t="s">
        <v>1664</v>
      </c>
      <c r="C201" t="s">
        <v>1798</v>
      </c>
      <c r="D201" t="s">
        <v>1799</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c r="A202" t="s">
        <v>1665</v>
      </c>
      <c r="B202" t="s">
        <v>1666</v>
      </c>
      <c r="C202" t="s">
        <v>1798</v>
      </c>
      <c r="D202" t="s">
        <v>1799</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c r="A203" t="s">
        <v>1667</v>
      </c>
      <c r="B203" t="s">
        <v>1668</v>
      </c>
      <c r="C203" t="s">
        <v>1798</v>
      </c>
      <c r="D203" t="s">
        <v>1799</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c r="A204" t="s">
        <v>1271</v>
      </c>
      <c r="B204" t="s">
        <v>1669</v>
      </c>
      <c r="C204" t="s">
        <v>1798</v>
      </c>
      <c r="D204" t="s">
        <v>1799</v>
      </c>
    </row>
    <row r="205" spans="1:64">
      <c r="A205" t="s">
        <v>1168</v>
      </c>
      <c r="B205" t="s">
        <v>1670</v>
      </c>
      <c r="C205" t="s">
        <v>1798</v>
      </c>
      <c r="D205" t="s">
        <v>1799</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c r="A206" t="s">
        <v>1284</v>
      </c>
      <c r="B206" t="s">
        <v>1671</v>
      </c>
      <c r="C206" t="s">
        <v>1798</v>
      </c>
      <c r="D206" t="s">
        <v>1799</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c r="A207" t="s">
        <v>1285</v>
      </c>
      <c r="B207" t="s">
        <v>1672</v>
      </c>
      <c r="C207" t="s">
        <v>1798</v>
      </c>
      <c r="D207" t="s">
        <v>1799</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c r="A208" t="s">
        <v>617</v>
      </c>
      <c r="B208" t="s">
        <v>1673</v>
      </c>
      <c r="C208" t="s">
        <v>1798</v>
      </c>
      <c r="D208" t="s">
        <v>1799</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c r="A209" t="s">
        <v>1674</v>
      </c>
      <c r="B209" t="s">
        <v>1675</v>
      </c>
      <c r="C209" t="s">
        <v>1798</v>
      </c>
      <c r="D209" t="s">
        <v>1799</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c r="A210" t="s">
        <v>1169</v>
      </c>
      <c r="B210" t="s">
        <v>1676</v>
      </c>
      <c r="C210" t="s">
        <v>1798</v>
      </c>
      <c r="D210" t="s">
        <v>1799</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c r="A211" t="s">
        <v>1153</v>
      </c>
      <c r="B211" t="s">
        <v>1677</v>
      </c>
      <c r="C211" t="s">
        <v>1798</v>
      </c>
      <c r="D211" t="s">
        <v>1799</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c r="A212" t="s">
        <v>1144</v>
      </c>
      <c r="B212" t="s">
        <v>1678</v>
      </c>
      <c r="C212" t="s">
        <v>1798</v>
      </c>
      <c r="D212" t="s">
        <v>1799</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c r="A213" t="s">
        <v>1210</v>
      </c>
      <c r="B213" t="s">
        <v>1679</v>
      </c>
      <c r="C213" t="s">
        <v>1798</v>
      </c>
      <c r="D213" t="s">
        <v>1799</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c r="A214" t="s">
        <v>1264</v>
      </c>
      <c r="B214" t="s">
        <v>1680</v>
      </c>
      <c r="C214" t="s">
        <v>1798</v>
      </c>
      <c r="D214" t="s">
        <v>1799</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c r="A215" t="s">
        <v>1145</v>
      </c>
      <c r="B215" t="s">
        <v>1681</v>
      </c>
      <c r="C215" t="s">
        <v>1798</v>
      </c>
      <c r="D215" t="s">
        <v>1799</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c r="A216" t="s">
        <v>1236</v>
      </c>
      <c r="B216" t="s">
        <v>1682</v>
      </c>
      <c r="C216" t="s">
        <v>1798</v>
      </c>
      <c r="D216" t="s">
        <v>1799</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c r="A217" t="s">
        <v>1683</v>
      </c>
      <c r="B217" t="s">
        <v>1684</v>
      </c>
      <c r="C217" t="s">
        <v>1798</v>
      </c>
      <c r="D217" t="s">
        <v>1799</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c r="A218" t="s">
        <v>1119</v>
      </c>
      <c r="B218" t="s">
        <v>1685</v>
      </c>
      <c r="C218" t="s">
        <v>1798</v>
      </c>
      <c r="D218" t="s">
        <v>1799</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c r="A219" t="s">
        <v>1310</v>
      </c>
      <c r="B219" t="s">
        <v>1686</v>
      </c>
      <c r="C219" t="s">
        <v>1798</v>
      </c>
      <c r="D219" t="s">
        <v>1799</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c r="A220" t="s">
        <v>1687</v>
      </c>
      <c r="B220" t="s">
        <v>1688</v>
      </c>
      <c r="C220" t="s">
        <v>1798</v>
      </c>
      <c r="D220" t="s">
        <v>1799</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c r="A221" t="s">
        <v>1120</v>
      </c>
      <c r="B221" t="s">
        <v>1689</v>
      </c>
      <c r="C221" t="s">
        <v>1798</v>
      </c>
      <c r="D221" t="s">
        <v>1799</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c r="A222" t="s">
        <v>1690</v>
      </c>
      <c r="B222" t="s">
        <v>1691</v>
      </c>
      <c r="C222" t="s">
        <v>1798</v>
      </c>
      <c r="D222" t="s">
        <v>1799</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c r="A223" t="s">
        <v>1692</v>
      </c>
      <c r="B223" t="s">
        <v>1693</v>
      </c>
      <c r="C223" t="s">
        <v>1798</v>
      </c>
      <c r="D223" t="s">
        <v>1799</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c r="A224" t="s">
        <v>1128</v>
      </c>
      <c r="B224" t="s">
        <v>1694</v>
      </c>
      <c r="C224" t="s">
        <v>1798</v>
      </c>
      <c r="D224" t="s">
        <v>1799</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c r="A225" t="s">
        <v>1253</v>
      </c>
      <c r="B225" t="s">
        <v>1695</v>
      </c>
      <c r="C225" t="s">
        <v>1798</v>
      </c>
      <c r="D225" t="s">
        <v>1799</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c r="A226" t="s">
        <v>1696</v>
      </c>
      <c r="B226" t="s">
        <v>1697</v>
      </c>
      <c r="C226" t="s">
        <v>1798</v>
      </c>
      <c r="D226" t="s">
        <v>1799</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c r="A227" t="s">
        <v>1311</v>
      </c>
      <c r="B227" t="s">
        <v>1698</v>
      </c>
      <c r="C227" t="s">
        <v>1798</v>
      </c>
      <c r="D227" t="s">
        <v>1799</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c r="A228" t="s">
        <v>1298</v>
      </c>
      <c r="B228" t="s">
        <v>1699</v>
      </c>
      <c r="C228" t="s">
        <v>1798</v>
      </c>
      <c r="D228" t="s">
        <v>1799</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c r="A229" t="s">
        <v>620</v>
      </c>
      <c r="B229" t="s">
        <v>1700</v>
      </c>
      <c r="C229" t="s">
        <v>1798</v>
      </c>
      <c r="D229" t="s">
        <v>1799</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c r="A230" t="s">
        <v>1701</v>
      </c>
      <c r="B230" t="s">
        <v>1702</v>
      </c>
      <c r="C230" t="s">
        <v>1798</v>
      </c>
      <c r="D230" t="s">
        <v>1799</v>
      </c>
    </row>
    <row r="231" spans="1:64">
      <c r="A231" t="s">
        <v>1118</v>
      </c>
      <c r="B231" t="s">
        <v>1703</v>
      </c>
      <c r="C231" t="s">
        <v>1798</v>
      </c>
      <c r="D231" t="s">
        <v>1799</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c r="A232" t="s">
        <v>1171</v>
      </c>
      <c r="B232" t="s">
        <v>1704</v>
      </c>
      <c r="C232" t="s">
        <v>1798</v>
      </c>
      <c r="D232" t="s">
        <v>1799</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c r="A233" t="s">
        <v>1705</v>
      </c>
      <c r="B233" t="s">
        <v>1706</v>
      </c>
      <c r="C233" t="s">
        <v>1798</v>
      </c>
      <c r="D233" t="s">
        <v>1799</v>
      </c>
    </row>
    <row r="234" spans="1:64">
      <c r="A234" t="s">
        <v>1124</v>
      </c>
      <c r="B234" t="s">
        <v>1707</v>
      </c>
      <c r="C234" t="s">
        <v>1798</v>
      </c>
      <c r="D234" t="s">
        <v>1799</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c r="A235" t="s">
        <v>1708</v>
      </c>
      <c r="B235" t="s">
        <v>1709</v>
      </c>
      <c r="C235" t="s">
        <v>1798</v>
      </c>
      <c r="D235" t="s">
        <v>1799</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c r="A236" t="s">
        <v>1710</v>
      </c>
      <c r="B236" t="s">
        <v>1711</v>
      </c>
      <c r="C236" t="s">
        <v>1798</v>
      </c>
      <c r="D236" t="s">
        <v>1799</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c r="A237" t="s">
        <v>1146</v>
      </c>
      <c r="B237" t="s">
        <v>1712</v>
      </c>
      <c r="C237" t="s">
        <v>1798</v>
      </c>
      <c r="D237" t="s">
        <v>1799</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c r="A238" t="s">
        <v>1211</v>
      </c>
      <c r="B238" t="s">
        <v>1713</v>
      </c>
      <c r="C238" t="s">
        <v>1798</v>
      </c>
      <c r="D238" t="s">
        <v>1799</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c r="A239" t="s">
        <v>1179</v>
      </c>
      <c r="B239" t="s">
        <v>1714</v>
      </c>
      <c r="C239" t="s">
        <v>1798</v>
      </c>
      <c r="D239" t="s">
        <v>1799</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c r="A240" t="s">
        <v>1180</v>
      </c>
      <c r="B240" t="s">
        <v>1715</v>
      </c>
      <c r="C240" t="s">
        <v>1798</v>
      </c>
      <c r="D240" t="s">
        <v>1799</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c r="A241" t="s">
        <v>1716</v>
      </c>
      <c r="B241" t="s">
        <v>1717</v>
      </c>
      <c r="C241" t="s">
        <v>1798</v>
      </c>
      <c r="D241" t="s">
        <v>1799</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c r="A242" t="s">
        <v>1212</v>
      </c>
      <c r="B242" t="s">
        <v>1718</v>
      </c>
      <c r="C242" t="s">
        <v>1798</v>
      </c>
      <c r="D242" t="s">
        <v>1799</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c r="A243" t="s">
        <v>1719</v>
      </c>
      <c r="B243" t="s">
        <v>1720</v>
      </c>
      <c r="C243" t="s">
        <v>1798</v>
      </c>
      <c r="D243" t="s">
        <v>1799</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c r="A244" t="s">
        <v>1273</v>
      </c>
      <c r="B244" t="s">
        <v>1721</v>
      </c>
      <c r="C244" t="s">
        <v>1798</v>
      </c>
      <c r="D244" t="s">
        <v>1799</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c r="A245" t="s">
        <v>1722</v>
      </c>
      <c r="B245" t="s">
        <v>1723</v>
      </c>
      <c r="C245" t="s">
        <v>1798</v>
      </c>
      <c r="D245" t="s">
        <v>1799</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c r="A246" t="s">
        <v>1724</v>
      </c>
      <c r="B246" t="s">
        <v>1725</v>
      </c>
      <c r="C246" t="s">
        <v>1798</v>
      </c>
      <c r="D246" t="s">
        <v>1799</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c r="A247" t="s">
        <v>1231</v>
      </c>
      <c r="B247" t="s">
        <v>1726</v>
      </c>
      <c r="C247" t="s">
        <v>1798</v>
      </c>
      <c r="D247" t="s">
        <v>1799</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c r="A248" t="s">
        <v>1154</v>
      </c>
      <c r="B248" t="s">
        <v>1727</v>
      </c>
      <c r="C248" t="s">
        <v>1798</v>
      </c>
      <c r="D248" t="s">
        <v>1799</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c r="A249" t="s">
        <v>1172</v>
      </c>
      <c r="B249" t="s">
        <v>1728</v>
      </c>
      <c r="C249" t="s">
        <v>1798</v>
      </c>
      <c r="D249" t="s">
        <v>1799</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c r="A250" t="s">
        <v>1729</v>
      </c>
      <c r="B250" t="s">
        <v>1730</v>
      </c>
      <c r="C250" t="s">
        <v>1798</v>
      </c>
      <c r="D250" t="s">
        <v>1799</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c r="A251" t="s">
        <v>1731</v>
      </c>
      <c r="B251" t="s">
        <v>1732</v>
      </c>
      <c r="C251" t="s">
        <v>1798</v>
      </c>
      <c r="D251" t="s">
        <v>1799</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c r="A252" t="s">
        <v>621</v>
      </c>
      <c r="B252" t="s">
        <v>1733</v>
      </c>
      <c r="C252" t="s">
        <v>1798</v>
      </c>
      <c r="D252" t="s">
        <v>1799</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c r="A253" t="s">
        <v>1287</v>
      </c>
      <c r="B253" t="s">
        <v>1734</v>
      </c>
      <c r="C253" t="s">
        <v>1798</v>
      </c>
      <c r="D253" t="s">
        <v>1799</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c r="A254" t="s">
        <v>1735</v>
      </c>
      <c r="B254" t="s">
        <v>1736</v>
      </c>
      <c r="C254" t="s">
        <v>1798</v>
      </c>
      <c r="D254" t="s">
        <v>1799</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c r="A255" t="s">
        <v>1254</v>
      </c>
      <c r="B255" t="s">
        <v>1737</v>
      </c>
      <c r="C255" t="s">
        <v>1798</v>
      </c>
      <c r="D255" t="s">
        <v>1799</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c r="A256" t="s">
        <v>1738</v>
      </c>
      <c r="B256" t="s">
        <v>1739</v>
      </c>
      <c r="C256" t="s">
        <v>1798</v>
      </c>
      <c r="D256" t="s">
        <v>1799</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c r="A257" t="s">
        <v>1181</v>
      </c>
      <c r="B257" t="s">
        <v>1740</v>
      </c>
      <c r="C257" t="s">
        <v>1798</v>
      </c>
      <c r="D257" t="s">
        <v>1799</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c r="A258" t="s">
        <v>1741</v>
      </c>
      <c r="B258" t="s">
        <v>1742</v>
      </c>
      <c r="C258" t="s">
        <v>1798</v>
      </c>
      <c r="D258" t="s">
        <v>1799</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c r="A259" t="s">
        <v>1743</v>
      </c>
      <c r="B259" t="s">
        <v>1744</v>
      </c>
      <c r="C259" t="s">
        <v>1798</v>
      </c>
      <c r="D259" t="s">
        <v>1799</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c r="A260" t="s">
        <v>1745</v>
      </c>
      <c r="B260" t="s">
        <v>1746</v>
      </c>
      <c r="C260" t="s">
        <v>1798</v>
      </c>
      <c r="D260" t="s">
        <v>1799</v>
      </c>
    </row>
    <row r="261" spans="1:65">
      <c r="A261" t="s">
        <v>1747</v>
      </c>
      <c r="B261" t="s">
        <v>1748</v>
      </c>
      <c r="C261" t="s">
        <v>1798</v>
      </c>
      <c r="D261" t="s">
        <v>1799</v>
      </c>
    </row>
    <row r="262" spans="1:65">
      <c r="A262" t="s">
        <v>1749</v>
      </c>
      <c r="B262" t="s">
        <v>1750</v>
      </c>
      <c r="C262" t="s">
        <v>1798</v>
      </c>
      <c r="D262" t="s">
        <v>1799</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c r="A263" t="s">
        <v>1265</v>
      </c>
      <c r="B263" t="s">
        <v>1751</v>
      </c>
      <c r="C263" t="s">
        <v>1798</v>
      </c>
      <c r="D263" t="s">
        <v>1799</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c r="A264" t="s">
        <v>1061</v>
      </c>
      <c r="B264" t="s">
        <v>1752</v>
      </c>
      <c r="C264" t="s">
        <v>1798</v>
      </c>
      <c r="D264" t="s">
        <v>1799</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c r="A265" t="s">
        <v>1272</v>
      </c>
      <c r="B265" t="s">
        <v>1753</v>
      </c>
      <c r="C265" t="s">
        <v>1798</v>
      </c>
      <c r="D265" t="s">
        <v>1799</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c r="A266" t="s">
        <v>1754</v>
      </c>
      <c r="B266" t="s">
        <v>1755</v>
      </c>
      <c r="C266" t="s">
        <v>1798</v>
      </c>
      <c r="D266" t="s">
        <v>1799</v>
      </c>
    </row>
    <row r="267" spans="1:65">
      <c r="A267" t="s">
        <v>1756</v>
      </c>
      <c r="B267" t="s">
        <v>1757</v>
      </c>
      <c r="C267" t="s">
        <v>1798</v>
      </c>
      <c r="D267" t="s">
        <v>1799</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c r="A268" t="s">
        <v>619</v>
      </c>
      <c r="B268" t="s">
        <v>1758</v>
      </c>
      <c r="C268" t="s">
        <v>1798</v>
      </c>
      <c r="D268" t="s">
        <v>1799</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c r="A269" t="s">
        <v>623</v>
      </c>
      <c r="B269" t="s">
        <v>1759</v>
      </c>
      <c r="C269" t="s">
        <v>1798</v>
      </c>
      <c r="D269" t="s">
        <v>1799</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c r="A270" t="s">
        <v>624</v>
      </c>
      <c r="B270" t="s">
        <v>1760</v>
      </c>
      <c r="C270" t="s">
        <v>1798</v>
      </c>
      <c r="D270" t="s">
        <v>1799</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2" customFormat="1"/>
    <row r="272" spans="1:65" s="2" customFormat="1">
      <c r="BB272" s="2" t="s">
        <v>1761</v>
      </c>
      <c r="BC272" s="165">
        <f t="shared" ref="BC272:BL272" si="0">BC77/BB77</f>
        <v>0.93975903614457823</v>
      </c>
      <c r="BD272" s="165">
        <f t="shared" si="0"/>
        <v>0.94871794871794879</v>
      </c>
      <c r="BE272" s="165">
        <f t="shared" si="0"/>
        <v>0.93243243243243246</v>
      </c>
      <c r="BF272" s="165">
        <f t="shared" si="0"/>
        <v>0.94202898550724634</v>
      </c>
      <c r="BG272" s="165">
        <f t="shared" si="0"/>
        <v>0.93846153846153846</v>
      </c>
      <c r="BH272" s="165">
        <f t="shared" si="0"/>
        <v>0.93442622950819676</v>
      </c>
      <c r="BI272" s="165">
        <f t="shared" si="0"/>
        <v>0.94736842105263164</v>
      </c>
      <c r="BJ272" s="165">
        <f t="shared" si="0"/>
        <v>0.96296296296296291</v>
      </c>
      <c r="BK272" s="165">
        <f t="shared" si="0"/>
        <v>0.96153846153846145</v>
      </c>
      <c r="BL272" s="165">
        <f t="shared" si="0"/>
        <v>0.96</v>
      </c>
      <c r="BM272" s="4">
        <f>AVERAGE(BJ272:BL272)</f>
        <v>0.96150047483380818</v>
      </c>
    </row>
    <row r="273" spans="8:65" s="2" customFormat="1">
      <c r="BM273" s="55" t="s">
        <v>1800</v>
      </c>
    </row>
    <row r="274" spans="8:65" s="2" customFormat="1">
      <c r="I274" s="2" t="s">
        <v>1763</v>
      </c>
    </row>
    <row r="275" spans="8:65" s="2" customFormat="1">
      <c r="H275">
        <v>2020</v>
      </c>
      <c r="I275" s="166">
        <f>BL77*$BM$272</f>
        <v>4.6152022792022791</v>
      </c>
    </row>
    <row r="276" spans="8:65" s="2" customFormat="1">
      <c r="H276">
        <v>2021</v>
      </c>
      <c r="I276" s="166">
        <f>I275*$BM$272</f>
        <v>4.4375191829070655</v>
      </c>
    </row>
    <row r="277" spans="8:65" s="2" customFormat="1">
      <c r="H277">
        <v>2022</v>
      </c>
      <c r="I277" s="166">
        <f t="shared" ref="I277:I295" si="1">I276*$BM$272</f>
        <v>4.2666768014492762</v>
      </c>
    </row>
    <row r="278" spans="8:65" s="2" customFormat="1">
      <c r="H278">
        <v>2023</v>
      </c>
      <c r="I278" s="166">
        <f t="shared" si="1"/>
        <v>4.1024117705558734</v>
      </c>
    </row>
    <row r="279" spans="8:65" s="2" customFormat="1">
      <c r="H279">
        <v>2024</v>
      </c>
      <c r="I279" s="166">
        <f t="shared" si="1"/>
        <v>3.9444708653532761</v>
      </c>
    </row>
    <row r="280" spans="8:65" s="2" customFormat="1">
      <c r="H280">
        <v>2025</v>
      </c>
      <c r="I280" s="166">
        <f t="shared" si="1"/>
        <v>3.7926106100052972</v>
      </c>
    </row>
    <row r="281" spans="8:65" s="2" customFormat="1">
      <c r="H281">
        <v>2026</v>
      </c>
      <c r="I281" s="166">
        <f t="shared" si="1"/>
        <v>3.6465969023798324</v>
      </c>
    </row>
    <row r="282" spans="8:65" s="2" customFormat="1">
      <c r="H282">
        <v>2027</v>
      </c>
      <c r="I282" s="166">
        <f t="shared" si="1"/>
        <v>3.5062046531657027</v>
      </c>
    </row>
    <row r="283" spans="8:65" s="2" customFormat="1">
      <c r="H283">
        <v>2028</v>
      </c>
      <c r="I283" s="166">
        <f t="shared" si="1"/>
        <v>3.3712174388833307</v>
      </c>
    </row>
    <row r="284" spans="8:65" s="2" customFormat="1">
      <c r="H284">
        <v>2029</v>
      </c>
      <c r="I284" s="166">
        <f t="shared" si="1"/>
        <v>3.241427168254337</v>
      </c>
    </row>
    <row r="285" spans="8:65" s="2" customFormat="1">
      <c r="H285">
        <v>2030</v>
      </c>
      <c r="I285" s="166">
        <f t="shared" si="1"/>
        <v>3.1166337614157511</v>
      </c>
    </row>
    <row r="286" spans="8:65" s="2" customFormat="1">
      <c r="H286">
        <v>2031</v>
      </c>
      <c r="I286" s="166">
        <f t="shared" si="1"/>
        <v>2.9966448414843225</v>
      </c>
    </row>
    <row r="287" spans="8:65" s="2" customFormat="1">
      <c r="H287">
        <v>2032</v>
      </c>
      <c r="I287" s="166">
        <f t="shared" si="1"/>
        <v>2.8812754379954582</v>
      </c>
    </row>
    <row r="288" spans="8:65" s="2" customFormat="1">
      <c r="H288">
        <v>2033</v>
      </c>
      <c r="I288" s="166">
        <f t="shared" si="1"/>
        <v>2.7703477017596216</v>
      </c>
    </row>
    <row r="289" spans="3:9" s="2" customFormat="1">
      <c r="C289" s="53"/>
      <c r="D289" s="53"/>
      <c r="E289" s="53"/>
      <c r="H289">
        <v>2034</v>
      </c>
      <c r="I289" s="166">
        <f t="shared" si="1"/>
        <v>2.6636906306966255</v>
      </c>
    </row>
    <row r="290" spans="3:9" s="2" customFormat="1">
      <c r="C290" s="53"/>
      <c r="D290" s="53"/>
      <c r="E290" s="53"/>
      <c r="H290">
        <v>2035</v>
      </c>
      <c r="I290" s="166">
        <f t="shared" si="1"/>
        <v>2.5611398062251713</v>
      </c>
    </row>
    <row r="291" spans="3:9" s="2" customFormat="1">
      <c r="C291" s="53"/>
      <c r="D291" s="53"/>
      <c r="E291" s="53"/>
      <c r="H291">
        <v>2036</v>
      </c>
      <c r="I291" s="166">
        <f t="shared" si="1"/>
        <v>2.4625371398012699</v>
      </c>
    </row>
    <row r="292" spans="3:9" s="2" customFormat="1">
      <c r="H292">
        <v>2037</v>
      </c>
      <c r="I292" s="166">
        <f t="shared" si="1"/>
        <v>2.367730629214809</v>
      </c>
    </row>
    <row r="293" spans="3:9" s="2" customFormat="1">
      <c r="H293">
        <v>2038</v>
      </c>
      <c r="I293" s="166">
        <f t="shared" si="1"/>
        <v>2.2765741242685902</v>
      </c>
    </row>
    <row r="294" spans="3:9" s="2" customFormat="1">
      <c r="H294">
        <v>2039</v>
      </c>
      <c r="I294" s="166">
        <f t="shared" si="1"/>
        <v>2.1889271014786105</v>
      </c>
    </row>
    <row r="295" spans="3:9" s="2" customFormat="1">
      <c r="H295">
        <v>2040</v>
      </c>
      <c r="I295" s="166">
        <f t="shared" si="1"/>
        <v>2.1046544474482753</v>
      </c>
    </row>
    <row r="296" spans="3:9" s="2" customFormat="1"/>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sheetPr>
    <tabColor theme="9" tint="0.59999389629810485"/>
  </sheetPr>
  <dimension ref="A1:BM296"/>
  <sheetViews>
    <sheetView workbookViewId="0">
      <selection activeCell="C9" sqref="C9"/>
    </sheetView>
  </sheetViews>
  <sheetFormatPr defaultRowHeight="14.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1801</v>
      </c>
      <c r="D5" t="s">
        <v>1802</v>
      </c>
    </row>
    <row r="6" spans="1:65">
      <c r="A6" t="s">
        <v>1398</v>
      </c>
      <c r="B6" t="s">
        <v>1399</v>
      </c>
      <c r="C6" t="s">
        <v>1801</v>
      </c>
      <c r="D6" t="s">
        <v>1802</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c r="A7" t="s">
        <v>1183</v>
      </c>
      <c r="B7" t="s">
        <v>1400</v>
      </c>
      <c r="C7" t="s">
        <v>1801</v>
      </c>
      <c r="D7" t="s">
        <v>1802</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c r="A8" t="s">
        <v>1401</v>
      </c>
      <c r="B8" t="s">
        <v>1402</v>
      </c>
      <c r="C8" t="s">
        <v>1801</v>
      </c>
      <c r="D8" t="s">
        <v>1802</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c r="A9" t="s">
        <v>1122</v>
      </c>
      <c r="B9" t="s">
        <v>1403</v>
      </c>
      <c r="C9" t="s">
        <v>1801</v>
      </c>
      <c r="D9" t="s">
        <v>1802</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c r="A10" t="s">
        <v>1301</v>
      </c>
      <c r="B10" t="s">
        <v>1404</v>
      </c>
      <c r="C10" t="s">
        <v>1801</v>
      </c>
      <c r="D10" t="s">
        <v>1802</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c r="A11" t="s">
        <v>1405</v>
      </c>
      <c r="B11" t="s">
        <v>1406</v>
      </c>
      <c r="C11" t="s">
        <v>1801</v>
      </c>
      <c r="D11" t="s">
        <v>1802</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c r="A12" t="s">
        <v>1407</v>
      </c>
      <c r="B12" t="s">
        <v>1408</v>
      </c>
      <c r="C12" t="s">
        <v>1801</v>
      </c>
      <c r="D12" t="s">
        <v>1802</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c r="A13" t="s">
        <v>1173</v>
      </c>
      <c r="B13" t="s">
        <v>1409</v>
      </c>
      <c r="C13" t="s">
        <v>1801</v>
      </c>
      <c r="D13" t="s">
        <v>1802</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c r="A14" t="s">
        <v>1243</v>
      </c>
      <c r="B14" t="s">
        <v>1410</v>
      </c>
      <c r="C14" t="s">
        <v>1801</v>
      </c>
      <c r="D14" t="s">
        <v>1802</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c r="A15" t="s">
        <v>1157</v>
      </c>
      <c r="B15" t="s">
        <v>1411</v>
      </c>
      <c r="C15" t="s">
        <v>1801</v>
      </c>
      <c r="D15" t="s">
        <v>1802</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c r="A16" t="s">
        <v>1412</v>
      </c>
      <c r="B16" t="s">
        <v>1413</v>
      </c>
      <c r="C16" t="s">
        <v>1801</v>
      </c>
      <c r="D16" t="s">
        <v>1802</v>
      </c>
    </row>
    <row r="17" spans="1:64">
      <c r="A17" t="s">
        <v>1216</v>
      </c>
      <c r="B17" t="s">
        <v>1414</v>
      </c>
      <c r="C17" t="s">
        <v>1801</v>
      </c>
      <c r="D17" t="s">
        <v>1802</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c r="A18" t="s">
        <v>1257</v>
      </c>
      <c r="B18" t="s">
        <v>1415</v>
      </c>
      <c r="C18" t="s">
        <v>1801</v>
      </c>
      <c r="D18" t="s">
        <v>1802</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c r="A19" t="s">
        <v>1314</v>
      </c>
      <c r="B19" t="s">
        <v>1416</v>
      </c>
      <c r="C19" t="s">
        <v>1801</v>
      </c>
      <c r="D19" t="s">
        <v>1802</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c r="A20" t="s">
        <v>1158</v>
      </c>
      <c r="B20" t="s">
        <v>1417</v>
      </c>
      <c r="C20" t="s">
        <v>1801</v>
      </c>
      <c r="D20" t="s">
        <v>1802</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c r="A21" t="s">
        <v>599</v>
      </c>
      <c r="B21" t="s">
        <v>1418</v>
      </c>
      <c r="C21" t="s">
        <v>1801</v>
      </c>
      <c r="D21" t="s">
        <v>1802</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c r="A22" t="s">
        <v>1315</v>
      </c>
      <c r="B22" t="s">
        <v>1419</v>
      </c>
      <c r="C22" t="s">
        <v>1801</v>
      </c>
      <c r="D22" t="s">
        <v>1802</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c r="A23" t="s">
        <v>1132</v>
      </c>
      <c r="B23" t="s">
        <v>1420</v>
      </c>
      <c r="C23" t="s">
        <v>1801</v>
      </c>
      <c r="D23" t="s">
        <v>1802</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c r="A24" t="s">
        <v>1133</v>
      </c>
      <c r="B24" t="s">
        <v>1421</v>
      </c>
      <c r="C24" t="s">
        <v>1801</v>
      </c>
      <c r="D24" t="s">
        <v>1802</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c r="A25" t="s">
        <v>1184</v>
      </c>
      <c r="B25" t="s">
        <v>1422</v>
      </c>
      <c r="C25" t="s">
        <v>1801</v>
      </c>
      <c r="D25" t="s">
        <v>1802</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c r="A26" t="s">
        <v>1279</v>
      </c>
      <c r="B26" t="s">
        <v>1423</v>
      </c>
      <c r="C26" t="s">
        <v>1801</v>
      </c>
      <c r="D26" t="s">
        <v>1802</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c r="A27" t="s">
        <v>1159</v>
      </c>
      <c r="B27" t="s">
        <v>1424</v>
      </c>
      <c r="C27" t="s">
        <v>1801</v>
      </c>
      <c r="D27" t="s">
        <v>1802</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c r="A28" t="s">
        <v>1425</v>
      </c>
      <c r="B28" t="s">
        <v>1426</v>
      </c>
      <c r="C28" t="s">
        <v>1801</v>
      </c>
      <c r="D28" t="s">
        <v>1802</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c r="A29" t="s">
        <v>1302</v>
      </c>
      <c r="B29" t="s">
        <v>1427</v>
      </c>
      <c r="C29" t="s">
        <v>1801</v>
      </c>
      <c r="D29" t="s">
        <v>1802</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c r="A30" t="s">
        <v>1278</v>
      </c>
      <c r="B30" t="s">
        <v>1428</v>
      </c>
      <c r="C30" t="s">
        <v>1801</v>
      </c>
      <c r="D30" t="s">
        <v>1802</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c r="A31" t="s">
        <v>1234</v>
      </c>
      <c r="B31" t="s">
        <v>1429</v>
      </c>
      <c r="C31" t="s">
        <v>1801</v>
      </c>
      <c r="D31" t="s">
        <v>1802</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c r="A32" t="s">
        <v>1430</v>
      </c>
      <c r="B32" t="s">
        <v>1431</v>
      </c>
      <c r="C32" t="s">
        <v>1801</v>
      </c>
      <c r="D32" t="s">
        <v>1802</v>
      </c>
    </row>
    <row r="33" spans="1:64">
      <c r="A33" t="s">
        <v>1432</v>
      </c>
      <c r="B33" t="s">
        <v>1433</v>
      </c>
      <c r="C33" t="s">
        <v>1801</v>
      </c>
      <c r="D33" t="s">
        <v>1802</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c r="A34" t="s">
        <v>1245</v>
      </c>
      <c r="B34" t="s">
        <v>1434</v>
      </c>
      <c r="C34" t="s">
        <v>1801</v>
      </c>
      <c r="D34" t="s">
        <v>1802</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c r="A35" t="s">
        <v>1219</v>
      </c>
      <c r="B35" t="s">
        <v>1435</v>
      </c>
      <c r="C35" t="s">
        <v>1801</v>
      </c>
      <c r="D35" t="s">
        <v>1802</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c r="A36" t="s">
        <v>1203</v>
      </c>
      <c r="B36" t="s">
        <v>1436</v>
      </c>
      <c r="C36" t="s">
        <v>1801</v>
      </c>
      <c r="D36" t="s">
        <v>1802</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c r="A37" t="s">
        <v>1185</v>
      </c>
      <c r="B37" t="s">
        <v>1437</v>
      </c>
      <c r="C37" t="s">
        <v>1801</v>
      </c>
      <c r="D37" t="s">
        <v>1802</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c r="A38" t="s">
        <v>597</v>
      </c>
      <c r="B38" t="s">
        <v>1438</v>
      </c>
      <c r="C38" t="s">
        <v>1801</v>
      </c>
      <c r="D38" t="s">
        <v>1802</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c r="A39" t="s">
        <v>601</v>
      </c>
      <c r="B39" t="s">
        <v>1439</v>
      </c>
      <c r="C39" t="s">
        <v>1801</v>
      </c>
      <c r="D39" t="s">
        <v>1802</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c r="A40" t="s">
        <v>1322</v>
      </c>
      <c r="B40" t="s">
        <v>1440</v>
      </c>
      <c r="C40" t="s">
        <v>1801</v>
      </c>
      <c r="D40" t="s">
        <v>1802</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c r="A41" t="s">
        <v>1441</v>
      </c>
      <c r="B41" t="s">
        <v>1442</v>
      </c>
      <c r="C41" t="s">
        <v>1801</v>
      </c>
      <c r="D41" t="s">
        <v>1802</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c r="A42" t="s">
        <v>1320</v>
      </c>
      <c r="B42" t="s">
        <v>1443</v>
      </c>
      <c r="C42" t="s">
        <v>1801</v>
      </c>
      <c r="D42" t="s">
        <v>1802</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c r="A43" t="s">
        <v>1289</v>
      </c>
      <c r="B43" t="s">
        <v>1444</v>
      </c>
      <c r="C43" t="s">
        <v>1801</v>
      </c>
      <c r="D43" t="s">
        <v>1802</v>
      </c>
    </row>
    <row r="44" spans="1:64">
      <c r="A44" t="s">
        <v>1246</v>
      </c>
      <c r="B44" t="s">
        <v>1445</v>
      </c>
      <c r="C44" t="s">
        <v>1801</v>
      </c>
      <c r="D44" t="s">
        <v>1802</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c r="A45" t="s">
        <v>1194</v>
      </c>
      <c r="B45" t="s">
        <v>1446</v>
      </c>
      <c r="C45" t="s">
        <v>1801</v>
      </c>
      <c r="D45" t="s">
        <v>1802</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c r="A46" t="s">
        <v>1447</v>
      </c>
      <c r="B46" t="s">
        <v>1448</v>
      </c>
      <c r="C46" t="s">
        <v>1801</v>
      </c>
      <c r="D46" t="s">
        <v>1802</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c r="A47" t="s">
        <v>1123</v>
      </c>
      <c r="B47" t="s">
        <v>1449</v>
      </c>
      <c r="C47" t="s">
        <v>1801</v>
      </c>
      <c r="D47" t="s">
        <v>1802</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c r="A48" t="s">
        <v>1450</v>
      </c>
      <c r="B48" t="s">
        <v>1451</v>
      </c>
      <c r="C48" t="s">
        <v>1801</v>
      </c>
      <c r="D48" t="s">
        <v>1802</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c r="A49" t="s">
        <v>1452</v>
      </c>
      <c r="B49" t="s">
        <v>1453</v>
      </c>
      <c r="C49" t="s">
        <v>1801</v>
      </c>
      <c r="D49" t="s">
        <v>1802</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c r="A50" t="s">
        <v>1247</v>
      </c>
      <c r="B50" t="s">
        <v>1454</v>
      </c>
      <c r="C50" t="s">
        <v>1801</v>
      </c>
      <c r="D50" t="s">
        <v>1802</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c r="A51" t="s">
        <v>1111</v>
      </c>
      <c r="B51" t="s">
        <v>1455</v>
      </c>
      <c r="C51" t="s">
        <v>1801</v>
      </c>
      <c r="D51" t="s">
        <v>1802</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c r="A52" t="s">
        <v>1134</v>
      </c>
      <c r="B52" t="s">
        <v>1456</v>
      </c>
      <c r="C52" t="s">
        <v>1801</v>
      </c>
      <c r="D52" t="s">
        <v>1802</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c r="A53" t="s">
        <v>1235</v>
      </c>
      <c r="B53" t="s">
        <v>1457</v>
      </c>
      <c r="C53" t="s">
        <v>1801</v>
      </c>
      <c r="D53" t="s">
        <v>1802</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c r="A54" t="s">
        <v>1458</v>
      </c>
      <c r="B54" t="s">
        <v>1459</v>
      </c>
      <c r="C54" t="s">
        <v>1801</v>
      </c>
      <c r="D54" t="s">
        <v>1802</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c r="A55" t="s">
        <v>1220</v>
      </c>
      <c r="B55" t="s">
        <v>1460</v>
      </c>
      <c r="C55" t="s">
        <v>1801</v>
      </c>
      <c r="D55" t="s">
        <v>1802</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c r="A56" t="s">
        <v>1461</v>
      </c>
      <c r="B56" t="s">
        <v>1462</v>
      </c>
      <c r="C56" t="s">
        <v>1801</v>
      </c>
      <c r="D56" t="s">
        <v>1802</v>
      </c>
    </row>
    <row r="57" spans="1:64">
      <c r="A57" t="s">
        <v>1463</v>
      </c>
      <c r="B57" t="s">
        <v>1464</v>
      </c>
      <c r="C57" t="s">
        <v>1801</v>
      </c>
      <c r="D57" t="s">
        <v>1802</v>
      </c>
    </row>
    <row r="58" spans="1:64">
      <c r="A58" t="s">
        <v>1160</v>
      </c>
      <c r="B58" t="s">
        <v>1465</v>
      </c>
      <c r="C58" t="s">
        <v>1801</v>
      </c>
      <c r="D58" t="s">
        <v>1802</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c r="A59" t="s">
        <v>1466</v>
      </c>
      <c r="B59" t="s">
        <v>1467</v>
      </c>
      <c r="C59" t="s">
        <v>1801</v>
      </c>
      <c r="D59" t="s">
        <v>1802</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c r="A60" t="s">
        <v>1317</v>
      </c>
      <c r="B60" t="s">
        <v>1468</v>
      </c>
      <c r="C60" t="s">
        <v>1801</v>
      </c>
      <c r="D60" t="s">
        <v>1802</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c r="A61" t="s">
        <v>1112</v>
      </c>
      <c r="B61" t="s">
        <v>1469</v>
      </c>
      <c r="C61" t="s">
        <v>1801</v>
      </c>
      <c r="D61" t="s">
        <v>1802</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c r="A62" t="s">
        <v>1470</v>
      </c>
      <c r="B62" t="s">
        <v>1471</v>
      </c>
      <c r="C62" t="s">
        <v>1801</v>
      </c>
      <c r="D62" t="s">
        <v>1802</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c r="A63" t="s">
        <v>1290</v>
      </c>
      <c r="B63" t="s">
        <v>1472</v>
      </c>
      <c r="C63" t="s">
        <v>1801</v>
      </c>
      <c r="D63" t="s">
        <v>1802</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c r="A64" t="s">
        <v>1222</v>
      </c>
      <c r="B64" t="s">
        <v>1473</v>
      </c>
      <c r="C64" t="s">
        <v>1801</v>
      </c>
      <c r="D64" t="s">
        <v>1802</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c r="A65" t="s">
        <v>1149</v>
      </c>
      <c r="B65" t="s">
        <v>1474</v>
      </c>
      <c r="C65" t="s">
        <v>1801</v>
      </c>
      <c r="D65" t="s">
        <v>1802</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c r="A66" t="s">
        <v>1475</v>
      </c>
      <c r="B66" t="s">
        <v>1476</v>
      </c>
      <c r="C66" t="s">
        <v>1801</v>
      </c>
      <c r="D66" t="s">
        <v>1802</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c r="A67" t="s">
        <v>1477</v>
      </c>
      <c r="B67" t="s">
        <v>1478</v>
      </c>
      <c r="C67" t="s">
        <v>1801</v>
      </c>
      <c r="D67" t="s">
        <v>1802</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c r="A68" t="s">
        <v>1479</v>
      </c>
      <c r="B68" t="s">
        <v>1480</v>
      </c>
      <c r="C68" t="s">
        <v>1801</v>
      </c>
      <c r="D68" t="s">
        <v>1802</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c r="A69" t="s">
        <v>1481</v>
      </c>
      <c r="B69" t="s">
        <v>1482</v>
      </c>
      <c r="C69" t="s">
        <v>1801</v>
      </c>
      <c r="D69" t="s">
        <v>1802</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c r="A70" t="s">
        <v>1483</v>
      </c>
      <c r="B70" t="s">
        <v>1484</v>
      </c>
      <c r="C70" t="s">
        <v>1801</v>
      </c>
      <c r="D70" t="s">
        <v>1802</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c r="A71" t="s">
        <v>1248</v>
      </c>
      <c r="B71" t="s">
        <v>1485</v>
      </c>
      <c r="C71" t="s">
        <v>1801</v>
      </c>
      <c r="D71" t="s">
        <v>1802</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c r="A72" t="s">
        <v>1486</v>
      </c>
      <c r="B72" t="s">
        <v>1487</v>
      </c>
      <c r="C72" t="s">
        <v>1801</v>
      </c>
      <c r="D72" t="s">
        <v>1802</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c r="A73" t="s">
        <v>1488</v>
      </c>
      <c r="B73" t="s">
        <v>1489</v>
      </c>
      <c r="C73" t="s">
        <v>1801</v>
      </c>
      <c r="D73" t="s">
        <v>1802</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c r="A74" t="s">
        <v>609</v>
      </c>
      <c r="B74" t="s">
        <v>1490</v>
      </c>
      <c r="C74" t="s">
        <v>1801</v>
      </c>
      <c r="D74" t="s">
        <v>1802</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c r="A75" t="s">
        <v>1312</v>
      </c>
      <c r="B75" t="s">
        <v>1491</v>
      </c>
      <c r="C75" t="s">
        <v>1801</v>
      </c>
      <c r="D75" t="s">
        <v>1802</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c r="A76" t="s">
        <v>1291</v>
      </c>
      <c r="B76" t="s">
        <v>1492</v>
      </c>
      <c r="C76" t="s">
        <v>1801</v>
      </c>
      <c r="D76" t="s">
        <v>1802</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c r="A77" t="s">
        <v>611</v>
      </c>
      <c r="B77" t="s">
        <v>950</v>
      </c>
      <c r="C77" t="s">
        <v>1801</v>
      </c>
      <c r="D77" t="s">
        <v>1802</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c r="A78" t="s">
        <v>1493</v>
      </c>
      <c r="B78" t="s">
        <v>1494</v>
      </c>
      <c r="C78" t="s">
        <v>1801</v>
      </c>
      <c r="D78" t="s">
        <v>1802</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c r="A79" t="s">
        <v>1495</v>
      </c>
      <c r="B79" t="s">
        <v>1496</v>
      </c>
      <c r="C79" t="s">
        <v>1801</v>
      </c>
      <c r="D79" t="s">
        <v>1802</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c r="A80" t="s">
        <v>1292</v>
      </c>
      <c r="B80" t="s">
        <v>1497</v>
      </c>
      <c r="C80" t="s">
        <v>1801</v>
      </c>
      <c r="D80" t="s">
        <v>1802</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c r="A81" t="s">
        <v>1261</v>
      </c>
      <c r="B81" t="s">
        <v>1498</v>
      </c>
      <c r="C81" t="s">
        <v>1801</v>
      </c>
      <c r="D81" t="s">
        <v>1802</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c r="A82" t="s">
        <v>1316</v>
      </c>
      <c r="B82" t="s">
        <v>1499</v>
      </c>
      <c r="C82" t="s">
        <v>1801</v>
      </c>
      <c r="D82" t="s">
        <v>1802</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c r="A83" t="s">
        <v>1500</v>
      </c>
      <c r="B83" t="s">
        <v>1501</v>
      </c>
      <c r="C83" t="s">
        <v>1801</v>
      </c>
      <c r="D83" t="s">
        <v>1802</v>
      </c>
    </row>
    <row r="84" spans="1:64">
      <c r="A84" t="s">
        <v>1502</v>
      </c>
      <c r="B84" t="s">
        <v>1503</v>
      </c>
      <c r="C84" t="s">
        <v>1801</v>
      </c>
      <c r="D84" t="s">
        <v>1802</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c r="A85" t="s">
        <v>1127</v>
      </c>
      <c r="B85" t="s">
        <v>1504</v>
      </c>
      <c r="C85" t="s">
        <v>1801</v>
      </c>
      <c r="D85" t="s">
        <v>1802</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c r="A86" t="s">
        <v>1299</v>
      </c>
      <c r="B86" t="s">
        <v>1505</v>
      </c>
      <c r="C86" t="s">
        <v>1801</v>
      </c>
      <c r="D86" t="s">
        <v>1802</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c r="A87" t="s">
        <v>1161</v>
      </c>
      <c r="B87" t="s">
        <v>1506</v>
      </c>
      <c r="C87" t="s">
        <v>1801</v>
      </c>
      <c r="D87" t="s">
        <v>1802</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c r="A88" t="s">
        <v>1136</v>
      </c>
      <c r="B88" t="s">
        <v>1507</v>
      </c>
      <c r="C88" t="s">
        <v>1801</v>
      </c>
      <c r="D88" t="s">
        <v>1802</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c r="A89" t="s">
        <v>1508</v>
      </c>
      <c r="B89" t="s">
        <v>1509</v>
      </c>
      <c r="C89" t="s">
        <v>1801</v>
      </c>
      <c r="D89" t="s">
        <v>1802</v>
      </c>
    </row>
    <row r="90" spans="1:64">
      <c r="A90" t="s">
        <v>1137</v>
      </c>
      <c r="B90" t="s">
        <v>1510</v>
      </c>
      <c r="C90" t="s">
        <v>1801</v>
      </c>
      <c r="D90" t="s">
        <v>1802</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c r="A91" t="s">
        <v>1511</v>
      </c>
      <c r="B91" t="s">
        <v>1512</v>
      </c>
      <c r="C91" t="s">
        <v>1801</v>
      </c>
      <c r="D91" t="s">
        <v>1802</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c r="A92" t="s">
        <v>1138</v>
      </c>
      <c r="B92" t="s">
        <v>1513</v>
      </c>
      <c r="C92" t="s">
        <v>1801</v>
      </c>
      <c r="D92" t="s">
        <v>1802</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c r="A93" t="s">
        <v>1126</v>
      </c>
      <c r="B93" t="s">
        <v>1514</v>
      </c>
      <c r="C93" t="s">
        <v>1801</v>
      </c>
      <c r="D93" t="s">
        <v>1802</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c r="A94" t="s">
        <v>1304</v>
      </c>
      <c r="B94" t="s">
        <v>1515</v>
      </c>
      <c r="C94" t="s">
        <v>1801</v>
      </c>
      <c r="D94" t="s">
        <v>1802</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c r="A95" t="s">
        <v>1223</v>
      </c>
      <c r="B95" t="s">
        <v>1516</v>
      </c>
      <c r="C95" t="s">
        <v>1801</v>
      </c>
      <c r="D95" t="s">
        <v>1802</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c r="A96" t="s">
        <v>1517</v>
      </c>
      <c r="B96" t="s">
        <v>1518</v>
      </c>
      <c r="C96" t="s">
        <v>1801</v>
      </c>
      <c r="D96" t="s">
        <v>1802</v>
      </c>
    </row>
    <row r="97" spans="1:64">
      <c r="A97" t="s">
        <v>1237</v>
      </c>
      <c r="B97" t="s">
        <v>1519</v>
      </c>
      <c r="C97" t="s">
        <v>1801</v>
      </c>
      <c r="D97" t="s">
        <v>1802</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c r="A98" t="s">
        <v>1267</v>
      </c>
      <c r="B98" t="s">
        <v>1520</v>
      </c>
      <c r="C98" t="s">
        <v>1801</v>
      </c>
      <c r="D98" t="s">
        <v>1802</v>
      </c>
    </row>
    <row r="99" spans="1:64">
      <c r="A99" t="s">
        <v>1250</v>
      </c>
      <c r="B99" t="s">
        <v>1521</v>
      </c>
      <c r="C99" t="s">
        <v>1801</v>
      </c>
      <c r="D99" t="s">
        <v>1802</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c r="A100" t="s">
        <v>1522</v>
      </c>
      <c r="B100" t="s">
        <v>1523</v>
      </c>
      <c r="C100" t="s">
        <v>1801</v>
      </c>
      <c r="D100" t="s">
        <v>1802</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c r="A101" t="s">
        <v>1524</v>
      </c>
      <c r="B101" t="s">
        <v>1525</v>
      </c>
      <c r="C101" t="s">
        <v>1801</v>
      </c>
      <c r="D101" t="s">
        <v>1802</v>
      </c>
    </row>
    <row r="102" spans="1:64">
      <c r="A102" t="s">
        <v>1238</v>
      </c>
      <c r="B102" t="s">
        <v>1526</v>
      </c>
      <c r="C102" t="s">
        <v>1801</v>
      </c>
      <c r="D102" t="s">
        <v>1802</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c r="A103" t="s">
        <v>1527</v>
      </c>
      <c r="B103" t="s">
        <v>1528</v>
      </c>
      <c r="C103" t="s">
        <v>1801</v>
      </c>
      <c r="D103" t="s">
        <v>1802</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c r="A104" t="s">
        <v>1303</v>
      </c>
      <c r="B104" t="s">
        <v>1529</v>
      </c>
      <c r="C104" t="s">
        <v>1801</v>
      </c>
      <c r="D104" t="s">
        <v>1802</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c r="A105" t="s">
        <v>1225</v>
      </c>
      <c r="B105" t="s">
        <v>1530</v>
      </c>
      <c r="C105" t="s">
        <v>1801</v>
      </c>
      <c r="D105" t="s">
        <v>1802</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c r="A106" t="s">
        <v>1281</v>
      </c>
      <c r="B106" t="s">
        <v>1531</v>
      </c>
      <c r="C106" t="s">
        <v>1801</v>
      </c>
      <c r="D106" t="s">
        <v>1802</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c r="A107" t="s">
        <v>1532</v>
      </c>
      <c r="B107" t="s">
        <v>1533</v>
      </c>
      <c r="C107" t="s">
        <v>1801</v>
      </c>
      <c r="D107" t="s">
        <v>1802</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c r="A108" t="s">
        <v>1534</v>
      </c>
      <c r="B108" t="s">
        <v>1535</v>
      </c>
      <c r="C108" t="s">
        <v>1801</v>
      </c>
      <c r="D108" t="s">
        <v>1802</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c r="A109" t="s">
        <v>1536</v>
      </c>
      <c r="B109" t="s">
        <v>1537</v>
      </c>
      <c r="C109" t="s">
        <v>1801</v>
      </c>
      <c r="D109" t="s">
        <v>1802</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c r="A110" t="s">
        <v>1538</v>
      </c>
      <c r="B110" t="s">
        <v>1539</v>
      </c>
      <c r="C110" t="s">
        <v>1801</v>
      </c>
      <c r="D110" t="s">
        <v>1802</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c r="A111" t="s">
        <v>1205</v>
      </c>
      <c r="B111" t="s">
        <v>1540</v>
      </c>
      <c r="C111" t="s">
        <v>1801</v>
      </c>
      <c r="D111" t="s">
        <v>1802</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c r="A112" t="s">
        <v>1541</v>
      </c>
      <c r="B112" t="s">
        <v>1542</v>
      </c>
      <c r="C112" t="s">
        <v>1801</v>
      </c>
      <c r="D112" t="s">
        <v>1802</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c r="A113" t="s">
        <v>1543</v>
      </c>
      <c r="B113" t="s">
        <v>1544</v>
      </c>
      <c r="C113" t="s">
        <v>1801</v>
      </c>
      <c r="D113" t="s">
        <v>1802</v>
      </c>
    </row>
    <row r="114" spans="1:64">
      <c r="A114" t="s">
        <v>1186</v>
      </c>
      <c r="B114" t="s">
        <v>1545</v>
      </c>
      <c r="C114" t="s">
        <v>1801</v>
      </c>
      <c r="D114" t="s">
        <v>1802</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c r="A115" t="s">
        <v>1546</v>
      </c>
      <c r="B115" t="s">
        <v>1547</v>
      </c>
      <c r="C115" t="s">
        <v>1801</v>
      </c>
      <c r="D115" t="s">
        <v>1802</v>
      </c>
    </row>
    <row r="116" spans="1:64">
      <c r="A116" t="s">
        <v>1294</v>
      </c>
      <c r="B116" t="s">
        <v>1548</v>
      </c>
      <c r="C116" t="s">
        <v>1801</v>
      </c>
      <c r="D116" t="s">
        <v>1802</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c r="A117" t="s">
        <v>1549</v>
      </c>
      <c r="B117" t="s">
        <v>1550</v>
      </c>
      <c r="C117" t="s">
        <v>1801</v>
      </c>
      <c r="D117" t="s">
        <v>1802</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c r="A118" t="s">
        <v>1162</v>
      </c>
      <c r="B118" t="s">
        <v>1551</v>
      </c>
      <c r="C118" t="s">
        <v>1801</v>
      </c>
      <c r="D118" t="s">
        <v>1802</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c r="A119" t="s">
        <v>1293</v>
      </c>
      <c r="B119" t="s">
        <v>1552</v>
      </c>
      <c r="C119" t="s">
        <v>1801</v>
      </c>
      <c r="D119" t="s">
        <v>1802</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c r="A120" t="s">
        <v>1163</v>
      </c>
      <c r="B120" t="s">
        <v>1553</v>
      </c>
      <c r="C120" t="s">
        <v>1801</v>
      </c>
      <c r="D120" t="s">
        <v>1802</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c r="A121" t="s">
        <v>1305</v>
      </c>
      <c r="B121" t="s">
        <v>1554</v>
      </c>
      <c r="C121" t="s">
        <v>1801</v>
      </c>
      <c r="D121" t="s">
        <v>1802</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c r="A122" t="s">
        <v>1226</v>
      </c>
      <c r="B122" t="s">
        <v>1555</v>
      </c>
      <c r="C122" t="s">
        <v>1801</v>
      </c>
      <c r="D122" t="s">
        <v>1802</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c r="A123" t="s">
        <v>1164</v>
      </c>
      <c r="B123" t="s">
        <v>1556</v>
      </c>
      <c r="C123" t="s">
        <v>1801</v>
      </c>
      <c r="D123" t="s">
        <v>1802</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c r="A124" t="s">
        <v>1199</v>
      </c>
      <c r="B124" t="s">
        <v>1557</v>
      </c>
      <c r="C124" t="s">
        <v>1801</v>
      </c>
      <c r="D124" t="s">
        <v>1802</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c r="A125" t="s">
        <v>1177</v>
      </c>
      <c r="B125" t="s">
        <v>1558</v>
      </c>
      <c r="C125" t="s">
        <v>1801</v>
      </c>
      <c r="D125" t="s">
        <v>1802</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c r="A126" t="s">
        <v>1113</v>
      </c>
      <c r="B126" t="s">
        <v>1559</v>
      </c>
      <c r="C126" t="s">
        <v>1801</v>
      </c>
      <c r="D126" t="s">
        <v>1802</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c r="A127" t="s">
        <v>1560</v>
      </c>
      <c r="B127" t="s">
        <v>1561</v>
      </c>
      <c r="C127" t="s">
        <v>1801</v>
      </c>
      <c r="D127" t="s">
        <v>1802</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c r="A128" t="s">
        <v>1204</v>
      </c>
      <c r="B128" t="s">
        <v>1562</v>
      </c>
      <c r="C128" t="s">
        <v>1801</v>
      </c>
      <c r="D128" t="s">
        <v>1802</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c r="A129" t="s">
        <v>1268</v>
      </c>
      <c r="B129" t="s">
        <v>1563</v>
      </c>
      <c r="C129" t="s">
        <v>1801</v>
      </c>
      <c r="D129" t="s">
        <v>1802</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c r="A130" t="s">
        <v>1564</v>
      </c>
      <c r="B130" t="s">
        <v>1565</v>
      </c>
      <c r="C130" t="s">
        <v>1801</v>
      </c>
      <c r="D130" t="s">
        <v>1802</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c r="A131" t="s">
        <v>1566</v>
      </c>
      <c r="B131" t="s">
        <v>1567</v>
      </c>
      <c r="C131" t="s">
        <v>1801</v>
      </c>
      <c r="D131" t="s">
        <v>1802</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c r="A132" t="s">
        <v>1165</v>
      </c>
      <c r="B132" t="s">
        <v>1568</v>
      </c>
      <c r="C132" t="s">
        <v>1801</v>
      </c>
      <c r="D132" t="s">
        <v>1802</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c r="A133" t="s">
        <v>1569</v>
      </c>
      <c r="B133" t="s">
        <v>1570</v>
      </c>
      <c r="C133" t="s">
        <v>1801</v>
      </c>
      <c r="D133" t="s">
        <v>1802</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c r="A134" t="s">
        <v>1571</v>
      </c>
      <c r="B134" t="s">
        <v>1572</v>
      </c>
      <c r="C134" t="s">
        <v>1801</v>
      </c>
      <c r="D134" t="s">
        <v>1802</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c r="A135" t="s">
        <v>1166</v>
      </c>
      <c r="B135" t="s">
        <v>1573</v>
      </c>
      <c r="C135" t="s">
        <v>1801</v>
      </c>
      <c r="D135" t="s">
        <v>1802</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c r="A136" t="s">
        <v>1139</v>
      </c>
      <c r="B136" t="s">
        <v>1574</v>
      </c>
      <c r="C136" t="s">
        <v>1801</v>
      </c>
      <c r="D136" t="s">
        <v>1802</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c r="A137" t="s">
        <v>1151</v>
      </c>
      <c r="B137" t="s">
        <v>1575</v>
      </c>
      <c r="C137" t="s">
        <v>1801</v>
      </c>
      <c r="D137" t="s">
        <v>1802</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c r="A138" t="s">
        <v>1576</v>
      </c>
      <c r="B138" t="s">
        <v>1577</v>
      </c>
      <c r="C138" t="s">
        <v>1801</v>
      </c>
      <c r="D138" t="s">
        <v>1802</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c r="A139" t="s">
        <v>1578</v>
      </c>
      <c r="B139" t="s">
        <v>1579</v>
      </c>
      <c r="C139" t="s">
        <v>1801</v>
      </c>
      <c r="D139" t="s">
        <v>1802</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c r="A140" t="s">
        <v>1580</v>
      </c>
      <c r="B140" t="s">
        <v>1581</v>
      </c>
      <c r="C140" t="s">
        <v>1801</v>
      </c>
      <c r="D140" t="s">
        <v>1802</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c r="A141" t="s">
        <v>1582</v>
      </c>
      <c r="B141" t="s">
        <v>1583</v>
      </c>
      <c r="C141" t="s">
        <v>1801</v>
      </c>
      <c r="D141" t="s">
        <v>1802</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c r="A142" t="s">
        <v>1584</v>
      </c>
      <c r="B142" t="s">
        <v>1585</v>
      </c>
      <c r="C142" t="s">
        <v>1801</v>
      </c>
      <c r="D142" t="s">
        <v>1802</v>
      </c>
    </row>
    <row r="143" spans="1:64">
      <c r="A143" t="s">
        <v>1191</v>
      </c>
      <c r="B143" t="s">
        <v>1586</v>
      </c>
      <c r="C143" t="s">
        <v>1801</v>
      </c>
      <c r="D143" t="s">
        <v>1802</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c r="A144" t="s">
        <v>1587</v>
      </c>
      <c r="B144" t="s">
        <v>1588</v>
      </c>
      <c r="C144" t="s">
        <v>1801</v>
      </c>
      <c r="D144" t="s">
        <v>1802</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c r="A145" t="s">
        <v>1589</v>
      </c>
      <c r="B145" t="s">
        <v>1590</v>
      </c>
      <c r="C145" t="s">
        <v>1801</v>
      </c>
      <c r="D145" t="s">
        <v>1802</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c r="A146" t="s">
        <v>1130</v>
      </c>
      <c r="B146" t="s">
        <v>1591</v>
      </c>
      <c r="C146" t="s">
        <v>1801</v>
      </c>
      <c r="D146" t="s">
        <v>1802</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c r="A147" t="s">
        <v>1592</v>
      </c>
      <c r="B147" t="s">
        <v>1593</v>
      </c>
      <c r="C147" t="s">
        <v>1801</v>
      </c>
      <c r="D147" t="s">
        <v>1802</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c r="A148" t="s">
        <v>1296</v>
      </c>
      <c r="B148" t="s">
        <v>1594</v>
      </c>
      <c r="C148" t="s">
        <v>1801</v>
      </c>
      <c r="D148" t="s">
        <v>1802</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c r="A149" t="s">
        <v>1318</v>
      </c>
      <c r="B149" t="s">
        <v>1595</v>
      </c>
      <c r="C149" t="s">
        <v>1801</v>
      </c>
      <c r="D149" t="s">
        <v>1802</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c r="A150" t="s">
        <v>1295</v>
      </c>
      <c r="B150" t="s">
        <v>1596</v>
      </c>
      <c r="C150" t="s">
        <v>1801</v>
      </c>
      <c r="D150" t="s">
        <v>1802</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c r="A151" t="s">
        <v>1597</v>
      </c>
      <c r="B151" t="s">
        <v>1598</v>
      </c>
      <c r="C151" t="s">
        <v>1801</v>
      </c>
      <c r="D151" t="s">
        <v>1802</v>
      </c>
    </row>
    <row r="152" spans="1:64">
      <c r="A152" t="s">
        <v>1599</v>
      </c>
      <c r="B152" t="s">
        <v>1600</v>
      </c>
      <c r="C152" t="s">
        <v>1801</v>
      </c>
      <c r="D152" t="s">
        <v>1802</v>
      </c>
    </row>
    <row r="153" spans="1:64">
      <c r="A153" t="s">
        <v>1152</v>
      </c>
      <c r="B153" t="s">
        <v>1601</v>
      </c>
      <c r="C153" t="s">
        <v>1801</v>
      </c>
      <c r="D153" t="s">
        <v>1802</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c r="A154" t="s">
        <v>1602</v>
      </c>
      <c r="B154" t="s">
        <v>1603</v>
      </c>
      <c r="C154" t="s">
        <v>1801</v>
      </c>
      <c r="D154" t="s">
        <v>1802</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c r="A155" t="s">
        <v>1604</v>
      </c>
      <c r="B155" t="s">
        <v>1605</v>
      </c>
      <c r="C155" t="s">
        <v>1801</v>
      </c>
      <c r="D155" t="s">
        <v>1802</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c r="A156" t="s">
        <v>1114</v>
      </c>
      <c r="B156" t="s">
        <v>1606</v>
      </c>
      <c r="C156" t="s">
        <v>1801</v>
      </c>
      <c r="D156" t="s">
        <v>1802</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c r="A157" t="s">
        <v>1188</v>
      </c>
      <c r="B157" t="s">
        <v>1607</v>
      </c>
      <c r="C157" t="s">
        <v>1801</v>
      </c>
      <c r="D157" t="s">
        <v>1802</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c r="A158" t="s">
        <v>1608</v>
      </c>
      <c r="B158" t="s">
        <v>1609</v>
      </c>
      <c r="C158" t="s">
        <v>1801</v>
      </c>
      <c r="D158" t="s">
        <v>1802</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c r="A159" t="s">
        <v>1239</v>
      </c>
      <c r="B159" t="s">
        <v>1610</v>
      </c>
      <c r="C159" t="s">
        <v>1801</v>
      </c>
      <c r="D159" t="s">
        <v>1802</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c r="A160" t="s">
        <v>1611</v>
      </c>
      <c r="B160" t="s">
        <v>1612</v>
      </c>
      <c r="C160" t="s">
        <v>1801</v>
      </c>
      <c r="D160" t="s">
        <v>1802</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c r="A161" t="s">
        <v>1613</v>
      </c>
      <c r="B161" t="s">
        <v>1614</v>
      </c>
      <c r="C161" t="s">
        <v>1801</v>
      </c>
      <c r="D161" t="s">
        <v>1802</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c r="A162" t="s">
        <v>1308</v>
      </c>
      <c r="B162" t="s">
        <v>1615</v>
      </c>
      <c r="C162" t="s">
        <v>1801</v>
      </c>
      <c r="D162" t="s">
        <v>1802</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c r="A163" t="s">
        <v>1140</v>
      </c>
      <c r="B163" t="s">
        <v>1616</v>
      </c>
      <c r="C163" t="s">
        <v>1801</v>
      </c>
      <c r="D163" t="s">
        <v>1802</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c r="A164" t="s">
        <v>1306</v>
      </c>
      <c r="B164" t="s">
        <v>1617</v>
      </c>
      <c r="C164" t="s">
        <v>1801</v>
      </c>
      <c r="D164" t="s">
        <v>1802</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c r="A165" t="s">
        <v>1208</v>
      </c>
      <c r="B165" t="s">
        <v>1618</v>
      </c>
      <c r="C165" t="s">
        <v>1801</v>
      </c>
      <c r="D165" t="s">
        <v>1802</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c r="A166" t="s">
        <v>1619</v>
      </c>
      <c r="B166" t="s">
        <v>1620</v>
      </c>
      <c r="C166" t="s">
        <v>1801</v>
      </c>
      <c r="D166" t="s">
        <v>1802</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c r="A167" t="s">
        <v>1307</v>
      </c>
      <c r="B167" t="s">
        <v>1621</v>
      </c>
      <c r="C167" t="s">
        <v>1801</v>
      </c>
      <c r="D167" t="s">
        <v>1802</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c r="A168" t="s">
        <v>1200</v>
      </c>
      <c r="B168" t="s">
        <v>1622</v>
      </c>
      <c r="C168" t="s">
        <v>1801</v>
      </c>
      <c r="D168" t="s">
        <v>1802</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c r="A169" t="s">
        <v>1623</v>
      </c>
      <c r="B169" t="s">
        <v>1624</v>
      </c>
      <c r="C169" t="s">
        <v>1801</v>
      </c>
      <c r="D169" t="s">
        <v>1802</v>
      </c>
    </row>
    <row r="170" spans="1:64">
      <c r="A170" t="s">
        <v>613</v>
      </c>
      <c r="B170" t="s">
        <v>1625</v>
      </c>
      <c r="C170" t="s">
        <v>1801</v>
      </c>
      <c r="D170" t="s">
        <v>1802</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c r="A171" t="s">
        <v>1141</v>
      </c>
      <c r="B171" t="s">
        <v>1626</v>
      </c>
      <c r="C171" t="s">
        <v>1801</v>
      </c>
      <c r="D171" t="s">
        <v>1802</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c r="A172" t="s">
        <v>1115</v>
      </c>
      <c r="B172" t="s">
        <v>1627</v>
      </c>
      <c r="C172" t="s">
        <v>1801</v>
      </c>
      <c r="D172" t="s">
        <v>1802</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c r="A173" t="s">
        <v>896</v>
      </c>
      <c r="B173" t="s">
        <v>1628</v>
      </c>
      <c r="C173" t="s">
        <v>1801</v>
      </c>
      <c r="D173" t="s">
        <v>1802</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c r="A174" t="s">
        <v>1207</v>
      </c>
      <c r="B174" t="s">
        <v>1629</v>
      </c>
      <c r="C174" t="s">
        <v>1801</v>
      </c>
      <c r="D174" t="s">
        <v>1802</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c r="A175" t="s">
        <v>1630</v>
      </c>
      <c r="B175" t="s">
        <v>1631</v>
      </c>
      <c r="C175" t="s">
        <v>1801</v>
      </c>
      <c r="D175" t="s">
        <v>1802</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c r="A176" t="s">
        <v>615</v>
      </c>
      <c r="B176" t="s">
        <v>1632</v>
      </c>
      <c r="C176" t="s">
        <v>1801</v>
      </c>
      <c r="D176" t="s">
        <v>1802</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c r="A177" t="s">
        <v>1262</v>
      </c>
      <c r="B177" t="s">
        <v>1633</v>
      </c>
      <c r="C177" t="s">
        <v>1801</v>
      </c>
      <c r="D177" t="s">
        <v>1802</v>
      </c>
    </row>
    <row r="178" spans="1:64">
      <c r="A178" t="s">
        <v>1142</v>
      </c>
      <c r="B178" t="s">
        <v>1634</v>
      </c>
      <c r="C178" t="s">
        <v>1801</v>
      </c>
      <c r="D178" t="s">
        <v>1802</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c r="A179" t="s">
        <v>1143</v>
      </c>
      <c r="B179" t="s">
        <v>1635</v>
      </c>
      <c r="C179" t="s">
        <v>1801</v>
      </c>
      <c r="D179" t="s">
        <v>1802</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c r="A180" t="s">
        <v>1240</v>
      </c>
      <c r="B180" t="s">
        <v>1636</v>
      </c>
      <c r="C180" t="s">
        <v>1801</v>
      </c>
      <c r="D180" t="s">
        <v>1802</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c r="A181" t="s">
        <v>1319</v>
      </c>
      <c r="B181" t="s">
        <v>1637</v>
      </c>
      <c r="C181" t="s">
        <v>1801</v>
      </c>
      <c r="D181" t="s">
        <v>1802</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c r="A182" t="s">
        <v>1297</v>
      </c>
      <c r="B182" t="s">
        <v>1638</v>
      </c>
      <c r="C182" t="s">
        <v>1801</v>
      </c>
      <c r="D182" t="s">
        <v>1802</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c r="A183" t="s">
        <v>1189</v>
      </c>
      <c r="B183" t="s">
        <v>1639</v>
      </c>
      <c r="C183" t="s">
        <v>1801</v>
      </c>
      <c r="D183" t="s">
        <v>1802</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c r="A184" t="s">
        <v>1640</v>
      </c>
      <c r="B184" t="s">
        <v>1641</v>
      </c>
      <c r="C184" t="s">
        <v>1801</v>
      </c>
      <c r="D184" t="s">
        <v>1802</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c r="A185" t="s">
        <v>1258</v>
      </c>
      <c r="B185" t="s">
        <v>1642</v>
      </c>
      <c r="C185" t="s">
        <v>1801</v>
      </c>
      <c r="D185" t="s">
        <v>1802</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c r="A186" t="s">
        <v>1643</v>
      </c>
      <c r="B186" t="s">
        <v>1644</v>
      </c>
      <c r="C186" t="s">
        <v>1801</v>
      </c>
      <c r="D186" t="s">
        <v>1802</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c r="A187" t="s">
        <v>1167</v>
      </c>
      <c r="B187" t="s">
        <v>1645</v>
      </c>
      <c r="C187" t="s">
        <v>1801</v>
      </c>
      <c r="D187" t="s">
        <v>1802</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c r="A188" t="s">
        <v>1646</v>
      </c>
      <c r="B188" t="s">
        <v>1647</v>
      </c>
      <c r="C188" t="s">
        <v>1801</v>
      </c>
      <c r="D188" t="s">
        <v>1802</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c r="A189" t="s">
        <v>1190</v>
      </c>
      <c r="B189" t="s">
        <v>1648</v>
      </c>
      <c r="C189" t="s">
        <v>1801</v>
      </c>
      <c r="D189" t="s">
        <v>1802</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c r="A190" t="s">
        <v>1241</v>
      </c>
      <c r="B190" t="s">
        <v>1649</v>
      </c>
      <c r="C190" t="s">
        <v>1801</v>
      </c>
      <c r="D190" t="s">
        <v>1802</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c r="A191" t="s">
        <v>1252</v>
      </c>
      <c r="B191" t="s">
        <v>1650</v>
      </c>
      <c r="C191" t="s">
        <v>1801</v>
      </c>
      <c r="D191" t="s">
        <v>1802</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c r="A192" t="s">
        <v>1209</v>
      </c>
      <c r="B192" t="s">
        <v>1651</v>
      </c>
      <c r="C192" t="s">
        <v>1801</v>
      </c>
      <c r="D192" t="s">
        <v>1802</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c r="A193" t="s">
        <v>1652</v>
      </c>
      <c r="B193" t="s">
        <v>1653</v>
      </c>
      <c r="C193" t="s">
        <v>1801</v>
      </c>
      <c r="D193" t="s">
        <v>1802</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c r="A194" t="s">
        <v>1263</v>
      </c>
      <c r="B194" t="s">
        <v>1654</v>
      </c>
      <c r="C194" t="s">
        <v>1801</v>
      </c>
      <c r="D194" t="s">
        <v>1802</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c r="A195" t="s">
        <v>1282</v>
      </c>
      <c r="B195" t="s">
        <v>1655</v>
      </c>
      <c r="C195" t="s">
        <v>1801</v>
      </c>
      <c r="D195" t="s">
        <v>1802</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c r="A196" t="s">
        <v>1656</v>
      </c>
      <c r="B196" t="s">
        <v>1657</v>
      </c>
      <c r="C196" t="s">
        <v>1801</v>
      </c>
      <c r="D196" t="s">
        <v>1802</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c r="A197" t="s">
        <v>1228</v>
      </c>
      <c r="B197" t="s">
        <v>1658</v>
      </c>
      <c r="C197" t="s">
        <v>1801</v>
      </c>
      <c r="D197" t="s">
        <v>1802</v>
      </c>
    </row>
    <row r="198" spans="1:64">
      <c r="A198" t="s">
        <v>1659</v>
      </c>
      <c r="B198" t="s">
        <v>1660</v>
      </c>
      <c r="C198" t="s">
        <v>1801</v>
      </c>
      <c r="D198" t="s">
        <v>1802</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c r="A199" t="s">
        <v>1309</v>
      </c>
      <c r="B199" t="s">
        <v>1661</v>
      </c>
      <c r="C199" t="s">
        <v>1801</v>
      </c>
      <c r="D199" t="s">
        <v>1802</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c r="A200" t="s">
        <v>1251</v>
      </c>
      <c r="B200" t="s">
        <v>1662</v>
      </c>
      <c r="C200" t="s">
        <v>1801</v>
      </c>
      <c r="D200" t="s">
        <v>1802</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c r="A201" t="s">
        <v>1663</v>
      </c>
      <c r="B201" t="s">
        <v>1664</v>
      </c>
      <c r="C201" t="s">
        <v>1801</v>
      </c>
      <c r="D201" t="s">
        <v>1802</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c r="A202" t="s">
        <v>1665</v>
      </c>
      <c r="B202" t="s">
        <v>1666</v>
      </c>
      <c r="C202" t="s">
        <v>1801</v>
      </c>
      <c r="D202" t="s">
        <v>1802</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c r="A203" t="s">
        <v>1667</v>
      </c>
      <c r="B203" t="s">
        <v>1668</v>
      </c>
      <c r="C203" t="s">
        <v>1801</v>
      </c>
      <c r="D203" t="s">
        <v>1802</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c r="A204" t="s">
        <v>1271</v>
      </c>
      <c r="B204" t="s">
        <v>1669</v>
      </c>
      <c r="C204" t="s">
        <v>1801</v>
      </c>
      <c r="D204" t="s">
        <v>1802</v>
      </c>
    </row>
    <row r="205" spans="1:64">
      <c r="A205" t="s">
        <v>1168</v>
      </c>
      <c r="B205" t="s">
        <v>1670</v>
      </c>
      <c r="C205" t="s">
        <v>1801</v>
      </c>
      <c r="D205" t="s">
        <v>1802</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c r="A206" t="s">
        <v>1284</v>
      </c>
      <c r="B206" t="s">
        <v>1671</v>
      </c>
      <c r="C206" t="s">
        <v>1801</v>
      </c>
      <c r="D206" t="s">
        <v>1802</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c r="A207" t="s">
        <v>1285</v>
      </c>
      <c r="B207" t="s">
        <v>1672</v>
      </c>
      <c r="C207" t="s">
        <v>1801</v>
      </c>
      <c r="D207" t="s">
        <v>1802</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c r="A208" t="s">
        <v>617</v>
      </c>
      <c r="B208" t="s">
        <v>1673</v>
      </c>
      <c r="C208" t="s">
        <v>1801</v>
      </c>
      <c r="D208" t="s">
        <v>1802</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c r="A209" t="s">
        <v>1674</v>
      </c>
      <c r="B209" t="s">
        <v>1675</v>
      </c>
      <c r="C209" t="s">
        <v>1801</v>
      </c>
      <c r="D209" t="s">
        <v>1802</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c r="A210" t="s">
        <v>1169</v>
      </c>
      <c r="B210" t="s">
        <v>1676</v>
      </c>
      <c r="C210" t="s">
        <v>1801</v>
      </c>
      <c r="D210" t="s">
        <v>1802</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c r="A211" t="s">
        <v>1153</v>
      </c>
      <c r="B211" t="s">
        <v>1677</v>
      </c>
      <c r="C211" t="s">
        <v>1801</v>
      </c>
      <c r="D211" t="s">
        <v>1802</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c r="A212" t="s">
        <v>1144</v>
      </c>
      <c r="B212" t="s">
        <v>1678</v>
      </c>
      <c r="C212" t="s">
        <v>1801</v>
      </c>
      <c r="D212" t="s">
        <v>1802</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c r="A213" t="s">
        <v>1210</v>
      </c>
      <c r="B213" t="s">
        <v>1679</v>
      </c>
      <c r="C213" t="s">
        <v>1801</v>
      </c>
      <c r="D213" t="s">
        <v>1802</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c r="A214" t="s">
        <v>1264</v>
      </c>
      <c r="B214" t="s">
        <v>1680</v>
      </c>
      <c r="C214" t="s">
        <v>1801</v>
      </c>
      <c r="D214" t="s">
        <v>1802</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c r="A215" t="s">
        <v>1145</v>
      </c>
      <c r="B215" t="s">
        <v>1681</v>
      </c>
      <c r="C215" t="s">
        <v>1801</v>
      </c>
      <c r="D215" t="s">
        <v>1802</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c r="A216" t="s">
        <v>1236</v>
      </c>
      <c r="B216" t="s">
        <v>1682</v>
      </c>
      <c r="C216" t="s">
        <v>1801</v>
      </c>
      <c r="D216" t="s">
        <v>1802</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c r="A217" t="s">
        <v>1683</v>
      </c>
      <c r="B217" t="s">
        <v>1684</v>
      </c>
      <c r="C217" t="s">
        <v>1801</v>
      </c>
      <c r="D217" t="s">
        <v>1802</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c r="A218" t="s">
        <v>1119</v>
      </c>
      <c r="B218" t="s">
        <v>1685</v>
      </c>
      <c r="C218" t="s">
        <v>1801</v>
      </c>
      <c r="D218" t="s">
        <v>1802</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c r="A219" t="s">
        <v>1310</v>
      </c>
      <c r="B219" t="s">
        <v>1686</v>
      </c>
      <c r="C219" t="s">
        <v>1801</v>
      </c>
      <c r="D219" t="s">
        <v>1802</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c r="A220" t="s">
        <v>1687</v>
      </c>
      <c r="B220" t="s">
        <v>1688</v>
      </c>
      <c r="C220" t="s">
        <v>1801</v>
      </c>
      <c r="D220" t="s">
        <v>1802</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c r="A221" t="s">
        <v>1120</v>
      </c>
      <c r="B221" t="s">
        <v>1689</v>
      </c>
      <c r="C221" t="s">
        <v>1801</v>
      </c>
      <c r="D221" t="s">
        <v>1802</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c r="A222" t="s">
        <v>1690</v>
      </c>
      <c r="B222" t="s">
        <v>1691</v>
      </c>
      <c r="C222" t="s">
        <v>1801</v>
      </c>
      <c r="D222" t="s">
        <v>1802</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c r="A223" t="s">
        <v>1692</v>
      </c>
      <c r="B223" t="s">
        <v>1693</v>
      </c>
      <c r="C223" t="s">
        <v>1801</v>
      </c>
      <c r="D223" t="s">
        <v>1802</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c r="A224" t="s">
        <v>1128</v>
      </c>
      <c r="B224" t="s">
        <v>1694</v>
      </c>
      <c r="C224" t="s">
        <v>1801</v>
      </c>
      <c r="D224" t="s">
        <v>1802</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c r="A225" t="s">
        <v>1253</v>
      </c>
      <c r="B225" t="s">
        <v>1695</v>
      </c>
      <c r="C225" t="s">
        <v>1801</v>
      </c>
      <c r="D225" t="s">
        <v>1802</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c r="A226" t="s">
        <v>1696</v>
      </c>
      <c r="B226" t="s">
        <v>1697</v>
      </c>
      <c r="C226" t="s">
        <v>1801</v>
      </c>
      <c r="D226" t="s">
        <v>1802</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c r="A227" t="s">
        <v>1311</v>
      </c>
      <c r="B227" t="s">
        <v>1698</v>
      </c>
      <c r="C227" t="s">
        <v>1801</v>
      </c>
      <c r="D227" t="s">
        <v>1802</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c r="A228" t="s">
        <v>1298</v>
      </c>
      <c r="B228" t="s">
        <v>1699</v>
      </c>
      <c r="C228" t="s">
        <v>1801</v>
      </c>
      <c r="D228" t="s">
        <v>1802</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c r="A229" t="s">
        <v>620</v>
      </c>
      <c r="B229" t="s">
        <v>1700</v>
      </c>
      <c r="C229" t="s">
        <v>1801</v>
      </c>
      <c r="D229" t="s">
        <v>1802</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c r="A230" t="s">
        <v>1701</v>
      </c>
      <c r="B230" t="s">
        <v>1702</v>
      </c>
      <c r="C230" t="s">
        <v>1801</v>
      </c>
      <c r="D230" t="s">
        <v>1802</v>
      </c>
    </row>
    <row r="231" spans="1:64">
      <c r="A231" t="s">
        <v>1118</v>
      </c>
      <c r="B231" t="s">
        <v>1703</v>
      </c>
      <c r="C231" t="s">
        <v>1801</v>
      </c>
      <c r="D231" t="s">
        <v>1802</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c r="A232" t="s">
        <v>1171</v>
      </c>
      <c r="B232" t="s">
        <v>1704</v>
      </c>
      <c r="C232" t="s">
        <v>1801</v>
      </c>
      <c r="D232" t="s">
        <v>1802</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c r="A233" t="s">
        <v>1705</v>
      </c>
      <c r="B233" t="s">
        <v>1706</v>
      </c>
      <c r="C233" t="s">
        <v>1801</v>
      </c>
      <c r="D233" t="s">
        <v>1802</v>
      </c>
    </row>
    <row r="234" spans="1:64">
      <c r="A234" t="s">
        <v>1124</v>
      </c>
      <c r="B234" t="s">
        <v>1707</v>
      </c>
      <c r="C234" t="s">
        <v>1801</v>
      </c>
      <c r="D234" t="s">
        <v>1802</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c r="A235" t="s">
        <v>1708</v>
      </c>
      <c r="B235" t="s">
        <v>1709</v>
      </c>
      <c r="C235" t="s">
        <v>1801</v>
      </c>
      <c r="D235" t="s">
        <v>1802</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c r="A236" t="s">
        <v>1710</v>
      </c>
      <c r="B236" t="s">
        <v>1711</v>
      </c>
      <c r="C236" t="s">
        <v>1801</v>
      </c>
      <c r="D236" t="s">
        <v>1802</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c r="A237" t="s">
        <v>1146</v>
      </c>
      <c r="B237" t="s">
        <v>1712</v>
      </c>
      <c r="C237" t="s">
        <v>1801</v>
      </c>
      <c r="D237" t="s">
        <v>1802</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c r="A238" t="s">
        <v>1211</v>
      </c>
      <c r="B238" t="s">
        <v>1713</v>
      </c>
      <c r="C238" t="s">
        <v>1801</v>
      </c>
      <c r="D238" t="s">
        <v>1802</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c r="A239" t="s">
        <v>1179</v>
      </c>
      <c r="B239" t="s">
        <v>1714</v>
      </c>
      <c r="C239" t="s">
        <v>1801</v>
      </c>
      <c r="D239" t="s">
        <v>1802</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c r="A240" t="s">
        <v>1180</v>
      </c>
      <c r="B240" t="s">
        <v>1715</v>
      </c>
      <c r="C240" t="s">
        <v>1801</v>
      </c>
      <c r="D240" t="s">
        <v>1802</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c r="A241" t="s">
        <v>1716</v>
      </c>
      <c r="B241" t="s">
        <v>1717</v>
      </c>
      <c r="C241" t="s">
        <v>1801</v>
      </c>
      <c r="D241" t="s">
        <v>1802</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c r="A242" t="s">
        <v>1212</v>
      </c>
      <c r="B242" t="s">
        <v>1718</v>
      </c>
      <c r="C242" t="s">
        <v>1801</v>
      </c>
      <c r="D242" t="s">
        <v>1802</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c r="A243" t="s">
        <v>1719</v>
      </c>
      <c r="B243" t="s">
        <v>1720</v>
      </c>
      <c r="C243" t="s">
        <v>1801</v>
      </c>
      <c r="D243" t="s">
        <v>1802</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c r="A244" t="s">
        <v>1273</v>
      </c>
      <c r="B244" t="s">
        <v>1721</v>
      </c>
      <c r="C244" t="s">
        <v>1801</v>
      </c>
      <c r="D244" t="s">
        <v>1802</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c r="A245" t="s">
        <v>1722</v>
      </c>
      <c r="B245" t="s">
        <v>1723</v>
      </c>
      <c r="C245" t="s">
        <v>1801</v>
      </c>
      <c r="D245" t="s">
        <v>1802</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c r="A246" t="s">
        <v>1724</v>
      </c>
      <c r="B246" t="s">
        <v>1725</v>
      </c>
      <c r="C246" t="s">
        <v>1801</v>
      </c>
      <c r="D246" t="s">
        <v>1802</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c r="A247" t="s">
        <v>1231</v>
      </c>
      <c r="B247" t="s">
        <v>1726</v>
      </c>
      <c r="C247" t="s">
        <v>1801</v>
      </c>
      <c r="D247" t="s">
        <v>1802</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c r="A248" t="s">
        <v>1154</v>
      </c>
      <c r="B248" t="s">
        <v>1727</v>
      </c>
      <c r="C248" t="s">
        <v>1801</v>
      </c>
      <c r="D248" t="s">
        <v>1802</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c r="A249" t="s">
        <v>1172</v>
      </c>
      <c r="B249" t="s">
        <v>1728</v>
      </c>
      <c r="C249" t="s">
        <v>1801</v>
      </c>
      <c r="D249" t="s">
        <v>1802</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c r="A250" t="s">
        <v>1729</v>
      </c>
      <c r="B250" t="s">
        <v>1730</v>
      </c>
      <c r="C250" t="s">
        <v>1801</v>
      </c>
      <c r="D250" t="s">
        <v>1802</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c r="A251" t="s">
        <v>1731</v>
      </c>
      <c r="B251" t="s">
        <v>1732</v>
      </c>
      <c r="C251" t="s">
        <v>1801</v>
      </c>
      <c r="D251" t="s">
        <v>1802</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c r="A252" t="s">
        <v>621</v>
      </c>
      <c r="B252" t="s">
        <v>1733</v>
      </c>
      <c r="C252" t="s">
        <v>1801</v>
      </c>
      <c r="D252" t="s">
        <v>1802</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c r="A253" t="s">
        <v>1287</v>
      </c>
      <c r="B253" t="s">
        <v>1734</v>
      </c>
      <c r="C253" t="s">
        <v>1801</v>
      </c>
      <c r="D253" t="s">
        <v>1802</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c r="A254" t="s">
        <v>1735</v>
      </c>
      <c r="B254" t="s">
        <v>1736</v>
      </c>
      <c r="C254" t="s">
        <v>1801</v>
      </c>
      <c r="D254" t="s">
        <v>1802</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c r="A255" t="s">
        <v>1254</v>
      </c>
      <c r="B255" t="s">
        <v>1737</v>
      </c>
      <c r="C255" t="s">
        <v>1801</v>
      </c>
      <c r="D255" t="s">
        <v>1802</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c r="A256" t="s">
        <v>1738</v>
      </c>
      <c r="B256" t="s">
        <v>1739</v>
      </c>
      <c r="C256" t="s">
        <v>1801</v>
      </c>
      <c r="D256" t="s">
        <v>1802</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c r="A257" t="s">
        <v>1181</v>
      </c>
      <c r="B257" t="s">
        <v>1740</v>
      </c>
      <c r="C257" t="s">
        <v>1801</v>
      </c>
      <c r="D257" t="s">
        <v>1802</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c r="A258" t="s">
        <v>1741</v>
      </c>
      <c r="B258" t="s">
        <v>1742</v>
      </c>
      <c r="C258" t="s">
        <v>1801</v>
      </c>
      <c r="D258" t="s">
        <v>1802</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c r="A259" t="s">
        <v>1743</v>
      </c>
      <c r="B259" t="s">
        <v>1744</v>
      </c>
      <c r="C259" t="s">
        <v>1801</v>
      </c>
      <c r="D259" t="s">
        <v>1802</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c r="A260" t="s">
        <v>1745</v>
      </c>
      <c r="B260" t="s">
        <v>1746</v>
      </c>
      <c r="C260" t="s">
        <v>1801</v>
      </c>
      <c r="D260" t="s">
        <v>1802</v>
      </c>
    </row>
    <row r="261" spans="1:65">
      <c r="A261" t="s">
        <v>1747</v>
      </c>
      <c r="B261" t="s">
        <v>1748</v>
      </c>
      <c r="C261" t="s">
        <v>1801</v>
      </c>
      <c r="D261" t="s">
        <v>1802</v>
      </c>
    </row>
    <row r="262" spans="1:65">
      <c r="A262" t="s">
        <v>1749</v>
      </c>
      <c r="B262" t="s">
        <v>1750</v>
      </c>
      <c r="C262" t="s">
        <v>1801</v>
      </c>
      <c r="D262" t="s">
        <v>1802</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c r="A263" t="s">
        <v>1265</v>
      </c>
      <c r="B263" t="s">
        <v>1751</v>
      </c>
      <c r="C263" t="s">
        <v>1801</v>
      </c>
      <c r="D263" t="s">
        <v>1802</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c r="A264" t="s">
        <v>1061</v>
      </c>
      <c r="B264" t="s">
        <v>1752</v>
      </c>
      <c r="C264" t="s">
        <v>1801</v>
      </c>
      <c r="D264" t="s">
        <v>1802</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c r="A265" t="s">
        <v>1272</v>
      </c>
      <c r="B265" t="s">
        <v>1753</v>
      </c>
      <c r="C265" t="s">
        <v>1801</v>
      </c>
      <c r="D265" t="s">
        <v>1802</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c r="A266" t="s">
        <v>1754</v>
      </c>
      <c r="B266" t="s">
        <v>1755</v>
      </c>
      <c r="C266" t="s">
        <v>1801</v>
      </c>
      <c r="D266" t="s">
        <v>1802</v>
      </c>
    </row>
    <row r="267" spans="1:65">
      <c r="A267" t="s">
        <v>1756</v>
      </c>
      <c r="B267" t="s">
        <v>1757</v>
      </c>
      <c r="C267" t="s">
        <v>1801</v>
      </c>
      <c r="D267" t="s">
        <v>1802</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c r="A268" t="s">
        <v>619</v>
      </c>
      <c r="B268" t="s">
        <v>1758</v>
      </c>
      <c r="C268" t="s">
        <v>1801</v>
      </c>
      <c r="D268" t="s">
        <v>1802</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c r="A269" t="s">
        <v>623</v>
      </c>
      <c r="B269" t="s">
        <v>1759</v>
      </c>
      <c r="C269" t="s">
        <v>1801</v>
      </c>
      <c r="D269" t="s">
        <v>1802</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c r="A270" t="s">
        <v>624</v>
      </c>
      <c r="B270" t="s">
        <v>1760</v>
      </c>
      <c r="C270" t="s">
        <v>1801</v>
      </c>
      <c r="D270" t="s">
        <v>1802</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2" customFormat="1"/>
    <row r="272" spans="1:65" s="2" customFormat="1">
      <c r="BB272" s="2" t="s">
        <v>1761</v>
      </c>
      <c r="BC272" s="165">
        <f t="shared" ref="BC272:BL272" si="0">BC77/BB77</f>
        <v>0.94696969696969702</v>
      </c>
      <c r="BD272" s="165">
        <f t="shared" si="0"/>
        <v>0.94400000000000006</v>
      </c>
      <c r="BE272" s="165">
        <f t="shared" si="0"/>
        <v>0.94067796610169485</v>
      </c>
      <c r="BF272" s="165">
        <f t="shared" si="0"/>
        <v>0.94594594594594594</v>
      </c>
      <c r="BG272" s="165">
        <f t="shared" si="0"/>
        <v>0.94285714285714284</v>
      </c>
      <c r="BH272" s="165">
        <f t="shared" si="0"/>
        <v>0.9494949494949495</v>
      </c>
      <c r="BI272" s="165">
        <f t="shared" si="0"/>
        <v>0.94680851063829785</v>
      </c>
      <c r="BJ272" s="165">
        <f t="shared" si="0"/>
        <v>0.96629213483146059</v>
      </c>
      <c r="BK272" s="165">
        <f t="shared" si="0"/>
        <v>0.9651162790697676</v>
      </c>
      <c r="BL272" s="165">
        <f t="shared" si="0"/>
        <v>0.96385542168674687</v>
      </c>
      <c r="BM272" s="4">
        <f>AVERAGE(BJ272:BL272)</f>
        <v>0.96508794519599173</v>
      </c>
    </row>
    <row r="273" spans="8:65" s="2" customFormat="1">
      <c r="BM273" s="55" t="s">
        <v>1800</v>
      </c>
    </row>
    <row r="274" spans="8:65" s="2" customFormat="1">
      <c r="I274" s="2" t="s">
        <v>1763</v>
      </c>
    </row>
    <row r="275" spans="8:65" s="2" customFormat="1">
      <c r="H275">
        <v>2020</v>
      </c>
      <c r="I275" s="166">
        <f>BL77*$BM$272</f>
        <v>7.7207035615679338</v>
      </c>
    </row>
    <row r="276" spans="8:65" s="2" customFormat="1">
      <c r="H276">
        <v>2021</v>
      </c>
      <c r="I276" s="166">
        <f>I275*$BM$272</f>
        <v>7.4511579357009721</v>
      </c>
    </row>
    <row r="277" spans="8:65" s="2" customFormat="1">
      <c r="H277">
        <v>2022</v>
      </c>
      <c r="I277" s="166">
        <f t="shared" ref="I277:I295" si="1">I276*$BM$272</f>
        <v>7.1910227014964585</v>
      </c>
    </row>
    <row r="278" spans="8:65" s="2" customFormat="1">
      <c r="H278">
        <v>2023</v>
      </c>
      <c r="I278" s="166">
        <f t="shared" si="1"/>
        <v>6.9399693228449468</v>
      </c>
    </row>
    <row r="279" spans="8:65" s="2" customFormat="1">
      <c r="H279">
        <v>2024</v>
      </c>
      <c r="I279" s="166">
        <f t="shared" si="1"/>
        <v>6.6976807335076476</v>
      </c>
    </row>
    <row r="280" spans="8:65" s="2" customFormat="1">
      <c r="H280">
        <v>2025</v>
      </c>
      <c r="I280" s="166">
        <f t="shared" si="1"/>
        <v>6.4638509366796786</v>
      </c>
    </row>
    <row r="281" spans="8:65" s="2" customFormat="1">
      <c r="H281">
        <v>2026</v>
      </c>
      <c r="I281" s="166">
        <f t="shared" si="1"/>
        <v>6.2381846185333778</v>
      </c>
    </row>
    <row r="282" spans="8:65" s="2" customFormat="1">
      <c r="H282">
        <v>2027</v>
      </c>
      <c r="I282" s="166">
        <f t="shared" si="1"/>
        <v>6.0203967752536194</v>
      </c>
    </row>
    <row r="283" spans="8:65" s="2" customFormat="1">
      <c r="H283">
        <v>2028</v>
      </c>
      <c r="I283" s="166">
        <f t="shared" si="1"/>
        <v>5.8102123530940899</v>
      </c>
    </row>
    <row r="284" spans="8:65" s="2" customFormat="1">
      <c r="H284">
        <v>2029</v>
      </c>
      <c r="I284" s="166">
        <f t="shared" si="1"/>
        <v>5.6073659009999428</v>
      </c>
    </row>
    <row r="285" spans="8:65" s="2" customFormat="1">
      <c r="H285">
        <v>2030</v>
      </c>
      <c r="I285" s="166">
        <f t="shared" si="1"/>
        <v>5.4116012353581056</v>
      </c>
    </row>
    <row r="286" spans="8:65" s="2" customFormat="1">
      <c r="H286">
        <v>2031</v>
      </c>
      <c r="I286" s="166">
        <f t="shared" si="1"/>
        <v>5.2226711164518447</v>
      </c>
    </row>
    <row r="287" spans="8:65" s="2" customFormat="1">
      <c r="H287">
        <v>2032</v>
      </c>
      <c r="I287" s="166">
        <f t="shared" si="1"/>
        <v>5.0403369362109665</v>
      </c>
    </row>
    <row r="288" spans="8:65" s="2" customFormat="1">
      <c r="H288">
        <v>2033</v>
      </c>
      <c r="I288" s="166">
        <f t="shared" si="1"/>
        <v>4.8643684168633019</v>
      </c>
    </row>
    <row r="289" spans="3:9" s="2" customFormat="1">
      <c r="C289" s="53"/>
      <c r="D289" s="53"/>
      <c r="E289" s="53"/>
      <c r="H289">
        <v>2034</v>
      </c>
      <c r="I289" s="166">
        <f t="shared" si="1"/>
        <v>4.6945433201068836</v>
      </c>
    </row>
    <row r="290" spans="3:9" s="2" customFormat="1">
      <c r="C290" s="53"/>
      <c r="D290" s="53"/>
      <c r="E290" s="53"/>
      <c r="H290">
        <v>2035</v>
      </c>
      <c r="I290" s="166">
        <f t="shared" si="1"/>
        <v>4.5306471664355215</v>
      </c>
    </row>
    <row r="291" spans="3:9" s="2" customFormat="1">
      <c r="C291" s="53"/>
      <c r="D291" s="53"/>
      <c r="E291" s="53"/>
      <c r="H291">
        <v>2036</v>
      </c>
      <c r="I291" s="166">
        <f t="shared" si="1"/>
        <v>4.3724729642632996</v>
      </c>
    </row>
    <row r="292" spans="3:9" s="2" customFormat="1">
      <c r="H292">
        <v>2037</v>
      </c>
      <c r="I292" s="166">
        <f t="shared" si="1"/>
        <v>4.2198209485058946</v>
      </c>
    </row>
    <row r="293" spans="3:9" s="2" customFormat="1">
      <c r="H293">
        <v>2038</v>
      </c>
      <c r="I293" s="166">
        <f t="shared" si="1"/>
        <v>4.072498328288555</v>
      </c>
    </row>
    <row r="294" spans="3:9" s="2" customFormat="1">
      <c r="H294">
        <v>2039</v>
      </c>
      <c r="I294" s="166">
        <f t="shared" si="1"/>
        <v>3.9303190434621129</v>
      </c>
    </row>
    <row r="295" spans="3:9" s="2" customFormat="1">
      <c r="H295">
        <v>2040</v>
      </c>
      <c r="I295" s="166">
        <f t="shared" si="1"/>
        <v>3.7931035296195263</v>
      </c>
    </row>
    <row r="296" spans="3:9" s="2" customFormat="1"/>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sheetPr>
    <tabColor theme="9" tint="0.59999389629810485"/>
  </sheetPr>
  <dimension ref="A1:BM296"/>
  <sheetViews>
    <sheetView workbookViewId="0">
      <selection activeCell="C6" sqref="C6"/>
    </sheetView>
  </sheetViews>
  <sheetFormatPr defaultRowHeight="14.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1803</v>
      </c>
      <c r="D5" t="s">
        <v>1804</v>
      </c>
    </row>
    <row r="6" spans="1:65">
      <c r="A6" t="s">
        <v>1398</v>
      </c>
      <c r="B6" t="s">
        <v>1399</v>
      </c>
      <c r="C6" t="s">
        <v>1803</v>
      </c>
      <c r="D6" t="s">
        <v>1804</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c r="A7" t="s">
        <v>1183</v>
      </c>
      <c r="B7" t="s">
        <v>1400</v>
      </c>
      <c r="C7" t="s">
        <v>1803</v>
      </c>
      <c r="D7" t="s">
        <v>1804</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c r="A8" t="s">
        <v>1401</v>
      </c>
      <c r="B8" t="s">
        <v>1402</v>
      </c>
      <c r="C8" t="s">
        <v>1803</v>
      </c>
      <c r="D8" t="s">
        <v>1804</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c r="A9" t="s">
        <v>1122</v>
      </c>
      <c r="B9" t="s">
        <v>1403</v>
      </c>
      <c r="C9" t="s">
        <v>1803</v>
      </c>
      <c r="D9" t="s">
        <v>1804</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c r="A10" t="s">
        <v>1301</v>
      </c>
      <c r="B10" t="s">
        <v>1404</v>
      </c>
      <c r="C10" t="s">
        <v>1803</v>
      </c>
      <c r="D10" t="s">
        <v>1804</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c r="A11" t="s">
        <v>1405</v>
      </c>
      <c r="B11" t="s">
        <v>1406</v>
      </c>
      <c r="C11" t="s">
        <v>1803</v>
      </c>
      <c r="D11" t="s">
        <v>1804</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c r="A12" t="s">
        <v>1407</v>
      </c>
      <c r="B12" t="s">
        <v>1408</v>
      </c>
      <c r="C12" t="s">
        <v>1803</v>
      </c>
      <c r="D12" t="s">
        <v>1804</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c r="A13" t="s">
        <v>1173</v>
      </c>
      <c r="B13" t="s">
        <v>1409</v>
      </c>
      <c r="C13" t="s">
        <v>1803</v>
      </c>
      <c r="D13" t="s">
        <v>1804</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c r="A14" t="s">
        <v>1243</v>
      </c>
      <c r="B14" t="s">
        <v>1410</v>
      </c>
      <c r="C14" t="s">
        <v>1803</v>
      </c>
      <c r="D14" t="s">
        <v>1804</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c r="A15" t="s">
        <v>1157</v>
      </c>
      <c r="B15" t="s">
        <v>1411</v>
      </c>
      <c r="C15" t="s">
        <v>1803</v>
      </c>
      <c r="D15" t="s">
        <v>1804</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c r="A16" t="s">
        <v>1412</v>
      </c>
      <c r="B16" t="s">
        <v>1413</v>
      </c>
      <c r="C16" t="s">
        <v>1803</v>
      </c>
      <c r="D16" t="s">
        <v>1804</v>
      </c>
    </row>
    <row r="17" spans="1:64">
      <c r="A17" t="s">
        <v>1216</v>
      </c>
      <c r="B17" t="s">
        <v>1414</v>
      </c>
      <c r="C17" t="s">
        <v>1803</v>
      </c>
      <c r="D17" t="s">
        <v>1804</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c r="A18" t="s">
        <v>1257</v>
      </c>
      <c r="B18" t="s">
        <v>1415</v>
      </c>
      <c r="C18" t="s">
        <v>1803</v>
      </c>
      <c r="D18" t="s">
        <v>1804</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c r="A19" t="s">
        <v>1314</v>
      </c>
      <c r="B19" t="s">
        <v>1416</v>
      </c>
      <c r="C19" t="s">
        <v>1803</v>
      </c>
      <c r="D19" t="s">
        <v>1804</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c r="A20" t="s">
        <v>1158</v>
      </c>
      <c r="B20" t="s">
        <v>1417</v>
      </c>
      <c r="C20" t="s">
        <v>1803</v>
      </c>
      <c r="D20" t="s">
        <v>1804</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c r="A21" t="s">
        <v>599</v>
      </c>
      <c r="B21" t="s">
        <v>1418</v>
      </c>
      <c r="C21" t="s">
        <v>1803</v>
      </c>
      <c r="D21" t="s">
        <v>1804</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c r="A22" t="s">
        <v>1315</v>
      </c>
      <c r="B22" t="s">
        <v>1419</v>
      </c>
      <c r="C22" t="s">
        <v>1803</v>
      </c>
      <c r="D22" t="s">
        <v>1804</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c r="A23" t="s">
        <v>1132</v>
      </c>
      <c r="B23" t="s">
        <v>1420</v>
      </c>
      <c r="C23" t="s">
        <v>1803</v>
      </c>
      <c r="D23" t="s">
        <v>1804</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c r="A24" t="s">
        <v>1133</v>
      </c>
      <c r="B24" t="s">
        <v>1421</v>
      </c>
      <c r="C24" t="s">
        <v>1803</v>
      </c>
      <c r="D24" t="s">
        <v>1804</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c r="A25" t="s">
        <v>1184</v>
      </c>
      <c r="B25" t="s">
        <v>1422</v>
      </c>
      <c r="C25" t="s">
        <v>1803</v>
      </c>
      <c r="D25" t="s">
        <v>1804</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c r="A26" t="s">
        <v>1279</v>
      </c>
      <c r="B26" t="s">
        <v>1423</v>
      </c>
      <c r="C26" t="s">
        <v>1803</v>
      </c>
      <c r="D26" t="s">
        <v>1804</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c r="A27" t="s">
        <v>1159</v>
      </c>
      <c r="B27" t="s">
        <v>1424</v>
      </c>
      <c r="C27" t="s">
        <v>1803</v>
      </c>
      <c r="D27" t="s">
        <v>1804</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c r="A28" t="s">
        <v>1425</v>
      </c>
      <c r="B28" t="s">
        <v>1426</v>
      </c>
      <c r="C28" t="s">
        <v>1803</v>
      </c>
      <c r="D28" t="s">
        <v>1804</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c r="A29" t="s">
        <v>1302</v>
      </c>
      <c r="B29" t="s">
        <v>1427</v>
      </c>
      <c r="C29" t="s">
        <v>1803</v>
      </c>
      <c r="D29" t="s">
        <v>1804</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c r="A30" t="s">
        <v>1278</v>
      </c>
      <c r="B30" t="s">
        <v>1428</v>
      </c>
      <c r="C30" t="s">
        <v>1803</v>
      </c>
      <c r="D30" t="s">
        <v>1804</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c r="A31" t="s">
        <v>1234</v>
      </c>
      <c r="B31" t="s">
        <v>1429</v>
      </c>
      <c r="C31" t="s">
        <v>1803</v>
      </c>
      <c r="D31" t="s">
        <v>1804</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c r="A32" t="s">
        <v>1430</v>
      </c>
      <c r="B32" t="s">
        <v>1431</v>
      </c>
      <c r="C32" t="s">
        <v>1803</v>
      </c>
      <c r="D32" t="s">
        <v>1804</v>
      </c>
    </row>
    <row r="33" spans="1:64">
      <c r="A33" t="s">
        <v>1432</v>
      </c>
      <c r="B33" t="s">
        <v>1433</v>
      </c>
      <c r="C33" t="s">
        <v>1803</v>
      </c>
      <c r="D33" t="s">
        <v>1804</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c r="A34" t="s">
        <v>1245</v>
      </c>
      <c r="B34" t="s">
        <v>1434</v>
      </c>
      <c r="C34" t="s">
        <v>1803</v>
      </c>
      <c r="D34" t="s">
        <v>1804</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c r="A35" t="s">
        <v>1219</v>
      </c>
      <c r="B35" t="s">
        <v>1435</v>
      </c>
      <c r="C35" t="s">
        <v>1803</v>
      </c>
      <c r="D35" t="s">
        <v>1804</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c r="A36" t="s">
        <v>1203</v>
      </c>
      <c r="B36" t="s">
        <v>1436</v>
      </c>
      <c r="C36" t="s">
        <v>1803</v>
      </c>
      <c r="D36" t="s">
        <v>1804</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c r="A37" t="s">
        <v>1185</v>
      </c>
      <c r="B37" t="s">
        <v>1437</v>
      </c>
      <c r="C37" t="s">
        <v>1803</v>
      </c>
      <c r="D37" t="s">
        <v>1804</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c r="A38" t="s">
        <v>597</v>
      </c>
      <c r="B38" t="s">
        <v>1438</v>
      </c>
      <c r="C38" t="s">
        <v>1803</v>
      </c>
      <c r="D38" t="s">
        <v>1804</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c r="A39" t="s">
        <v>601</v>
      </c>
      <c r="B39" t="s">
        <v>1439</v>
      </c>
      <c r="C39" t="s">
        <v>1803</v>
      </c>
      <c r="D39" t="s">
        <v>1804</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c r="A40" t="s">
        <v>1322</v>
      </c>
      <c r="B40" t="s">
        <v>1440</v>
      </c>
      <c r="C40" t="s">
        <v>1803</v>
      </c>
      <c r="D40" t="s">
        <v>1804</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c r="A41" t="s">
        <v>1441</v>
      </c>
      <c r="B41" t="s">
        <v>1442</v>
      </c>
      <c r="C41" t="s">
        <v>1803</v>
      </c>
      <c r="D41" t="s">
        <v>1804</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c r="A42" t="s">
        <v>1320</v>
      </c>
      <c r="B42" t="s">
        <v>1443</v>
      </c>
      <c r="C42" t="s">
        <v>1803</v>
      </c>
      <c r="D42" t="s">
        <v>1804</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c r="A43" t="s">
        <v>1289</v>
      </c>
      <c r="B43" t="s">
        <v>1444</v>
      </c>
      <c r="C43" t="s">
        <v>1803</v>
      </c>
      <c r="D43" t="s">
        <v>1804</v>
      </c>
    </row>
    <row r="44" spans="1:64">
      <c r="A44" t="s">
        <v>1246</v>
      </c>
      <c r="B44" t="s">
        <v>1445</v>
      </c>
      <c r="C44" t="s">
        <v>1803</v>
      </c>
      <c r="D44" t="s">
        <v>1804</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c r="A45" t="s">
        <v>1194</v>
      </c>
      <c r="B45" t="s">
        <v>1446</v>
      </c>
      <c r="C45" t="s">
        <v>1803</v>
      </c>
      <c r="D45" t="s">
        <v>1804</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c r="A46" t="s">
        <v>1447</v>
      </c>
      <c r="B46" t="s">
        <v>1448</v>
      </c>
      <c r="C46" t="s">
        <v>1803</v>
      </c>
      <c r="D46" t="s">
        <v>1804</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c r="A47" t="s">
        <v>1123</v>
      </c>
      <c r="B47" t="s">
        <v>1449</v>
      </c>
      <c r="C47" t="s">
        <v>1803</v>
      </c>
      <c r="D47" t="s">
        <v>1804</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c r="A48" t="s">
        <v>1450</v>
      </c>
      <c r="B48" t="s">
        <v>1451</v>
      </c>
      <c r="C48" t="s">
        <v>1803</v>
      </c>
      <c r="D48" t="s">
        <v>1804</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c r="A49" t="s">
        <v>1452</v>
      </c>
      <c r="B49" t="s">
        <v>1453</v>
      </c>
      <c r="C49" t="s">
        <v>1803</v>
      </c>
      <c r="D49" t="s">
        <v>1804</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c r="A50" t="s">
        <v>1247</v>
      </c>
      <c r="B50" t="s">
        <v>1454</v>
      </c>
      <c r="C50" t="s">
        <v>1803</v>
      </c>
      <c r="D50" t="s">
        <v>1804</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c r="A51" t="s">
        <v>1111</v>
      </c>
      <c r="B51" t="s">
        <v>1455</v>
      </c>
      <c r="C51" t="s">
        <v>1803</v>
      </c>
      <c r="D51" t="s">
        <v>1804</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c r="A52" t="s">
        <v>1134</v>
      </c>
      <c r="B52" t="s">
        <v>1456</v>
      </c>
      <c r="C52" t="s">
        <v>1803</v>
      </c>
      <c r="D52" t="s">
        <v>1804</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c r="A53" t="s">
        <v>1235</v>
      </c>
      <c r="B53" t="s">
        <v>1457</v>
      </c>
      <c r="C53" t="s">
        <v>1803</v>
      </c>
      <c r="D53" t="s">
        <v>1804</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c r="A54" t="s">
        <v>1458</v>
      </c>
      <c r="B54" t="s">
        <v>1459</v>
      </c>
      <c r="C54" t="s">
        <v>1803</v>
      </c>
      <c r="D54" t="s">
        <v>1804</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c r="A55" t="s">
        <v>1220</v>
      </c>
      <c r="B55" t="s">
        <v>1460</v>
      </c>
      <c r="C55" t="s">
        <v>1803</v>
      </c>
      <c r="D55" t="s">
        <v>1804</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c r="A56" t="s">
        <v>1461</v>
      </c>
      <c r="B56" t="s">
        <v>1462</v>
      </c>
      <c r="C56" t="s">
        <v>1803</v>
      </c>
      <c r="D56" t="s">
        <v>1804</v>
      </c>
    </row>
    <row r="57" spans="1:64">
      <c r="A57" t="s">
        <v>1463</v>
      </c>
      <c r="B57" t="s">
        <v>1464</v>
      </c>
      <c r="C57" t="s">
        <v>1803</v>
      </c>
      <c r="D57" t="s">
        <v>1804</v>
      </c>
    </row>
    <row r="58" spans="1:64">
      <c r="A58" t="s">
        <v>1160</v>
      </c>
      <c r="B58" t="s">
        <v>1465</v>
      </c>
      <c r="C58" t="s">
        <v>1803</v>
      </c>
      <c r="D58" t="s">
        <v>1804</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c r="A59" t="s">
        <v>1466</v>
      </c>
      <c r="B59" t="s">
        <v>1467</v>
      </c>
      <c r="C59" t="s">
        <v>1803</v>
      </c>
      <c r="D59" t="s">
        <v>1804</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c r="A60" t="s">
        <v>1317</v>
      </c>
      <c r="B60" t="s">
        <v>1468</v>
      </c>
      <c r="C60" t="s">
        <v>1803</v>
      </c>
      <c r="D60" t="s">
        <v>1804</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c r="A61" t="s">
        <v>1112</v>
      </c>
      <c r="B61" t="s">
        <v>1469</v>
      </c>
      <c r="C61" t="s">
        <v>1803</v>
      </c>
      <c r="D61" t="s">
        <v>1804</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c r="A62" t="s">
        <v>1470</v>
      </c>
      <c r="B62" t="s">
        <v>1471</v>
      </c>
      <c r="C62" t="s">
        <v>1803</v>
      </c>
      <c r="D62" t="s">
        <v>1804</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c r="A63" t="s">
        <v>1290</v>
      </c>
      <c r="B63" t="s">
        <v>1472</v>
      </c>
      <c r="C63" t="s">
        <v>1803</v>
      </c>
      <c r="D63" t="s">
        <v>1804</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c r="A64" t="s">
        <v>1222</v>
      </c>
      <c r="B64" t="s">
        <v>1473</v>
      </c>
      <c r="C64" t="s">
        <v>1803</v>
      </c>
      <c r="D64" t="s">
        <v>1804</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c r="A65" t="s">
        <v>1149</v>
      </c>
      <c r="B65" t="s">
        <v>1474</v>
      </c>
      <c r="C65" t="s">
        <v>1803</v>
      </c>
      <c r="D65" t="s">
        <v>1804</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c r="A66" t="s">
        <v>1475</v>
      </c>
      <c r="B66" t="s">
        <v>1476</v>
      </c>
      <c r="C66" t="s">
        <v>1803</v>
      </c>
      <c r="D66" t="s">
        <v>1804</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c r="A67" t="s">
        <v>1477</v>
      </c>
      <c r="B67" t="s">
        <v>1478</v>
      </c>
      <c r="C67" t="s">
        <v>1803</v>
      </c>
      <c r="D67" t="s">
        <v>1804</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c r="A68" t="s">
        <v>1479</v>
      </c>
      <c r="B68" t="s">
        <v>1480</v>
      </c>
      <c r="C68" t="s">
        <v>1803</v>
      </c>
      <c r="D68" t="s">
        <v>1804</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c r="A69" t="s">
        <v>1481</v>
      </c>
      <c r="B69" t="s">
        <v>1482</v>
      </c>
      <c r="C69" t="s">
        <v>1803</v>
      </c>
      <c r="D69" t="s">
        <v>1804</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c r="A70" t="s">
        <v>1483</v>
      </c>
      <c r="B70" t="s">
        <v>1484</v>
      </c>
      <c r="C70" t="s">
        <v>1803</v>
      </c>
      <c r="D70" t="s">
        <v>1804</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c r="A71" t="s">
        <v>1248</v>
      </c>
      <c r="B71" t="s">
        <v>1485</v>
      </c>
      <c r="C71" t="s">
        <v>1803</v>
      </c>
      <c r="D71" t="s">
        <v>1804</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c r="A72" t="s">
        <v>1486</v>
      </c>
      <c r="B72" t="s">
        <v>1487</v>
      </c>
      <c r="C72" t="s">
        <v>1803</v>
      </c>
      <c r="D72" t="s">
        <v>1804</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c r="A73" t="s">
        <v>1488</v>
      </c>
      <c r="B73" t="s">
        <v>1489</v>
      </c>
      <c r="C73" t="s">
        <v>1803</v>
      </c>
      <c r="D73" t="s">
        <v>1804</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c r="A74" t="s">
        <v>609</v>
      </c>
      <c r="B74" t="s">
        <v>1490</v>
      </c>
      <c r="C74" t="s">
        <v>1803</v>
      </c>
      <c r="D74" t="s">
        <v>1804</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c r="A75" t="s">
        <v>1312</v>
      </c>
      <c r="B75" t="s">
        <v>1491</v>
      </c>
      <c r="C75" t="s">
        <v>1803</v>
      </c>
      <c r="D75" t="s">
        <v>1804</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c r="A76" t="s">
        <v>1291</v>
      </c>
      <c r="B76" t="s">
        <v>1492</v>
      </c>
      <c r="C76" t="s">
        <v>1803</v>
      </c>
      <c r="D76" t="s">
        <v>1804</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c r="A77" t="s">
        <v>611</v>
      </c>
      <c r="B77" t="s">
        <v>950</v>
      </c>
      <c r="C77" t="s">
        <v>1803</v>
      </c>
      <c r="D77" t="s">
        <v>1804</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c r="A78" t="s">
        <v>1493</v>
      </c>
      <c r="B78" t="s">
        <v>1494</v>
      </c>
      <c r="C78" t="s">
        <v>1803</v>
      </c>
      <c r="D78" t="s">
        <v>1804</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c r="A79" t="s">
        <v>1495</v>
      </c>
      <c r="B79" t="s">
        <v>1496</v>
      </c>
      <c r="C79" t="s">
        <v>1803</v>
      </c>
      <c r="D79" t="s">
        <v>1804</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c r="A80" t="s">
        <v>1292</v>
      </c>
      <c r="B80" t="s">
        <v>1497</v>
      </c>
      <c r="C80" t="s">
        <v>1803</v>
      </c>
      <c r="D80" t="s">
        <v>1804</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c r="A81" t="s">
        <v>1261</v>
      </c>
      <c r="B81" t="s">
        <v>1498</v>
      </c>
      <c r="C81" t="s">
        <v>1803</v>
      </c>
      <c r="D81" t="s">
        <v>1804</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c r="A82" t="s">
        <v>1316</v>
      </c>
      <c r="B82" t="s">
        <v>1499</v>
      </c>
      <c r="C82" t="s">
        <v>1803</v>
      </c>
      <c r="D82" t="s">
        <v>1804</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c r="A83" t="s">
        <v>1500</v>
      </c>
      <c r="B83" t="s">
        <v>1501</v>
      </c>
      <c r="C83" t="s">
        <v>1803</v>
      </c>
      <c r="D83" t="s">
        <v>1804</v>
      </c>
    </row>
    <row r="84" spans="1:64">
      <c r="A84" t="s">
        <v>1502</v>
      </c>
      <c r="B84" t="s">
        <v>1503</v>
      </c>
      <c r="C84" t="s">
        <v>1803</v>
      </c>
      <c r="D84" t="s">
        <v>1804</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c r="A85" t="s">
        <v>1127</v>
      </c>
      <c r="B85" t="s">
        <v>1504</v>
      </c>
      <c r="C85" t="s">
        <v>1803</v>
      </c>
      <c r="D85" t="s">
        <v>1804</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c r="A86" t="s">
        <v>1299</v>
      </c>
      <c r="B86" t="s">
        <v>1505</v>
      </c>
      <c r="C86" t="s">
        <v>1803</v>
      </c>
      <c r="D86" t="s">
        <v>1804</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c r="A87" t="s">
        <v>1161</v>
      </c>
      <c r="B87" t="s">
        <v>1506</v>
      </c>
      <c r="C87" t="s">
        <v>1803</v>
      </c>
      <c r="D87" t="s">
        <v>1804</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c r="A88" t="s">
        <v>1136</v>
      </c>
      <c r="B88" t="s">
        <v>1507</v>
      </c>
      <c r="C88" t="s">
        <v>1803</v>
      </c>
      <c r="D88" t="s">
        <v>1804</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c r="A89" t="s">
        <v>1508</v>
      </c>
      <c r="B89" t="s">
        <v>1509</v>
      </c>
      <c r="C89" t="s">
        <v>1803</v>
      </c>
      <c r="D89" t="s">
        <v>1804</v>
      </c>
    </row>
    <row r="90" spans="1:64">
      <c r="A90" t="s">
        <v>1137</v>
      </c>
      <c r="B90" t="s">
        <v>1510</v>
      </c>
      <c r="C90" t="s">
        <v>1803</v>
      </c>
      <c r="D90" t="s">
        <v>1804</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c r="A91" t="s">
        <v>1511</v>
      </c>
      <c r="B91" t="s">
        <v>1512</v>
      </c>
      <c r="C91" t="s">
        <v>1803</v>
      </c>
      <c r="D91" t="s">
        <v>1804</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c r="A92" t="s">
        <v>1138</v>
      </c>
      <c r="B92" t="s">
        <v>1513</v>
      </c>
      <c r="C92" t="s">
        <v>1803</v>
      </c>
      <c r="D92" t="s">
        <v>1804</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c r="A93" t="s">
        <v>1126</v>
      </c>
      <c r="B93" t="s">
        <v>1514</v>
      </c>
      <c r="C93" t="s">
        <v>1803</v>
      </c>
      <c r="D93" t="s">
        <v>1804</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c r="A94" t="s">
        <v>1304</v>
      </c>
      <c r="B94" t="s">
        <v>1515</v>
      </c>
      <c r="C94" t="s">
        <v>1803</v>
      </c>
      <c r="D94" t="s">
        <v>1804</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c r="A95" t="s">
        <v>1223</v>
      </c>
      <c r="B95" t="s">
        <v>1516</v>
      </c>
      <c r="C95" t="s">
        <v>1803</v>
      </c>
      <c r="D95" t="s">
        <v>1804</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c r="A96" t="s">
        <v>1517</v>
      </c>
      <c r="B96" t="s">
        <v>1518</v>
      </c>
      <c r="C96" t="s">
        <v>1803</v>
      </c>
      <c r="D96" t="s">
        <v>1804</v>
      </c>
    </row>
    <row r="97" spans="1:64">
      <c r="A97" t="s">
        <v>1237</v>
      </c>
      <c r="B97" t="s">
        <v>1519</v>
      </c>
      <c r="C97" t="s">
        <v>1803</v>
      </c>
      <c r="D97" t="s">
        <v>1804</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c r="A98" t="s">
        <v>1267</v>
      </c>
      <c r="B98" t="s">
        <v>1520</v>
      </c>
      <c r="C98" t="s">
        <v>1803</v>
      </c>
      <c r="D98" t="s">
        <v>1804</v>
      </c>
    </row>
    <row r="99" spans="1:64">
      <c r="A99" t="s">
        <v>1250</v>
      </c>
      <c r="B99" t="s">
        <v>1521</v>
      </c>
      <c r="C99" t="s">
        <v>1803</v>
      </c>
      <c r="D99" t="s">
        <v>1804</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c r="A100" t="s">
        <v>1522</v>
      </c>
      <c r="B100" t="s">
        <v>1523</v>
      </c>
      <c r="C100" t="s">
        <v>1803</v>
      </c>
      <c r="D100" t="s">
        <v>1804</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c r="A101" t="s">
        <v>1524</v>
      </c>
      <c r="B101" t="s">
        <v>1525</v>
      </c>
      <c r="C101" t="s">
        <v>1803</v>
      </c>
      <c r="D101" t="s">
        <v>1804</v>
      </c>
    </row>
    <row r="102" spans="1:64">
      <c r="A102" t="s">
        <v>1238</v>
      </c>
      <c r="B102" t="s">
        <v>1526</v>
      </c>
      <c r="C102" t="s">
        <v>1803</v>
      </c>
      <c r="D102" t="s">
        <v>1804</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c r="A103" t="s">
        <v>1527</v>
      </c>
      <c r="B103" t="s">
        <v>1528</v>
      </c>
      <c r="C103" t="s">
        <v>1803</v>
      </c>
      <c r="D103" t="s">
        <v>1804</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c r="A104" t="s">
        <v>1303</v>
      </c>
      <c r="B104" t="s">
        <v>1529</v>
      </c>
      <c r="C104" t="s">
        <v>1803</v>
      </c>
      <c r="D104" t="s">
        <v>1804</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c r="A105" t="s">
        <v>1225</v>
      </c>
      <c r="B105" t="s">
        <v>1530</v>
      </c>
      <c r="C105" t="s">
        <v>1803</v>
      </c>
      <c r="D105" t="s">
        <v>1804</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c r="A106" t="s">
        <v>1281</v>
      </c>
      <c r="B106" t="s">
        <v>1531</v>
      </c>
      <c r="C106" t="s">
        <v>1803</v>
      </c>
      <c r="D106" t="s">
        <v>1804</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c r="A107" t="s">
        <v>1532</v>
      </c>
      <c r="B107" t="s">
        <v>1533</v>
      </c>
      <c r="C107" t="s">
        <v>1803</v>
      </c>
      <c r="D107" t="s">
        <v>1804</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c r="A108" t="s">
        <v>1534</v>
      </c>
      <c r="B108" t="s">
        <v>1535</v>
      </c>
      <c r="C108" t="s">
        <v>1803</v>
      </c>
      <c r="D108" t="s">
        <v>1804</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c r="A109" t="s">
        <v>1536</v>
      </c>
      <c r="B109" t="s">
        <v>1537</v>
      </c>
      <c r="C109" t="s">
        <v>1803</v>
      </c>
      <c r="D109" t="s">
        <v>1804</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c r="A110" t="s">
        <v>1538</v>
      </c>
      <c r="B110" t="s">
        <v>1539</v>
      </c>
      <c r="C110" t="s">
        <v>1803</v>
      </c>
      <c r="D110" t="s">
        <v>1804</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c r="A111" t="s">
        <v>1205</v>
      </c>
      <c r="B111" t="s">
        <v>1540</v>
      </c>
      <c r="C111" t="s">
        <v>1803</v>
      </c>
      <c r="D111" t="s">
        <v>1804</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c r="A112" t="s">
        <v>1541</v>
      </c>
      <c r="B112" t="s">
        <v>1542</v>
      </c>
      <c r="C112" t="s">
        <v>1803</v>
      </c>
      <c r="D112" t="s">
        <v>1804</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c r="A113" t="s">
        <v>1543</v>
      </c>
      <c r="B113" t="s">
        <v>1544</v>
      </c>
      <c r="C113" t="s">
        <v>1803</v>
      </c>
      <c r="D113" t="s">
        <v>1804</v>
      </c>
    </row>
    <row r="114" spans="1:64">
      <c r="A114" t="s">
        <v>1186</v>
      </c>
      <c r="B114" t="s">
        <v>1545</v>
      </c>
      <c r="C114" t="s">
        <v>1803</v>
      </c>
      <c r="D114" t="s">
        <v>1804</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c r="A115" t="s">
        <v>1546</v>
      </c>
      <c r="B115" t="s">
        <v>1547</v>
      </c>
      <c r="C115" t="s">
        <v>1803</v>
      </c>
      <c r="D115" t="s">
        <v>1804</v>
      </c>
    </row>
    <row r="116" spans="1:64">
      <c r="A116" t="s">
        <v>1294</v>
      </c>
      <c r="B116" t="s">
        <v>1548</v>
      </c>
      <c r="C116" t="s">
        <v>1803</v>
      </c>
      <c r="D116" t="s">
        <v>1804</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c r="A117" t="s">
        <v>1549</v>
      </c>
      <c r="B117" t="s">
        <v>1550</v>
      </c>
      <c r="C117" t="s">
        <v>1803</v>
      </c>
      <c r="D117" t="s">
        <v>1804</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c r="A118" t="s">
        <v>1162</v>
      </c>
      <c r="B118" t="s">
        <v>1551</v>
      </c>
      <c r="C118" t="s">
        <v>1803</v>
      </c>
      <c r="D118" t="s">
        <v>1804</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c r="A119" t="s">
        <v>1293</v>
      </c>
      <c r="B119" t="s">
        <v>1552</v>
      </c>
      <c r="C119" t="s">
        <v>1803</v>
      </c>
      <c r="D119" t="s">
        <v>1804</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c r="A120" t="s">
        <v>1163</v>
      </c>
      <c r="B120" t="s">
        <v>1553</v>
      </c>
      <c r="C120" t="s">
        <v>1803</v>
      </c>
      <c r="D120" t="s">
        <v>1804</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c r="A121" t="s">
        <v>1305</v>
      </c>
      <c r="B121" t="s">
        <v>1554</v>
      </c>
      <c r="C121" t="s">
        <v>1803</v>
      </c>
      <c r="D121" t="s">
        <v>1804</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c r="A122" t="s">
        <v>1226</v>
      </c>
      <c r="B122" t="s">
        <v>1555</v>
      </c>
      <c r="C122" t="s">
        <v>1803</v>
      </c>
      <c r="D122" t="s">
        <v>1804</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c r="A123" t="s">
        <v>1164</v>
      </c>
      <c r="B123" t="s">
        <v>1556</v>
      </c>
      <c r="C123" t="s">
        <v>1803</v>
      </c>
      <c r="D123" t="s">
        <v>1804</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c r="A124" t="s">
        <v>1199</v>
      </c>
      <c r="B124" t="s">
        <v>1557</v>
      </c>
      <c r="C124" t="s">
        <v>1803</v>
      </c>
      <c r="D124" t="s">
        <v>1804</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c r="A125" t="s">
        <v>1177</v>
      </c>
      <c r="B125" t="s">
        <v>1558</v>
      </c>
      <c r="C125" t="s">
        <v>1803</v>
      </c>
      <c r="D125" t="s">
        <v>1804</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c r="A126" t="s">
        <v>1113</v>
      </c>
      <c r="B126" t="s">
        <v>1559</v>
      </c>
      <c r="C126" t="s">
        <v>1803</v>
      </c>
      <c r="D126" t="s">
        <v>1804</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c r="A127" t="s">
        <v>1560</v>
      </c>
      <c r="B127" t="s">
        <v>1561</v>
      </c>
      <c r="C127" t="s">
        <v>1803</v>
      </c>
      <c r="D127" t="s">
        <v>1804</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c r="A128" t="s">
        <v>1204</v>
      </c>
      <c r="B128" t="s">
        <v>1562</v>
      </c>
      <c r="C128" t="s">
        <v>1803</v>
      </c>
      <c r="D128" t="s">
        <v>1804</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c r="A129" t="s">
        <v>1268</v>
      </c>
      <c r="B129" t="s">
        <v>1563</v>
      </c>
      <c r="C129" t="s">
        <v>1803</v>
      </c>
      <c r="D129" t="s">
        <v>1804</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c r="A130" t="s">
        <v>1564</v>
      </c>
      <c r="B130" t="s">
        <v>1565</v>
      </c>
      <c r="C130" t="s">
        <v>1803</v>
      </c>
      <c r="D130" t="s">
        <v>1804</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c r="A131" t="s">
        <v>1566</v>
      </c>
      <c r="B131" t="s">
        <v>1567</v>
      </c>
      <c r="C131" t="s">
        <v>1803</v>
      </c>
      <c r="D131" t="s">
        <v>1804</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c r="A132" t="s">
        <v>1165</v>
      </c>
      <c r="B132" t="s">
        <v>1568</v>
      </c>
      <c r="C132" t="s">
        <v>1803</v>
      </c>
      <c r="D132" t="s">
        <v>1804</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c r="A133" t="s">
        <v>1569</v>
      </c>
      <c r="B133" t="s">
        <v>1570</v>
      </c>
      <c r="C133" t="s">
        <v>1803</v>
      </c>
      <c r="D133" t="s">
        <v>1804</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c r="A134" t="s">
        <v>1571</v>
      </c>
      <c r="B134" t="s">
        <v>1572</v>
      </c>
      <c r="C134" t="s">
        <v>1803</v>
      </c>
      <c r="D134" t="s">
        <v>1804</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c r="A135" t="s">
        <v>1166</v>
      </c>
      <c r="B135" t="s">
        <v>1573</v>
      </c>
      <c r="C135" t="s">
        <v>1803</v>
      </c>
      <c r="D135" t="s">
        <v>1804</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c r="A136" t="s">
        <v>1139</v>
      </c>
      <c r="B136" t="s">
        <v>1574</v>
      </c>
      <c r="C136" t="s">
        <v>1803</v>
      </c>
      <c r="D136" t="s">
        <v>1804</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c r="A137" t="s">
        <v>1151</v>
      </c>
      <c r="B137" t="s">
        <v>1575</v>
      </c>
      <c r="C137" t="s">
        <v>1803</v>
      </c>
      <c r="D137" t="s">
        <v>1804</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c r="A138" t="s">
        <v>1576</v>
      </c>
      <c r="B138" t="s">
        <v>1577</v>
      </c>
      <c r="C138" t="s">
        <v>1803</v>
      </c>
      <c r="D138" t="s">
        <v>1804</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c r="A139" t="s">
        <v>1578</v>
      </c>
      <c r="B139" t="s">
        <v>1579</v>
      </c>
      <c r="C139" t="s">
        <v>1803</v>
      </c>
      <c r="D139" t="s">
        <v>1804</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c r="A140" t="s">
        <v>1580</v>
      </c>
      <c r="B140" t="s">
        <v>1581</v>
      </c>
      <c r="C140" t="s">
        <v>1803</v>
      </c>
      <c r="D140" t="s">
        <v>1804</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c r="A141" t="s">
        <v>1582</v>
      </c>
      <c r="B141" t="s">
        <v>1583</v>
      </c>
      <c r="C141" t="s">
        <v>1803</v>
      </c>
      <c r="D141" t="s">
        <v>1804</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c r="A142" t="s">
        <v>1584</v>
      </c>
      <c r="B142" t="s">
        <v>1585</v>
      </c>
      <c r="C142" t="s">
        <v>1803</v>
      </c>
      <c r="D142" t="s">
        <v>1804</v>
      </c>
    </row>
    <row r="143" spans="1:64">
      <c r="A143" t="s">
        <v>1191</v>
      </c>
      <c r="B143" t="s">
        <v>1586</v>
      </c>
      <c r="C143" t="s">
        <v>1803</v>
      </c>
      <c r="D143" t="s">
        <v>1804</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c r="A144" t="s">
        <v>1587</v>
      </c>
      <c r="B144" t="s">
        <v>1588</v>
      </c>
      <c r="C144" t="s">
        <v>1803</v>
      </c>
      <c r="D144" t="s">
        <v>1804</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c r="A145" t="s">
        <v>1589</v>
      </c>
      <c r="B145" t="s">
        <v>1590</v>
      </c>
      <c r="C145" t="s">
        <v>1803</v>
      </c>
      <c r="D145" t="s">
        <v>1804</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c r="A146" t="s">
        <v>1130</v>
      </c>
      <c r="B146" t="s">
        <v>1591</v>
      </c>
      <c r="C146" t="s">
        <v>1803</v>
      </c>
      <c r="D146" t="s">
        <v>1804</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c r="A147" t="s">
        <v>1592</v>
      </c>
      <c r="B147" t="s">
        <v>1593</v>
      </c>
      <c r="C147" t="s">
        <v>1803</v>
      </c>
      <c r="D147" t="s">
        <v>1804</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c r="A148" t="s">
        <v>1296</v>
      </c>
      <c r="B148" t="s">
        <v>1594</v>
      </c>
      <c r="C148" t="s">
        <v>1803</v>
      </c>
      <c r="D148" t="s">
        <v>1804</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c r="A149" t="s">
        <v>1318</v>
      </c>
      <c r="B149" t="s">
        <v>1595</v>
      </c>
      <c r="C149" t="s">
        <v>1803</v>
      </c>
      <c r="D149" t="s">
        <v>1804</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c r="A150" t="s">
        <v>1295</v>
      </c>
      <c r="B150" t="s">
        <v>1596</v>
      </c>
      <c r="C150" t="s">
        <v>1803</v>
      </c>
      <c r="D150" t="s">
        <v>1804</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c r="A151" t="s">
        <v>1597</v>
      </c>
      <c r="B151" t="s">
        <v>1598</v>
      </c>
      <c r="C151" t="s">
        <v>1803</v>
      </c>
      <c r="D151" t="s">
        <v>1804</v>
      </c>
    </row>
    <row r="152" spans="1:64">
      <c r="A152" t="s">
        <v>1599</v>
      </c>
      <c r="B152" t="s">
        <v>1600</v>
      </c>
      <c r="C152" t="s">
        <v>1803</v>
      </c>
      <c r="D152" t="s">
        <v>1804</v>
      </c>
    </row>
    <row r="153" spans="1:64">
      <c r="A153" t="s">
        <v>1152</v>
      </c>
      <c r="B153" t="s">
        <v>1601</v>
      </c>
      <c r="C153" t="s">
        <v>1803</v>
      </c>
      <c r="D153" t="s">
        <v>1804</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c r="A154" t="s">
        <v>1602</v>
      </c>
      <c r="B154" t="s">
        <v>1603</v>
      </c>
      <c r="C154" t="s">
        <v>1803</v>
      </c>
      <c r="D154" t="s">
        <v>1804</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c r="A155" t="s">
        <v>1604</v>
      </c>
      <c r="B155" t="s">
        <v>1605</v>
      </c>
      <c r="C155" t="s">
        <v>1803</v>
      </c>
      <c r="D155" t="s">
        <v>1804</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c r="A156" t="s">
        <v>1114</v>
      </c>
      <c r="B156" t="s">
        <v>1606</v>
      </c>
      <c r="C156" t="s">
        <v>1803</v>
      </c>
      <c r="D156" t="s">
        <v>1804</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c r="A157" t="s">
        <v>1188</v>
      </c>
      <c r="B157" t="s">
        <v>1607</v>
      </c>
      <c r="C157" t="s">
        <v>1803</v>
      </c>
      <c r="D157" t="s">
        <v>1804</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c r="A158" t="s">
        <v>1608</v>
      </c>
      <c r="B158" t="s">
        <v>1609</v>
      </c>
      <c r="C158" t="s">
        <v>1803</v>
      </c>
      <c r="D158" t="s">
        <v>1804</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c r="A159" t="s">
        <v>1239</v>
      </c>
      <c r="B159" t="s">
        <v>1610</v>
      </c>
      <c r="C159" t="s">
        <v>1803</v>
      </c>
      <c r="D159" t="s">
        <v>1804</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c r="A160" t="s">
        <v>1611</v>
      </c>
      <c r="B160" t="s">
        <v>1612</v>
      </c>
      <c r="C160" t="s">
        <v>1803</v>
      </c>
      <c r="D160" t="s">
        <v>1804</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c r="A161" t="s">
        <v>1613</v>
      </c>
      <c r="B161" t="s">
        <v>1614</v>
      </c>
      <c r="C161" t="s">
        <v>1803</v>
      </c>
      <c r="D161" t="s">
        <v>1804</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c r="A162" t="s">
        <v>1308</v>
      </c>
      <c r="B162" t="s">
        <v>1615</v>
      </c>
      <c r="C162" t="s">
        <v>1803</v>
      </c>
      <c r="D162" t="s">
        <v>1804</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c r="A163" t="s">
        <v>1140</v>
      </c>
      <c r="B163" t="s">
        <v>1616</v>
      </c>
      <c r="C163" t="s">
        <v>1803</v>
      </c>
      <c r="D163" t="s">
        <v>1804</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c r="A164" t="s">
        <v>1306</v>
      </c>
      <c r="B164" t="s">
        <v>1617</v>
      </c>
      <c r="C164" t="s">
        <v>1803</v>
      </c>
      <c r="D164" t="s">
        <v>1804</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c r="A165" t="s">
        <v>1208</v>
      </c>
      <c r="B165" t="s">
        <v>1618</v>
      </c>
      <c r="C165" t="s">
        <v>1803</v>
      </c>
      <c r="D165" t="s">
        <v>1804</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c r="A166" t="s">
        <v>1619</v>
      </c>
      <c r="B166" t="s">
        <v>1620</v>
      </c>
      <c r="C166" t="s">
        <v>1803</v>
      </c>
      <c r="D166" t="s">
        <v>1804</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c r="A167" t="s">
        <v>1307</v>
      </c>
      <c r="B167" t="s">
        <v>1621</v>
      </c>
      <c r="C167" t="s">
        <v>1803</v>
      </c>
      <c r="D167" t="s">
        <v>1804</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c r="A168" t="s">
        <v>1200</v>
      </c>
      <c r="B168" t="s">
        <v>1622</v>
      </c>
      <c r="C168" t="s">
        <v>1803</v>
      </c>
      <c r="D168" t="s">
        <v>1804</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c r="A169" t="s">
        <v>1623</v>
      </c>
      <c r="B169" t="s">
        <v>1624</v>
      </c>
      <c r="C169" t="s">
        <v>1803</v>
      </c>
      <c r="D169" t="s">
        <v>1804</v>
      </c>
    </row>
    <row r="170" spans="1:64">
      <c r="A170" t="s">
        <v>613</v>
      </c>
      <c r="B170" t="s">
        <v>1625</v>
      </c>
      <c r="C170" t="s">
        <v>1803</v>
      </c>
      <c r="D170" t="s">
        <v>1804</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c r="A171" t="s">
        <v>1141</v>
      </c>
      <c r="B171" t="s">
        <v>1626</v>
      </c>
      <c r="C171" t="s">
        <v>1803</v>
      </c>
      <c r="D171" t="s">
        <v>1804</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c r="A172" t="s">
        <v>1115</v>
      </c>
      <c r="B172" t="s">
        <v>1627</v>
      </c>
      <c r="C172" t="s">
        <v>1803</v>
      </c>
      <c r="D172" t="s">
        <v>1804</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c r="A173" t="s">
        <v>896</v>
      </c>
      <c r="B173" t="s">
        <v>1628</v>
      </c>
      <c r="C173" t="s">
        <v>1803</v>
      </c>
      <c r="D173" t="s">
        <v>1804</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c r="A174" t="s">
        <v>1207</v>
      </c>
      <c r="B174" t="s">
        <v>1629</v>
      </c>
      <c r="C174" t="s">
        <v>1803</v>
      </c>
      <c r="D174" t="s">
        <v>1804</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c r="A175" t="s">
        <v>1630</v>
      </c>
      <c r="B175" t="s">
        <v>1631</v>
      </c>
      <c r="C175" t="s">
        <v>1803</v>
      </c>
      <c r="D175" t="s">
        <v>1804</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c r="A176" t="s">
        <v>615</v>
      </c>
      <c r="B176" t="s">
        <v>1632</v>
      </c>
      <c r="C176" t="s">
        <v>1803</v>
      </c>
      <c r="D176" t="s">
        <v>1804</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c r="A177" t="s">
        <v>1262</v>
      </c>
      <c r="B177" t="s">
        <v>1633</v>
      </c>
      <c r="C177" t="s">
        <v>1803</v>
      </c>
      <c r="D177" t="s">
        <v>1804</v>
      </c>
    </row>
    <row r="178" spans="1:64">
      <c r="A178" t="s">
        <v>1142</v>
      </c>
      <c r="B178" t="s">
        <v>1634</v>
      </c>
      <c r="C178" t="s">
        <v>1803</v>
      </c>
      <c r="D178" t="s">
        <v>1804</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c r="A179" t="s">
        <v>1143</v>
      </c>
      <c r="B179" t="s">
        <v>1635</v>
      </c>
      <c r="C179" t="s">
        <v>1803</v>
      </c>
      <c r="D179" t="s">
        <v>1804</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c r="A180" t="s">
        <v>1240</v>
      </c>
      <c r="B180" t="s">
        <v>1636</v>
      </c>
      <c r="C180" t="s">
        <v>1803</v>
      </c>
      <c r="D180" t="s">
        <v>1804</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c r="A181" t="s">
        <v>1319</v>
      </c>
      <c r="B181" t="s">
        <v>1637</v>
      </c>
      <c r="C181" t="s">
        <v>1803</v>
      </c>
      <c r="D181" t="s">
        <v>1804</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c r="A182" t="s">
        <v>1297</v>
      </c>
      <c r="B182" t="s">
        <v>1638</v>
      </c>
      <c r="C182" t="s">
        <v>1803</v>
      </c>
      <c r="D182" t="s">
        <v>1804</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c r="A183" t="s">
        <v>1189</v>
      </c>
      <c r="B183" t="s">
        <v>1639</v>
      </c>
      <c r="C183" t="s">
        <v>1803</v>
      </c>
      <c r="D183" t="s">
        <v>1804</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c r="A184" t="s">
        <v>1640</v>
      </c>
      <c r="B184" t="s">
        <v>1641</v>
      </c>
      <c r="C184" t="s">
        <v>1803</v>
      </c>
      <c r="D184" t="s">
        <v>1804</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c r="A185" t="s">
        <v>1258</v>
      </c>
      <c r="B185" t="s">
        <v>1642</v>
      </c>
      <c r="C185" t="s">
        <v>1803</v>
      </c>
      <c r="D185" t="s">
        <v>1804</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c r="A186" t="s">
        <v>1643</v>
      </c>
      <c r="B186" t="s">
        <v>1644</v>
      </c>
      <c r="C186" t="s">
        <v>1803</v>
      </c>
      <c r="D186" t="s">
        <v>1804</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c r="A187" t="s">
        <v>1167</v>
      </c>
      <c r="B187" t="s">
        <v>1645</v>
      </c>
      <c r="C187" t="s">
        <v>1803</v>
      </c>
      <c r="D187" t="s">
        <v>1804</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c r="A188" t="s">
        <v>1646</v>
      </c>
      <c r="B188" t="s">
        <v>1647</v>
      </c>
      <c r="C188" t="s">
        <v>1803</v>
      </c>
      <c r="D188" t="s">
        <v>1804</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c r="A189" t="s">
        <v>1190</v>
      </c>
      <c r="B189" t="s">
        <v>1648</v>
      </c>
      <c r="C189" t="s">
        <v>1803</v>
      </c>
      <c r="D189" t="s">
        <v>1804</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c r="A190" t="s">
        <v>1241</v>
      </c>
      <c r="B190" t="s">
        <v>1649</v>
      </c>
      <c r="C190" t="s">
        <v>1803</v>
      </c>
      <c r="D190" t="s">
        <v>1804</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c r="A191" t="s">
        <v>1252</v>
      </c>
      <c r="B191" t="s">
        <v>1650</v>
      </c>
      <c r="C191" t="s">
        <v>1803</v>
      </c>
      <c r="D191" t="s">
        <v>1804</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c r="A192" t="s">
        <v>1209</v>
      </c>
      <c r="B192" t="s">
        <v>1651</v>
      </c>
      <c r="C192" t="s">
        <v>1803</v>
      </c>
      <c r="D192" t="s">
        <v>1804</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c r="A193" t="s">
        <v>1652</v>
      </c>
      <c r="B193" t="s">
        <v>1653</v>
      </c>
      <c r="C193" t="s">
        <v>1803</v>
      </c>
      <c r="D193" t="s">
        <v>1804</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c r="A194" t="s">
        <v>1263</v>
      </c>
      <c r="B194" t="s">
        <v>1654</v>
      </c>
      <c r="C194" t="s">
        <v>1803</v>
      </c>
      <c r="D194" t="s">
        <v>1804</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c r="A195" t="s">
        <v>1282</v>
      </c>
      <c r="B195" t="s">
        <v>1655</v>
      </c>
      <c r="C195" t="s">
        <v>1803</v>
      </c>
      <c r="D195" t="s">
        <v>1804</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c r="A196" t="s">
        <v>1656</v>
      </c>
      <c r="B196" t="s">
        <v>1657</v>
      </c>
      <c r="C196" t="s">
        <v>1803</v>
      </c>
      <c r="D196" t="s">
        <v>1804</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c r="A197" t="s">
        <v>1228</v>
      </c>
      <c r="B197" t="s">
        <v>1658</v>
      </c>
      <c r="C197" t="s">
        <v>1803</v>
      </c>
      <c r="D197" t="s">
        <v>1804</v>
      </c>
    </row>
    <row r="198" spans="1:64">
      <c r="A198" t="s">
        <v>1659</v>
      </c>
      <c r="B198" t="s">
        <v>1660</v>
      </c>
      <c r="C198" t="s">
        <v>1803</v>
      </c>
      <c r="D198" t="s">
        <v>1804</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c r="A199" t="s">
        <v>1309</v>
      </c>
      <c r="B199" t="s">
        <v>1661</v>
      </c>
      <c r="C199" t="s">
        <v>1803</v>
      </c>
      <c r="D199" t="s">
        <v>1804</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c r="A200" t="s">
        <v>1251</v>
      </c>
      <c r="B200" t="s">
        <v>1662</v>
      </c>
      <c r="C200" t="s">
        <v>1803</v>
      </c>
      <c r="D200" t="s">
        <v>1804</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c r="A201" t="s">
        <v>1663</v>
      </c>
      <c r="B201" t="s">
        <v>1664</v>
      </c>
      <c r="C201" t="s">
        <v>1803</v>
      </c>
      <c r="D201" t="s">
        <v>1804</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c r="A202" t="s">
        <v>1665</v>
      </c>
      <c r="B202" t="s">
        <v>1666</v>
      </c>
      <c r="C202" t="s">
        <v>1803</v>
      </c>
      <c r="D202" t="s">
        <v>1804</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c r="A203" t="s">
        <v>1667</v>
      </c>
      <c r="B203" t="s">
        <v>1668</v>
      </c>
      <c r="C203" t="s">
        <v>1803</v>
      </c>
      <c r="D203" t="s">
        <v>1804</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c r="A204" t="s">
        <v>1271</v>
      </c>
      <c r="B204" t="s">
        <v>1669</v>
      </c>
      <c r="C204" t="s">
        <v>1803</v>
      </c>
      <c r="D204" t="s">
        <v>1804</v>
      </c>
    </row>
    <row r="205" spans="1:64">
      <c r="A205" t="s">
        <v>1168</v>
      </c>
      <c r="B205" t="s">
        <v>1670</v>
      </c>
      <c r="C205" t="s">
        <v>1803</v>
      </c>
      <c r="D205" t="s">
        <v>1804</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c r="A206" t="s">
        <v>1284</v>
      </c>
      <c r="B206" t="s">
        <v>1671</v>
      </c>
      <c r="C206" t="s">
        <v>1803</v>
      </c>
      <c r="D206" t="s">
        <v>1804</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c r="A207" t="s">
        <v>1285</v>
      </c>
      <c r="B207" t="s">
        <v>1672</v>
      </c>
      <c r="C207" t="s">
        <v>1803</v>
      </c>
      <c r="D207" t="s">
        <v>1804</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c r="A208" t="s">
        <v>617</v>
      </c>
      <c r="B208" t="s">
        <v>1673</v>
      </c>
      <c r="C208" t="s">
        <v>1803</v>
      </c>
      <c r="D208" t="s">
        <v>1804</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c r="A209" t="s">
        <v>1674</v>
      </c>
      <c r="B209" t="s">
        <v>1675</v>
      </c>
      <c r="C209" t="s">
        <v>1803</v>
      </c>
      <c r="D209" t="s">
        <v>1804</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c r="A210" t="s">
        <v>1169</v>
      </c>
      <c r="B210" t="s">
        <v>1676</v>
      </c>
      <c r="C210" t="s">
        <v>1803</v>
      </c>
      <c r="D210" t="s">
        <v>1804</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c r="A211" t="s">
        <v>1153</v>
      </c>
      <c r="B211" t="s">
        <v>1677</v>
      </c>
      <c r="C211" t="s">
        <v>1803</v>
      </c>
      <c r="D211" t="s">
        <v>1804</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c r="A212" t="s">
        <v>1144</v>
      </c>
      <c r="B212" t="s">
        <v>1678</v>
      </c>
      <c r="C212" t="s">
        <v>1803</v>
      </c>
      <c r="D212" t="s">
        <v>1804</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c r="A213" t="s">
        <v>1210</v>
      </c>
      <c r="B213" t="s">
        <v>1679</v>
      </c>
      <c r="C213" t="s">
        <v>1803</v>
      </c>
      <c r="D213" t="s">
        <v>1804</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c r="A214" t="s">
        <v>1264</v>
      </c>
      <c r="B214" t="s">
        <v>1680</v>
      </c>
      <c r="C214" t="s">
        <v>1803</v>
      </c>
      <c r="D214" t="s">
        <v>1804</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c r="A215" t="s">
        <v>1145</v>
      </c>
      <c r="B215" t="s">
        <v>1681</v>
      </c>
      <c r="C215" t="s">
        <v>1803</v>
      </c>
      <c r="D215" t="s">
        <v>1804</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c r="A216" t="s">
        <v>1236</v>
      </c>
      <c r="B216" t="s">
        <v>1682</v>
      </c>
      <c r="C216" t="s">
        <v>1803</v>
      </c>
      <c r="D216" t="s">
        <v>1804</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c r="A217" t="s">
        <v>1683</v>
      </c>
      <c r="B217" t="s">
        <v>1684</v>
      </c>
      <c r="C217" t="s">
        <v>1803</v>
      </c>
      <c r="D217" t="s">
        <v>1804</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c r="A218" t="s">
        <v>1119</v>
      </c>
      <c r="B218" t="s">
        <v>1685</v>
      </c>
      <c r="C218" t="s">
        <v>1803</v>
      </c>
      <c r="D218" t="s">
        <v>1804</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c r="A219" t="s">
        <v>1310</v>
      </c>
      <c r="B219" t="s">
        <v>1686</v>
      </c>
      <c r="C219" t="s">
        <v>1803</v>
      </c>
      <c r="D219" t="s">
        <v>1804</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c r="A220" t="s">
        <v>1687</v>
      </c>
      <c r="B220" t="s">
        <v>1688</v>
      </c>
      <c r="C220" t="s">
        <v>1803</v>
      </c>
      <c r="D220" t="s">
        <v>1804</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c r="A221" t="s">
        <v>1120</v>
      </c>
      <c r="B221" t="s">
        <v>1689</v>
      </c>
      <c r="C221" t="s">
        <v>1803</v>
      </c>
      <c r="D221" t="s">
        <v>1804</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c r="A222" t="s">
        <v>1690</v>
      </c>
      <c r="B222" t="s">
        <v>1691</v>
      </c>
      <c r="C222" t="s">
        <v>1803</v>
      </c>
      <c r="D222" t="s">
        <v>1804</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c r="A223" t="s">
        <v>1692</v>
      </c>
      <c r="B223" t="s">
        <v>1693</v>
      </c>
      <c r="C223" t="s">
        <v>1803</v>
      </c>
      <c r="D223" t="s">
        <v>1804</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c r="A224" t="s">
        <v>1128</v>
      </c>
      <c r="B224" t="s">
        <v>1694</v>
      </c>
      <c r="C224" t="s">
        <v>1803</v>
      </c>
      <c r="D224" t="s">
        <v>1804</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c r="A225" t="s">
        <v>1253</v>
      </c>
      <c r="B225" t="s">
        <v>1695</v>
      </c>
      <c r="C225" t="s">
        <v>1803</v>
      </c>
      <c r="D225" t="s">
        <v>1804</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c r="A226" t="s">
        <v>1696</v>
      </c>
      <c r="B226" t="s">
        <v>1697</v>
      </c>
      <c r="C226" t="s">
        <v>1803</v>
      </c>
      <c r="D226" t="s">
        <v>1804</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c r="A227" t="s">
        <v>1311</v>
      </c>
      <c r="B227" t="s">
        <v>1698</v>
      </c>
      <c r="C227" t="s">
        <v>1803</v>
      </c>
      <c r="D227" t="s">
        <v>1804</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c r="A228" t="s">
        <v>1298</v>
      </c>
      <c r="B228" t="s">
        <v>1699</v>
      </c>
      <c r="C228" t="s">
        <v>1803</v>
      </c>
      <c r="D228" t="s">
        <v>1804</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c r="A229" t="s">
        <v>620</v>
      </c>
      <c r="B229" t="s">
        <v>1700</v>
      </c>
      <c r="C229" t="s">
        <v>1803</v>
      </c>
      <c r="D229" t="s">
        <v>1804</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c r="A230" t="s">
        <v>1701</v>
      </c>
      <c r="B230" t="s">
        <v>1702</v>
      </c>
      <c r="C230" t="s">
        <v>1803</v>
      </c>
      <c r="D230" t="s">
        <v>1804</v>
      </c>
    </row>
    <row r="231" spans="1:64">
      <c r="A231" t="s">
        <v>1118</v>
      </c>
      <c r="B231" t="s">
        <v>1703</v>
      </c>
      <c r="C231" t="s">
        <v>1803</v>
      </c>
      <c r="D231" t="s">
        <v>1804</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c r="A232" t="s">
        <v>1171</v>
      </c>
      <c r="B232" t="s">
        <v>1704</v>
      </c>
      <c r="C232" t="s">
        <v>1803</v>
      </c>
      <c r="D232" t="s">
        <v>1804</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c r="A233" t="s">
        <v>1705</v>
      </c>
      <c r="B233" t="s">
        <v>1706</v>
      </c>
      <c r="C233" t="s">
        <v>1803</v>
      </c>
      <c r="D233" t="s">
        <v>1804</v>
      </c>
    </row>
    <row r="234" spans="1:64">
      <c r="A234" t="s">
        <v>1124</v>
      </c>
      <c r="B234" t="s">
        <v>1707</v>
      </c>
      <c r="C234" t="s">
        <v>1803</v>
      </c>
      <c r="D234" t="s">
        <v>1804</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c r="A235" t="s">
        <v>1708</v>
      </c>
      <c r="B235" t="s">
        <v>1709</v>
      </c>
      <c r="C235" t="s">
        <v>1803</v>
      </c>
      <c r="D235" t="s">
        <v>1804</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c r="A236" t="s">
        <v>1710</v>
      </c>
      <c r="B236" t="s">
        <v>1711</v>
      </c>
      <c r="C236" t="s">
        <v>1803</v>
      </c>
      <c r="D236" t="s">
        <v>1804</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c r="A237" t="s">
        <v>1146</v>
      </c>
      <c r="B237" t="s">
        <v>1712</v>
      </c>
      <c r="C237" t="s">
        <v>1803</v>
      </c>
      <c r="D237" t="s">
        <v>1804</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c r="A238" t="s">
        <v>1211</v>
      </c>
      <c r="B238" t="s">
        <v>1713</v>
      </c>
      <c r="C238" t="s">
        <v>1803</v>
      </c>
      <c r="D238" t="s">
        <v>1804</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c r="A239" t="s">
        <v>1179</v>
      </c>
      <c r="B239" t="s">
        <v>1714</v>
      </c>
      <c r="C239" t="s">
        <v>1803</v>
      </c>
      <c r="D239" t="s">
        <v>1804</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c r="A240" t="s">
        <v>1180</v>
      </c>
      <c r="B240" t="s">
        <v>1715</v>
      </c>
      <c r="C240" t="s">
        <v>1803</v>
      </c>
      <c r="D240" t="s">
        <v>1804</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c r="A241" t="s">
        <v>1716</v>
      </c>
      <c r="B241" t="s">
        <v>1717</v>
      </c>
      <c r="C241" t="s">
        <v>1803</v>
      </c>
      <c r="D241" t="s">
        <v>1804</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c r="A242" t="s">
        <v>1212</v>
      </c>
      <c r="B242" t="s">
        <v>1718</v>
      </c>
      <c r="C242" t="s">
        <v>1803</v>
      </c>
      <c r="D242" t="s">
        <v>1804</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c r="A243" t="s">
        <v>1719</v>
      </c>
      <c r="B243" t="s">
        <v>1720</v>
      </c>
      <c r="C243" t="s">
        <v>1803</v>
      </c>
      <c r="D243" t="s">
        <v>1804</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c r="A244" t="s">
        <v>1273</v>
      </c>
      <c r="B244" t="s">
        <v>1721</v>
      </c>
      <c r="C244" t="s">
        <v>1803</v>
      </c>
      <c r="D244" t="s">
        <v>1804</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c r="A245" t="s">
        <v>1722</v>
      </c>
      <c r="B245" t="s">
        <v>1723</v>
      </c>
      <c r="C245" t="s">
        <v>1803</v>
      </c>
      <c r="D245" t="s">
        <v>1804</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c r="A246" t="s">
        <v>1724</v>
      </c>
      <c r="B246" t="s">
        <v>1725</v>
      </c>
      <c r="C246" t="s">
        <v>1803</v>
      </c>
      <c r="D246" t="s">
        <v>1804</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c r="A247" t="s">
        <v>1231</v>
      </c>
      <c r="B247" t="s">
        <v>1726</v>
      </c>
      <c r="C247" t="s">
        <v>1803</v>
      </c>
      <c r="D247" t="s">
        <v>1804</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c r="A248" t="s">
        <v>1154</v>
      </c>
      <c r="B248" t="s">
        <v>1727</v>
      </c>
      <c r="C248" t="s">
        <v>1803</v>
      </c>
      <c r="D248" t="s">
        <v>1804</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c r="A249" t="s">
        <v>1172</v>
      </c>
      <c r="B249" t="s">
        <v>1728</v>
      </c>
      <c r="C249" t="s">
        <v>1803</v>
      </c>
      <c r="D249" t="s">
        <v>1804</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c r="A250" t="s">
        <v>1729</v>
      </c>
      <c r="B250" t="s">
        <v>1730</v>
      </c>
      <c r="C250" t="s">
        <v>1803</v>
      </c>
      <c r="D250" t="s">
        <v>1804</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c r="A251" t="s">
        <v>1731</v>
      </c>
      <c r="B251" t="s">
        <v>1732</v>
      </c>
      <c r="C251" t="s">
        <v>1803</v>
      </c>
      <c r="D251" t="s">
        <v>1804</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c r="A252" t="s">
        <v>621</v>
      </c>
      <c r="B252" t="s">
        <v>1733</v>
      </c>
      <c r="C252" t="s">
        <v>1803</v>
      </c>
      <c r="D252" t="s">
        <v>1804</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c r="A253" t="s">
        <v>1287</v>
      </c>
      <c r="B253" t="s">
        <v>1734</v>
      </c>
      <c r="C253" t="s">
        <v>1803</v>
      </c>
      <c r="D253" t="s">
        <v>1804</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c r="A254" t="s">
        <v>1735</v>
      </c>
      <c r="B254" t="s">
        <v>1736</v>
      </c>
      <c r="C254" t="s">
        <v>1803</v>
      </c>
      <c r="D254" t="s">
        <v>1804</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c r="A255" t="s">
        <v>1254</v>
      </c>
      <c r="B255" t="s">
        <v>1737</v>
      </c>
      <c r="C255" t="s">
        <v>1803</v>
      </c>
      <c r="D255" t="s">
        <v>1804</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c r="A256" t="s">
        <v>1738</v>
      </c>
      <c r="B256" t="s">
        <v>1739</v>
      </c>
      <c r="C256" t="s">
        <v>1803</v>
      </c>
      <c r="D256" t="s">
        <v>1804</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c r="A257" t="s">
        <v>1181</v>
      </c>
      <c r="B257" t="s">
        <v>1740</v>
      </c>
      <c r="C257" t="s">
        <v>1803</v>
      </c>
      <c r="D257" t="s">
        <v>1804</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c r="A258" t="s">
        <v>1741</v>
      </c>
      <c r="B258" t="s">
        <v>1742</v>
      </c>
      <c r="C258" t="s">
        <v>1803</v>
      </c>
      <c r="D258" t="s">
        <v>1804</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c r="A259" t="s">
        <v>1743</v>
      </c>
      <c r="B259" t="s">
        <v>1744</v>
      </c>
      <c r="C259" t="s">
        <v>1803</v>
      </c>
      <c r="D259" t="s">
        <v>1804</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c r="A260" t="s">
        <v>1745</v>
      </c>
      <c r="B260" t="s">
        <v>1746</v>
      </c>
      <c r="C260" t="s">
        <v>1803</v>
      </c>
      <c r="D260" t="s">
        <v>1804</v>
      </c>
    </row>
    <row r="261" spans="1:65">
      <c r="A261" t="s">
        <v>1747</v>
      </c>
      <c r="B261" t="s">
        <v>1748</v>
      </c>
      <c r="C261" t="s">
        <v>1803</v>
      </c>
      <c r="D261" t="s">
        <v>1804</v>
      </c>
    </row>
    <row r="262" spans="1:65">
      <c r="A262" t="s">
        <v>1749</v>
      </c>
      <c r="B262" t="s">
        <v>1750</v>
      </c>
      <c r="C262" t="s">
        <v>1803</v>
      </c>
      <c r="D262" t="s">
        <v>1804</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c r="A263" t="s">
        <v>1265</v>
      </c>
      <c r="B263" t="s">
        <v>1751</v>
      </c>
      <c r="C263" t="s">
        <v>1803</v>
      </c>
      <c r="D263" t="s">
        <v>1804</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c r="A264" t="s">
        <v>1061</v>
      </c>
      <c r="B264" t="s">
        <v>1752</v>
      </c>
      <c r="C264" t="s">
        <v>1803</v>
      </c>
      <c r="D264" t="s">
        <v>1804</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c r="A265" t="s">
        <v>1272</v>
      </c>
      <c r="B265" t="s">
        <v>1753</v>
      </c>
      <c r="C265" t="s">
        <v>1803</v>
      </c>
      <c r="D265" t="s">
        <v>1804</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c r="A266" t="s">
        <v>1754</v>
      </c>
      <c r="B266" t="s">
        <v>1755</v>
      </c>
      <c r="C266" t="s">
        <v>1803</v>
      </c>
      <c r="D266" t="s">
        <v>1804</v>
      </c>
    </row>
    <row r="267" spans="1:65">
      <c r="A267" t="s">
        <v>1756</v>
      </c>
      <c r="B267" t="s">
        <v>1757</v>
      </c>
      <c r="C267" t="s">
        <v>1803</v>
      </c>
      <c r="D267" t="s">
        <v>1804</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c r="A268" t="s">
        <v>619</v>
      </c>
      <c r="B268" t="s">
        <v>1758</v>
      </c>
      <c r="C268" t="s">
        <v>1803</v>
      </c>
      <c r="D268" t="s">
        <v>1804</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c r="A269" t="s">
        <v>623</v>
      </c>
      <c r="B269" t="s">
        <v>1759</v>
      </c>
      <c r="C269" t="s">
        <v>1803</v>
      </c>
      <c r="D269" t="s">
        <v>1804</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c r="A270" t="s">
        <v>624</v>
      </c>
      <c r="B270" t="s">
        <v>1760</v>
      </c>
      <c r="C270" t="s">
        <v>1803</v>
      </c>
      <c r="D270" t="s">
        <v>1804</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2" customFormat="1"/>
    <row r="272" spans="1:65" s="2" customFormat="1">
      <c r="BB272" s="2" t="s">
        <v>1761</v>
      </c>
      <c r="BC272" s="165">
        <f t="shared" ref="BC272:BL272" si="0">BC77/BB77</f>
        <v>0.93617021276595747</v>
      </c>
      <c r="BD272" s="165">
        <f t="shared" si="0"/>
        <v>0.93939393939393945</v>
      </c>
      <c r="BE272" s="165">
        <f t="shared" si="0"/>
        <v>0.93548387096774188</v>
      </c>
      <c r="BF272" s="165">
        <f t="shared" si="0"/>
        <v>0.93965517241379315</v>
      </c>
      <c r="BG272" s="165">
        <f t="shared" si="0"/>
        <v>0.93577981651376141</v>
      </c>
      <c r="BH272" s="165">
        <f t="shared" si="0"/>
        <v>0.94117647058823528</v>
      </c>
      <c r="BI272" s="165">
        <f t="shared" si="0"/>
        <v>0.95833333333333326</v>
      </c>
      <c r="BJ272" s="165">
        <f t="shared" si="0"/>
        <v>0.96739130434782616</v>
      </c>
      <c r="BK272" s="165">
        <f t="shared" si="0"/>
        <v>0.97752808988764028</v>
      </c>
      <c r="BL272" s="165">
        <f t="shared" si="0"/>
        <v>0.9885057471264368</v>
      </c>
      <c r="BM272" s="4">
        <f>BL272</f>
        <v>0.9885057471264368</v>
      </c>
    </row>
    <row r="273" spans="8:65" s="2" customFormat="1">
      <c r="BM273" s="55" t="s">
        <v>1805</v>
      </c>
    </row>
    <row r="274" spans="8:65" s="2" customFormat="1">
      <c r="I274" s="2" t="s">
        <v>1763</v>
      </c>
    </row>
    <row r="275" spans="8:65" s="2" customFormat="1">
      <c r="H275">
        <v>2020</v>
      </c>
      <c r="I275" s="166">
        <f>BL77*$BM$272</f>
        <v>8.5011494252873554</v>
      </c>
    </row>
    <row r="276" spans="8:65" s="2" customFormat="1">
      <c r="H276">
        <v>2021</v>
      </c>
      <c r="I276" s="166">
        <f>I275*$BM$272</f>
        <v>8.403435064077156</v>
      </c>
    </row>
    <row r="277" spans="8:65" s="2" customFormat="1">
      <c r="H277">
        <v>2022</v>
      </c>
      <c r="I277" s="166">
        <f t="shared" ref="I277:I295" si="1">I276*$BM$272</f>
        <v>8.3068438564440861</v>
      </c>
    </row>
    <row r="278" spans="8:65" s="2" customFormat="1">
      <c r="H278">
        <v>2023</v>
      </c>
      <c r="I278" s="166">
        <f t="shared" si="1"/>
        <v>8.2113628925769131</v>
      </c>
    </row>
    <row r="279" spans="8:65" s="2" customFormat="1">
      <c r="H279">
        <v>2024</v>
      </c>
      <c r="I279" s="166">
        <f t="shared" si="1"/>
        <v>8.1169794110530411</v>
      </c>
    </row>
    <row r="280" spans="8:65" s="2" customFormat="1">
      <c r="H280">
        <v>2025</v>
      </c>
      <c r="I280" s="166">
        <f t="shared" si="1"/>
        <v>8.0236807971328918</v>
      </c>
    </row>
    <row r="281" spans="8:65" s="2" customFormat="1">
      <c r="H281">
        <v>2026</v>
      </c>
      <c r="I281" s="166">
        <f t="shared" si="1"/>
        <v>7.9314545810738935</v>
      </c>
    </row>
    <row r="282" spans="8:65" s="2" customFormat="1">
      <c r="H282">
        <v>2027</v>
      </c>
      <c r="I282" s="166">
        <f t="shared" si="1"/>
        <v>7.8402884364638492</v>
      </c>
    </row>
    <row r="283" spans="8:65" s="2" customFormat="1">
      <c r="H283">
        <v>2028</v>
      </c>
      <c r="I283" s="166">
        <f t="shared" si="1"/>
        <v>7.7501701785734607</v>
      </c>
    </row>
    <row r="284" spans="8:65" s="2" customFormat="1">
      <c r="H284">
        <v>2029</v>
      </c>
      <c r="I284" s="166">
        <f t="shared" si="1"/>
        <v>7.6610877627277887</v>
      </c>
    </row>
    <row r="285" spans="8:65" s="2" customFormat="1">
      <c r="H285">
        <v>2030</v>
      </c>
      <c r="I285" s="166">
        <f t="shared" si="1"/>
        <v>7.5730292826964352</v>
      </c>
    </row>
    <row r="286" spans="8:65" s="2" customFormat="1">
      <c r="H286">
        <v>2031</v>
      </c>
      <c r="I286" s="166">
        <f t="shared" si="1"/>
        <v>7.4859829691022233</v>
      </c>
    </row>
    <row r="287" spans="8:65" s="2" customFormat="1">
      <c r="H287">
        <v>2032</v>
      </c>
      <c r="I287" s="166">
        <f t="shared" si="1"/>
        <v>7.3999371878481748</v>
      </c>
    </row>
    <row r="288" spans="8:65" s="2" customFormat="1">
      <c r="H288">
        <v>2033</v>
      </c>
      <c r="I288" s="166">
        <f t="shared" si="1"/>
        <v>7.3148804385625636</v>
      </c>
    </row>
    <row r="289" spans="3:9" s="2" customFormat="1">
      <c r="C289" s="53"/>
      <c r="D289" s="53"/>
      <c r="E289" s="53"/>
      <c r="H289">
        <v>2034</v>
      </c>
      <c r="I289" s="166">
        <f t="shared" si="1"/>
        <v>7.2308013530618442</v>
      </c>
    </row>
    <row r="290" spans="3:9" s="2" customFormat="1">
      <c r="C290" s="53"/>
      <c r="D290" s="53"/>
      <c r="E290" s="53"/>
      <c r="H290">
        <v>2035</v>
      </c>
      <c r="I290" s="166">
        <f t="shared" si="1"/>
        <v>7.1476886938312481</v>
      </c>
    </row>
    <row r="291" spans="3:9" s="2" customFormat="1">
      <c r="C291" s="53"/>
      <c r="D291" s="53"/>
      <c r="E291" s="53"/>
      <c r="H291">
        <v>2036</v>
      </c>
      <c r="I291" s="166">
        <f t="shared" si="1"/>
        <v>7.0655313525228429</v>
      </c>
    </row>
    <row r="292" spans="3:9" s="2" customFormat="1">
      <c r="H292">
        <v>2037</v>
      </c>
      <c r="I292" s="166">
        <f t="shared" si="1"/>
        <v>6.9843183484708566</v>
      </c>
    </row>
    <row r="293" spans="3:9" s="2" customFormat="1">
      <c r="H293">
        <v>2038</v>
      </c>
      <c r="I293" s="166">
        <f t="shared" si="1"/>
        <v>6.9040388272240651</v>
      </c>
    </row>
    <row r="294" spans="3:9" s="2" customFormat="1">
      <c r="H294">
        <v>2039</v>
      </c>
      <c r="I294" s="166">
        <f t="shared" si="1"/>
        <v>6.8246820590950534</v>
      </c>
    </row>
    <row r="295" spans="3:9" s="2" customFormat="1">
      <c r="H295">
        <v>2040</v>
      </c>
      <c r="I295" s="166">
        <f t="shared" si="1"/>
        <v>6.7462374377261449</v>
      </c>
    </row>
    <row r="296" spans="3:9" s="2" customFormat="1"/>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sheetPr>
    <tabColor theme="9" tint="0.59999389629810485"/>
  </sheetPr>
  <dimension ref="A1:BM296"/>
  <sheetViews>
    <sheetView workbookViewId="0">
      <selection activeCell="C11" sqref="C11"/>
    </sheetView>
  </sheetViews>
  <sheetFormatPr defaultRowHeight="14.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1806</v>
      </c>
      <c r="D5" t="s">
        <v>1807</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c r="A6" t="s">
        <v>1398</v>
      </c>
      <c r="B6" t="s">
        <v>1399</v>
      </c>
      <c r="C6" t="s">
        <v>1806</v>
      </c>
      <c r="D6" t="s">
        <v>1807</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c r="A7" t="s">
        <v>1183</v>
      </c>
      <c r="B7" t="s">
        <v>1400</v>
      </c>
      <c r="C7" t="s">
        <v>1806</v>
      </c>
      <c r="D7" t="s">
        <v>1807</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c r="A8" t="s">
        <v>1401</v>
      </c>
      <c r="B8" t="s">
        <v>1402</v>
      </c>
      <c r="C8" t="s">
        <v>1806</v>
      </c>
      <c r="D8" t="s">
        <v>1807</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c r="A9" t="s">
        <v>1122</v>
      </c>
      <c r="B9" t="s">
        <v>1403</v>
      </c>
      <c r="C9" t="s">
        <v>1806</v>
      </c>
      <c r="D9" t="s">
        <v>1807</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c r="A10" t="s">
        <v>1301</v>
      </c>
      <c r="B10" t="s">
        <v>1404</v>
      </c>
      <c r="C10" t="s">
        <v>1806</v>
      </c>
      <c r="D10" t="s">
        <v>1807</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c r="A11" t="s">
        <v>1405</v>
      </c>
      <c r="B11" t="s">
        <v>1406</v>
      </c>
      <c r="C11" t="s">
        <v>1806</v>
      </c>
      <c r="D11" t="s">
        <v>1807</v>
      </c>
    </row>
    <row r="12" spans="1:65">
      <c r="A12" t="s">
        <v>1407</v>
      </c>
      <c r="B12" t="s">
        <v>1408</v>
      </c>
      <c r="C12" t="s">
        <v>1806</v>
      </c>
      <c r="D12" t="s">
        <v>1807</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c r="A13" t="s">
        <v>1173</v>
      </c>
      <c r="B13" t="s">
        <v>1409</v>
      </c>
      <c r="C13" t="s">
        <v>1806</v>
      </c>
      <c r="D13" t="s">
        <v>1807</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c r="A14" t="s">
        <v>1243</v>
      </c>
      <c r="B14" t="s">
        <v>1410</v>
      </c>
      <c r="C14" t="s">
        <v>1806</v>
      </c>
      <c r="D14" t="s">
        <v>1807</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c r="A15" t="s">
        <v>1157</v>
      </c>
      <c r="B15" t="s">
        <v>1411</v>
      </c>
      <c r="C15" t="s">
        <v>1806</v>
      </c>
      <c r="D15" t="s">
        <v>1807</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c r="A16" t="s">
        <v>1412</v>
      </c>
      <c r="B16" t="s">
        <v>1413</v>
      </c>
      <c r="C16" t="s">
        <v>1806</v>
      </c>
      <c r="D16" t="s">
        <v>1807</v>
      </c>
    </row>
    <row r="17" spans="1:64">
      <c r="A17" t="s">
        <v>1216</v>
      </c>
      <c r="B17" t="s">
        <v>1414</v>
      </c>
      <c r="C17" t="s">
        <v>1806</v>
      </c>
      <c r="D17" t="s">
        <v>1807</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c r="A18" t="s">
        <v>1257</v>
      </c>
      <c r="B18" t="s">
        <v>1415</v>
      </c>
      <c r="C18" t="s">
        <v>1806</v>
      </c>
      <c r="D18" t="s">
        <v>1807</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c r="A19" t="s">
        <v>1314</v>
      </c>
      <c r="B19" t="s">
        <v>1416</v>
      </c>
      <c r="C19" t="s">
        <v>1806</v>
      </c>
      <c r="D19" t="s">
        <v>1807</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c r="A20" t="s">
        <v>1158</v>
      </c>
      <c r="B20" t="s">
        <v>1417</v>
      </c>
      <c r="C20" t="s">
        <v>1806</v>
      </c>
      <c r="D20" t="s">
        <v>1807</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c r="A21" t="s">
        <v>599</v>
      </c>
      <c r="B21" t="s">
        <v>1418</v>
      </c>
      <c r="C21" t="s">
        <v>1806</v>
      </c>
      <c r="D21" t="s">
        <v>1807</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c r="A22" t="s">
        <v>1315</v>
      </c>
      <c r="B22" t="s">
        <v>1419</v>
      </c>
      <c r="C22" t="s">
        <v>1806</v>
      </c>
      <c r="D22" t="s">
        <v>1807</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c r="A23" t="s">
        <v>1132</v>
      </c>
      <c r="B23" t="s">
        <v>1420</v>
      </c>
      <c r="C23" t="s">
        <v>1806</v>
      </c>
      <c r="D23" t="s">
        <v>1807</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c r="A24" t="s">
        <v>1133</v>
      </c>
      <c r="B24" t="s">
        <v>1421</v>
      </c>
      <c r="C24" t="s">
        <v>1806</v>
      </c>
      <c r="D24" t="s">
        <v>1807</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c r="A25" t="s">
        <v>1184</v>
      </c>
      <c r="B25" t="s">
        <v>1422</v>
      </c>
      <c r="C25" t="s">
        <v>1806</v>
      </c>
      <c r="D25" t="s">
        <v>1807</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c r="A26" t="s">
        <v>1279</v>
      </c>
      <c r="B26" t="s">
        <v>1423</v>
      </c>
      <c r="C26" t="s">
        <v>1806</v>
      </c>
      <c r="D26" t="s">
        <v>1807</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c r="A27" t="s">
        <v>1159</v>
      </c>
      <c r="B27" t="s">
        <v>1424</v>
      </c>
      <c r="C27" t="s">
        <v>1806</v>
      </c>
      <c r="D27" t="s">
        <v>1807</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c r="A28" t="s">
        <v>1425</v>
      </c>
      <c r="B28" t="s">
        <v>1426</v>
      </c>
      <c r="C28" t="s">
        <v>1806</v>
      </c>
      <c r="D28" t="s">
        <v>1807</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c r="A29" t="s">
        <v>1302</v>
      </c>
      <c r="B29" t="s">
        <v>1427</v>
      </c>
      <c r="C29" t="s">
        <v>1806</v>
      </c>
      <c r="D29" t="s">
        <v>1807</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c r="A30" t="s">
        <v>1278</v>
      </c>
      <c r="B30" t="s">
        <v>1428</v>
      </c>
      <c r="C30" t="s">
        <v>1806</v>
      </c>
      <c r="D30" t="s">
        <v>1807</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c r="A31" t="s">
        <v>1234</v>
      </c>
      <c r="B31" t="s">
        <v>1429</v>
      </c>
      <c r="C31" t="s">
        <v>1806</v>
      </c>
      <c r="D31" t="s">
        <v>1807</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c r="A32" t="s">
        <v>1430</v>
      </c>
      <c r="B32" t="s">
        <v>1431</v>
      </c>
      <c r="C32" t="s">
        <v>1806</v>
      </c>
      <c r="D32" t="s">
        <v>1807</v>
      </c>
    </row>
    <row r="33" spans="1:64">
      <c r="A33" t="s">
        <v>1432</v>
      </c>
      <c r="B33" t="s">
        <v>1433</v>
      </c>
      <c r="C33" t="s">
        <v>1806</v>
      </c>
      <c r="D33" t="s">
        <v>1807</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c r="A34" t="s">
        <v>1245</v>
      </c>
      <c r="B34" t="s">
        <v>1434</v>
      </c>
      <c r="C34" t="s">
        <v>1806</v>
      </c>
      <c r="D34" t="s">
        <v>1807</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c r="A35" t="s">
        <v>1219</v>
      </c>
      <c r="B35" t="s">
        <v>1435</v>
      </c>
      <c r="C35" t="s">
        <v>1806</v>
      </c>
      <c r="D35" t="s">
        <v>1807</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c r="A36" t="s">
        <v>1203</v>
      </c>
      <c r="B36" t="s">
        <v>1436</v>
      </c>
      <c r="C36" t="s">
        <v>1806</v>
      </c>
      <c r="D36" t="s">
        <v>1807</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c r="A37" t="s">
        <v>1185</v>
      </c>
      <c r="B37" t="s">
        <v>1437</v>
      </c>
      <c r="C37" t="s">
        <v>1806</v>
      </c>
      <c r="D37" t="s">
        <v>1807</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c r="A38" t="s">
        <v>597</v>
      </c>
      <c r="B38" t="s">
        <v>1438</v>
      </c>
      <c r="C38" t="s">
        <v>1806</v>
      </c>
      <c r="D38" t="s">
        <v>1807</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c r="A39" t="s">
        <v>601</v>
      </c>
      <c r="B39" t="s">
        <v>1439</v>
      </c>
      <c r="C39" t="s">
        <v>1806</v>
      </c>
      <c r="D39" t="s">
        <v>1807</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c r="A40" t="s">
        <v>1322</v>
      </c>
      <c r="B40" t="s">
        <v>1440</v>
      </c>
      <c r="C40" t="s">
        <v>1806</v>
      </c>
      <c r="D40" t="s">
        <v>1807</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c r="A41" t="s">
        <v>1441</v>
      </c>
      <c r="B41" t="s">
        <v>1442</v>
      </c>
      <c r="C41" t="s">
        <v>1806</v>
      </c>
      <c r="D41" t="s">
        <v>1807</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c r="A42" t="s">
        <v>1320</v>
      </c>
      <c r="B42" t="s">
        <v>1443</v>
      </c>
      <c r="C42" t="s">
        <v>1806</v>
      </c>
      <c r="D42" t="s">
        <v>1807</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c r="A43" t="s">
        <v>1289</v>
      </c>
      <c r="B43" t="s">
        <v>1444</v>
      </c>
      <c r="C43" t="s">
        <v>1806</v>
      </c>
      <c r="D43" t="s">
        <v>1807</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c r="A44" t="s">
        <v>1246</v>
      </c>
      <c r="B44" t="s">
        <v>1445</v>
      </c>
      <c r="C44" t="s">
        <v>1806</v>
      </c>
      <c r="D44" t="s">
        <v>1807</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c r="A45" t="s">
        <v>1194</v>
      </c>
      <c r="B45" t="s">
        <v>1446</v>
      </c>
      <c r="C45" t="s">
        <v>1806</v>
      </c>
      <c r="D45" t="s">
        <v>1807</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c r="A46" t="s">
        <v>1447</v>
      </c>
      <c r="B46" t="s">
        <v>1448</v>
      </c>
      <c r="C46" t="s">
        <v>1806</v>
      </c>
      <c r="D46" t="s">
        <v>1807</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c r="A47" t="s">
        <v>1123</v>
      </c>
      <c r="B47" t="s">
        <v>1449</v>
      </c>
      <c r="C47" t="s">
        <v>1806</v>
      </c>
      <c r="D47" t="s">
        <v>1807</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c r="A48" t="s">
        <v>1450</v>
      </c>
      <c r="B48" t="s">
        <v>1451</v>
      </c>
      <c r="C48" t="s">
        <v>1806</v>
      </c>
      <c r="D48" t="s">
        <v>1807</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c r="A49" t="s">
        <v>1452</v>
      </c>
      <c r="B49" t="s">
        <v>1453</v>
      </c>
      <c r="C49" t="s">
        <v>1806</v>
      </c>
      <c r="D49" t="s">
        <v>1807</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c r="A50" t="s">
        <v>1247</v>
      </c>
      <c r="B50" t="s">
        <v>1454</v>
      </c>
      <c r="C50" t="s">
        <v>1806</v>
      </c>
      <c r="D50" t="s">
        <v>1807</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c r="A51" t="s">
        <v>1111</v>
      </c>
      <c r="B51" t="s">
        <v>1455</v>
      </c>
      <c r="C51" t="s">
        <v>1806</v>
      </c>
      <c r="D51" t="s">
        <v>1807</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c r="A52" t="s">
        <v>1134</v>
      </c>
      <c r="B52" t="s">
        <v>1456</v>
      </c>
      <c r="C52" t="s">
        <v>1806</v>
      </c>
      <c r="D52" t="s">
        <v>1807</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c r="A53" t="s">
        <v>1235</v>
      </c>
      <c r="B53" t="s">
        <v>1457</v>
      </c>
      <c r="C53" t="s">
        <v>1806</v>
      </c>
      <c r="D53" t="s">
        <v>1807</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c r="A54" t="s">
        <v>1458</v>
      </c>
      <c r="B54" t="s">
        <v>1459</v>
      </c>
      <c r="C54" t="s">
        <v>1806</v>
      </c>
      <c r="D54" t="s">
        <v>1807</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c r="A55" t="s">
        <v>1220</v>
      </c>
      <c r="B55" t="s">
        <v>1460</v>
      </c>
      <c r="C55" t="s">
        <v>1806</v>
      </c>
      <c r="D55" t="s">
        <v>1807</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c r="A56" t="s">
        <v>1461</v>
      </c>
      <c r="B56" t="s">
        <v>1462</v>
      </c>
      <c r="C56" t="s">
        <v>1806</v>
      </c>
      <c r="D56" t="s">
        <v>1807</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c r="A57" t="s">
        <v>1463</v>
      </c>
      <c r="B57" t="s">
        <v>1464</v>
      </c>
      <c r="C57" t="s">
        <v>1806</v>
      </c>
      <c r="D57" t="s">
        <v>1807</v>
      </c>
    </row>
    <row r="58" spans="1:64">
      <c r="A58" t="s">
        <v>1160</v>
      </c>
      <c r="B58" t="s">
        <v>1465</v>
      </c>
      <c r="C58" t="s">
        <v>1806</v>
      </c>
      <c r="D58" t="s">
        <v>1807</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c r="A59" t="s">
        <v>1466</v>
      </c>
      <c r="B59" t="s">
        <v>1467</v>
      </c>
      <c r="C59" t="s">
        <v>1806</v>
      </c>
      <c r="D59" t="s">
        <v>1807</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c r="A60" t="s">
        <v>1317</v>
      </c>
      <c r="B60" t="s">
        <v>1468</v>
      </c>
      <c r="C60" t="s">
        <v>1806</v>
      </c>
      <c r="D60" t="s">
        <v>1807</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c r="A61" t="s">
        <v>1112</v>
      </c>
      <c r="B61" t="s">
        <v>1469</v>
      </c>
      <c r="C61" t="s">
        <v>1806</v>
      </c>
      <c r="D61" t="s">
        <v>1807</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c r="A62" t="s">
        <v>1470</v>
      </c>
      <c r="B62" t="s">
        <v>1471</v>
      </c>
      <c r="C62" t="s">
        <v>1806</v>
      </c>
      <c r="D62" t="s">
        <v>1807</v>
      </c>
      <c r="AI62">
        <v>113.320444611404</v>
      </c>
      <c r="AS62">
        <v>105</v>
      </c>
    </row>
    <row r="63" spans="1:64">
      <c r="A63" t="s">
        <v>1290</v>
      </c>
      <c r="B63" t="s">
        <v>1472</v>
      </c>
      <c r="C63" t="s">
        <v>1806</v>
      </c>
      <c r="D63" t="s">
        <v>1807</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c r="A64" t="s">
        <v>1222</v>
      </c>
      <c r="B64" t="s">
        <v>1473</v>
      </c>
      <c r="C64" t="s">
        <v>1806</v>
      </c>
      <c r="D64" t="s">
        <v>1807</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c r="A65" t="s">
        <v>1149</v>
      </c>
      <c r="B65" t="s">
        <v>1474</v>
      </c>
      <c r="C65" t="s">
        <v>1806</v>
      </c>
      <c r="D65" t="s">
        <v>1807</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c r="A66" t="s">
        <v>1475</v>
      </c>
      <c r="B66" t="s">
        <v>1476</v>
      </c>
      <c r="C66" t="s">
        <v>1806</v>
      </c>
      <c r="D66" t="s">
        <v>1807</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c r="A67" t="s">
        <v>1477</v>
      </c>
      <c r="B67" t="s">
        <v>1478</v>
      </c>
      <c r="C67" t="s">
        <v>1806</v>
      </c>
      <c r="D67" t="s">
        <v>1807</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c r="A68" t="s">
        <v>1479</v>
      </c>
      <c r="B68" t="s">
        <v>1480</v>
      </c>
      <c r="C68" t="s">
        <v>1806</v>
      </c>
      <c r="D68" t="s">
        <v>1807</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c r="A69" t="s">
        <v>1481</v>
      </c>
      <c r="B69" t="s">
        <v>1482</v>
      </c>
      <c r="C69" t="s">
        <v>1806</v>
      </c>
      <c r="D69" t="s">
        <v>1807</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c r="A70" t="s">
        <v>1483</v>
      </c>
      <c r="B70" t="s">
        <v>1484</v>
      </c>
      <c r="C70" t="s">
        <v>1806</v>
      </c>
      <c r="D70" t="s">
        <v>1807</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c r="A71" t="s">
        <v>1248</v>
      </c>
      <c r="B71" t="s">
        <v>1485</v>
      </c>
      <c r="C71" t="s">
        <v>1806</v>
      </c>
      <c r="D71" t="s">
        <v>1807</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c r="A72" t="s">
        <v>1486</v>
      </c>
      <c r="B72" t="s">
        <v>1487</v>
      </c>
      <c r="C72" t="s">
        <v>1806</v>
      </c>
      <c r="D72" t="s">
        <v>1807</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c r="A73" t="s">
        <v>1488</v>
      </c>
      <c r="B73" t="s">
        <v>1489</v>
      </c>
      <c r="C73" t="s">
        <v>1806</v>
      </c>
      <c r="D73" t="s">
        <v>1807</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c r="A74" t="s">
        <v>609</v>
      </c>
      <c r="B74" t="s">
        <v>1490</v>
      </c>
      <c r="C74" t="s">
        <v>1806</v>
      </c>
      <c r="D74" t="s">
        <v>1807</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c r="A75" t="s">
        <v>1312</v>
      </c>
      <c r="B75" t="s">
        <v>1491</v>
      </c>
      <c r="C75" t="s">
        <v>1806</v>
      </c>
      <c r="D75" t="s">
        <v>1807</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c r="A76" t="s">
        <v>1291</v>
      </c>
      <c r="B76" t="s">
        <v>1492</v>
      </c>
      <c r="C76" t="s">
        <v>1806</v>
      </c>
      <c r="D76" t="s">
        <v>1807</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c r="A77" t="s">
        <v>611</v>
      </c>
      <c r="B77" t="s">
        <v>950</v>
      </c>
      <c r="C77" t="s">
        <v>1806</v>
      </c>
      <c r="D77" t="s">
        <v>1807</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c r="A78" t="s">
        <v>1493</v>
      </c>
      <c r="B78" t="s">
        <v>1494</v>
      </c>
      <c r="C78" t="s">
        <v>1806</v>
      </c>
      <c r="D78" t="s">
        <v>1807</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c r="A79" t="s">
        <v>1495</v>
      </c>
      <c r="B79" t="s">
        <v>1496</v>
      </c>
      <c r="C79" t="s">
        <v>1806</v>
      </c>
      <c r="D79" t="s">
        <v>1807</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c r="A80" t="s">
        <v>1292</v>
      </c>
      <c r="B80" t="s">
        <v>1497</v>
      </c>
      <c r="C80" t="s">
        <v>1806</v>
      </c>
      <c r="D80" t="s">
        <v>1807</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c r="A81" t="s">
        <v>1261</v>
      </c>
      <c r="B81" t="s">
        <v>1498</v>
      </c>
      <c r="C81" t="s">
        <v>1806</v>
      </c>
      <c r="D81" t="s">
        <v>1807</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c r="A82" t="s">
        <v>1316</v>
      </c>
      <c r="B82" t="s">
        <v>1499</v>
      </c>
      <c r="C82" t="s">
        <v>1806</v>
      </c>
      <c r="D82" t="s">
        <v>1807</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c r="A83" t="s">
        <v>1500</v>
      </c>
      <c r="B83" t="s">
        <v>1501</v>
      </c>
      <c r="C83" t="s">
        <v>1806</v>
      </c>
      <c r="D83" t="s">
        <v>1807</v>
      </c>
    </row>
    <row r="84" spans="1:64">
      <c r="A84" t="s">
        <v>1502</v>
      </c>
      <c r="B84" t="s">
        <v>1503</v>
      </c>
      <c r="C84" t="s">
        <v>1806</v>
      </c>
      <c r="D84" t="s">
        <v>1807</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c r="A85" t="s">
        <v>1127</v>
      </c>
      <c r="B85" t="s">
        <v>1504</v>
      </c>
      <c r="C85" t="s">
        <v>1806</v>
      </c>
      <c r="D85" t="s">
        <v>1807</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c r="A86" t="s">
        <v>1299</v>
      </c>
      <c r="B86" t="s">
        <v>1505</v>
      </c>
      <c r="C86" t="s">
        <v>1806</v>
      </c>
      <c r="D86" t="s">
        <v>1807</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c r="A87" t="s">
        <v>1161</v>
      </c>
      <c r="B87" t="s">
        <v>1506</v>
      </c>
      <c r="C87" t="s">
        <v>1806</v>
      </c>
      <c r="D87" t="s">
        <v>1807</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c r="A88" t="s">
        <v>1136</v>
      </c>
      <c r="B88" t="s">
        <v>1507</v>
      </c>
      <c r="C88" t="s">
        <v>1806</v>
      </c>
      <c r="D88" t="s">
        <v>1807</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c r="A89" t="s">
        <v>1508</v>
      </c>
      <c r="B89" t="s">
        <v>1509</v>
      </c>
      <c r="C89" t="s">
        <v>1806</v>
      </c>
      <c r="D89" t="s">
        <v>1807</v>
      </c>
    </row>
    <row r="90" spans="1:64">
      <c r="A90" t="s">
        <v>1137</v>
      </c>
      <c r="B90" t="s">
        <v>1510</v>
      </c>
      <c r="C90" t="s">
        <v>1806</v>
      </c>
      <c r="D90" t="s">
        <v>1807</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c r="A91" t="s">
        <v>1511</v>
      </c>
      <c r="B91" t="s">
        <v>1512</v>
      </c>
      <c r="C91" t="s">
        <v>1806</v>
      </c>
      <c r="D91" t="s">
        <v>1807</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c r="A92" t="s">
        <v>1138</v>
      </c>
      <c r="B92" t="s">
        <v>1513</v>
      </c>
      <c r="C92" t="s">
        <v>1806</v>
      </c>
      <c r="D92" t="s">
        <v>1807</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c r="A93" t="s">
        <v>1126</v>
      </c>
      <c r="B93" t="s">
        <v>1514</v>
      </c>
      <c r="C93" t="s">
        <v>1806</v>
      </c>
      <c r="D93" t="s">
        <v>1807</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c r="A94" t="s">
        <v>1304</v>
      </c>
      <c r="B94" t="s">
        <v>1515</v>
      </c>
      <c r="C94" t="s">
        <v>1806</v>
      </c>
      <c r="D94" t="s">
        <v>1807</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c r="A95" t="s">
        <v>1223</v>
      </c>
      <c r="B95" t="s">
        <v>1516</v>
      </c>
      <c r="C95" t="s">
        <v>1806</v>
      </c>
      <c r="D95" t="s">
        <v>1807</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c r="A96" t="s">
        <v>1517</v>
      </c>
      <c r="B96" t="s">
        <v>1518</v>
      </c>
      <c r="C96" t="s">
        <v>1806</v>
      </c>
      <c r="D96" t="s">
        <v>1807</v>
      </c>
      <c r="AQ96">
        <v>196.58066841752901</v>
      </c>
      <c r="AR96">
        <v>202.680412371134</v>
      </c>
      <c r="AS96">
        <v>185.568065506653</v>
      </c>
      <c r="AT96">
        <v>179.56561639645199</v>
      </c>
    </row>
    <row r="97" spans="1:64">
      <c r="A97" t="s">
        <v>1237</v>
      </c>
      <c r="B97" t="s">
        <v>1519</v>
      </c>
      <c r="C97" t="s">
        <v>1806</v>
      </c>
      <c r="D97" t="s">
        <v>1807</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c r="A98" t="s">
        <v>1267</v>
      </c>
      <c r="B98" t="s">
        <v>1520</v>
      </c>
      <c r="C98" t="s">
        <v>1806</v>
      </c>
      <c r="D98" t="s">
        <v>1807</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c r="A99" t="s">
        <v>1250</v>
      </c>
      <c r="B99" t="s">
        <v>1521</v>
      </c>
      <c r="C99" t="s">
        <v>1806</v>
      </c>
      <c r="D99" t="s">
        <v>1807</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c r="A100" t="s">
        <v>1522</v>
      </c>
      <c r="B100" t="s">
        <v>1523</v>
      </c>
      <c r="C100" t="s">
        <v>1806</v>
      </c>
      <c r="D100" t="s">
        <v>1807</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c r="A101" t="s">
        <v>1524</v>
      </c>
      <c r="B101" t="s">
        <v>1525</v>
      </c>
      <c r="C101" t="s">
        <v>1806</v>
      </c>
      <c r="D101" t="s">
        <v>1807</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c r="A102" t="s">
        <v>1238</v>
      </c>
      <c r="B102" t="s">
        <v>1526</v>
      </c>
      <c r="C102" t="s">
        <v>1806</v>
      </c>
      <c r="D102" t="s">
        <v>1807</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c r="A103" t="s">
        <v>1527</v>
      </c>
      <c r="B103" t="s">
        <v>1528</v>
      </c>
      <c r="C103" t="s">
        <v>1806</v>
      </c>
      <c r="D103" t="s">
        <v>1807</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c r="A104" t="s">
        <v>1303</v>
      </c>
      <c r="B104" t="s">
        <v>1529</v>
      </c>
      <c r="C104" t="s">
        <v>1806</v>
      </c>
      <c r="D104" t="s">
        <v>1807</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c r="A105" t="s">
        <v>1225</v>
      </c>
      <c r="B105" t="s">
        <v>1530</v>
      </c>
      <c r="C105" t="s">
        <v>1806</v>
      </c>
      <c r="D105" t="s">
        <v>1807</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c r="A106" t="s">
        <v>1281</v>
      </c>
      <c r="B106" t="s">
        <v>1531</v>
      </c>
      <c r="C106" t="s">
        <v>1806</v>
      </c>
      <c r="D106" t="s">
        <v>1807</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c r="A107" t="s">
        <v>1532</v>
      </c>
      <c r="B107" t="s">
        <v>1533</v>
      </c>
      <c r="C107" t="s">
        <v>1806</v>
      </c>
      <c r="D107" t="s">
        <v>1807</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c r="A108" t="s">
        <v>1534</v>
      </c>
      <c r="B108" t="s">
        <v>1535</v>
      </c>
      <c r="C108" t="s">
        <v>1806</v>
      </c>
      <c r="D108" t="s">
        <v>1807</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c r="A109" t="s">
        <v>1536</v>
      </c>
      <c r="B109" t="s">
        <v>1537</v>
      </c>
      <c r="C109" t="s">
        <v>1806</v>
      </c>
      <c r="D109" t="s">
        <v>1807</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c r="A110" t="s">
        <v>1538</v>
      </c>
      <c r="B110" t="s">
        <v>1539</v>
      </c>
      <c r="C110" t="s">
        <v>1806</v>
      </c>
      <c r="D110" t="s">
        <v>1807</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c r="A111" t="s">
        <v>1205</v>
      </c>
      <c r="B111" t="s">
        <v>1540</v>
      </c>
      <c r="C111" t="s">
        <v>1806</v>
      </c>
      <c r="D111" t="s">
        <v>1807</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c r="A112" t="s">
        <v>1541</v>
      </c>
      <c r="B112" t="s">
        <v>1542</v>
      </c>
      <c r="C112" t="s">
        <v>1806</v>
      </c>
      <c r="D112" t="s">
        <v>1807</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c r="A113" t="s">
        <v>1543</v>
      </c>
      <c r="B113" t="s">
        <v>1544</v>
      </c>
      <c r="C113" t="s">
        <v>1806</v>
      </c>
      <c r="D113" t="s">
        <v>1807</v>
      </c>
    </row>
    <row r="114" spans="1:64">
      <c r="A114" t="s">
        <v>1186</v>
      </c>
      <c r="B114" t="s">
        <v>1545</v>
      </c>
      <c r="C114" t="s">
        <v>1806</v>
      </c>
      <c r="D114" t="s">
        <v>1807</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c r="A115" t="s">
        <v>1546</v>
      </c>
      <c r="B115" t="s">
        <v>1547</v>
      </c>
      <c r="C115" t="s">
        <v>1806</v>
      </c>
      <c r="D115" t="s">
        <v>1807</v>
      </c>
    </row>
    <row r="116" spans="1:64">
      <c r="A116" t="s">
        <v>1294</v>
      </c>
      <c r="B116" t="s">
        <v>1548</v>
      </c>
      <c r="C116" t="s">
        <v>1806</v>
      </c>
      <c r="D116" t="s">
        <v>1807</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c r="A117" t="s">
        <v>1549</v>
      </c>
      <c r="B117" t="s">
        <v>1550</v>
      </c>
      <c r="C117" t="s">
        <v>1806</v>
      </c>
      <c r="D117" t="s">
        <v>1807</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c r="A118" t="s">
        <v>1162</v>
      </c>
      <c r="B118" t="s">
        <v>1551</v>
      </c>
      <c r="C118" t="s">
        <v>1806</v>
      </c>
      <c r="D118" t="s">
        <v>1807</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c r="A119" t="s">
        <v>1293</v>
      </c>
      <c r="B119" t="s">
        <v>1552</v>
      </c>
      <c r="C119" t="s">
        <v>1806</v>
      </c>
      <c r="D119" t="s">
        <v>1807</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c r="A120" t="s">
        <v>1163</v>
      </c>
      <c r="B120" t="s">
        <v>1553</v>
      </c>
      <c r="C120" t="s">
        <v>1806</v>
      </c>
      <c r="D120" t="s">
        <v>1807</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c r="A121" t="s">
        <v>1305</v>
      </c>
      <c r="B121" t="s">
        <v>1554</v>
      </c>
      <c r="C121" t="s">
        <v>1806</v>
      </c>
      <c r="D121" t="s">
        <v>1807</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c r="A122" t="s">
        <v>1226</v>
      </c>
      <c r="B122" t="s">
        <v>1555</v>
      </c>
      <c r="C122" t="s">
        <v>1806</v>
      </c>
      <c r="D122" t="s">
        <v>1807</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c r="A123" t="s">
        <v>1164</v>
      </c>
      <c r="B123" t="s">
        <v>1556</v>
      </c>
      <c r="C123" t="s">
        <v>1806</v>
      </c>
      <c r="D123" t="s">
        <v>1807</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c r="A124" t="s">
        <v>1199</v>
      </c>
      <c r="B124" t="s">
        <v>1557</v>
      </c>
      <c r="C124" t="s">
        <v>1806</v>
      </c>
      <c r="D124" t="s">
        <v>1807</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c r="A125" t="s">
        <v>1177</v>
      </c>
      <c r="B125" t="s">
        <v>1558</v>
      </c>
      <c r="C125" t="s">
        <v>1806</v>
      </c>
      <c r="D125" t="s">
        <v>1807</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c r="A126" t="s">
        <v>1113</v>
      </c>
      <c r="B126" t="s">
        <v>1559</v>
      </c>
      <c r="C126" t="s">
        <v>1806</v>
      </c>
      <c r="D126" t="s">
        <v>1807</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c r="A127" t="s">
        <v>1560</v>
      </c>
      <c r="B127" t="s">
        <v>1561</v>
      </c>
      <c r="C127" t="s">
        <v>1806</v>
      </c>
      <c r="D127" t="s">
        <v>1807</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c r="A128" t="s">
        <v>1204</v>
      </c>
      <c r="B128" t="s">
        <v>1562</v>
      </c>
      <c r="C128" t="s">
        <v>1806</v>
      </c>
      <c r="D128" t="s">
        <v>1807</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c r="A129" t="s">
        <v>1268</v>
      </c>
      <c r="B129" t="s">
        <v>1563</v>
      </c>
      <c r="C129" t="s">
        <v>1806</v>
      </c>
      <c r="D129" t="s">
        <v>1807</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c r="A130" t="s">
        <v>1564</v>
      </c>
      <c r="B130" t="s">
        <v>1565</v>
      </c>
      <c r="C130" t="s">
        <v>1806</v>
      </c>
      <c r="D130" t="s">
        <v>1807</v>
      </c>
      <c r="AI130">
        <v>164.692978104546</v>
      </c>
      <c r="AS130">
        <v>148</v>
      </c>
    </row>
    <row r="131" spans="1:64">
      <c r="A131" t="s">
        <v>1566</v>
      </c>
      <c r="B131" t="s">
        <v>1567</v>
      </c>
      <c r="C131" t="s">
        <v>1806</v>
      </c>
      <c r="D131" t="s">
        <v>1807</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c r="A132" t="s">
        <v>1165</v>
      </c>
      <c r="B132" t="s">
        <v>1568</v>
      </c>
      <c r="C132" t="s">
        <v>1806</v>
      </c>
      <c r="D132" t="s">
        <v>1807</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c r="A133" t="s">
        <v>1569</v>
      </c>
      <c r="B133" t="s">
        <v>1570</v>
      </c>
      <c r="C133" t="s">
        <v>1806</v>
      </c>
      <c r="D133" t="s">
        <v>1807</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c r="A134" t="s">
        <v>1571</v>
      </c>
      <c r="B134" t="s">
        <v>1572</v>
      </c>
      <c r="C134" t="s">
        <v>1806</v>
      </c>
      <c r="D134" t="s">
        <v>1807</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c r="A135" t="s">
        <v>1166</v>
      </c>
      <c r="B135" t="s">
        <v>1573</v>
      </c>
      <c r="C135" t="s">
        <v>1806</v>
      </c>
      <c r="D135" t="s">
        <v>1807</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c r="A136" t="s">
        <v>1139</v>
      </c>
      <c r="B136" t="s">
        <v>1574</v>
      </c>
      <c r="C136" t="s">
        <v>1806</v>
      </c>
      <c r="D136" t="s">
        <v>1807</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c r="A137" t="s">
        <v>1151</v>
      </c>
      <c r="B137" t="s">
        <v>1575</v>
      </c>
      <c r="C137" t="s">
        <v>1806</v>
      </c>
      <c r="D137" t="s">
        <v>1807</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c r="A138" t="s">
        <v>1576</v>
      </c>
      <c r="B138" t="s">
        <v>1577</v>
      </c>
      <c r="C138" t="s">
        <v>1806</v>
      </c>
      <c r="D138" t="s">
        <v>1807</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c r="A139" t="s">
        <v>1578</v>
      </c>
      <c r="B139" t="s">
        <v>1579</v>
      </c>
      <c r="C139" t="s">
        <v>1806</v>
      </c>
      <c r="D139" t="s">
        <v>1807</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c r="A140" t="s">
        <v>1580</v>
      </c>
      <c r="B140" t="s">
        <v>1581</v>
      </c>
      <c r="C140" t="s">
        <v>1806</v>
      </c>
      <c r="D140" t="s">
        <v>1807</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c r="A141" t="s">
        <v>1582</v>
      </c>
      <c r="B141" t="s">
        <v>1583</v>
      </c>
      <c r="C141" t="s">
        <v>1806</v>
      </c>
      <c r="D141" t="s">
        <v>1807</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c r="A142" t="s">
        <v>1584</v>
      </c>
      <c r="B142" t="s">
        <v>1585</v>
      </c>
      <c r="C142" t="s">
        <v>1806</v>
      </c>
      <c r="D142" t="s">
        <v>1807</v>
      </c>
    </row>
    <row r="143" spans="1:64">
      <c r="A143" t="s">
        <v>1191</v>
      </c>
      <c r="B143" t="s">
        <v>1586</v>
      </c>
      <c r="C143" t="s">
        <v>1806</v>
      </c>
      <c r="D143" t="s">
        <v>1807</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c r="A144" t="s">
        <v>1587</v>
      </c>
      <c r="B144" t="s">
        <v>1588</v>
      </c>
      <c r="C144" t="s">
        <v>1806</v>
      </c>
      <c r="D144" t="s">
        <v>1807</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c r="A145" t="s">
        <v>1589</v>
      </c>
      <c r="B145" t="s">
        <v>1590</v>
      </c>
      <c r="C145" t="s">
        <v>1806</v>
      </c>
      <c r="D145" t="s">
        <v>1807</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c r="A146" t="s">
        <v>1130</v>
      </c>
      <c r="B146" t="s">
        <v>1591</v>
      </c>
      <c r="C146" t="s">
        <v>1806</v>
      </c>
      <c r="D146" t="s">
        <v>1807</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c r="A147" t="s">
        <v>1592</v>
      </c>
      <c r="B147" t="s">
        <v>1593</v>
      </c>
      <c r="C147" t="s">
        <v>1806</v>
      </c>
      <c r="D147" t="s">
        <v>1807</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c r="A148" t="s">
        <v>1296</v>
      </c>
      <c r="B148" t="s">
        <v>1594</v>
      </c>
      <c r="C148" t="s">
        <v>1806</v>
      </c>
      <c r="D148" t="s">
        <v>1807</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c r="A149" t="s">
        <v>1318</v>
      </c>
      <c r="B149" t="s">
        <v>1595</v>
      </c>
      <c r="C149" t="s">
        <v>1806</v>
      </c>
      <c r="D149" t="s">
        <v>1807</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c r="A150" t="s">
        <v>1295</v>
      </c>
      <c r="B150" t="s">
        <v>1596</v>
      </c>
      <c r="C150" t="s">
        <v>1806</v>
      </c>
      <c r="D150" t="s">
        <v>1807</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c r="A151" t="s">
        <v>1597</v>
      </c>
      <c r="B151" t="s">
        <v>1598</v>
      </c>
      <c r="C151" t="s">
        <v>1806</v>
      </c>
      <c r="D151" t="s">
        <v>1807</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c r="A152" t="s">
        <v>1599</v>
      </c>
      <c r="B152" t="s">
        <v>1600</v>
      </c>
      <c r="C152" t="s">
        <v>1806</v>
      </c>
      <c r="D152" t="s">
        <v>1807</v>
      </c>
    </row>
    <row r="153" spans="1:64">
      <c r="A153" t="s">
        <v>1152</v>
      </c>
      <c r="B153" t="s">
        <v>1601</v>
      </c>
      <c r="C153" t="s">
        <v>1806</v>
      </c>
      <c r="D153" t="s">
        <v>1807</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c r="A154" t="s">
        <v>1602</v>
      </c>
      <c r="B154" t="s">
        <v>1603</v>
      </c>
      <c r="C154" t="s">
        <v>1806</v>
      </c>
      <c r="D154" t="s">
        <v>1807</v>
      </c>
    </row>
    <row r="155" spans="1:64">
      <c r="A155" t="s">
        <v>1604</v>
      </c>
      <c r="B155" t="s">
        <v>1605</v>
      </c>
      <c r="C155" t="s">
        <v>1806</v>
      </c>
      <c r="D155" t="s">
        <v>1807</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c r="A156" t="s">
        <v>1114</v>
      </c>
      <c r="B156" t="s">
        <v>1606</v>
      </c>
      <c r="C156" t="s">
        <v>1806</v>
      </c>
      <c r="D156" t="s">
        <v>1807</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c r="A157" t="s">
        <v>1188</v>
      </c>
      <c r="B157" t="s">
        <v>1607</v>
      </c>
      <c r="C157" t="s">
        <v>1806</v>
      </c>
      <c r="D157" t="s">
        <v>1807</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c r="A158" t="s">
        <v>1608</v>
      </c>
      <c r="B158" t="s">
        <v>1609</v>
      </c>
      <c r="C158" t="s">
        <v>1806</v>
      </c>
      <c r="D158" t="s">
        <v>1807</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c r="A159" t="s">
        <v>1239</v>
      </c>
      <c r="B159" t="s">
        <v>1610</v>
      </c>
      <c r="C159" t="s">
        <v>1806</v>
      </c>
      <c r="D159" t="s">
        <v>1807</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c r="A160" t="s">
        <v>1611</v>
      </c>
      <c r="B160" t="s">
        <v>1612</v>
      </c>
      <c r="C160" t="s">
        <v>1806</v>
      </c>
      <c r="D160" t="s">
        <v>1807</v>
      </c>
      <c r="AS160">
        <v>230</v>
      </c>
    </row>
    <row r="161" spans="1:64">
      <c r="A161" t="s">
        <v>1613</v>
      </c>
      <c r="B161" t="s">
        <v>1614</v>
      </c>
      <c r="C161" t="s">
        <v>1806</v>
      </c>
      <c r="D161" t="s">
        <v>1807</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c r="A162" t="s">
        <v>1308</v>
      </c>
      <c r="B162" t="s">
        <v>1615</v>
      </c>
      <c r="C162" t="s">
        <v>1806</v>
      </c>
      <c r="D162" t="s">
        <v>1807</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c r="A163" t="s">
        <v>1140</v>
      </c>
      <c r="B163" t="s">
        <v>1616</v>
      </c>
      <c r="C163" t="s">
        <v>1806</v>
      </c>
      <c r="D163" t="s">
        <v>1807</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c r="A164" t="s">
        <v>1306</v>
      </c>
      <c r="B164" t="s">
        <v>1617</v>
      </c>
      <c r="C164" t="s">
        <v>1806</v>
      </c>
      <c r="D164" t="s">
        <v>1807</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c r="A165" t="s">
        <v>1208</v>
      </c>
      <c r="B165" t="s">
        <v>1618</v>
      </c>
      <c r="C165" t="s">
        <v>1806</v>
      </c>
      <c r="D165" t="s">
        <v>1807</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c r="A166" t="s">
        <v>1619</v>
      </c>
      <c r="B166" t="s">
        <v>1620</v>
      </c>
      <c r="C166" t="s">
        <v>1806</v>
      </c>
      <c r="D166" t="s">
        <v>1807</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c r="A167" t="s">
        <v>1307</v>
      </c>
      <c r="B167" t="s">
        <v>1621</v>
      </c>
      <c r="C167" t="s">
        <v>1806</v>
      </c>
      <c r="D167" t="s">
        <v>1807</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c r="A168" t="s">
        <v>1200</v>
      </c>
      <c r="B168" t="s">
        <v>1622</v>
      </c>
      <c r="C168" t="s">
        <v>1806</v>
      </c>
      <c r="D168" t="s">
        <v>1807</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c r="A169" t="s">
        <v>1623</v>
      </c>
      <c r="B169" t="s">
        <v>1624</v>
      </c>
      <c r="C169" t="s">
        <v>1806</v>
      </c>
      <c r="D169" t="s">
        <v>1807</v>
      </c>
    </row>
    <row r="170" spans="1:64">
      <c r="A170" t="s">
        <v>613</v>
      </c>
      <c r="B170" t="s">
        <v>1625</v>
      </c>
      <c r="C170" t="s">
        <v>1806</v>
      </c>
      <c r="D170" t="s">
        <v>1807</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c r="A171" t="s">
        <v>1141</v>
      </c>
      <c r="B171" t="s">
        <v>1626</v>
      </c>
      <c r="C171" t="s">
        <v>1806</v>
      </c>
      <c r="D171" t="s">
        <v>1807</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c r="A172" t="s">
        <v>1115</v>
      </c>
      <c r="B172" t="s">
        <v>1627</v>
      </c>
      <c r="C172" t="s">
        <v>1806</v>
      </c>
      <c r="D172" t="s">
        <v>1807</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c r="A173" t="s">
        <v>896</v>
      </c>
      <c r="B173" t="s">
        <v>1628</v>
      </c>
      <c r="C173" t="s">
        <v>1806</v>
      </c>
      <c r="D173" t="s">
        <v>1807</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c r="A174" t="s">
        <v>1207</v>
      </c>
      <c r="B174" t="s">
        <v>1629</v>
      </c>
      <c r="C174" t="s">
        <v>1806</v>
      </c>
      <c r="D174" t="s">
        <v>1807</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c r="A175" t="s">
        <v>1630</v>
      </c>
      <c r="B175" t="s">
        <v>1631</v>
      </c>
      <c r="C175" t="s">
        <v>1806</v>
      </c>
      <c r="D175" t="s">
        <v>1807</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c r="A176" t="s">
        <v>615</v>
      </c>
      <c r="B176" t="s">
        <v>1632</v>
      </c>
      <c r="C176" t="s">
        <v>1806</v>
      </c>
      <c r="D176" t="s">
        <v>1807</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c r="A177" t="s">
        <v>1262</v>
      </c>
      <c r="B177" t="s">
        <v>1633</v>
      </c>
      <c r="C177" t="s">
        <v>1806</v>
      </c>
      <c r="D177" t="s">
        <v>1807</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c r="A178" t="s">
        <v>1142</v>
      </c>
      <c r="B178" t="s">
        <v>1634</v>
      </c>
      <c r="C178" t="s">
        <v>1806</v>
      </c>
      <c r="D178" t="s">
        <v>1807</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c r="A179" t="s">
        <v>1143</v>
      </c>
      <c r="B179" t="s">
        <v>1635</v>
      </c>
      <c r="C179" t="s">
        <v>1806</v>
      </c>
      <c r="D179" t="s">
        <v>1807</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c r="A180" t="s">
        <v>1240</v>
      </c>
      <c r="B180" t="s">
        <v>1636</v>
      </c>
      <c r="C180" t="s">
        <v>1806</v>
      </c>
      <c r="D180" t="s">
        <v>1807</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c r="A181" t="s">
        <v>1319</v>
      </c>
      <c r="B181" t="s">
        <v>1637</v>
      </c>
      <c r="C181" t="s">
        <v>1806</v>
      </c>
      <c r="D181" t="s">
        <v>1807</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c r="A182" t="s">
        <v>1297</v>
      </c>
      <c r="B182" t="s">
        <v>1638</v>
      </c>
      <c r="C182" t="s">
        <v>1806</v>
      </c>
      <c r="D182" t="s">
        <v>1807</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c r="A183" t="s">
        <v>1189</v>
      </c>
      <c r="B183" t="s">
        <v>1639</v>
      </c>
      <c r="C183" t="s">
        <v>1806</v>
      </c>
      <c r="D183" t="s">
        <v>1807</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c r="A184" t="s">
        <v>1640</v>
      </c>
      <c r="B184" t="s">
        <v>1641</v>
      </c>
      <c r="C184" t="s">
        <v>1806</v>
      </c>
      <c r="D184" t="s">
        <v>1807</v>
      </c>
    </row>
    <row r="185" spans="1:64">
      <c r="A185" t="s">
        <v>1258</v>
      </c>
      <c r="B185" t="s">
        <v>1642</v>
      </c>
      <c r="C185" t="s">
        <v>1806</v>
      </c>
      <c r="D185" t="s">
        <v>1807</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c r="A186" t="s">
        <v>1643</v>
      </c>
      <c r="B186" t="s">
        <v>1644</v>
      </c>
      <c r="C186" t="s">
        <v>1806</v>
      </c>
      <c r="D186" t="s">
        <v>1807</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c r="A187" t="s">
        <v>1167</v>
      </c>
      <c r="B187" t="s">
        <v>1645</v>
      </c>
      <c r="C187" t="s">
        <v>1806</v>
      </c>
      <c r="D187" t="s">
        <v>1807</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c r="A188" t="s">
        <v>1646</v>
      </c>
      <c r="B188" t="s">
        <v>1647</v>
      </c>
      <c r="C188" t="s">
        <v>1806</v>
      </c>
      <c r="D188" t="s">
        <v>1807</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c r="A189" t="s">
        <v>1190</v>
      </c>
      <c r="B189" t="s">
        <v>1648</v>
      </c>
      <c r="C189" t="s">
        <v>1806</v>
      </c>
      <c r="D189" t="s">
        <v>1807</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c r="A190" t="s">
        <v>1241</v>
      </c>
      <c r="B190" t="s">
        <v>1649</v>
      </c>
      <c r="C190" t="s">
        <v>1806</v>
      </c>
      <c r="D190" t="s">
        <v>1807</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c r="A191" t="s">
        <v>1252</v>
      </c>
      <c r="B191" t="s">
        <v>1650</v>
      </c>
      <c r="C191" t="s">
        <v>1806</v>
      </c>
      <c r="D191" t="s">
        <v>1807</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c r="A192" t="s">
        <v>1209</v>
      </c>
      <c r="B192" t="s">
        <v>1651</v>
      </c>
      <c r="C192" t="s">
        <v>1806</v>
      </c>
      <c r="D192" t="s">
        <v>1807</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c r="A193" t="s">
        <v>1652</v>
      </c>
      <c r="B193" t="s">
        <v>1653</v>
      </c>
      <c r="C193" t="s">
        <v>1806</v>
      </c>
      <c r="D193" t="s">
        <v>1807</v>
      </c>
    </row>
    <row r="194" spans="1:64">
      <c r="A194" t="s">
        <v>1263</v>
      </c>
      <c r="B194" t="s">
        <v>1654</v>
      </c>
      <c r="C194" t="s">
        <v>1806</v>
      </c>
      <c r="D194" t="s">
        <v>1807</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c r="A195" t="s">
        <v>1282</v>
      </c>
      <c r="B195" t="s">
        <v>1655</v>
      </c>
      <c r="C195" t="s">
        <v>1806</v>
      </c>
      <c r="D195" t="s">
        <v>1807</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c r="A196" t="s">
        <v>1656</v>
      </c>
      <c r="B196" t="s">
        <v>1657</v>
      </c>
      <c r="C196" t="s">
        <v>1806</v>
      </c>
      <c r="D196" t="s">
        <v>1807</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c r="A197" t="s">
        <v>1228</v>
      </c>
      <c r="B197" t="s">
        <v>1658</v>
      </c>
      <c r="C197" t="s">
        <v>1806</v>
      </c>
      <c r="D197" t="s">
        <v>1807</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c r="A198" t="s">
        <v>1659</v>
      </c>
      <c r="B198" t="s">
        <v>1660</v>
      </c>
      <c r="C198" t="s">
        <v>1806</v>
      </c>
      <c r="D198" t="s">
        <v>1807</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c r="A199" t="s">
        <v>1309</v>
      </c>
      <c r="B199" t="s">
        <v>1661</v>
      </c>
      <c r="C199" t="s">
        <v>1806</v>
      </c>
      <c r="D199" t="s">
        <v>1807</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c r="A200" t="s">
        <v>1251</v>
      </c>
      <c r="B200" t="s">
        <v>1662</v>
      </c>
      <c r="C200" t="s">
        <v>1806</v>
      </c>
      <c r="D200" t="s">
        <v>1807</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c r="A201" t="s">
        <v>1663</v>
      </c>
      <c r="B201" t="s">
        <v>1664</v>
      </c>
      <c r="C201" t="s">
        <v>1806</v>
      </c>
      <c r="D201" t="s">
        <v>1807</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c r="A202" t="s">
        <v>1665</v>
      </c>
      <c r="B202" t="s">
        <v>1666</v>
      </c>
      <c r="C202" t="s">
        <v>1806</v>
      </c>
      <c r="D202" t="s">
        <v>1807</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c r="A203" t="s">
        <v>1667</v>
      </c>
      <c r="B203" t="s">
        <v>1668</v>
      </c>
      <c r="C203" t="s">
        <v>1806</v>
      </c>
      <c r="D203" t="s">
        <v>1807</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c r="A204" t="s">
        <v>1271</v>
      </c>
      <c r="B204" t="s">
        <v>1669</v>
      </c>
      <c r="C204" t="s">
        <v>1806</v>
      </c>
      <c r="D204" t="s">
        <v>1807</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c r="A205" t="s">
        <v>1168</v>
      </c>
      <c r="B205" t="s">
        <v>1670</v>
      </c>
      <c r="C205" t="s">
        <v>1806</v>
      </c>
      <c r="D205" t="s">
        <v>1807</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c r="A206" t="s">
        <v>1284</v>
      </c>
      <c r="B206" t="s">
        <v>1671</v>
      </c>
      <c r="C206" t="s">
        <v>1806</v>
      </c>
      <c r="D206" t="s">
        <v>1807</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c r="A207" t="s">
        <v>1285</v>
      </c>
      <c r="B207" t="s">
        <v>1672</v>
      </c>
      <c r="C207" t="s">
        <v>1806</v>
      </c>
      <c r="D207" t="s">
        <v>1807</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c r="A208" t="s">
        <v>617</v>
      </c>
      <c r="B208" t="s">
        <v>1673</v>
      </c>
      <c r="C208" t="s">
        <v>1806</v>
      </c>
      <c r="D208" t="s">
        <v>1807</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c r="A209" t="s">
        <v>1674</v>
      </c>
      <c r="B209" t="s">
        <v>1675</v>
      </c>
      <c r="C209" t="s">
        <v>1806</v>
      </c>
      <c r="D209" t="s">
        <v>1807</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c r="A210" t="s">
        <v>1169</v>
      </c>
      <c r="B210" t="s">
        <v>1676</v>
      </c>
      <c r="C210" t="s">
        <v>1806</v>
      </c>
      <c r="D210" t="s">
        <v>1807</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c r="A211" t="s">
        <v>1153</v>
      </c>
      <c r="B211" t="s">
        <v>1677</v>
      </c>
      <c r="C211" t="s">
        <v>1806</v>
      </c>
      <c r="D211" t="s">
        <v>1807</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c r="A212" t="s">
        <v>1144</v>
      </c>
      <c r="B212" t="s">
        <v>1678</v>
      </c>
      <c r="C212" t="s">
        <v>1806</v>
      </c>
      <c r="D212" t="s">
        <v>1807</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c r="A213" t="s">
        <v>1210</v>
      </c>
      <c r="B213" t="s">
        <v>1679</v>
      </c>
      <c r="C213" t="s">
        <v>1806</v>
      </c>
      <c r="D213" t="s">
        <v>1807</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c r="A214" t="s">
        <v>1264</v>
      </c>
      <c r="B214" t="s">
        <v>1680</v>
      </c>
      <c r="C214" t="s">
        <v>1806</v>
      </c>
      <c r="D214" t="s">
        <v>1807</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c r="A215" t="s">
        <v>1145</v>
      </c>
      <c r="B215" t="s">
        <v>1681</v>
      </c>
      <c r="C215" t="s">
        <v>1806</v>
      </c>
      <c r="D215" t="s">
        <v>1807</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c r="A216" t="s">
        <v>1236</v>
      </c>
      <c r="B216" t="s">
        <v>1682</v>
      </c>
      <c r="C216" t="s">
        <v>1806</v>
      </c>
      <c r="D216" t="s">
        <v>1807</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c r="A217" t="s">
        <v>1683</v>
      </c>
      <c r="B217" t="s">
        <v>1684</v>
      </c>
      <c r="C217" t="s">
        <v>1806</v>
      </c>
      <c r="D217" t="s">
        <v>1807</v>
      </c>
    </row>
    <row r="218" spans="1:64">
      <c r="A218" t="s">
        <v>1119</v>
      </c>
      <c r="B218" t="s">
        <v>1685</v>
      </c>
      <c r="C218" t="s">
        <v>1806</v>
      </c>
      <c r="D218" t="s">
        <v>1807</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c r="A219" t="s">
        <v>1310</v>
      </c>
      <c r="B219" t="s">
        <v>1686</v>
      </c>
      <c r="C219" t="s">
        <v>1806</v>
      </c>
      <c r="D219" t="s">
        <v>1807</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c r="A220" t="s">
        <v>1687</v>
      </c>
      <c r="B220" t="s">
        <v>1688</v>
      </c>
      <c r="C220" t="s">
        <v>1806</v>
      </c>
      <c r="D220" t="s">
        <v>1807</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c r="A221" t="s">
        <v>1120</v>
      </c>
      <c r="B221" t="s">
        <v>1689</v>
      </c>
      <c r="C221" t="s">
        <v>1806</v>
      </c>
      <c r="D221" t="s">
        <v>1807</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c r="A222" t="s">
        <v>1690</v>
      </c>
      <c r="B222" t="s">
        <v>1691</v>
      </c>
      <c r="C222" t="s">
        <v>1806</v>
      </c>
      <c r="D222" t="s">
        <v>1807</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c r="A223" t="s">
        <v>1692</v>
      </c>
      <c r="B223" t="s">
        <v>1693</v>
      </c>
      <c r="C223" t="s">
        <v>1806</v>
      </c>
      <c r="D223" t="s">
        <v>1807</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c r="A224" t="s">
        <v>1128</v>
      </c>
      <c r="B224" t="s">
        <v>1694</v>
      </c>
      <c r="C224" t="s">
        <v>1806</v>
      </c>
      <c r="D224" t="s">
        <v>1807</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c r="A225" t="s">
        <v>1253</v>
      </c>
      <c r="B225" t="s">
        <v>1695</v>
      </c>
      <c r="C225" t="s">
        <v>1806</v>
      </c>
      <c r="D225" t="s">
        <v>1807</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c r="A226" t="s">
        <v>1696</v>
      </c>
      <c r="B226" t="s">
        <v>1697</v>
      </c>
      <c r="C226" t="s">
        <v>1806</v>
      </c>
      <c r="D226" t="s">
        <v>1807</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c r="A227" t="s">
        <v>1311</v>
      </c>
      <c r="B227" t="s">
        <v>1698</v>
      </c>
      <c r="C227" t="s">
        <v>1806</v>
      </c>
      <c r="D227" t="s">
        <v>1807</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c r="A228" t="s">
        <v>1298</v>
      </c>
      <c r="B228" t="s">
        <v>1699</v>
      </c>
      <c r="C228" t="s">
        <v>1806</v>
      </c>
      <c r="D228" t="s">
        <v>1807</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c r="A229" t="s">
        <v>620</v>
      </c>
      <c r="B229" t="s">
        <v>1700</v>
      </c>
      <c r="C229" t="s">
        <v>1806</v>
      </c>
      <c r="D229" t="s">
        <v>1807</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c r="A230" t="s">
        <v>1701</v>
      </c>
      <c r="B230" t="s">
        <v>1702</v>
      </c>
      <c r="C230" t="s">
        <v>1806</v>
      </c>
      <c r="D230" t="s">
        <v>1807</v>
      </c>
    </row>
    <row r="231" spans="1:64">
      <c r="A231" t="s">
        <v>1118</v>
      </c>
      <c r="B231" t="s">
        <v>1703</v>
      </c>
      <c r="C231" t="s">
        <v>1806</v>
      </c>
      <c r="D231" t="s">
        <v>1807</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c r="A232" t="s">
        <v>1171</v>
      </c>
      <c r="B232" t="s">
        <v>1704</v>
      </c>
      <c r="C232" t="s">
        <v>1806</v>
      </c>
      <c r="D232" t="s">
        <v>1807</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c r="A233" t="s">
        <v>1705</v>
      </c>
      <c r="B233" t="s">
        <v>1706</v>
      </c>
      <c r="C233" t="s">
        <v>1806</v>
      </c>
      <c r="D233" t="s">
        <v>1807</v>
      </c>
    </row>
    <row r="234" spans="1:64">
      <c r="A234" t="s">
        <v>1124</v>
      </c>
      <c r="B234" t="s">
        <v>1707</v>
      </c>
      <c r="C234" t="s">
        <v>1806</v>
      </c>
      <c r="D234" t="s">
        <v>1807</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c r="A235" t="s">
        <v>1708</v>
      </c>
      <c r="B235" t="s">
        <v>1709</v>
      </c>
      <c r="C235" t="s">
        <v>1806</v>
      </c>
      <c r="D235" t="s">
        <v>1807</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c r="A236" t="s">
        <v>1710</v>
      </c>
      <c r="B236" t="s">
        <v>1711</v>
      </c>
      <c r="C236" t="s">
        <v>1806</v>
      </c>
      <c r="D236" t="s">
        <v>1807</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c r="A237" t="s">
        <v>1146</v>
      </c>
      <c r="B237" t="s">
        <v>1712</v>
      </c>
      <c r="C237" t="s">
        <v>1806</v>
      </c>
      <c r="D237" t="s">
        <v>1807</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c r="A238" t="s">
        <v>1211</v>
      </c>
      <c r="B238" t="s">
        <v>1713</v>
      </c>
      <c r="C238" t="s">
        <v>1806</v>
      </c>
      <c r="D238" t="s">
        <v>1807</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c r="A239" t="s">
        <v>1179</v>
      </c>
      <c r="B239" t="s">
        <v>1714</v>
      </c>
      <c r="C239" t="s">
        <v>1806</v>
      </c>
      <c r="D239" t="s">
        <v>1807</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c r="A240" t="s">
        <v>1180</v>
      </c>
      <c r="B240" t="s">
        <v>1715</v>
      </c>
      <c r="C240" t="s">
        <v>1806</v>
      </c>
      <c r="D240" t="s">
        <v>1807</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c r="A241" t="s">
        <v>1716</v>
      </c>
      <c r="B241" t="s">
        <v>1717</v>
      </c>
      <c r="C241" t="s">
        <v>1806</v>
      </c>
      <c r="D241" t="s">
        <v>1807</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c r="A242" t="s">
        <v>1212</v>
      </c>
      <c r="B242" t="s">
        <v>1718</v>
      </c>
      <c r="C242" t="s">
        <v>1806</v>
      </c>
      <c r="D242" t="s">
        <v>1807</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c r="A243" t="s">
        <v>1719</v>
      </c>
      <c r="B243" t="s">
        <v>1720</v>
      </c>
      <c r="C243" t="s">
        <v>1806</v>
      </c>
      <c r="D243" t="s">
        <v>1807</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c r="A244" t="s">
        <v>1273</v>
      </c>
      <c r="B244" t="s">
        <v>1721</v>
      </c>
      <c r="C244" t="s">
        <v>1806</v>
      </c>
      <c r="D244" t="s">
        <v>1807</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c r="A245" t="s">
        <v>1722</v>
      </c>
      <c r="B245" t="s">
        <v>1723</v>
      </c>
      <c r="C245" t="s">
        <v>1806</v>
      </c>
      <c r="D245" t="s">
        <v>1807</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c r="A246" t="s">
        <v>1724</v>
      </c>
      <c r="B246" t="s">
        <v>1725</v>
      </c>
      <c r="C246" t="s">
        <v>1806</v>
      </c>
      <c r="D246" t="s">
        <v>1807</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c r="A247" t="s">
        <v>1231</v>
      </c>
      <c r="B247" t="s">
        <v>1726</v>
      </c>
      <c r="C247" t="s">
        <v>1806</v>
      </c>
      <c r="D247" t="s">
        <v>1807</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c r="A248" t="s">
        <v>1154</v>
      </c>
      <c r="B248" t="s">
        <v>1727</v>
      </c>
      <c r="C248" t="s">
        <v>1806</v>
      </c>
      <c r="D248" t="s">
        <v>1807</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c r="A249" t="s">
        <v>1172</v>
      </c>
      <c r="B249" t="s">
        <v>1728</v>
      </c>
      <c r="C249" t="s">
        <v>1806</v>
      </c>
      <c r="D249" t="s">
        <v>1807</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c r="A250" t="s">
        <v>1729</v>
      </c>
      <c r="B250" t="s">
        <v>1730</v>
      </c>
      <c r="C250" t="s">
        <v>1806</v>
      </c>
      <c r="D250" t="s">
        <v>1807</v>
      </c>
    </row>
    <row r="251" spans="1:64">
      <c r="A251" t="s">
        <v>1731</v>
      </c>
      <c r="B251" t="s">
        <v>1732</v>
      </c>
      <c r="C251" t="s">
        <v>1806</v>
      </c>
      <c r="D251" t="s">
        <v>1807</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c r="A252" t="s">
        <v>621</v>
      </c>
      <c r="B252" t="s">
        <v>1733</v>
      </c>
      <c r="C252" t="s">
        <v>1806</v>
      </c>
      <c r="D252" t="s">
        <v>1807</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c r="A253" t="s">
        <v>1287</v>
      </c>
      <c r="B253" t="s">
        <v>1734</v>
      </c>
      <c r="C253" t="s">
        <v>1806</v>
      </c>
      <c r="D253" t="s">
        <v>1807</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c r="A254" t="s">
        <v>1735</v>
      </c>
      <c r="B254" t="s">
        <v>1736</v>
      </c>
      <c r="C254" t="s">
        <v>1806</v>
      </c>
      <c r="D254" t="s">
        <v>1807</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c r="A255" t="s">
        <v>1254</v>
      </c>
      <c r="B255" t="s">
        <v>1737</v>
      </c>
      <c r="C255" t="s">
        <v>1806</v>
      </c>
      <c r="D255" t="s">
        <v>1807</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c r="A256" t="s">
        <v>1738</v>
      </c>
      <c r="B256" t="s">
        <v>1739</v>
      </c>
      <c r="C256" t="s">
        <v>1806</v>
      </c>
      <c r="D256" t="s">
        <v>1807</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c r="A257" t="s">
        <v>1181</v>
      </c>
      <c r="B257" t="s">
        <v>1740</v>
      </c>
      <c r="C257" t="s">
        <v>1806</v>
      </c>
      <c r="D257" t="s">
        <v>1807</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c r="A258" t="s">
        <v>1741</v>
      </c>
      <c r="B258" t="s">
        <v>1742</v>
      </c>
      <c r="C258" t="s">
        <v>1806</v>
      </c>
      <c r="D258" t="s">
        <v>1807</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c r="A259" t="s">
        <v>1743</v>
      </c>
      <c r="B259" t="s">
        <v>1744</v>
      </c>
      <c r="C259" t="s">
        <v>1806</v>
      </c>
      <c r="D259" t="s">
        <v>1807</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c r="A260" t="s">
        <v>1745</v>
      </c>
      <c r="B260" t="s">
        <v>1746</v>
      </c>
      <c r="C260" t="s">
        <v>1806</v>
      </c>
      <c r="D260" t="s">
        <v>1807</v>
      </c>
    </row>
    <row r="261" spans="1:65">
      <c r="A261" t="s">
        <v>1747</v>
      </c>
      <c r="B261" t="s">
        <v>1748</v>
      </c>
      <c r="C261" t="s">
        <v>1806</v>
      </c>
      <c r="D261" t="s">
        <v>1807</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c r="A262" t="s">
        <v>1749</v>
      </c>
      <c r="B262" t="s">
        <v>1750</v>
      </c>
      <c r="C262" t="s">
        <v>1806</v>
      </c>
      <c r="D262" t="s">
        <v>1807</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c r="A263" t="s">
        <v>1265</v>
      </c>
      <c r="B263" t="s">
        <v>1751</v>
      </c>
      <c r="C263" t="s">
        <v>1806</v>
      </c>
      <c r="D263" t="s">
        <v>1807</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c r="A264" t="s">
        <v>1061</v>
      </c>
      <c r="B264" t="s">
        <v>1752</v>
      </c>
      <c r="C264" t="s">
        <v>1806</v>
      </c>
      <c r="D264" t="s">
        <v>1807</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c r="A265" t="s">
        <v>1272</v>
      </c>
      <c r="B265" t="s">
        <v>1753</v>
      </c>
      <c r="C265" t="s">
        <v>1806</v>
      </c>
      <c r="D265" t="s">
        <v>1807</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c r="A266" t="s">
        <v>1754</v>
      </c>
      <c r="B266" t="s">
        <v>1755</v>
      </c>
      <c r="C266" t="s">
        <v>1806</v>
      </c>
      <c r="D266" t="s">
        <v>1807</v>
      </c>
    </row>
    <row r="267" spans="1:65">
      <c r="A267" t="s">
        <v>1756</v>
      </c>
      <c r="B267" t="s">
        <v>1757</v>
      </c>
      <c r="C267" t="s">
        <v>1806</v>
      </c>
      <c r="D267" t="s">
        <v>1807</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c r="A268" t="s">
        <v>619</v>
      </c>
      <c r="B268" t="s">
        <v>1758</v>
      </c>
      <c r="C268" t="s">
        <v>1806</v>
      </c>
      <c r="D268" t="s">
        <v>1807</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c r="A269" t="s">
        <v>623</v>
      </c>
      <c r="B269" t="s">
        <v>1759</v>
      </c>
      <c r="C269" t="s">
        <v>1806</v>
      </c>
      <c r="D269" t="s">
        <v>1807</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c r="A270" t="s">
        <v>624</v>
      </c>
      <c r="B270" t="s">
        <v>1760</v>
      </c>
      <c r="C270" t="s">
        <v>1806</v>
      </c>
      <c r="D270" t="s">
        <v>1807</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2" customFormat="1"/>
    <row r="272" spans="1:65" s="2" customFormat="1">
      <c r="BB272" s="2" t="s">
        <v>1761</v>
      </c>
      <c r="BC272" s="165">
        <f t="shared" ref="BC272:BL272" si="0">BC77/BB77</f>
        <v>0.94415647084461873</v>
      </c>
      <c r="BD272" s="165">
        <f t="shared" si="0"/>
        <v>0.94085764452761134</v>
      </c>
      <c r="BE272" s="165">
        <f t="shared" si="0"/>
        <v>0.93713557250436985</v>
      </c>
      <c r="BF272" s="165">
        <f t="shared" si="0"/>
        <v>0.97627139244293393</v>
      </c>
      <c r="BG272" s="165">
        <f t="shared" si="0"/>
        <v>0.97569466058235133</v>
      </c>
      <c r="BH272" s="165">
        <f t="shared" si="0"/>
        <v>0.97509410257794449</v>
      </c>
      <c r="BI272" s="165">
        <f t="shared" si="0"/>
        <v>0.97445292211060341</v>
      </c>
      <c r="BJ272" s="165">
        <f t="shared" si="0"/>
        <v>0.97378315841665963</v>
      </c>
      <c r="BK272" s="165">
        <f t="shared" si="0"/>
        <v>0.98022700753155845</v>
      </c>
      <c r="BL272" s="165">
        <f t="shared" si="0"/>
        <v>0.97992554596021897</v>
      </c>
      <c r="BM272" s="4">
        <f>AVERAGE(BF272:BL272)</f>
        <v>0.97649268423175284</v>
      </c>
    </row>
    <row r="273" spans="8:65" s="2" customFormat="1">
      <c r="BM273" s="55" t="s">
        <v>1808</v>
      </c>
    </row>
    <row r="274" spans="8:65" s="2" customFormat="1">
      <c r="I274" s="2" t="s">
        <v>1763</v>
      </c>
    </row>
    <row r="275" spans="8:65" s="2" customFormat="1">
      <c r="H275">
        <v>2020</v>
      </c>
      <c r="I275" s="166">
        <f>BL77*$BM$272</f>
        <v>176.8447780997389</v>
      </c>
    </row>
    <row r="276" spans="8:65" s="2" customFormat="1">
      <c r="H276">
        <v>2021</v>
      </c>
      <c r="I276" s="166">
        <f>I275*$BM$272</f>
        <v>172.68763205898273</v>
      </c>
    </row>
    <row r="277" spans="8:65" s="2" customFormat="1">
      <c r="H277">
        <v>2022</v>
      </c>
      <c r="I277" s="166">
        <f t="shared" ref="I277:I295" si="1">I276*$BM$272</f>
        <v>168.62820936290134</v>
      </c>
    </row>
    <row r="278" spans="8:65" s="2" customFormat="1">
      <c r="H278">
        <v>2023</v>
      </c>
      <c r="I278" s="166">
        <f t="shared" si="1"/>
        <v>164.66421279797353</v>
      </c>
    </row>
    <row r="279" spans="8:65" s="2" customFormat="1">
      <c r="H279">
        <v>2024</v>
      </c>
      <c r="I279" s="166">
        <f t="shared" si="1"/>
        <v>160.79339915200171</v>
      </c>
    </row>
    <row r="280" spans="8:65" s="2" customFormat="1">
      <c r="H280">
        <v>2025</v>
      </c>
      <c r="I280" s="166">
        <f t="shared" si="1"/>
        <v>157.01357794468581</v>
      </c>
    </row>
    <row r="281" spans="8:65" s="2" customFormat="1">
      <c r="H281">
        <v>2026</v>
      </c>
      <c r="I281" s="166">
        <f t="shared" si="1"/>
        <v>153.3226101880378</v>
      </c>
    </row>
    <row r="282" spans="8:65" s="2" customFormat="1">
      <c r="H282">
        <v>2027</v>
      </c>
      <c r="I282" s="166">
        <f t="shared" si="1"/>
        <v>149.71840717593574</v>
      </c>
    </row>
    <row r="283" spans="8:65" s="2" customFormat="1">
      <c r="H283">
        <v>2028</v>
      </c>
      <c r="I283" s="166">
        <f t="shared" si="1"/>
        <v>146.198929302132</v>
      </c>
    </row>
    <row r="284" spans="8:65" s="2" customFormat="1">
      <c r="H284">
        <v>2029</v>
      </c>
      <c r="I284" s="166">
        <f t="shared" si="1"/>
        <v>142.76218490604714</v>
      </c>
    </row>
    <row r="285" spans="8:65" s="2" customFormat="1">
      <c r="H285">
        <v>2030</v>
      </c>
      <c r="I285" s="166">
        <f t="shared" si="1"/>
        <v>139.40622914569579</v>
      </c>
    </row>
    <row r="286" spans="8:65" s="2" customFormat="1">
      <c r="H286">
        <v>2031</v>
      </c>
      <c r="I286" s="166">
        <f t="shared" si="1"/>
        <v>136.12916289710731</v>
      </c>
    </row>
    <row r="287" spans="8:65" s="2" customFormat="1">
      <c r="H287">
        <v>2032</v>
      </c>
      <c r="I287" s="166">
        <f t="shared" si="1"/>
        <v>132.92913167961785</v>
      </c>
    </row>
    <row r="288" spans="8:65" s="2" customFormat="1">
      <c r="H288">
        <v>2033</v>
      </c>
      <c r="I288" s="166">
        <f t="shared" si="1"/>
        <v>129.80432460642618</v>
      </c>
    </row>
    <row r="289" spans="3:9" s="2" customFormat="1">
      <c r="C289" s="53"/>
      <c r="D289" s="53"/>
      <c r="E289" s="53"/>
      <c r="H289">
        <v>2034</v>
      </c>
      <c r="I289" s="166">
        <f t="shared" si="1"/>
        <v>126.75297335981887</v>
      </c>
    </row>
    <row r="290" spans="3:9" s="2" customFormat="1">
      <c r="C290" s="53"/>
      <c r="D290" s="53"/>
      <c r="E290" s="53"/>
      <c r="H290">
        <v>2035</v>
      </c>
      <c r="I290" s="166">
        <f t="shared" si="1"/>
        <v>123.77335119048539</v>
      </c>
    </row>
    <row r="291" spans="3:9" s="2" customFormat="1">
      <c r="C291" s="53"/>
      <c r="D291" s="53"/>
      <c r="E291" s="53"/>
      <c r="H291">
        <v>2036</v>
      </c>
      <c r="I291" s="166">
        <f t="shared" si="1"/>
        <v>120.8637719403565</v>
      </c>
    </row>
    <row r="292" spans="3:9" s="2" customFormat="1">
      <c r="H292">
        <v>2037</v>
      </c>
      <c r="I292" s="166">
        <f t="shared" si="1"/>
        <v>118.02258908841313</v>
      </c>
    </row>
    <row r="293" spans="3:9" s="2" customFormat="1">
      <c r="H293">
        <v>2038</v>
      </c>
      <c r="I293" s="166">
        <f t="shared" si="1"/>
        <v>115.24819481892573</v>
      </c>
    </row>
    <row r="294" spans="3:9" s="2" customFormat="1">
      <c r="H294">
        <v>2039</v>
      </c>
      <c r="I294" s="166">
        <f t="shared" si="1"/>
        <v>112.53901911159677</v>
      </c>
    </row>
    <row r="295" spans="3:9" s="2" customFormat="1">
      <c r="H295">
        <v>2040</v>
      </c>
      <c r="I295" s="166">
        <f t="shared" si="1"/>
        <v>109.89352885309167</v>
      </c>
    </row>
    <row r="296" spans="3:9" s="2" customFormat="1"/>
  </sheetData>
  <pageMargins left="0.7" right="0.7" top="0.75" bottom="0.75" header="0.3" footer="0.3"/>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sheetPr>
    <tabColor theme="9" tint="0.59999389629810485"/>
  </sheetPr>
  <dimension ref="A1:BM296"/>
  <sheetViews>
    <sheetView topLeftCell="B1" workbookViewId="0">
      <selection activeCell="B1" sqref="B1"/>
    </sheetView>
  </sheetViews>
  <sheetFormatPr defaultRowHeight="14.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c r="A1" t="s">
        <v>1327</v>
      </c>
      <c r="B1" t="s">
        <v>1328</v>
      </c>
    </row>
    <row r="2" spans="1:65">
      <c r="A2" t="s">
        <v>1329</v>
      </c>
      <c r="B2" s="6">
        <v>44407</v>
      </c>
    </row>
    <row r="4" spans="1:65">
      <c r="A4" t="s">
        <v>1330</v>
      </c>
      <c r="B4" t="s">
        <v>1331</v>
      </c>
      <c r="C4" t="s">
        <v>1332</v>
      </c>
      <c r="D4" t="s">
        <v>1333</v>
      </c>
      <c r="E4" t="s">
        <v>1334</v>
      </c>
      <c r="F4" t="s">
        <v>1335</v>
      </c>
      <c r="G4" t="s">
        <v>1336</v>
      </c>
      <c r="H4" t="s">
        <v>1337</v>
      </c>
      <c r="I4" t="s">
        <v>1338</v>
      </c>
      <c r="J4" t="s">
        <v>1339</v>
      </c>
      <c r="K4" t="s">
        <v>1340</v>
      </c>
      <c r="L4" t="s">
        <v>1341</v>
      </c>
      <c r="M4" t="s">
        <v>1342</v>
      </c>
      <c r="N4" t="s">
        <v>1343</v>
      </c>
      <c r="O4" t="s">
        <v>1344</v>
      </c>
      <c r="P4" t="s">
        <v>1345</v>
      </c>
      <c r="Q4" t="s">
        <v>1346</v>
      </c>
      <c r="R4" t="s">
        <v>1347</v>
      </c>
      <c r="S4" t="s">
        <v>1348</v>
      </c>
      <c r="T4" t="s">
        <v>1349</v>
      </c>
      <c r="U4" t="s">
        <v>1350</v>
      </c>
      <c r="V4" t="s">
        <v>1351</v>
      </c>
      <c r="W4" t="s">
        <v>1352</v>
      </c>
      <c r="X4" t="s">
        <v>1353</v>
      </c>
      <c r="Y4" t="s">
        <v>1354</v>
      </c>
      <c r="Z4" t="s">
        <v>1355</v>
      </c>
      <c r="AA4" t="s">
        <v>1356</v>
      </c>
      <c r="AB4" t="s">
        <v>1357</v>
      </c>
      <c r="AC4" t="s">
        <v>1358</v>
      </c>
      <c r="AD4" t="s">
        <v>1359</v>
      </c>
      <c r="AE4" t="s">
        <v>1360</v>
      </c>
      <c r="AF4" t="s">
        <v>1361</v>
      </c>
      <c r="AG4" t="s">
        <v>1362</v>
      </c>
      <c r="AH4" t="s">
        <v>1363</v>
      </c>
      <c r="AI4" t="s">
        <v>1364</v>
      </c>
      <c r="AJ4" t="s">
        <v>1365</v>
      </c>
      <c r="AK4" t="s">
        <v>1366</v>
      </c>
      <c r="AL4" t="s">
        <v>1367</v>
      </c>
      <c r="AM4" t="s">
        <v>1368</v>
      </c>
      <c r="AN4" t="s">
        <v>1369</v>
      </c>
      <c r="AO4" t="s">
        <v>1370</v>
      </c>
      <c r="AP4" t="s">
        <v>1371</v>
      </c>
      <c r="AQ4" t="s">
        <v>1372</v>
      </c>
      <c r="AR4" t="s">
        <v>1373</v>
      </c>
      <c r="AS4" t="s">
        <v>1374</v>
      </c>
      <c r="AT4" t="s">
        <v>1375</v>
      </c>
      <c r="AU4" t="s">
        <v>1376</v>
      </c>
      <c r="AV4" t="s">
        <v>1377</v>
      </c>
      <c r="AW4" t="s">
        <v>1378</v>
      </c>
      <c r="AX4" t="s">
        <v>1379</v>
      </c>
      <c r="AY4" t="s">
        <v>1380</v>
      </c>
      <c r="AZ4" t="s">
        <v>1381</v>
      </c>
      <c r="BA4" t="s">
        <v>1382</v>
      </c>
      <c r="BB4" t="s">
        <v>1383</v>
      </c>
      <c r="BC4" t="s">
        <v>1384</v>
      </c>
      <c r="BD4" t="s">
        <v>1385</v>
      </c>
      <c r="BE4" t="s">
        <v>1386</v>
      </c>
      <c r="BF4" t="s">
        <v>1387</v>
      </c>
      <c r="BG4" t="s">
        <v>1388</v>
      </c>
      <c r="BH4" t="s">
        <v>1389</v>
      </c>
      <c r="BI4" t="s">
        <v>1390</v>
      </c>
      <c r="BJ4" t="s">
        <v>1391</v>
      </c>
      <c r="BK4" t="s">
        <v>1392</v>
      </c>
      <c r="BL4" t="s">
        <v>1393</v>
      </c>
      <c r="BM4" t="s">
        <v>1394</v>
      </c>
    </row>
    <row r="5" spans="1:65">
      <c r="A5" t="s">
        <v>1217</v>
      </c>
      <c r="B5" t="s">
        <v>1395</v>
      </c>
      <c r="C5" t="s">
        <v>1809</v>
      </c>
      <c r="D5" t="s">
        <v>1810</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c r="A6" t="s">
        <v>1398</v>
      </c>
      <c r="B6" t="s">
        <v>1399</v>
      </c>
      <c r="C6" t="s">
        <v>1809</v>
      </c>
      <c r="D6" t="s">
        <v>1810</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c r="A7" t="s">
        <v>1183</v>
      </c>
      <c r="B7" t="s">
        <v>1400</v>
      </c>
      <c r="C7" t="s">
        <v>1809</v>
      </c>
      <c r="D7" t="s">
        <v>1810</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c r="A8" t="s">
        <v>1401</v>
      </c>
      <c r="B8" t="s">
        <v>1402</v>
      </c>
      <c r="C8" t="s">
        <v>1809</v>
      </c>
      <c r="D8" t="s">
        <v>1810</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c r="A9" t="s">
        <v>1122</v>
      </c>
      <c r="B9" t="s">
        <v>1403</v>
      </c>
      <c r="C9" t="s">
        <v>1809</v>
      </c>
      <c r="D9" t="s">
        <v>1810</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c r="A10" t="s">
        <v>1301</v>
      </c>
      <c r="B10" t="s">
        <v>1404</v>
      </c>
      <c r="C10" t="s">
        <v>1809</v>
      </c>
      <c r="D10" t="s">
        <v>1810</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c r="A11" t="s">
        <v>1405</v>
      </c>
      <c r="B11" t="s">
        <v>1406</v>
      </c>
      <c r="C11" t="s">
        <v>1809</v>
      </c>
      <c r="D11" t="s">
        <v>1810</v>
      </c>
    </row>
    <row r="12" spans="1:65">
      <c r="A12" t="s">
        <v>1407</v>
      </c>
      <c r="B12" t="s">
        <v>1408</v>
      </c>
      <c r="C12" t="s">
        <v>1809</v>
      </c>
      <c r="D12" t="s">
        <v>1810</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c r="A13" t="s">
        <v>1173</v>
      </c>
      <c r="B13" t="s">
        <v>1409</v>
      </c>
      <c r="C13" t="s">
        <v>1809</v>
      </c>
      <c r="D13" t="s">
        <v>1810</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c r="A14" t="s">
        <v>1243</v>
      </c>
      <c r="B14" t="s">
        <v>1410</v>
      </c>
      <c r="C14" t="s">
        <v>1809</v>
      </c>
      <c r="D14" t="s">
        <v>1810</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c r="A15" t="s">
        <v>1157</v>
      </c>
      <c r="B15" t="s">
        <v>1411</v>
      </c>
      <c r="C15" t="s">
        <v>1809</v>
      </c>
      <c r="D15" t="s">
        <v>1810</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c r="A16" t="s">
        <v>1412</v>
      </c>
      <c r="B16" t="s">
        <v>1413</v>
      </c>
      <c r="C16" t="s">
        <v>1809</v>
      </c>
      <c r="D16" t="s">
        <v>1810</v>
      </c>
    </row>
    <row r="17" spans="1:64">
      <c r="A17" t="s">
        <v>1216</v>
      </c>
      <c r="B17" t="s">
        <v>1414</v>
      </c>
      <c r="C17" t="s">
        <v>1809</v>
      </c>
      <c r="D17" t="s">
        <v>1810</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c r="A18" t="s">
        <v>1257</v>
      </c>
      <c r="B18" t="s">
        <v>1415</v>
      </c>
      <c r="C18" t="s">
        <v>1809</v>
      </c>
      <c r="D18" t="s">
        <v>1810</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c r="A19" t="s">
        <v>1314</v>
      </c>
      <c r="B19" t="s">
        <v>1416</v>
      </c>
      <c r="C19" t="s">
        <v>1809</v>
      </c>
      <c r="D19" t="s">
        <v>1810</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c r="A20" t="s">
        <v>1158</v>
      </c>
      <c r="B20" t="s">
        <v>1417</v>
      </c>
      <c r="C20" t="s">
        <v>1809</v>
      </c>
      <c r="D20" t="s">
        <v>1810</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c r="A21" t="s">
        <v>599</v>
      </c>
      <c r="B21" t="s">
        <v>1418</v>
      </c>
      <c r="C21" t="s">
        <v>1809</v>
      </c>
      <c r="D21" t="s">
        <v>1810</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c r="A22" t="s">
        <v>1315</v>
      </c>
      <c r="B22" t="s">
        <v>1419</v>
      </c>
      <c r="C22" t="s">
        <v>1809</v>
      </c>
      <c r="D22" t="s">
        <v>1810</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c r="A23" t="s">
        <v>1132</v>
      </c>
      <c r="B23" t="s">
        <v>1420</v>
      </c>
      <c r="C23" t="s">
        <v>1809</v>
      </c>
      <c r="D23" t="s">
        <v>1810</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c r="A24" t="s">
        <v>1133</v>
      </c>
      <c r="B24" t="s">
        <v>1421</v>
      </c>
      <c r="C24" t="s">
        <v>1809</v>
      </c>
      <c r="D24" t="s">
        <v>1810</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c r="A25" t="s">
        <v>1184</v>
      </c>
      <c r="B25" t="s">
        <v>1422</v>
      </c>
      <c r="C25" t="s">
        <v>1809</v>
      </c>
      <c r="D25" t="s">
        <v>1810</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c r="A26" t="s">
        <v>1279</v>
      </c>
      <c r="B26" t="s">
        <v>1423</v>
      </c>
      <c r="C26" t="s">
        <v>1809</v>
      </c>
      <c r="D26" t="s">
        <v>1810</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c r="A27" t="s">
        <v>1159</v>
      </c>
      <c r="B27" t="s">
        <v>1424</v>
      </c>
      <c r="C27" t="s">
        <v>1809</v>
      </c>
      <c r="D27" t="s">
        <v>1810</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c r="A28" t="s">
        <v>1425</v>
      </c>
      <c r="B28" t="s">
        <v>1426</v>
      </c>
      <c r="C28" t="s">
        <v>1809</v>
      </c>
      <c r="D28" t="s">
        <v>1810</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c r="A29" t="s">
        <v>1302</v>
      </c>
      <c r="B29" t="s">
        <v>1427</v>
      </c>
      <c r="C29" t="s">
        <v>1809</v>
      </c>
      <c r="D29" t="s">
        <v>1810</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c r="A30" t="s">
        <v>1278</v>
      </c>
      <c r="B30" t="s">
        <v>1428</v>
      </c>
      <c r="C30" t="s">
        <v>1809</v>
      </c>
      <c r="D30" t="s">
        <v>1810</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c r="A31" t="s">
        <v>1234</v>
      </c>
      <c r="B31" t="s">
        <v>1429</v>
      </c>
      <c r="C31" t="s">
        <v>1809</v>
      </c>
      <c r="D31" t="s">
        <v>1810</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c r="A32" t="s">
        <v>1430</v>
      </c>
      <c r="B32" t="s">
        <v>1431</v>
      </c>
      <c r="C32" t="s">
        <v>1809</v>
      </c>
      <c r="D32" t="s">
        <v>1810</v>
      </c>
    </row>
    <row r="33" spans="1:64">
      <c r="A33" t="s">
        <v>1432</v>
      </c>
      <c r="B33" t="s">
        <v>1433</v>
      </c>
      <c r="C33" t="s">
        <v>1809</v>
      </c>
      <c r="D33" t="s">
        <v>1810</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c r="A34" t="s">
        <v>1245</v>
      </c>
      <c r="B34" t="s">
        <v>1434</v>
      </c>
      <c r="C34" t="s">
        <v>1809</v>
      </c>
      <c r="D34" t="s">
        <v>1810</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c r="A35" t="s">
        <v>1219</v>
      </c>
      <c r="B35" t="s">
        <v>1435</v>
      </c>
      <c r="C35" t="s">
        <v>1809</v>
      </c>
      <c r="D35" t="s">
        <v>1810</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c r="A36" t="s">
        <v>1203</v>
      </c>
      <c r="B36" t="s">
        <v>1436</v>
      </c>
      <c r="C36" t="s">
        <v>1809</v>
      </c>
      <c r="D36" t="s">
        <v>1810</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c r="A37" t="s">
        <v>1185</v>
      </c>
      <c r="B37" t="s">
        <v>1437</v>
      </c>
      <c r="C37" t="s">
        <v>1809</v>
      </c>
      <c r="D37" t="s">
        <v>1810</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c r="A38" t="s">
        <v>597</v>
      </c>
      <c r="B38" t="s">
        <v>1438</v>
      </c>
      <c r="C38" t="s">
        <v>1809</v>
      </c>
      <c r="D38" t="s">
        <v>1810</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c r="A39" t="s">
        <v>601</v>
      </c>
      <c r="B39" t="s">
        <v>1439</v>
      </c>
      <c r="C39" t="s">
        <v>1809</v>
      </c>
      <c r="D39" t="s">
        <v>1810</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c r="A40" t="s">
        <v>1322</v>
      </c>
      <c r="B40" t="s">
        <v>1440</v>
      </c>
      <c r="C40" t="s">
        <v>1809</v>
      </c>
      <c r="D40" t="s">
        <v>1810</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c r="A41" t="s">
        <v>1441</v>
      </c>
      <c r="B41" t="s">
        <v>1442</v>
      </c>
      <c r="C41" t="s">
        <v>1809</v>
      </c>
      <c r="D41" t="s">
        <v>1810</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c r="A42" t="s">
        <v>1320</v>
      </c>
      <c r="B42" t="s">
        <v>1443</v>
      </c>
      <c r="C42" t="s">
        <v>1809</v>
      </c>
      <c r="D42" t="s">
        <v>1810</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c r="A43" t="s">
        <v>1289</v>
      </c>
      <c r="B43" t="s">
        <v>1444</v>
      </c>
      <c r="C43" t="s">
        <v>1809</v>
      </c>
      <c r="D43" t="s">
        <v>1810</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c r="A44" t="s">
        <v>1246</v>
      </c>
      <c r="B44" t="s">
        <v>1445</v>
      </c>
      <c r="C44" t="s">
        <v>1809</v>
      </c>
      <c r="D44" t="s">
        <v>1810</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c r="A45" t="s">
        <v>1194</v>
      </c>
      <c r="B45" t="s">
        <v>1446</v>
      </c>
      <c r="C45" t="s">
        <v>1809</v>
      </c>
      <c r="D45" t="s">
        <v>1810</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c r="A46" t="s">
        <v>1447</v>
      </c>
      <c r="B46" t="s">
        <v>1448</v>
      </c>
      <c r="C46" t="s">
        <v>1809</v>
      </c>
      <c r="D46" t="s">
        <v>1810</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c r="A47" t="s">
        <v>1123</v>
      </c>
      <c r="B47" t="s">
        <v>1449</v>
      </c>
      <c r="C47" t="s">
        <v>1809</v>
      </c>
      <c r="D47" t="s">
        <v>1810</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c r="A48" t="s">
        <v>1450</v>
      </c>
      <c r="B48" t="s">
        <v>1451</v>
      </c>
      <c r="C48" t="s">
        <v>1809</v>
      </c>
      <c r="D48" t="s">
        <v>1810</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c r="A49" t="s">
        <v>1452</v>
      </c>
      <c r="B49" t="s">
        <v>1453</v>
      </c>
      <c r="C49" t="s">
        <v>1809</v>
      </c>
      <c r="D49" t="s">
        <v>1810</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c r="A50" t="s">
        <v>1247</v>
      </c>
      <c r="B50" t="s">
        <v>1454</v>
      </c>
      <c r="C50" t="s">
        <v>1809</v>
      </c>
      <c r="D50" t="s">
        <v>1810</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c r="A51" t="s">
        <v>1111</v>
      </c>
      <c r="B51" t="s">
        <v>1455</v>
      </c>
      <c r="C51" t="s">
        <v>1809</v>
      </c>
      <c r="D51" t="s">
        <v>1810</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c r="A52" t="s">
        <v>1134</v>
      </c>
      <c r="B52" t="s">
        <v>1456</v>
      </c>
      <c r="C52" t="s">
        <v>1809</v>
      </c>
      <c r="D52" t="s">
        <v>1810</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c r="A53" t="s">
        <v>1235</v>
      </c>
      <c r="B53" t="s">
        <v>1457</v>
      </c>
      <c r="C53" t="s">
        <v>1809</v>
      </c>
      <c r="D53" t="s">
        <v>1810</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c r="A54" t="s">
        <v>1458</v>
      </c>
      <c r="B54" t="s">
        <v>1459</v>
      </c>
      <c r="C54" t="s">
        <v>1809</v>
      </c>
      <c r="D54" t="s">
        <v>1810</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c r="A55" t="s">
        <v>1220</v>
      </c>
      <c r="B55" t="s">
        <v>1460</v>
      </c>
      <c r="C55" t="s">
        <v>1809</v>
      </c>
      <c r="D55" t="s">
        <v>1810</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c r="A56" t="s">
        <v>1461</v>
      </c>
      <c r="B56" t="s">
        <v>1462</v>
      </c>
      <c r="C56" t="s">
        <v>1809</v>
      </c>
      <c r="D56" t="s">
        <v>1810</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c r="A57" t="s">
        <v>1463</v>
      </c>
      <c r="B57" t="s">
        <v>1464</v>
      </c>
      <c r="C57" t="s">
        <v>1809</v>
      </c>
      <c r="D57" t="s">
        <v>1810</v>
      </c>
    </row>
    <row r="58" spans="1:64">
      <c r="A58" t="s">
        <v>1160</v>
      </c>
      <c r="B58" t="s">
        <v>1465</v>
      </c>
      <c r="C58" t="s">
        <v>1809</v>
      </c>
      <c r="D58" t="s">
        <v>1810</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c r="A59" t="s">
        <v>1466</v>
      </c>
      <c r="B59" t="s">
        <v>1467</v>
      </c>
      <c r="C59" t="s">
        <v>1809</v>
      </c>
      <c r="D59" t="s">
        <v>1810</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c r="A60" t="s">
        <v>1317</v>
      </c>
      <c r="B60" t="s">
        <v>1468</v>
      </c>
      <c r="C60" t="s">
        <v>1809</v>
      </c>
      <c r="D60" t="s">
        <v>1810</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c r="A61" t="s">
        <v>1112</v>
      </c>
      <c r="B61" t="s">
        <v>1469</v>
      </c>
      <c r="C61" t="s">
        <v>1809</v>
      </c>
      <c r="D61" t="s">
        <v>1810</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c r="A62" t="s">
        <v>1470</v>
      </c>
      <c r="B62" t="s">
        <v>1471</v>
      </c>
      <c r="C62" t="s">
        <v>1809</v>
      </c>
      <c r="D62" t="s">
        <v>1810</v>
      </c>
      <c r="AI62">
        <v>154.17685339798601</v>
      </c>
      <c r="AS62">
        <v>183</v>
      </c>
    </row>
    <row r="63" spans="1:64">
      <c r="A63" t="s">
        <v>1290</v>
      </c>
      <c r="B63" t="s">
        <v>1472</v>
      </c>
      <c r="C63" t="s">
        <v>1809</v>
      </c>
      <c r="D63" t="s">
        <v>1810</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c r="A64" t="s">
        <v>1222</v>
      </c>
      <c r="B64" t="s">
        <v>1473</v>
      </c>
      <c r="C64" t="s">
        <v>1809</v>
      </c>
      <c r="D64" t="s">
        <v>1810</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c r="A65" t="s">
        <v>1149</v>
      </c>
      <c r="B65" t="s">
        <v>1474</v>
      </c>
      <c r="C65" t="s">
        <v>1809</v>
      </c>
      <c r="D65" t="s">
        <v>1810</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c r="A66" t="s">
        <v>1475</v>
      </c>
      <c r="B66" t="s">
        <v>1476</v>
      </c>
      <c r="C66" t="s">
        <v>1809</v>
      </c>
      <c r="D66" t="s">
        <v>1810</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c r="A67" t="s">
        <v>1477</v>
      </c>
      <c r="B67" t="s">
        <v>1478</v>
      </c>
      <c r="C67" t="s">
        <v>1809</v>
      </c>
      <c r="D67" t="s">
        <v>1810</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c r="A68" t="s">
        <v>1479</v>
      </c>
      <c r="B68" t="s">
        <v>1480</v>
      </c>
      <c r="C68" t="s">
        <v>1809</v>
      </c>
      <c r="D68" t="s">
        <v>1810</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c r="A69" t="s">
        <v>1481</v>
      </c>
      <c r="B69" t="s">
        <v>1482</v>
      </c>
      <c r="C69" t="s">
        <v>1809</v>
      </c>
      <c r="D69" t="s">
        <v>1810</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c r="A70" t="s">
        <v>1483</v>
      </c>
      <c r="B70" t="s">
        <v>1484</v>
      </c>
      <c r="C70" t="s">
        <v>1809</v>
      </c>
      <c r="D70" t="s">
        <v>1810</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c r="A71" t="s">
        <v>1248</v>
      </c>
      <c r="B71" t="s">
        <v>1485</v>
      </c>
      <c r="C71" t="s">
        <v>1809</v>
      </c>
      <c r="D71" t="s">
        <v>1810</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c r="A72" t="s">
        <v>1486</v>
      </c>
      <c r="B72" t="s">
        <v>1487</v>
      </c>
      <c r="C72" t="s">
        <v>1809</v>
      </c>
      <c r="D72" t="s">
        <v>1810</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c r="A73" t="s">
        <v>1488</v>
      </c>
      <c r="B73" t="s">
        <v>1489</v>
      </c>
      <c r="C73" t="s">
        <v>1809</v>
      </c>
      <c r="D73" t="s">
        <v>1810</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c r="A74" t="s">
        <v>609</v>
      </c>
      <c r="B74" t="s">
        <v>1490</v>
      </c>
      <c r="C74" t="s">
        <v>1809</v>
      </c>
      <c r="D74" t="s">
        <v>1810</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c r="A75" t="s">
        <v>1312</v>
      </c>
      <c r="B75" t="s">
        <v>1491</v>
      </c>
      <c r="C75" t="s">
        <v>1809</v>
      </c>
      <c r="D75" t="s">
        <v>1810</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c r="A76" t="s">
        <v>1291</v>
      </c>
      <c r="B76" t="s">
        <v>1492</v>
      </c>
      <c r="C76" t="s">
        <v>1809</v>
      </c>
      <c r="D76" t="s">
        <v>1810</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c r="A77" t="s">
        <v>611</v>
      </c>
      <c r="B77" t="s">
        <v>950</v>
      </c>
      <c r="C77" t="s">
        <v>1809</v>
      </c>
      <c r="D77" t="s">
        <v>1810</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c r="A78" t="s">
        <v>1493</v>
      </c>
      <c r="B78" t="s">
        <v>1494</v>
      </c>
      <c r="C78" t="s">
        <v>1809</v>
      </c>
      <c r="D78" t="s">
        <v>1810</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c r="A79" t="s">
        <v>1495</v>
      </c>
      <c r="B79" t="s">
        <v>1496</v>
      </c>
      <c r="C79" t="s">
        <v>1809</v>
      </c>
      <c r="D79" t="s">
        <v>1810</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c r="A80" t="s">
        <v>1292</v>
      </c>
      <c r="B80" t="s">
        <v>1497</v>
      </c>
      <c r="C80" t="s">
        <v>1809</v>
      </c>
      <c r="D80" t="s">
        <v>1810</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c r="A81" t="s">
        <v>1261</v>
      </c>
      <c r="B81" t="s">
        <v>1498</v>
      </c>
      <c r="C81" t="s">
        <v>1809</v>
      </c>
      <c r="D81" t="s">
        <v>1810</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c r="A82" t="s">
        <v>1316</v>
      </c>
      <c r="B82" t="s">
        <v>1499</v>
      </c>
      <c r="C82" t="s">
        <v>1809</v>
      </c>
      <c r="D82" t="s">
        <v>1810</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c r="A83" t="s">
        <v>1500</v>
      </c>
      <c r="B83" t="s">
        <v>1501</v>
      </c>
      <c r="C83" t="s">
        <v>1809</v>
      </c>
      <c r="D83" t="s">
        <v>1810</v>
      </c>
    </row>
    <row r="84" spans="1:64">
      <c r="A84" t="s">
        <v>1502</v>
      </c>
      <c r="B84" t="s">
        <v>1503</v>
      </c>
      <c r="C84" t="s">
        <v>1809</v>
      </c>
      <c r="D84" t="s">
        <v>1810</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c r="A85" t="s">
        <v>1127</v>
      </c>
      <c r="B85" t="s">
        <v>1504</v>
      </c>
      <c r="C85" t="s">
        <v>1809</v>
      </c>
      <c r="D85" t="s">
        <v>1810</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c r="A86" t="s">
        <v>1299</v>
      </c>
      <c r="B86" t="s">
        <v>1505</v>
      </c>
      <c r="C86" t="s">
        <v>1809</v>
      </c>
      <c r="D86" t="s">
        <v>1810</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c r="A87" t="s">
        <v>1161</v>
      </c>
      <c r="B87" t="s">
        <v>1506</v>
      </c>
      <c r="C87" t="s">
        <v>1809</v>
      </c>
      <c r="D87" t="s">
        <v>1810</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c r="A88" t="s">
        <v>1136</v>
      </c>
      <c r="B88" t="s">
        <v>1507</v>
      </c>
      <c r="C88" t="s">
        <v>1809</v>
      </c>
      <c r="D88" t="s">
        <v>1810</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c r="A89" t="s">
        <v>1508</v>
      </c>
      <c r="B89" t="s">
        <v>1509</v>
      </c>
      <c r="C89" t="s">
        <v>1809</v>
      </c>
      <c r="D89" t="s">
        <v>1810</v>
      </c>
    </row>
    <row r="90" spans="1:64">
      <c r="A90" t="s">
        <v>1137</v>
      </c>
      <c r="B90" t="s">
        <v>1510</v>
      </c>
      <c r="C90" t="s">
        <v>1809</v>
      </c>
      <c r="D90" t="s">
        <v>1810</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c r="A91" t="s">
        <v>1511</v>
      </c>
      <c r="B91" t="s">
        <v>1512</v>
      </c>
      <c r="C91" t="s">
        <v>1809</v>
      </c>
      <c r="D91" t="s">
        <v>1810</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c r="A92" t="s">
        <v>1138</v>
      </c>
      <c r="B92" t="s">
        <v>1513</v>
      </c>
      <c r="C92" t="s">
        <v>1809</v>
      </c>
      <c r="D92" t="s">
        <v>1810</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c r="A93" t="s">
        <v>1126</v>
      </c>
      <c r="B93" t="s">
        <v>1514</v>
      </c>
      <c r="C93" t="s">
        <v>1809</v>
      </c>
      <c r="D93" t="s">
        <v>1810</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c r="A94" t="s">
        <v>1304</v>
      </c>
      <c r="B94" t="s">
        <v>1515</v>
      </c>
      <c r="C94" t="s">
        <v>1809</v>
      </c>
      <c r="D94" t="s">
        <v>1810</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c r="A95" t="s">
        <v>1223</v>
      </c>
      <c r="B95" t="s">
        <v>1516</v>
      </c>
      <c r="C95" t="s">
        <v>1809</v>
      </c>
      <c r="D95" t="s">
        <v>1810</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c r="A96" t="s">
        <v>1517</v>
      </c>
      <c r="B96" t="s">
        <v>1518</v>
      </c>
      <c r="C96" t="s">
        <v>1809</v>
      </c>
      <c r="D96" t="s">
        <v>1810</v>
      </c>
      <c r="AQ96">
        <v>271.90385858122602</v>
      </c>
      <c r="AR96">
        <v>280.94445600166398</v>
      </c>
      <c r="AS96">
        <v>273.811994189666</v>
      </c>
      <c r="AT96">
        <v>261.03169670602898</v>
      </c>
    </row>
    <row r="97" spans="1:64">
      <c r="A97" t="s">
        <v>1237</v>
      </c>
      <c r="B97" t="s">
        <v>1519</v>
      </c>
      <c r="C97" t="s">
        <v>1809</v>
      </c>
      <c r="D97" t="s">
        <v>1810</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c r="A98" t="s">
        <v>1267</v>
      </c>
      <c r="B98" t="s">
        <v>1520</v>
      </c>
      <c r="C98" t="s">
        <v>1809</v>
      </c>
      <c r="D98" t="s">
        <v>1810</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c r="A99" t="s">
        <v>1250</v>
      </c>
      <c r="B99" t="s">
        <v>1521</v>
      </c>
      <c r="C99" t="s">
        <v>1809</v>
      </c>
      <c r="D99" t="s">
        <v>1810</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c r="A100" t="s">
        <v>1522</v>
      </c>
      <c r="B100" t="s">
        <v>1523</v>
      </c>
      <c r="C100" t="s">
        <v>1809</v>
      </c>
      <c r="D100" t="s">
        <v>1810</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c r="A101" t="s">
        <v>1524</v>
      </c>
      <c r="B101" t="s">
        <v>1525</v>
      </c>
      <c r="C101" t="s">
        <v>1809</v>
      </c>
      <c r="D101" t="s">
        <v>1810</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c r="A102" t="s">
        <v>1238</v>
      </c>
      <c r="B102" t="s">
        <v>1526</v>
      </c>
      <c r="C102" t="s">
        <v>1809</v>
      </c>
      <c r="D102" t="s">
        <v>1810</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c r="A103" t="s">
        <v>1527</v>
      </c>
      <c r="B103" t="s">
        <v>1528</v>
      </c>
      <c r="C103" t="s">
        <v>1809</v>
      </c>
      <c r="D103" t="s">
        <v>1810</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c r="A104" t="s">
        <v>1303</v>
      </c>
      <c r="B104" t="s">
        <v>1529</v>
      </c>
      <c r="C104" t="s">
        <v>1809</v>
      </c>
      <c r="D104" t="s">
        <v>1810</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c r="A105" t="s">
        <v>1225</v>
      </c>
      <c r="B105" t="s">
        <v>1530</v>
      </c>
      <c r="C105" t="s">
        <v>1809</v>
      </c>
      <c r="D105" t="s">
        <v>1810</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c r="A106" t="s">
        <v>1281</v>
      </c>
      <c r="B106" t="s">
        <v>1531</v>
      </c>
      <c r="C106" t="s">
        <v>1809</v>
      </c>
      <c r="D106" t="s">
        <v>1810</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c r="A107" t="s">
        <v>1532</v>
      </c>
      <c r="B107" t="s">
        <v>1533</v>
      </c>
      <c r="C107" t="s">
        <v>1809</v>
      </c>
      <c r="D107" t="s">
        <v>1810</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c r="A108" t="s">
        <v>1534</v>
      </c>
      <c r="B108" t="s">
        <v>1535</v>
      </c>
      <c r="C108" t="s">
        <v>1809</v>
      </c>
      <c r="D108" t="s">
        <v>1810</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c r="A109" t="s">
        <v>1536</v>
      </c>
      <c r="B109" t="s">
        <v>1537</v>
      </c>
      <c r="C109" t="s">
        <v>1809</v>
      </c>
      <c r="D109" t="s">
        <v>1810</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c r="A110" t="s">
        <v>1538</v>
      </c>
      <c r="B110" t="s">
        <v>1539</v>
      </c>
      <c r="C110" t="s">
        <v>1809</v>
      </c>
      <c r="D110" t="s">
        <v>1810</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c r="A111" t="s">
        <v>1205</v>
      </c>
      <c r="B111" t="s">
        <v>1540</v>
      </c>
      <c r="C111" t="s">
        <v>1809</v>
      </c>
      <c r="D111" t="s">
        <v>1810</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c r="A112" t="s">
        <v>1541</v>
      </c>
      <c r="B112" t="s">
        <v>1542</v>
      </c>
      <c r="C112" t="s">
        <v>1809</v>
      </c>
      <c r="D112" t="s">
        <v>1810</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c r="A113" t="s">
        <v>1543</v>
      </c>
      <c r="B113" t="s">
        <v>1544</v>
      </c>
      <c r="C113" t="s">
        <v>1809</v>
      </c>
      <c r="D113" t="s">
        <v>1810</v>
      </c>
    </row>
    <row r="114" spans="1:64">
      <c r="A114" t="s">
        <v>1186</v>
      </c>
      <c r="B114" t="s">
        <v>1545</v>
      </c>
      <c r="C114" t="s">
        <v>1809</v>
      </c>
      <c r="D114" t="s">
        <v>1810</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c r="A115" t="s">
        <v>1546</v>
      </c>
      <c r="B115" t="s">
        <v>1547</v>
      </c>
      <c r="C115" t="s">
        <v>1809</v>
      </c>
      <c r="D115" t="s">
        <v>1810</v>
      </c>
    </row>
    <row r="116" spans="1:64">
      <c r="A116" t="s">
        <v>1294</v>
      </c>
      <c r="B116" t="s">
        <v>1548</v>
      </c>
      <c r="C116" t="s">
        <v>1809</v>
      </c>
      <c r="D116" t="s">
        <v>1810</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c r="A117" t="s">
        <v>1549</v>
      </c>
      <c r="B117" t="s">
        <v>1550</v>
      </c>
      <c r="C117" t="s">
        <v>1809</v>
      </c>
      <c r="D117" t="s">
        <v>1810</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c r="A118" t="s">
        <v>1162</v>
      </c>
      <c r="B118" t="s">
        <v>1551</v>
      </c>
      <c r="C118" t="s">
        <v>1809</v>
      </c>
      <c r="D118" t="s">
        <v>1810</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c r="A119" t="s">
        <v>1293</v>
      </c>
      <c r="B119" t="s">
        <v>1552</v>
      </c>
      <c r="C119" t="s">
        <v>1809</v>
      </c>
      <c r="D119" t="s">
        <v>1810</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c r="A120" t="s">
        <v>1163</v>
      </c>
      <c r="B120" t="s">
        <v>1553</v>
      </c>
      <c r="C120" t="s">
        <v>1809</v>
      </c>
      <c r="D120" t="s">
        <v>1810</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c r="A121" t="s">
        <v>1305</v>
      </c>
      <c r="B121" t="s">
        <v>1554</v>
      </c>
      <c r="C121" t="s">
        <v>1809</v>
      </c>
      <c r="D121" t="s">
        <v>1810</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c r="A122" t="s">
        <v>1226</v>
      </c>
      <c r="B122" t="s">
        <v>1555</v>
      </c>
      <c r="C122" t="s">
        <v>1809</v>
      </c>
      <c r="D122" t="s">
        <v>1810</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c r="A123" t="s">
        <v>1164</v>
      </c>
      <c r="B123" t="s">
        <v>1556</v>
      </c>
      <c r="C123" t="s">
        <v>1809</v>
      </c>
      <c r="D123" t="s">
        <v>1810</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c r="A124" t="s">
        <v>1199</v>
      </c>
      <c r="B124" t="s">
        <v>1557</v>
      </c>
      <c r="C124" t="s">
        <v>1809</v>
      </c>
      <c r="D124" t="s">
        <v>1810</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c r="A125" t="s">
        <v>1177</v>
      </c>
      <c r="B125" t="s">
        <v>1558</v>
      </c>
      <c r="C125" t="s">
        <v>1809</v>
      </c>
      <c r="D125" t="s">
        <v>1810</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c r="A126" t="s">
        <v>1113</v>
      </c>
      <c r="B126" t="s">
        <v>1559</v>
      </c>
      <c r="C126" t="s">
        <v>1809</v>
      </c>
      <c r="D126" t="s">
        <v>1810</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c r="A127" t="s">
        <v>1560</v>
      </c>
      <c r="B127" t="s">
        <v>1561</v>
      </c>
      <c r="C127" t="s">
        <v>1809</v>
      </c>
      <c r="D127" t="s">
        <v>1810</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c r="A128" t="s">
        <v>1204</v>
      </c>
      <c r="B128" t="s">
        <v>1562</v>
      </c>
      <c r="C128" t="s">
        <v>1809</v>
      </c>
      <c r="D128" t="s">
        <v>1810</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c r="A129" t="s">
        <v>1268</v>
      </c>
      <c r="B129" t="s">
        <v>1563</v>
      </c>
      <c r="C129" t="s">
        <v>1809</v>
      </c>
      <c r="D129" t="s">
        <v>1810</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c r="A130" t="s">
        <v>1564</v>
      </c>
      <c r="B130" t="s">
        <v>1565</v>
      </c>
      <c r="C130" t="s">
        <v>1809</v>
      </c>
      <c r="D130" t="s">
        <v>1810</v>
      </c>
      <c r="AI130">
        <v>226.567960142533</v>
      </c>
      <c r="AS130">
        <v>243</v>
      </c>
    </row>
    <row r="131" spans="1:64">
      <c r="A131" t="s">
        <v>1566</v>
      </c>
      <c r="B131" t="s">
        <v>1567</v>
      </c>
      <c r="C131" t="s">
        <v>1809</v>
      </c>
      <c r="D131" t="s">
        <v>1810</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c r="A132" t="s">
        <v>1165</v>
      </c>
      <c r="B132" t="s">
        <v>1568</v>
      </c>
      <c r="C132" t="s">
        <v>1809</v>
      </c>
      <c r="D132" t="s">
        <v>1810</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c r="A133" t="s">
        <v>1569</v>
      </c>
      <c r="B133" t="s">
        <v>1570</v>
      </c>
      <c r="C133" t="s">
        <v>1809</v>
      </c>
      <c r="D133" t="s">
        <v>1810</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c r="A134" t="s">
        <v>1571</v>
      </c>
      <c r="B134" t="s">
        <v>1572</v>
      </c>
      <c r="C134" t="s">
        <v>1809</v>
      </c>
      <c r="D134" t="s">
        <v>1810</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c r="A135" t="s">
        <v>1166</v>
      </c>
      <c r="B135" t="s">
        <v>1573</v>
      </c>
      <c r="C135" t="s">
        <v>1809</v>
      </c>
      <c r="D135" t="s">
        <v>1810</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c r="A136" t="s">
        <v>1139</v>
      </c>
      <c r="B136" t="s">
        <v>1574</v>
      </c>
      <c r="C136" t="s">
        <v>1809</v>
      </c>
      <c r="D136" t="s">
        <v>1810</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c r="A137" t="s">
        <v>1151</v>
      </c>
      <c r="B137" t="s">
        <v>1575</v>
      </c>
      <c r="C137" t="s">
        <v>1809</v>
      </c>
      <c r="D137" t="s">
        <v>1810</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c r="A138" t="s">
        <v>1576</v>
      </c>
      <c r="B138" t="s">
        <v>1577</v>
      </c>
      <c r="C138" t="s">
        <v>1809</v>
      </c>
      <c r="D138" t="s">
        <v>1810</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c r="A139" t="s">
        <v>1578</v>
      </c>
      <c r="B139" t="s">
        <v>1579</v>
      </c>
      <c r="C139" t="s">
        <v>1809</v>
      </c>
      <c r="D139" t="s">
        <v>1810</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c r="A140" t="s">
        <v>1580</v>
      </c>
      <c r="B140" t="s">
        <v>1581</v>
      </c>
      <c r="C140" t="s">
        <v>1809</v>
      </c>
      <c r="D140" t="s">
        <v>1810</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c r="A141" t="s">
        <v>1582</v>
      </c>
      <c r="B141" t="s">
        <v>1583</v>
      </c>
      <c r="C141" t="s">
        <v>1809</v>
      </c>
      <c r="D141" t="s">
        <v>1810</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c r="A142" t="s">
        <v>1584</v>
      </c>
      <c r="B142" t="s">
        <v>1585</v>
      </c>
      <c r="C142" t="s">
        <v>1809</v>
      </c>
      <c r="D142" t="s">
        <v>1810</v>
      </c>
    </row>
    <row r="143" spans="1:64">
      <c r="A143" t="s">
        <v>1191</v>
      </c>
      <c r="B143" t="s">
        <v>1586</v>
      </c>
      <c r="C143" t="s">
        <v>1809</v>
      </c>
      <c r="D143" t="s">
        <v>1810</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c r="A144" t="s">
        <v>1587</v>
      </c>
      <c r="B144" t="s">
        <v>1588</v>
      </c>
      <c r="C144" t="s">
        <v>1809</v>
      </c>
      <c r="D144" t="s">
        <v>1810</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c r="A145" t="s">
        <v>1589</v>
      </c>
      <c r="B145" t="s">
        <v>1590</v>
      </c>
      <c r="C145" t="s">
        <v>1809</v>
      </c>
      <c r="D145" t="s">
        <v>1810</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c r="A146" t="s">
        <v>1130</v>
      </c>
      <c r="B146" t="s">
        <v>1591</v>
      </c>
      <c r="C146" t="s">
        <v>1809</v>
      </c>
      <c r="D146" t="s">
        <v>1810</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c r="A147" t="s">
        <v>1592</v>
      </c>
      <c r="B147" t="s">
        <v>1593</v>
      </c>
      <c r="C147" t="s">
        <v>1809</v>
      </c>
      <c r="D147" t="s">
        <v>1810</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c r="A148" t="s">
        <v>1296</v>
      </c>
      <c r="B148" t="s">
        <v>1594</v>
      </c>
      <c r="C148" t="s">
        <v>1809</v>
      </c>
      <c r="D148" t="s">
        <v>1810</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c r="A149" t="s">
        <v>1318</v>
      </c>
      <c r="B149" t="s">
        <v>1595</v>
      </c>
      <c r="C149" t="s">
        <v>1809</v>
      </c>
      <c r="D149" t="s">
        <v>1810</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c r="A150" t="s">
        <v>1295</v>
      </c>
      <c r="B150" t="s">
        <v>1596</v>
      </c>
      <c r="C150" t="s">
        <v>1809</v>
      </c>
      <c r="D150" t="s">
        <v>1810</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c r="A151" t="s">
        <v>1597</v>
      </c>
      <c r="B151" t="s">
        <v>1598</v>
      </c>
      <c r="C151" t="s">
        <v>1809</v>
      </c>
      <c r="D151" t="s">
        <v>1810</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c r="A152" t="s">
        <v>1599</v>
      </c>
      <c r="B152" t="s">
        <v>1600</v>
      </c>
      <c r="C152" t="s">
        <v>1809</v>
      </c>
      <c r="D152" t="s">
        <v>1810</v>
      </c>
    </row>
    <row r="153" spans="1:64">
      <c r="A153" t="s">
        <v>1152</v>
      </c>
      <c r="B153" t="s">
        <v>1601</v>
      </c>
      <c r="C153" t="s">
        <v>1809</v>
      </c>
      <c r="D153" t="s">
        <v>1810</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c r="A154" t="s">
        <v>1602</v>
      </c>
      <c r="B154" t="s">
        <v>1603</v>
      </c>
      <c r="C154" t="s">
        <v>1809</v>
      </c>
      <c r="D154" t="s">
        <v>1810</v>
      </c>
    </row>
    <row r="155" spans="1:64">
      <c r="A155" t="s">
        <v>1604</v>
      </c>
      <c r="B155" t="s">
        <v>1605</v>
      </c>
      <c r="C155" t="s">
        <v>1809</v>
      </c>
      <c r="D155" t="s">
        <v>1810</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c r="A156" t="s">
        <v>1114</v>
      </c>
      <c r="B156" t="s">
        <v>1606</v>
      </c>
      <c r="C156" t="s">
        <v>1809</v>
      </c>
      <c r="D156" t="s">
        <v>1810</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c r="A157" t="s">
        <v>1188</v>
      </c>
      <c r="B157" t="s">
        <v>1607</v>
      </c>
      <c r="C157" t="s">
        <v>1809</v>
      </c>
      <c r="D157" t="s">
        <v>1810</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c r="A158" t="s">
        <v>1608</v>
      </c>
      <c r="B158" t="s">
        <v>1609</v>
      </c>
      <c r="C158" t="s">
        <v>1809</v>
      </c>
      <c r="D158" t="s">
        <v>1810</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c r="A159" t="s">
        <v>1239</v>
      </c>
      <c r="B159" t="s">
        <v>1610</v>
      </c>
      <c r="C159" t="s">
        <v>1809</v>
      </c>
      <c r="D159" t="s">
        <v>1810</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c r="A160" t="s">
        <v>1611</v>
      </c>
      <c r="B160" t="s">
        <v>1612</v>
      </c>
      <c r="C160" t="s">
        <v>1809</v>
      </c>
      <c r="D160" t="s">
        <v>1810</v>
      </c>
      <c r="AS160">
        <v>302</v>
      </c>
    </row>
    <row r="161" spans="1:64">
      <c r="A161" t="s">
        <v>1613</v>
      </c>
      <c r="B161" t="s">
        <v>1614</v>
      </c>
      <c r="C161" t="s">
        <v>1809</v>
      </c>
      <c r="D161" t="s">
        <v>1810</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c r="A162" t="s">
        <v>1308</v>
      </c>
      <c r="B162" t="s">
        <v>1615</v>
      </c>
      <c r="C162" t="s">
        <v>1809</v>
      </c>
      <c r="D162" t="s">
        <v>1810</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c r="A163" t="s">
        <v>1140</v>
      </c>
      <c r="B163" t="s">
        <v>1616</v>
      </c>
      <c r="C163" t="s">
        <v>1809</v>
      </c>
      <c r="D163" t="s">
        <v>1810</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c r="A164" t="s">
        <v>1306</v>
      </c>
      <c r="B164" t="s">
        <v>1617</v>
      </c>
      <c r="C164" t="s">
        <v>1809</v>
      </c>
      <c r="D164" t="s">
        <v>1810</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c r="A165" t="s">
        <v>1208</v>
      </c>
      <c r="B165" t="s">
        <v>1618</v>
      </c>
      <c r="C165" t="s">
        <v>1809</v>
      </c>
      <c r="D165" t="s">
        <v>1810</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c r="A166" t="s">
        <v>1619</v>
      </c>
      <c r="B166" t="s">
        <v>1620</v>
      </c>
      <c r="C166" t="s">
        <v>1809</v>
      </c>
      <c r="D166" t="s">
        <v>1810</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c r="A167" t="s">
        <v>1307</v>
      </c>
      <c r="B167" t="s">
        <v>1621</v>
      </c>
      <c r="C167" t="s">
        <v>1809</v>
      </c>
      <c r="D167" t="s">
        <v>1810</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c r="A168" t="s">
        <v>1200</v>
      </c>
      <c r="B168" t="s">
        <v>1622</v>
      </c>
      <c r="C168" t="s">
        <v>1809</v>
      </c>
      <c r="D168" t="s">
        <v>1810</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c r="A169" t="s">
        <v>1623</v>
      </c>
      <c r="B169" t="s">
        <v>1624</v>
      </c>
      <c r="C169" t="s">
        <v>1809</v>
      </c>
      <c r="D169" t="s">
        <v>1810</v>
      </c>
    </row>
    <row r="170" spans="1:64">
      <c r="A170" t="s">
        <v>613</v>
      </c>
      <c r="B170" t="s">
        <v>1625</v>
      </c>
      <c r="C170" t="s">
        <v>1809</v>
      </c>
      <c r="D170" t="s">
        <v>1810</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c r="A171" t="s">
        <v>1141</v>
      </c>
      <c r="B171" t="s">
        <v>1626</v>
      </c>
      <c r="C171" t="s">
        <v>1809</v>
      </c>
      <c r="D171" t="s">
        <v>1810</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c r="A172" t="s">
        <v>1115</v>
      </c>
      <c r="B172" t="s">
        <v>1627</v>
      </c>
      <c r="C172" t="s">
        <v>1809</v>
      </c>
      <c r="D172" t="s">
        <v>1810</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c r="A173" t="s">
        <v>896</v>
      </c>
      <c r="B173" t="s">
        <v>1628</v>
      </c>
      <c r="C173" t="s">
        <v>1809</v>
      </c>
      <c r="D173" t="s">
        <v>1810</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c r="A174" t="s">
        <v>1207</v>
      </c>
      <c r="B174" t="s">
        <v>1629</v>
      </c>
      <c r="C174" t="s">
        <v>1809</v>
      </c>
      <c r="D174" t="s">
        <v>1810</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c r="A175" t="s">
        <v>1630</v>
      </c>
      <c r="B175" t="s">
        <v>1631</v>
      </c>
      <c r="C175" t="s">
        <v>1809</v>
      </c>
      <c r="D175" t="s">
        <v>1810</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c r="A176" t="s">
        <v>615</v>
      </c>
      <c r="B176" t="s">
        <v>1632</v>
      </c>
      <c r="C176" t="s">
        <v>1809</v>
      </c>
      <c r="D176" t="s">
        <v>1810</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c r="A177" t="s">
        <v>1262</v>
      </c>
      <c r="B177" t="s">
        <v>1633</v>
      </c>
      <c r="C177" t="s">
        <v>1809</v>
      </c>
      <c r="D177" t="s">
        <v>1810</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c r="A178" t="s">
        <v>1142</v>
      </c>
      <c r="B178" t="s">
        <v>1634</v>
      </c>
      <c r="C178" t="s">
        <v>1809</v>
      </c>
      <c r="D178" t="s">
        <v>1810</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c r="A179" t="s">
        <v>1143</v>
      </c>
      <c r="B179" t="s">
        <v>1635</v>
      </c>
      <c r="C179" t="s">
        <v>1809</v>
      </c>
      <c r="D179" t="s">
        <v>1810</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c r="A180" t="s">
        <v>1240</v>
      </c>
      <c r="B180" t="s">
        <v>1636</v>
      </c>
      <c r="C180" t="s">
        <v>1809</v>
      </c>
      <c r="D180" t="s">
        <v>1810</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c r="A181" t="s">
        <v>1319</v>
      </c>
      <c r="B181" t="s">
        <v>1637</v>
      </c>
      <c r="C181" t="s">
        <v>1809</v>
      </c>
      <c r="D181" t="s">
        <v>1810</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c r="A182" t="s">
        <v>1297</v>
      </c>
      <c r="B182" t="s">
        <v>1638</v>
      </c>
      <c r="C182" t="s">
        <v>1809</v>
      </c>
      <c r="D182" t="s">
        <v>1810</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c r="A183" t="s">
        <v>1189</v>
      </c>
      <c r="B183" t="s">
        <v>1639</v>
      </c>
      <c r="C183" t="s">
        <v>1809</v>
      </c>
      <c r="D183" t="s">
        <v>1810</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c r="A184" t="s">
        <v>1640</v>
      </c>
      <c r="B184" t="s">
        <v>1641</v>
      </c>
      <c r="C184" t="s">
        <v>1809</v>
      </c>
      <c r="D184" t="s">
        <v>1810</v>
      </c>
    </row>
    <row r="185" spans="1:64">
      <c r="A185" t="s">
        <v>1258</v>
      </c>
      <c r="B185" t="s">
        <v>1642</v>
      </c>
      <c r="C185" t="s">
        <v>1809</v>
      </c>
      <c r="D185" t="s">
        <v>1810</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c r="A186" t="s">
        <v>1643</v>
      </c>
      <c r="B186" t="s">
        <v>1644</v>
      </c>
      <c r="C186" t="s">
        <v>1809</v>
      </c>
      <c r="D186" t="s">
        <v>1810</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c r="A187" t="s">
        <v>1167</v>
      </c>
      <c r="B187" t="s">
        <v>1645</v>
      </c>
      <c r="C187" t="s">
        <v>1809</v>
      </c>
      <c r="D187" t="s">
        <v>1810</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c r="A188" t="s">
        <v>1646</v>
      </c>
      <c r="B188" t="s">
        <v>1647</v>
      </c>
      <c r="C188" t="s">
        <v>1809</v>
      </c>
      <c r="D188" t="s">
        <v>1810</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c r="A189" t="s">
        <v>1190</v>
      </c>
      <c r="B189" t="s">
        <v>1648</v>
      </c>
      <c r="C189" t="s">
        <v>1809</v>
      </c>
      <c r="D189" t="s">
        <v>1810</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c r="A190" t="s">
        <v>1241</v>
      </c>
      <c r="B190" t="s">
        <v>1649</v>
      </c>
      <c r="C190" t="s">
        <v>1809</v>
      </c>
      <c r="D190" t="s">
        <v>1810</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c r="A191" t="s">
        <v>1252</v>
      </c>
      <c r="B191" t="s">
        <v>1650</v>
      </c>
      <c r="C191" t="s">
        <v>1809</v>
      </c>
      <c r="D191" t="s">
        <v>1810</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c r="A192" t="s">
        <v>1209</v>
      </c>
      <c r="B192" t="s">
        <v>1651</v>
      </c>
      <c r="C192" t="s">
        <v>1809</v>
      </c>
      <c r="D192" t="s">
        <v>1810</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c r="A193" t="s">
        <v>1652</v>
      </c>
      <c r="B193" t="s">
        <v>1653</v>
      </c>
      <c r="C193" t="s">
        <v>1809</v>
      </c>
      <c r="D193" t="s">
        <v>1810</v>
      </c>
    </row>
    <row r="194" spans="1:64">
      <c r="A194" t="s">
        <v>1263</v>
      </c>
      <c r="B194" t="s">
        <v>1654</v>
      </c>
      <c r="C194" t="s">
        <v>1809</v>
      </c>
      <c r="D194" t="s">
        <v>1810</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c r="A195" t="s">
        <v>1282</v>
      </c>
      <c r="B195" t="s">
        <v>1655</v>
      </c>
      <c r="C195" t="s">
        <v>1809</v>
      </c>
      <c r="D195" t="s">
        <v>1810</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c r="A196" t="s">
        <v>1656</v>
      </c>
      <c r="B196" t="s">
        <v>1657</v>
      </c>
      <c r="C196" t="s">
        <v>1809</v>
      </c>
      <c r="D196" t="s">
        <v>1810</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c r="A197" t="s">
        <v>1228</v>
      </c>
      <c r="B197" t="s">
        <v>1658</v>
      </c>
      <c r="C197" t="s">
        <v>1809</v>
      </c>
      <c r="D197" t="s">
        <v>1810</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c r="A198" t="s">
        <v>1659</v>
      </c>
      <c r="B198" t="s">
        <v>1660</v>
      </c>
      <c r="C198" t="s">
        <v>1809</v>
      </c>
      <c r="D198" t="s">
        <v>1810</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c r="A199" t="s">
        <v>1309</v>
      </c>
      <c r="B199" t="s">
        <v>1661</v>
      </c>
      <c r="C199" t="s">
        <v>1809</v>
      </c>
      <c r="D199" t="s">
        <v>1810</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c r="A200" t="s">
        <v>1251</v>
      </c>
      <c r="B200" t="s">
        <v>1662</v>
      </c>
      <c r="C200" t="s">
        <v>1809</v>
      </c>
      <c r="D200" t="s">
        <v>1810</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c r="A201" t="s">
        <v>1663</v>
      </c>
      <c r="B201" t="s">
        <v>1664</v>
      </c>
      <c r="C201" t="s">
        <v>1809</v>
      </c>
      <c r="D201" t="s">
        <v>1810</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c r="A202" t="s">
        <v>1665</v>
      </c>
      <c r="B202" t="s">
        <v>1666</v>
      </c>
      <c r="C202" t="s">
        <v>1809</v>
      </c>
      <c r="D202" t="s">
        <v>1810</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c r="A203" t="s">
        <v>1667</v>
      </c>
      <c r="B203" t="s">
        <v>1668</v>
      </c>
      <c r="C203" t="s">
        <v>1809</v>
      </c>
      <c r="D203" t="s">
        <v>1810</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c r="A204" t="s">
        <v>1271</v>
      </c>
      <c r="B204" t="s">
        <v>1669</v>
      </c>
      <c r="C204" t="s">
        <v>1809</v>
      </c>
      <c r="D204" t="s">
        <v>1810</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c r="A205" t="s">
        <v>1168</v>
      </c>
      <c r="B205" t="s">
        <v>1670</v>
      </c>
      <c r="C205" t="s">
        <v>1809</v>
      </c>
      <c r="D205" t="s">
        <v>1810</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c r="A206" t="s">
        <v>1284</v>
      </c>
      <c r="B206" t="s">
        <v>1671</v>
      </c>
      <c r="C206" t="s">
        <v>1809</v>
      </c>
      <c r="D206" t="s">
        <v>1810</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c r="A207" t="s">
        <v>1285</v>
      </c>
      <c r="B207" t="s">
        <v>1672</v>
      </c>
      <c r="C207" t="s">
        <v>1809</v>
      </c>
      <c r="D207" t="s">
        <v>1810</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c r="A208" t="s">
        <v>617</v>
      </c>
      <c r="B208" t="s">
        <v>1673</v>
      </c>
      <c r="C208" t="s">
        <v>1809</v>
      </c>
      <c r="D208" t="s">
        <v>1810</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c r="A209" t="s">
        <v>1674</v>
      </c>
      <c r="B209" t="s">
        <v>1675</v>
      </c>
      <c r="C209" t="s">
        <v>1809</v>
      </c>
      <c r="D209" t="s">
        <v>1810</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c r="A210" t="s">
        <v>1169</v>
      </c>
      <c r="B210" t="s">
        <v>1676</v>
      </c>
      <c r="C210" t="s">
        <v>1809</v>
      </c>
      <c r="D210" t="s">
        <v>1810</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c r="A211" t="s">
        <v>1153</v>
      </c>
      <c r="B211" t="s">
        <v>1677</v>
      </c>
      <c r="C211" t="s">
        <v>1809</v>
      </c>
      <c r="D211" t="s">
        <v>1810</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c r="A212" t="s">
        <v>1144</v>
      </c>
      <c r="B212" t="s">
        <v>1678</v>
      </c>
      <c r="C212" t="s">
        <v>1809</v>
      </c>
      <c r="D212" t="s">
        <v>1810</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c r="A213" t="s">
        <v>1210</v>
      </c>
      <c r="B213" t="s">
        <v>1679</v>
      </c>
      <c r="C213" t="s">
        <v>1809</v>
      </c>
      <c r="D213" t="s">
        <v>1810</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c r="A214" t="s">
        <v>1264</v>
      </c>
      <c r="B214" t="s">
        <v>1680</v>
      </c>
      <c r="C214" t="s">
        <v>1809</v>
      </c>
      <c r="D214" t="s">
        <v>1810</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c r="A215" t="s">
        <v>1145</v>
      </c>
      <c r="B215" t="s">
        <v>1681</v>
      </c>
      <c r="C215" t="s">
        <v>1809</v>
      </c>
      <c r="D215" t="s">
        <v>1810</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c r="A216" t="s">
        <v>1236</v>
      </c>
      <c r="B216" t="s">
        <v>1682</v>
      </c>
      <c r="C216" t="s">
        <v>1809</v>
      </c>
      <c r="D216" t="s">
        <v>1810</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c r="A217" t="s">
        <v>1683</v>
      </c>
      <c r="B217" t="s">
        <v>1684</v>
      </c>
      <c r="C217" t="s">
        <v>1809</v>
      </c>
      <c r="D217" t="s">
        <v>1810</v>
      </c>
    </row>
    <row r="218" spans="1:64">
      <c r="A218" t="s">
        <v>1119</v>
      </c>
      <c r="B218" t="s">
        <v>1685</v>
      </c>
      <c r="C218" t="s">
        <v>1809</v>
      </c>
      <c r="D218" t="s">
        <v>1810</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c r="A219" t="s">
        <v>1310</v>
      </c>
      <c r="B219" t="s">
        <v>1686</v>
      </c>
      <c r="C219" t="s">
        <v>1809</v>
      </c>
      <c r="D219" t="s">
        <v>1810</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c r="A220" t="s">
        <v>1687</v>
      </c>
      <c r="B220" t="s">
        <v>1688</v>
      </c>
      <c r="C220" t="s">
        <v>1809</v>
      </c>
      <c r="D220" t="s">
        <v>1810</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c r="A221" t="s">
        <v>1120</v>
      </c>
      <c r="B221" t="s">
        <v>1689</v>
      </c>
      <c r="C221" t="s">
        <v>1809</v>
      </c>
      <c r="D221" t="s">
        <v>1810</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c r="A222" t="s">
        <v>1690</v>
      </c>
      <c r="B222" t="s">
        <v>1691</v>
      </c>
      <c r="C222" t="s">
        <v>1809</v>
      </c>
      <c r="D222" t="s">
        <v>1810</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c r="A223" t="s">
        <v>1692</v>
      </c>
      <c r="B223" t="s">
        <v>1693</v>
      </c>
      <c r="C223" t="s">
        <v>1809</v>
      </c>
      <c r="D223" t="s">
        <v>1810</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c r="A224" t="s">
        <v>1128</v>
      </c>
      <c r="B224" t="s">
        <v>1694</v>
      </c>
      <c r="C224" t="s">
        <v>1809</v>
      </c>
      <c r="D224" t="s">
        <v>1810</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c r="A225" t="s">
        <v>1253</v>
      </c>
      <c r="B225" t="s">
        <v>1695</v>
      </c>
      <c r="C225" t="s">
        <v>1809</v>
      </c>
      <c r="D225" t="s">
        <v>1810</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c r="A226" t="s">
        <v>1696</v>
      </c>
      <c r="B226" t="s">
        <v>1697</v>
      </c>
      <c r="C226" t="s">
        <v>1809</v>
      </c>
      <c r="D226" t="s">
        <v>1810</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c r="A227" t="s">
        <v>1311</v>
      </c>
      <c r="B227" t="s">
        <v>1698</v>
      </c>
      <c r="C227" t="s">
        <v>1809</v>
      </c>
      <c r="D227" t="s">
        <v>1810</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c r="A228" t="s">
        <v>1298</v>
      </c>
      <c r="B228" t="s">
        <v>1699</v>
      </c>
      <c r="C228" t="s">
        <v>1809</v>
      </c>
      <c r="D228" t="s">
        <v>1810</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c r="A229" t="s">
        <v>620</v>
      </c>
      <c r="B229" t="s">
        <v>1700</v>
      </c>
      <c r="C229" t="s">
        <v>1809</v>
      </c>
      <c r="D229" t="s">
        <v>1810</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c r="A230" t="s">
        <v>1701</v>
      </c>
      <c r="B230" t="s">
        <v>1702</v>
      </c>
      <c r="C230" t="s">
        <v>1809</v>
      </c>
      <c r="D230" t="s">
        <v>1810</v>
      </c>
    </row>
    <row r="231" spans="1:64">
      <c r="A231" t="s">
        <v>1118</v>
      </c>
      <c r="B231" t="s">
        <v>1703</v>
      </c>
      <c r="C231" t="s">
        <v>1809</v>
      </c>
      <c r="D231" t="s">
        <v>1810</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c r="A232" t="s">
        <v>1171</v>
      </c>
      <c r="B232" t="s">
        <v>1704</v>
      </c>
      <c r="C232" t="s">
        <v>1809</v>
      </c>
      <c r="D232" t="s">
        <v>1810</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c r="A233" t="s">
        <v>1705</v>
      </c>
      <c r="B233" t="s">
        <v>1706</v>
      </c>
      <c r="C233" t="s">
        <v>1809</v>
      </c>
      <c r="D233" t="s">
        <v>1810</v>
      </c>
    </row>
    <row r="234" spans="1:64">
      <c r="A234" t="s">
        <v>1124</v>
      </c>
      <c r="B234" t="s">
        <v>1707</v>
      </c>
      <c r="C234" t="s">
        <v>1809</v>
      </c>
      <c r="D234" t="s">
        <v>1810</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c r="A235" t="s">
        <v>1708</v>
      </c>
      <c r="B235" t="s">
        <v>1709</v>
      </c>
      <c r="C235" t="s">
        <v>1809</v>
      </c>
      <c r="D235" t="s">
        <v>1810</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c r="A236" t="s">
        <v>1710</v>
      </c>
      <c r="B236" t="s">
        <v>1711</v>
      </c>
      <c r="C236" t="s">
        <v>1809</v>
      </c>
      <c r="D236" t="s">
        <v>1810</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c r="A237" t="s">
        <v>1146</v>
      </c>
      <c r="B237" t="s">
        <v>1712</v>
      </c>
      <c r="C237" t="s">
        <v>1809</v>
      </c>
      <c r="D237" t="s">
        <v>1810</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c r="A238" t="s">
        <v>1211</v>
      </c>
      <c r="B238" t="s">
        <v>1713</v>
      </c>
      <c r="C238" t="s">
        <v>1809</v>
      </c>
      <c r="D238" t="s">
        <v>1810</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c r="A239" t="s">
        <v>1179</v>
      </c>
      <c r="B239" t="s">
        <v>1714</v>
      </c>
      <c r="C239" t="s">
        <v>1809</v>
      </c>
      <c r="D239" t="s">
        <v>1810</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c r="A240" t="s">
        <v>1180</v>
      </c>
      <c r="B240" t="s">
        <v>1715</v>
      </c>
      <c r="C240" t="s">
        <v>1809</v>
      </c>
      <c r="D240" t="s">
        <v>1810</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c r="A241" t="s">
        <v>1716</v>
      </c>
      <c r="B241" t="s">
        <v>1717</v>
      </c>
      <c r="C241" t="s">
        <v>1809</v>
      </c>
      <c r="D241" t="s">
        <v>1810</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c r="A242" t="s">
        <v>1212</v>
      </c>
      <c r="B242" t="s">
        <v>1718</v>
      </c>
      <c r="C242" t="s">
        <v>1809</v>
      </c>
      <c r="D242" t="s">
        <v>1810</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c r="A243" t="s">
        <v>1719</v>
      </c>
      <c r="B243" t="s">
        <v>1720</v>
      </c>
      <c r="C243" t="s">
        <v>1809</v>
      </c>
      <c r="D243" t="s">
        <v>1810</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c r="A244" t="s">
        <v>1273</v>
      </c>
      <c r="B244" t="s">
        <v>1721</v>
      </c>
      <c r="C244" t="s">
        <v>1809</v>
      </c>
      <c r="D244" t="s">
        <v>1810</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c r="A245" t="s">
        <v>1722</v>
      </c>
      <c r="B245" t="s">
        <v>1723</v>
      </c>
      <c r="C245" t="s">
        <v>1809</v>
      </c>
      <c r="D245" t="s">
        <v>1810</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c r="A246" t="s">
        <v>1724</v>
      </c>
      <c r="B246" t="s">
        <v>1725</v>
      </c>
      <c r="C246" t="s">
        <v>1809</v>
      </c>
      <c r="D246" t="s">
        <v>1810</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c r="A247" t="s">
        <v>1231</v>
      </c>
      <c r="B247" t="s">
        <v>1726</v>
      </c>
      <c r="C247" t="s">
        <v>1809</v>
      </c>
      <c r="D247" t="s">
        <v>1810</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c r="A248" t="s">
        <v>1154</v>
      </c>
      <c r="B248" t="s">
        <v>1727</v>
      </c>
      <c r="C248" t="s">
        <v>1809</v>
      </c>
      <c r="D248" t="s">
        <v>1810</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c r="A249" t="s">
        <v>1172</v>
      </c>
      <c r="B249" t="s">
        <v>1728</v>
      </c>
      <c r="C249" t="s">
        <v>1809</v>
      </c>
      <c r="D249" t="s">
        <v>1810</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c r="A250" t="s">
        <v>1729</v>
      </c>
      <c r="B250" t="s">
        <v>1730</v>
      </c>
      <c r="C250" t="s">
        <v>1809</v>
      </c>
      <c r="D250" t="s">
        <v>1810</v>
      </c>
    </row>
    <row r="251" spans="1:64">
      <c r="A251" t="s">
        <v>1731</v>
      </c>
      <c r="B251" t="s">
        <v>1732</v>
      </c>
      <c r="C251" t="s">
        <v>1809</v>
      </c>
      <c r="D251" t="s">
        <v>1810</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c r="A252" t="s">
        <v>621</v>
      </c>
      <c r="B252" t="s">
        <v>1733</v>
      </c>
      <c r="C252" t="s">
        <v>1809</v>
      </c>
      <c r="D252" t="s">
        <v>1810</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c r="A253" t="s">
        <v>1287</v>
      </c>
      <c r="B253" t="s">
        <v>1734</v>
      </c>
      <c r="C253" t="s">
        <v>1809</v>
      </c>
      <c r="D253" t="s">
        <v>1810</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c r="A254" t="s">
        <v>1735</v>
      </c>
      <c r="B254" t="s">
        <v>1736</v>
      </c>
      <c r="C254" t="s">
        <v>1809</v>
      </c>
      <c r="D254" t="s">
        <v>1810</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c r="A255" t="s">
        <v>1254</v>
      </c>
      <c r="B255" t="s">
        <v>1737</v>
      </c>
      <c r="C255" t="s">
        <v>1809</v>
      </c>
      <c r="D255" t="s">
        <v>1810</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c r="A256" t="s">
        <v>1738</v>
      </c>
      <c r="B256" t="s">
        <v>1739</v>
      </c>
      <c r="C256" t="s">
        <v>1809</v>
      </c>
      <c r="D256" t="s">
        <v>1810</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c r="A257" t="s">
        <v>1181</v>
      </c>
      <c r="B257" t="s">
        <v>1740</v>
      </c>
      <c r="C257" t="s">
        <v>1809</v>
      </c>
      <c r="D257" t="s">
        <v>1810</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c r="A258" t="s">
        <v>1741</v>
      </c>
      <c r="B258" t="s">
        <v>1742</v>
      </c>
      <c r="C258" t="s">
        <v>1809</v>
      </c>
      <c r="D258" t="s">
        <v>1810</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c r="A259" t="s">
        <v>1743</v>
      </c>
      <c r="B259" t="s">
        <v>1744</v>
      </c>
      <c r="C259" t="s">
        <v>1809</v>
      </c>
      <c r="D259" t="s">
        <v>1810</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c r="A260" t="s">
        <v>1745</v>
      </c>
      <c r="B260" t="s">
        <v>1746</v>
      </c>
      <c r="C260" t="s">
        <v>1809</v>
      </c>
      <c r="D260" t="s">
        <v>1810</v>
      </c>
    </row>
    <row r="261" spans="1:65">
      <c r="A261" t="s">
        <v>1747</v>
      </c>
      <c r="B261" t="s">
        <v>1748</v>
      </c>
      <c r="C261" t="s">
        <v>1809</v>
      </c>
      <c r="D261" t="s">
        <v>1810</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c r="A262" t="s">
        <v>1749</v>
      </c>
      <c r="B262" t="s">
        <v>1750</v>
      </c>
      <c r="C262" t="s">
        <v>1809</v>
      </c>
      <c r="D262" t="s">
        <v>1810</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c r="A263" t="s">
        <v>1265</v>
      </c>
      <c r="B263" t="s">
        <v>1751</v>
      </c>
      <c r="C263" t="s">
        <v>1809</v>
      </c>
      <c r="D263" t="s">
        <v>1810</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c r="A264" t="s">
        <v>1061</v>
      </c>
      <c r="B264" t="s">
        <v>1752</v>
      </c>
      <c r="C264" t="s">
        <v>1809</v>
      </c>
      <c r="D264" t="s">
        <v>1810</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c r="A265" t="s">
        <v>1272</v>
      </c>
      <c r="B265" t="s">
        <v>1753</v>
      </c>
      <c r="C265" t="s">
        <v>1809</v>
      </c>
      <c r="D265" t="s">
        <v>1810</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c r="A266" t="s">
        <v>1754</v>
      </c>
      <c r="B266" t="s">
        <v>1755</v>
      </c>
      <c r="C266" t="s">
        <v>1809</v>
      </c>
      <c r="D266" t="s">
        <v>1810</v>
      </c>
    </row>
    <row r="267" spans="1:65">
      <c r="A267" t="s">
        <v>1756</v>
      </c>
      <c r="B267" t="s">
        <v>1757</v>
      </c>
      <c r="C267" t="s">
        <v>1809</v>
      </c>
      <c r="D267" t="s">
        <v>1810</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c r="A268" t="s">
        <v>619</v>
      </c>
      <c r="B268" t="s">
        <v>1758</v>
      </c>
      <c r="C268" t="s">
        <v>1809</v>
      </c>
      <c r="D268" t="s">
        <v>1810</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c r="A269" t="s">
        <v>623</v>
      </c>
      <c r="B269" t="s">
        <v>1759</v>
      </c>
      <c r="C269" t="s">
        <v>1809</v>
      </c>
      <c r="D269" t="s">
        <v>1810</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c r="A270" t="s">
        <v>624</v>
      </c>
      <c r="B270" t="s">
        <v>1760</v>
      </c>
      <c r="C270" t="s">
        <v>1809</v>
      </c>
      <c r="D270" t="s">
        <v>1810</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2" customFormat="1"/>
    <row r="272" spans="1:65" s="2" customFormat="1">
      <c r="BB272" s="2" t="s">
        <v>1761</v>
      </c>
      <c r="BC272" s="165">
        <f t="shared" ref="BC272:BL272" si="0">BC77/BB77</f>
        <v>0.95828074094144244</v>
      </c>
      <c r="BD272" s="165">
        <f t="shared" si="0"/>
        <v>0.95646447092574194</v>
      </c>
      <c r="BE272" s="165">
        <f t="shared" si="0"/>
        <v>0.95448285806986566</v>
      </c>
      <c r="BF272" s="165">
        <f t="shared" si="0"/>
        <v>0.98160626066987955</v>
      </c>
      <c r="BG272" s="165">
        <f t="shared" si="0"/>
        <v>0.98126159126413071</v>
      </c>
      <c r="BH272" s="165">
        <f t="shared" si="0"/>
        <v>0.98090375807767105</v>
      </c>
      <c r="BI272" s="165">
        <f t="shared" si="0"/>
        <v>0.98053598983026458</v>
      </c>
      <c r="BJ272" s="165">
        <f t="shared" si="0"/>
        <v>0.98014554497829054</v>
      </c>
      <c r="BK272" s="165">
        <f t="shared" si="0"/>
        <v>0.98487615165443088</v>
      </c>
      <c r="BL272" s="165">
        <f t="shared" si="0"/>
        <v>0.98474526879495228</v>
      </c>
      <c r="BM272" s="4">
        <f>AVERAGE(BF272:BL272)</f>
        <v>0.98201065218137429</v>
      </c>
    </row>
    <row r="273" spans="8:65" s="2" customFormat="1">
      <c r="BM273" s="55" t="s">
        <v>1808</v>
      </c>
    </row>
    <row r="274" spans="8:65" s="2" customFormat="1">
      <c r="I274" s="2" t="s">
        <v>1763</v>
      </c>
    </row>
    <row r="275" spans="8:65" s="2" customFormat="1">
      <c r="H275">
        <v>2020</v>
      </c>
      <c r="I275" s="166">
        <f>BL77*$BM$272</f>
        <v>228.9724777371745</v>
      </c>
    </row>
    <row r="276" spans="8:65" s="2" customFormat="1">
      <c r="H276">
        <v>2021</v>
      </c>
      <c r="I276" s="166">
        <f>I275*$BM$272</f>
        <v>224.85341219426795</v>
      </c>
    </row>
    <row r="277" spans="8:65" s="2" customFormat="1">
      <c r="H277">
        <v>2022</v>
      </c>
      <c r="I277" s="166">
        <f t="shared" ref="I277:I295" si="1">I276*$BM$272</f>
        <v>220.80844595410045</v>
      </c>
    </row>
    <row r="278" spans="8:65" s="2" customFormat="1">
      <c r="H278">
        <v>2023</v>
      </c>
      <c r="I278" s="166">
        <f t="shared" si="1"/>
        <v>216.83624601854191</v>
      </c>
    </row>
    <row r="279" spans="8:65" s="2" customFormat="1">
      <c r="H279">
        <v>2024</v>
      </c>
      <c r="I279" s="166">
        <f t="shared" si="1"/>
        <v>212.93550336922928</v>
      </c>
    </row>
    <row r="280" spans="8:65" s="2" customFormat="1">
      <c r="H280">
        <v>2025</v>
      </c>
      <c r="I280" s="166">
        <f t="shared" si="1"/>
        <v>209.10493253618606</v>
      </c>
    </row>
    <row r="281" spans="8:65" s="2" customFormat="1">
      <c r="H281">
        <v>2026</v>
      </c>
      <c r="I281" s="166">
        <f t="shared" si="1"/>
        <v>205.34327117420233</v>
      </c>
    </row>
    <row r="282" spans="8:65" s="2" customFormat="1">
      <c r="H282">
        <v>2027</v>
      </c>
      <c r="I282" s="166">
        <f t="shared" si="1"/>
        <v>201.64927964683523</v>
      </c>
    </row>
    <row r="283" spans="8:65" s="2" customFormat="1">
      <c r="H283">
        <v>2028</v>
      </c>
      <c r="I283" s="166">
        <f t="shared" si="1"/>
        <v>198.02174061789299</v>
      </c>
    </row>
    <row r="284" spans="8:65" s="2" customFormat="1">
      <c r="H284">
        <v>2029</v>
      </c>
      <c r="I284" s="166">
        <f t="shared" si="1"/>
        <v>194.45945865026803</v>
      </c>
    </row>
    <row r="285" spans="8:65" s="2" customFormat="1">
      <c r="H285">
        <v>2030</v>
      </c>
      <c r="I285" s="166">
        <f t="shared" si="1"/>
        <v>190.96125981198671</v>
      </c>
    </row>
    <row r="286" spans="8:65" s="2" customFormat="1">
      <c r="H286">
        <v>2031</v>
      </c>
      <c r="I286" s="166">
        <f t="shared" si="1"/>
        <v>187.52599128934594</v>
      </c>
    </row>
    <row r="287" spans="8:65" s="2" customFormat="1">
      <c r="H287">
        <v>2032</v>
      </c>
      <c r="I287" s="166">
        <f t="shared" si="1"/>
        <v>184.15252100700931</v>
      </c>
    </row>
    <row r="288" spans="8:65" s="2" customFormat="1">
      <c r="H288">
        <v>2033</v>
      </c>
      <c r="I288" s="166">
        <f t="shared" si="1"/>
        <v>180.83973725493743</v>
      </c>
    </row>
    <row r="289" spans="3:9" s="2" customFormat="1">
      <c r="C289" s="53"/>
      <c r="D289" s="53"/>
      <c r="E289" s="53"/>
      <c r="H289">
        <v>2034</v>
      </c>
      <c r="I289" s="166">
        <f t="shared" si="1"/>
        <v>177.58654832202947</v>
      </c>
    </row>
    <row r="290" spans="3:9" s="2" customFormat="1">
      <c r="C290" s="53"/>
      <c r="D290" s="53"/>
      <c r="E290" s="53"/>
      <c r="H290">
        <v>2035</v>
      </c>
      <c r="I290" s="166">
        <f t="shared" si="1"/>
        <v>174.39188213635529</v>
      </c>
    </row>
    <row r="291" spans="3:9" s="2" customFormat="1">
      <c r="C291" s="53"/>
      <c r="D291" s="53"/>
      <c r="E291" s="53"/>
      <c r="H291">
        <v>2036</v>
      </c>
      <c r="I291" s="166">
        <f t="shared" si="1"/>
        <v>171.25468591185961</v>
      </c>
    </row>
    <row r="292" spans="3:9" s="2" customFormat="1">
      <c r="H292">
        <v>2037</v>
      </c>
      <c r="I292" s="166">
        <f t="shared" si="1"/>
        <v>168.17392580142166</v>
      </c>
    </row>
    <row r="293" spans="3:9" s="2" customFormat="1">
      <c r="H293">
        <v>2038</v>
      </c>
      <c r="I293" s="166">
        <f t="shared" si="1"/>
        <v>165.14858655615615</v>
      </c>
    </row>
    <row r="294" spans="3:9" s="2" customFormat="1">
      <c r="H294">
        <v>2039</v>
      </c>
      <c r="I294" s="166">
        <f t="shared" si="1"/>
        <v>162.17767119084303</v>
      </c>
    </row>
    <row r="295" spans="3:9" s="2" customFormat="1">
      <c r="H295">
        <v>2040</v>
      </c>
      <c r="I295" s="166">
        <f t="shared" si="1"/>
        <v>159.26020065537625</v>
      </c>
    </row>
    <row r="296" spans="3:9" s="2" customFormat="1"/>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9A97E-9C99-438B-9404-C584E218A0F0}">
  <dimension ref="A1:AF10"/>
  <sheetViews>
    <sheetView workbookViewId="0">
      <selection activeCell="D22" sqref="D22"/>
    </sheetView>
  </sheetViews>
  <sheetFormatPr defaultRowHeight="14.5"/>
  <sheetData>
    <row r="1" spans="1:32">
      <c r="A1" t="s">
        <v>956</v>
      </c>
    </row>
    <row r="2" spans="1:32">
      <c r="A2" t="s">
        <v>964</v>
      </c>
      <c r="K2" t="s">
        <v>965</v>
      </c>
      <c r="V2" t="s">
        <v>968</v>
      </c>
    </row>
    <row r="6" spans="1:32">
      <c r="AC6" t="s">
        <v>1811</v>
      </c>
      <c r="AD6" t="s">
        <v>1812</v>
      </c>
      <c r="AE6" t="s">
        <v>349</v>
      </c>
      <c r="AF6" t="s">
        <v>1813</v>
      </c>
    </row>
    <row r="7" spans="1:32">
      <c r="AB7">
        <v>2008</v>
      </c>
      <c r="AC7" s="58">
        <v>0.75</v>
      </c>
      <c r="AD7" s="58">
        <v>0.25</v>
      </c>
    </row>
    <row r="8" spans="1:32">
      <c r="AB8">
        <v>2010</v>
      </c>
      <c r="AC8" s="58">
        <v>0.7</v>
      </c>
      <c r="AD8" s="58">
        <v>0.3</v>
      </c>
    </row>
    <row r="9" spans="1:32">
      <c r="AB9">
        <v>2014</v>
      </c>
      <c r="AC9" s="58">
        <v>0.37</v>
      </c>
      <c r="AD9" s="58">
        <v>0.51</v>
      </c>
      <c r="AE9" s="58">
        <f>1-AD9-AC9</f>
        <v>0.12</v>
      </c>
    </row>
    <row r="10" spans="1:32">
      <c r="AB10">
        <v>2017</v>
      </c>
      <c r="AC10" s="58">
        <v>0.36</v>
      </c>
      <c r="AD10" s="58">
        <v>0.44</v>
      </c>
      <c r="AE10" s="58">
        <f>1-AD10-AC10-AF10</f>
        <v>0.12000000000000006</v>
      </c>
      <c r="AF10" s="58">
        <v>0.08</v>
      </c>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08AE5-9598-40FA-A893-30FBE35B9D15}">
  <sheetPr>
    <tabColor theme="1" tint="4.9989318521683403E-2"/>
  </sheetPr>
  <dimension ref="A1:DA143"/>
  <sheetViews>
    <sheetView workbookViewId="0">
      <selection activeCell="I4" sqref="I4"/>
    </sheetView>
  </sheetViews>
  <sheetFormatPr defaultRowHeight="14.5"/>
  <cols>
    <col min="1" max="1" width="11.54296875" style="52" customWidth="1"/>
    <col min="2" max="2" width="10" customWidth="1"/>
    <col min="3" max="3" width="10.26953125" customWidth="1"/>
    <col min="4" max="6" width="8.1796875" customWidth="1"/>
    <col min="7" max="7" width="10.26953125" customWidth="1"/>
    <col min="8" max="11" width="3.81640625" customWidth="1"/>
    <col min="12" max="12" width="10.26953125" customWidth="1"/>
    <col min="13" max="16" width="3.81640625" customWidth="1"/>
    <col min="17" max="17" width="12.54296875" bestFit="1" customWidth="1"/>
    <col min="18" max="21" width="3.81640625" customWidth="1"/>
    <col min="22" max="22" width="12.54296875" bestFit="1" customWidth="1"/>
    <col min="23" max="26" width="3.81640625" customWidth="1"/>
    <col min="27" max="27" width="11.1796875" bestFit="1" customWidth="1"/>
    <col min="28" max="31" width="3.81640625" customWidth="1"/>
    <col min="32" max="32" width="11.1796875" bestFit="1" customWidth="1"/>
    <col min="33" max="36" width="3.81640625" customWidth="1"/>
    <col min="37" max="37" width="11.1796875" bestFit="1" customWidth="1"/>
    <col min="38" max="41" width="3.81640625" customWidth="1"/>
    <col min="42" max="42" width="11.1796875" bestFit="1" customWidth="1"/>
    <col min="43" max="46" width="3.81640625" customWidth="1"/>
    <col min="47" max="47" width="11.1796875" bestFit="1" customWidth="1"/>
    <col min="48" max="51" width="3.81640625" customWidth="1"/>
    <col min="52" max="52" width="11.1796875" bestFit="1" customWidth="1"/>
    <col min="53" max="56" width="3.81640625" customWidth="1"/>
    <col min="57" max="57" width="11.1796875" bestFit="1" customWidth="1"/>
    <col min="58" max="61" width="3.81640625" customWidth="1"/>
    <col min="62" max="62" width="11.1796875" bestFit="1" customWidth="1"/>
    <col min="63" max="66" width="3.81640625" customWidth="1"/>
    <col min="67" max="67" width="11.1796875" bestFit="1" customWidth="1"/>
    <col min="68" max="71" width="3.81640625" customWidth="1"/>
    <col min="72" max="72" width="11.1796875" bestFit="1" customWidth="1"/>
    <col min="73" max="76" width="3.81640625" customWidth="1"/>
    <col min="77" max="77" width="10.1796875" bestFit="1" customWidth="1"/>
    <col min="78" max="81" width="3.81640625" customWidth="1"/>
    <col min="82" max="82" width="10.1796875" bestFit="1" customWidth="1"/>
    <col min="83" max="86" width="3.81640625" customWidth="1"/>
    <col min="87" max="87" width="10.1796875" bestFit="1" customWidth="1"/>
    <col min="88" max="91" width="3.81640625" customWidth="1"/>
    <col min="92" max="92" width="9.1796875" bestFit="1" customWidth="1"/>
    <col min="93" max="96" width="3.81640625" customWidth="1"/>
    <col min="97" max="97" width="7.54296875" bestFit="1" customWidth="1"/>
    <col min="98" max="101" width="3.81640625" customWidth="1"/>
    <col min="102" max="102" width="6.54296875" bestFit="1" customWidth="1"/>
    <col min="104" max="104" width="11" bestFit="1" customWidth="1"/>
  </cols>
  <sheetData>
    <row r="1" spans="1:105" s="96" customFormat="1">
      <c r="A1" s="96" t="s">
        <v>1814</v>
      </c>
    </row>
    <row r="2" spans="1:105" s="52" customFormat="1">
      <c r="A2" s="52" t="s">
        <v>1023</v>
      </c>
      <c r="B2" s="52" t="s">
        <v>1020</v>
      </c>
    </row>
    <row r="3" spans="1:105" s="52" customFormat="1">
      <c r="A3" s="52" t="s">
        <v>948</v>
      </c>
      <c r="B3" s="52" t="s">
        <v>131</v>
      </c>
      <c r="C3" s="52">
        <v>1</v>
      </c>
      <c r="D3" s="52">
        <v>2</v>
      </c>
      <c r="E3" s="52">
        <v>3</v>
      </c>
      <c r="F3" s="52">
        <v>4</v>
      </c>
      <c r="G3" s="52">
        <v>5</v>
      </c>
      <c r="H3" s="52">
        <v>6</v>
      </c>
      <c r="I3" s="52">
        <v>7</v>
      </c>
      <c r="J3" s="52">
        <v>8</v>
      </c>
      <c r="K3" s="52">
        <v>9</v>
      </c>
      <c r="L3" s="52">
        <v>10</v>
      </c>
      <c r="M3" s="52">
        <v>11</v>
      </c>
      <c r="N3" s="52">
        <v>12</v>
      </c>
      <c r="O3" s="52">
        <v>13</v>
      </c>
      <c r="P3" s="52">
        <v>14</v>
      </c>
      <c r="Q3" s="52">
        <v>15</v>
      </c>
      <c r="R3" s="52">
        <v>16</v>
      </c>
      <c r="S3" s="52">
        <v>17</v>
      </c>
      <c r="T3" s="52">
        <v>18</v>
      </c>
      <c r="U3" s="52">
        <v>19</v>
      </c>
      <c r="V3" s="52">
        <v>20</v>
      </c>
      <c r="W3" s="52">
        <v>21</v>
      </c>
      <c r="X3" s="52">
        <v>22</v>
      </c>
      <c r="Y3" s="52">
        <v>23</v>
      </c>
      <c r="Z3" s="52">
        <v>24</v>
      </c>
      <c r="AA3" s="52">
        <v>25</v>
      </c>
      <c r="AB3" s="52">
        <v>26</v>
      </c>
      <c r="AC3" s="52">
        <v>27</v>
      </c>
      <c r="AD3" s="52">
        <v>28</v>
      </c>
      <c r="AE3" s="52">
        <v>29</v>
      </c>
      <c r="AF3" s="52">
        <v>30</v>
      </c>
      <c r="AG3" s="52">
        <v>31</v>
      </c>
      <c r="AH3" s="52">
        <v>32</v>
      </c>
      <c r="AI3" s="52">
        <v>33</v>
      </c>
      <c r="AJ3" s="52">
        <v>34</v>
      </c>
      <c r="AK3" s="52">
        <v>35</v>
      </c>
      <c r="AL3" s="52">
        <v>36</v>
      </c>
      <c r="AM3" s="52">
        <v>37</v>
      </c>
      <c r="AN3" s="52">
        <v>38</v>
      </c>
      <c r="AO3" s="52">
        <v>39</v>
      </c>
      <c r="AP3" s="52">
        <v>40</v>
      </c>
      <c r="AQ3" s="52">
        <v>41</v>
      </c>
      <c r="AR3" s="52">
        <v>42</v>
      </c>
      <c r="AS3" s="52">
        <v>43</v>
      </c>
      <c r="AT3" s="52">
        <v>44</v>
      </c>
      <c r="AU3" s="52">
        <v>45</v>
      </c>
      <c r="AV3" s="52">
        <v>46</v>
      </c>
      <c r="AW3" s="52">
        <v>47</v>
      </c>
      <c r="AX3" s="52">
        <v>48</v>
      </c>
      <c r="AY3" s="52">
        <v>49</v>
      </c>
      <c r="AZ3" s="52">
        <v>50</v>
      </c>
      <c r="BA3" s="52">
        <v>51</v>
      </c>
      <c r="BB3" s="52">
        <v>52</v>
      </c>
      <c r="BC3" s="52">
        <v>53</v>
      </c>
      <c r="BD3" s="52">
        <v>54</v>
      </c>
      <c r="BE3" s="52">
        <v>55</v>
      </c>
      <c r="BF3" s="52">
        <v>56</v>
      </c>
      <c r="BG3" s="52">
        <v>57</v>
      </c>
      <c r="BH3" s="52">
        <v>58</v>
      </c>
      <c r="BI3" s="52">
        <v>59</v>
      </c>
      <c r="BJ3" s="52">
        <v>60</v>
      </c>
      <c r="BK3" s="52">
        <v>61</v>
      </c>
      <c r="BL3" s="52">
        <v>62</v>
      </c>
      <c r="BM3" s="52">
        <v>63</v>
      </c>
      <c r="BN3" s="52">
        <v>64</v>
      </c>
      <c r="BO3" s="52">
        <v>65</v>
      </c>
      <c r="BP3" s="52">
        <v>66</v>
      </c>
      <c r="BQ3" s="52">
        <v>67</v>
      </c>
      <c r="BR3" s="52">
        <v>68</v>
      </c>
      <c r="BS3" s="52">
        <v>69</v>
      </c>
      <c r="BT3" s="52">
        <v>70</v>
      </c>
      <c r="BU3" s="52">
        <v>71</v>
      </c>
      <c r="BV3" s="52">
        <v>72</v>
      </c>
      <c r="BW3" s="52">
        <v>73</v>
      </c>
      <c r="BX3" s="52">
        <v>74</v>
      </c>
      <c r="BY3" s="52">
        <v>75</v>
      </c>
      <c r="BZ3" s="52">
        <v>76</v>
      </c>
      <c r="CA3" s="52">
        <v>77</v>
      </c>
      <c r="CB3" s="52">
        <v>78</v>
      </c>
      <c r="CC3" s="52">
        <v>79</v>
      </c>
      <c r="CD3" s="52">
        <v>80</v>
      </c>
      <c r="CE3" s="52">
        <v>81</v>
      </c>
      <c r="CF3" s="52">
        <v>82</v>
      </c>
      <c r="CG3" s="52">
        <v>83</v>
      </c>
      <c r="CH3" s="52">
        <v>84</v>
      </c>
      <c r="CI3" s="52">
        <v>85</v>
      </c>
      <c r="CJ3" s="52">
        <v>86</v>
      </c>
      <c r="CK3" s="52">
        <v>87</v>
      </c>
      <c r="CL3" s="52">
        <v>88</v>
      </c>
      <c r="CM3" s="52">
        <v>89</v>
      </c>
      <c r="CN3" s="52">
        <v>90</v>
      </c>
      <c r="CO3" s="52">
        <v>91</v>
      </c>
      <c r="CP3" s="52">
        <v>92</v>
      </c>
      <c r="CQ3" s="52">
        <v>93</v>
      </c>
      <c r="CR3" s="52">
        <v>94</v>
      </c>
      <c r="CS3" s="52">
        <v>95</v>
      </c>
      <c r="CT3" s="52">
        <v>96</v>
      </c>
      <c r="CU3" s="52">
        <v>97</v>
      </c>
      <c r="CV3" s="52">
        <v>98</v>
      </c>
      <c r="CW3" s="52">
        <v>99</v>
      </c>
      <c r="CX3" s="52">
        <v>100</v>
      </c>
      <c r="CZ3" s="52" t="s">
        <v>130</v>
      </c>
      <c r="DA3" s="52" t="s">
        <v>1815</v>
      </c>
    </row>
    <row r="4" spans="1:105">
      <c r="A4" s="52">
        <v>2020</v>
      </c>
      <c r="B4" s="9">
        <f>IF('Inputs Assump'!$C$6='Inputs Assump'!$G$11,B52,IF('Inputs Assump'!$C$6='Inputs Assump'!$G$12,B100,B$52))</f>
        <v>1739593.6404000001</v>
      </c>
      <c r="C4" s="9">
        <f>IF('Inputs Assump'!$C$6='Inputs Assump'!$G$11,C52,IF('Inputs Assump'!$C$6='Inputs Assump'!$G$12,C100,C$52))</f>
        <v>1677633.4099000003</v>
      </c>
      <c r="D4" s="9">
        <f>IF('Inputs Assump'!$C$6='Inputs Assump'!$G$11,D52,IF('Inputs Assump'!$C$6='Inputs Assump'!$G$12,D100,D$52))</f>
        <v>1647808.5299000002</v>
      </c>
      <c r="E4" s="9">
        <f>IF('Inputs Assump'!$C$6='Inputs Assump'!$G$11,E52,IF('Inputs Assump'!$C$6='Inputs Assump'!$G$12,E100,E$52))</f>
        <v>1617983.6499000001</v>
      </c>
      <c r="F4" s="9">
        <f>IF('Inputs Assump'!$C$6='Inputs Assump'!$G$11,F52,IF('Inputs Assump'!$C$6='Inputs Assump'!$G$12,F100,F$52))</f>
        <v>1588158.7699</v>
      </c>
      <c r="G4" s="9">
        <f>IF('Inputs Assump'!$C$6='Inputs Assump'!$G$11,G52,IF('Inputs Assump'!$C$6='Inputs Assump'!$G$12,G100,G$52))</f>
        <v>1564760.9599999997</v>
      </c>
      <c r="H4" s="9">
        <f>IF('Inputs Assump'!$C$6='Inputs Assump'!$G$11,H52,IF('Inputs Assump'!$C$6='Inputs Assump'!$G$12,H100,H$52))</f>
        <v>1534936.0799999996</v>
      </c>
      <c r="I4" s="9">
        <f>IF('Inputs Assump'!$C$6='Inputs Assump'!$G$11,I52,IF('Inputs Assump'!$C$6='Inputs Assump'!$G$12,I100,I$52))</f>
        <v>1505111.2</v>
      </c>
      <c r="J4" s="9">
        <f>IF('Inputs Assump'!$C$6='Inputs Assump'!$G$11,J52,IF('Inputs Assump'!$C$6='Inputs Assump'!$G$12,J100,J$52))</f>
        <v>1478254</v>
      </c>
      <c r="K4" s="9">
        <f>IF('Inputs Assump'!$C$6='Inputs Assump'!$G$11,K52,IF('Inputs Assump'!$C$6='Inputs Assump'!$G$12,K100,K$52))</f>
        <v>1451396.8</v>
      </c>
      <c r="L4" s="9">
        <f>IF('Inputs Assump'!$C$6='Inputs Assump'!$G$11,L52,IF('Inputs Assump'!$C$6='Inputs Assump'!$G$12,L100,L$52))</f>
        <v>1424539.6</v>
      </c>
      <c r="M4" s="9">
        <f>IF('Inputs Assump'!$C$6='Inputs Assump'!$G$11,M52,IF('Inputs Assump'!$C$6='Inputs Assump'!$G$12,M100,M$52))</f>
        <v>1397682.4000000001</v>
      </c>
      <c r="N4" s="9">
        <f>IF('Inputs Assump'!$C$6='Inputs Assump'!$G$11,N52,IF('Inputs Assump'!$C$6='Inputs Assump'!$G$12,N100,N$52))</f>
        <v>1370825.2</v>
      </c>
      <c r="O4" s="9">
        <f>IF('Inputs Assump'!$C$6='Inputs Assump'!$G$11,O52,IF('Inputs Assump'!$C$6='Inputs Assump'!$G$12,O100,O$52))</f>
        <v>1353964.08</v>
      </c>
      <c r="P4" s="9">
        <f>IF('Inputs Assump'!$C$6='Inputs Assump'!$G$11,P52,IF('Inputs Assump'!$C$6='Inputs Assump'!$G$12,P100,P$52))</f>
        <v>1337102.9600000002</v>
      </c>
      <c r="Q4" s="9">
        <f>IF('Inputs Assump'!$C$6='Inputs Assump'!$G$11,Q52,IF('Inputs Assump'!$C$6='Inputs Assump'!$G$12,Q100,Q$52))</f>
        <v>1320241.8400000003</v>
      </c>
      <c r="R4" s="9">
        <f>IF('Inputs Assump'!$C$6='Inputs Assump'!$G$11,R52,IF('Inputs Assump'!$C$6='Inputs Assump'!$G$12,R100,R$52))</f>
        <v>1303380.7200000004</v>
      </c>
      <c r="S4" s="9">
        <f>IF('Inputs Assump'!$C$6='Inputs Assump'!$G$11,S52,IF('Inputs Assump'!$C$6='Inputs Assump'!$G$12,S100,S$52))</f>
        <v>1286519.6000000001</v>
      </c>
      <c r="T4" s="9">
        <f>IF('Inputs Assump'!$C$6='Inputs Assump'!$G$11,T52,IF('Inputs Assump'!$C$6='Inputs Assump'!$G$12,T100,T$52))</f>
        <v>1261862.6000000001</v>
      </c>
      <c r="U4" s="9">
        <f>IF('Inputs Assump'!$C$6='Inputs Assump'!$G$11,U52,IF('Inputs Assump'!$C$6='Inputs Assump'!$G$12,U100,U$52))</f>
        <v>1237205.6000000001</v>
      </c>
      <c r="V4" s="9">
        <f>IF('Inputs Assump'!$C$6='Inputs Assump'!$G$11,V52,IF('Inputs Assump'!$C$6='Inputs Assump'!$G$12,V100,V$52))</f>
        <v>1212548.6000000001</v>
      </c>
      <c r="W4" s="9">
        <f>IF('Inputs Assump'!$C$6='Inputs Assump'!$G$11,W52,IF('Inputs Assump'!$C$6='Inputs Assump'!$G$12,W100,W$52))</f>
        <v>1187891.6000000001</v>
      </c>
      <c r="X4" s="9">
        <f>IF('Inputs Assump'!$C$6='Inputs Assump'!$G$11,X52,IF('Inputs Assump'!$C$6='Inputs Assump'!$G$12,X100,X$52))</f>
        <v>1163234.6000000001</v>
      </c>
      <c r="Y4" s="9">
        <f>IF('Inputs Assump'!$C$6='Inputs Assump'!$G$11,Y52,IF('Inputs Assump'!$C$6='Inputs Assump'!$G$12,Y100,Y$52))</f>
        <v>1122685.6800000002</v>
      </c>
      <c r="Z4" s="9">
        <f>IF('Inputs Assump'!$C$6='Inputs Assump'!$G$11,Z52,IF('Inputs Assump'!$C$6='Inputs Assump'!$G$12,Z100,Z$52))</f>
        <v>1082136.7600000002</v>
      </c>
      <c r="AA4" s="9">
        <f>IF('Inputs Assump'!$C$6='Inputs Assump'!$G$11,AA52,IF('Inputs Assump'!$C$6='Inputs Assump'!$G$12,AA100,AA$52))</f>
        <v>1041587.8400000002</v>
      </c>
      <c r="AB4" s="9">
        <f>IF('Inputs Assump'!$C$6='Inputs Assump'!$G$11,AB52,IF('Inputs Assump'!$C$6='Inputs Assump'!$G$12,AB100,AB$52))</f>
        <v>1001038.9200000002</v>
      </c>
      <c r="AC4" s="9">
        <f>IF('Inputs Assump'!$C$6='Inputs Assump'!$G$11,AC52,IF('Inputs Assump'!$C$6='Inputs Assump'!$G$12,AC100,AC$52))</f>
        <v>960490</v>
      </c>
      <c r="AD4" s="9">
        <f>IF('Inputs Assump'!$C$6='Inputs Assump'!$G$11,AD52,IF('Inputs Assump'!$C$6='Inputs Assump'!$G$12,AD100,AD$52))</f>
        <v>918693.75999999989</v>
      </c>
      <c r="AE4" s="9">
        <f>IF('Inputs Assump'!$C$6='Inputs Assump'!$G$11,AE52,IF('Inputs Assump'!$C$6='Inputs Assump'!$G$12,AE100,AE$52))</f>
        <v>876897.52</v>
      </c>
      <c r="AF4" s="9">
        <f>IF('Inputs Assump'!$C$6='Inputs Assump'!$G$11,AF52,IF('Inputs Assump'!$C$6='Inputs Assump'!$G$12,AF100,AF$52))</f>
        <v>835101.28</v>
      </c>
      <c r="AG4" s="9">
        <f>IF('Inputs Assump'!$C$6='Inputs Assump'!$G$11,AG52,IF('Inputs Assump'!$C$6='Inputs Assump'!$G$12,AG100,AG$52))</f>
        <v>793305.04</v>
      </c>
      <c r="AH4" s="9">
        <f>IF('Inputs Assump'!$C$6='Inputs Assump'!$G$11,AH52,IF('Inputs Assump'!$C$6='Inputs Assump'!$G$12,AH100,AH$52))</f>
        <v>751508.8</v>
      </c>
      <c r="AI4" s="9">
        <f>IF('Inputs Assump'!$C$6='Inputs Assump'!$G$11,AI52,IF('Inputs Assump'!$C$6='Inputs Assump'!$G$12,AI100,AI$52))</f>
        <v>728520.52</v>
      </c>
      <c r="AJ4" s="9">
        <f>IF('Inputs Assump'!$C$6='Inputs Assump'!$G$11,AJ52,IF('Inputs Assump'!$C$6='Inputs Assump'!$G$12,AJ100,AJ$52))</f>
        <v>705532.24</v>
      </c>
      <c r="AK4" s="9">
        <f>IF('Inputs Assump'!$C$6='Inputs Assump'!$G$11,AK52,IF('Inputs Assump'!$C$6='Inputs Assump'!$G$12,AK100,AK$52))</f>
        <v>682543.96</v>
      </c>
      <c r="AL4" s="9">
        <f>IF('Inputs Assump'!$C$6='Inputs Assump'!$G$11,AL52,IF('Inputs Assump'!$C$6='Inputs Assump'!$G$12,AL100,AL$52))</f>
        <v>659555.67999999993</v>
      </c>
      <c r="AM4" s="9">
        <f>IF('Inputs Assump'!$C$6='Inputs Assump'!$G$11,AM52,IF('Inputs Assump'!$C$6='Inputs Assump'!$G$12,AM100,AM$52))</f>
        <v>636567.4</v>
      </c>
      <c r="AN4" s="9">
        <f>IF('Inputs Assump'!$C$6='Inputs Assump'!$G$11,AN52,IF('Inputs Assump'!$C$6='Inputs Assump'!$G$12,AN100,AN$52))</f>
        <v>608790.80000000005</v>
      </c>
      <c r="AO4" s="9">
        <f>IF('Inputs Assump'!$C$6='Inputs Assump'!$G$11,AO52,IF('Inputs Assump'!$C$6='Inputs Assump'!$G$12,AO100,AO$52))</f>
        <v>581014.20000000007</v>
      </c>
      <c r="AP4" s="9">
        <f>IF('Inputs Assump'!$C$6='Inputs Assump'!$G$11,AP52,IF('Inputs Assump'!$C$6='Inputs Assump'!$G$12,AP100,AP$52))</f>
        <v>553237.60000000009</v>
      </c>
      <c r="AQ4" s="9">
        <f>IF('Inputs Assump'!$C$6='Inputs Assump'!$G$11,AQ52,IF('Inputs Assump'!$C$6='Inputs Assump'!$G$12,AQ100,AQ$52))</f>
        <v>525461.00000000012</v>
      </c>
      <c r="AR4" s="9">
        <f>IF('Inputs Assump'!$C$6='Inputs Assump'!$G$11,AR52,IF('Inputs Assump'!$C$6='Inputs Assump'!$G$12,AR100,AR$52))</f>
        <v>497684.39999999997</v>
      </c>
      <c r="AS4" s="9">
        <f>IF('Inputs Assump'!$C$6='Inputs Assump'!$G$11,AS52,IF('Inputs Assump'!$C$6='Inputs Assump'!$G$12,AS100,AS$52))</f>
        <v>479476.64000000007</v>
      </c>
      <c r="AT4" s="9">
        <f>IF('Inputs Assump'!$C$6='Inputs Assump'!$G$11,AT52,IF('Inputs Assump'!$C$6='Inputs Assump'!$G$12,AT100,AT$52))</f>
        <v>461268.88000000006</v>
      </c>
      <c r="AU4" s="9">
        <f>IF('Inputs Assump'!$C$6='Inputs Assump'!$G$11,AU52,IF('Inputs Assump'!$C$6='Inputs Assump'!$G$12,AU100,AU$52))</f>
        <v>443061.12</v>
      </c>
      <c r="AV4" s="9">
        <f>IF('Inputs Assump'!$C$6='Inputs Assump'!$G$11,AV52,IF('Inputs Assump'!$C$6='Inputs Assump'!$G$12,AV100,AV$52))</f>
        <v>424853.36</v>
      </c>
      <c r="AW4" s="9">
        <f>IF('Inputs Assump'!$C$6='Inputs Assump'!$G$11,AW52,IF('Inputs Assump'!$C$6='Inputs Assump'!$G$12,AW100,AW$52))</f>
        <v>406645.6</v>
      </c>
      <c r="AX4" s="9">
        <f>IF('Inputs Assump'!$C$6='Inputs Assump'!$G$11,AX52,IF('Inputs Assump'!$C$6='Inputs Assump'!$G$12,AX100,AX$52))</f>
        <v>391754.76</v>
      </c>
      <c r="AY4" s="9">
        <f>IF('Inputs Assump'!$C$6='Inputs Assump'!$G$11,AY52,IF('Inputs Assump'!$C$6='Inputs Assump'!$G$12,AY100,AY$52))</f>
        <v>376863.92000000004</v>
      </c>
      <c r="AZ4" s="9">
        <f>IF('Inputs Assump'!$C$6='Inputs Assump'!$G$11,AZ52,IF('Inputs Assump'!$C$6='Inputs Assump'!$G$12,AZ100,AZ$52))</f>
        <v>361973.08000000007</v>
      </c>
      <c r="BA4" s="9">
        <f>IF('Inputs Assump'!$C$6='Inputs Assump'!$G$11,BA52,IF('Inputs Assump'!$C$6='Inputs Assump'!$G$12,BA100,BA$52))</f>
        <v>347082.24000000011</v>
      </c>
      <c r="BB4" s="9">
        <f>IF('Inputs Assump'!$C$6='Inputs Assump'!$G$11,BB52,IF('Inputs Assump'!$C$6='Inputs Assump'!$G$12,BB100,BB$52))</f>
        <v>332191.40000000002</v>
      </c>
      <c r="BC4" s="9">
        <f>IF('Inputs Assump'!$C$6='Inputs Assump'!$G$11,BC52,IF('Inputs Assump'!$C$6='Inputs Assump'!$G$12,BC100,BC$52))</f>
        <v>318405.84000000003</v>
      </c>
      <c r="BD4" s="9">
        <f>IF('Inputs Assump'!$C$6='Inputs Assump'!$G$11,BD52,IF('Inputs Assump'!$C$6='Inputs Assump'!$G$12,BD100,BD$52))</f>
        <v>304620.28000000003</v>
      </c>
      <c r="BE4" s="9">
        <f>IF('Inputs Assump'!$C$6='Inputs Assump'!$G$11,BE52,IF('Inputs Assump'!$C$6='Inputs Assump'!$G$12,BE100,BE$52))</f>
        <v>290834.72000000003</v>
      </c>
      <c r="BF4" s="9">
        <f>IF('Inputs Assump'!$C$6='Inputs Assump'!$G$11,BF52,IF('Inputs Assump'!$C$6='Inputs Assump'!$G$12,BF100,BF$52))</f>
        <v>277049.16000000003</v>
      </c>
      <c r="BG4" s="9">
        <f>IF('Inputs Assump'!$C$6='Inputs Assump'!$G$11,BG52,IF('Inputs Assump'!$C$6='Inputs Assump'!$G$12,BG100,BG$52))</f>
        <v>263263.59999999998</v>
      </c>
      <c r="BH4" s="9">
        <f>IF('Inputs Assump'!$C$6='Inputs Assump'!$G$11,BH52,IF('Inputs Assump'!$C$6='Inputs Assump'!$G$12,BH100,BH$52))</f>
        <v>254997.68000000002</v>
      </c>
      <c r="BI4" s="9">
        <f>IF('Inputs Assump'!$C$6='Inputs Assump'!$G$11,BI52,IF('Inputs Assump'!$C$6='Inputs Assump'!$G$12,BI100,BI$52))</f>
        <v>246731.76</v>
      </c>
      <c r="BJ4" s="9">
        <f>IF('Inputs Assump'!$C$6='Inputs Assump'!$G$11,BJ52,IF('Inputs Assump'!$C$6='Inputs Assump'!$G$12,BJ100,BJ$52))</f>
        <v>238465.84000000003</v>
      </c>
      <c r="BK4" s="9">
        <f>IF('Inputs Assump'!$C$6='Inputs Assump'!$G$11,BK52,IF('Inputs Assump'!$C$6='Inputs Assump'!$G$12,BK100,BK$52))</f>
        <v>230199.92</v>
      </c>
      <c r="BL4" s="9">
        <f>IF('Inputs Assump'!$C$6='Inputs Assump'!$G$11,BL52,IF('Inputs Assump'!$C$6='Inputs Assump'!$G$12,BL100,BL$52))</f>
        <v>221934</v>
      </c>
      <c r="BM4" s="9">
        <f>IF('Inputs Assump'!$C$6='Inputs Assump'!$G$11,BM52,IF('Inputs Assump'!$C$6='Inputs Assump'!$G$12,BM100,BM$52))</f>
        <v>210848.92</v>
      </c>
      <c r="BN4" s="9">
        <f>IF('Inputs Assump'!$C$6='Inputs Assump'!$G$11,BN52,IF('Inputs Assump'!$C$6='Inputs Assump'!$G$12,BN100,BN$52))</f>
        <v>199763.84000000003</v>
      </c>
      <c r="BO4" s="9">
        <f>IF('Inputs Assump'!$C$6='Inputs Assump'!$G$11,BO52,IF('Inputs Assump'!$C$6='Inputs Assump'!$G$12,BO100,BO$52))</f>
        <v>188678.76000000004</v>
      </c>
      <c r="BP4" s="9">
        <f>IF('Inputs Assump'!$C$6='Inputs Assump'!$G$11,BP52,IF('Inputs Assump'!$C$6='Inputs Assump'!$G$12,BP100,BP$52))</f>
        <v>177593.68000000005</v>
      </c>
      <c r="BQ4" s="9">
        <f>IF('Inputs Assump'!$C$6='Inputs Assump'!$G$11,BQ52,IF('Inputs Assump'!$C$6='Inputs Assump'!$G$12,BQ100,BQ$52))</f>
        <v>166508.6</v>
      </c>
      <c r="BR4" s="9">
        <f>IF('Inputs Assump'!$C$6='Inputs Assump'!$G$11,BR52,IF('Inputs Assump'!$C$6='Inputs Assump'!$G$12,BR100,BR$52))</f>
        <v>159149.32</v>
      </c>
      <c r="BS4" s="9">
        <f>IF('Inputs Assump'!$C$6='Inputs Assump'!$G$11,BS52,IF('Inputs Assump'!$C$6='Inputs Assump'!$G$12,BS100,BS$52))</f>
        <v>151790.04</v>
      </c>
      <c r="BT4" s="9">
        <f>IF('Inputs Assump'!$C$6='Inputs Assump'!$G$11,BT52,IF('Inputs Assump'!$C$6='Inputs Assump'!$G$12,BT100,BT$52))</f>
        <v>144430.76</v>
      </c>
      <c r="BU4" s="9">
        <f>IF('Inputs Assump'!$C$6='Inputs Assump'!$G$11,BU52,IF('Inputs Assump'!$C$6='Inputs Assump'!$G$12,BU100,BU$52))</f>
        <v>137071.48000000001</v>
      </c>
      <c r="BV4" s="9">
        <f>IF('Inputs Assump'!$C$6='Inputs Assump'!$G$11,BV52,IF('Inputs Assump'!$C$6='Inputs Assump'!$G$12,BV100,BV$52))</f>
        <v>129712.2</v>
      </c>
      <c r="BW4" s="9">
        <f>IF('Inputs Assump'!$C$6='Inputs Assump'!$G$11,BW52,IF('Inputs Assump'!$C$6='Inputs Assump'!$G$12,BW100,BW$52))</f>
        <v>119798.79999999999</v>
      </c>
      <c r="BX4" s="9">
        <f>IF('Inputs Assump'!$C$6='Inputs Assump'!$G$11,BX52,IF('Inputs Assump'!$C$6='Inputs Assump'!$G$12,BX100,BX$52))</f>
        <v>109885.40000000001</v>
      </c>
      <c r="BY4" s="9">
        <f>IF('Inputs Assump'!$C$6='Inputs Assump'!$G$11,BY52,IF('Inputs Assump'!$C$6='Inputs Assump'!$G$12,BY100,BY$52))</f>
        <v>99972.000000000015</v>
      </c>
      <c r="BZ4" s="9">
        <f>IF('Inputs Assump'!$C$6='Inputs Assump'!$G$11,BZ52,IF('Inputs Assump'!$C$6='Inputs Assump'!$G$12,BZ100,BZ$52))</f>
        <v>90058.60000000002</v>
      </c>
      <c r="CA4" s="9">
        <f>IF('Inputs Assump'!$C$6='Inputs Assump'!$G$11,CA52,IF('Inputs Assump'!$C$6='Inputs Assump'!$G$12,CA100,CA$52))</f>
        <v>80145.2</v>
      </c>
      <c r="CB4" s="9">
        <f>IF('Inputs Assump'!$C$6='Inputs Assump'!$G$11,CB52,IF('Inputs Assump'!$C$6='Inputs Assump'!$G$12,CB100,CB$52))</f>
        <v>71829.171999999991</v>
      </c>
      <c r="CC4" s="9">
        <f>IF('Inputs Assump'!$C$6='Inputs Assump'!$G$11,CC52,IF('Inputs Assump'!$C$6='Inputs Assump'!$G$12,CC100,CC$52))</f>
        <v>63513.143999999986</v>
      </c>
      <c r="CD4" s="9">
        <f>IF('Inputs Assump'!$C$6='Inputs Assump'!$G$11,CD52,IF('Inputs Assump'!$C$6='Inputs Assump'!$G$12,CD100,CD$52))</f>
        <v>55197.115999999995</v>
      </c>
      <c r="CE4" s="9">
        <f>IF('Inputs Assump'!$C$6='Inputs Assump'!$G$11,CE52,IF('Inputs Assump'!$C$6='Inputs Assump'!$G$12,CE100,CE$52))</f>
        <v>46881.087999999996</v>
      </c>
      <c r="CF4" s="9">
        <f>IF('Inputs Assump'!$C$6='Inputs Assump'!$G$11,CF52,IF('Inputs Assump'!$C$6='Inputs Assump'!$G$12,CF100,CF$52))</f>
        <v>38565.06</v>
      </c>
      <c r="CG4" s="9">
        <f>IF('Inputs Assump'!$C$6='Inputs Assump'!$G$11,CG52,IF('Inputs Assump'!$C$6='Inputs Assump'!$G$12,CG100,CG$52))</f>
        <v>33970.112000000001</v>
      </c>
      <c r="CH4" s="9">
        <f>IF('Inputs Assump'!$C$6='Inputs Assump'!$G$11,CH52,IF('Inputs Assump'!$C$6='Inputs Assump'!$G$12,CH100,CH$52))</f>
        <v>29375.164000000001</v>
      </c>
      <c r="CI4" s="9">
        <f>IF('Inputs Assump'!$C$6='Inputs Assump'!$G$11,CI52,IF('Inputs Assump'!$C$6='Inputs Assump'!$G$12,CI100,CI$52))</f>
        <v>24780.216</v>
      </c>
      <c r="CJ4" s="9">
        <f>IF('Inputs Assump'!$C$6='Inputs Assump'!$G$11,CJ52,IF('Inputs Assump'!$C$6='Inputs Assump'!$G$12,CJ100,CJ$52))</f>
        <v>20185.268</v>
      </c>
      <c r="CK4" s="9">
        <f>IF('Inputs Assump'!$C$6='Inputs Assump'!$G$11,CK52,IF('Inputs Assump'!$C$6='Inputs Assump'!$G$12,CK100,CK$52))</f>
        <v>15590.32</v>
      </c>
      <c r="CL4" s="9">
        <f>IF('Inputs Assump'!$C$6='Inputs Assump'!$G$11,CL52,IF('Inputs Assump'!$C$6='Inputs Assump'!$G$12,CL100,CL$52))</f>
        <v>13146.116000000002</v>
      </c>
      <c r="CM4" s="9">
        <f>IF('Inputs Assump'!$C$6='Inputs Assump'!$G$11,CM52,IF('Inputs Assump'!$C$6='Inputs Assump'!$G$12,CM100,CM$52))</f>
        <v>10701.912</v>
      </c>
      <c r="CN4" s="9">
        <f>IF('Inputs Assump'!$C$6='Inputs Assump'!$G$11,CN52,IF('Inputs Assump'!$C$6='Inputs Assump'!$G$12,CN100,CN$52))</f>
        <v>8257.7079999999987</v>
      </c>
      <c r="CO4" s="9">
        <f>IF('Inputs Assump'!$C$6='Inputs Assump'!$G$11,CO52,IF('Inputs Assump'!$C$6='Inputs Assump'!$G$12,CO100,CO$52))</f>
        <v>5813.5039999999981</v>
      </c>
      <c r="CP4" s="9">
        <f>IF('Inputs Assump'!$C$6='Inputs Assump'!$G$11,CP52,IF('Inputs Assump'!$C$6='Inputs Assump'!$G$12,CP100,CP$52))</f>
        <v>3369.2999999999997</v>
      </c>
      <c r="CQ4" s="9">
        <f>IF('Inputs Assump'!$C$6='Inputs Assump'!$G$11,CQ52,IF('Inputs Assump'!$C$6='Inputs Assump'!$G$12,CQ100,CQ$52))</f>
        <v>2775.0623999999998</v>
      </c>
      <c r="CR4" s="9">
        <f>IF('Inputs Assump'!$C$6='Inputs Assump'!$G$11,CR52,IF('Inputs Assump'!$C$6='Inputs Assump'!$G$12,CR100,CR$52))</f>
        <v>2180.8247999999999</v>
      </c>
      <c r="CS4" s="9">
        <f>IF('Inputs Assump'!$C$6='Inputs Assump'!$G$11,CS52,IF('Inputs Assump'!$C$6='Inputs Assump'!$G$12,CS100,CS$52))</f>
        <v>1586.5871999999999</v>
      </c>
      <c r="CT4" s="9">
        <f>IF('Inputs Assump'!$C$6='Inputs Assump'!$G$11,CT52,IF('Inputs Assump'!$C$6='Inputs Assump'!$G$12,CT100,CT$52))</f>
        <v>992.34960000000012</v>
      </c>
      <c r="CU4" s="9">
        <f>IF('Inputs Assump'!$C$6='Inputs Assump'!$G$11,CU52,IF('Inputs Assump'!$C$6='Inputs Assump'!$G$12,CU100,CU$52))</f>
        <v>398.11199999999997</v>
      </c>
      <c r="CV4" s="9">
        <f>IF('Inputs Assump'!$C$6='Inputs Assump'!$G$11,CV52,IF('Inputs Assump'!$C$6='Inputs Assump'!$G$12,CV100,CV$52))</f>
        <v>353.07466666666664</v>
      </c>
      <c r="CW4" s="9">
        <f>IF('Inputs Assump'!$C$6='Inputs Assump'!$G$11,CW52,IF('Inputs Assump'!$C$6='Inputs Assump'!$G$12,CW100,CW$52))</f>
        <v>308.03733333333332</v>
      </c>
      <c r="CX4" s="9">
        <f>IF('Inputs Assump'!$C$6='Inputs Assump'!$G$11,CX52,IF('Inputs Assump'!$C$6='Inputs Assump'!$G$12,CX100,CX$52))</f>
        <v>263</v>
      </c>
      <c r="CZ4" s="50">
        <f>SUM(B4:CX4)</f>
        <v>57512103.488000013</v>
      </c>
      <c r="DA4" s="66">
        <f t="shared" ref="DA4:DA18" si="0">(CZ4-CZ$4)/CZ$4</f>
        <v>0</v>
      </c>
    </row>
    <row r="5" spans="1:105">
      <c r="A5" s="52">
        <v>2021</v>
      </c>
      <c r="B5" s="9">
        <f>IF('Inputs Assump'!$C$6='Inputs Assump'!$G$11,B53,IF('Inputs Assump'!$C$6='Inputs Assump'!$G$12,B101,B$52))</f>
        <v>1659943.8215070793</v>
      </c>
      <c r="C5" s="9">
        <f>IF('Inputs Assump'!$C$6='Inputs Assump'!$G$11,C53,IF('Inputs Assump'!$C$6='Inputs Assump'!$G$12,C101,C$52))</f>
        <v>1678443.9404679975</v>
      </c>
      <c r="D5" s="9">
        <f>IF('Inputs Assump'!$C$6='Inputs Assump'!$G$11,D53,IF('Inputs Assump'!$C$6='Inputs Assump'!$G$12,D101,D$52))</f>
        <v>1672073.4142235585</v>
      </c>
      <c r="E5" s="9">
        <f>IF('Inputs Assump'!$C$6='Inputs Assump'!$G$11,E53,IF('Inputs Assump'!$C$6='Inputs Assump'!$G$12,E101,E$52))</f>
        <v>1642347.379539151</v>
      </c>
      <c r="F5" s="9">
        <f>IF('Inputs Assump'!$C$6='Inputs Assump'!$G$11,F53,IF('Inputs Assump'!$C$6='Inputs Assump'!$G$12,F101,F$52))</f>
        <v>1612621.3448547437</v>
      </c>
      <c r="G5" s="9">
        <f>IF('Inputs Assump'!$C$6='Inputs Assump'!$G$11,G53,IF('Inputs Assump'!$C$6='Inputs Assump'!$G$12,G101,G$52))</f>
        <v>1586375.4212941865</v>
      </c>
      <c r="H5" s="9">
        <f>IF('Inputs Assump'!$C$6='Inputs Assump'!$G$11,H53,IF('Inputs Assump'!$C$6='Inputs Assump'!$G$12,H101,H$52))</f>
        <v>1563003.8848703997</v>
      </c>
      <c r="I5" s="9">
        <f>IF('Inputs Assump'!$C$6='Inputs Assump'!$G$11,I53,IF('Inputs Assump'!$C$6='Inputs Assump'!$G$12,I101,I$52))</f>
        <v>1533212.4953243609</v>
      </c>
      <c r="J5" s="9">
        <f>IF('Inputs Assump'!$C$6='Inputs Assump'!$G$11,J53,IF('Inputs Assump'!$C$6='Inputs Assump'!$G$12,J101,J$52))</f>
        <v>1503421.1057783226</v>
      </c>
      <c r="K5" s="9">
        <f>IF('Inputs Assump'!$C$6='Inputs Assump'!$G$11,K53,IF('Inputs Assump'!$C$6='Inputs Assump'!$G$12,K101,K$52))</f>
        <v>1476594.0638148386</v>
      </c>
      <c r="L5" s="9">
        <f>IF('Inputs Assump'!$C$6='Inputs Assump'!$G$11,L53,IF('Inputs Assump'!$C$6='Inputs Assump'!$G$12,L101,L$52))</f>
        <v>1450057.1020361227</v>
      </c>
      <c r="M5" s="9">
        <f>IF('Inputs Assump'!$C$6='Inputs Assump'!$G$11,M53,IF('Inputs Assump'!$C$6='Inputs Assump'!$G$12,M101,M$52))</f>
        <v>1423224.6923182532</v>
      </c>
      <c r="N5" s="9">
        <f>IF('Inputs Assump'!$C$6='Inputs Assump'!$G$11,N53,IF('Inputs Assump'!$C$6='Inputs Assump'!$G$12,N101,N$52))</f>
        <v>1396392.282600384</v>
      </c>
      <c r="O5" s="9">
        <f>IF('Inputs Assump'!$C$6='Inputs Assump'!$G$11,O53,IF('Inputs Assump'!$C$6='Inputs Assump'!$G$12,O101,O$52))</f>
        <v>1369559.8728825143</v>
      </c>
      <c r="P5" s="9">
        <f>IF('Inputs Assump'!$C$6='Inputs Assump'!$G$11,P53,IF('Inputs Assump'!$C$6='Inputs Assump'!$G$12,P101,P$52))</f>
        <v>1352714.3163784053</v>
      </c>
      <c r="Q5" s="9">
        <f>IF('Inputs Assump'!$C$6='Inputs Assump'!$G$11,Q53,IF('Inputs Assump'!$C$6='Inputs Assump'!$G$12,Q101,Q$52))</f>
        <v>1335038.2848829092</v>
      </c>
      <c r="R5" s="9">
        <f>IF('Inputs Assump'!$C$6='Inputs Assump'!$G$11,R53,IF('Inputs Assump'!$C$6='Inputs Assump'!$G$12,R101,R$52))</f>
        <v>1318203.2008247564</v>
      </c>
      <c r="S5" s="9">
        <f>IF('Inputs Assump'!$C$6='Inputs Assump'!$G$11,S53,IF('Inputs Assump'!$C$6='Inputs Assump'!$G$12,S101,S$52))</f>
        <v>1301368.1167666039</v>
      </c>
      <c r="T5" s="9">
        <f>IF('Inputs Assump'!$C$6='Inputs Assump'!$G$11,T53,IF('Inputs Assump'!$C$6='Inputs Assump'!$G$12,T101,T$52))</f>
        <v>1284533.0327084507</v>
      </c>
      <c r="U5" s="9">
        <f>IF('Inputs Assump'!$C$6='Inputs Assump'!$G$11,U53,IF('Inputs Assump'!$C$6='Inputs Assump'!$G$12,U101,U$52))</f>
        <v>1259914.1065859941</v>
      </c>
      <c r="V5" s="9">
        <f>IF('Inputs Assump'!$C$6='Inputs Assump'!$G$11,V53,IF('Inputs Assump'!$C$6='Inputs Assump'!$G$12,V101,V$52))</f>
        <v>1235102.0660649196</v>
      </c>
      <c r="W5" s="9">
        <f>IF('Inputs Assump'!$C$6='Inputs Assump'!$G$11,W53,IF('Inputs Assump'!$C$6='Inputs Assump'!$G$12,W101,W$52))</f>
        <v>1210486.9886331954</v>
      </c>
      <c r="X5" s="9">
        <f>IF('Inputs Assump'!$C$6='Inputs Assump'!$G$11,X53,IF('Inputs Assump'!$C$6='Inputs Assump'!$G$12,X101,X$52))</f>
        <v>1185871.9112014715</v>
      </c>
      <c r="Y5" s="9">
        <f>IF('Inputs Assump'!$C$6='Inputs Assump'!$G$11,Y53,IF('Inputs Assump'!$C$6='Inputs Assump'!$G$12,Y101,Y$52))</f>
        <v>1161256.8337697473</v>
      </c>
      <c r="Z5" s="9">
        <f>IF('Inputs Assump'!$C$6='Inputs Assump'!$G$11,Z53,IF('Inputs Assump'!$C$6='Inputs Assump'!$G$12,Z101,Z$52))</f>
        <v>1120776.8562553381</v>
      </c>
      <c r="AA5" s="9">
        <f>IF('Inputs Assump'!$C$6='Inputs Assump'!$G$11,AA53,IF('Inputs Assump'!$C$6='Inputs Assump'!$G$12,AA101,AA$52))</f>
        <v>1077884.088106761</v>
      </c>
      <c r="AB5" s="9">
        <f>IF('Inputs Assump'!$C$6='Inputs Assump'!$G$11,AB53,IF('Inputs Assump'!$C$6='Inputs Assump'!$G$12,AB101,AB$52))</f>
        <v>1037494.5206569738</v>
      </c>
      <c r="AC5" s="9">
        <f>IF('Inputs Assump'!$C$6='Inputs Assump'!$G$11,AC53,IF('Inputs Assump'!$C$6='Inputs Assump'!$G$12,AC101,AC$52))</f>
        <v>997104.95320718677</v>
      </c>
      <c r="AD5" s="9">
        <f>IF('Inputs Assump'!$C$6='Inputs Assump'!$G$11,AD53,IF('Inputs Assump'!$C$6='Inputs Assump'!$G$12,AD101,AD$52))</f>
        <v>956715.38575739961</v>
      </c>
      <c r="AE5" s="9">
        <f>IF('Inputs Assump'!$C$6='Inputs Assump'!$G$11,AE53,IF('Inputs Assump'!$C$6='Inputs Assump'!$G$12,AE101,AE$52))</f>
        <v>915083.40013047063</v>
      </c>
      <c r="AF5" s="9">
        <f>IF('Inputs Assump'!$C$6='Inputs Assump'!$G$11,AF53,IF('Inputs Assump'!$C$6='Inputs Assump'!$G$12,AF101,AF$52))</f>
        <v>873451.41450354201</v>
      </c>
      <c r="AG5" s="9">
        <f>IF('Inputs Assump'!$C$6='Inputs Assump'!$G$11,AG53,IF('Inputs Assump'!$C$6='Inputs Assump'!$G$12,AG101,AG$52))</f>
        <v>831819.42887661315</v>
      </c>
      <c r="AH5" s="9">
        <f>IF('Inputs Assump'!$C$6='Inputs Assump'!$G$11,AH53,IF('Inputs Assump'!$C$6='Inputs Assump'!$G$12,AH101,AH$52))</f>
        <v>790187.44324968441</v>
      </c>
      <c r="AI5" s="9">
        <f>IF('Inputs Assump'!$C$6='Inputs Assump'!$G$11,AI53,IF('Inputs Assump'!$C$6='Inputs Assump'!$G$12,AI101,AI$52))</f>
        <v>748555.45762275555</v>
      </c>
      <c r="AJ5" s="9">
        <f>IF('Inputs Assump'!$C$6='Inputs Assump'!$G$11,AJ53,IF('Inputs Assump'!$C$6='Inputs Assump'!$G$12,AJ101,AJ$52))</f>
        <v>725657.51889554434</v>
      </c>
      <c r="AK5" s="9">
        <f>IF('Inputs Assump'!$C$6='Inputs Assump'!$G$11,AK53,IF('Inputs Assump'!$C$6='Inputs Assump'!$G$12,AK101,AK$52))</f>
        <v>702759.58016833302</v>
      </c>
      <c r="AL5" s="9">
        <f>IF('Inputs Assump'!$C$6='Inputs Assump'!$G$11,AL53,IF('Inputs Assump'!$C$6='Inputs Assump'!$G$12,AL101,AL$52))</f>
        <v>679861.64144112181</v>
      </c>
      <c r="AM5" s="9">
        <f>IF('Inputs Assump'!$C$6='Inputs Assump'!$G$11,AM53,IF('Inputs Assump'!$C$6='Inputs Assump'!$G$12,AM101,AM$52))</f>
        <v>656963.70271391049</v>
      </c>
      <c r="AN5" s="9">
        <f>IF('Inputs Assump'!$C$6='Inputs Assump'!$G$11,AN53,IF('Inputs Assump'!$C$6='Inputs Assump'!$G$12,AN101,AN$52))</f>
        <v>634065.7639866994</v>
      </c>
      <c r="AO5" s="9">
        <f>IF('Inputs Assump'!$C$6='Inputs Assump'!$G$11,AO53,IF('Inputs Assump'!$C$6='Inputs Assump'!$G$12,AO101,AO$52))</f>
        <v>606398.32280144084</v>
      </c>
      <c r="AP5" s="9">
        <f>IF('Inputs Assump'!$C$6='Inputs Assump'!$G$11,AP53,IF('Inputs Assump'!$C$6='Inputs Assump'!$G$12,AP101,AP$52))</f>
        <v>578730.88161618239</v>
      </c>
      <c r="AQ5" s="9">
        <f>IF('Inputs Assump'!$C$6='Inputs Assump'!$G$11,AQ53,IF('Inputs Assump'!$C$6='Inputs Assump'!$G$12,AQ101,AQ$52))</f>
        <v>551063.44043092383</v>
      </c>
      <c r="AR5" s="9">
        <f>IF('Inputs Assump'!$C$6='Inputs Assump'!$G$11,AR53,IF('Inputs Assump'!$C$6='Inputs Assump'!$G$12,AR101,AR$52))</f>
        <v>523395.99924566527</v>
      </c>
      <c r="AS5" s="9">
        <f>IF('Inputs Assump'!$C$6='Inputs Assump'!$G$11,AS53,IF('Inputs Assump'!$C$6='Inputs Assump'!$G$12,AS101,AS$52))</f>
        <v>495728.55806040659</v>
      </c>
      <c r="AT5" s="9">
        <f>IF('Inputs Assump'!$C$6='Inputs Assump'!$G$11,AT53,IF('Inputs Assump'!$C$6='Inputs Assump'!$G$12,AT101,AT$52))</f>
        <v>477592.35244433768</v>
      </c>
      <c r="AU5" s="9">
        <f>IF('Inputs Assump'!$C$6='Inputs Assump'!$G$11,AU53,IF('Inputs Assump'!$C$6='Inputs Assump'!$G$12,AU101,AU$52))</f>
        <v>459456.1468282686</v>
      </c>
      <c r="AV5" s="9">
        <f>IF('Inputs Assump'!$C$6='Inputs Assump'!$G$11,AV53,IF('Inputs Assump'!$C$6='Inputs Assump'!$G$12,AV101,AV$52))</f>
        <v>441319.94121219951</v>
      </c>
      <c r="AW5" s="9">
        <f>IF('Inputs Assump'!$C$6='Inputs Assump'!$G$11,AW53,IF('Inputs Assump'!$C$6='Inputs Assump'!$G$12,AW101,AW$52))</f>
        <v>423183.73559613049</v>
      </c>
      <c r="AX5" s="9">
        <f>IF('Inputs Assump'!$C$6='Inputs Assump'!$G$11,AX53,IF('Inputs Assump'!$C$6='Inputs Assump'!$G$12,AX101,AX$52))</f>
        <v>405047.5299800614</v>
      </c>
      <c r="AY5" s="9">
        <f>IF('Inputs Assump'!$C$6='Inputs Assump'!$G$11,AY53,IF('Inputs Assump'!$C$6='Inputs Assump'!$G$12,AY101,AY$52))</f>
        <v>390215.20925329521</v>
      </c>
      <c r="AZ5" s="9">
        <f>IF('Inputs Assump'!$C$6='Inputs Assump'!$G$11,AZ53,IF('Inputs Assump'!$C$6='Inputs Assump'!$G$12,AZ101,AZ$52))</f>
        <v>375382.88852652896</v>
      </c>
      <c r="BA5" s="9">
        <f>IF('Inputs Assump'!$C$6='Inputs Assump'!$G$11,BA53,IF('Inputs Assump'!$C$6='Inputs Assump'!$G$12,BA101,BA$52))</f>
        <v>360550.56779976276</v>
      </c>
      <c r="BB5" s="9">
        <f>IF('Inputs Assump'!$C$6='Inputs Assump'!$G$11,BB53,IF('Inputs Assump'!$C$6='Inputs Assump'!$G$12,BB101,BB$52))</f>
        <v>345718.24707299657</v>
      </c>
      <c r="BC5" s="9">
        <f>IF('Inputs Assump'!$C$6='Inputs Assump'!$G$11,BC53,IF('Inputs Assump'!$C$6='Inputs Assump'!$G$12,BC101,BC$52))</f>
        <v>330885.9263462302</v>
      </c>
      <c r="BD5" s="9">
        <f>IF('Inputs Assump'!$C$6='Inputs Assump'!$G$11,BD53,IF('Inputs Assump'!$C$6='Inputs Assump'!$G$12,BD101,BD$52))</f>
        <v>317154.5419973231</v>
      </c>
      <c r="BE5" s="9">
        <f>IF('Inputs Assump'!$C$6='Inputs Assump'!$G$11,BE53,IF('Inputs Assump'!$C$6='Inputs Assump'!$G$12,BE101,BE$52))</f>
        <v>303423.157648416</v>
      </c>
      <c r="BF5" s="9">
        <f>IF('Inputs Assump'!$C$6='Inputs Assump'!$G$11,BF53,IF('Inputs Assump'!$C$6='Inputs Assump'!$G$12,BF101,BF$52))</f>
        <v>289691.7732995089</v>
      </c>
      <c r="BG5" s="9">
        <f>IF('Inputs Assump'!$C$6='Inputs Assump'!$G$11,BG53,IF('Inputs Assump'!$C$6='Inputs Assump'!$G$12,BG101,BG$52))</f>
        <v>275960.3889506018</v>
      </c>
      <c r="BH5" s="9">
        <f>IF('Inputs Assump'!$C$6='Inputs Assump'!$G$11,BH53,IF('Inputs Assump'!$C$6='Inputs Assump'!$G$12,BH101,BH$52))</f>
        <v>262229.0046016947</v>
      </c>
      <c r="BI5" s="9">
        <f>IF('Inputs Assump'!$C$6='Inputs Assump'!$G$11,BI53,IF('Inputs Assump'!$C$6='Inputs Assump'!$G$12,BI101,BI$52))</f>
        <v>253995.56870809896</v>
      </c>
      <c r="BJ5" s="9">
        <f>IF('Inputs Assump'!$C$6='Inputs Assump'!$G$11,BJ53,IF('Inputs Assump'!$C$6='Inputs Assump'!$G$12,BJ101,BJ$52))</f>
        <v>245762.13281450316</v>
      </c>
      <c r="BK5" s="9">
        <f>IF('Inputs Assump'!$C$6='Inputs Assump'!$G$11,BK53,IF('Inputs Assump'!$C$6='Inputs Assump'!$G$12,BK101,BK$52))</f>
        <v>237528.69692090742</v>
      </c>
      <c r="BL5" s="9">
        <f>IF('Inputs Assump'!$C$6='Inputs Assump'!$G$11,BL53,IF('Inputs Assump'!$C$6='Inputs Assump'!$G$12,BL101,BL$52))</f>
        <v>229295.26102731162</v>
      </c>
      <c r="BM5" s="9">
        <f>IF('Inputs Assump'!$C$6='Inputs Assump'!$G$11,BM53,IF('Inputs Assump'!$C$6='Inputs Assump'!$G$12,BM101,BM$52))</f>
        <v>221061.82513371584</v>
      </c>
      <c r="BN5" s="9">
        <f>IF('Inputs Assump'!$C$6='Inputs Assump'!$G$11,BN53,IF('Inputs Assump'!$C$6='Inputs Assump'!$G$12,BN101,BN$52))</f>
        <v>210020.30821177847</v>
      </c>
      <c r="BO5" s="9">
        <f>IF('Inputs Assump'!$C$6='Inputs Assump'!$G$11,BO53,IF('Inputs Assump'!$C$6='Inputs Assump'!$G$12,BO101,BO$52))</f>
        <v>198978.79128984109</v>
      </c>
      <c r="BP5" s="9">
        <f>IF('Inputs Assump'!$C$6='Inputs Assump'!$G$11,BP53,IF('Inputs Assump'!$C$6='Inputs Assump'!$G$12,BP101,BP$52))</f>
        <v>187937.27436790374</v>
      </c>
      <c r="BQ5" s="9">
        <f>IF('Inputs Assump'!$C$6='Inputs Assump'!$G$11,BQ53,IF('Inputs Assump'!$C$6='Inputs Assump'!$G$12,BQ101,BQ$52))</f>
        <v>176895.75744596636</v>
      </c>
      <c r="BR5" s="9">
        <f>IF('Inputs Assump'!$C$6='Inputs Assump'!$G$11,BR53,IF('Inputs Assump'!$C$6='Inputs Assump'!$G$12,BR101,BR$52))</f>
        <v>165854.24052402892</v>
      </c>
      <c r="BS5" s="9">
        <f>IF('Inputs Assump'!$C$6='Inputs Assump'!$G$11,BS53,IF('Inputs Assump'!$C$6='Inputs Assump'!$G$12,BS101,BS$52))</f>
        <v>158523.88164044169</v>
      </c>
      <c r="BT5" s="9">
        <f>IF('Inputs Assump'!$C$6='Inputs Assump'!$G$11,BT53,IF('Inputs Assump'!$C$6='Inputs Assump'!$G$12,BT101,BT$52))</f>
        <v>151193.52275685445</v>
      </c>
      <c r="BU5" s="9">
        <f>IF('Inputs Assump'!$C$6='Inputs Assump'!$G$11,BU53,IF('Inputs Assump'!$C$6='Inputs Assump'!$G$12,BU101,BU$52))</f>
        <v>143863.16387326719</v>
      </c>
      <c r="BV5" s="9">
        <f>IF('Inputs Assump'!$C$6='Inputs Assump'!$G$11,BV53,IF('Inputs Assump'!$C$6='Inputs Assump'!$G$12,BV101,BV$52))</f>
        <v>136532.80498967995</v>
      </c>
      <c r="BW5" s="9">
        <f>IF('Inputs Assump'!$C$6='Inputs Assump'!$G$11,BW53,IF('Inputs Assump'!$C$6='Inputs Assump'!$G$12,BW101,BW$52))</f>
        <v>129202.44610609268</v>
      </c>
      <c r="BX5" s="9">
        <f>IF('Inputs Assump'!$C$6='Inputs Assump'!$G$11,BX53,IF('Inputs Assump'!$C$6='Inputs Assump'!$G$12,BX101,BX$52))</f>
        <v>119328.00461771965</v>
      </c>
      <c r="BY5" s="9">
        <f>IF('Inputs Assump'!$C$6='Inputs Assump'!$G$11,BY53,IF('Inputs Assump'!$C$6='Inputs Assump'!$G$12,BY101,BY$52))</f>
        <v>109453.56312934666</v>
      </c>
      <c r="BZ5" s="9">
        <f>IF('Inputs Assump'!$C$6='Inputs Assump'!$G$11,BZ53,IF('Inputs Assump'!$C$6='Inputs Assump'!$G$12,BZ101,BZ$52))</f>
        <v>99579.121640973637</v>
      </c>
      <c r="CA5" s="9">
        <f>IF('Inputs Assump'!$C$6='Inputs Assump'!$G$11,CA53,IF('Inputs Assump'!$C$6='Inputs Assump'!$G$12,CA101,CA$52))</f>
        <v>89704.680152600617</v>
      </c>
      <c r="CB5" s="9">
        <f>IF('Inputs Assump'!$C$6='Inputs Assump'!$G$11,CB53,IF('Inputs Assump'!$C$6='Inputs Assump'!$G$12,CB101,CB$52))</f>
        <v>79830.238664227567</v>
      </c>
      <c r="CC5" s="9">
        <f>IF('Inputs Assump'!$C$6='Inputs Assump'!$G$11,CC53,IF('Inputs Assump'!$C$6='Inputs Assump'!$G$12,CC101,CC$52))</f>
        <v>71546.891689257143</v>
      </c>
      <c r="CD5" s="9">
        <f>IF('Inputs Assump'!$C$6='Inputs Assump'!$G$11,CD53,IF('Inputs Assump'!$C$6='Inputs Assump'!$G$12,CD101,CD$52))</f>
        <v>63263.544714286727</v>
      </c>
      <c r="CE5" s="9">
        <f>IF('Inputs Assump'!$C$6='Inputs Assump'!$G$11,CE53,IF('Inputs Assump'!$C$6='Inputs Assump'!$G$12,CE101,CE$52))</f>
        <v>54980.197739316318</v>
      </c>
      <c r="CF5" s="9">
        <f>IF('Inputs Assump'!$C$6='Inputs Assump'!$G$11,CF53,IF('Inputs Assump'!$C$6='Inputs Assump'!$G$12,CF101,CF$52))</f>
        <v>46696.850764345902</v>
      </c>
      <c r="CG5" s="9">
        <f>IF('Inputs Assump'!$C$6='Inputs Assump'!$G$11,CG53,IF('Inputs Assump'!$C$6='Inputs Assump'!$G$12,CG101,CG$52))</f>
        <v>38413.503789375485</v>
      </c>
      <c r="CH5" s="9">
        <f>IF('Inputs Assump'!$C$6='Inputs Assump'!$G$11,CH53,IF('Inputs Assump'!$C$6='Inputs Assump'!$G$12,CH101,CH$52))</f>
        <v>33836.613401807481</v>
      </c>
      <c r="CI5" s="9">
        <f>IF('Inputs Assump'!$C$6='Inputs Assump'!$G$11,CI53,IF('Inputs Assump'!$C$6='Inputs Assump'!$G$12,CI101,CI$52))</f>
        <v>29259.72301423948</v>
      </c>
      <c r="CJ5" s="9">
        <f>IF('Inputs Assump'!$C$6='Inputs Assump'!$G$11,CJ53,IF('Inputs Assump'!$C$6='Inputs Assump'!$G$12,CJ101,CJ$52))</f>
        <v>24682.832626671476</v>
      </c>
      <c r="CK5" s="9">
        <f>IF('Inputs Assump'!$C$6='Inputs Assump'!$G$11,CK53,IF('Inputs Assump'!$C$6='Inputs Assump'!$G$12,CK101,CK$52))</f>
        <v>20105.942239103471</v>
      </c>
      <c r="CL5" s="9">
        <f>IF('Inputs Assump'!$C$6='Inputs Assump'!$G$11,CL53,IF('Inputs Assump'!$C$6='Inputs Assump'!$G$12,CL101,CL$52))</f>
        <v>15529.051851535469</v>
      </c>
      <c r="CM5" s="9">
        <f>IF('Inputs Assump'!$C$6='Inputs Assump'!$G$11,CM53,IF('Inputs Assump'!$C$6='Inputs Assump'!$G$12,CM101,CM$52))</f>
        <v>13094.453289624593</v>
      </c>
      <c r="CN5" s="9">
        <f>IF('Inputs Assump'!$C$6='Inputs Assump'!$G$11,CN53,IF('Inputs Assump'!$C$6='Inputs Assump'!$G$12,CN101,CN$52))</f>
        <v>10659.854727713713</v>
      </c>
      <c r="CO5" s="9">
        <f>IF('Inputs Assump'!$C$6='Inputs Assump'!$G$11,CO53,IF('Inputs Assump'!$C$6='Inputs Assump'!$G$12,CO101,CO$52))</f>
        <v>8225.2561658028335</v>
      </c>
      <c r="CP5" s="9">
        <f>IF('Inputs Assump'!$C$6='Inputs Assump'!$G$11,CP53,IF('Inputs Assump'!$C$6='Inputs Assump'!$G$12,CP101,CP$52))</f>
        <v>5790.6576038919547</v>
      </c>
      <c r="CQ5" s="9">
        <f>IF('Inputs Assump'!$C$6='Inputs Assump'!$G$11,CQ53,IF('Inputs Assump'!$C$6='Inputs Assump'!$G$12,CQ101,CQ$52))</f>
        <v>3356.0590419810787</v>
      </c>
      <c r="CR5" s="9">
        <f>IF('Inputs Assump'!$C$6='Inputs Assump'!$G$11,CR53,IF('Inputs Assump'!$C$6='Inputs Assump'!$G$12,CR101,CR$52))</f>
        <v>2764.1567267924238</v>
      </c>
      <c r="CS5" s="9">
        <f>IF('Inputs Assump'!$C$6='Inputs Assump'!$G$11,CS53,IF('Inputs Assump'!$C$6='Inputs Assump'!$G$12,CS101,CS$52))</f>
        <v>2172.2544116037684</v>
      </c>
      <c r="CT5" s="9">
        <f>IF('Inputs Assump'!$C$6='Inputs Assump'!$G$11,CT53,IF('Inputs Assump'!$C$6='Inputs Assump'!$G$12,CT101,CT$52))</f>
        <v>1580.3520964151137</v>
      </c>
      <c r="CU5" s="9">
        <f>IF('Inputs Assump'!$C$6='Inputs Assump'!$G$11,CU53,IF('Inputs Assump'!$C$6='Inputs Assump'!$G$12,CU101,CU$52))</f>
        <v>988.44978122645864</v>
      </c>
      <c r="CV5" s="9">
        <f>IF('Inputs Assump'!$C$6='Inputs Assump'!$G$11,CV53,IF('Inputs Assump'!$C$6='Inputs Assump'!$G$12,CV101,CV$52))</f>
        <v>396.54746603780347</v>
      </c>
      <c r="CW5" s="9">
        <f>IF('Inputs Assump'!$C$6='Inputs Assump'!$G$11,CW53,IF('Inputs Assump'!$C$6='Inputs Assump'!$G$12,CW101,CW$52))</f>
        <v>351.6871241982376</v>
      </c>
      <c r="CX5" s="9">
        <f>IF('Inputs Assump'!$C$6='Inputs Assump'!$G$11,CX53,IF('Inputs Assump'!$C$6='Inputs Assump'!$G$12,CX101,CX$52))</f>
        <v>306.82678235867178</v>
      </c>
      <c r="CZ5" s="50">
        <f t="shared" ref="CZ5:CZ24" si="1">SUM(B5:CX5)</f>
        <v>58965812.43967557</v>
      </c>
      <c r="DA5" s="66">
        <f t="shared" si="0"/>
        <v>2.527657420805127E-2</v>
      </c>
    </row>
    <row r="6" spans="1:105">
      <c r="A6" s="52">
        <v>2022</v>
      </c>
      <c r="B6" s="9">
        <f>IF('Inputs Assump'!$C$6='Inputs Assump'!$G$11,B54,IF('Inputs Assump'!$C$6='Inputs Assump'!$G$12,B102,B$52))</f>
        <v>1669134.2636025436</v>
      </c>
      <c r="C6" s="9">
        <f>IF('Inputs Assump'!$C$6='Inputs Assump'!$G$11,C54,IF('Inputs Assump'!$C$6='Inputs Assump'!$G$12,C102,C$52))</f>
        <v>1603749.3535617138</v>
      </c>
      <c r="D6" s="9">
        <f>IF('Inputs Assump'!$C$6='Inputs Assump'!$G$11,D54,IF('Inputs Assump'!$C$6='Inputs Assump'!$G$12,D102,D$52))</f>
        <v>1673254.4913549293</v>
      </c>
      <c r="E6" s="9">
        <f>IF('Inputs Assump'!$C$6='Inputs Assump'!$G$11,E54,IF('Inputs Assump'!$C$6='Inputs Assump'!$G$12,E102,E$52))</f>
        <v>1666903.6616406941</v>
      </c>
      <c r="F6" s="9">
        <f>IF('Inputs Assump'!$C$6='Inputs Assump'!$G$11,F54,IF('Inputs Assump'!$C$6='Inputs Assump'!$G$12,F102,F$52))</f>
        <v>1637269.5345503436</v>
      </c>
      <c r="G6" s="9">
        <f>IF('Inputs Assump'!$C$6='Inputs Assump'!$G$11,G54,IF('Inputs Assump'!$C$6='Inputs Assump'!$G$12,G102,G$52))</f>
        <v>1610898.147356383</v>
      </c>
      <c r="H6" s="9">
        <f>IF('Inputs Assump'!$C$6='Inputs Assump'!$G$11,H54,IF('Inputs Assump'!$C$6='Inputs Assump'!$G$12,H102,H$52))</f>
        <v>1584680.2693813355</v>
      </c>
      <c r="I6" s="9">
        <f>IF('Inputs Assump'!$C$6='Inputs Assump'!$G$11,I54,IF('Inputs Assump'!$C$6='Inputs Assump'!$G$12,I102,I$52))</f>
        <v>1561333.7070614987</v>
      </c>
      <c r="J6" s="9">
        <f>IF('Inputs Assump'!$C$6='Inputs Assump'!$G$11,J54,IF('Inputs Assump'!$C$6='Inputs Assump'!$G$12,J102,J$52))</f>
        <v>1531574.1516767167</v>
      </c>
      <c r="K6" s="9">
        <f>IF('Inputs Assump'!$C$6='Inputs Assump'!$G$11,K54,IF('Inputs Assump'!$C$6='Inputs Assump'!$G$12,K102,K$52))</f>
        <v>1501814.5962919353</v>
      </c>
      <c r="L6" s="9">
        <f>IF('Inputs Assump'!$C$6='Inputs Assump'!$G$11,L54,IF('Inputs Assump'!$C$6='Inputs Assump'!$G$12,L102,L$52))</f>
        <v>1475283.5809181295</v>
      </c>
      <c r="M6" s="9">
        <f>IF('Inputs Assump'!$C$6='Inputs Assump'!$G$11,M54,IF('Inputs Assump'!$C$6='Inputs Assump'!$G$12,M102,M$52))</f>
        <v>1448770.1707948034</v>
      </c>
      <c r="N6" s="9">
        <f>IF('Inputs Assump'!$C$6='Inputs Assump'!$G$11,N54,IF('Inputs Assump'!$C$6='Inputs Assump'!$G$12,N102,N$52))</f>
        <v>1421961.5749435034</v>
      </c>
      <c r="O6" s="9">
        <f>IF('Inputs Assump'!$C$6='Inputs Assump'!$G$11,O54,IF('Inputs Assump'!$C$6='Inputs Assump'!$G$12,O102,O$52))</f>
        <v>1395152.9790922035</v>
      </c>
      <c r="P6" s="9">
        <f>IF('Inputs Assump'!$C$6='Inputs Assump'!$G$11,P54,IF('Inputs Assump'!$C$6='Inputs Assump'!$G$12,P102,P$52))</f>
        <v>1368344.383240903</v>
      </c>
      <c r="Q6" s="9">
        <f>IF('Inputs Assump'!$C$6='Inputs Assump'!$G$11,Q54,IF('Inputs Assump'!$C$6='Inputs Assump'!$G$12,Q102,Q$52))</f>
        <v>1350698.4587757615</v>
      </c>
      <c r="R6" s="9">
        <f>IF('Inputs Assump'!$C$6='Inputs Assump'!$G$11,R54,IF('Inputs Assump'!$C$6='Inputs Assump'!$G$12,R102,R$52))</f>
        <v>1333048.7686607351</v>
      </c>
      <c r="S6" s="9">
        <f>IF('Inputs Assump'!$C$6='Inputs Assump'!$G$11,S54,IF('Inputs Assump'!$C$6='Inputs Assump'!$G$12,S102,S$52))</f>
        <v>1316238.7727766181</v>
      </c>
      <c r="T6" s="9">
        <f>IF('Inputs Assump'!$C$6='Inputs Assump'!$G$11,T54,IF('Inputs Assump'!$C$6='Inputs Assump'!$G$12,T102,T$52))</f>
        <v>1299428.7768925012</v>
      </c>
      <c r="U6" s="9">
        <f>IF('Inputs Assump'!$C$6='Inputs Assump'!$G$11,U54,IF('Inputs Assump'!$C$6='Inputs Assump'!$G$12,U102,U$52))</f>
        <v>1282618.7810083835</v>
      </c>
      <c r="V6" s="9">
        <f>IF('Inputs Assump'!$C$6='Inputs Assump'!$G$11,V54,IF('Inputs Assump'!$C$6='Inputs Assump'!$G$12,V102,V$52))</f>
        <v>1257796.5853097921</v>
      </c>
      <c r="W6" s="9">
        <f>IF('Inputs Assump'!$C$6='Inputs Assump'!$G$11,W54,IF('Inputs Assump'!$C$6='Inputs Assump'!$G$12,W102,W$52))</f>
        <v>1233026.2460629828</v>
      </c>
      <c r="X6" s="9">
        <f>IF('Inputs Assump'!$C$6='Inputs Assump'!$G$11,X54,IF('Inputs Assump'!$C$6='Inputs Assump'!$G$12,X102,X$52))</f>
        <v>1208452.5388722175</v>
      </c>
      <c r="Y6" s="9">
        <f>IF('Inputs Assump'!$C$6='Inputs Assump'!$G$11,Y54,IF('Inputs Assump'!$C$6='Inputs Assump'!$G$12,Y102,Y$52))</f>
        <v>1183878.8316814525</v>
      </c>
      <c r="Z6" s="9">
        <f>IF('Inputs Assump'!$C$6='Inputs Assump'!$G$11,Z54,IF('Inputs Assump'!$C$6='Inputs Assump'!$G$12,Z102,Z$52))</f>
        <v>1159305.1244906874</v>
      </c>
      <c r="AA6" s="9">
        <f>IF('Inputs Assump'!$C$6='Inputs Assump'!$G$11,AA54,IF('Inputs Assump'!$C$6='Inputs Assump'!$G$12,AA102,AA$52))</f>
        <v>1116475.8717803771</v>
      </c>
      <c r="AB6" s="9">
        <f>IF('Inputs Assump'!$C$6='Inputs Assump'!$G$11,AB54,IF('Inputs Assump'!$C$6='Inputs Assump'!$G$12,AB102,AB$52))</f>
        <v>1073747.7047554452</v>
      </c>
      <c r="AC6" s="9">
        <f>IF('Inputs Assump'!$C$6='Inputs Assump'!$G$11,AC54,IF('Inputs Assump'!$C$6='Inputs Assump'!$G$12,AC102,AC$52))</f>
        <v>1033513.1323892756</v>
      </c>
      <c r="AD6" s="9">
        <f>IF('Inputs Assump'!$C$6='Inputs Assump'!$G$11,AD54,IF('Inputs Assump'!$C$6='Inputs Assump'!$G$12,AD102,AD$52))</f>
        <v>993278.56002310605</v>
      </c>
      <c r="AE6" s="9">
        <f>IF('Inputs Assump'!$C$6='Inputs Assump'!$G$11,AE54,IF('Inputs Assump'!$C$6='Inputs Assump'!$G$12,AE102,AE$52))</f>
        <v>953043.98765693652</v>
      </c>
      <c r="AF6" s="9">
        <f>IF('Inputs Assump'!$C$6='Inputs Assump'!$G$11,AF54,IF('Inputs Assump'!$C$6='Inputs Assump'!$G$12,AF102,AF$52))</f>
        <v>911571.76489702589</v>
      </c>
      <c r="AG6" s="9">
        <f>IF('Inputs Assump'!$C$6='Inputs Assump'!$G$11,AG54,IF('Inputs Assump'!$C$6='Inputs Assump'!$G$12,AG102,AG$52))</f>
        <v>870099.54213711561</v>
      </c>
      <c r="AH6" s="9">
        <f>IF('Inputs Assump'!$C$6='Inputs Assump'!$G$11,AH54,IF('Inputs Assump'!$C$6='Inputs Assump'!$G$12,AH102,AH$52))</f>
        <v>828627.31937720522</v>
      </c>
      <c r="AI6" s="9">
        <f>IF('Inputs Assump'!$C$6='Inputs Assump'!$G$11,AI54,IF('Inputs Assump'!$C$6='Inputs Assump'!$G$12,AI102,AI$52))</f>
        <v>787155.09661729482</v>
      </c>
      <c r="AJ6" s="9">
        <f>IF('Inputs Assump'!$C$6='Inputs Assump'!$G$11,AJ54,IF('Inputs Assump'!$C$6='Inputs Assump'!$G$12,AJ102,AJ$52))</f>
        <v>745682.87385738443</v>
      </c>
      <c r="AK6" s="9">
        <f>IF('Inputs Assump'!$C$6='Inputs Assump'!$G$11,AK54,IF('Inputs Assump'!$C$6='Inputs Assump'!$G$12,AK102,AK$52))</f>
        <v>722872.80603723612</v>
      </c>
      <c r="AL6" s="9">
        <f>IF('Inputs Assump'!$C$6='Inputs Assump'!$G$11,AL54,IF('Inputs Assump'!$C$6='Inputs Assump'!$G$12,AL102,AL$52))</f>
        <v>700062.73821708781</v>
      </c>
      <c r="AM6" s="9">
        <f>IF('Inputs Assump'!$C$6='Inputs Assump'!$G$11,AM54,IF('Inputs Assump'!$C$6='Inputs Assump'!$G$12,AM102,AM$52))</f>
        <v>677252.67039693962</v>
      </c>
      <c r="AN6" s="9">
        <f>IF('Inputs Assump'!$C$6='Inputs Assump'!$G$11,AN54,IF('Inputs Assump'!$C$6='Inputs Assump'!$G$12,AN102,AN$52))</f>
        <v>654442.60257679119</v>
      </c>
      <c r="AO6" s="9">
        <f>IF('Inputs Assump'!$C$6='Inputs Assump'!$G$11,AO54,IF('Inputs Assump'!$C$6='Inputs Assump'!$G$12,AO102,AO$52))</f>
        <v>631632.53475664312</v>
      </c>
      <c r="AP6" s="9">
        <f>IF('Inputs Assump'!$C$6='Inputs Assump'!$G$11,AP54,IF('Inputs Assump'!$C$6='Inputs Assump'!$G$12,AP102,AP$52))</f>
        <v>604071.26745812711</v>
      </c>
      <c r="AQ6" s="9">
        <f>IF('Inputs Assump'!$C$6='Inputs Assump'!$G$11,AQ54,IF('Inputs Assump'!$C$6='Inputs Assump'!$G$12,AQ102,AQ$52))</f>
        <v>576510.00015961111</v>
      </c>
      <c r="AR6" s="9">
        <f>IF('Inputs Assump'!$C$6='Inputs Assump'!$G$11,AR54,IF('Inputs Assump'!$C$6='Inputs Assump'!$G$12,AR102,AR$52))</f>
        <v>548948.73286109511</v>
      </c>
      <c r="AS6" s="9">
        <f>IF('Inputs Assump'!$C$6='Inputs Assump'!$G$11,AS54,IF('Inputs Assump'!$C$6='Inputs Assump'!$G$12,AS102,AS$52))</f>
        <v>521387.46556257905</v>
      </c>
      <c r="AT6" s="9">
        <f>IF('Inputs Assump'!$C$6='Inputs Assump'!$G$11,AT54,IF('Inputs Assump'!$C$6='Inputs Assump'!$G$12,AT102,AT$52))</f>
        <v>493826.19826406293</v>
      </c>
      <c r="AU6" s="9">
        <f>IF('Inputs Assump'!$C$6='Inputs Assump'!$G$11,AU54,IF('Inputs Assump'!$C$6='Inputs Assump'!$G$12,AU102,AU$52))</f>
        <v>475759.59039026895</v>
      </c>
      <c r="AV6" s="9">
        <f>IF('Inputs Assump'!$C$6='Inputs Assump'!$G$11,AV54,IF('Inputs Assump'!$C$6='Inputs Assump'!$G$12,AV102,AV$52))</f>
        <v>457692.98251647485</v>
      </c>
      <c r="AW6" s="9">
        <f>IF('Inputs Assump'!$C$6='Inputs Assump'!$G$11,AW54,IF('Inputs Assump'!$C$6='Inputs Assump'!$G$12,AW102,AW$52))</f>
        <v>439626.37464268075</v>
      </c>
      <c r="AX6" s="9">
        <f>IF('Inputs Assump'!$C$6='Inputs Assump'!$G$11,AX54,IF('Inputs Assump'!$C$6='Inputs Assump'!$G$12,AX102,AX$52))</f>
        <v>421559.76676888671</v>
      </c>
      <c r="AY6" s="9">
        <f>IF('Inputs Assump'!$C$6='Inputs Assump'!$G$11,AY54,IF('Inputs Assump'!$C$6='Inputs Assump'!$G$12,AY102,AY$52))</f>
        <v>403493.15889509261</v>
      </c>
      <c r="AZ6" s="9">
        <f>IF('Inputs Assump'!$C$6='Inputs Assump'!$G$11,AZ54,IF('Inputs Assump'!$C$6='Inputs Assump'!$G$12,AZ102,AZ$52))</f>
        <v>388717.75724264293</v>
      </c>
      <c r="BA6" s="9">
        <f>IF('Inputs Assump'!$C$6='Inputs Assump'!$G$11,BA54,IF('Inputs Assump'!$C$6='Inputs Assump'!$G$12,BA102,BA$52))</f>
        <v>373942.35559019324</v>
      </c>
      <c r="BB6" s="9">
        <f>IF('Inputs Assump'!$C$6='Inputs Assump'!$G$11,BB54,IF('Inputs Assump'!$C$6='Inputs Assump'!$G$12,BB102,BB$52))</f>
        <v>359166.95393774362</v>
      </c>
      <c r="BC6" s="9">
        <f>IF('Inputs Assump'!$C$6='Inputs Assump'!$G$11,BC54,IF('Inputs Assump'!$C$6='Inputs Assump'!$G$12,BC102,BC$52))</f>
        <v>344391.55228529393</v>
      </c>
      <c r="BD6" s="9">
        <f>IF('Inputs Assump'!$C$6='Inputs Assump'!$G$11,BD54,IF('Inputs Assump'!$C$6='Inputs Assump'!$G$12,BD102,BD$52))</f>
        <v>329616.15063284413</v>
      </c>
      <c r="BE6" s="9">
        <f>IF('Inputs Assump'!$C$6='Inputs Assump'!$G$11,BE54,IF('Inputs Assump'!$C$6='Inputs Assump'!$G$12,BE102,BE$52))</f>
        <v>315937.46051167266</v>
      </c>
      <c r="BF6" s="9">
        <f>IF('Inputs Assump'!$C$6='Inputs Assump'!$G$11,BF54,IF('Inputs Assump'!$C$6='Inputs Assump'!$G$12,BF102,BF$52))</f>
        <v>302258.77039050125</v>
      </c>
      <c r="BG6" s="9">
        <f>IF('Inputs Assump'!$C$6='Inputs Assump'!$G$11,BG54,IF('Inputs Assump'!$C$6='Inputs Assump'!$G$12,BG102,BG$52))</f>
        <v>288580.08026932977</v>
      </c>
      <c r="BH6" s="9">
        <f>IF('Inputs Assump'!$C$6='Inputs Assump'!$G$11,BH54,IF('Inputs Assump'!$C$6='Inputs Assump'!$G$12,BH102,BH$52))</f>
        <v>274901.39014815836</v>
      </c>
      <c r="BI6" s="9">
        <f>IF('Inputs Assump'!$C$6='Inputs Assump'!$G$11,BI54,IF('Inputs Assump'!$C$6='Inputs Assump'!$G$12,BI102,BI$52))</f>
        <v>261222.70002698692</v>
      </c>
      <c r="BJ6" s="9">
        <f>IF('Inputs Assump'!$C$6='Inputs Assump'!$G$11,BJ54,IF('Inputs Assump'!$C$6='Inputs Assump'!$G$12,BJ102,BJ$52))</f>
        <v>253020.85996779506</v>
      </c>
      <c r="BK6" s="9">
        <f>IF('Inputs Assump'!$C$6='Inputs Assump'!$G$11,BK54,IF('Inputs Assump'!$C$6='Inputs Assump'!$G$12,BK102,BK$52))</f>
        <v>244819.01990860311</v>
      </c>
      <c r="BL6" s="9">
        <f>IF('Inputs Assump'!$C$6='Inputs Assump'!$G$11,BL54,IF('Inputs Assump'!$C$6='Inputs Assump'!$G$12,BL102,BL$52))</f>
        <v>236617.17984941124</v>
      </c>
      <c r="BM6" s="9">
        <f>IF('Inputs Assump'!$C$6='Inputs Assump'!$G$11,BM54,IF('Inputs Assump'!$C$6='Inputs Assump'!$G$12,BM102,BM$52))</f>
        <v>228415.33979021932</v>
      </c>
      <c r="BN6" s="9">
        <f>IF('Inputs Assump'!$C$6='Inputs Assump'!$G$11,BN54,IF('Inputs Assump'!$C$6='Inputs Assump'!$G$12,BN102,BN$52))</f>
        <v>220213.49973102743</v>
      </c>
      <c r="BO6" s="9">
        <f>IF('Inputs Assump'!$C$6='Inputs Assump'!$G$11,BO54,IF('Inputs Assump'!$C$6='Inputs Assump'!$G$12,BO102,BO$52))</f>
        <v>209214.35466268091</v>
      </c>
      <c r="BP6" s="9">
        <f>IF('Inputs Assump'!$C$6='Inputs Assump'!$G$11,BP54,IF('Inputs Assump'!$C$6='Inputs Assump'!$G$12,BP102,BP$52))</f>
        <v>198215.20959433439</v>
      </c>
      <c r="BQ6" s="9">
        <f>IF('Inputs Assump'!$C$6='Inputs Assump'!$G$11,BQ54,IF('Inputs Assump'!$C$6='Inputs Assump'!$G$12,BQ102,BQ$52))</f>
        <v>187216.06452598789</v>
      </c>
      <c r="BR6" s="9">
        <f>IF('Inputs Assump'!$C$6='Inputs Assump'!$G$11,BR54,IF('Inputs Assump'!$C$6='Inputs Assump'!$G$12,BR102,BR$52))</f>
        <v>176216.91945764137</v>
      </c>
      <c r="BS6" s="9">
        <f>IF('Inputs Assump'!$C$6='Inputs Assump'!$G$11,BS54,IF('Inputs Assump'!$C$6='Inputs Assump'!$G$12,BS102,BS$52))</f>
        <v>165217.77438929479</v>
      </c>
      <c r="BT6" s="9">
        <f>IF('Inputs Assump'!$C$6='Inputs Assump'!$G$11,BT54,IF('Inputs Assump'!$C$6='Inputs Assump'!$G$12,BT102,BT$52))</f>
        <v>157915.54577943531</v>
      </c>
      <c r="BU6" s="9">
        <f>IF('Inputs Assump'!$C$6='Inputs Assump'!$G$11,BU54,IF('Inputs Assump'!$C$6='Inputs Assump'!$G$12,BU102,BU$52))</f>
        <v>150613.31716957584</v>
      </c>
      <c r="BV6" s="9">
        <f>IF('Inputs Assump'!$C$6='Inputs Assump'!$G$11,BV54,IF('Inputs Assump'!$C$6='Inputs Assump'!$G$12,BV102,BV$52))</f>
        <v>143311.08855971633</v>
      </c>
      <c r="BW6" s="9">
        <f>IF('Inputs Assump'!$C$6='Inputs Assump'!$G$11,BW54,IF('Inputs Assump'!$C$6='Inputs Assump'!$G$12,BW102,BW$52))</f>
        <v>136008.85994985688</v>
      </c>
      <c r="BX6" s="9">
        <f>IF('Inputs Assump'!$C$6='Inputs Assump'!$G$11,BX54,IF('Inputs Assump'!$C$6='Inputs Assump'!$G$12,BX102,BX$52))</f>
        <v>128706.63133999736</v>
      </c>
      <c r="BY6" s="9">
        <f>IF('Inputs Assump'!$C$6='Inputs Assump'!$G$11,BY54,IF('Inputs Assump'!$C$6='Inputs Assump'!$G$12,BY102,BY$52))</f>
        <v>118870.08304981393</v>
      </c>
      <c r="BZ6" s="9">
        <f>IF('Inputs Assump'!$C$6='Inputs Assump'!$G$11,BZ54,IF('Inputs Assump'!$C$6='Inputs Assump'!$G$12,BZ102,BZ$52))</f>
        <v>109033.53475963054</v>
      </c>
      <c r="CA6" s="9">
        <f>IF('Inputs Assump'!$C$6='Inputs Assump'!$G$11,CA54,IF('Inputs Assump'!$C$6='Inputs Assump'!$G$12,CA102,CA$52))</f>
        <v>99196.986469447118</v>
      </c>
      <c r="CB6" s="9">
        <f>IF('Inputs Assump'!$C$6='Inputs Assump'!$G$11,CB54,IF('Inputs Assump'!$C$6='Inputs Assump'!$G$12,CB102,CB$52))</f>
        <v>89360.4381792637</v>
      </c>
      <c r="CC6" s="9">
        <f>IF('Inputs Assump'!$C$6='Inputs Assump'!$G$11,CC54,IF('Inputs Assump'!$C$6='Inputs Assump'!$G$12,CC102,CC$52))</f>
        <v>79523.889889080252</v>
      </c>
      <c r="CD6" s="9">
        <f>IF('Inputs Assump'!$C$6='Inputs Assump'!$G$11,CD54,IF('Inputs Assump'!$C$6='Inputs Assump'!$G$12,CD102,CD$52))</f>
        <v>71272.330282434952</v>
      </c>
      <c r="CE6" s="9">
        <f>IF('Inputs Assump'!$C$6='Inputs Assump'!$G$11,CE54,IF('Inputs Assump'!$C$6='Inputs Assump'!$G$12,CE102,CE$52))</f>
        <v>63020.770675789667</v>
      </c>
      <c r="CF6" s="9">
        <f>IF('Inputs Assump'!$C$6='Inputs Assump'!$G$11,CF54,IF('Inputs Assump'!$C$6='Inputs Assump'!$G$12,CF102,CF$52))</f>
        <v>54769.211069144381</v>
      </c>
      <c r="CG6" s="9">
        <f>IF('Inputs Assump'!$C$6='Inputs Assump'!$G$11,CG54,IF('Inputs Assump'!$C$6='Inputs Assump'!$G$12,CG102,CG$52))</f>
        <v>46517.651462499089</v>
      </c>
      <c r="CH6" s="9">
        <f>IF('Inputs Assump'!$C$6='Inputs Assump'!$G$11,CH54,IF('Inputs Assump'!$C$6='Inputs Assump'!$G$12,CH102,CH$52))</f>
        <v>38266.091855853796</v>
      </c>
      <c r="CI6" s="9">
        <f>IF('Inputs Assump'!$C$6='Inputs Assump'!$G$11,CI54,IF('Inputs Assump'!$C$6='Inputs Assump'!$G$12,CI102,CI$52))</f>
        <v>33706.76529857963</v>
      </c>
      <c r="CJ6" s="9">
        <f>IF('Inputs Assump'!$C$6='Inputs Assump'!$G$11,CJ54,IF('Inputs Assump'!$C$6='Inputs Assump'!$G$12,CJ102,CJ$52))</f>
        <v>29147.438741305465</v>
      </c>
      <c r="CK6" s="9">
        <f>IF('Inputs Assump'!$C$6='Inputs Assump'!$G$11,CK54,IF('Inputs Assump'!$C$6='Inputs Assump'!$G$12,CK102,CK$52))</f>
        <v>24588.112184031295</v>
      </c>
      <c r="CL6" s="9">
        <f>IF('Inputs Assump'!$C$6='Inputs Assump'!$G$11,CL54,IF('Inputs Assump'!$C$6='Inputs Assump'!$G$12,CL102,CL$52))</f>
        <v>20028.785626757126</v>
      </c>
      <c r="CM6" s="9">
        <f>IF('Inputs Assump'!$C$6='Inputs Assump'!$G$11,CM54,IF('Inputs Assump'!$C$6='Inputs Assump'!$G$12,CM102,CM$52))</f>
        <v>15469.459069482962</v>
      </c>
      <c r="CN6" s="9">
        <f>IF('Inputs Assump'!$C$6='Inputs Assump'!$G$11,CN54,IF('Inputs Assump'!$C$6='Inputs Assump'!$G$12,CN102,CN$52))</f>
        <v>13044.203286698099</v>
      </c>
      <c r="CO6" s="9">
        <f>IF('Inputs Assump'!$C$6='Inputs Assump'!$G$11,CO54,IF('Inputs Assump'!$C$6='Inputs Assump'!$G$12,CO102,CO$52))</f>
        <v>10618.947503913232</v>
      </c>
      <c r="CP6" s="9">
        <f>IF('Inputs Assump'!$C$6='Inputs Assump'!$G$11,CP54,IF('Inputs Assump'!$C$6='Inputs Assump'!$G$12,CP102,CP$52))</f>
        <v>8193.6917211283653</v>
      </c>
      <c r="CQ6" s="9">
        <f>IF('Inputs Assump'!$C$6='Inputs Assump'!$G$11,CQ54,IF('Inputs Assump'!$C$6='Inputs Assump'!$G$12,CQ102,CQ$52))</f>
        <v>5768.4359383435003</v>
      </c>
      <c r="CR6" s="9">
        <f>IF('Inputs Assump'!$C$6='Inputs Assump'!$G$11,CR54,IF('Inputs Assump'!$C$6='Inputs Assump'!$G$12,CR102,CR$52))</f>
        <v>3343.1801555586376</v>
      </c>
      <c r="CS6" s="9">
        <f>IF('Inputs Assump'!$C$6='Inputs Assump'!$G$11,CS54,IF('Inputs Assump'!$C$6='Inputs Assump'!$G$12,CS102,CS$52))</f>
        <v>2753.5492672415417</v>
      </c>
      <c r="CT6" s="9">
        <f>IF('Inputs Assump'!$C$6='Inputs Assump'!$G$11,CT54,IF('Inputs Assump'!$C$6='Inputs Assump'!$G$12,CT102,CT$52))</f>
        <v>2163.9183789244453</v>
      </c>
      <c r="CU6" s="9">
        <f>IF('Inputs Assump'!$C$6='Inputs Assump'!$G$11,CU54,IF('Inputs Assump'!$C$6='Inputs Assump'!$G$12,CU102,CU$52))</f>
        <v>1574.2874906073498</v>
      </c>
      <c r="CV6" s="9">
        <f>IF('Inputs Assump'!$C$6='Inputs Assump'!$G$11,CV54,IF('Inputs Assump'!$C$6='Inputs Assump'!$G$12,CV102,CV$52))</f>
        <v>984.65660229025377</v>
      </c>
      <c r="CW6" s="9">
        <f>IF('Inputs Assump'!$C$6='Inputs Assump'!$G$11,CW54,IF('Inputs Assump'!$C$6='Inputs Assump'!$G$12,CW102,CW$52))</f>
        <v>395.02571397315774</v>
      </c>
      <c r="CX6" s="9">
        <f>IF('Inputs Assump'!$C$6='Inputs Assump'!$G$11,CX54,IF('Inputs Assump'!$C$6='Inputs Assump'!$G$12,CX102,CX$52))</f>
        <v>350.33752382705035</v>
      </c>
      <c r="CZ6" s="50">
        <f t="shared" si="1"/>
        <v>60433371.110900097</v>
      </c>
      <c r="DA6" s="66">
        <f t="shared" si="0"/>
        <v>5.0793962413661513E-2</v>
      </c>
    </row>
    <row r="7" spans="1:105">
      <c r="A7" s="52">
        <v>2023</v>
      </c>
      <c r="B7" s="9">
        <f>IF('Inputs Assump'!$C$6='Inputs Assump'!$G$11,B55,IF('Inputs Assump'!$C$6='Inputs Assump'!$G$12,B103,B$52))</f>
        <v>1677056.9996561378</v>
      </c>
      <c r="C7" s="9">
        <f>IF('Inputs Assump'!$C$6='Inputs Assump'!$G$11,C55,IF('Inputs Assump'!$C$6='Inputs Assump'!$G$12,C103,C$52))</f>
        <v>1614715.9473467814</v>
      </c>
      <c r="D7" s="9">
        <f>IF('Inputs Assump'!$C$6='Inputs Assump'!$G$11,D55,IF('Inputs Assump'!$C$6='Inputs Assump'!$G$12,D103,D$52))</f>
        <v>1599127.0519128849</v>
      </c>
      <c r="E7" s="9">
        <f>IF('Inputs Assump'!$C$6='Inputs Assump'!$G$11,E55,IF('Inputs Assump'!$C$6='Inputs Assump'!$G$12,E103,E$52))</f>
        <v>1668431.863070077</v>
      </c>
      <c r="F7" s="9">
        <f>IF('Inputs Assump'!$C$6='Inputs Assump'!$G$11,F55,IF('Inputs Assump'!$C$6='Inputs Assump'!$G$12,F103,F$52))</f>
        <v>1662099.3376192821</v>
      </c>
      <c r="G7" s="9">
        <f>IF('Inputs Assump'!$C$6='Inputs Assump'!$G$11,G55,IF('Inputs Assump'!$C$6='Inputs Assump'!$G$12,G103,G$52))</f>
        <v>1635604.6537134761</v>
      </c>
      <c r="H7" s="9">
        <f>IF('Inputs Assump'!$C$6='Inputs Assump'!$G$11,H55,IF('Inputs Assump'!$C$6='Inputs Assump'!$G$12,H103,H$52))</f>
        <v>1609260.082640047</v>
      </c>
      <c r="I7" s="9">
        <f>IF('Inputs Assump'!$C$6='Inputs Assump'!$G$11,I55,IF('Inputs Assump'!$C$6='Inputs Assump'!$G$12,I103,I$52))</f>
        <v>1583068.8646874959</v>
      </c>
      <c r="J7" s="9">
        <f>IF('Inputs Assump'!$C$6='Inputs Assump'!$G$11,J55,IF('Inputs Assump'!$C$6='Inputs Assump'!$G$12,J103,J$52))</f>
        <v>1559746.0426519511</v>
      </c>
      <c r="K7" s="9">
        <f>IF('Inputs Assump'!$C$6='Inputs Assump'!$G$11,K55,IF('Inputs Assump'!$C$6='Inputs Assump'!$G$12,K103,K$52))</f>
        <v>1530016.7486947645</v>
      </c>
      <c r="L7" s="9">
        <f>IF('Inputs Assump'!$C$6='Inputs Assump'!$G$11,L55,IF('Inputs Assump'!$C$6='Inputs Assump'!$G$12,L103,L$52))</f>
        <v>1500533.0447923199</v>
      </c>
      <c r="M7" s="9">
        <f>IF('Inputs Assump'!$C$6='Inputs Assump'!$G$11,M55,IF('Inputs Assump'!$C$6='Inputs Assump'!$G$12,M103,M$52))</f>
        <v>1474024.669272077</v>
      </c>
      <c r="N7" s="9">
        <f>IF('Inputs Assump'!$C$6='Inputs Assump'!$G$11,N55,IF('Inputs Assump'!$C$6='Inputs Assump'!$G$12,N103,N$52))</f>
        <v>1447533.883979131</v>
      </c>
      <c r="O7" s="9">
        <f>IF('Inputs Assump'!$C$6='Inputs Assump'!$G$11,O55,IF('Inputs Assump'!$C$6='Inputs Assump'!$G$12,O103,O$52))</f>
        <v>1420748.1648506306</v>
      </c>
      <c r="P7" s="9">
        <f>IF('Inputs Assump'!$C$6='Inputs Assump'!$G$11,P55,IF('Inputs Assump'!$C$6='Inputs Assump'!$G$12,P103,P$52))</f>
        <v>1393962.4457221304</v>
      </c>
      <c r="Q7" s="9">
        <f>IF('Inputs Assump'!$C$6='Inputs Assump'!$G$11,Q55,IF('Inputs Assump'!$C$6='Inputs Assump'!$G$12,Q103,Q$52))</f>
        <v>1366376.4241362328</v>
      </c>
      <c r="R7" s="9">
        <f>IF('Inputs Assump'!$C$6='Inputs Assump'!$G$11,R55,IF('Inputs Assump'!$C$6='Inputs Assump'!$G$12,R103,R$52))</f>
        <v>1348755.8781197751</v>
      </c>
      <c r="S7" s="9">
        <f>IF('Inputs Assump'!$C$6='Inputs Assump'!$G$11,S55,IF('Inputs Assump'!$C$6='Inputs Assump'!$G$12,S103,S$52))</f>
        <v>1331131.5718692068</v>
      </c>
      <c r="T7" s="9">
        <f>IF('Inputs Assump'!$C$6='Inputs Assump'!$G$11,T55,IF('Inputs Assump'!$C$6='Inputs Assump'!$G$12,T103,T$52))</f>
        <v>1314345.7521974929</v>
      </c>
      <c r="U7" s="9">
        <f>IF('Inputs Assump'!$C$6='Inputs Assump'!$G$11,U55,IF('Inputs Assump'!$C$6='Inputs Assump'!$G$12,U103,U$52))</f>
        <v>1297559.9325257789</v>
      </c>
      <c r="V7" s="9">
        <f>IF('Inputs Assump'!$C$6='Inputs Assump'!$G$11,V55,IF('Inputs Assump'!$C$6='Inputs Assump'!$G$12,V103,V$52))</f>
        <v>1280487.8782201477</v>
      </c>
      <c r="W7" s="9">
        <f>IF('Inputs Assump'!$C$6='Inputs Assump'!$G$11,W55,IF('Inputs Assump'!$C$6='Inputs Assump'!$G$12,W103,W$52))</f>
        <v>1255706.9213423247</v>
      </c>
      <c r="X7" s="9">
        <f>IF('Inputs Assump'!$C$6='Inputs Assump'!$G$11,X55,IF('Inputs Assump'!$C$6='Inputs Assump'!$G$12,X103,X$52))</f>
        <v>1230977.7347635943</v>
      </c>
      <c r="Y7" s="9">
        <f>IF('Inputs Assump'!$C$6='Inputs Assump'!$G$11,Y55,IF('Inputs Assump'!$C$6='Inputs Assump'!$G$12,Y103,Y$52))</f>
        <v>1206444.8535625506</v>
      </c>
      <c r="Z7" s="9">
        <f>IF('Inputs Assump'!$C$6='Inputs Assump'!$G$11,Z55,IF('Inputs Assump'!$C$6='Inputs Assump'!$G$12,Z103,Z$52))</f>
        <v>1181911.9723615069</v>
      </c>
      <c r="AA7" s="9">
        <f>IF('Inputs Assump'!$C$6='Inputs Assump'!$G$11,AA55,IF('Inputs Assump'!$C$6='Inputs Assump'!$G$12,AA103,AA$52))</f>
        <v>1154960.867885174</v>
      </c>
      <c r="AB7" s="9">
        <f>IF('Inputs Assump'!$C$6='Inputs Assump'!$G$11,AB55,IF('Inputs Assump'!$C$6='Inputs Assump'!$G$12,AB103,AB$52))</f>
        <v>1112292.1089569281</v>
      </c>
      <c r="AC7" s="9">
        <f>IF('Inputs Assump'!$C$6='Inputs Assump'!$G$11,AC55,IF('Inputs Assump'!$C$6='Inputs Assump'!$G$12,AC103,AC$52))</f>
        <v>1069724.0569163244</v>
      </c>
      <c r="AD7" s="9">
        <f>IF('Inputs Assump'!$C$6='Inputs Assump'!$G$11,AD55,IF('Inputs Assump'!$C$6='Inputs Assump'!$G$12,AD103,AD$52))</f>
        <v>1029640.2553033234</v>
      </c>
      <c r="AE7" s="9">
        <f>IF('Inputs Assump'!$C$6='Inputs Assump'!$G$11,AE55,IF('Inputs Assump'!$C$6='Inputs Assump'!$G$12,AE103,AE$52))</f>
        <v>989556.45369032258</v>
      </c>
      <c r="AF7" s="9">
        <f>IF('Inputs Assump'!$C$6='Inputs Assump'!$G$11,AF55,IF('Inputs Assump'!$C$6='Inputs Assump'!$G$12,AF103,AF$52))</f>
        <v>949472.65207732166</v>
      </c>
      <c r="AG7" s="9">
        <f>IF('Inputs Assump'!$C$6='Inputs Assump'!$G$11,AG55,IF('Inputs Assump'!$C$6='Inputs Assump'!$G$12,AG103,AG$52))</f>
        <v>908155.83790990664</v>
      </c>
      <c r="AH7" s="9">
        <f>IF('Inputs Assump'!$C$6='Inputs Assump'!$G$11,AH55,IF('Inputs Assump'!$C$6='Inputs Assump'!$G$12,AH103,AH$52))</f>
        <v>866839.02374249196</v>
      </c>
      <c r="AI7" s="9">
        <f>IF('Inputs Assump'!$C$6='Inputs Assump'!$G$11,AI55,IF('Inputs Assump'!$C$6='Inputs Assump'!$G$12,AI103,AI$52))</f>
        <v>825522.20957507729</v>
      </c>
      <c r="AJ7" s="9">
        <f>IF('Inputs Assump'!$C$6='Inputs Assump'!$G$11,AJ55,IF('Inputs Assump'!$C$6='Inputs Assump'!$G$12,AJ103,AJ$52))</f>
        <v>784205.39540766249</v>
      </c>
      <c r="AK7" s="9">
        <f>IF('Inputs Assump'!$C$6='Inputs Assump'!$G$11,AK55,IF('Inputs Assump'!$C$6='Inputs Assump'!$G$12,AK103,AK$52))</f>
        <v>742888.5812402477</v>
      </c>
      <c r="AL7" s="9">
        <f>IF('Inputs Assump'!$C$6='Inputs Assump'!$G$11,AL55,IF('Inputs Assump'!$C$6='Inputs Assump'!$G$12,AL103,AL$52))</f>
        <v>720163.98943992064</v>
      </c>
      <c r="AM7" s="9">
        <f>IF('Inputs Assump'!$C$6='Inputs Assump'!$G$11,AM55,IF('Inputs Assump'!$C$6='Inputs Assump'!$G$12,AM103,AM$52))</f>
        <v>697439.39763959369</v>
      </c>
      <c r="AN7" s="9">
        <f>IF('Inputs Assump'!$C$6='Inputs Assump'!$G$11,AN55,IF('Inputs Assump'!$C$6='Inputs Assump'!$G$12,AN103,AN$52))</f>
        <v>674714.80583926674</v>
      </c>
      <c r="AO7" s="9">
        <f>IF('Inputs Assump'!$C$6='Inputs Assump'!$G$11,AO55,IF('Inputs Assump'!$C$6='Inputs Assump'!$G$12,AO103,AO$52))</f>
        <v>651990.21403893956</v>
      </c>
      <c r="AP7" s="9">
        <f>IF('Inputs Assump'!$C$6='Inputs Assump'!$G$11,AP55,IF('Inputs Assump'!$C$6='Inputs Assump'!$G$12,AP103,AP$52))</f>
        <v>629265.62223861285</v>
      </c>
      <c r="AQ7" s="9">
        <f>IF('Inputs Assump'!$C$6='Inputs Assump'!$G$11,AQ55,IF('Inputs Assump'!$C$6='Inputs Assump'!$G$12,AQ103,AQ$52))</f>
        <v>601807.63509903732</v>
      </c>
      <c r="AR7" s="9">
        <f>IF('Inputs Assump'!$C$6='Inputs Assump'!$G$11,AR55,IF('Inputs Assump'!$C$6='Inputs Assump'!$G$12,AR103,AR$52))</f>
        <v>574349.64795946178</v>
      </c>
      <c r="AS7" s="9">
        <f>IF('Inputs Assump'!$C$6='Inputs Assump'!$G$11,AS55,IF('Inputs Assump'!$C$6='Inputs Assump'!$G$12,AS103,AS$52))</f>
        <v>546891.66081988625</v>
      </c>
      <c r="AT7" s="9">
        <f>IF('Inputs Assump'!$C$6='Inputs Assump'!$G$11,AT55,IF('Inputs Assump'!$C$6='Inputs Assump'!$G$12,AT103,AT$52))</f>
        <v>519433.6736803106</v>
      </c>
      <c r="AU7" s="9">
        <f>IF('Inputs Assump'!$C$6='Inputs Assump'!$G$11,AU55,IF('Inputs Assump'!$C$6='Inputs Assump'!$G$12,AU103,AU$52))</f>
        <v>491975.68654073495</v>
      </c>
      <c r="AV7" s="9">
        <f>IF('Inputs Assump'!$C$6='Inputs Assump'!$G$11,AV55,IF('Inputs Assump'!$C$6='Inputs Assump'!$G$12,AV103,AV$52))</f>
        <v>473976.77954994142</v>
      </c>
      <c r="AW7" s="9">
        <f>IF('Inputs Assump'!$C$6='Inputs Assump'!$G$11,AW55,IF('Inputs Assump'!$C$6='Inputs Assump'!$G$12,AW103,AW$52))</f>
        <v>455977.87255914777</v>
      </c>
      <c r="AX7" s="9">
        <f>IF('Inputs Assump'!$C$6='Inputs Assump'!$G$11,AX55,IF('Inputs Assump'!$C$6='Inputs Assump'!$G$12,AX103,AX$52))</f>
        <v>437978.96556835412</v>
      </c>
      <c r="AY7" s="9">
        <f>IF('Inputs Assump'!$C$6='Inputs Assump'!$G$11,AY55,IF('Inputs Assump'!$C$6='Inputs Assump'!$G$12,AY103,AY$52))</f>
        <v>419980.05857756047</v>
      </c>
      <c r="AZ7" s="9">
        <f>IF('Inputs Assump'!$C$6='Inputs Assump'!$G$11,AZ55,IF('Inputs Assump'!$C$6='Inputs Assump'!$G$12,AZ103,AZ$52))</f>
        <v>401981.15158676682</v>
      </c>
      <c r="BA7" s="9">
        <f>IF('Inputs Assump'!$C$6='Inputs Assump'!$G$11,BA55,IF('Inputs Assump'!$C$6='Inputs Assump'!$G$12,BA103,BA$52))</f>
        <v>387261.11770150095</v>
      </c>
      <c r="BB7" s="9">
        <f>IF('Inputs Assump'!$C$6='Inputs Assump'!$G$11,BB55,IF('Inputs Assump'!$C$6='Inputs Assump'!$G$12,BB103,BB$52))</f>
        <v>372541.08381623501</v>
      </c>
      <c r="BC7" s="9">
        <f>IF('Inputs Assump'!$C$6='Inputs Assump'!$G$11,BC55,IF('Inputs Assump'!$C$6='Inputs Assump'!$G$12,BC103,BC$52))</f>
        <v>357821.04993096919</v>
      </c>
      <c r="BD7" s="9">
        <f>IF('Inputs Assump'!$C$6='Inputs Assump'!$G$11,BD55,IF('Inputs Assump'!$C$6='Inputs Assump'!$G$12,BD103,BD$52))</f>
        <v>343101.01604570326</v>
      </c>
      <c r="BE7" s="9">
        <f>IF('Inputs Assump'!$C$6='Inputs Assump'!$G$11,BE55,IF('Inputs Assump'!$C$6='Inputs Assump'!$G$12,BE103,BE$52))</f>
        <v>328380.98216043727</v>
      </c>
      <c r="BF7" s="9">
        <f>IF('Inputs Assump'!$C$6='Inputs Assump'!$G$11,BF55,IF('Inputs Assump'!$C$6='Inputs Assump'!$G$12,BF103,BF$52))</f>
        <v>314753.55010641163</v>
      </c>
      <c r="BG7" s="9">
        <f>IF('Inputs Assump'!$C$6='Inputs Assump'!$G$11,BG55,IF('Inputs Assump'!$C$6='Inputs Assump'!$G$12,BG103,BG$52))</f>
        <v>301126.1180523861</v>
      </c>
      <c r="BH7" s="9">
        <f>IF('Inputs Assump'!$C$6='Inputs Assump'!$G$11,BH55,IF('Inputs Assump'!$C$6='Inputs Assump'!$G$12,BH103,BH$52))</f>
        <v>287498.68599836045</v>
      </c>
      <c r="BI7" s="9">
        <f>IF('Inputs Assump'!$C$6='Inputs Assump'!$G$11,BI55,IF('Inputs Assump'!$C$6='Inputs Assump'!$G$12,BI103,BI$52))</f>
        <v>273871.25394433487</v>
      </c>
      <c r="BJ7" s="9">
        <f>IF('Inputs Assump'!$C$6='Inputs Assump'!$G$11,BJ55,IF('Inputs Assump'!$C$6='Inputs Assump'!$G$12,BJ103,BJ$52))</f>
        <v>260243.82189030928</v>
      </c>
      <c r="BK7" s="9">
        <f>IF('Inputs Assump'!$C$6='Inputs Assump'!$G$11,BK55,IF('Inputs Assump'!$C$6='Inputs Assump'!$G$12,BK103,BK$52))</f>
        <v>252072.71653339881</v>
      </c>
      <c r="BL7" s="9">
        <f>IF('Inputs Assump'!$C$6='Inputs Assump'!$G$11,BL55,IF('Inputs Assump'!$C$6='Inputs Assump'!$G$12,BL103,BL$52))</f>
        <v>243901.61117648825</v>
      </c>
      <c r="BM7" s="9">
        <f>IF('Inputs Assump'!$C$6='Inputs Assump'!$G$11,BM55,IF('Inputs Assump'!$C$6='Inputs Assump'!$G$12,BM103,BM$52))</f>
        <v>235730.50581957778</v>
      </c>
      <c r="BN7" s="9">
        <f>IF('Inputs Assump'!$C$6='Inputs Assump'!$G$11,BN55,IF('Inputs Assump'!$C$6='Inputs Assump'!$G$12,BN103,BN$52))</f>
        <v>227559.40046266725</v>
      </c>
      <c r="BO7" s="9">
        <f>IF('Inputs Assump'!$C$6='Inputs Assump'!$G$11,BO55,IF('Inputs Assump'!$C$6='Inputs Assump'!$G$12,BO103,BO$52))</f>
        <v>219388.29510575676</v>
      </c>
      <c r="BP7" s="9">
        <f>IF('Inputs Assump'!$C$6='Inputs Assump'!$G$11,BP55,IF('Inputs Assump'!$C$6='Inputs Assump'!$G$12,BP103,BP$52))</f>
        <v>208430.36706268575</v>
      </c>
      <c r="BQ7" s="9">
        <f>IF('Inputs Assump'!$C$6='Inputs Assump'!$G$11,BQ55,IF('Inputs Assump'!$C$6='Inputs Assump'!$G$12,BQ103,BQ$52))</f>
        <v>197472.43901961471</v>
      </c>
      <c r="BR7" s="9">
        <f>IF('Inputs Assump'!$C$6='Inputs Assump'!$G$11,BR55,IF('Inputs Assump'!$C$6='Inputs Assump'!$G$12,BR103,BR$52))</f>
        <v>186514.51097654374</v>
      </c>
      <c r="BS7" s="9">
        <f>IF('Inputs Assump'!$C$6='Inputs Assump'!$G$11,BS55,IF('Inputs Assump'!$C$6='Inputs Assump'!$G$12,BS103,BS$52))</f>
        <v>175556.58293347273</v>
      </c>
      <c r="BT7" s="9">
        <f>IF('Inputs Assump'!$C$6='Inputs Assump'!$G$11,BT55,IF('Inputs Assump'!$C$6='Inputs Assump'!$G$12,BT103,BT$52))</f>
        <v>164598.65489040167</v>
      </c>
      <c r="BU7" s="9">
        <f>IF('Inputs Assump'!$C$6='Inputs Assump'!$G$11,BU55,IF('Inputs Assump'!$C$6='Inputs Assump'!$G$12,BU103,BU$52))</f>
        <v>157323.78987464972</v>
      </c>
      <c r="BV7" s="9">
        <f>IF('Inputs Assump'!$C$6='Inputs Assump'!$G$11,BV55,IF('Inputs Assump'!$C$6='Inputs Assump'!$G$12,BV103,BV$52))</f>
        <v>150048.92485889778</v>
      </c>
      <c r="BW7" s="9">
        <f>IF('Inputs Assump'!$C$6='Inputs Assump'!$G$11,BW55,IF('Inputs Assump'!$C$6='Inputs Assump'!$G$12,BW103,BW$52))</f>
        <v>142774.05984314581</v>
      </c>
      <c r="BX7" s="9">
        <f>IF('Inputs Assump'!$C$6='Inputs Assump'!$G$11,BX55,IF('Inputs Assump'!$C$6='Inputs Assump'!$G$12,BX103,BX$52))</f>
        <v>135499.19482739389</v>
      </c>
      <c r="BY7" s="9">
        <f>IF('Inputs Assump'!$C$6='Inputs Assump'!$G$11,BY55,IF('Inputs Assump'!$C$6='Inputs Assump'!$G$12,BY103,BY$52))</f>
        <v>128224.32981164192</v>
      </c>
      <c r="BZ7" s="9">
        <f>IF('Inputs Assump'!$C$6='Inputs Assump'!$G$11,BZ55,IF('Inputs Assump'!$C$6='Inputs Assump'!$G$12,BZ103,BZ$52))</f>
        <v>118424.64195533593</v>
      </c>
      <c r="CA7" s="9">
        <f>IF('Inputs Assump'!$C$6='Inputs Assump'!$G$11,CA55,IF('Inputs Assump'!$C$6='Inputs Assump'!$G$12,CA103,CA$52))</f>
        <v>108624.95409903</v>
      </c>
      <c r="CB7" s="9">
        <f>IF('Inputs Assump'!$C$6='Inputs Assump'!$G$11,CB55,IF('Inputs Assump'!$C$6='Inputs Assump'!$G$12,CB103,CB$52))</f>
        <v>98825.266242724028</v>
      </c>
      <c r="CC7" s="9">
        <f>IF('Inputs Assump'!$C$6='Inputs Assump'!$G$11,CC55,IF('Inputs Assump'!$C$6='Inputs Assump'!$G$12,CC103,CC$52))</f>
        <v>89025.57838641807</v>
      </c>
      <c r="CD7" s="9">
        <f>IF('Inputs Assump'!$C$6='Inputs Assump'!$G$11,CD55,IF('Inputs Assump'!$C$6='Inputs Assump'!$G$12,CD103,CD$52))</f>
        <v>79225.890530112069</v>
      </c>
      <c r="CE7" s="9">
        <f>IF('Inputs Assump'!$C$6='Inputs Assump'!$G$11,CE55,IF('Inputs Assump'!$C$6='Inputs Assump'!$G$12,CE103,CE$52))</f>
        <v>71005.251939487207</v>
      </c>
      <c r="CF7" s="9">
        <f>IF('Inputs Assump'!$C$6='Inputs Assump'!$G$11,CF55,IF('Inputs Assump'!$C$6='Inputs Assump'!$G$12,CF103,CF$52))</f>
        <v>62784.613348862367</v>
      </c>
      <c r="CG7" s="9">
        <f>IF('Inputs Assump'!$C$6='Inputs Assump'!$G$11,CG55,IF('Inputs Assump'!$C$6='Inputs Assump'!$G$12,CG103,CG$52))</f>
        <v>54563.97475823752</v>
      </c>
      <c r="CH7" s="9">
        <f>IF('Inputs Assump'!$C$6='Inputs Assump'!$G$11,CH55,IF('Inputs Assump'!$C$6='Inputs Assump'!$G$12,CH103,CH$52))</f>
        <v>46343.336167612673</v>
      </c>
      <c r="CI7" s="9">
        <f>IF('Inputs Assump'!$C$6='Inputs Assump'!$G$11,CI55,IF('Inputs Assump'!$C$6='Inputs Assump'!$G$12,CI103,CI$52))</f>
        <v>38122.697576987819</v>
      </c>
      <c r="CJ7" s="9">
        <f>IF('Inputs Assump'!$C$6='Inputs Assump'!$G$11,CJ55,IF('Inputs Assump'!$C$6='Inputs Assump'!$G$12,CJ103,CJ$52))</f>
        <v>33580.456154674852</v>
      </c>
      <c r="CK7" s="9">
        <f>IF('Inputs Assump'!$C$6='Inputs Assump'!$G$11,CK55,IF('Inputs Assump'!$C$6='Inputs Assump'!$G$12,CK103,CK$52))</f>
        <v>29038.214732361881</v>
      </c>
      <c r="CL7" s="9">
        <f>IF('Inputs Assump'!$C$6='Inputs Assump'!$G$11,CL55,IF('Inputs Assump'!$C$6='Inputs Assump'!$G$12,CL103,CL$52))</f>
        <v>24495.97331004891</v>
      </c>
      <c r="CM7" s="9">
        <f>IF('Inputs Assump'!$C$6='Inputs Assump'!$G$11,CM55,IF('Inputs Assump'!$C$6='Inputs Assump'!$G$12,CM103,CM$52))</f>
        <v>19953.731887735939</v>
      </c>
      <c r="CN7" s="9">
        <f>IF('Inputs Assump'!$C$6='Inputs Assump'!$G$11,CN55,IF('Inputs Assump'!$C$6='Inputs Assump'!$G$12,CN103,CN$52))</f>
        <v>15411.49046542297</v>
      </c>
      <c r="CO7" s="9">
        <f>IF('Inputs Assump'!$C$6='Inputs Assump'!$G$11,CO55,IF('Inputs Assump'!$C$6='Inputs Assump'!$G$12,CO103,CO$52))</f>
        <v>12995.322827969176</v>
      </c>
      <c r="CP7" s="9">
        <f>IF('Inputs Assump'!$C$6='Inputs Assump'!$G$11,CP55,IF('Inputs Assump'!$C$6='Inputs Assump'!$G$12,CP103,CP$52))</f>
        <v>10579.155190515376</v>
      </c>
      <c r="CQ7" s="9">
        <f>IF('Inputs Assump'!$C$6='Inputs Assump'!$G$11,CQ55,IF('Inputs Assump'!$C$6='Inputs Assump'!$G$12,CQ103,CQ$52))</f>
        <v>8162.9875530615764</v>
      </c>
      <c r="CR7" s="9">
        <f>IF('Inputs Assump'!$C$6='Inputs Assump'!$G$11,CR55,IF('Inputs Assump'!$C$6='Inputs Assump'!$G$12,CR103,CR$52))</f>
        <v>5746.819915607779</v>
      </c>
      <c r="CS7" s="9">
        <f>IF('Inputs Assump'!$C$6='Inputs Assump'!$G$11,CS55,IF('Inputs Assump'!$C$6='Inputs Assump'!$G$12,CS103,CS$52))</f>
        <v>3330.6522781539834</v>
      </c>
      <c r="CT7" s="9">
        <f>IF('Inputs Assump'!$C$6='Inputs Assump'!$G$11,CT55,IF('Inputs Assump'!$C$6='Inputs Assump'!$G$12,CT103,CT$52))</f>
        <v>2743.230909856487</v>
      </c>
      <c r="CU7" s="9">
        <f>IF('Inputs Assump'!$C$6='Inputs Assump'!$G$11,CU55,IF('Inputs Assump'!$C$6='Inputs Assump'!$G$12,CU103,CU$52))</f>
        <v>2155.8095415589896</v>
      </c>
      <c r="CV7" s="9">
        <f>IF('Inputs Assump'!$C$6='Inputs Assump'!$G$11,CV55,IF('Inputs Assump'!$C$6='Inputs Assump'!$G$12,CV103,CV$52))</f>
        <v>1568.3881732614934</v>
      </c>
      <c r="CW7" s="9">
        <f>IF('Inputs Assump'!$C$6='Inputs Assump'!$G$11,CW55,IF('Inputs Assump'!$C$6='Inputs Assump'!$G$12,CW103,CW$52))</f>
        <v>980.96680496399676</v>
      </c>
      <c r="CX7" s="9">
        <f>IF('Inputs Assump'!$C$6='Inputs Assump'!$G$11,CX55,IF('Inputs Assump'!$C$6='Inputs Assump'!$G$12,CX103,CX$52))</f>
        <v>393.54543666650005</v>
      </c>
      <c r="CZ7" s="50">
        <f t="shared" si="1"/>
        <v>61910590.336579762</v>
      </c>
      <c r="DA7" s="66">
        <f t="shared" si="0"/>
        <v>7.647932490414823E-2</v>
      </c>
    </row>
    <row r="8" spans="1:105">
      <c r="A8" s="52">
        <v>2024</v>
      </c>
      <c r="B8" s="9">
        <f>IF('Inputs Assump'!$C$6='Inputs Assump'!$G$11,B56,IF('Inputs Assump'!$C$6='Inputs Assump'!$G$12,B104,B$52))</f>
        <v>1684124.306691838</v>
      </c>
      <c r="C8" s="9">
        <f>IF('Inputs Assump'!$C$6='Inputs Assump'!$G$11,C56,IF('Inputs Assump'!$C$6='Inputs Assump'!$G$12,C104,C$52))</f>
        <v>1624400.0974556338</v>
      </c>
      <c r="D8" s="9">
        <f>IF('Inputs Assump'!$C$6='Inputs Assump'!$G$11,D56,IF('Inputs Assump'!$C$6='Inputs Assump'!$G$12,D104,D$52))</f>
        <v>1610381.0735549703</v>
      </c>
      <c r="E8" s="9">
        <f>IF('Inputs Assump'!$C$6='Inputs Assump'!$G$11,E56,IF('Inputs Assump'!$C$6='Inputs Assump'!$G$12,E104,E$52))</f>
        <v>1594834.0281408068</v>
      </c>
      <c r="F8" s="9">
        <f>IF('Inputs Assump'!$C$6='Inputs Assump'!$G$11,F56,IF('Inputs Assump'!$C$6='Inputs Assump'!$G$12,F104,F$52))</f>
        <v>1663952.7832860884</v>
      </c>
      <c r="G8" s="9">
        <f>IF('Inputs Assump'!$C$6='Inputs Assump'!$G$11,G56,IF('Inputs Assump'!$C$6='Inputs Assump'!$G$12,G104,G$52))</f>
        <v>1660490.9886973086</v>
      </c>
      <c r="H8" s="9">
        <f>IF('Inputs Assump'!$C$6='Inputs Assump'!$G$11,H56,IF('Inputs Assump'!$C$6='Inputs Assump'!$G$12,H104,H$52))</f>
        <v>1634021.9426672503</v>
      </c>
      <c r="I8" s="9">
        <f>IF('Inputs Assump'!$C$6='Inputs Assump'!$G$11,I56,IF('Inputs Assump'!$C$6='Inputs Assump'!$G$12,I104,I$52))</f>
        <v>1607702.8642112156</v>
      </c>
      <c r="J8" s="9">
        <f>IF('Inputs Assump'!$C$6='Inputs Assump'!$G$11,J56,IF('Inputs Assump'!$C$6='Inputs Assump'!$G$12,J104,J$52))</f>
        <v>1581536.9904822051</v>
      </c>
      <c r="K8" s="9">
        <f>IF('Inputs Assump'!$C$6='Inputs Assump'!$G$11,K56,IF('Inputs Assump'!$C$6='Inputs Assump'!$G$12,K104,K$52))</f>
        <v>1558236.7370349686</v>
      </c>
      <c r="L8" s="9">
        <f>IF('Inputs Assump'!$C$6='Inputs Assump'!$G$11,L56,IF('Inputs Assump'!$C$6='Inputs Assump'!$G$12,L104,L$52))</f>
        <v>1528761.3969509657</v>
      </c>
      <c r="M8" s="9">
        <f>IF('Inputs Assump'!$C$6='Inputs Assump'!$G$11,M56,IF('Inputs Assump'!$C$6='Inputs Assump'!$G$12,M104,M$52))</f>
        <v>1499301.8839073072</v>
      </c>
      <c r="N8" s="9">
        <f>IF('Inputs Assump'!$C$6='Inputs Assump'!$G$11,N56,IF('Inputs Assump'!$C$6='Inputs Assump'!$G$12,N104,N$52))</f>
        <v>1472815.2580414147</v>
      </c>
      <c r="O8" s="9">
        <f>IF('Inputs Assump'!$C$6='Inputs Assump'!$G$11,O56,IF('Inputs Assump'!$C$6='Inputs Assump'!$G$12,O104,O$52))</f>
        <v>1446346.2079703482</v>
      </c>
      <c r="P8" s="9">
        <f>IF('Inputs Assump'!$C$6='Inputs Assump'!$G$11,P56,IF('Inputs Assump'!$C$6='Inputs Assump'!$G$12,P104,P$52))</f>
        <v>1419582.4660517348</v>
      </c>
      <c r="Q8" s="9">
        <f>IF('Inputs Assump'!$C$6='Inputs Assump'!$G$11,Q56,IF('Inputs Assump'!$C$6='Inputs Assump'!$G$12,Q104,Q$52))</f>
        <v>1392027.6344000285</v>
      </c>
      <c r="R8" s="9">
        <f>IF('Inputs Assump'!$C$6='Inputs Assump'!$G$11,R56,IF('Inputs Assump'!$C$6='Inputs Assump'!$G$12,R104,R$52))</f>
        <v>1364479.9020428399</v>
      </c>
      <c r="S8" s="9">
        <f>IF('Inputs Assump'!$C$6='Inputs Assump'!$G$11,S56,IF('Inputs Assump'!$C$6='Inputs Assump'!$G$12,S104,S$52))</f>
        <v>1346883.8132361434</v>
      </c>
      <c r="T8" s="9">
        <f>IF('Inputs Assump'!$C$6='Inputs Assump'!$G$11,T56,IF('Inputs Assump'!$C$6='Inputs Assump'!$G$12,T104,T$52))</f>
        <v>1329283.9694145182</v>
      </c>
      <c r="U8" s="9">
        <f>IF('Inputs Assump'!$C$6='Inputs Assump'!$G$11,U56,IF('Inputs Assump'!$C$6='Inputs Assump'!$G$12,U104,U$52))</f>
        <v>1312521.4483575204</v>
      </c>
      <c r="V8" s="9">
        <f>IF('Inputs Assump'!$C$6='Inputs Assump'!$G$11,V56,IF('Inputs Assump'!$C$6='Inputs Assump'!$G$12,V104,V$52))</f>
        <v>1295428.9854296115</v>
      </c>
      <c r="W8" s="9">
        <f>IF('Inputs Assump'!$C$6='Inputs Assump'!$G$11,W56,IF('Inputs Assump'!$C$6='Inputs Assump'!$G$12,W104,W$52))</f>
        <v>1278384.9680906255</v>
      </c>
      <c r="X8" s="9">
        <f>IF('Inputs Assump'!$C$6='Inputs Assump'!$G$11,X56,IF('Inputs Assump'!$C$6='Inputs Assump'!$G$12,X104,X$52))</f>
        <v>1253644.7082987523</v>
      </c>
      <c r="Y8" s="9">
        <f>IF('Inputs Assump'!$C$6='Inputs Assump'!$G$11,Y56,IF('Inputs Assump'!$C$6='Inputs Assump'!$G$12,Y104,Y$52))</f>
        <v>1228956.1337850292</v>
      </c>
      <c r="Z8" s="9">
        <f>IF('Inputs Assump'!$C$6='Inputs Assump'!$G$11,Z56,IF('Inputs Assump'!$C$6='Inputs Assump'!$G$12,Z104,Z$52))</f>
        <v>1204463.5422620538</v>
      </c>
      <c r="AA8" s="9">
        <f>IF('Inputs Assump'!$C$6='Inputs Assump'!$G$11,AA56,IF('Inputs Assump'!$C$6='Inputs Assump'!$G$12,AA104,AA$52))</f>
        <v>1177587.1144831644</v>
      </c>
      <c r="AB8" s="9">
        <f>IF('Inputs Assump'!$C$6='Inputs Assump'!$G$11,AB56,IF('Inputs Assump'!$C$6='Inputs Assump'!$G$12,AB104,AB$52))</f>
        <v>1150734.629615779</v>
      </c>
      <c r="AC8" s="9">
        <f>IF('Inputs Assump'!$C$6='Inputs Assump'!$G$11,AC56,IF('Inputs Assump'!$C$6='Inputs Assump'!$G$12,AC104,AC$52))</f>
        <v>1108222.0044119773</v>
      </c>
      <c r="AD8" s="9">
        <f>IF('Inputs Assump'!$C$6='Inputs Assump'!$G$11,AD56,IF('Inputs Assump'!$C$6='Inputs Assump'!$G$12,AD104,AD$52))</f>
        <v>1065809.7175886983</v>
      </c>
      <c r="AE8" s="9">
        <f>IF('Inputs Assump'!$C$6='Inputs Assump'!$G$11,AE56,IF('Inputs Assump'!$C$6='Inputs Assump'!$G$12,AE104,AE$52))</f>
        <v>1025872.5908121094</v>
      </c>
      <c r="AF8" s="9">
        <f>IF('Inputs Assump'!$C$6='Inputs Assump'!$G$11,AF56,IF('Inputs Assump'!$C$6='Inputs Assump'!$G$12,AF104,AF$52))</f>
        <v>985935.46403552103</v>
      </c>
      <c r="AG8" s="9">
        <f>IF('Inputs Assump'!$C$6='Inputs Assump'!$G$11,AG56,IF('Inputs Assump'!$C$6='Inputs Assump'!$G$12,AG104,AG$52))</f>
        <v>945998.33725893241</v>
      </c>
      <c r="AH8" s="9">
        <f>IF('Inputs Assump'!$C$6='Inputs Assump'!$G$11,AH56,IF('Inputs Assump'!$C$6='Inputs Assump'!$G$12,AH104,AH$52))</f>
        <v>904832.70977329952</v>
      </c>
      <c r="AI8" s="9">
        <f>IF('Inputs Assump'!$C$6='Inputs Assump'!$G$11,AI56,IF('Inputs Assump'!$C$6='Inputs Assump'!$G$12,AI104,AI$52))</f>
        <v>863667.08228766709</v>
      </c>
      <c r="AJ8" s="9">
        <f>IF('Inputs Assump'!$C$6='Inputs Assump'!$G$11,AJ56,IF('Inputs Assump'!$C$6='Inputs Assump'!$G$12,AJ104,AJ$52))</f>
        <v>822501.45480203454</v>
      </c>
      <c r="AK8" s="9">
        <f>IF('Inputs Assump'!$C$6='Inputs Assump'!$G$11,AK56,IF('Inputs Assump'!$C$6='Inputs Assump'!$G$12,AK104,AK$52))</f>
        <v>781335.82731640188</v>
      </c>
      <c r="AL8" s="9">
        <f>IF('Inputs Assump'!$C$6='Inputs Assump'!$G$11,AL56,IF('Inputs Assump'!$C$6='Inputs Assump'!$G$12,AL104,AL$52))</f>
        <v>740170.19983076933</v>
      </c>
      <c r="AM8" s="9">
        <f>IF('Inputs Assump'!$C$6='Inputs Assump'!$G$11,AM56,IF('Inputs Assump'!$C$6='Inputs Assump'!$G$12,AM104,AM$52))</f>
        <v>717528.76196421904</v>
      </c>
      <c r="AN8" s="9">
        <f>IF('Inputs Assump'!$C$6='Inputs Assump'!$G$11,AN56,IF('Inputs Assump'!$C$6='Inputs Assump'!$G$12,AN104,AN$52))</f>
        <v>694887.32409766887</v>
      </c>
      <c r="AO8" s="9">
        <f>IF('Inputs Assump'!$C$6='Inputs Assump'!$G$11,AO56,IF('Inputs Assump'!$C$6='Inputs Assump'!$G$12,AO104,AO$52))</f>
        <v>672245.8862311187</v>
      </c>
      <c r="AP8" s="9">
        <f>IF('Inputs Assump'!$C$6='Inputs Assump'!$G$11,AP56,IF('Inputs Assump'!$C$6='Inputs Assump'!$G$12,AP104,AP$52))</f>
        <v>649604.44836456841</v>
      </c>
      <c r="AQ8" s="9">
        <f>IF('Inputs Assump'!$C$6='Inputs Assump'!$G$11,AQ56,IF('Inputs Assump'!$C$6='Inputs Assump'!$G$12,AQ104,AQ$52))</f>
        <v>626963.01049801847</v>
      </c>
      <c r="AR8" s="9">
        <f>IF('Inputs Assump'!$C$6='Inputs Assump'!$G$11,AR56,IF('Inputs Assump'!$C$6='Inputs Assump'!$G$12,AR104,AR$52))</f>
        <v>599605.49775482854</v>
      </c>
      <c r="AS8" s="9">
        <f>IF('Inputs Assump'!$C$6='Inputs Assump'!$G$11,AS56,IF('Inputs Assump'!$C$6='Inputs Assump'!$G$12,AS104,AS$52))</f>
        <v>572247.98501163872</v>
      </c>
      <c r="AT8" s="9">
        <f>IF('Inputs Assump'!$C$6='Inputs Assump'!$G$11,AT56,IF('Inputs Assump'!$C$6='Inputs Assump'!$G$12,AT104,AT$52))</f>
        <v>544890.47226844891</v>
      </c>
      <c r="AU8" s="9">
        <f>IF('Inputs Assump'!$C$6='Inputs Assump'!$G$11,AU56,IF('Inputs Assump'!$C$6='Inputs Assump'!$G$12,AU104,AU$52))</f>
        <v>517532.95952525886</v>
      </c>
      <c r="AV8" s="9">
        <f>IF('Inputs Assump'!$C$6='Inputs Assump'!$G$11,AV56,IF('Inputs Assump'!$C$6='Inputs Assump'!$G$12,AV104,AV$52))</f>
        <v>490175.44678206887</v>
      </c>
      <c r="AW8" s="9">
        <f>IF('Inputs Assump'!$C$6='Inputs Assump'!$G$11,AW56,IF('Inputs Assump'!$C$6='Inputs Assump'!$G$12,AW104,AW$52))</f>
        <v>472242.40147685009</v>
      </c>
      <c r="AX8" s="9">
        <f>IF('Inputs Assump'!$C$6='Inputs Assump'!$G$11,AX56,IF('Inputs Assump'!$C$6='Inputs Assump'!$G$12,AX104,AX$52))</f>
        <v>454309.3561716312</v>
      </c>
      <c r="AY8" s="9">
        <f>IF('Inputs Assump'!$C$6='Inputs Assump'!$G$11,AY56,IF('Inputs Assump'!$C$6='Inputs Assump'!$G$12,AY104,AY$52))</f>
        <v>436376.31086641224</v>
      </c>
      <c r="AZ8" s="9">
        <f>IF('Inputs Assump'!$C$6='Inputs Assump'!$G$11,AZ56,IF('Inputs Assump'!$C$6='Inputs Assump'!$G$12,AZ104,AZ$52))</f>
        <v>418443.26556119334</v>
      </c>
      <c r="BA8" s="9">
        <f>IF('Inputs Assump'!$C$6='Inputs Assump'!$G$11,BA56,IF('Inputs Assump'!$C$6='Inputs Assump'!$G$12,BA104,BA$52))</f>
        <v>400510.22025597445</v>
      </c>
      <c r="BB8" s="9">
        <f>IF('Inputs Assump'!$C$6='Inputs Assump'!$G$11,BB56,IF('Inputs Assump'!$C$6='Inputs Assump'!$G$12,BB104,BB$52))</f>
        <v>385844.04998831026</v>
      </c>
      <c r="BC8" s="9">
        <f>IF('Inputs Assump'!$C$6='Inputs Assump'!$G$11,BC56,IF('Inputs Assump'!$C$6='Inputs Assump'!$G$12,BC104,BC$52))</f>
        <v>371177.87972064601</v>
      </c>
      <c r="BD8" s="9">
        <f>IF('Inputs Assump'!$C$6='Inputs Assump'!$G$11,BD56,IF('Inputs Assump'!$C$6='Inputs Assump'!$G$12,BD104,BD$52))</f>
        <v>356511.70945298194</v>
      </c>
      <c r="BE8" s="9">
        <f>IF('Inputs Assump'!$C$6='Inputs Assump'!$G$11,BE56,IF('Inputs Assump'!$C$6='Inputs Assump'!$G$12,BE104,BE$52))</f>
        <v>341845.5391853177</v>
      </c>
      <c r="BF8" s="9">
        <f>IF('Inputs Assump'!$C$6='Inputs Assump'!$G$11,BF56,IF('Inputs Assump'!$C$6='Inputs Assump'!$G$12,BF104,BF$52))</f>
        <v>327179.3689176534</v>
      </c>
      <c r="BG8" s="9">
        <f>IF('Inputs Assump'!$C$6='Inputs Assump'!$G$11,BG56,IF('Inputs Assump'!$C$6='Inputs Assump'!$G$12,BG104,BG$52))</f>
        <v>313601.80242744187</v>
      </c>
      <c r="BH8" s="9">
        <f>IF('Inputs Assump'!$C$6='Inputs Assump'!$G$11,BH56,IF('Inputs Assump'!$C$6='Inputs Assump'!$G$12,BH104,BH$52))</f>
        <v>300024.23593723041</v>
      </c>
      <c r="BI8" s="9">
        <f>IF('Inputs Assump'!$C$6='Inputs Assump'!$G$11,BI56,IF('Inputs Assump'!$C$6='Inputs Assump'!$G$12,BI104,BI$52))</f>
        <v>286446.66944701888</v>
      </c>
      <c r="BJ8" s="9">
        <f>IF('Inputs Assump'!$C$6='Inputs Assump'!$G$11,BJ56,IF('Inputs Assump'!$C$6='Inputs Assump'!$G$12,BJ104,BJ$52))</f>
        <v>272869.10295680736</v>
      </c>
      <c r="BK8" s="9">
        <f>IF('Inputs Assump'!$C$6='Inputs Assump'!$G$11,BK56,IF('Inputs Assump'!$C$6='Inputs Assump'!$G$12,BK104,BK$52))</f>
        <v>259291.53646659586</v>
      </c>
      <c r="BL8" s="9">
        <f>IF('Inputs Assump'!$C$6='Inputs Assump'!$G$11,BL56,IF('Inputs Assump'!$C$6='Inputs Assump'!$G$12,BL104,BL$52))</f>
        <v>251150.33085704729</v>
      </c>
      <c r="BM8" s="9">
        <f>IF('Inputs Assump'!$C$6='Inputs Assump'!$G$11,BM56,IF('Inputs Assump'!$C$6='Inputs Assump'!$G$12,BM104,BM$52))</f>
        <v>243009.1252474986</v>
      </c>
      <c r="BN8" s="9">
        <f>IF('Inputs Assump'!$C$6='Inputs Assump'!$G$11,BN56,IF('Inputs Assump'!$C$6='Inputs Assump'!$G$12,BN104,BN$52))</f>
        <v>234867.91963795002</v>
      </c>
      <c r="BO8" s="9">
        <f>IF('Inputs Assump'!$C$6='Inputs Assump'!$G$11,BO56,IF('Inputs Assump'!$C$6='Inputs Assump'!$G$12,BO104,BO$52))</f>
        <v>226726.71402840139</v>
      </c>
      <c r="BP8" s="9">
        <f>IF('Inputs Assump'!$C$6='Inputs Assump'!$G$11,BP56,IF('Inputs Assump'!$C$6='Inputs Assump'!$G$12,BP104,BP$52))</f>
        <v>218585.50841885278</v>
      </c>
      <c r="BQ8" s="9">
        <f>IF('Inputs Assump'!$C$6='Inputs Assump'!$G$11,BQ56,IF('Inputs Assump'!$C$6='Inputs Assump'!$G$12,BQ104,BQ$52))</f>
        <v>207667.67767789532</v>
      </c>
      <c r="BR8" s="9">
        <f>IF('Inputs Assump'!$C$6='Inputs Assump'!$G$11,BR56,IF('Inputs Assump'!$C$6='Inputs Assump'!$G$12,BR104,BR$52))</f>
        <v>196749.8469369378</v>
      </c>
      <c r="BS8" s="9">
        <f>IF('Inputs Assump'!$C$6='Inputs Assump'!$G$11,BS56,IF('Inputs Assump'!$C$6='Inputs Assump'!$G$12,BS104,BS$52))</f>
        <v>185832.01619598037</v>
      </c>
      <c r="BT8" s="9">
        <f>IF('Inputs Assump'!$C$6='Inputs Assump'!$G$11,BT56,IF('Inputs Assump'!$C$6='Inputs Assump'!$G$12,BT104,BT$52))</f>
        <v>174914.1854550229</v>
      </c>
      <c r="BU8" s="9">
        <f>IF('Inputs Assump'!$C$6='Inputs Assump'!$G$11,BU56,IF('Inputs Assump'!$C$6='Inputs Assump'!$G$12,BU104,BU$52))</f>
        <v>163996.35471406538</v>
      </c>
      <c r="BV8" s="9">
        <f>IF('Inputs Assump'!$C$6='Inputs Assump'!$G$11,BV56,IF('Inputs Assump'!$C$6='Inputs Assump'!$G$12,BV104,BV$52))</f>
        <v>156748.10991878077</v>
      </c>
      <c r="BW8" s="9">
        <f>IF('Inputs Assump'!$C$6='Inputs Assump'!$G$11,BW56,IF('Inputs Assump'!$C$6='Inputs Assump'!$G$12,BW104,BW$52))</f>
        <v>149499.86512349616</v>
      </c>
      <c r="BX8" s="9">
        <f>IF('Inputs Assump'!$C$6='Inputs Assump'!$G$11,BX56,IF('Inputs Assump'!$C$6='Inputs Assump'!$G$12,BX104,BX$52))</f>
        <v>142251.62032821152</v>
      </c>
      <c r="BY8" s="9">
        <f>IF('Inputs Assump'!$C$6='Inputs Assump'!$G$11,BY56,IF('Inputs Assump'!$C$6='Inputs Assump'!$G$12,BY104,BY$52))</f>
        <v>135003.37553292696</v>
      </c>
      <c r="BZ8" s="9">
        <f>IF('Inputs Assump'!$C$6='Inputs Assump'!$G$11,BZ56,IF('Inputs Assump'!$C$6='Inputs Assump'!$G$12,BZ104,BZ$52))</f>
        <v>127755.13073764232</v>
      </c>
      <c r="CA8" s="9">
        <f>IF('Inputs Assump'!$C$6='Inputs Assump'!$G$11,CA56,IF('Inputs Assump'!$C$6='Inputs Assump'!$G$12,CA104,CA$52))</f>
        <v>117991.30194548132</v>
      </c>
      <c r="CB8" s="9">
        <f>IF('Inputs Assump'!$C$6='Inputs Assump'!$G$11,CB56,IF('Inputs Assump'!$C$6='Inputs Assump'!$G$12,CB104,CB$52))</f>
        <v>108227.47315332039</v>
      </c>
      <c r="CC8" s="9">
        <f>IF('Inputs Assump'!$C$6='Inputs Assump'!$G$11,CC56,IF('Inputs Assump'!$C$6='Inputs Assump'!$G$12,CC104,CC$52))</f>
        <v>98463.6443611594</v>
      </c>
      <c r="CD8" s="9">
        <f>IF('Inputs Assump'!$C$6='Inputs Assump'!$G$11,CD56,IF('Inputs Assump'!$C$6='Inputs Assump'!$G$12,CD104,CD$52))</f>
        <v>88699.815568998427</v>
      </c>
      <c r="CE8" s="9">
        <f>IF('Inputs Assump'!$C$6='Inputs Assump'!$G$11,CE56,IF('Inputs Assump'!$C$6='Inputs Assump'!$G$12,CE104,CE$52))</f>
        <v>78935.98677683741</v>
      </c>
      <c r="CF8" s="9">
        <f>IF('Inputs Assump'!$C$6='Inputs Assump'!$G$11,CF56,IF('Inputs Assump'!$C$6='Inputs Assump'!$G$12,CF104,CF$52))</f>
        <v>70745.429185817484</v>
      </c>
      <c r="CG8" s="9">
        <f>IF('Inputs Assump'!$C$6='Inputs Assump'!$G$11,CG56,IF('Inputs Assump'!$C$6='Inputs Assump'!$G$12,CG104,CG$52))</f>
        <v>62554.87159479758</v>
      </c>
      <c r="CH8" s="9">
        <f>IF('Inputs Assump'!$C$6='Inputs Assump'!$G$11,CH56,IF('Inputs Assump'!$C$6='Inputs Assump'!$G$12,CH104,CH$52))</f>
        <v>54364.314003777661</v>
      </c>
      <c r="CI8" s="9">
        <f>IF('Inputs Assump'!$C$6='Inputs Assump'!$G$11,CI56,IF('Inputs Assump'!$C$6='Inputs Assump'!$G$12,CI104,CI$52))</f>
        <v>46173.756412757743</v>
      </c>
      <c r="CJ8" s="9">
        <f>IF('Inputs Assump'!$C$6='Inputs Assump'!$G$11,CJ56,IF('Inputs Assump'!$C$6='Inputs Assump'!$G$12,CJ104,CJ$52))</f>
        <v>37983.198821737824</v>
      </c>
      <c r="CK8" s="9">
        <f>IF('Inputs Assump'!$C$6='Inputs Assump'!$G$11,CK56,IF('Inputs Assump'!$C$6='Inputs Assump'!$G$12,CK104,CK$52))</f>
        <v>33457.578390716932</v>
      </c>
      <c r="CL8" s="9">
        <f>IF('Inputs Assump'!$C$6='Inputs Assump'!$G$11,CL56,IF('Inputs Assump'!$C$6='Inputs Assump'!$G$12,CL104,CL$52))</f>
        <v>28931.957959696039</v>
      </c>
      <c r="CM8" s="9">
        <f>IF('Inputs Assump'!$C$6='Inputs Assump'!$G$11,CM56,IF('Inputs Assump'!$C$6='Inputs Assump'!$G$12,CM104,CM$52))</f>
        <v>24406.337528675147</v>
      </c>
      <c r="CN8" s="9">
        <f>IF('Inputs Assump'!$C$6='Inputs Assump'!$G$11,CN56,IF('Inputs Assump'!$C$6='Inputs Assump'!$G$12,CN104,CN$52))</f>
        <v>19880.717097654255</v>
      </c>
      <c r="CO8" s="9">
        <f>IF('Inputs Assump'!$C$6='Inputs Assump'!$G$11,CO56,IF('Inputs Assump'!$C$6='Inputs Assump'!$G$12,CO104,CO$52))</f>
        <v>15355.096666633362</v>
      </c>
      <c r="CP8" s="9">
        <f>IF('Inputs Assump'!$C$6='Inputs Assump'!$G$11,CP56,IF('Inputs Assump'!$C$6='Inputs Assump'!$G$12,CP104,CP$52))</f>
        <v>12947.770281224219</v>
      </c>
      <c r="CQ8" s="9">
        <f>IF('Inputs Assump'!$C$6='Inputs Assump'!$G$11,CQ56,IF('Inputs Assump'!$C$6='Inputs Assump'!$G$12,CQ104,CQ$52))</f>
        <v>10540.443895815069</v>
      </c>
      <c r="CR8" s="9">
        <f>IF('Inputs Assump'!$C$6='Inputs Assump'!$G$11,CR56,IF('Inputs Assump'!$C$6='Inputs Assump'!$G$12,CR104,CR$52))</f>
        <v>8133.1175104059203</v>
      </c>
      <c r="CS8" s="9">
        <f>IF('Inputs Assump'!$C$6='Inputs Assump'!$G$11,CS56,IF('Inputs Assump'!$C$6='Inputs Assump'!$G$12,CS104,CS$52))</f>
        <v>5725.7911249967729</v>
      </c>
      <c r="CT8" s="9">
        <f>IF('Inputs Assump'!$C$6='Inputs Assump'!$G$11,CT56,IF('Inputs Assump'!$C$6='Inputs Assump'!$G$12,CT104,CT$52))</f>
        <v>3318.4647395876277</v>
      </c>
      <c r="CU8" s="9">
        <f>IF('Inputs Assump'!$C$6='Inputs Assump'!$G$11,CU56,IF('Inputs Assump'!$C$6='Inputs Assump'!$G$12,CU104,CU$52))</f>
        <v>2733.1928663388294</v>
      </c>
      <c r="CV8" s="9">
        <f>IF('Inputs Assump'!$C$6='Inputs Assump'!$G$11,CV56,IF('Inputs Assump'!$C$6='Inputs Assump'!$G$12,CV104,CV$52))</f>
        <v>2147.9209930900302</v>
      </c>
      <c r="CW8" s="9">
        <f>IF('Inputs Assump'!$C$6='Inputs Assump'!$G$11,CW56,IF('Inputs Assump'!$C$6='Inputs Assump'!$G$12,CW104,CW$52))</f>
        <v>1562.6491198412323</v>
      </c>
      <c r="CX8" s="9">
        <f>IF('Inputs Assump'!$C$6='Inputs Assump'!$G$11,CX56,IF('Inputs Assump'!$C$6='Inputs Assump'!$G$12,CX104,CX$52))</f>
        <v>977.37724659243361</v>
      </c>
      <c r="CZ8" s="50">
        <f t="shared" si="1"/>
        <v>63396602.492064103</v>
      </c>
      <c r="DA8" s="66">
        <f t="shared" si="0"/>
        <v>0.10231757573067903</v>
      </c>
    </row>
    <row r="9" spans="1:105">
      <c r="A9" s="52">
        <v>2025</v>
      </c>
      <c r="B9" s="9">
        <f>IF('Inputs Assump'!$C$6='Inputs Assump'!$G$11,B57,IF('Inputs Assump'!$C$6='Inputs Assump'!$G$12,B105,B$52))</f>
        <v>1690369.4963862442</v>
      </c>
      <c r="C9" s="9">
        <f>IF('Inputs Assump'!$C$6='Inputs Assump'!$G$11,C57,IF('Inputs Assump'!$C$6='Inputs Assump'!$G$12,C105,C$52))</f>
        <v>1633198.8091319366</v>
      </c>
      <c r="D9" s="9">
        <f>IF('Inputs Assump'!$C$6='Inputs Assump'!$G$11,D57,IF('Inputs Assump'!$C$6='Inputs Assump'!$G$12,D105,D$52))</f>
        <v>1620341.6293881924</v>
      </c>
      <c r="E9" s="9">
        <f>IF('Inputs Assump'!$C$6='Inputs Assump'!$G$11,E57,IF('Inputs Assump'!$C$6='Inputs Assump'!$G$12,E105,E$52))</f>
        <v>1606357.631193897</v>
      </c>
      <c r="F9" s="9">
        <f>IF('Inputs Assump'!$C$6='Inputs Assump'!$G$11,F57,IF('Inputs Assump'!$C$6='Inputs Assump'!$G$12,F105,F$52))</f>
        <v>1590849.4291579477</v>
      </c>
      <c r="G9" s="9">
        <f>IF('Inputs Assump'!$C$6='Inputs Assump'!$G$11,G57,IF('Inputs Assump'!$C$6='Inputs Assump'!$G$12,G105,G$52))</f>
        <v>1662420.5509743348</v>
      </c>
      <c r="H9" s="9">
        <f>IF('Inputs Assump'!$C$6='Inputs Assump'!$G$11,H57,IF('Inputs Assump'!$C$6='Inputs Assump'!$G$12,H105,H$52))</f>
        <v>1658961.9441403872</v>
      </c>
      <c r="I9" s="9">
        <f>IF('Inputs Assump'!$C$6='Inputs Assump'!$G$11,I57,IF('Inputs Assump'!$C$6='Inputs Assump'!$G$12,I105,I$52))</f>
        <v>1632517.2718353504</v>
      </c>
      <c r="J9" s="9">
        <f>IF('Inputs Assump'!$C$6='Inputs Assump'!$G$11,J57,IF('Inputs Assump'!$C$6='Inputs Assump'!$G$12,J105,J$52))</f>
        <v>1606222.429008374</v>
      </c>
      <c r="K9" s="9">
        <f>IF('Inputs Assump'!$C$6='Inputs Assump'!$G$11,K57,IF('Inputs Assump'!$C$6='Inputs Assump'!$G$12,K105,K$52))</f>
        <v>1580080.6498315618</v>
      </c>
      <c r="L9" s="9">
        <f>IF('Inputs Assump'!$C$6='Inputs Assump'!$G$11,L57,IF('Inputs Assump'!$C$6='Inputs Assump'!$G$12,L105,L$52))</f>
        <v>1557007.453152857</v>
      </c>
      <c r="M9" s="9">
        <f>IF('Inputs Assump'!$C$6='Inputs Assump'!$G$11,M57,IF('Inputs Assump'!$C$6='Inputs Assump'!$G$12,M105,M$52))</f>
        <v>1527555.3659928958</v>
      </c>
      <c r="N9" s="9">
        <f>IF('Inputs Assump'!$C$6='Inputs Assump'!$G$11,N57,IF('Inputs Assump'!$C$6='Inputs Assump'!$G$12,N105,N$52))</f>
        <v>1498119.0933874189</v>
      </c>
      <c r="O9" s="9">
        <f>IF('Inputs Assump'!$C$6='Inputs Assump'!$G$11,O57,IF('Inputs Assump'!$C$6='Inputs Assump'!$G$12,O105,O$52))</f>
        <v>1471653.3626663364</v>
      </c>
      <c r="P9" s="9">
        <f>IF('Inputs Assump'!$C$6='Inputs Assump'!$G$11,P57,IF('Inputs Assump'!$C$6='Inputs Assump'!$G$12,P105,P$52))</f>
        <v>1445205.1938746376</v>
      </c>
      <c r="Q9" s="9">
        <f>IF('Inputs Assump'!$C$6='Inputs Assump'!$G$11,Q57,IF('Inputs Assump'!$C$6='Inputs Assump'!$G$12,Q105,Q$52))</f>
        <v>1417680.8840252347</v>
      </c>
      <c r="R9" s="9">
        <f>IF('Inputs Assump'!$C$6='Inputs Assump'!$G$11,R57,IF('Inputs Assump'!$C$6='Inputs Assump'!$G$12,R105,R$52))</f>
        <v>1390162.9630665423</v>
      </c>
      <c r="S9" s="9">
        <f>IF('Inputs Assump'!$C$6='Inputs Assump'!$G$11,S57,IF('Inputs Assump'!$C$6='Inputs Assump'!$G$12,S105,S$52))</f>
        <v>1362652.1318926057</v>
      </c>
      <c r="T9" s="9">
        <f>IF('Inputs Assump'!$C$6='Inputs Assump'!$G$11,T57,IF('Inputs Assump'!$C$6='Inputs Assump'!$G$12,T105,T$52))</f>
        <v>1345079.6136829064</v>
      </c>
      <c r="U9" s="9">
        <f>IF('Inputs Assump'!$C$6='Inputs Assump'!$G$11,U57,IF('Inputs Assump'!$C$6='Inputs Assump'!$G$12,U105,U$52))</f>
        <v>1327503.3454882565</v>
      </c>
      <c r="V9" s="9">
        <f>IF('Inputs Assump'!$C$6='Inputs Assump'!$G$11,V57,IF('Inputs Assump'!$C$6='Inputs Assump'!$G$12,V105,V$52))</f>
        <v>1310390.7064429438</v>
      </c>
      <c r="W9" s="9">
        <f>IF('Inputs Assump'!$C$6='Inputs Assump'!$G$11,W57,IF('Inputs Assump'!$C$6='Inputs Assump'!$G$12,W105,W$52))</f>
        <v>1293325.9913489688</v>
      </c>
      <c r="X9" s="9">
        <f>IF('Inputs Assump'!$C$6='Inputs Assump'!$G$11,X57,IF('Inputs Assump'!$C$6='Inputs Assump'!$G$12,X105,X$52))</f>
        <v>1276309.6431975472</v>
      </c>
      <c r="Y9" s="9">
        <f>IF('Inputs Assump'!$C$6='Inputs Assump'!$G$11,Y57,IF('Inputs Assump'!$C$6='Inputs Assump'!$G$12,Y105,Y$52))</f>
        <v>1251609.5466415449</v>
      </c>
      <c r="Z9" s="9">
        <f>IF('Inputs Assump'!$C$6='Inputs Assump'!$G$11,Z57,IF('Inputs Assump'!$C$6='Inputs Assump'!$G$12,Z105,Z$52))</f>
        <v>1226961.0514580251</v>
      </c>
      <c r="AA9" s="9">
        <f>IF('Inputs Assump'!$C$6='Inputs Assump'!$G$11,AA57,IF('Inputs Assump'!$C$6='Inputs Assump'!$G$12,AA105,AA$52))</f>
        <v>1200159.7692150543</v>
      </c>
      <c r="AB9" s="9">
        <f>IF('Inputs Assump'!$C$6='Inputs Assump'!$G$11,AB57,IF('Inputs Assump'!$C$6='Inputs Assump'!$G$12,AB105,AB$52))</f>
        <v>1173379.3759290455</v>
      </c>
      <c r="AC9" s="9">
        <f>IF('Inputs Assump'!$C$6='Inputs Assump'!$G$11,AC57,IF('Inputs Assump'!$C$6='Inputs Assump'!$G$12,AC105,AC$52))</f>
        <v>1146622.8400020492</v>
      </c>
      <c r="AD9" s="9">
        <f>IF('Inputs Assump'!$C$6='Inputs Assump'!$G$11,AD57,IF('Inputs Assump'!$C$6='Inputs Assump'!$G$12,AD105,AD$52))</f>
        <v>1104262.1203429895</v>
      </c>
      <c r="AE9" s="9">
        <f>IF('Inputs Assump'!$C$6='Inputs Assump'!$G$11,AE57,IF('Inputs Assump'!$C$6='Inputs Assump'!$G$12,AE105,AE$52))</f>
        <v>1062001.3805366911</v>
      </c>
      <c r="AF9" s="9">
        <f>IF('Inputs Assump'!$C$6='Inputs Assump'!$G$11,AF57,IF('Inputs Assump'!$C$6='Inputs Assump'!$G$12,AF105,AF$52))</f>
        <v>1022206.9565682528</v>
      </c>
      <c r="AG9" s="9">
        <f>IF('Inputs Assump'!$C$6='Inputs Assump'!$G$11,AG57,IF('Inputs Assump'!$C$6='Inputs Assump'!$G$12,AG105,AG$52))</f>
        <v>982412.53259981482</v>
      </c>
      <c r="AH9" s="9">
        <f>IF('Inputs Assump'!$C$6='Inputs Assump'!$G$11,AH57,IF('Inputs Assump'!$C$6='Inputs Assump'!$G$12,AH105,AH$52))</f>
        <v>942618.10863137676</v>
      </c>
      <c r="AI9" s="9">
        <f>IF('Inputs Assump'!$C$6='Inputs Assump'!$G$11,AI57,IF('Inputs Assump'!$C$6='Inputs Assump'!$G$12,AI105,AI$52))</f>
        <v>901599.57361622469</v>
      </c>
      <c r="AJ9" s="9">
        <f>IF('Inputs Assump'!$C$6='Inputs Assump'!$G$11,AJ57,IF('Inputs Assump'!$C$6='Inputs Assump'!$G$12,AJ105,AJ$52))</f>
        <v>860581.0386010732</v>
      </c>
      <c r="AK9" s="9">
        <f>IF('Inputs Assump'!$C$6='Inputs Assump'!$G$11,AK57,IF('Inputs Assump'!$C$6='Inputs Assump'!$G$12,AK105,AK$52))</f>
        <v>819562.50358592148</v>
      </c>
      <c r="AL9" s="9">
        <f>IF('Inputs Assump'!$C$6='Inputs Assump'!$G$11,AL57,IF('Inputs Assump'!$C$6='Inputs Assump'!$G$12,AL105,AL$52))</f>
        <v>778543.96857076976</v>
      </c>
      <c r="AM9" s="9">
        <f>IF('Inputs Assump'!$C$6='Inputs Assump'!$G$11,AM57,IF('Inputs Assump'!$C$6='Inputs Assump'!$G$12,AM105,AM$52))</f>
        <v>737525.43355561804</v>
      </c>
      <c r="AN9" s="9">
        <f>IF('Inputs Assump'!$C$6='Inputs Assump'!$G$11,AN57,IF('Inputs Assump'!$C$6='Inputs Assump'!$G$12,AN105,AN$52))</f>
        <v>714964.89777254011</v>
      </c>
      <c r="AO9" s="9">
        <f>IF('Inputs Assump'!$C$6='Inputs Assump'!$G$11,AO57,IF('Inputs Assump'!$C$6='Inputs Assump'!$G$12,AO105,AO$52))</f>
        <v>692404.36198946217</v>
      </c>
      <c r="AP9" s="9">
        <f>IF('Inputs Assump'!$C$6='Inputs Assump'!$G$11,AP57,IF('Inputs Assump'!$C$6='Inputs Assump'!$G$12,AP105,AP$52))</f>
        <v>669843.82620638423</v>
      </c>
      <c r="AQ9" s="9">
        <f>IF('Inputs Assump'!$C$6='Inputs Assump'!$G$11,AQ57,IF('Inputs Assump'!$C$6='Inputs Assump'!$G$12,AQ105,AQ$52))</f>
        <v>647283.29042330617</v>
      </c>
      <c r="AR9" s="9">
        <f>IF('Inputs Assump'!$C$6='Inputs Assump'!$G$11,AR57,IF('Inputs Assump'!$C$6='Inputs Assump'!$G$12,AR105,AR$52))</f>
        <v>624722.75464022846</v>
      </c>
      <c r="AS9" s="9">
        <f>IF('Inputs Assump'!$C$6='Inputs Assump'!$G$11,AS57,IF('Inputs Assump'!$C$6='Inputs Assump'!$G$12,AS105,AS$52))</f>
        <v>597462.99539629021</v>
      </c>
      <c r="AT9" s="9">
        <f>IF('Inputs Assump'!$C$6='Inputs Assump'!$G$11,AT57,IF('Inputs Assump'!$C$6='Inputs Assump'!$G$12,AT105,AT$52))</f>
        <v>570203.23615235195</v>
      </c>
      <c r="AU9" s="9">
        <f>IF('Inputs Assump'!$C$6='Inputs Assump'!$G$11,AU57,IF('Inputs Assump'!$C$6='Inputs Assump'!$G$12,AU105,AU$52))</f>
        <v>542943.47690841369</v>
      </c>
      <c r="AV9" s="9">
        <f>IF('Inputs Assump'!$C$6='Inputs Assump'!$G$11,AV57,IF('Inputs Assump'!$C$6='Inputs Assump'!$G$12,AV105,AV$52))</f>
        <v>515683.71766447526</v>
      </c>
      <c r="AW9" s="9">
        <f>IF('Inputs Assump'!$C$6='Inputs Assump'!$G$11,AW57,IF('Inputs Assump'!$C$6='Inputs Assump'!$G$12,AW105,AW$52))</f>
        <v>488423.95842053689</v>
      </c>
      <c r="AX9" s="9">
        <f>IF('Inputs Assump'!$C$6='Inputs Assump'!$G$11,AX57,IF('Inputs Assump'!$C$6='Inputs Assump'!$G$12,AX105,AX$52))</f>
        <v>470554.99123335752</v>
      </c>
      <c r="AY9" s="9">
        <f>IF('Inputs Assump'!$C$6='Inputs Assump'!$G$11,AY57,IF('Inputs Assump'!$C$6='Inputs Assump'!$G$12,AY105,AY$52))</f>
        <v>452686.02404617798</v>
      </c>
      <c r="AZ9" s="9">
        <f>IF('Inputs Assump'!$C$6='Inputs Assump'!$G$11,AZ57,IF('Inputs Assump'!$C$6='Inputs Assump'!$G$12,AZ105,AZ$52))</f>
        <v>434817.05685899843</v>
      </c>
      <c r="BA9" s="9">
        <f>IF('Inputs Assump'!$C$6='Inputs Assump'!$G$11,BA57,IF('Inputs Assump'!$C$6='Inputs Assump'!$G$12,BA105,BA$52))</f>
        <v>416948.08967181895</v>
      </c>
      <c r="BB9" s="9">
        <f>IF('Inputs Assump'!$C$6='Inputs Assump'!$G$11,BB57,IF('Inputs Assump'!$C$6='Inputs Assump'!$G$12,BB105,BB$52))</f>
        <v>399079.12248463946</v>
      </c>
      <c r="BC9" s="9">
        <f>IF('Inputs Assump'!$C$6='Inputs Assump'!$G$11,BC57,IF('Inputs Assump'!$C$6='Inputs Assump'!$G$12,BC105,BC$52))</f>
        <v>384465.35718075035</v>
      </c>
      <c r="BD9" s="9">
        <f>IF('Inputs Assump'!$C$6='Inputs Assump'!$G$11,BD57,IF('Inputs Assump'!$C$6='Inputs Assump'!$G$12,BD105,BD$52))</f>
        <v>369851.59187686123</v>
      </c>
      <c r="BE9" s="9">
        <f>IF('Inputs Assump'!$C$6='Inputs Assump'!$G$11,BE57,IF('Inputs Assump'!$C$6='Inputs Assump'!$G$12,BE105,BE$52))</f>
        <v>355237.82657297223</v>
      </c>
      <c r="BF9" s="9">
        <f>IF('Inputs Assump'!$C$6='Inputs Assump'!$G$11,BF57,IF('Inputs Assump'!$C$6='Inputs Assump'!$G$12,BF105,BF$52))</f>
        <v>340624.06126908312</v>
      </c>
      <c r="BG9" s="9">
        <f>IF('Inputs Assump'!$C$6='Inputs Assump'!$G$11,BG57,IF('Inputs Assump'!$C$6='Inputs Assump'!$G$12,BG105,BG$52))</f>
        <v>326010.29596519395</v>
      </c>
      <c r="BH9" s="9">
        <f>IF('Inputs Assump'!$C$6='Inputs Assump'!$G$11,BH57,IF('Inputs Assump'!$C$6='Inputs Assump'!$G$12,BH105,BH$52))</f>
        <v>312481.24465427513</v>
      </c>
      <c r="BI9" s="9">
        <f>IF('Inputs Assump'!$C$6='Inputs Assump'!$G$11,BI57,IF('Inputs Assump'!$C$6='Inputs Assump'!$G$12,BI105,BI$52))</f>
        <v>298952.19334335643</v>
      </c>
      <c r="BJ9" s="9">
        <f>IF('Inputs Assump'!$C$6='Inputs Assump'!$G$11,BJ57,IF('Inputs Assump'!$C$6='Inputs Assump'!$G$12,BJ105,BJ$52))</f>
        <v>285423.14203243761</v>
      </c>
      <c r="BK9" s="9">
        <f>IF('Inputs Assump'!$C$6='Inputs Assump'!$G$11,BK57,IF('Inputs Assump'!$C$6='Inputs Assump'!$G$12,BK105,BK$52))</f>
        <v>271894.09072151885</v>
      </c>
      <c r="BL9" s="9">
        <f>IF('Inputs Assump'!$C$6='Inputs Assump'!$G$11,BL57,IF('Inputs Assump'!$C$6='Inputs Assump'!$G$12,BL105,BL$52))</f>
        <v>258365.03941060009</v>
      </c>
      <c r="BM9" s="9">
        <f>IF('Inputs Assump'!$C$6='Inputs Assump'!$G$11,BM57,IF('Inputs Assump'!$C$6='Inputs Assump'!$G$12,BM105,BM$52))</f>
        <v>250252.92384823275</v>
      </c>
      <c r="BN9" s="9">
        <f>IF('Inputs Assump'!$C$6='Inputs Assump'!$G$11,BN57,IF('Inputs Assump'!$C$6='Inputs Assump'!$G$12,BN105,BN$52))</f>
        <v>242140.80828586526</v>
      </c>
      <c r="BO9" s="9">
        <f>IF('Inputs Assump'!$C$6='Inputs Assump'!$G$11,BO57,IF('Inputs Assump'!$C$6='Inputs Assump'!$G$12,BO105,BO$52))</f>
        <v>234028.69272349789</v>
      </c>
      <c r="BP9" s="9">
        <f>IF('Inputs Assump'!$C$6='Inputs Assump'!$G$11,BP57,IF('Inputs Assump'!$C$6='Inputs Assump'!$G$12,BP105,BP$52))</f>
        <v>225916.5771611305</v>
      </c>
      <c r="BQ9" s="9">
        <f>IF('Inputs Assump'!$C$6='Inputs Assump'!$G$11,BQ57,IF('Inputs Assump'!$C$6='Inputs Assump'!$G$12,BQ105,BQ$52))</f>
        <v>217804.4615987631</v>
      </c>
      <c r="BR9" s="9">
        <f>IF('Inputs Assump'!$C$6='Inputs Assump'!$G$11,BR57,IF('Inputs Assump'!$C$6='Inputs Assump'!$G$12,BR105,BR$52))</f>
        <v>206925.64230483241</v>
      </c>
      <c r="BS9" s="9">
        <f>IF('Inputs Assump'!$C$6='Inputs Assump'!$G$11,BS57,IF('Inputs Assump'!$C$6='Inputs Assump'!$G$12,BS105,BS$52))</f>
        <v>196046.82301090166</v>
      </c>
      <c r="BT9" s="9">
        <f>IF('Inputs Assump'!$C$6='Inputs Assump'!$G$11,BT57,IF('Inputs Assump'!$C$6='Inputs Assump'!$G$12,BT105,BT$52))</f>
        <v>185168.003716971</v>
      </c>
      <c r="BU9" s="9">
        <f>IF('Inputs Assump'!$C$6='Inputs Assump'!$G$11,BU57,IF('Inputs Assump'!$C$6='Inputs Assump'!$G$12,BU105,BU$52))</f>
        <v>174289.18442304031</v>
      </c>
      <c r="BV9" s="9">
        <f>IF('Inputs Assump'!$C$6='Inputs Assump'!$G$11,BV57,IF('Inputs Assump'!$C$6='Inputs Assump'!$G$12,BV105,BV$52))</f>
        <v>163410.36512910956</v>
      </c>
      <c r="BW9" s="9">
        <f>IF('Inputs Assump'!$C$6='Inputs Assump'!$G$11,BW57,IF('Inputs Assump'!$C$6='Inputs Assump'!$G$12,BW105,BW$52))</f>
        <v>156188.01966534762</v>
      </c>
      <c r="BX9" s="9">
        <f>IF('Inputs Assump'!$C$6='Inputs Assump'!$G$11,BX57,IF('Inputs Assump'!$C$6='Inputs Assump'!$G$12,BX105,BX$52))</f>
        <v>148965.67420158564</v>
      </c>
      <c r="BY9" s="9">
        <f>IF('Inputs Assump'!$C$6='Inputs Assump'!$G$11,BY57,IF('Inputs Assump'!$C$6='Inputs Assump'!$G$12,BY105,BY$52))</f>
        <v>141743.32873782367</v>
      </c>
      <c r="BZ9" s="9">
        <f>IF('Inputs Assump'!$C$6='Inputs Assump'!$G$11,BZ57,IF('Inputs Assump'!$C$6='Inputs Assump'!$G$12,BZ105,BZ$52))</f>
        <v>134520.98327406179</v>
      </c>
      <c r="CA9" s="9">
        <f>IF('Inputs Assump'!$C$6='Inputs Assump'!$G$11,CA57,IF('Inputs Assump'!$C$6='Inputs Assump'!$G$12,CA105,CA$52))</f>
        <v>127298.63781029978</v>
      </c>
      <c r="CB9" s="9">
        <f>IF('Inputs Assump'!$C$6='Inputs Assump'!$G$11,CB57,IF('Inputs Assump'!$C$6='Inputs Assump'!$G$12,CB105,CB$52))</f>
        <v>117569.69700081056</v>
      </c>
      <c r="CC9" s="9">
        <f>IF('Inputs Assump'!$C$6='Inputs Assump'!$G$11,CC57,IF('Inputs Assump'!$C$6='Inputs Assump'!$G$12,CC105,CC$52))</f>
        <v>107840.7561913214</v>
      </c>
      <c r="CD9" s="9">
        <f>IF('Inputs Assump'!$C$6='Inputs Assump'!$G$11,CD57,IF('Inputs Assump'!$C$6='Inputs Assump'!$G$12,CD105,CD$52))</f>
        <v>98111.815381832188</v>
      </c>
      <c r="CE9" s="9">
        <f>IF('Inputs Assump'!$C$6='Inputs Assump'!$G$11,CE57,IF('Inputs Assump'!$C$6='Inputs Assump'!$G$12,CE105,CE$52))</f>
        <v>88382.874572342989</v>
      </c>
      <c r="CF9" s="9">
        <f>IF('Inputs Assump'!$C$6='Inputs Assump'!$G$11,CF57,IF('Inputs Assump'!$C$6='Inputs Assump'!$G$12,CF105,CF$52))</f>
        <v>78653.933762853747</v>
      </c>
      <c r="CG9" s="9">
        <f>IF('Inputs Assump'!$C$6='Inputs Assump'!$G$11,CG57,IF('Inputs Assump'!$C$6='Inputs Assump'!$G$12,CG105,CG$52))</f>
        <v>70492.642562856272</v>
      </c>
      <c r="CH9" s="9">
        <f>IF('Inputs Assump'!$C$6='Inputs Assump'!$G$11,CH57,IF('Inputs Assump'!$C$6='Inputs Assump'!$G$12,CH105,CH$52))</f>
        <v>62331.351362858812</v>
      </c>
      <c r="CI9" s="9">
        <f>IF('Inputs Assump'!$C$6='Inputs Assump'!$G$11,CI57,IF('Inputs Assump'!$C$6='Inputs Assump'!$G$12,CI105,CI$52))</f>
        <v>54170.060162861344</v>
      </c>
      <c r="CJ9" s="9">
        <f>IF('Inputs Assump'!$C$6='Inputs Assump'!$G$11,CJ57,IF('Inputs Assump'!$C$6='Inputs Assump'!$G$12,CJ105,CJ$52))</f>
        <v>46008.768962863876</v>
      </c>
      <c r="CK9" s="9">
        <f>IF('Inputs Assump'!$C$6='Inputs Assump'!$G$11,CK57,IF('Inputs Assump'!$C$6='Inputs Assump'!$G$12,CK105,CK$52))</f>
        <v>37847.477762866409</v>
      </c>
      <c r="CL9" s="9">
        <f>IF('Inputs Assump'!$C$6='Inputs Assump'!$G$11,CL57,IF('Inputs Assump'!$C$6='Inputs Assump'!$G$12,CL105,CL$52))</f>
        <v>33338.028218342755</v>
      </c>
      <c r="CM9" s="9">
        <f>IF('Inputs Assump'!$C$6='Inputs Assump'!$G$11,CM57,IF('Inputs Assump'!$C$6='Inputs Assump'!$G$12,CM105,CM$52))</f>
        <v>28828.578673819098</v>
      </c>
      <c r="CN9" s="9">
        <f>IF('Inputs Assump'!$C$6='Inputs Assump'!$G$11,CN57,IF('Inputs Assump'!$C$6='Inputs Assump'!$G$12,CN105,CN$52))</f>
        <v>24319.129129295441</v>
      </c>
      <c r="CO9" s="9">
        <f>IF('Inputs Assump'!$C$6='Inputs Assump'!$G$11,CO57,IF('Inputs Assump'!$C$6='Inputs Assump'!$G$12,CO105,CO$52))</f>
        <v>19809.679584771784</v>
      </c>
      <c r="CP9" s="9">
        <f>IF('Inputs Assump'!$C$6='Inputs Assump'!$G$11,CP57,IF('Inputs Assump'!$C$6='Inputs Assump'!$G$12,CP105,CP$52))</f>
        <v>15300.230040248129</v>
      </c>
      <c r="CQ9" s="9">
        <f>IF('Inputs Assump'!$C$6='Inputs Assump'!$G$11,CQ57,IF('Inputs Assump'!$C$6='Inputs Assump'!$G$12,CQ105,CQ$52))</f>
        <v>12901.505481336279</v>
      </c>
      <c r="CR9" s="9">
        <f>IF('Inputs Assump'!$C$6='Inputs Assump'!$G$11,CR57,IF('Inputs Assump'!$C$6='Inputs Assump'!$G$12,CR105,CR$52))</f>
        <v>10502.780922424423</v>
      </c>
      <c r="CS9" s="9">
        <f>IF('Inputs Assump'!$C$6='Inputs Assump'!$G$11,CS57,IF('Inputs Assump'!$C$6='Inputs Assump'!$G$12,CS105,CS$52))</f>
        <v>8104.0563635125682</v>
      </c>
      <c r="CT9" s="9">
        <f>IF('Inputs Assump'!$C$6='Inputs Assump'!$G$11,CT57,IF('Inputs Assump'!$C$6='Inputs Assump'!$G$12,CT105,CT$52))</f>
        <v>5705.3318046007153</v>
      </c>
      <c r="CU9" s="9">
        <f>IF('Inputs Assump'!$C$6='Inputs Assump'!$G$11,CU57,IF('Inputs Assump'!$C$6='Inputs Assump'!$G$12,CU105,CU$52))</f>
        <v>3306.6072456888642</v>
      </c>
      <c r="CV9" s="9">
        <f>IF('Inputs Assump'!$C$6='Inputs Assump'!$G$11,CV57,IF('Inputs Assump'!$C$6='Inputs Assump'!$G$12,CV105,CV$52))</f>
        <v>2723.4266580829044</v>
      </c>
      <c r="CW9" s="9">
        <f>IF('Inputs Assump'!$C$6='Inputs Assump'!$G$11,CW57,IF('Inputs Assump'!$C$6='Inputs Assump'!$G$12,CW105,CW$52))</f>
        <v>2140.2460704769437</v>
      </c>
      <c r="CX9" s="9">
        <f>IF('Inputs Assump'!$C$6='Inputs Assump'!$G$11,CX57,IF('Inputs Assump'!$C$6='Inputs Assump'!$G$12,CX105,CX$52))</f>
        <v>1557.0654828709844</v>
      </c>
      <c r="CZ9" s="50">
        <f t="shared" si="1"/>
        <v>64889984.601308271</v>
      </c>
      <c r="DA9" s="66">
        <f t="shared" si="0"/>
        <v>0.12828397269189892</v>
      </c>
    </row>
    <row r="10" spans="1:105">
      <c r="A10" s="52">
        <v>2026</v>
      </c>
      <c r="B10" s="9">
        <f>IF('Inputs Assump'!$C$6='Inputs Assump'!$G$11,B58,IF('Inputs Assump'!$C$6='Inputs Assump'!$G$12,B106,B$52))</f>
        <v>1695824.4238680748</v>
      </c>
      <c r="C10" s="9">
        <f>IF('Inputs Assump'!$C$6='Inputs Assump'!$G$11,C58,IF('Inputs Assump'!$C$6='Inputs Assump'!$G$12,C106,C$52))</f>
        <v>1641143.2820389534</v>
      </c>
      <c r="D10" s="9">
        <f>IF('Inputs Assump'!$C$6='Inputs Assump'!$G$11,D58,IF('Inputs Assump'!$C$6='Inputs Assump'!$G$12,D106,D$52))</f>
        <v>1629404.7469696025</v>
      </c>
      <c r="E10" s="9">
        <f>IF('Inputs Assump'!$C$6='Inputs Assump'!$G$11,E58,IF('Inputs Assump'!$C$6='Inputs Assump'!$G$12,E106,E$52))</f>
        <v>1616577.4355669981</v>
      </c>
      <c r="F10" s="9">
        <f>IF('Inputs Assump'!$C$6='Inputs Assump'!$G$11,F58,IF('Inputs Assump'!$C$6='Inputs Assump'!$G$12,F106,F$52))</f>
        <v>1602625.9234106122</v>
      </c>
      <c r="G10" s="9">
        <f>IF('Inputs Assump'!$C$6='Inputs Assump'!$G$11,G58,IF('Inputs Assump'!$C$6='Inputs Assump'!$G$12,G106,G$52))</f>
        <v>1589455.3962799881</v>
      </c>
      <c r="H10" s="9">
        <f>IF('Inputs Assump'!$C$6='Inputs Assump'!$G$11,H58,IF('Inputs Assump'!$C$6='Inputs Assump'!$G$12,H106,H$52))</f>
        <v>1660963.8016034779</v>
      </c>
      <c r="I10" s="9">
        <f>IF('Inputs Assump'!$C$6='Inputs Assump'!$G$11,I58,IF('Inputs Assump'!$C$6='Inputs Assump'!$G$12,I106,I$52))</f>
        <v>1657508.2254847884</v>
      </c>
      <c r="J10" s="9">
        <f>IF('Inputs Assump'!$C$6='Inputs Assump'!$G$11,J58,IF('Inputs Assump'!$C$6='Inputs Assump'!$G$12,J106,J$52))</f>
        <v>1631086.7261727229</v>
      </c>
      <c r="K10" s="9">
        <f>IF('Inputs Assump'!$C$6='Inputs Assump'!$G$11,K58,IF('Inputs Assump'!$C$6='Inputs Assump'!$G$12,K106,K$52))</f>
        <v>1604814.9250458281</v>
      </c>
      <c r="L10" s="9">
        <f>IF('Inputs Assump'!$C$6='Inputs Assump'!$G$11,L58,IF('Inputs Assump'!$C$6='Inputs Assump'!$G$12,L106,L$52))</f>
        <v>1578882.1237041189</v>
      </c>
      <c r="M10" s="9">
        <f>IF('Inputs Assump'!$C$6='Inputs Assump'!$G$11,M58,IF('Inputs Assump'!$C$6='Inputs Assump'!$G$12,M106,M$52))</f>
        <v>1555826.42855552</v>
      </c>
      <c r="N10" s="9">
        <f>IF('Inputs Assump'!$C$6='Inputs Assump'!$G$11,N58,IF('Inputs Assump'!$C$6='Inputs Assump'!$G$12,N106,N$52))</f>
        <v>1526396.6814552087</v>
      </c>
      <c r="O10" s="9">
        <f>IF('Inputs Assump'!$C$6='Inputs Assump'!$G$11,O58,IF('Inputs Assump'!$C$6='Inputs Assump'!$G$12,O106,O$52))</f>
        <v>1496982.7369136924</v>
      </c>
      <c r="P10" s="9">
        <f>IF('Inputs Assump'!$C$6='Inputs Assump'!$G$11,P58,IF('Inputs Assump'!$C$6='Inputs Assump'!$G$12,P106,P$52))</f>
        <v>1470537.0810348366</v>
      </c>
      <c r="Q10" s="9">
        <f>IF('Inputs Assump'!$C$6='Inputs Assump'!$G$11,Q58,IF('Inputs Assump'!$C$6='Inputs Assump'!$G$12,Q106,Q$52))</f>
        <v>1443336.8756854134</v>
      </c>
      <c r="R10" s="9">
        <f>IF('Inputs Assump'!$C$6='Inputs Assump'!$G$11,R58,IF('Inputs Assump'!$C$6='Inputs Assump'!$G$12,R106,R$52))</f>
        <v>1415848.1484432109</v>
      </c>
      <c r="S10" s="9">
        <f>IF('Inputs Assump'!$C$6='Inputs Assump'!$G$11,S58,IF('Inputs Assump'!$C$6='Inputs Assump'!$G$12,S106,S$52))</f>
        <v>1388365.8018323514</v>
      </c>
      <c r="T10" s="9">
        <f>IF('Inputs Assump'!$C$6='Inputs Assump'!$G$11,T58,IF('Inputs Assump'!$C$6='Inputs Assump'!$G$12,T106,T$52))</f>
        <v>1360890.5358407851</v>
      </c>
      <c r="U10" s="9">
        <f>IF('Inputs Assump'!$C$6='Inputs Assump'!$G$11,U58,IF('Inputs Assump'!$C$6='Inputs Assump'!$G$12,U106,U$52))</f>
        <v>1343340.7348587438</v>
      </c>
      <c r="V10" s="9">
        <f>IF('Inputs Assump'!$C$6='Inputs Assump'!$G$11,V58,IF('Inputs Assump'!$C$6='Inputs Assump'!$G$12,V106,V$52))</f>
        <v>1325373.0528679918</v>
      </c>
      <c r="W10" s="9">
        <f>IF('Inputs Assump'!$C$6='Inputs Assump'!$G$11,W58,IF('Inputs Assump'!$C$6='Inputs Assump'!$G$12,W106,W$52))</f>
        <v>1308287.8750933383</v>
      </c>
      <c r="X10" s="9">
        <f>IF('Inputs Assump'!$C$6='Inputs Assump'!$G$11,X58,IF('Inputs Assump'!$C$6='Inputs Assump'!$G$12,X106,X$52))</f>
        <v>1291250.544364725</v>
      </c>
      <c r="Y10" s="9">
        <f>IF('Inputs Assump'!$C$6='Inputs Assump'!$G$11,Y58,IF('Inputs Assump'!$C$6='Inputs Assump'!$G$12,Y106,Y$52))</f>
        <v>1274261.5029624833</v>
      </c>
      <c r="Z10" s="9">
        <f>IF('Inputs Assump'!$C$6='Inputs Assump'!$G$11,Z58,IF('Inputs Assump'!$C$6='Inputs Assump'!$G$12,Z106,Z$52))</f>
        <v>1249601.0435445658</v>
      </c>
      <c r="AA10" s="9">
        <f>IF('Inputs Assump'!$C$6='Inputs Assump'!$G$11,AA58,IF('Inputs Assump'!$C$6='Inputs Assump'!$G$12,AA106,AA$52))</f>
        <v>1222679.9504649541</v>
      </c>
      <c r="AB10" s="9">
        <f>IF('Inputs Assump'!$C$6='Inputs Assump'!$G$11,AB58,IF('Inputs Assump'!$C$6='Inputs Assump'!$G$12,AB106,AB$52))</f>
        <v>1195972.1830046161</v>
      </c>
      <c r="AC10" s="9">
        <f>IF('Inputs Assump'!$C$6='Inputs Assump'!$G$11,AC58,IF('Inputs Assump'!$C$6='Inputs Assump'!$G$12,AC106,AC$52))</f>
        <v>1169285.2316156873</v>
      </c>
      <c r="AD10" s="9">
        <f>IF('Inputs Assump'!$C$6='Inputs Assump'!$G$11,AD58,IF('Inputs Assump'!$C$6='Inputs Assump'!$G$12,AD106,AD$52))</f>
        <v>1142622.0543428976</v>
      </c>
      <c r="AE10" s="9">
        <f>IF('Inputs Assump'!$C$6='Inputs Assump'!$G$11,AE58,IF('Inputs Assump'!$C$6='Inputs Assump'!$G$12,AE106,AE$52))</f>
        <v>1100409.1393095709</v>
      </c>
      <c r="AF10" s="9">
        <f>IF('Inputs Assump'!$C$6='Inputs Assump'!$G$11,AF58,IF('Inputs Assump'!$C$6='Inputs Assump'!$G$12,AF106,AF$52))</f>
        <v>1058295.8552802408</v>
      </c>
      <c r="AG10" s="9">
        <f>IF('Inputs Assump'!$C$6='Inputs Assump'!$G$11,AG58,IF('Inputs Assump'!$C$6='Inputs Assump'!$G$12,AG106,AG$52))</f>
        <v>1018640.281642681</v>
      </c>
      <c r="AH10" s="9">
        <f>IF('Inputs Assump'!$C$6='Inputs Assump'!$G$11,AH58,IF('Inputs Assump'!$C$6='Inputs Assump'!$G$12,AH106,AH$52))</f>
        <v>978984.70800512156</v>
      </c>
      <c r="AI10" s="9">
        <f>IF('Inputs Assump'!$C$6='Inputs Assump'!$G$11,AI58,IF('Inputs Assump'!$C$6='Inputs Assump'!$G$12,AI106,AI$52))</f>
        <v>939329.13436756202</v>
      </c>
      <c r="AJ10" s="9">
        <f>IF('Inputs Assump'!$C$6='Inputs Assump'!$G$11,AJ58,IF('Inputs Assump'!$C$6='Inputs Assump'!$G$12,AJ106,AJ$52))</f>
        <v>898453.72084007168</v>
      </c>
      <c r="AK10" s="9">
        <f>IF('Inputs Assump'!$C$6='Inputs Assump'!$G$11,AK58,IF('Inputs Assump'!$C$6='Inputs Assump'!$G$12,AK106,AK$52))</f>
        <v>857578.30731258192</v>
      </c>
      <c r="AL10" s="9">
        <f>IF('Inputs Assump'!$C$6='Inputs Assump'!$G$11,AL58,IF('Inputs Assump'!$C$6='Inputs Assump'!$G$12,AL106,AL$52))</f>
        <v>816702.89378509193</v>
      </c>
      <c r="AM10" s="9">
        <f>IF('Inputs Assump'!$C$6='Inputs Assump'!$G$11,AM58,IF('Inputs Assump'!$C$6='Inputs Assump'!$G$12,AM106,AM$52))</f>
        <v>775827.48025760194</v>
      </c>
      <c r="AN10" s="9">
        <f>IF('Inputs Assump'!$C$6='Inputs Assump'!$G$11,AN58,IF('Inputs Assump'!$C$6='Inputs Assump'!$G$12,AN106,AN$52))</f>
        <v>734952.06673011195</v>
      </c>
      <c r="AO10" s="9">
        <f>IF('Inputs Assump'!$C$6='Inputs Assump'!$G$11,AO58,IF('Inputs Assump'!$C$6='Inputs Assump'!$G$12,AO106,AO$52))</f>
        <v>712470.24895689287</v>
      </c>
      <c r="AP10" s="9">
        <f>IF('Inputs Assump'!$C$6='Inputs Assump'!$G$11,AP58,IF('Inputs Assump'!$C$6='Inputs Assump'!$G$12,AP106,AP$52))</f>
        <v>689988.43118367391</v>
      </c>
      <c r="AQ10" s="9">
        <f>IF('Inputs Assump'!$C$6='Inputs Assump'!$G$11,AQ58,IF('Inputs Assump'!$C$6='Inputs Assump'!$G$12,AQ106,AQ$52))</f>
        <v>667506.61341045483</v>
      </c>
      <c r="AR10" s="9">
        <f>IF('Inputs Assump'!$C$6='Inputs Assump'!$G$11,AR58,IF('Inputs Assump'!$C$6='Inputs Assump'!$G$12,AR106,AR$52))</f>
        <v>645024.79563723563</v>
      </c>
      <c r="AS10" s="9">
        <f>IF('Inputs Assump'!$C$6='Inputs Assump'!$G$11,AS58,IF('Inputs Assump'!$C$6='Inputs Assump'!$G$12,AS106,AS$52))</f>
        <v>622542.9778640169</v>
      </c>
      <c r="AT10" s="9">
        <f>IF('Inputs Assump'!$C$6='Inputs Assump'!$G$11,AT58,IF('Inputs Assump'!$C$6='Inputs Assump'!$G$12,AT106,AT$52))</f>
        <v>595378.33311636304</v>
      </c>
      <c r="AU10" s="9">
        <f>IF('Inputs Assump'!$C$6='Inputs Assump'!$G$11,AU58,IF('Inputs Assump'!$C$6='Inputs Assump'!$G$12,AU106,AU$52))</f>
        <v>568213.68836870929</v>
      </c>
      <c r="AV10" s="9">
        <f>IF('Inputs Assump'!$C$6='Inputs Assump'!$G$11,AV58,IF('Inputs Assump'!$C$6='Inputs Assump'!$G$12,AV106,AV$52))</f>
        <v>541049.04362105555</v>
      </c>
      <c r="AW10" s="9">
        <f>IF('Inputs Assump'!$C$6='Inputs Assump'!$G$11,AW58,IF('Inputs Assump'!$C$6='Inputs Assump'!$G$12,AW106,AW$52))</f>
        <v>513884.39887340157</v>
      </c>
      <c r="AX10" s="9">
        <f>IF('Inputs Assump'!$C$6='Inputs Assump'!$G$11,AX58,IF('Inputs Assump'!$C$6='Inputs Assump'!$G$12,AX106,AX$52))</f>
        <v>486719.75412574766</v>
      </c>
      <c r="AY10" s="9">
        <f>IF('Inputs Assump'!$C$6='Inputs Assump'!$G$11,AY58,IF('Inputs Assump'!$C$6='Inputs Assump'!$G$12,AY106,AY$52))</f>
        <v>468913.13517128461</v>
      </c>
      <c r="AZ10" s="9">
        <f>IF('Inputs Assump'!$C$6='Inputs Assump'!$G$11,AZ58,IF('Inputs Assump'!$C$6='Inputs Assump'!$G$12,AZ106,AZ$52))</f>
        <v>451106.51621682144</v>
      </c>
      <c r="BA10" s="9">
        <f>IF('Inputs Assump'!$C$6='Inputs Assump'!$G$11,BA58,IF('Inputs Assump'!$C$6='Inputs Assump'!$G$12,BA106,BA$52))</f>
        <v>433299.89726235822</v>
      </c>
      <c r="BB10" s="9">
        <f>IF('Inputs Assump'!$C$6='Inputs Assump'!$G$11,BB58,IF('Inputs Assump'!$C$6='Inputs Assump'!$G$12,BB106,BB$52))</f>
        <v>415493.27830789506</v>
      </c>
      <c r="BC10" s="9">
        <f>IF('Inputs Assump'!$C$6='Inputs Assump'!$G$11,BC58,IF('Inputs Assump'!$C$6='Inputs Assump'!$G$12,BC106,BC$52))</f>
        <v>397686.65935343195</v>
      </c>
      <c r="BD10" s="9">
        <f>IF('Inputs Assump'!$C$6='Inputs Assump'!$G$11,BD58,IF('Inputs Assump'!$C$6='Inputs Assump'!$G$12,BD106,BD$52))</f>
        <v>383123.88426237856</v>
      </c>
      <c r="BE10" s="9">
        <f>IF('Inputs Assump'!$C$6='Inputs Assump'!$G$11,BE58,IF('Inputs Assump'!$C$6='Inputs Assump'!$G$12,BE106,BE$52))</f>
        <v>368561.10917132517</v>
      </c>
      <c r="BF10" s="9">
        <f>IF('Inputs Assump'!$C$6='Inputs Assump'!$G$11,BF58,IF('Inputs Assump'!$C$6='Inputs Assump'!$G$12,BF106,BF$52))</f>
        <v>353998.33408027189</v>
      </c>
      <c r="BG10" s="9">
        <f>IF('Inputs Assump'!$C$6='Inputs Assump'!$G$11,BG58,IF('Inputs Assump'!$C$6='Inputs Assump'!$G$12,BG106,BG$52))</f>
        <v>339435.55898921849</v>
      </c>
      <c r="BH10" s="9">
        <f>IF('Inputs Assump'!$C$6='Inputs Assump'!$G$11,BH58,IF('Inputs Assump'!$C$6='Inputs Assump'!$G$12,BH106,BH$52))</f>
        <v>324872.78389816504</v>
      </c>
      <c r="BI10" s="9">
        <f>IF('Inputs Assump'!$C$6='Inputs Assump'!$G$11,BI58,IF('Inputs Assump'!$C$6='Inputs Assump'!$G$12,BI106,BI$52))</f>
        <v>311390.9380261912</v>
      </c>
      <c r="BJ10" s="9">
        <f>IF('Inputs Assump'!$C$6='Inputs Assump'!$G$11,BJ58,IF('Inputs Assump'!$C$6='Inputs Assump'!$G$12,BJ106,BJ$52))</f>
        <v>297909.09215421748</v>
      </c>
      <c r="BK10" s="9">
        <f>IF('Inputs Assump'!$C$6='Inputs Assump'!$G$11,BK58,IF('Inputs Assump'!$C$6='Inputs Assump'!$G$12,BK106,BK$52))</f>
        <v>284427.24628224369</v>
      </c>
      <c r="BL10" s="9">
        <f>IF('Inputs Assump'!$C$6='Inputs Assump'!$G$11,BL58,IF('Inputs Assump'!$C$6='Inputs Assump'!$G$12,BL106,BL$52))</f>
        <v>270945.40041026991</v>
      </c>
      <c r="BM10" s="9">
        <f>IF('Inputs Assump'!$C$6='Inputs Assump'!$G$11,BM58,IF('Inputs Assump'!$C$6='Inputs Assump'!$G$12,BM106,BM$52))</f>
        <v>257463.55453829613</v>
      </c>
      <c r="BN10" s="9">
        <f>IF('Inputs Assump'!$C$6='Inputs Assump'!$G$11,BN58,IF('Inputs Assump'!$C$6='Inputs Assump'!$G$12,BN106,BN$52))</f>
        <v>249379.74369346543</v>
      </c>
      <c r="BO10" s="9">
        <f>IF('Inputs Assump'!$C$6='Inputs Assump'!$G$11,BO58,IF('Inputs Assump'!$C$6='Inputs Assump'!$G$12,BO106,BO$52))</f>
        <v>241295.93284863455</v>
      </c>
      <c r="BP10" s="9">
        <f>IF('Inputs Assump'!$C$6='Inputs Assump'!$G$11,BP58,IF('Inputs Assump'!$C$6='Inputs Assump'!$G$12,BP106,BP$52))</f>
        <v>233212.12200380382</v>
      </c>
      <c r="BQ10" s="9">
        <f>IF('Inputs Assump'!$C$6='Inputs Assump'!$G$11,BQ58,IF('Inputs Assump'!$C$6='Inputs Assump'!$G$12,BQ106,BQ$52))</f>
        <v>225128.31115897303</v>
      </c>
      <c r="BR10" s="9">
        <f>IF('Inputs Assump'!$C$6='Inputs Assump'!$G$11,BR58,IF('Inputs Assump'!$C$6='Inputs Assump'!$G$12,BR106,BR$52))</f>
        <v>217044.50031414226</v>
      </c>
      <c r="BS10" s="9">
        <f>IF('Inputs Assump'!$C$6='Inputs Assump'!$G$11,BS58,IF('Inputs Assump'!$C$6='Inputs Assump'!$G$12,BS106,BS$52))</f>
        <v>206203.63929445943</v>
      </c>
      <c r="BT10" s="9">
        <f>IF('Inputs Assump'!$C$6='Inputs Assump'!$G$11,BT58,IF('Inputs Assump'!$C$6='Inputs Assump'!$G$12,BT106,BT$52))</f>
        <v>195362.77827477653</v>
      </c>
      <c r="BU10" s="9">
        <f>IF('Inputs Assump'!$C$6='Inputs Assump'!$G$11,BU58,IF('Inputs Assump'!$C$6='Inputs Assump'!$G$12,BU106,BU$52))</f>
        <v>184521.91725509375</v>
      </c>
      <c r="BV10" s="9">
        <f>IF('Inputs Assump'!$C$6='Inputs Assump'!$G$11,BV58,IF('Inputs Assump'!$C$6='Inputs Assump'!$G$12,BV106,BV$52))</f>
        <v>173681.05623541091</v>
      </c>
      <c r="BW10" s="9">
        <f>IF('Inputs Assump'!$C$6='Inputs Assump'!$G$11,BW58,IF('Inputs Assump'!$C$6='Inputs Assump'!$G$12,BW106,BW$52))</f>
        <v>162840.19521572802</v>
      </c>
      <c r="BX10" s="9">
        <f>IF('Inputs Assump'!$C$6='Inputs Assump'!$G$11,BX58,IF('Inputs Assump'!$C$6='Inputs Assump'!$G$12,BX106,BX$52))</f>
        <v>155643.0498920198</v>
      </c>
      <c r="BY10" s="9">
        <f>IF('Inputs Assump'!$C$6='Inputs Assump'!$G$11,BY58,IF('Inputs Assump'!$C$6='Inputs Assump'!$G$12,BY106,BY$52))</f>
        <v>148445.90456831158</v>
      </c>
      <c r="BZ10" s="9">
        <f>IF('Inputs Assump'!$C$6='Inputs Assump'!$G$11,BZ58,IF('Inputs Assump'!$C$6='Inputs Assump'!$G$12,BZ106,BZ$52))</f>
        <v>141248.75924460334</v>
      </c>
      <c r="CA10" s="9">
        <f>IF('Inputs Assump'!$C$6='Inputs Assump'!$G$11,CA58,IF('Inputs Assump'!$C$6='Inputs Assump'!$G$12,CA106,CA$52))</f>
        <v>134051.61392089518</v>
      </c>
      <c r="CB10" s="9">
        <f>IF('Inputs Assump'!$C$6='Inputs Assump'!$G$11,CB58,IF('Inputs Assump'!$C$6='Inputs Assump'!$G$12,CB106,CB$52))</f>
        <v>126854.4685971869</v>
      </c>
      <c r="CC10" s="9">
        <f>IF('Inputs Assump'!$C$6='Inputs Assump'!$G$11,CC58,IF('Inputs Assump'!$C$6='Inputs Assump'!$G$12,CC106,CC$52))</f>
        <v>117159.47391672233</v>
      </c>
      <c r="CD10" s="9">
        <f>IF('Inputs Assump'!$C$6='Inputs Assump'!$G$11,CD58,IF('Inputs Assump'!$C$6='Inputs Assump'!$G$12,CD106,CD$52))</f>
        <v>107464.47923625784</v>
      </c>
      <c r="CE10" s="9">
        <f>IF('Inputs Assump'!$C$6='Inputs Assump'!$G$11,CE58,IF('Inputs Assump'!$C$6='Inputs Assump'!$G$12,CE106,CE$52))</f>
        <v>97769.4845557933</v>
      </c>
      <c r="CF10" s="9">
        <f>IF('Inputs Assump'!$C$6='Inputs Assump'!$G$11,CF58,IF('Inputs Assump'!$C$6='Inputs Assump'!$G$12,CF106,CF$52))</f>
        <v>88074.489875328771</v>
      </c>
      <c r="CG10" s="9">
        <f>IF('Inputs Assump'!$C$6='Inputs Assump'!$G$11,CG58,IF('Inputs Assump'!$C$6='Inputs Assump'!$G$12,CG106,CG$52))</f>
        <v>78379.495194864197</v>
      </c>
      <c r="CH10" s="9">
        <f>IF('Inputs Assump'!$C$6='Inputs Assump'!$G$11,CH58,IF('Inputs Assump'!$C$6='Inputs Assump'!$G$12,CH106,CH$52))</f>
        <v>70246.680295576938</v>
      </c>
      <c r="CI10" s="9">
        <f>IF('Inputs Assump'!$C$6='Inputs Assump'!$G$11,CI58,IF('Inputs Assump'!$C$6='Inputs Assump'!$G$12,CI106,CI$52))</f>
        <v>62113.865396289708</v>
      </c>
      <c r="CJ10" s="9">
        <f>IF('Inputs Assump'!$C$6='Inputs Assump'!$G$11,CJ58,IF('Inputs Assump'!$C$6='Inputs Assump'!$G$12,CJ106,CJ$52))</f>
        <v>53981.050497002463</v>
      </c>
      <c r="CK10" s="9">
        <f>IF('Inputs Assump'!$C$6='Inputs Assump'!$G$11,CK58,IF('Inputs Assump'!$C$6='Inputs Assump'!$G$12,CK106,CK$52))</f>
        <v>45848.235597715218</v>
      </c>
      <c r="CL10" s="9">
        <f>IF('Inputs Assump'!$C$6='Inputs Assump'!$G$11,CL58,IF('Inputs Assump'!$C$6='Inputs Assump'!$G$12,CL106,CL$52))</f>
        <v>37715.420698427974</v>
      </c>
      <c r="CM10" s="9">
        <f>IF('Inputs Assump'!$C$6='Inputs Assump'!$G$11,CM58,IF('Inputs Assump'!$C$6='Inputs Assump'!$G$12,CM106,CM$52))</f>
        <v>33221.705482960911</v>
      </c>
      <c r="CN10" s="9">
        <f>IF('Inputs Assump'!$C$6='Inputs Assump'!$G$11,CN58,IF('Inputs Assump'!$C$6='Inputs Assump'!$G$12,CN106,CN$52))</f>
        <v>28727.990267493849</v>
      </c>
      <c r="CO10" s="9">
        <f>IF('Inputs Assump'!$C$6='Inputs Assump'!$G$11,CO58,IF('Inputs Assump'!$C$6='Inputs Assump'!$G$12,CO106,CO$52))</f>
        <v>24234.275052026784</v>
      </c>
      <c r="CP10" s="9">
        <f>IF('Inputs Assump'!$C$6='Inputs Assump'!$G$11,CP58,IF('Inputs Assump'!$C$6='Inputs Assump'!$G$12,CP106,CP$52))</f>
        <v>19740.559836559722</v>
      </c>
      <c r="CQ10" s="9">
        <f>IF('Inputs Assump'!$C$6='Inputs Assump'!$G$11,CQ58,IF('Inputs Assump'!$C$6='Inputs Assump'!$G$12,CQ106,CQ$52))</f>
        <v>15246.84462109266</v>
      </c>
      <c r="CR10" s="9">
        <f>IF('Inputs Assump'!$C$6='Inputs Assump'!$G$11,CR58,IF('Inputs Assump'!$C$6='Inputs Assump'!$G$12,CR106,CR$52))</f>
        <v>12856.48966941411</v>
      </c>
      <c r="CS10" s="9">
        <f>IF('Inputs Assump'!$C$6='Inputs Assump'!$G$11,CS58,IF('Inputs Assump'!$C$6='Inputs Assump'!$G$12,CS106,CS$52))</f>
        <v>10466.134717735555</v>
      </c>
      <c r="CT10" s="9">
        <f>IF('Inputs Assump'!$C$6='Inputs Assump'!$G$11,CT58,IF('Inputs Assump'!$C$6='Inputs Assump'!$G$12,CT106,CT$52))</f>
        <v>8075.7797660570013</v>
      </c>
      <c r="CU10" s="9">
        <f>IF('Inputs Assump'!$C$6='Inputs Assump'!$G$11,CU58,IF('Inputs Assump'!$C$6='Inputs Assump'!$G$12,CU106,CU$52))</f>
        <v>5685.4248143784489</v>
      </c>
      <c r="CV10" s="9">
        <f>IF('Inputs Assump'!$C$6='Inputs Assump'!$G$11,CV58,IF('Inputs Assump'!$C$6='Inputs Assump'!$G$12,CV106,CV$52))</f>
        <v>3295.0698626998992</v>
      </c>
      <c r="CW10" s="9">
        <f>IF('Inputs Assump'!$C$6='Inputs Assump'!$G$11,CW58,IF('Inputs Assump'!$C$6='Inputs Assump'!$G$12,CW106,CW$52))</f>
        <v>2713.9241033305593</v>
      </c>
      <c r="CX10" s="9">
        <f>IF('Inputs Assump'!$C$6='Inputs Assump'!$G$11,CX58,IF('Inputs Assump'!$C$6='Inputs Assump'!$G$12,CX106,CX$52))</f>
        <v>2132.7783439612185</v>
      </c>
      <c r="CZ10" s="50">
        <f t="shared" si="1"/>
        <v>66389788.378157951</v>
      </c>
      <c r="DA10" s="66">
        <f t="shared" si="0"/>
        <v>0.15436202732543561</v>
      </c>
    </row>
    <row r="11" spans="1:105">
      <c r="A11" s="52">
        <v>2027</v>
      </c>
      <c r="B11" s="9">
        <f>IF('Inputs Assump'!$C$6='Inputs Assump'!$G$11,B59,IF('Inputs Assump'!$C$6='Inputs Assump'!$G$12,B107,B$52))</f>
        <v>1700505.1483868919</v>
      </c>
      <c r="C11" s="9">
        <f>IF('Inputs Assump'!$C$6='Inputs Assump'!$G$11,C59,IF('Inputs Assump'!$C$6='Inputs Assump'!$G$12,C107,C$52))</f>
        <v>1648263.6040876289</v>
      </c>
      <c r="D11" s="9">
        <f>IF('Inputs Assump'!$C$6='Inputs Assump'!$G$11,D59,IF('Inputs Assump'!$C$6='Inputs Assump'!$G$12,D107,D$52))</f>
        <v>1637601.7544280221</v>
      </c>
      <c r="E11" s="9">
        <f>IF('Inputs Assump'!$C$6='Inputs Assump'!$G$11,E59,IF('Inputs Assump'!$C$6='Inputs Assump'!$G$12,E107,E$52))</f>
        <v>1625888.5506911119</v>
      </c>
      <c r="F11" s="9">
        <f>IF('Inputs Assump'!$C$6='Inputs Assump'!$G$11,F59,IF('Inputs Assump'!$C$6='Inputs Assump'!$G$12,F107,F$52))</f>
        <v>1613088.9201607406</v>
      </c>
      <c r="G11" s="9">
        <f>IF('Inputs Assump'!$C$6='Inputs Assump'!$G$11,G59,IF('Inputs Assump'!$C$6='Inputs Assump'!$G$12,G107,G$52))</f>
        <v>1601289.5235374654</v>
      </c>
      <c r="H11" s="9">
        <f>IF('Inputs Assump'!$C$6='Inputs Assump'!$G$11,H59,IF('Inputs Assump'!$C$6='Inputs Assump'!$G$12,H107,H$52))</f>
        <v>1588129.9790638229</v>
      </c>
      <c r="I11" s="9">
        <f>IF('Inputs Assump'!$C$6='Inputs Assump'!$G$11,I59,IF('Inputs Assump'!$C$6='Inputs Assump'!$G$12,I107,I$52))</f>
        <v>1659578.7548615406</v>
      </c>
      <c r="J11" s="9">
        <f>IF('Inputs Assump'!$C$6='Inputs Assump'!$G$11,J59,IF('Inputs Assump'!$C$6='Inputs Assump'!$G$12,J107,J$52))</f>
        <v>1656126.0602833398</v>
      </c>
      <c r="K11" s="9">
        <f>IF('Inputs Assump'!$C$6='Inputs Assump'!$G$11,K59,IF('Inputs Assump'!$C$6='Inputs Assump'!$G$12,K107,K$52))</f>
        <v>1629726.5933668653</v>
      </c>
      <c r="L11" s="9">
        <f>IF('Inputs Assump'!$C$6='Inputs Assump'!$G$11,L59,IF('Inputs Assump'!$C$6='Inputs Assump'!$G$12,L107,L$52))</f>
        <v>1603644.502418915</v>
      </c>
      <c r="M11" s="9">
        <f>IF('Inputs Assump'!$C$6='Inputs Assump'!$G$11,M59,IF('Inputs Assump'!$C$6='Inputs Assump'!$G$12,M107,M$52))</f>
        <v>1577730.6143718145</v>
      </c>
      <c r="N11" s="9">
        <f>IF('Inputs Assump'!$C$6='Inputs Assump'!$G$11,N59,IF('Inputs Assump'!$C$6='Inputs Assump'!$G$12,N107,N$52))</f>
        <v>1554691.7341885178</v>
      </c>
      <c r="O11" s="9">
        <f>IF('Inputs Assump'!$C$6='Inputs Assump'!$G$11,O59,IF('Inputs Assump'!$C$6='Inputs Assump'!$G$12,O107,O$52))</f>
        <v>1525283.4507731292</v>
      </c>
      <c r="P11" s="9">
        <f>IF('Inputs Assump'!$C$6='Inputs Assump'!$G$11,P59,IF('Inputs Assump'!$C$6='Inputs Assump'!$G$12,P107,P$52))</f>
        <v>1495890.9583914233</v>
      </c>
      <c r="Q11" s="9">
        <f>IF('Inputs Assump'!$C$6='Inputs Assump'!$G$11,Q59,IF('Inputs Assump'!$C$6='Inputs Assump'!$G$12,Q107,Q$52))</f>
        <v>1468702.3846748576</v>
      </c>
      <c r="R11" s="9">
        <f>IF('Inputs Assump'!$C$6='Inputs Assump'!$G$11,R59,IF('Inputs Assump'!$C$6='Inputs Assump'!$G$12,R107,R$52))</f>
        <v>1441536.1153059609</v>
      </c>
      <c r="S11" s="9">
        <f>IF('Inputs Assump'!$C$6='Inputs Assump'!$G$11,S59,IF('Inputs Assump'!$C$6='Inputs Assump'!$G$12,S107,S$52))</f>
        <v>1414081.6840148515</v>
      </c>
      <c r="T11" s="9">
        <f>IF('Inputs Assump'!$C$6='Inputs Assump'!$G$11,T59,IF('Inputs Assump'!$C$6='Inputs Assump'!$G$12,T107,T$52))</f>
        <v>1386633.6253943737</v>
      </c>
      <c r="U11" s="9">
        <f>IF('Inputs Assump'!$C$6='Inputs Assump'!$G$11,U59,IF('Inputs Assump'!$C$6='Inputs Assump'!$G$12,U107,U$52))</f>
        <v>1359192.6385591472</v>
      </c>
      <c r="V11" s="9">
        <f>IF('Inputs Assump'!$C$6='Inputs Assump'!$G$11,V59,IF('Inputs Assump'!$C$6='Inputs Assump'!$G$12,V107,V$52))</f>
        <v>1341209.8056536561</v>
      </c>
      <c r="W11" s="9">
        <f>IF('Inputs Assump'!$C$6='Inputs Assump'!$G$11,W59,IF('Inputs Assump'!$C$6='Inputs Assump'!$G$12,W107,W$52))</f>
        <v>1323270.6256336316</v>
      </c>
      <c r="X11" s="9">
        <f>IF('Inputs Assump'!$C$6='Inputs Assump'!$G$11,X59,IF('Inputs Assump'!$C$6='Inputs Assump'!$G$12,X107,X$52))</f>
        <v>1306212.5499212837</v>
      </c>
      <c r="Y11" s="9">
        <f>IF('Inputs Assump'!$C$6='Inputs Assump'!$G$11,Y59,IF('Inputs Assump'!$C$6='Inputs Assump'!$G$12,Y107,Y$52))</f>
        <v>1289202.2453556419</v>
      </c>
      <c r="Z11" s="9">
        <f>IF('Inputs Assump'!$C$6='Inputs Assump'!$G$11,Z59,IF('Inputs Assump'!$C$6='Inputs Assump'!$G$12,Z107,Z$52))</f>
        <v>1272240.1535154518</v>
      </c>
      <c r="AA11" s="9">
        <f>IF('Inputs Assump'!$C$6='Inputs Assump'!$G$11,AA59,IF('Inputs Assump'!$C$6='Inputs Assump'!$G$12,AA107,AA$52))</f>
        <v>1245343.4414625668</v>
      </c>
      <c r="AB11" s="9">
        <f>IF('Inputs Assump'!$C$6='Inputs Assump'!$G$11,AB59,IF('Inputs Assump'!$C$6='Inputs Assump'!$G$12,AB107,AB$52))</f>
        <v>1218514.073099846</v>
      </c>
      <c r="AC11" s="9">
        <f>IF('Inputs Assump'!$C$6='Inputs Assump'!$G$11,AC59,IF('Inputs Assump'!$C$6='Inputs Assump'!$G$12,AC107,AC$52))</f>
        <v>1191897.3035199372</v>
      </c>
      <c r="AD11" s="9">
        <f>IF('Inputs Assump'!$C$6='Inputs Assump'!$G$11,AD59,IF('Inputs Assump'!$C$6='Inputs Assump'!$G$12,AD107,AD$52))</f>
        <v>1165301.2790875619</v>
      </c>
      <c r="AE11" s="9">
        <f>IF('Inputs Assump'!$C$6='Inputs Assump'!$G$11,AE59,IF('Inputs Assump'!$C$6='Inputs Assump'!$G$12,AE107,AE$52))</f>
        <v>1138728.9477688917</v>
      </c>
      <c r="AF11" s="9">
        <f>IF('Inputs Assump'!$C$6='Inputs Assump'!$G$11,AF59,IF('Inputs Assump'!$C$6='Inputs Assump'!$G$12,AF107,AF$52))</f>
        <v>1096659.8592759327</v>
      </c>
      <c r="AG11" s="9">
        <f>IF('Inputs Assump'!$C$6='Inputs Assump'!$G$11,AG59,IF('Inputs Assump'!$C$6='Inputs Assump'!$G$12,AG107,AG$52))</f>
        <v>1054690.0623272909</v>
      </c>
      <c r="AH11" s="9">
        <f>IF('Inputs Assump'!$C$6='Inputs Assump'!$G$11,AH59,IF('Inputs Assump'!$C$6='Inputs Assump'!$G$12,AH107,AH$52))</f>
        <v>1015169.601935478</v>
      </c>
      <c r="AI11" s="9">
        <f>IF('Inputs Assump'!$C$6='Inputs Assump'!$G$11,AI59,IF('Inputs Assump'!$C$6='Inputs Assump'!$G$12,AI107,AI$52))</f>
        <v>975649.14154366555</v>
      </c>
      <c r="AJ11" s="9">
        <f>IF('Inputs Assump'!$C$6='Inputs Assump'!$G$11,AJ59,IF('Inputs Assump'!$C$6='Inputs Assump'!$G$12,AJ107,AJ$52))</f>
        <v>936128.68115185306</v>
      </c>
      <c r="AK11" s="9">
        <f>IF('Inputs Assump'!$C$6='Inputs Assump'!$G$11,AK59,IF('Inputs Assump'!$C$6='Inputs Assump'!$G$12,AK107,AK$52))</f>
        <v>895392.53707090823</v>
      </c>
      <c r="AL11" s="9">
        <f>IF('Inputs Assump'!$C$6='Inputs Assump'!$G$11,AL59,IF('Inputs Assump'!$C$6='Inputs Assump'!$G$12,AL107,AL$52))</f>
        <v>854656.39298996399</v>
      </c>
      <c r="AM11" s="9">
        <f>IF('Inputs Assump'!$C$6='Inputs Assump'!$G$11,AM59,IF('Inputs Assump'!$C$6='Inputs Assump'!$G$12,AM107,AM$52))</f>
        <v>813920.24890901963</v>
      </c>
      <c r="AN11" s="9">
        <f>IF('Inputs Assump'!$C$6='Inputs Assump'!$G$11,AN59,IF('Inputs Assump'!$C$6='Inputs Assump'!$G$12,AN107,AN$52))</f>
        <v>773184.10482807516</v>
      </c>
      <c r="AO11" s="9">
        <f>IF('Inputs Assump'!$C$6='Inputs Assump'!$G$11,AO59,IF('Inputs Assump'!$C$6='Inputs Assump'!$G$12,AO107,AO$52))</f>
        <v>732447.9607471308</v>
      </c>
      <c r="AP11" s="9">
        <f>IF('Inputs Assump'!$C$6='Inputs Assump'!$G$11,AP59,IF('Inputs Assump'!$C$6='Inputs Assump'!$G$12,AP107,AP$52))</f>
        <v>710042.7423290842</v>
      </c>
      <c r="AQ11" s="9">
        <f>IF('Inputs Assump'!$C$6='Inputs Assump'!$G$11,AQ59,IF('Inputs Assump'!$C$6='Inputs Assump'!$G$12,AQ107,AQ$52))</f>
        <v>687637.52391103772</v>
      </c>
      <c r="AR11" s="9">
        <f>IF('Inputs Assump'!$C$6='Inputs Assump'!$G$11,AR59,IF('Inputs Assump'!$C$6='Inputs Assump'!$G$12,AR107,AR$52))</f>
        <v>665232.30549299112</v>
      </c>
      <c r="AS11" s="9">
        <f>IF('Inputs Assump'!$C$6='Inputs Assump'!$G$11,AS59,IF('Inputs Assump'!$C$6='Inputs Assump'!$G$12,AS107,AS$52))</f>
        <v>642827.0870749444</v>
      </c>
      <c r="AT11" s="9">
        <f>IF('Inputs Assump'!$C$6='Inputs Assump'!$G$11,AT59,IF('Inputs Assump'!$C$6='Inputs Assump'!$G$12,AT107,AT$52))</f>
        <v>620421.86865689815</v>
      </c>
      <c r="AU11" s="9">
        <f>IF('Inputs Assump'!$C$6='Inputs Assump'!$G$11,AU59,IF('Inputs Assump'!$C$6='Inputs Assump'!$G$12,AU107,AU$52))</f>
        <v>593349.77844785631</v>
      </c>
      <c r="AV11" s="9">
        <f>IF('Inputs Assump'!$C$6='Inputs Assump'!$G$11,AV59,IF('Inputs Assump'!$C$6='Inputs Assump'!$G$12,AV107,AV$52))</f>
        <v>566277.68823881459</v>
      </c>
      <c r="AW11" s="9">
        <f>IF('Inputs Assump'!$C$6='Inputs Assump'!$G$11,AW59,IF('Inputs Assump'!$C$6='Inputs Assump'!$G$12,AW107,AW$52))</f>
        <v>539205.59802977287</v>
      </c>
      <c r="AX11" s="9">
        <f>IF('Inputs Assump'!$C$6='Inputs Assump'!$G$11,AX59,IF('Inputs Assump'!$C$6='Inputs Assump'!$G$12,AX107,AX$52))</f>
        <v>512133.50782073091</v>
      </c>
      <c r="AY11" s="9">
        <f>IF('Inputs Assump'!$C$6='Inputs Assump'!$G$11,AY59,IF('Inputs Assump'!$C$6='Inputs Assump'!$G$12,AY107,AY$52))</f>
        <v>485061.41761168902</v>
      </c>
      <c r="AZ11" s="9">
        <f>IF('Inputs Assump'!$C$6='Inputs Assump'!$G$11,AZ59,IF('Inputs Assump'!$C$6='Inputs Assump'!$G$12,AZ107,AZ$52))</f>
        <v>467315.46881937532</v>
      </c>
      <c r="BA11" s="9">
        <f>IF('Inputs Assump'!$C$6='Inputs Assump'!$G$11,BA59,IF('Inputs Assump'!$C$6='Inputs Assump'!$G$12,BA107,BA$52))</f>
        <v>449569.52002706152</v>
      </c>
      <c r="BB11" s="9">
        <f>IF('Inputs Assump'!$C$6='Inputs Assump'!$G$11,BB59,IF('Inputs Assump'!$C$6='Inputs Assump'!$G$12,BB107,BB$52))</f>
        <v>431823.57123474771</v>
      </c>
      <c r="BC11" s="9">
        <f>IF('Inputs Assump'!$C$6='Inputs Assump'!$G$11,BC59,IF('Inputs Assump'!$C$6='Inputs Assump'!$G$12,BC107,BC$52))</f>
        <v>414077.6224424339</v>
      </c>
      <c r="BD11" s="9">
        <f>IF('Inputs Assump'!$C$6='Inputs Assump'!$G$11,BD59,IF('Inputs Assump'!$C$6='Inputs Assump'!$G$12,BD107,BD$52))</f>
        <v>396331.67365012021</v>
      </c>
      <c r="BE11" s="9">
        <f>IF('Inputs Assump'!$C$6='Inputs Assump'!$G$11,BE59,IF('Inputs Assump'!$C$6='Inputs Assump'!$G$12,BE107,BE$52))</f>
        <v>381818.51639658993</v>
      </c>
      <c r="BF11" s="9">
        <f>IF('Inputs Assump'!$C$6='Inputs Assump'!$G$11,BF59,IF('Inputs Assump'!$C$6='Inputs Assump'!$G$12,BF107,BF$52))</f>
        <v>367305.3591430597</v>
      </c>
      <c r="BG11" s="9">
        <f>IF('Inputs Assump'!$C$6='Inputs Assump'!$G$11,BG59,IF('Inputs Assump'!$C$6='Inputs Assump'!$G$12,BG107,BG$52))</f>
        <v>352792.20188952959</v>
      </c>
      <c r="BH11" s="9">
        <f>IF('Inputs Assump'!$C$6='Inputs Assump'!$G$11,BH59,IF('Inputs Assump'!$C$6='Inputs Assump'!$G$12,BH107,BH$52))</f>
        <v>338279.04463599931</v>
      </c>
      <c r="BI11" s="9">
        <f>IF('Inputs Assump'!$C$6='Inputs Assump'!$G$11,BI59,IF('Inputs Assump'!$C$6='Inputs Assump'!$G$12,BI107,BI$52))</f>
        <v>323765.88738246902</v>
      </c>
      <c r="BJ11" s="9">
        <f>IF('Inputs Assump'!$C$6='Inputs Assump'!$G$11,BJ59,IF('Inputs Assump'!$C$6='Inputs Assump'!$G$12,BJ107,BJ$52))</f>
        <v>310329.97643936728</v>
      </c>
      <c r="BK11" s="9">
        <f>IF('Inputs Assump'!$C$6='Inputs Assump'!$G$11,BK59,IF('Inputs Assump'!$C$6='Inputs Assump'!$G$12,BK107,BK$52))</f>
        <v>296894.0654962656</v>
      </c>
      <c r="BL11" s="9">
        <f>IF('Inputs Assump'!$C$6='Inputs Assump'!$G$11,BL59,IF('Inputs Assump'!$C$6='Inputs Assump'!$G$12,BL107,BL$52))</f>
        <v>283458.15455316391</v>
      </c>
      <c r="BM11" s="9">
        <f>IF('Inputs Assump'!$C$6='Inputs Assump'!$G$11,BM59,IF('Inputs Assump'!$C$6='Inputs Assump'!$G$12,BM107,BM$52))</f>
        <v>270022.24361006223</v>
      </c>
      <c r="BN11" s="9">
        <f>IF('Inputs Assump'!$C$6='Inputs Assump'!$G$11,BN59,IF('Inputs Assump'!$C$6='Inputs Assump'!$G$12,BN107,BN$52))</f>
        <v>256586.33266696054</v>
      </c>
      <c r="BO11" s="9">
        <f>IF('Inputs Assump'!$C$6='Inputs Assump'!$G$11,BO59,IF('Inputs Assump'!$C$6='Inputs Assump'!$G$12,BO107,BO$52))</f>
        <v>248530.06473277419</v>
      </c>
      <c r="BP11" s="9">
        <f>IF('Inputs Assump'!$C$6='Inputs Assump'!$G$11,BP59,IF('Inputs Assump'!$C$6='Inputs Assump'!$G$12,BP107,BP$52))</f>
        <v>240473.79679858766</v>
      </c>
      <c r="BQ11" s="9">
        <f>IF('Inputs Assump'!$C$6='Inputs Assump'!$G$11,BQ59,IF('Inputs Assump'!$C$6='Inputs Assump'!$G$12,BQ107,BQ$52))</f>
        <v>232417.52886440128</v>
      </c>
      <c r="BR11" s="9">
        <f>IF('Inputs Assump'!$C$6='Inputs Assump'!$G$11,BR59,IF('Inputs Assump'!$C$6='Inputs Assump'!$G$12,BR107,BR$52))</f>
        <v>224361.26093021483</v>
      </c>
      <c r="BS11" s="9">
        <f>IF('Inputs Assump'!$C$6='Inputs Assump'!$G$11,BS59,IF('Inputs Assump'!$C$6='Inputs Assump'!$G$12,BS107,BS$52))</f>
        <v>216304.99299602842</v>
      </c>
      <c r="BT11" s="9">
        <f>IF('Inputs Assump'!$C$6='Inputs Assump'!$G$11,BT59,IF('Inputs Assump'!$C$6='Inputs Assump'!$G$12,BT107,BT$52))</f>
        <v>205501.06862319499</v>
      </c>
      <c r="BU11" s="9">
        <f>IF('Inputs Assump'!$C$6='Inputs Assump'!$G$11,BU59,IF('Inputs Assump'!$C$6='Inputs Assump'!$G$12,BU107,BU$52))</f>
        <v>194697.14425036151</v>
      </c>
      <c r="BV11" s="9">
        <f>IF('Inputs Assump'!$C$6='Inputs Assump'!$G$11,BV59,IF('Inputs Assump'!$C$6='Inputs Assump'!$G$12,BV107,BV$52))</f>
        <v>183893.21987752814</v>
      </c>
      <c r="BW11" s="9">
        <f>IF('Inputs Assump'!$C$6='Inputs Assump'!$G$11,BW59,IF('Inputs Assump'!$C$6='Inputs Assump'!$G$12,BW107,BW$52))</f>
        <v>173089.29550469472</v>
      </c>
      <c r="BX11" s="9">
        <f>IF('Inputs Assump'!$C$6='Inputs Assump'!$G$11,BX59,IF('Inputs Assump'!$C$6='Inputs Assump'!$G$12,BX107,BX$52))</f>
        <v>162285.37113186123</v>
      </c>
      <c r="BY11" s="9">
        <f>IF('Inputs Assump'!$C$6='Inputs Assump'!$G$11,BY59,IF('Inputs Assump'!$C$6='Inputs Assump'!$G$12,BY107,BY$52))</f>
        <v>155112.74769941822</v>
      </c>
      <c r="BZ11" s="9">
        <f>IF('Inputs Assump'!$C$6='Inputs Assump'!$G$11,BZ59,IF('Inputs Assump'!$C$6='Inputs Assump'!$G$12,BZ107,BZ$52))</f>
        <v>147940.12426697518</v>
      </c>
      <c r="CA11" s="9">
        <f>IF('Inputs Assump'!$C$6='Inputs Assump'!$G$11,CA59,IF('Inputs Assump'!$C$6='Inputs Assump'!$G$12,CA107,CA$52))</f>
        <v>140767.50083453214</v>
      </c>
      <c r="CB11" s="9">
        <f>IF('Inputs Assump'!$C$6='Inputs Assump'!$G$11,CB59,IF('Inputs Assump'!$C$6='Inputs Assump'!$G$12,CB107,CB$52))</f>
        <v>133594.87740208916</v>
      </c>
      <c r="CC11" s="9">
        <f>IF('Inputs Assump'!$C$6='Inputs Assump'!$G$11,CC59,IF('Inputs Assump'!$C$6='Inputs Assump'!$G$12,CC107,CC$52))</f>
        <v>126422.25396964607</v>
      </c>
      <c r="CD11" s="9">
        <f>IF('Inputs Assump'!$C$6='Inputs Assump'!$G$11,CD59,IF('Inputs Assump'!$C$6='Inputs Assump'!$G$12,CD107,CD$52))</f>
        <v>116760.29177562968</v>
      </c>
      <c r="CE11" s="9">
        <f>IF('Inputs Assump'!$C$6='Inputs Assump'!$G$11,CE59,IF('Inputs Assump'!$C$6='Inputs Assump'!$G$12,CE107,CE$52))</f>
        <v>107098.32958161338</v>
      </c>
      <c r="CF11" s="9">
        <f>IF('Inputs Assump'!$C$6='Inputs Assump'!$G$11,CF59,IF('Inputs Assump'!$C$6='Inputs Assump'!$G$12,CF107,CF$52))</f>
        <v>97436.367387597013</v>
      </c>
      <c r="CG11" s="9">
        <f>IF('Inputs Assump'!$C$6='Inputs Assump'!$G$11,CG59,IF('Inputs Assump'!$C$6='Inputs Assump'!$G$12,CG107,CG$52))</f>
        <v>87774.405193580649</v>
      </c>
      <c r="CH11" s="9">
        <f>IF('Inputs Assump'!$C$6='Inputs Assump'!$G$11,CH59,IF('Inputs Assump'!$C$6='Inputs Assump'!$G$12,CH107,CH$52))</f>
        <v>78112.442999564257</v>
      </c>
      <c r="CI11" s="9">
        <f>IF('Inputs Assump'!$C$6='Inputs Assump'!$G$11,CI59,IF('Inputs Assump'!$C$6='Inputs Assump'!$G$12,CI107,CI$52))</f>
        <v>70007.337976022216</v>
      </c>
      <c r="CJ11" s="9">
        <f>IF('Inputs Assump'!$C$6='Inputs Assump'!$G$11,CJ59,IF('Inputs Assump'!$C$6='Inputs Assump'!$G$12,CJ107,CJ$52))</f>
        <v>61902.232952480204</v>
      </c>
      <c r="CK11" s="9">
        <f>IF('Inputs Assump'!$C$6='Inputs Assump'!$G$11,CK59,IF('Inputs Assump'!$C$6='Inputs Assump'!$G$12,CK107,CK$52))</f>
        <v>53797.127928938178</v>
      </c>
      <c r="CL11" s="9">
        <f>IF('Inputs Assump'!$C$6='Inputs Assump'!$G$11,CL59,IF('Inputs Assump'!$C$6='Inputs Assump'!$G$12,CL107,CL$52))</f>
        <v>45692.022905396159</v>
      </c>
      <c r="CM11" s="9">
        <f>IF('Inputs Assump'!$C$6='Inputs Assump'!$G$11,CM59,IF('Inputs Assump'!$C$6='Inputs Assump'!$G$12,CM107,CM$52))</f>
        <v>37586.917881854133</v>
      </c>
      <c r="CN11" s="9">
        <f>IF('Inputs Assump'!$C$6='Inputs Assump'!$G$11,CN59,IF('Inputs Assump'!$C$6='Inputs Assump'!$G$12,CN107,CN$52))</f>
        <v>33108.513514082115</v>
      </c>
      <c r="CO11" s="9">
        <f>IF('Inputs Assump'!$C$6='Inputs Assump'!$G$11,CO59,IF('Inputs Assump'!$C$6='Inputs Assump'!$G$12,CO107,CO$52))</f>
        <v>28630.1091463101</v>
      </c>
      <c r="CP11" s="9">
        <f>IF('Inputs Assump'!$C$6='Inputs Assump'!$G$11,CP59,IF('Inputs Assump'!$C$6='Inputs Assump'!$G$12,CP107,CP$52))</f>
        <v>24151.704778538082</v>
      </c>
      <c r="CQ11" s="9">
        <f>IF('Inputs Assump'!$C$6='Inputs Assump'!$G$11,CQ59,IF('Inputs Assump'!$C$6='Inputs Assump'!$G$12,CQ107,CQ$52))</f>
        <v>19673.300410766067</v>
      </c>
      <c r="CR11" s="9">
        <f>IF('Inputs Assump'!$C$6='Inputs Assump'!$G$11,CR59,IF('Inputs Assump'!$C$6='Inputs Assump'!$G$12,CR107,CR$52))</f>
        <v>15194.896042994051</v>
      </c>
      <c r="CS11" s="9">
        <f>IF('Inputs Assump'!$C$6='Inputs Assump'!$G$11,CS59,IF('Inputs Assump'!$C$6='Inputs Assump'!$G$12,CS107,CS$52))</f>
        <v>12812.685434881441</v>
      </c>
      <c r="CT11" s="9">
        <f>IF('Inputs Assump'!$C$6='Inputs Assump'!$G$11,CT59,IF('Inputs Assump'!$C$6='Inputs Assump'!$G$12,CT107,CT$52))</f>
        <v>10430.474826768825</v>
      </c>
      <c r="CU11" s="9">
        <f>IF('Inputs Assump'!$C$6='Inputs Assump'!$G$11,CU59,IF('Inputs Assump'!$C$6='Inputs Assump'!$G$12,CU107,CU$52))</f>
        <v>8048.2642186562098</v>
      </c>
      <c r="CV11" s="9">
        <f>IF('Inputs Assump'!$C$6='Inputs Assump'!$G$11,CV59,IF('Inputs Assump'!$C$6='Inputs Assump'!$G$12,CV107,CV$52))</f>
        <v>5666.0536105435967</v>
      </c>
      <c r="CW11" s="9">
        <f>IF('Inputs Assump'!$C$6='Inputs Assump'!$G$11,CW59,IF('Inputs Assump'!$C$6='Inputs Assump'!$G$12,CW107,CW$52))</f>
        <v>3283.843002430986</v>
      </c>
      <c r="CX11" s="9">
        <f>IF('Inputs Assump'!$C$6='Inputs Assump'!$G$11,CX59,IF('Inputs Assump'!$C$6='Inputs Assump'!$G$12,CX107,CX$52))</f>
        <v>2704.677304944451</v>
      </c>
      <c r="CZ11" s="50">
        <f t="shared" si="1"/>
        <v>67895228.015515119</v>
      </c>
      <c r="DA11" s="66">
        <f t="shared" si="0"/>
        <v>0.18053807629695826</v>
      </c>
    </row>
    <row r="12" spans="1:105">
      <c r="A12" s="52">
        <v>2028</v>
      </c>
      <c r="B12" s="9">
        <f>IF('Inputs Assump'!$C$6='Inputs Assump'!$G$11,B60,IF('Inputs Assump'!$C$6='Inputs Assump'!$G$12,B108,B$52))</f>
        <v>1704442.7020093852</v>
      </c>
      <c r="C12" s="9">
        <f>IF('Inputs Assump'!$C$6='Inputs Assump'!$G$11,C60,IF('Inputs Assump'!$C$6='Inputs Assump'!$G$12,C108,C$52))</f>
        <v>1654574.7670154648</v>
      </c>
      <c r="D12" s="9">
        <f>IF('Inputs Assump'!$C$6='Inputs Assump'!$G$11,D60,IF('Inputs Assump'!$C$6='Inputs Assump'!$G$12,D108,D$52))</f>
        <v>1644962.9150414073</v>
      </c>
      <c r="E12" s="9">
        <f>IF('Inputs Assump'!$C$6='Inputs Assump'!$G$11,E60,IF('Inputs Assump'!$C$6='Inputs Assump'!$G$12,E108,E$52))</f>
        <v>1634322.4160021117</v>
      </c>
      <c r="F12" s="9">
        <f>IF('Inputs Assump'!$C$6='Inputs Assump'!$G$11,F60,IF('Inputs Assump'!$C$6='Inputs Assump'!$G$12,F108,F$52))</f>
        <v>1622632.6682483191</v>
      </c>
      <c r="G12" s="9">
        <f>IF('Inputs Assump'!$C$6='Inputs Assump'!$G$11,G60,IF('Inputs Assump'!$C$6='Inputs Assump'!$G$12,G108,G$52))</f>
        <v>1611808.8820721782</v>
      </c>
      <c r="H12" s="9">
        <f>IF('Inputs Assump'!$C$6='Inputs Assump'!$G$11,H60,IF('Inputs Assump'!$C$6='Inputs Assump'!$G$12,H108,H$52))</f>
        <v>1600018.8486507146</v>
      </c>
      <c r="I12" s="9">
        <f>IF('Inputs Assump'!$C$6='Inputs Assump'!$G$11,I60,IF('Inputs Assump'!$C$6='Inputs Assump'!$G$12,I108,I$52))</f>
        <v>1586869.746700075</v>
      </c>
      <c r="J12" s="9">
        <f>IF('Inputs Assump'!$C$6='Inputs Assump'!$G$11,J60,IF('Inputs Assump'!$C$6='Inputs Assump'!$G$12,J108,J$52))</f>
        <v>1658261.8255896068</v>
      </c>
      <c r="K12" s="9">
        <f>IF('Inputs Assump'!$C$6='Inputs Assump'!$G$11,K60,IF('Inputs Assump'!$C$6='Inputs Assump'!$G$12,K108,K$52))</f>
        <v>1654811.8708359208</v>
      </c>
      <c r="L12" s="9">
        <f>IF('Inputs Assump'!$C$6='Inputs Assump'!$G$11,L60,IF('Inputs Assump'!$C$6='Inputs Assump'!$G$12,L108,L$52))</f>
        <v>1628583.7623738551</v>
      </c>
      <c r="M12" s="9">
        <f>IF('Inputs Assump'!$C$6='Inputs Assump'!$G$11,M60,IF('Inputs Assump'!$C$6='Inputs Assump'!$G$12,M108,M$52))</f>
        <v>1602519.961255634</v>
      </c>
      <c r="N12" s="9">
        <f>IF('Inputs Assump'!$C$6='Inputs Assump'!$G$11,N60,IF('Inputs Assump'!$C$6='Inputs Assump'!$G$12,N108,N$52))</f>
        <v>1576624.2450875042</v>
      </c>
      <c r="O12" s="9">
        <f>IF('Inputs Assump'!$C$6='Inputs Assump'!$G$11,O60,IF('Inputs Assump'!$C$6='Inputs Assump'!$G$12,O108,O$52))</f>
        <v>1553601.5207099877</v>
      </c>
      <c r="P12" s="9">
        <f>IF('Inputs Assump'!$C$6='Inputs Assump'!$G$11,P60,IF('Inputs Assump'!$C$6='Inputs Assump'!$G$12,P108,P$52))</f>
        <v>1524213.8595866298</v>
      </c>
      <c r="Q12" s="9">
        <f>IF('Inputs Assump'!$C$6='Inputs Assump'!$G$11,Q60,IF('Inputs Assump'!$C$6='Inputs Assump'!$G$12,Q108,Q$52))</f>
        <v>1494089.7869710173</v>
      </c>
      <c r="R12" s="9">
        <f>IF('Inputs Assump'!$C$6='Inputs Assump'!$G$11,R60,IF('Inputs Assump'!$C$6='Inputs Assump'!$G$12,R108,R$52))</f>
        <v>1466933.9504547569</v>
      </c>
      <c r="S12" s="9">
        <f>IF('Inputs Assump'!$C$6='Inputs Assump'!$G$11,S60,IF('Inputs Assump'!$C$6='Inputs Assump'!$G$12,S108,S$52))</f>
        <v>1439800.391429961</v>
      </c>
      <c r="T12" s="9">
        <f>IF('Inputs Assump'!$C$6='Inputs Assump'!$G$11,T60,IF('Inputs Assump'!$C$6='Inputs Assump'!$G$12,T108,T$52))</f>
        <v>1412379.0174527739</v>
      </c>
      <c r="U12" s="9">
        <f>IF('Inputs Assump'!$C$6='Inputs Assump'!$G$11,U60,IF('Inputs Assump'!$C$6='Inputs Assump'!$G$12,U108,U$52))</f>
        <v>1384964.0084730173</v>
      </c>
      <c r="V12" s="9">
        <f>IF('Inputs Assump'!$C$6='Inputs Assump'!$G$11,V60,IF('Inputs Assump'!$C$6='Inputs Assump'!$G$12,V108,V$52))</f>
        <v>1357061.3460937429</v>
      </c>
      <c r="W12" s="9">
        <f>IF('Inputs Assump'!$C$6='Inputs Assump'!$G$11,W60,IF('Inputs Assump'!$C$6='Inputs Assump'!$G$12,W108,W$52))</f>
        <v>1339106.7113076285</v>
      </c>
      <c r="X12" s="9">
        <f>IF('Inputs Assump'!$C$6='Inputs Assump'!$G$11,X60,IF('Inputs Assump'!$C$6='Inputs Assump'!$G$12,X108,X$52))</f>
        <v>1321195.6609567381</v>
      </c>
      <c r="Y12" s="9">
        <f>IF('Inputs Assump'!$C$6='Inputs Assump'!$G$11,Y60,IF('Inputs Assump'!$C$6='Inputs Assump'!$G$12,Y108,Y$52))</f>
        <v>1304164.3332911413</v>
      </c>
      <c r="Z12" s="9">
        <f>IF('Inputs Assump'!$C$6='Inputs Assump'!$G$11,Z60,IF('Inputs Assump'!$C$6='Inputs Assump'!$G$12,Z108,Z$52))</f>
        <v>1287180.7018643369</v>
      </c>
      <c r="AA12" s="9">
        <f>IF('Inputs Assump'!$C$6='Inputs Assump'!$G$11,AA60,IF('Inputs Assump'!$C$6='Inputs Assump'!$G$12,AA108,AA$52))</f>
        <v>1268007.3141970162</v>
      </c>
      <c r="AB12" s="9">
        <f>IF('Inputs Assump'!$C$6='Inputs Assump'!$G$11,AB60,IF('Inputs Assump'!$C$6='Inputs Assump'!$G$12,AB108,AB$52))</f>
        <v>1241200.0895416164</v>
      </c>
      <c r="AC12" s="9">
        <f>IF('Inputs Assump'!$C$6='Inputs Assump'!$G$11,AC60,IF('Inputs Assump'!$C$6='Inputs Assump'!$G$12,AC108,AC$52))</f>
        <v>1214459.9845188244</v>
      </c>
      <c r="AD12" s="9">
        <f>IF('Inputs Assump'!$C$6='Inputs Assump'!$G$11,AD60,IF('Inputs Assump'!$C$6='Inputs Assump'!$G$12,AD108,AD$52))</f>
        <v>1187931.7709465972</v>
      </c>
      <c r="AE12" s="9">
        <f>IF('Inputs Assump'!$C$6='Inputs Assump'!$G$11,AE60,IF('Inputs Assump'!$C$6='Inputs Assump'!$G$12,AE108,AE$52))</f>
        <v>1161424.2335012269</v>
      </c>
      <c r="AF12" s="9">
        <f>IF('Inputs Assump'!$C$6='Inputs Assump'!$G$11,AF60,IF('Inputs Assump'!$C$6='Inputs Assump'!$G$12,AF108,AF$52))</f>
        <v>1134940.3103407787</v>
      </c>
      <c r="AG12" s="9">
        <f>IF('Inputs Assump'!$C$6='Inputs Assump'!$G$11,AG60,IF('Inputs Assump'!$C$6='Inputs Assump'!$G$12,AG108,AG$52))</f>
        <v>1093011.1888904977</v>
      </c>
      <c r="AH12" s="9">
        <f>IF('Inputs Assump'!$C$6='Inputs Assump'!$G$11,AH60,IF('Inputs Assump'!$C$6='Inputs Assump'!$G$12,AH108,AH$52))</f>
        <v>1051181.0286340481</v>
      </c>
      <c r="AI12" s="9">
        <f>IF('Inputs Assump'!$C$6='Inputs Assump'!$G$11,AI60,IF('Inputs Assump'!$C$6='Inputs Assump'!$G$12,AI108,AI$52))</f>
        <v>1011792.0558062512</v>
      </c>
      <c r="AJ12" s="9">
        <f>IF('Inputs Assump'!$C$6='Inputs Assump'!$G$11,AJ60,IF('Inputs Assump'!$C$6='Inputs Assump'!$G$12,AJ108,AJ$52))</f>
        <v>972403.08297845477</v>
      </c>
      <c r="AK12" s="9">
        <f>IF('Inputs Assump'!$C$6='Inputs Assump'!$G$11,AK60,IF('Inputs Assump'!$C$6='Inputs Assump'!$G$12,AK108,AK$52))</f>
        <v>933014.11015065829</v>
      </c>
      <c r="AL12" s="9">
        <f>IF('Inputs Assump'!$C$6='Inputs Assump'!$G$11,AL60,IF('Inputs Assump'!$C$6='Inputs Assump'!$G$12,AL108,AL$52))</f>
        <v>892413.49830540875</v>
      </c>
      <c r="AM12" s="9">
        <f>IF('Inputs Assump'!$C$6='Inputs Assump'!$G$11,AM60,IF('Inputs Assump'!$C$6='Inputs Assump'!$G$12,AM108,AM$52))</f>
        <v>851812.88646015979</v>
      </c>
      <c r="AN12" s="9">
        <f>IF('Inputs Assump'!$C$6='Inputs Assump'!$G$11,AN60,IF('Inputs Assump'!$C$6='Inputs Assump'!$G$12,AN108,AN$52))</f>
        <v>811212.27461491071</v>
      </c>
      <c r="AO12" s="9">
        <f>IF('Inputs Assump'!$C$6='Inputs Assump'!$G$11,AO60,IF('Inputs Assump'!$C$6='Inputs Assump'!$G$12,AO108,AO$52))</f>
        <v>770611.66276966152</v>
      </c>
      <c r="AP12" s="9">
        <f>IF('Inputs Assump'!$C$6='Inputs Assump'!$G$11,AP60,IF('Inputs Assump'!$C$6='Inputs Assump'!$G$12,AP108,AP$52))</f>
        <v>730011.05092441256</v>
      </c>
      <c r="AQ12" s="9">
        <f>IF('Inputs Assump'!$C$6='Inputs Assump'!$G$11,AQ60,IF('Inputs Assump'!$C$6='Inputs Assump'!$G$12,AQ108,AQ$52))</f>
        <v>707680.37636445428</v>
      </c>
      <c r="AR12" s="9">
        <f>IF('Inputs Assump'!$C$6='Inputs Assump'!$G$11,AR60,IF('Inputs Assump'!$C$6='Inputs Assump'!$G$12,AR108,AR$52))</f>
        <v>685349.70180449623</v>
      </c>
      <c r="AS12" s="9">
        <f>IF('Inputs Assump'!$C$6='Inputs Assump'!$G$11,AS60,IF('Inputs Assump'!$C$6='Inputs Assump'!$G$12,AS108,AS$52))</f>
        <v>663019.02724453807</v>
      </c>
      <c r="AT12" s="9">
        <f>IF('Inputs Assump'!$C$6='Inputs Assump'!$G$11,AT60,IF('Inputs Assump'!$C$6='Inputs Assump'!$G$12,AT108,AT$52))</f>
        <v>640688.35268457979</v>
      </c>
      <c r="AU12" s="9">
        <f>IF('Inputs Assump'!$C$6='Inputs Assump'!$G$11,AU60,IF('Inputs Assump'!$C$6='Inputs Assump'!$G$12,AU108,AU$52))</f>
        <v>618357.67812462198</v>
      </c>
      <c r="AV12" s="9">
        <f>IF('Inputs Assump'!$C$6='Inputs Assump'!$G$11,AV60,IF('Inputs Assump'!$C$6='Inputs Assump'!$G$12,AV108,AV$52))</f>
        <v>591375.65880946943</v>
      </c>
      <c r="AW12" s="9">
        <f>IF('Inputs Assump'!$C$6='Inputs Assump'!$G$11,AW60,IF('Inputs Assump'!$C$6='Inputs Assump'!$G$12,AW108,AW$52))</f>
        <v>564393.63949431712</v>
      </c>
      <c r="AX12" s="9">
        <f>IF('Inputs Assump'!$C$6='Inputs Assump'!$G$11,AX60,IF('Inputs Assump'!$C$6='Inputs Assump'!$G$12,AX108,AX$52))</f>
        <v>537411.62017916469</v>
      </c>
      <c r="AY12" s="9">
        <f>IF('Inputs Assump'!$C$6='Inputs Assump'!$G$11,AY60,IF('Inputs Assump'!$C$6='Inputs Assump'!$G$12,AY108,AY$52))</f>
        <v>510429.60086401214</v>
      </c>
      <c r="AZ12" s="9">
        <f>IF('Inputs Assump'!$C$6='Inputs Assump'!$G$11,AZ60,IF('Inputs Assump'!$C$6='Inputs Assump'!$G$12,AZ108,AZ$52))</f>
        <v>483447.5815488596</v>
      </c>
      <c r="BA12" s="9">
        <f>IF('Inputs Assump'!$C$6='Inputs Assump'!$G$11,BA60,IF('Inputs Assump'!$C$6='Inputs Assump'!$G$12,BA108,BA$52))</f>
        <v>465760.67487181281</v>
      </c>
      <c r="BB12" s="9">
        <f>IF('Inputs Assump'!$C$6='Inputs Assump'!$G$11,BB60,IF('Inputs Assump'!$C$6='Inputs Assump'!$G$12,BB108,BB$52))</f>
        <v>448073.7681947659</v>
      </c>
      <c r="BC12" s="9">
        <f>IF('Inputs Assump'!$C$6='Inputs Assump'!$G$11,BC60,IF('Inputs Assump'!$C$6='Inputs Assump'!$G$12,BC108,BC$52))</f>
        <v>430386.86151771905</v>
      </c>
      <c r="BD12" s="9">
        <f>IF('Inputs Assump'!$C$6='Inputs Assump'!$G$11,BD60,IF('Inputs Assump'!$C$6='Inputs Assump'!$G$12,BD108,BD$52))</f>
        <v>412699.95484067214</v>
      </c>
      <c r="BE12" s="9">
        <f>IF('Inputs Assump'!$C$6='Inputs Assump'!$G$11,BE60,IF('Inputs Assump'!$C$6='Inputs Assump'!$G$12,BE108,BE$52))</f>
        <v>395013.04816362535</v>
      </c>
      <c r="BF12" s="9">
        <f>IF('Inputs Assump'!$C$6='Inputs Assump'!$G$11,BF60,IF('Inputs Assump'!$C$6='Inputs Assump'!$G$12,BF108,BF$52))</f>
        <v>380548.17728314159</v>
      </c>
      <c r="BG12" s="9">
        <f>IF('Inputs Assump'!$C$6='Inputs Assump'!$G$11,BG60,IF('Inputs Assump'!$C$6='Inputs Assump'!$G$12,BG108,BG$52))</f>
        <v>366083.30640265782</v>
      </c>
      <c r="BH12" s="9">
        <f>IF('Inputs Assump'!$C$6='Inputs Assump'!$G$11,BH60,IF('Inputs Assump'!$C$6='Inputs Assump'!$G$12,BH108,BH$52))</f>
        <v>351618.43552217423</v>
      </c>
      <c r="BI12" s="9">
        <f>IF('Inputs Assump'!$C$6='Inputs Assump'!$G$11,BI60,IF('Inputs Assump'!$C$6='Inputs Assump'!$G$12,BI108,BI$52))</f>
        <v>337153.56464169046</v>
      </c>
      <c r="BJ12" s="9">
        <f>IF('Inputs Assump'!$C$6='Inputs Assump'!$G$11,BJ60,IF('Inputs Assump'!$C$6='Inputs Assump'!$G$12,BJ108,BJ$52))</f>
        <v>322688.69376120664</v>
      </c>
      <c r="BK12" s="9">
        <f>IF('Inputs Assump'!$C$6='Inputs Assump'!$G$11,BK60,IF('Inputs Assump'!$C$6='Inputs Assump'!$G$12,BK108,BK$52))</f>
        <v>309297.48511111288</v>
      </c>
      <c r="BL12" s="9">
        <f>IF('Inputs Assump'!$C$6='Inputs Assump'!$G$11,BL60,IF('Inputs Assump'!$C$6='Inputs Assump'!$G$12,BL108,BL$52))</f>
        <v>295906.27646101918</v>
      </c>
      <c r="BM12" s="9">
        <f>IF('Inputs Assump'!$C$6='Inputs Assump'!$G$11,BM60,IF('Inputs Assump'!$C$6='Inputs Assump'!$G$12,BM108,BM$52))</f>
        <v>282515.06781092548</v>
      </c>
      <c r="BN12" s="9">
        <f>IF('Inputs Assump'!$C$6='Inputs Assump'!$G$11,BN60,IF('Inputs Assump'!$C$6='Inputs Assump'!$G$12,BN108,BN$52))</f>
        <v>269123.85916083178</v>
      </c>
      <c r="BO12" s="9">
        <f>IF('Inputs Assump'!$C$6='Inputs Assump'!$G$11,BO60,IF('Inputs Assump'!$C$6='Inputs Assump'!$G$12,BO108,BO$52))</f>
        <v>255732.65051073805</v>
      </c>
      <c r="BP12" s="9">
        <f>IF('Inputs Assump'!$C$6='Inputs Assump'!$G$11,BP60,IF('Inputs Assump'!$C$6='Inputs Assump'!$G$12,BP108,BP$52))</f>
        <v>247703.18638994923</v>
      </c>
      <c r="BQ12" s="9">
        <f>IF('Inputs Assump'!$C$6='Inputs Assump'!$G$11,BQ60,IF('Inputs Assump'!$C$6='Inputs Assump'!$G$12,BQ108,BQ$52))</f>
        <v>239673.72226916024</v>
      </c>
      <c r="BR12" s="9">
        <f>IF('Inputs Assump'!$C$6='Inputs Assump'!$G$11,BR60,IF('Inputs Assump'!$C$6='Inputs Assump'!$G$12,BR108,BR$52))</f>
        <v>231644.25814837139</v>
      </c>
      <c r="BS12" s="9">
        <f>IF('Inputs Assump'!$C$6='Inputs Assump'!$G$11,BS60,IF('Inputs Assump'!$C$6='Inputs Assump'!$G$12,BS108,BS$52))</f>
        <v>223614.79402758248</v>
      </c>
      <c r="BT12" s="9">
        <f>IF('Inputs Assump'!$C$6='Inputs Assump'!$G$11,BT60,IF('Inputs Assump'!$C$6='Inputs Assump'!$G$12,BT108,BT$52))</f>
        <v>215585.3299067936</v>
      </c>
      <c r="BU12" s="9">
        <f>IF('Inputs Assump'!$C$6='Inputs Assump'!$G$11,BU60,IF('Inputs Assump'!$C$6='Inputs Assump'!$G$12,BU108,BU$52))</f>
        <v>204817.35100836793</v>
      </c>
      <c r="BV12" s="9">
        <f>IF('Inputs Assump'!$C$6='Inputs Assump'!$G$11,BV60,IF('Inputs Assump'!$C$6='Inputs Assump'!$G$12,BV108,BV$52))</f>
        <v>194049.37210994223</v>
      </c>
      <c r="BW12" s="9">
        <f>IF('Inputs Assump'!$C$6='Inputs Assump'!$G$11,BW60,IF('Inputs Assump'!$C$6='Inputs Assump'!$G$12,BW108,BW$52))</f>
        <v>183281.39321151664</v>
      </c>
      <c r="BX12" s="9">
        <f>IF('Inputs Assump'!$C$6='Inputs Assump'!$G$11,BX60,IF('Inputs Assump'!$C$6='Inputs Assump'!$G$12,BX108,BX$52))</f>
        <v>172513.41431309099</v>
      </c>
      <c r="BY12" s="9">
        <f>IF('Inputs Assump'!$C$6='Inputs Assump'!$G$11,BY60,IF('Inputs Assump'!$C$6='Inputs Assump'!$G$12,BY108,BY$52))</f>
        <v>161745.43541466529</v>
      </c>
      <c r="BZ12" s="9">
        <f>IF('Inputs Assump'!$C$6='Inputs Assump'!$G$11,BZ60,IF('Inputs Assump'!$C$6='Inputs Assump'!$G$12,BZ108,BZ$52))</f>
        <v>154596.67584345734</v>
      </c>
      <c r="CA12" s="9">
        <f>IF('Inputs Assump'!$C$6='Inputs Assump'!$G$11,CA60,IF('Inputs Assump'!$C$6='Inputs Assump'!$G$12,CA108,CA$52))</f>
        <v>147447.91627224936</v>
      </c>
      <c r="CB12" s="9">
        <f>IF('Inputs Assump'!$C$6='Inputs Assump'!$G$11,CB60,IF('Inputs Assump'!$C$6='Inputs Assump'!$G$12,CB108,CB$52))</f>
        <v>140299.15670104139</v>
      </c>
      <c r="CC12" s="9">
        <f>IF('Inputs Assump'!$C$6='Inputs Assump'!$G$11,CC60,IF('Inputs Assump'!$C$6='Inputs Assump'!$G$12,CC108,CC$52))</f>
        <v>133150.39712983349</v>
      </c>
      <c r="CD12" s="9">
        <f>IF('Inputs Assump'!$C$6='Inputs Assump'!$G$11,CD60,IF('Inputs Assump'!$C$6='Inputs Assump'!$G$12,CD108,CD$52))</f>
        <v>126001.63755862547</v>
      </c>
      <c r="CE12" s="9">
        <f>IF('Inputs Assump'!$C$6='Inputs Assump'!$G$11,CE60,IF('Inputs Assump'!$C$6='Inputs Assump'!$G$12,CE108,CE$52))</f>
        <v>116371.82144438424</v>
      </c>
      <c r="CF12" s="9">
        <f>IF('Inputs Assump'!$C$6='Inputs Assump'!$G$11,CF60,IF('Inputs Assump'!$C$6='Inputs Assump'!$G$12,CF108,CF$52))</f>
        <v>106742.0053301431</v>
      </c>
      <c r="CG12" s="9">
        <f>IF('Inputs Assump'!$C$6='Inputs Assump'!$G$11,CG60,IF('Inputs Assump'!$C$6='Inputs Assump'!$G$12,CG108,CG$52))</f>
        <v>97112.18921590189</v>
      </c>
      <c r="CH12" s="9">
        <f>IF('Inputs Assump'!$C$6='Inputs Assump'!$G$11,CH60,IF('Inputs Assump'!$C$6='Inputs Assump'!$G$12,CH108,CH$52))</f>
        <v>87482.373101660691</v>
      </c>
      <c r="CI12" s="9">
        <f>IF('Inputs Assump'!$C$6='Inputs Assump'!$G$11,CI60,IF('Inputs Assump'!$C$6='Inputs Assump'!$G$12,CI108,CI$52))</f>
        <v>77852.556987419463</v>
      </c>
      <c r="CJ12" s="9">
        <f>IF('Inputs Assump'!$C$6='Inputs Assump'!$G$11,CJ60,IF('Inputs Assump'!$C$6='Inputs Assump'!$G$12,CJ108,CJ$52))</f>
        <v>69774.418261968938</v>
      </c>
      <c r="CK12" s="9">
        <f>IF('Inputs Assump'!$C$6='Inputs Assump'!$G$11,CK60,IF('Inputs Assump'!$C$6='Inputs Assump'!$G$12,CK108,CK$52))</f>
        <v>61696.27953651845</v>
      </c>
      <c r="CL12" s="9">
        <f>IF('Inputs Assump'!$C$6='Inputs Assump'!$G$11,CL60,IF('Inputs Assump'!$C$6='Inputs Assump'!$G$12,CL108,CL$52))</f>
        <v>53618.14081106794</v>
      </c>
      <c r="CM12" s="9">
        <f>IF('Inputs Assump'!$C$6='Inputs Assump'!$G$11,CM60,IF('Inputs Assump'!$C$6='Inputs Assump'!$G$12,CM108,CM$52))</f>
        <v>45540.002085617445</v>
      </c>
      <c r="CN12" s="9">
        <f>IF('Inputs Assump'!$C$6='Inputs Assump'!$G$11,CN60,IF('Inputs Assump'!$C$6='Inputs Assump'!$G$12,CN108,CN$52))</f>
        <v>37461.863360166935</v>
      </c>
      <c r="CO12" s="9">
        <f>IF('Inputs Assump'!$C$6='Inputs Assump'!$G$11,CO60,IF('Inputs Assump'!$C$6='Inputs Assump'!$G$12,CO108,CO$52))</f>
        <v>32998.358982808975</v>
      </c>
      <c r="CP12" s="9">
        <f>IF('Inputs Assump'!$C$6='Inputs Assump'!$G$11,CP60,IF('Inputs Assump'!$C$6='Inputs Assump'!$G$12,CP108,CP$52))</f>
        <v>28534.854605451019</v>
      </c>
      <c r="CQ12" s="9">
        <f>IF('Inputs Assump'!$C$6='Inputs Assump'!$G$11,CQ60,IF('Inputs Assump'!$C$6='Inputs Assump'!$G$12,CQ108,CQ$52))</f>
        <v>24071.350228093055</v>
      </c>
      <c r="CR12" s="9">
        <f>IF('Inputs Assump'!$C$6='Inputs Assump'!$G$11,CR60,IF('Inputs Assump'!$C$6='Inputs Assump'!$G$12,CR108,CR$52))</f>
        <v>19607.845850735099</v>
      </c>
      <c r="CS12" s="9">
        <f>IF('Inputs Assump'!$C$6='Inputs Assump'!$G$11,CS60,IF('Inputs Assump'!$C$6='Inputs Assump'!$G$12,CS108,CS$52))</f>
        <v>15144.341473377139</v>
      </c>
      <c r="CT12" s="9">
        <f>IF('Inputs Assump'!$C$6='Inputs Assump'!$G$11,CT60,IF('Inputs Assump'!$C$6='Inputs Assump'!$G$12,CT108,CT$52))</f>
        <v>12770.056660326847</v>
      </c>
      <c r="CU12" s="9">
        <f>IF('Inputs Assump'!$C$6='Inputs Assump'!$G$11,CU60,IF('Inputs Assump'!$C$6='Inputs Assump'!$G$12,CU108,CU$52))</f>
        <v>10395.771847276546</v>
      </c>
      <c r="CV12" s="9">
        <f>IF('Inputs Assump'!$C$6='Inputs Assump'!$G$11,CV60,IF('Inputs Assump'!$C$6='Inputs Assump'!$G$12,CV108,CV$52))</f>
        <v>8021.4870342262475</v>
      </c>
      <c r="CW12" s="9">
        <f>IF('Inputs Assump'!$C$6='Inputs Assump'!$G$11,CW60,IF('Inputs Assump'!$C$6='Inputs Assump'!$G$12,CW108,CW$52))</f>
        <v>5647.2022211759513</v>
      </c>
      <c r="CX12" s="9">
        <f>IF('Inputs Assump'!$C$6='Inputs Assump'!$G$11,CX60,IF('Inputs Assump'!$C$6='Inputs Assump'!$G$12,CX108,CX$52))</f>
        <v>3272.9174081256569</v>
      </c>
      <c r="CZ12" s="50">
        <f t="shared" si="1"/>
        <v>69405547.380178139</v>
      </c>
      <c r="DA12" s="66">
        <f t="shared" si="0"/>
        <v>0.20679897223129234</v>
      </c>
    </row>
    <row r="13" spans="1:105">
      <c r="A13" s="52">
        <v>2029</v>
      </c>
      <c r="B13" s="9">
        <f>IF('Inputs Assump'!$C$6='Inputs Assump'!$G$11,B61,IF('Inputs Assump'!$C$6='Inputs Assump'!$G$12,B109,B$52))</f>
        <v>1707372.048420114</v>
      </c>
      <c r="C13" s="9">
        <f>IF('Inputs Assump'!$C$6='Inputs Assump'!$G$11,C61,IF('Inputs Assump'!$C$6='Inputs Assump'!$G$12,C109,C$52))</f>
        <v>1660106.5332980978</v>
      </c>
      <c r="D13" s="9">
        <f>IF('Inputs Assump'!$C$6='Inputs Assump'!$G$11,D61,IF('Inputs Assump'!$C$6='Inputs Assump'!$G$12,D109,D$52))</f>
        <v>1651503.4614856746</v>
      </c>
      <c r="E13" s="9">
        <f>IF('Inputs Assump'!$C$6='Inputs Assump'!$G$11,E61,IF('Inputs Assump'!$C$6='Inputs Assump'!$G$12,E109,E$52))</f>
        <v>1641909.4515183417</v>
      </c>
      <c r="F13" s="9">
        <f>IF('Inputs Assump'!$C$6='Inputs Assump'!$G$11,F61,IF('Inputs Assump'!$C$6='Inputs Assump'!$G$12,F109,F$52))</f>
        <v>1631288.7039125811</v>
      </c>
      <c r="G13" s="9">
        <f>IF('Inputs Assump'!$C$6='Inputs Assump'!$G$11,G61,IF('Inputs Assump'!$C$6='Inputs Assump'!$G$12,G109,G$52))</f>
        <v>1621407.3606633225</v>
      </c>
      <c r="H13" s="9">
        <f>IF('Inputs Assump'!$C$6='Inputs Assump'!$G$11,H61,IF('Inputs Assump'!$C$6='Inputs Assump'!$G$12,H109,H$52))</f>
        <v>1610591.7479127261</v>
      </c>
      <c r="I13" s="9">
        <f>IF('Inputs Assump'!$C$6='Inputs Assump'!$G$11,I61,IF('Inputs Assump'!$C$6='Inputs Assump'!$G$12,I109,I$52))</f>
        <v>1598810.6175644358</v>
      </c>
      <c r="J13" s="9">
        <f>IF('Inputs Assump'!$C$6='Inputs Assump'!$G$11,J61,IF('Inputs Assump'!$C$6='Inputs Assump'!$G$12,J109,J$52))</f>
        <v>1585671.4449679076</v>
      </c>
      <c r="K13" s="9">
        <f>IF('Inputs Assump'!$C$6='Inputs Assump'!$G$11,K61,IF('Inputs Assump'!$C$6='Inputs Assump'!$G$12,K109,K$52))</f>
        <v>1657009.6131618866</v>
      </c>
      <c r="L13" s="9">
        <f>IF('Inputs Assump'!$C$6='Inputs Assump'!$G$11,L61,IF('Inputs Assump'!$C$6='Inputs Assump'!$G$12,L109,L$52))</f>
        <v>1653696.1247085142</v>
      </c>
      <c r="M13" s="9">
        <f>IF('Inputs Assump'!$C$6='Inputs Assump'!$G$11,M61,IF('Inputs Assump'!$C$6='Inputs Assump'!$G$12,M109,M$52))</f>
        <v>1627485.7003777758</v>
      </c>
      <c r="N13" s="9">
        <f>IF('Inputs Assump'!$C$6='Inputs Assump'!$G$11,N61,IF('Inputs Assump'!$C$6='Inputs Assump'!$G$12,N109,N$52))</f>
        <v>1601439.4726077253</v>
      </c>
      <c r="O13" s="9">
        <f>IF('Inputs Assump'!$C$6='Inputs Assump'!$G$11,O61,IF('Inputs Assump'!$C$6='Inputs Assump'!$G$12,O109,O$52))</f>
        <v>1575561.216457583</v>
      </c>
      <c r="P13" s="9">
        <f>IF('Inputs Assump'!$C$6='Inputs Assump'!$G$11,P61,IF('Inputs Assump'!$C$6='Inputs Assump'!$G$12,P109,P$52))</f>
        <v>1552554.015002049</v>
      </c>
      <c r="Q13" s="9">
        <f>IF('Inputs Assump'!$C$6='Inputs Assump'!$G$11,Q61,IF('Inputs Assump'!$C$6='Inputs Assump'!$G$12,Q109,Q$52))</f>
        <v>1522442.6583474842</v>
      </c>
      <c r="R13" s="9">
        <f>IF('Inputs Assump'!$C$6='Inputs Assump'!$G$11,R61,IF('Inputs Assump'!$C$6='Inputs Assump'!$G$12,R109,R$52))</f>
        <v>1492353.5911836391</v>
      </c>
      <c r="S13" s="9">
        <f>IF('Inputs Assump'!$C$6='Inputs Assump'!$G$11,S61,IF('Inputs Assump'!$C$6='Inputs Assump'!$G$12,S109,S$52))</f>
        <v>1465229.3109027357</v>
      </c>
      <c r="T13" s="9">
        <f>IF('Inputs Assump'!$C$6='Inputs Assump'!$G$11,T61,IF('Inputs Assump'!$C$6='Inputs Assump'!$G$12,T109,T$52))</f>
        <v>1438127.2822259057</v>
      </c>
      <c r="U13" s="9">
        <f>IF('Inputs Assump'!$C$6='Inputs Assump'!$G$11,U61,IF('Inputs Assump'!$C$6='Inputs Assump'!$G$12,U109,U$52))</f>
        <v>1410737.7730498828</v>
      </c>
      <c r="V13" s="9">
        <f>IF('Inputs Assump'!$C$6='Inputs Assump'!$G$11,V61,IF('Inputs Assump'!$C$6='Inputs Assump'!$G$12,V109,V$52))</f>
        <v>1382817.2671216442</v>
      </c>
      <c r="W13" s="9">
        <f>IF('Inputs Assump'!$C$6='Inputs Assump'!$G$11,W61,IF('Inputs Assump'!$C$6='Inputs Assump'!$G$12,W109,W$52))</f>
        <v>1354957.8548187448</v>
      </c>
      <c r="X13" s="9">
        <f>IF('Inputs Assump'!$C$6='Inputs Assump'!$G$11,X61,IF('Inputs Assump'!$C$6='Inputs Assump'!$G$12,X109,X$52))</f>
        <v>1337031.0503276477</v>
      </c>
      <c r="Y13" s="9">
        <f>IF('Inputs Assump'!$C$6='Inputs Assump'!$G$11,Y61,IF('Inputs Assump'!$C$6='Inputs Assump'!$G$12,Y109,Y$52))</f>
        <v>1319147.7627144165</v>
      </c>
      <c r="Z13" s="9">
        <f>IF('Inputs Assump'!$C$6='Inputs Assump'!$G$11,Z61,IF('Inputs Assump'!$C$6='Inputs Assump'!$G$12,Z109,Z$52))</f>
        <v>1302142.8341863749</v>
      </c>
      <c r="AA13" s="9">
        <f>IF('Inputs Assump'!$C$6='Inputs Assump'!$G$11,AA61,IF('Inputs Assump'!$C$6='Inputs Assump'!$G$12,AA109,AA$52))</f>
        <v>1282998.8254103162</v>
      </c>
      <c r="AB13" s="9">
        <f>IF('Inputs Assump'!$C$6='Inputs Assump'!$G$11,AB61,IF('Inputs Assump'!$C$6='Inputs Assump'!$G$12,AB109,AB$52))</f>
        <v>1263887.7294929523</v>
      </c>
      <c r="AC13" s="9">
        <f>IF('Inputs Assump'!$C$6='Inputs Assump'!$G$11,AC61,IF('Inputs Assump'!$C$6='Inputs Assump'!$G$12,AC109,AC$52))</f>
        <v>1237167.5978940453</v>
      </c>
      <c r="AD13" s="9">
        <f>IF('Inputs Assump'!$C$6='Inputs Assump'!$G$11,AD61,IF('Inputs Assump'!$C$6='Inputs Assump'!$G$12,AD109,AD$52))</f>
        <v>1210514.3678651147</v>
      </c>
      <c r="AE13" s="9">
        <f>IF('Inputs Assump'!$C$6='Inputs Assump'!$G$11,AE61,IF('Inputs Assump'!$C$6='Inputs Assump'!$G$12,AE109,AE$52))</f>
        <v>1184072.340880011</v>
      </c>
      <c r="AF13" s="9">
        <f>IF('Inputs Assump'!$C$6='Inputs Assump'!$G$11,AF61,IF('Inputs Assump'!$C$6='Inputs Assump'!$G$12,AF109,AF$52))</f>
        <v>1157650.9228478174</v>
      </c>
      <c r="AG13" s="9">
        <f>IF('Inputs Assump'!$C$6='Inputs Assump'!$G$11,AG61,IF('Inputs Assump'!$C$6='Inputs Assump'!$G$12,AG109,AG$52))</f>
        <v>1131253.0423809197</v>
      </c>
      <c r="AH13" s="9">
        <f>IF('Inputs Assump'!$C$6='Inputs Assump'!$G$11,AH61,IF('Inputs Assump'!$C$6='Inputs Assump'!$G$12,AH109,AH$52))</f>
        <v>1089460.1429898078</v>
      </c>
      <c r="AI13" s="9">
        <f>IF('Inputs Assump'!$C$6='Inputs Assump'!$G$11,AI61,IF('Inputs Assump'!$C$6='Inputs Assump'!$G$12,AI109,AI$52))</f>
        <v>1047765.8832809589</v>
      </c>
      <c r="AJ13" s="9">
        <f>IF('Inputs Assump'!$C$6='Inputs Assump'!$G$11,AJ61,IF('Inputs Assump'!$C$6='Inputs Assump'!$G$12,AJ109,AJ$52))</f>
        <v>1008504.879912134</v>
      </c>
      <c r="AK13" s="9">
        <f>IF('Inputs Assump'!$C$6='Inputs Assump'!$G$11,AK61,IF('Inputs Assump'!$C$6='Inputs Assump'!$G$12,AK109,AK$52))</f>
        <v>969243.87654330942</v>
      </c>
      <c r="AL13" s="9">
        <f>IF('Inputs Assump'!$C$6='Inputs Assump'!$G$11,AL61,IF('Inputs Assump'!$C$6='Inputs Assump'!$G$12,AL109,AL$52))</f>
        <v>929982.87317448482</v>
      </c>
      <c r="AM13" s="9">
        <f>IF('Inputs Assump'!$C$6='Inputs Assump'!$G$11,AM61,IF('Inputs Assump'!$C$6='Inputs Assump'!$G$12,AM109,AM$52))</f>
        <v>889514.16723991942</v>
      </c>
      <c r="AN13" s="9">
        <f>IF('Inputs Assump'!$C$6='Inputs Assump'!$G$11,AN61,IF('Inputs Assump'!$C$6='Inputs Assump'!$G$12,AN109,AN$52))</f>
        <v>849045.46130535461</v>
      </c>
      <c r="AO13" s="9">
        <f>IF('Inputs Assump'!$C$6='Inputs Assump'!$G$11,AO61,IF('Inputs Assump'!$C$6='Inputs Assump'!$G$12,AO109,AO$52))</f>
        <v>808576.75537078967</v>
      </c>
      <c r="AP13" s="9">
        <f>IF('Inputs Assump'!$C$6='Inputs Assump'!$G$11,AP61,IF('Inputs Assump'!$C$6='Inputs Assump'!$G$12,AP109,AP$52))</f>
        <v>768108.04943622462</v>
      </c>
      <c r="AQ13" s="9">
        <f>IF('Inputs Assump'!$C$6='Inputs Assump'!$G$11,AQ61,IF('Inputs Assump'!$C$6='Inputs Assump'!$G$12,AQ109,AQ$52))</f>
        <v>727639.34350165981</v>
      </c>
      <c r="AR13" s="9">
        <f>IF('Inputs Assump'!$C$6='Inputs Assump'!$G$11,AR61,IF('Inputs Assump'!$C$6='Inputs Assump'!$G$12,AR109,AR$52))</f>
        <v>705381.21829084062</v>
      </c>
      <c r="AS13" s="9">
        <f>IF('Inputs Assump'!$C$6='Inputs Assump'!$G$11,AS61,IF('Inputs Assump'!$C$6='Inputs Assump'!$G$12,AS109,AS$52))</f>
        <v>683123.09308002167</v>
      </c>
      <c r="AT13" s="9">
        <f>IF('Inputs Assump'!$C$6='Inputs Assump'!$G$11,AT61,IF('Inputs Assump'!$C$6='Inputs Assump'!$G$12,AT109,AT$52))</f>
        <v>660864.96786920272</v>
      </c>
      <c r="AU13" s="9">
        <f>IF('Inputs Assump'!$C$6='Inputs Assump'!$G$11,AU61,IF('Inputs Assump'!$C$6='Inputs Assump'!$G$12,AU109,AU$52))</f>
        <v>638606.84265838354</v>
      </c>
      <c r="AV13" s="9">
        <f>IF('Inputs Assump'!$C$6='Inputs Assump'!$G$11,AV61,IF('Inputs Assump'!$C$6='Inputs Assump'!$G$12,AV109,AV$52))</f>
        <v>616348.71744756482</v>
      </c>
      <c r="AW13" s="9">
        <f>IF('Inputs Assump'!$C$6='Inputs Assump'!$G$11,AW61,IF('Inputs Assump'!$C$6='Inputs Assump'!$G$12,AW109,AW$52))</f>
        <v>589454.35907317419</v>
      </c>
      <c r="AX13" s="9">
        <f>IF('Inputs Assump'!$C$6='Inputs Assump'!$G$11,AX61,IF('Inputs Assump'!$C$6='Inputs Assump'!$G$12,AX109,AX$52))</f>
        <v>562560.00069878367</v>
      </c>
      <c r="AY13" s="9">
        <f>IF('Inputs Assump'!$C$6='Inputs Assump'!$G$11,AY61,IF('Inputs Assump'!$C$6='Inputs Assump'!$G$12,AY109,AY$52))</f>
        <v>535665.64232439315</v>
      </c>
      <c r="AZ13" s="9">
        <f>IF('Inputs Assump'!$C$6='Inputs Assump'!$G$11,AZ61,IF('Inputs Assump'!$C$6='Inputs Assump'!$G$12,AZ109,AZ$52))</f>
        <v>508771.28395000251</v>
      </c>
      <c r="BA13" s="9">
        <f>IF('Inputs Assump'!$C$6='Inputs Assump'!$G$11,BA61,IF('Inputs Assump'!$C$6='Inputs Assump'!$G$12,BA109,BA$52))</f>
        <v>481876.92557561188</v>
      </c>
      <c r="BB13" s="9">
        <f>IF('Inputs Assump'!$C$6='Inputs Assump'!$G$11,BB61,IF('Inputs Assump'!$C$6='Inputs Assump'!$G$12,BB109,BB$52))</f>
        <v>464247.48127231729</v>
      </c>
      <c r="BC13" s="9">
        <f>IF('Inputs Assump'!$C$6='Inputs Assump'!$G$11,BC61,IF('Inputs Assump'!$C$6='Inputs Assump'!$G$12,BC109,BC$52))</f>
        <v>446618.03696902265</v>
      </c>
      <c r="BD13" s="9">
        <f>IF('Inputs Assump'!$C$6='Inputs Assump'!$G$11,BD61,IF('Inputs Assump'!$C$6='Inputs Assump'!$G$12,BD109,BD$52))</f>
        <v>428988.59266572807</v>
      </c>
      <c r="BE13" s="9">
        <f>IF('Inputs Assump'!$C$6='Inputs Assump'!$G$11,BE61,IF('Inputs Assump'!$C$6='Inputs Assump'!$G$12,BE109,BE$52))</f>
        <v>411359.14836243336</v>
      </c>
      <c r="BF13" s="9">
        <f>IF('Inputs Assump'!$C$6='Inputs Assump'!$G$11,BF61,IF('Inputs Assump'!$C$6='Inputs Assump'!$G$12,BF109,BF$52))</f>
        <v>393729.70405913884</v>
      </c>
      <c r="BG13" s="9">
        <f>IF('Inputs Assump'!$C$6='Inputs Assump'!$G$11,BG61,IF('Inputs Assump'!$C$6='Inputs Assump'!$G$12,BG109,BG$52))</f>
        <v>379311.82759277109</v>
      </c>
      <c r="BH13" s="9">
        <f>IF('Inputs Assump'!$C$6='Inputs Assump'!$G$11,BH61,IF('Inputs Assump'!$C$6='Inputs Assump'!$G$12,BH109,BH$52))</f>
        <v>364893.95112640329</v>
      </c>
      <c r="BI13" s="9">
        <f>IF('Inputs Assump'!$C$6='Inputs Assump'!$G$11,BI61,IF('Inputs Assump'!$C$6='Inputs Assump'!$G$12,BI109,BI$52))</f>
        <v>350476.07466003572</v>
      </c>
      <c r="BJ13" s="9">
        <f>IF('Inputs Assump'!$C$6='Inputs Assump'!$G$11,BJ61,IF('Inputs Assump'!$C$6='Inputs Assump'!$G$12,BJ109,BJ$52))</f>
        <v>336058.19819366798</v>
      </c>
      <c r="BK13" s="9">
        <f>IF('Inputs Assump'!$C$6='Inputs Assump'!$G$11,BK61,IF('Inputs Assump'!$C$6='Inputs Assump'!$G$12,BK109,BK$52))</f>
        <v>321640.32172730018</v>
      </c>
      <c r="BL13" s="9">
        <f>IF('Inputs Assump'!$C$6='Inputs Assump'!$G$11,BL61,IF('Inputs Assump'!$C$6='Inputs Assump'!$G$12,BL109,BL$52))</f>
        <v>308292.61930757761</v>
      </c>
      <c r="BM13" s="9">
        <f>IF('Inputs Assump'!$C$6='Inputs Assump'!$G$11,BM61,IF('Inputs Assump'!$C$6='Inputs Assump'!$G$12,BM109,BM$52))</f>
        <v>294944.91688785516</v>
      </c>
      <c r="BN13" s="9">
        <f>IF('Inputs Assump'!$C$6='Inputs Assump'!$G$11,BN61,IF('Inputs Assump'!$C$6='Inputs Assump'!$G$12,BN109,BN$52))</f>
        <v>281597.21446813265</v>
      </c>
      <c r="BO13" s="9">
        <f>IF('Inputs Assump'!$C$6='Inputs Assump'!$G$11,BO61,IF('Inputs Assump'!$C$6='Inputs Assump'!$G$12,BO109,BO$52))</f>
        <v>268249.51204841019</v>
      </c>
      <c r="BP13" s="9">
        <f>IF('Inputs Assump'!$C$6='Inputs Assump'!$G$11,BP61,IF('Inputs Assump'!$C$6='Inputs Assump'!$G$12,BP109,BP$52))</f>
        <v>254901.80962868768</v>
      </c>
      <c r="BQ13" s="9">
        <f>IF('Inputs Assump'!$C$6='Inputs Assump'!$G$11,BQ61,IF('Inputs Assump'!$C$6='Inputs Assump'!$G$12,BQ109,BQ$52))</f>
        <v>246898.43215361729</v>
      </c>
      <c r="BR13" s="9">
        <f>IF('Inputs Assump'!$C$6='Inputs Assump'!$G$11,BR61,IF('Inputs Assump'!$C$6='Inputs Assump'!$G$12,BR109,BR$52))</f>
        <v>238895.05467854673</v>
      </c>
      <c r="BS13" s="9">
        <f>IF('Inputs Assump'!$C$6='Inputs Assump'!$G$11,BS61,IF('Inputs Assump'!$C$6='Inputs Assump'!$G$12,BS109,BS$52))</f>
        <v>230891.67720347631</v>
      </c>
      <c r="BT13" s="9">
        <f>IF('Inputs Assump'!$C$6='Inputs Assump'!$G$11,BT61,IF('Inputs Assump'!$C$6='Inputs Assump'!$G$12,BT109,BT$52))</f>
        <v>222888.29972840584</v>
      </c>
      <c r="BU13" s="9">
        <f>IF('Inputs Assump'!$C$6='Inputs Assump'!$G$11,BU61,IF('Inputs Assump'!$C$6='Inputs Assump'!$G$12,BU109,BU$52))</f>
        <v>214884.92225333539</v>
      </c>
      <c r="BV13" s="9">
        <f>IF('Inputs Assump'!$C$6='Inputs Assump'!$G$11,BV61,IF('Inputs Assump'!$C$6='Inputs Assump'!$G$12,BV109,BV$52))</f>
        <v>204151.927065703</v>
      </c>
      <c r="BW13" s="9">
        <f>IF('Inputs Assump'!$C$6='Inputs Assump'!$G$11,BW61,IF('Inputs Assump'!$C$6='Inputs Assump'!$G$12,BW109,BW$52))</f>
        <v>193418.93187807058</v>
      </c>
      <c r="BX13" s="9">
        <f>IF('Inputs Assump'!$C$6='Inputs Assump'!$G$11,BX61,IF('Inputs Assump'!$C$6='Inputs Assump'!$G$12,BX109,BX$52))</f>
        <v>182685.93669043828</v>
      </c>
      <c r="BY13" s="9">
        <f>IF('Inputs Assump'!$C$6='Inputs Assump'!$G$11,BY61,IF('Inputs Assump'!$C$6='Inputs Assump'!$G$12,BY109,BY$52))</f>
        <v>171952.94150280592</v>
      </c>
      <c r="BZ13" s="9">
        <f>IF('Inputs Assump'!$C$6='Inputs Assump'!$G$11,BZ61,IF('Inputs Assump'!$C$6='Inputs Assump'!$G$12,BZ109,BZ$52))</f>
        <v>161219.9463151735</v>
      </c>
      <c r="CA13" s="9">
        <f>IF('Inputs Assump'!$C$6='Inputs Assump'!$G$11,CA61,IF('Inputs Assump'!$C$6='Inputs Assump'!$G$12,CA109,CA$52))</f>
        <v>154094.41209941328</v>
      </c>
      <c r="CB13" s="9">
        <f>IF('Inputs Assump'!$C$6='Inputs Assump'!$G$11,CB61,IF('Inputs Assump'!$C$6='Inputs Assump'!$G$12,CB109,CB$52))</f>
        <v>146968.87788365307</v>
      </c>
      <c r="CC13" s="9">
        <f>IF('Inputs Assump'!$C$6='Inputs Assump'!$G$11,CC61,IF('Inputs Assump'!$C$6='Inputs Assump'!$G$12,CC109,CC$52))</f>
        <v>139843.34366789286</v>
      </c>
      <c r="CD13" s="9">
        <f>IF('Inputs Assump'!$C$6='Inputs Assump'!$G$11,CD61,IF('Inputs Assump'!$C$6='Inputs Assump'!$G$12,CD109,CD$52))</f>
        <v>132717.8094521327</v>
      </c>
      <c r="CE13" s="9">
        <f>IF('Inputs Assump'!$C$6='Inputs Assump'!$G$11,CE61,IF('Inputs Assump'!$C$6='Inputs Assump'!$G$12,CE109,CE$52))</f>
        <v>125592.27523637244</v>
      </c>
      <c r="CF13" s="9">
        <f>IF('Inputs Assump'!$C$6='Inputs Assump'!$G$11,CF61,IF('Inputs Assump'!$C$6='Inputs Assump'!$G$12,CF109,CF$52))</f>
        <v>115993.74509558185</v>
      </c>
      <c r="CG13" s="9">
        <f>IF('Inputs Assump'!$C$6='Inputs Assump'!$G$11,CG61,IF('Inputs Assump'!$C$6='Inputs Assump'!$G$12,CG109,CG$52))</f>
        <v>106395.21495479134</v>
      </c>
      <c r="CH13" s="9">
        <f>IF('Inputs Assump'!$C$6='Inputs Assump'!$G$11,CH61,IF('Inputs Assump'!$C$6='Inputs Assump'!$G$12,CH109,CH$52))</f>
        <v>96796.684814000764</v>
      </c>
      <c r="CI13" s="9">
        <f>IF('Inputs Assump'!$C$6='Inputs Assump'!$G$11,CI61,IF('Inputs Assump'!$C$6='Inputs Assump'!$G$12,CI109,CI$52))</f>
        <v>87198.154673210185</v>
      </c>
      <c r="CJ13" s="9">
        <f>IF('Inputs Assump'!$C$6='Inputs Assump'!$G$11,CJ61,IF('Inputs Assump'!$C$6='Inputs Assump'!$G$12,CJ109,CJ$52))</f>
        <v>77599.624532419592</v>
      </c>
      <c r="CK13" s="9">
        <f>IF('Inputs Assump'!$C$6='Inputs Assump'!$G$11,CK61,IF('Inputs Assump'!$C$6='Inputs Assump'!$G$12,CK109,CK$52))</f>
        <v>69547.730589911633</v>
      </c>
      <c r="CL13" s="9">
        <f>IF('Inputs Assump'!$C$6='Inputs Assump'!$G$11,CL61,IF('Inputs Assump'!$C$6='Inputs Assump'!$G$12,CL109,CL$52))</f>
        <v>61495.836647403696</v>
      </c>
      <c r="CM13" s="9">
        <f>IF('Inputs Assump'!$C$6='Inputs Assump'!$G$11,CM61,IF('Inputs Assump'!$C$6='Inputs Assump'!$G$12,CM109,CM$52))</f>
        <v>53443.942704895737</v>
      </c>
      <c r="CN13" s="9">
        <f>IF('Inputs Assump'!$C$6='Inputs Assump'!$G$11,CN61,IF('Inputs Assump'!$C$6='Inputs Assump'!$G$12,CN109,CN$52))</f>
        <v>45392.0487623878</v>
      </c>
      <c r="CO13" s="9">
        <f>IF('Inputs Assump'!$C$6='Inputs Assump'!$G$11,CO61,IF('Inputs Assump'!$C$6='Inputs Assump'!$G$12,CO109,CO$52))</f>
        <v>37340.154819879841</v>
      </c>
      <c r="CP13" s="9">
        <f>IF('Inputs Assump'!$C$6='Inputs Assump'!$G$11,CP61,IF('Inputs Assump'!$C$6='Inputs Assump'!$G$12,CP109,CP$52))</f>
        <v>32891.151766097551</v>
      </c>
      <c r="CQ13" s="9">
        <f>IF('Inputs Assump'!$C$6='Inputs Assump'!$G$11,CQ61,IF('Inputs Assump'!$C$6='Inputs Assump'!$G$12,CQ109,CQ$52))</f>
        <v>28442.148712315266</v>
      </c>
      <c r="CR13" s="9">
        <f>IF('Inputs Assump'!$C$6='Inputs Assump'!$G$11,CR61,IF('Inputs Assump'!$C$6='Inputs Assump'!$G$12,CR109,CR$52))</f>
        <v>23993.145658532969</v>
      </c>
      <c r="CS13" s="9">
        <f>IF('Inputs Assump'!$C$6='Inputs Assump'!$G$11,CS61,IF('Inputs Assump'!$C$6='Inputs Assump'!$G$12,CS109,CS$52))</f>
        <v>19544.142604750683</v>
      </c>
      <c r="CT13" s="9">
        <f>IF('Inputs Assump'!$C$6='Inputs Assump'!$G$11,CT61,IF('Inputs Assump'!$C$6='Inputs Assump'!$G$12,CT109,CT$52))</f>
        <v>15095.139550968392</v>
      </c>
      <c r="CU13" s="9">
        <f>IF('Inputs Assump'!$C$6='Inputs Assump'!$G$11,CU61,IF('Inputs Assump'!$C$6='Inputs Assump'!$G$12,CU109,CU$52))</f>
        <v>12728.568468974239</v>
      </c>
      <c r="CV13" s="9">
        <f>IF('Inputs Assump'!$C$6='Inputs Assump'!$G$11,CV61,IF('Inputs Assump'!$C$6='Inputs Assump'!$G$12,CV109,CV$52))</f>
        <v>10361.997386980078</v>
      </c>
      <c r="CW13" s="9">
        <f>IF('Inputs Assump'!$C$6='Inputs Assump'!$G$11,CW61,IF('Inputs Assump'!$C$6='Inputs Assump'!$G$12,CW109,CW$52))</f>
        <v>7995.4263049859183</v>
      </c>
      <c r="CX13" s="9">
        <f>IF('Inputs Assump'!$C$6='Inputs Assump'!$G$11,CX61,IF('Inputs Assump'!$C$6='Inputs Assump'!$G$12,CX109,CX$52))</f>
        <v>5628.8552229917614</v>
      </c>
      <c r="CZ13" s="50">
        <f t="shared" si="1"/>
        <v>70919732.117480576</v>
      </c>
      <c r="DA13" s="66">
        <f t="shared" si="0"/>
        <v>0.23312707789027548</v>
      </c>
    </row>
    <row r="14" spans="1:105">
      <c r="A14" s="52">
        <v>2030</v>
      </c>
      <c r="B14" s="9">
        <f>IF('Inputs Assump'!$C$6='Inputs Assump'!$G$11,B62,IF('Inputs Assump'!$C$6='Inputs Assump'!$G$12,B110,B$52))</f>
        <v>1709346.2979122135</v>
      </c>
      <c r="C14" s="9">
        <f>IF('Inputs Assump'!$C$6='Inputs Assump'!$G$11,C62,IF('Inputs Assump'!$C$6='Inputs Assump'!$G$12,C110,C$52))</f>
        <v>1664600.2435750342</v>
      </c>
      <c r="D14" s="9">
        <f>IF('Inputs Assump'!$C$6='Inputs Assump'!$G$11,D62,IF('Inputs Assump'!$C$6='Inputs Assump'!$G$12,D110,D$52))</f>
        <v>1657253.3952772773</v>
      </c>
      <c r="E14" s="9">
        <f>IF('Inputs Assump'!$C$6='Inputs Assump'!$G$11,E62,IF('Inputs Assump'!$C$6='Inputs Assump'!$G$12,E110,E$52))</f>
        <v>1648665.1091131193</v>
      </c>
      <c r="F14" s="9">
        <f>IF('Inputs Assump'!$C$6='Inputs Assump'!$G$11,F62,IF('Inputs Assump'!$C$6='Inputs Assump'!$G$12,F110,F$52))</f>
        <v>1639087.5878674802</v>
      </c>
      <c r="G14" s="9">
        <f>IF('Inputs Assump'!$C$6='Inputs Assump'!$G$11,G62,IF('Inputs Assump'!$C$6='Inputs Assump'!$G$12,G110,G$52))</f>
        <v>1630116.4652054673</v>
      </c>
      <c r="H14" s="9">
        <f>IF('Inputs Assump'!$C$6='Inputs Assump'!$G$11,H62,IF('Inputs Assump'!$C$6='Inputs Assump'!$G$12,H110,H$52))</f>
        <v>1620242.2226570272</v>
      </c>
      <c r="I14" s="9">
        <f>IF('Inputs Assump'!$C$6='Inputs Assump'!$G$11,I62,IF('Inputs Assump'!$C$6='Inputs Assump'!$G$12,I110,I$52))</f>
        <v>1609434.3819702456</v>
      </c>
      <c r="J14" s="9">
        <f>IF('Inputs Assump'!$C$6='Inputs Assump'!$G$11,J62,IF('Inputs Assump'!$C$6='Inputs Assump'!$G$12,J110,J$52))</f>
        <v>1597661.7175035463</v>
      </c>
      <c r="K14" s="9">
        <f>IF('Inputs Assump'!$C$6='Inputs Assump'!$G$11,K62,IF('Inputs Assump'!$C$6='Inputs Assump'!$G$12,K110,K$52))</f>
        <v>1584531.9866733099</v>
      </c>
      <c r="L14" s="9">
        <f>IF('Inputs Assump'!$C$6='Inputs Assump'!$G$11,L62,IF('Inputs Assump'!$C$6='Inputs Assump'!$G$12,L110,L$52))</f>
        <v>1655935.3979662543</v>
      </c>
      <c r="M14" s="9">
        <f>IF('Inputs Assump'!$C$6='Inputs Assump'!$G$11,M62,IF('Inputs Assump'!$C$6='Inputs Assump'!$G$12,M110,M$52))</f>
        <v>1652624.0575991808</v>
      </c>
      <c r="N14" s="9">
        <f>IF('Inputs Assump'!$C$6='Inputs Assump'!$G$11,N62,IF('Inputs Assump'!$C$6='Inputs Assump'!$G$12,N110,N$52))</f>
        <v>1626430.6251047458</v>
      </c>
      <c r="O14" s="9">
        <f>IF('Inputs Assump'!$C$6='Inputs Assump'!$G$11,O62,IF('Inputs Assump'!$C$6='Inputs Assump'!$G$12,O110,O$52))</f>
        <v>1600401.2827247602</v>
      </c>
      <c r="P14" s="9">
        <f>IF('Inputs Assump'!$C$6='Inputs Assump'!$G$11,P62,IF('Inputs Assump'!$C$6='Inputs Assump'!$G$12,P110,P$52))</f>
        <v>1574539.8030711282</v>
      </c>
      <c r="Q14" s="9">
        <f>IF('Inputs Assump'!$C$6='Inputs Assump'!$G$11,Q62,IF('Inputs Assump'!$C$6='Inputs Assump'!$G$12,Q110,Q$52))</f>
        <v>1550812.8673134125</v>
      </c>
      <c r="R14" s="9">
        <f>IF('Inputs Assump'!$C$6='Inputs Assump'!$G$11,R62,IF('Inputs Assump'!$C$6='Inputs Assump'!$G$12,R110,R$52))</f>
        <v>1520735.2797377552</v>
      </c>
      <c r="S14" s="9">
        <f>IF('Inputs Assump'!$C$6='Inputs Assump'!$G$11,S62,IF('Inputs Assump'!$C$6='Inputs Assump'!$G$12,S110,S$52))</f>
        <v>1490679.9566557514</v>
      </c>
      <c r="T14" s="9">
        <f>IF('Inputs Assump'!$C$6='Inputs Assump'!$G$11,T62,IF('Inputs Assump'!$C$6='Inputs Assump'!$G$12,T110,T$52))</f>
        <v>1463586.0955277153</v>
      </c>
      <c r="U14" s="9">
        <f>IF('Inputs Assump'!$C$6='Inputs Assump'!$G$11,U62,IF('Inputs Assump'!$C$6='Inputs Assump'!$G$12,U110,U$52))</f>
        <v>1436514.4610491754</v>
      </c>
      <c r="V14" s="9">
        <f>IF('Inputs Assump'!$C$6='Inputs Assump'!$G$11,V62,IF('Inputs Assump'!$C$6='Inputs Assump'!$G$12,V110,V$52))</f>
        <v>1408576.2158719767</v>
      </c>
      <c r="W14" s="9">
        <f>IF('Inputs Assump'!$C$6='Inputs Assump'!$G$11,W62,IF('Inputs Assump'!$C$6='Inputs Assump'!$G$12,W110,W$52))</f>
        <v>1380698.4902329973</v>
      </c>
      <c r="X14" s="9">
        <f>IF('Inputs Assump'!$C$6='Inputs Assump'!$G$11,X62,IF('Inputs Assump'!$C$6='Inputs Assump'!$G$12,X110,X$52))</f>
        <v>1352881.7646106321</v>
      </c>
      <c r="Y14" s="9">
        <f>IF('Inputs Assump'!$C$6='Inputs Assump'!$G$11,Y62,IF('Inputs Assump'!$C$6='Inputs Assump'!$G$12,Y110,Y$52))</f>
        <v>1334982.4278840374</v>
      </c>
      <c r="Z14" s="9">
        <f>IF('Inputs Assump'!$C$6='Inputs Assump'!$G$11,Z62,IF('Inputs Assump'!$C$6='Inputs Assump'!$G$12,Z110,Z$52))</f>
        <v>1317126.5413579843</v>
      </c>
      <c r="AA14" s="9">
        <f>IF('Inputs Assump'!$C$6='Inputs Assump'!$G$11,AA62,IF('Inputs Assump'!$C$6='Inputs Assump'!$G$12,AA110,AA$52))</f>
        <v>1298011.7951626373</v>
      </c>
      <c r="AB14" s="9">
        <f>IF('Inputs Assump'!$C$6='Inputs Assump'!$G$11,AB62,IF('Inputs Assump'!$C$6='Inputs Assump'!$G$12,AB110,AB$52))</f>
        <v>1278928.5206203724</v>
      </c>
      <c r="AC14" s="9">
        <f>IF('Inputs Assump'!$C$6='Inputs Assump'!$G$11,AC62,IF('Inputs Assump'!$C$6='Inputs Assump'!$G$12,AC110,AC$52))</f>
        <v>1259878.0545209888</v>
      </c>
      <c r="AD14" s="9">
        <f>IF('Inputs Assump'!$C$6='Inputs Assump'!$G$11,AD62,IF('Inputs Assump'!$C$6='Inputs Assump'!$G$12,AD110,AD$52))</f>
        <v>1233242.6923524826</v>
      </c>
      <c r="AE14" s="9">
        <f>IF('Inputs Assump'!$C$6='Inputs Assump'!$G$11,AE62,IF('Inputs Assump'!$C$6='Inputs Assump'!$G$12,AE110,AE$52))</f>
        <v>1206674.0195091905</v>
      </c>
      <c r="AF14" s="9">
        <f>IF('Inputs Assump'!$C$6='Inputs Assump'!$G$11,AF62,IF('Inputs Assump'!$C$6='Inputs Assump'!$G$12,AF110,AF$52))</f>
        <v>1180315.8796695478</v>
      </c>
      <c r="AG14" s="9">
        <f>IF('Inputs Assump'!$C$6='Inputs Assump'!$G$11,AG62,IF('Inputs Assump'!$C$6='Inputs Assump'!$G$12,AG110,AG$52))</f>
        <v>1153978.2834010562</v>
      </c>
      <c r="AH14" s="9">
        <f>IF('Inputs Assump'!$C$6='Inputs Assump'!$G$11,AH62,IF('Inputs Assump'!$C$6='Inputs Assump'!$G$12,AH110,AH$52))</f>
        <v>1127664.1500250993</v>
      </c>
      <c r="AI14" s="9">
        <f>IF('Inputs Assump'!$C$6='Inputs Assump'!$G$11,AI62,IF('Inputs Assump'!$C$6='Inputs Assump'!$G$12,AI110,AI$52))</f>
        <v>1086003.8383146683</v>
      </c>
      <c r="AJ14" s="9">
        <f>IF('Inputs Assump'!$C$6='Inputs Assump'!$G$11,AJ62,IF('Inputs Assump'!$C$6='Inputs Assump'!$G$12,AJ110,AJ$52))</f>
        <v>1044441.8533527987</v>
      </c>
      <c r="AK14" s="9">
        <f>IF('Inputs Assump'!$C$6='Inputs Assump'!$G$11,AK62,IF('Inputs Assump'!$C$6='Inputs Assump'!$G$12,AK110,AK$52))</f>
        <v>1005305.4052422525</v>
      </c>
      <c r="AL14" s="9">
        <f>IF('Inputs Assump'!$C$6='Inputs Assump'!$G$11,AL62,IF('Inputs Assump'!$C$6='Inputs Assump'!$G$12,AL110,AL$52))</f>
        <v>966168.95713170653</v>
      </c>
      <c r="AM14" s="9">
        <f>IF('Inputs Assump'!$C$6='Inputs Assump'!$G$11,AM62,IF('Inputs Assump'!$C$6='Inputs Assump'!$G$12,AM110,AM$52))</f>
        <v>927032.50902116054</v>
      </c>
      <c r="AN14" s="9">
        <f>IF('Inputs Assump'!$C$6='Inputs Assump'!$G$11,AN62,IF('Inputs Assump'!$C$6='Inputs Assump'!$G$12,AN110,AN$52))</f>
        <v>886692.18977280706</v>
      </c>
      <c r="AO14" s="9">
        <f>IF('Inputs Assump'!$C$6='Inputs Assump'!$G$11,AO62,IF('Inputs Assump'!$C$6='Inputs Assump'!$G$12,AO110,AO$52))</f>
        <v>846351.87052445428</v>
      </c>
      <c r="AP14" s="9">
        <f>IF('Inputs Assump'!$C$6='Inputs Assump'!$G$11,AP62,IF('Inputs Assump'!$C$6='Inputs Assump'!$G$12,AP110,AP$52))</f>
        <v>806011.55127610127</v>
      </c>
      <c r="AQ14" s="9">
        <f>IF('Inputs Assump'!$C$6='Inputs Assump'!$G$11,AQ62,IF('Inputs Assump'!$C$6='Inputs Assump'!$G$12,AQ110,AQ$52))</f>
        <v>765671.23202774825</v>
      </c>
      <c r="AR14" s="9">
        <f>IF('Inputs Assump'!$C$6='Inputs Assump'!$G$11,AR62,IF('Inputs Assump'!$C$6='Inputs Assump'!$G$12,AR110,AR$52))</f>
        <v>725330.91277939535</v>
      </c>
      <c r="AS14" s="9">
        <f>IF('Inputs Assump'!$C$6='Inputs Assump'!$G$11,AS62,IF('Inputs Assump'!$C$6='Inputs Assump'!$G$12,AS110,AS$52))</f>
        <v>703143.40131495416</v>
      </c>
      <c r="AT14" s="9">
        <f>IF('Inputs Assump'!$C$6='Inputs Assump'!$G$11,AT62,IF('Inputs Assump'!$C$6='Inputs Assump'!$G$12,AT110,AT$52))</f>
        <v>680955.88985051319</v>
      </c>
      <c r="AU14" s="9">
        <f>IF('Inputs Assump'!$C$6='Inputs Assump'!$G$11,AU62,IF('Inputs Assump'!$C$6='Inputs Assump'!$G$12,AU110,AU$52))</f>
        <v>658768.37838607223</v>
      </c>
      <c r="AV14" s="9">
        <f>IF('Inputs Assump'!$C$6='Inputs Assump'!$G$11,AV62,IF('Inputs Assump'!$C$6='Inputs Assump'!$G$12,AV110,AV$52))</f>
        <v>636580.86692163104</v>
      </c>
      <c r="AW14" s="9">
        <f>IF('Inputs Assump'!$C$6='Inputs Assump'!$G$11,AW62,IF('Inputs Assump'!$C$6='Inputs Assump'!$G$12,AW110,AW$52))</f>
        <v>614393.35545719031</v>
      </c>
      <c r="AX14" s="9">
        <f>IF('Inputs Assump'!$C$6='Inputs Assump'!$G$11,AX62,IF('Inputs Assump'!$C$6='Inputs Assump'!$G$12,AX110,AX$52))</f>
        <v>587584.31924642576</v>
      </c>
      <c r="AY14" s="9">
        <f>IF('Inputs Assump'!$C$6='Inputs Assump'!$G$11,AY62,IF('Inputs Assump'!$C$6='Inputs Assump'!$G$12,AY110,AY$52))</f>
        <v>560775.28303566133</v>
      </c>
      <c r="AZ14" s="9">
        <f>IF('Inputs Assump'!$C$6='Inputs Assump'!$G$11,AZ62,IF('Inputs Assump'!$C$6='Inputs Assump'!$G$12,AZ110,AZ$52))</f>
        <v>533966.24682489689</v>
      </c>
      <c r="BA14" s="9">
        <f>IF('Inputs Assump'!$C$6='Inputs Assump'!$G$11,BA62,IF('Inputs Assump'!$C$6='Inputs Assump'!$G$12,BA110,BA$52))</f>
        <v>507157.21061413235</v>
      </c>
      <c r="BB14" s="9">
        <f>IF('Inputs Assump'!$C$6='Inputs Assump'!$G$11,BB62,IF('Inputs Assump'!$C$6='Inputs Assump'!$G$12,BB110,BB$52))</f>
        <v>480348.1744033678</v>
      </c>
      <c r="BC14" s="9">
        <f>IF('Inputs Assump'!$C$6='Inputs Assump'!$G$11,BC62,IF('Inputs Assump'!$C$6='Inputs Assump'!$G$12,BC110,BC$52))</f>
        <v>462774.65938868251</v>
      </c>
      <c r="BD14" s="9">
        <f>IF('Inputs Assump'!$C$6='Inputs Assump'!$G$11,BD62,IF('Inputs Assump'!$C$6='Inputs Assump'!$G$12,BD110,BD$52))</f>
        <v>445201.14437399717</v>
      </c>
      <c r="BE14" s="9">
        <f>IF('Inputs Assump'!$C$6='Inputs Assump'!$G$11,BE62,IF('Inputs Assump'!$C$6='Inputs Assump'!$G$12,BE110,BE$52))</f>
        <v>427627.62935931183</v>
      </c>
      <c r="BF14" s="9">
        <f>IF('Inputs Assump'!$C$6='Inputs Assump'!$G$11,BF62,IF('Inputs Assump'!$C$6='Inputs Assump'!$G$12,BF110,BF$52))</f>
        <v>410054.11434462643</v>
      </c>
      <c r="BG14" s="9">
        <f>IF('Inputs Assump'!$C$6='Inputs Assump'!$G$11,BG62,IF('Inputs Assump'!$C$6='Inputs Assump'!$G$12,BG110,BG$52))</f>
        <v>392480.59932994121</v>
      </c>
      <c r="BH14" s="9">
        <f>IF('Inputs Assump'!$C$6='Inputs Assump'!$G$11,BH62,IF('Inputs Assump'!$C$6='Inputs Assump'!$G$12,BH110,BH$52))</f>
        <v>378108.46347570774</v>
      </c>
      <c r="BI14" s="9">
        <f>IF('Inputs Assump'!$C$6='Inputs Assump'!$G$11,BI62,IF('Inputs Assump'!$C$6='Inputs Assump'!$G$12,BI110,BI$52))</f>
        <v>363736.32762147428</v>
      </c>
      <c r="BJ14" s="9">
        <f>IF('Inputs Assump'!$C$6='Inputs Assump'!$G$11,BJ62,IF('Inputs Assump'!$C$6='Inputs Assump'!$G$12,BJ110,BJ$52))</f>
        <v>349364.19176724105</v>
      </c>
      <c r="BK14" s="9">
        <f>IF('Inputs Assump'!$C$6='Inputs Assump'!$G$11,BK62,IF('Inputs Assump'!$C$6='Inputs Assump'!$G$12,BK110,BK$52))</f>
        <v>334992.05591300759</v>
      </c>
      <c r="BL14" s="9">
        <f>IF('Inputs Assump'!$C$6='Inputs Assump'!$G$11,BL62,IF('Inputs Assump'!$C$6='Inputs Assump'!$G$12,BL110,BL$52))</f>
        <v>320619.92005877412</v>
      </c>
      <c r="BM14" s="9">
        <f>IF('Inputs Assump'!$C$6='Inputs Assump'!$G$11,BM62,IF('Inputs Assump'!$C$6='Inputs Assump'!$G$12,BM110,BM$52))</f>
        <v>307314.56313151633</v>
      </c>
      <c r="BN14" s="9">
        <f>IF('Inputs Assump'!$C$6='Inputs Assump'!$G$11,BN62,IF('Inputs Assump'!$C$6='Inputs Assump'!$G$12,BN110,BN$52))</f>
        <v>294009.20620425866</v>
      </c>
      <c r="BO14" s="9">
        <f>IF('Inputs Assump'!$C$6='Inputs Assump'!$G$11,BO62,IF('Inputs Assump'!$C$6='Inputs Assump'!$G$12,BO110,BO$52))</f>
        <v>280703.84927700093</v>
      </c>
      <c r="BP14" s="9">
        <f>IF('Inputs Assump'!$C$6='Inputs Assump'!$G$11,BP62,IF('Inputs Assump'!$C$6='Inputs Assump'!$G$12,BP110,BP$52))</f>
        <v>267398.49234974326</v>
      </c>
      <c r="BQ14" s="9">
        <f>IF('Inputs Assump'!$C$6='Inputs Assump'!$G$11,BQ62,IF('Inputs Assump'!$C$6='Inputs Assump'!$G$12,BQ110,BQ$52))</f>
        <v>254093.13542248553</v>
      </c>
      <c r="BR14" s="9">
        <f>IF('Inputs Assump'!$C$6='Inputs Assump'!$G$11,BR62,IF('Inputs Assump'!$C$6='Inputs Assump'!$G$12,BR110,BR$52))</f>
        <v>246115.14860641444</v>
      </c>
      <c r="BS14" s="9">
        <f>IF('Inputs Assump'!$C$6='Inputs Assump'!$G$11,BS62,IF('Inputs Assump'!$C$6='Inputs Assump'!$G$12,BS110,BS$52))</f>
        <v>238137.16179034321</v>
      </c>
      <c r="BT14" s="9">
        <f>IF('Inputs Assump'!$C$6='Inputs Assump'!$G$11,BT62,IF('Inputs Assump'!$C$6='Inputs Assump'!$G$12,BT110,BT$52))</f>
        <v>230159.17497427209</v>
      </c>
      <c r="BU14" s="9">
        <f>IF('Inputs Assump'!$C$6='Inputs Assump'!$G$11,BU62,IF('Inputs Assump'!$C$6='Inputs Assump'!$G$12,BU110,BU$52))</f>
        <v>222181.18815820091</v>
      </c>
      <c r="BV14" s="9">
        <f>IF('Inputs Assump'!$C$6='Inputs Assump'!$G$11,BV62,IF('Inputs Assump'!$C$6='Inputs Assump'!$G$12,BV110,BV$52))</f>
        <v>214203.20134212979</v>
      </c>
      <c r="BW14" s="9">
        <f>IF('Inputs Assump'!$C$6='Inputs Assump'!$G$11,BW62,IF('Inputs Assump'!$C$6='Inputs Assump'!$G$12,BW110,BW$52))</f>
        <v>203504.25650657678</v>
      </c>
      <c r="BX14" s="9">
        <f>IF('Inputs Assump'!$C$6='Inputs Assump'!$G$11,BX62,IF('Inputs Assump'!$C$6='Inputs Assump'!$G$12,BX110,BX$52))</f>
        <v>192805.31167102375</v>
      </c>
      <c r="BY14" s="9">
        <f>IF('Inputs Assump'!$C$6='Inputs Assump'!$G$11,BY62,IF('Inputs Assump'!$C$6='Inputs Assump'!$G$12,BY110,BY$52))</f>
        <v>182106.36683547084</v>
      </c>
      <c r="BZ14" s="9">
        <f>IF('Inputs Assump'!$C$6='Inputs Assump'!$G$11,BZ62,IF('Inputs Assump'!$C$6='Inputs Assump'!$G$12,BZ110,BZ$52))</f>
        <v>171407.42199991786</v>
      </c>
      <c r="CA14" s="9">
        <f>IF('Inputs Assump'!$C$6='Inputs Assump'!$G$11,CA62,IF('Inputs Assump'!$C$6='Inputs Assump'!$G$12,CA110,CA$52))</f>
        <v>160708.47716436483</v>
      </c>
      <c r="CB14" s="9">
        <f>IF('Inputs Assump'!$C$6='Inputs Assump'!$G$11,CB62,IF('Inputs Assump'!$C$6='Inputs Assump'!$G$12,CB110,CB$52))</f>
        <v>153605.54865601051</v>
      </c>
      <c r="CC14" s="9">
        <f>IF('Inputs Assump'!$C$6='Inputs Assump'!$G$11,CC62,IF('Inputs Assump'!$C$6='Inputs Assump'!$G$12,CC110,CC$52))</f>
        <v>146502.62014765618</v>
      </c>
      <c r="CD14" s="9">
        <f>IF('Inputs Assump'!$C$6='Inputs Assump'!$G$11,CD62,IF('Inputs Assump'!$C$6='Inputs Assump'!$G$12,CD110,CD$52))</f>
        <v>139399.69163930183</v>
      </c>
      <c r="CE14" s="9">
        <f>IF('Inputs Assump'!$C$6='Inputs Assump'!$G$11,CE62,IF('Inputs Assump'!$C$6='Inputs Assump'!$G$12,CE110,CE$52))</f>
        <v>132296.76313094757</v>
      </c>
      <c r="CF14" s="9">
        <f>IF('Inputs Assump'!$C$6='Inputs Assump'!$G$11,CF62,IF('Inputs Assump'!$C$6='Inputs Assump'!$G$12,CF110,CF$52))</f>
        <v>125193.83462259319</v>
      </c>
      <c r="CG14" s="9">
        <f>IF('Inputs Assump'!$C$6='Inputs Assump'!$G$11,CG62,IF('Inputs Assump'!$C$6='Inputs Assump'!$G$12,CG110,CG$52))</f>
        <v>115625.7557514645</v>
      </c>
      <c r="CH14" s="9">
        <f>IF('Inputs Assump'!$C$6='Inputs Assump'!$G$11,CH62,IF('Inputs Assump'!$C$6='Inputs Assump'!$G$12,CH110,CH$52))</f>
        <v>106057.67688033592</v>
      </c>
      <c r="CI14" s="9">
        <f>IF('Inputs Assump'!$C$6='Inputs Assump'!$G$11,CI62,IF('Inputs Assump'!$C$6='Inputs Assump'!$G$12,CI110,CI$52))</f>
        <v>96489.598009207242</v>
      </c>
      <c r="CJ14" s="9">
        <f>IF('Inputs Assump'!$C$6='Inputs Assump'!$G$11,CJ62,IF('Inputs Assump'!$C$6='Inputs Assump'!$G$12,CJ110,CJ$52))</f>
        <v>86921.519138078569</v>
      </c>
      <c r="CK14" s="9">
        <f>IF('Inputs Assump'!$C$6='Inputs Assump'!$G$11,CK62,IF('Inputs Assump'!$C$6='Inputs Assump'!$G$12,CK110,CK$52))</f>
        <v>77353.440266949881</v>
      </c>
      <c r="CL14" s="9">
        <f>IF('Inputs Assump'!$C$6='Inputs Assump'!$G$11,CL62,IF('Inputs Assump'!$C$6='Inputs Assump'!$G$12,CL110,CL$52))</f>
        <v>69327.090901594464</v>
      </c>
      <c r="CM14" s="9">
        <f>IF('Inputs Assump'!$C$6='Inputs Assump'!$G$11,CM62,IF('Inputs Assump'!$C$6='Inputs Assump'!$G$12,CM110,CM$52))</f>
        <v>61300.74153623906</v>
      </c>
      <c r="CN14" s="9">
        <f>IF('Inputs Assump'!$C$6='Inputs Assump'!$G$11,CN62,IF('Inputs Assump'!$C$6='Inputs Assump'!$G$12,CN110,CN$52))</f>
        <v>53274.392170883635</v>
      </c>
      <c r="CO14" s="9">
        <f>IF('Inputs Assump'!$C$6='Inputs Assump'!$G$11,CO62,IF('Inputs Assump'!$C$6='Inputs Assump'!$G$12,CO110,CO$52))</f>
        <v>45248.042805528239</v>
      </c>
      <c r="CP14" s="9">
        <f>IF('Inputs Assump'!$C$6='Inputs Assump'!$G$11,CP62,IF('Inputs Assump'!$C$6='Inputs Assump'!$G$12,CP110,CP$52))</f>
        <v>37221.693440172814</v>
      </c>
      <c r="CQ14" s="9">
        <f>IF('Inputs Assump'!$C$6='Inputs Assump'!$G$11,CQ62,IF('Inputs Assump'!$C$6='Inputs Assump'!$G$12,CQ110,CQ$52))</f>
        <v>32786.804817426339</v>
      </c>
      <c r="CR14" s="9">
        <f>IF('Inputs Assump'!$C$6='Inputs Assump'!$G$11,CR62,IF('Inputs Assump'!$C$6='Inputs Assump'!$G$12,CR110,CR$52))</f>
        <v>28351.91619467987</v>
      </c>
      <c r="CS14" s="9">
        <f>IF('Inputs Assump'!$C$6='Inputs Assump'!$G$11,CS62,IF('Inputs Assump'!$C$6='Inputs Assump'!$G$12,CS110,CS$52))</f>
        <v>23917.027571933388</v>
      </c>
      <c r="CT14" s="9">
        <f>IF('Inputs Assump'!$C$6='Inputs Assump'!$G$11,CT62,IF('Inputs Assump'!$C$6='Inputs Assump'!$G$12,CT110,CT$52))</f>
        <v>19482.138949186916</v>
      </c>
      <c r="CU14" s="9">
        <f>IF('Inputs Assump'!$C$6='Inputs Assump'!$G$11,CU62,IF('Inputs Assump'!$C$6='Inputs Assump'!$G$12,CU110,CU$52))</f>
        <v>15047.250326440437</v>
      </c>
      <c r="CV14" s="9">
        <f>IF('Inputs Assump'!$C$6='Inputs Assump'!$G$11,CV62,IF('Inputs Assump'!$C$6='Inputs Assump'!$G$12,CV110,CV$52))</f>
        <v>12688.187174632973</v>
      </c>
      <c r="CW14" s="9">
        <f>IF('Inputs Assump'!$C$6='Inputs Assump'!$G$11,CW62,IF('Inputs Assump'!$C$6='Inputs Assump'!$G$12,CW110,CW$52))</f>
        <v>10329.124022825499</v>
      </c>
      <c r="CX14" s="9">
        <f>IF('Inputs Assump'!$C$6='Inputs Assump'!$G$11,CX62,IF('Inputs Assump'!$C$6='Inputs Assump'!$G$12,CX110,CX$52))</f>
        <v>7970.0608710180277</v>
      </c>
      <c r="CZ14" s="50">
        <f t="shared" si="1"/>
        <v>72435038.495313123</v>
      </c>
      <c r="DA14" s="66">
        <f t="shared" si="0"/>
        <v>0.25947468623585995</v>
      </c>
    </row>
    <row r="15" spans="1:105">
      <c r="A15" s="52">
        <v>2031</v>
      </c>
      <c r="B15" s="9">
        <f>IF('Inputs Assump'!$C$6='Inputs Assump'!$G$11,B63,IF('Inputs Assump'!$C$6='Inputs Assump'!$G$12,B111,B$52))</f>
        <v>1710132.3680995649</v>
      </c>
      <c r="C15" s="9">
        <f>IF('Inputs Assump'!$C$6='Inputs Assump'!$G$11,C63,IF('Inputs Assump'!$C$6='Inputs Assump'!$G$12,C111,C$52))</f>
        <v>1668106.8237005542</v>
      </c>
      <c r="D15" s="9">
        <f>IF('Inputs Assump'!$C$6='Inputs Assump'!$G$11,D63,IF('Inputs Assump'!$C$6='Inputs Assump'!$G$12,D111,D$52))</f>
        <v>1661954.7816559081</v>
      </c>
      <c r="E15" s="9">
        <f>IF('Inputs Assump'!$C$6='Inputs Assump'!$G$11,E63,IF('Inputs Assump'!$C$6='Inputs Assump'!$G$12,E111,E$52))</f>
        <v>1654619.6093190748</v>
      </c>
      <c r="F15" s="9">
        <f>IF('Inputs Assump'!$C$6='Inputs Assump'!$G$11,F63,IF('Inputs Assump'!$C$6='Inputs Assump'!$G$12,F111,F$52))</f>
        <v>1646044.9720679729</v>
      </c>
      <c r="G15" s="9">
        <f>IF('Inputs Assump'!$C$6='Inputs Assump'!$G$11,G63,IF('Inputs Assump'!$C$6='Inputs Assump'!$G$12,G111,G$52))</f>
        <v>1637966.7373092272</v>
      </c>
      <c r="H15" s="9">
        <f>IF('Inputs Assump'!$C$6='Inputs Assump'!$G$11,H63,IF('Inputs Assump'!$C$6='Inputs Assump'!$G$12,H111,H$52))</f>
        <v>1629001.7493333155</v>
      </c>
      <c r="I15" s="9">
        <f>IF('Inputs Assump'!$C$6='Inputs Assump'!$G$11,I63,IF('Inputs Assump'!$C$6='Inputs Assump'!$G$12,I111,I$52))</f>
        <v>1619134.2590477529</v>
      </c>
      <c r="J15" s="9">
        <f>IF('Inputs Assump'!$C$6='Inputs Assump'!$G$11,J63,IF('Inputs Assump'!$C$6='Inputs Assump'!$G$12,J111,J$52))</f>
        <v>1608333.8090424438</v>
      </c>
      <c r="K15" s="9">
        <f>IF('Inputs Assump'!$C$6='Inputs Assump'!$G$11,K63,IF('Inputs Assump'!$C$6='Inputs Assump'!$G$12,K111,K$52))</f>
        <v>1596569.1950287144</v>
      </c>
      <c r="L15" s="9">
        <f>IF('Inputs Assump'!$C$6='Inputs Assump'!$G$11,L63,IF('Inputs Assump'!$C$6='Inputs Assump'!$G$12,L111,L$52))</f>
        <v>1583544.3054961681</v>
      </c>
      <c r="M15" s="9">
        <f>IF('Inputs Assump'!$C$6='Inputs Assump'!$G$11,M63,IF('Inputs Assump'!$C$6='Inputs Assump'!$G$12,M111,M$52))</f>
        <v>1654903.2091326492</v>
      </c>
      <c r="N15" s="9">
        <f>IF('Inputs Assump'!$C$6='Inputs Assump'!$G$11,N63,IF('Inputs Assump'!$C$6='Inputs Assump'!$G$12,N111,N$52))</f>
        <v>1651593.9328126125</v>
      </c>
      <c r="O15" s="9">
        <f>IF('Inputs Assump'!$C$6='Inputs Assump'!$G$11,O63,IF('Inputs Assump'!$C$6='Inputs Assump'!$G$12,O111,O$52))</f>
        <v>1625416.8273853855</v>
      </c>
      <c r="P15" s="9">
        <f>IF('Inputs Assump'!$C$6='Inputs Assump'!$G$11,P63,IF('Inputs Assump'!$C$6='Inputs Assump'!$G$12,P111,P$52))</f>
        <v>1599403.7097908496</v>
      </c>
      <c r="Q15" s="9">
        <f>IF('Inputs Assump'!$C$6='Inputs Assump'!$G$11,Q63,IF('Inputs Assump'!$C$6='Inputs Assump'!$G$12,Q111,Q$52))</f>
        <v>1572835.6467624442</v>
      </c>
      <c r="R15" s="9">
        <f>IF('Inputs Assump'!$C$6='Inputs Assump'!$G$11,R63,IF('Inputs Assump'!$C$6='Inputs Assump'!$G$12,R111,R$52))</f>
        <v>1549134.3911476999</v>
      </c>
      <c r="S15" s="9">
        <f>IF('Inputs Assump'!$C$6='Inputs Assump'!$G$11,S63,IF('Inputs Assump'!$C$6='Inputs Assump'!$G$12,S111,S$52))</f>
        <v>1519089.357154059</v>
      </c>
      <c r="T15" s="9">
        <f>IF('Inputs Assump'!$C$6='Inputs Assump'!$G$11,T63,IF('Inputs Assump'!$C$6='Inputs Assump'!$G$12,T111,T$52))</f>
        <v>1489066.5635567592</v>
      </c>
      <c r="U15" s="9">
        <f>IF('Inputs Assump'!$C$6='Inputs Assump'!$G$11,U63,IF('Inputs Assump'!$C$6='Inputs Assump'!$G$12,U111,U$52))</f>
        <v>1462002.0266631932</v>
      </c>
      <c r="V15" s="9">
        <f>IF('Inputs Assump'!$C$6='Inputs Assump'!$G$11,V63,IF('Inputs Assump'!$C$6='Inputs Assump'!$G$12,V111,V$52))</f>
        <v>1434338.7078334668</v>
      </c>
      <c r="W15" s="9">
        <f>IF('Inputs Assump'!$C$6='Inputs Assump'!$G$11,W63,IF('Inputs Assump'!$C$6='Inputs Assump'!$G$12,W111,W$52))</f>
        <v>1406442.778086035</v>
      </c>
      <c r="X15" s="9">
        <f>IF('Inputs Assump'!$C$6='Inputs Assump'!$G$11,X63,IF('Inputs Assump'!$C$6='Inputs Assump'!$G$12,X111,X$52))</f>
        <v>1378607.2762135754</v>
      </c>
      <c r="Y15" s="9">
        <f>IF('Inputs Assump'!$C$6='Inputs Assump'!$G$11,Y63,IF('Inputs Assump'!$C$6='Inputs Assump'!$G$12,Y111,Y$52))</f>
        <v>1350832.6819667476</v>
      </c>
      <c r="Z15" s="9">
        <f>IF('Inputs Assump'!$C$6='Inputs Assump'!$G$11,Z63,IF('Inputs Assump'!$C$6='Inputs Assump'!$G$12,Z111,Z$52))</f>
        <v>1332960.4556803871</v>
      </c>
      <c r="AA15" s="9">
        <f>IF('Inputs Assump'!$C$6='Inputs Assump'!$G$11,AA63,IF('Inputs Assump'!$C$6='Inputs Assump'!$G$12,AA111,AA$52))</f>
        <v>1313046.1937037969</v>
      </c>
      <c r="AB15" s="9">
        <f>IF('Inputs Assump'!$C$6='Inputs Assump'!$G$11,AB63,IF('Inputs Assump'!$C$6='Inputs Assump'!$G$12,AB111,AB$52))</f>
        <v>1293990.6633904092</v>
      </c>
      <c r="AC15" s="9">
        <f>IF('Inputs Assump'!$C$6='Inputs Assump'!$G$11,AC63,IF('Inputs Assump'!$C$6='Inputs Assump'!$G$12,AC111,AC$52))</f>
        <v>1274966.5072335596</v>
      </c>
      <c r="AD15" s="9">
        <f>IF('Inputs Assump'!$C$6='Inputs Assump'!$G$11,AD63,IF('Inputs Assump'!$C$6='Inputs Assump'!$G$12,AD111,AD$52))</f>
        <v>1255975.0578817846</v>
      </c>
      <c r="AE15" s="9">
        <f>IF('Inputs Assump'!$C$6='Inputs Assump'!$G$11,AE63,IF('Inputs Assump'!$C$6='Inputs Assump'!$G$12,AE111,AE$52))</f>
        <v>1229422.2098333193</v>
      </c>
      <c r="AF15" s="9">
        <f>IF('Inputs Assump'!$C$6='Inputs Assump'!$G$11,AF63,IF('Inputs Assump'!$C$6='Inputs Assump'!$G$12,AF111,AF$52))</f>
        <v>1202935.8445121271</v>
      </c>
      <c r="AG15" s="9">
        <f>IF('Inputs Assump'!$C$6='Inputs Assump'!$G$11,AG63,IF('Inputs Assump'!$C$6='Inputs Assump'!$G$12,AG111,AG$52))</f>
        <v>1176659.3599809806</v>
      </c>
      <c r="AH15" s="9">
        <f>IF('Inputs Assump'!$C$6='Inputs Assump'!$G$11,AH63,IF('Inputs Assump'!$C$6='Inputs Assump'!$G$12,AH111,AH$52))</f>
        <v>1150403.3553787237</v>
      </c>
      <c r="AI15" s="9">
        <f>IF('Inputs Assump'!$C$6='Inputs Assump'!$G$11,AI63,IF('Inputs Assump'!$C$6='Inputs Assump'!$G$12,AI111,AI$52))</f>
        <v>1124170.7409829262</v>
      </c>
      <c r="AJ15" s="9">
        <f>IF('Inputs Assump'!$C$6='Inputs Assump'!$G$11,AJ63,IF('Inputs Assump'!$C$6='Inputs Assump'!$G$12,AJ111,AJ$52))</f>
        <v>1082639.4894271749</v>
      </c>
      <c r="AK15" s="9">
        <f>IF('Inputs Assump'!$C$6='Inputs Assump'!$G$11,AK63,IF('Inputs Assump'!$C$6='Inputs Assump'!$G$12,AK111,AK$52))</f>
        <v>1041206.2600119575</v>
      </c>
      <c r="AL15" s="9">
        <f>IF('Inputs Assump'!$C$6='Inputs Assump'!$G$11,AL63,IF('Inputs Assump'!$C$6='Inputs Assump'!$G$12,AL111,AL$52))</f>
        <v>1002191.0533381501</v>
      </c>
      <c r="AM15" s="9">
        <f>IF('Inputs Assump'!$C$6='Inputs Assump'!$G$11,AM63,IF('Inputs Assump'!$C$6='Inputs Assump'!$G$12,AM111,AM$52))</f>
        <v>963175.84666434291</v>
      </c>
      <c r="AN15" s="9">
        <f>IF('Inputs Assump'!$C$6='Inputs Assump'!$G$11,AN63,IF('Inputs Assump'!$C$6='Inputs Assump'!$G$12,AN111,AN$52))</f>
        <v>924160.6399905358</v>
      </c>
      <c r="AO15" s="9">
        <f>IF('Inputs Assump'!$C$6='Inputs Assump'!$G$11,AO63,IF('Inputs Assump'!$C$6='Inputs Assump'!$G$12,AO111,AO$52))</f>
        <v>883945.29167082557</v>
      </c>
      <c r="AP15" s="9">
        <f>IF('Inputs Assump'!$C$6='Inputs Assump'!$G$11,AP63,IF('Inputs Assump'!$C$6='Inputs Assump'!$G$12,AP111,AP$52))</f>
        <v>843729.94335111603</v>
      </c>
      <c r="AQ15" s="9">
        <f>IF('Inputs Assump'!$C$6='Inputs Assump'!$G$11,AQ63,IF('Inputs Assump'!$C$6='Inputs Assump'!$G$12,AQ111,AQ$52))</f>
        <v>803514.59503140626</v>
      </c>
      <c r="AR15" s="9">
        <f>IF('Inputs Assump'!$C$6='Inputs Assump'!$G$11,AR63,IF('Inputs Assump'!$C$6='Inputs Assump'!$G$12,AR111,AR$52))</f>
        <v>763299.2467116965</v>
      </c>
      <c r="AS15" s="9">
        <f>IF('Inputs Assump'!$C$6='Inputs Assump'!$G$11,AS63,IF('Inputs Assump'!$C$6='Inputs Assump'!$G$12,AS111,AS$52))</f>
        <v>723083.89839198685</v>
      </c>
      <c r="AT15" s="9">
        <f>IF('Inputs Assump'!$C$6='Inputs Assump'!$G$11,AT63,IF('Inputs Assump'!$C$6='Inputs Assump'!$G$12,AT111,AT$52))</f>
        <v>700965.12197882088</v>
      </c>
      <c r="AU15" s="9">
        <f>IF('Inputs Assump'!$C$6='Inputs Assump'!$G$11,AU63,IF('Inputs Assump'!$C$6='Inputs Assump'!$G$12,AU111,AU$52))</f>
        <v>678846.34556565515</v>
      </c>
      <c r="AV15" s="9">
        <f>IF('Inputs Assump'!$C$6='Inputs Assump'!$G$11,AV63,IF('Inputs Assump'!$C$6='Inputs Assump'!$G$12,AV111,AV$52))</f>
        <v>656727.56915248942</v>
      </c>
      <c r="AW15" s="9">
        <f>IF('Inputs Assump'!$C$6='Inputs Assump'!$G$11,AW63,IF('Inputs Assump'!$C$6='Inputs Assump'!$G$12,AW111,AW$52))</f>
        <v>634608.79273932346</v>
      </c>
      <c r="AX15" s="9">
        <f>IF('Inputs Assump'!$C$6='Inputs Assump'!$G$11,AX63,IF('Inputs Assump'!$C$6='Inputs Assump'!$G$12,AX111,AX$52))</f>
        <v>612490.01632615796</v>
      </c>
      <c r="AY15" s="9">
        <f>IF('Inputs Assump'!$C$6='Inputs Assump'!$G$11,AY63,IF('Inputs Assump'!$C$6='Inputs Assump'!$G$12,AY111,AY$52))</f>
        <v>585764.03226306383</v>
      </c>
      <c r="AZ15" s="9">
        <f>IF('Inputs Assump'!$C$6='Inputs Assump'!$G$11,AZ63,IF('Inputs Assump'!$C$6='Inputs Assump'!$G$12,AZ111,AZ$52))</f>
        <v>559038.04819996993</v>
      </c>
      <c r="BA15" s="9">
        <f>IF('Inputs Assump'!$C$6='Inputs Assump'!$G$11,BA63,IF('Inputs Assump'!$C$6='Inputs Assump'!$G$12,BA111,BA$52))</f>
        <v>532312.06413687603</v>
      </c>
      <c r="BB15" s="9">
        <f>IF('Inputs Assump'!$C$6='Inputs Assump'!$G$11,BB63,IF('Inputs Assump'!$C$6='Inputs Assump'!$G$12,BB111,BB$52))</f>
        <v>505586.08007378201</v>
      </c>
      <c r="BC15" s="9">
        <f>IF('Inputs Assump'!$C$6='Inputs Assump'!$G$11,BC63,IF('Inputs Assump'!$C$6='Inputs Assump'!$G$12,BC111,BC$52))</f>
        <v>478860.09601068794</v>
      </c>
      <c r="BD15" s="9">
        <f>IF('Inputs Assump'!$C$6='Inputs Assump'!$G$11,BD63,IF('Inputs Assump'!$C$6='Inputs Assump'!$G$12,BD111,BD$52))</f>
        <v>461341.02227291453</v>
      </c>
      <c r="BE15" s="9">
        <f>IF('Inputs Assump'!$C$6='Inputs Assump'!$G$11,BE63,IF('Inputs Assump'!$C$6='Inputs Assump'!$G$12,BE111,BE$52))</f>
        <v>443821.94853514101</v>
      </c>
      <c r="BF15" s="9">
        <f>IF('Inputs Assump'!$C$6='Inputs Assump'!$G$11,BF63,IF('Inputs Assump'!$C$6='Inputs Assump'!$G$12,BF111,BF$52))</f>
        <v>426302.87479736749</v>
      </c>
      <c r="BG15" s="9">
        <f>IF('Inputs Assump'!$C$6='Inputs Assump'!$G$11,BG63,IF('Inputs Assump'!$C$6='Inputs Assump'!$G$12,BG111,BG$52))</f>
        <v>408783.80105959391</v>
      </c>
      <c r="BH15" s="9">
        <f>IF('Inputs Assump'!$C$6='Inputs Assump'!$G$11,BH63,IF('Inputs Assump'!$C$6='Inputs Assump'!$G$12,BH111,BH$52))</f>
        <v>391264.72732182057</v>
      </c>
      <c r="BI15" s="9">
        <f>IF('Inputs Assump'!$C$6='Inputs Assump'!$G$11,BI63,IF('Inputs Assump'!$C$6='Inputs Assump'!$G$12,BI111,BI$52))</f>
        <v>376937.11514012504</v>
      </c>
      <c r="BJ15" s="9">
        <f>IF('Inputs Assump'!$C$6='Inputs Assump'!$G$11,BJ63,IF('Inputs Assump'!$C$6='Inputs Assump'!$G$12,BJ111,BJ$52))</f>
        <v>362609.50295842957</v>
      </c>
      <c r="BK15" s="9">
        <f>IF('Inputs Assump'!$C$6='Inputs Assump'!$G$11,BK63,IF('Inputs Assump'!$C$6='Inputs Assump'!$G$12,BK111,BK$52))</f>
        <v>348281.89077673428</v>
      </c>
      <c r="BL15" s="9">
        <f>IF('Inputs Assump'!$C$6='Inputs Assump'!$G$11,BL63,IF('Inputs Assump'!$C$6='Inputs Assump'!$G$12,BL111,BL$52))</f>
        <v>333954.27859503875</v>
      </c>
      <c r="BM15" s="9">
        <f>IF('Inputs Assump'!$C$6='Inputs Assump'!$G$11,BM63,IF('Inputs Assump'!$C$6='Inputs Assump'!$G$12,BM111,BM$52))</f>
        <v>319626.66641334328</v>
      </c>
      <c r="BN15" s="9">
        <f>IF('Inputs Assump'!$C$6='Inputs Assump'!$G$11,BN63,IF('Inputs Assump'!$C$6='Inputs Assump'!$G$12,BN111,BN$52))</f>
        <v>306362.52836690028</v>
      </c>
      <c r="BO15" s="9">
        <f>IF('Inputs Assump'!$C$6='Inputs Assump'!$G$11,BO63,IF('Inputs Assump'!$C$6='Inputs Assump'!$G$12,BO111,BO$52))</f>
        <v>293098.39032045746</v>
      </c>
      <c r="BP15" s="9">
        <f>IF('Inputs Assump'!$C$6='Inputs Assump'!$G$11,BP63,IF('Inputs Assump'!$C$6='Inputs Assump'!$G$12,BP111,BP$52))</f>
        <v>279834.25227401452</v>
      </c>
      <c r="BQ15" s="9">
        <f>IF('Inputs Assump'!$C$6='Inputs Assump'!$G$11,BQ63,IF('Inputs Assump'!$C$6='Inputs Assump'!$G$12,BQ111,BQ$52))</f>
        <v>266570.11422757164</v>
      </c>
      <c r="BR15" s="9">
        <f>IF('Inputs Assump'!$C$6='Inputs Assump'!$G$11,BR63,IF('Inputs Assump'!$C$6='Inputs Assump'!$G$12,BR111,BR$52))</f>
        <v>253305.97618112876</v>
      </c>
      <c r="BS15" s="9">
        <f>IF('Inputs Assump'!$C$6='Inputs Assump'!$G$11,BS63,IF('Inputs Assump'!$C$6='Inputs Assump'!$G$12,BS111,BS$52))</f>
        <v>245352.70449968439</v>
      </c>
      <c r="BT15" s="9">
        <f>IF('Inputs Assump'!$C$6='Inputs Assump'!$G$11,BT63,IF('Inputs Assump'!$C$6='Inputs Assump'!$G$12,BT111,BT$52))</f>
        <v>237399.43281823987</v>
      </c>
      <c r="BU15" s="9">
        <f>IF('Inputs Assump'!$C$6='Inputs Assump'!$G$11,BU63,IF('Inputs Assump'!$C$6='Inputs Assump'!$G$12,BU111,BU$52))</f>
        <v>229446.16113679548</v>
      </c>
      <c r="BV15" s="9">
        <f>IF('Inputs Assump'!$C$6='Inputs Assump'!$G$11,BV63,IF('Inputs Assump'!$C$6='Inputs Assump'!$G$12,BV111,BV$52))</f>
        <v>221492.88945535102</v>
      </c>
      <c r="BW15" s="9">
        <f>IF('Inputs Assump'!$C$6='Inputs Assump'!$G$11,BW63,IF('Inputs Assump'!$C$6='Inputs Assump'!$G$12,BW111,BW$52))</f>
        <v>213539.61777390662</v>
      </c>
      <c r="BX15" s="9">
        <f>IF('Inputs Assump'!$C$6='Inputs Assump'!$G$11,BX63,IF('Inputs Assump'!$C$6='Inputs Assump'!$G$12,BX111,BX$52))</f>
        <v>202873.81737291723</v>
      </c>
      <c r="BY15" s="9">
        <f>IF('Inputs Assump'!$C$6='Inputs Assump'!$G$11,BY63,IF('Inputs Assump'!$C$6='Inputs Assump'!$G$12,BY111,BY$52))</f>
        <v>192208.01697192781</v>
      </c>
      <c r="BZ15" s="9">
        <f>IF('Inputs Assump'!$C$6='Inputs Assump'!$G$11,BZ63,IF('Inputs Assump'!$C$6='Inputs Assump'!$G$12,BZ111,BZ$52))</f>
        <v>181542.21657093847</v>
      </c>
      <c r="CA15" s="9">
        <f>IF('Inputs Assump'!$C$6='Inputs Assump'!$G$11,CA63,IF('Inputs Assump'!$C$6='Inputs Assump'!$G$12,CA111,CA$52))</f>
        <v>170876.41616994911</v>
      </c>
      <c r="CB15" s="9">
        <f>IF('Inputs Assump'!$C$6='Inputs Assump'!$G$11,CB63,IF('Inputs Assump'!$C$6='Inputs Assump'!$G$12,CB111,CB$52))</f>
        <v>160210.61576895969</v>
      </c>
      <c r="CC15" s="9">
        <f>IF('Inputs Assump'!$C$6='Inputs Assump'!$G$11,CC63,IF('Inputs Assump'!$C$6='Inputs Assump'!$G$12,CC111,CC$52))</f>
        <v>153129.69153792184</v>
      </c>
      <c r="CD15" s="9">
        <f>IF('Inputs Assump'!$C$6='Inputs Assump'!$G$11,CD63,IF('Inputs Assump'!$C$6='Inputs Assump'!$G$12,CD111,CD$52))</f>
        <v>146048.76730688399</v>
      </c>
      <c r="CE15" s="9">
        <f>IF('Inputs Assump'!$C$6='Inputs Assump'!$G$11,CE63,IF('Inputs Assump'!$C$6='Inputs Assump'!$G$12,CE111,CE$52))</f>
        <v>138967.84307584609</v>
      </c>
      <c r="CF15" s="9">
        <f>IF('Inputs Assump'!$C$6='Inputs Assump'!$G$11,CF63,IF('Inputs Assump'!$C$6='Inputs Assump'!$G$12,CF111,CF$52))</f>
        <v>131886.9188448083</v>
      </c>
      <c r="CG15" s="9">
        <f>IF('Inputs Assump'!$C$6='Inputs Assump'!$G$11,CG63,IF('Inputs Assump'!$C$6='Inputs Assump'!$G$12,CG111,CG$52))</f>
        <v>124805.9946137704</v>
      </c>
      <c r="CH15" s="9">
        <f>IF('Inputs Assump'!$C$6='Inputs Assump'!$G$11,CH63,IF('Inputs Assump'!$C$6='Inputs Assump'!$G$12,CH111,CH$52))</f>
        <v>115267.55684921044</v>
      </c>
      <c r="CI15" s="9">
        <f>IF('Inputs Assump'!$C$6='Inputs Assump'!$G$11,CI63,IF('Inputs Assump'!$C$6='Inputs Assump'!$G$12,CI111,CI$52))</f>
        <v>105729.11908465058</v>
      </c>
      <c r="CJ15" s="9">
        <f>IF('Inputs Assump'!$C$6='Inputs Assump'!$G$11,CJ63,IF('Inputs Assump'!$C$6='Inputs Assump'!$G$12,CJ111,CJ$52))</f>
        <v>96190.681320090633</v>
      </c>
      <c r="CK15" s="9">
        <f>IF('Inputs Assump'!$C$6='Inputs Assump'!$G$11,CK63,IF('Inputs Assump'!$C$6='Inputs Assump'!$G$12,CK111,CK$52))</f>
        <v>86652.243555530687</v>
      </c>
      <c r="CL15" s="9">
        <f>IF('Inputs Assump'!$C$6='Inputs Assump'!$G$11,CL63,IF('Inputs Assump'!$C$6='Inputs Assump'!$G$12,CL111,CL$52))</f>
        <v>77113.805790970713</v>
      </c>
      <c r="CM15" s="9">
        <f>IF('Inputs Assump'!$C$6='Inputs Assump'!$G$11,CM63,IF('Inputs Assump'!$C$6='Inputs Assump'!$G$12,CM111,CM$52))</f>
        <v>69112.321383367089</v>
      </c>
      <c r="CN15" s="9">
        <f>IF('Inputs Assump'!$C$6='Inputs Assump'!$G$11,CN63,IF('Inputs Assump'!$C$6='Inputs Assump'!$G$12,CN111,CN$52))</f>
        <v>61110.836975763457</v>
      </c>
      <c r="CO15" s="9">
        <f>IF('Inputs Assump'!$C$6='Inputs Assump'!$G$11,CO63,IF('Inputs Assump'!$C$6='Inputs Assump'!$G$12,CO111,CO$52))</f>
        <v>53109.352568159818</v>
      </c>
      <c r="CP15" s="9">
        <f>IF('Inputs Assump'!$C$6='Inputs Assump'!$G$11,CP63,IF('Inputs Assump'!$C$6='Inputs Assump'!$G$12,CP111,CP$52))</f>
        <v>45107.868160556201</v>
      </c>
      <c r="CQ15" s="9">
        <f>IF('Inputs Assump'!$C$6='Inputs Assump'!$G$11,CQ63,IF('Inputs Assump'!$C$6='Inputs Assump'!$G$12,CQ111,CQ$52))</f>
        <v>37106.383752952555</v>
      </c>
      <c r="CR15" s="9">
        <f>IF('Inputs Assump'!$C$6='Inputs Assump'!$G$11,CR63,IF('Inputs Assump'!$C$6='Inputs Assump'!$G$12,CR111,CR$52))</f>
        <v>32685.234043530043</v>
      </c>
      <c r="CS15" s="9">
        <f>IF('Inputs Assump'!$C$6='Inputs Assump'!$G$11,CS63,IF('Inputs Assump'!$C$6='Inputs Assump'!$G$12,CS111,CS$52))</f>
        <v>28264.084334107534</v>
      </c>
      <c r="CT15" s="9">
        <f>IF('Inputs Assump'!$C$6='Inputs Assump'!$G$11,CT63,IF('Inputs Assump'!$C$6='Inputs Assump'!$G$12,CT111,CT$52))</f>
        <v>23842.934624685015</v>
      </c>
      <c r="CU15" s="9">
        <f>IF('Inputs Assump'!$C$6='Inputs Assump'!$G$11,CU63,IF('Inputs Assump'!$C$6='Inputs Assump'!$G$12,CU111,CU$52))</f>
        <v>19421.784915262502</v>
      </c>
      <c r="CV15" s="9">
        <f>IF('Inputs Assump'!$C$6='Inputs Assump'!$G$11,CV63,IF('Inputs Assump'!$C$6='Inputs Assump'!$G$12,CV111,CV$52))</f>
        <v>15000.635205839983</v>
      </c>
      <c r="CW15" s="9">
        <f>IF('Inputs Assump'!$C$6='Inputs Assump'!$G$11,CW63,IF('Inputs Assump'!$C$6='Inputs Assump'!$G$12,CW111,CW$52))</f>
        <v>12648.880233994965</v>
      </c>
      <c r="CX15" s="9">
        <f>IF('Inputs Assump'!$C$6='Inputs Assump'!$G$11,CX63,IF('Inputs Assump'!$C$6='Inputs Assump'!$G$12,CX111,CX$52))</f>
        <v>10297.125262149937</v>
      </c>
      <c r="CZ15" s="50">
        <f t="shared" si="1"/>
        <v>73950287.579439521</v>
      </c>
      <c r="DA15" s="66">
        <f t="shared" si="0"/>
        <v>0.28582129837885967</v>
      </c>
    </row>
    <row r="16" spans="1:105">
      <c r="A16" s="52">
        <v>2032</v>
      </c>
      <c r="B16" s="9">
        <f>IF('Inputs Assump'!$C$6='Inputs Assump'!$G$11,B64,IF('Inputs Assump'!$C$6='Inputs Assump'!$G$12,B112,B$52))</f>
        <v>1709922.2451543582</v>
      </c>
      <c r="C16" s="9">
        <f>IF('Inputs Assump'!$C$6='Inputs Assump'!$G$11,C64,IF('Inputs Assump'!$C$6='Inputs Assump'!$G$12,C112,C$52))</f>
        <v>1670397.987684133</v>
      </c>
      <c r="D16" s="9">
        <f>IF('Inputs Assump'!$C$6='Inputs Assump'!$G$11,D64,IF('Inputs Assump'!$C$6='Inputs Assump'!$G$12,D112,D$52))</f>
        <v>1665658.6988683457</v>
      </c>
      <c r="E16" s="9">
        <f>IF('Inputs Assump'!$C$6='Inputs Assump'!$G$11,E64,IF('Inputs Assump'!$C$6='Inputs Assump'!$G$12,E112,E$52))</f>
        <v>1659515.6856021234</v>
      </c>
      <c r="F16" s="9">
        <f>IF('Inputs Assump'!$C$6='Inputs Assump'!$G$11,F64,IF('Inputs Assump'!$C$6='Inputs Assump'!$G$12,F112,F$52))</f>
        <v>1652191.2784137153</v>
      </c>
      <c r="G16" s="9">
        <f>IF('Inputs Assump'!$C$6='Inputs Assump'!$G$11,G64,IF('Inputs Assump'!$C$6='Inputs Assump'!$G$12,G112,G$52))</f>
        <v>1644973.8287829487</v>
      </c>
      <c r="H16" s="9">
        <f>IF('Inputs Assump'!$C$6='Inputs Assump'!$G$11,H64,IF('Inputs Assump'!$C$6='Inputs Assump'!$G$12,H112,H$52))</f>
        <v>1636900.8508349606</v>
      </c>
      <c r="I16" s="9">
        <f>IF('Inputs Assump'!$C$6='Inputs Assump'!$G$11,I64,IF('Inputs Assump'!$C$6='Inputs Assump'!$G$12,I112,I$52))</f>
        <v>1627941.6967134294</v>
      </c>
      <c r="J16" s="9">
        <f>IF('Inputs Assump'!$C$6='Inputs Assump'!$G$11,J64,IF('Inputs Assump'!$C$6='Inputs Assump'!$G$12,J112,J$52))</f>
        <v>1618080.6275743961</v>
      </c>
      <c r="K16" s="9">
        <f>IF('Inputs Assump'!$C$6='Inputs Assump'!$G$11,K64,IF('Inputs Assump'!$C$6='Inputs Assump'!$G$12,K112,K$52))</f>
        <v>1607287.2058275456</v>
      </c>
      <c r="L16" s="9">
        <f>IF('Inputs Assump'!$C$6='Inputs Assump'!$G$11,L64,IF('Inputs Assump'!$C$6='Inputs Assump'!$G$12,L112,L$52))</f>
        <v>1595612.3248602434</v>
      </c>
      <c r="M16" s="9">
        <f>IF('Inputs Assump'!$C$6='Inputs Assump'!$G$11,M64,IF('Inputs Assump'!$C$6='Inputs Assump'!$G$12,M112,M$52))</f>
        <v>1582595.2415213026</v>
      </c>
      <c r="N16" s="9">
        <f>IF('Inputs Assump'!$C$6='Inputs Assump'!$G$11,N64,IF('Inputs Assump'!$C$6='Inputs Assump'!$G$12,N112,N$52))</f>
        <v>1653911.3776996885</v>
      </c>
      <c r="O16" s="9">
        <f>IF('Inputs Assump'!$C$6='Inputs Assump'!$G$11,O64,IF('Inputs Assump'!$C$6='Inputs Assump'!$G$12,O112,O$52))</f>
        <v>1650604.0847248146</v>
      </c>
      <c r="P16" s="9">
        <f>IF('Inputs Assump'!$C$6='Inputs Assump'!$G$11,P64,IF('Inputs Assump'!$C$6='Inputs Assump'!$G$12,P112,P$52))</f>
        <v>1624442.6679951763</v>
      </c>
      <c r="Q16" s="9">
        <f>IF('Inputs Assump'!$C$6='Inputs Assump'!$G$11,Q64,IF('Inputs Assump'!$C$6='Inputs Assump'!$G$12,Q112,Q$52))</f>
        <v>1597733.0778791155</v>
      </c>
      <c r="R16" s="9">
        <f>IF('Inputs Assump'!$C$6='Inputs Assump'!$G$11,R64,IF('Inputs Assump'!$C$6='Inputs Assump'!$G$12,R112,R$52))</f>
        <v>1571192.7661017897</v>
      </c>
      <c r="S16" s="9">
        <f>IF('Inputs Assump'!$C$6='Inputs Assump'!$G$11,S64,IF('Inputs Assump'!$C$6='Inputs Assump'!$G$12,S112,S$52))</f>
        <v>1547516.26725967</v>
      </c>
      <c r="T16" s="9">
        <f>IF('Inputs Assump'!$C$6='Inputs Assump'!$G$11,T64,IF('Inputs Assump'!$C$6='Inputs Assump'!$G$12,T112,T$52))</f>
        <v>1517502.6163322753</v>
      </c>
      <c r="U16" s="9">
        <f>IF('Inputs Assump'!$C$6='Inputs Assump'!$G$11,U64,IF('Inputs Assump'!$C$6='Inputs Assump'!$G$12,U112,U$52))</f>
        <v>1487511.1825703667</v>
      </c>
      <c r="V16" s="9">
        <f>IF('Inputs Assump'!$C$6='Inputs Assump'!$G$11,V64,IF('Inputs Assump'!$C$6='Inputs Assump'!$G$12,V112,V$52))</f>
        <v>1459813.1222087145</v>
      </c>
      <c r="W16" s="9">
        <f>IF('Inputs Assump'!$C$6='Inputs Assump'!$G$11,W64,IF('Inputs Assump'!$C$6='Inputs Assump'!$G$12,W112,W$52))</f>
        <v>1432191.2208057137</v>
      </c>
      <c r="X16" s="9">
        <f>IF('Inputs Assump'!$C$6='Inputs Assump'!$G$11,X64,IF('Inputs Assump'!$C$6='Inputs Assump'!$G$12,X112,X$52))</f>
        <v>1404337.0567492812</v>
      </c>
      <c r="Y16" s="9">
        <f>IF('Inputs Assump'!$C$6='Inputs Assump'!$G$11,Y64,IF('Inputs Assump'!$C$6='Inputs Assump'!$G$12,Y112,Y$52))</f>
        <v>1376543.2300954123</v>
      </c>
      <c r="Z16" s="9">
        <f>IF('Inputs Assump'!$C$6='Inputs Assump'!$G$11,Z64,IF('Inputs Assump'!$C$6='Inputs Assump'!$G$12,Z112,Z$52))</f>
        <v>1348810.2198764856</v>
      </c>
      <c r="AA16" s="9">
        <f>IF('Inputs Assump'!$C$6='Inputs Assump'!$G$11,AA64,IF('Inputs Assump'!$C$6='Inputs Assump'!$G$12,AA112,AA$52))</f>
        <v>1328928.1269913488</v>
      </c>
      <c r="AB16" s="9">
        <f>IF('Inputs Assump'!$C$6='Inputs Assump'!$G$11,AB64,IF('Inputs Assump'!$C$6='Inputs Assump'!$G$12,AB112,AB$52))</f>
        <v>1309074.107499483</v>
      </c>
      <c r="AC16" s="9">
        <f>IF('Inputs Assump'!$C$6='Inputs Assump'!$G$11,AC64,IF('Inputs Assump'!$C$6='Inputs Assump'!$G$12,AC112,AC$52))</f>
        <v>1290076.221928098</v>
      </c>
      <c r="AD16" s="9">
        <f>IF('Inputs Assump'!$C$6='Inputs Assump'!$G$11,AD64,IF('Inputs Assump'!$C$6='Inputs Assump'!$G$12,AD112,AD$52))</f>
        <v>1271109.6156035252</v>
      </c>
      <c r="AE16" s="9">
        <f>IF('Inputs Assump'!$C$6='Inputs Assump'!$G$11,AE64,IF('Inputs Assump'!$C$6='Inputs Assump'!$G$12,AE112,AE$52))</f>
        <v>1252175.617142916</v>
      </c>
      <c r="AF16" s="9">
        <f>IF('Inputs Assump'!$C$6='Inputs Assump'!$G$11,AF64,IF('Inputs Assump'!$C$6='Inputs Assump'!$G$12,AF112,AF$52))</f>
        <v>1225703.0939161698</v>
      </c>
      <c r="AG16" s="9">
        <f>IF('Inputs Assump'!$C$6='Inputs Assump'!$G$11,AG64,IF('Inputs Assump'!$C$6='Inputs Assump'!$G$12,AG112,AG$52))</f>
        <v>1199296.8523002968</v>
      </c>
      <c r="AH16" s="9">
        <f>IF('Inputs Assump'!$C$6='Inputs Assump'!$G$11,AH64,IF('Inputs Assump'!$C$6='Inputs Assump'!$G$12,AH112,AH$52))</f>
        <v>1173099.8565656638</v>
      </c>
      <c r="AI16" s="9">
        <f>IF('Inputs Assump'!$C$6='Inputs Assump'!$G$11,AI64,IF('Inputs Assump'!$C$6='Inputs Assump'!$G$12,AI112,AI$52))</f>
        <v>1146923.2788062408</v>
      </c>
      <c r="AJ16" s="9">
        <f>IF('Inputs Assump'!$C$6='Inputs Assump'!$G$11,AJ64,IF('Inputs Assump'!$C$6='Inputs Assump'!$G$12,AJ112,AJ$52))</f>
        <v>1120770.0204957391</v>
      </c>
      <c r="AK16" s="9">
        <f>IF('Inputs Assump'!$C$6='Inputs Assump'!$G$11,AK64,IF('Inputs Assump'!$C$6='Inputs Assump'!$G$12,AK112,AK$52))</f>
        <v>1079364.4048179511</v>
      </c>
      <c r="AL16" s="9">
        <f>IF('Inputs Assump'!$C$6='Inputs Assump'!$G$11,AL64,IF('Inputs Assump'!$C$6='Inputs Assump'!$G$12,AL112,AL$52))</f>
        <v>1038056.514754654</v>
      </c>
      <c r="AM16" s="9">
        <f>IF('Inputs Assump'!$C$6='Inputs Assump'!$G$11,AM64,IF('Inputs Assump'!$C$6='Inputs Assump'!$G$12,AM112,AM$52))</f>
        <v>999159.33269028587</v>
      </c>
      <c r="AN16" s="9">
        <f>IF('Inputs Assump'!$C$6='Inputs Assump'!$G$11,AN64,IF('Inputs Assump'!$C$6='Inputs Assump'!$G$12,AN112,AN$52))</f>
        <v>960262.15062591783</v>
      </c>
      <c r="AO16" s="9">
        <f>IF('Inputs Assump'!$C$6='Inputs Assump'!$G$11,AO64,IF('Inputs Assump'!$C$6='Inputs Assump'!$G$12,AO112,AO$52))</f>
        <v>921364.9685615499</v>
      </c>
      <c r="AP16" s="9">
        <f>IF('Inputs Assump'!$C$6='Inputs Assump'!$G$11,AP64,IF('Inputs Assump'!$C$6='Inputs Assump'!$G$12,AP112,AP$52))</f>
        <v>881271.27539078135</v>
      </c>
      <c r="AQ16" s="9">
        <f>IF('Inputs Assump'!$C$6='Inputs Assump'!$G$11,AQ64,IF('Inputs Assump'!$C$6='Inputs Assump'!$G$12,AQ112,AQ$52))</f>
        <v>841177.5822200136</v>
      </c>
      <c r="AR16" s="9">
        <f>IF('Inputs Assump'!$C$6='Inputs Assump'!$G$11,AR64,IF('Inputs Assump'!$C$6='Inputs Assump'!$G$12,AR112,AR$52))</f>
        <v>801083.88904924551</v>
      </c>
      <c r="AS16" s="9">
        <f>IF('Inputs Assump'!$C$6='Inputs Assump'!$G$11,AS64,IF('Inputs Assump'!$C$6='Inputs Assump'!$G$12,AS112,AS$52))</f>
        <v>760990.19587847753</v>
      </c>
      <c r="AT16" s="9">
        <f>IF('Inputs Assump'!$C$6='Inputs Assump'!$G$11,AT64,IF('Inputs Assump'!$C$6='Inputs Assump'!$G$12,AT112,AT$52))</f>
        <v>720896.50270770956</v>
      </c>
      <c r="AU16" s="9">
        <f>IF('Inputs Assump'!$C$6='Inputs Assump'!$G$11,AU64,IF('Inputs Assump'!$C$6='Inputs Assump'!$G$12,AU112,AU$52))</f>
        <v>698844.6376393754</v>
      </c>
      <c r="AV16" s="9">
        <f>IF('Inputs Assump'!$C$6='Inputs Assump'!$G$11,AV64,IF('Inputs Assump'!$C$6='Inputs Assump'!$G$12,AV112,AV$52))</f>
        <v>676792.77257104148</v>
      </c>
      <c r="AW16" s="9">
        <f>IF('Inputs Assump'!$C$6='Inputs Assump'!$G$11,AW64,IF('Inputs Assump'!$C$6='Inputs Assump'!$G$12,AW112,AW$52))</f>
        <v>654740.90750270768</v>
      </c>
      <c r="AX16" s="9">
        <f>IF('Inputs Assump'!$C$6='Inputs Assump'!$G$11,AX64,IF('Inputs Assump'!$C$6='Inputs Assump'!$G$12,AX112,AX$52))</f>
        <v>632689.04243437352</v>
      </c>
      <c r="AY16" s="9">
        <f>IF('Inputs Assump'!$C$6='Inputs Assump'!$G$11,AY64,IF('Inputs Assump'!$C$6='Inputs Assump'!$G$12,AY112,AY$52))</f>
        <v>610637.17736603983</v>
      </c>
      <c r="AZ16" s="9">
        <f>IF('Inputs Assump'!$C$6='Inputs Assump'!$G$11,AZ64,IF('Inputs Assump'!$C$6='Inputs Assump'!$G$12,AZ112,AZ$52))</f>
        <v>583992.04187712597</v>
      </c>
      <c r="BA16" s="9">
        <f>IF('Inputs Assump'!$C$6='Inputs Assump'!$G$11,BA64,IF('Inputs Assump'!$C$6='Inputs Assump'!$G$12,BA112,BA$52))</f>
        <v>557346.90638821223</v>
      </c>
      <c r="BB16" s="9">
        <f>IF('Inputs Assump'!$C$6='Inputs Assump'!$G$11,BB64,IF('Inputs Assump'!$C$6='Inputs Assump'!$G$12,BB112,BB$52))</f>
        <v>530701.7708992986</v>
      </c>
      <c r="BC16" s="9">
        <f>IF('Inputs Assump'!$C$6='Inputs Assump'!$G$11,BC64,IF('Inputs Assump'!$C$6='Inputs Assump'!$G$12,BC112,BC$52))</f>
        <v>504056.6354103848</v>
      </c>
      <c r="BD16" s="9">
        <f>IF('Inputs Assump'!$C$6='Inputs Assump'!$G$11,BD64,IF('Inputs Assump'!$C$6='Inputs Assump'!$G$12,BD112,BD$52))</f>
        <v>477411.499921471</v>
      </c>
      <c r="BE16" s="9">
        <f>IF('Inputs Assump'!$C$6='Inputs Assump'!$G$11,BE64,IF('Inputs Assump'!$C$6='Inputs Assump'!$G$12,BE112,BE$52))</f>
        <v>459945.42300242325</v>
      </c>
      <c r="BF16" s="9">
        <f>IF('Inputs Assump'!$C$6='Inputs Assump'!$G$11,BF64,IF('Inputs Assump'!$C$6='Inputs Assump'!$G$12,BF112,BF$52))</f>
        <v>442479.34608337539</v>
      </c>
      <c r="BG16" s="9">
        <f>IF('Inputs Assump'!$C$6='Inputs Assump'!$G$11,BG64,IF('Inputs Assump'!$C$6='Inputs Assump'!$G$12,BG112,BG$52))</f>
        <v>425013.26916432759</v>
      </c>
      <c r="BH16" s="9">
        <f>IF('Inputs Assump'!$C$6='Inputs Assump'!$G$11,BH64,IF('Inputs Assump'!$C$6='Inputs Assump'!$G$12,BH112,BH$52))</f>
        <v>407547.19224527967</v>
      </c>
      <c r="BI16" s="9">
        <f>IF('Inputs Assump'!$C$6='Inputs Assump'!$G$11,BI64,IF('Inputs Assump'!$C$6='Inputs Assump'!$G$12,BI112,BI$52))</f>
        <v>390081.11532623204</v>
      </c>
      <c r="BJ16" s="9">
        <f>IF('Inputs Assump'!$C$6='Inputs Assump'!$G$11,BJ64,IF('Inputs Assump'!$C$6='Inputs Assump'!$G$12,BJ112,BJ$52))</f>
        <v>375796.84549681668</v>
      </c>
      <c r="BK16" s="9">
        <f>IF('Inputs Assump'!$C$6='Inputs Assump'!$G$11,BK64,IF('Inputs Assump'!$C$6='Inputs Assump'!$G$12,BK112,BK$52))</f>
        <v>361512.57566740143</v>
      </c>
      <c r="BL16" s="9">
        <f>IF('Inputs Assump'!$C$6='Inputs Assump'!$G$11,BL64,IF('Inputs Assump'!$C$6='Inputs Assump'!$G$12,BL112,BL$52))</f>
        <v>347228.30583798629</v>
      </c>
      <c r="BM16" s="9">
        <f>IF('Inputs Assump'!$C$6='Inputs Assump'!$G$11,BM64,IF('Inputs Assump'!$C$6='Inputs Assump'!$G$12,BM112,BM$52))</f>
        <v>332944.03600857098</v>
      </c>
      <c r="BN16" s="9">
        <f>IF('Inputs Assump'!$C$6='Inputs Assump'!$G$11,BN64,IF('Inputs Assump'!$C$6='Inputs Assump'!$G$12,BN112,BN$52))</f>
        <v>318659.76617915567</v>
      </c>
      <c r="BO16" s="9">
        <f>IF('Inputs Assump'!$C$6='Inputs Assump'!$G$11,BO64,IF('Inputs Assump'!$C$6='Inputs Assump'!$G$12,BO112,BO$52))</f>
        <v>305435.75337735302</v>
      </c>
      <c r="BP16" s="9">
        <f>IF('Inputs Assump'!$C$6='Inputs Assump'!$G$11,BP64,IF('Inputs Assump'!$C$6='Inputs Assump'!$G$12,BP112,BP$52))</f>
        <v>292211.74057555047</v>
      </c>
      <c r="BQ16" s="9">
        <f>IF('Inputs Assump'!$C$6='Inputs Assump'!$G$11,BQ64,IF('Inputs Assump'!$C$6='Inputs Assump'!$G$12,BQ112,BQ$52))</f>
        <v>278987.72777374787</v>
      </c>
      <c r="BR16" s="9">
        <f>IF('Inputs Assump'!$C$6='Inputs Assump'!$G$11,BR64,IF('Inputs Assump'!$C$6='Inputs Assump'!$G$12,BR112,BR$52))</f>
        <v>265763.71497194527</v>
      </c>
      <c r="BS16" s="9">
        <f>IF('Inputs Assump'!$C$6='Inputs Assump'!$G$11,BS64,IF('Inputs Assump'!$C$6='Inputs Assump'!$G$12,BS112,BS$52))</f>
        <v>252539.70217014273</v>
      </c>
      <c r="BT16" s="9">
        <f>IF('Inputs Assump'!$C$6='Inputs Assump'!$G$11,BT64,IF('Inputs Assump'!$C$6='Inputs Assump'!$G$12,BT112,BT$52))</f>
        <v>244610.48987128254</v>
      </c>
      <c r="BU16" s="9">
        <f>IF('Inputs Assump'!$C$6='Inputs Assump'!$G$11,BU64,IF('Inputs Assump'!$C$6='Inputs Assump'!$G$12,BU112,BU$52))</f>
        <v>236681.2775724222</v>
      </c>
      <c r="BV16" s="9">
        <f>IF('Inputs Assump'!$C$6='Inputs Assump'!$G$11,BV64,IF('Inputs Assump'!$C$6='Inputs Assump'!$G$12,BV112,BV$52))</f>
        <v>228752.06527356198</v>
      </c>
      <c r="BW16" s="9">
        <f>IF('Inputs Assump'!$C$6='Inputs Assump'!$G$11,BW64,IF('Inputs Assump'!$C$6='Inputs Assump'!$G$12,BW112,BW$52))</f>
        <v>220822.85297470173</v>
      </c>
      <c r="BX16" s="9">
        <f>IF('Inputs Assump'!$C$6='Inputs Assump'!$G$11,BX64,IF('Inputs Assump'!$C$6='Inputs Assump'!$G$12,BX112,BX$52))</f>
        <v>212893.64067584151</v>
      </c>
      <c r="BY16" s="9">
        <f>IF('Inputs Assump'!$C$6='Inputs Assump'!$G$11,BY64,IF('Inputs Assump'!$C$6='Inputs Assump'!$G$12,BY112,BY$52))</f>
        <v>202260.10530774578</v>
      </c>
      <c r="BZ16" s="9">
        <f>IF('Inputs Assump'!$C$6='Inputs Assump'!$G$11,BZ64,IF('Inputs Assump'!$C$6='Inputs Assump'!$G$12,BZ112,BZ$52))</f>
        <v>191626.56993964998</v>
      </c>
      <c r="CA16" s="9">
        <f>IF('Inputs Assump'!$C$6='Inputs Assump'!$G$11,CA64,IF('Inputs Assump'!$C$6='Inputs Assump'!$G$12,CA112,CA$52))</f>
        <v>180993.03457155431</v>
      </c>
      <c r="CB16" s="9">
        <f>IF('Inputs Assump'!$C$6='Inputs Assump'!$G$11,CB64,IF('Inputs Assump'!$C$6='Inputs Assump'!$G$12,CB112,CB$52))</f>
        <v>170359.4992034586</v>
      </c>
      <c r="CC16" s="9">
        <f>IF('Inputs Assump'!$C$6='Inputs Assump'!$G$11,CC64,IF('Inputs Assump'!$C$6='Inputs Assump'!$G$12,CC112,CC$52))</f>
        <v>159725.96383536284</v>
      </c>
      <c r="CD16" s="9">
        <f>IF('Inputs Assump'!$C$6='Inputs Assump'!$G$11,CD64,IF('Inputs Assump'!$C$6='Inputs Assump'!$G$12,CD112,CD$52))</f>
        <v>152666.46005517186</v>
      </c>
      <c r="CE16" s="9">
        <f>IF('Inputs Assump'!$C$6='Inputs Assump'!$G$11,CE64,IF('Inputs Assump'!$C$6='Inputs Assump'!$G$12,CE112,CE$52))</f>
        <v>145606.95627498088</v>
      </c>
      <c r="CF16" s="9">
        <f>IF('Inputs Assump'!$C$6='Inputs Assump'!$G$11,CF64,IF('Inputs Assump'!$C$6='Inputs Assump'!$G$12,CF112,CF$52))</f>
        <v>138547.45249478985</v>
      </c>
      <c r="CG16" s="9">
        <f>IF('Inputs Assump'!$C$6='Inputs Assump'!$G$11,CG64,IF('Inputs Assump'!$C$6='Inputs Assump'!$G$12,CG112,CG$52))</f>
        <v>131487.94871459893</v>
      </c>
      <c r="CH16" s="9">
        <f>IF('Inputs Assump'!$C$6='Inputs Assump'!$G$11,CH64,IF('Inputs Assump'!$C$6='Inputs Assump'!$G$12,CH112,CH$52))</f>
        <v>124428.44493440787</v>
      </c>
      <c r="CI16" s="9">
        <f>IF('Inputs Assump'!$C$6='Inputs Assump'!$G$11,CI64,IF('Inputs Assump'!$C$6='Inputs Assump'!$G$12,CI112,CI$52))</f>
        <v>114918.86182647537</v>
      </c>
      <c r="CJ16" s="9">
        <f>IF('Inputs Assump'!$C$6='Inputs Assump'!$G$11,CJ64,IF('Inputs Assump'!$C$6='Inputs Assump'!$G$12,CJ112,CJ$52))</f>
        <v>105409.27871854298</v>
      </c>
      <c r="CK16" s="9">
        <f>IF('Inputs Assump'!$C$6='Inputs Assump'!$G$11,CK64,IF('Inputs Assump'!$C$6='Inputs Assump'!$G$12,CK112,CK$52))</f>
        <v>95899.695610610492</v>
      </c>
      <c r="CL16" s="9">
        <f>IF('Inputs Assump'!$C$6='Inputs Assump'!$G$11,CL64,IF('Inputs Assump'!$C$6='Inputs Assump'!$G$12,CL112,CL$52))</f>
        <v>86390.112502678006</v>
      </c>
      <c r="CM16" s="9">
        <f>IF('Inputs Assump'!$C$6='Inputs Assump'!$G$11,CM64,IF('Inputs Assump'!$C$6='Inputs Assump'!$G$12,CM112,CM$52))</f>
        <v>76880.529394745492</v>
      </c>
      <c r="CN16" s="9">
        <f>IF('Inputs Assump'!$C$6='Inputs Assump'!$G$11,CN64,IF('Inputs Assump'!$C$6='Inputs Assump'!$G$12,CN112,CN$52))</f>
        <v>68903.250217682784</v>
      </c>
      <c r="CO16" s="9">
        <f>IF('Inputs Assump'!$C$6='Inputs Assump'!$G$11,CO64,IF('Inputs Assump'!$C$6='Inputs Assump'!$G$12,CO112,CO$52))</f>
        <v>60925.971040620076</v>
      </c>
      <c r="CP16" s="9">
        <f>IF('Inputs Assump'!$C$6='Inputs Assump'!$G$11,CP64,IF('Inputs Assump'!$C$6='Inputs Assump'!$G$12,CP112,CP$52))</f>
        <v>52948.691863557353</v>
      </c>
      <c r="CQ16" s="9">
        <f>IF('Inputs Assump'!$C$6='Inputs Assump'!$G$11,CQ64,IF('Inputs Assump'!$C$6='Inputs Assump'!$G$12,CQ112,CQ$52))</f>
        <v>44971.412686494652</v>
      </c>
      <c r="CR16" s="9">
        <f>IF('Inputs Assump'!$C$6='Inputs Assump'!$G$11,CR64,IF('Inputs Assump'!$C$6='Inputs Assump'!$G$12,CR112,CR$52))</f>
        <v>36994.133509431929</v>
      </c>
      <c r="CS16" s="9">
        <f>IF('Inputs Assump'!$C$6='Inputs Assump'!$G$11,CS64,IF('Inputs Assump'!$C$6='Inputs Assump'!$G$12,CS112,CS$52))</f>
        <v>32586.358186875783</v>
      </c>
      <c r="CT16" s="9">
        <f>IF('Inputs Assump'!$C$6='Inputs Assump'!$G$11,CT64,IF('Inputs Assump'!$C$6='Inputs Assump'!$G$12,CT112,CT$52))</f>
        <v>28178.58286431964</v>
      </c>
      <c r="CU16" s="9">
        <f>IF('Inputs Assump'!$C$6='Inputs Assump'!$G$11,CU64,IF('Inputs Assump'!$C$6='Inputs Assump'!$G$12,CU112,CU$52))</f>
        <v>23770.807541763486</v>
      </c>
      <c r="CV16" s="9">
        <f>IF('Inputs Assump'!$C$6='Inputs Assump'!$G$11,CV64,IF('Inputs Assump'!$C$6='Inputs Assump'!$G$12,CV112,CV$52))</f>
        <v>19363.03221920734</v>
      </c>
      <c r="CW16" s="9">
        <f>IF('Inputs Assump'!$C$6='Inputs Assump'!$G$11,CW64,IF('Inputs Assump'!$C$6='Inputs Assump'!$G$12,CW112,CW$52))</f>
        <v>14955.256896651184</v>
      </c>
      <c r="CX16" s="9">
        <f>IF('Inputs Assump'!$C$6='Inputs Assump'!$G$11,CX64,IF('Inputs Assump'!$C$6='Inputs Assump'!$G$12,CX112,CX$52))</f>
        <v>12610.616201154087</v>
      </c>
      <c r="CZ16" s="50">
        <f t="shared" si="1"/>
        <v>75464499.428952679</v>
      </c>
      <c r="DA16" s="66">
        <f t="shared" si="0"/>
        <v>0.3121498754553198</v>
      </c>
    </row>
    <row r="17" spans="1:105">
      <c r="A17" s="52">
        <v>2033</v>
      </c>
      <c r="B17" s="9">
        <f>IF('Inputs Assump'!$C$6='Inputs Assump'!$G$11,B65,IF('Inputs Assump'!$C$6='Inputs Assump'!$G$12,B113,B$52))</f>
        <v>1708777.9974773335</v>
      </c>
      <c r="C17" s="9">
        <f>IF('Inputs Assump'!$C$6='Inputs Assump'!$G$11,C65,IF('Inputs Assump'!$C$6='Inputs Assump'!$G$12,C113,C$52))</f>
        <v>1671660.3272898176</v>
      </c>
      <c r="D17" s="9">
        <f>IF('Inputs Assump'!$C$6='Inputs Assump'!$G$11,D65,IF('Inputs Assump'!$C$6='Inputs Assump'!$G$12,D113,D$52))</f>
        <v>1668137.4317970558</v>
      </c>
      <c r="E17" s="9">
        <f>IF('Inputs Assump'!$C$6='Inputs Assump'!$G$11,E65,IF('Inputs Assump'!$C$6='Inputs Assump'!$G$12,E113,E$52))</f>
        <v>1663404.55667867</v>
      </c>
      <c r="F17" s="9">
        <f>IF('Inputs Assump'!$C$6='Inputs Assump'!$G$11,F65,IF('Inputs Assump'!$C$6='Inputs Assump'!$G$12,F113,F$52))</f>
        <v>1657269.856775434</v>
      </c>
      <c r="G17" s="9">
        <f>IF('Inputs Assump'!$C$6='Inputs Assump'!$G$11,G65,IF('Inputs Assump'!$C$6='Inputs Assump'!$G$12,G113,G$52))</f>
        <v>1651168.1585407013</v>
      </c>
      <c r="H17" s="9">
        <f>IF('Inputs Assump'!$C$6='Inputs Assump'!$G$11,H65,IF('Inputs Assump'!$C$6='Inputs Assump'!$G$12,H113,H$52))</f>
        <v>1643955.17831747</v>
      </c>
      <c r="I17" s="9">
        <f>IF('Inputs Assump'!$C$6='Inputs Assump'!$G$11,I65,IF('Inputs Assump'!$C$6='Inputs Assump'!$G$12,I113,I$52))</f>
        <v>1635887.1995631473</v>
      </c>
      <c r="J17" s="9">
        <f>IF('Inputs Assump'!$C$6='Inputs Assump'!$G$11,J65,IF('Inputs Assump'!$C$6='Inputs Assump'!$G$12,J113,J$52))</f>
        <v>1626933.5934001042</v>
      </c>
      <c r="K17" s="9">
        <f>IF('Inputs Assump'!$C$6='Inputs Assump'!$G$11,K65,IF('Inputs Assump'!$C$6='Inputs Assump'!$G$12,K113,K$52))</f>
        <v>1617078.6307306651</v>
      </c>
      <c r="L17" s="9">
        <f>IF('Inputs Assump'!$C$6='Inputs Assump'!$G$11,L65,IF('Inputs Assump'!$C$6='Inputs Assump'!$G$12,L113,L$52))</f>
        <v>1606360.9983979545</v>
      </c>
      <c r="M17" s="9">
        <f>IF('Inputs Assump'!$C$6='Inputs Assump'!$G$11,M65,IF('Inputs Assump'!$C$6='Inputs Assump'!$G$12,M113,M$52))</f>
        <v>1594692.8451402069</v>
      </c>
      <c r="N17" s="9">
        <f>IF('Inputs Assump'!$C$6='Inputs Assump'!$G$11,N65,IF('Inputs Assump'!$C$6='Inputs Assump'!$G$12,N113,N$52))</f>
        <v>1581683.2629617658</v>
      </c>
      <c r="O17" s="9">
        <f>IF('Inputs Assump'!$C$6='Inputs Assump'!$G$11,O65,IF('Inputs Assump'!$C$6='Inputs Assump'!$G$12,O113,O$52))</f>
        <v>1652958.3028538511</v>
      </c>
      <c r="P17" s="9">
        <f>IF('Inputs Assump'!$C$6='Inputs Assump'!$G$11,P65,IF('Inputs Assump'!$C$6='Inputs Assump'!$G$12,P113,P$52))</f>
        <v>1649652.9157233802</v>
      </c>
      <c r="Q17" s="9">
        <f>IF('Inputs Assump'!$C$6='Inputs Assump'!$G$11,Q65,IF('Inputs Assump'!$C$6='Inputs Assump'!$G$12,Q113,Q$52))</f>
        <v>1622805.1203191257</v>
      </c>
      <c r="R17" s="9">
        <f>IF('Inputs Assump'!$C$6='Inputs Assump'!$G$11,R65,IF('Inputs Assump'!$C$6='Inputs Assump'!$G$12,R113,R$52))</f>
        <v>1596122.4552697875</v>
      </c>
      <c r="S17" s="9">
        <f>IF('Inputs Assump'!$C$6='Inputs Assump'!$G$11,S65,IF('Inputs Assump'!$C$6='Inputs Assump'!$G$12,S113,S$52))</f>
        <v>1569608.8979152115</v>
      </c>
      <c r="T17" s="9">
        <f>IF('Inputs Assump'!$C$6='Inputs Assump'!$G$11,T65,IF('Inputs Assump'!$C$6='Inputs Assump'!$G$12,T113,T$52))</f>
        <v>1545956.2665794187</v>
      </c>
      <c r="U17" s="9">
        <f>IF('Inputs Assump'!$C$6='Inputs Assump'!$G$11,U65,IF('Inputs Assump'!$C$6='Inputs Assump'!$G$12,U113,U$52))</f>
        <v>1515972.871434696</v>
      </c>
      <c r="V17" s="9">
        <f>IF('Inputs Assump'!$C$6='Inputs Assump'!$G$11,V65,IF('Inputs Assump'!$C$6='Inputs Assump'!$G$12,V113,V$52))</f>
        <v>1485309.6847069182</v>
      </c>
      <c r="W17" s="9">
        <f>IF('Inputs Assump'!$C$6='Inputs Assump'!$G$11,W65,IF('Inputs Assump'!$C$6='Inputs Assump'!$G$12,W113,W$52))</f>
        <v>1457652.6171266462</v>
      </c>
      <c r="X17" s="9">
        <f>IF('Inputs Assump'!$C$6='Inputs Assump'!$G$11,X65,IF('Inputs Assump'!$C$6='Inputs Assump'!$G$12,X113,X$52))</f>
        <v>1430071.5957907238</v>
      </c>
      <c r="Y17" s="9">
        <f>IF('Inputs Assump'!$C$6='Inputs Assump'!$G$11,Y65,IF('Inputs Assump'!$C$6='Inputs Assump'!$G$12,Y113,Y$52))</f>
        <v>1402258.6555471788</v>
      </c>
      <c r="Z17" s="9">
        <f>IF('Inputs Assump'!$C$6='Inputs Assump'!$G$11,Z65,IF('Inputs Assump'!$C$6='Inputs Assump'!$G$12,Z113,Z$52))</f>
        <v>1374505.9634075996</v>
      </c>
      <c r="AA17" s="9">
        <f>IF('Inputs Assump'!$C$6='Inputs Assump'!$G$11,AA65,IF('Inputs Assump'!$C$6='Inputs Assump'!$G$12,AA113,AA$52))</f>
        <v>1344825.860513624</v>
      </c>
      <c r="AB17" s="9">
        <f>IF('Inputs Assump'!$C$6='Inputs Assump'!$G$11,AB65,IF('Inputs Assump'!$C$6='Inputs Assump'!$G$12,AB113,AB$52))</f>
        <v>1325002.4989472248</v>
      </c>
      <c r="AC17" s="9">
        <f>IF('Inputs Assump'!$C$6='Inputs Assump'!$G$11,AC65,IF('Inputs Assump'!$C$6='Inputs Assump'!$G$12,AC113,AC$52))</f>
        <v>1305207.1278458347</v>
      </c>
      <c r="AD17" s="9">
        <f>IF('Inputs Assump'!$C$6='Inputs Assump'!$G$11,AD65,IF('Inputs Assump'!$C$6='Inputs Assump'!$G$12,AD113,AD$52))</f>
        <v>1286265.3616618442</v>
      </c>
      <c r="AE17" s="9">
        <f>IF('Inputs Assump'!$C$6='Inputs Assump'!$G$11,AE65,IF('Inputs Assump'!$C$6='Inputs Assump'!$G$12,AE113,AE$52))</f>
        <v>1267354.7823263742</v>
      </c>
      <c r="AF17" s="9">
        <f>IF('Inputs Assump'!$C$6='Inputs Assump'!$G$11,AF65,IF('Inputs Assump'!$C$6='Inputs Assump'!$G$12,AF113,AF$52))</f>
        <v>1248476.7145318671</v>
      </c>
      <c r="AG17" s="9">
        <f>IF('Inputs Assump'!$C$6='Inputs Assump'!$G$11,AG65,IF('Inputs Assump'!$C$6='Inputs Assump'!$G$12,AG113,AG$52))</f>
        <v>1222082.3906279188</v>
      </c>
      <c r="AH17" s="9">
        <f>IF('Inputs Assump'!$C$6='Inputs Assump'!$G$11,AH65,IF('Inputs Assump'!$C$6='Inputs Assump'!$G$12,AH113,AH$52))</f>
        <v>1195754.1525402439</v>
      </c>
      <c r="AI17" s="9">
        <f>IF('Inputs Assump'!$C$6='Inputs Assump'!$G$11,AI65,IF('Inputs Assump'!$C$6='Inputs Assump'!$G$12,AI113,AI$52))</f>
        <v>1169634.5422255136</v>
      </c>
      <c r="AJ17" s="9">
        <f>IF('Inputs Assump'!$C$6='Inputs Assump'!$G$11,AJ65,IF('Inputs Assump'!$C$6='Inputs Assump'!$G$12,AJ113,AJ$52))</f>
        <v>1143535.2895716885</v>
      </c>
      <c r="AK17" s="9">
        <f>IF('Inputs Assump'!$C$6='Inputs Assump'!$G$11,AK65,IF('Inputs Assump'!$C$6='Inputs Assump'!$G$12,AK113,AK$52))</f>
        <v>1117459.2874815825</v>
      </c>
      <c r="AL17" s="9">
        <f>IF('Inputs Assump'!$C$6='Inputs Assump'!$G$11,AL65,IF('Inputs Assump'!$C$6='Inputs Assump'!$G$12,AL113,AL$52))</f>
        <v>1076175.9831935437</v>
      </c>
      <c r="AM17" s="9">
        <f>IF('Inputs Assump'!$C$6='Inputs Assump'!$G$11,AM65,IF('Inputs Assump'!$C$6='Inputs Assump'!$G$12,AM113,AM$52))</f>
        <v>1034990.1158404161</v>
      </c>
      <c r="AN17" s="9">
        <f>IF('Inputs Assump'!$C$6='Inputs Assump'!$G$11,AN65,IF('Inputs Assump'!$C$6='Inputs Assump'!$G$12,AN113,AN$52))</f>
        <v>996207.83530130575</v>
      </c>
      <c r="AO17" s="9">
        <f>IF('Inputs Assump'!$C$6='Inputs Assump'!$G$11,AO65,IF('Inputs Assump'!$C$6='Inputs Assump'!$G$12,AO113,AO$52))</f>
        <v>957425.55476219545</v>
      </c>
      <c r="AP17" s="9">
        <f>IF('Inputs Assump'!$C$6='Inputs Assump'!$G$11,AP65,IF('Inputs Assump'!$C$6='Inputs Assump'!$G$12,AP113,AP$52))</f>
        <v>918643.27422308538</v>
      </c>
      <c r="AQ17" s="9">
        <f>IF('Inputs Assump'!$C$6='Inputs Assump'!$G$11,AQ65,IF('Inputs Assump'!$C$6='Inputs Assump'!$G$12,AQ113,AQ$52))</f>
        <v>878668.01704829501</v>
      </c>
      <c r="AR17" s="9">
        <f>IF('Inputs Assump'!$C$6='Inputs Assump'!$G$11,AR65,IF('Inputs Assump'!$C$6='Inputs Assump'!$G$12,AR113,AR$52))</f>
        <v>838692.75987350545</v>
      </c>
      <c r="AS17" s="9">
        <f>IF('Inputs Assump'!$C$6='Inputs Assump'!$G$11,AS65,IF('Inputs Assump'!$C$6='Inputs Assump'!$G$12,AS113,AS$52))</f>
        <v>798717.50269871554</v>
      </c>
      <c r="AT17" s="9">
        <f>IF('Inputs Assump'!$C$6='Inputs Assump'!$G$11,AT65,IF('Inputs Assump'!$C$6='Inputs Assump'!$G$12,AT113,AT$52))</f>
        <v>758742.24552392575</v>
      </c>
      <c r="AU17" s="9">
        <f>IF('Inputs Assump'!$C$6='Inputs Assump'!$G$11,AU65,IF('Inputs Assump'!$C$6='Inputs Assump'!$G$12,AU113,AU$52))</f>
        <v>718766.98834913597</v>
      </c>
      <c r="AV17" s="9">
        <f>IF('Inputs Assump'!$C$6='Inputs Assump'!$G$11,AV65,IF('Inputs Assump'!$C$6='Inputs Assump'!$G$12,AV113,AV$52))</f>
        <v>696780.26406470081</v>
      </c>
      <c r="AW17" s="9">
        <f>IF('Inputs Assump'!$C$6='Inputs Assump'!$G$11,AW65,IF('Inputs Assump'!$C$6='Inputs Assump'!$G$12,AW113,AW$52))</f>
        <v>674793.53978026577</v>
      </c>
      <c r="AX17" s="9">
        <f>IF('Inputs Assump'!$C$6='Inputs Assump'!$G$11,AX65,IF('Inputs Assump'!$C$6='Inputs Assump'!$G$12,AX113,AX$52))</f>
        <v>652806.81549583084</v>
      </c>
      <c r="AY17" s="9">
        <f>IF('Inputs Assump'!$C$6='Inputs Assump'!$G$11,AY65,IF('Inputs Assump'!$C$6='Inputs Assump'!$G$12,AY113,AY$52))</f>
        <v>630820.09121139557</v>
      </c>
      <c r="AZ17" s="9">
        <f>IF('Inputs Assump'!$C$6='Inputs Assump'!$G$11,AZ65,IF('Inputs Assump'!$C$6='Inputs Assump'!$G$12,AZ113,AZ$52))</f>
        <v>608833.36692696076</v>
      </c>
      <c r="BA17" s="9">
        <f>IF('Inputs Assump'!$C$6='Inputs Assump'!$G$11,BA65,IF('Inputs Assump'!$C$6='Inputs Assump'!$G$12,BA113,BA$52))</f>
        <v>582266.94065413636</v>
      </c>
      <c r="BB17" s="9">
        <f>IF('Inputs Assump'!$C$6='Inputs Assump'!$G$11,BB65,IF('Inputs Assump'!$C$6='Inputs Assump'!$G$12,BB113,BB$52))</f>
        <v>555700.51438131207</v>
      </c>
      <c r="BC17" s="9">
        <f>IF('Inputs Assump'!$C$6='Inputs Assump'!$G$11,BC65,IF('Inputs Assump'!$C$6='Inputs Assump'!$G$12,BC113,BC$52))</f>
        <v>529134.08810848789</v>
      </c>
      <c r="BD17" s="9">
        <f>IF('Inputs Assump'!$C$6='Inputs Assump'!$G$11,BD65,IF('Inputs Assump'!$C$6='Inputs Assump'!$G$12,BD113,BD$52))</f>
        <v>502567.66183566366</v>
      </c>
      <c r="BE17" s="9">
        <f>IF('Inputs Assump'!$C$6='Inputs Assump'!$G$11,BE65,IF('Inputs Assump'!$C$6='Inputs Assump'!$G$12,BE113,BE$52))</f>
        <v>476001.23556283931</v>
      </c>
      <c r="BF17" s="9">
        <f>IF('Inputs Assump'!$C$6='Inputs Assump'!$G$11,BF65,IF('Inputs Assump'!$C$6='Inputs Assump'!$G$12,BF113,BF$52))</f>
        <v>458586.75309798488</v>
      </c>
      <c r="BG17" s="9">
        <f>IF('Inputs Assump'!$C$6='Inputs Assump'!$G$11,BG65,IF('Inputs Assump'!$C$6='Inputs Assump'!$G$12,BG113,BG$52))</f>
        <v>441172.27063313033</v>
      </c>
      <c r="BH17" s="9">
        <f>IF('Inputs Assump'!$C$6='Inputs Assump'!$G$11,BH65,IF('Inputs Assump'!$C$6='Inputs Assump'!$G$12,BH113,BH$52))</f>
        <v>423757.78816827585</v>
      </c>
      <c r="BI17" s="9">
        <f>IF('Inputs Assump'!$C$6='Inputs Assump'!$G$11,BI65,IF('Inputs Assump'!$C$6='Inputs Assump'!$G$12,BI113,BI$52))</f>
        <v>406343.30570342118</v>
      </c>
      <c r="BJ17" s="9">
        <f>IF('Inputs Assump'!$C$6='Inputs Assump'!$G$11,BJ65,IF('Inputs Assump'!$C$6='Inputs Assump'!$G$12,BJ113,BJ$52))</f>
        <v>388928.82323856687</v>
      </c>
      <c r="BK17" s="9">
        <f>IF('Inputs Assump'!$C$6='Inputs Assump'!$G$11,BK65,IF('Inputs Assump'!$C$6='Inputs Assump'!$G$12,BK113,BK$52))</f>
        <v>374686.74886659818</v>
      </c>
      <c r="BL17" s="9">
        <f>IF('Inputs Assump'!$C$6='Inputs Assump'!$G$11,BL65,IF('Inputs Assump'!$C$6='Inputs Assump'!$G$12,BL113,BL$52))</f>
        <v>360444.67449462967</v>
      </c>
      <c r="BM17" s="9">
        <f>IF('Inputs Assump'!$C$6='Inputs Assump'!$G$11,BM65,IF('Inputs Assump'!$C$6='Inputs Assump'!$G$12,BM113,BM$52))</f>
        <v>346202.60012266121</v>
      </c>
      <c r="BN17" s="9">
        <f>IF('Inputs Assump'!$C$6='Inputs Assump'!$G$11,BN65,IF('Inputs Assump'!$C$6='Inputs Assump'!$G$12,BN113,BN$52))</f>
        <v>331960.52575069258</v>
      </c>
      <c r="BO17" s="9">
        <f>IF('Inputs Assump'!$C$6='Inputs Assump'!$G$11,BO65,IF('Inputs Assump'!$C$6='Inputs Assump'!$G$12,BO113,BO$52))</f>
        <v>317718.45137872401</v>
      </c>
      <c r="BP17" s="9">
        <f>IF('Inputs Assump'!$C$6='Inputs Assump'!$G$11,BP65,IF('Inputs Assump'!$C$6='Inputs Assump'!$G$12,BP113,BP$52))</f>
        <v>304533.50205556722</v>
      </c>
      <c r="BQ17" s="9">
        <f>IF('Inputs Assump'!$C$6='Inputs Assump'!$G$11,BQ65,IF('Inputs Assump'!$C$6='Inputs Assump'!$G$12,BQ113,BQ$52))</f>
        <v>291348.55273241055</v>
      </c>
      <c r="BR17" s="9">
        <f>IF('Inputs Assump'!$C$6='Inputs Assump'!$G$11,BR65,IF('Inputs Assump'!$C$6='Inputs Assump'!$G$12,BR113,BR$52))</f>
        <v>278163.60340925376</v>
      </c>
      <c r="BS17" s="9">
        <f>IF('Inputs Assump'!$C$6='Inputs Assump'!$G$11,BS65,IF('Inputs Assump'!$C$6='Inputs Assump'!$G$12,BS113,BS$52))</f>
        <v>264978.65408609703</v>
      </c>
      <c r="BT17" s="9">
        <f>IF('Inputs Assump'!$C$6='Inputs Assump'!$G$11,BT65,IF('Inputs Assump'!$C$6='Inputs Assump'!$G$12,BT113,BT$52))</f>
        <v>251793.70476294035</v>
      </c>
      <c r="BU17" s="9">
        <f>IF('Inputs Assump'!$C$6='Inputs Assump'!$G$11,BU65,IF('Inputs Assump'!$C$6='Inputs Assump'!$G$12,BU113,BU$52))</f>
        <v>243887.91520420887</v>
      </c>
      <c r="BV17" s="9">
        <f>IF('Inputs Assump'!$C$6='Inputs Assump'!$G$11,BV65,IF('Inputs Assump'!$C$6='Inputs Assump'!$G$12,BV113,BV$52))</f>
        <v>235982.12564547721</v>
      </c>
      <c r="BW17" s="9">
        <f>IF('Inputs Assump'!$C$6='Inputs Assump'!$G$11,BW65,IF('Inputs Assump'!$C$6='Inputs Assump'!$G$12,BW113,BW$52))</f>
        <v>228076.33608674566</v>
      </c>
      <c r="BX17" s="9">
        <f>IF('Inputs Assump'!$C$6='Inputs Assump'!$G$11,BX65,IF('Inputs Assump'!$C$6='Inputs Assump'!$G$12,BX113,BX$52))</f>
        <v>220170.54652801412</v>
      </c>
      <c r="BY17" s="9">
        <f>IF('Inputs Assump'!$C$6='Inputs Assump'!$G$11,BY65,IF('Inputs Assump'!$C$6='Inputs Assump'!$G$12,BY113,BY$52))</f>
        <v>212264.75696928258</v>
      </c>
      <c r="BZ17" s="9">
        <f>IF('Inputs Assump'!$C$6='Inputs Assump'!$G$11,BZ65,IF('Inputs Assump'!$C$6='Inputs Assump'!$G$12,BZ113,BZ$52))</f>
        <v>201662.6328594794</v>
      </c>
      <c r="CA17" s="9">
        <f>IF('Inputs Assump'!$C$6='Inputs Assump'!$G$11,CA65,IF('Inputs Assump'!$C$6='Inputs Assump'!$G$12,CA113,CA$52))</f>
        <v>191060.50874967617</v>
      </c>
      <c r="CB17" s="9">
        <f>IF('Inputs Assump'!$C$6='Inputs Assump'!$G$11,CB65,IF('Inputs Assump'!$C$6='Inputs Assump'!$G$12,CB113,CB$52))</f>
        <v>180458.38463987308</v>
      </c>
      <c r="CC17" s="9">
        <f>IF('Inputs Assump'!$C$6='Inputs Assump'!$G$11,CC65,IF('Inputs Assump'!$C$6='Inputs Assump'!$G$12,CC113,CC$52))</f>
        <v>169856.26053006994</v>
      </c>
      <c r="CD17" s="9">
        <f>IF('Inputs Assump'!$C$6='Inputs Assump'!$G$11,CD65,IF('Inputs Assump'!$C$6='Inputs Assump'!$G$12,CD113,CD$52))</f>
        <v>159254.13642026673</v>
      </c>
      <c r="CE17" s="9">
        <f>IF('Inputs Assump'!$C$6='Inputs Assump'!$G$11,CE65,IF('Inputs Assump'!$C$6='Inputs Assump'!$G$12,CE113,CE$52))</f>
        <v>152215.4862780222</v>
      </c>
      <c r="CF17" s="9">
        <f>IF('Inputs Assump'!$C$6='Inputs Assump'!$G$11,CF65,IF('Inputs Assump'!$C$6='Inputs Assump'!$G$12,CF113,CF$52))</f>
        <v>145176.83613577764</v>
      </c>
      <c r="CG17" s="9">
        <f>IF('Inputs Assump'!$C$6='Inputs Assump'!$G$11,CG65,IF('Inputs Assump'!$C$6='Inputs Assump'!$G$12,CG113,CG$52))</f>
        <v>138138.18599353306</v>
      </c>
      <c r="CH17" s="9">
        <f>IF('Inputs Assump'!$C$6='Inputs Assump'!$G$11,CH65,IF('Inputs Assump'!$C$6='Inputs Assump'!$G$12,CH113,CH$52))</f>
        <v>131099.53585128859</v>
      </c>
      <c r="CI17" s="9">
        <f>IF('Inputs Assump'!$C$6='Inputs Assump'!$G$11,CI65,IF('Inputs Assump'!$C$6='Inputs Assump'!$G$12,CI113,CI$52))</f>
        <v>124060.88570904397</v>
      </c>
      <c r="CJ17" s="9">
        <f>IF('Inputs Assump'!$C$6='Inputs Assump'!$G$11,CJ65,IF('Inputs Assump'!$C$6='Inputs Assump'!$G$12,CJ113,CJ$52))</f>
        <v>114579.3937261153</v>
      </c>
      <c r="CK17" s="9">
        <f>IF('Inputs Assump'!$C$6='Inputs Assump'!$G$11,CK65,IF('Inputs Assump'!$C$6='Inputs Assump'!$G$12,CK113,CK$52))</f>
        <v>105097.90174318674</v>
      </c>
      <c r="CL17" s="9">
        <f>IF('Inputs Assump'!$C$6='Inputs Assump'!$G$11,CL65,IF('Inputs Assump'!$C$6='Inputs Assump'!$G$12,CL113,CL$52))</f>
        <v>95616.409760258088</v>
      </c>
      <c r="CM17" s="9">
        <f>IF('Inputs Assump'!$C$6='Inputs Assump'!$G$11,CM65,IF('Inputs Assump'!$C$6='Inputs Assump'!$G$12,CM113,CM$52))</f>
        <v>86134.917777329436</v>
      </c>
      <c r="CN17" s="9">
        <f>IF('Inputs Assump'!$C$6='Inputs Assump'!$G$11,CN65,IF('Inputs Assump'!$C$6='Inputs Assump'!$G$12,CN113,CN$52))</f>
        <v>76653.425794400755</v>
      </c>
      <c r="CO17" s="9">
        <f>IF('Inputs Assump'!$C$6='Inputs Assump'!$G$11,CO65,IF('Inputs Assump'!$C$6='Inputs Assump'!$G$12,CO113,CO$52))</f>
        <v>68699.711346097451</v>
      </c>
      <c r="CP17" s="9">
        <f>IF('Inputs Assump'!$C$6='Inputs Assump'!$G$11,CP65,IF('Inputs Assump'!$C$6='Inputs Assump'!$G$12,CP113,CP$52))</f>
        <v>60745.996897794139</v>
      </c>
      <c r="CQ17" s="9">
        <f>IF('Inputs Assump'!$C$6='Inputs Assump'!$G$11,CQ65,IF('Inputs Assump'!$C$6='Inputs Assump'!$G$12,CQ113,CQ$52))</f>
        <v>52792.282449490813</v>
      </c>
      <c r="CR17" s="9">
        <f>IF('Inputs Assump'!$C$6='Inputs Assump'!$G$11,CR65,IF('Inputs Assump'!$C$6='Inputs Assump'!$G$12,CR113,CR$52))</f>
        <v>44838.568001187508</v>
      </c>
      <c r="CS17" s="9">
        <f>IF('Inputs Assump'!$C$6='Inputs Assump'!$G$11,CS65,IF('Inputs Assump'!$C$6='Inputs Assump'!$G$12,CS113,CS$52))</f>
        <v>36884.853552884182</v>
      </c>
      <c r="CT17" s="9">
        <f>IF('Inputs Assump'!$C$6='Inputs Assump'!$G$11,CT65,IF('Inputs Assump'!$C$6='Inputs Assump'!$G$12,CT113,CT$52))</f>
        <v>32490.098713578394</v>
      </c>
      <c r="CU17" s="9">
        <f>IF('Inputs Assump'!$C$6='Inputs Assump'!$G$11,CU65,IF('Inputs Assump'!$C$6='Inputs Assump'!$G$12,CU113,CU$52))</f>
        <v>28095.343874272614</v>
      </c>
      <c r="CV17" s="9">
        <f>IF('Inputs Assump'!$C$6='Inputs Assump'!$G$11,CV65,IF('Inputs Assump'!$C$6='Inputs Assump'!$G$12,CV113,CV$52))</f>
        <v>23700.589034966823</v>
      </c>
      <c r="CW17" s="9">
        <f>IF('Inputs Assump'!$C$6='Inputs Assump'!$G$11,CW65,IF('Inputs Assump'!$C$6='Inputs Assump'!$G$12,CW113,CW$52))</f>
        <v>19305.834195661035</v>
      </c>
      <c r="CX17" s="9">
        <f>IF('Inputs Assump'!$C$6='Inputs Assump'!$G$11,CX65,IF('Inputs Assump'!$C$6='Inputs Assump'!$G$12,CX113,CX$52))</f>
        <v>14911.079356355242</v>
      </c>
      <c r="CZ17" s="50">
        <f t="shared" si="1"/>
        <v>76976749.085179567</v>
      </c>
      <c r="DA17" s="66">
        <f t="shared" si="0"/>
        <v>0.33844433461281559</v>
      </c>
    </row>
    <row r="18" spans="1:105">
      <c r="A18" s="52">
        <v>2034</v>
      </c>
      <c r="B18" s="9">
        <f>IF('Inputs Assump'!$C$6='Inputs Assump'!$G$11,B66,IF('Inputs Assump'!$C$6='Inputs Assump'!$G$12,B114,B$52))</f>
        <v>1706946.6606104583</v>
      </c>
      <c r="C18" s="9">
        <f>IF('Inputs Assump'!$C$6='Inputs Assump'!$G$11,C66,IF('Inputs Assump'!$C$6='Inputs Assump'!$G$12,C114,C$52))</f>
        <v>1671954.1069634974</v>
      </c>
      <c r="D18" s="9">
        <f>IF('Inputs Assump'!$C$6='Inputs Assump'!$G$11,D66,IF('Inputs Assump'!$C$6='Inputs Assump'!$G$12,D114,D$52))</f>
        <v>1669577.5404670807</v>
      </c>
      <c r="E18" s="9">
        <f>IF('Inputs Assump'!$C$6='Inputs Assump'!$G$11,E66,IF('Inputs Assump'!$C$6='Inputs Assump'!$G$12,E114,E$52))</f>
        <v>1666059.0342872613</v>
      </c>
      <c r="F18" s="9">
        <f>IF('Inputs Assump'!$C$6='Inputs Assump'!$G$11,F66,IF('Inputs Assump'!$C$6='Inputs Assump'!$G$12,F114,F$52))</f>
        <v>1661332.0560426419</v>
      </c>
      <c r="G18" s="9">
        <f>IF('Inputs Assump'!$C$6='Inputs Assump'!$G$11,G66,IF('Inputs Assump'!$C$6='Inputs Assump'!$G$12,G114,G$52))</f>
        <v>1656293.2499648842</v>
      </c>
      <c r="H18" s="9">
        <f>IF('Inputs Assump'!$C$6='Inputs Assump'!$G$11,H66,IF('Inputs Assump'!$C$6='Inputs Assump'!$G$12,H114,H$52))</f>
        <v>1650195.1473787585</v>
      </c>
      <c r="I18" s="9">
        <f>IF('Inputs Assump'!$C$6='Inputs Assump'!$G$11,I66,IF('Inputs Assump'!$C$6='Inputs Assump'!$G$12,I114,I$52))</f>
        <v>1642986.4176676462</v>
      </c>
      <c r="J18" s="9">
        <f>IF('Inputs Assump'!$C$6='Inputs Assump'!$G$11,J66,IF('Inputs Assump'!$C$6='Inputs Assump'!$G$12,J114,J$52))</f>
        <v>1634923.1932645636</v>
      </c>
      <c r="K18" s="9">
        <f>IF('Inputs Assump'!$C$6='Inputs Assump'!$G$11,K66,IF('Inputs Assump'!$C$6='Inputs Assump'!$G$12,K114,K$52))</f>
        <v>1625974.8633410672</v>
      </c>
      <c r="L18" s="9">
        <f>IF('Inputs Assump'!$C$6='Inputs Assump'!$G$11,L66,IF('Inputs Assump'!$C$6='Inputs Assump'!$G$12,L114,L$52))</f>
        <v>1616182.6567170231</v>
      </c>
      <c r="M18" s="9">
        <f>IF('Inputs Assump'!$C$6='Inputs Assump'!$G$11,M66,IF('Inputs Assump'!$C$6='Inputs Assump'!$G$12,M114,M$52))</f>
        <v>1605470.962697933</v>
      </c>
      <c r="N18" s="9">
        <f>IF('Inputs Assump'!$C$6='Inputs Assump'!$G$11,N66,IF('Inputs Assump'!$C$6='Inputs Assump'!$G$12,N114,N$52))</f>
        <v>1593809.2744084976</v>
      </c>
      <c r="O18" s="9">
        <f>IF('Inputs Assump'!$C$6='Inputs Assump'!$G$11,O66,IF('Inputs Assump'!$C$6='Inputs Assump'!$G$12,O114,O$52))</f>
        <v>1580806.9004432743</v>
      </c>
      <c r="P18" s="9">
        <f>IF('Inputs Assump'!$C$6='Inputs Assump'!$G$11,P66,IF('Inputs Assump'!$C$6='Inputs Assump'!$G$12,P114,P$52))</f>
        <v>1652042.4490067679</v>
      </c>
      <c r="Q18" s="9">
        <f>IF('Inputs Assump'!$C$6='Inputs Assump'!$G$11,Q66,IF('Inputs Assump'!$C$6='Inputs Assump'!$G$12,Q114,Q$52))</f>
        <v>1648048.011814974</v>
      </c>
      <c r="R18" s="9">
        <f>IF('Inputs Assump'!$C$6='Inputs Assump'!$G$11,R66,IF('Inputs Assump'!$C$6='Inputs Assump'!$G$12,R114,R$52))</f>
        <v>1621226.3359243248</v>
      </c>
      <c r="S18" s="9">
        <f>IF('Inputs Assump'!$C$6='Inputs Assump'!$G$11,S66,IF('Inputs Assump'!$C$6='Inputs Assump'!$G$12,S114,S$52))</f>
        <v>1594569.6297376154</v>
      </c>
      <c r="T18" s="9">
        <f>IF('Inputs Assump'!$C$6='Inputs Assump'!$G$11,T66,IF('Inputs Assump'!$C$6='Inputs Assump'!$G$12,T114,T$52))</f>
        <v>1568081.8667252422</v>
      </c>
      <c r="U18" s="9">
        <f>IF('Inputs Assump'!$C$6='Inputs Assump'!$G$11,U66,IF('Inputs Assump'!$C$6='Inputs Assump'!$G$12,U114,U$52))</f>
        <v>1544452.2464120185</v>
      </c>
      <c r="V18" s="9">
        <f>IF('Inputs Assump'!$C$6='Inputs Assump'!$G$11,V66,IF('Inputs Assump'!$C$6='Inputs Assump'!$G$12,V114,V$52))</f>
        <v>1513755.0393741662</v>
      </c>
      <c r="W18" s="9">
        <f>IF('Inputs Assump'!$C$6='Inputs Assump'!$G$11,W66,IF('Inputs Assump'!$C$6='Inputs Assump'!$G$12,W114,W$52))</f>
        <v>1483136.7121553442</v>
      </c>
      <c r="X18" s="9">
        <f>IF('Inputs Assump'!$C$6='Inputs Assump'!$G$11,X66,IF('Inputs Assump'!$C$6='Inputs Assump'!$G$12,X114,X$52))</f>
        <v>1455520.1062035984</v>
      </c>
      <c r="Y18" s="9">
        <f>IF('Inputs Assump'!$C$6='Inputs Assump'!$G$11,Y66,IF('Inputs Assump'!$C$6='Inputs Assump'!$G$12,Y114,Y$52))</f>
        <v>1427979.4352423651</v>
      </c>
      <c r="Z18" s="9">
        <f>IF('Inputs Assump'!$C$6='Inputs Assump'!$G$11,Z66,IF('Inputs Assump'!$C$6='Inputs Assump'!$G$12,Z114,Z$52))</f>
        <v>1400207.1846653253</v>
      </c>
      <c r="AA18" s="9">
        <f>IF('Inputs Assump'!$C$6='Inputs Assump'!$G$11,AA66,IF('Inputs Assump'!$C$6='Inputs Assump'!$G$12,AA114,AA$52))</f>
        <v>1370541.1452243191</v>
      </c>
      <c r="AB18" s="9">
        <f>IF('Inputs Assump'!$C$6='Inputs Assump'!$G$11,AB66,IF('Inputs Assump'!$C$6='Inputs Assump'!$G$12,AB114,AB$52))</f>
        <v>1340946.6557905746</v>
      </c>
      <c r="AC18" s="9">
        <f>IF('Inputs Assump'!$C$6='Inputs Assump'!$G$11,AC66,IF('Inputs Assump'!$C$6='Inputs Assump'!$G$12,AC114,AC$52))</f>
        <v>1321180.4755143877</v>
      </c>
      <c r="AD18" s="9">
        <f>IF('Inputs Assump'!$C$6='Inputs Assump'!$G$11,AD66,IF('Inputs Assump'!$C$6='Inputs Assump'!$G$12,AD114,AD$52))</f>
        <v>1301442.2049635786</v>
      </c>
      <c r="AE18" s="9">
        <f>IF('Inputs Assump'!$C$6='Inputs Assump'!$G$11,AE66,IF('Inputs Assump'!$C$6='Inputs Assump'!$G$12,AE114,AE$52))</f>
        <v>1282555.0770721741</v>
      </c>
      <c r="AF18" s="9">
        <f>IF('Inputs Assump'!$C$6='Inputs Assump'!$G$11,AF66,IF('Inputs Assump'!$C$6='Inputs Assump'!$G$12,AF114,AF$52))</f>
        <v>1263699.0460695608</v>
      </c>
      <c r="AG18" s="9">
        <f>IF('Inputs Assump'!$C$6='Inputs Assump'!$G$11,AG66,IF('Inputs Assump'!$C$6='Inputs Assump'!$G$12,AG114,AG$52))</f>
        <v>1244875.4328270524</v>
      </c>
      <c r="AH18" s="9">
        <f>IF('Inputs Assump'!$C$6='Inputs Assump'!$G$11,AH66,IF('Inputs Assump'!$C$6='Inputs Assump'!$G$12,AH114,AH$52))</f>
        <v>1218557.2444206106</v>
      </c>
      <c r="AI18" s="9">
        <f>IF('Inputs Assump'!$C$6='Inputs Assump'!$G$11,AI66,IF('Inputs Assump'!$C$6='Inputs Assump'!$G$12,AI114,AI$52))</f>
        <v>1192304.9512032259</v>
      </c>
      <c r="AJ18" s="9">
        <f>IF('Inputs Assump'!$C$6='Inputs Assump'!$G$11,AJ66,IF('Inputs Assump'!$C$6='Inputs Assump'!$G$12,AJ114,AJ$52))</f>
        <v>1166260.6839635151</v>
      </c>
      <c r="AK18" s="9">
        <f>IF('Inputs Assump'!$C$6='Inputs Assump'!$G$11,AK66,IF('Inputs Assump'!$C$6='Inputs Assump'!$G$12,AK114,AK$52))</f>
        <v>1140236.7156622114</v>
      </c>
      <c r="AL18" s="9">
        <f>IF('Inputs Assump'!$C$6='Inputs Assump'!$G$11,AL66,IF('Inputs Assump'!$C$6='Inputs Assump'!$G$12,AL114,AL$52))</f>
        <v>1114235.930857433</v>
      </c>
      <c r="AM18" s="9">
        <f>IF('Inputs Assump'!$C$6='Inputs Assump'!$G$11,AM66,IF('Inputs Assump'!$C$6='Inputs Assump'!$G$12,AM114,AM$52))</f>
        <v>1073071.7099345194</v>
      </c>
      <c r="AN18" s="9">
        <f>IF('Inputs Assump'!$C$6='Inputs Assump'!$G$11,AN66,IF('Inputs Assump'!$C$6='Inputs Assump'!$G$12,AN114,AN$52))</f>
        <v>1032004.6448857273</v>
      </c>
      <c r="AO18" s="9">
        <f>IF('Inputs Assump'!$C$6='Inputs Assump'!$G$11,AO66,IF('Inputs Assump'!$C$6='Inputs Assump'!$G$12,AO114,AO$52))</f>
        <v>993334.23340732988</v>
      </c>
      <c r="AP18" s="9">
        <f>IF('Inputs Assump'!$C$6='Inputs Assump'!$G$11,AP66,IF('Inputs Assump'!$C$6='Inputs Assump'!$G$12,AP114,AP$52))</f>
        <v>954663.82192893233</v>
      </c>
      <c r="AQ18" s="9">
        <f>IF('Inputs Assump'!$C$6='Inputs Assump'!$G$11,AQ66,IF('Inputs Assump'!$C$6='Inputs Assump'!$G$12,AQ114,AQ$52))</f>
        <v>915993.41045053513</v>
      </c>
      <c r="AR18" s="9">
        <f>IF('Inputs Assump'!$C$6='Inputs Assump'!$G$11,AR66,IF('Inputs Assump'!$C$6='Inputs Assump'!$G$12,AR114,AR$52))</f>
        <v>876133.46352593449</v>
      </c>
      <c r="AS18" s="9">
        <f>IF('Inputs Assump'!$C$6='Inputs Assump'!$G$11,AS66,IF('Inputs Assump'!$C$6='Inputs Assump'!$G$12,AS114,AS$52))</f>
        <v>836273.51660133479</v>
      </c>
      <c r="AT18" s="9">
        <f>IF('Inputs Assump'!$C$6='Inputs Assump'!$G$11,AT66,IF('Inputs Assump'!$C$6='Inputs Assump'!$G$12,AT114,AT$52))</f>
        <v>796413.56967673474</v>
      </c>
      <c r="AU18" s="9">
        <f>IF('Inputs Assump'!$C$6='Inputs Assump'!$G$11,AU66,IF('Inputs Assump'!$C$6='Inputs Assump'!$G$12,AU114,AU$52))</f>
        <v>756553.62275213469</v>
      </c>
      <c r="AV18" s="9">
        <f>IF('Inputs Assump'!$C$6='Inputs Assump'!$G$11,AV66,IF('Inputs Assump'!$C$6='Inputs Assump'!$G$12,AV114,AV$52))</f>
        <v>716693.67582753475</v>
      </c>
      <c r="AW18" s="9">
        <f>IF('Inputs Assump'!$C$6='Inputs Assump'!$G$11,AW66,IF('Inputs Assump'!$C$6='Inputs Assump'!$G$12,AW114,AW$52))</f>
        <v>694770.37314078957</v>
      </c>
      <c r="AX18" s="9">
        <f>IF('Inputs Assump'!$C$6='Inputs Assump'!$G$11,AX66,IF('Inputs Assump'!$C$6='Inputs Assump'!$G$12,AX114,AX$52))</f>
        <v>672847.0704540445</v>
      </c>
      <c r="AY18" s="9">
        <f>IF('Inputs Assump'!$C$6='Inputs Assump'!$G$11,AY66,IF('Inputs Assump'!$C$6='Inputs Assump'!$G$12,AY114,AY$52))</f>
        <v>650923.76776729955</v>
      </c>
      <c r="AZ18" s="9">
        <f>IF('Inputs Assump'!$C$6='Inputs Assump'!$G$11,AZ66,IF('Inputs Assump'!$C$6='Inputs Assump'!$G$12,AZ114,AZ$52))</f>
        <v>629000.46508055425</v>
      </c>
      <c r="BA18" s="9">
        <f>IF('Inputs Assump'!$C$6='Inputs Assump'!$G$11,BA66,IF('Inputs Assump'!$C$6='Inputs Assump'!$G$12,BA114,BA$52))</f>
        <v>607077.16239380941</v>
      </c>
      <c r="BB18" s="9">
        <f>IF('Inputs Assump'!$C$6='Inputs Assump'!$G$11,BB66,IF('Inputs Assump'!$C$6='Inputs Assump'!$G$12,BB114,BB$52))</f>
        <v>580587.36805475282</v>
      </c>
      <c r="BC18" s="9">
        <f>IF('Inputs Assump'!$C$6='Inputs Assump'!$G$11,BC66,IF('Inputs Assump'!$C$6='Inputs Assump'!$G$12,BC114,BC$52))</f>
        <v>554097.57371569634</v>
      </c>
      <c r="BD18" s="9">
        <f>IF('Inputs Assump'!$C$6='Inputs Assump'!$G$11,BD66,IF('Inputs Assump'!$C$6='Inputs Assump'!$G$12,BD114,BD$52))</f>
        <v>527607.77937663987</v>
      </c>
      <c r="BE18" s="9">
        <f>IF('Inputs Assump'!$C$6='Inputs Assump'!$G$11,BE66,IF('Inputs Assump'!$C$6='Inputs Assump'!$G$12,BE114,BE$52))</f>
        <v>501117.98503758345</v>
      </c>
      <c r="BF18" s="9">
        <f>IF('Inputs Assump'!$C$6='Inputs Assump'!$G$11,BF66,IF('Inputs Assump'!$C$6='Inputs Assump'!$G$12,BF114,BF$52))</f>
        <v>474628.19069852692</v>
      </c>
      <c r="BG18" s="9">
        <f>IF('Inputs Assump'!$C$6='Inputs Assump'!$G$11,BG66,IF('Inputs Assump'!$C$6='Inputs Assump'!$G$12,BG114,BG$52))</f>
        <v>457263.94101444405</v>
      </c>
      <c r="BH18" s="9">
        <f>IF('Inputs Assump'!$C$6='Inputs Assump'!$G$11,BH66,IF('Inputs Assump'!$C$6='Inputs Assump'!$G$12,BH114,BH$52))</f>
        <v>439899.69133036106</v>
      </c>
      <c r="BI18" s="9">
        <f>IF('Inputs Assump'!$C$6='Inputs Assump'!$G$11,BI66,IF('Inputs Assump'!$C$6='Inputs Assump'!$G$12,BI114,BI$52))</f>
        <v>422535.44164627814</v>
      </c>
      <c r="BJ18" s="9">
        <f>IF('Inputs Assump'!$C$6='Inputs Assump'!$G$11,BJ66,IF('Inputs Assump'!$C$6='Inputs Assump'!$G$12,BJ114,BJ$52))</f>
        <v>405171.19196219509</v>
      </c>
      <c r="BK18" s="9">
        <f>IF('Inputs Assump'!$C$6='Inputs Assump'!$G$11,BK66,IF('Inputs Assump'!$C$6='Inputs Assump'!$G$12,BK114,BK$52))</f>
        <v>387806.94227811234</v>
      </c>
      <c r="BL18" s="9">
        <f>IF('Inputs Assump'!$C$6='Inputs Assump'!$G$11,BL66,IF('Inputs Assump'!$C$6='Inputs Assump'!$G$12,BL114,BL$52))</f>
        <v>373605.94974714029</v>
      </c>
      <c r="BM18" s="9">
        <f>IF('Inputs Assump'!$C$6='Inputs Assump'!$G$11,BM66,IF('Inputs Assump'!$C$6='Inputs Assump'!$G$12,BM114,BM$52))</f>
        <v>359404.95721616835</v>
      </c>
      <c r="BN18" s="9">
        <f>IF('Inputs Assump'!$C$6='Inputs Assump'!$G$11,BN66,IF('Inputs Assump'!$C$6='Inputs Assump'!$G$12,BN114,BN$52))</f>
        <v>345203.96468519652</v>
      </c>
      <c r="BO18" s="9">
        <f>IF('Inputs Assump'!$C$6='Inputs Assump'!$G$11,BO66,IF('Inputs Assump'!$C$6='Inputs Assump'!$G$12,BO114,BO$52))</f>
        <v>331002.97215422452</v>
      </c>
      <c r="BP18" s="9">
        <f>IF('Inputs Assump'!$C$6='Inputs Assump'!$G$11,BP66,IF('Inputs Assump'!$C$6='Inputs Assump'!$G$12,BP114,BP$52))</f>
        <v>316801.97962325258</v>
      </c>
      <c r="BQ18" s="9">
        <f>IF('Inputs Assump'!$C$6='Inputs Assump'!$G$11,BQ66,IF('Inputs Assump'!$C$6='Inputs Assump'!$G$12,BQ114,BQ$52))</f>
        <v>303655.06282102608</v>
      </c>
      <c r="BR18" s="9">
        <f>IF('Inputs Assump'!$C$6='Inputs Assump'!$G$11,BR66,IF('Inputs Assump'!$C$6='Inputs Assump'!$G$12,BR114,BR$52))</f>
        <v>290508.14601879963</v>
      </c>
      <c r="BS18" s="9">
        <f>IF('Inputs Assump'!$C$6='Inputs Assump'!$G$11,BS66,IF('Inputs Assump'!$C$6='Inputs Assump'!$G$12,BS114,BS$52))</f>
        <v>277361.22921657312</v>
      </c>
      <c r="BT18" s="9">
        <f>IF('Inputs Assump'!$C$6='Inputs Assump'!$G$11,BT66,IF('Inputs Assump'!$C$6='Inputs Assump'!$G$12,BT114,BT$52))</f>
        <v>264214.31241434667</v>
      </c>
      <c r="BU18" s="9">
        <f>IF('Inputs Assump'!$C$6='Inputs Assump'!$G$11,BU66,IF('Inputs Assump'!$C$6='Inputs Assump'!$G$12,BU114,BU$52))</f>
        <v>251067.39561212028</v>
      </c>
      <c r="BV18" s="9">
        <f>IF('Inputs Assump'!$C$6='Inputs Assump'!$G$11,BV66,IF('Inputs Assump'!$C$6='Inputs Assump'!$G$12,BV114,BV$52))</f>
        <v>243184.41062392551</v>
      </c>
      <c r="BW18" s="9">
        <f>IF('Inputs Assump'!$C$6='Inputs Assump'!$G$11,BW66,IF('Inputs Assump'!$C$6='Inputs Assump'!$G$12,BW114,BW$52))</f>
        <v>235301.42563573056</v>
      </c>
      <c r="BX18" s="9">
        <f>IF('Inputs Assump'!$C$6='Inputs Assump'!$G$11,BX66,IF('Inputs Assump'!$C$6='Inputs Assump'!$G$12,BX114,BX$52))</f>
        <v>227418.4406475357</v>
      </c>
      <c r="BY18" s="9">
        <f>IF('Inputs Assump'!$C$6='Inputs Assump'!$G$11,BY66,IF('Inputs Assump'!$C$6='Inputs Assump'!$G$12,BY114,BY$52))</f>
        <v>219535.45565934086</v>
      </c>
      <c r="BZ18" s="9">
        <f>IF('Inputs Assump'!$C$6='Inputs Assump'!$G$11,BZ66,IF('Inputs Assump'!$C$6='Inputs Assump'!$G$12,BZ114,BZ$52))</f>
        <v>211652.47067114603</v>
      </c>
      <c r="CA18" s="9">
        <f>IF('Inputs Assump'!$C$6='Inputs Assump'!$G$11,CA66,IF('Inputs Assump'!$C$6='Inputs Assump'!$G$12,CA114,CA$52))</f>
        <v>201080.92881821989</v>
      </c>
      <c r="CB18" s="9">
        <f>IF('Inputs Assump'!$C$6='Inputs Assump'!$G$11,CB66,IF('Inputs Assump'!$C$6='Inputs Assump'!$G$12,CB114,CB$52))</f>
        <v>190509.38696529367</v>
      </c>
      <c r="CC18" s="9">
        <f>IF('Inputs Assump'!$C$6='Inputs Assump'!$G$11,CC66,IF('Inputs Assump'!$C$6='Inputs Assump'!$G$12,CC114,CC$52))</f>
        <v>179937.84511236762</v>
      </c>
      <c r="CD18" s="9">
        <f>IF('Inputs Assump'!$C$6='Inputs Assump'!$G$11,CD66,IF('Inputs Assump'!$C$6='Inputs Assump'!$G$12,CD114,CD$52))</f>
        <v>169366.30325944151</v>
      </c>
      <c r="CE18" s="9">
        <f>IF('Inputs Assump'!$C$6='Inputs Assump'!$G$11,CE66,IF('Inputs Assump'!$C$6='Inputs Assump'!$G$12,CE114,CE$52))</f>
        <v>158794.76140651535</v>
      </c>
      <c r="CF18" s="9">
        <f>IF('Inputs Assump'!$C$6='Inputs Assump'!$G$11,CF66,IF('Inputs Assump'!$C$6='Inputs Assump'!$G$12,CF114,CF$52))</f>
        <v>151776.41453600093</v>
      </c>
      <c r="CG18" s="9">
        <f>IF('Inputs Assump'!$C$6='Inputs Assump'!$G$11,CG66,IF('Inputs Assump'!$C$6='Inputs Assump'!$G$12,CG114,CG$52))</f>
        <v>144758.06766548648</v>
      </c>
      <c r="CH18" s="9">
        <f>IF('Inputs Assump'!$C$6='Inputs Assump'!$G$11,CH66,IF('Inputs Assump'!$C$6='Inputs Assump'!$G$12,CH114,CH$52))</f>
        <v>137739.720794972</v>
      </c>
      <c r="CI18" s="9">
        <f>IF('Inputs Assump'!$C$6='Inputs Assump'!$G$11,CI66,IF('Inputs Assump'!$C$6='Inputs Assump'!$G$12,CI114,CI$52))</f>
        <v>130721.37392445764</v>
      </c>
      <c r="CJ18" s="9">
        <f>IF('Inputs Assump'!$C$6='Inputs Assump'!$G$11,CJ66,IF('Inputs Assump'!$C$6='Inputs Assump'!$G$12,CJ114,CJ$52))</f>
        <v>123703.02705394314</v>
      </c>
      <c r="CK18" s="9">
        <f>IF('Inputs Assump'!$C$6='Inputs Assump'!$G$11,CK66,IF('Inputs Assump'!$C$6='Inputs Assump'!$G$12,CK114,CK$52))</f>
        <v>114248.88481908348</v>
      </c>
      <c r="CL18" s="9">
        <f>IF('Inputs Assump'!$C$6='Inputs Assump'!$G$11,CL66,IF('Inputs Assump'!$C$6='Inputs Assump'!$G$12,CL114,CL$52))</f>
        <v>104794.74258422392</v>
      </c>
      <c r="CM18" s="9">
        <f>IF('Inputs Assump'!$C$6='Inputs Assump'!$G$11,CM66,IF('Inputs Assump'!$C$6='Inputs Assump'!$G$12,CM114,CM$52))</f>
        <v>95340.600349364278</v>
      </c>
      <c r="CN18" s="9">
        <f>IF('Inputs Assump'!$C$6='Inputs Assump'!$G$11,CN66,IF('Inputs Assump'!$C$6='Inputs Assump'!$G$12,CN114,CN$52))</f>
        <v>85886.458114504625</v>
      </c>
      <c r="CO18" s="9">
        <f>IF('Inputs Assump'!$C$6='Inputs Assump'!$G$11,CO66,IF('Inputs Assump'!$C$6='Inputs Assump'!$G$12,CO114,CO$52))</f>
        <v>76432.315879644957</v>
      </c>
      <c r="CP18" s="9">
        <f>IF('Inputs Assump'!$C$6='Inputs Assump'!$G$11,CP66,IF('Inputs Assump'!$C$6='Inputs Assump'!$G$12,CP114,CP$52))</f>
        <v>68501.544243165525</v>
      </c>
      <c r="CQ18" s="9">
        <f>IF('Inputs Assump'!$C$6='Inputs Assump'!$G$11,CQ66,IF('Inputs Assump'!$C$6='Inputs Assump'!$G$12,CQ114,CQ$52))</f>
        <v>60570.772606686092</v>
      </c>
      <c r="CR18" s="9">
        <f>IF('Inputs Assump'!$C$6='Inputs Assump'!$G$11,CR66,IF('Inputs Assump'!$C$6='Inputs Assump'!$G$12,CR114,CR$52))</f>
        <v>52640.000970206638</v>
      </c>
      <c r="CS18" s="9">
        <f>IF('Inputs Assump'!$C$6='Inputs Assump'!$G$11,CS66,IF('Inputs Assump'!$C$6='Inputs Assump'!$G$12,CS114,CS$52))</f>
        <v>44709.229333727206</v>
      </c>
      <c r="CT18" s="9">
        <f>IF('Inputs Assump'!$C$6='Inputs Assump'!$G$11,CT66,IF('Inputs Assump'!$C$6='Inputs Assump'!$G$12,CT114,CT$52))</f>
        <v>36778.457697247759</v>
      </c>
      <c r="CU18" s="9">
        <f>IF('Inputs Assump'!$C$6='Inputs Assump'!$G$11,CU66,IF('Inputs Assump'!$C$6='Inputs Assump'!$G$12,CU114,CU$52))</f>
        <v>32396.379706469233</v>
      </c>
      <c r="CV18" s="9">
        <f>IF('Inputs Assump'!$C$6='Inputs Assump'!$G$11,CV66,IF('Inputs Assump'!$C$6='Inputs Assump'!$G$12,CV114,CV$52))</f>
        <v>28014.301715690719</v>
      </c>
      <c r="CW18" s="9">
        <f>IF('Inputs Assump'!$C$6='Inputs Assump'!$G$11,CW66,IF('Inputs Assump'!$C$6='Inputs Assump'!$G$12,CW114,CW$52))</f>
        <v>23632.223724912194</v>
      </c>
      <c r="CX18" s="9">
        <f>IF('Inputs Assump'!$C$6='Inputs Assump'!$G$11,CX66,IF('Inputs Assump'!$C$6='Inputs Assump'!$G$12,CX114,CX$52))</f>
        <v>19250.145734133668</v>
      </c>
      <c r="CZ18" s="50">
        <f t="shared" si="1"/>
        <v>78486339.317789137</v>
      </c>
      <c r="DA18" s="66">
        <f t="shared" si="0"/>
        <v>0.36469255265833617</v>
      </c>
    </row>
    <row r="19" spans="1:105">
      <c r="A19" s="52">
        <v>2035</v>
      </c>
      <c r="B19" s="9">
        <f>IF('Inputs Assump'!$C$6='Inputs Assump'!$G$11,B67,IF('Inputs Assump'!$C$6='Inputs Assump'!$G$12,B115,B$52))</f>
        <v>1703538.2434730788</v>
      </c>
      <c r="C19" s="9">
        <f>IF('Inputs Assump'!$C$6='Inputs Assump'!$G$11,C67,IF('Inputs Assump'!$C$6='Inputs Assump'!$G$12,C115,C$52))</f>
        <v>1671521.0265542748</v>
      </c>
      <c r="D19" s="9">
        <f>IF('Inputs Assump'!$C$6='Inputs Assump'!$G$11,D67,IF('Inputs Assump'!$C$6='Inputs Assump'!$G$12,D115,D$52))</f>
        <v>1670039.4963891655</v>
      </c>
      <c r="E19" s="9">
        <f>IF('Inputs Assump'!$C$6='Inputs Assump'!$G$11,E67,IF('Inputs Assump'!$C$6='Inputs Assump'!$G$12,E115,E$52))</f>
        <v>1667665.6513785394</v>
      </c>
      <c r="F19" s="9">
        <f>IF('Inputs Assump'!$C$6='Inputs Assump'!$G$11,F67,IF('Inputs Assump'!$C$6='Inputs Assump'!$G$12,F115,F$52))</f>
        <v>1664151.1743578399</v>
      </c>
      <c r="G19" s="9">
        <f>IF('Inputs Assump'!$C$6='Inputs Assump'!$G$11,G67,IF('Inputs Assump'!$C$6='Inputs Assump'!$G$12,G115,G$52))</f>
        <v>1660400.4264300161</v>
      </c>
      <c r="H19" s="9">
        <f>IF('Inputs Assump'!$C$6='Inputs Assump'!$G$11,H67,IF('Inputs Assump'!$C$6='Inputs Assump'!$G$12,H115,H$52))</f>
        <v>1655364.4459769956</v>
      </c>
      <c r="I19" s="9">
        <f>IF('Inputs Assump'!$C$6='Inputs Assump'!$G$11,I67,IF('Inputs Assump'!$C$6='Inputs Assump'!$G$12,I115,I$52))</f>
        <v>1649269.7630401382</v>
      </c>
      <c r="J19" s="9">
        <f>IF('Inputs Assump'!$C$6='Inputs Assump'!$G$11,J67,IF('Inputs Assump'!$C$6='Inputs Assump'!$G$12,J115,J$52))</f>
        <v>1642065.0757876325</v>
      </c>
      <c r="K19" s="9">
        <f>IF('Inputs Assump'!$C$6='Inputs Assump'!$G$11,K67,IF('Inputs Assump'!$C$6='Inputs Assump'!$G$12,K115,K$52))</f>
        <v>1634006.3730204261</v>
      </c>
      <c r="L19" s="9">
        <f>IF('Inputs Assump'!$C$6='Inputs Assump'!$G$11,L67,IF('Inputs Assump'!$C$6='Inputs Assump'!$G$12,L115,L$52))</f>
        <v>1625108.6445392212</v>
      </c>
      <c r="M19" s="9">
        <f>IF('Inputs Assump'!$C$6='Inputs Assump'!$G$11,M67,IF('Inputs Assump'!$C$6='Inputs Assump'!$G$12,M115,M$52))</f>
        <v>1615321.6545969849</v>
      </c>
      <c r="N19" s="9">
        <f>IF('Inputs Assump'!$C$6='Inputs Assump'!$G$11,N67,IF('Inputs Assump'!$C$6='Inputs Assump'!$G$12,N115,N$52))</f>
        <v>1604615.6671056941</v>
      </c>
      <c r="O19" s="9">
        <f>IF('Inputs Assump'!$C$6='Inputs Assump'!$G$11,O67,IF('Inputs Assump'!$C$6='Inputs Assump'!$G$12,O115,O$52))</f>
        <v>1592960.1914422258</v>
      </c>
      <c r="P19" s="9">
        <f>IF('Inputs Assump'!$C$6='Inputs Assump'!$G$11,P67,IF('Inputs Assump'!$C$6='Inputs Assump'!$G$12,P115,P$52))</f>
        <v>1579964.7443373441</v>
      </c>
      <c r="Q19" s="9">
        <f>IF('Inputs Assump'!$C$6='Inputs Assump'!$G$11,Q67,IF('Inputs Assump'!$C$6='Inputs Assump'!$G$12,Q115,Q$52))</f>
        <v>1650491.3320380645</v>
      </c>
      <c r="R19" s="9">
        <f>IF('Inputs Assump'!$C$6='Inputs Assump'!$G$11,R67,IF('Inputs Assump'!$C$6='Inputs Assump'!$G$12,R115,R$52))</f>
        <v>1646500.6452579577</v>
      </c>
      <c r="S19" s="9">
        <f>IF('Inputs Assump'!$C$6='Inputs Assump'!$G$11,S67,IF('Inputs Assump'!$C$6='Inputs Assump'!$G$12,S115,S$52))</f>
        <v>1619704.1524711859</v>
      </c>
      <c r="T19" s="9">
        <f>IF('Inputs Assump'!$C$6='Inputs Assump'!$G$11,T67,IF('Inputs Assump'!$C$6='Inputs Assump'!$G$12,T115,T$52))</f>
        <v>1593072.4744968694</v>
      </c>
      <c r="U19" s="9">
        <f>IF('Inputs Assump'!$C$6='Inputs Assump'!$G$11,U67,IF('Inputs Assump'!$C$6='Inputs Assump'!$G$12,U115,U$52))</f>
        <v>1566609.581074679</v>
      </c>
      <c r="V19" s="9">
        <f>IF('Inputs Assump'!$C$6='Inputs Assump'!$G$11,V67,IF('Inputs Assump'!$C$6='Inputs Assump'!$G$12,V115,V$52))</f>
        <v>1542218.7209333994</v>
      </c>
      <c r="W19" s="9">
        <f>IF('Inputs Assump'!$C$6='Inputs Assump'!$G$11,W67,IF('Inputs Assump'!$C$6='Inputs Assump'!$G$12,W115,W$52))</f>
        <v>1511565.9069767839</v>
      </c>
      <c r="X19" s="9">
        <f>IF('Inputs Assump'!$C$6='Inputs Assump'!$G$11,X67,IF('Inputs Assump'!$C$6='Inputs Assump'!$G$12,X115,X$52))</f>
        <v>1480991.8587663386</v>
      </c>
      <c r="Y19" s="9">
        <f>IF('Inputs Assump'!$C$6='Inputs Assump'!$G$11,Y67,IF('Inputs Assump'!$C$6='Inputs Assump'!$G$12,Y115,Y$52))</f>
        <v>1453415.1908529294</v>
      </c>
      <c r="Z19" s="9">
        <f>IF('Inputs Assump'!$C$6='Inputs Assump'!$G$11,Z67,IF('Inputs Assump'!$C$6='Inputs Assump'!$G$12,Z115,Z$52))</f>
        <v>1425914.3481158661</v>
      </c>
      <c r="AA19" s="9">
        <f>IF('Inputs Assump'!$C$6='Inputs Assump'!$G$11,AA67,IF('Inputs Assump'!$C$6='Inputs Assump'!$G$12,AA115,AA$52))</f>
        <v>1396263.175243634</v>
      </c>
      <c r="AB19" s="9">
        <f>IF('Inputs Assump'!$C$6='Inputs Assump'!$G$11,AB67,IF('Inputs Assump'!$C$6='Inputs Assump'!$G$12,AB115,AB$52))</f>
        <v>1366680.6971072268</v>
      </c>
      <c r="AC19" s="9">
        <f>IF('Inputs Assump'!$C$6='Inputs Assump'!$G$11,AC67,IF('Inputs Assump'!$C$6='Inputs Assump'!$G$12,AC115,AC$52))</f>
        <v>1337169.5674408332</v>
      </c>
      <c r="AD19" s="9">
        <f>IF('Inputs Assump'!$C$6='Inputs Assump'!$G$11,AD67,IF('Inputs Assump'!$C$6='Inputs Assump'!$G$12,AD115,AD$52))</f>
        <v>1317459.0632118012</v>
      </c>
      <c r="AE19" s="9">
        <f>IF('Inputs Assump'!$C$6='Inputs Assump'!$G$11,AE67,IF('Inputs Assump'!$C$6='Inputs Assump'!$G$12,AE115,AE$52))</f>
        <v>1297776.3900939098</v>
      </c>
      <c r="AF19" s="9">
        <f>IF('Inputs Assump'!$C$6='Inputs Assump'!$G$11,AF67,IF('Inputs Assump'!$C$6='Inputs Assump'!$G$12,AF115,AF$52))</f>
        <v>1278942.4621940267</v>
      </c>
      <c r="AG19" s="9">
        <f>IF('Inputs Assump'!$C$6='Inputs Assump'!$G$11,AG67,IF('Inputs Assump'!$C$6='Inputs Assump'!$G$12,AG115,AG$52))</f>
        <v>1260139.54359131</v>
      </c>
      <c r="AH19" s="9">
        <f>IF('Inputs Assump'!$C$6='Inputs Assump'!$G$11,AH67,IF('Inputs Assump'!$C$6='Inputs Assump'!$G$12,AH115,AH$52))</f>
        <v>1241368.951436532</v>
      </c>
      <c r="AI19" s="9">
        <f>IF('Inputs Assump'!$C$6='Inputs Assump'!$G$11,AI67,IF('Inputs Assump'!$C$6='Inputs Assump'!$G$12,AI115,AI$52))</f>
        <v>1215124.8943330671</v>
      </c>
      <c r="AJ19" s="9">
        <f>IF('Inputs Assump'!$C$6='Inputs Assump'!$G$11,AJ67,IF('Inputs Assump'!$C$6='Inputs Assump'!$G$12,AJ115,AJ$52))</f>
        <v>1188946.5468095227</v>
      </c>
      <c r="AK19" s="9">
        <f>IF('Inputs Assump'!$C$6='Inputs Assump'!$G$11,AK67,IF('Inputs Assump'!$C$6='Inputs Assump'!$G$12,AK115,AK$52))</f>
        <v>1162975.6393100698</v>
      </c>
      <c r="AL19" s="9">
        <f>IF('Inputs Assump'!$C$6='Inputs Assump'!$G$11,AL67,IF('Inputs Assump'!$C$6='Inputs Assump'!$G$12,AL115,AL$52))</f>
        <v>1137024.9735723399</v>
      </c>
      <c r="AM19" s="9">
        <f>IF('Inputs Assump'!$C$6='Inputs Assump'!$G$11,AM67,IF('Inputs Assump'!$C$6='Inputs Assump'!$G$12,AM115,AM$52))</f>
        <v>1111097.4260294214</v>
      </c>
      <c r="AN19" s="9">
        <f>IF('Inputs Assump'!$C$6='Inputs Assump'!$G$11,AN67,IF('Inputs Assump'!$C$6='Inputs Assump'!$G$12,AN115,AN$52))</f>
        <v>1070049.1537153525</v>
      </c>
      <c r="AO19" s="9">
        <f>IF('Inputs Assump'!$C$6='Inputs Assump'!$G$11,AO67,IF('Inputs Assump'!$C$6='Inputs Assump'!$G$12,AO115,AO$52))</f>
        <v>1029097.7636132737</v>
      </c>
      <c r="AP19" s="9">
        <f>IF('Inputs Assump'!$C$6='Inputs Assump'!$G$11,AP67,IF('Inputs Assump'!$C$6='Inputs Assump'!$G$12,AP115,AP$52))</f>
        <v>990536.2763490082</v>
      </c>
      <c r="AQ19" s="9">
        <f>IF('Inputs Assump'!$C$6='Inputs Assump'!$G$11,AQ67,IF('Inputs Assump'!$C$6='Inputs Assump'!$G$12,AQ115,AQ$52))</f>
        <v>951974.78908474254</v>
      </c>
      <c r="AR19" s="9">
        <f>IF('Inputs Assump'!$C$6='Inputs Assump'!$G$11,AR67,IF('Inputs Assump'!$C$6='Inputs Assump'!$G$12,AR115,AR$52))</f>
        <v>913413.30182047724</v>
      </c>
      <c r="AS19" s="9">
        <f>IF('Inputs Assump'!$C$6='Inputs Assump'!$G$11,AS67,IF('Inputs Assump'!$C$6='Inputs Assump'!$G$12,AS115,AS$52))</f>
        <v>873665.62971344672</v>
      </c>
      <c r="AT19" s="9">
        <f>IF('Inputs Assump'!$C$6='Inputs Assump'!$G$11,AT67,IF('Inputs Assump'!$C$6='Inputs Assump'!$G$12,AT115,AT$52))</f>
        <v>833917.95760641724</v>
      </c>
      <c r="AU19" s="9">
        <f>IF('Inputs Assump'!$C$6='Inputs Assump'!$G$11,AU67,IF('Inputs Assump'!$C$6='Inputs Assump'!$G$12,AU115,AU$52))</f>
        <v>794170.2854993873</v>
      </c>
      <c r="AV19" s="9">
        <f>IF('Inputs Assump'!$C$6='Inputs Assump'!$G$11,AV67,IF('Inputs Assump'!$C$6='Inputs Assump'!$G$12,AV115,AV$52))</f>
        <v>754422.61339235748</v>
      </c>
      <c r="AW19" s="9">
        <f>IF('Inputs Assump'!$C$6='Inputs Assump'!$G$11,AW67,IF('Inputs Assump'!$C$6='Inputs Assump'!$G$12,AW115,AW$52))</f>
        <v>714674.94128532766</v>
      </c>
      <c r="AX19" s="9">
        <f>IF('Inputs Assump'!$C$6='Inputs Assump'!$G$11,AX67,IF('Inputs Assump'!$C$6='Inputs Assump'!$G$12,AX115,AX$52))</f>
        <v>692813.3906830583</v>
      </c>
      <c r="AY19" s="9">
        <f>IF('Inputs Assump'!$C$6='Inputs Assump'!$G$11,AY67,IF('Inputs Assump'!$C$6='Inputs Assump'!$G$12,AY115,AY$52))</f>
        <v>670951.84008078906</v>
      </c>
      <c r="AZ19" s="9">
        <f>IF('Inputs Assump'!$C$6='Inputs Assump'!$G$11,AZ67,IF('Inputs Assump'!$C$6='Inputs Assump'!$G$12,AZ115,AZ$52))</f>
        <v>649090.28947851993</v>
      </c>
      <c r="BA19" s="9">
        <f>IF('Inputs Assump'!$C$6='Inputs Assump'!$G$11,BA67,IF('Inputs Assump'!$C$6='Inputs Assump'!$G$12,BA115,BA$52))</f>
        <v>627228.73887625046</v>
      </c>
      <c r="BB19" s="9">
        <f>IF('Inputs Assump'!$C$6='Inputs Assump'!$G$11,BB67,IF('Inputs Assump'!$C$6='Inputs Assump'!$G$12,BB115,BB$52))</f>
        <v>605367.18827398145</v>
      </c>
      <c r="BC19" s="9">
        <f>IF('Inputs Assump'!$C$6='Inputs Assump'!$G$11,BC67,IF('Inputs Assump'!$C$6='Inputs Assump'!$G$12,BC115,BC$52))</f>
        <v>578952.00860595074</v>
      </c>
      <c r="BD19" s="9">
        <f>IF('Inputs Assump'!$C$6='Inputs Assump'!$G$11,BD67,IF('Inputs Assump'!$C$6='Inputs Assump'!$G$12,BD115,BD$52))</f>
        <v>552536.82893792016</v>
      </c>
      <c r="BE19" s="9">
        <f>IF('Inputs Assump'!$C$6='Inputs Assump'!$G$11,BE67,IF('Inputs Assump'!$C$6='Inputs Assump'!$G$12,BE115,BE$52))</f>
        <v>526121.64926988969</v>
      </c>
      <c r="BF19" s="9">
        <f>IF('Inputs Assump'!$C$6='Inputs Assump'!$G$11,BF67,IF('Inputs Assump'!$C$6='Inputs Assump'!$G$12,BF115,BF$52))</f>
        <v>499706.46960185911</v>
      </c>
      <c r="BG19" s="9">
        <f>IF('Inputs Assump'!$C$6='Inputs Assump'!$G$11,BG67,IF('Inputs Assump'!$C$6='Inputs Assump'!$G$12,BG115,BG$52))</f>
        <v>473291.28993382846</v>
      </c>
      <c r="BH19" s="9">
        <f>IF('Inputs Assump'!$C$6='Inputs Assump'!$G$11,BH67,IF('Inputs Assump'!$C$6='Inputs Assump'!$G$12,BH115,BH$52))</f>
        <v>455975.95070035942</v>
      </c>
      <c r="BI19" s="9">
        <f>IF('Inputs Assump'!$C$6='Inputs Assump'!$G$11,BI67,IF('Inputs Assump'!$C$6='Inputs Assump'!$G$12,BI115,BI$52))</f>
        <v>438660.6114668902</v>
      </c>
      <c r="BJ19" s="9">
        <f>IF('Inputs Assump'!$C$6='Inputs Assump'!$G$11,BJ67,IF('Inputs Assump'!$C$6='Inputs Assump'!$G$12,BJ115,BJ$52))</f>
        <v>421345.27223342104</v>
      </c>
      <c r="BK19" s="9">
        <f>IF('Inputs Assump'!$C$6='Inputs Assump'!$G$11,BK67,IF('Inputs Assump'!$C$6='Inputs Assump'!$G$12,BK115,BK$52))</f>
        <v>404029.93299995176</v>
      </c>
      <c r="BL19" s="9">
        <f>IF('Inputs Assump'!$C$6='Inputs Assump'!$G$11,BL67,IF('Inputs Assump'!$C$6='Inputs Assump'!$G$12,BL115,BL$52))</f>
        <v>386714.59376648278</v>
      </c>
      <c r="BM19" s="9">
        <f>IF('Inputs Assump'!$C$6='Inputs Assump'!$G$11,BM67,IF('Inputs Assump'!$C$6='Inputs Assump'!$G$12,BM115,BM$52))</f>
        <v>372553.60163613211</v>
      </c>
      <c r="BN19" s="9">
        <f>IF('Inputs Assump'!$C$6='Inputs Assump'!$G$11,BN67,IF('Inputs Assump'!$C$6='Inputs Assump'!$G$12,BN115,BN$52))</f>
        <v>358392.6095057815</v>
      </c>
      <c r="BO19" s="9">
        <f>IF('Inputs Assump'!$C$6='Inputs Assump'!$G$11,BO67,IF('Inputs Assump'!$C$6='Inputs Assump'!$G$12,BO115,BO$52))</f>
        <v>344231.61737543106</v>
      </c>
      <c r="BP19" s="9">
        <f>IF('Inputs Assump'!$C$6='Inputs Assump'!$G$11,BP67,IF('Inputs Assump'!$C$6='Inputs Assump'!$G$12,BP115,BP$52))</f>
        <v>330070.62524508039</v>
      </c>
      <c r="BQ19" s="9">
        <f>IF('Inputs Assump'!$C$6='Inputs Assump'!$G$11,BQ67,IF('Inputs Assump'!$C$6='Inputs Assump'!$G$12,BQ115,BQ$52))</f>
        <v>315909.63311472983</v>
      </c>
      <c r="BR19" s="9">
        <f>IF('Inputs Assump'!$C$6='Inputs Assump'!$G$11,BR67,IF('Inputs Assump'!$C$6='Inputs Assump'!$G$12,BR115,BR$52))</f>
        <v>302799.7476635077</v>
      </c>
      <c r="BS19" s="9">
        <f>IF('Inputs Assump'!$C$6='Inputs Assump'!$G$11,BS67,IF('Inputs Assump'!$C$6='Inputs Assump'!$G$12,BS115,BS$52))</f>
        <v>289689.86221228557</v>
      </c>
      <c r="BT19" s="9">
        <f>IF('Inputs Assump'!$C$6='Inputs Assump'!$G$11,BT67,IF('Inputs Assump'!$C$6='Inputs Assump'!$G$12,BT115,BT$52))</f>
        <v>276579.97676106344</v>
      </c>
      <c r="BU19" s="9">
        <f>IF('Inputs Assump'!$C$6='Inputs Assump'!$G$11,BU67,IF('Inputs Assump'!$C$6='Inputs Assump'!$G$12,BU115,BU$52))</f>
        <v>263470.09130984137</v>
      </c>
      <c r="BV19" s="9">
        <f>IF('Inputs Assump'!$C$6='Inputs Assump'!$G$11,BV67,IF('Inputs Assump'!$C$6='Inputs Assump'!$G$12,BV115,BV$52))</f>
        <v>250360.20585861933</v>
      </c>
      <c r="BW19" s="9">
        <f>IF('Inputs Assump'!$C$6='Inputs Assump'!$G$11,BW67,IF('Inputs Assump'!$C$6='Inputs Assump'!$G$12,BW115,BW$52))</f>
        <v>242499.42513234023</v>
      </c>
      <c r="BX19" s="9">
        <f>IF('Inputs Assump'!$C$6='Inputs Assump'!$G$11,BX67,IF('Inputs Assump'!$C$6='Inputs Assump'!$G$12,BX115,BX$52))</f>
        <v>234638.64440606092</v>
      </c>
      <c r="BY19" s="9">
        <f>IF('Inputs Assump'!$C$6='Inputs Assump'!$G$11,BY67,IF('Inputs Assump'!$C$6='Inputs Assump'!$G$12,BY115,BY$52))</f>
        <v>226777.86367978173</v>
      </c>
      <c r="BZ19" s="9">
        <f>IF('Inputs Assump'!$C$6='Inputs Assump'!$G$11,BZ67,IF('Inputs Assump'!$C$6='Inputs Assump'!$G$12,BZ115,BZ$52))</f>
        <v>218917.08295350254</v>
      </c>
      <c r="CA19" s="9">
        <f>IF('Inputs Assump'!$C$6='Inputs Assump'!$G$11,CA67,IF('Inputs Assump'!$C$6='Inputs Assump'!$G$12,CA115,CA$52))</f>
        <v>211056.30222722338</v>
      </c>
      <c r="CB19" s="9">
        <f>IF('Inputs Assump'!$C$6='Inputs Assump'!$G$11,CB67,IF('Inputs Assump'!$C$6='Inputs Assump'!$G$12,CB115,CB$52))</f>
        <v>200514.5375823607</v>
      </c>
      <c r="CC19" s="9">
        <f>IF('Inputs Assump'!$C$6='Inputs Assump'!$G$11,CC67,IF('Inputs Assump'!$C$6='Inputs Assump'!$G$12,CC115,CC$52))</f>
        <v>189972.77293749794</v>
      </c>
      <c r="CD19" s="9">
        <f>IF('Inputs Assump'!$C$6='Inputs Assump'!$G$11,CD67,IF('Inputs Assump'!$C$6='Inputs Assump'!$G$12,CD115,CD$52))</f>
        <v>179431.00829263538</v>
      </c>
      <c r="CE19" s="9">
        <f>IF('Inputs Assump'!$C$6='Inputs Assump'!$G$11,CE67,IF('Inputs Assump'!$C$6='Inputs Assump'!$G$12,CE115,CE$52))</f>
        <v>168889.24364777273</v>
      </c>
      <c r="CF19" s="9">
        <f>IF('Inputs Assump'!$C$6='Inputs Assump'!$G$11,CF67,IF('Inputs Assump'!$C$6='Inputs Assump'!$G$12,CF115,CF$52))</f>
        <v>158347.47900291003</v>
      </c>
      <c r="CG19" s="9">
        <f>IF('Inputs Assump'!$C$6='Inputs Assump'!$G$11,CG67,IF('Inputs Assump'!$C$6='Inputs Assump'!$G$12,CG115,CG$52))</f>
        <v>151348.90093981579</v>
      </c>
      <c r="CH19" s="9">
        <f>IF('Inputs Assump'!$C$6='Inputs Assump'!$G$11,CH67,IF('Inputs Assump'!$C$6='Inputs Assump'!$G$12,CH115,CH$52))</f>
        <v>144350.32287672153</v>
      </c>
      <c r="CI19" s="9">
        <f>IF('Inputs Assump'!$C$6='Inputs Assump'!$G$11,CI67,IF('Inputs Assump'!$C$6='Inputs Assump'!$G$12,CI115,CI$52))</f>
        <v>137351.74481362724</v>
      </c>
      <c r="CJ19" s="9">
        <f>IF('Inputs Assump'!$C$6='Inputs Assump'!$G$11,CJ67,IF('Inputs Assump'!$C$6='Inputs Assump'!$G$12,CJ115,CJ$52))</f>
        <v>130353.16675053307</v>
      </c>
      <c r="CK19" s="9">
        <f>IF('Inputs Assump'!$C$6='Inputs Assump'!$G$11,CK67,IF('Inputs Assump'!$C$6='Inputs Assump'!$G$12,CK115,CK$52))</f>
        <v>123354.58868743875</v>
      </c>
      <c r="CL19" s="9">
        <f>IF('Inputs Assump'!$C$6='Inputs Assump'!$G$11,CL67,IF('Inputs Assump'!$C$6='Inputs Assump'!$G$12,CL115,CL$52))</f>
        <v>113927.07624455322</v>
      </c>
      <c r="CM19" s="9">
        <f>IF('Inputs Assump'!$C$6='Inputs Assump'!$G$11,CM67,IF('Inputs Assump'!$C$6='Inputs Assump'!$G$12,CM115,CM$52))</f>
        <v>104499.56380166775</v>
      </c>
      <c r="CN19" s="9">
        <f>IF('Inputs Assump'!$C$6='Inputs Assump'!$G$11,CN67,IF('Inputs Assump'!$C$6='Inputs Assump'!$G$12,CN115,CN$52))</f>
        <v>95072.051358782235</v>
      </c>
      <c r="CO19" s="9">
        <f>IF('Inputs Assump'!$C$6='Inputs Assump'!$G$11,CO67,IF('Inputs Assump'!$C$6='Inputs Assump'!$G$12,CO115,CO$52))</f>
        <v>85644.538915896686</v>
      </c>
      <c r="CP19" s="9">
        <f>IF('Inputs Assump'!$C$6='Inputs Assump'!$G$11,CP67,IF('Inputs Assump'!$C$6='Inputs Assump'!$G$12,CP115,CP$52))</f>
        <v>76217.026473011138</v>
      </c>
      <c r="CQ19" s="9">
        <f>IF('Inputs Assump'!$C$6='Inputs Assump'!$G$11,CQ67,IF('Inputs Assump'!$C$6='Inputs Assump'!$G$12,CQ115,CQ$52))</f>
        <v>68308.593700664176</v>
      </c>
      <c r="CR19" s="9">
        <f>IF('Inputs Assump'!$C$6='Inputs Assump'!$G$11,CR67,IF('Inputs Assump'!$C$6='Inputs Assump'!$G$12,CR115,CR$52))</f>
        <v>60400.160928317229</v>
      </c>
      <c r="CS19" s="9">
        <f>IF('Inputs Assump'!$C$6='Inputs Assump'!$G$11,CS67,IF('Inputs Assump'!$C$6='Inputs Assump'!$G$12,CS115,CS$52))</f>
        <v>52491.728155970253</v>
      </c>
      <c r="CT19" s="9">
        <f>IF('Inputs Assump'!$C$6='Inputs Assump'!$G$11,CT67,IF('Inputs Assump'!$C$6='Inputs Assump'!$G$12,CT115,CT$52))</f>
        <v>44583.295383623299</v>
      </c>
      <c r="CU19" s="9">
        <f>IF('Inputs Assump'!$C$6='Inputs Assump'!$G$11,CU67,IF('Inputs Assump'!$C$6='Inputs Assump'!$G$12,CU115,CU$52))</f>
        <v>36674.862611276323</v>
      </c>
      <c r="CV19" s="9">
        <f>IF('Inputs Assump'!$C$6='Inputs Assump'!$G$11,CV67,IF('Inputs Assump'!$C$6='Inputs Assump'!$G$12,CV115,CV$52))</f>
        <v>32305.127763049484</v>
      </c>
      <c r="CW19" s="9">
        <f>IF('Inputs Assump'!$C$6='Inputs Assump'!$G$11,CW67,IF('Inputs Assump'!$C$6='Inputs Assump'!$G$12,CW115,CW$52))</f>
        <v>27935.392914822656</v>
      </c>
      <c r="CX19" s="9">
        <f>IF('Inputs Assump'!$C$6='Inputs Assump'!$G$11,CX67,IF('Inputs Assump'!$C$6='Inputs Assump'!$G$12,CX115,CX$52))</f>
        <v>23565.658066595814</v>
      </c>
      <c r="CZ19" s="50">
        <f t="shared" si="1"/>
        <v>79989641.017707199</v>
      </c>
      <c r="DA19" s="66">
        <f t="shared" ref="DA19:DA24" si="2">(CZ19-CZ$4)/CZ$4</f>
        <v>0.39083142793407233</v>
      </c>
    </row>
    <row r="20" spans="1:105">
      <c r="A20" s="52">
        <v>2036</v>
      </c>
      <c r="B20" s="9">
        <f>IF('Inputs Assump'!$C$6='Inputs Assump'!$G$11,B68,IF('Inputs Assump'!$C$6='Inputs Assump'!$G$12,B116,B$52))</f>
        <v>1695709.6760203512</v>
      </c>
      <c r="C20" s="9">
        <f>IF('Inputs Assump'!$C$6='Inputs Assump'!$G$11,C68,IF('Inputs Assump'!$C$6='Inputs Assump'!$G$12,C116,C$52))</f>
        <v>1669489.3326538333</v>
      </c>
      <c r="D20" s="9">
        <f>IF('Inputs Assump'!$C$6='Inputs Assump'!$G$11,D68,IF('Inputs Assump'!$C$6='Inputs Assump'!$G$12,D116,D$52))</f>
        <v>1669765.0476332782</v>
      </c>
      <c r="E20" s="9">
        <f>IF('Inputs Assump'!$C$6='Inputs Assump'!$G$11,E68,IF('Inputs Assump'!$C$6='Inputs Assump'!$G$12,E116,E$52))</f>
        <v>1668285.073856452</v>
      </c>
      <c r="F20" s="9">
        <f>IF('Inputs Assump'!$C$6='Inputs Assump'!$G$11,F68,IF('Inputs Assump'!$C$6='Inputs Assump'!$G$12,F116,F$52))</f>
        <v>1665913.7226354547</v>
      </c>
      <c r="G20" s="9">
        <f>IF('Inputs Assump'!$C$6='Inputs Assump'!$G$11,G68,IF('Inputs Assump'!$C$6='Inputs Assump'!$G$12,G116,G$52))</f>
        <v>1663263.1192073449</v>
      </c>
      <c r="H20" s="9">
        <f>IF('Inputs Assump'!$C$6='Inputs Assump'!$G$11,H68,IF('Inputs Assump'!$C$6='Inputs Assump'!$G$12,H116,H$52))</f>
        <v>1659514.3728230509</v>
      </c>
      <c r="I20" s="9">
        <f>IF('Inputs Assump'!$C$6='Inputs Assump'!$G$11,I68,IF('Inputs Assump'!$C$6='Inputs Assump'!$G$12,I116,I$52))</f>
        <v>1654481.079763128</v>
      </c>
      <c r="J20" s="9">
        <f>IF('Inputs Assump'!$C$6='Inputs Assump'!$G$11,J68,IF('Inputs Assump'!$C$6='Inputs Assump'!$G$12,J116,J$52))</f>
        <v>1648389.6491837823</v>
      </c>
      <c r="K20" s="9">
        <f>IF('Inputs Assump'!$C$6='Inputs Assump'!$G$11,K68,IF('Inputs Assump'!$C$6='Inputs Assump'!$G$12,K116,K$52))</f>
        <v>1641188.8066298359</v>
      </c>
      <c r="L20" s="9">
        <f>IF('Inputs Assump'!$C$6='Inputs Assump'!$G$11,L68,IF('Inputs Assump'!$C$6='Inputs Assump'!$G$12,L116,L$52))</f>
        <v>1633169.3892673126</v>
      </c>
      <c r="M20" s="9">
        <f>IF('Inputs Assump'!$C$6='Inputs Assump'!$G$11,M68,IF('Inputs Assump'!$C$6='Inputs Assump'!$G$12,M116,M$52))</f>
        <v>1624276.2184514273</v>
      </c>
      <c r="N20" s="9">
        <f>IF('Inputs Assump'!$C$6='Inputs Assump'!$G$11,N68,IF('Inputs Assump'!$C$6='Inputs Assump'!$G$12,N116,N$52))</f>
        <v>1614494.2416790957</v>
      </c>
      <c r="O20" s="9">
        <f>IF('Inputs Assump'!$C$6='Inputs Assump'!$G$11,O68,IF('Inputs Assump'!$C$6='Inputs Assump'!$G$12,O116,O$52))</f>
        <v>1603793.7380939508</v>
      </c>
      <c r="P20" s="9">
        <f>IF('Inputs Assump'!$C$6='Inputs Assump'!$G$11,P68,IF('Inputs Assump'!$C$6='Inputs Assump'!$G$12,P116,P$52))</f>
        <v>1592144.2326910188</v>
      </c>
      <c r="Q20" s="9">
        <f>IF('Inputs Assump'!$C$6='Inputs Assump'!$G$11,Q68,IF('Inputs Assump'!$C$6='Inputs Assump'!$G$12,Q116,Q$52))</f>
        <v>1578533.091778944</v>
      </c>
      <c r="R20" s="9">
        <f>IF('Inputs Assump'!$C$6='Inputs Assump'!$G$11,R68,IF('Inputs Assump'!$C$6='Inputs Assump'!$G$12,R116,R$52))</f>
        <v>1648995.7732627196</v>
      </c>
      <c r="S20" s="9">
        <f>IF('Inputs Assump'!$C$6='Inputs Assump'!$G$11,S68,IF('Inputs Assump'!$C$6='Inputs Assump'!$G$12,S116,S$52))</f>
        <v>1645008.7025613633</v>
      </c>
      <c r="T20" s="9">
        <f>IF('Inputs Assump'!$C$6='Inputs Assump'!$G$11,T68,IF('Inputs Assump'!$C$6='Inputs Assump'!$G$12,T116,T$52))</f>
        <v>1618236.4908654145</v>
      </c>
      <c r="U20" s="9">
        <f>IF('Inputs Assump'!$C$6='Inputs Assump'!$G$11,U68,IF('Inputs Assump'!$C$6='Inputs Assump'!$G$12,U116,U$52))</f>
        <v>1591628.9446383682</v>
      </c>
      <c r="V20" s="9">
        <f>IF('Inputs Assump'!$C$6='Inputs Assump'!$G$11,V68,IF('Inputs Assump'!$C$6='Inputs Assump'!$G$12,V116,V$52))</f>
        <v>1564370.0535566199</v>
      </c>
      <c r="W20" s="9">
        <f>IF('Inputs Assump'!$C$6='Inputs Assump'!$G$11,W68,IF('Inputs Assump'!$C$6='Inputs Assump'!$G$12,W116,W$52))</f>
        <v>1540014.0610703933</v>
      </c>
      <c r="X20" s="9">
        <f>IF('Inputs Assump'!$C$6='Inputs Assump'!$G$11,X68,IF('Inputs Assump'!$C$6='Inputs Assump'!$G$12,X116,X$52))</f>
        <v>1509405.0664681282</v>
      </c>
      <c r="Y20" s="9">
        <f>IF('Inputs Assump'!$C$6='Inputs Assump'!$G$11,Y68,IF('Inputs Assump'!$C$6='Inputs Assump'!$G$12,Y116,Y$52))</f>
        <v>1478874.7250134265</v>
      </c>
      <c r="Z20" s="9">
        <f>IF('Inputs Assump'!$C$6='Inputs Assump'!$G$11,Z68,IF('Inputs Assump'!$C$6='Inputs Assump'!$G$12,Z116,Z$52))</f>
        <v>1451337.4789875089</v>
      </c>
      <c r="AA20" s="9">
        <f>IF('Inputs Assump'!$C$6='Inputs Assump'!$G$11,AA68,IF('Inputs Assump'!$C$6='Inputs Assump'!$G$12,AA116,AA$52))</f>
        <v>1421992.3437297128</v>
      </c>
      <c r="AB20" s="9">
        <f>IF('Inputs Assump'!$C$6='Inputs Assump'!$G$11,AB68,IF('Inputs Assump'!$C$6='Inputs Assump'!$G$12,AB116,AB$52))</f>
        <v>1392422.726969328</v>
      </c>
      <c r="AC20" s="9">
        <f>IF('Inputs Assump'!$C$6='Inputs Assump'!$G$11,AC68,IF('Inputs Assump'!$C$6='Inputs Assump'!$G$12,AC116,AC$52))</f>
        <v>1362921.6159985978</v>
      </c>
      <c r="AD20" s="9">
        <f>IF('Inputs Assump'!$C$6='Inputs Assump'!$G$11,AD68,IF('Inputs Assump'!$C$6='Inputs Assump'!$G$12,AD116,AD$52))</f>
        <v>1333491.6572525646</v>
      </c>
      <c r="AE20" s="9">
        <f>IF('Inputs Assump'!$C$6='Inputs Assump'!$G$11,AE68,IF('Inputs Assump'!$C$6='Inputs Assump'!$G$12,AE116,AE$52))</f>
        <v>1313835.3671382456</v>
      </c>
      <c r="AF20" s="9">
        <f>IF('Inputs Assump'!$C$6='Inputs Assump'!$G$11,AF68,IF('Inputs Assump'!$C$6='Inputs Assump'!$G$12,AF116,AF$52))</f>
        <v>1294206.8315850694</v>
      </c>
      <c r="AG20" s="9">
        <f>IF('Inputs Assump'!$C$6='Inputs Assump'!$G$11,AG68,IF('Inputs Assump'!$C$6='Inputs Assump'!$G$12,AG116,AG$52))</f>
        <v>1275424.7067601252</v>
      </c>
      <c r="AH20" s="9">
        <f>IF('Inputs Assump'!$C$6='Inputs Assump'!$G$11,AH68,IF('Inputs Assump'!$C$6='Inputs Assump'!$G$12,AH116,AH$52))</f>
        <v>1256673.505940689</v>
      </c>
      <c r="AI20" s="9">
        <f>IF('Inputs Assump'!$C$6='Inputs Assump'!$G$11,AI68,IF('Inputs Assump'!$C$6='Inputs Assump'!$G$12,AI116,AI$52))</f>
        <v>1237954.542654685</v>
      </c>
      <c r="AJ20" s="9">
        <f>IF('Inputs Assump'!$C$6='Inputs Assump'!$G$11,AJ68,IF('Inputs Assump'!$C$6='Inputs Assump'!$G$12,AJ116,AJ$52))</f>
        <v>1211782.6703266986</v>
      </c>
      <c r="AK20" s="9">
        <f>IF('Inputs Assump'!$C$6='Inputs Assump'!$G$11,AK68,IF('Inputs Assump'!$C$6='Inputs Assump'!$G$12,AK116,AK$52))</f>
        <v>1185676.32684319</v>
      </c>
      <c r="AL20" s="9">
        <f>IF('Inputs Assump'!$C$6='Inputs Assump'!$G$11,AL68,IF('Inputs Assump'!$C$6='Inputs Assump'!$G$12,AL116,AL$52))</f>
        <v>1159776.852816063</v>
      </c>
      <c r="AM20" s="9">
        <f>IF('Inputs Assump'!$C$6='Inputs Assump'!$G$11,AM68,IF('Inputs Assump'!$C$6='Inputs Assump'!$G$12,AM116,AM$52))</f>
        <v>1133897.5648753105</v>
      </c>
      <c r="AN20" s="9">
        <f>IF('Inputs Assump'!$C$6='Inputs Assump'!$G$11,AN68,IF('Inputs Assump'!$C$6='Inputs Assump'!$G$12,AN116,AN$52))</f>
        <v>1108041.3315423373</v>
      </c>
      <c r="AO20" s="9">
        <f>IF('Inputs Assump'!$C$6='Inputs Assump'!$G$11,AO68,IF('Inputs Assump'!$C$6='Inputs Assump'!$G$12,AO116,AO$52))</f>
        <v>1067105.9632777104</v>
      </c>
      <c r="AP20" s="9">
        <f>IF('Inputs Assump'!$C$6='Inputs Assump'!$G$11,AP68,IF('Inputs Assump'!$C$6='Inputs Assump'!$G$12,AP116,AP$52))</f>
        <v>1026267.2107487171</v>
      </c>
      <c r="AQ20" s="9">
        <f>IF('Inputs Assump'!$C$6='Inputs Assump'!$G$11,AQ68,IF('Inputs Assump'!$C$6='Inputs Assump'!$G$12,AQ116,AQ$52))</f>
        <v>987811.78758457571</v>
      </c>
      <c r="AR20" s="9">
        <f>IF('Inputs Assump'!$C$6='Inputs Assump'!$G$11,AR68,IF('Inputs Assump'!$C$6='Inputs Assump'!$G$12,AR116,AR$52))</f>
        <v>949356.36442043423</v>
      </c>
      <c r="AS20" s="9">
        <f>IF('Inputs Assump'!$C$6='Inputs Assump'!$G$11,AS68,IF('Inputs Assump'!$C$6='Inputs Assump'!$G$12,AS116,AS$52))</f>
        <v>910900.9412562931</v>
      </c>
      <c r="AT20" s="9">
        <f>IF('Inputs Assump'!$C$6='Inputs Assump'!$G$11,AT68,IF('Inputs Assump'!$C$6='Inputs Assump'!$G$12,AT116,AT$52))</f>
        <v>871262.59587323386</v>
      </c>
      <c r="AU20" s="9">
        <f>IF('Inputs Assump'!$C$6='Inputs Assump'!$G$11,AU68,IF('Inputs Assump'!$C$6='Inputs Assump'!$G$12,AU116,AU$52))</f>
        <v>831624.25049017568</v>
      </c>
      <c r="AV20" s="9">
        <f>IF('Inputs Assump'!$C$6='Inputs Assump'!$G$11,AV68,IF('Inputs Assump'!$C$6='Inputs Assump'!$G$12,AV116,AV$52))</f>
        <v>791985.90510711703</v>
      </c>
      <c r="AW20" s="9">
        <f>IF('Inputs Assump'!$C$6='Inputs Assump'!$G$11,AW68,IF('Inputs Assump'!$C$6='Inputs Assump'!$G$12,AW116,AW$52))</f>
        <v>752347.55972405849</v>
      </c>
      <c r="AX20" s="9">
        <f>IF('Inputs Assump'!$C$6='Inputs Assump'!$G$11,AX68,IF('Inputs Assump'!$C$6='Inputs Assump'!$G$12,AX116,AX$52))</f>
        <v>712709.21434099996</v>
      </c>
      <c r="AY20" s="9">
        <f>IF('Inputs Assump'!$C$6='Inputs Assump'!$G$11,AY68,IF('Inputs Assump'!$C$6='Inputs Assump'!$G$12,AY116,AY$52))</f>
        <v>690907.79434718087</v>
      </c>
      <c r="AZ20" s="9">
        <f>IF('Inputs Assump'!$C$6='Inputs Assump'!$G$11,AZ68,IF('Inputs Assump'!$C$6='Inputs Assump'!$G$12,AZ116,AZ$52))</f>
        <v>669106.3743533619</v>
      </c>
      <c r="BA20" s="9">
        <f>IF('Inputs Assump'!$C$6='Inputs Assump'!$G$11,BA68,IF('Inputs Assump'!$C$6='Inputs Assump'!$G$12,BA116,BA$52))</f>
        <v>647304.95435954304</v>
      </c>
      <c r="BB20" s="9">
        <f>IF('Inputs Assump'!$C$6='Inputs Assump'!$G$11,BB68,IF('Inputs Assump'!$C$6='Inputs Assump'!$G$12,BB116,BB$52))</f>
        <v>625503.53436572384</v>
      </c>
      <c r="BC20" s="9">
        <f>IF('Inputs Assump'!$C$6='Inputs Assump'!$G$11,BC68,IF('Inputs Assump'!$C$6='Inputs Assump'!$G$12,BC116,BC$52))</f>
        <v>603702.11437190522</v>
      </c>
      <c r="BD20" s="9">
        <f>IF('Inputs Assump'!$C$6='Inputs Assump'!$G$11,BD68,IF('Inputs Assump'!$C$6='Inputs Assump'!$G$12,BD116,BD$52))</f>
        <v>577359.59015520359</v>
      </c>
      <c r="BE20" s="9">
        <f>IF('Inputs Assump'!$C$6='Inputs Assump'!$G$11,BE68,IF('Inputs Assump'!$C$6='Inputs Assump'!$G$12,BE116,BE$52))</f>
        <v>551017.0659385022</v>
      </c>
      <c r="BF20" s="9">
        <f>IF('Inputs Assump'!$C$6='Inputs Assump'!$G$11,BF68,IF('Inputs Assump'!$C$6='Inputs Assump'!$G$12,BF116,BF$52))</f>
        <v>524674.54172180081</v>
      </c>
      <c r="BG20" s="9">
        <f>IF('Inputs Assump'!$C$6='Inputs Assump'!$G$11,BG68,IF('Inputs Assump'!$C$6='Inputs Assump'!$G$12,BG116,BG$52))</f>
        <v>498332.01750509936</v>
      </c>
      <c r="BH20" s="9">
        <f>IF('Inputs Assump'!$C$6='Inputs Assump'!$G$11,BH68,IF('Inputs Assump'!$C$6='Inputs Assump'!$G$12,BH116,BH$52))</f>
        <v>471989.49328839785</v>
      </c>
      <c r="BI20" s="9">
        <f>IF('Inputs Assump'!$C$6='Inputs Assump'!$G$11,BI68,IF('Inputs Assump'!$C$6='Inputs Assump'!$G$12,BI116,BI$52))</f>
        <v>454721.78022301605</v>
      </c>
      <c r="BJ20" s="9">
        <f>IF('Inputs Assump'!$C$6='Inputs Assump'!$G$11,BJ68,IF('Inputs Assump'!$C$6='Inputs Assump'!$G$12,BJ116,BJ$52))</f>
        <v>437454.06715763413</v>
      </c>
      <c r="BK20" s="9">
        <f>IF('Inputs Assump'!$C$6='Inputs Assump'!$G$11,BK68,IF('Inputs Assump'!$C$6='Inputs Assump'!$G$12,BK116,BK$52))</f>
        <v>420186.35409225221</v>
      </c>
      <c r="BL20" s="9">
        <f>IF('Inputs Assump'!$C$6='Inputs Assump'!$G$11,BL68,IF('Inputs Assump'!$C$6='Inputs Assump'!$G$12,BL116,BL$52))</f>
        <v>402918.64102687017</v>
      </c>
      <c r="BM20" s="9">
        <f>IF('Inputs Assump'!$C$6='Inputs Assump'!$G$11,BM68,IF('Inputs Assump'!$C$6='Inputs Assump'!$G$12,BM116,BM$52))</f>
        <v>385650.92796148843</v>
      </c>
      <c r="BN20" s="9">
        <f>IF('Inputs Assump'!$C$6='Inputs Assump'!$G$11,BN68,IF('Inputs Assump'!$C$6='Inputs Assump'!$G$12,BN116,BN$52))</f>
        <v>371528.88590785232</v>
      </c>
      <c r="BO20" s="9">
        <f>IF('Inputs Assump'!$C$6='Inputs Assump'!$G$11,BO68,IF('Inputs Assump'!$C$6='Inputs Assump'!$G$12,BO116,BO$52))</f>
        <v>357406.84385421628</v>
      </c>
      <c r="BP20" s="9">
        <f>IF('Inputs Assump'!$C$6='Inputs Assump'!$G$11,BP68,IF('Inputs Assump'!$C$6='Inputs Assump'!$G$12,BP116,BP$52))</f>
        <v>343284.80180058046</v>
      </c>
      <c r="BQ20" s="9">
        <f>IF('Inputs Assump'!$C$6='Inputs Assump'!$G$11,BQ68,IF('Inputs Assump'!$C$6='Inputs Assump'!$G$12,BQ116,BQ$52))</f>
        <v>329162.75974694436</v>
      </c>
      <c r="BR20" s="9">
        <f>IF('Inputs Assump'!$C$6='Inputs Assump'!$G$11,BR68,IF('Inputs Assump'!$C$6='Inputs Assump'!$G$12,BR116,BR$52))</f>
        <v>315040.71769330837</v>
      </c>
      <c r="BS20" s="9">
        <f>IF('Inputs Assump'!$C$6='Inputs Assump'!$G$11,BS68,IF('Inputs Assump'!$C$6='Inputs Assump'!$G$12,BS116,BS$52))</f>
        <v>301966.8912299978</v>
      </c>
      <c r="BT20" s="9">
        <f>IF('Inputs Assump'!$C$6='Inputs Assump'!$G$11,BT68,IF('Inputs Assump'!$C$6='Inputs Assump'!$G$12,BT116,BT$52))</f>
        <v>288893.06476668722</v>
      </c>
      <c r="BU20" s="9">
        <f>IF('Inputs Assump'!$C$6='Inputs Assump'!$G$11,BU68,IF('Inputs Assump'!$C$6='Inputs Assump'!$G$12,BU116,BU$52))</f>
        <v>275819.23830337671</v>
      </c>
      <c r="BV20" s="9">
        <f>IF('Inputs Assump'!$C$6='Inputs Assump'!$G$11,BV68,IF('Inputs Assump'!$C$6='Inputs Assump'!$G$12,BV116,BV$52))</f>
        <v>262745.4118400662</v>
      </c>
      <c r="BW20" s="9">
        <f>IF('Inputs Assump'!$C$6='Inputs Assump'!$G$11,BW68,IF('Inputs Assump'!$C$6='Inputs Assump'!$G$12,BW116,BW$52))</f>
        <v>249671.58537675574</v>
      </c>
      <c r="BX20" s="9">
        <f>IF('Inputs Assump'!$C$6='Inputs Assump'!$G$11,BX68,IF('Inputs Assump'!$C$6='Inputs Assump'!$G$12,BX116,BX$52))</f>
        <v>241832.42587655367</v>
      </c>
      <c r="BY20" s="9">
        <f>IF('Inputs Assump'!$C$6='Inputs Assump'!$G$11,BY68,IF('Inputs Assump'!$C$6='Inputs Assump'!$G$12,BY116,BY$52))</f>
        <v>233993.26637635136</v>
      </c>
      <c r="BZ20" s="9">
        <f>IF('Inputs Assump'!$C$6='Inputs Assump'!$G$11,BZ68,IF('Inputs Assump'!$C$6='Inputs Assump'!$G$12,BZ116,BZ$52))</f>
        <v>226154.10687614916</v>
      </c>
      <c r="CA20" s="9">
        <f>IF('Inputs Assump'!$C$6='Inputs Assump'!$G$11,CA68,IF('Inputs Assump'!$C$6='Inputs Assump'!$G$12,CA116,CA$52))</f>
        <v>218314.94737594697</v>
      </c>
      <c r="CB20" s="9">
        <f>IF('Inputs Assump'!$C$6='Inputs Assump'!$G$11,CB68,IF('Inputs Assump'!$C$6='Inputs Assump'!$G$12,CB116,CB$52))</f>
        <v>210475.78787574481</v>
      </c>
      <c r="CC20" s="9">
        <f>IF('Inputs Assump'!$C$6='Inputs Assump'!$G$11,CC68,IF('Inputs Assump'!$C$6='Inputs Assump'!$G$12,CC116,CC$52))</f>
        <v>199963.01855393895</v>
      </c>
      <c r="CD20" s="9">
        <f>IF('Inputs Assump'!$C$6='Inputs Assump'!$G$11,CD68,IF('Inputs Assump'!$C$6='Inputs Assump'!$G$12,CD116,CD$52))</f>
        <v>189450.24923213298</v>
      </c>
      <c r="CE20" s="9">
        <f>IF('Inputs Assump'!$C$6='Inputs Assump'!$G$11,CE68,IF('Inputs Assump'!$C$6='Inputs Assump'!$G$12,CE116,CE$52))</f>
        <v>178937.47991032721</v>
      </c>
      <c r="CF20" s="9">
        <f>IF('Inputs Assump'!$C$6='Inputs Assump'!$G$11,CF68,IF('Inputs Assump'!$C$6='Inputs Assump'!$G$12,CF116,CF$52))</f>
        <v>168424.71058852138</v>
      </c>
      <c r="CG20" s="9">
        <f>IF('Inputs Assump'!$C$6='Inputs Assump'!$G$11,CG68,IF('Inputs Assump'!$C$6='Inputs Assump'!$G$12,CG116,CG$52))</f>
        <v>157911.94126671547</v>
      </c>
      <c r="CH20" s="9">
        <f>IF('Inputs Assump'!$C$6='Inputs Assump'!$G$11,CH68,IF('Inputs Assump'!$C$6='Inputs Assump'!$G$12,CH116,CH$52))</f>
        <v>150932.61292496428</v>
      </c>
      <c r="CI20" s="9">
        <f>IF('Inputs Assump'!$C$6='Inputs Assump'!$G$11,CI68,IF('Inputs Assump'!$C$6='Inputs Assump'!$G$12,CI116,CI$52))</f>
        <v>143953.28458321307</v>
      </c>
      <c r="CJ20" s="9">
        <f>IF('Inputs Assump'!$C$6='Inputs Assump'!$G$11,CJ68,IF('Inputs Assump'!$C$6='Inputs Assump'!$G$12,CJ116,CJ$52))</f>
        <v>136973.95624146186</v>
      </c>
      <c r="CK20" s="9">
        <f>IF('Inputs Assump'!$C$6='Inputs Assump'!$G$11,CK68,IF('Inputs Assump'!$C$6='Inputs Assump'!$G$12,CK116,CK$52))</f>
        <v>129994.62789971073</v>
      </c>
      <c r="CL20" s="9">
        <f>IF('Inputs Assump'!$C$6='Inputs Assump'!$G$11,CL68,IF('Inputs Assump'!$C$6='Inputs Assump'!$G$12,CL116,CL$52))</f>
        <v>123015.29955795946</v>
      </c>
      <c r="CM20" s="9">
        <f>IF('Inputs Assump'!$C$6='Inputs Assump'!$G$11,CM68,IF('Inputs Assump'!$C$6='Inputs Assump'!$G$12,CM116,CM$52))</f>
        <v>113613.71766637272</v>
      </c>
      <c r="CN20" s="9">
        <f>IF('Inputs Assump'!$C$6='Inputs Assump'!$G$11,CN68,IF('Inputs Assump'!$C$6='Inputs Assump'!$G$12,CN116,CN$52))</f>
        <v>104212.13577478606</v>
      </c>
      <c r="CO20" s="9">
        <f>IF('Inputs Assump'!$C$6='Inputs Assump'!$G$11,CO68,IF('Inputs Assump'!$C$6='Inputs Assump'!$G$12,CO116,CO$52))</f>
        <v>94810.553883199333</v>
      </c>
      <c r="CP20" s="9">
        <f>IF('Inputs Assump'!$C$6='Inputs Assump'!$G$11,CP68,IF('Inputs Assump'!$C$6='Inputs Assump'!$G$12,CP116,CP$52))</f>
        <v>85408.971991612591</v>
      </c>
      <c r="CQ20" s="9">
        <f>IF('Inputs Assump'!$C$6='Inputs Assump'!$G$11,CQ68,IF('Inputs Assump'!$C$6='Inputs Assump'!$G$12,CQ116,CQ$52))</f>
        <v>76007.390100025834</v>
      </c>
      <c r="CR20" s="9">
        <f>IF('Inputs Assump'!$C$6='Inputs Assump'!$G$11,CR68,IF('Inputs Assump'!$C$6='Inputs Assump'!$G$12,CR116,CR$52))</f>
        <v>68120.709621609945</v>
      </c>
      <c r="CS20" s="9">
        <f>IF('Inputs Assump'!$C$6='Inputs Assump'!$G$11,CS68,IF('Inputs Assump'!$C$6='Inputs Assump'!$G$12,CS116,CS$52))</f>
        <v>60234.029143194064</v>
      </c>
      <c r="CT20" s="9">
        <f>IF('Inputs Assump'!$C$6='Inputs Assump'!$G$11,CT68,IF('Inputs Assump'!$C$6='Inputs Assump'!$G$12,CT116,CT$52))</f>
        <v>52347.348664778154</v>
      </c>
      <c r="CU20" s="9">
        <f>IF('Inputs Assump'!$C$6='Inputs Assump'!$G$11,CU68,IF('Inputs Assump'!$C$6='Inputs Assump'!$G$12,CU116,CU$52))</f>
        <v>44460.668186362273</v>
      </c>
      <c r="CV20" s="9">
        <f>IF('Inputs Assump'!$C$6='Inputs Assump'!$G$11,CV68,IF('Inputs Assump'!$C$6='Inputs Assump'!$G$12,CV116,CV$52))</f>
        <v>36573.987707946362</v>
      </c>
      <c r="CW20" s="9">
        <f>IF('Inputs Assump'!$C$6='Inputs Assump'!$G$11,CW68,IF('Inputs Assump'!$C$6='Inputs Assump'!$G$12,CW116,CW$52))</f>
        <v>32216.271898074607</v>
      </c>
      <c r="CX20" s="9">
        <f>IF('Inputs Assump'!$C$6='Inputs Assump'!$G$11,CX68,IF('Inputs Assump'!$C$6='Inputs Assump'!$G$12,CX116,CX$52))</f>
        <v>27858.556088202866</v>
      </c>
      <c r="CZ20" s="50">
        <f t="shared" si="1"/>
        <v>81482293.433301777</v>
      </c>
      <c r="DA20" s="66">
        <f t="shared" si="2"/>
        <v>0.41678513724164479</v>
      </c>
    </row>
    <row r="21" spans="1:105">
      <c r="A21" s="52">
        <v>2037</v>
      </c>
      <c r="B21" s="9">
        <f>IF('Inputs Assump'!$C$6='Inputs Assump'!$G$11,B69,IF('Inputs Assump'!$C$6='Inputs Assump'!$G$12,B117,B$52))</f>
        <v>1687012.0994790639</v>
      </c>
      <c r="C21" s="9">
        <f>IF('Inputs Assump'!$C$6='Inputs Assump'!$G$11,C69,IF('Inputs Assump'!$C$6='Inputs Assump'!$G$12,C117,C$52))</f>
        <v>1663069.1995995715</v>
      </c>
      <c r="D21" s="9">
        <f>IF('Inputs Assump'!$C$6='Inputs Assump'!$G$11,D69,IF('Inputs Assump'!$C$6='Inputs Assump'!$G$12,D117,D$52))</f>
        <v>1667883.6504478289</v>
      </c>
      <c r="E21" s="9">
        <f>IF('Inputs Assump'!$C$6='Inputs Assump'!$G$11,E69,IF('Inputs Assump'!$C$6='Inputs Assump'!$G$12,E117,E$52))</f>
        <v>1668159.1002499962</v>
      </c>
      <c r="F21" s="9">
        <f>IF('Inputs Assump'!$C$6='Inputs Assump'!$G$11,F69,IF('Inputs Assump'!$C$6='Inputs Assump'!$G$12,F117,F$52))</f>
        <v>1666680.5498830189</v>
      </c>
      <c r="G21" s="9">
        <f>IF('Inputs Assump'!$C$6='Inputs Assump'!$G$11,G69,IF('Inputs Assump'!$C$6='Inputs Assump'!$G$12,G117,G$52))</f>
        <v>1665067.7428429774</v>
      </c>
      <c r="H21" s="9">
        <f>IF('Inputs Assump'!$C$6='Inputs Assump'!$G$11,H69,IF('Inputs Assump'!$C$6='Inputs Assump'!$G$12,H117,H$52))</f>
        <v>1662418.485437118</v>
      </c>
      <c r="I21" s="9">
        <f>IF('Inputs Assump'!$C$6='Inputs Assump'!$G$11,I69,IF('Inputs Assump'!$C$6='Inputs Assump'!$G$12,I117,I$52))</f>
        <v>1658671.6427310549</v>
      </c>
      <c r="J21" s="9">
        <f>IF('Inputs Assump'!$C$6='Inputs Assump'!$G$11,J69,IF('Inputs Assump'!$C$6='Inputs Assump'!$G$12,J117,J$52))</f>
        <v>1653640.9056643748</v>
      </c>
      <c r="K21" s="9">
        <f>IF('Inputs Assump'!$C$6='Inputs Assump'!$G$11,K69,IF('Inputs Assump'!$C$6='Inputs Assump'!$G$12,K117,K$52))</f>
        <v>1647552.5684187999</v>
      </c>
      <c r="L21" s="9">
        <f>IF('Inputs Assump'!$C$6='Inputs Assump'!$G$11,L69,IF('Inputs Assump'!$C$6='Inputs Assump'!$G$12,L117,L$52))</f>
        <v>1640380.5089518854</v>
      </c>
      <c r="M21" s="9">
        <f>IF('Inputs Assump'!$C$6='Inputs Assump'!$G$11,M69,IF('Inputs Assump'!$C$6='Inputs Assump'!$G$12,M117,M$52))</f>
        <v>1632365.0412119811</v>
      </c>
      <c r="N21" s="9">
        <f>IF('Inputs Assump'!$C$6='Inputs Assump'!$G$11,N69,IF('Inputs Assump'!$C$6='Inputs Assump'!$G$12,N117,N$52))</f>
        <v>1623476.2503487808</v>
      </c>
      <c r="O21" s="9">
        <f>IF('Inputs Assump'!$C$6='Inputs Assump'!$G$11,O69,IF('Inputs Assump'!$C$6='Inputs Assump'!$G$12,O117,O$52))</f>
        <v>1613699.0912726696</v>
      </c>
      <c r="P21" s="9">
        <f>IF('Inputs Assump'!$C$6='Inputs Assump'!$G$11,P69,IF('Inputs Assump'!$C$6='Inputs Assump'!$G$12,P117,P$52))</f>
        <v>1603003.8577650234</v>
      </c>
      <c r="Q21" s="9">
        <f>IF('Inputs Assump'!$C$6='Inputs Assump'!$G$11,Q69,IF('Inputs Assump'!$C$6='Inputs Assump'!$G$12,Q117,Q$52))</f>
        <v>1590751.9111684889</v>
      </c>
      <c r="R21" s="9">
        <f>IF('Inputs Assump'!$C$6='Inputs Assump'!$G$11,R69,IF('Inputs Assump'!$C$6='Inputs Assump'!$G$12,R117,R$52))</f>
        <v>1577152.6731255443</v>
      </c>
      <c r="S21" s="9">
        <f>IF('Inputs Assump'!$C$6='Inputs Assump'!$G$11,S69,IF('Inputs Assump'!$C$6='Inputs Assump'!$G$12,S117,S$52))</f>
        <v>1647553.7353753645</v>
      </c>
      <c r="T21" s="9">
        <f>IF('Inputs Assump'!$C$6='Inputs Assump'!$G$11,T69,IF('Inputs Assump'!$C$6='Inputs Assump'!$G$12,T117,T$52))</f>
        <v>1643570.1513457778</v>
      </c>
      <c r="U21" s="9">
        <f>IF('Inputs Assump'!$C$6='Inputs Assump'!$G$11,U69,IF('Inputs Assump'!$C$6='Inputs Assump'!$G$12,U117,U$52))</f>
        <v>1616821.3518041959</v>
      </c>
      <c r="V21" s="9">
        <f>IF('Inputs Assump'!$C$6='Inputs Assump'!$G$11,V69,IF('Inputs Assump'!$C$6='Inputs Assump'!$G$12,V117,V$52))</f>
        <v>1589379.8037963831</v>
      </c>
      <c r="W21" s="9">
        <f>IF('Inputs Assump'!$C$6='Inputs Assump'!$G$11,W69,IF('Inputs Assump'!$C$6='Inputs Assump'!$G$12,W117,W$52))</f>
        <v>1562159.4324245495</v>
      </c>
      <c r="X21" s="9">
        <f>IF('Inputs Assump'!$C$6='Inputs Assump'!$G$11,X69,IF('Inputs Assump'!$C$6='Inputs Assump'!$G$12,X117,X$52))</f>
        <v>1537837.8575440296</v>
      </c>
      <c r="Y21" s="9">
        <f>IF('Inputs Assump'!$C$6='Inputs Assump'!$G$11,Y69,IF('Inputs Assump'!$C$6='Inputs Assump'!$G$12,Y117,Y$52))</f>
        <v>1507272.1167039708</v>
      </c>
      <c r="Z21" s="9">
        <f>IF('Inputs Assump'!$C$6='Inputs Assump'!$G$11,Z69,IF('Inputs Assump'!$C$6='Inputs Assump'!$G$12,Z117,Z$52))</f>
        <v>1476784.9178662193</v>
      </c>
      <c r="AA21" s="9">
        <f>IF('Inputs Assump'!$C$6='Inputs Assump'!$G$11,AA69,IF('Inputs Assump'!$C$6='Inputs Assump'!$G$12,AA117,AA$52))</f>
        <v>1447439.3873859793</v>
      </c>
      <c r="AB21" s="9">
        <f>IF('Inputs Assump'!$C$6='Inputs Assump'!$G$11,AB69,IF('Inputs Assump'!$C$6='Inputs Assump'!$G$12,AB117,AB$52))</f>
        <v>1418173.0691000798</v>
      </c>
      <c r="AC21" s="9">
        <f>IF('Inputs Assump'!$C$6='Inputs Assump'!$G$11,AC69,IF('Inputs Assump'!$C$6='Inputs Assump'!$G$12,AC117,AC$52))</f>
        <v>1388682.8722378393</v>
      </c>
      <c r="AD21" s="9">
        <f>IF('Inputs Assump'!$C$6='Inputs Assump'!$G$11,AD69,IF('Inputs Assump'!$C$6='Inputs Assump'!$G$12,AD117,AD$52))</f>
        <v>1359260.9971681836</v>
      </c>
      <c r="AE21" s="9">
        <f>IF('Inputs Assump'!$C$6='Inputs Assump'!$G$11,AE69,IF('Inputs Assump'!$C$6='Inputs Assump'!$G$12,AE117,AE$52))</f>
        <v>1329910.0832181969</v>
      </c>
      <c r="AF21" s="9">
        <f>IF('Inputs Assump'!$C$6='Inputs Assump'!$G$11,AF69,IF('Inputs Assump'!$C$6='Inputs Assump'!$G$12,AF117,AF$52))</f>
        <v>1310306.5871786685</v>
      </c>
      <c r="AG21" s="9">
        <f>IF('Inputs Assump'!$C$6='Inputs Assump'!$G$11,AG69,IF('Inputs Assump'!$C$6='Inputs Assump'!$G$12,AG117,AG$52))</f>
        <v>1290730.7711553727</v>
      </c>
      <c r="AH21" s="9">
        <f>IF('Inputs Assump'!$C$6='Inputs Assump'!$G$11,AH69,IF('Inputs Assump'!$C$6='Inputs Assump'!$G$12,AH117,AH$52))</f>
        <v>1271999.0925182374</v>
      </c>
      <c r="AI21" s="9">
        <f>IF('Inputs Assump'!$C$6='Inputs Assump'!$G$11,AI69,IF('Inputs Assump'!$C$6='Inputs Assump'!$G$12,AI117,AI$52))</f>
        <v>1253298.2548290112</v>
      </c>
      <c r="AJ21" s="9">
        <f>IF('Inputs Assump'!$C$6='Inputs Assump'!$G$11,AJ69,IF('Inputs Assump'!$C$6='Inputs Assump'!$G$12,AJ117,AJ$52))</f>
        <v>1234629.568087664</v>
      </c>
      <c r="AK21" s="9">
        <f>IF('Inputs Assump'!$C$6='Inputs Assump'!$G$11,AK69,IF('Inputs Assump'!$C$6='Inputs Assump'!$G$12,AK117,AK$52))</f>
        <v>1208527.9897865287</v>
      </c>
      <c r="AL21" s="9">
        <f>IF('Inputs Assump'!$C$6='Inputs Assump'!$G$11,AL69,IF('Inputs Assump'!$C$6='Inputs Assump'!$G$12,AL117,AL$52))</f>
        <v>1182491.7643284644</v>
      </c>
      <c r="AM21" s="9">
        <f>IF('Inputs Assump'!$C$6='Inputs Assump'!$G$11,AM69,IF('Inputs Assump'!$C$6='Inputs Assump'!$G$12,AM117,AM$52))</f>
        <v>1156661.8527040526</v>
      </c>
      <c r="AN21" s="9">
        <f>IF('Inputs Assump'!$C$6='Inputs Assump'!$G$11,AN69,IF('Inputs Assump'!$C$6='Inputs Assump'!$G$12,AN117,AN$52))</f>
        <v>1130852.0729489813</v>
      </c>
      <c r="AO21" s="9">
        <f>IF('Inputs Assump'!$C$6='Inputs Assump'!$G$11,AO69,IF('Inputs Assump'!$C$6='Inputs Assump'!$G$12,AO117,AO$52))</f>
        <v>1105065.2858802036</v>
      </c>
      <c r="AP21" s="9">
        <f>IF('Inputs Assump'!$C$6='Inputs Assump'!$G$11,AP69,IF('Inputs Assump'!$C$6='Inputs Assump'!$G$12,AP117,AP$52))</f>
        <v>1064239.864349226</v>
      </c>
      <c r="AQ21" s="9">
        <f>IF('Inputs Assump'!$C$6='Inputs Assump'!$G$11,AQ69,IF('Inputs Assump'!$C$6='Inputs Assump'!$G$12,AQ117,AQ$52))</f>
        <v>1023510.7990573882</v>
      </c>
      <c r="AR21" s="9">
        <f>IF('Inputs Assump'!$C$6='Inputs Assump'!$G$11,AR69,IF('Inputs Assump'!$C$6='Inputs Assump'!$G$12,AR117,AR$52))</f>
        <v>985158.66183758422</v>
      </c>
      <c r="AS21" s="9">
        <f>IF('Inputs Assump'!$C$6='Inputs Assump'!$G$11,AS69,IF('Inputs Assump'!$C$6='Inputs Assump'!$G$12,AS117,AS$52))</f>
        <v>946806.52461778012</v>
      </c>
      <c r="AT21" s="9">
        <f>IF('Inputs Assump'!$C$6='Inputs Assump'!$G$11,AT69,IF('Inputs Assump'!$C$6='Inputs Assump'!$G$12,AT117,AT$52))</f>
        <v>908454.38739797624</v>
      </c>
      <c r="AU21" s="9">
        <f>IF('Inputs Assump'!$C$6='Inputs Assump'!$G$11,AU69,IF('Inputs Assump'!$C$6='Inputs Assump'!$G$12,AU117,AU$52))</f>
        <v>868922.50512461644</v>
      </c>
      <c r="AV21" s="9">
        <f>IF('Inputs Assump'!$C$6='Inputs Assump'!$G$11,AV69,IF('Inputs Assump'!$C$6='Inputs Assump'!$G$12,AV117,AV$52))</f>
        <v>829390.62285125756</v>
      </c>
      <c r="AW21" s="9">
        <f>IF('Inputs Assump'!$C$6='Inputs Assump'!$G$11,AW69,IF('Inputs Assump'!$C$6='Inputs Assump'!$G$12,AW117,AW$52))</f>
        <v>789858.74057789834</v>
      </c>
      <c r="AX21" s="9">
        <f>IF('Inputs Assump'!$C$6='Inputs Assump'!$G$11,AX69,IF('Inputs Assump'!$C$6='Inputs Assump'!$G$12,AX117,AX$52))</f>
        <v>750326.85830453911</v>
      </c>
      <c r="AY21" s="9">
        <f>IF('Inputs Assump'!$C$6='Inputs Assump'!$G$11,AY69,IF('Inputs Assump'!$C$6='Inputs Assump'!$G$12,AY117,AY$52))</f>
        <v>710794.97603117989</v>
      </c>
      <c r="AZ21" s="9">
        <f>IF('Inputs Assump'!$C$6='Inputs Assump'!$G$11,AZ69,IF('Inputs Assump'!$C$6='Inputs Assump'!$G$12,AZ117,AZ$52))</f>
        <v>689052.11163411883</v>
      </c>
      <c r="BA21" s="9">
        <f>IF('Inputs Assump'!$C$6='Inputs Assump'!$G$11,BA69,IF('Inputs Assump'!$C$6='Inputs Assump'!$G$12,BA117,BA$52))</f>
        <v>667309.24723705777</v>
      </c>
      <c r="BB21" s="9">
        <f>IF('Inputs Assump'!$C$6='Inputs Assump'!$G$11,BB69,IF('Inputs Assump'!$C$6='Inputs Assump'!$G$12,BB117,BB$52))</f>
        <v>645566.38283999695</v>
      </c>
      <c r="BC21" s="9">
        <f>IF('Inputs Assump'!$C$6='Inputs Assump'!$G$11,BC69,IF('Inputs Assump'!$C$6='Inputs Assump'!$G$12,BC117,BC$52))</f>
        <v>623823.51844293566</v>
      </c>
      <c r="BD21" s="9">
        <f>IF('Inputs Assump'!$C$6='Inputs Assump'!$G$11,BD69,IF('Inputs Assump'!$C$6='Inputs Assump'!$G$12,BD117,BD$52))</f>
        <v>602080.65404587507</v>
      </c>
      <c r="BE21" s="9">
        <f>IF('Inputs Assump'!$C$6='Inputs Assump'!$G$11,BE69,IF('Inputs Assump'!$C$6='Inputs Assump'!$G$12,BE117,BE$52))</f>
        <v>575808.88220337918</v>
      </c>
      <c r="BF21" s="9">
        <f>IF('Inputs Assump'!$C$6='Inputs Assump'!$G$11,BF69,IF('Inputs Assump'!$C$6='Inputs Assump'!$G$12,BF117,BF$52))</f>
        <v>549537.11036088364</v>
      </c>
      <c r="BG21" s="9">
        <f>IF('Inputs Assump'!$C$6='Inputs Assump'!$G$11,BG69,IF('Inputs Assump'!$C$6='Inputs Assump'!$G$12,BG117,BG$52))</f>
        <v>523265.33851838805</v>
      </c>
      <c r="BH21" s="9">
        <f>IF('Inputs Assump'!$C$6='Inputs Assump'!$G$11,BH69,IF('Inputs Assump'!$C$6='Inputs Assump'!$G$12,BH117,BH$52))</f>
        <v>496993.56667589239</v>
      </c>
      <c r="BI21" s="9">
        <f>IF('Inputs Assump'!$C$6='Inputs Assump'!$G$11,BI69,IF('Inputs Assump'!$C$6='Inputs Assump'!$G$12,BI117,BI$52))</f>
        <v>470721.79483339668</v>
      </c>
      <c r="BJ21" s="9">
        <f>IF('Inputs Assump'!$C$6='Inputs Assump'!$G$11,BJ69,IF('Inputs Assump'!$C$6='Inputs Assump'!$G$12,BJ117,BJ$52))</f>
        <v>453500.46045543411</v>
      </c>
      <c r="BK21" s="9">
        <f>IF('Inputs Assump'!$C$6='Inputs Assump'!$G$11,BK69,IF('Inputs Assump'!$C$6='Inputs Assump'!$G$12,BK117,BK$52))</f>
        <v>436279.12607747142</v>
      </c>
      <c r="BL21" s="9">
        <f>IF('Inputs Assump'!$C$6='Inputs Assump'!$G$11,BL69,IF('Inputs Assump'!$C$6='Inputs Assump'!$G$12,BL117,BL$52))</f>
        <v>419057.79169950873</v>
      </c>
      <c r="BM21" s="9">
        <f>IF('Inputs Assump'!$C$6='Inputs Assump'!$G$11,BM69,IF('Inputs Assump'!$C$6='Inputs Assump'!$G$12,BM117,BM$52))</f>
        <v>401836.45732154592</v>
      </c>
      <c r="BN21" s="9">
        <f>IF('Inputs Assump'!$C$6='Inputs Assump'!$G$11,BN69,IF('Inputs Assump'!$C$6='Inputs Assump'!$G$12,BN117,BN$52))</f>
        <v>384615.12294358347</v>
      </c>
      <c r="BO21" s="9">
        <f>IF('Inputs Assump'!$C$6='Inputs Assump'!$G$11,BO69,IF('Inputs Assump'!$C$6='Inputs Assump'!$G$12,BO117,BO$52))</f>
        <v>370531.01074039406</v>
      </c>
      <c r="BP21" s="9">
        <f>IF('Inputs Assump'!$C$6='Inputs Assump'!$G$11,BP69,IF('Inputs Assump'!$C$6='Inputs Assump'!$G$12,BP117,BP$52))</f>
        <v>356446.89853720478</v>
      </c>
      <c r="BQ21" s="9">
        <f>IF('Inputs Assump'!$C$6='Inputs Assump'!$G$11,BQ69,IF('Inputs Assump'!$C$6='Inputs Assump'!$G$12,BQ117,BQ$52))</f>
        <v>342362.78633401566</v>
      </c>
      <c r="BR21" s="9">
        <f>IF('Inputs Assump'!$C$6='Inputs Assump'!$G$11,BR69,IF('Inputs Assump'!$C$6='Inputs Assump'!$G$12,BR117,BR$52))</f>
        <v>328278.67413082632</v>
      </c>
      <c r="BS21" s="9">
        <f>IF('Inputs Assump'!$C$6='Inputs Assump'!$G$11,BS69,IF('Inputs Assump'!$C$6='Inputs Assump'!$G$12,BS117,BS$52))</f>
        <v>314194.56192763703</v>
      </c>
      <c r="BT21" s="9">
        <f>IF('Inputs Assump'!$C$6='Inputs Assump'!$G$11,BT69,IF('Inputs Assump'!$C$6='Inputs Assump'!$G$12,BT117,BT$52))</f>
        <v>301155.84995277203</v>
      </c>
      <c r="BU21" s="9">
        <f>IF('Inputs Assump'!$C$6='Inputs Assump'!$G$11,BU69,IF('Inputs Assump'!$C$6='Inputs Assump'!$G$12,BU117,BU$52))</f>
        <v>288117.13797790697</v>
      </c>
      <c r="BV21" s="9">
        <f>IF('Inputs Assump'!$C$6='Inputs Assump'!$G$11,BV69,IF('Inputs Assump'!$C$6='Inputs Assump'!$G$12,BV117,BV$52))</f>
        <v>275078.42600304197</v>
      </c>
      <c r="BW21" s="9">
        <f>IF('Inputs Assump'!$C$6='Inputs Assump'!$G$11,BW69,IF('Inputs Assump'!$C$6='Inputs Assump'!$G$12,BW117,BW$52))</f>
        <v>262039.71402817703</v>
      </c>
      <c r="BX21" s="9">
        <f>IF('Inputs Assump'!$C$6='Inputs Assump'!$G$11,BX69,IF('Inputs Assump'!$C$6='Inputs Assump'!$G$12,BX117,BX$52))</f>
        <v>249001.00205331211</v>
      </c>
      <c r="BY21" s="9">
        <f>IF('Inputs Assump'!$C$6='Inputs Assump'!$G$11,BY69,IF('Inputs Assump'!$C$6='Inputs Assump'!$G$12,BY117,BY$52))</f>
        <v>241182.8974505775</v>
      </c>
      <c r="BZ21" s="9">
        <f>IF('Inputs Assump'!$C$6='Inputs Assump'!$G$11,BZ69,IF('Inputs Assump'!$C$6='Inputs Assump'!$G$12,BZ117,BZ$52))</f>
        <v>233364.79284784268</v>
      </c>
      <c r="CA21" s="9">
        <f>IF('Inputs Assump'!$C$6='Inputs Assump'!$G$11,CA69,IF('Inputs Assump'!$C$6='Inputs Assump'!$G$12,CA117,CA$52))</f>
        <v>225546.68824510797</v>
      </c>
      <c r="CB21" s="9">
        <f>IF('Inputs Assump'!$C$6='Inputs Assump'!$G$11,CB69,IF('Inputs Assump'!$C$6='Inputs Assump'!$G$12,CB117,CB$52))</f>
        <v>217728.58364237324</v>
      </c>
      <c r="CC21" s="9">
        <f>IF('Inputs Assump'!$C$6='Inputs Assump'!$G$11,CC69,IF('Inputs Assump'!$C$6='Inputs Assump'!$G$12,CC117,CC$52))</f>
        <v>209910.47903963857</v>
      </c>
      <c r="CD21" s="9">
        <f>IF('Inputs Assump'!$C$6='Inputs Assump'!$G$11,CD69,IF('Inputs Assump'!$C$6='Inputs Assump'!$G$12,CD117,CD$52))</f>
        <v>199425.94556124986</v>
      </c>
      <c r="CE21" s="9">
        <f>IF('Inputs Assump'!$C$6='Inputs Assump'!$G$11,CE69,IF('Inputs Assump'!$C$6='Inputs Assump'!$G$12,CE117,CE$52))</f>
        <v>188941.41208286106</v>
      </c>
      <c r="CF21" s="9">
        <f>IF('Inputs Assump'!$C$6='Inputs Assump'!$G$11,CF69,IF('Inputs Assump'!$C$6='Inputs Assump'!$G$12,CF117,CF$52))</f>
        <v>178456.87860447247</v>
      </c>
      <c r="CG21" s="9">
        <f>IF('Inputs Assump'!$C$6='Inputs Assump'!$G$11,CG69,IF('Inputs Assump'!$C$6='Inputs Assump'!$G$12,CG117,CG$52))</f>
        <v>167972.34512608379</v>
      </c>
      <c r="CH21" s="9">
        <f>IF('Inputs Assump'!$C$6='Inputs Assump'!$G$11,CH69,IF('Inputs Assump'!$C$6='Inputs Assump'!$G$12,CH117,CH$52))</f>
        <v>157487.81164769505</v>
      </c>
      <c r="CI21" s="9">
        <f>IF('Inputs Assump'!$C$6='Inputs Assump'!$G$11,CI69,IF('Inputs Assump'!$C$6='Inputs Assump'!$G$12,CI117,CI$52))</f>
        <v>150527.22881592149</v>
      </c>
      <c r="CJ21" s="9">
        <f>IF('Inputs Assump'!$C$6='Inputs Assump'!$G$11,CJ69,IF('Inputs Assump'!$C$6='Inputs Assump'!$G$12,CJ117,CJ$52))</f>
        <v>143566.64598414794</v>
      </c>
      <c r="CK21" s="9">
        <f>IF('Inputs Assump'!$C$6='Inputs Assump'!$G$11,CK69,IF('Inputs Assump'!$C$6='Inputs Assump'!$G$12,CK117,CK$52))</f>
        <v>136606.06315237438</v>
      </c>
      <c r="CL21" s="9">
        <f>IF('Inputs Assump'!$C$6='Inputs Assump'!$G$11,CL69,IF('Inputs Assump'!$C$6='Inputs Assump'!$G$12,CL117,CL$52))</f>
        <v>129645.48032060091</v>
      </c>
      <c r="CM21" s="9">
        <f>IF('Inputs Assump'!$C$6='Inputs Assump'!$G$11,CM69,IF('Inputs Assump'!$C$6='Inputs Assump'!$G$12,CM117,CM$52))</f>
        <v>122684.89748882728</v>
      </c>
      <c r="CN21" s="9">
        <f>IF('Inputs Assump'!$C$6='Inputs Assump'!$G$11,CN69,IF('Inputs Assump'!$C$6='Inputs Assump'!$G$12,CN117,CN$52))</f>
        <v>113308.56694500995</v>
      </c>
      <c r="CO21" s="9">
        <f>IF('Inputs Assump'!$C$6='Inputs Assump'!$G$11,CO69,IF('Inputs Assump'!$C$6='Inputs Assump'!$G$12,CO117,CO$52))</f>
        <v>103932.2364011927</v>
      </c>
      <c r="CP21" s="9">
        <f>IF('Inputs Assump'!$C$6='Inputs Assump'!$G$11,CP69,IF('Inputs Assump'!$C$6='Inputs Assump'!$G$12,CP117,CP$52))</f>
        <v>94555.905857375386</v>
      </c>
      <c r="CQ21" s="9">
        <f>IF('Inputs Assump'!$C$6='Inputs Assump'!$G$11,CQ69,IF('Inputs Assump'!$C$6='Inputs Assump'!$G$12,CQ117,CQ$52))</f>
        <v>85179.575313558045</v>
      </c>
      <c r="CR21" s="9">
        <f>IF('Inputs Assump'!$C$6='Inputs Assump'!$G$11,CR69,IF('Inputs Assump'!$C$6='Inputs Assump'!$G$12,CR117,CR$52))</f>
        <v>75803.24476974069</v>
      </c>
      <c r="CS21" s="9">
        <f>IF('Inputs Assump'!$C$6='Inputs Assump'!$G$11,CS69,IF('Inputs Assump'!$C$6='Inputs Assump'!$G$12,CS117,CS$52))</f>
        <v>67937.746823562804</v>
      </c>
      <c r="CT21" s="9">
        <f>IF('Inputs Assump'!$C$6='Inputs Assump'!$G$11,CT69,IF('Inputs Assump'!$C$6='Inputs Assump'!$G$12,CT117,CT$52))</f>
        <v>60072.248877384911</v>
      </c>
      <c r="CU21" s="9">
        <f>IF('Inputs Assump'!$C$6='Inputs Assump'!$G$11,CU69,IF('Inputs Assump'!$C$6='Inputs Assump'!$G$12,CU117,CU$52))</f>
        <v>52206.750931206996</v>
      </c>
      <c r="CV21" s="9">
        <f>IF('Inputs Assump'!$C$6='Inputs Assump'!$G$11,CV69,IF('Inputs Assump'!$C$6='Inputs Assump'!$G$12,CV117,CV$52))</f>
        <v>44341.25298502911</v>
      </c>
      <c r="CW21" s="9">
        <f>IF('Inputs Assump'!$C$6='Inputs Assump'!$G$11,CW69,IF('Inputs Assump'!$C$6='Inputs Assump'!$G$12,CW117,CW$52))</f>
        <v>36475.755038851195</v>
      </c>
      <c r="CX21" s="9">
        <f>IF('Inputs Assump'!$C$6='Inputs Assump'!$G$11,CX69,IF('Inputs Assump'!$C$6='Inputs Assump'!$G$12,CX117,CX$52))</f>
        <v>32129.74345053111</v>
      </c>
      <c r="CZ21" s="50">
        <f t="shared" si="1"/>
        <v>82963503.038513571</v>
      </c>
      <c r="DA21" s="66">
        <f t="shared" si="2"/>
        <v>0.44253988303216957</v>
      </c>
    </row>
    <row r="22" spans="1:105">
      <c r="A22" s="52">
        <v>2038</v>
      </c>
      <c r="B22" s="9">
        <f>IF('Inputs Assump'!$C$6='Inputs Assump'!$G$11,B70,IF('Inputs Assump'!$C$6='Inputs Assump'!$G$12,B118,B$52))</f>
        <v>1677451.8781432798</v>
      </c>
      <c r="C22" s="9">
        <f>IF('Inputs Assump'!$C$6='Inputs Assump'!$G$11,C70,IF('Inputs Assump'!$C$6='Inputs Assump'!$G$12,C118,C$52))</f>
        <v>1655738.5739679332</v>
      </c>
      <c r="D22" s="9">
        <f>IF('Inputs Assump'!$C$6='Inputs Assump'!$G$11,D70,IF('Inputs Assump'!$C$6='Inputs Assump'!$G$12,D118,D$52))</f>
        <v>1661608.0788391791</v>
      </c>
      <c r="E22" s="9">
        <f>IF('Inputs Assump'!$C$6='Inputs Assump'!$G$11,E70,IF('Inputs Assump'!$C$6='Inputs Assump'!$G$12,E118,E$52))</f>
        <v>1666418.2998609892</v>
      </c>
      <c r="F22" s="9">
        <f>IF('Inputs Assump'!$C$6='Inputs Assump'!$G$11,F70,IF('Inputs Assump'!$C$6='Inputs Assump'!$G$12,F118,F$52))</f>
        <v>1666693.5076615461</v>
      </c>
      <c r="G22" s="9">
        <f>IF('Inputs Assump'!$C$6='Inputs Assump'!$G$11,G70,IF('Inputs Assump'!$C$6='Inputs Assump'!$G$12,G118,G$52))</f>
        <v>1665875.1340308234</v>
      </c>
      <c r="H22" s="9">
        <f>IF('Inputs Assump'!$C$6='Inputs Assump'!$G$11,H70,IF('Inputs Assump'!$C$6='Inputs Assump'!$G$12,H118,H$52))</f>
        <v>1664263.1063725036</v>
      </c>
      <c r="I22" s="9">
        <f>IF('Inputs Assump'!$C$6='Inputs Assump'!$G$11,I70,IF('Inputs Assump'!$C$6='Inputs Assump'!$G$12,I118,I$52))</f>
        <v>1661615.1292083266</v>
      </c>
      <c r="J22" s="9">
        <f>IF('Inputs Assump'!$C$6='Inputs Assump'!$G$11,J70,IF('Inputs Assump'!$C$6='Inputs Assump'!$G$12,J118,J$52))</f>
        <v>1657870.0971470876</v>
      </c>
      <c r="K22" s="9">
        <f>IF('Inputs Assump'!$C$6='Inputs Assump'!$G$11,K70,IF('Inputs Assump'!$C$6='Inputs Assump'!$G$12,K118,K$52))</f>
        <v>1652841.7911613858</v>
      </c>
      <c r="L22" s="9">
        <f>IF('Inputs Assump'!$C$6='Inputs Assump'!$G$11,L70,IF('Inputs Assump'!$C$6='Inputs Assump'!$G$12,L118,L$52))</f>
        <v>1646772.3762829027</v>
      </c>
      <c r="M22" s="9">
        <f>IF('Inputs Assump'!$C$6='Inputs Assump'!$G$11,M70,IF('Inputs Assump'!$C$6='Inputs Assump'!$G$12,M118,M$52))</f>
        <v>1639603.7131169629</v>
      </c>
      <c r="N22" s="9">
        <f>IF('Inputs Assump'!$C$6='Inputs Assump'!$G$11,N70,IF('Inputs Assump'!$C$6='Inputs Assump'!$G$12,N118,N$52))</f>
        <v>1631592.0410707537</v>
      </c>
      <c r="O22" s="9">
        <f>IF('Inputs Assump'!$C$6='Inputs Assump'!$G$11,O70,IF('Inputs Assump'!$C$6='Inputs Assump'!$G$12,O118,O$52))</f>
        <v>1622707.4594600301</v>
      </c>
      <c r="P22" s="9">
        <f>IF('Inputs Assump'!$C$6='Inputs Assump'!$G$11,P70,IF('Inputs Assump'!$C$6='Inputs Assump'!$G$12,P118,P$52))</f>
        <v>1612934.9303197211</v>
      </c>
      <c r="Q22" s="9">
        <f>IF('Inputs Assump'!$C$6='Inputs Assump'!$G$11,Q70,IF('Inputs Assump'!$C$6='Inputs Assump'!$G$12,Q118,Q$52))</f>
        <v>1601650.9799131169</v>
      </c>
      <c r="R22" s="9">
        <f>IF('Inputs Assump'!$C$6='Inputs Assump'!$G$11,R70,IF('Inputs Assump'!$C$6='Inputs Assump'!$G$12,R118,R$52))</f>
        <v>1589409.3735207641</v>
      </c>
      <c r="S22" s="9">
        <f>IF('Inputs Assump'!$C$6='Inputs Assump'!$G$11,S70,IF('Inputs Assump'!$C$6='Inputs Assump'!$G$12,S118,S$52))</f>
        <v>1575821.6127477349</v>
      </c>
      <c r="T22" s="9">
        <f>IF('Inputs Assump'!$C$6='Inputs Assump'!$G$11,T70,IF('Inputs Assump'!$C$6='Inputs Assump'!$G$12,T118,T$52))</f>
        <v>1646163.2590220994</v>
      </c>
      <c r="U22" s="9">
        <f>IF('Inputs Assump'!$C$6='Inputs Assump'!$G$11,U70,IF('Inputs Assump'!$C$6='Inputs Assump'!$G$12,U118,U$52))</f>
        <v>1642183.0369947802</v>
      </c>
      <c r="V22" s="9">
        <f>IF('Inputs Assump'!$C$6='Inputs Assump'!$G$11,V70,IF('Inputs Assump'!$C$6='Inputs Assump'!$G$12,V118,V$52))</f>
        <v>1614562.8727974747</v>
      </c>
      <c r="W22" s="9">
        <f>IF('Inputs Assump'!$C$6='Inputs Assump'!$G$11,W70,IF('Inputs Assump'!$C$6='Inputs Assump'!$G$12,W118,W$52))</f>
        <v>1587159.6568911143</v>
      </c>
      <c r="X22" s="9">
        <f>IF('Inputs Assump'!$C$6='Inputs Assump'!$G$11,X70,IF('Inputs Assump'!$C$6='Inputs Assump'!$G$12,X118,X$52))</f>
        <v>1559977.3086671256</v>
      </c>
      <c r="Y22" s="9">
        <f>IF('Inputs Assump'!$C$6='Inputs Assump'!$G$11,Y70,IF('Inputs Assump'!$C$6='Inputs Assump'!$G$12,Y118,Y$52))</f>
        <v>1535689.707710946</v>
      </c>
      <c r="Z22" s="9">
        <f>IF('Inputs Assump'!$C$6='Inputs Assump'!$G$11,Z70,IF('Inputs Assump'!$C$6='Inputs Assump'!$G$12,Z118,Z$52))</f>
        <v>1505166.663043804</v>
      </c>
      <c r="AA22" s="9">
        <f>IF('Inputs Assump'!$C$6='Inputs Assump'!$G$11,AA70,IF('Inputs Assump'!$C$6='Inputs Assump'!$G$12,AA118,AA$52))</f>
        <v>1472911.7183210352</v>
      </c>
      <c r="AB22" s="9">
        <f>IF('Inputs Assump'!$C$6='Inputs Assump'!$G$11,AB70,IF('Inputs Assump'!$C$6='Inputs Assump'!$G$12,AB118,AB$52))</f>
        <v>1443643.1530738052</v>
      </c>
      <c r="AC22" s="9">
        <f>IF('Inputs Assump'!$C$6='Inputs Assump'!$G$11,AC70,IF('Inputs Assump'!$C$6='Inputs Assump'!$G$12,AC118,AC$52))</f>
        <v>1414453.5922691764</v>
      </c>
      <c r="AD22" s="9">
        <f>IF('Inputs Assump'!$C$6='Inputs Assump'!$G$11,AD70,IF('Inputs Assump'!$C$6='Inputs Assump'!$G$12,AD118,AD$52))</f>
        <v>1385040.7400599672</v>
      </c>
      <c r="AE22" s="9">
        <f>IF('Inputs Assump'!$C$6='Inputs Assump'!$G$11,AE70,IF('Inputs Assump'!$C$6='Inputs Assump'!$G$12,AE118,AE$52))</f>
        <v>1355696.0304541239</v>
      </c>
      <c r="AF22" s="9">
        <f>IF('Inputs Assump'!$C$6='Inputs Assump'!$G$11,AF70,IF('Inputs Assump'!$C$6='Inputs Assump'!$G$12,AF118,AF$52))</f>
        <v>1326422.0958565036</v>
      </c>
      <c r="AG22" s="9">
        <f>IF('Inputs Assump'!$C$6='Inputs Assump'!$G$11,AG70,IF('Inputs Assump'!$C$6='Inputs Assump'!$G$12,AG118,AG$52))</f>
        <v>1306870.0143804811</v>
      </c>
      <c r="AH22" s="9">
        <f>IF('Inputs Assump'!$C$6='Inputs Assump'!$G$11,AH70,IF('Inputs Assump'!$C$6='Inputs Assump'!$G$12,AH118,AH$52))</f>
        <v>1287345.540323643</v>
      </c>
      <c r="AI22" s="9">
        <f>IF('Inputs Assump'!$C$6='Inputs Assump'!$G$11,AI70,IF('Inputs Assump'!$C$6='Inputs Assump'!$G$12,AI118,AI$52))</f>
        <v>1268662.9897134127</v>
      </c>
      <c r="AJ22" s="9">
        <f>IF('Inputs Assump'!$C$6='Inputs Assump'!$G$11,AJ70,IF('Inputs Assump'!$C$6='Inputs Assump'!$G$12,AJ118,AJ$52))</f>
        <v>1250011.199163791</v>
      </c>
      <c r="AK22" s="9">
        <f>IF('Inputs Assump'!$C$6='Inputs Assump'!$G$11,AK70,IF('Inputs Assump'!$C$6='Inputs Assump'!$G$12,AK118,AK$52))</f>
        <v>1231391.4752389791</v>
      </c>
      <c r="AL22" s="9">
        <f>IF('Inputs Assump'!$C$6='Inputs Assump'!$G$11,AL70,IF('Inputs Assump'!$C$6='Inputs Assump'!$G$12,AL118,AL$52))</f>
        <v>1205358.3541789639</v>
      </c>
      <c r="AM22" s="9">
        <f>IF('Inputs Assump'!$C$6='Inputs Assump'!$G$11,AM70,IF('Inputs Assump'!$C$6='Inputs Assump'!$G$12,AM118,AM$52))</f>
        <v>1179390.4145595361</v>
      </c>
      <c r="AN22" s="9">
        <f>IF('Inputs Assump'!$C$6='Inputs Assump'!$G$11,AN70,IF('Inputs Assump'!$C$6='Inputs Assump'!$G$12,AN118,AN$52))</f>
        <v>1153628.2476694763</v>
      </c>
      <c r="AO22" s="9">
        <f>IF('Inputs Assump'!$C$6='Inputs Assump'!$G$11,AO70,IF('Inputs Assump'!$C$6='Inputs Assump'!$G$12,AO118,AO$52))</f>
        <v>1127886.159848416</v>
      </c>
      <c r="AP22" s="9">
        <f>IF('Inputs Assump'!$C$6='Inputs Assump'!$G$11,AP70,IF('Inputs Assump'!$C$6='Inputs Assump'!$G$12,AP118,AP$52))</f>
        <v>1102167.0044101744</v>
      </c>
      <c r="AQ22" s="9">
        <f>IF('Inputs Assump'!$C$6='Inputs Assump'!$G$11,AQ70,IF('Inputs Assump'!$C$6='Inputs Assump'!$G$12,AQ118,AQ$52))</f>
        <v>1061448.6567003017</v>
      </c>
      <c r="AR22" s="9">
        <f>IF('Inputs Assump'!$C$6='Inputs Assump'!$G$11,AR70,IF('Inputs Assump'!$C$6='Inputs Assump'!$G$12,AR118,AR$52))</f>
        <v>1020826.4125137281</v>
      </c>
      <c r="AS22" s="9">
        <f>IF('Inputs Assump'!$C$6='Inputs Assump'!$G$11,AS70,IF('Inputs Assump'!$C$6='Inputs Assump'!$G$12,AS118,AS$52))</f>
        <v>982574.86237240757</v>
      </c>
      <c r="AT22" s="9">
        <f>IF('Inputs Assump'!$C$6='Inputs Assump'!$G$11,AT70,IF('Inputs Assump'!$C$6='Inputs Assump'!$G$12,AT118,AT$52))</f>
        <v>944323.31223108689</v>
      </c>
      <c r="AU22" s="9">
        <f>IF('Inputs Assump'!$C$6='Inputs Assump'!$G$11,AU70,IF('Inputs Assump'!$C$6='Inputs Assump'!$G$12,AU118,AU$52))</f>
        <v>906071.76208976656</v>
      </c>
      <c r="AV22" s="9">
        <f>IF('Inputs Assump'!$C$6='Inputs Assump'!$G$11,AV70,IF('Inputs Assump'!$C$6='Inputs Assump'!$G$12,AV118,AV$52))</f>
        <v>866643.56104079424</v>
      </c>
      <c r="AW22" s="9">
        <f>IF('Inputs Assump'!$C$6='Inputs Assump'!$G$11,AW70,IF('Inputs Assump'!$C$6='Inputs Assump'!$G$12,AW118,AW$52))</f>
        <v>827215.35999182297</v>
      </c>
      <c r="AX22" s="9">
        <f>IF('Inputs Assump'!$C$6='Inputs Assump'!$G$11,AX70,IF('Inputs Assump'!$C$6='Inputs Assump'!$G$12,AX118,AX$52))</f>
        <v>787787.15894285135</v>
      </c>
      <c r="AY22" s="9">
        <f>IF('Inputs Assump'!$C$6='Inputs Assump'!$G$11,AY70,IF('Inputs Assump'!$C$6='Inputs Assump'!$G$12,AY118,AY$52))</f>
        <v>748358.95789387962</v>
      </c>
      <c r="AZ22" s="9">
        <f>IF('Inputs Assump'!$C$6='Inputs Assump'!$G$11,AZ70,IF('Inputs Assump'!$C$6='Inputs Assump'!$G$12,AZ118,AZ$52))</f>
        <v>708930.756844908</v>
      </c>
      <c r="BA22" s="9">
        <f>IF('Inputs Assump'!$C$6='Inputs Assump'!$G$11,BA70,IF('Inputs Assump'!$C$6='Inputs Assump'!$G$12,BA118,BA$52))</f>
        <v>687244.91798452113</v>
      </c>
      <c r="BB22" s="9">
        <f>IF('Inputs Assump'!$C$6='Inputs Assump'!$G$11,BB70,IF('Inputs Assump'!$C$6='Inputs Assump'!$G$12,BB118,BB$52))</f>
        <v>665559.07912413427</v>
      </c>
      <c r="BC22" s="9">
        <f>IF('Inputs Assump'!$C$6='Inputs Assump'!$G$11,BC70,IF('Inputs Assump'!$C$6='Inputs Assump'!$G$12,BC118,BC$52))</f>
        <v>643873.24026374763</v>
      </c>
      <c r="BD22" s="9">
        <f>IF('Inputs Assump'!$C$6='Inputs Assump'!$G$11,BD70,IF('Inputs Assump'!$C$6='Inputs Assump'!$G$12,BD118,BD$52))</f>
        <v>622187.40140336053</v>
      </c>
      <c r="BE22" s="9">
        <f>IF('Inputs Assump'!$C$6='Inputs Assump'!$G$11,BE70,IF('Inputs Assump'!$C$6='Inputs Assump'!$G$12,BE118,BE$52))</f>
        <v>600501.56254297425</v>
      </c>
      <c r="BF22" s="9">
        <f>IF('Inputs Assump'!$C$6='Inputs Assump'!$G$11,BF70,IF('Inputs Assump'!$C$6='Inputs Assump'!$G$12,BF118,BF$52))</f>
        <v>574298.69431231811</v>
      </c>
      <c r="BG22" s="9">
        <f>IF('Inputs Assump'!$C$6='Inputs Assump'!$G$11,BG70,IF('Inputs Assump'!$C$6='Inputs Assump'!$G$12,BG118,BG$52))</f>
        <v>548095.82608166244</v>
      </c>
      <c r="BH22" s="9">
        <f>IF('Inputs Assump'!$C$6='Inputs Assump'!$G$11,BH70,IF('Inputs Assump'!$C$6='Inputs Assump'!$G$12,BH118,BH$52))</f>
        <v>521892.95785100659</v>
      </c>
      <c r="BI22" s="9">
        <f>IF('Inputs Assump'!$C$6='Inputs Assump'!$G$11,BI70,IF('Inputs Assump'!$C$6='Inputs Assump'!$G$12,BI118,BI$52))</f>
        <v>495690.08962035074</v>
      </c>
      <c r="BJ22" s="9">
        <f>IF('Inputs Assump'!$C$6='Inputs Assump'!$G$11,BJ70,IF('Inputs Assump'!$C$6='Inputs Assump'!$G$12,BJ118,BJ$52))</f>
        <v>469487.22138969484</v>
      </c>
      <c r="BK22" s="9">
        <f>IF('Inputs Assump'!$C$6='Inputs Assump'!$G$11,BK70,IF('Inputs Assump'!$C$6='Inputs Assump'!$G$12,BK118,BK$52))</f>
        <v>452311.05382219551</v>
      </c>
      <c r="BL22" s="9">
        <f>IF('Inputs Assump'!$C$6='Inputs Assump'!$G$11,BL70,IF('Inputs Assump'!$C$6='Inputs Assump'!$G$12,BL118,BL$52))</f>
        <v>435134.886254696</v>
      </c>
      <c r="BM22" s="9">
        <f>IF('Inputs Assump'!$C$6='Inputs Assump'!$G$11,BM70,IF('Inputs Assump'!$C$6='Inputs Assump'!$G$12,BM118,BM$52))</f>
        <v>417958.71868719655</v>
      </c>
      <c r="BN22" s="9">
        <f>IF('Inputs Assump'!$C$6='Inputs Assump'!$G$11,BN70,IF('Inputs Assump'!$C$6='Inputs Assump'!$G$12,BN118,BN$52))</f>
        <v>400782.55111969693</v>
      </c>
      <c r="BO22" s="9">
        <f>IF('Inputs Assump'!$C$6='Inputs Assump'!$G$11,BO70,IF('Inputs Assump'!$C$6='Inputs Assump'!$G$12,BO118,BO$52))</f>
        <v>383606.38355219772</v>
      </c>
      <c r="BP22" s="9">
        <f>IF('Inputs Assump'!$C$6='Inputs Assump'!$G$11,BP70,IF('Inputs Assump'!$C$6='Inputs Assump'!$G$12,BP118,BP$52))</f>
        <v>369559.21009094676</v>
      </c>
      <c r="BQ22" s="9">
        <f>IF('Inputs Assump'!$C$6='Inputs Assump'!$G$11,BQ70,IF('Inputs Assump'!$C$6='Inputs Assump'!$G$12,BQ118,BQ$52))</f>
        <v>355512.03662969597</v>
      </c>
      <c r="BR22" s="9">
        <f>IF('Inputs Assump'!$C$6='Inputs Assump'!$G$11,BR70,IF('Inputs Assump'!$C$6='Inputs Assump'!$G$12,BR118,BR$52))</f>
        <v>341464.86316844536</v>
      </c>
      <c r="BS22" s="9">
        <f>IF('Inputs Assump'!$C$6='Inputs Assump'!$G$11,BS70,IF('Inputs Assump'!$C$6='Inputs Assump'!$G$12,BS118,BS$52))</f>
        <v>327417.68970719451</v>
      </c>
      <c r="BT22" s="9">
        <f>IF('Inputs Assump'!$C$6='Inputs Assump'!$G$11,BT70,IF('Inputs Assump'!$C$6='Inputs Assump'!$G$12,BT118,BT$52))</f>
        <v>313370.51624594373</v>
      </c>
      <c r="BU22" s="9">
        <f>IF('Inputs Assump'!$C$6='Inputs Assump'!$G$11,BU70,IF('Inputs Assump'!$C$6='Inputs Assump'!$G$12,BU118,BU$52))</f>
        <v>300366.00121653761</v>
      </c>
      <c r="BV22" s="9">
        <f>IF('Inputs Assump'!$C$6='Inputs Assump'!$G$11,BV70,IF('Inputs Assump'!$C$6='Inputs Assump'!$G$12,BV118,BV$52))</f>
        <v>287361.48618713149</v>
      </c>
      <c r="BW22" s="9">
        <f>IF('Inputs Assump'!$C$6='Inputs Assump'!$G$11,BW70,IF('Inputs Assump'!$C$6='Inputs Assump'!$G$12,BW118,BW$52))</f>
        <v>274356.97115772543</v>
      </c>
      <c r="BX22" s="9">
        <f>IF('Inputs Assump'!$C$6='Inputs Assump'!$G$11,BX70,IF('Inputs Assump'!$C$6='Inputs Assump'!$G$12,BX118,BX$52))</f>
        <v>261352.45612831941</v>
      </c>
      <c r="BY22" s="9">
        <f>IF('Inputs Assump'!$C$6='Inputs Assump'!$G$11,BY70,IF('Inputs Assump'!$C$6='Inputs Assump'!$G$12,BY118,BY$52))</f>
        <v>248347.94109891343</v>
      </c>
      <c r="BZ22" s="9">
        <f>IF('Inputs Assump'!$C$6='Inputs Assump'!$G$11,BZ70,IF('Inputs Assump'!$C$6='Inputs Assump'!$G$12,BZ118,BZ$52))</f>
        <v>240550.34122833388</v>
      </c>
      <c r="CA22" s="9">
        <f>IF('Inputs Assump'!$C$6='Inputs Assump'!$G$11,CA70,IF('Inputs Assump'!$C$6='Inputs Assump'!$G$12,CA118,CA$52))</f>
        <v>232752.74135775416</v>
      </c>
      <c r="CB22" s="9">
        <f>IF('Inputs Assump'!$C$6='Inputs Assump'!$G$11,CB70,IF('Inputs Assump'!$C$6='Inputs Assump'!$G$12,CB118,CB$52))</f>
        <v>224955.14148717452</v>
      </c>
      <c r="CC22" s="9">
        <f>IF('Inputs Assump'!$C$6='Inputs Assump'!$G$11,CC70,IF('Inputs Assump'!$C$6='Inputs Assump'!$G$12,CC118,CC$52))</f>
        <v>217157.54161659488</v>
      </c>
      <c r="CD22" s="9">
        <f>IF('Inputs Assump'!$C$6='Inputs Assump'!$G$11,CD70,IF('Inputs Assump'!$C$6='Inputs Assump'!$G$12,CD118,CD$52))</f>
        <v>209359.94174601531</v>
      </c>
      <c r="CE22" s="9">
        <f>IF('Inputs Assump'!$C$6='Inputs Assump'!$G$11,CE70,IF('Inputs Assump'!$C$6='Inputs Assump'!$G$12,CE118,CE$52))</f>
        <v>198902.90630732666</v>
      </c>
      <c r="CF22" s="9">
        <f>IF('Inputs Assump'!$C$6='Inputs Assump'!$G$11,CF70,IF('Inputs Assump'!$C$6='Inputs Assump'!$G$12,CF118,CF$52))</f>
        <v>188445.87086863795</v>
      </c>
      <c r="CG22" s="9">
        <f>IF('Inputs Assump'!$C$6='Inputs Assump'!$G$11,CG70,IF('Inputs Assump'!$C$6='Inputs Assump'!$G$12,CG118,CG$52))</f>
        <v>177988.83542994942</v>
      </c>
      <c r="CH22" s="9">
        <f>IF('Inputs Assump'!$C$6='Inputs Assump'!$G$11,CH70,IF('Inputs Assump'!$C$6='Inputs Assump'!$G$12,CH118,CH$52))</f>
        <v>167531.79999126084</v>
      </c>
      <c r="CI22" s="9">
        <f>IF('Inputs Assump'!$C$6='Inputs Assump'!$G$11,CI70,IF('Inputs Assump'!$C$6='Inputs Assump'!$G$12,CI118,CI$52))</f>
        <v>157074.76455257219</v>
      </c>
      <c r="CJ22" s="9">
        <f>IF('Inputs Assump'!$C$6='Inputs Assump'!$G$11,CJ70,IF('Inputs Assump'!$C$6='Inputs Assump'!$G$12,CJ118,CJ$52))</f>
        <v>150132.43740985129</v>
      </c>
      <c r="CK22" s="9">
        <f>IF('Inputs Assump'!$C$6='Inputs Assump'!$G$11,CK70,IF('Inputs Assump'!$C$6='Inputs Assump'!$G$12,CK118,CK$52))</f>
        <v>143190.1102671304</v>
      </c>
      <c r="CL22" s="9">
        <f>IF('Inputs Assump'!$C$6='Inputs Assump'!$G$11,CL70,IF('Inputs Assump'!$C$6='Inputs Assump'!$G$12,CL118,CL$52))</f>
        <v>136247.78312440953</v>
      </c>
      <c r="CM22" s="9">
        <f>IF('Inputs Assump'!$C$6='Inputs Assump'!$G$11,CM70,IF('Inputs Assump'!$C$6='Inputs Assump'!$G$12,CM118,CM$52))</f>
        <v>129305.45598168872</v>
      </c>
      <c r="CN22" s="9">
        <f>IF('Inputs Assump'!$C$6='Inputs Assump'!$G$11,CN70,IF('Inputs Assump'!$C$6='Inputs Assump'!$G$12,CN118,CN$52))</f>
        <v>122363.12883896776</v>
      </c>
      <c r="CO22" s="9">
        <f>IF('Inputs Assump'!$C$6='Inputs Assump'!$G$11,CO70,IF('Inputs Assump'!$C$6='Inputs Assump'!$G$12,CO118,CO$52))</f>
        <v>113011.38982419333</v>
      </c>
      <c r="CP22" s="9">
        <f>IF('Inputs Assump'!$C$6='Inputs Assump'!$G$11,CP70,IF('Inputs Assump'!$C$6='Inputs Assump'!$G$12,CP118,CP$52))</f>
        <v>103659.65080941896</v>
      </c>
      <c r="CQ22" s="9">
        <f>IF('Inputs Assump'!$C$6='Inputs Assump'!$G$11,CQ70,IF('Inputs Assump'!$C$6='Inputs Assump'!$G$12,CQ118,CQ$52))</f>
        <v>94307.911794644548</v>
      </c>
      <c r="CR22" s="9">
        <f>IF('Inputs Assump'!$C$6='Inputs Assump'!$G$11,CR70,IF('Inputs Assump'!$C$6='Inputs Assump'!$G$12,CR118,CR$52))</f>
        <v>84956.172779870103</v>
      </c>
      <c r="CS22" s="9">
        <f>IF('Inputs Assump'!$C$6='Inputs Assump'!$G$11,CS70,IF('Inputs Assump'!$C$6='Inputs Assump'!$G$12,CS118,CS$52))</f>
        <v>75604.433765095629</v>
      </c>
      <c r="CT22" s="9">
        <f>IF('Inputs Assump'!$C$6='Inputs Assump'!$G$11,CT70,IF('Inputs Assump'!$C$6='Inputs Assump'!$G$12,CT118,CT$52))</f>
        <v>67759.564850741692</v>
      </c>
      <c r="CU22" s="9">
        <f>IF('Inputs Assump'!$C$6='Inputs Assump'!$G$11,CU70,IF('Inputs Assump'!$C$6='Inputs Assump'!$G$12,CU118,CU$52))</f>
        <v>59914.695936387747</v>
      </c>
      <c r="CV22" s="9">
        <f>IF('Inputs Assump'!$C$6='Inputs Assump'!$G$11,CV70,IF('Inputs Assump'!$C$6='Inputs Assump'!$G$12,CV118,CV$52))</f>
        <v>52069.827022033773</v>
      </c>
      <c r="CW22" s="9">
        <f>IF('Inputs Assump'!$C$6='Inputs Assump'!$G$11,CW70,IF('Inputs Assump'!$C$6='Inputs Assump'!$G$12,CW118,CW$52))</f>
        <v>44224.958107679835</v>
      </c>
      <c r="CX22" s="9">
        <f>IF('Inputs Assump'!$C$6='Inputs Assump'!$G$11,CX70,IF('Inputs Assump'!$C$6='Inputs Assump'!$G$12,CX118,CX$52))</f>
        <v>36380.089193325861</v>
      </c>
      <c r="CZ22" s="50">
        <f t="shared" si="1"/>
        <v>84432411.368027091</v>
      </c>
      <c r="DA22" s="66">
        <f t="shared" si="2"/>
        <v>0.46808073861607308</v>
      </c>
    </row>
    <row r="23" spans="1:105">
      <c r="A23" s="52">
        <v>2039</v>
      </c>
      <c r="B23" s="9">
        <f>IF('Inputs Assump'!$C$6='Inputs Assump'!$G$11,B71,IF('Inputs Assump'!$C$6='Inputs Assump'!$G$12,B119,B$52))</f>
        <v>1666400.438217218</v>
      </c>
      <c r="C23" s="9">
        <f>IF('Inputs Assump'!$C$6='Inputs Assump'!$G$11,C71,IF('Inputs Assump'!$C$6='Inputs Assump'!$G$12,C119,C$52))</f>
        <v>1647504.2542721448</v>
      </c>
      <c r="D23" s="9">
        <f>IF('Inputs Assump'!$C$6='Inputs Assump'!$G$11,D71,IF('Inputs Assump'!$C$6='Inputs Assump'!$G$12,D119,D$52))</f>
        <v>1654413.0125128657</v>
      </c>
      <c r="E23" s="9">
        <f>IF('Inputs Assump'!$C$6='Inputs Assump'!$G$11,E71,IF('Inputs Assump'!$C$6='Inputs Assump'!$G$12,E119,E$52))</f>
        <v>1660277.8183395041</v>
      </c>
      <c r="F23" s="9">
        <f>IF('Inputs Assump'!$C$6='Inputs Assump'!$G$11,F71,IF('Inputs Assump'!$C$6='Inputs Assump'!$G$12,F119,F$52))</f>
        <v>1665084.1883647393</v>
      </c>
      <c r="G23" s="9">
        <f>IF('Inputs Assump'!$C$6='Inputs Assump'!$G$11,G71,IF('Inputs Assump'!$C$6='Inputs Assump'!$G$12,G119,G$52))</f>
        <v>1665927.0575853358</v>
      </c>
      <c r="H23" s="9">
        <f>IF('Inputs Assump'!$C$6='Inputs Assump'!$G$11,H71,IF('Inputs Assump'!$C$6='Inputs Assump'!$G$12,H119,H$52))</f>
        <v>1665109.0602940712</v>
      </c>
      <c r="I23" s="9">
        <f>IF('Inputs Assump'!$C$6='Inputs Assump'!$G$11,I71,IF('Inputs Assump'!$C$6='Inputs Assump'!$G$12,I119,I$52))</f>
        <v>1663497.7739470459</v>
      </c>
      <c r="J23" s="9">
        <f>IF('Inputs Assump'!$C$6='Inputs Assump'!$G$11,J71,IF('Inputs Assump'!$C$6='Inputs Assump'!$G$12,J119,J$52))</f>
        <v>1660851.0144886379</v>
      </c>
      <c r="K23" s="9">
        <f>IF('Inputs Assump'!$C$6='Inputs Assump'!$G$11,K71,IF('Inputs Assump'!$C$6='Inputs Assump'!$G$12,K119,K$52))</f>
        <v>1657107.7046277288</v>
      </c>
      <c r="L23" s="9">
        <f>IF('Inputs Assump'!$C$6='Inputs Assump'!$G$11,L71,IF('Inputs Assump'!$C$6='Inputs Assump'!$G$12,L119,L$52))</f>
        <v>1652089.2277907322</v>
      </c>
      <c r="M23" s="9">
        <f>IF('Inputs Assump'!$C$6='Inputs Assump'!$G$11,M71,IF('Inputs Assump'!$C$6='Inputs Assump'!$G$12,M119,M$52))</f>
        <v>1646022.5764068214</v>
      </c>
      <c r="N23" s="9">
        <f>IF('Inputs Assump'!$C$6='Inputs Assump'!$G$11,N71,IF('Inputs Assump'!$C$6='Inputs Assump'!$G$12,N119,N$52))</f>
        <v>1638857.1772394956</v>
      </c>
      <c r="O23" s="9">
        <f>IF('Inputs Assump'!$C$6='Inputs Assump'!$G$11,O71,IF('Inputs Assump'!$C$6='Inputs Assump'!$G$12,O119,O$52))</f>
        <v>1630849.1530263408</v>
      </c>
      <c r="P23" s="9">
        <f>IF('Inputs Assump'!$C$6='Inputs Assump'!$G$11,P71,IF('Inputs Assump'!$C$6='Inputs Assump'!$G$12,P119,P$52))</f>
        <v>1621968.6166973372</v>
      </c>
      <c r="Q23" s="9">
        <f>IF('Inputs Assump'!$C$6='Inputs Assump'!$G$11,Q71,IF('Inputs Assump'!$C$6='Inputs Assump'!$G$12,Q119,Q$52))</f>
        <v>1611621.195358248</v>
      </c>
      <c r="R23" s="9">
        <f>IF('Inputs Assump'!$C$6='Inputs Assump'!$G$11,R71,IF('Inputs Assump'!$C$6='Inputs Assump'!$G$12,R119,R$52))</f>
        <v>1600346.4357254773</v>
      </c>
      <c r="S23" s="9">
        <f>IF('Inputs Assump'!$C$6='Inputs Assump'!$G$11,S71,IF('Inputs Assump'!$C$6='Inputs Assump'!$G$12,S119,S$52))</f>
        <v>1588114.8001174382</v>
      </c>
      <c r="T23" s="9">
        <f>IF('Inputs Assump'!$C$6='Inputs Assump'!$G$11,T71,IF('Inputs Assump'!$C$6='Inputs Assump'!$G$12,T119,T$52))</f>
        <v>1574538.1065710157</v>
      </c>
      <c r="U23" s="9">
        <f>IF('Inputs Assump'!$C$6='Inputs Assump'!$G$11,U71,IF('Inputs Assump'!$C$6='Inputs Assump'!$G$12,U119,U$52))</f>
        <v>1644822.4595980078</v>
      </c>
      <c r="V23" s="9">
        <f>IF('Inputs Assump'!$C$6='Inputs Assump'!$G$11,V71,IF('Inputs Assump'!$C$6='Inputs Assump'!$G$12,V119,V$52))</f>
        <v>1639915.4979050159</v>
      </c>
      <c r="W23" s="9">
        <f>IF('Inputs Assump'!$C$6='Inputs Assump'!$G$11,W71,IF('Inputs Assump'!$C$6='Inputs Assump'!$G$12,W119,W$52))</f>
        <v>1612333.4718449172</v>
      </c>
      <c r="X23" s="9">
        <f>IF('Inputs Assump'!$C$6='Inputs Assump'!$G$11,X71,IF('Inputs Assump'!$C$6='Inputs Assump'!$G$12,X119,X$52))</f>
        <v>1584968.0945118784</v>
      </c>
      <c r="Y23" s="9">
        <f>IF('Inputs Assump'!$C$6='Inputs Assump'!$G$11,Y71,IF('Inputs Assump'!$C$6='Inputs Assump'!$G$12,Y119,Y$52))</f>
        <v>1557823.2798854003</v>
      </c>
      <c r="Z23" s="9">
        <f>IF('Inputs Assump'!$C$6='Inputs Assump'!$G$11,Z71,IF('Inputs Assump'!$C$6='Inputs Assump'!$G$12,Z119,Z$52))</f>
        <v>1533569.2154372251</v>
      </c>
      <c r="AA23" s="9">
        <f>IF('Inputs Assump'!$C$6='Inputs Assump'!$G$11,AA71,IF('Inputs Assump'!$C$6='Inputs Assump'!$G$12,AA119,AA$52))</f>
        <v>1501311.8243589723</v>
      </c>
      <c r="AB23" s="9">
        <f>IF('Inputs Assump'!$C$6='Inputs Assump'!$G$11,AB71,IF('Inputs Assump'!$C$6='Inputs Assump'!$G$12,AB119,AB$52))</f>
        <v>1469139.4868396097</v>
      </c>
      <c r="AC23" s="9">
        <f>IF('Inputs Assump'!$C$6='Inputs Assump'!$G$11,AC71,IF('Inputs Assump'!$C$6='Inputs Assump'!$G$12,AC119,AC$52))</f>
        <v>1439945.8804659282</v>
      </c>
      <c r="AD23" s="9">
        <f>IF('Inputs Assump'!$C$6='Inputs Assump'!$G$11,AD71,IF('Inputs Assump'!$C$6='Inputs Assump'!$G$12,AD119,AD$52))</f>
        <v>1410831.0761988615</v>
      </c>
      <c r="AE23" s="9">
        <f>IF('Inputs Assump'!$C$6='Inputs Assump'!$G$11,AE71,IF('Inputs Assump'!$C$6='Inputs Assump'!$G$12,AE119,AE$52))</f>
        <v>1381493.5523923542</v>
      </c>
      <c r="AF23" s="9">
        <f>IF('Inputs Assump'!$C$6='Inputs Assump'!$G$11,AF71,IF('Inputs Assump'!$C$6='Inputs Assump'!$G$12,AF119,AF$52))</f>
        <v>1352223.9966711679</v>
      </c>
      <c r="AG23" s="9">
        <f>IF('Inputs Assump'!$C$6='Inputs Assump'!$G$11,AG71,IF('Inputs Assump'!$C$6='Inputs Assump'!$G$12,AG119,AG$52))</f>
        <v>1323025.0346983836</v>
      </c>
      <c r="AH23" s="9">
        <f>IF('Inputs Assump'!$C$6='Inputs Assump'!$G$11,AH71,IF('Inputs Assump'!$C$6='Inputs Assump'!$G$12,AH119,AH$52))</f>
        <v>1303523.0274911404</v>
      </c>
      <c r="AI23" s="9">
        <f>IF('Inputs Assump'!$C$6='Inputs Assump'!$G$11,AI71,IF('Inputs Assump'!$C$6='Inputs Assump'!$G$12,AI119,AI$52))</f>
        <v>1284048.5569985209</v>
      </c>
      <c r="AJ23" s="9">
        <f>IF('Inputs Assump'!$C$6='Inputs Assump'!$G$11,AJ71,IF('Inputs Assump'!$C$6='Inputs Assump'!$G$12,AJ119,AJ$52))</f>
        <v>1265413.8537267894</v>
      </c>
      <c r="AK23" s="9">
        <f>IF('Inputs Assump'!$C$6='Inputs Assump'!$G$11,AK71,IF('Inputs Assump'!$C$6='Inputs Assump'!$G$12,AK119,AK$52))</f>
        <v>1246809.8317369672</v>
      </c>
      <c r="AL23" s="9">
        <f>IF('Inputs Assump'!$C$6='Inputs Assump'!$G$11,AL71,IF('Inputs Assump'!$C$6='Inputs Assump'!$G$12,AL119,AL$52))</f>
        <v>1228237.7942470524</v>
      </c>
      <c r="AM23" s="9">
        <f>IF('Inputs Assump'!$C$6='Inputs Assump'!$G$11,AM71,IF('Inputs Assump'!$C$6='Inputs Assump'!$G$12,AM119,AM$52))</f>
        <v>1202271.3458583187</v>
      </c>
      <c r="AN23" s="9">
        <f>IF('Inputs Assump'!$C$6='Inputs Assump'!$G$11,AN71,IF('Inputs Assump'!$C$6='Inputs Assump'!$G$12,AN119,AN$52))</f>
        <v>1176369.9119758755</v>
      </c>
      <c r="AO23" s="9">
        <f>IF('Inputs Assump'!$C$6='Inputs Assump'!$G$11,AO71,IF('Inputs Assump'!$C$6='Inputs Assump'!$G$12,AO119,AO$52))</f>
        <v>1150673.7238242312</v>
      </c>
      <c r="AP23" s="9">
        <f>IF('Inputs Assump'!$C$6='Inputs Assump'!$G$11,AP71,IF('Inputs Assump'!$C$6='Inputs Assump'!$G$12,AP119,AP$52))</f>
        <v>1124997.5633176654</v>
      </c>
      <c r="AQ23" s="9">
        <f>IF('Inputs Assump'!$C$6='Inputs Assump'!$G$11,AQ71,IF('Inputs Assump'!$C$6='Inputs Assump'!$G$12,AQ119,AQ$52))</f>
        <v>1099344.2764624576</v>
      </c>
      <c r="AR23" s="9">
        <f>IF('Inputs Assump'!$C$6='Inputs Assump'!$G$11,AR71,IF('Inputs Assump'!$C$6='Inputs Assump'!$G$12,AR119,AR$52))</f>
        <v>1058730.2113319088</v>
      </c>
      <c r="AS23" s="9">
        <f>IF('Inputs Assump'!$C$6='Inputs Assump'!$G$11,AS71,IF('Inputs Assump'!$C$6='Inputs Assump'!$G$12,AS119,AS$52))</f>
        <v>1018212.0035967128</v>
      </c>
      <c r="AT23" s="9">
        <f>IF('Inputs Assump'!$C$6='Inputs Assump'!$G$11,AT71,IF('Inputs Assump'!$C$6='Inputs Assump'!$G$12,AT119,AT$52))</f>
        <v>980058.41839101037</v>
      </c>
      <c r="AU23" s="9">
        <f>IF('Inputs Assump'!$C$6='Inputs Assump'!$G$11,AU71,IF('Inputs Assump'!$C$6='Inputs Assump'!$G$12,AU119,AU$52))</f>
        <v>941904.8331853078</v>
      </c>
      <c r="AV23" s="9">
        <f>IF('Inputs Assump'!$C$6='Inputs Assump'!$G$11,AV71,IF('Inputs Assump'!$C$6='Inputs Assump'!$G$12,AV119,AV$52))</f>
        <v>903751.24797960545</v>
      </c>
      <c r="AW23" s="9">
        <f>IF('Inputs Assump'!$C$6='Inputs Assump'!$G$11,AW71,IF('Inputs Assump'!$C$6='Inputs Assump'!$G$12,AW119,AW$52))</f>
        <v>864424.02535276324</v>
      </c>
      <c r="AX23" s="9">
        <f>IF('Inputs Assump'!$C$6='Inputs Assump'!$G$11,AX71,IF('Inputs Assump'!$C$6='Inputs Assump'!$G$12,AX119,AX$52))</f>
        <v>825096.80272592197</v>
      </c>
      <c r="AY23" s="9">
        <f>IF('Inputs Assump'!$C$6='Inputs Assump'!$G$11,AY71,IF('Inputs Assump'!$C$6='Inputs Assump'!$G$12,AY119,AY$52))</f>
        <v>785769.58009908034</v>
      </c>
      <c r="AZ23" s="9">
        <f>IF('Inputs Assump'!$C$6='Inputs Assump'!$G$11,AZ71,IF('Inputs Assump'!$C$6='Inputs Assump'!$G$12,AZ119,AZ$52))</f>
        <v>746442.35747223871</v>
      </c>
      <c r="BA23" s="9">
        <f>IF('Inputs Assump'!$C$6='Inputs Assump'!$G$11,BA71,IF('Inputs Assump'!$C$6='Inputs Assump'!$G$12,BA119,BA$52))</f>
        <v>707115.13484539709</v>
      </c>
      <c r="BB23" s="9">
        <f>IF('Inputs Assump'!$C$6='Inputs Assump'!$G$11,BB71,IF('Inputs Assump'!$C$6='Inputs Assump'!$G$12,BB119,BB$52))</f>
        <v>685484.83495793899</v>
      </c>
      <c r="BC23" s="9">
        <f>IF('Inputs Assump'!$C$6='Inputs Assump'!$G$11,BC71,IF('Inputs Assump'!$C$6='Inputs Assump'!$G$12,BC119,BC$52))</f>
        <v>663854.5350704809</v>
      </c>
      <c r="BD23" s="9">
        <f>IF('Inputs Assump'!$C$6='Inputs Assump'!$G$11,BD71,IF('Inputs Assump'!$C$6='Inputs Assump'!$G$12,BD119,BD$52))</f>
        <v>642224.23518302303</v>
      </c>
      <c r="BE23" s="9">
        <f>IF('Inputs Assump'!$C$6='Inputs Assump'!$G$11,BE71,IF('Inputs Assump'!$C$6='Inputs Assump'!$G$12,BE119,BE$52))</f>
        <v>620593.93529556459</v>
      </c>
      <c r="BF23" s="9">
        <f>IF('Inputs Assump'!$C$6='Inputs Assump'!$G$11,BF71,IF('Inputs Assump'!$C$6='Inputs Assump'!$G$12,BF119,BF$52))</f>
        <v>598963.63540810707</v>
      </c>
      <c r="BG23" s="9">
        <f>IF('Inputs Assump'!$C$6='Inputs Assump'!$G$11,BG71,IF('Inputs Assump'!$C$6='Inputs Assump'!$G$12,BG119,BG$52))</f>
        <v>572827.87458328786</v>
      </c>
      <c r="BH23" s="9">
        <f>IF('Inputs Assump'!$C$6='Inputs Assump'!$G$11,BH71,IF('Inputs Assump'!$C$6='Inputs Assump'!$G$12,BH119,BH$52))</f>
        <v>546692.11375846912</v>
      </c>
      <c r="BI23" s="9">
        <f>IF('Inputs Assump'!$C$6='Inputs Assump'!$G$11,BI71,IF('Inputs Assump'!$C$6='Inputs Assump'!$G$12,BI119,BI$52))</f>
        <v>520556.3529336502</v>
      </c>
      <c r="BJ23" s="9">
        <f>IF('Inputs Assump'!$C$6='Inputs Assump'!$G$11,BJ71,IF('Inputs Assump'!$C$6='Inputs Assump'!$G$12,BJ119,BJ$52))</f>
        <v>494420.59210883128</v>
      </c>
      <c r="BK23" s="9">
        <f>IF('Inputs Assump'!$C$6='Inputs Assump'!$G$11,BK71,IF('Inputs Assump'!$C$6='Inputs Assump'!$G$12,BK119,BK$52))</f>
        <v>468284.8312840123</v>
      </c>
      <c r="BL23" s="9">
        <f>IF('Inputs Assump'!$C$6='Inputs Assump'!$G$11,BL71,IF('Inputs Assump'!$C$6='Inputs Assump'!$G$12,BL119,BL$52))</f>
        <v>451152.65310109209</v>
      </c>
      <c r="BM23" s="9">
        <f>IF('Inputs Assump'!$C$6='Inputs Assump'!$G$11,BM71,IF('Inputs Assump'!$C$6='Inputs Assump'!$G$12,BM119,BM$52))</f>
        <v>434020.47491817171</v>
      </c>
      <c r="BN23" s="9">
        <f>IF('Inputs Assump'!$C$6='Inputs Assump'!$G$11,BN71,IF('Inputs Assump'!$C$6='Inputs Assump'!$G$12,BN119,BN$52))</f>
        <v>416888.29673525144</v>
      </c>
      <c r="BO23" s="9">
        <f>IF('Inputs Assump'!$C$6='Inputs Assump'!$G$11,BO71,IF('Inputs Assump'!$C$6='Inputs Assump'!$G$12,BO119,BO$52))</f>
        <v>399756.11855233094</v>
      </c>
      <c r="BP23" s="9">
        <f>IF('Inputs Assump'!$C$6='Inputs Assump'!$G$11,BP71,IF('Inputs Assump'!$C$6='Inputs Assump'!$G$12,BP119,BP$52))</f>
        <v>382623.94036941091</v>
      </c>
      <c r="BQ23" s="9">
        <f>IF('Inputs Assump'!$C$6='Inputs Assump'!$G$11,BQ71,IF('Inputs Assump'!$C$6='Inputs Assump'!$G$12,BQ119,BQ$52))</f>
        <v>368612.74271668697</v>
      </c>
      <c r="BR23" s="9">
        <f>IF('Inputs Assump'!$C$6='Inputs Assump'!$G$11,BR71,IF('Inputs Assump'!$C$6='Inputs Assump'!$G$12,BR119,BR$52))</f>
        <v>354601.54506396328</v>
      </c>
      <c r="BS23" s="9">
        <f>IF('Inputs Assump'!$C$6='Inputs Assump'!$G$11,BS71,IF('Inputs Assump'!$C$6='Inputs Assump'!$G$12,BS119,BS$52))</f>
        <v>340590.34741123969</v>
      </c>
      <c r="BT23" s="9">
        <f>IF('Inputs Assump'!$C$6='Inputs Assump'!$G$11,BT71,IF('Inputs Assump'!$C$6='Inputs Assump'!$G$12,BT119,BT$52))</f>
        <v>326579.14975851588</v>
      </c>
      <c r="BU23" s="9">
        <f>IF('Inputs Assump'!$C$6='Inputs Assump'!$G$11,BU71,IF('Inputs Assump'!$C$6='Inputs Assump'!$G$12,BU119,BU$52))</f>
        <v>312567.95210579218</v>
      </c>
      <c r="BV23" s="9">
        <f>IF('Inputs Assump'!$C$6='Inputs Assump'!$G$11,BV71,IF('Inputs Assump'!$C$6='Inputs Assump'!$G$12,BV119,BV$52))</f>
        <v>299596.74256264459</v>
      </c>
      <c r="BW23" s="9">
        <f>IF('Inputs Assump'!$C$6='Inputs Assump'!$G$11,BW71,IF('Inputs Assump'!$C$6='Inputs Assump'!$G$12,BW119,BW$52))</f>
        <v>286625.53301949706</v>
      </c>
      <c r="BX23" s="9">
        <f>IF('Inputs Assump'!$C$6='Inputs Assump'!$G$11,BX71,IF('Inputs Assump'!$C$6='Inputs Assump'!$G$12,BX119,BX$52))</f>
        <v>273654.32347634953</v>
      </c>
      <c r="BY23" s="9">
        <f>IF('Inputs Assump'!$C$6='Inputs Assump'!$G$11,BY71,IF('Inputs Assump'!$C$6='Inputs Assump'!$G$12,BY119,BY$52))</f>
        <v>260683.11393320205</v>
      </c>
      <c r="BZ23" s="9">
        <f>IF('Inputs Assump'!$C$6='Inputs Assump'!$G$11,BZ71,IF('Inputs Assump'!$C$6='Inputs Assump'!$G$12,BZ119,BZ$52))</f>
        <v>247711.90439005461</v>
      </c>
      <c r="CA23" s="9">
        <f>IF('Inputs Assump'!$C$6='Inputs Assump'!$G$11,CA71,IF('Inputs Assump'!$C$6='Inputs Assump'!$G$12,CA119,CA$52))</f>
        <v>239934.27472634183</v>
      </c>
      <c r="CB23" s="9">
        <f>IF('Inputs Assump'!$C$6='Inputs Assump'!$G$11,CB71,IF('Inputs Assump'!$C$6='Inputs Assump'!$G$12,CB119,CB$52))</f>
        <v>232156.64506262887</v>
      </c>
      <c r="CC23" s="9">
        <f>IF('Inputs Assump'!$C$6='Inputs Assump'!$G$11,CC71,IF('Inputs Assump'!$C$6='Inputs Assump'!$G$12,CC119,CC$52))</f>
        <v>224379.015398916</v>
      </c>
      <c r="CD23" s="9">
        <f>IF('Inputs Assump'!$C$6='Inputs Assump'!$G$11,CD71,IF('Inputs Assump'!$C$6='Inputs Assump'!$G$12,CD119,CD$52))</f>
        <v>216601.38573520313</v>
      </c>
      <c r="CE23" s="9">
        <f>IF('Inputs Assump'!$C$6='Inputs Assump'!$G$11,CE71,IF('Inputs Assump'!$C$6='Inputs Assump'!$G$12,CE119,CE$52))</f>
        <v>208823.75607149032</v>
      </c>
      <c r="CF23" s="9">
        <f>IF('Inputs Assump'!$C$6='Inputs Assump'!$G$11,CF71,IF('Inputs Assump'!$C$6='Inputs Assump'!$G$12,CF119,CF$52))</f>
        <v>198393.50184296761</v>
      </c>
      <c r="CG23" s="9">
        <f>IF('Inputs Assump'!$C$6='Inputs Assump'!$G$11,CG71,IF('Inputs Assump'!$C$6='Inputs Assump'!$G$12,CG119,CG$52))</f>
        <v>187963.24761444482</v>
      </c>
      <c r="CH23" s="9">
        <f>IF('Inputs Assump'!$C$6='Inputs Assump'!$G$11,CH71,IF('Inputs Assump'!$C$6='Inputs Assump'!$G$12,CH119,CH$52))</f>
        <v>177532.99338592222</v>
      </c>
      <c r="CI23" s="9">
        <f>IF('Inputs Assump'!$C$6='Inputs Assump'!$G$11,CI71,IF('Inputs Assump'!$C$6='Inputs Assump'!$G$12,CI119,CI$52))</f>
        <v>167102.73915739954</v>
      </c>
      <c r="CJ23" s="9">
        <f>IF('Inputs Assump'!$C$6='Inputs Assump'!$G$11,CJ71,IF('Inputs Assump'!$C$6='Inputs Assump'!$G$12,CJ119,CJ$52))</f>
        <v>156672.48492887683</v>
      </c>
      <c r="CK23" s="9">
        <f>IF('Inputs Assump'!$C$6='Inputs Assump'!$G$11,CK71,IF('Inputs Assump'!$C$6='Inputs Assump'!$G$12,CK119,CK$52))</f>
        <v>149747.93757884571</v>
      </c>
      <c r="CL23" s="9">
        <f>IF('Inputs Assump'!$C$6='Inputs Assump'!$G$11,CL71,IF('Inputs Assump'!$C$6='Inputs Assump'!$G$12,CL119,CL$52))</f>
        <v>142823.39022881462</v>
      </c>
      <c r="CM23" s="9">
        <f>IF('Inputs Assump'!$C$6='Inputs Assump'!$G$11,CM71,IF('Inputs Assump'!$C$6='Inputs Assump'!$G$12,CM119,CM$52))</f>
        <v>135898.84287878356</v>
      </c>
      <c r="CN23" s="9">
        <f>IF('Inputs Assump'!$C$6='Inputs Assump'!$G$11,CN71,IF('Inputs Assump'!$C$6='Inputs Assump'!$G$12,CN119,CN$52))</f>
        <v>128974.29552875255</v>
      </c>
      <c r="CO23" s="9">
        <f>IF('Inputs Assump'!$C$6='Inputs Assump'!$G$11,CO71,IF('Inputs Assump'!$C$6='Inputs Assump'!$G$12,CO119,CO$52))</f>
        <v>122049.74817872139</v>
      </c>
      <c r="CP23" s="9">
        <f>IF('Inputs Assump'!$C$6='Inputs Assump'!$G$11,CP71,IF('Inputs Assump'!$C$6='Inputs Assump'!$G$12,CP119,CP$52))</f>
        <v>112721.95963149965</v>
      </c>
      <c r="CQ23" s="9">
        <f>IF('Inputs Assump'!$C$6='Inputs Assump'!$G$11,CQ71,IF('Inputs Assump'!$C$6='Inputs Assump'!$G$12,CQ119,CQ$52))</f>
        <v>103394.17108427794</v>
      </c>
      <c r="CR23" s="9">
        <f>IF('Inputs Assump'!$C$6='Inputs Assump'!$G$11,CR71,IF('Inputs Assump'!$C$6='Inputs Assump'!$G$12,CR119,CR$52))</f>
        <v>94066.382537056212</v>
      </c>
      <c r="CS23" s="9">
        <f>IF('Inputs Assump'!$C$6='Inputs Assump'!$G$11,CS71,IF('Inputs Assump'!$C$6='Inputs Assump'!$G$12,CS119,CS$52))</f>
        <v>84738.593989834437</v>
      </c>
      <c r="CT23" s="9">
        <f>IF('Inputs Assump'!$C$6='Inputs Assump'!$G$11,CT71,IF('Inputs Assump'!$C$6='Inputs Assump'!$G$12,CT119,CT$52))</f>
        <v>75410.805442612647</v>
      </c>
      <c r="CU23" s="9">
        <f>IF('Inputs Assump'!$C$6='Inputs Assump'!$G$11,CU71,IF('Inputs Assump'!$C$6='Inputs Assump'!$G$12,CU119,CU$52))</f>
        <v>67586.027794502501</v>
      </c>
      <c r="CV23" s="9">
        <f>IF('Inputs Assump'!$C$6='Inputs Assump'!$G$11,CV71,IF('Inputs Assump'!$C$6='Inputs Assump'!$G$12,CV119,CV$52))</f>
        <v>59761.250146392333</v>
      </c>
      <c r="CW23" s="9">
        <f>IF('Inputs Assump'!$C$6='Inputs Assump'!$G$11,CW71,IF('Inputs Assump'!$C$6='Inputs Assump'!$G$12,CW119,CW$52))</f>
        <v>51936.47249828215</v>
      </c>
      <c r="CX23" s="9">
        <f>IF('Inputs Assump'!$C$6='Inputs Assump'!$G$11,CX71,IF('Inputs Assump'!$C$6='Inputs Assump'!$G$12,CX119,CX$52))</f>
        <v>44111.694850171996</v>
      </c>
      <c r="CZ23" s="50">
        <f t="shared" si="1"/>
        <v>85887526.377999201</v>
      </c>
      <c r="DA23" s="66">
        <f t="shared" si="2"/>
        <v>0.49338176086568913</v>
      </c>
    </row>
    <row r="24" spans="1:105">
      <c r="A24" s="52">
        <v>2040</v>
      </c>
      <c r="B24" s="9">
        <f>IF('Inputs Assump'!$C$6='Inputs Assump'!$G$11,B72,IF('Inputs Assump'!$C$6='Inputs Assump'!$G$12,B120,B$52))</f>
        <v>1653933.2321505737</v>
      </c>
      <c r="C24" s="9">
        <f>IF('Inputs Assump'!$C$6='Inputs Assump'!$G$11,C72,IF('Inputs Assump'!$C$6='Inputs Assump'!$G$12,C120,C$52))</f>
        <v>1637749.0726865409</v>
      </c>
      <c r="D24" s="9">
        <f>IF('Inputs Assump'!$C$6='Inputs Assump'!$G$11,D72,IF('Inputs Assump'!$C$6='Inputs Assump'!$G$12,D120,D$52))</f>
        <v>1646305.6257306973</v>
      </c>
      <c r="E24" s="9">
        <f>IF('Inputs Assump'!$C$6='Inputs Assump'!$G$11,E72,IF('Inputs Assump'!$C$6='Inputs Assump'!$G$12,E120,E$52))</f>
        <v>1653209.3575596251</v>
      </c>
      <c r="F24" s="9">
        <f>IF('Inputs Assump'!$C$6='Inputs Assump'!$G$11,F72,IF('Inputs Assump'!$C$6='Inputs Assump'!$G$12,F120,F$52))</f>
        <v>1659069.896493698</v>
      </c>
      <c r="G24" s="9">
        <f>IF('Inputs Assump'!$C$6='Inputs Assump'!$G$11,G72,IF('Inputs Assump'!$C$6='Inputs Assump'!$G$12,G120,G$52))</f>
        <v>1664355.528838723</v>
      </c>
      <c r="H24" s="9">
        <f>IF('Inputs Assump'!$C$6='Inputs Assump'!$G$11,H72,IF('Inputs Assump'!$C$6='Inputs Assump'!$G$12,H120,H$52))</f>
        <v>1665198.0292102899</v>
      </c>
      <c r="I24" s="9">
        <f>IF('Inputs Assump'!$C$6='Inputs Assump'!$G$11,I72,IF('Inputs Assump'!$C$6='Inputs Assump'!$G$12,I120,I$52))</f>
        <v>1664380.3898838195</v>
      </c>
      <c r="J24" s="9">
        <f>IF('Inputs Assump'!$C$6='Inputs Assump'!$G$11,J72,IF('Inputs Assump'!$C$6='Inputs Assump'!$G$12,J120,J$52))</f>
        <v>1662769.8086537812</v>
      </c>
      <c r="K24" s="9">
        <f>IF('Inputs Assump'!$C$6='Inputs Assump'!$G$11,K72,IF('Inputs Assump'!$C$6='Inputs Assump'!$G$12,K120,K$52))</f>
        <v>1660124.2074470134</v>
      </c>
      <c r="L24" s="9">
        <f>IF('Inputs Assump'!$C$6='Inputs Assump'!$G$11,L72,IF('Inputs Assump'!$C$6='Inputs Assump'!$G$12,L120,L$52))</f>
        <v>1656382.247034783</v>
      </c>
      <c r="M24" s="9">
        <f>IF('Inputs Assump'!$C$6='Inputs Assump'!$G$11,M72,IF('Inputs Assump'!$C$6='Inputs Assump'!$G$12,M120,M$52))</f>
        <v>1651365.9672137778</v>
      </c>
      <c r="N24" s="9">
        <f>IF('Inputs Assump'!$C$6='Inputs Assump'!$G$11,N72,IF('Inputs Assump'!$C$6='Inputs Assump'!$G$12,N120,N$52))</f>
        <v>1645301.9717213928</v>
      </c>
      <c r="O24" s="9">
        <f>IF('Inputs Assump'!$C$6='Inputs Assump'!$G$11,O72,IF('Inputs Assump'!$C$6='Inputs Assump'!$G$12,O120,O$52))</f>
        <v>1638139.709461353</v>
      </c>
      <c r="P24" s="9">
        <f>IF('Inputs Assump'!$C$6='Inputs Assump'!$G$11,P72,IF('Inputs Assump'!$C$6='Inputs Assump'!$G$12,P120,P$52))</f>
        <v>1630135.1910444442</v>
      </c>
      <c r="Q24" s="9">
        <f>IF('Inputs Assump'!$C$6='Inputs Assump'!$G$11,Q72,IF('Inputs Assump'!$C$6='Inputs Assump'!$G$12,Q120,Q$52))</f>
        <v>1620693.6458689165</v>
      </c>
      <c r="R24" s="9">
        <f>IF('Inputs Assump'!$C$6='Inputs Assump'!$G$11,R72,IF('Inputs Assump'!$C$6='Inputs Assump'!$G$12,R120,R$52))</f>
        <v>1610354.3582632553</v>
      </c>
      <c r="S24" s="9">
        <f>IF('Inputs Assump'!$C$6='Inputs Assump'!$G$11,S72,IF('Inputs Assump'!$C$6='Inputs Assump'!$G$12,S120,S$52))</f>
        <v>1599088.4613109836</v>
      </c>
      <c r="T24" s="9">
        <f>IF('Inputs Assump'!$C$6='Inputs Assump'!$G$11,T72,IF('Inputs Assump'!$C$6='Inputs Assump'!$G$12,T120,T$52))</f>
        <v>1586866.4405490172</v>
      </c>
      <c r="U24" s="9">
        <f>IF('Inputs Assump'!$C$6='Inputs Assump'!$G$11,U72,IF('Inputs Assump'!$C$6='Inputs Assump'!$G$12,U120,U$52))</f>
        <v>1573300.419150033</v>
      </c>
      <c r="V24" s="9">
        <f>IF('Inputs Assump'!$C$6='Inputs Assump'!$G$11,V72,IF('Inputs Assump'!$C$6='Inputs Assump'!$G$12,V120,V$52))</f>
        <v>1642577.3815319247</v>
      </c>
      <c r="W24" s="9">
        <f>IF('Inputs Assump'!$C$6='Inputs Assump'!$G$11,W72,IF('Inputs Assump'!$C$6='Inputs Assump'!$G$12,W120,W$52))</f>
        <v>1637677.117529619</v>
      </c>
      <c r="X24" s="9">
        <f>IF('Inputs Assump'!$C$6='Inputs Assump'!$G$11,X72,IF('Inputs Assump'!$C$6='Inputs Assump'!$G$12,X120,X$52))</f>
        <v>1610132.7391812014</v>
      </c>
      <c r="Y24" s="9">
        <f>IF('Inputs Assump'!$C$6='Inputs Assump'!$G$11,Y72,IF('Inputs Assump'!$C$6='Inputs Assump'!$G$12,Y120,Y$52))</f>
        <v>1582804.7138481077</v>
      </c>
      <c r="Z24" s="9">
        <f>IF('Inputs Assump'!$C$6='Inputs Assump'!$G$11,Z72,IF('Inputs Assump'!$C$6='Inputs Assump'!$G$12,Z120,Z$52))</f>
        <v>1555696.9501675053</v>
      </c>
      <c r="AA24" s="9">
        <f>IF('Inputs Assump'!$C$6='Inputs Assump'!$G$11,AA72,IF('Inputs Assump'!$C$6='Inputs Assump'!$G$12,AA120,AA$52))</f>
        <v>1529733.9626540018</v>
      </c>
      <c r="AB24" s="9">
        <f>IF('Inputs Assump'!$C$6='Inputs Assump'!$G$11,AB72,IF('Inputs Assump'!$C$6='Inputs Assump'!$G$12,AB120,AB$52))</f>
        <v>1497557.2430235499</v>
      </c>
      <c r="AC24" s="9">
        <f>IF('Inputs Assump'!$C$6='Inputs Assump'!$G$11,AC72,IF('Inputs Assump'!$C$6='Inputs Assump'!$G$12,AC120,AC$52))</f>
        <v>1465465.3642443421</v>
      </c>
      <c r="AD24" s="9">
        <f>IF('Inputs Assump'!$C$6='Inputs Assump'!$G$11,AD72,IF('Inputs Assump'!$C$6='Inputs Assump'!$G$12,AD120,AD$52))</f>
        <v>1436344.7672001189</v>
      </c>
      <c r="AE24" s="9">
        <f>IF('Inputs Assump'!$C$6='Inputs Assump'!$G$11,AE72,IF('Inputs Assump'!$C$6='Inputs Assump'!$G$12,AE120,AE$52))</f>
        <v>1407302.7751889152</v>
      </c>
      <c r="AF24" s="9">
        <f>IF('Inputs Assump'!$C$6='Inputs Assump'!$G$11,AF72,IF('Inputs Assump'!$C$6='Inputs Assump'!$G$12,AF120,AF$52))</f>
        <v>1378038.620630238</v>
      </c>
      <c r="AG24" s="9">
        <f>IF('Inputs Assump'!$C$6='Inputs Assump'!$G$11,AG72,IF('Inputs Assump'!$C$6='Inputs Assump'!$G$12,AG120,AG$52))</f>
        <v>1348842.2641777338</v>
      </c>
      <c r="AH24" s="9">
        <f>IF('Inputs Assump'!$C$6='Inputs Assump'!$G$11,AH72,IF('Inputs Assump'!$C$6='Inputs Assump'!$G$12,AH120,AH$52))</f>
        <v>1319716.3249280495</v>
      </c>
      <c r="AI24" s="9">
        <f>IF('Inputs Assump'!$C$6='Inputs Assump'!$G$11,AI72,IF('Inputs Assump'!$C$6='Inputs Assump'!$G$12,AI120,AI$52))</f>
        <v>1300263.0896488463</v>
      </c>
      <c r="AJ24" s="9">
        <f>IF('Inputs Assump'!$C$6='Inputs Assump'!$G$11,AJ72,IF('Inputs Assump'!$C$6='Inputs Assump'!$G$12,AJ120,AJ$52))</f>
        <v>1280837.3222186037</v>
      </c>
      <c r="AK24" s="9">
        <f>IF('Inputs Assump'!$C$6='Inputs Assump'!$G$11,AK72,IF('Inputs Assump'!$C$6='Inputs Assump'!$G$12,AK120,AK$52))</f>
        <v>1262249.2218630419</v>
      </c>
      <c r="AL24" s="9">
        <f>IF('Inputs Assump'!$C$6='Inputs Assump'!$G$11,AL72,IF('Inputs Assump'!$C$6='Inputs Assump'!$G$12,AL120,AL$52))</f>
        <v>1243691.7260595812</v>
      </c>
      <c r="AM24" s="9">
        <f>IF('Inputs Assump'!$C$6='Inputs Assump'!$G$11,AM72,IF('Inputs Assump'!$C$6='Inputs Assump'!$G$12,AM120,AM$52))</f>
        <v>1225166.1347670446</v>
      </c>
      <c r="AN24" s="9">
        <f>IF('Inputs Assump'!$C$6='Inputs Assump'!$G$11,AN72,IF('Inputs Assump'!$C$6='Inputs Assump'!$G$12,AN120,AN$52))</f>
        <v>1199264.6250145659</v>
      </c>
      <c r="AO24" s="9">
        <f>IF('Inputs Assump'!$C$6='Inputs Assump'!$G$11,AO72,IF('Inputs Assump'!$C$6='Inputs Assump'!$G$12,AO120,AO$52))</f>
        <v>1173427.9671757387</v>
      </c>
      <c r="AP24" s="9">
        <f>IF('Inputs Assump'!$C$6='Inputs Assump'!$G$11,AP72,IF('Inputs Assump'!$C$6='Inputs Assump'!$G$12,AP120,AP$52))</f>
        <v>1147796.0417754163</v>
      </c>
      <c r="AQ24" s="9">
        <f>IF('Inputs Assump'!$C$6='Inputs Assump'!$G$11,AQ72,IF('Inputs Assump'!$C$6='Inputs Assump'!$G$12,AQ120,AQ$52))</f>
        <v>1122184.0939336941</v>
      </c>
      <c r="AR24" s="9">
        <f>IF('Inputs Assump'!$C$6='Inputs Assump'!$G$11,AR72,IF('Inputs Assump'!$C$6='Inputs Assump'!$G$12,AR120,AR$52))</f>
        <v>1096594.9625393681</v>
      </c>
      <c r="AS24" s="9">
        <f>IF('Inputs Assump'!$C$6='Inputs Assump'!$G$11,AS72,IF('Inputs Assump'!$C$6='Inputs Assump'!$G$12,AS120,AS$52))</f>
        <v>1056082.467787751</v>
      </c>
      <c r="AT24" s="9">
        <f>IF('Inputs Assump'!$C$6='Inputs Assump'!$G$11,AT72,IF('Inputs Assump'!$C$6='Inputs Assump'!$G$12,AT120,AT$52))</f>
        <v>1015665.5907048811</v>
      </c>
      <c r="AU24" s="9">
        <f>IF('Inputs Assump'!$C$6='Inputs Assump'!$G$11,AU72,IF('Inputs Assump'!$C$6='Inputs Assump'!$G$12,AU120,AU$52))</f>
        <v>977607.42254483735</v>
      </c>
      <c r="AV24" s="9">
        <f>IF('Inputs Assump'!$C$6='Inputs Assump'!$G$11,AV72,IF('Inputs Assump'!$C$6='Inputs Assump'!$G$12,AV120,AV$52))</f>
        <v>939549.25438479346</v>
      </c>
      <c r="AW24" s="9">
        <f>IF('Inputs Assump'!$C$6='Inputs Assump'!$G$11,AW72,IF('Inputs Assump'!$C$6='Inputs Assump'!$G$12,AW120,AW$52))</f>
        <v>901491.0862247498</v>
      </c>
      <c r="AX24" s="9">
        <f>IF('Inputs Assump'!$C$6='Inputs Assump'!$G$11,AX72,IF('Inputs Assump'!$C$6='Inputs Assump'!$G$12,AX120,AX$52))</f>
        <v>862262.21575476998</v>
      </c>
      <c r="AY24" s="9">
        <f>IF('Inputs Assump'!$C$6='Inputs Assump'!$G$11,AY72,IF('Inputs Assump'!$C$6='Inputs Assump'!$G$12,AY120,AY$52))</f>
        <v>823033.34528479108</v>
      </c>
      <c r="AZ24" s="9">
        <f>IF('Inputs Assump'!$C$6='Inputs Assump'!$G$11,AZ72,IF('Inputs Assump'!$C$6='Inputs Assump'!$G$12,AZ120,AZ$52))</f>
        <v>783804.47481481184</v>
      </c>
      <c r="BA24" s="9">
        <f>IF('Inputs Assump'!$C$6='Inputs Assump'!$G$11,BA72,IF('Inputs Assump'!$C$6='Inputs Assump'!$G$12,BA120,BA$52))</f>
        <v>744575.60434483259</v>
      </c>
      <c r="BB24" s="9">
        <f>IF('Inputs Assump'!$C$6='Inputs Assump'!$G$11,BB72,IF('Inputs Assump'!$C$6='Inputs Assump'!$G$12,BB120,BB$52))</f>
        <v>705346.73387485335</v>
      </c>
      <c r="BC24" s="9">
        <f>IF('Inputs Assump'!$C$6='Inputs Assump'!$G$11,BC72,IF('Inputs Assump'!$C$6='Inputs Assump'!$G$12,BC120,BC$52))</f>
        <v>683770.52849256026</v>
      </c>
      <c r="BD24" s="9">
        <f>IF('Inputs Assump'!$C$6='Inputs Assump'!$G$11,BD72,IF('Inputs Assump'!$C$6='Inputs Assump'!$G$12,BD120,BD$52))</f>
        <v>662194.32311026717</v>
      </c>
      <c r="BE24" s="9">
        <f>IF('Inputs Assump'!$C$6='Inputs Assump'!$G$11,BE72,IF('Inputs Assump'!$C$6='Inputs Assump'!$G$12,BE120,BE$52))</f>
        <v>640618.11772797431</v>
      </c>
      <c r="BF24" s="9">
        <f>IF('Inputs Assump'!$C$6='Inputs Assump'!$G$11,BF72,IF('Inputs Assump'!$C$6='Inputs Assump'!$G$12,BF120,BF$52))</f>
        <v>619041.91234568087</v>
      </c>
      <c r="BG24" s="9">
        <f>IF('Inputs Assump'!$C$6='Inputs Assump'!$G$11,BG72,IF('Inputs Assump'!$C$6='Inputs Assump'!$G$12,BG120,BG$52))</f>
        <v>597465.70696338837</v>
      </c>
      <c r="BH24" s="9">
        <f>IF('Inputs Assump'!$C$6='Inputs Assump'!$G$11,BH72,IF('Inputs Assump'!$C$6='Inputs Assump'!$G$12,BH120,BH$52))</f>
        <v>571395.30820272374</v>
      </c>
      <c r="BI24" s="9">
        <f>IF('Inputs Assump'!$C$6='Inputs Assump'!$G$11,BI72,IF('Inputs Assump'!$C$6='Inputs Assump'!$G$12,BI120,BI$52))</f>
        <v>545324.9094420597</v>
      </c>
      <c r="BJ24" s="9">
        <f>IF('Inputs Assump'!$C$6='Inputs Assump'!$G$11,BJ72,IF('Inputs Assump'!$C$6='Inputs Assump'!$G$12,BJ120,BJ$52))</f>
        <v>519254.51068139548</v>
      </c>
      <c r="BK24" s="9">
        <f>IF('Inputs Assump'!$C$6='Inputs Assump'!$G$11,BK72,IF('Inputs Assump'!$C$6='Inputs Assump'!$G$12,BK120,BK$52))</f>
        <v>493184.1119207312</v>
      </c>
      <c r="BL24" s="9">
        <f>IF('Inputs Assump'!$C$6='Inputs Assump'!$G$11,BL72,IF('Inputs Assump'!$C$6='Inputs Assump'!$G$12,BL120,BL$52))</f>
        <v>467113.71316006692</v>
      </c>
      <c r="BM24" s="9">
        <f>IF('Inputs Assump'!$C$6='Inputs Assump'!$G$11,BM72,IF('Inputs Assump'!$C$6='Inputs Assump'!$G$12,BM120,BM$52))</f>
        <v>450024.38027776784</v>
      </c>
      <c r="BN24" s="9">
        <f>IF('Inputs Assump'!$C$6='Inputs Assump'!$G$11,BN72,IF('Inputs Assump'!$C$6='Inputs Assump'!$G$12,BN120,BN$52))</f>
        <v>432935.04739546857</v>
      </c>
      <c r="BO24" s="9">
        <f>IF('Inputs Assump'!$C$6='Inputs Assump'!$G$11,BO72,IF('Inputs Assump'!$C$6='Inputs Assump'!$G$12,BO120,BO$52))</f>
        <v>415845.71451316943</v>
      </c>
      <c r="BP24" s="9">
        <f>IF('Inputs Assump'!$C$6='Inputs Assump'!$G$11,BP72,IF('Inputs Assump'!$C$6='Inputs Assump'!$G$12,BP120,BP$52))</f>
        <v>398756.38163087011</v>
      </c>
      <c r="BQ24" s="9">
        <f>IF('Inputs Assump'!$C$6='Inputs Assump'!$G$11,BQ72,IF('Inputs Assump'!$C$6='Inputs Assump'!$G$12,BQ120,BQ$52))</f>
        <v>381667.04874857119</v>
      </c>
      <c r="BR24" s="9">
        <f>IF('Inputs Assump'!$C$6='Inputs Assump'!$G$11,BR72,IF('Inputs Assump'!$C$6='Inputs Assump'!$G$12,BR120,BR$52))</f>
        <v>367690.8912389676</v>
      </c>
      <c r="BS24" s="9">
        <f>IF('Inputs Assump'!$C$6='Inputs Assump'!$G$11,BS72,IF('Inputs Assump'!$C$6='Inputs Assump'!$G$12,BS120,BS$52))</f>
        <v>353714.73372936429</v>
      </c>
      <c r="BT24" s="9">
        <f>IF('Inputs Assump'!$C$6='Inputs Assump'!$G$11,BT72,IF('Inputs Assump'!$C$6='Inputs Assump'!$G$12,BT120,BT$52))</f>
        <v>339738.57621976105</v>
      </c>
      <c r="BU24" s="9">
        <f>IF('Inputs Assump'!$C$6='Inputs Assump'!$G$11,BU72,IF('Inputs Assump'!$C$6='Inputs Assump'!$G$12,BU120,BU$52))</f>
        <v>325762.41871015762</v>
      </c>
      <c r="BV24" s="9">
        <f>IF('Inputs Assump'!$C$6='Inputs Assump'!$G$11,BV72,IF('Inputs Assump'!$C$6='Inputs Assump'!$G$12,BV120,BV$52))</f>
        <v>311786.26120055426</v>
      </c>
      <c r="BW24" s="9">
        <f>IF('Inputs Assump'!$C$6='Inputs Assump'!$G$11,BW72,IF('Inputs Assump'!$C$6='Inputs Assump'!$G$12,BW120,BW$52))</f>
        <v>298847.49092848838</v>
      </c>
      <c r="BX24" s="9">
        <f>IF('Inputs Assump'!$C$6='Inputs Assump'!$G$11,BX72,IF('Inputs Assump'!$C$6='Inputs Assump'!$G$12,BX120,BX$52))</f>
        <v>285908.72065642255</v>
      </c>
      <c r="BY24" s="9">
        <f>IF('Inputs Assump'!$C$6='Inputs Assump'!$G$11,BY72,IF('Inputs Assump'!$C$6='Inputs Assump'!$G$12,BY120,BY$52))</f>
        <v>272969.95038435672</v>
      </c>
      <c r="BZ24" s="9">
        <f>IF('Inputs Assump'!$C$6='Inputs Assump'!$G$11,BZ72,IF('Inputs Assump'!$C$6='Inputs Assump'!$G$12,BZ120,BZ$52))</f>
        <v>260031.18011229095</v>
      </c>
      <c r="CA24" s="9">
        <f>IF('Inputs Assump'!$C$6='Inputs Assump'!$G$11,CA72,IF('Inputs Assump'!$C$6='Inputs Assump'!$G$12,CA120,CA$52))</f>
        <v>247092.40984022521</v>
      </c>
      <c r="CB24" s="9">
        <f>IF('Inputs Assump'!$C$6='Inputs Assump'!$G$11,CB72,IF('Inputs Assump'!$C$6='Inputs Assump'!$G$12,CB120,CB$52))</f>
        <v>239334.23099458727</v>
      </c>
      <c r="CC24" s="9">
        <f>IF('Inputs Assump'!$C$6='Inputs Assump'!$G$11,CC72,IF('Inputs Assump'!$C$6='Inputs Assump'!$G$12,CC120,CC$52))</f>
        <v>231576.05214894915</v>
      </c>
      <c r="CD24" s="9">
        <f>IF('Inputs Assump'!$C$6='Inputs Assump'!$G$11,CD72,IF('Inputs Assump'!$C$6='Inputs Assump'!$G$12,CD120,CD$52))</f>
        <v>223817.87330331112</v>
      </c>
      <c r="CE24" s="9">
        <f>IF('Inputs Assump'!$C$6='Inputs Assump'!$G$11,CE72,IF('Inputs Assump'!$C$6='Inputs Assump'!$G$12,CE120,CE$52))</f>
        <v>216059.69445767309</v>
      </c>
      <c r="CF24" s="9">
        <f>IF('Inputs Assump'!$C$6='Inputs Assump'!$G$11,CF72,IF('Inputs Assump'!$C$6='Inputs Assump'!$G$12,CF120,CF$52))</f>
        <v>208301.51561203512</v>
      </c>
      <c r="CG24" s="9">
        <f>IF('Inputs Assump'!$C$6='Inputs Assump'!$G$11,CG72,IF('Inputs Assump'!$C$6='Inputs Assump'!$G$12,CG120,CG$52))</f>
        <v>197897.34606306712</v>
      </c>
      <c r="CH24" s="9">
        <f>IF('Inputs Assump'!$C$6='Inputs Assump'!$G$11,CH72,IF('Inputs Assump'!$C$6='Inputs Assump'!$G$12,CH120,CH$52))</f>
        <v>187493.17651409903</v>
      </c>
      <c r="CI24" s="9">
        <f>IF('Inputs Assump'!$C$6='Inputs Assump'!$G$11,CI72,IF('Inputs Assump'!$C$6='Inputs Assump'!$G$12,CI120,CI$52))</f>
        <v>177089.00696513118</v>
      </c>
      <c r="CJ24" s="9">
        <f>IF('Inputs Assump'!$C$6='Inputs Assump'!$G$11,CJ72,IF('Inputs Assump'!$C$6='Inputs Assump'!$G$12,CJ120,CJ$52))</f>
        <v>166684.83741616321</v>
      </c>
      <c r="CK24" s="9">
        <f>IF('Inputs Assump'!$C$6='Inputs Assump'!$G$11,CK72,IF('Inputs Assump'!$C$6='Inputs Assump'!$G$12,CK120,CK$52))</f>
        <v>156280.66786719524</v>
      </c>
      <c r="CL24" s="9">
        <f>IF('Inputs Assump'!$C$6='Inputs Assump'!$G$11,CL72,IF('Inputs Assump'!$C$6='Inputs Assump'!$G$12,CL120,CL$52))</f>
        <v>149373.43788975442</v>
      </c>
      <c r="CM24" s="9">
        <f>IF('Inputs Assump'!$C$6='Inputs Assump'!$G$11,CM72,IF('Inputs Assump'!$C$6='Inputs Assump'!$G$12,CM120,CM$52))</f>
        <v>142466.20791231366</v>
      </c>
      <c r="CN24" s="9">
        <f>IF('Inputs Assump'!$C$6='Inputs Assump'!$G$11,CN72,IF('Inputs Assump'!$C$6='Inputs Assump'!$G$12,CN120,CN$52))</f>
        <v>135558.97793487291</v>
      </c>
      <c r="CO24" s="9">
        <f>IF('Inputs Assump'!$C$6='Inputs Assump'!$G$11,CO72,IF('Inputs Assump'!$C$6='Inputs Assump'!$G$12,CO120,CO$52))</f>
        <v>128651.74795743222</v>
      </c>
      <c r="CP24" s="9">
        <f>IF('Inputs Assump'!$C$6='Inputs Assump'!$G$11,CP72,IF('Inputs Assump'!$C$6='Inputs Assump'!$G$12,CP120,CP$52))</f>
        <v>121744.51797999137</v>
      </c>
      <c r="CQ24" s="9">
        <f>IF('Inputs Assump'!$C$6='Inputs Assump'!$G$11,CQ72,IF('Inputs Assump'!$C$6='Inputs Assump'!$G$12,CQ120,CQ$52))</f>
        <v>112440.05699218262</v>
      </c>
      <c r="CR24" s="9">
        <f>IF('Inputs Assump'!$C$6='Inputs Assump'!$G$11,CR72,IF('Inputs Assump'!$C$6='Inputs Assump'!$G$12,CR120,CR$52))</f>
        <v>103135.59600437392</v>
      </c>
      <c r="CS24" s="9">
        <f>IF('Inputs Assump'!$C$6='Inputs Assump'!$G$11,CS72,IF('Inputs Assump'!$C$6='Inputs Assump'!$G$12,CS120,CS$52))</f>
        <v>93831.135016565182</v>
      </c>
      <c r="CT24" s="9">
        <f>IF('Inputs Assump'!$C$6='Inputs Assump'!$G$11,CT72,IF('Inputs Assump'!$C$6='Inputs Assump'!$G$12,CT120,CT$52))</f>
        <v>84526.674028756403</v>
      </c>
      <c r="CU24" s="9">
        <f>IF('Inputs Assump'!$C$6='Inputs Assump'!$G$11,CU72,IF('Inputs Assump'!$C$6='Inputs Assump'!$G$12,CU120,CU$52))</f>
        <v>75222.213040947594</v>
      </c>
      <c r="CV24" s="9">
        <f>IF('Inputs Assump'!$C$6='Inputs Assump'!$G$11,CV72,IF('Inputs Assump'!$C$6='Inputs Assump'!$G$12,CV120,CV$52))</f>
        <v>67417.004121754886</v>
      </c>
      <c r="CW24" s="9">
        <f>IF('Inputs Assump'!$C$6='Inputs Assump'!$G$11,CW72,IF('Inputs Assump'!$C$6='Inputs Assump'!$G$12,CW120,CW$52))</f>
        <v>59611.795202562163</v>
      </c>
      <c r="CX24" s="9">
        <f>IF('Inputs Assump'!$C$6='Inputs Assump'!$G$11,CX72,IF('Inputs Assump'!$C$6='Inputs Assump'!$G$12,CX120,CX$52))</f>
        <v>51806.586283369412</v>
      </c>
      <c r="CZ24" s="50">
        <f t="shared" si="1"/>
        <v>87323961.864635378</v>
      </c>
      <c r="DA24" s="66">
        <f t="shared" si="2"/>
        <v>0.51835799020732487</v>
      </c>
    </row>
    <row r="25" spans="1:105" s="52" customFormat="1">
      <c r="A25" s="52" t="s">
        <v>1024</v>
      </c>
      <c r="B25" s="52" t="s">
        <v>1020</v>
      </c>
    </row>
    <row r="26" spans="1:105" s="52" customFormat="1">
      <c r="A26" s="52" t="s">
        <v>948</v>
      </c>
      <c r="B26" s="52" t="s">
        <v>131</v>
      </c>
      <c r="C26" s="52">
        <v>1</v>
      </c>
      <c r="D26" s="52">
        <v>2</v>
      </c>
      <c r="E26" s="52">
        <v>3</v>
      </c>
      <c r="F26" s="52">
        <v>4</v>
      </c>
      <c r="G26" s="52">
        <v>5</v>
      </c>
      <c r="H26" s="52">
        <v>6</v>
      </c>
      <c r="I26" s="52">
        <v>7</v>
      </c>
      <c r="J26" s="52">
        <v>8</v>
      </c>
      <c r="K26" s="52">
        <v>9</v>
      </c>
      <c r="L26" s="52">
        <v>10</v>
      </c>
      <c r="M26" s="52">
        <v>11</v>
      </c>
      <c r="N26" s="52">
        <v>12</v>
      </c>
      <c r="O26" s="52">
        <v>13</v>
      </c>
      <c r="P26" s="52">
        <v>14</v>
      </c>
      <c r="Q26" s="52">
        <v>15</v>
      </c>
      <c r="R26" s="52">
        <v>16</v>
      </c>
      <c r="S26" s="52">
        <v>17</v>
      </c>
      <c r="T26" s="52">
        <v>18</v>
      </c>
      <c r="U26" s="52">
        <v>19</v>
      </c>
      <c r="V26" s="52">
        <v>20</v>
      </c>
      <c r="W26" s="52">
        <v>21</v>
      </c>
      <c r="X26" s="52">
        <v>22</v>
      </c>
      <c r="Y26" s="52">
        <v>23</v>
      </c>
      <c r="Z26" s="52">
        <v>24</v>
      </c>
      <c r="AA26" s="52">
        <v>25</v>
      </c>
      <c r="AB26" s="52">
        <v>26</v>
      </c>
      <c r="AC26" s="52">
        <v>27</v>
      </c>
      <c r="AD26" s="52">
        <v>28</v>
      </c>
      <c r="AE26" s="52">
        <v>29</v>
      </c>
      <c r="AF26" s="52">
        <v>30</v>
      </c>
      <c r="AG26" s="52">
        <v>31</v>
      </c>
      <c r="AH26" s="52">
        <v>32</v>
      </c>
      <c r="AI26" s="52">
        <v>33</v>
      </c>
      <c r="AJ26" s="52">
        <v>34</v>
      </c>
      <c r="AK26" s="52">
        <v>35</v>
      </c>
      <c r="AL26" s="52">
        <v>36</v>
      </c>
      <c r="AM26" s="52">
        <v>37</v>
      </c>
      <c r="AN26" s="52">
        <v>38</v>
      </c>
      <c r="AO26" s="52">
        <v>39</v>
      </c>
      <c r="AP26" s="52">
        <v>40</v>
      </c>
      <c r="AQ26" s="52">
        <v>41</v>
      </c>
      <c r="AR26" s="52">
        <v>42</v>
      </c>
      <c r="AS26" s="52">
        <v>43</v>
      </c>
      <c r="AT26" s="52">
        <v>44</v>
      </c>
      <c r="AU26" s="52">
        <v>45</v>
      </c>
      <c r="AV26" s="52">
        <v>46</v>
      </c>
      <c r="AW26" s="52">
        <v>47</v>
      </c>
      <c r="AX26" s="52">
        <v>48</v>
      </c>
      <c r="AY26" s="52">
        <v>49</v>
      </c>
      <c r="AZ26" s="52">
        <v>50</v>
      </c>
      <c r="BA26" s="52">
        <v>51</v>
      </c>
      <c r="BB26" s="52">
        <v>52</v>
      </c>
      <c r="BC26" s="52">
        <v>53</v>
      </c>
      <c r="BD26" s="52">
        <v>54</v>
      </c>
      <c r="BE26" s="52">
        <v>55</v>
      </c>
      <c r="BF26" s="52">
        <v>56</v>
      </c>
      <c r="BG26" s="52">
        <v>57</v>
      </c>
      <c r="BH26" s="52">
        <v>58</v>
      </c>
      <c r="BI26" s="52">
        <v>59</v>
      </c>
      <c r="BJ26" s="52">
        <v>60</v>
      </c>
      <c r="BK26" s="52">
        <v>61</v>
      </c>
      <c r="BL26" s="52">
        <v>62</v>
      </c>
      <c r="BM26" s="52">
        <v>63</v>
      </c>
      <c r="BN26" s="52">
        <v>64</v>
      </c>
      <c r="BO26" s="52">
        <v>65</v>
      </c>
      <c r="BP26" s="52">
        <v>66</v>
      </c>
      <c r="BQ26" s="52">
        <v>67</v>
      </c>
      <c r="BR26" s="52">
        <v>68</v>
      </c>
      <c r="BS26" s="52">
        <v>69</v>
      </c>
      <c r="BT26" s="52">
        <v>70</v>
      </c>
      <c r="BU26" s="52">
        <v>71</v>
      </c>
      <c r="BV26" s="52">
        <v>72</v>
      </c>
      <c r="BW26" s="52">
        <v>73</v>
      </c>
      <c r="BX26" s="52">
        <v>74</v>
      </c>
      <c r="BY26" s="52">
        <v>75</v>
      </c>
      <c r="BZ26" s="52">
        <v>76</v>
      </c>
      <c r="CA26" s="52">
        <v>77</v>
      </c>
      <c r="CB26" s="52">
        <v>78</v>
      </c>
      <c r="CC26" s="52">
        <v>79</v>
      </c>
      <c r="CD26" s="52">
        <v>80</v>
      </c>
      <c r="CE26" s="52">
        <v>81</v>
      </c>
      <c r="CF26" s="52">
        <v>82</v>
      </c>
      <c r="CG26" s="52">
        <v>83</v>
      </c>
      <c r="CH26" s="52">
        <v>84</v>
      </c>
      <c r="CI26" s="52">
        <v>85</v>
      </c>
      <c r="CJ26" s="52">
        <v>86</v>
      </c>
      <c r="CK26" s="52">
        <v>87</v>
      </c>
      <c r="CL26" s="52">
        <v>88</v>
      </c>
      <c r="CM26" s="52">
        <v>89</v>
      </c>
      <c r="CN26" s="52">
        <v>90</v>
      </c>
      <c r="CO26" s="52">
        <v>91</v>
      </c>
      <c r="CP26" s="52">
        <v>92</v>
      </c>
      <c r="CQ26" s="52">
        <v>93</v>
      </c>
      <c r="CR26" s="52">
        <v>94</v>
      </c>
      <c r="CS26" s="52">
        <v>95</v>
      </c>
      <c r="CT26" s="52">
        <v>96</v>
      </c>
      <c r="CU26" s="52">
        <v>97</v>
      </c>
      <c r="CV26" s="52">
        <v>98</v>
      </c>
      <c r="CW26" s="52">
        <v>99</v>
      </c>
      <c r="CX26" s="52">
        <v>100</v>
      </c>
      <c r="CZ26" s="52" t="s">
        <v>130</v>
      </c>
      <c r="DA26" s="52" t="s">
        <v>1815</v>
      </c>
    </row>
    <row r="27" spans="1:105">
      <c r="A27" s="52">
        <v>2020</v>
      </c>
      <c r="B27" s="9">
        <f>IF('Inputs Assump'!$C$6='Inputs Assump'!$G$11,B75,IF('Inputs Assump'!$C$6='Inputs Assump'!$G$12,B123,B$75))</f>
        <v>1794565.7155999995</v>
      </c>
      <c r="C27" s="9">
        <f>IF('Inputs Assump'!$C$6='Inputs Assump'!$G$11,C75,IF('Inputs Assump'!$C$6='Inputs Assump'!$G$12,C123,C$75))</f>
        <v>1729422.9510999999</v>
      </c>
      <c r="D27" s="9">
        <f>IF('Inputs Assump'!$C$6='Inputs Assump'!$G$11,D75,IF('Inputs Assump'!$C$6='Inputs Assump'!$G$12,D123,D$75))</f>
        <v>1697431.0311</v>
      </c>
      <c r="E27" s="9">
        <f>IF('Inputs Assump'!$C$6='Inputs Assump'!$G$11,E75,IF('Inputs Assump'!$C$6='Inputs Assump'!$G$12,E123,E$75))</f>
        <v>1665439.1111000001</v>
      </c>
      <c r="F27" s="9">
        <f>IF('Inputs Assump'!$C$6='Inputs Assump'!$G$11,F75,IF('Inputs Assump'!$C$6='Inputs Assump'!$G$12,F123,F$75))</f>
        <v>1633447.1911000002</v>
      </c>
      <c r="G27" s="9">
        <f>IF('Inputs Assump'!$C$6='Inputs Assump'!$G$11,G75,IF('Inputs Assump'!$C$6='Inputs Assump'!$G$12,G123,G$75))</f>
        <v>1608085.4400000002</v>
      </c>
      <c r="H27" s="9">
        <f>IF('Inputs Assump'!$C$6='Inputs Assump'!$G$11,H75,IF('Inputs Assump'!$C$6='Inputs Assump'!$G$12,H123,H$75))</f>
        <v>1576093.5200000003</v>
      </c>
      <c r="I27" s="9">
        <f>IF('Inputs Assump'!$C$6='Inputs Assump'!$G$11,I75,IF('Inputs Assump'!$C$6='Inputs Assump'!$G$12,I123,I$75))</f>
        <v>1544101.6</v>
      </c>
      <c r="J27" s="9">
        <f>IF('Inputs Assump'!$C$6='Inputs Assump'!$G$11,J75,IF('Inputs Assump'!$C$6='Inputs Assump'!$G$12,J123,J$75))</f>
        <v>1515244.2000000002</v>
      </c>
      <c r="K27" s="9">
        <f>IF('Inputs Assump'!$C$6='Inputs Assump'!$G$11,K75,IF('Inputs Assump'!$C$6='Inputs Assump'!$G$12,K123,K$75))</f>
        <v>1486386.8000000003</v>
      </c>
      <c r="L27" s="9">
        <f>IF('Inputs Assump'!$C$6='Inputs Assump'!$G$11,L75,IF('Inputs Assump'!$C$6='Inputs Assump'!$G$12,L123,L$75))</f>
        <v>1457529.4000000004</v>
      </c>
      <c r="M27" s="9">
        <f>IF('Inputs Assump'!$C$6='Inputs Assump'!$G$11,M75,IF('Inputs Assump'!$C$6='Inputs Assump'!$G$12,M123,M$75))</f>
        <v>1428672.0000000005</v>
      </c>
      <c r="N27" s="9">
        <f>IF('Inputs Assump'!$C$6='Inputs Assump'!$G$11,N75,IF('Inputs Assump'!$C$6='Inputs Assump'!$G$12,N123,N$75))</f>
        <v>1399814.6</v>
      </c>
      <c r="O27" s="9">
        <f>IF('Inputs Assump'!$C$6='Inputs Assump'!$G$11,O75,IF('Inputs Assump'!$C$6='Inputs Assump'!$G$12,O123,O$75))</f>
        <v>1381579.56</v>
      </c>
      <c r="P27" s="9">
        <f>IF('Inputs Assump'!$C$6='Inputs Assump'!$G$11,P75,IF('Inputs Assump'!$C$6='Inputs Assump'!$G$12,P123,P$75))</f>
        <v>1363344.52</v>
      </c>
      <c r="Q27" s="9">
        <f>IF('Inputs Assump'!$C$6='Inputs Assump'!$G$11,Q75,IF('Inputs Assump'!$C$6='Inputs Assump'!$G$12,Q123,Q$75))</f>
        <v>1345109.48</v>
      </c>
      <c r="R27" s="9">
        <f>IF('Inputs Assump'!$C$6='Inputs Assump'!$G$11,R75,IF('Inputs Assump'!$C$6='Inputs Assump'!$G$12,R123,R$75))</f>
        <v>1326874.44</v>
      </c>
      <c r="S27" s="9">
        <f>IF('Inputs Assump'!$C$6='Inputs Assump'!$G$11,S75,IF('Inputs Assump'!$C$6='Inputs Assump'!$G$12,S123,S$75))</f>
        <v>1308639.3999999999</v>
      </c>
      <c r="T27" s="9">
        <f>IF('Inputs Assump'!$C$6='Inputs Assump'!$G$11,T75,IF('Inputs Assump'!$C$6='Inputs Assump'!$G$12,T123,T$75))</f>
        <v>1284138.8399999999</v>
      </c>
      <c r="U27" s="9">
        <f>IF('Inputs Assump'!$C$6='Inputs Assump'!$G$11,U75,IF('Inputs Assump'!$C$6='Inputs Assump'!$G$12,U123,U$75))</f>
        <v>1259638.2799999998</v>
      </c>
      <c r="V27" s="9">
        <f>IF('Inputs Assump'!$C$6='Inputs Assump'!$G$11,V75,IF('Inputs Assump'!$C$6='Inputs Assump'!$G$12,V123,V$75))</f>
        <v>1235137.7199999997</v>
      </c>
      <c r="W27" s="9">
        <f>IF('Inputs Assump'!$C$6='Inputs Assump'!$G$11,W75,IF('Inputs Assump'!$C$6='Inputs Assump'!$G$12,W123,W$75))</f>
        <v>1210637.1599999997</v>
      </c>
      <c r="X27" s="9">
        <f>IF('Inputs Assump'!$C$6='Inputs Assump'!$G$11,X75,IF('Inputs Assump'!$C$6='Inputs Assump'!$G$12,X123,X$75))</f>
        <v>1186136.6000000001</v>
      </c>
      <c r="Y27" s="9">
        <f>IF('Inputs Assump'!$C$6='Inputs Assump'!$G$11,Y75,IF('Inputs Assump'!$C$6='Inputs Assump'!$G$12,Y123,Y$75))</f>
        <v>1144498.8400000001</v>
      </c>
      <c r="Z27" s="9">
        <f>IF('Inputs Assump'!$C$6='Inputs Assump'!$G$11,Z75,IF('Inputs Assump'!$C$6='Inputs Assump'!$G$12,Z123,Z$75))</f>
        <v>1102861.08</v>
      </c>
      <c r="AA27" s="9">
        <f>IF('Inputs Assump'!$C$6='Inputs Assump'!$G$11,AA75,IF('Inputs Assump'!$C$6='Inputs Assump'!$G$12,AA123,AA$75))</f>
        <v>1061223.32</v>
      </c>
      <c r="AB27" s="9">
        <f>IF('Inputs Assump'!$C$6='Inputs Assump'!$G$11,AB75,IF('Inputs Assump'!$C$6='Inputs Assump'!$G$12,AB123,AB$75))</f>
        <v>1019585.56</v>
      </c>
      <c r="AC27" s="9">
        <f>IF('Inputs Assump'!$C$6='Inputs Assump'!$G$11,AC75,IF('Inputs Assump'!$C$6='Inputs Assump'!$G$12,AC123,AC$75))</f>
        <v>977947.8</v>
      </c>
      <c r="AD27" s="9">
        <f>IF('Inputs Assump'!$C$6='Inputs Assump'!$G$11,AD75,IF('Inputs Assump'!$C$6='Inputs Assump'!$G$12,AD123,AD$75))</f>
        <v>932812.2</v>
      </c>
      <c r="AE27" s="9">
        <f>IF('Inputs Assump'!$C$6='Inputs Assump'!$G$11,AE75,IF('Inputs Assump'!$C$6='Inputs Assump'!$G$12,AE123,AE$75))</f>
        <v>887676.60000000009</v>
      </c>
      <c r="AF27" s="9">
        <f>IF('Inputs Assump'!$C$6='Inputs Assump'!$G$11,AF75,IF('Inputs Assump'!$C$6='Inputs Assump'!$G$12,AF123,AF$75))</f>
        <v>842541.00000000012</v>
      </c>
      <c r="AG27" s="9">
        <f>IF('Inputs Assump'!$C$6='Inputs Assump'!$G$11,AG75,IF('Inputs Assump'!$C$6='Inputs Assump'!$G$12,AG123,AG$75))</f>
        <v>797405.40000000014</v>
      </c>
      <c r="AH27" s="9">
        <f>IF('Inputs Assump'!$C$6='Inputs Assump'!$G$11,AH75,IF('Inputs Assump'!$C$6='Inputs Assump'!$G$12,AH123,AH$75))</f>
        <v>752269.8</v>
      </c>
      <c r="AI27" s="9">
        <f>IF('Inputs Assump'!$C$6='Inputs Assump'!$G$11,AI75,IF('Inputs Assump'!$C$6='Inputs Assump'!$G$12,AI123,AI$75))</f>
        <v>725461.76</v>
      </c>
      <c r="AJ27" s="9">
        <f>IF('Inputs Assump'!$C$6='Inputs Assump'!$G$11,AJ75,IF('Inputs Assump'!$C$6='Inputs Assump'!$G$12,AJ123,AJ$75))</f>
        <v>698653.72</v>
      </c>
      <c r="AK27" s="9">
        <f>IF('Inputs Assump'!$C$6='Inputs Assump'!$G$11,AK75,IF('Inputs Assump'!$C$6='Inputs Assump'!$G$12,AK123,AK$75))</f>
        <v>671845.67999999993</v>
      </c>
      <c r="AL27" s="9">
        <f>IF('Inputs Assump'!$C$6='Inputs Assump'!$G$11,AL75,IF('Inputs Assump'!$C$6='Inputs Assump'!$G$12,AL123,AL$75))</f>
        <v>645037.6399999999</v>
      </c>
      <c r="AM27" s="9">
        <f>IF('Inputs Assump'!$C$6='Inputs Assump'!$G$11,AM75,IF('Inputs Assump'!$C$6='Inputs Assump'!$G$12,AM123,AM$75))</f>
        <v>618229.6</v>
      </c>
      <c r="AN27" s="9">
        <f>IF('Inputs Assump'!$C$6='Inputs Assump'!$G$11,AN75,IF('Inputs Assump'!$C$6='Inputs Assump'!$G$12,AN123,AN$75))</f>
        <v>592404.6</v>
      </c>
      <c r="AO27" s="9">
        <f>IF('Inputs Assump'!$C$6='Inputs Assump'!$G$11,AO75,IF('Inputs Assump'!$C$6='Inputs Assump'!$G$12,AO123,AO$75))</f>
        <v>566579.6</v>
      </c>
      <c r="AP27" s="9">
        <f>IF('Inputs Assump'!$C$6='Inputs Assump'!$G$11,AP75,IF('Inputs Assump'!$C$6='Inputs Assump'!$G$12,AP123,AP$75))</f>
        <v>540754.6</v>
      </c>
      <c r="AQ27" s="9">
        <f>IF('Inputs Assump'!$C$6='Inputs Assump'!$G$11,AQ75,IF('Inputs Assump'!$C$6='Inputs Assump'!$G$12,AQ123,AQ$75))</f>
        <v>514929.59999999992</v>
      </c>
      <c r="AR27" s="9">
        <f>IF('Inputs Assump'!$C$6='Inputs Assump'!$G$11,AR75,IF('Inputs Assump'!$C$6='Inputs Assump'!$G$12,AR123,AR$75))</f>
        <v>489104.6</v>
      </c>
      <c r="AS27" s="9">
        <f>IF('Inputs Assump'!$C$6='Inputs Assump'!$G$11,AS75,IF('Inputs Assump'!$C$6='Inputs Assump'!$G$12,AS123,AS$75))</f>
        <v>474142.88</v>
      </c>
      <c r="AT27" s="9">
        <f>IF('Inputs Assump'!$C$6='Inputs Assump'!$G$11,AT75,IF('Inputs Assump'!$C$6='Inputs Assump'!$G$12,AT123,AT$75))</f>
        <v>459181.16</v>
      </c>
      <c r="AU27" s="9">
        <f>IF('Inputs Assump'!$C$6='Inputs Assump'!$G$11,AU75,IF('Inputs Assump'!$C$6='Inputs Assump'!$G$12,AU123,AU$75))</f>
        <v>444219.44000000006</v>
      </c>
      <c r="AV27" s="9">
        <f>IF('Inputs Assump'!$C$6='Inputs Assump'!$G$11,AV75,IF('Inputs Assump'!$C$6='Inputs Assump'!$G$12,AV123,AV$75))</f>
        <v>429257.72000000009</v>
      </c>
      <c r="AW27" s="9">
        <f>IF('Inputs Assump'!$C$6='Inputs Assump'!$G$11,AW75,IF('Inputs Assump'!$C$6='Inputs Assump'!$G$12,AW123,AW$75))</f>
        <v>414296</v>
      </c>
      <c r="AX27" s="9">
        <f>IF('Inputs Assump'!$C$6='Inputs Assump'!$G$11,AX75,IF('Inputs Assump'!$C$6='Inputs Assump'!$G$12,AX123,AX$75))</f>
        <v>394148.36</v>
      </c>
      <c r="AY27" s="9">
        <f>IF('Inputs Assump'!$C$6='Inputs Assump'!$G$11,AY75,IF('Inputs Assump'!$C$6='Inputs Assump'!$G$12,AY123,AY$75))</f>
        <v>374000.72</v>
      </c>
      <c r="AZ27" s="9">
        <f>IF('Inputs Assump'!$C$6='Inputs Assump'!$G$11,AZ75,IF('Inputs Assump'!$C$6='Inputs Assump'!$G$12,AZ123,AZ$75))</f>
        <v>353853.07999999996</v>
      </c>
      <c r="BA27" s="9">
        <f>IF('Inputs Assump'!$C$6='Inputs Assump'!$G$11,BA75,IF('Inputs Assump'!$C$6='Inputs Assump'!$G$12,BA123,BA$75))</f>
        <v>333705.43999999994</v>
      </c>
      <c r="BB27" s="9">
        <f>IF('Inputs Assump'!$C$6='Inputs Assump'!$G$11,BB75,IF('Inputs Assump'!$C$6='Inputs Assump'!$G$12,BB123,BB$75))</f>
        <v>313557.8</v>
      </c>
      <c r="BC27" s="9">
        <f>IF('Inputs Assump'!$C$6='Inputs Assump'!$G$11,BC75,IF('Inputs Assump'!$C$6='Inputs Assump'!$G$12,BC123,BC$75))</f>
        <v>297206.32</v>
      </c>
      <c r="BD27" s="9">
        <f>IF('Inputs Assump'!$C$6='Inputs Assump'!$G$11,BD75,IF('Inputs Assump'!$C$6='Inputs Assump'!$G$12,BD123,BD$75))</f>
        <v>280854.84000000003</v>
      </c>
      <c r="BE27" s="9">
        <f>IF('Inputs Assump'!$C$6='Inputs Assump'!$G$11,BE75,IF('Inputs Assump'!$C$6='Inputs Assump'!$G$12,BE123,BE$75))</f>
        <v>264503.36000000004</v>
      </c>
      <c r="BF27" s="9">
        <f>IF('Inputs Assump'!$C$6='Inputs Assump'!$G$11,BF75,IF('Inputs Assump'!$C$6='Inputs Assump'!$G$12,BF123,BF$75))</f>
        <v>248151.88000000003</v>
      </c>
      <c r="BG27" s="9">
        <f>IF('Inputs Assump'!$C$6='Inputs Assump'!$G$11,BG75,IF('Inputs Assump'!$C$6='Inputs Assump'!$G$12,BG123,BG$75))</f>
        <v>231800.39999999997</v>
      </c>
      <c r="BH27" s="9">
        <f>IF('Inputs Assump'!$C$6='Inputs Assump'!$G$11,BH75,IF('Inputs Assump'!$C$6='Inputs Assump'!$G$12,BH123,BH$75))</f>
        <v>223304.08</v>
      </c>
      <c r="BI27" s="9">
        <f>IF('Inputs Assump'!$C$6='Inputs Assump'!$G$11,BI75,IF('Inputs Assump'!$C$6='Inputs Assump'!$G$12,BI123,BI$75))</f>
        <v>214807.75999999998</v>
      </c>
      <c r="BJ27" s="9">
        <f>IF('Inputs Assump'!$C$6='Inputs Assump'!$G$11,BJ75,IF('Inputs Assump'!$C$6='Inputs Assump'!$G$12,BJ123,BJ$75))</f>
        <v>206311.43999999997</v>
      </c>
      <c r="BK27" s="9">
        <f>IF('Inputs Assump'!$C$6='Inputs Assump'!$G$11,BK75,IF('Inputs Assump'!$C$6='Inputs Assump'!$G$12,BK123,BK$75))</f>
        <v>197815.11999999997</v>
      </c>
      <c r="BL27" s="9">
        <f>IF('Inputs Assump'!$C$6='Inputs Assump'!$G$11,BL75,IF('Inputs Assump'!$C$6='Inputs Assump'!$G$12,BL123,BL$75))</f>
        <v>189318.8</v>
      </c>
      <c r="BM27" s="9">
        <f>IF('Inputs Assump'!$C$6='Inputs Assump'!$G$11,BM75,IF('Inputs Assump'!$C$6='Inputs Assump'!$G$12,BM123,BM$75))</f>
        <v>180884.91999999998</v>
      </c>
      <c r="BN27" s="9">
        <f>IF('Inputs Assump'!$C$6='Inputs Assump'!$G$11,BN75,IF('Inputs Assump'!$C$6='Inputs Assump'!$G$12,BN123,BN$75))</f>
        <v>172451.03999999998</v>
      </c>
      <c r="BO27" s="9">
        <f>IF('Inputs Assump'!$C$6='Inputs Assump'!$G$11,BO75,IF('Inputs Assump'!$C$6='Inputs Assump'!$G$12,BO123,BO$75))</f>
        <v>164017.15999999997</v>
      </c>
      <c r="BP27" s="9">
        <f>IF('Inputs Assump'!$C$6='Inputs Assump'!$G$11,BP75,IF('Inputs Assump'!$C$6='Inputs Assump'!$G$12,BP123,BP$75))</f>
        <v>155583.27999999997</v>
      </c>
      <c r="BQ27" s="9">
        <f>IF('Inputs Assump'!$C$6='Inputs Assump'!$G$11,BQ75,IF('Inputs Assump'!$C$6='Inputs Assump'!$G$12,BQ123,BQ$75))</f>
        <v>147149.4</v>
      </c>
      <c r="BR27" s="9">
        <f>IF('Inputs Assump'!$C$6='Inputs Assump'!$G$11,BR75,IF('Inputs Assump'!$C$6='Inputs Assump'!$G$12,BR123,BR$75))</f>
        <v>139314.47999999998</v>
      </c>
      <c r="BS27" s="9">
        <f>IF('Inputs Assump'!$C$6='Inputs Assump'!$G$11,BS75,IF('Inputs Assump'!$C$6='Inputs Assump'!$G$12,BS123,BS$75))</f>
        <v>131479.56</v>
      </c>
      <c r="BT27" s="9">
        <f>IF('Inputs Assump'!$C$6='Inputs Assump'!$G$11,BT75,IF('Inputs Assump'!$C$6='Inputs Assump'!$G$12,BT123,BT$75))</f>
        <v>123644.64</v>
      </c>
      <c r="BU27" s="9">
        <f>IF('Inputs Assump'!$C$6='Inputs Assump'!$G$11,BU75,IF('Inputs Assump'!$C$6='Inputs Assump'!$G$12,BU123,BU$75))</f>
        <v>115809.72</v>
      </c>
      <c r="BV27" s="9">
        <f>IF('Inputs Assump'!$C$6='Inputs Assump'!$G$11,BV75,IF('Inputs Assump'!$C$6='Inputs Assump'!$G$12,BV123,BV$75))</f>
        <v>107974.8</v>
      </c>
      <c r="BW27" s="9">
        <f>IF('Inputs Assump'!$C$6='Inputs Assump'!$G$11,BW75,IF('Inputs Assump'!$C$6='Inputs Assump'!$G$12,BW123,BW$75))</f>
        <v>99988.12</v>
      </c>
      <c r="BX27" s="9">
        <f>IF('Inputs Assump'!$C$6='Inputs Assump'!$G$11,BX75,IF('Inputs Assump'!$C$6='Inputs Assump'!$G$12,BX123,BX$75))</f>
        <v>92001.439999999988</v>
      </c>
      <c r="BY27" s="9">
        <f>IF('Inputs Assump'!$C$6='Inputs Assump'!$G$11,BY75,IF('Inputs Assump'!$C$6='Inputs Assump'!$G$12,BY123,BY$75))</f>
        <v>84014.75999999998</v>
      </c>
      <c r="BZ27" s="9">
        <f>IF('Inputs Assump'!$C$6='Inputs Assump'!$G$11,BZ75,IF('Inputs Assump'!$C$6='Inputs Assump'!$G$12,BZ123,BZ$75))</f>
        <v>76028.079999999973</v>
      </c>
      <c r="CA27" s="9">
        <f>IF('Inputs Assump'!$C$6='Inputs Assump'!$G$11,CA75,IF('Inputs Assump'!$C$6='Inputs Assump'!$G$12,CA123,CA$75))</f>
        <v>68041.399999999994</v>
      </c>
      <c r="CB27" s="9">
        <f>IF('Inputs Assump'!$C$6='Inputs Assump'!$G$11,CB75,IF('Inputs Assump'!$C$6='Inputs Assump'!$G$12,CB123,CB$75))</f>
        <v>60781.165599999986</v>
      </c>
      <c r="CC27" s="9">
        <f>IF('Inputs Assump'!$C$6='Inputs Assump'!$G$11,CC75,IF('Inputs Assump'!$C$6='Inputs Assump'!$G$12,CC123,CC$75))</f>
        <v>53520.931199999992</v>
      </c>
      <c r="CD27" s="9">
        <f>IF('Inputs Assump'!$C$6='Inputs Assump'!$G$11,CD75,IF('Inputs Assump'!$C$6='Inputs Assump'!$G$12,CD123,CD$75))</f>
        <v>46260.696799999991</v>
      </c>
      <c r="CE27" s="9">
        <f>IF('Inputs Assump'!$C$6='Inputs Assump'!$G$11,CE75,IF('Inputs Assump'!$C$6='Inputs Assump'!$G$12,CE123,CE$75))</f>
        <v>39000.462399999989</v>
      </c>
      <c r="CF27" s="9">
        <f>IF('Inputs Assump'!$C$6='Inputs Assump'!$G$11,CF75,IF('Inputs Assump'!$C$6='Inputs Assump'!$G$12,CF123,CF$75))</f>
        <v>31740.227999999999</v>
      </c>
      <c r="CG27" s="9">
        <f>IF('Inputs Assump'!$C$6='Inputs Assump'!$G$11,CG75,IF('Inputs Assump'!$C$6='Inputs Assump'!$G$12,CG123,CG$75))</f>
        <v>27871.876799999998</v>
      </c>
      <c r="CH27" s="9">
        <f>IF('Inputs Assump'!$C$6='Inputs Assump'!$G$11,CH75,IF('Inputs Assump'!$C$6='Inputs Assump'!$G$12,CH123,CH$75))</f>
        <v>24003.525600000001</v>
      </c>
      <c r="CI27" s="9">
        <f>IF('Inputs Assump'!$C$6='Inputs Assump'!$G$11,CI75,IF('Inputs Assump'!$C$6='Inputs Assump'!$G$12,CI123,CI$75))</f>
        <v>20135.174400000004</v>
      </c>
      <c r="CJ27" s="9">
        <f>IF('Inputs Assump'!$C$6='Inputs Assump'!$G$11,CJ75,IF('Inputs Assump'!$C$6='Inputs Assump'!$G$12,CJ123,CJ$75))</f>
        <v>16266.823200000004</v>
      </c>
      <c r="CK27" s="9">
        <f>IF('Inputs Assump'!$C$6='Inputs Assump'!$G$11,CK75,IF('Inputs Assump'!$C$6='Inputs Assump'!$G$12,CK123,CK$75))</f>
        <v>12398.472000000002</v>
      </c>
      <c r="CL27" s="9">
        <f>IF('Inputs Assump'!$C$6='Inputs Assump'!$G$11,CL75,IF('Inputs Assump'!$C$6='Inputs Assump'!$G$12,CL123,CL$75))</f>
        <v>10380.9876</v>
      </c>
      <c r="CM27" s="9">
        <f>IF('Inputs Assump'!$C$6='Inputs Assump'!$G$11,CM75,IF('Inputs Assump'!$C$6='Inputs Assump'!$G$12,CM123,CM$75))</f>
        <v>8363.5031999999992</v>
      </c>
      <c r="CN27" s="9">
        <f>IF('Inputs Assump'!$C$6='Inputs Assump'!$G$11,CN75,IF('Inputs Assump'!$C$6='Inputs Assump'!$G$12,CN123,CN$75))</f>
        <v>6346.0187999999989</v>
      </c>
      <c r="CO27" s="9">
        <f>IF('Inputs Assump'!$C$6='Inputs Assump'!$G$11,CO75,IF('Inputs Assump'!$C$6='Inputs Assump'!$G$12,CO123,CO$75))</f>
        <v>4328.5343999999986</v>
      </c>
      <c r="CP27" s="9">
        <f>IF('Inputs Assump'!$C$6='Inputs Assump'!$G$11,CP75,IF('Inputs Assump'!$C$6='Inputs Assump'!$G$12,CP123,CP$75))</f>
        <v>2311.0499999999997</v>
      </c>
      <c r="CQ27" s="9">
        <f>IF('Inputs Assump'!$C$6='Inputs Assump'!$G$11,CQ75,IF('Inputs Assump'!$C$6='Inputs Assump'!$G$12,CQ123,CQ$75))</f>
        <v>1879.9759999999997</v>
      </c>
      <c r="CR27" s="9">
        <f>IF('Inputs Assump'!$C$6='Inputs Assump'!$G$11,CR75,IF('Inputs Assump'!$C$6='Inputs Assump'!$G$12,CR123,CR$75))</f>
        <v>1448.9019999999996</v>
      </c>
      <c r="CS27" s="9">
        <f>IF('Inputs Assump'!$C$6='Inputs Assump'!$G$11,CS75,IF('Inputs Assump'!$C$6='Inputs Assump'!$G$12,CS123,CS$75))</f>
        <v>1017.8279999999996</v>
      </c>
      <c r="CT27" s="9">
        <f>IF('Inputs Assump'!$C$6='Inputs Assump'!$G$11,CT75,IF('Inputs Assump'!$C$6='Inputs Assump'!$G$12,CT123,CT$75))</f>
        <v>586.75399999999968</v>
      </c>
      <c r="CU27" s="9">
        <f>IF('Inputs Assump'!$C$6='Inputs Assump'!$G$11,CU75,IF('Inputs Assump'!$C$6='Inputs Assump'!$G$12,CU123,CU$75))</f>
        <v>155.68</v>
      </c>
      <c r="CV27" s="9">
        <f>IF('Inputs Assump'!$C$6='Inputs Assump'!$G$11,CV75,IF('Inputs Assump'!$C$6='Inputs Assump'!$G$12,CV123,CV$75))</f>
        <v>164.12</v>
      </c>
      <c r="CW27" s="9">
        <f>IF('Inputs Assump'!$C$6='Inputs Assump'!$G$11,CW75,IF('Inputs Assump'!$C$6='Inputs Assump'!$G$12,CW123,CW$75))</f>
        <v>172.56</v>
      </c>
      <c r="CX27" s="9">
        <f>IF('Inputs Assump'!$C$6='Inputs Assump'!$G$11,CX75,IF('Inputs Assump'!$C$6='Inputs Assump'!$G$12,CX123,CX$75))</f>
        <v>181</v>
      </c>
      <c r="CZ27" s="50">
        <f>SUM(B27:CX27)</f>
        <v>57591428.229999982</v>
      </c>
      <c r="DA27" s="66">
        <f t="shared" ref="DA27:DA41" si="3">(CZ27-CZ$4)/CZ$4</f>
        <v>1.3792704002996536E-3</v>
      </c>
    </row>
    <row r="28" spans="1:105">
      <c r="A28" s="52">
        <v>2021</v>
      </c>
      <c r="B28" s="9">
        <f>IF('Inputs Assump'!$C$6='Inputs Assump'!$G$11,B76,IF('Inputs Assump'!$C$6='Inputs Assump'!$G$12,B123,B$75))</f>
        <v>1659943.8215070793</v>
      </c>
      <c r="C28" s="9">
        <f>IF('Inputs Assump'!$C$6='Inputs Assump'!$G$11,C76,IF('Inputs Assump'!$C$6='Inputs Assump'!$G$12,C123,C$75))</f>
        <v>1731483.6529454323</v>
      </c>
      <c r="D28" s="9">
        <f>IF('Inputs Assump'!$C$6='Inputs Assump'!$G$11,D76,IF('Inputs Assump'!$C$6='Inputs Assump'!$G$12,D123,D$75))</f>
        <v>1723691.3150500071</v>
      </c>
      <c r="E28" s="9">
        <f>IF('Inputs Assump'!$C$6='Inputs Assump'!$G$11,E76,IF('Inputs Assump'!$C$6='Inputs Assump'!$G$12,E123,E$75))</f>
        <v>1691805.4223476464</v>
      </c>
      <c r="F28" s="9">
        <f>IF('Inputs Assump'!$C$6='Inputs Assump'!$G$11,F76,IF('Inputs Assump'!$C$6='Inputs Assump'!$G$12,F123,F$75))</f>
        <v>1659919.5296452858</v>
      </c>
      <c r="G28" s="9">
        <f>IF('Inputs Assump'!$C$6='Inputs Assump'!$G$11,G76,IF('Inputs Assump'!$C$6='Inputs Assump'!$G$12,G123,G$75))</f>
        <v>1631612.9879799294</v>
      </c>
      <c r="H28" s="9">
        <f>IF('Inputs Assump'!$C$6='Inputs Assump'!$G$11,H76,IF('Inputs Assump'!$C$6='Inputs Assump'!$G$12,H123,H$75))</f>
        <v>1606279.7156720518</v>
      </c>
      <c r="I28" s="9">
        <f>IF('Inputs Assump'!$C$6='Inputs Assump'!$G$11,I76,IF('Inputs Assump'!$C$6='Inputs Assump'!$G$12,I123,I$75))</f>
        <v>1574323.7195022197</v>
      </c>
      <c r="J28" s="9">
        <f>IF('Inputs Assump'!$C$6='Inputs Assump'!$G$11,J76,IF('Inputs Assump'!$C$6='Inputs Assump'!$G$12,J123,J$75))</f>
        <v>1542367.7233323872</v>
      </c>
      <c r="K28" s="9">
        <f>IF('Inputs Assump'!$C$6='Inputs Assump'!$G$11,K76,IF('Inputs Assump'!$C$6='Inputs Assump'!$G$12,K123,K$75))</f>
        <v>1513542.7273999357</v>
      </c>
      <c r="L28" s="9">
        <f>IF('Inputs Assump'!$C$6='Inputs Assump'!$G$11,L76,IF('Inputs Assump'!$C$6='Inputs Assump'!$G$12,L123,L$75))</f>
        <v>1485014.804850573</v>
      </c>
      <c r="M28" s="9">
        <f>IF('Inputs Assump'!$C$6='Inputs Assump'!$G$11,M76,IF('Inputs Assump'!$C$6='Inputs Assump'!$G$12,M123,M$75))</f>
        <v>1456184.0413982235</v>
      </c>
      <c r="N28" s="9">
        <f>IF('Inputs Assump'!$C$6='Inputs Assump'!$G$11,N76,IF('Inputs Assump'!$C$6='Inputs Assump'!$G$12,N123,N$75))</f>
        <v>1427353.277945874</v>
      </c>
      <c r="O28" s="9">
        <f>IF('Inputs Assump'!$C$6='Inputs Assump'!$G$11,O76,IF('Inputs Assump'!$C$6='Inputs Assump'!$G$12,O123,O$75))</f>
        <v>1398522.5144935239</v>
      </c>
      <c r="P28" s="9">
        <f>IF('Inputs Assump'!$C$6='Inputs Assump'!$G$11,P76,IF('Inputs Assump'!$C$6='Inputs Assump'!$G$12,P123,P$75))</f>
        <v>1380304.3061731579</v>
      </c>
      <c r="Q28" s="9">
        <f>IF('Inputs Assump'!$C$6='Inputs Assump'!$G$11,Q76,IF('Inputs Assump'!$C$6='Inputs Assump'!$G$12,Q123,Q$75))</f>
        <v>1361239.3242217584</v>
      </c>
      <c r="R28" s="9">
        <f>IF('Inputs Assump'!$C$6='Inputs Assump'!$G$11,R76,IF('Inputs Assump'!$C$6='Inputs Assump'!$G$12,R123,R$75))</f>
        <v>1343032.441689413</v>
      </c>
      <c r="S28" s="9">
        <f>IF('Inputs Assump'!$C$6='Inputs Assump'!$G$11,S76,IF('Inputs Assump'!$C$6='Inputs Assump'!$G$12,S123,S$75))</f>
        <v>1324825.5591570677</v>
      </c>
      <c r="T28" s="9">
        <f>IF('Inputs Assump'!$C$6='Inputs Assump'!$G$11,T76,IF('Inputs Assump'!$C$6='Inputs Assump'!$G$12,T123,T$75))</f>
        <v>1306618.6766247223</v>
      </c>
      <c r="U28" s="9">
        <f>IF('Inputs Assump'!$C$6='Inputs Assump'!$G$11,U76,IF('Inputs Assump'!$C$6='Inputs Assump'!$G$12,U123,U$75))</f>
        <v>1282155.9489368927</v>
      </c>
      <c r="V28" s="9">
        <f>IF('Inputs Assump'!$C$6='Inputs Assump'!$G$11,V76,IF('Inputs Assump'!$C$6='Inputs Assump'!$G$12,V123,V$75))</f>
        <v>1257496.6053519815</v>
      </c>
      <c r="W28" s="9">
        <f>IF('Inputs Assump'!$C$6='Inputs Assump'!$G$11,W76,IF('Inputs Assump'!$C$6='Inputs Assump'!$G$12,W123,W$75))</f>
        <v>1233037.7019362941</v>
      </c>
      <c r="X28" s="9">
        <f>IF('Inputs Assump'!$C$6='Inputs Assump'!$G$11,X76,IF('Inputs Assump'!$C$6='Inputs Assump'!$G$12,X123,X$75))</f>
        <v>1208578.7985206065</v>
      </c>
      <c r="Y28" s="9">
        <f>IF('Inputs Assump'!$C$6='Inputs Assump'!$G$11,Y76,IF('Inputs Assump'!$C$6='Inputs Assump'!$G$12,Y123,Y$75))</f>
        <v>1184119.8951049196</v>
      </c>
      <c r="Z28" s="9">
        <f>IF('Inputs Assump'!$C$6='Inputs Assump'!$G$11,Z76,IF('Inputs Assump'!$C$6='Inputs Assump'!$G$12,Z123,Z$75))</f>
        <v>1142552.9288688186</v>
      </c>
      <c r="AA28" s="9">
        <f>IF('Inputs Assump'!$C$6='Inputs Assump'!$G$11,AA76,IF('Inputs Assump'!$C$6='Inputs Assump'!$G$12,AA123,AA$75))</f>
        <v>1097249.4170202781</v>
      </c>
      <c r="AB28" s="9">
        <f>IF('Inputs Assump'!$C$6='Inputs Assump'!$G$11,AB76,IF('Inputs Assump'!$C$6='Inputs Assump'!$G$12,AB123,AB$75))</f>
        <v>1055823.521488603</v>
      </c>
      <c r="AC28" s="9">
        <f>IF('Inputs Assump'!$C$6='Inputs Assump'!$G$11,AC76,IF('Inputs Assump'!$C$6='Inputs Assump'!$G$12,AC123,AC$75))</f>
        <v>1014397.625956928</v>
      </c>
      <c r="AD28" s="9">
        <f>IF('Inputs Assump'!$C$6='Inputs Assump'!$G$11,AD76,IF('Inputs Assump'!$C$6='Inputs Assump'!$G$12,AD123,AD$75))</f>
        <v>972971.73042525293</v>
      </c>
      <c r="AE28" s="9">
        <f>IF('Inputs Assump'!$C$6='Inputs Assump'!$G$11,AE76,IF('Inputs Assump'!$C$6='Inputs Assump'!$G$12,AE123,AE$75))</f>
        <v>928065.79287338967</v>
      </c>
      <c r="AF28" s="9">
        <f>IF('Inputs Assump'!$C$6='Inputs Assump'!$G$11,AF76,IF('Inputs Assump'!$C$6='Inputs Assump'!$G$12,AF123,AF$75))</f>
        <v>883159.85532152653</v>
      </c>
      <c r="AG28" s="9">
        <f>IF('Inputs Assump'!$C$6='Inputs Assump'!$G$11,AG76,IF('Inputs Assump'!$C$6='Inputs Assump'!$G$12,AG123,AG$75))</f>
        <v>838253.91776966327</v>
      </c>
      <c r="AH28" s="9">
        <f>IF('Inputs Assump'!$C$6='Inputs Assump'!$G$11,AH76,IF('Inputs Assump'!$C$6='Inputs Assump'!$G$12,AH123,AH$75))</f>
        <v>793347.98021780013</v>
      </c>
      <c r="AI28" s="9">
        <f>IF('Inputs Assump'!$C$6='Inputs Assump'!$G$11,AI76,IF('Inputs Assump'!$C$6='Inputs Assump'!$G$12,AI123,AI$75))</f>
        <v>748442.04266593675</v>
      </c>
      <c r="AJ28" s="9">
        <f>IF('Inputs Assump'!$C$6='Inputs Assump'!$G$11,AJ76,IF('Inputs Assump'!$C$6='Inputs Assump'!$G$12,AJ123,AJ$75))</f>
        <v>721770.40940687177</v>
      </c>
      <c r="AK28" s="9">
        <f>IF('Inputs Assump'!$C$6='Inputs Assump'!$G$11,AK76,IF('Inputs Assump'!$C$6='Inputs Assump'!$G$12,AK123,AK$75))</f>
        <v>695098.77614780678</v>
      </c>
      <c r="AL28" s="9">
        <f>IF('Inputs Assump'!$C$6='Inputs Assump'!$G$11,AL76,IF('Inputs Assump'!$C$6='Inputs Assump'!$G$12,AL123,AL$75))</f>
        <v>668427.1428887418</v>
      </c>
      <c r="AM28" s="9">
        <f>IF('Inputs Assump'!$C$6='Inputs Assump'!$G$11,AM76,IF('Inputs Assump'!$C$6='Inputs Assump'!$G$12,AM123,AM$75))</f>
        <v>641755.50962967682</v>
      </c>
      <c r="AN28" s="9">
        <f>IF('Inputs Assump'!$C$6='Inputs Assump'!$G$11,AN76,IF('Inputs Assump'!$C$6='Inputs Assump'!$G$12,AN123,AN$75))</f>
        <v>615083.87637061195</v>
      </c>
      <c r="AO28" s="9">
        <f>IF('Inputs Assump'!$C$6='Inputs Assump'!$G$11,AO76,IF('Inputs Assump'!$C$6='Inputs Assump'!$G$12,AO123,AO$75))</f>
        <v>589390.28113144659</v>
      </c>
      <c r="AP28" s="9">
        <f>IF('Inputs Assump'!$C$6='Inputs Assump'!$G$11,AP76,IF('Inputs Assump'!$C$6='Inputs Assump'!$G$12,AP123,AP$75))</f>
        <v>563696.68589228136</v>
      </c>
      <c r="AQ28" s="9">
        <f>IF('Inputs Assump'!$C$6='Inputs Assump'!$G$11,AQ76,IF('Inputs Assump'!$C$6='Inputs Assump'!$G$12,AQ123,AQ$75))</f>
        <v>538003.09065311612</v>
      </c>
      <c r="AR28" s="9">
        <f>IF('Inputs Assump'!$C$6='Inputs Assump'!$G$11,AR76,IF('Inputs Assump'!$C$6='Inputs Assump'!$G$12,AR123,AR$75))</f>
        <v>512309.49541395076</v>
      </c>
      <c r="AS28" s="9">
        <f>IF('Inputs Assump'!$C$6='Inputs Assump'!$G$11,AS76,IF('Inputs Assump'!$C$6='Inputs Assump'!$G$12,AS123,AS$75))</f>
        <v>486615.90017478552</v>
      </c>
      <c r="AT28" s="9">
        <f>IF('Inputs Assump'!$C$6='Inputs Assump'!$G$11,AT76,IF('Inputs Assump'!$C$6='Inputs Assump'!$G$12,AT123,AT$75))</f>
        <v>471730.30955477688</v>
      </c>
      <c r="AU28" s="9">
        <f>IF('Inputs Assump'!$C$6='Inputs Assump'!$G$11,AU76,IF('Inputs Assump'!$C$6='Inputs Assump'!$G$12,AU123,AU$75))</f>
        <v>456844.71893476817</v>
      </c>
      <c r="AV28" s="9">
        <f>IF('Inputs Assump'!$C$6='Inputs Assump'!$G$11,AV76,IF('Inputs Assump'!$C$6='Inputs Assump'!$G$12,AV123,AV$75))</f>
        <v>441959.12831475964</v>
      </c>
      <c r="AW28" s="9">
        <f>IF('Inputs Assump'!$C$6='Inputs Assump'!$G$11,AW76,IF('Inputs Assump'!$C$6='Inputs Assump'!$G$12,AW123,AW$75))</f>
        <v>427073.53769475099</v>
      </c>
      <c r="AX28" s="9">
        <f>IF('Inputs Assump'!$C$6='Inputs Assump'!$G$11,AX76,IF('Inputs Assump'!$C$6='Inputs Assump'!$G$12,AX123,AX$75))</f>
        <v>412187.94707474223</v>
      </c>
      <c r="AY28" s="9">
        <f>IF('Inputs Assump'!$C$6='Inputs Assump'!$G$11,AY76,IF('Inputs Assump'!$C$6='Inputs Assump'!$G$12,AY123,AY$75))</f>
        <v>392142.82385366125</v>
      </c>
      <c r="AZ28" s="9">
        <f>IF('Inputs Assump'!$C$6='Inputs Assump'!$G$11,AZ76,IF('Inputs Assump'!$C$6='Inputs Assump'!$G$12,AZ123,AZ$75))</f>
        <v>372097.70063258026</v>
      </c>
      <c r="BA28" s="9">
        <f>IF('Inputs Assump'!$C$6='Inputs Assump'!$G$11,BA76,IF('Inputs Assump'!$C$6='Inputs Assump'!$G$12,BA123,BA$75))</f>
        <v>352052.57741149928</v>
      </c>
      <c r="BB28" s="9">
        <f>IF('Inputs Assump'!$C$6='Inputs Assump'!$G$11,BB76,IF('Inputs Assump'!$C$6='Inputs Assump'!$G$12,BB123,BB$75))</f>
        <v>332007.4541904183</v>
      </c>
      <c r="BC28" s="9">
        <f>IF('Inputs Assump'!$C$6='Inputs Assump'!$G$11,BC76,IF('Inputs Assump'!$C$6='Inputs Assump'!$G$12,BC123,BC$75))</f>
        <v>311962.33096933737</v>
      </c>
      <c r="BD28" s="9">
        <f>IF('Inputs Assump'!$C$6='Inputs Assump'!$G$11,BD76,IF('Inputs Assump'!$C$6='Inputs Assump'!$G$12,BD123,BD$75))</f>
        <v>295694.05183356564</v>
      </c>
      <c r="BE28" s="9">
        <f>IF('Inputs Assump'!$C$6='Inputs Assump'!$G$11,BE76,IF('Inputs Assump'!$C$6='Inputs Assump'!$G$12,BE123,BE$75))</f>
        <v>279425.77269779384</v>
      </c>
      <c r="BF28" s="9">
        <f>IF('Inputs Assump'!$C$6='Inputs Assump'!$G$11,BF76,IF('Inputs Assump'!$C$6='Inputs Assump'!$G$12,BF123,BF$75))</f>
        <v>263157.49356202211</v>
      </c>
      <c r="BG28" s="9">
        <f>IF('Inputs Assump'!$C$6='Inputs Assump'!$G$11,BG76,IF('Inputs Assump'!$C$6='Inputs Assump'!$G$12,BG123,BG$75))</f>
        <v>246889.21442625031</v>
      </c>
      <c r="BH28" s="9">
        <f>IF('Inputs Assump'!$C$6='Inputs Assump'!$G$11,BH76,IF('Inputs Assump'!$C$6='Inputs Assump'!$G$12,BH123,BH$75))</f>
        <v>230620.93529047846</v>
      </c>
      <c r="BI28" s="9">
        <f>IF('Inputs Assump'!$C$6='Inputs Assump'!$G$11,BI76,IF('Inputs Assump'!$C$6='Inputs Assump'!$G$12,BI123,BI$75))</f>
        <v>222167.84692252398</v>
      </c>
      <c r="BJ28" s="9">
        <f>IF('Inputs Assump'!$C$6='Inputs Assump'!$G$11,BJ76,IF('Inputs Assump'!$C$6='Inputs Assump'!$G$12,BJ123,BJ$75))</f>
        <v>213714.75855456947</v>
      </c>
      <c r="BK28" s="9">
        <f>IF('Inputs Assump'!$C$6='Inputs Assump'!$G$11,BK76,IF('Inputs Assump'!$C$6='Inputs Assump'!$G$12,BK123,BK$75))</f>
        <v>205261.670186615</v>
      </c>
      <c r="BL28" s="9">
        <f>IF('Inputs Assump'!$C$6='Inputs Assump'!$G$11,BL76,IF('Inputs Assump'!$C$6='Inputs Assump'!$G$12,BL123,BL$75))</f>
        <v>196808.58181866049</v>
      </c>
      <c r="BM28" s="9">
        <f>IF('Inputs Assump'!$C$6='Inputs Assump'!$G$11,BM76,IF('Inputs Assump'!$C$6='Inputs Assump'!$G$12,BM123,BM$75))</f>
        <v>188355.49345070601</v>
      </c>
      <c r="BN28" s="9">
        <f>IF('Inputs Assump'!$C$6='Inputs Assump'!$G$11,BN76,IF('Inputs Assump'!$C$6='Inputs Assump'!$G$12,BN123,BN$75))</f>
        <v>179964.52737071796</v>
      </c>
      <c r="BO28" s="9">
        <f>IF('Inputs Assump'!$C$6='Inputs Assump'!$G$11,BO76,IF('Inputs Assump'!$C$6='Inputs Assump'!$G$12,BO123,BO$75))</f>
        <v>171573.56129072991</v>
      </c>
      <c r="BP28" s="9">
        <f>IF('Inputs Assump'!$C$6='Inputs Assump'!$G$11,BP76,IF('Inputs Assump'!$C$6='Inputs Assump'!$G$12,BP123,BP$75))</f>
        <v>163182.59521074189</v>
      </c>
      <c r="BQ28" s="9">
        <f>IF('Inputs Assump'!$C$6='Inputs Assump'!$G$11,BQ76,IF('Inputs Assump'!$C$6='Inputs Assump'!$G$12,BQ123,BQ$75))</f>
        <v>154791.62913075383</v>
      </c>
      <c r="BR28" s="9">
        <f>IF('Inputs Assump'!$C$6='Inputs Assump'!$G$11,BR76,IF('Inputs Assump'!$C$6='Inputs Assump'!$G$12,BR123,BR$75))</f>
        <v>146400.66305076581</v>
      </c>
      <c r="BS28" s="9">
        <f>IF('Inputs Assump'!$C$6='Inputs Assump'!$G$11,BS76,IF('Inputs Assump'!$C$6='Inputs Assump'!$G$12,BS123,BS$75))</f>
        <v>138605.60929621628</v>
      </c>
      <c r="BT28" s="9">
        <f>IF('Inputs Assump'!$C$6='Inputs Assump'!$G$11,BT76,IF('Inputs Assump'!$C$6='Inputs Assump'!$G$12,BT123,BT$75))</f>
        <v>130810.55554166681</v>
      </c>
      <c r="BU28" s="9">
        <f>IF('Inputs Assump'!$C$6='Inputs Assump'!$G$11,BU76,IF('Inputs Assump'!$C$6='Inputs Assump'!$G$12,BU123,BU$75))</f>
        <v>123015.50178711732</v>
      </c>
      <c r="BV28" s="9">
        <f>IF('Inputs Assump'!$C$6='Inputs Assump'!$G$11,BV76,IF('Inputs Assump'!$C$6='Inputs Assump'!$G$12,BV123,BV$75))</f>
        <v>115220.44803256782</v>
      </c>
      <c r="BW28" s="9">
        <f>IF('Inputs Assump'!$C$6='Inputs Assump'!$G$11,BW76,IF('Inputs Assump'!$C$6='Inputs Assump'!$G$12,BW123,BW$75))</f>
        <v>107425.39427801831</v>
      </c>
      <c r="BX28" s="9">
        <f>IF('Inputs Assump'!$C$6='Inputs Assump'!$G$11,BX76,IF('Inputs Assump'!$C$6='Inputs Assump'!$G$12,BX123,BX$75))</f>
        <v>99479.352720429291</v>
      </c>
      <c r="BY28" s="9">
        <f>IF('Inputs Assump'!$C$6='Inputs Assump'!$G$11,BY76,IF('Inputs Assump'!$C$6='Inputs Assump'!$G$12,BY123,BY$75))</f>
        <v>91533.311162840255</v>
      </c>
      <c r="BZ28" s="9">
        <f>IF('Inputs Assump'!$C$6='Inputs Assump'!$G$11,BZ76,IF('Inputs Assump'!$C$6='Inputs Assump'!$G$12,BZ123,BZ$75))</f>
        <v>83587.269605251218</v>
      </c>
      <c r="CA28" s="9">
        <f>IF('Inputs Assump'!$C$6='Inputs Assump'!$G$11,CA76,IF('Inputs Assump'!$C$6='Inputs Assump'!$G$12,CA123,CA$75))</f>
        <v>75641.228047662196</v>
      </c>
      <c r="CB28" s="9">
        <f>IF('Inputs Assump'!$C$6='Inputs Assump'!$G$11,CB76,IF('Inputs Assump'!$C$6='Inputs Assump'!$G$12,CB123,CB$75))</f>
        <v>67695.186490073189</v>
      </c>
      <c r="CC28" s="9">
        <f>IF('Inputs Assump'!$C$6='Inputs Assump'!$G$11,CC76,IF('Inputs Assump'!$C$6='Inputs Assump'!$G$12,CC123,CC$75))</f>
        <v>60471.894175840309</v>
      </c>
      <c r="CD28" s="9">
        <f>IF('Inputs Assump'!$C$6='Inputs Assump'!$G$11,CD76,IF('Inputs Assump'!$C$6='Inputs Assump'!$G$12,CD123,CD$75))</f>
        <v>53248.601861607436</v>
      </c>
      <c r="CE28" s="9">
        <f>IF('Inputs Assump'!$C$6='Inputs Assump'!$G$11,CE76,IF('Inputs Assump'!$C$6='Inputs Assump'!$G$12,CE123,CE$75))</f>
        <v>46025.309547374563</v>
      </c>
      <c r="CF28" s="9">
        <f>IF('Inputs Assump'!$C$6='Inputs Assump'!$G$11,CF76,IF('Inputs Assump'!$C$6='Inputs Assump'!$G$12,CF123,CF$75))</f>
        <v>38802.017233141691</v>
      </c>
      <c r="CG28" s="9">
        <f>IF('Inputs Assump'!$C$6='Inputs Assump'!$G$11,CG76,IF('Inputs Assump'!$C$6='Inputs Assump'!$G$12,CG123,CG$75))</f>
        <v>31578.724918908825</v>
      </c>
      <c r="CH28" s="9">
        <f>IF('Inputs Assump'!$C$6='Inputs Assump'!$G$11,CH76,IF('Inputs Assump'!$C$6='Inputs Assump'!$G$12,CH123,CH$75))</f>
        <v>27730.056962442635</v>
      </c>
      <c r="CI28" s="9">
        <f>IF('Inputs Assump'!$C$6='Inputs Assump'!$G$11,CI76,IF('Inputs Assump'!$C$6='Inputs Assump'!$G$12,CI123,CI$75))</f>
        <v>23881.389005976453</v>
      </c>
      <c r="CJ28" s="9">
        <f>IF('Inputs Assump'!$C$6='Inputs Assump'!$G$11,CJ76,IF('Inputs Assump'!$C$6='Inputs Assump'!$G$12,CJ123,CJ$75))</f>
        <v>20032.721049510266</v>
      </c>
      <c r="CK28" s="9">
        <f>IF('Inputs Assump'!$C$6='Inputs Assump'!$G$11,CK76,IF('Inputs Assump'!$C$6='Inputs Assump'!$G$12,CK123,CK$75))</f>
        <v>16184.053093044082</v>
      </c>
      <c r="CL28" s="9">
        <f>IF('Inputs Assump'!$C$6='Inputs Assump'!$G$11,CL76,IF('Inputs Assump'!$C$6='Inputs Assump'!$G$12,CL123,CL$75))</f>
        <v>12335.38513657789</v>
      </c>
      <c r="CM28" s="9">
        <f>IF('Inputs Assump'!$C$6='Inputs Assump'!$G$11,CM76,IF('Inputs Assump'!$C$6='Inputs Assump'!$G$12,CM123,CM$75))</f>
        <v>10328.166256619314</v>
      </c>
      <c r="CN28" s="9">
        <f>IF('Inputs Assump'!$C$6='Inputs Assump'!$G$11,CN76,IF('Inputs Assump'!$C$6='Inputs Assump'!$G$12,CN123,CN$75))</f>
        <v>8320.9473766607371</v>
      </c>
      <c r="CO28" s="9">
        <f>IF('Inputs Assump'!$C$6='Inputs Assump'!$G$11,CO76,IF('Inputs Assump'!$C$6='Inputs Assump'!$G$12,CO123,CO$75))</f>
        <v>6313.7284967021615</v>
      </c>
      <c r="CP28" s="9">
        <f>IF('Inputs Assump'!$C$6='Inputs Assump'!$G$11,CP76,IF('Inputs Assump'!$C$6='Inputs Assump'!$G$12,CP123,CP$75))</f>
        <v>4306.5096167435859</v>
      </c>
      <c r="CQ28" s="9">
        <f>IF('Inputs Assump'!$C$6='Inputs Assump'!$G$11,CQ76,IF('Inputs Assump'!$C$6='Inputs Assump'!$G$12,CQ123,CQ$75))</f>
        <v>2299.2907367850107</v>
      </c>
      <c r="CR28" s="9">
        <f>IF('Inputs Assump'!$C$6='Inputs Assump'!$G$11,CR76,IF('Inputs Assump'!$C$6='Inputs Assump'!$G$12,CR123,CR$75))</f>
        <v>1870.4101608265237</v>
      </c>
      <c r="CS28" s="9">
        <f>IF('Inputs Assump'!$C$6='Inputs Assump'!$G$11,CS76,IF('Inputs Assump'!$C$6='Inputs Assump'!$G$12,CS123,CS$75))</f>
        <v>1441.5295848680364</v>
      </c>
      <c r="CT28" s="9">
        <f>IF('Inputs Assump'!$C$6='Inputs Assump'!$G$11,CT76,IF('Inputs Assump'!$C$6='Inputs Assump'!$G$12,CT123,CT$75))</f>
        <v>1012.6490089095491</v>
      </c>
      <c r="CU28" s="9">
        <f>IF('Inputs Assump'!$C$6='Inputs Assump'!$G$11,CU76,IF('Inputs Assump'!$C$6='Inputs Assump'!$G$12,CU123,CU$75))</f>
        <v>583.76843295106198</v>
      </c>
      <c r="CV28" s="9">
        <f>IF('Inputs Assump'!$C$6='Inputs Assump'!$G$11,CV76,IF('Inputs Assump'!$C$6='Inputs Assump'!$G$12,CV123,CV$75))</f>
        <v>154.88785699257505</v>
      </c>
      <c r="CW28" s="9">
        <f>IF('Inputs Assump'!$C$6='Inputs Assump'!$G$11,CW76,IF('Inputs Assump'!$C$6='Inputs Assump'!$G$12,CW123,CW$75))</f>
        <v>163.2849119323061</v>
      </c>
      <c r="CX28" s="9">
        <f>IF('Inputs Assump'!$C$6='Inputs Assump'!$G$11,CX76,IF('Inputs Assump'!$C$6='Inputs Assump'!$G$12,CX123,CX$75))</f>
        <v>171.68196687203718</v>
      </c>
      <c r="CZ28" s="50">
        <f t="shared" ref="CZ28:CZ47" si="4">SUM(B28:CX28)</f>
        <v>59018208.679885782</v>
      </c>
      <c r="DA28" s="66">
        <f t="shared" si="3"/>
        <v>2.6187621396946827E-2</v>
      </c>
    </row>
    <row r="29" spans="1:105">
      <c r="A29" s="52">
        <v>2022</v>
      </c>
      <c r="B29" s="9">
        <f>IF('Inputs Assump'!$C$6='Inputs Assump'!$G$11,B77,IF('Inputs Assump'!$C$6='Inputs Assump'!$G$12,B124,B$75))</f>
        <v>1669134.2636025436</v>
      </c>
      <c r="C29" s="9">
        <f>IF('Inputs Assump'!$C$6='Inputs Assump'!$G$11,C77,IF('Inputs Assump'!$C$6='Inputs Assump'!$G$12,C124,C$75))</f>
        <v>1603749.3535617138</v>
      </c>
      <c r="D29" s="9">
        <f>IF('Inputs Assump'!$C$6='Inputs Assump'!$G$11,D77,IF('Inputs Assump'!$C$6='Inputs Assump'!$G$12,D124,D$75))</f>
        <v>1726130.2145073488</v>
      </c>
      <c r="E29" s="9">
        <f>IF('Inputs Assump'!$C$6='Inputs Assump'!$G$11,E77,IF('Inputs Assump'!$C$6='Inputs Assump'!$G$12,E124,E$75))</f>
        <v>1718361.9691300024</v>
      </c>
      <c r="F29" s="9">
        <f>IF('Inputs Assump'!$C$6='Inputs Assump'!$G$11,F77,IF('Inputs Assump'!$C$6='Inputs Assump'!$G$12,F124,F$75))</f>
        <v>1686574.6619172217</v>
      </c>
      <c r="G29" s="9">
        <f>IF('Inputs Assump'!$C$6='Inputs Assump'!$G$11,G77,IF('Inputs Assump'!$C$6='Inputs Assump'!$G$12,G124,G$75))</f>
        <v>1658145.7907635011</v>
      </c>
      <c r="H29" s="9">
        <f>IF('Inputs Assump'!$C$6='Inputs Assump'!$G$11,H77,IF('Inputs Assump'!$C$6='Inputs Assump'!$G$12,H124,H$75))</f>
        <v>1629869.4965966914</v>
      </c>
      <c r="I29" s="9">
        <f>IF('Inputs Assump'!$C$6='Inputs Assump'!$G$11,I77,IF('Inputs Assump'!$C$6='Inputs Assump'!$G$12,I124,I$75))</f>
        <v>1604563.2946433057</v>
      </c>
      <c r="J29" s="9">
        <f>IF('Inputs Assump'!$C$6='Inputs Assump'!$G$11,J77,IF('Inputs Assump'!$C$6='Inputs Assump'!$G$12,J124,J$75))</f>
        <v>1572641.4456666959</v>
      </c>
      <c r="K29" s="9">
        <f>IF('Inputs Assump'!$C$6='Inputs Assump'!$G$11,K77,IF('Inputs Assump'!$C$6='Inputs Assump'!$G$12,K124,K$75))</f>
        <v>1540719.5966900859</v>
      </c>
      <c r="L29" s="9">
        <f>IF('Inputs Assump'!$C$6='Inputs Assump'!$G$11,L77,IF('Inputs Assump'!$C$6='Inputs Assump'!$G$12,L124,L$75))</f>
        <v>1512199.4524225383</v>
      </c>
      <c r="M29" s="9">
        <f>IF('Inputs Assump'!$C$6='Inputs Assump'!$G$11,M77,IF('Inputs Assump'!$C$6='Inputs Assump'!$G$12,M124,M$75))</f>
        <v>1483696.848513888</v>
      </c>
      <c r="N29" s="9">
        <f>IF('Inputs Assump'!$C$6='Inputs Assump'!$G$11,N77,IF('Inputs Assump'!$C$6='Inputs Assump'!$G$12,N124,N$75))</f>
        <v>1454891.672474714</v>
      </c>
      <c r="O29" s="9">
        <f>IF('Inputs Assump'!$C$6='Inputs Assump'!$G$11,O77,IF('Inputs Assump'!$C$6='Inputs Assump'!$G$12,O124,O$75))</f>
        <v>1426086.49643554</v>
      </c>
      <c r="P29" s="9">
        <f>IF('Inputs Assump'!$C$6='Inputs Assump'!$G$11,P77,IF('Inputs Assump'!$C$6='Inputs Assump'!$G$12,P124,P$75))</f>
        <v>1397281.3203963654</v>
      </c>
      <c r="Q29" s="9">
        <f>IF('Inputs Assump'!$C$6='Inputs Assump'!$G$11,Q77,IF('Inputs Assump'!$C$6='Inputs Assump'!$G$12,Q124,Q$75))</f>
        <v>1378247.333096233</v>
      </c>
      <c r="R29" s="9">
        <f>IF('Inputs Assump'!$C$6='Inputs Assump'!$G$11,R77,IF('Inputs Assump'!$C$6='Inputs Assump'!$G$12,R124,R$75))</f>
        <v>1359210.7623831457</v>
      </c>
      <c r="S29" s="9">
        <f>IF('Inputs Assump'!$C$6='Inputs Assump'!$G$11,S77,IF('Inputs Assump'!$C$6='Inputs Assump'!$G$12,S124,S$75))</f>
        <v>1341031.0123222535</v>
      </c>
      <c r="T29" s="9">
        <f>IF('Inputs Assump'!$C$6='Inputs Assump'!$G$11,T77,IF('Inputs Assump'!$C$6='Inputs Assump'!$G$12,T124,T$75))</f>
        <v>1322851.2622613611</v>
      </c>
      <c r="U29" s="9">
        <f>IF('Inputs Assump'!$C$6='Inputs Assump'!$G$11,U77,IF('Inputs Assump'!$C$6='Inputs Assump'!$G$12,U124,U$75))</f>
        <v>1304671.5122004689</v>
      </c>
      <c r="V29" s="9">
        <f>IF('Inputs Assump'!$C$6='Inputs Assump'!$G$11,V77,IF('Inputs Assump'!$C$6='Inputs Assump'!$G$12,V124,V$75))</f>
        <v>1280001.0460851104</v>
      </c>
      <c r="W29" s="9">
        <f>IF('Inputs Assump'!$C$6='Inputs Assump'!$G$11,W77,IF('Inputs Assump'!$C$6='Inputs Assump'!$G$12,W124,W$75))</f>
        <v>1255383.1471387069</v>
      </c>
      <c r="X29" s="9">
        <f>IF('Inputs Assump'!$C$6='Inputs Assump'!$G$11,X77,IF('Inputs Assump'!$C$6='Inputs Assump'!$G$12,X124,X$75))</f>
        <v>1230965.3514843381</v>
      </c>
      <c r="Y29" s="9">
        <f>IF('Inputs Assump'!$C$6='Inputs Assump'!$G$11,Y77,IF('Inputs Assump'!$C$6='Inputs Assump'!$G$12,Y124,Y$75))</f>
        <v>1206547.5558299688</v>
      </c>
      <c r="Z29" s="9">
        <f>IF('Inputs Assump'!$C$6='Inputs Assump'!$G$11,Z77,IF('Inputs Assump'!$C$6='Inputs Assump'!$G$12,Z124,Z$75))</f>
        <v>1182129.7601756004</v>
      </c>
      <c r="AA29" s="9">
        <f>IF('Inputs Assump'!$C$6='Inputs Assump'!$G$11,AA77,IF('Inputs Assump'!$C$6='Inputs Assump'!$G$12,AA124,AA$75))</f>
        <v>1136843.8860984028</v>
      </c>
      <c r="AB29" s="9">
        <f>IF('Inputs Assump'!$C$6='Inputs Assump'!$G$11,AB77,IF('Inputs Assump'!$C$6='Inputs Assump'!$G$12,AB124,AB$75))</f>
        <v>1091766.7442326073</v>
      </c>
      <c r="AC29" s="9">
        <f>IF('Inputs Assump'!$C$6='Inputs Assump'!$G$11,AC77,IF('Inputs Assump'!$C$6='Inputs Assump'!$G$12,AC124,AC$75))</f>
        <v>1050547.8432334545</v>
      </c>
      <c r="AD29" s="9">
        <f>IF('Inputs Assump'!$C$6='Inputs Assump'!$G$11,AD77,IF('Inputs Assump'!$C$6='Inputs Assump'!$G$12,AD124,AD$75))</f>
        <v>1009328.9422343018</v>
      </c>
      <c r="AE29" s="9">
        <f>IF('Inputs Assump'!$C$6='Inputs Assump'!$G$11,AE77,IF('Inputs Assump'!$C$6='Inputs Assump'!$G$12,AE124,AE$75))</f>
        <v>968110.04123514891</v>
      </c>
      <c r="AF29" s="9">
        <f>IF('Inputs Assump'!$C$6='Inputs Assump'!$G$11,AF77,IF('Inputs Assump'!$C$6='Inputs Assump'!$G$12,AF124,AF$75))</f>
        <v>923428.48708964838</v>
      </c>
      <c r="AG29" s="9">
        <f>IF('Inputs Assump'!$C$6='Inputs Assump'!$G$11,AG77,IF('Inputs Assump'!$C$6='Inputs Assump'!$G$12,AG124,AG$75))</f>
        <v>878746.93294414785</v>
      </c>
      <c r="AH29" s="9">
        <f>IF('Inputs Assump'!$C$6='Inputs Assump'!$G$11,AH77,IF('Inputs Assump'!$C$6='Inputs Assump'!$G$12,AH124,AH$75))</f>
        <v>834065.3787986472</v>
      </c>
      <c r="AI29" s="9">
        <f>IF('Inputs Assump'!$C$6='Inputs Assump'!$G$11,AI77,IF('Inputs Assump'!$C$6='Inputs Assump'!$G$12,AI124,AI$75))</f>
        <v>789383.82465314667</v>
      </c>
      <c r="AJ29" s="9">
        <f>IF('Inputs Assump'!$C$6='Inputs Assump'!$G$11,AJ77,IF('Inputs Assump'!$C$6='Inputs Assump'!$G$12,AJ124,AJ$75))</f>
        <v>744702.27050764603</v>
      </c>
      <c r="AK29" s="9">
        <f>IF('Inputs Assump'!$C$6='Inputs Assump'!$G$11,AK77,IF('Inputs Assump'!$C$6='Inputs Assump'!$G$12,AK124,AK$75))</f>
        <v>718163.90853184974</v>
      </c>
      <c r="AL29" s="9">
        <f>IF('Inputs Assump'!$C$6='Inputs Assump'!$G$11,AL77,IF('Inputs Assump'!$C$6='Inputs Assump'!$G$12,AL124,AL$75))</f>
        <v>691625.54655605357</v>
      </c>
      <c r="AM29" s="9">
        <f>IF('Inputs Assump'!$C$6='Inputs Assump'!$G$11,AM77,IF('Inputs Assump'!$C$6='Inputs Assump'!$G$12,AM124,AM$75))</f>
        <v>665087.1845802574</v>
      </c>
      <c r="AN29" s="9">
        <f>IF('Inputs Assump'!$C$6='Inputs Assump'!$G$11,AN77,IF('Inputs Assump'!$C$6='Inputs Assump'!$G$12,AN124,AN$75))</f>
        <v>638548.82260446122</v>
      </c>
      <c r="AO29" s="9">
        <f>IF('Inputs Assump'!$C$6='Inputs Assump'!$G$11,AO77,IF('Inputs Assump'!$C$6='Inputs Assump'!$G$12,AO124,AO$75))</f>
        <v>612010.46062866505</v>
      </c>
      <c r="AP29" s="9">
        <f>IF('Inputs Assump'!$C$6='Inputs Assump'!$G$11,AP77,IF('Inputs Assump'!$C$6='Inputs Assump'!$G$12,AP124,AP$75))</f>
        <v>586445.2496686345</v>
      </c>
      <c r="AQ29" s="9">
        <f>IF('Inputs Assump'!$C$6='Inputs Assump'!$G$11,AQ77,IF('Inputs Assump'!$C$6='Inputs Assump'!$G$12,AQ124,AQ$75))</f>
        <v>560880.03870860406</v>
      </c>
      <c r="AR29" s="9">
        <f>IF('Inputs Assump'!$C$6='Inputs Assump'!$G$11,AR77,IF('Inputs Assump'!$C$6='Inputs Assump'!$G$12,AR124,AR$75))</f>
        <v>535314.8277485735</v>
      </c>
      <c r="AS29" s="9">
        <f>IF('Inputs Assump'!$C$6='Inputs Assump'!$G$11,AS77,IF('Inputs Assump'!$C$6='Inputs Assump'!$G$12,AS124,AS$75))</f>
        <v>509749.61678854295</v>
      </c>
      <c r="AT29" s="9">
        <f>IF('Inputs Assump'!$C$6='Inputs Assump'!$G$11,AT77,IF('Inputs Assump'!$C$6='Inputs Assump'!$G$12,AT124,AT$75))</f>
        <v>484184.40582851251</v>
      </c>
      <c r="AU29" s="9">
        <f>IF('Inputs Assump'!$C$6='Inputs Assump'!$G$11,AU77,IF('Inputs Assump'!$C$6='Inputs Assump'!$G$12,AU124,AU$75))</f>
        <v>469373.19467169134</v>
      </c>
      <c r="AV29" s="9">
        <f>IF('Inputs Assump'!$C$6='Inputs Assump'!$G$11,AV77,IF('Inputs Assump'!$C$6='Inputs Assump'!$G$12,AV124,AV$75))</f>
        <v>454561.98351487011</v>
      </c>
      <c r="AW29" s="9">
        <f>IF('Inputs Assump'!$C$6='Inputs Assump'!$G$11,AW77,IF('Inputs Assump'!$C$6='Inputs Assump'!$G$12,AW124,AW$75))</f>
        <v>439750.772358049</v>
      </c>
      <c r="AX29" s="9">
        <f>IF('Inputs Assump'!$C$6='Inputs Assump'!$G$11,AX77,IF('Inputs Assump'!$C$6='Inputs Assump'!$G$12,AX124,AX$75))</f>
        <v>424939.56120122783</v>
      </c>
      <c r="AY29" s="9">
        <f>IF('Inputs Assump'!$C$6='Inputs Assump'!$G$11,AY77,IF('Inputs Assump'!$C$6='Inputs Assump'!$G$12,AY124,AY$75))</f>
        <v>410128.35004440654</v>
      </c>
      <c r="AZ29" s="9">
        <f>IF('Inputs Assump'!$C$6='Inputs Assump'!$G$11,AZ77,IF('Inputs Assump'!$C$6='Inputs Assump'!$G$12,AZ124,AZ$75))</f>
        <v>390183.3871423059</v>
      </c>
      <c r="BA29" s="9">
        <f>IF('Inputs Assump'!$C$6='Inputs Assump'!$G$11,BA77,IF('Inputs Assump'!$C$6='Inputs Assump'!$G$12,BA124,BA$75))</f>
        <v>370238.4242402052</v>
      </c>
      <c r="BB29" s="9">
        <f>IF('Inputs Assump'!$C$6='Inputs Assump'!$G$11,BB77,IF('Inputs Assump'!$C$6='Inputs Assump'!$G$12,BB124,BB$75))</f>
        <v>350293.46133810456</v>
      </c>
      <c r="BC29" s="9">
        <f>IF('Inputs Assump'!$C$6='Inputs Assump'!$G$11,BC77,IF('Inputs Assump'!$C$6='Inputs Assump'!$G$12,BC124,BC$75))</f>
        <v>330348.49843600392</v>
      </c>
      <c r="BD29" s="9">
        <f>IF('Inputs Assump'!$C$6='Inputs Assump'!$G$11,BD77,IF('Inputs Assump'!$C$6='Inputs Assump'!$G$12,BD124,BD$75))</f>
        <v>310403.53553390328</v>
      </c>
      <c r="BE29" s="9">
        <f>IF('Inputs Assump'!$C$6='Inputs Assump'!$G$11,BE77,IF('Inputs Assump'!$C$6='Inputs Assump'!$G$12,BE124,BE$75))</f>
        <v>294216.54479978059</v>
      </c>
      <c r="BF29" s="9">
        <f>IF('Inputs Assump'!$C$6='Inputs Assump'!$G$11,BF77,IF('Inputs Assump'!$C$6='Inputs Assump'!$G$12,BF124,BF$75))</f>
        <v>278029.5540656579</v>
      </c>
      <c r="BG29" s="9">
        <f>IF('Inputs Assump'!$C$6='Inputs Assump'!$G$11,BG77,IF('Inputs Assump'!$C$6='Inputs Assump'!$G$12,BG124,BG$75))</f>
        <v>261842.56333153517</v>
      </c>
      <c r="BH29" s="9">
        <f>IF('Inputs Assump'!$C$6='Inputs Assump'!$G$11,BH77,IF('Inputs Assump'!$C$6='Inputs Assump'!$G$12,BH124,BH$75))</f>
        <v>245655.57259741242</v>
      </c>
      <c r="BI29" s="9">
        <f>IF('Inputs Assump'!$C$6='Inputs Assump'!$G$11,BI77,IF('Inputs Assump'!$C$6='Inputs Assump'!$G$12,BI124,BI$75))</f>
        <v>229468.58186328964</v>
      </c>
      <c r="BJ29" s="9">
        <f>IF('Inputs Assump'!$C$6='Inputs Assump'!$G$11,BJ77,IF('Inputs Assump'!$C$6='Inputs Assump'!$G$12,BJ124,BJ$75))</f>
        <v>221057.73140118213</v>
      </c>
      <c r="BK29" s="9">
        <f>IF('Inputs Assump'!$C$6='Inputs Assump'!$G$11,BK77,IF('Inputs Assump'!$C$6='Inputs Assump'!$G$12,BK124,BK$75))</f>
        <v>212646.88093907462</v>
      </c>
      <c r="BL29" s="9">
        <f>IF('Inputs Assump'!$C$6='Inputs Assump'!$G$11,BL77,IF('Inputs Assump'!$C$6='Inputs Assump'!$G$12,BL124,BL$75))</f>
        <v>204236.03047696711</v>
      </c>
      <c r="BM29" s="9">
        <f>IF('Inputs Assump'!$C$6='Inputs Assump'!$G$11,BM77,IF('Inputs Assump'!$C$6='Inputs Assump'!$G$12,BM124,BM$75))</f>
        <v>195825.18001485959</v>
      </c>
      <c r="BN29" s="9">
        <f>IF('Inputs Assump'!$C$6='Inputs Assump'!$G$11,BN77,IF('Inputs Assump'!$C$6='Inputs Assump'!$G$12,BN124,BN$75))</f>
        <v>187414.32955275208</v>
      </c>
      <c r="BO29" s="9">
        <f>IF('Inputs Assump'!$C$6='Inputs Assump'!$G$11,BO77,IF('Inputs Assump'!$C$6='Inputs Assump'!$G$12,BO124,BO$75))</f>
        <v>179065.29096953495</v>
      </c>
      <c r="BP29" s="9">
        <f>IF('Inputs Assump'!$C$6='Inputs Assump'!$G$11,BP77,IF('Inputs Assump'!$C$6='Inputs Assump'!$G$12,BP124,BP$75))</f>
        <v>170716.25238631785</v>
      </c>
      <c r="BQ29" s="9">
        <f>IF('Inputs Assump'!$C$6='Inputs Assump'!$G$11,BQ77,IF('Inputs Assump'!$C$6='Inputs Assump'!$G$12,BQ124,BQ$75))</f>
        <v>162367.21380310075</v>
      </c>
      <c r="BR29" s="9">
        <f>IF('Inputs Assump'!$C$6='Inputs Assump'!$G$11,BR77,IF('Inputs Assump'!$C$6='Inputs Assump'!$G$12,BR124,BR$75))</f>
        <v>154018.17521988362</v>
      </c>
      <c r="BS29" s="9">
        <f>IF('Inputs Assump'!$C$6='Inputs Assump'!$G$11,BS77,IF('Inputs Assump'!$C$6='Inputs Assump'!$G$12,BS124,BS$75))</f>
        <v>145669.13663666652</v>
      </c>
      <c r="BT29" s="9">
        <f>IF('Inputs Assump'!$C$6='Inputs Assump'!$G$11,BT77,IF('Inputs Assump'!$C$6='Inputs Assump'!$G$12,BT124,BT$75))</f>
        <v>137913.03275844918</v>
      </c>
      <c r="BU29" s="9">
        <f>IF('Inputs Assump'!$C$6='Inputs Assump'!$G$11,BU77,IF('Inputs Assump'!$C$6='Inputs Assump'!$G$12,BU124,BU$75))</f>
        <v>130156.92888023188</v>
      </c>
      <c r="BV29" s="9">
        <f>IF('Inputs Assump'!$C$6='Inputs Assump'!$G$11,BV77,IF('Inputs Assump'!$C$6='Inputs Assump'!$G$12,BV124,BV$75))</f>
        <v>122400.82500201458</v>
      </c>
      <c r="BW29" s="9">
        <f>IF('Inputs Assump'!$C$6='Inputs Assump'!$G$11,BW77,IF('Inputs Assump'!$C$6='Inputs Assump'!$G$12,BW124,BW$75))</f>
        <v>114644.72112379725</v>
      </c>
      <c r="BX29" s="9">
        <f>IF('Inputs Assump'!$C$6='Inputs Assump'!$G$11,BX77,IF('Inputs Assump'!$C$6='Inputs Assump'!$G$12,BX124,BX$75))</f>
        <v>106888.61724557994</v>
      </c>
      <c r="BY29" s="9">
        <f>IF('Inputs Assump'!$C$6='Inputs Assump'!$G$11,BY77,IF('Inputs Assump'!$C$6='Inputs Assump'!$G$12,BY124,BY$75))</f>
        <v>98982.280011494498</v>
      </c>
      <c r="BZ29" s="9">
        <f>IF('Inputs Assump'!$C$6='Inputs Assump'!$G$11,BZ77,IF('Inputs Assump'!$C$6='Inputs Assump'!$G$12,BZ124,BZ$75))</f>
        <v>91075.942777409044</v>
      </c>
      <c r="CA29" s="9">
        <f>IF('Inputs Assump'!$C$6='Inputs Assump'!$G$11,CA77,IF('Inputs Assump'!$C$6='Inputs Assump'!$G$12,CA124,CA$75))</f>
        <v>83169.605543323603</v>
      </c>
      <c r="CB29" s="9">
        <f>IF('Inputs Assump'!$C$6='Inputs Assump'!$G$11,CB77,IF('Inputs Assump'!$C$6='Inputs Assump'!$G$12,CB124,CB$75))</f>
        <v>75263.268309238163</v>
      </c>
      <c r="CC29" s="9">
        <f>IF('Inputs Assump'!$C$6='Inputs Assump'!$G$11,CC77,IF('Inputs Assump'!$C$6='Inputs Assump'!$G$12,CC124,CC$75))</f>
        <v>67356.931075152737</v>
      </c>
      <c r="CD29" s="9">
        <f>IF('Inputs Assump'!$C$6='Inputs Assump'!$G$11,CD77,IF('Inputs Assump'!$C$6='Inputs Assump'!$G$12,CD124,CD$75))</f>
        <v>60169.731692567235</v>
      </c>
      <c r="CE29" s="9">
        <f>IF('Inputs Assump'!$C$6='Inputs Assump'!$G$11,CE77,IF('Inputs Assump'!$C$6='Inputs Assump'!$G$12,CE124,CE$75))</f>
        <v>52982.53230998174</v>
      </c>
      <c r="CF29" s="9">
        <f>IF('Inputs Assump'!$C$6='Inputs Assump'!$G$11,CF77,IF('Inputs Assump'!$C$6='Inputs Assump'!$G$12,CF124,CF$75))</f>
        <v>45795.332927396237</v>
      </c>
      <c r="CG29" s="9">
        <f>IF('Inputs Assump'!$C$6='Inputs Assump'!$G$11,CG77,IF('Inputs Assump'!$C$6='Inputs Assump'!$G$12,CG124,CG$75))</f>
        <v>38608.133544810742</v>
      </c>
      <c r="CH29" s="9">
        <f>IF('Inputs Assump'!$C$6='Inputs Assump'!$G$11,CH77,IF('Inputs Assump'!$C$6='Inputs Assump'!$G$12,CH124,CH$75))</f>
        <v>31420.93416222525</v>
      </c>
      <c r="CI29" s="9">
        <f>IF('Inputs Assump'!$C$6='Inputs Assump'!$G$11,CI77,IF('Inputs Assump'!$C$6='Inputs Assump'!$G$12,CI124,CI$75))</f>
        <v>27591.497008479375</v>
      </c>
      <c r="CJ29" s="9">
        <f>IF('Inputs Assump'!$C$6='Inputs Assump'!$G$11,CJ77,IF('Inputs Assump'!$C$6='Inputs Assump'!$G$12,CJ124,CJ$75))</f>
        <v>23762.05985473351</v>
      </c>
      <c r="CK29" s="9">
        <f>IF('Inputs Assump'!$C$6='Inputs Assump'!$G$11,CK77,IF('Inputs Assump'!$C$6='Inputs Assump'!$G$12,CK124,CK$75))</f>
        <v>19932.622700987638</v>
      </c>
      <c r="CL29" s="9">
        <f>IF('Inputs Assump'!$C$6='Inputs Assump'!$G$11,CL77,IF('Inputs Assump'!$C$6='Inputs Assump'!$G$12,CL124,CL$75))</f>
        <v>16103.185547241766</v>
      </c>
      <c r="CM29" s="9">
        <f>IF('Inputs Assump'!$C$6='Inputs Assump'!$G$11,CM77,IF('Inputs Assump'!$C$6='Inputs Assump'!$G$12,CM124,CM$75))</f>
        <v>12273.748393495891</v>
      </c>
      <c r="CN29" s="9">
        <f>IF('Inputs Assump'!$C$6='Inputs Assump'!$G$11,CN77,IF('Inputs Assump'!$C$6='Inputs Assump'!$G$12,CN124,CN$75))</f>
        <v>10276.559069407967</v>
      </c>
      <c r="CO29" s="9">
        <f>IF('Inputs Assump'!$C$6='Inputs Assump'!$G$11,CO77,IF('Inputs Assump'!$C$6='Inputs Assump'!$G$12,CO124,CO$75))</f>
        <v>8279.3697453200457</v>
      </c>
      <c r="CP29" s="9">
        <f>IF('Inputs Assump'!$C$6='Inputs Assump'!$G$11,CP77,IF('Inputs Assump'!$C$6='Inputs Assump'!$G$12,CP124,CP$75))</f>
        <v>6282.180421232124</v>
      </c>
      <c r="CQ29" s="9">
        <f>IF('Inputs Assump'!$C$6='Inputs Assump'!$G$11,CQ77,IF('Inputs Assump'!$C$6='Inputs Assump'!$G$12,CQ124,CQ$75))</f>
        <v>4284.9910971442032</v>
      </c>
      <c r="CR29" s="9">
        <f>IF('Inputs Assump'!$C$6='Inputs Assump'!$G$11,CR77,IF('Inputs Assump'!$C$6='Inputs Assump'!$G$12,CR124,CR$75))</f>
        <v>2287.8017730562824</v>
      </c>
      <c r="CS29" s="9">
        <f>IF('Inputs Assump'!$C$6='Inputs Assump'!$G$11,CS77,IF('Inputs Assump'!$C$6='Inputs Assump'!$G$12,CS124,CS$75))</f>
        <v>1861.0642028961977</v>
      </c>
      <c r="CT29" s="9">
        <f>IF('Inputs Assump'!$C$6='Inputs Assump'!$G$11,CT77,IF('Inputs Assump'!$C$6='Inputs Assump'!$G$12,CT124,CT$75))</f>
        <v>1434.3266327361127</v>
      </c>
      <c r="CU29" s="9">
        <f>IF('Inputs Assump'!$C$6='Inputs Assump'!$G$11,CU77,IF('Inputs Assump'!$C$6='Inputs Assump'!$G$12,CU124,CU$75))</f>
        <v>1007.5890625760279</v>
      </c>
      <c r="CV29" s="9">
        <f>IF('Inputs Assump'!$C$6='Inputs Assump'!$G$11,CV77,IF('Inputs Assump'!$C$6='Inputs Assump'!$G$12,CV124,CV$75))</f>
        <v>580.8514924159432</v>
      </c>
      <c r="CW29" s="9">
        <f>IF('Inputs Assump'!$C$6='Inputs Assump'!$G$11,CW77,IF('Inputs Assump'!$C$6='Inputs Assump'!$G$12,CW124,CW$75))</f>
        <v>154.11392225585865</v>
      </c>
      <c r="CX29" s="9">
        <f>IF('Inputs Assump'!$C$6='Inputs Assump'!$G$11,CX77,IF('Inputs Assump'!$C$6='Inputs Assump'!$G$12,CX124,CX$75))</f>
        <v>162.46901927435457</v>
      </c>
      <c r="CZ29" s="50">
        <f t="shared" si="4"/>
        <v>60459572.486816384</v>
      </c>
      <c r="DA29" s="66">
        <f t="shared" si="3"/>
        <v>5.12495426189961E-2</v>
      </c>
    </row>
    <row r="30" spans="1:105">
      <c r="A30" s="52">
        <v>2023</v>
      </c>
      <c r="B30" s="9">
        <f>IF('Inputs Assump'!$C$6='Inputs Assump'!$G$11,B78,IF('Inputs Assump'!$C$6='Inputs Assump'!$G$12,B125,B$75))</f>
        <v>1677056.9996561378</v>
      </c>
      <c r="C30" s="9">
        <f>IF('Inputs Assump'!$C$6='Inputs Assump'!$G$11,C78,IF('Inputs Assump'!$C$6='Inputs Assump'!$G$12,C125,C$75))</f>
        <v>1614715.9473467814</v>
      </c>
      <c r="D30" s="9">
        <f>IF('Inputs Assump'!$C$6='Inputs Assump'!$G$11,D78,IF('Inputs Assump'!$C$6='Inputs Assump'!$G$12,D125,D$75))</f>
        <v>1599127.0519128849</v>
      </c>
      <c r="E30" s="9">
        <f>IF('Inputs Assump'!$C$6='Inputs Assump'!$G$11,E78,IF('Inputs Assump'!$C$6='Inputs Assump'!$G$12,E125,E$75))</f>
        <v>1721155.1886288405</v>
      </c>
      <c r="F30" s="9">
        <f>IF('Inputs Assump'!$C$6='Inputs Assump'!$G$11,F78,IF('Inputs Assump'!$C$6='Inputs Assump'!$G$12,F125,F$75))</f>
        <v>1713409.3327684945</v>
      </c>
      <c r="G30" s="9">
        <f>IF('Inputs Assump'!$C$6='Inputs Assump'!$G$11,G78,IF('Inputs Assump'!$C$6='Inputs Assump'!$G$12,G125,G$75))</f>
        <v>1684859.6444596085</v>
      </c>
      <c r="H30" s="9">
        <f>IF('Inputs Assump'!$C$6='Inputs Assump'!$G$11,H78,IF('Inputs Assump'!$C$6='Inputs Assump'!$G$12,H125,H$75))</f>
        <v>1656459.6816082771</v>
      </c>
      <c r="I30" s="9">
        <f>IF('Inputs Assump'!$C$6='Inputs Assump'!$G$11,I78,IF('Inputs Assump'!$C$6='Inputs Assump'!$G$12,I125,I$75))</f>
        <v>1628212.1405937753</v>
      </c>
      <c r="J30" s="9">
        <f>IF('Inputs Assump'!$C$6='Inputs Assump'!$G$11,J78,IF('Inputs Assump'!$C$6='Inputs Assump'!$G$12,J125,J$75))</f>
        <v>1602931.6716121435</v>
      </c>
      <c r="K30" s="9">
        <f>IF('Inputs Assump'!$C$6='Inputs Assump'!$G$11,K78,IF('Inputs Assump'!$C$6='Inputs Assump'!$G$12,K125,K$75))</f>
        <v>1571042.2828221535</v>
      </c>
      <c r="L30" s="9">
        <f>IF('Inputs Assump'!$C$6='Inputs Assump'!$G$11,L78,IF('Inputs Assump'!$C$6='Inputs Assump'!$G$12,L125,L$75))</f>
        <v>1539404.8461779389</v>
      </c>
      <c r="M30" s="9">
        <f>IF('Inputs Assump'!$C$6='Inputs Assump'!$G$11,M78,IF('Inputs Assump'!$C$6='Inputs Assump'!$G$12,M125,M$75))</f>
        <v>1510909.0391579752</v>
      </c>
      <c r="N30" s="9">
        <f>IF('Inputs Assump'!$C$6='Inputs Assump'!$G$11,N78,IF('Inputs Assump'!$C$6='Inputs Assump'!$G$12,N125,N$75))</f>
        <v>1482430.7575291004</v>
      </c>
      <c r="O30" s="9">
        <f>IF('Inputs Assump'!$C$6='Inputs Assump'!$G$11,O78,IF('Inputs Assump'!$C$6='Inputs Assump'!$G$12,O125,O$75))</f>
        <v>1453650.1619652</v>
      </c>
      <c r="P30" s="9">
        <f>IF('Inputs Assump'!$C$6='Inputs Assump'!$G$11,P78,IF('Inputs Assump'!$C$6='Inputs Assump'!$G$12,P125,P$75))</f>
        <v>1424869.5664012998</v>
      </c>
      <c r="Q30" s="9">
        <f>IF('Inputs Assump'!$C$6='Inputs Assump'!$G$11,Q78,IF('Inputs Assump'!$C$6='Inputs Assump'!$G$12,Q125,Q$75))</f>
        <v>1395271.7440572958</v>
      </c>
      <c r="R30" s="9">
        <f>IF('Inputs Assump'!$C$6='Inputs Assump'!$G$11,R78,IF('Inputs Assump'!$C$6='Inputs Assump'!$G$12,R125,R$75))</f>
        <v>1376265.1315241186</v>
      </c>
      <c r="S30" s="9">
        <f>IF('Inputs Assump'!$C$6='Inputs Assump'!$G$11,S78,IF('Inputs Assump'!$C$6='Inputs Assump'!$G$12,S125,S$75))</f>
        <v>1357255.9392934626</v>
      </c>
      <c r="T30" s="9">
        <f>IF('Inputs Assump'!$C$6='Inputs Assump'!$G$11,T78,IF('Inputs Assump'!$C$6='Inputs Assump'!$G$12,T125,T$75))</f>
        <v>1339102.3354316496</v>
      </c>
      <c r="U30" s="9">
        <f>IF('Inputs Assump'!$C$6='Inputs Assump'!$G$11,U78,IF('Inputs Assump'!$C$6='Inputs Assump'!$G$12,U125,U$75))</f>
        <v>1320948.7315698361</v>
      </c>
      <c r="V30" s="9">
        <f>IF('Inputs Assump'!$C$6='Inputs Assump'!$G$11,V78,IF('Inputs Assump'!$C$6='Inputs Assump'!$G$12,V125,V$75))</f>
        <v>1302503.9716933088</v>
      </c>
      <c r="W30" s="9">
        <f>IF('Inputs Assump'!$C$6='Inputs Assump'!$G$11,W78,IF('Inputs Assump'!$C$6='Inputs Assump'!$G$12,W125,W$75))</f>
        <v>1277874.4923199276</v>
      </c>
      <c r="X30" s="9">
        <f>IF('Inputs Assump'!$C$6='Inputs Assump'!$G$11,X78,IF('Inputs Assump'!$C$6='Inputs Assump'!$G$12,X125,X$75))</f>
        <v>1253297.4927820484</v>
      </c>
      <c r="Y30" s="9">
        <f>IF('Inputs Assump'!$C$6='Inputs Assump'!$G$11,Y78,IF('Inputs Assump'!$C$6='Inputs Assump'!$G$12,Y125,Y$75))</f>
        <v>1228920.2640908435</v>
      </c>
      <c r="Z30" s="9">
        <f>IF('Inputs Assump'!$C$6='Inputs Assump'!$G$11,Z78,IF('Inputs Assump'!$C$6='Inputs Assump'!$G$12,Z125,Z$75))</f>
        <v>1204543.0353996381</v>
      </c>
      <c r="AA30" s="9">
        <f>IF('Inputs Assump'!$C$6='Inputs Assump'!$G$11,AA78,IF('Inputs Assump'!$C$6='Inputs Assump'!$G$12,AA125,AA$75))</f>
        <v>1176329.2216142567</v>
      </c>
      <c r="AB30" s="9">
        <f>IF('Inputs Assump'!$C$6='Inputs Assump'!$G$11,AB78,IF('Inputs Assump'!$C$6='Inputs Assump'!$G$12,AB125,AB$75))</f>
        <v>1131265.5587254737</v>
      </c>
      <c r="AC30" s="9">
        <f>IF('Inputs Assump'!$C$6='Inputs Assump'!$G$11,AC78,IF('Inputs Assump'!$C$6='Inputs Assump'!$G$12,AC125,AC$75))</f>
        <v>1086409.6038295324</v>
      </c>
      <c r="AD30" s="9">
        <f>IF('Inputs Assump'!$C$6='Inputs Assump'!$G$11,AD78,IF('Inputs Assump'!$C$6='Inputs Assump'!$G$12,AD125,AD$75))</f>
        <v>1045392.9579742365</v>
      </c>
      <c r="AE30" s="9">
        <f>IF('Inputs Assump'!$C$6='Inputs Assump'!$G$11,AE78,IF('Inputs Assump'!$C$6='Inputs Assump'!$G$12,AE125,AE$75))</f>
        <v>1004376.3121189406</v>
      </c>
      <c r="AF30" s="9">
        <f>IF('Inputs Assump'!$C$6='Inputs Assump'!$G$11,AF78,IF('Inputs Assump'!$C$6='Inputs Assump'!$G$12,AF125,AF$75))</f>
        <v>963359.66626364458</v>
      </c>
      <c r="AG30" s="9">
        <f>IF('Inputs Assump'!$C$6='Inputs Assump'!$G$11,AG78,IF('Inputs Assump'!$C$6='Inputs Assump'!$G$12,AG125,AG$75))</f>
        <v>918897.3579966703</v>
      </c>
      <c r="AH30" s="9">
        <f>IF('Inputs Assump'!$C$6='Inputs Assump'!$G$11,AH78,IF('Inputs Assump'!$C$6='Inputs Assump'!$G$12,AH125,AH$75))</f>
        <v>874435.04972969613</v>
      </c>
      <c r="AI30" s="9">
        <f>IF('Inputs Assump'!$C$6='Inputs Assump'!$G$11,AI78,IF('Inputs Assump'!$C$6='Inputs Assump'!$G$12,AI125,AI$75))</f>
        <v>829972.74146272172</v>
      </c>
      <c r="AJ30" s="9">
        <f>IF('Inputs Assump'!$C$6='Inputs Assump'!$G$11,AJ78,IF('Inputs Assump'!$C$6='Inputs Assump'!$G$12,AJ125,AJ$75))</f>
        <v>785510.43319574744</v>
      </c>
      <c r="AK30" s="9">
        <f>IF('Inputs Assump'!$C$6='Inputs Assump'!$G$11,AK78,IF('Inputs Assump'!$C$6='Inputs Assump'!$G$12,AK125,AK$75))</f>
        <v>741048.12492877303</v>
      </c>
      <c r="AL30" s="9">
        <f>IF('Inputs Assump'!$C$6='Inputs Assump'!$G$11,AL78,IF('Inputs Assump'!$C$6='Inputs Assump'!$G$12,AL125,AL$75))</f>
        <v>714639.98282999999</v>
      </c>
      <c r="AM30" s="9">
        <f>IF('Inputs Assump'!$C$6='Inputs Assump'!$G$11,AM78,IF('Inputs Assump'!$C$6='Inputs Assump'!$G$12,AM125,AM$75))</f>
        <v>688231.84073122696</v>
      </c>
      <c r="AN30" s="9">
        <f>IF('Inputs Assump'!$C$6='Inputs Assump'!$G$11,AN78,IF('Inputs Assump'!$C$6='Inputs Assump'!$G$12,AN125,AN$75))</f>
        <v>661823.69863245392</v>
      </c>
      <c r="AO30" s="9">
        <f>IF('Inputs Assump'!$C$6='Inputs Assump'!$G$11,AO78,IF('Inputs Assump'!$C$6='Inputs Assump'!$G$12,AO125,AO$75))</f>
        <v>635415.556533681</v>
      </c>
      <c r="AP30" s="9">
        <f>IF('Inputs Assump'!$C$6='Inputs Assump'!$G$11,AP78,IF('Inputs Assump'!$C$6='Inputs Assump'!$G$12,AP125,AP$75))</f>
        <v>609007.41443490796</v>
      </c>
      <c r="AQ30" s="9">
        <f>IF('Inputs Assump'!$C$6='Inputs Assump'!$G$11,AQ78,IF('Inputs Assump'!$C$6='Inputs Assump'!$G$12,AQ125,AQ$75))</f>
        <v>583567.6482416013</v>
      </c>
      <c r="AR30" s="9">
        <f>IF('Inputs Assump'!$C$6='Inputs Assump'!$G$11,AR78,IF('Inputs Assump'!$C$6='Inputs Assump'!$G$12,AR125,AR$75))</f>
        <v>558127.88204829465</v>
      </c>
      <c r="AS30" s="9">
        <f>IF('Inputs Assump'!$C$6='Inputs Assump'!$G$11,AS78,IF('Inputs Assump'!$C$6='Inputs Assump'!$G$12,AS125,AS$75))</f>
        <v>532688.11585498799</v>
      </c>
      <c r="AT30" s="9">
        <f>IF('Inputs Assump'!$C$6='Inputs Assump'!$G$11,AT78,IF('Inputs Assump'!$C$6='Inputs Assump'!$G$12,AT125,AT$75))</f>
        <v>507248.34966168128</v>
      </c>
      <c r="AU30" s="9">
        <f>IF('Inputs Assump'!$C$6='Inputs Assump'!$G$11,AU78,IF('Inputs Assump'!$C$6='Inputs Assump'!$G$12,AU125,AU$75))</f>
        <v>481808.58346837468</v>
      </c>
      <c r="AV30" s="9">
        <f>IF('Inputs Assump'!$C$6='Inputs Assump'!$G$11,AV78,IF('Inputs Assump'!$C$6='Inputs Assump'!$G$12,AV125,AV$75))</f>
        <v>467070.04876751429</v>
      </c>
      <c r="AW30" s="9">
        <f>IF('Inputs Assump'!$C$6='Inputs Assump'!$G$11,AW78,IF('Inputs Assump'!$C$6='Inputs Assump'!$G$12,AW125,AW$75))</f>
        <v>452331.51406665385</v>
      </c>
      <c r="AX30" s="9">
        <f>IF('Inputs Assump'!$C$6='Inputs Assump'!$G$11,AX78,IF('Inputs Assump'!$C$6='Inputs Assump'!$G$12,AX125,AX$75))</f>
        <v>437592.97936579352</v>
      </c>
      <c r="AY30" s="9">
        <f>IF('Inputs Assump'!$C$6='Inputs Assump'!$G$11,AY78,IF('Inputs Assump'!$C$6='Inputs Assump'!$G$12,AY125,AY$75))</f>
        <v>422854.44466493314</v>
      </c>
      <c r="AZ30" s="9">
        <f>IF('Inputs Assump'!$C$6='Inputs Assump'!$G$11,AZ78,IF('Inputs Assump'!$C$6='Inputs Assump'!$G$12,AZ125,AZ$75))</f>
        <v>408115.90996407263</v>
      </c>
      <c r="BA30" s="9">
        <f>IF('Inputs Assump'!$C$6='Inputs Assump'!$G$11,BA78,IF('Inputs Assump'!$C$6='Inputs Assump'!$G$12,BA125,BA$75))</f>
        <v>388268.81409003923</v>
      </c>
      <c r="BB30" s="9">
        <f>IF('Inputs Assump'!$C$6='Inputs Assump'!$G$11,BB78,IF('Inputs Assump'!$C$6='Inputs Assump'!$G$12,BB125,BB$75))</f>
        <v>368421.71821600577</v>
      </c>
      <c r="BC30" s="9">
        <f>IF('Inputs Assump'!$C$6='Inputs Assump'!$G$11,BC78,IF('Inputs Assump'!$C$6='Inputs Assump'!$G$12,BC125,BC$75))</f>
        <v>348574.62234197237</v>
      </c>
      <c r="BD30" s="9">
        <f>IF('Inputs Assump'!$C$6='Inputs Assump'!$G$11,BD78,IF('Inputs Assump'!$C$6='Inputs Assump'!$G$12,BD125,BD$75))</f>
        <v>328727.52646793891</v>
      </c>
      <c r="BE30" s="9">
        <f>IF('Inputs Assump'!$C$6='Inputs Assump'!$G$11,BE78,IF('Inputs Assump'!$C$6='Inputs Assump'!$G$12,BE125,BE$75))</f>
        <v>308880.4305939055</v>
      </c>
      <c r="BF30" s="9">
        <f>IF('Inputs Assump'!$C$6='Inputs Assump'!$G$11,BF78,IF('Inputs Assump'!$C$6='Inputs Assump'!$G$12,BF125,BF$75))</f>
        <v>292772.86706575338</v>
      </c>
      <c r="BG30" s="9">
        <f>IF('Inputs Assump'!$C$6='Inputs Assump'!$G$11,BG78,IF('Inputs Assump'!$C$6='Inputs Assump'!$G$12,BG125,BG$75))</f>
        <v>276665.30353760126</v>
      </c>
      <c r="BH30" s="9">
        <f>IF('Inputs Assump'!$C$6='Inputs Assump'!$G$11,BH78,IF('Inputs Assump'!$C$6='Inputs Assump'!$G$12,BH125,BH$75))</f>
        <v>260557.74000944907</v>
      </c>
      <c r="BI30" s="9">
        <f>IF('Inputs Assump'!$C$6='Inputs Assump'!$G$11,BI78,IF('Inputs Assump'!$C$6='Inputs Assump'!$G$12,BI125,BI$75))</f>
        <v>244450.17648129689</v>
      </c>
      <c r="BJ30" s="9">
        <f>IF('Inputs Assump'!$C$6='Inputs Assump'!$G$11,BJ78,IF('Inputs Assump'!$C$6='Inputs Assump'!$G$12,BJ125,BJ$75))</f>
        <v>228342.61295314465</v>
      </c>
      <c r="BK30" s="9">
        <f>IF('Inputs Assump'!$C$6='Inputs Assump'!$G$11,BK78,IF('Inputs Assump'!$C$6='Inputs Assump'!$G$12,BK125,BK$75))</f>
        <v>219973.0333092525</v>
      </c>
      <c r="BL30" s="9">
        <f>IF('Inputs Assump'!$C$6='Inputs Assump'!$G$11,BL78,IF('Inputs Assump'!$C$6='Inputs Assump'!$G$12,BL125,BL$75))</f>
        <v>211603.45366536031</v>
      </c>
      <c r="BM30" s="9">
        <f>IF('Inputs Assump'!$C$6='Inputs Assump'!$G$11,BM78,IF('Inputs Assump'!$C$6='Inputs Assump'!$G$12,BM125,BM$75))</f>
        <v>203233.87402146813</v>
      </c>
      <c r="BN30" s="9">
        <f>IF('Inputs Assump'!$C$6='Inputs Assump'!$G$11,BN78,IF('Inputs Assump'!$C$6='Inputs Assump'!$G$12,BN125,BN$75))</f>
        <v>194864.29437757598</v>
      </c>
      <c r="BO30" s="9">
        <f>IF('Inputs Assump'!$C$6='Inputs Assump'!$G$11,BO78,IF('Inputs Assump'!$C$6='Inputs Assump'!$G$12,BO125,BO$75))</f>
        <v>186494.7147336838</v>
      </c>
      <c r="BP30" s="9">
        <f>IF('Inputs Assump'!$C$6='Inputs Assump'!$G$11,BP78,IF('Inputs Assump'!$C$6='Inputs Assump'!$G$12,BP125,BP$75))</f>
        <v>178186.6436667949</v>
      </c>
      <c r="BQ30" s="9">
        <f>IF('Inputs Assump'!$C$6='Inputs Assump'!$G$11,BQ78,IF('Inputs Assump'!$C$6='Inputs Assump'!$G$12,BQ125,BQ$75))</f>
        <v>169878.57259990607</v>
      </c>
      <c r="BR30" s="9">
        <f>IF('Inputs Assump'!$C$6='Inputs Assump'!$G$11,BR78,IF('Inputs Assump'!$C$6='Inputs Assump'!$G$12,BR125,BR$75))</f>
        <v>161570.5015330172</v>
      </c>
      <c r="BS30" s="9">
        <f>IF('Inputs Assump'!$C$6='Inputs Assump'!$G$11,BS78,IF('Inputs Assump'!$C$6='Inputs Assump'!$G$12,BS125,BS$75))</f>
        <v>153262.43046612831</v>
      </c>
      <c r="BT30" s="9">
        <f>IF('Inputs Assump'!$C$6='Inputs Assump'!$G$11,BT78,IF('Inputs Assump'!$C$6='Inputs Assump'!$G$12,BT125,BT$75))</f>
        <v>144954.35939923945</v>
      </c>
      <c r="BU30" s="9">
        <f>IF('Inputs Assump'!$C$6='Inputs Assump'!$G$11,BU78,IF('Inputs Assump'!$C$6='Inputs Assump'!$G$12,BU125,BU$75))</f>
        <v>137236.31359311118</v>
      </c>
      <c r="BV30" s="9">
        <f>IF('Inputs Assump'!$C$6='Inputs Assump'!$G$11,BV78,IF('Inputs Assump'!$C$6='Inputs Assump'!$G$12,BV125,BV$75))</f>
        <v>129518.26778698293</v>
      </c>
      <c r="BW30" s="9">
        <f>IF('Inputs Assump'!$C$6='Inputs Assump'!$G$11,BW78,IF('Inputs Assump'!$C$6='Inputs Assump'!$G$12,BW125,BW$75))</f>
        <v>121800.22198085469</v>
      </c>
      <c r="BX30" s="9">
        <f>IF('Inputs Assump'!$C$6='Inputs Assump'!$G$11,BX78,IF('Inputs Assump'!$C$6='Inputs Assump'!$G$12,BX125,BX$75))</f>
        <v>114082.17617472642</v>
      </c>
      <c r="BY30" s="9">
        <f>IF('Inputs Assump'!$C$6='Inputs Assump'!$G$11,BY78,IF('Inputs Assump'!$C$6='Inputs Assump'!$G$12,BY125,BY$75))</f>
        <v>106364.13036859818</v>
      </c>
      <c r="BZ30" s="9">
        <f>IF('Inputs Assump'!$C$6='Inputs Assump'!$G$11,BZ78,IF('Inputs Assump'!$C$6='Inputs Assump'!$G$12,BZ125,BZ$75))</f>
        <v>98496.588379798239</v>
      </c>
      <c r="CA30" s="9">
        <f>IF('Inputs Assump'!$C$6='Inputs Assump'!$G$11,CA78,IF('Inputs Assump'!$C$6='Inputs Assump'!$G$12,CA125,CA$75))</f>
        <v>90629.046390998279</v>
      </c>
      <c r="CB30" s="9">
        <f>IF('Inputs Assump'!$C$6='Inputs Assump'!$G$11,CB78,IF('Inputs Assump'!$C$6='Inputs Assump'!$G$12,CB125,CB$75))</f>
        <v>82761.504402198334</v>
      </c>
      <c r="CC30" s="9">
        <f>IF('Inputs Assump'!$C$6='Inputs Assump'!$G$11,CC78,IF('Inputs Assump'!$C$6='Inputs Assump'!$G$12,CC125,CC$75))</f>
        <v>74893.962413398403</v>
      </c>
      <c r="CD30" s="9">
        <f>IF('Inputs Assump'!$C$6='Inputs Assump'!$G$11,CD78,IF('Inputs Assump'!$C$6='Inputs Assump'!$G$12,CD125,CD$75))</f>
        <v>67026.420424598473</v>
      </c>
      <c r="CE30" s="9">
        <f>IF('Inputs Assump'!$C$6='Inputs Assump'!$G$11,CE78,IF('Inputs Assump'!$C$6='Inputs Assump'!$G$12,CE125,CE$75))</f>
        <v>59874.487582600326</v>
      </c>
      <c r="CF30" s="9">
        <f>IF('Inputs Assump'!$C$6='Inputs Assump'!$G$11,CF78,IF('Inputs Assump'!$C$6='Inputs Assump'!$G$12,CF125,CF$75))</f>
        <v>52722.554740602187</v>
      </c>
      <c r="CG30" s="9">
        <f>IF('Inputs Assump'!$C$6='Inputs Assump'!$G$11,CG78,IF('Inputs Assump'!$C$6='Inputs Assump'!$G$12,CG125,CG$75))</f>
        <v>45570.62189860404</v>
      </c>
      <c r="CH30" s="9">
        <f>IF('Inputs Assump'!$C$6='Inputs Assump'!$G$11,CH78,IF('Inputs Assump'!$C$6='Inputs Assump'!$G$12,CH125,CH$75))</f>
        <v>38418.689056605894</v>
      </c>
      <c r="CI30" s="9">
        <f>IF('Inputs Assump'!$C$6='Inputs Assump'!$G$11,CI78,IF('Inputs Assump'!$C$6='Inputs Assump'!$G$12,CI125,CI$75))</f>
        <v>31266.756214607762</v>
      </c>
      <c r="CJ30" s="9">
        <f>IF('Inputs Assump'!$C$6='Inputs Assump'!$G$11,CJ78,IF('Inputs Assump'!$C$6='Inputs Assump'!$G$12,CJ125,CJ$75))</f>
        <v>27456.109551235164</v>
      </c>
      <c r="CK30" s="9">
        <f>IF('Inputs Assump'!$C$6='Inputs Assump'!$G$11,CK78,IF('Inputs Assump'!$C$6='Inputs Assump'!$G$12,CK125,CK$75))</f>
        <v>23645.462887862577</v>
      </c>
      <c r="CL30" s="9">
        <f>IF('Inputs Assump'!$C$6='Inputs Assump'!$G$11,CL78,IF('Inputs Assump'!$C$6='Inputs Assump'!$G$12,CL125,CL$75))</f>
        <v>19834.816224489983</v>
      </c>
      <c r="CM30" s="9">
        <f>IF('Inputs Assump'!$C$6='Inputs Assump'!$G$11,CM78,IF('Inputs Assump'!$C$6='Inputs Assump'!$G$12,CM125,CM$75))</f>
        <v>16024.169561117389</v>
      </c>
      <c r="CN30" s="9">
        <f>IF('Inputs Assump'!$C$6='Inputs Assump'!$G$11,CN78,IF('Inputs Assump'!$C$6='Inputs Assump'!$G$12,CN125,CN$75))</f>
        <v>12213.522897744791</v>
      </c>
      <c r="CO30" s="9">
        <f>IF('Inputs Assump'!$C$6='Inputs Assump'!$G$11,CO78,IF('Inputs Assump'!$C$6='Inputs Assump'!$G$12,CO125,CO$75))</f>
        <v>10226.133490788601</v>
      </c>
      <c r="CP30" s="9">
        <f>IF('Inputs Assump'!$C$6='Inputs Assump'!$G$11,CP78,IF('Inputs Assump'!$C$6='Inputs Assump'!$G$12,CP125,CP$75))</f>
        <v>8238.7440838324128</v>
      </c>
      <c r="CQ30" s="9">
        <f>IF('Inputs Assump'!$C$6='Inputs Assump'!$G$11,CQ78,IF('Inputs Assump'!$C$6='Inputs Assump'!$G$12,CQ125,CQ$75))</f>
        <v>6251.3546768762235</v>
      </c>
      <c r="CR30" s="9">
        <f>IF('Inputs Assump'!$C$6='Inputs Assump'!$G$11,CR78,IF('Inputs Assump'!$C$6='Inputs Assump'!$G$12,CR125,CR$75))</f>
        <v>4263.9652699200351</v>
      </c>
      <c r="CS30" s="9">
        <f>IF('Inputs Assump'!$C$6='Inputs Assump'!$G$11,CS78,IF('Inputs Assump'!$C$6='Inputs Assump'!$G$12,CS125,CS$75))</f>
        <v>2276.5758629638472</v>
      </c>
      <c r="CT30" s="9">
        <f>IF('Inputs Assump'!$C$6='Inputs Assump'!$G$11,CT78,IF('Inputs Assump'!$C$6='Inputs Assump'!$G$12,CT125,CT$75))</f>
        <v>1851.9322319081462</v>
      </c>
      <c r="CU30" s="9">
        <f>IF('Inputs Assump'!$C$6='Inputs Assump'!$G$11,CU78,IF('Inputs Assump'!$C$6='Inputs Assump'!$G$12,CU125,CU$75))</f>
        <v>1427.2886008524451</v>
      </c>
      <c r="CV30" s="9">
        <f>IF('Inputs Assump'!$C$6='Inputs Assump'!$G$11,CV78,IF('Inputs Assump'!$C$6='Inputs Assump'!$G$12,CV125,CV$75))</f>
        <v>1002.6449697967444</v>
      </c>
      <c r="CW30" s="9">
        <f>IF('Inputs Assump'!$C$6='Inputs Assump'!$G$11,CW78,IF('Inputs Assump'!$C$6='Inputs Assump'!$G$12,CW125,CW$75))</f>
        <v>578.00133874104358</v>
      </c>
      <c r="CX30" s="9">
        <f>IF('Inputs Assump'!$C$6='Inputs Assump'!$G$11,CX78,IF('Inputs Assump'!$C$6='Inputs Assump'!$G$12,CX125,CX$75))</f>
        <v>153.35770768534294</v>
      </c>
      <c r="CZ30" s="50">
        <f t="shared" si="4"/>
        <v>61909527.958202258</v>
      </c>
      <c r="DA30" s="66">
        <f t="shared" si="3"/>
        <v>7.6460852646778502E-2</v>
      </c>
    </row>
    <row r="31" spans="1:105">
      <c r="A31" s="52">
        <v>2024</v>
      </c>
      <c r="B31" s="9">
        <f>IF('Inputs Assump'!$C$6='Inputs Assump'!$G$11,B79,IF('Inputs Assump'!$C$6='Inputs Assump'!$G$12,B126,B$75))</f>
        <v>1684124.306691838</v>
      </c>
      <c r="C31" s="9">
        <f>IF('Inputs Assump'!$C$6='Inputs Assump'!$G$11,C79,IF('Inputs Assump'!$C$6='Inputs Assump'!$G$12,C126,C$75))</f>
        <v>1624400.0974556338</v>
      </c>
      <c r="D31" s="9">
        <f>IF('Inputs Assump'!$C$6='Inputs Assump'!$G$11,D79,IF('Inputs Assump'!$C$6='Inputs Assump'!$G$12,D126,D$75))</f>
        <v>1610381.0735549703</v>
      </c>
      <c r="E31" s="9">
        <f>IF('Inputs Assump'!$C$6='Inputs Assump'!$G$11,E79,IF('Inputs Assump'!$C$6='Inputs Assump'!$G$12,E126,E$75))</f>
        <v>1594834.0281408068</v>
      </c>
      <c r="F31" s="9">
        <f>IF('Inputs Assump'!$C$6='Inputs Assump'!$G$11,F79,IF('Inputs Assump'!$C$6='Inputs Assump'!$G$12,F126,F$75))</f>
        <v>1716534.567564754</v>
      </c>
      <c r="G31" s="9">
        <f>IF('Inputs Assump'!$C$6='Inputs Assump'!$G$11,G79,IF('Inputs Assump'!$C$6='Inputs Assump'!$G$12,G126,G$75))</f>
        <v>1711751.333158673</v>
      </c>
      <c r="H31" s="9">
        <f>IF('Inputs Assump'!$C$6='Inputs Assump'!$G$11,H79,IF('Inputs Assump'!$C$6='Inputs Assump'!$G$12,H126,H$75))</f>
        <v>1683229.2712734158</v>
      </c>
      <c r="I31" s="9">
        <f>IF('Inputs Assump'!$C$6='Inputs Assump'!$G$11,I79,IF('Inputs Assump'!$C$6='Inputs Assump'!$G$12,I126,I$75))</f>
        <v>1654856.7899622079</v>
      </c>
      <c r="J31" s="9">
        <f>IF('Inputs Assump'!$C$6='Inputs Assump'!$G$11,J79,IF('Inputs Assump'!$C$6='Inputs Assump'!$G$12,J126,J$75))</f>
        <v>1626636.5829951428</v>
      </c>
      <c r="K31" s="9">
        <f>IF('Inputs Assump'!$C$6='Inputs Assump'!$G$11,K79,IF('Inputs Assump'!$C$6='Inputs Assump'!$G$12,K126,K$75))</f>
        <v>1601380.5769406739</v>
      </c>
      <c r="L31" s="9">
        <f>IF('Inputs Assump'!$C$6='Inputs Assump'!$G$11,L79,IF('Inputs Assump'!$C$6='Inputs Assump'!$G$12,L126,L$75))</f>
        <v>1569753.2703515354</v>
      </c>
      <c r="M31" s="9">
        <f>IF('Inputs Assump'!$C$6='Inputs Assump'!$G$11,M79,IF('Inputs Assump'!$C$6='Inputs Assump'!$G$12,M126,M$75))</f>
        <v>1538141.7916658167</v>
      </c>
      <c r="N31" s="9">
        <f>IF('Inputs Assump'!$C$6='Inputs Assump'!$G$11,N79,IF('Inputs Assump'!$C$6='Inputs Assump'!$G$12,N126,N$75))</f>
        <v>1509669.364952679</v>
      </c>
      <c r="O31" s="9">
        <f>IF('Inputs Assump'!$C$6='Inputs Assump'!$G$11,O79,IF('Inputs Assump'!$C$6='Inputs Assump'!$G$12,O126,O$75))</f>
        <v>1481214.4492513561</v>
      </c>
      <c r="P31" s="9">
        <f>IF('Inputs Assump'!$C$6='Inputs Assump'!$G$11,P79,IF('Inputs Assump'!$C$6='Inputs Assump'!$G$12,P126,P$75))</f>
        <v>1452457.4676582566</v>
      </c>
      <c r="Q31" s="9">
        <f>IF('Inputs Assump'!$C$6='Inputs Assump'!$G$11,Q79,IF('Inputs Assump'!$C$6='Inputs Assump'!$G$12,Q126,Q$75))</f>
        <v>1422891.8561853238</v>
      </c>
      <c r="R31" s="9">
        <f>IF('Inputs Assump'!$C$6='Inputs Assump'!$G$11,R79,IF('Inputs Assump'!$C$6='Inputs Assump'!$G$12,R126,R$75))</f>
        <v>1393335.1154371379</v>
      </c>
      <c r="S31" s="9">
        <f>IF('Inputs Assump'!$C$6='Inputs Assump'!$G$11,S79,IF('Inputs Assump'!$C$6='Inputs Assump'!$G$12,S126,S$75))</f>
        <v>1374354.8839655428</v>
      </c>
      <c r="T31" s="9">
        <f>IF('Inputs Assump'!$C$6='Inputs Assump'!$G$11,T79,IF('Inputs Assump'!$C$6='Inputs Assump'!$G$12,T126,T$75))</f>
        <v>1355372.0763770733</v>
      </c>
      <c r="U31" s="9">
        <f>IF('Inputs Assump'!$C$6='Inputs Assump'!$G$11,U79,IF('Inputs Assump'!$C$6='Inputs Assump'!$G$12,U126,U$75))</f>
        <v>1337243.6696060405</v>
      </c>
      <c r="V31" s="9">
        <f>IF('Inputs Assump'!$C$6='Inputs Assump'!$G$11,V79,IF('Inputs Assump'!$C$6='Inputs Assump'!$G$12,V126,V$75))</f>
        <v>1318779.3736903544</v>
      </c>
      <c r="W31" s="9">
        <f>IF('Inputs Assump'!$C$6='Inputs Assump'!$G$11,W79,IF('Inputs Assump'!$C$6='Inputs Assump'!$G$12,W126,W$75))</f>
        <v>1300364.9051371894</v>
      </c>
      <c r="X31" s="9">
        <f>IF('Inputs Assump'!$C$6='Inputs Assump'!$G$11,X79,IF('Inputs Assump'!$C$6='Inputs Assump'!$G$12,X126,X$75))</f>
        <v>1275775.8740824063</v>
      </c>
      <c r="Y31" s="9">
        <f>IF('Inputs Assump'!$C$6='Inputs Assump'!$G$11,Y79,IF('Inputs Assump'!$C$6='Inputs Assump'!$G$12,Y126,Y$75))</f>
        <v>1251239.2366769304</v>
      </c>
      <c r="Z31" s="9">
        <f>IF('Inputs Assump'!$C$6='Inputs Assump'!$G$11,Z79,IF('Inputs Assump'!$C$6='Inputs Assump'!$G$12,Z126,Z$75))</f>
        <v>1226902.0420399453</v>
      </c>
      <c r="AA31" s="9">
        <f>IF('Inputs Assump'!$C$6='Inputs Assump'!$G$11,AA79,IF('Inputs Assump'!$C$6='Inputs Assump'!$G$12,AA126,AA$75))</f>
        <v>1198738.8445115529</v>
      </c>
      <c r="AB31" s="9">
        <f>IF('Inputs Assump'!$C$6='Inputs Assump'!$G$11,AB79,IF('Inputs Assump'!$C$6='Inputs Assump'!$G$12,AB126,AB$75))</f>
        <v>1170660.9813365513</v>
      </c>
      <c r="AC31" s="9">
        <f>IF('Inputs Assump'!$C$6='Inputs Assump'!$G$11,AC79,IF('Inputs Assump'!$C$6='Inputs Assump'!$G$12,AC126,AC$75))</f>
        <v>1125814.4614587158</v>
      </c>
      <c r="AD31" s="9">
        <f>IF('Inputs Assump'!$C$6='Inputs Assump'!$G$11,AD79,IF('Inputs Assump'!$C$6='Inputs Assump'!$G$12,AD126,AD$75))</f>
        <v>1081174.6487154681</v>
      </c>
      <c r="AE31" s="9">
        <f>IF('Inputs Assump'!$C$6='Inputs Assump'!$G$11,AE79,IF('Inputs Assump'!$C$6='Inputs Assump'!$G$12,AE126,AE$75))</f>
        <v>1040355.6449826509</v>
      </c>
      <c r="AF31" s="9">
        <f>IF('Inputs Assump'!$C$6='Inputs Assump'!$G$11,AF79,IF('Inputs Assump'!$C$6='Inputs Assump'!$G$12,AF126,AF$75))</f>
        <v>999536.64124983351</v>
      </c>
      <c r="AG31" s="9">
        <f>IF('Inputs Assump'!$C$6='Inputs Assump'!$G$11,AG79,IF('Inputs Assump'!$C$6='Inputs Assump'!$G$12,AG126,AG$75))</f>
        <v>958717.63751701603</v>
      </c>
      <c r="AH31" s="9">
        <f>IF('Inputs Assump'!$C$6='Inputs Assump'!$G$11,AH79,IF('Inputs Assump'!$C$6='Inputs Assump'!$G$12,AH126,AH$75))</f>
        <v>914469.57458368468</v>
      </c>
      <c r="AI31" s="9">
        <f>IF('Inputs Assump'!$C$6='Inputs Assump'!$G$11,AI79,IF('Inputs Assump'!$C$6='Inputs Assump'!$G$12,AI126,AI$75))</f>
        <v>870221.51165035332</v>
      </c>
      <c r="AJ31" s="9">
        <f>IF('Inputs Assump'!$C$6='Inputs Assump'!$G$11,AJ79,IF('Inputs Assump'!$C$6='Inputs Assump'!$G$12,AJ126,AJ$75))</f>
        <v>825973.44871702185</v>
      </c>
      <c r="AK31" s="9">
        <f>IF('Inputs Assump'!$C$6='Inputs Assump'!$G$11,AK79,IF('Inputs Assump'!$C$6='Inputs Assump'!$G$12,AK126,AK$75))</f>
        <v>781725.38578369049</v>
      </c>
      <c r="AL31" s="9">
        <f>IF('Inputs Assump'!$C$6='Inputs Assump'!$G$11,AL79,IF('Inputs Assump'!$C$6='Inputs Assump'!$G$12,AL126,AL$75))</f>
        <v>737477.32285035891</v>
      </c>
      <c r="AM31" s="9">
        <f>IF('Inputs Assump'!$C$6='Inputs Assump'!$G$11,AM79,IF('Inputs Assump'!$C$6='Inputs Assump'!$G$12,AM126,AM$75))</f>
        <v>711196.4305826308</v>
      </c>
      <c r="AN31" s="9">
        <f>IF('Inputs Assump'!$C$6='Inputs Assump'!$G$11,AN79,IF('Inputs Assump'!$C$6='Inputs Assump'!$G$12,AN126,AN$75))</f>
        <v>684915.53831490269</v>
      </c>
      <c r="AO31" s="9">
        <f>IF('Inputs Assump'!$C$6='Inputs Assump'!$G$11,AO79,IF('Inputs Assump'!$C$6='Inputs Assump'!$G$12,AO126,AO$75))</f>
        <v>658634.64604717458</v>
      </c>
      <c r="AP31" s="9">
        <f>IF('Inputs Assump'!$C$6='Inputs Assump'!$G$11,AP79,IF('Inputs Assump'!$C$6='Inputs Assump'!$G$12,AP126,AP$75))</f>
        <v>632353.75377944659</v>
      </c>
      <c r="AQ31" s="9">
        <f>IF('Inputs Assump'!$C$6='Inputs Assump'!$G$11,AQ79,IF('Inputs Assump'!$C$6='Inputs Assump'!$G$12,AQ126,AQ$75))</f>
        <v>606072.86151171848</v>
      </c>
      <c r="AR31" s="9">
        <f>IF('Inputs Assump'!$C$6='Inputs Assump'!$G$11,AR79,IF('Inputs Assump'!$C$6='Inputs Assump'!$G$12,AR126,AR$75))</f>
        <v>580755.67894954397</v>
      </c>
      <c r="AS31" s="9">
        <f>IF('Inputs Assump'!$C$6='Inputs Assump'!$G$11,AS79,IF('Inputs Assump'!$C$6='Inputs Assump'!$G$12,AS126,AS$75))</f>
        <v>555438.49638736947</v>
      </c>
      <c r="AT31" s="9">
        <f>IF('Inputs Assump'!$C$6='Inputs Assump'!$G$11,AT79,IF('Inputs Assump'!$C$6='Inputs Assump'!$G$12,AT126,AT$75))</f>
        <v>530121.31382519496</v>
      </c>
      <c r="AU31" s="9">
        <f>IF('Inputs Assump'!$C$6='Inputs Assump'!$G$11,AU79,IF('Inputs Assump'!$C$6='Inputs Assump'!$G$12,AU126,AU$75))</f>
        <v>504804.13126302039</v>
      </c>
      <c r="AV31" s="9">
        <f>IF('Inputs Assump'!$C$6='Inputs Assump'!$G$11,AV79,IF('Inputs Assump'!$C$6='Inputs Assump'!$G$12,AV126,AV$75))</f>
        <v>479486.94870084594</v>
      </c>
      <c r="AW31" s="9">
        <f>IF('Inputs Assump'!$C$6='Inputs Assump'!$G$11,AW79,IF('Inputs Assump'!$C$6='Inputs Assump'!$G$12,AW126,AW$75))</f>
        <v>464819.43285634887</v>
      </c>
      <c r="AX31" s="9">
        <f>IF('Inputs Assump'!$C$6='Inputs Assump'!$G$11,AX79,IF('Inputs Assump'!$C$6='Inputs Assump'!$G$12,AX126,AX$75))</f>
        <v>450151.91701185168</v>
      </c>
      <c r="AY31" s="9">
        <f>IF('Inputs Assump'!$C$6='Inputs Assump'!$G$11,AY79,IF('Inputs Assump'!$C$6='Inputs Assump'!$G$12,AY126,AY$75))</f>
        <v>435484.40116735466</v>
      </c>
      <c r="AZ31" s="9">
        <f>IF('Inputs Assump'!$C$6='Inputs Assump'!$G$11,AZ79,IF('Inputs Assump'!$C$6='Inputs Assump'!$G$12,AZ126,AZ$75))</f>
        <v>420816.88532285759</v>
      </c>
      <c r="BA31" s="9">
        <f>IF('Inputs Assump'!$C$6='Inputs Assump'!$G$11,BA79,IF('Inputs Assump'!$C$6='Inputs Assump'!$G$12,BA126,BA$75))</f>
        <v>406149.3694783604</v>
      </c>
      <c r="BB31" s="9">
        <f>IF('Inputs Assump'!$C$6='Inputs Assump'!$G$11,BB79,IF('Inputs Assump'!$C$6='Inputs Assump'!$G$12,BB126,BB$75))</f>
        <v>386397.90848796465</v>
      </c>
      <c r="BC31" s="9">
        <f>IF('Inputs Assump'!$C$6='Inputs Assump'!$G$11,BC79,IF('Inputs Assump'!$C$6='Inputs Assump'!$G$12,BC126,BC$75))</f>
        <v>366646.44749756891</v>
      </c>
      <c r="BD31" s="9">
        <f>IF('Inputs Assump'!$C$6='Inputs Assump'!$G$11,BD79,IF('Inputs Assump'!$C$6='Inputs Assump'!$G$12,BD126,BD$75))</f>
        <v>346894.98650717316</v>
      </c>
      <c r="BE31" s="9">
        <f>IF('Inputs Assump'!$C$6='Inputs Assump'!$G$11,BE79,IF('Inputs Assump'!$C$6='Inputs Assump'!$G$12,BE126,BE$75))</f>
        <v>327143.52551677736</v>
      </c>
      <c r="BF31" s="9">
        <f>IF('Inputs Assump'!$C$6='Inputs Assump'!$G$11,BF79,IF('Inputs Assump'!$C$6='Inputs Assump'!$G$12,BF126,BF$75))</f>
        <v>307392.06452638167</v>
      </c>
      <c r="BG31" s="9">
        <f>IF('Inputs Assump'!$C$6='Inputs Assump'!$G$11,BG79,IF('Inputs Assump'!$C$6='Inputs Assump'!$G$12,BG126,BG$75))</f>
        <v>291362.11663396173</v>
      </c>
      <c r="BH31" s="9">
        <f>IF('Inputs Assump'!$C$6='Inputs Assump'!$G$11,BH79,IF('Inputs Assump'!$C$6='Inputs Assump'!$G$12,BH126,BH$75))</f>
        <v>275332.16874154186</v>
      </c>
      <c r="BI31" s="9">
        <f>IF('Inputs Assump'!$C$6='Inputs Assump'!$G$11,BI79,IF('Inputs Assump'!$C$6='Inputs Assump'!$G$12,BI126,BI$75))</f>
        <v>259302.22084912186</v>
      </c>
      <c r="BJ31" s="9">
        <f>IF('Inputs Assump'!$C$6='Inputs Assump'!$G$11,BJ79,IF('Inputs Assump'!$C$6='Inputs Assump'!$G$12,BJ126,BJ$75))</f>
        <v>243272.2729567019</v>
      </c>
      <c r="BK31" s="9">
        <f>IF('Inputs Assump'!$C$6='Inputs Assump'!$G$11,BK79,IF('Inputs Assump'!$C$6='Inputs Assump'!$G$12,BK126,BK$75))</f>
        <v>227242.32506428187</v>
      </c>
      <c r="BL31" s="9">
        <f>IF('Inputs Assump'!$C$6='Inputs Assump'!$G$11,BL79,IF('Inputs Assump'!$C$6='Inputs Assump'!$G$12,BL126,BL$75))</f>
        <v>218913.07493662828</v>
      </c>
      <c r="BM31" s="9">
        <f>IF('Inputs Assump'!$C$6='Inputs Assump'!$G$11,BM79,IF('Inputs Assump'!$C$6='Inputs Assump'!$G$12,BM126,BM$75))</f>
        <v>210583.82480897463</v>
      </c>
      <c r="BN31" s="9">
        <f>IF('Inputs Assump'!$C$6='Inputs Assump'!$G$11,BN79,IF('Inputs Assump'!$C$6='Inputs Assump'!$G$12,BN126,BN$75))</f>
        <v>202254.57468132101</v>
      </c>
      <c r="BO31" s="9">
        <f>IF('Inputs Assump'!$C$6='Inputs Assump'!$G$11,BO79,IF('Inputs Assump'!$C$6='Inputs Assump'!$G$12,BO126,BO$75))</f>
        <v>193925.32455366742</v>
      </c>
      <c r="BP31" s="9">
        <f>IF('Inputs Assump'!$C$6='Inputs Assump'!$G$11,BP79,IF('Inputs Assump'!$C$6='Inputs Assump'!$G$12,BP126,BP$75))</f>
        <v>185596.07442601377</v>
      </c>
      <c r="BQ31" s="9">
        <f>IF('Inputs Assump'!$C$6='Inputs Assump'!$G$11,BQ79,IF('Inputs Assump'!$C$6='Inputs Assump'!$G$12,BQ126,BQ$75))</f>
        <v>177328.03649116488</v>
      </c>
      <c r="BR31" s="9">
        <f>IF('Inputs Assump'!$C$6='Inputs Assump'!$G$11,BR79,IF('Inputs Assump'!$C$6='Inputs Assump'!$G$12,BR126,BR$75))</f>
        <v>169059.99855631602</v>
      </c>
      <c r="BS31" s="9">
        <f>IF('Inputs Assump'!$C$6='Inputs Assump'!$G$11,BS79,IF('Inputs Assump'!$C$6='Inputs Assump'!$G$12,BS126,BS$75))</f>
        <v>160791.96062146715</v>
      </c>
      <c r="BT31" s="9">
        <f>IF('Inputs Assump'!$C$6='Inputs Assump'!$G$11,BT79,IF('Inputs Assump'!$C$6='Inputs Assump'!$G$12,BT126,BT$75))</f>
        <v>152523.92268661823</v>
      </c>
      <c r="BU31" s="9">
        <f>IF('Inputs Assump'!$C$6='Inputs Assump'!$G$11,BU79,IF('Inputs Assump'!$C$6='Inputs Assump'!$G$12,BU126,BU$75))</f>
        <v>144255.88475176936</v>
      </c>
      <c r="BV31" s="9">
        <f>IF('Inputs Assump'!$C$6='Inputs Assump'!$G$11,BV79,IF('Inputs Assump'!$C$6='Inputs Assump'!$G$12,BV126,BV$75))</f>
        <v>136575.02899184555</v>
      </c>
      <c r="BW31" s="9">
        <f>IF('Inputs Assump'!$C$6='Inputs Assump'!$G$11,BW79,IF('Inputs Assump'!$C$6='Inputs Assump'!$G$12,BW126,BW$75))</f>
        <v>128894.17323192174</v>
      </c>
      <c r="BX31" s="9">
        <f>IF('Inputs Assump'!$C$6='Inputs Assump'!$G$11,BX79,IF('Inputs Assump'!$C$6='Inputs Assump'!$G$12,BX126,BX$75))</f>
        <v>121213.31747199794</v>
      </c>
      <c r="BY31" s="9">
        <f>IF('Inputs Assump'!$C$6='Inputs Assump'!$G$11,BY79,IF('Inputs Assump'!$C$6='Inputs Assump'!$G$12,BY126,BY$75))</f>
        <v>113532.46171207412</v>
      </c>
      <c r="BZ31" s="9">
        <f>IF('Inputs Assump'!$C$6='Inputs Assump'!$G$11,BZ79,IF('Inputs Assump'!$C$6='Inputs Assump'!$G$12,BZ126,BZ$75))</f>
        <v>105851.60595215032</v>
      </c>
      <c r="CA31" s="9">
        <f>IF('Inputs Assump'!$C$6='Inputs Assump'!$G$11,CA79,IF('Inputs Assump'!$C$6='Inputs Assump'!$G$12,CA126,CA$75))</f>
        <v>98021.974369355812</v>
      </c>
      <c r="CB31" s="9">
        <f>IF('Inputs Assump'!$C$6='Inputs Assump'!$G$11,CB79,IF('Inputs Assump'!$C$6='Inputs Assump'!$G$12,CB126,CB$75))</f>
        <v>90192.34278656129</v>
      </c>
      <c r="CC31" s="9">
        <f>IF('Inputs Assump'!$C$6='Inputs Assump'!$G$11,CC79,IF('Inputs Assump'!$C$6='Inputs Assump'!$G$12,CC126,CC$75))</f>
        <v>82362.711203766783</v>
      </c>
      <c r="CD31" s="9">
        <f>IF('Inputs Assump'!$C$6='Inputs Assump'!$G$11,CD79,IF('Inputs Assump'!$C$6='Inputs Assump'!$G$12,CD126,CD$75))</f>
        <v>74533.07962097229</v>
      </c>
      <c r="CE31" s="9">
        <f>IF('Inputs Assump'!$C$6='Inputs Assump'!$G$11,CE79,IF('Inputs Assump'!$C$6='Inputs Assump'!$G$12,CE126,CE$75))</f>
        <v>66703.448038177798</v>
      </c>
      <c r="CF31" s="9">
        <f>IF('Inputs Assump'!$C$6='Inputs Assump'!$G$11,CF79,IF('Inputs Assump'!$C$6='Inputs Assump'!$G$12,CF126,CF$75))</f>
        <v>59585.977379940443</v>
      </c>
      <c r="CG31" s="9">
        <f>IF('Inputs Assump'!$C$6='Inputs Assump'!$G$11,CG79,IF('Inputs Assump'!$C$6='Inputs Assump'!$G$12,CG126,CG$75))</f>
        <v>52468.506721703096</v>
      </c>
      <c r="CH31" s="9">
        <f>IF('Inputs Assump'!$C$6='Inputs Assump'!$G$11,CH79,IF('Inputs Assump'!$C$6='Inputs Assump'!$G$12,CH126,CH$75))</f>
        <v>45351.036063465734</v>
      </c>
      <c r="CI31" s="9">
        <f>IF('Inputs Assump'!$C$6='Inputs Assump'!$G$11,CI79,IF('Inputs Assump'!$C$6='Inputs Assump'!$G$12,CI126,CI$75))</f>
        <v>38233.565405228379</v>
      </c>
      <c r="CJ31" s="9">
        <f>IF('Inputs Assump'!$C$6='Inputs Assump'!$G$11,CJ79,IF('Inputs Assump'!$C$6='Inputs Assump'!$G$12,CJ126,CJ$75))</f>
        <v>31116.094746991039</v>
      </c>
      <c r="CK31" s="9">
        <f>IF('Inputs Assump'!$C$6='Inputs Assump'!$G$11,CK79,IF('Inputs Assump'!$C$6='Inputs Assump'!$G$12,CK126,CK$75))</f>
        <v>27323.810001782636</v>
      </c>
      <c r="CL31" s="9">
        <f>IF('Inputs Assump'!$C$6='Inputs Assump'!$G$11,CL79,IF('Inputs Assump'!$C$6='Inputs Assump'!$G$12,CL126,CL$75))</f>
        <v>23531.525256574248</v>
      </c>
      <c r="CM31" s="9">
        <f>IF('Inputs Assump'!$C$6='Inputs Assump'!$G$11,CM79,IF('Inputs Assump'!$C$6='Inputs Assump'!$G$12,CM126,CM$75))</f>
        <v>19739.24051136585</v>
      </c>
      <c r="CN31" s="9">
        <f>IF('Inputs Assump'!$C$6='Inputs Assump'!$G$11,CN79,IF('Inputs Assump'!$C$6='Inputs Assump'!$G$12,CN126,CN$75))</f>
        <v>15946.955766157449</v>
      </c>
      <c r="CO31" s="9">
        <f>IF('Inputs Assump'!$C$6='Inputs Assump'!$G$11,CO79,IF('Inputs Assump'!$C$6='Inputs Assump'!$G$12,CO126,CO$75))</f>
        <v>12154.671020949047</v>
      </c>
      <c r="CP31" s="9">
        <f>IF('Inputs Assump'!$C$6='Inputs Assump'!$G$11,CP79,IF('Inputs Assump'!$C$6='Inputs Assump'!$G$12,CP126,CP$75))</f>
        <v>10176.858015290221</v>
      </c>
      <c r="CQ31" s="9">
        <f>IF('Inputs Assump'!$C$6='Inputs Assump'!$G$11,CQ79,IF('Inputs Assump'!$C$6='Inputs Assump'!$G$12,CQ126,CQ$75))</f>
        <v>8199.045009631398</v>
      </c>
      <c r="CR31" s="9">
        <f>IF('Inputs Assump'!$C$6='Inputs Assump'!$G$11,CR79,IF('Inputs Assump'!$C$6='Inputs Assump'!$G$12,CR126,CR$75))</f>
        <v>6221.2320039725728</v>
      </c>
      <c r="CS31" s="9">
        <f>IF('Inputs Assump'!$C$6='Inputs Assump'!$G$11,CS79,IF('Inputs Assump'!$C$6='Inputs Assump'!$G$12,CS126,CS$75))</f>
        <v>4243.4189983137485</v>
      </c>
      <c r="CT31" s="9">
        <f>IF('Inputs Assump'!$C$6='Inputs Assump'!$G$11,CT79,IF('Inputs Assump'!$C$6='Inputs Assump'!$G$12,CT126,CT$75))</f>
        <v>2265.6059926549246</v>
      </c>
      <c r="CU31" s="9">
        <f>IF('Inputs Assump'!$C$6='Inputs Assump'!$G$11,CU79,IF('Inputs Assump'!$C$6='Inputs Assump'!$G$12,CU126,CU$75))</f>
        <v>1843.0085422848638</v>
      </c>
      <c r="CV31" s="9">
        <f>IF('Inputs Assump'!$C$6='Inputs Assump'!$G$11,CV79,IF('Inputs Assump'!$C$6='Inputs Assump'!$G$12,CV126,CV$75))</f>
        <v>1420.4110919148029</v>
      </c>
      <c r="CW31" s="9">
        <f>IF('Inputs Assump'!$C$6='Inputs Assump'!$G$11,CW79,IF('Inputs Assump'!$C$6='Inputs Assump'!$G$12,CW126,CW$75))</f>
        <v>997.81364154474215</v>
      </c>
      <c r="CX31" s="9">
        <f>IF('Inputs Assump'!$C$6='Inputs Assump'!$G$11,CX79,IF('Inputs Assump'!$C$6='Inputs Assump'!$G$12,CX126,CX$75))</f>
        <v>575.2161911746814</v>
      </c>
      <c r="CZ31" s="50">
        <f t="shared" si="4"/>
        <v>63367184.762406372</v>
      </c>
      <c r="DA31" s="66">
        <f t="shared" si="3"/>
        <v>0.10180607071045542</v>
      </c>
    </row>
    <row r="32" spans="1:105">
      <c r="A32" s="52">
        <v>2025</v>
      </c>
      <c r="B32" s="9">
        <f>IF('Inputs Assump'!$C$6='Inputs Assump'!$G$11,B80,IF('Inputs Assump'!$C$6='Inputs Assump'!$G$12,B127,B$75))</f>
        <v>1690369.4963862442</v>
      </c>
      <c r="C32" s="9">
        <f>IF('Inputs Assump'!$C$6='Inputs Assump'!$G$11,C80,IF('Inputs Assump'!$C$6='Inputs Assump'!$G$12,C127,C$75))</f>
        <v>1633198.8091319366</v>
      </c>
      <c r="D32" s="9">
        <f>IF('Inputs Assump'!$C$6='Inputs Assump'!$G$11,D80,IF('Inputs Assump'!$C$6='Inputs Assump'!$G$12,D127,D$75))</f>
        <v>1620341.6293881924</v>
      </c>
      <c r="E32" s="9">
        <f>IF('Inputs Assump'!$C$6='Inputs Assump'!$G$11,E80,IF('Inputs Assump'!$C$6='Inputs Assump'!$G$12,E127,E$75))</f>
        <v>1606357.631193897</v>
      </c>
      <c r="F32" s="9">
        <f>IF('Inputs Assump'!$C$6='Inputs Assump'!$G$11,F80,IF('Inputs Assump'!$C$6='Inputs Assump'!$G$12,F127,F$75))</f>
        <v>1590849.4291579477</v>
      </c>
      <c r="G32" s="9">
        <f>IF('Inputs Assump'!$C$6='Inputs Assump'!$G$11,G80,IF('Inputs Assump'!$C$6='Inputs Assump'!$G$12,G127,G$75))</f>
        <v>1714953.9159049934</v>
      </c>
      <c r="H32" s="9">
        <f>IF('Inputs Assump'!$C$6='Inputs Assump'!$G$11,H80,IF('Inputs Assump'!$C$6='Inputs Assump'!$G$12,H127,H$75))</f>
        <v>1710175.086086822</v>
      </c>
      <c r="I32" s="9">
        <f>IF('Inputs Assump'!$C$6='Inputs Assump'!$G$11,I80,IF('Inputs Assump'!$C$6='Inputs Assump'!$G$12,I127,I$75))</f>
        <v>1681679.2884232767</v>
      </c>
      <c r="J32" s="9">
        <f>IF('Inputs Assump'!$C$6='Inputs Assump'!$G$11,J80,IF('Inputs Assump'!$C$6='Inputs Assump'!$G$12,J127,J$75))</f>
        <v>1653332.9335941821</v>
      </c>
      <c r="K32" s="9">
        <f>IF('Inputs Assump'!$C$6='Inputs Assump'!$G$11,K80,IF('Inputs Assump'!$C$6='Inputs Assump'!$G$12,K127,K$75))</f>
        <v>1625138.7128891032</v>
      </c>
      <c r="L32" s="9">
        <f>IF('Inputs Assump'!$C$6='Inputs Assump'!$G$11,L80,IF('Inputs Assump'!$C$6='Inputs Assump'!$G$12,L127,L$75))</f>
        <v>1600117.2571346569</v>
      </c>
      <c r="M32" s="9">
        <f>IF('Inputs Assump'!$C$6='Inputs Assump'!$G$11,M80,IF('Inputs Assump'!$C$6='Inputs Assump'!$G$12,M127,M$75))</f>
        <v>1568514.9011433965</v>
      </c>
      <c r="N32" s="9">
        <f>IF('Inputs Assump'!$C$6='Inputs Assump'!$G$11,N80,IF('Inputs Assump'!$C$6='Inputs Assump'!$G$12,N127,N$75))</f>
        <v>1536928.3605690151</v>
      </c>
      <c r="O32" s="9">
        <f>IF('Inputs Assump'!$C$6='Inputs Assump'!$G$11,O80,IF('Inputs Assump'!$C$6='Inputs Assump'!$G$12,O127,O$75))</f>
        <v>1508478.3955874045</v>
      </c>
      <c r="P32" s="9">
        <f>IF('Inputs Assump'!$C$6='Inputs Assump'!$G$11,P80,IF('Inputs Assump'!$C$6='Inputs Assump'!$G$12,P127,P$75))</f>
        <v>1480045.9278032735</v>
      </c>
      <c r="Q32" s="9">
        <f>IF('Inputs Assump'!$C$6='Inputs Assump'!$G$11,Q80,IF('Inputs Assump'!$C$6='Inputs Assump'!$G$12,Q127,Q$75))</f>
        <v>1450511.8483787819</v>
      </c>
      <c r="R32" s="9">
        <f>IF('Inputs Assump'!$C$6='Inputs Assump'!$G$11,R80,IF('Inputs Assump'!$C$6='Inputs Assump'!$G$12,R127,R$75))</f>
        <v>1420985.8411111163</v>
      </c>
      <c r="S32" s="9">
        <f>IF('Inputs Assump'!$C$6='Inputs Assump'!$G$11,S80,IF('Inputs Assump'!$C$6='Inputs Assump'!$G$12,S127,S$75))</f>
        <v>1391468.6926855412</v>
      </c>
      <c r="T32" s="9">
        <f>IF('Inputs Assump'!$C$6='Inputs Assump'!$G$11,T80,IF('Inputs Assump'!$C$6='Inputs Assump'!$G$12,T127,T$75))</f>
        <v>1372513.8859200752</v>
      </c>
      <c r="U32" s="9">
        <f>IF('Inputs Assump'!$C$6='Inputs Assump'!$G$11,U80,IF('Inputs Assump'!$C$6='Inputs Assump'!$G$12,U127,U$75))</f>
        <v>1353556.5064885363</v>
      </c>
      <c r="V32" s="9">
        <f>IF('Inputs Assump'!$C$6='Inputs Assump'!$G$11,V80,IF('Inputs Assump'!$C$6='Inputs Assump'!$G$12,V127,V$75))</f>
        <v>1335072.7937392897</v>
      </c>
      <c r="W32" s="9">
        <f>IF('Inputs Assump'!$C$6='Inputs Assump'!$G$11,W80,IF('Inputs Assump'!$C$6='Inputs Assump'!$G$12,W127,W$75))</f>
        <v>1316638.4726855613</v>
      </c>
      <c r="X32" s="9">
        <f>IF('Inputs Assump'!$C$6='Inputs Assump'!$G$11,X80,IF('Inputs Assump'!$C$6='Inputs Assump'!$G$12,X127,X$75))</f>
        <v>1298253.8981048185</v>
      </c>
      <c r="Y32" s="9">
        <f>IF('Inputs Assump'!$C$6='Inputs Assump'!$G$11,Y80,IF('Inputs Assump'!$C$6='Inputs Assump'!$G$12,Y127,Y$75))</f>
        <v>1273704.7847817973</v>
      </c>
      <c r="Z32" s="9">
        <f>IF('Inputs Assump'!$C$6='Inputs Assump'!$G$11,Z80,IF('Inputs Assump'!$C$6='Inputs Assump'!$G$12,Z127,Z$75))</f>
        <v>1249207.9800524488</v>
      </c>
      <c r="AA32" s="9">
        <f>IF('Inputs Assump'!$C$6='Inputs Assump'!$G$11,AA80,IF('Inputs Assump'!$C$6='Inputs Assump'!$G$12,AA127,AA$75))</f>
        <v>1221096.4641753561</v>
      </c>
      <c r="AB32" s="9">
        <f>IF('Inputs Assump'!$C$6='Inputs Assump'!$G$11,AB80,IF('Inputs Assump'!$C$6='Inputs Assump'!$G$12,AB127,AB$75))</f>
        <v>1193066.5320834571</v>
      </c>
      <c r="AC32" s="9">
        <f>IF('Inputs Assump'!$C$6='Inputs Assump'!$G$11,AC80,IF('Inputs Assump'!$C$6='Inputs Assump'!$G$12,AC127,AC$75))</f>
        <v>1165121.5305513153</v>
      </c>
      <c r="AD32" s="9">
        <f>IF('Inputs Assump'!$C$6='Inputs Assump'!$G$11,AD80,IF('Inputs Assump'!$C$6='Inputs Assump'!$G$12,AD127,AD$75))</f>
        <v>1120487.2199242476</v>
      </c>
      <c r="AE32" s="9">
        <f>IF('Inputs Assump'!$C$6='Inputs Assump'!$G$11,AE80,IF('Inputs Assump'!$C$6='Inputs Assump'!$G$12,AE127,AE$75))</f>
        <v>1076058.638314262</v>
      </c>
      <c r="AF32" s="9">
        <f>IF('Inputs Assump'!$C$6='Inputs Assump'!$G$11,AF80,IF('Inputs Assump'!$C$6='Inputs Assump'!$G$12,AF127,AF$75))</f>
        <v>1035432.7860282642</v>
      </c>
      <c r="AG32" s="9">
        <f>IF('Inputs Assump'!$C$6='Inputs Assump'!$G$11,AG80,IF('Inputs Assump'!$C$6='Inputs Assump'!$G$12,AG127,AG$75))</f>
        <v>994806.93374226638</v>
      </c>
      <c r="AH32" s="9">
        <f>IF('Inputs Assump'!$C$6='Inputs Assump'!$G$11,AH80,IF('Inputs Assump'!$C$6='Inputs Assump'!$G$12,AH127,AH$75))</f>
        <v>954181.08145626844</v>
      </c>
      <c r="AI32" s="9">
        <f>IF('Inputs Assump'!$C$6='Inputs Assump'!$G$11,AI80,IF('Inputs Assump'!$C$6='Inputs Assump'!$G$12,AI127,AI$75))</f>
        <v>910142.39593524416</v>
      </c>
      <c r="AJ32" s="9">
        <f>IF('Inputs Assump'!$C$6='Inputs Assump'!$G$11,AJ80,IF('Inputs Assump'!$C$6='Inputs Assump'!$G$12,AJ127,AJ$75))</f>
        <v>866103.71041422</v>
      </c>
      <c r="AK32" s="9">
        <f>IF('Inputs Assump'!$C$6='Inputs Assump'!$G$11,AK80,IF('Inputs Assump'!$C$6='Inputs Assump'!$G$12,AK127,AK$75))</f>
        <v>822065.02489319572</v>
      </c>
      <c r="AL32" s="9">
        <f>IF('Inputs Assump'!$C$6='Inputs Assump'!$G$11,AL80,IF('Inputs Assump'!$C$6='Inputs Assump'!$G$12,AL127,AL$75))</f>
        <v>778026.33937217144</v>
      </c>
      <c r="AM32" s="9">
        <f>IF('Inputs Assump'!$C$6='Inputs Assump'!$G$11,AM80,IF('Inputs Assump'!$C$6='Inputs Assump'!$G$12,AM127,AM$75))</f>
        <v>733987.65385114704</v>
      </c>
      <c r="AN32" s="9">
        <f>IF('Inputs Assump'!$C$6='Inputs Assump'!$G$11,AN80,IF('Inputs Assump'!$C$6='Inputs Assump'!$G$12,AN127,AN$75))</f>
        <v>707831.12013950828</v>
      </c>
      <c r="AO32" s="9">
        <f>IF('Inputs Assump'!$C$6='Inputs Assump'!$G$11,AO80,IF('Inputs Assump'!$C$6='Inputs Assump'!$G$12,AO127,AO$75))</f>
        <v>681674.58642786962</v>
      </c>
      <c r="AP32" s="9">
        <f>IF('Inputs Assump'!$C$6='Inputs Assump'!$G$11,AP80,IF('Inputs Assump'!$C$6='Inputs Assump'!$G$12,AP127,AP$75))</f>
        <v>655518.05271623086</v>
      </c>
      <c r="AQ32" s="9">
        <f>IF('Inputs Assump'!$C$6='Inputs Assump'!$G$11,AQ80,IF('Inputs Assump'!$C$6='Inputs Assump'!$G$12,AQ127,AQ$75))</f>
        <v>629361.51900459221</v>
      </c>
      <c r="AR32" s="9">
        <f>IF('Inputs Assump'!$C$6='Inputs Assump'!$G$11,AR80,IF('Inputs Assump'!$C$6='Inputs Assump'!$G$12,AR127,AR$75))</f>
        <v>603204.98529295344</v>
      </c>
      <c r="AS32" s="9">
        <f>IF('Inputs Assump'!$C$6='Inputs Assump'!$G$11,AS80,IF('Inputs Assump'!$C$6='Inputs Assump'!$G$12,AS127,AS$75))</f>
        <v>578007.60110884043</v>
      </c>
      <c r="AT32" s="9">
        <f>IF('Inputs Assump'!$C$6='Inputs Assump'!$G$11,AT80,IF('Inputs Assump'!$C$6='Inputs Assump'!$G$12,AT127,AT$75))</f>
        <v>552810.21692472743</v>
      </c>
      <c r="AU32" s="9">
        <f>IF('Inputs Assump'!$C$6='Inputs Assump'!$G$11,AU80,IF('Inputs Assump'!$C$6='Inputs Assump'!$G$12,AU127,AU$75))</f>
        <v>527612.83274061442</v>
      </c>
      <c r="AV32" s="9">
        <f>IF('Inputs Assump'!$C$6='Inputs Assump'!$G$11,AV80,IF('Inputs Assump'!$C$6='Inputs Assump'!$G$12,AV127,AV$75))</f>
        <v>502415.4485565013</v>
      </c>
      <c r="AW32" s="9">
        <f>IF('Inputs Assump'!$C$6='Inputs Assump'!$G$11,AW80,IF('Inputs Assump'!$C$6='Inputs Assump'!$G$12,AW127,AW$75))</f>
        <v>477218.06437238835</v>
      </c>
      <c r="AX32" s="9">
        <f>IF('Inputs Assump'!$C$6='Inputs Assump'!$G$11,AX80,IF('Inputs Assump'!$C$6='Inputs Assump'!$G$12,AX127,AX$75))</f>
        <v>462619.95374721405</v>
      </c>
      <c r="AY32" s="9">
        <f>IF('Inputs Assump'!$C$6='Inputs Assump'!$G$11,AY80,IF('Inputs Assump'!$C$6='Inputs Assump'!$G$12,AY127,AY$75))</f>
        <v>448021.84312203963</v>
      </c>
      <c r="AZ32" s="9">
        <f>IF('Inputs Assump'!$C$6='Inputs Assump'!$G$11,AZ80,IF('Inputs Assump'!$C$6='Inputs Assump'!$G$12,AZ127,AZ$75))</f>
        <v>433423.73249686538</v>
      </c>
      <c r="BA32" s="9">
        <f>IF('Inputs Assump'!$C$6='Inputs Assump'!$G$11,BA80,IF('Inputs Assump'!$C$6='Inputs Assump'!$G$12,BA127,BA$75))</f>
        <v>418825.62187169108</v>
      </c>
      <c r="BB32" s="9">
        <f>IF('Inputs Assump'!$C$6='Inputs Assump'!$G$11,BB80,IF('Inputs Assump'!$C$6='Inputs Assump'!$G$12,BB127,BB$75))</f>
        <v>404227.5112465166</v>
      </c>
      <c r="BC32" s="9">
        <f>IF('Inputs Assump'!$C$6='Inputs Assump'!$G$11,BC80,IF('Inputs Assump'!$C$6='Inputs Assump'!$G$12,BC127,BC$75))</f>
        <v>384569.51219586015</v>
      </c>
      <c r="BD32" s="9">
        <f>IF('Inputs Assump'!$C$6='Inputs Assump'!$G$11,BD80,IF('Inputs Assump'!$C$6='Inputs Assump'!$G$12,BD127,BD$75))</f>
        <v>364911.5131452037</v>
      </c>
      <c r="BE32" s="9">
        <f>IF('Inputs Assump'!$C$6='Inputs Assump'!$G$11,BE80,IF('Inputs Assump'!$C$6='Inputs Assump'!$G$12,BE127,BE$75))</f>
        <v>345253.51409454725</v>
      </c>
      <c r="BF32" s="9">
        <f>IF('Inputs Assump'!$C$6='Inputs Assump'!$G$11,BF80,IF('Inputs Assump'!$C$6='Inputs Assump'!$G$12,BF127,BF$75))</f>
        <v>325595.51504389069</v>
      </c>
      <c r="BG32" s="9">
        <f>IF('Inputs Assump'!$C$6='Inputs Assump'!$G$11,BG80,IF('Inputs Assump'!$C$6='Inputs Assump'!$G$12,BG127,BG$75))</f>
        <v>305937.51599323429</v>
      </c>
      <c r="BH32" s="9">
        <f>IF('Inputs Assump'!$C$6='Inputs Assump'!$G$11,BH80,IF('Inputs Assump'!$C$6='Inputs Assump'!$G$12,BH127,BH$75))</f>
        <v>289983.42021244671</v>
      </c>
      <c r="BI32" s="9">
        <f>IF('Inputs Assump'!$C$6='Inputs Assump'!$G$11,BI80,IF('Inputs Assump'!$C$6='Inputs Assump'!$G$12,BI127,BI$75))</f>
        <v>274029.32443165913</v>
      </c>
      <c r="BJ32" s="9">
        <f>IF('Inputs Assump'!$C$6='Inputs Assump'!$G$11,BJ80,IF('Inputs Assump'!$C$6='Inputs Assump'!$G$12,BJ127,BJ$75))</f>
        <v>258075.22865087149</v>
      </c>
      <c r="BK32" s="9">
        <f>IF('Inputs Assump'!$C$6='Inputs Assump'!$G$11,BK80,IF('Inputs Assump'!$C$6='Inputs Assump'!$G$12,BK127,BK$75))</f>
        <v>242121.13287008385</v>
      </c>
      <c r="BL32" s="9">
        <f>IF('Inputs Assump'!$C$6='Inputs Assump'!$G$11,BL80,IF('Inputs Assump'!$C$6='Inputs Assump'!$G$12,BL127,BL$75))</f>
        <v>226167.03708929618</v>
      </c>
      <c r="BM32" s="9">
        <f>IF('Inputs Assump'!$C$6='Inputs Assump'!$G$11,BM80,IF('Inputs Assump'!$C$6='Inputs Assump'!$G$12,BM127,BM$75))</f>
        <v>217877.20014094524</v>
      </c>
      <c r="BN32" s="9">
        <f>IF('Inputs Assump'!$C$6='Inputs Assump'!$G$11,BN80,IF('Inputs Assump'!$C$6='Inputs Assump'!$G$12,BN127,BN$75))</f>
        <v>209587.36319259426</v>
      </c>
      <c r="BO32" s="9">
        <f>IF('Inputs Assump'!$C$6='Inputs Assump'!$G$11,BO80,IF('Inputs Assump'!$C$6='Inputs Assump'!$G$12,BO127,BO$75))</f>
        <v>201297.52624424332</v>
      </c>
      <c r="BP32" s="9">
        <f>IF('Inputs Assump'!$C$6='Inputs Assump'!$G$11,BP80,IF('Inputs Assump'!$C$6='Inputs Assump'!$G$12,BP127,BP$75))</f>
        <v>193007.6892958924</v>
      </c>
      <c r="BQ32" s="9">
        <f>IF('Inputs Assump'!$C$6='Inputs Assump'!$G$11,BQ80,IF('Inputs Assump'!$C$6='Inputs Assump'!$G$12,BQ127,BQ$75))</f>
        <v>184717.85234754143</v>
      </c>
      <c r="BR32" s="9">
        <f>IF('Inputs Assump'!$C$6='Inputs Assump'!$G$11,BR80,IF('Inputs Assump'!$C$6='Inputs Assump'!$G$12,BR127,BR$75))</f>
        <v>176488.93794201547</v>
      </c>
      <c r="BS32" s="9">
        <f>IF('Inputs Assump'!$C$6='Inputs Assump'!$G$11,BS80,IF('Inputs Assump'!$C$6='Inputs Assump'!$G$12,BS127,BS$75))</f>
        <v>168260.02353648958</v>
      </c>
      <c r="BT32" s="9">
        <f>IF('Inputs Assump'!$C$6='Inputs Assump'!$G$11,BT80,IF('Inputs Assump'!$C$6='Inputs Assump'!$G$12,BT127,BT$75))</f>
        <v>160031.10913096365</v>
      </c>
      <c r="BU32" s="9">
        <f>IF('Inputs Assump'!$C$6='Inputs Assump'!$G$11,BU80,IF('Inputs Assump'!$C$6='Inputs Assump'!$G$12,BU127,BU$75))</f>
        <v>151802.19472543767</v>
      </c>
      <c r="BV32" s="9">
        <f>IF('Inputs Assump'!$C$6='Inputs Assump'!$G$11,BV80,IF('Inputs Assump'!$C$6='Inputs Assump'!$G$12,BV127,BV$75))</f>
        <v>143573.28031991178</v>
      </c>
      <c r="BW32" s="9">
        <f>IF('Inputs Assump'!$C$6='Inputs Assump'!$G$11,BW80,IF('Inputs Assump'!$C$6='Inputs Assump'!$G$12,BW127,BW$75))</f>
        <v>135928.76960193343</v>
      </c>
      <c r="BX32" s="9">
        <f>IF('Inputs Assump'!$C$6='Inputs Assump'!$G$11,BX80,IF('Inputs Assump'!$C$6='Inputs Assump'!$G$12,BX127,BX$75))</f>
        <v>128284.25888395507</v>
      </c>
      <c r="BY32" s="9">
        <f>IF('Inputs Assump'!$C$6='Inputs Assump'!$G$11,BY80,IF('Inputs Assump'!$C$6='Inputs Assump'!$G$12,BY127,BY$75))</f>
        <v>120639.74816597674</v>
      </c>
      <c r="BZ32" s="9">
        <f>IF('Inputs Assump'!$C$6='Inputs Assump'!$G$11,BZ80,IF('Inputs Assump'!$C$6='Inputs Assump'!$G$12,BZ127,BZ$75))</f>
        <v>112995.23744799838</v>
      </c>
      <c r="CA32" s="9">
        <f>IF('Inputs Assump'!$C$6='Inputs Assump'!$G$11,CA80,IF('Inputs Assump'!$C$6='Inputs Assump'!$G$12,CA127,CA$75))</f>
        <v>105350.72673002005</v>
      </c>
      <c r="CB32" s="9">
        <f>IF('Inputs Assump'!$C$6='Inputs Assump'!$G$11,CB80,IF('Inputs Assump'!$C$6='Inputs Assump'!$G$12,CB127,CB$75))</f>
        <v>97558.144181498385</v>
      </c>
      <c r="CC32" s="9">
        <f>IF('Inputs Assump'!$C$6='Inputs Assump'!$G$11,CC80,IF('Inputs Assump'!$C$6='Inputs Assump'!$G$12,CC127,CC$75))</f>
        <v>89765.561632976707</v>
      </c>
      <c r="CD32" s="9">
        <f>IF('Inputs Assump'!$C$6='Inputs Assump'!$G$11,CD80,IF('Inputs Assump'!$C$6='Inputs Assump'!$G$12,CD127,CD$75))</f>
        <v>81972.979084455044</v>
      </c>
      <c r="CE32" s="9">
        <f>IF('Inputs Assump'!$C$6='Inputs Assump'!$G$11,CE80,IF('Inputs Assump'!$C$6='Inputs Assump'!$G$12,CE127,CE$75))</f>
        <v>74180.396535933382</v>
      </c>
      <c r="CF32" s="9">
        <f>IF('Inputs Assump'!$C$6='Inputs Assump'!$G$11,CF80,IF('Inputs Assump'!$C$6='Inputs Assump'!$G$12,CF127,CF$75))</f>
        <v>66387.813987411733</v>
      </c>
      <c r="CG32" s="9">
        <f>IF('Inputs Assump'!$C$6='Inputs Assump'!$G$11,CG80,IF('Inputs Assump'!$C$6='Inputs Assump'!$G$12,CG127,CG$75))</f>
        <v>59304.022489114999</v>
      </c>
      <c r="CH32" s="9">
        <f>IF('Inputs Assump'!$C$6='Inputs Assump'!$G$11,CH80,IF('Inputs Assump'!$C$6='Inputs Assump'!$G$12,CH127,CH$75))</f>
        <v>52220.230990818258</v>
      </c>
      <c r="CI32" s="9">
        <f>IF('Inputs Assump'!$C$6='Inputs Assump'!$G$11,CI80,IF('Inputs Assump'!$C$6='Inputs Assump'!$G$12,CI127,CI$75))</f>
        <v>45136.439492521509</v>
      </c>
      <c r="CJ32" s="9">
        <f>IF('Inputs Assump'!$C$6='Inputs Assump'!$G$11,CJ80,IF('Inputs Assump'!$C$6='Inputs Assump'!$G$12,CJ127,CJ$75))</f>
        <v>38052.647994224768</v>
      </c>
      <c r="CK32" s="9">
        <f>IF('Inputs Assump'!$C$6='Inputs Assump'!$G$11,CK80,IF('Inputs Assump'!$C$6='Inputs Assump'!$G$12,CK127,CK$75))</f>
        <v>30968.856495928034</v>
      </c>
      <c r="CL32" s="9">
        <f>IF('Inputs Assump'!$C$6='Inputs Assump'!$G$11,CL80,IF('Inputs Assump'!$C$6='Inputs Assump'!$G$12,CL127,CL$75))</f>
        <v>27194.516463189419</v>
      </c>
      <c r="CM32" s="9">
        <f>IF('Inputs Assump'!$C$6='Inputs Assump'!$G$11,CM80,IF('Inputs Assump'!$C$6='Inputs Assump'!$G$12,CM127,CM$75))</f>
        <v>23420.176430450818</v>
      </c>
      <c r="CN32" s="9">
        <f>IF('Inputs Assump'!$C$6='Inputs Assump'!$G$11,CN80,IF('Inputs Assump'!$C$6='Inputs Assump'!$G$12,CN127,CN$75))</f>
        <v>19645.836397712206</v>
      </c>
      <c r="CO32" s="9">
        <f>IF('Inputs Assump'!$C$6='Inputs Assump'!$G$11,CO80,IF('Inputs Assump'!$C$6='Inputs Assump'!$G$12,CO127,CO$75))</f>
        <v>15871.496364973593</v>
      </c>
      <c r="CP32" s="9">
        <f>IF('Inputs Assump'!$C$6='Inputs Assump'!$G$11,CP80,IF('Inputs Assump'!$C$6='Inputs Assump'!$G$12,CP127,CP$75))</f>
        <v>12097.156332234976</v>
      </c>
      <c r="CQ32" s="9">
        <f>IF('Inputs Assump'!$C$6='Inputs Assump'!$G$11,CQ80,IF('Inputs Assump'!$C$6='Inputs Assump'!$G$12,CQ127,CQ$75))</f>
        <v>10128.70214008571</v>
      </c>
      <c r="CR32" s="9">
        <f>IF('Inputs Assump'!$C$6='Inputs Assump'!$G$11,CR80,IF('Inputs Assump'!$C$6='Inputs Assump'!$G$12,CR127,CR$75))</f>
        <v>8160.2479479364465</v>
      </c>
      <c r="CS32" s="9">
        <f>IF('Inputs Assump'!$C$6='Inputs Assump'!$G$11,CS80,IF('Inputs Assump'!$C$6='Inputs Assump'!$G$12,CS127,CS$75))</f>
        <v>6191.7937557871801</v>
      </c>
      <c r="CT32" s="9">
        <f>IF('Inputs Assump'!$C$6='Inputs Assump'!$G$11,CT80,IF('Inputs Assump'!$C$6='Inputs Assump'!$G$12,CT127,CT$75))</f>
        <v>4223.3395636379155</v>
      </c>
      <c r="CU32" s="9">
        <f>IF('Inputs Assump'!$C$6='Inputs Assump'!$G$11,CU80,IF('Inputs Assump'!$C$6='Inputs Assump'!$G$12,CU127,CU$75))</f>
        <v>2254.8853714886509</v>
      </c>
      <c r="CV32" s="9">
        <f>IF('Inputs Assump'!$C$6='Inputs Assump'!$G$11,CV80,IF('Inputs Assump'!$C$6='Inputs Assump'!$G$12,CV127,CV$75))</f>
        <v>1834.2876100256367</v>
      </c>
      <c r="CW32" s="9">
        <f>IF('Inputs Assump'!$C$6='Inputs Assump'!$G$11,CW80,IF('Inputs Assump'!$C$6='Inputs Assump'!$G$12,CW127,CW$75))</f>
        <v>1413.6898485626225</v>
      </c>
      <c r="CX32" s="9">
        <f>IF('Inputs Assump'!$C$6='Inputs Assump'!$G$11,CX80,IF('Inputs Assump'!$C$6='Inputs Assump'!$G$12,CX127,CX$75))</f>
        <v>993.09208709960853</v>
      </c>
      <c r="CZ32" s="50">
        <f t="shared" si="4"/>
        <v>64831207.823483378</v>
      </c>
      <c r="DA32" s="66">
        <f t="shared" si="3"/>
        <v>0.12726198298433836</v>
      </c>
    </row>
    <row r="33" spans="1:105">
      <c r="A33" s="52">
        <v>2026</v>
      </c>
      <c r="B33" s="9">
        <f>IF('Inputs Assump'!$C$6='Inputs Assump'!$G$11,B81,IF('Inputs Assump'!$C$6='Inputs Assump'!$G$12,B128,B$75))</f>
        <v>1695824.4238680748</v>
      </c>
      <c r="C33" s="9">
        <f>IF('Inputs Assump'!$C$6='Inputs Assump'!$G$11,C81,IF('Inputs Assump'!$C$6='Inputs Assump'!$G$12,C128,C$75))</f>
        <v>1641143.2820389534</v>
      </c>
      <c r="D33" s="9">
        <f>IF('Inputs Assump'!$C$6='Inputs Assump'!$G$11,D81,IF('Inputs Assump'!$C$6='Inputs Assump'!$G$12,D128,D$75))</f>
        <v>1629404.7469696025</v>
      </c>
      <c r="E33" s="9">
        <f>IF('Inputs Assump'!$C$6='Inputs Assump'!$G$11,E81,IF('Inputs Assump'!$C$6='Inputs Assump'!$G$12,E128,E$75))</f>
        <v>1616577.4355669981</v>
      </c>
      <c r="F33" s="9">
        <f>IF('Inputs Assump'!$C$6='Inputs Assump'!$G$11,F81,IF('Inputs Assump'!$C$6='Inputs Assump'!$G$12,F128,F$75))</f>
        <v>1602625.9234106122</v>
      </c>
      <c r="G33" s="9">
        <f>IF('Inputs Assump'!$C$6='Inputs Assump'!$G$11,G81,IF('Inputs Assump'!$C$6='Inputs Assump'!$G$12,G128,G$75))</f>
        <v>1589455.3962799881</v>
      </c>
      <c r="H33" s="9">
        <f>IF('Inputs Assump'!$C$6='Inputs Assump'!$G$11,H81,IF('Inputs Assump'!$C$6='Inputs Assump'!$G$12,H128,H$75))</f>
        <v>1713451.1324868151</v>
      </c>
      <c r="I33" s="9">
        <f>IF('Inputs Assump'!$C$6='Inputs Assump'!$G$11,I81,IF('Inputs Assump'!$C$6='Inputs Assump'!$G$12,I128,I$75))</f>
        <v>1708676.4902716703</v>
      </c>
      <c r="J33" s="9">
        <f>IF('Inputs Assump'!$C$6='Inputs Assump'!$G$11,J81,IF('Inputs Assump'!$C$6='Inputs Assump'!$G$12,J128,J$75))</f>
        <v>1680205.6629655319</v>
      </c>
      <c r="K33" s="9">
        <f>IF('Inputs Assump'!$C$6='Inputs Assump'!$G$11,K81,IF('Inputs Assump'!$C$6='Inputs Assump'!$G$12,K128,K$75))</f>
        <v>1651884.1475397637</v>
      </c>
      <c r="L33" s="9">
        <f>IF('Inputs Assump'!$C$6='Inputs Assump'!$G$11,L81,IF('Inputs Assump'!$C$6='Inputs Assump'!$G$12,L128,L$75))</f>
        <v>1623906.0092240565</v>
      </c>
      <c r="M33" s="9">
        <f>IF('Inputs Assump'!$C$6='Inputs Assump'!$G$11,M81,IF('Inputs Assump'!$C$6='Inputs Assump'!$G$12,M128,M$75))</f>
        <v>1598903.5327973247</v>
      </c>
      <c r="N33" s="9">
        <f>IF('Inputs Assump'!$C$6='Inputs Assump'!$G$11,N81,IF('Inputs Assump'!$C$6='Inputs Assump'!$G$12,N128,N$75))</f>
        <v>1567325.1478921908</v>
      </c>
      <c r="O33" s="9">
        <f>IF('Inputs Assump'!$C$6='Inputs Assump'!$G$11,O81,IF('Inputs Assump'!$C$6='Inputs Assump'!$G$12,O128,O$75))</f>
        <v>1535762.5664075927</v>
      </c>
      <c r="P33" s="9">
        <f>IF('Inputs Assump'!$C$6='Inputs Assump'!$G$11,P81,IF('Inputs Assump'!$C$6='Inputs Assump'!$G$12,P128,P$75))</f>
        <v>1507334.1813537907</v>
      </c>
      <c r="Q33" s="9">
        <f>IF('Inputs Assump'!$C$6='Inputs Assump'!$G$11,Q81,IF('Inputs Assump'!$C$6='Inputs Assump'!$G$12,Q128,Q$75))</f>
        <v>1478132.5685519215</v>
      </c>
      <c r="R33" s="9">
        <f>IF('Inputs Assump'!$C$6='Inputs Assump'!$G$11,R81,IF('Inputs Assump'!$C$6='Inputs Assump'!$G$12,R128,R$75))</f>
        <v>1448636.6699048204</v>
      </c>
      <c r="S33" s="9">
        <f>IF('Inputs Assump'!$C$6='Inputs Assump'!$G$11,S81,IF('Inputs Assump'!$C$6='Inputs Assump'!$G$12,S128,S$75))</f>
        <v>1419148.8329791015</v>
      </c>
      <c r="T33" s="9">
        <f>IF('Inputs Assump'!$C$6='Inputs Assump'!$G$11,T81,IF('Inputs Assump'!$C$6='Inputs Assump'!$G$12,T128,T$75))</f>
        <v>1389669.8434430261</v>
      </c>
      <c r="U33" s="9">
        <f>IF('Inputs Assump'!$C$6='Inputs Assump'!$G$11,U81,IF('Inputs Assump'!$C$6='Inputs Assump'!$G$12,U128,U$75))</f>
        <v>1370739.5408866531</v>
      </c>
      <c r="V33" s="9">
        <f>IF('Inputs Assump'!$C$6='Inputs Assump'!$G$11,V81,IF('Inputs Assump'!$C$6='Inputs Assump'!$G$12,V128,V$75))</f>
        <v>1351384.4054187469</v>
      </c>
      <c r="W33" s="9">
        <f>IF('Inputs Assump'!$C$6='Inputs Assump'!$G$11,W81,IF('Inputs Assump'!$C$6='Inputs Assump'!$G$12,W128,W$75))</f>
        <v>1332930.3541517097</v>
      </c>
      <c r="X33" s="9">
        <f>IF('Inputs Assump'!$C$6='Inputs Assump'!$G$11,X81,IF('Inputs Assump'!$C$6='Inputs Assump'!$G$12,X128,X$75))</f>
        <v>1314525.6153195505</v>
      </c>
      <c r="Y33" s="9">
        <f>IF('Inputs Assump'!$C$6='Inputs Assump'!$G$11,Y81,IF('Inputs Assump'!$C$6='Inputs Assump'!$G$12,Y128,Y$75))</f>
        <v>1296170.5431304132</v>
      </c>
      <c r="Z33" s="9">
        <f>IF('Inputs Assump'!$C$6='Inputs Assump'!$G$11,Z81,IF('Inputs Assump'!$C$6='Inputs Assump'!$G$12,Z128,Z$75))</f>
        <v>1271660.8246572234</v>
      </c>
      <c r="AA33" s="9">
        <f>IF('Inputs Assump'!$C$6='Inputs Assump'!$G$11,AA81,IF('Inputs Assump'!$C$6='Inputs Assump'!$G$12,AA128,AA$75))</f>
        <v>1243403.1900437258</v>
      </c>
      <c r="AB33" s="9">
        <f>IF('Inputs Assump'!$C$6='Inputs Assump'!$G$11,AB81,IF('Inputs Assump'!$C$6='Inputs Assump'!$G$12,AB128,AB$75))</f>
        <v>1215422.3020917657</v>
      </c>
      <c r="AC33" s="9">
        <f>IF('Inputs Assump'!$C$6='Inputs Assump'!$G$11,AC81,IF('Inputs Assump'!$C$6='Inputs Assump'!$G$12,AC128,AC$75))</f>
        <v>1187522.6188234016</v>
      </c>
      <c r="AD33" s="9">
        <f>IF('Inputs Assump'!$C$6='Inputs Assump'!$G$11,AD81,IF('Inputs Assump'!$C$6='Inputs Assump'!$G$12,AD128,AD$75))</f>
        <v>1159707.4714614844</v>
      </c>
      <c r="AE33" s="9">
        <f>IF('Inputs Assump'!$C$6='Inputs Assump'!$G$11,AE81,IF('Inputs Assump'!$C$6='Inputs Assump'!$G$12,AE128,AE$75))</f>
        <v>1115280.5664902495</v>
      </c>
      <c r="AF33" s="9">
        <f>IF('Inputs Assump'!$C$6='Inputs Assump'!$G$11,AF81,IF('Inputs Assump'!$C$6='Inputs Assump'!$G$12,AF128,AF$75))</f>
        <v>1071058.4345593802</v>
      </c>
      <c r="AG33" s="9">
        <f>IF('Inputs Assump'!$C$6='Inputs Assump'!$G$11,AG81,IF('Inputs Assump'!$C$6='Inputs Assump'!$G$12,AG128,AG$75))</f>
        <v>1030621.3615200821</v>
      </c>
      <c r="AH33" s="9">
        <f>IF('Inputs Assump'!$C$6='Inputs Assump'!$G$11,AH81,IF('Inputs Assump'!$C$6='Inputs Assump'!$G$12,AH128,AH$75))</f>
        <v>990184.28848078405</v>
      </c>
      <c r="AI33" s="9">
        <f>IF('Inputs Assump'!$C$6='Inputs Assump'!$G$11,AI81,IF('Inputs Assump'!$C$6='Inputs Assump'!$G$12,AI128,AI$75))</f>
        <v>949747.21544148587</v>
      </c>
      <c r="AJ33" s="9">
        <f>IF('Inputs Assump'!$C$6='Inputs Assump'!$G$11,AJ81,IF('Inputs Assump'!$C$6='Inputs Assump'!$G$12,AJ128,AJ$75))</f>
        <v>905913.16783968057</v>
      </c>
      <c r="AK33" s="9">
        <f>IF('Inputs Assump'!$C$6='Inputs Assump'!$G$11,AK81,IF('Inputs Assump'!$C$6='Inputs Assump'!$G$12,AK128,AK$75))</f>
        <v>862079.12023787538</v>
      </c>
      <c r="AL33" s="9">
        <f>IF('Inputs Assump'!$C$6='Inputs Assump'!$G$11,AL81,IF('Inputs Assump'!$C$6='Inputs Assump'!$G$12,AL128,AL$75))</f>
        <v>818245.0726360702</v>
      </c>
      <c r="AM33" s="9">
        <f>IF('Inputs Assump'!$C$6='Inputs Assump'!$G$11,AM81,IF('Inputs Assump'!$C$6='Inputs Assump'!$G$12,AM128,AM$75))</f>
        <v>774411.02503426489</v>
      </c>
      <c r="AN33" s="9">
        <f>IF('Inputs Assump'!$C$6='Inputs Assump'!$G$11,AN81,IF('Inputs Assump'!$C$6='Inputs Assump'!$G$12,AN128,AN$75))</f>
        <v>730576.97743245959</v>
      </c>
      <c r="AO33" s="9">
        <f>IF('Inputs Assump'!$C$6='Inputs Assump'!$G$11,AO81,IF('Inputs Assump'!$C$6='Inputs Assump'!$G$12,AO128,AO$75))</f>
        <v>704541.98728120199</v>
      </c>
      <c r="AP33" s="9">
        <f>IF('Inputs Assump'!$C$6='Inputs Assump'!$G$11,AP81,IF('Inputs Assump'!$C$6='Inputs Assump'!$G$12,AP128,AP$75))</f>
        <v>678506.9971299445</v>
      </c>
      <c r="AQ33" s="9">
        <f>IF('Inputs Assump'!$C$6='Inputs Assump'!$G$11,AQ81,IF('Inputs Assump'!$C$6='Inputs Assump'!$G$12,AQ128,AQ$75))</f>
        <v>652472.0069786869</v>
      </c>
      <c r="AR33" s="9">
        <f>IF('Inputs Assump'!$C$6='Inputs Assump'!$G$11,AR81,IF('Inputs Assump'!$C$6='Inputs Assump'!$G$12,AR128,AR$75))</f>
        <v>626437.01682742941</v>
      </c>
      <c r="AS33" s="9">
        <f>IF('Inputs Assump'!$C$6='Inputs Assump'!$G$11,AS81,IF('Inputs Assump'!$C$6='Inputs Assump'!$G$12,AS128,AS$75))</f>
        <v>600402.02667617181</v>
      </c>
      <c r="AT33" s="9">
        <f>IF('Inputs Assump'!$C$6='Inputs Assump'!$G$11,AT81,IF('Inputs Assump'!$C$6='Inputs Assump'!$G$12,AT128,AT$75))</f>
        <v>575321.72909916786</v>
      </c>
      <c r="AU33" s="9">
        <f>IF('Inputs Assump'!$C$6='Inputs Assump'!$G$11,AU81,IF('Inputs Assump'!$C$6='Inputs Assump'!$G$12,AU128,AU$75))</f>
        <v>550241.43152216391</v>
      </c>
      <c r="AV33" s="9">
        <f>IF('Inputs Assump'!$C$6='Inputs Assump'!$G$11,AV81,IF('Inputs Assump'!$C$6='Inputs Assump'!$G$12,AV128,AV$75))</f>
        <v>525161.13394515996</v>
      </c>
      <c r="AW33" s="9">
        <f>IF('Inputs Assump'!$C$6='Inputs Assump'!$G$11,AW81,IF('Inputs Assump'!$C$6='Inputs Assump'!$G$12,AW128,AW$75))</f>
        <v>500080.83636815584</v>
      </c>
      <c r="AX33" s="9">
        <f>IF('Inputs Assump'!$C$6='Inputs Assump'!$G$11,AX81,IF('Inputs Assump'!$C$6='Inputs Assump'!$G$12,AX128,AX$75))</f>
        <v>475000.53879115195</v>
      </c>
      <c r="AY33" s="9">
        <f>IF('Inputs Assump'!$C$6='Inputs Assump'!$G$11,AY81,IF('Inputs Assump'!$C$6='Inputs Assump'!$G$12,AY128,AY$75))</f>
        <v>460470.26232014282</v>
      </c>
      <c r="AZ33" s="9">
        <f>IF('Inputs Assump'!$C$6='Inputs Assump'!$G$11,AZ81,IF('Inputs Assump'!$C$6='Inputs Assump'!$G$12,AZ128,AZ$75))</f>
        <v>445939.98584913358</v>
      </c>
      <c r="BA33" s="9">
        <f>IF('Inputs Assump'!$C$6='Inputs Assump'!$G$11,BA81,IF('Inputs Assump'!$C$6='Inputs Assump'!$G$12,BA128,BA$75))</f>
        <v>431409.70937812451</v>
      </c>
      <c r="BB33" s="9">
        <f>IF('Inputs Assump'!$C$6='Inputs Assump'!$G$11,BB81,IF('Inputs Assump'!$C$6='Inputs Assump'!$G$12,BB128,BB$75))</f>
        <v>416879.43290711538</v>
      </c>
      <c r="BC33" s="9">
        <f>IF('Inputs Assump'!$C$6='Inputs Assump'!$G$11,BC81,IF('Inputs Assump'!$C$6='Inputs Assump'!$G$12,BC128,BC$75))</f>
        <v>402349.15643610607</v>
      </c>
      <c r="BD33" s="9">
        <f>IF('Inputs Assump'!$C$6='Inputs Assump'!$G$11,BD81,IF('Inputs Assump'!$C$6='Inputs Assump'!$G$12,BD128,BD$75))</f>
        <v>382782.5037091226</v>
      </c>
      <c r="BE33" s="9">
        <f>IF('Inputs Assump'!$C$6='Inputs Assump'!$G$11,BE81,IF('Inputs Assump'!$C$6='Inputs Assump'!$G$12,BE128,BE$75))</f>
        <v>363215.85098213912</v>
      </c>
      <c r="BF33" s="9">
        <f>IF('Inputs Assump'!$C$6='Inputs Assump'!$G$11,BF81,IF('Inputs Assump'!$C$6='Inputs Assump'!$G$12,BF128,BF$75))</f>
        <v>343649.19825515564</v>
      </c>
      <c r="BG33" s="9">
        <f>IF('Inputs Assump'!$C$6='Inputs Assump'!$G$11,BG81,IF('Inputs Assump'!$C$6='Inputs Assump'!$G$12,BG128,BG$75))</f>
        <v>324082.54552817205</v>
      </c>
      <c r="BH33" s="9">
        <f>IF('Inputs Assump'!$C$6='Inputs Assump'!$G$11,BH81,IF('Inputs Assump'!$C$6='Inputs Assump'!$G$12,BH128,BH$75))</f>
        <v>304515.89280118863</v>
      </c>
      <c r="BI33" s="9">
        <f>IF('Inputs Assump'!$C$6='Inputs Assump'!$G$11,BI81,IF('Inputs Assump'!$C$6='Inputs Assump'!$G$12,BI128,BI$75))</f>
        <v>288635.93213422148</v>
      </c>
      <c r="BJ33" s="9">
        <f>IF('Inputs Assump'!$C$6='Inputs Assump'!$G$11,BJ81,IF('Inputs Assump'!$C$6='Inputs Assump'!$G$12,BJ128,BJ$75))</f>
        <v>272755.97146725428</v>
      </c>
      <c r="BK33" s="9">
        <f>IF('Inputs Assump'!$C$6='Inputs Assump'!$G$11,BK81,IF('Inputs Assump'!$C$6='Inputs Assump'!$G$12,BK128,BK$75))</f>
        <v>256876.01080028701</v>
      </c>
      <c r="BL33" s="9">
        <f>IF('Inputs Assump'!$C$6='Inputs Assump'!$G$11,BL81,IF('Inputs Assump'!$C$6='Inputs Assump'!$G$12,BL128,BL$75))</f>
        <v>240996.05013331978</v>
      </c>
      <c r="BM33" s="9">
        <f>IF('Inputs Assump'!$C$6='Inputs Assump'!$G$11,BM81,IF('Inputs Assump'!$C$6='Inputs Assump'!$G$12,BM128,BM$75))</f>
        <v>225116.08946635248</v>
      </c>
      <c r="BN33" s="9">
        <f>IF('Inputs Assump'!$C$6='Inputs Assump'!$G$11,BN81,IF('Inputs Assump'!$C$6='Inputs Assump'!$G$12,BN128,BN$75))</f>
        <v>216864.77353568646</v>
      </c>
      <c r="BO33" s="9">
        <f>IF('Inputs Assump'!$C$6='Inputs Assump'!$G$11,BO81,IF('Inputs Assump'!$C$6='Inputs Assump'!$G$12,BO128,BO$75))</f>
        <v>208613.45760502038</v>
      </c>
      <c r="BP33" s="9">
        <f>IF('Inputs Assump'!$C$6='Inputs Assump'!$G$11,BP81,IF('Inputs Assump'!$C$6='Inputs Assump'!$G$12,BP128,BP$75))</f>
        <v>200362.14167435435</v>
      </c>
      <c r="BQ33" s="9">
        <f>IF('Inputs Assump'!$C$6='Inputs Assump'!$G$11,BQ81,IF('Inputs Assump'!$C$6='Inputs Assump'!$G$12,BQ128,BQ$75))</f>
        <v>192110.82574368833</v>
      </c>
      <c r="BR33" s="9">
        <f>IF('Inputs Assump'!$C$6='Inputs Assump'!$G$11,BR81,IF('Inputs Assump'!$C$6='Inputs Assump'!$G$12,BR128,BR$75))</f>
        <v>183859.50981302228</v>
      </c>
      <c r="BS33" s="9">
        <f>IF('Inputs Assump'!$C$6='Inputs Assump'!$G$11,BS81,IF('Inputs Assump'!$C$6='Inputs Assump'!$G$12,BS128,BS$75))</f>
        <v>175668.8333317544</v>
      </c>
      <c r="BT33" s="9">
        <f>IF('Inputs Assump'!$C$6='Inputs Assump'!$G$11,BT81,IF('Inputs Assump'!$C$6='Inputs Assump'!$G$12,BT128,BT$75))</f>
        <v>167478.15685048659</v>
      </c>
      <c r="BU33" s="9">
        <f>IF('Inputs Assump'!$C$6='Inputs Assump'!$G$11,BU81,IF('Inputs Assump'!$C$6='Inputs Assump'!$G$12,BU128,BU$75))</f>
        <v>159287.48036921874</v>
      </c>
      <c r="BV33" s="9">
        <f>IF('Inputs Assump'!$C$6='Inputs Assump'!$G$11,BV81,IF('Inputs Assump'!$C$6='Inputs Assump'!$G$12,BV128,BV$75))</f>
        <v>151096.80388795084</v>
      </c>
      <c r="BW33" s="9">
        <f>IF('Inputs Assump'!$C$6='Inputs Assump'!$G$11,BW81,IF('Inputs Assump'!$C$6='Inputs Assump'!$G$12,BW128,BW$75))</f>
        <v>142906.12740668302</v>
      </c>
      <c r="BX33" s="9">
        <f>IF('Inputs Assump'!$C$6='Inputs Assump'!$G$11,BX81,IF('Inputs Assump'!$C$6='Inputs Assump'!$G$12,BX128,BX$75))</f>
        <v>135297.13901977034</v>
      </c>
      <c r="BY33" s="9">
        <f>IF('Inputs Assump'!$C$6='Inputs Assump'!$G$11,BY81,IF('Inputs Assump'!$C$6='Inputs Assump'!$G$12,BY128,BY$75))</f>
        <v>127688.15063285765</v>
      </c>
      <c r="BZ33" s="9">
        <f>IF('Inputs Assump'!$C$6='Inputs Assump'!$G$11,BZ81,IF('Inputs Assump'!$C$6='Inputs Assump'!$G$12,BZ128,BZ$75))</f>
        <v>120079.16224594499</v>
      </c>
      <c r="CA33" s="9">
        <f>IF('Inputs Assump'!$C$6='Inputs Assump'!$G$11,CA81,IF('Inputs Assump'!$C$6='Inputs Assump'!$G$12,CA128,CA$75))</f>
        <v>112470.17385903229</v>
      </c>
      <c r="CB33" s="9">
        <f>IF('Inputs Assump'!$C$6='Inputs Assump'!$G$11,CB81,IF('Inputs Assump'!$C$6='Inputs Assump'!$G$12,CB128,CB$75))</f>
        <v>104861.18547211963</v>
      </c>
      <c r="CC33" s="9">
        <f>IF('Inputs Assump'!$C$6='Inputs Assump'!$G$11,CC81,IF('Inputs Assump'!$C$6='Inputs Assump'!$G$12,CC128,CC$75))</f>
        <v>97104.813311333317</v>
      </c>
      <c r="CD33" s="9">
        <f>IF('Inputs Assump'!$C$6='Inputs Assump'!$G$11,CD81,IF('Inputs Assump'!$C$6='Inputs Assump'!$G$12,CD128,CD$75))</f>
        <v>89348.441150547005</v>
      </c>
      <c r="CE33" s="9">
        <f>IF('Inputs Assump'!$C$6='Inputs Assump'!$G$11,CE81,IF('Inputs Assump'!$C$6='Inputs Assump'!$G$12,CE128,CE$75))</f>
        <v>81592.068989760708</v>
      </c>
      <c r="CF33" s="9">
        <f>IF('Inputs Assump'!$C$6='Inputs Assump'!$G$11,CF81,IF('Inputs Assump'!$C$6='Inputs Assump'!$G$12,CF128,CF$75))</f>
        <v>73835.696828974411</v>
      </c>
      <c r="CG33" s="9">
        <f>IF('Inputs Assump'!$C$6='Inputs Assump'!$G$11,CG81,IF('Inputs Assump'!$C$6='Inputs Assump'!$G$12,CG128,CG$75))</f>
        <v>66079.324668188114</v>
      </c>
      <c r="CH33" s="9">
        <f>IF('Inputs Assump'!$C$6='Inputs Assump'!$G$11,CH81,IF('Inputs Assump'!$C$6='Inputs Assump'!$G$12,CH128,CH$75))</f>
        <v>59028.44996418809</v>
      </c>
      <c r="CI33" s="9">
        <f>IF('Inputs Assump'!$C$6='Inputs Assump'!$G$11,CI81,IF('Inputs Assump'!$C$6='Inputs Assump'!$G$12,CI128,CI$75))</f>
        <v>51977.575260188052</v>
      </c>
      <c r="CJ33" s="9">
        <f>IF('Inputs Assump'!$C$6='Inputs Assump'!$G$11,CJ81,IF('Inputs Assump'!$C$6='Inputs Assump'!$G$12,CJ128,CJ$75))</f>
        <v>44926.700556188014</v>
      </c>
      <c r="CK33" s="9">
        <f>IF('Inputs Assump'!$C$6='Inputs Assump'!$G$11,CK81,IF('Inputs Assump'!$C$6='Inputs Assump'!$G$12,CK128,CK$75))</f>
        <v>37875.825852187976</v>
      </c>
      <c r="CL33" s="9">
        <f>IF('Inputs Assump'!$C$6='Inputs Assump'!$G$11,CL81,IF('Inputs Assump'!$C$6='Inputs Assump'!$G$12,CL128,CL$75))</f>
        <v>30824.951148187949</v>
      </c>
      <c r="CM33" s="9">
        <f>IF('Inputs Assump'!$C$6='Inputs Assump'!$G$11,CM81,IF('Inputs Assump'!$C$6='Inputs Assump'!$G$12,CM128,CM$75))</f>
        <v>27068.149629180763</v>
      </c>
      <c r="CN33" s="9">
        <f>IF('Inputs Assump'!$C$6='Inputs Assump'!$G$11,CN81,IF('Inputs Assump'!$C$6='Inputs Assump'!$G$12,CN128,CN$75))</f>
        <v>23311.348110173596</v>
      </c>
      <c r="CO33" s="9">
        <f>IF('Inputs Assump'!$C$6='Inputs Assump'!$G$11,CO81,IF('Inputs Assump'!$C$6='Inputs Assump'!$G$12,CO128,CO$75))</f>
        <v>19554.546591166418</v>
      </c>
      <c r="CP33" s="9">
        <f>IF('Inputs Assump'!$C$6='Inputs Assump'!$G$11,CP81,IF('Inputs Assump'!$C$6='Inputs Assump'!$G$12,CP128,CP$75))</f>
        <v>15797.745072159234</v>
      </c>
      <c r="CQ33" s="9">
        <f>IF('Inputs Assump'!$C$6='Inputs Assump'!$G$11,CQ81,IF('Inputs Assump'!$C$6='Inputs Assump'!$G$12,CQ128,CQ$75))</f>
        <v>12040.943553152048</v>
      </c>
      <c r="CR33" s="9">
        <f>IF('Inputs Assump'!$C$6='Inputs Assump'!$G$11,CR81,IF('Inputs Assump'!$C$6='Inputs Assump'!$G$12,CR128,CR$75))</f>
        <v>10081.636327248338</v>
      </c>
      <c r="CS33" s="9">
        <f>IF('Inputs Assump'!$C$6='Inputs Assump'!$G$11,CS81,IF('Inputs Assump'!$C$6='Inputs Assump'!$G$12,CS128,CS$75))</f>
        <v>8122.3291013446287</v>
      </c>
      <c r="CT33" s="9">
        <f>IF('Inputs Assump'!$C$6='Inputs Assump'!$G$11,CT81,IF('Inputs Assump'!$C$6='Inputs Assump'!$G$12,CT128,CT$75))</f>
        <v>6163.021875440917</v>
      </c>
      <c r="CU33" s="9">
        <f>IF('Inputs Assump'!$C$6='Inputs Assump'!$G$11,CU81,IF('Inputs Assump'!$C$6='Inputs Assump'!$G$12,CU128,CU$75))</f>
        <v>4203.7146495372062</v>
      </c>
      <c r="CV33" s="9">
        <f>IF('Inputs Assump'!$C$6='Inputs Assump'!$G$11,CV81,IF('Inputs Assump'!$C$6='Inputs Assump'!$G$12,CV128,CV$75))</f>
        <v>2244.4074236334959</v>
      </c>
      <c r="CW33" s="9">
        <f>IF('Inputs Assump'!$C$6='Inputs Assump'!$G$11,CW81,IF('Inputs Assump'!$C$6='Inputs Assump'!$G$12,CW128,CW$75))</f>
        <v>1825.7640858712728</v>
      </c>
      <c r="CX33" s="9">
        <f>IF('Inputs Assump'!$C$6='Inputs Assump'!$G$11,CX81,IF('Inputs Assump'!$C$6='Inputs Assump'!$G$12,CX128,CX$75))</f>
        <v>1407.1207481090496</v>
      </c>
      <c r="CZ33" s="50">
        <f t="shared" si="4"/>
        <v>66300550.882740259</v>
      </c>
      <c r="DA33" s="66">
        <f t="shared" si="3"/>
        <v>0.15281039749439818</v>
      </c>
    </row>
    <row r="34" spans="1:105">
      <c r="A34" s="52">
        <v>2027</v>
      </c>
      <c r="B34" s="9">
        <f>IF('Inputs Assump'!$C$6='Inputs Assump'!$G$11,B82,IF('Inputs Assump'!$C$6='Inputs Assump'!$G$12,B129,B$75))</f>
        <v>1700505.1483868919</v>
      </c>
      <c r="C34" s="9">
        <f>IF('Inputs Assump'!$C$6='Inputs Assump'!$G$11,C82,IF('Inputs Assump'!$C$6='Inputs Assump'!$G$12,C129,C$75))</f>
        <v>1648263.6040876289</v>
      </c>
      <c r="D34" s="9">
        <f>IF('Inputs Assump'!$C$6='Inputs Assump'!$G$11,D82,IF('Inputs Assump'!$C$6='Inputs Assump'!$G$12,D129,D$75))</f>
        <v>1637601.7544280221</v>
      </c>
      <c r="E34" s="9">
        <f>IF('Inputs Assump'!$C$6='Inputs Assump'!$G$11,E82,IF('Inputs Assump'!$C$6='Inputs Assump'!$G$12,E129,E$75))</f>
        <v>1625888.5506911119</v>
      </c>
      <c r="F34" s="9">
        <f>IF('Inputs Assump'!$C$6='Inputs Assump'!$G$11,F82,IF('Inputs Assump'!$C$6='Inputs Assump'!$G$12,F129,F$75))</f>
        <v>1613088.9201607406</v>
      </c>
      <c r="G34" s="9">
        <f>IF('Inputs Assump'!$C$6='Inputs Assump'!$G$11,G82,IF('Inputs Assump'!$C$6='Inputs Assump'!$G$12,G129,G$75))</f>
        <v>1601289.5235374654</v>
      </c>
      <c r="H34" s="9">
        <f>IF('Inputs Assump'!$C$6='Inputs Assump'!$G$11,H82,IF('Inputs Assump'!$C$6='Inputs Assump'!$G$12,H129,H$75))</f>
        <v>1588129.9790638229</v>
      </c>
      <c r="I34" s="9">
        <f>IF('Inputs Assump'!$C$6='Inputs Assump'!$G$11,I82,IF('Inputs Assump'!$C$6='Inputs Assump'!$G$12,I129,I$75))</f>
        <v>1712022.3175383925</v>
      </c>
      <c r="J34" s="9">
        <f>IF('Inputs Assump'!$C$6='Inputs Assump'!$G$11,J82,IF('Inputs Assump'!$C$6='Inputs Assump'!$G$12,J129,J$75))</f>
        <v>1707251.6568083575</v>
      </c>
      <c r="K34" s="9">
        <f>IF('Inputs Assump'!$C$6='Inputs Assump'!$G$11,K82,IF('Inputs Assump'!$C$6='Inputs Assump'!$G$12,K129,K$75))</f>
        <v>1678804.5707942103</v>
      </c>
      <c r="L34" s="9">
        <f>IF('Inputs Assump'!$C$6='Inputs Assump'!$G$11,L82,IF('Inputs Assump'!$C$6='Inputs Assump'!$G$12,L129,L$75))</f>
        <v>1650679.396416662</v>
      </c>
      <c r="M34" s="9">
        <f>IF('Inputs Assump'!$C$6='Inputs Assump'!$G$11,M82,IF('Inputs Assump'!$C$6='Inputs Assump'!$G$12,M129,M$75))</f>
        <v>1622721.663099458</v>
      </c>
      <c r="N34" s="9">
        <f>IF('Inputs Assump'!$C$6='Inputs Assump'!$G$11,N82,IF('Inputs Assump'!$C$6='Inputs Assump'!$G$12,N129,N$75))</f>
        <v>1597737.421463344</v>
      </c>
      <c r="O34" s="9">
        <f>IF('Inputs Assump'!$C$6='Inputs Assump'!$G$11,O82,IF('Inputs Assump'!$C$6='Inputs Assump'!$G$12,O129,O$75))</f>
        <v>1566182.0672863256</v>
      </c>
      <c r="P34" s="9">
        <f>IF('Inputs Assump'!$C$6='Inputs Assump'!$G$11,P82,IF('Inputs Assump'!$C$6='Inputs Assump'!$G$12,P129,P$75))</f>
        <v>1534642.5050041021</v>
      </c>
      <c r="Q34" s="9">
        <f>IF('Inputs Assump'!$C$6='Inputs Assump'!$G$11,Q82,IF('Inputs Assump'!$C$6='Inputs Assump'!$G$12,Q129,Q$75))</f>
        <v>1505453.5755727685</v>
      </c>
      <c r="R34" s="9">
        <f>IF('Inputs Assump'!$C$6='Inputs Assump'!$G$11,R82,IF('Inputs Assump'!$C$6='Inputs Assump'!$G$12,R129,R$75))</f>
        <v>1476288.3957812628</v>
      </c>
      <c r="S34" s="9">
        <f>IF('Inputs Assump'!$C$6='Inputs Assump'!$G$11,S82,IF('Inputs Assump'!$C$6='Inputs Assump'!$G$12,S129,S$75))</f>
        <v>1446829.2973064117</v>
      </c>
      <c r="T34" s="9">
        <f>IF('Inputs Assump'!$C$6='Inputs Assump'!$G$11,T82,IF('Inputs Assump'!$C$6='Inputs Assump'!$G$12,T129,T$75))</f>
        <v>1417378.2504948415</v>
      </c>
      <c r="U34" s="9">
        <f>IF('Inputs Assump'!$C$6='Inputs Assump'!$G$11,U82,IF('Inputs Assump'!$C$6='Inputs Assump'!$G$12,U129,U$75))</f>
        <v>1387936.0400345849</v>
      </c>
      <c r="V34" s="9">
        <f>IF('Inputs Assump'!$C$6='Inputs Assump'!$G$11,V82,IF('Inputs Assump'!$C$6='Inputs Assump'!$G$12,V129,V$75))</f>
        <v>1368565.1492044481</v>
      </c>
      <c r="W34" s="9">
        <f>IF('Inputs Assump'!$C$6='Inputs Assump'!$G$11,W82,IF('Inputs Assump'!$C$6='Inputs Assump'!$G$12,W129,W$75))</f>
        <v>1349240.7166121169</v>
      </c>
      <c r="X34" s="9">
        <f>IF('Inputs Assump'!$C$6='Inputs Assump'!$G$11,X82,IF('Inputs Assump'!$C$6='Inputs Assump'!$G$12,X129,X$75))</f>
        <v>1330815.938838972</v>
      </c>
      <c r="Y34" s="9">
        <f>IF('Inputs Assump'!$C$6='Inputs Assump'!$G$11,Y82,IF('Inputs Assump'!$C$6='Inputs Assump'!$G$12,Y129,Y$75))</f>
        <v>1312440.3952768375</v>
      </c>
      <c r="Z34" s="9">
        <f>IF('Inputs Assump'!$C$6='Inputs Assump'!$G$11,Z82,IF('Inputs Assump'!$C$6='Inputs Assump'!$G$12,Z129,Z$75))</f>
        <v>1294114.4395719802</v>
      </c>
      <c r="AA34" s="9">
        <f>IF('Inputs Assump'!$C$6='Inputs Assump'!$G$11,AA82,IF('Inputs Assump'!$C$6='Inputs Assump'!$G$12,AA129,AA$75))</f>
        <v>1265858.0025781302</v>
      </c>
      <c r="AB34" s="9">
        <f>IF('Inputs Assump'!$C$6='Inputs Assump'!$G$11,AB82,IF('Inputs Assump'!$C$6='Inputs Assump'!$G$12,AB129,AB$75))</f>
        <v>1237729.3127452366</v>
      </c>
      <c r="AC34" s="9">
        <f>IF('Inputs Assump'!$C$6='Inputs Assump'!$G$11,AC82,IF('Inputs Assump'!$C$6='Inputs Assump'!$G$12,AC129,AC$75))</f>
        <v>1209876.1067279968</v>
      </c>
      <c r="AD34" s="9">
        <f>IF('Inputs Assump'!$C$6='Inputs Assump'!$G$11,AD82,IF('Inputs Assump'!$C$6='Inputs Assump'!$G$12,AD129,AD$75))</f>
        <v>1182103.7348424559</v>
      </c>
      <c r="AE34" s="9">
        <f>IF('Inputs Assump'!$C$6='Inputs Assump'!$G$11,AE82,IF('Inputs Assump'!$C$6='Inputs Assump'!$G$12,AE129,AE$75))</f>
        <v>1154415.5131104831</v>
      </c>
      <c r="AF34" s="9">
        <f>IF('Inputs Assump'!$C$6='Inputs Assump'!$G$11,AF82,IF('Inputs Assump'!$C$6='Inputs Assump'!$G$12,AF129,AF$75))</f>
        <v>1110191.336272469</v>
      </c>
      <c r="AG34" s="9">
        <f>IF('Inputs Assump'!$C$6='Inputs Assump'!$G$11,AG82,IF('Inputs Assump'!$C$6='Inputs Assump'!$G$12,AG129,AG$75))</f>
        <v>1066170.9980577992</v>
      </c>
      <c r="AH34" s="9">
        <f>IF('Inputs Assump'!$C$6='Inputs Assump'!$G$11,AH82,IF('Inputs Assump'!$C$6='Inputs Assump'!$G$12,AH129,AH$75))</f>
        <v>1025918.44681527</v>
      </c>
      <c r="AI34" s="9">
        <f>IF('Inputs Assump'!$C$6='Inputs Assump'!$G$11,AI82,IF('Inputs Assump'!$C$6='Inputs Assump'!$G$12,AI129,AI$75))</f>
        <v>985665.89557274082</v>
      </c>
      <c r="AJ34" s="9">
        <f>IF('Inputs Assump'!$C$6='Inputs Assump'!$G$11,AJ82,IF('Inputs Assump'!$C$6='Inputs Assump'!$G$12,AJ129,AJ$75))</f>
        <v>945413.34433021152</v>
      </c>
      <c r="AK34" s="9">
        <f>IF('Inputs Assump'!$C$6='Inputs Assump'!$G$11,AK82,IF('Inputs Assump'!$C$6='Inputs Assump'!$G$12,AK129,AK$75))</f>
        <v>901779.31954448088</v>
      </c>
      <c r="AL34" s="9">
        <f>IF('Inputs Assump'!$C$6='Inputs Assump'!$G$11,AL82,IF('Inputs Assump'!$C$6='Inputs Assump'!$G$12,AL129,AL$75))</f>
        <v>858145.29475875036</v>
      </c>
      <c r="AM34" s="9">
        <f>IF('Inputs Assump'!$C$6='Inputs Assump'!$G$11,AM82,IF('Inputs Assump'!$C$6='Inputs Assump'!$G$12,AM129,AM$75))</f>
        <v>814511.26997301995</v>
      </c>
      <c r="AN34" s="9">
        <f>IF('Inputs Assump'!$C$6='Inputs Assump'!$G$11,AN82,IF('Inputs Assump'!$C$6='Inputs Assump'!$G$12,AN129,AN$75))</f>
        <v>770877.24518728931</v>
      </c>
      <c r="AO34" s="9">
        <f>IF('Inputs Assump'!$C$6='Inputs Assump'!$G$11,AO82,IF('Inputs Assump'!$C$6='Inputs Assump'!$G$12,AO129,AO$75))</f>
        <v>727243.22040155868</v>
      </c>
      <c r="AP34" s="9">
        <f>IF('Inputs Assump'!$C$6='Inputs Assump'!$G$11,AP82,IF('Inputs Assump'!$C$6='Inputs Assump'!$G$12,AP129,AP$75))</f>
        <v>701327.0326956932</v>
      </c>
      <c r="AQ34" s="9">
        <f>IF('Inputs Assump'!$C$6='Inputs Assump'!$G$11,AQ82,IF('Inputs Assump'!$C$6='Inputs Assump'!$G$12,AQ129,AQ$75))</f>
        <v>675410.84498982783</v>
      </c>
      <c r="AR34" s="9">
        <f>IF('Inputs Assump'!$C$6='Inputs Assump'!$G$11,AR82,IF('Inputs Assump'!$C$6='Inputs Assump'!$G$12,AR129,AR$75))</f>
        <v>649494.65728396247</v>
      </c>
      <c r="AS34" s="9">
        <f>IF('Inputs Assump'!$C$6='Inputs Assump'!$G$11,AS82,IF('Inputs Assump'!$C$6='Inputs Assump'!$G$12,AS129,AS$75))</f>
        <v>623578.46957809711</v>
      </c>
      <c r="AT34" s="9">
        <f>IF('Inputs Assump'!$C$6='Inputs Assump'!$G$11,AT82,IF('Inputs Assump'!$C$6='Inputs Assump'!$G$12,AT129,AT$75))</f>
        <v>597662.28187223163</v>
      </c>
      <c r="AU34" s="9">
        <f>IF('Inputs Assump'!$C$6='Inputs Assump'!$G$11,AU82,IF('Inputs Assump'!$C$6='Inputs Assump'!$G$12,AU129,AU$75))</f>
        <v>572696.43030292739</v>
      </c>
      <c r="AV34" s="9">
        <f>IF('Inputs Assump'!$C$6='Inputs Assump'!$G$11,AV82,IF('Inputs Assump'!$C$6='Inputs Assump'!$G$12,AV129,AV$75))</f>
        <v>547730.57873362314</v>
      </c>
      <c r="AW34" s="9">
        <f>IF('Inputs Assump'!$C$6='Inputs Assump'!$G$11,AW82,IF('Inputs Assump'!$C$6='Inputs Assump'!$G$12,AW129,AW$75))</f>
        <v>522764.72716431879</v>
      </c>
      <c r="AX34" s="9">
        <f>IF('Inputs Assump'!$C$6='Inputs Assump'!$G$11,AX82,IF('Inputs Assump'!$C$6='Inputs Assump'!$G$12,AX129,AX$75))</f>
        <v>497798.87559501431</v>
      </c>
      <c r="AY34" s="9">
        <f>IF('Inputs Assump'!$C$6='Inputs Assump'!$G$11,AY82,IF('Inputs Assump'!$C$6='Inputs Assump'!$G$12,AY129,AY$75))</f>
        <v>472833.02402571007</v>
      </c>
      <c r="AZ34" s="9">
        <f>IF('Inputs Assump'!$C$6='Inputs Assump'!$G$11,AZ82,IF('Inputs Assump'!$C$6='Inputs Assump'!$G$12,AZ129,AZ$75))</f>
        <v>458369.05187695922</v>
      </c>
      <c r="BA34" s="9">
        <f>IF('Inputs Assump'!$C$6='Inputs Assump'!$G$11,BA82,IF('Inputs Assump'!$C$6='Inputs Assump'!$G$12,BA129,BA$75))</f>
        <v>443905.07972820825</v>
      </c>
      <c r="BB34" s="9">
        <f>IF('Inputs Assump'!$C$6='Inputs Assump'!$G$11,BB82,IF('Inputs Assump'!$C$6='Inputs Assump'!$G$12,BB129,BB$75))</f>
        <v>429441.10757945746</v>
      </c>
      <c r="BC34" s="9">
        <f>IF('Inputs Assump'!$C$6='Inputs Assump'!$G$11,BC82,IF('Inputs Assump'!$C$6='Inputs Assump'!$G$12,BC129,BC$75))</f>
        <v>414977.13543070661</v>
      </c>
      <c r="BD34" s="9">
        <f>IF('Inputs Assump'!$C$6='Inputs Assump'!$G$11,BD82,IF('Inputs Assump'!$C$6='Inputs Assump'!$G$12,BD129,BD$75))</f>
        <v>400513.16328195558</v>
      </c>
      <c r="BE34" s="9">
        <f>IF('Inputs Assump'!$C$6='Inputs Assump'!$G$11,BE82,IF('Inputs Assump'!$C$6='Inputs Assump'!$G$12,BE129,BE$75))</f>
        <v>381035.79678779189</v>
      </c>
      <c r="BF34" s="9">
        <f>IF('Inputs Assump'!$C$6='Inputs Assump'!$G$11,BF82,IF('Inputs Assump'!$C$6='Inputs Assump'!$G$12,BF129,BF$75))</f>
        <v>361558.43029362813</v>
      </c>
      <c r="BG34" s="9">
        <f>IF('Inputs Assump'!$C$6='Inputs Assump'!$G$11,BG82,IF('Inputs Assump'!$C$6='Inputs Assump'!$G$12,BG129,BG$75))</f>
        <v>342081.06379946443</v>
      </c>
      <c r="BH34" s="9">
        <f>IF('Inputs Assump'!$C$6='Inputs Assump'!$G$11,BH82,IF('Inputs Assump'!$C$6='Inputs Assump'!$G$12,BH129,BH$75))</f>
        <v>322603.69730530056</v>
      </c>
      <c r="BI34" s="9">
        <f>IF('Inputs Assump'!$C$6='Inputs Assump'!$G$11,BI82,IF('Inputs Assump'!$C$6='Inputs Assump'!$G$12,BI129,BI$75))</f>
        <v>303126.33081113687</v>
      </c>
      <c r="BJ34" s="9">
        <f>IF('Inputs Assump'!$C$6='Inputs Assump'!$G$11,BJ82,IF('Inputs Assump'!$C$6='Inputs Assump'!$G$12,BJ129,BJ$75))</f>
        <v>287318.83332349133</v>
      </c>
      <c r="BK34" s="9">
        <f>IF('Inputs Assump'!$C$6='Inputs Assump'!$G$11,BK82,IF('Inputs Assump'!$C$6='Inputs Assump'!$G$12,BK129,BK$75))</f>
        <v>271511.33583584573</v>
      </c>
      <c r="BL34" s="9">
        <f>IF('Inputs Assump'!$C$6='Inputs Assump'!$G$11,BL82,IF('Inputs Assump'!$C$6='Inputs Assump'!$G$12,BL129,BL$75))</f>
        <v>255703.83834820011</v>
      </c>
      <c r="BM34" s="9">
        <f>IF('Inputs Assump'!$C$6='Inputs Assump'!$G$11,BM82,IF('Inputs Assump'!$C$6='Inputs Assump'!$G$12,BM129,BM$75))</f>
        <v>239896.34086055448</v>
      </c>
      <c r="BN34" s="9">
        <f>IF('Inputs Assump'!$C$6='Inputs Assump'!$G$11,BN82,IF('Inputs Assump'!$C$6='Inputs Assump'!$G$12,BN129,BN$75))</f>
        <v>224088.8433729088</v>
      </c>
      <c r="BO34" s="9">
        <f>IF('Inputs Assump'!$C$6='Inputs Assump'!$G$11,BO82,IF('Inputs Assump'!$C$6='Inputs Assump'!$G$12,BO129,BO$75))</f>
        <v>215875.17971345823</v>
      </c>
      <c r="BP34" s="9">
        <f>IF('Inputs Assump'!$C$6='Inputs Assump'!$G$11,BP82,IF('Inputs Assump'!$C$6='Inputs Assump'!$G$12,BP129,BP$75))</f>
        <v>207661.51605400757</v>
      </c>
      <c r="BQ34" s="9">
        <f>IF('Inputs Assump'!$C$6='Inputs Assump'!$G$11,BQ82,IF('Inputs Assump'!$C$6='Inputs Assump'!$G$12,BQ129,BQ$75))</f>
        <v>199447.85239455701</v>
      </c>
      <c r="BR34" s="9">
        <f>IF('Inputs Assump'!$C$6='Inputs Assump'!$G$11,BR82,IF('Inputs Assump'!$C$6='Inputs Assump'!$G$12,BR129,BR$75))</f>
        <v>191234.18873510641</v>
      </c>
      <c r="BS34" s="9">
        <f>IF('Inputs Assump'!$C$6='Inputs Assump'!$G$11,BS82,IF('Inputs Assump'!$C$6='Inputs Assump'!$G$12,BS129,BS$75))</f>
        <v>183020.52507565581</v>
      </c>
      <c r="BT34" s="9">
        <f>IF('Inputs Assump'!$C$6='Inputs Assump'!$G$11,BT82,IF('Inputs Assump'!$C$6='Inputs Assump'!$G$12,BT129,BT$75))</f>
        <v>174867.22415664999</v>
      </c>
      <c r="BU34" s="9">
        <f>IF('Inputs Assump'!$C$6='Inputs Assump'!$G$11,BU82,IF('Inputs Assump'!$C$6='Inputs Assump'!$G$12,BU129,BU$75))</f>
        <v>166713.92323764425</v>
      </c>
      <c r="BV34" s="9">
        <f>IF('Inputs Assump'!$C$6='Inputs Assump'!$G$11,BV82,IF('Inputs Assump'!$C$6='Inputs Assump'!$G$12,BV129,BV$75))</f>
        <v>158560.62231863849</v>
      </c>
      <c r="BW34" s="9">
        <f>IF('Inputs Assump'!$C$6='Inputs Assump'!$G$11,BW82,IF('Inputs Assump'!$C$6='Inputs Assump'!$G$12,BW129,BW$75))</f>
        <v>150407.32139963264</v>
      </c>
      <c r="BX34" s="9">
        <f>IF('Inputs Assump'!$C$6='Inputs Assump'!$G$11,BX82,IF('Inputs Assump'!$C$6='Inputs Assump'!$G$12,BX129,BX$75))</f>
        <v>142254.0204806269</v>
      </c>
      <c r="BY34" s="9">
        <f>IF('Inputs Assump'!$C$6='Inputs Assump'!$G$11,BY82,IF('Inputs Assump'!$C$6='Inputs Assump'!$G$12,BY129,BY$75))</f>
        <v>134679.75330628522</v>
      </c>
      <c r="BZ34" s="9">
        <f>IF('Inputs Assump'!$C$6='Inputs Assump'!$G$11,BZ82,IF('Inputs Assump'!$C$6='Inputs Assump'!$G$12,BZ129,BZ$75))</f>
        <v>127105.48613194353</v>
      </c>
      <c r="CA34" s="9">
        <f>IF('Inputs Assump'!$C$6='Inputs Assump'!$G$11,CA82,IF('Inputs Assump'!$C$6='Inputs Assump'!$G$12,CA129,CA$75))</f>
        <v>119531.21895760187</v>
      </c>
      <c r="CB34" s="9">
        <f>IF('Inputs Assump'!$C$6='Inputs Assump'!$G$11,CB82,IF('Inputs Assump'!$C$6='Inputs Assump'!$G$12,CB129,CB$75))</f>
        <v>111956.95178326019</v>
      </c>
      <c r="CC34" s="9">
        <f>IF('Inputs Assump'!$C$6='Inputs Assump'!$G$11,CC82,IF('Inputs Assump'!$C$6='Inputs Assump'!$G$12,CC129,CC$75))</f>
        <v>104382.68460891853</v>
      </c>
      <c r="CD34" s="9">
        <f>IF('Inputs Assump'!$C$6='Inputs Assump'!$G$11,CD82,IF('Inputs Assump'!$C$6='Inputs Assump'!$G$12,CD129,CD$75))</f>
        <v>96661.706199953114</v>
      </c>
      <c r="CE34" s="9">
        <f>IF('Inputs Assump'!$C$6='Inputs Assump'!$G$11,CE82,IF('Inputs Assump'!$C$6='Inputs Assump'!$G$12,CE129,CE$75))</f>
        <v>88940.727790987687</v>
      </c>
      <c r="CF34" s="9">
        <f>IF('Inputs Assump'!$C$6='Inputs Assump'!$G$11,CF82,IF('Inputs Assump'!$C$6='Inputs Assump'!$G$12,CF129,CF$75))</f>
        <v>81219.749382022288</v>
      </c>
      <c r="CG34" s="9">
        <f>IF('Inputs Assump'!$C$6='Inputs Assump'!$G$11,CG82,IF('Inputs Assump'!$C$6='Inputs Assump'!$G$12,CG129,CG$75))</f>
        <v>73498.770973056889</v>
      </c>
      <c r="CH34" s="9">
        <f>IF('Inputs Assump'!$C$6='Inputs Assump'!$G$11,CH82,IF('Inputs Assump'!$C$6='Inputs Assump'!$G$12,CH129,CH$75))</f>
        <v>65777.792564091491</v>
      </c>
      <c r="CI34" s="9">
        <f>IF('Inputs Assump'!$C$6='Inputs Assump'!$G$11,CI82,IF('Inputs Assump'!$C$6='Inputs Assump'!$G$12,CI129,CI$75))</f>
        <v>58759.092297343886</v>
      </c>
      <c r="CJ34" s="9">
        <f>IF('Inputs Assump'!$C$6='Inputs Assump'!$G$11,CJ82,IF('Inputs Assump'!$C$6='Inputs Assump'!$G$12,CJ129,CJ$75))</f>
        <v>51740.392030596267</v>
      </c>
      <c r="CK34" s="9">
        <f>IF('Inputs Assump'!$C$6='Inputs Assump'!$G$11,CK82,IF('Inputs Assump'!$C$6='Inputs Assump'!$G$12,CK129,CK$75))</f>
        <v>44721.691763848648</v>
      </c>
      <c r="CL34" s="9">
        <f>IF('Inputs Assump'!$C$6='Inputs Assump'!$G$11,CL82,IF('Inputs Assump'!$C$6='Inputs Assump'!$G$12,CL129,CL$75))</f>
        <v>37702.991497101029</v>
      </c>
      <c r="CM34" s="9">
        <f>IF('Inputs Assump'!$C$6='Inputs Assump'!$G$11,CM82,IF('Inputs Assump'!$C$6='Inputs Assump'!$G$12,CM129,CM$75))</f>
        <v>30684.291230353418</v>
      </c>
      <c r="CN34" s="9">
        <f>IF('Inputs Assump'!$C$6='Inputs Assump'!$G$11,CN82,IF('Inputs Assump'!$C$6='Inputs Assump'!$G$12,CN129,CN$75))</f>
        <v>26944.632687192123</v>
      </c>
      <c r="CO34" s="9">
        <f>IF('Inputs Assump'!$C$6='Inputs Assump'!$G$11,CO82,IF('Inputs Assump'!$C$6='Inputs Assump'!$G$12,CO129,CO$75))</f>
        <v>23204.97414403085</v>
      </c>
      <c r="CP34" s="9">
        <f>IF('Inputs Assump'!$C$6='Inputs Assump'!$G$11,CP82,IF('Inputs Assump'!$C$6='Inputs Assump'!$G$12,CP129,CP$75))</f>
        <v>19465.315600869562</v>
      </c>
      <c r="CQ34" s="9">
        <f>IF('Inputs Assump'!$C$6='Inputs Assump'!$G$11,CQ82,IF('Inputs Assump'!$C$6='Inputs Assump'!$G$12,CQ129,CQ$75))</f>
        <v>15725.657057708271</v>
      </c>
      <c r="CR34" s="9">
        <f>IF('Inputs Assump'!$C$6='Inputs Assump'!$G$11,CR82,IF('Inputs Assump'!$C$6='Inputs Assump'!$G$12,CR129,CR$75))</f>
        <v>11985.998514546978</v>
      </c>
      <c r="CS34" s="9">
        <f>IF('Inputs Assump'!$C$6='Inputs Assump'!$G$11,CS82,IF('Inputs Assump'!$C$6='Inputs Assump'!$G$12,CS129,CS$75))</f>
        <v>10035.63196764332</v>
      </c>
      <c r="CT34" s="9">
        <f>IF('Inputs Assump'!$C$6='Inputs Assump'!$G$11,CT82,IF('Inputs Assump'!$C$6='Inputs Assump'!$G$12,CT129,CT$75))</f>
        <v>8085.2654207396617</v>
      </c>
      <c r="CU34" s="9">
        <f>IF('Inputs Assump'!$C$6='Inputs Assump'!$G$11,CU82,IF('Inputs Assump'!$C$6='Inputs Assump'!$G$12,CU129,CU$75))</f>
        <v>6134.8988738360013</v>
      </c>
      <c r="CV34" s="9">
        <f>IF('Inputs Assump'!$C$6='Inputs Assump'!$G$11,CV82,IF('Inputs Assump'!$C$6='Inputs Assump'!$G$12,CV129,CV$75))</f>
        <v>4184.5323269323417</v>
      </c>
      <c r="CW34" s="9">
        <f>IF('Inputs Assump'!$C$6='Inputs Assump'!$G$11,CW82,IF('Inputs Assump'!$C$6='Inputs Assump'!$G$12,CW129,CW$75))</f>
        <v>2234.1657800286835</v>
      </c>
      <c r="CX34" s="9">
        <f>IF('Inputs Assump'!$C$6='Inputs Assump'!$G$11,CX82,IF('Inputs Assump'!$C$6='Inputs Assump'!$G$12,CX129,CX$75))</f>
        <v>1817.4327887649354</v>
      </c>
      <c r="CZ34" s="50">
        <f t="shared" si="4"/>
        <v>67774421.46850127</v>
      </c>
      <c r="DA34" s="66">
        <f t="shared" si="3"/>
        <v>0.17843753502499704</v>
      </c>
    </row>
    <row r="35" spans="1:105">
      <c r="A35" s="52">
        <v>2028</v>
      </c>
      <c r="B35" s="9">
        <f>IF('Inputs Assump'!$C$6='Inputs Assump'!$G$11,B83,IF('Inputs Assump'!$C$6='Inputs Assump'!$G$12,B130,B$75))</f>
        <v>1704442.7020093852</v>
      </c>
      <c r="C35" s="9">
        <f>IF('Inputs Assump'!$C$6='Inputs Assump'!$G$11,C83,IF('Inputs Assump'!$C$6='Inputs Assump'!$G$12,C130,C$75))</f>
        <v>1654574.7670154648</v>
      </c>
      <c r="D35" s="9">
        <f>IF('Inputs Assump'!$C$6='Inputs Assump'!$G$11,D83,IF('Inputs Assump'!$C$6='Inputs Assump'!$G$12,D130,D$75))</f>
        <v>1644962.9150414073</v>
      </c>
      <c r="E35" s="9">
        <f>IF('Inputs Assump'!$C$6='Inputs Assump'!$G$11,E83,IF('Inputs Assump'!$C$6='Inputs Assump'!$G$12,E130,E$75))</f>
        <v>1634322.4160021117</v>
      </c>
      <c r="F35" s="9">
        <f>IF('Inputs Assump'!$C$6='Inputs Assump'!$G$11,F83,IF('Inputs Assump'!$C$6='Inputs Assump'!$G$12,F130,F$75))</f>
        <v>1622632.6682483191</v>
      </c>
      <c r="G35" s="9">
        <f>IF('Inputs Assump'!$C$6='Inputs Assump'!$G$11,G83,IF('Inputs Assump'!$C$6='Inputs Assump'!$G$12,G130,G$75))</f>
        <v>1611808.8820721782</v>
      </c>
      <c r="H35" s="9">
        <f>IF('Inputs Assump'!$C$6='Inputs Assump'!$G$11,H83,IF('Inputs Assump'!$C$6='Inputs Assump'!$G$12,H130,H$75))</f>
        <v>1600018.8486507146</v>
      </c>
      <c r="I35" s="9">
        <f>IF('Inputs Assump'!$C$6='Inputs Assump'!$G$11,I83,IF('Inputs Assump'!$C$6='Inputs Assump'!$G$12,I130,I$75))</f>
        <v>1586869.746700075</v>
      </c>
      <c r="J35" s="9">
        <f>IF('Inputs Assump'!$C$6='Inputs Assump'!$G$11,J83,IF('Inputs Assump'!$C$6='Inputs Assump'!$G$12,J130,J$75))</f>
        <v>1710663.7726079</v>
      </c>
      <c r="K35" s="9">
        <f>IF('Inputs Assump'!$C$6='Inputs Assump'!$G$11,K83,IF('Inputs Assump'!$C$6='Inputs Assump'!$G$12,K130,K$75))</f>
        <v>1705896.8975510325</v>
      </c>
      <c r="L35" s="9">
        <f>IF('Inputs Assump'!$C$6='Inputs Assump'!$G$11,L83,IF('Inputs Assump'!$C$6='Inputs Assump'!$G$12,L130,L$75))</f>
        <v>1677627.3243146355</v>
      </c>
      <c r="M35" s="9">
        <f>IF('Inputs Assump'!$C$6='Inputs Assump'!$G$11,M83,IF('Inputs Assump'!$C$6='Inputs Assump'!$G$12,M130,M$75))</f>
        <v>1649521.8724605418</v>
      </c>
      <c r="N35" s="9">
        <f>IF('Inputs Assump'!$C$6='Inputs Assump'!$G$11,N83,IF('Inputs Assump'!$C$6='Inputs Assump'!$G$12,N130,N$75))</f>
        <v>1621583.7442502675</v>
      </c>
      <c r="O35" s="9">
        <f>IF('Inputs Assump'!$C$6='Inputs Assump'!$G$11,O83,IF('Inputs Assump'!$C$6='Inputs Assump'!$G$12,O130,O$75))</f>
        <v>1596617.0225870097</v>
      </c>
      <c r="P35" s="9">
        <f>IF('Inputs Assump'!$C$6='Inputs Assump'!$G$11,P83,IF('Inputs Assump'!$C$6='Inputs Assump'!$G$12,P130,P$75))</f>
        <v>1565083.7963159208</v>
      </c>
      <c r="Q35" s="9">
        <f>IF('Inputs Assump'!$C$6='Inputs Assump'!$G$11,Q83,IF('Inputs Assump'!$C$6='Inputs Assump'!$G$12,Q130,Q$75))</f>
        <v>1532794.6736464433</v>
      </c>
      <c r="R35" s="9">
        <f>IF('Inputs Assump'!$C$6='Inputs Assump'!$G$11,R83,IF('Inputs Assump'!$C$6='Inputs Assump'!$G$12,R130,R$75))</f>
        <v>1503640.8900024339</v>
      </c>
      <c r="S35" s="9">
        <f>IF('Inputs Assump'!$C$6='Inputs Assump'!$G$11,S83,IF('Inputs Assump'!$C$6='Inputs Assump'!$G$12,S130,S$75))</f>
        <v>1474510.8274018017</v>
      </c>
      <c r="T35" s="9">
        <f>IF('Inputs Assump'!$C$6='Inputs Assump'!$G$11,T83,IF('Inputs Assump'!$C$6='Inputs Assump'!$G$12,T130,T$75))</f>
        <v>1445087.2000192425</v>
      </c>
      <c r="U35" s="9">
        <f>IF('Inputs Assump'!$C$6='Inputs Assump'!$G$11,U83,IF('Inputs Assump'!$C$6='Inputs Assump'!$G$12,U130,U$75))</f>
        <v>1415671.6146051227</v>
      </c>
      <c r="V35" s="9">
        <f>IF('Inputs Assump'!$C$6='Inputs Assump'!$G$11,V83,IF('Inputs Assump'!$C$6='Inputs Assump'!$G$12,V130,V$75))</f>
        <v>1385759.6762575379</v>
      </c>
      <c r="W35" s="9">
        <f>IF('Inputs Assump'!$C$6='Inputs Assump'!$G$11,W83,IF('Inputs Assump'!$C$6='Inputs Assump'!$G$12,W130,W$75))</f>
        <v>1366419.1601016771</v>
      </c>
      <c r="X35" s="9">
        <f>IF('Inputs Assump'!$C$6='Inputs Assump'!$G$11,X83,IF('Inputs Assump'!$C$6='Inputs Assump'!$G$12,X130,X$75))</f>
        <v>1347125.0293344248</v>
      </c>
      <c r="Y35" s="9">
        <f>IF('Inputs Assump'!$C$6='Inputs Assump'!$G$11,Y83,IF('Inputs Assump'!$C$6='Inputs Assump'!$G$12,Y130,Y$75))</f>
        <v>1328729.1426757039</v>
      </c>
      <c r="Z35" s="9">
        <f>IF('Inputs Assump'!$C$6='Inputs Assump'!$G$11,Z83,IF('Inputs Assump'!$C$6='Inputs Assump'!$G$12,Z130,Z$75))</f>
        <v>1310382.41302591</v>
      </c>
      <c r="AA35" s="9">
        <f>IF('Inputs Assump'!$C$6='Inputs Assump'!$G$11,AA83,IF('Inputs Assump'!$C$6='Inputs Assump'!$G$12,AA130,AA$75))</f>
        <v>1288315.3896937522</v>
      </c>
      <c r="AB35" s="9">
        <f>IF('Inputs Assump'!$C$6='Inputs Assump'!$G$11,AB83,IF('Inputs Assump'!$C$6='Inputs Assump'!$G$12,AB130,AB$75))</f>
        <v>1260185.572481351</v>
      </c>
      <c r="AC35" s="9">
        <f>IF('Inputs Assump'!$C$6='Inputs Assump'!$G$11,AC83,IF('Inputs Assump'!$C$6='Inputs Assump'!$G$12,AC130,AC$75))</f>
        <v>1232182.9299827288</v>
      </c>
      <c r="AD35" s="9">
        <f>IF('Inputs Assump'!$C$6='Inputs Assump'!$G$11,AD83,IF('Inputs Assump'!$C$6='Inputs Assump'!$G$12,AD130,AD$75))</f>
        <v>1204454.5368305831</v>
      </c>
      <c r="AE35" s="9">
        <f>IF('Inputs Assump'!$C$6='Inputs Assump'!$G$11,AE83,IF('Inputs Assump'!$C$6='Inputs Assump'!$G$12,AE130,AE$75))</f>
        <v>1176806.6155847046</v>
      </c>
      <c r="AF35" s="9">
        <f>IF('Inputs Assump'!$C$6='Inputs Assump'!$G$11,AF83,IF('Inputs Assump'!$C$6='Inputs Assump'!$G$12,AF130,AF$75))</f>
        <v>1149242.4674075528</v>
      </c>
      <c r="AG35" s="9">
        <f>IF('Inputs Assump'!$C$6='Inputs Assump'!$G$11,AG83,IF('Inputs Assump'!$C$6='Inputs Assump'!$G$12,AG130,AG$75))</f>
        <v>1105216.4633118135</v>
      </c>
      <c r="AH35" s="9">
        <f>IF('Inputs Assump'!$C$6='Inputs Assump'!$G$11,AH83,IF('Inputs Assump'!$C$6='Inputs Assump'!$G$12,AH130,AH$75))</f>
        <v>1061393.3844191614</v>
      </c>
      <c r="AI35" s="9">
        <f>IF('Inputs Assump'!$C$6='Inputs Assump'!$G$11,AI83,IF('Inputs Assump'!$C$6='Inputs Assump'!$G$12,AI130,AI$75))</f>
        <v>1021321.2086868989</v>
      </c>
      <c r="AJ35" s="9">
        <f>IF('Inputs Assump'!$C$6='Inputs Assump'!$G$11,AJ83,IF('Inputs Assump'!$C$6='Inputs Assump'!$G$12,AJ130,AJ$75))</f>
        <v>981249.0329546365</v>
      </c>
      <c r="AK35" s="9">
        <f>IF('Inputs Assump'!$C$6='Inputs Assump'!$G$11,AK83,IF('Inputs Assump'!$C$6='Inputs Assump'!$G$12,AK130,AK$75))</f>
        <v>941176.85722237395</v>
      </c>
      <c r="AL35" s="9">
        <f>IF('Inputs Assump'!$C$6='Inputs Assump'!$G$11,AL83,IF('Inputs Assump'!$C$6='Inputs Assump'!$G$12,AL130,AL$75))</f>
        <v>897738.36065144627</v>
      </c>
      <c r="AM35" s="9">
        <f>IF('Inputs Assump'!$C$6='Inputs Assump'!$G$11,AM83,IF('Inputs Assump'!$C$6='Inputs Assump'!$G$12,AM130,AM$75))</f>
        <v>854299.86408051872</v>
      </c>
      <c r="AN35" s="9">
        <f>IF('Inputs Assump'!$C$6='Inputs Assump'!$G$11,AN83,IF('Inputs Assump'!$C$6='Inputs Assump'!$G$12,AN130,AN$75))</f>
        <v>810861.36750959128</v>
      </c>
      <c r="AO35" s="9">
        <f>IF('Inputs Assump'!$C$6='Inputs Assump'!$G$11,AO83,IF('Inputs Assump'!$C$6='Inputs Assump'!$G$12,AO130,AO$75))</f>
        <v>767422.87093866372</v>
      </c>
      <c r="AP35" s="9">
        <f>IF('Inputs Assump'!$C$6='Inputs Assump'!$G$11,AP83,IF('Inputs Assump'!$C$6='Inputs Assump'!$G$12,AP130,AP$75))</f>
        <v>723984.37436773605</v>
      </c>
      <c r="AQ35" s="9">
        <f>IF('Inputs Assump'!$C$6='Inputs Assump'!$G$11,AQ83,IF('Inputs Assump'!$C$6='Inputs Assump'!$G$12,AQ130,AQ$75))</f>
        <v>698184.31956369453</v>
      </c>
      <c r="AR35" s="9">
        <f>IF('Inputs Assump'!$C$6='Inputs Assump'!$G$11,AR83,IF('Inputs Assump'!$C$6='Inputs Assump'!$G$12,AR130,AR$75))</f>
        <v>672384.26475965313</v>
      </c>
      <c r="AS35" s="9">
        <f>IF('Inputs Assump'!$C$6='Inputs Assump'!$G$11,AS83,IF('Inputs Assump'!$C$6='Inputs Assump'!$G$12,AS130,AS$75))</f>
        <v>646584.20995561185</v>
      </c>
      <c r="AT35" s="9">
        <f>IF('Inputs Assump'!$C$6='Inputs Assump'!$G$11,AT83,IF('Inputs Assump'!$C$6='Inputs Assump'!$G$12,AT130,AT$75))</f>
        <v>620784.15515157045</v>
      </c>
      <c r="AU35" s="9">
        <f>IF('Inputs Assump'!$C$6='Inputs Assump'!$G$11,AU83,IF('Inputs Assump'!$C$6='Inputs Assump'!$G$12,AU130,AU$75))</f>
        <v>594984.10034752893</v>
      </c>
      <c r="AV35" s="9">
        <f>IF('Inputs Assump'!$C$6='Inputs Assump'!$G$11,AV83,IF('Inputs Assump'!$C$6='Inputs Assump'!$G$12,AV130,AV$75))</f>
        <v>570130.12313344073</v>
      </c>
      <c r="AW35" s="9">
        <f>IF('Inputs Assump'!$C$6='Inputs Assump'!$G$11,AW83,IF('Inputs Assump'!$C$6='Inputs Assump'!$G$12,AW130,AW$75))</f>
        <v>545276.14591935254</v>
      </c>
      <c r="AX35" s="9">
        <f>IF('Inputs Assump'!$C$6='Inputs Assump'!$G$11,AX83,IF('Inputs Assump'!$C$6='Inputs Assump'!$G$12,AX130,AX$75))</f>
        <v>520422.16870526411</v>
      </c>
      <c r="AY35" s="9">
        <f>IF('Inputs Assump'!$C$6='Inputs Assump'!$G$11,AY83,IF('Inputs Assump'!$C$6='Inputs Assump'!$G$12,AY130,AY$75))</f>
        <v>495568.19149117568</v>
      </c>
      <c r="AZ35" s="9">
        <f>IF('Inputs Assump'!$C$6='Inputs Assump'!$G$11,AZ83,IF('Inputs Assump'!$C$6='Inputs Assump'!$G$12,AZ130,AZ$75))</f>
        <v>470714.21427708742</v>
      </c>
      <c r="BA35" s="9">
        <f>IF('Inputs Assump'!$C$6='Inputs Assump'!$G$11,BA83,IF('Inputs Assump'!$C$6='Inputs Assump'!$G$12,BA130,BA$75))</f>
        <v>456315.05656310607</v>
      </c>
      <c r="BB35" s="9">
        <f>IF('Inputs Assump'!$C$6='Inputs Assump'!$G$11,BB83,IF('Inputs Assump'!$C$6='Inputs Assump'!$G$12,BB130,BB$75))</f>
        <v>441915.89884912461</v>
      </c>
      <c r="BC35" s="9">
        <f>IF('Inputs Assump'!$C$6='Inputs Assump'!$G$11,BC83,IF('Inputs Assump'!$C$6='Inputs Assump'!$G$12,BC130,BC$75))</f>
        <v>427516.74113514333</v>
      </c>
      <c r="BD35" s="9">
        <f>IF('Inputs Assump'!$C$6='Inputs Assump'!$G$11,BD83,IF('Inputs Assump'!$C$6='Inputs Assump'!$G$12,BD130,BD$75))</f>
        <v>413117.58342116198</v>
      </c>
      <c r="BE35" s="9">
        <f>IF('Inputs Assump'!$C$6='Inputs Assump'!$G$11,BE83,IF('Inputs Assump'!$C$6='Inputs Assump'!$G$12,BE130,BE$75))</f>
        <v>398718.42570718046</v>
      </c>
      <c r="BF35" s="9">
        <f>IF('Inputs Assump'!$C$6='Inputs Assump'!$G$11,BF83,IF('Inputs Assump'!$C$6='Inputs Assump'!$G$12,BF130,BF$75))</f>
        <v>379328.33914463822</v>
      </c>
      <c r="BG35" s="9">
        <f>IF('Inputs Assump'!$C$6='Inputs Assump'!$G$11,BG83,IF('Inputs Assump'!$C$6='Inputs Assump'!$G$12,BG130,BG$75))</f>
        <v>359938.25258209591</v>
      </c>
      <c r="BH35" s="9">
        <f>IF('Inputs Assump'!$C$6='Inputs Assump'!$G$11,BH83,IF('Inputs Assump'!$C$6='Inputs Assump'!$G$12,BH130,BH$75))</f>
        <v>340548.16601955367</v>
      </c>
      <c r="BI35" s="9">
        <f>IF('Inputs Assump'!$C$6='Inputs Assump'!$G$11,BI83,IF('Inputs Assump'!$C$6='Inputs Assump'!$G$12,BI130,BI$75))</f>
        <v>321158.07945701125</v>
      </c>
      <c r="BJ35" s="9">
        <f>IF('Inputs Assump'!$C$6='Inputs Assump'!$G$11,BJ83,IF('Inputs Assump'!$C$6='Inputs Assump'!$G$12,BJ130,BJ$75))</f>
        <v>301767.992894469</v>
      </c>
      <c r="BK35" s="9">
        <f>IF('Inputs Assump'!$C$6='Inputs Assump'!$G$11,BK83,IF('Inputs Assump'!$C$6='Inputs Assump'!$G$12,BK130,BK$75))</f>
        <v>286031.33030641021</v>
      </c>
      <c r="BL35" s="9">
        <f>IF('Inputs Assump'!$C$6='Inputs Assump'!$G$11,BL83,IF('Inputs Assump'!$C$6='Inputs Assump'!$G$12,BL130,BL$75))</f>
        <v>270294.66771835135</v>
      </c>
      <c r="BM35" s="9">
        <f>IF('Inputs Assump'!$C$6='Inputs Assump'!$G$11,BM83,IF('Inputs Assump'!$C$6='Inputs Assump'!$G$12,BM130,BM$75))</f>
        <v>254558.00513029244</v>
      </c>
      <c r="BN35" s="9">
        <f>IF('Inputs Assump'!$C$6='Inputs Assump'!$G$11,BN83,IF('Inputs Assump'!$C$6='Inputs Assump'!$G$12,BN130,BN$75))</f>
        <v>238821.34254223353</v>
      </c>
      <c r="BO35" s="9">
        <f>IF('Inputs Assump'!$C$6='Inputs Assump'!$G$11,BO83,IF('Inputs Assump'!$C$6='Inputs Assump'!$G$12,BO130,BO$75))</f>
        <v>223084.67995417459</v>
      </c>
      <c r="BP35" s="9">
        <f>IF('Inputs Assump'!$C$6='Inputs Assump'!$G$11,BP83,IF('Inputs Assump'!$C$6='Inputs Assump'!$G$12,BP130,BP$75))</f>
        <v>214907.82250272823</v>
      </c>
      <c r="BQ35" s="9">
        <f>IF('Inputs Assump'!$C$6='Inputs Assump'!$G$11,BQ83,IF('Inputs Assump'!$C$6='Inputs Assump'!$G$12,BQ130,BQ$75))</f>
        <v>206730.96505128179</v>
      </c>
      <c r="BR35" s="9">
        <f>IF('Inputs Assump'!$C$6='Inputs Assump'!$G$11,BR83,IF('Inputs Assump'!$C$6='Inputs Assump'!$G$12,BR130,BR$75))</f>
        <v>198554.10759983544</v>
      </c>
      <c r="BS35" s="9">
        <f>IF('Inputs Assump'!$C$6='Inputs Assump'!$G$11,BS83,IF('Inputs Assump'!$C$6='Inputs Assump'!$G$12,BS130,BS$75))</f>
        <v>190377.25014838905</v>
      </c>
      <c r="BT35" s="9">
        <f>IF('Inputs Assump'!$C$6='Inputs Assump'!$G$11,BT83,IF('Inputs Assump'!$C$6='Inputs Assump'!$G$12,BT130,BT$75))</f>
        <v>182200.39269694267</v>
      </c>
      <c r="BU35" s="9">
        <f>IF('Inputs Assump'!$C$6='Inputs Assump'!$G$11,BU83,IF('Inputs Assump'!$C$6='Inputs Assump'!$G$12,BU130,BU$75))</f>
        <v>174083.62749476044</v>
      </c>
      <c r="BV35" s="9">
        <f>IF('Inputs Assump'!$C$6='Inputs Assump'!$G$11,BV83,IF('Inputs Assump'!$C$6='Inputs Assump'!$G$12,BV130,BV$75))</f>
        <v>165966.86229257827</v>
      </c>
      <c r="BW35" s="9">
        <f>IF('Inputs Assump'!$C$6='Inputs Assump'!$G$11,BW83,IF('Inputs Assump'!$C$6='Inputs Assump'!$G$12,BW130,BW$75))</f>
        <v>157850.0970903961</v>
      </c>
      <c r="BX35" s="9">
        <f>IF('Inputs Assump'!$C$6='Inputs Assump'!$G$11,BX83,IF('Inputs Assump'!$C$6='Inputs Assump'!$G$12,BX130,BX$75))</f>
        <v>149733.33188821384</v>
      </c>
      <c r="BY35" s="9">
        <f>IF('Inputs Assump'!$C$6='Inputs Assump'!$G$11,BY83,IF('Inputs Assump'!$C$6='Inputs Assump'!$G$12,BY130,BY$75))</f>
        <v>141616.5666860317</v>
      </c>
      <c r="BZ35" s="9">
        <f>IF('Inputs Assump'!$C$6='Inputs Assump'!$G$11,BZ83,IF('Inputs Assump'!$C$6='Inputs Assump'!$G$12,BZ130,BZ$75))</f>
        <v>134076.24052323576</v>
      </c>
      <c r="CA35" s="9">
        <f>IF('Inputs Assump'!$C$6='Inputs Assump'!$G$11,CA83,IF('Inputs Assump'!$C$6='Inputs Assump'!$G$12,CA130,CA$75))</f>
        <v>126535.91436043981</v>
      </c>
      <c r="CB35" s="9">
        <f>IF('Inputs Assump'!$C$6='Inputs Assump'!$G$11,CB83,IF('Inputs Assump'!$C$6='Inputs Assump'!$G$12,CB130,CB$75))</f>
        <v>118995.5881976439</v>
      </c>
      <c r="CC35" s="9">
        <f>IF('Inputs Assump'!$C$6='Inputs Assump'!$G$11,CC83,IF('Inputs Assump'!$C$6='Inputs Assump'!$G$12,CC130,CC$75))</f>
        <v>111455.26203484797</v>
      </c>
      <c r="CD35" s="9">
        <f>IF('Inputs Assump'!$C$6='Inputs Assump'!$G$11,CD83,IF('Inputs Assump'!$C$6='Inputs Assump'!$G$12,CD130,CD$75))</f>
        <v>103914.93587205205</v>
      </c>
      <c r="CE35" s="9">
        <f>IF('Inputs Assump'!$C$6='Inputs Assump'!$G$11,CE83,IF('Inputs Assump'!$C$6='Inputs Assump'!$G$12,CE130,CE$75))</f>
        <v>96228.555901627464</v>
      </c>
      <c r="CF35" s="9">
        <f>IF('Inputs Assump'!$C$6='Inputs Assump'!$G$11,CF83,IF('Inputs Assump'!$C$6='Inputs Assump'!$G$12,CF130,CF$75))</f>
        <v>88542.175931202844</v>
      </c>
      <c r="CG35" s="9">
        <f>IF('Inputs Assump'!$C$6='Inputs Assump'!$G$11,CG83,IF('Inputs Assump'!$C$6='Inputs Assump'!$G$12,CG130,CG$75))</f>
        <v>80855.795960778254</v>
      </c>
      <c r="CH35" s="9">
        <f>IF('Inputs Assump'!$C$6='Inputs Assump'!$G$11,CH83,IF('Inputs Assump'!$C$6='Inputs Assump'!$G$12,CH130,CH$75))</f>
        <v>73169.415990353678</v>
      </c>
      <c r="CI35" s="9">
        <f>IF('Inputs Assump'!$C$6='Inputs Assump'!$G$11,CI83,IF('Inputs Assump'!$C$6='Inputs Assump'!$G$12,CI130,CI$75))</f>
        <v>65483.036019929088</v>
      </c>
      <c r="CJ35" s="9">
        <f>IF('Inputs Assump'!$C$6='Inputs Assump'!$G$11,CJ83,IF('Inputs Assump'!$C$6='Inputs Assump'!$G$12,CJ130,CJ$75))</f>
        <v>58495.787216578079</v>
      </c>
      <c r="CK35" s="9">
        <f>IF('Inputs Assump'!$C$6='Inputs Assump'!$G$11,CK83,IF('Inputs Assump'!$C$6='Inputs Assump'!$G$12,CK130,CK$75))</f>
        <v>51508.538413227056</v>
      </c>
      <c r="CL35" s="9">
        <f>IF('Inputs Assump'!$C$6='Inputs Assump'!$G$11,CL83,IF('Inputs Assump'!$C$6='Inputs Assump'!$G$12,CL130,CL$75))</f>
        <v>44521.289609876032</v>
      </c>
      <c r="CM35" s="9">
        <f>IF('Inputs Assump'!$C$6='Inputs Assump'!$G$11,CM83,IF('Inputs Assump'!$C$6='Inputs Assump'!$G$12,CM130,CM$75))</f>
        <v>37534.040806525001</v>
      </c>
      <c r="CN35" s="9">
        <f>IF('Inputs Assump'!$C$6='Inputs Assump'!$G$11,CN83,IF('Inputs Assump'!$C$6='Inputs Assump'!$G$12,CN130,CN$75))</f>
        <v>30546.792003173985</v>
      </c>
      <c r="CO35" s="9">
        <f>IF('Inputs Assump'!$C$6='Inputs Assump'!$G$11,CO83,IF('Inputs Assump'!$C$6='Inputs Assump'!$G$12,CO130,CO$75))</f>
        <v>26823.891225598327</v>
      </c>
      <c r="CP35" s="9">
        <f>IF('Inputs Assump'!$C$6='Inputs Assump'!$G$11,CP83,IF('Inputs Assump'!$C$6='Inputs Assump'!$G$12,CP130,CP$75))</f>
        <v>23100.990448022687</v>
      </c>
      <c r="CQ35" s="9">
        <f>IF('Inputs Assump'!$C$6='Inputs Assump'!$G$11,CQ83,IF('Inputs Assump'!$C$6='Inputs Assump'!$G$12,CQ130,CQ$75))</f>
        <v>19378.089670447036</v>
      </c>
      <c r="CR35" s="9">
        <f>IF('Inputs Assump'!$C$6='Inputs Assump'!$G$11,CR83,IF('Inputs Assump'!$C$6='Inputs Assump'!$G$12,CR130,CR$75))</f>
        <v>15655.188892871382</v>
      </c>
      <c r="CS35" s="9">
        <f>IF('Inputs Assump'!$C$6='Inputs Assump'!$G$11,CS83,IF('Inputs Assump'!$C$6='Inputs Assump'!$G$12,CS130,CS$75))</f>
        <v>11932.288115295723</v>
      </c>
      <c r="CT35" s="9">
        <f>IF('Inputs Assump'!$C$6='Inputs Assump'!$G$11,CT83,IF('Inputs Assump'!$C$6='Inputs Assump'!$G$12,CT130,CT$75))</f>
        <v>9990.6613463749636</v>
      </c>
      <c r="CU35" s="9">
        <f>IF('Inputs Assump'!$C$6='Inputs Assump'!$G$11,CU83,IF('Inputs Assump'!$C$6='Inputs Assump'!$G$12,CU130,CU$75))</f>
        <v>8049.0345774542038</v>
      </c>
      <c r="CV35" s="9">
        <f>IF('Inputs Assump'!$C$6='Inputs Assump'!$G$11,CV83,IF('Inputs Assump'!$C$6='Inputs Assump'!$G$12,CV130,CV$75))</f>
        <v>6107.4078085334413</v>
      </c>
      <c r="CW35" s="9">
        <f>IF('Inputs Assump'!$C$6='Inputs Assump'!$G$11,CW83,IF('Inputs Assump'!$C$6='Inputs Assump'!$G$12,CW130,CW$75))</f>
        <v>4165.7810396126797</v>
      </c>
      <c r="CX35" s="9">
        <f>IF('Inputs Assump'!$C$6='Inputs Assump'!$G$11,CX83,IF('Inputs Assump'!$C$6='Inputs Assump'!$G$12,CX130,CX$75))</f>
        <v>2224.154270691919</v>
      </c>
      <c r="CZ35" s="50">
        <f t="shared" si="4"/>
        <v>69252057.633437619</v>
      </c>
      <c r="DA35" s="66">
        <f t="shared" si="3"/>
        <v>0.20413014710698532</v>
      </c>
    </row>
    <row r="36" spans="1:105">
      <c r="A36" s="52">
        <v>2029</v>
      </c>
      <c r="B36" s="9">
        <f>IF('Inputs Assump'!$C$6='Inputs Assump'!$G$11,B84,IF('Inputs Assump'!$C$6='Inputs Assump'!$G$12,B131,B$75))</f>
        <v>1707372.048420114</v>
      </c>
      <c r="C36" s="9">
        <f>IF('Inputs Assump'!$C$6='Inputs Assump'!$G$11,C84,IF('Inputs Assump'!$C$6='Inputs Assump'!$G$12,C131,C$75))</f>
        <v>1660106.5332980978</v>
      </c>
      <c r="D36" s="9">
        <f>IF('Inputs Assump'!$C$6='Inputs Assump'!$G$11,D84,IF('Inputs Assump'!$C$6='Inputs Assump'!$G$12,D131,D$75))</f>
        <v>1651503.4614856746</v>
      </c>
      <c r="E36" s="9">
        <f>IF('Inputs Assump'!$C$6='Inputs Assump'!$G$11,E84,IF('Inputs Assump'!$C$6='Inputs Assump'!$G$12,E131,E$75))</f>
        <v>1641909.4515183417</v>
      </c>
      <c r="F36" s="9">
        <f>IF('Inputs Assump'!$C$6='Inputs Assump'!$G$11,F84,IF('Inputs Assump'!$C$6='Inputs Assump'!$G$12,F131,F$75))</f>
        <v>1631288.7039125811</v>
      </c>
      <c r="G36" s="9">
        <f>IF('Inputs Assump'!$C$6='Inputs Assump'!$G$11,G84,IF('Inputs Assump'!$C$6='Inputs Assump'!$G$12,G131,G$75))</f>
        <v>1621407.3606633225</v>
      </c>
      <c r="H36" s="9">
        <f>IF('Inputs Assump'!$C$6='Inputs Assump'!$G$11,H84,IF('Inputs Assump'!$C$6='Inputs Assump'!$G$12,H131,H$75))</f>
        <v>1610591.7479127261</v>
      </c>
      <c r="I36" s="9">
        <f>IF('Inputs Assump'!$C$6='Inputs Assump'!$G$11,I84,IF('Inputs Assump'!$C$6='Inputs Assump'!$G$12,I131,I$75))</f>
        <v>1598810.6175644358</v>
      </c>
      <c r="J36" s="9">
        <f>IF('Inputs Assump'!$C$6='Inputs Assump'!$G$11,J84,IF('Inputs Assump'!$C$6='Inputs Assump'!$G$12,J131,J$75))</f>
        <v>1585671.4449679076</v>
      </c>
      <c r="K36" s="9">
        <f>IF('Inputs Assump'!$C$6='Inputs Assump'!$G$11,K84,IF('Inputs Assump'!$C$6='Inputs Assump'!$G$12,K131,K$75))</f>
        <v>1709371.9896079816</v>
      </c>
      <c r="L36" s="9">
        <f>IF('Inputs Assump'!$C$6='Inputs Assump'!$G$11,L84,IF('Inputs Assump'!$C$6='Inputs Assump'!$G$12,L131,L$75))</f>
        <v>1704746.7076770402</v>
      </c>
      <c r="M36" s="9">
        <f>IF('Inputs Assump'!$C$6='Inputs Assump'!$G$11,M84,IF('Inputs Assump'!$C$6='Inputs Assump'!$G$12,M131,M$75))</f>
        <v>1676496.1950163001</v>
      </c>
      <c r="N36" s="9">
        <f>IF('Inputs Assump'!$C$6='Inputs Assump'!$G$11,N84,IF('Inputs Assump'!$C$6='Inputs Assump'!$G$12,N131,N$75))</f>
        <v>1648409.69308009</v>
      </c>
      <c r="O36" s="9">
        <f>IF('Inputs Assump'!$C$6='Inputs Assump'!$G$11,O84,IF('Inputs Assump'!$C$6='Inputs Assump'!$G$12,O131,O$75))</f>
        <v>1620490.4019708224</v>
      </c>
      <c r="P36" s="9">
        <f>IF('Inputs Assump'!$C$6='Inputs Assump'!$G$11,P84,IF('Inputs Assump'!$C$6='Inputs Assump'!$G$12,P131,P$75))</f>
        <v>1595540.5139570571</v>
      </c>
      <c r="Q36" s="9">
        <f>IF('Inputs Assump'!$C$6='Inputs Assump'!$G$11,Q84,IF('Inputs Assump'!$C$6='Inputs Assump'!$G$12,Q131,Q$75))</f>
        <v>1563265.1024745244</v>
      </c>
      <c r="R36" s="9">
        <f>IF('Inputs Assump'!$C$6='Inputs Assump'!$G$11,R84,IF('Inputs Assump'!$C$6='Inputs Assump'!$G$12,R131,R$75))</f>
        <v>1531013.5011369279</v>
      </c>
      <c r="S36" s="9">
        <f>IF('Inputs Assump'!$C$6='Inputs Assump'!$G$11,S84,IF('Inputs Assump'!$C$6='Inputs Assump'!$G$12,S131,S$75))</f>
        <v>1501893.5954276919</v>
      </c>
      <c r="T36" s="9">
        <f>IF('Inputs Assump'!$C$6='Inputs Assump'!$G$11,T84,IF('Inputs Assump'!$C$6='Inputs Assump'!$G$12,T131,T$75))</f>
        <v>1472797.3831969735</v>
      </c>
      <c r="U36" s="9">
        <f>IF('Inputs Assump'!$C$6='Inputs Assump'!$G$11,U84,IF('Inputs Assump'!$C$6='Inputs Assump'!$G$12,U131,U$75))</f>
        <v>1443407.9473190724</v>
      </c>
      <c r="V36" s="9">
        <f>IF('Inputs Assump'!$C$6='Inputs Assump'!$G$11,V84,IF('Inputs Assump'!$C$6='Inputs Assump'!$G$12,V131,V$75))</f>
        <v>1413477.2754190897</v>
      </c>
      <c r="W36" s="9">
        <f>IF('Inputs Assump'!$C$6='Inputs Assump'!$G$11,W84,IF('Inputs Assump'!$C$6='Inputs Assump'!$G$12,W131,W$75))</f>
        <v>1383611.7015940177</v>
      </c>
      <c r="X36" s="9">
        <f>IF('Inputs Assump'!$C$6='Inputs Assump'!$G$11,X84,IF('Inputs Assump'!$C$6='Inputs Assump'!$G$12,X131,X$75))</f>
        <v>1364301.1638964668</v>
      </c>
      <c r="Y36" s="9">
        <f>IF('Inputs Assump'!$C$6='Inputs Assump'!$G$11,Y84,IF('Inputs Assump'!$C$6='Inputs Assump'!$G$12,Y131,Y$75))</f>
        <v>1345036.9396885931</v>
      </c>
      <c r="Z36" s="9">
        <f>IF('Inputs Assump'!$C$6='Inputs Assump'!$G$11,Z84,IF('Inputs Assump'!$C$6='Inputs Assump'!$G$12,Z131,Z$75))</f>
        <v>1326669.5672803104</v>
      </c>
      <c r="AA36" s="9">
        <f>IF('Inputs Assump'!$C$6='Inputs Assump'!$G$11,AA84,IF('Inputs Assump'!$C$6='Inputs Assump'!$G$12,AA131,AA$75))</f>
        <v>1304616.0973302997</v>
      </c>
      <c r="AB36" s="9">
        <f>IF('Inputs Assump'!$C$6='Inputs Assump'!$G$11,AB84,IF('Inputs Assump'!$C$6='Inputs Assump'!$G$12,AB131,AB$75))</f>
        <v>1282646.1795619305</v>
      </c>
      <c r="AC36" s="9">
        <f>IF('Inputs Assump'!$C$6='Inputs Assump'!$G$11,AC84,IF('Inputs Assump'!$C$6='Inputs Assump'!$G$12,AC131,AC$75))</f>
        <v>1254640.1471354773</v>
      </c>
      <c r="AD36" s="9">
        <f>IF('Inputs Assump'!$C$6='Inputs Assump'!$G$11,AD84,IF('Inputs Assump'!$C$6='Inputs Assump'!$G$12,AD131,AD$75))</f>
        <v>1226760.7297926215</v>
      </c>
      <c r="AE36" s="9">
        <f>IF('Inputs Assump'!$C$6='Inputs Assump'!$G$11,AE84,IF('Inputs Assump'!$C$6='Inputs Assump'!$G$12,AE131,AE$75))</f>
        <v>1199154.3549666207</v>
      </c>
      <c r="AF36" s="9">
        <f>IF('Inputs Assump'!$C$6='Inputs Assump'!$G$11,AF84,IF('Inputs Assump'!$C$6='Inputs Assump'!$G$12,AF131,AF$75))</f>
        <v>1171628.0979316216</v>
      </c>
      <c r="AG36" s="9">
        <f>IF('Inputs Assump'!$C$6='Inputs Assump'!$G$11,AG84,IF('Inputs Assump'!$C$6='Inputs Assump'!$G$12,AG131,AG$75))</f>
        <v>1144185.2453233739</v>
      </c>
      <c r="AH36" s="9">
        <f>IF('Inputs Assump'!$C$6='Inputs Assump'!$G$11,AH84,IF('Inputs Assump'!$C$6='Inputs Assump'!$G$12,AH131,AH$75))</f>
        <v>1100352.9769157122</v>
      </c>
      <c r="AI36" s="9">
        <f>IF('Inputs Assump'!$C$6='Inputs Assump'!$G$11,AI84,IF('Inputs Assump'!$C$6='Inputs Assump'!$G$12,AI131,AI$75))</f>
        <v>1056722.7407422059</v>
      </c>
      <c r="AJ36" s="9">
        <f>IF('Inputs Assump'!$C$6='Inputs Assump'!$G$11,AJ84,IF('Inputs Assump'!$C$6='Inputs Assump'!$G$12,AJ131,AJ$75))</f>
        <v>1016826.9019430289</v>
      </c>
      <c r="AK36" s="9">
        <f>IF('Inputs Assump'!$C$6='Inputs Assump'!$G$11,AK84,IF('Inputs Assump'!$C$6='Inputs Assump'!$G$12,AK131,AK$75))</f>
        <v>976931.06314385205</v>
      </c>
      <c r="AL36" s="9">
        <f>IF('Inputs Assump'!$C$6='Inputs Assump'!$G$11,AL84,IF('Inputs Assump'!$C$6='Inputs Assump'!$G$12,AL131,AL$75))</f>
        <v>937035.22434467496</v>
      </c>
      <c r="AM36" s="9">
        <f>IF('Inputs Assump'!$C$6='Inputs Assump'!$G$11,AM84,IF('Inputs Assump'!$C$6='Inputs Assump'!$G$12,AM131,AM$75))</f>
        <v>893787.87814487622</v>
      </c>
      <c r="AN36" s="9">
        <f>IF('Inputs Assump'!$C$6='Inputs Assump'!$G$11,AN84,IF('Inputs Assump'!$C$6='Inputs Assump'!$G$12,AN131,AN$75))</f>
        <v>850540.53194507747</v>
      </c>
      <c r="AO36" s="9">
        <f>IF('Inputs Assump'!$C$6='Inputs Assump'!$G$11,AO84,IF('Inputs Assump'!$C$6='Inputs Assump'!$G$12,AO131,AO$75))</f>
        <v>807293.18574527896</v>
      </c>
      <c r="AP36" s="9">
        <f>IF('Inputs Assump'!$C$6='Inputs Assump'!$G$11,AP84,IF('Inputs Assump'!$C$6='Inputs Assump'!$G$12,AP131,AP$75))</f>
        <v>764045.83954548032</v>
      </c>
      <c r="AQ36" s="9">
        <f>IF('Inputs Assump'!$C$6='Inputs Assump'!$G$11,AQ84,IF('Inputs Assump'!$C$6='Inputs Assump'!$G$12,AQ131,AQ$75))</f>
        <v>720798.49334568146</v>
      </c>
      <c r="AR36" s="9">
        <f>IF('Inputs Assump'!$C$6='Inputs Assump'!$G$11,AR84,IF('Inputs Assump'!$C$6='Inputs Assump'!$G$12,AR131,AR$75))</f>
        <v>695111.97124742519</v>
      </c>
      <c r="AS36" s="9">
        <f>IF('Inputs Assump'!$C$6='Inputs Assump'!$G$11,AS84,IF('Inputs Assump'!$C$6='Inputs Assump'!$G$12,AS131,AS$75))</f>
        <v>669425.44914916891</v>
      </c>
      <c r="AT36" s="9">
        <f>IF('Inputs Assump'!$C$6='Inputs Assump'!$G$11,AT84,IF('Inputs Assump'!$C$6='Inputs Assump'!$G$12,AT131,AT$75))</f>
        <v>643738.92705091287</v>
      </c>
      <c r="AU36" s="9">
        <f>IF('Inputs Assump'!$C$6='Inputs Assump'!$G$11,AU84,IF('Inputs Assump'!$C$6='Inputs Assump'!$G$12,AU131,AU$75))</f>
        <v>618052.40495265659</v>
      </c>
      <c r="AV36" s="9">
        <f>IF('Inputs Assump'!$C$6='Inputs Assump'!$G$11,AV84,IF('Inputs Assump'!$C$6='Inputs Assump'!$G$12,AV131,AV$75))</f>
        <v>592365.88285440032</v>
      </c>
      <c r="AW36" s="9">
        <f>IF('Inputs Assump'!$C$6='Inputs Assump'!$G$11,AW84,IF('Inputs Assump'!$C$6='Inputs Assump'!$G$12,AW131,AW$75))</f>
        <v>567621.27514762792</v>
      </c>
      <c r="AX36" s="9">
        <f>IF('Inputs Assump'!$C$6='Inputs Assump'!$G$11,AX84,IF('Inputs Assump'!$C$6='Inputs Assump'!$G$12,AX131,AX$75))</f>
        <v>542876.66744085553</v>
      </c>
      <c r="AY36" s="9">
        <f>IF('Inputs Assump'!$C$6='Inputs Assump'!$G$11,AY84,IF('Inputs Assump'!$C$6='Inputs Assump'!$G$12,AY131,AY$75))</f>
        <v>518132.0597340829</v>
      </c>
      <c r="AZ36" s="9">
        <f>IF('Inputs Assump'!$C$6='Inputs Assump'!$G$11,AZ84,IF('Inputs Assump'!$C$6='Inputs Assump'!$G$12,AZ131,AZ$75))</f>
        <v>493387.45202731027</v>
      </c>
      <c r="BA36" s="9">
        <f>IF('Inputs Assump'!$C$6='Inputs Assump'!$G$11,BA84,IF('Inputs Assump'!$C$6='Inputs Assump'!$G$12,BA131,BA$75))</f>
        <v>468642.84432053781</v>
      </c>
      <c r="BB36" s="9">
        <f>IF('Inputs Assump'!$C$6='Inputs Assump'!$G$11,BB84,IF('Inputs Assump'!$C$6='Inputs Assump'!$G$12,BB131,BB$75))</f>
        <v>454307.04985708877</v>
      </c>
      <c r="BC36" s="9">
        <f>IF('Inputs Assump'!$C$6='Inputs Assump'!$G$11,BC84,IF('Inputs Assump'!$C$6='Inputs Assump'!$G$12,BC131,BC$75))</f>
        <v>439971.25539363961</v>
      </c>
      <c r="BD36" s="9">
        <f>IF('Inputs Assump'!$C$6='Inputs Assump'!$G$11,BD84,IF('Inputs Assump'!$C$6='Inputs Assump'!$G$12,BD131,BD$75))</f>
        <v>425635.46093019063</v>
      </c>
      <c r="BE36" s="9">
        <f>IF('Inputs Assump'!$C$6='Inputs Assump'!$G$11,BE84,IF('Inputs Assump'!$C$6='Inputs Assump'!$G$12,BE131,BE$75))</f>
        <v>411299.66646674165</v>
      </c>
      <c r="BF36" s="9">
        <f>IF('Inputs Assump'!$C$6='Inputs Assump'!$G$11,BF84,IF('Inputs Assump'!$C$6='Inputs Assump'!$G$12,BF131,BF$75))</f>
        <v>396963.87200329243</v>
      </c>
      <c r="BG36" s="9">
        <f>IF('Inputs Assump'!$C$6='Inputs Assump'!$G$11,BG84,IF('Inputs Assump'!$C$6='Inputs Assump'!$G$12,BG131,BG$75))</f>
        <v>377659.11118945788</v>
      </c>
      <c r="BH36" s="9">
        <f>IF('Inputs Assump'!$C$6='Inputs Assump'!$G$11,BH84,IF('Inputs Assump'!$C$6='Inputs Assump'!$G$12,BH131,BH$75))</f>
        <v>358354.35037562327</v>
      </c>
      <c r="BI36" s="9">
        <f>IF('Inputs Assump'!$C$6='Inputs Assump'!$G$11,BI84,IF('Inputs Assump'!$C$6='Inputs Assump'!$G$12,BI131,BI$75))</f>
        <v>339049.58956178871</v>
      </c>
      <c r="BJ36" s="9">
        <f>IF('Inputs Assump'!$C$6='Inputs Assump'!$G$11,BJ84,IF('Inputs Assump'!$C$6='Inputs Assump'!$G$12,BJ131,BJ$75))</f>
        <v>319744.82874795399</v>
      </c>
      <c r="BK36" s="9">
        <f>IF('Inputs Assump'!$C$6='Inputs Assump'!$G$11,BK84,IF('Inputs Assump'!$C$6='Inputs Assump'!$G$12,BK131,BK$75))</f>
        <v>300440.06793411943</v>
      </c>
      <c r="BL36" s="9">
        <f>IF('Inputs Assump'!$C$6='Inputs Assump'!$G$11,BL84,IF('Inputs Assump'!$C$6='Inputs Assump'!$G$12,BL131,BL$75))</f>
        <v>284772.65426422074</v>
      </c>
      <c r="BM36" s="9">
        <f>IF('Inputs Assump'!$C$6='Inputs Assump'!$G$11,BM84,IF('Inputs Assump'!$C$6='Inputs Assump'!$G$12,BM131,BM$75))</f>
        <v>269105.24059432198</v>
      </c>
      <c r="BN36" s="9">
        <f>IF('Inputs Assump'!$C$6='Inputs Assump'!$G$11,BN84,IF('Inputs Assump'!$C$6='Inputs Assump'!$G$12,BN131,BN$75))</f>
        <v>253437.82692442313</v>
      </c>
      <c r="BO36" s="9">
        <f>IF('Inputs Assump'!$C$6='Inputs Assump'!$G$11,BO84,IF('Inputs Assump'!$C$6='Inputs Assump'!$G$12,BO131,BO$75))</f>
        <v>237770.41325452429</v>
      </c>
      <c r="BP36" s="9">
        <f>IF('Inputs Assump'!$C$6='Inputs Assump'!$G$11,BP84,IF('Inputs Assump'!$C$6='Inputs Assump'!$G$12,BP131,BP$75))</f>
        <v>222102.99958462545</v>
      </c>
      <c r="BQ36" s="9">
        <f>IF('Inputs Assump'!$C$6='Inputs Assump'!$G$11,BQ84,IF('Inputs Assump'!$C$6='Inputs Assump'!$G$12,BQ131,BQ$75))</f>
        <v>213962.12425640842</v>
      </c>
      <c r="BR36" s="9">
        <f>IF('Inputs Assump'!$C$6='Inputs Assump'!$G$11,BR84,IF('Inputs Assump'!$C$6='Inputs Assump'!$G$12,BR131,BR$75))</f>
        <v>205821.24892819131</v>
      </c>
      <c r="BS36" s="9">
        <f>IF('Inputs Assump'!$C$6='Inputs Assump'!$G$11,BS84,IF('Inputs Assump'!$C$6='Inputs Assump'!$G$12,BS131,BS$75))</f>
        <v>197680.37359997429</v>
      </c>
      <c r="BT36" s="9">
        <f>IF('Inputs Assump'!$C$6='Inputs Assump'!$G$11,BT84,IF('Inputs Assump'!$C$6='Inputs Assump'!$G$12,BT131,BT$75))</f>
        <v>189539.49827175724</v>
      </c>
      <c r="BU36" s="9">
        <f>IF('Inputs Assump'!$C$6='Inputs Assump'!$G$11,BU84,IF('Inputs Assump'!$C$6='Inputs Assump'!$G$12,BU131,BU$75))</f>
        <v>181398.62294354016</v>
      </c>
      <c r="BV36" s="9">
        <f>IF('Inputs Assump'!$C$6='Inputs Assump'!$G$11,BV84,IF('Inputs Assump'!$C$6='Inputs Assump'!$G$12,BV131,BV$75))</f>
        <v>173317.57542965846</v>
      </c>
      <c r="BW36" s="9">
        <f>IF('Inputs Assump'!$C$6='Inputs Assump'!$G$11,BW84,IF('Inputs Assump'!$C$6='Inputs Assump'!$G$12,BW131,BW$75))</f>
        <v>165236.52791577679</v>
      </c>
      <c r="BX36" s="9">
        <f>IF('Inputs Assump'!$C$6='Inputs Assump'!$G$11,BX84,IF('Inputs Assump'!$C$6='Inputs Assump'!$G$12,BX131,BX$75))</f>
        <v>157155.48040189513</v>
      </c>
      <c r="BY36" s="9">
        <f>IF('Inputs Assump'!$C$6='Inputs Assump'!$G$11,BY84,IF('Inputs Assump'!$C$6='Inputs Assump'!$G$12,BY131,BY$75))</f>
        <v>149074.43288801337</v>
      </c>
      <c r="BZ36" s="9">
        <f>IF('Inputs Assump'!$C$6='Inputs Assump'!$G$11,BZ84,IF('Inputs Assump'!$C$6='Inputs Assump'!$G$12,BZ131,BZ$75))</f>
        <v>140993.38537413176</v>
      </c>
      <c r="CA36" s="9">
        <f>IF('Inputs Assump'!$C$6='Inputs Assump'!$G$11,CA84,IF('Inputs Assump'!$C$6='Inputs Assump'!$G$12,CA131,CA$75))</f>
        <v>133486.240289371</v>
      </c>
      <c r="CB36" s="9">
        <f>IF('Inputs Assump'!$C$6='Inputs Assump'!$G$11,CB84,IF('Inputs Assump'!$C$6='Inputs Assump'!$G$12,CB131,CB$75))</f>
        <v>125979.09520461023</v>
      </c>
      <c r="CC36" s="9">
        <f>IF('Inputs Assump'!$C$6='Inputs Assump'!$G$11,CC84,IF('Inputs Assump'!$C$6='Inputs Assump'!$G$12,CC131,CC$75))</f>
        <v>118471.95011984951</v>
      </c>
      <c r="CD36" s="9">
        <f>IF('Inputs Assump'!$C$6='Inputs Assump'!$G$11,CD84,IF('Inputs Assump'!$C$6='Inputs Assump'!$G$12,CD131,CD$75))</f>
        <v>110964.80503508876</v>
      </c>
      <c r="CE36" s="9">
        <f>IF('Inputs Assump'!$C$6='Inputs Assump'!$G$11,CE84,IF('Inputs Assump'!$C$6='Inputs Assump'!$G$12,CE131,CE$75))</f>
        <v>103457.65995032804</v>
      </c>
      <c r="CF36" s="9">
        <f>IF('Inputs Assump'!$C$6='Inputs Assump'!$G$11,CF84,IF('Inputs Assump'!$C$6='Inputs Assump'!$G$12,CF131,CF$75))</f>
        <v>95805.103765254433</v>
      </c>
      <c r="CG36" s="9">
        <f>IF('Inputs Assump'!$C$6='Inputs Assump'!$G$11,CG84,IF('Inputs Assump'!$C$6='Inputs Assump'!$G$12,CG131,CG$75))</f>
        <v>88152.547580180792</v>
      </c>
      <c r="CH36" s="9">
        <f>IF('Inputs Assump'!$C$6='Inputs Assump'!$G$11,CH84,IF('Inputs Assump'!$C$6='Inputs Assump'!$G$12,CH131,CH$75))</f>
        <v>80499.991395107179</v>
      </c>
      <c r="CI36" s="9">
        <f>IF('Inputs Assump'!$C$6='Inputs Assump'!$G$11,CI84,IF('Inputs Assump'!$C$6='Inputs Assump'!$G$12,CI131,CI$75))</f>
        <v>72847.435210033582</v>
      </c>
      <c r="CJ36" s="9">
        <f>IF('Inputs Assump'!$C$6='Inputs Assump'!$G$11,CJ84,IF('Inputs Assump'!$C$6='Inputs Assump'!$G$12,CJ131,CJ$75))</f>
        <v>65194.879024959962</v>
      </c>
      <c r="CK36" s="9">
        <f>IF('Inputs Assump'!$C$6='Inputs Assump'!$G$11,CK84,IF('Inputs Assump'!$C$6='Inputs Assump'!$G$12,CK131,CK$75))</f>
        <v>58238.377492057174</v>
      </c>
      <c r="CL36" s="9">
        <f>IF('Inputs Assump'!$C$6='Inputs Assump'!$G$11,CL84,IF('Inputs Assump'!$C$6='Inputs Assump'!$G$12,CL131,CL$75))</f>
        <v>51281.875959154371</v>
      </c>
      <c r="CM36" s="9">
        <f>IF('Inputs Assump'!$C$6='Inputs Assump'!$G$11,CM84,IF('Inputs Assump'!$C$6='Inputs Assump'!$G$12,CM131,CM$75))</f>
        <v>44325.374426251568</v>
      </c>
      <c r="CN36" s="9">
        <f>IF('Inputs Assump'!$C$6='Inputs Assump'!$G$11,CN84,IF('Inputs Assump'!$C$6='Inputs Assump'!$G$12,CN131,CN$75))</f>
        <v>37368.872893348751</v>
      </c>
      <c r="CO36" s="9">
        <f>IF('Inputs Assump'!$C$6='Inputs Assump'!$G$11,CO84,IF('Inputs Assump'!$C$6='Inputs Assump'!$G$12,CO131,CO$75))</f>
        <v>30412.371360445959</v>
      </c>
      <c r="CP36" s="9">
        <f>IF('Inputs Assump'!$C$6='Inputs Assump'!$G$11,CP84,IF('Inputs Assump'!$C$6='Inputs Assump'!$G$12,CP131,CP$75))</f>
        <v>26705.853144917481</v>
      </c>
      <c r="CQ36" s="9">
        <f>IF('Inputs Assump'!$C$6='Inputs Assump'!$G$11,CQ84,IF('Inputs Assump'!$C$6='Inputs Assump'!$G$12,CQ131,CQ$75))</f>
        <v>22999.334929389024</v>
      </c>
      <c r="CR36" s="9">
        <f>IF('Inputs Assump'!$C$6='Inputs Assump'!$G$11,CR84,IF('Inputs Assump'!$C$6='Inputs Assump'!$G$12,CR131,CR$75))</f>
        <v>19292.816713860557</v>
      </c>
      <c r="CS36" s="9">
        <f>IF('Inputs Assump'!$C$6='Inputs Assump'!$G$11,CS84,IF('Inputs Assump'!$C$6='Inputs Assump'!$G$12,CS131,CS$75))</f>
        <v>15586.298498332086</v>
      </c>
      <c r="CT36" s="9">
        <f>IF('Inputs Assump'!$C$6='Inputs Assump'!$G$11,CT84,IF('Inputs Assump'!$C$6='Inputs Assump'!$G$12,CT131,CT$75))</f>
        <v>11879.780282803611</v>
      </c>
      <c r="CU36" s="9">
        <f>IF('Inputs Assump'!$C$6='Inputs Assump'!$G$11,CU84,IF('Inputs Assump'!$C$6='Inputs Assump'!$G$12,CU131,CU$75))</f>
        <v>9946.6976097142287</v>
      </c>
      <c r="CV36" s="9">
        <f>IF('Inputs Assump'!$C$6='Inputs Assump'!$G$11,CV84,IF('Inputs Assump'!$C$6='Inputs Assump'!$G$12,CV131,CV$75))</f>
        <v>8013.6149366248465</v>
      </c>
      <c r="CW36" s="9">
        <f>IF('Inputs Assump'!$C$6='Inputs Assump'!$G$11,CW84,IF('Inputs Assump'!$C$6='Inputs Assump'!$G$12,CW131,CW$75))</f>
        <v>6080.5322635354614</v>
      </c>
      <c r="CX36" s="9">
        <f>IF('Inputs Assump'!$C$6='Inputs Assump'!$G$11,CX84,IF('Inputs Assump'!$C$6='Inputs Assump'!$G$12,CX131,CX$75))</f>
        <v>4147.4495904460773</v>
      </c>
      <c r="CZ36" s="50">
        <f t="shared" si="4"/>
        <v>70732444.285035923</v>
      </c>
      <c r="DA36" s="66">
        <f t="shared" si="3"/>
        <v>0.22987058367278035</v>
      </c>
    </row>
    <row r="37" spans="1:105">
      <c r="A37" s="52">
        <v>2030</v>
      </c>
      <c r="B37" s="9">
        <f>IF('Inputs Assump'!$C$6='Inputs Assump'!$G$11,B85,IF('Inputs Assump'!$C$6='Inputs Assump'!$G$12,B132,B$75))</f>
        <v>1709346.2979122135</v>
      </c>
      <c r="C37" s="9">
        <f>IF('Inputs Assump'!$C$6='Inputs Assump'!$G$11,C85,IF('Inputs Assump'!$C$6='Inputs Assump'!$G$12,C132,C$75))</f>
        <v>1664600.2435750342</v>
      </c>
      <c r="D37" s="9">
        <f>IF('Inputs Assump'!$C$6='Inputs Assump'!$G$11,D85,IF('Inputs Assump'!$C$6='Inputs Assump'!$G$12,D132,D$75))</f>
        <v>1657253.3952772773</v>
      </c>
      <c r="E37" s="9">
        <f>IF('Inputs Assump'!$C$6='Inputs Assump'!$G$11,E85,IF('Inputs Assump'!$C$6='Inputs Assump'!$G$12,E132,E$75))</f>
        <v>1648665.1091131193</v>
      </c>
      <c r="F37" s="9">
        <f>IF('Inputs Assump'!$C$6='Inputs Assump'!$G$11,F85,IF('Inputs Assump'!$C$6='Inputs Assump'!$G$12,F132,F$75))</f>
        <v>1639087.5878674802</v>
      </c>
      <c r="G37" s="9">
        <f>IF('Inputs Assump'!$C$6='Inputs Assump'!$G$11,G85,IF('Inputs Assump'!$C$6='Inputs Assump'!$G$12,G132,G$75))</f>
        <v>1630116.4652054673</v>
      </c>
      <c r="H37" s="9">
        <f>IF('Inputs Assump'!$C$6='Inputs Assump'!$G$11,H85,IF('Inputs Assump'!$C$6='Inputs Assump'!$G$12,H132,H$75))</f>
        <v>1620242.2226570272</v>
      </c>
      <c r="I37" s="9">
        <f>IF('Inputs Assump'!$C$6='Inputs Assump'!$G$11,I85,IF('Inputs Assump'!$C$6='Inputs Assump'!$G$12,I132,I$75))</f>
        <v>1609434.3819702456</v>
      </c>
      <c r="J37" s="9">
        <f>IF('Inputs Assump'!$C$6='Inputs Assump'!$G$11,J85,IF('Inputs Assump'!$C$6='Inputs Assump'!$G$12,J132,J$75))</f>
        <v>1597661.7175035463</v>
      </c>
      <c r="K37" s="9">
        <f>IF('Inputs Assump'!$C$6='Inputs Assump'!$G$11,K85,IF('Inputs Assump'!$C$6='Inputs Assump'!$G$12,K132,K$75))</f>
        <v>1584531.9866733099</v>
      </c>
      <c r="L37" s="9">
        <f>IF('Inputs Assump'!$C$6='Inputs Assump'!$G$11,L85,IF('Inputs Assump'!$C$6='Inputs Assump'!$G$12,L132,L$75))</f>
        <v>1708263.828646428</v>
      </c>
      <c r="M37" s="9">
        <f>IF('Inputs Assump'!$C$6='Inputs Assump'!$G$11,M85,IF('Inputs Assump'!$C$6='Inputs Assump'!$G$12,M132,M$75))</f>
        <v>1703641.545218389</v>
      </c>
      <c r="N37" s="9">
        <f>IF('Inputs Assump'!$C$6='Inputs Assump'!$G$11,N85,IF('Inputs Assump'!$C$6='Inputs Assump'!$G$12,N132,N$75))</f>
        <v>1675409.3469534998</v>
      </c>
      <c r="O37" s="9">
        <f>IF('Inputs Assump'!$C$6='Inputs Assump'!$G$11,O85,IF('Inputs Assump'!$C$6='Inputs Assump'!$G$12,O132,O$75))</f>
        <v>1647341.0530873772</v>
      </c>
      <c r="P37" s="9">
        <f>IF('Inputs Assump'!$C$6='Inputs Assump'!$G$11,P85,IF('Inputs Assump'!$C$6='Inputs Assump'!$G$12,P132,P$75))</f>
        <v>1619439.8616478536</v>
      </c>
      <c r="Q37" s="9">
        <f>IF('Inputs Assump'!$C$6='Inputs Assump'!$G$11,Q85,IF('Inputs Assump'!$C$6='Inputs Assump'!$G$12,Q132,Q$75))</f>
        <v>1593751.1580627318</v>
      </c>
      <c r="R37" s="9">
        <f>IF('Inputs Assump'!$C$6='Inputs Assump'!$G$11,R85,IF('Inputs Assump'!$C$6='Inputs Assump'!$G$12,R132,R$75))</f>
        <v>1561511.9425885566</v>
      </c>
      <c r="S37" s="9">
        <f>IF('Inputs Assump'!$C$6='Inputs Assump'!$G$11,S85,IF('Inputs Assump'!$C$6='Inputs Assump'!$G$12,S132,S$75))</f>
        <v>1529296.5105568788</v>
      </c>
      <c r="T37" s="9">
        <f>IF('Inputs Assump'!$C$6='Inputs Assump'!$G$11,T85,IF('Inputs Assump'!$C$6='Inputs Assump'!$G$12,T132,T$75))</f>
        <v>1500209.2620409057</v>
      </c>
      <c r="U37" s="9">
        <f>IF('Inputs Assump'!$C$6='Inputs Assump'!$G$11,U85,IF('Inputs Assump'!$C$6='Inputs Assump'!$G$12,U132,U$75))</f>
        <v>1471145.6804318493</v>
      </c>
      <c r="V37" s="9">
        <f>IF('Inputs Assump'!$C$6='Inputs Assump'!$G$11,V85,IF('Inputs Assump'!$C$6='Inputs Assump'!$G$12,V132,V$75))</f>
        <v>1441196.3323267065</v>
      </c>
      <c r="W37" s="9">
        <f>IF('Inputs Assump'!$C$6='Inputs Assump'!$G$11,W85,IF('Inputs Assump'!$C$6='Inputs Assump'!$G$12,W132,W$75))</f>
        <v>1411311.5207275683</v>
      </c>
      <c r="X37" s="9">
        <f>IF('Inputs Assump'!$C$6='Inputs Assump'!$G$11,X85,IF('Inputs Assump'!$C$6='Inputs Assump'!$G$12,X132,X$75))</f>
        <v>1381491.707458928</v>
      </c>
      <c r="Y37" s="9">
        <f>IF('Inputs Assump'!$C$6='Inputs Assump'!$G$11,Y85,IF('Inputs Assump'!$C$6='Inputs Assump'!$G$12,Y132,Y$75))</f>
        <v>1362210.7577061863</v>
      </c>
      <c r="Z37" s="9">
        <f>IF('Inputs Assump'!$C$6='Inputs Assump'!$G$11,Z85,IF('Inputs Assump'!$C$6='Inputs Assump'!$G$12,Z132,Z$75))</f>
        <v>1342976.0504807802</v>
      </c>
      <c r="AA37" s="9">
        <f>IF('Inputs Assump'!$C$6='Inputs Assump'!$G$11,AA85,IF('Inputs Assump'!$C$6='Inputs Assump'!$G$12,AA132,AA$75))</f>
        <v>1320936.6018167301</v>
      </c>
      <c r="AB37" s="9">
        <f>IF('Inputs Assump'!$C$6='Inputs Assump'!$G$11,AB85,IF('Inputs Assump'!$C$6='Inputs Assump'!$G$12,AB132,AB$75))</f>
        <v>1298978.4319962268</v>
      </c>
      <c r="AC37" s="9">
        <f>IF('Inputs Assump'!$C$6='Inputs Assump'!$G$11,AC85,IF('Inputs Assump'!$C$6='Inputs Assump'!$G$12,AC132,AC$75))</f>
        <v>1277103.4533015427</v>
      </c>
      <c r="AD37" s="9">
        <f>IF('Inputs Assump'!$C$6='Inputs Assump'!$G$11,AD85,IF('Inputs Assump'!$C$6='Inputs Assump'!$G$12,AD132,AD$75))</f>
        <v>1249218.443939636</v>
      </c>
      <c r="AE37" s="9">
        <f>IF('Inputs Assump'!$C$6='Inputs Assump'!$G$11,AE85,IF('Inputs Assump'!$C$6='Inputs Assump'!$G$12,AE132,AE$75))</f>
        <v>1221459.5025168685</v>
      </c>
      <c r="AF37" s="9">
        <f>IF('Inputs Assump'!$C$6='Inputs Assump'!$G$11,AF85,IF('Inputs Assump'!$C$6='Inputs Assump'!$G$12,AF132,AF$75))</f>
        <v>1193972.4237065113</v>
      </c>
      <c r="AG37" s="9">
        <f>IF('Inputs Assump'!$C$6='Inputs Assump'!$G$11,AG85,IF('Inputs Assump'!$C$6='Inputs Assump'!$G$12,AG132,AG$75))</f>
        <v>1166565.1164724387</v>
      </c>
      <c r="AH37" s="9">
        <f>IF('Inputs Assump'!$C$6='Inputs Assump'!$G$11,AH85,IF('Inputs Assump'!$C$6='Inputs Assump'!$G$12,AH132,AH$75))</f>
        <v>1139240.8532477915</v>
      </c>
      <c r="AI37" s="9">
        <f>IF('Inputs Assump'!$C$6='Inputs Assump'!$G$11,AI85,IF('Inputs Assump'!$C$6='Inputs Assump'!$G$12,AI132,AI$75))</f>
        <v>1095597.9981553736</v>
      </c>
      <c r="AJ37" s="9">
        <f>IF('Inputs Assump'!$C$6='Inputs Assump'!$G$11,AJ85,IF('Inputs Assump'!$C$6='Inputs Assump'!$G$12,AJ132,AJ$75))</f>
        <v>1052156.3022509136</v>
      </c>
      <c r="AK37" s="9">
        <f>IF('Inputs Assump'!$C$6='Inputs Assump'!$G$11,AK85,IF('Inputs Assump'!$C$6='Inputs Assump'!$G$12,AK132,AK$75))</f>
        <v>1012432.866189854</v>
      </c>
      <c r="AL37" s="9">
        <f>IF('Inputs Assump'!$C$6='Inputs Assump'!$G$11,AL85,IF('Inputs Assump'!$C$6='Inputs Assump'!$G$12,AL132,AL$75))</f>
        <v>972709.43012879463</v>
      </c>
      <c r="AM37" s="9">
        <f>IF('Inputs Assump'!$C$6='Inputs Assump'!$G$11,AM85,IF('Inputs Assump'!$C$6='Inputs Assump'!$G$12,AM132,AM$75))</f>
        <v>932985.99406773504</v>
      </c>
      <c r="AN37" s="9">
        <f>IF('Inputs Assump'!$C$6='Inputs Assump'!$G$11,AN85,IF('Inputs Assump'!$C$6='Inputs Assump'!$G$12,AN132,AN$75))</f>
        <v>889925.53354638233</v>
      </c>
      <c r="AO37" s="9">
        <f>IF('Inputs Assump'!$C$6='Inputs Assump'!$G$11,AO85,IF('Inputs Assump'!$C$6='Inputs Assump'!$G$12,AO132,AO$75))</f>
        <v>846865.07302502962</v>
      </c>
      <c r="AP37" s="9">
        <f>IF('Inputs Assump'!$C$6='Inputs Assump'!$G$11,AP85,IF('Inputs Assump'!$C$6='Inputs Assump'!$G$12,AP132,AP$75))</f>
        <v>803804.61250367726</v>
      </c>
      <c r="AQ37" s="9">
        <f>IF('Inputs Assump'!$C$6='Inputs Assump'!$G$11,AQ85,IF('Inputs Assump'!$C$6='Inputs Assump'!$G$12,AQ132,AQ$75))</f>
        <v>760744.15198232466</v>
      </c>
      <c r="AR37" s="9">
        <f>IF('Inputs Assump'!$C$6='Inputs Assump'!$G$11,AR85,IF('Inputs Assump'!$C$6='Inputs Assump'!$G$12,AR132,AR$75))</f>
        <v>717683.69146097195</v>
      </c>
      <c r="AS37" s="9">
        <f>IF('Inputs Assump'!$C$6='Inputs Assump'!$G$11,AS85,IF('Inputs Assump'!$C$6='Inputs Assump'!$G$12,AS132,AS$75))</f>
        <v>692108.16907786753</v>
      </c>
      <c r="AT37" s="9">
        <f>IF('Inputs Assump'!$C$6='Inputs Assump'!$G$11,AT85,IF('Inputs Assump'!$C$6='Inputs Assump'!$G$12,AT132,AT$75))</f>
        <v>666532.6466947631</v>
      </c>
      <c r="AU37" s="9">
        <f>IF('Inputs Assump'!$C$6='Inputs Assump'!$G$11,AU85,IF('Inputs Assump'!$C$6='Inputs Assump'!$G$12,AU132,AU$75))</f>
        <v>640957.12431165902</v>
      </c>
      <c r="AV37" s="9">
        <f>IF('Inputs Assump'!$C$6='Inputs Assump'!$G$11,AV85,IF('Inputs Assump'!$C$6='Inputs Assump'!$G$12,AV132,AV$75))</f>
        <v>615381.60192855459</v>
      </c>
      <c r="AW37" s="9">
        <f>IF('Inputs Assump'!$C$6='Inputs Assump'!$G$11,AW85,IF('Inputs Assump'!$C$6='Inputs Assump'!$G$12,AW132,AW$75))</f>
        <v>589806.07954545016</v>
      </c>
      <c r="AX37" s="9">
        <f>IF('Inputs Assump'!$C$6='Inputs Assump'!$G$11,AX85,IF('Inputs Assump'!$C$6='Inputs Assump'!$G$12,AX132,AX$75))</f>
        <v>565168.40123910387</v>
      </c>
      <c r="AY37" s="9">
        <f>IF('Inputs Assump'!$C$6='Inputs Assump'!$G$11,AY85,IF('Inputs Assump'!$C$6='Inputs Assump'!$G$12,AY132,AY$75))</f>
        <v>540530.72293275746</v>
      </c>
      <c r="AZ37" s="9">
        <f>IF('Inputs Assump'!$C$6='Inputs Assump'!$G$11,AZ85,IF('Inputs Assump'!$C$6='Inputs Assump'!$G$12,AZ132,AZ$75))</f>
        <v>515893.04462641093</v>
      </c>
      <c r="BA37" s="9">
        <f>IF('Inputs Assump'!$C$6='Inputs Assump'!$G$11,BA85,IF('Inputs Assump'!$C$6='Inputs Assump'!$G$12,BA132,BA$75))</f>
        <v>491255.36632006435</v>
      </c>
      <c r="BB37" s="9">
        <f>IF('Inputs Assump'!$C$6='Inputs Assump'!$G$11,BB85,IF('Inputs Assump'!$C$6='Inputs Assump'!$G$12,BB132,BB$75))</f>
        <v>466617.68801371794</v>
      </c>
      <c r="BC37" s="9">
        <f>IF('Inputs Assump'!$C$6='Inputs Assump'!$G$11,BC85,IF('Inputs Assump'!$C$6='Inputs Assump'!$G$12,BC132,BC$75))</f>
        <v>452343.84312428412</v>
      </c>
      <c r="BD37" s="9">
        <f>IF('Inputs Assump'!$C$6='Inputs Assump'!$G$11,BD85,IF('Inputs Assump'!$C$6='Inputs Assump'!$G$12,BD132,BD$75))</f>
        <v>438069.99823485012</v>
      </c>
      <c r="BE37" s="9">
        <f>IF('Inputs Assump'!$C$6='Inputs Assump'!$G$11,BE85,IF('Inputs Assump'!$C$6='Inputs Assump'!$G$12,BE132,BE$75))</f>
        <v>423796.15334541636</v>
      </c>
      <c r="BF37" s="9">
        <f>IF('Inputs Assump'!$C$6='Inputs Assump'!$G$11,BF85,IF('Inputs Assump'!$C$6='Inputs Assump'!$G$12,BF132,BF$75))</f>
        <v>409522.30845598259</v>
      </c>
      <c r="BG37" s="9">
        <f>IF('Inputs Assump'!$C$6='Inputs Assump'!$G$11,BG85,IF('Inputs Assump'!$C$6='Inputs Assump'!$G$12,BG132,BG$75))</f>
        <v>395248.46356654854</v>
      </c>
      <c r="BH37" s="9">
        <f>IF('Inputs Assump'!$C$6='Inputs Assump'!$G$11,BH85,IF('Inputs Assump'!$C$6='Inputs Assump'!$G$12,BH132,BH$75))</f>
        <v>376027.1248268747</v>
      </c>
      <c r="BI37" s="9">
        <f>IF('Inputs Assump'!$C$6='Inputs Assump'!$G$11,BI85,IF('Inputs Assump'!$C$6='Inputs Assump'!$G$12,BI132,BI$75))</f>
        <v>356805.7860872008</v>
      </c>
      <c r="BJ37" s="9">
        <f>IF('Inputs Assump'!$C$6='Inputs Assump'!$G$11,BJ85,IF('Inputs Assump'!$C$6='Inputs Assump'!$G$12,BJ132,BJ$75))</f>
        <v>337584.4473475269</v>
      </c>
      <c r="BK37" s="9">
        <f>IF('Inputs Assump'!$C$6='Inputs Assump'!$G$11,BK85,IF('Inputs Assump'!$C$6='Inputs Assump'!$G$12,BK132,BK$75))</f>
        <v>318363.10860785289</v>
      </c>
      <c r="BL37" s="9">
        <f>IF('Inputs Assump'!$C$6='Inputs Assump'!$G$11,BL85,IF('Inputs Assump'!$C$6='Inputs Assump'!$G$12,BL132,BL$75))</f>
        <v>299141.76986817899</v>
      </c>
      <c r="BM37" s="9">
        <f>IF('Inputs Assump'!$C$6='Inputs Assump'!$G$11,BM85,IF('Inputs Assump'!$C$6='Inputs Assump'!$G$12,BM132,BM$75))</f>
        <v>283542.06012674031</v>
      </c>
      <c r="BN37" s="9">
        <f>IF('Inputs Assump'!$C$6='Inputs Assump'!$G$11,BN85,IF('Inputs Assump'!$C$6='Inputs Assump'!$G$12,BN132,BN$75))</f>
        <v>267942.35038530151</v>
      </c>
      <c r="BO37" s="9">
        <f>IF('Inputs Assump'!$C$6='Inputs Assump'!$G$11,BO85,IF('Inputs Assump'!$C$6='Inputs Assump'!$G$12,BO132,BO$75))</f>
        <v>252342.6406438626</v>
      </c>
      <c r="BP37" s="9">
        <f>IF('Inputs Assump'!$C$6='Inputs Assump'!$G$11,BP85,IF('Inputs Assump'!$C$6='Inputs Assump'!$G$12,BP132,BP$75))</f>
        <v>236742.93090242372</v>
      </c>
      <c r="BQ37" s="9">
        <f>IF('Inputs Assump'!$C$6='Inputs Assump'!$G$11,BQ85,IF('Inputs Assump'!$C$6='Inputs Assump'!$G$12,BQ132,BQ$75))</f>
        <v>221143.22116098486</v>
      </c>
      <c r="BR37" s="9">
        <f>IF('Inputs Assump'!$C$6='Inputs Assump'!$G$11,BR85,IF('Inputs Assump'!$C$6='Inputs Assump'!$G$12,BR132,BR$75))</f>
        <v>213037.52517075147</v>
      </c>
      <c r="BS37" s="9">
        <f>IF('Inputs Assump'!$C$6='Inputs Assump'!$G$11,BS85,IF('Inputs Assump'!$C$6='Inputs Assump'!$G$12,BS132,BS$75))</f>
        <v>204931.82918051802</v>
      </c>
      <c r="BT37" s="9">
        <f>IF('Inputs Assump'!$C$6='Inputs Assump'!$G$11,BT85,IF('Inputs Assump'!$C$6='Inputs Assump'!$G$12,BT132,BT$75))</f>
        <v>196826.13319028466</v>
      </c>
      <c r="BU37" s="9">
        <f>IF('Inputs Assump'!$C$6='Inputs Assump'!$G$11,BU85,IF('Inputs Assump'!$C$6='Inputs Assump'!$G$12,BU132,BU$75))</f>
        <v>188720.43720005127</v>
      </c>
      <c r="BV37" s="9">
        <f>IF('Inputs Assump'!$C$6='Inputs Assump'!$G$11,BV85,IF('Inputs Assump'!$C$6='Inputs Assump'!$G$12,BV132,BV$75))</f>
        <v>180614.74120981782</v>
      </c>
      <c r="BW37" s="9">
        <f>IF('Inputs Assump'!$C$6='Inputs Assump'!$G$11,BW85,IF('Inputs Assump'!$C$6='Inputs Assump'!$G$12,BW132,BW$75))</f>
        <v>172568.61449871116</v>
      </c>
      <c r="BX37" s="9">
        <f>IF('Inputs Assump'!$C$6='Inputs Assump'!$G$11,BX85,IF('Inputs Assump'!$C$6='Inputs Assump'!$G$12,BX132,BX$75))</f>
        <v>164522.48778760454</v>
      </c>
      <c r="BY37" s="9">
        <f>IF('Inputs Assump'!$C$6='Inputs Assump'!$G$11,BY85,IF('Inputs Assump'!$C$6='Inputs Assump'!$G$12,BY132,BY$75))</f>
        <v>156476.36107649791</v>
      </c>
      <c r="BZ37" s="9">
        <f>IF('Inputs Assump'!$C$6='Inputs Assump'!$G$11,BZ85,IF('Inputs Assump'!$C$6='Inputs Assump'!$G$12,BZ132,BZ$75))</f>
        <v>148430.23436539117</v>
      </c>
      <c r="CA37" s="9">
        <f>IF('Inputs Assump'!$C$6='Inputs Assump'!$G$11,CA85,IF('Inputs Assump'!$C$6='Inputs Assump'!$G$12,CA132,CA$75))</f>
        <v>140384.1076542846</v>
      </c>
      <c r="CB37" s="9">
        <f>IF('Inputs Assump'!$C$6='Inputs Assump'!$G$11,CB85,IF('Inputs Assump'!$C$6='Inputs Assump'!$G$12,CB132,CB$75))</f>
        <v>132909.40335550587</v>
      </c>
      <c r="CC37" s="9">
        <f>IF('Inputs Assump'!$C$6='Inputs Assump'!$G$11,CC85,IF('Inputs Assump'!$C$6='Inputs Assump'!$G$12,CC132,CC$75))</f>
        <v>125434.69905672714</v>
      </c>
      <c r="CD37" s="9">
        <f>IF('Inputs Assump'!$C$6='Inputs Assump'!$G$11,CD85,IF('Inputs Assump'!$C$6='Inputs Assump'!$G$12,CD132,CD$75))</f>
        <v>117959.99475794846</v>
      </c>
      <c r="CE37" s="9">
        <f>IF('Inputs Assump'!$C$6='Inputs Assump'!$G$11,CE85,IF('Inputs Assump'!$C$6='Inputs Assump'!$G$12,CE132,CE$75))</f>
        <v>110485.29045916974</v>
      </c>
      <c r="CF37" s="9">
        <f>IF('Inputs Assump'!$C$6='Inputs Assump'!$G$11,CF85,IF('Inputs Assump'!$C$6='Inputs Assump'!$G$12,CF132,CF$75))</f>
        <v>103010.58616039106</v>
      </c>
      <c r="CG37" s="9">
        <f>IF('Inputs Assump'!$C$6='Inputs Assump'!$G$11,CG85,IF('Inputs Assump'!$C$6='Inputs Assump'!$G$12,CG132,CG$75))</f>
        <v>95391.099129385009</v>
      </c>
      <c r="CH37" s="9">
        <f>IF('Inputs Assump'!$C$6='Inputs Assump'!$G$11,CH85,IF('Inputs Assump'!$C$6='Inputs Assump'!$G$12,CH132,CH$75))</f>
        <v>87771.61209837893</v>
      </c>
      <c r="CI37" s="9">
        <f>IF('Inputs Assump'!$C$6='Inputs Assump'!$G$11,CI85,IF('Inputs Assump'!$C$6='Inputs Assump'!$G$12,CI132,CI$75))</f>
        <v>80152.125067372879</v>
      </c>
      <c r="CJ37" s="9">
        <f>IF('Inputs Assump'!$C$6='Inputs Assump'!$G$11,CJ85,IF('Inputs Assump'!$C$6='Inputs Assump'!$G$12,CJ132,CJ$75))</f>
        <v>72532.638036366829</v>
      </c>
      <c r="CK37" s="9">
        <f>IF('Inputs Assump'!$C$6='Inputs Assump'!$G$11,CK85,IF('Inputs Assump'!$C$6='Inputs Assump'!$G$12,CK132,CK$75))</f>
        <v>64913.151005360778</v>
      </c>
      <c r="CL37" s="9">
        <f>IF('Inputs Assump'!$C$6='Inputs Assump'!$G$11,CL85,IF('Inputs Assump'!$C$6='Inputs Assump'!$G$12,CL132,CL$75))</f>
        <v>57986.710750728831</v>
      </c>
      <c r="CM37" s="9">
        <f>IF('Inputs Assump'!$C$6='Inputs Assump'!$G$11,CM85,IF('Inputs Assump'!$C$6='Inputs Assump'!$G$12,CM132,CM$75))</f>
        <v>51060.270496096877</v>
      </c>
      <c r="CN37" s="9">
        <f>IF('Inputs Assump'!$C$6='Inputs Assump'!$G$11,CN85,IF('Inputs Assump'!$C$6='Inputs Assump'!$G$12,CN132,CN$75))</f>
        <v>44133.830241464915</v>
      </c>
      <c r="CO37" s="9">
        <f>IF('Inputs Assump'!$C$6='Inputs Assump'!$G$11,CO85,IF('Inputs Assump'!$C$6='Inputs Assump'!$G$12,CO132,CO$75))</f>
        <v>37207.389986832946</v>
      </c>
      <c r="CP37" s="9">
        <f>IF('Inputs Assump'!$C$6='Inputs Assump'!$G$11,CP85,IF('Inputs Assump'!$C$6='Inputs Assump'!$G$12,CP132,CP$75))</f>
        <v>30280.949732200999</v>
      </c>
      <c r="CQ37" s="9">
        <f>IF('Inputs Assump'!$C$6='Inputs Assump'!$G$11,CQ85,IF('Inputs Assump'!$C$6='Inputs Assump'!$G$12,CQ132,CQ$75))</f>
        <v>26590.448572798497</v>
      </c>
      <c r="CR37" s="9">
        <f>IF('Inputs Assump'!$C$6='Inputs Assump'!$G$11,CR85,IF('Inputs Assump'!$C$6='Inputs Assump'!$G$12,CR132,CR$75))</f>
        <v>22899.947413396021</v>
      </c>
      <c r="CS37" s="9">
        <f>IF('Inputs Assump'!$C$6='Inputs Assump'!$G$11,CS85,IF('Inputs Assump'!$C$6='Inputs Assump'!$G$12,CS132,CS$75))</f>
        <v>19209.44625399353</v>
      </c>
      <c r="CT37" s="9">
        <f>IF('Inputs Assump'!$C$6='Inputs Assump'!$G$11,CT85,IF('Inputs Assump'!$C$6='Inputs Assump'!$G$12,CT132,CT$75))</f>
        <v>15518.945094591038</v>
      </c>
      <c r="CU37" s="9">
        <f>IF('Inputs Assump'!$C$6='Inputs Assump'!$G$11,CU85,IF('Inputs Assump'!$C$6='Inputs Assump'!$G$12,CU132,CU$75))</f>
        <v>11828.443935188541</v>
      </c>
      <c r="CV37" s="9">
        <f>IF('Inputs Assump'!$C$6='Inputs Assump'!$G$11,CV85,IF('Inputs Assump'!$C$6='Inputs Assump'!$G$12,CV132,CV$75))</f>
        <v>9903.7147334354959</v>
      </c>
      <c r="CW37" s="9">
        <f>IF('Inputs Assump'!$C$6='Inputs Assump'!$G$11,CW85,IF('Inputs Assump'!$C$6='Inputs Assump'!$G$12,CW132,CW$75))</f>
        <v>7978.9855316824514</v>
      </c>
      <c r="CX37" s="9">
        <f>IF('Inputs Assump'!$C$6='Inputs Assump'!$G$11,CX85,IF('Inputs Assump'!$C$6='Inputs Assump'!$G$12,CX132,CX$75))</f>
        <v>6054.2563299294034</v>
      </c>
      <c r="CZ37" s="50">
        <f t="shared" si="4"/>
        <v>72213109.906905428</v>
      </c>
      <c r="DA37" s="66">
        <f t="shared" si="3"/>
        <v>0.25561587087442911</v>
      </c>
    </row>
    <row r="38" spans="1:105">
      <c r="A38" s="52">
        <v>2031</v>
      </c>
      <c r="B38" s="9">
        <f>IF('Inputs Assump'!$C$6='Inputs Assump'!$G$11,B86,IF('Inputs Assump'!$C$6='Inputs Assump'!$G$12,B133,B$75))</f>
        <v>1710132.3680995649</v>
      </c>
      <c r="C38" s="9">
        <f>IF('Inputs Assump'!$C$6='Inputs Assump'!$G$11,C86,IF('Inputs Assump'!$C$6='Inputs Assump'!$G$12,C133,C$75))</f>
        <v>1668106.8237005542</v>
      </c>
      <c r="D38" s="9">
        <f>IF('Inputs Assump'!$C$6='Inputs Assump'!$G$11,D86,IF('Inputs Assump'!$C$6='Inputs Assump'!$G$12,D133,D$75))</f>
        <v>1661954.7816559081</v>
      </c>
      <c r="E38" s="9">
        <f>IF('Inputs Assump'!$C$6='Inputs Assump'!$G$11,E86,IF('Inputs Assump'!$C$6='Inputs Assump'!$G$12,E133,E$75))</f>
        <v>1654619.6093190748</v>
      </c>
      <c r="F38" s="9">
        <f>IF('Inputs Assump'!$C$6='Inputs Assump'!$G$11,F86,IF('Inputs Assump'!$C$6='Inputs Assump'!$G$12,F133,F$75))</f>
        <v>1646044.9720679729</v>
      </c>
      <c r="G38" s="9">
        <f>IF('Inputs Assump'!$C$6='Inputs Assump'!$G$11,G86,IF('Inputs Assump'!$C$6='Inputs Assump'!$G$12,G133,G$75))</f>
        <v>1637966.7373092272</v>
      </c>
      <c r="H38" s="9">
        <f>IF('Inputs Assump'!$C$6='Inputs Assump'!$G$11,H86,IF('Inputs Assump'!$C$6='Inputs Assump'!$G$12,H133,H$75))</f>
        <v>1629001.7493333155</v>
      </c>
      <c r="I38" s="9">
        <f>IF('Inputs Assump'!$C$6='Inputs Assump'!$G$11,I86,IF('Inputs Assump'!$C$6='Inputs Assump'!$G$12,I133,I$75))</f>
        <v>1619134.2590477529</v>
      </c>
      <c r="J38" s="9">
        <f>IF('Inputs Assump'!$C$6='Inputs Assump'!$G$11,J86,IF('Inputs Assump'!$C$6='Inputs Assump'!$G$12,J133,J$75))</f>
        <v>1608333.8090424438</v>
      </c>
      <c r="K38" s="9">
        <f>IF('Inputs Assump'!$C$6='Inputs Assump'!$G$11,K86,IF('Inputs Assump'!$C$6='Inputs Assump'!$G$12,K133,K$75))</f>
        <v>1596569.1950287144</v>
      </c>
      <c r="L38" s="9">
        <f>IF('Inputs Assump'!$C$6='Inputs Assump'!$G$11,L86,IF('Inputs Assump'!$C$6='Inputs Assump'!$G$12,L133,L$75))</f>
        <v>1583544.3054961681</v>
      </c>
      <c r="M38" s="9">
        <f>IF('Inputs Assump'!$C$6='Inputs Assump'!$G$11,M86,IF('Inputs Assump'!$C$6='Inputs Assump'!$G$12,M133,M$75))</f>
        <v>1707199.0221020749</v>
      </c>
      <c r="N38" s="9">
        <f>IF('Inputs Assump'!$C$6='Inputs Assump'!$G$11,N86,IF('Inputs Assump'!$C$6='Inputs Assump'!$G$12,N133,N$75))</f>
        <v>1702579.6198669535</v>
      </c>
      <c r="O38" s="9">
        <f>IF('Inputs Assump'!$C$6='Inputs Assump'!$G$11,O86,IF('Inputs Assump'!$C$6='Inputs Assump'!$G$12,O133,O$75))</f>
        <v>1674365.0194865186</v>
      </c>
      <c r="P38" s="9">
        <f>IF('Inputs Assump'!$C$6='Inputs Assump'!$G$11,P86,IF('Inputs Assump'!$C$6='Inputs Assump'!$G$12,P133,P$75))</f>
        <v>1646314.2213388535</v>
      </c>
      <c r="Q38" s="9">
        <f>IF('Inputs Assump'!$C$6='Inputs Assump'!$G$11,Q86,IF('Inputs Assump'!$C$6='Inputs Assump'!$G$12,Q133,Q$75))</f>
        <v>1617687.1090966773</v>
      </c>
      <c r="R38" s="9">
        <f>IF('Inputs Assump'!$C$6='Inputs Assump'!$G$11,R86,IF('Inputs Assump'!$C$6='Inputs Assump'!$G$12,R133,R$75))</f>
        <v>1592026.2089155668</v>
      </c>
      <c r="S38" s="9">
        <f>IF('Inputs Assump'!$C$6='Inputs Assump'!$G$11,S86,IF('Inputs Assump'!$C$6='Inputs Assump'!$G$12,S133,S$75))</f>
        <v>1559821.8865970487</v>
      </c>
      <c r="T38" s="9">
        <f>IF('Inputs Assump'!$C$6='Inputs Assump'!$G$11,T86,IF('Inputs Assump'!$C$6='Inputs Assump'!$G$12,T133,T$75))</f>
        <v>1527641.3219797271</v>
      </c>
      <c r="U38" s="9">
        <f>IF('Inputs Assump'!$C$6='Inputs Assump'!$G$11,U86,IF('Inputs Assump'!$C$6='Inputs Assump'!$G$12,U133,U$75))</f>
        <v>1498585.5551817545</v>
      </c>
      <c r="V38" s="9">
        <f>IF('Inputs Assump'!$C$6='Inputs Assump'!$G$11,V86,IF('Inputs Assump'!$C$6='Inputs Assump'!$G$12,V133,V$75))</f>
        <v>1468917.4745684448</v>
      </c>
      <c r="W38" s="9">
        <f>IF('Inputs Assump'!$C$6='Inputs Assump'!$G$11,W86,IF('Inputs Assump'!$C$6='Inputs Assump'!$G$12,W133,W$75))</f>
        <v>1439013.4879213416</v>
      </c>
      <c r="X38" s="9">
        <f>IF('Inputs Assump'!$C$6='Inputs Assump'!$G$11,X86,IF('Inputs Assump'!$C$6='Inputs Assump'!$G$12,X133,X$75))</f>
        <v>1409173.9400328731</v>
      </c>
      <c r="Y38" s="9">
        <f>IF('Inputs Assump'!$C$6='Inputs Assump'!$G$11,Y86,IF('Inputs Assump'!$C$6='Inputs Assump'!$G$12,Y133,Y$75))</f>
        <v>1379399.2920280502</v>
      </c>
      <c r="Z38" s="9">
        <f>IF('Inputs Assump'!$C$6='Inputs Assump'!$G$11,Z86,IF('Inputs Assump'!$C$6='Inputs Assump'!$G$12,Z133,Z$75))</f>
        <v>1360147.5453147236</v>
      </c>
      <c r="AA38" s="9">
        <f>IF('Inputs Assump'!$C$6='Inputs Assump'!$G$11,AA86,IF('Inputs Assump'!$C$6='Inputs Assump'!$G$12,AA133,AA$75))</f>
        <v>1337277.019403066</v>
      </c>
      <c r="AB38" s="9">
        <f>IF('Inputs Assump'!$C$6='Inputs Assump'!$G$11,AB86,IF('Inputs Assump'!$C$6='Inputs Assump'!$G$12,AB133,AB$75))</f>
        <v>1315331.0969808481</v>
      </c>
      <c r="AC38" s="9">
        <f>IF('Inputs Assump'!$C$6='Inputs Assump'!$G$11,AC86,IF('Inputs Assump'!$C$6='Inputs Assump'!$G$12,AC133,AC$75))</f>
        <v>1293466.1084886135</v>
      </c>
      <c r="AD38" s="9">
        <f>IF('Inputs Assump'!$C$6='Inputs Assump'!$G$11,AD86,IF('Inputs Assump'!$C$6='Inputs Assump'!$G$12,AD133,AD$75))</f>
        <v>1271683.9580937049</v>
      </c>
      <c r="AE38" s="9">
        <f>IF('Inputs Assump'!$C$6='Inputs Assump'!$G$11,AE86,IF('Inputs Assump'!$C$6='Inputs Assump'!$G$12,AE133,AE$75))</f>
        <v>1243917.2810988564</v>
      </c>
      <c r="AF38" s="9">
        <f>IF('Inputs Assump'!$C$6='Inputs Assump'!$G$11,AF86,IF('Inputs Assump'!$C$6='Inputs Assump'!$G$12,AF133,AF$75))</f>
        <v>1216276.1370633142</v>
      </c>
      <c r="AG38" s="9">
        <f>IF('Inputs Assump'!$C$6='Inputs Assump'!$G$11,AG86,IF('Inputs Assump'!$C$6='Inputs Assump'!$G$12,AG133,AG$75))</f>
        <v>1188905.701968472</v>
      </c>
      <c r="AH38" s="9">
        <f>IF('Inputs Assump'!$C$6='Inputs Assump'!$G$11,AH86,IF('Inputs Assump'!$C$6='Inputs Assump'!$G$12,AH133,AH$75))</f>
        <v>1161614.6999325654</v>
      </c>
      <c r="AI38" s="9">
        <f>IF('Inputs Assump'!$C$6='Inputs Assump'!$G$11,AI86,IF('Inputs Assump'!$C$6='Inputs Assump'!$G$12,AI133,AI$75))</f>
        <v>1134406.389501892</v>
      </c>
      <c r="AJ38" s="9">
        <f>IF('Inputs Assump'!$C$6='Inputs Assump'!$G$11,AJ86,IF('Inputs Assump'!$C$6='Inputs Assump'!$G$12,AJ133,AJ$75))</f>
        <v>1090948.7365114794</v>
      </c>
      <c r="AK38" s="9">
        <f>IF('Inputs Assump'!$C$6='Inputs Assump'!$G$11,AK86,IF('Inputs Assump'!$C$6='Inputs Assump'!$G$12,AK133,AK$75))</f>
        <v>1047691.3890732034</v>
      </c>
      <c r="AL38" s="9">
        <f>IF('Inputs Assump'!$C$6='Inputs Assump'!$G$11,AL86,IF('Inputs Assump'!$C$6='Inputs Assump'!$G$12,AL133,AL$75))</f>
        <v>1008136.5227320167</v>
      </c>
      <c r="AM38" s="9">
        <f>IF('Inputs Assump'!$C$6='Inputs Assump'!$G$11,AM86,IF('Inputs Assump'!$C$6='Inputs Assump'!$G$12,AM133,AM$75))</f>
        <v>968581.65639083029</v>
      </c>
      <c r="AN38" s="9">
        <f>IF('Inputs Assump'!$C$6='Inputs Assump'!$G$11,AN86,IF('Inputs Assump'!$C$6='Inputs Assump'!$G$12,AN133,AN$75))</f>
        <v>929026.79004964361</v>
      </c>
      <c r="AO38" s="9">
        <f>IF('Inputs Assump'!$C$6='Inputs Assump'!$G$11,AO86,IF('Inputs Assump'!$C$6='Inputs Assump'!$G$12,AO133,AO$75))</f>
        <v>886149.06019027403</v>
      </c>
      <c r="AP38" s="9">
        <f>IF('Inputs Assump'!$C$6='Inputs Assump'!$G$11,AP86,IF('Inputs Assump'!$C$6='Inputs Assump'!$G$12,AP133,AP$75))</f>
        <v>843271.33033090446</v>
      </c>
      <c r="AQ38" s="9">
        <f>IF('Inputs Assump'!$C$6='Inputs Assump'!$G$11,AQ86,IF('Inputs Assump'!$C$6='Inputs Assump'!$G$12,AQ133,AQ$75))</f>
        <v>800393.60047153535</v>
      </c>
      <c r="AR38" s="9">
        <f>IF('Inputs Assump'!$C$6='Inputs Assump'!$G$11,AR86,IF('Inputs Assump'!$C$6='Inputs Assump'!$G$12,AR133,AR$75))</f>
        <v>757515.87061216589</v>
      </c>
      <c r="AS38" s="9">
        <f>IF('Inputs Assump'!$C$6='Inputs Assump'!$G$11,AS86,IF('Inputs Assump'!$C$6='Inputs Assump'!$G$12,AS133,AS$75))</f>
        <v>714638.14075279632</v>
      </c>
      <c r="AT38" s="9">
        <f>IF('Inputs Assump'!$C$6='Inputs Assump'!$G$11,AT86,IF('Inputs Assump'!$C$6='Inputs Assump'!$G$12,AT133,AT$75))</f>
        <v>689171.15023579472</v>
      </c>
      <c r="AU38" s="9">
        <f>IF('Inputs Assump'!$C$6='Inputs Assump'!$G$11,AU86,IF('Inputs Assump'!$C$6='Inputs Assump'!$G$12,AU133,AU$75))</f>
        <v>663704.15971879312</v>
      </c>
      <c r="AV38" s="9">
        <f>IF('Inputs Assump'!$C$6='Inputs Assump'!$G$11,AV86,IF('Inputs Assump'!$C$6='Inputs Assump'!$G$12,AV133,AV$75))</f>
        <v>638237.16920179187</v>
      </c>
      <c r="AW38" s="9">
        <f>IF('Inputs Assump'!$C$6='Inputs Assump'!$G$11,AW86,IF('Inputs Assump'!$C$6='Inputs Assump'!$G$12,AW133,AW$75))</f>
        <v>612770.17868479027</v>
      </c>
      <c r="AX38" s="9">
        <f>IF('Inputs Assump'!$C$6='Inputs Assump'!$G$11,AX86,IF('Inputs Assump'!$C$6='Inputs Assump'!$G$12,AX133,AX$75))</f>
        <v>587303.18816778867</v>
      </c>
      <c r="AY38" s="9">
        <f>IF('Inputs Assump'!$C$6='Inputs Assump'!$G$11,AY86,IF('Inputs Assump'!$C$6='Inputs Assump'!$G$12,AY133,AY$75))</f>
        <v>562770.0619078473</v>
      </c>
      <c r="AZ38" s="9">
        <f>IF('Inputs Assump'!$C$6='Inputs Assump'!$G$11,AZ86,IF('Inputs Assump'!$C$6='Inputs Assump'!$G$12,AZ133,AZ$75))</f>
        <v>538236.9356479058</v>
      </c>
      <c r="BA38" s="9">
        <f>IF('Inputs Assump'!$C$6='Inputs Assump'!$G$11,BA86,IF('Inputs Assump'!$C$6='Inputs Assump'!$G$12,BA133,BA$75))</f>
        <v>513703.80938796425</v>
      </c>
      <c r="BB38" s="9">
        <f>IF('Inputs Assump'!$C$6='Inputs Assump'!$G$11,BB86,IF('Inputs Assump'!$C$6='Inputs Assump'!$G$12,BB133,BB$75))</f>
        <v>489170.68312802259</v>
      </c>
      <c r="BC38" s="9">
        <f>IF('Inputs Assump'!$C$6='Inputs Assump'!$G$11,BC86,IF('Inputs Assump'!$C$6='Inputs Assump'!$G$12,BC133,BC$75))</f>
        <v>464637.55686808116</v>
      </c>
      <c r="BD38" s="9">
        <f>IF('Inputs Assump'!$C$6='Inputs Assump'!$G$11,BD86,IF('Inputs Assump'!$C$6='Inputs Assump'!$G$12,BD133,BD$75))</f>
        <v>450424.28423203505</v>
      </c>
      <c r="BE38" s="9">
        <f>IF('Inputs Assump'!$C$6='Inputs Assump'!$G$11,BE86,IF('Inputs Assump'!$C$6='Inputs Assump'!$G$12,BE133,BE$75))</f>
        <v>436211.01159598876</v>
      </c>
      <c r="BF38" s="9">
        <f>IF('Inputs Assump'!$C$6='Inputs Assump'!$G$11,BF86,IF('Inputs Assump'!$C$6='Inputs Assump'!$G$12,BF133,BF$75))</f>
        <v>421997.73895994271</v>
      </c>
      <c r="BG38" s="9">
        <f>IF('Inputs Assump'!$C$6='Inputs Assump'!$G$11,BG86,IF('Inputs Assump'!$C$6='Inputs Assump'!$G$12,BG133,BG$75))</f>
        <v>407784.46632389666</v>
      </c>
      <c r="BH38" s="9">
        <f>IF('Inputs Assump'!$C$6='Inputs Assump'!$G$11,BH86,IF('Inputs Assump'!$C$6='Inputs Assump'!$G$12,BH133,BH$75))</f>
        <v>393571.19368785032</v>
      </c>
      <c r="BI38" s="9">
        <f>IF('Inputs Assump'!$C$6='Inputs Assump'!$G$11,BI86,IF('Inputs Assump'!$C$6='Inputs Assump'!$G$12,BI133,BI$75))</f>
        <v>374431.42230508762</v>
      </c>
      <c r="BJ38" s="9">
        <f>IF('Inputs Assump'!$C$6='Inputs Assump'!$G$11,BJ86,IF('Inputs Assump'!$C$6='Inputs Assump'!$G$12,BJ133,BJ$75))</f>
        <v>355291.65092232486</v>
      </c>
      <c r="BK38" s="9">
        <f>IF('Inputs Assump'!$C$6='Inputs Assump'!$G$11,BK86,IF('Inputs Assump'!$C$6='Inputs Assump'!$G$12,BK133,BK$75))</f>
        <v>336151.8795395621</v>
      </c>
      <c r="BL38" s="9">
        <f>IF('Inputs Assump'!$C$6='Inputs Assump'!$G$11,BL86,IF('Inputs Assump'!$C$6='Inputs Assump'!$G$12,BL133,BL$75))</f>
        <v>317012.10815679922</v>
      </c>
      <c r="BM38" s="9">
        <f>IF('Inputs Assump'!$C$6='Inputs Assump'!$G$11,BM86,IF('Inputs Assump'!$C$6='Inputs Assump'!$G$12,BM133,BM$75))</f>
        <v>297872.33677403646</v>
      </c>
      <c r="BN38" s="9">
        <f>IF('Inputs Assump'!$C$6='Inputs Assump'!$G$11,BN86,IF('Inputs Assump'!$C$6='Inputs Assump'!$G$12,BN133,BN$75))</f>
        <v>282338.82570426277</v>
      </c>
      <c r="BO38" s="9">
        <f>IF('Inputs Assump'!$C$6='Inputs Assump'!$G$11,BO86,IF('Inputs Assump'!$C$6='Inputs Assump'!$G$12,BO133,BO$75))</f>
        <v>266805.31463448901</v>
      </c>
      <c r="BP38" s="9">
        <f>IF('Inputs Assump'!$C$6='Inputs Assump'!$G$11,BP86,IF('Inputs Assump'!$C$6='Inputs Assump'!$G$12,BP133,BP$75))</f>
        <v>251271.80356471514</v>
      </c>
      <c r="BQ38" s="9">
        <f>IF('Inputs Assump'!$C$6='Inputs Assump'!$G$11,BQ86,IF('Inputs Assump'!$C$6='Inputs Assump'!$G$12,BQ133,BQ$75))</f>
        <v>235738.2924949413</v>
      </c>
      <c r="BR38" s="9">
        <f>IF('Inputs Assump'!$C$6='Inputs Assump'!$G$11,BR86,IF('Inputs Assump'!$C$6='Inputs Assump'!$G$12,BR133,BR$75))</f>
        <v>220204.78142516749</v>
      </c>
      <c r="BS38" s="9">
        <f>IF('Inputs Assump'!$C$6='Inputs Assump'!$G$11,BS86,IF('Inputs Assump'!$C$6='Inputs Assump'!$G$12,BS133,BS$75))</f>
        <v>212133.48263311069</v>
      </c>
      <c r="BT38" s="9">
        <f>IF('Inputs Assump'!$C$6='Inputs Assump'!$G$11,BT86,IF('Inputs Assump'!$C$6='Inputs Assump'!$G$12,BT133,BT$75))</f>
        <v>204062.18384105386</v>
      </c>
      <c r="BU38" s="9">
        <f>IF('Inputs Assump'!$C$6='Inputs Assump'!$G$11,BU86,IF('Inputs Assump'!$C$6='Inputs Assump'!$G$12,BU133,BU$75))</f>
        <v>195990.88504899712</v>
      </c>
      <c r="BV38" s="9">
        <f>IF('Inputs Assump'!$C$6='Inputs Assump'!$G$11,BV86,IF('Inputs Assump'!$C$6='Inputs Assump'!$G$12,BV133,BV$75))</f>
        <v>187919.58625694035</v>
      </c>
      <c r="BW38" s="9">
        <f>IF('Inputs Assump'!$C$6='Inputs Assump'!$G$11,BW86,IF('Inputs Assump'!$C$6='Inputs Assump'!$G$12,BW133,BW$75))</f>
        <v>179848.28746488353</v>
      </c>
      <c r="BX38" s="9">
        <f>IF('Inputs Assump'!$C$6='Inputs Assump'!$G$11,BX86,IF('Inputs Assump'!$C$6='Inputs Assump'!$G$12,BX133,BX$75))</f>
        <v>171836.30516474042</v>
      </c>
      <c r="BY38" s="9">
        <f>IF('Inputs Assump'!$C$6='Inputs Assump'!$G$11,BY86,IF('Inputs Assump'!$C$6='Inputs Assump'!$G$12,BY133,BY$75))</f>
        <v>163824.32286459734</v>
      </c>
      <c r="BZ38" s="9">
        <f>IF('Inputs Assump'!$C$6='Inputs Assump'!$G$11,BZ86,IF('Inputs Assump'!$C$6='Inputs Assump'!$G$12,BZ133,BZ$75))</f>
        <v>155812.34056445427</v>
      </c>
      <c r="CA38" s="9">
        <f>IF('Inputs Assump'!$C$6='Inputs Assump'!$G$11,CA86,IF('Inputs Assump'!$C$6='Inputs Assump'!$G$12,CA133,CA$75))</f>
        <v>147800.3582643111</v>
      </c>
      <c r="CB38" s="9">
        <f>IF('Inputs Assump'!$C$6='Inputs Assump'!$G$11,CB86,IF('Inputs Assump'!$C$6='Inputs Assump'!$G$12,CB133,CB$75))</f>
        <v>139788.37596416808</v>
      </c>
      <c r="CC38" s="9">
        <f>IF('Inputs Assump'!$C$6='Inputs Assump'!$G$11,CC86,IF('Inputs Assump'!$C$6='Inputs Assump'!$G$12,CC133,CC$75))</f>
        <v>132345.39119760305</v>
      </c>
      <c r="CD38" s="9">
        <f>IF('Inputs Assump'!$C$6='Inputs Assump'!$G$11,CD86,IF('Inputs Assump'!$C$6='Inputs Assump'!$G$12,CD133,CD$75))</f>
        <v>124902.40643103803</v>
      </c>
      <c r="CE38" s="9">
        <f>IF('Inputs Assump'!$C$6='Inputs Assump'!$G$11,CE86,IF('Inputs Assump'!$C$6='Inputs Assump'!$G$12,CE133,CE$75))</f>
        <v>117459.42166447305</v>
      </c>
      <c r="CF38" s="9">
        <f>IF('Inputs Assump'!$C$6='Inputs Assump'!$G$11,CF86,IF('Inputs Assump'!$C$6='Inputs Assump'!$G$12,CF133,CF$75))</f>
        <v>110016.43689790805</v>
      </c>
      <c r="CG38" s="9">
        <f>IF('Inputs Assump'!$C$6='Inputs Assump'!$G$11,CG86,IF('Inputs Assump'!$C$6='Inputs Assump'!$G$12,CG133,CG$75))</f>
        <v>102573.45213134307</v>
      </c>
      <c r="CH38" s="9">
        <f>IF('Inputs Assump'!$C$6='Inputs Assump'!$G$11,CH86,IF('Inputs Assump'!$C$6='Inputs Assump'!$G$12,CH133,CH$75))</f>
        <v>94986.299030171736</v>
      </c>
      <c r="CI38" s="9">
        <f>IF('Inputs Assump'!$C$6='Inputs Assump'!$G$11,CI86,IF('Inputs Assump'!$C$6='Inputs Assump'!$G$12,CI133,CI$75))</f>
        <v>87399.14592900037</v>
      </c>
      <c r="CJ38" s="9">
        <f>IF('Inputs Assump'!$C$6='Inputs Assump'!$G$11,CJ86,IF('Inputs Assump'!$C$6='Inputs Assump'!$G$12,CJ133,CJ$75))</f>
        <v>79811.992827829032</v>
      </c>
      <c r="CK38" s="9">
        <f>IF('Inputs Assump'!$C$6='Inputs Assump'!$G$11,CK86,IF('Inputs Assump'!$C$6='Inputs Assump'!$G$12,CK133,CK$75))</f>
        <v>72224.839726657679</v>
      </c>
      <c r="CL38" s="9">
        <f>IF('Inputs Assump'!$C$6='Inputs Assump'!$G$11,CL86,IF('Inputs Assump'!$C$6='Inputs Assump'!$G$12,CL133,CL$75))</f>
        <v>64637.686625486349</v>
      </c>
      <c r="CM38" s="9">
        <f>IF('Inputs Assump'!$C$6='Inputs Assump'!$G$11,CM86,IF('Inputs Assump'!$C$6='Inputs Assump'!$G$12,CM133,CM$75))</f>
        <v>57740.639298788556</v>
      </c>
      <c r="CN38" s="9">
        <f>IF('Inputs Assump'!$C$6='Inputs Assump'!$G$11,CN86,IF('Inputs Assump'!$C$6='Inputs Assump'!$G$12,CN133,CN$75))</f>
        <v>50843.591972090755</v>
      </c>
      <c r="CO38" s="9">
        <f>IF('Inputs Assump'!$C$6='Inputs Assump'!$G$11,CO86,IF('Inputs Assump'!$C$6='Inputs Assump'!$G$12,CO133,CO$75))</f>
        <v>43946.544645392947</v>
      </c>
      <c r="CP38" s="9">
        <f>IF('Inputs Assump'!$C$6='Inputs Assump'!$G$11,CP86,IF('Inputs Assump'!$C$6='Inputs Assump'!$G$12,CP133,CP$75))</f>
        <v>37049.497318695132</v>
      </c>
      <c r="CQ38" s="9">
        <f>IF('Inputs Assump'!$C$6='Inputs Assump'!$G$11,CQ86,IF('Inputs Assump'!$C$6='Inputs Assump'!$G$12,CQ133,CQ$75))</f>
        <v>30152.449991997342</v>
      </c>
      <c r="CR38" s="9">
        <f>IF('Inputs Assump'!$C$6='Inputs Assump'!$G$11,CR86,IF('Inputs Assump'!$C$6='Inputs Assump'!$G$12,CR133,CR$75))</f>
        <v>26477.60978261122</v>
      </c>
      <c r="CS38" s="9">
        <f>IF('Inputs Assump'!$C$6='Inputs Assump'!$G$11,CS86,IF('Inputs Assump'!$C$6='Inputs Assump'!$G$12,CS133,CS$75))</f>
        <v>22802.769573225123</v>
      </c>
      <c r="CT38" s="9">
        <f>IF('Inputs Assump'!$C$6='Inputs Assump'!$G$11,CT86,IF('Inputs Assump'!$C$6='Inputs Assump'!$G$12,CT133,CT$75))</f>
        <v>19127.929363839012</v>
      </c>
      <c r="CU38" s="9">
        <f>IF('Inputs Assump'!$C$6='Inputs Assump'!$G$11,CU86,IF('Inputs Assump'!$C$6='Inputs Assump'!$G$12,CU133,CU$75))</f>
        <v>15453.0891544529</v>
      </c>
      <c r="CV38" s="9">
        <f>IF('Inputs Assump'!$C$6='Inputs Assump'!$G$11,CV86,IF('Inputs Assump'!$C$6='Inputs Assump'!$G$12,CV133,CV$75))</f>
        <v>11778.248945066784</v>
      </c>
      <c r="CW38" s="9">
        <f>IF('Inputs Assump'!$C$6='Inputs Assump'!$G$11,CW86,IF('Inputs Assump'!$C$6='Inputs Assump'!$G$12,CW133,CW$75))</f>
        <v>9861.6874924951535</v>
      </c>
      <c r="CX38" s="9">
        <f>IF('Inputs Assump'!$C$6='Inputs Assump'!$G$11,CX86,IF('Inputs Assump'!$C$6='Inputs Assump'!$G$12,CX133,CX$75))</f>
        <v>7945.1260399235252</v>
      </c>
      <c r="CZ38" s="50">
        <f t="shared" si="4"/>
        <v>73692876.191554695</v>
      </c>
      <c r="DA38" s="66">
        <f t="shared" si="3"/>
        <v>0.28134552072036151</v>
      </c>
    </row>
    <row r="39" spans="1:105">
      <c r="A39" s="52">
        <v>2032</v>
      </c>
      <c r="B39" s="9">
        <f>IF('Inputs Assump'!$C$6='Inputs Assump'!$G$11,B87,IF('Inputs Assump'!$C$6='Inputs Assump'!$G$12,B134,B$75))</f>
        <v>1709922.2451543582</v>
      </c>
      <c r="C39" s="9">
        <f>IF('Inputs Assump'!$C$6='Inputs Assump'!$G$11,C87,IF('Inputs Assump'!$C$6='Inputs Assump'!$G$12,C134,C$75))</f>
        <v>1670397.987684133</v>
      </c>
      <c r="D39" s="9">
        <f>IF('Inputs Assump'!$C$6='Inputs Assump'!$G$11,D87,IF('Inputs Assump'!$C$6='Inputs Assump'!$G$12,D134,D$75))</f>
        <v>1665658.6988683457</v>
      </c>
      <c r="E39" s="9">
        <f>IF('Inputs Assump'!$C$6='Inputs Assump'!$G$11,E87,IF('Inputs Assump'!$C$6='Inputs Assump'!$G$12,E134,E$75))</f>
        <v>1659515.6856021234</v>
      </c>
      <c r="F39" s="9">
        <f>IF('Inputs Assump'!$C$6='Inputs Assump'!$G$11,F87,IF('Inputs Assump'!$C$6='Inputs Assump'!$G$12,F134,F$75))</f>
        <v>1652191.2784137153</v>
      </c>
      <c r="G39" s="9">
        <f>IF('Inputs Assump'!$C$6='Inputs Assump'!$G$11,G87,IF('Inputs Assump'!$C$6='Inputs Assump'!$G$12,G134,G$75))</f>
        <v>1644973.8287829487</v>
      </c>
      <c r="H39" s="9">
        <f>IF('Inputs Assump'!$C$6='Inputs Assump'!$G$11,H87,IF('Inputs Assump'!$C$6='Inputs Assump'!$G$12,H134,H$75))</f>
        <v>1636900.8508349606</v>
      </c>
      <c r="I39" s="9">
        <f>IF('Inputs Assump'!$C$6='Inputs Assump'!$G$11,I87,IF('Inputs Assump'!$C$6='Inputs Assump'!$G$12,I134,I$75))</f>
        <v>1627941.6967134294</v>
      </c>
      <c r="J39" s="9">
        <f>IF('Inputs Assump'!$C$6='Inputs Assump'!$G$11,J87,IF('Inputs Assump'!$C$6='Inputs Assump'!$G$12,J134,J$75))</f>
        <v>1618080.6275743961</v>
      </c>
      <c r="K39" s="9">
        <f>IF('Inputs Assump'!$C$6='Inputs Assump'!$G$11,K87,IF('Inputs Assump'!$C$6='Inputs Assump'!$G$12,K134,K$75))</f>
        <v>1607287.2058275456</v>
      </c>
      <c r="L39" s="9">
        <f>IF('Inputs Assump'!$C$6='Inputs Assump'!$G$11,L87,IF('Inputs Assump'!$C$6='Inputs Assump'!$G$12,L134,L$75))</f>
        <v>1595612.3248602434</v>
      </c>
      <c r="M39" s="9">
        <f>IF('Inputs Assump'!$C$6='Inputs Assump'!$G$11,M87,IF('Inputs Assump'!$C$6='Inputs Assump'!$G$12,M134,M$75))</f>
        <v>1582595.2415213026</v>
      </c>
      <c r="N39" s="9">
        <f>IF('Inputs Assump'!$C$6='Inputs Assump'!$G$11,N87,IF('Inputs Assump'!$C$6='Inputs Assump'!$G$12,N134,N$75))</f>
        <v>1706175.848273481</v>
      </c>
      <c r="O39" s="9">
        <f>IF('Inputs Assump'!$C$6='Inputs Assump'!$G$11,O87,IF('Inputs Assump'!$C$6='Inputs Assump'!$G$12,O134,O$75))</f>
        <v>1701559.2145799354</v>
      </c>
      <c r="P39" s="9">
        <f>IF('Inputs Assump'!$C$6='Inputs Assump'!$G$11,P87,IF('Inputs Assump'!$C$6='Inputs Assump'!$G$12,P134,P$75))</f>
        <v>1673361.5240268374</v>
      </c>
      <c r="Q39" s="9">
        <f>IF('Inputs Assump'!$C$6='Inputs Assump'!$G$11,Q87,IF('Inputs Assump'!$C$6='Inputs Assump'!$G$12,Q134,Q$75))</f>
        <v>1644594.5897923755</v>
      </c>
      <c r="R39" s="9">
        <f>IF('Inputs Assump'!$C$6='Inputs Assump'!$G$11,R87,IF('Inputs Assump'!$C$6='Inputs Assump'!$G$12,R134,R$75))</f>
        <v>1615997.3795486502</v>
      </c>
      <c r="S39" s="9">
        <f>IF('Inputs Assump'!$C$6='Inputs Assump'!$G$11,S87,IF('Inputs Assump'!$C$6='Inputs Assump'!$G$12,S134,S$75))</f>
        <v>1590363.2830559793</v>
      </c>
      <c r="T39" s="9">
        <f>IF('Inputs Assump'!$C$6='Inputs Assump'!$G$11,T87,IF('Inputs Assump'!$C$6='Inputs Assump'!$G$12,T134,T$75))</f>
        <v>1558192.5992542608</v>
      </c>
      <c r="U39" s="9">
        <f>IF('Inputs Assump'!$C$6='Inputs Assump'!$G$11,U87,IF('Inputs Assump'!$C$6='Inputs Assump'!$G$12,U134,U$75))</f>
        <v>1526045.6483380068</v>
      </c>
      <c r="V39" s="9">
        <f>IF('Inputs Assump'!$C$6='Inputs Assump'!$G$11,V87,IF('Inputs Assump'!$C$6='Inputs Assump'!$G$12,V134,V$75))</f>
        <v>1496341.8779929879</v>
      </c>
      <c r="W39" s="9">
        <f>IF('Inputs Assump'!$C$6='Inputs Assump'!$G$11,W87,IF('Inputs Assump'!$C$6='Inputs Assump'!$G$12,W134,W$75))</f>
        <v>1466718.2163289175</v>
      </c>
      <c r="X39" s="9">
        <f>IF('Inputs Assump'!$C$6='Inputs Assump'!$G$11,X87,IF('Inputs Assump'!$C$6='Inputs Assump'!$G$12,X134,X$75))</f>
        <v>1436859.0018287641</v>
      </c>
      <c r="Y39" s="9">
        <f>IF('Inputs Assump'!$C$6='Inputs Assump'!$G$11,Y87,IF('Inputs Assump'!$C$6='Inputs Assump'!$G$12,Y134,Y$75))</f>
        <v>1407064.1296097552</v>
      </c>
      <c r="Z39" s="9">
        <f>IF('Inputs Assump'!$C$6='Inputs Assump'!$G$11,Z87,IF('Inputs Assump'!$C$6='Inputs Assump'!$G$12,Z134,Z$75))</f>
        <v>1377334.0601065075</v>
      </c>
      <c r="AA39" s="9">
        <f>IF('Inputs Assump'!$C$6='Inputs Assump'!$G$11,AA87,IF('Inputs Assump'!$C$6='Inputs Assump'!$G$12,AA134,AA$75))</f>
        <v>1354479.4782761701</v>
      </c>
      <c r="AB39" s="9">
        <f>IF('Inputs Assump'!$C$6='Inputs Assump'!$G$11,AB87,IF('Inputs Assump'!$C$6='Inputs Assump'!$G$12,AB134,AB$75))</f>
        <v>1331704.2594321321</v>
      </c>
      <c r="AC39" s="9">
        <f>IF('Inputs Assump'!$C$6='Inputs Assump'!$G$11,AC87,IF('Inputs Assump'!$C$6='Inputs Assump'!$G$12,AC134,AC$75))</f>
        <v>1309849.7910289585</v>
      </c>
      <c r="AD39" s="9">
        <f>IF('Inputs Assump'!$C$6='Inputs Assump'!$G$11,AD87,IF('Inputs Assump'!$C$6='Inputs Assump'!$G$12,AD134,AD$75))</f>
        <v>1288075.9192843135</v>
      </c>
      <c r="AE39" s="9">
        <f>IF('Inputs Assump'!$C$6='Inputs Assump'!$G$11,AE87,IF('Inputs Assump'!$C$6='Inputs Assump'!$G$12,AE134,AE$75))</f>
        <v>1266384.5404304098</v>
      </c>
      <c r="AF39" s="9">
        <f>IF('Inputs Assump'!$C$6='Inputs Assump'!$G$11,AF87,IF('Inputs Assump'!$C$6='Inputs Assump'!$G$12,AF134,AF$75))</f>
        <v>1238733.5739606339</v>
      </c>
      <c r="AG39" s="9">
        <f>IF('Inputs Assump'!$C$6='Inputs Assump'!$G$11,AG87,IF('Inputs Assump'!$C$6='Inputs Assump'!$G$12,AG134,AG$75))</f>
        <v>1211207.6173236615</v>
      </c>
      <c r="AH39" s="9">
        <f>IF('Inputs Assump'!$C$6='Inputs Assump'!$G$11,AH87,IF('Inputs Assump'!$C$6='Inputs Assump'!$G$12,AH134,AH$75))</f>
        <v>1183951.2415171121</v>
      </c>
      <c r="AI39" s="9">
        <f>IF('Inputs Assump'!$C$6='Inputs Assump'!$G$11,AI87,IF('Inputs Assump'!$C$6='Inputs Assump'!$G$12,AI134,AI$75))</f>
        <v>1156773.9677525403</v>
      </c>
      <c r="AJ39" s="9">
        <f>IF('Inputs Assump'!$C$6='Inputs Assump'!$G$11,AJ87,IF('Inputs Assump'!$C$6='Inputs Assump'!$G$12,AJ134,AJ$75))</f>
        <v>1129679.0409970852</v>
      </c>
      <c r="AK39" s="9">
        <f>IF('Inputs Assump'!$C$6='Inputs Assump'!$G$11,AK87,IF('Inputs Assump'!$C$6='Inputs Assump'!$G$12,AK134,AK$75))</f>
        <v>1086402.4866612533</v>
      </c>
      <c r="AL39" s="9">
        <f>IF('Inputs Assump'!$C$6='Inputs Assump'!$G$11,AL87,IF('Inputs Assump'!$C$6='Inputs Assump'!$G$12,AL134,AL$75))</f>
        <v>1043325.4031553975</v>
      </c>
      <c r="AM39" s="9">
        <f>IF('Inputs Assump'!$C$6='Inputs Assump'!$G$11,AM87,IF('Inputs Assump'!$C$6='Inputs Assump'!$G$12,AM134,AM$75))</f>
        <v>1003935.3716035653</v>
      </c>
      <c r="AN39" s="9">
        <f>IF('Inputs Assump'!$C$6='Inputs Assump'!$G$11,AN87,IF('Inputs Assump'!$C$6='Inputs Assump'!$G$12,AN134,AN$75))</f>
        <v>964545.34005173319</v>
      </c>
      <c r="AO39" s="9">
        <f>IF('Inputs Assump'!$C$6='Inputs Assump'!$G$11,AO87,IF('Inputs Assump'!$C$6='Inputs Assump'!$G$12,AO134,AO$75))</f>
        <v>925155.30849990097</v>
      </c>
      <c r="AP39" s="9">
        <f>IF('Inputs Assump'!$C$6='Inputs Assump'!$G$11,AP87,IF('Inputs Assump'!$C$6='Inputs Assump'!$G$12,AP134,AP$75))</f>
        <v>882456.26061377837</v>
      </c>
      <c r="AQ39" s="9">
        <f>IF('Inputs Assump'!$C$6='Inputs Assump'!$G$11,AQ87,IF('Inputs Assump'!$C$6='Inputs Assump'!$G$12,AQ134,AQ$75))</f>
        <v>839757.21272765577</v>
      </c>
      <c r="AR39" s="9">
        <f>IF('Inputs Assump'!$C$6='Inputs Assump'!$G$11,AR87,IF('Inputs Assump'!$C$6='Inputs Assump'!$G$12,AR134,AR$75))</f>
        <v>797058.16484153375</v>
      </c>
      <c r="AS39" s="9">
        <f>IF('Inputs Assump'!$C$6='Inputs Assump'!$G$11,AS87,IF('Inputs Assump'!$C$6='Inputs Assump'!$G$12,AS134,AS$75))</f>
        <v>754359.11695541127</v>
      </c>
      <c r="AT39" s="9">
        <f>IF('Inputs Assump'!$C$6='Inputs Assump'!$G$11,AT87,IF('Inputs Assump'!$C$6='Inputs Assump'!$G$12,AT134,AT$75))</f>
        <v>711660.06906928867</v>
      </c>
      <c r="AU39" s="9">
        <f>IF('Inputs Assump'!$C$6='Inputs Assump'!$G$11,AU87,IF('Inputs Assump'!$C$6='Inputs Assump'!$G$12,AU134,AU$75))</f>
        <v>686299.20572210616</v>
      </c>
      <c r="AV39" s="9">
        <f>IF('Inputs Assump'!$C$6='Inputs Assump'!$G$11,AV87,IF('Inputs Assump'!$C$6='Inputs Assump'!$G$12,AV134,AV$75))</f>
        <v>660938.34237492364</v>
      </c>
      <c r="AW39" s="9">
        <f>IF('Inputs Assump'!$C$6='Inputs Assump'!$G$11,AW87,IF('Inputs Assump'!$C$6='Inputs Assump'!$G$12,AW134,AW$75))</f>
        <v>635577.47902774136</v>
      </c>
      <c r="AX39" s="9">
        <f>IF('Inputs Assump'!$C$6='Inputs Assump'!$G$11,AX87,IF('Inputs Assump'!$C$6='Inputs Assump'!$G$12,AX134,AX$75))</f>
        <v>610216.61568055884</v>
      </c>
      <c r="AY39" s="9">
        <f>IF('Inputs Assump'!$C$6='Inputs Assump'!$G$11,AY87,IF('Inputs Assump'!$C$6='Inputs Assump'!$G$12,AY134,AY$75))</f>
        <v>584855.75233337632</v>
      </c>
      <c r="AZ39" s="9">
        <f>IF('Inputs Assump'!$C$6='Inputs Assump'!$G$11,AZ87,IF('Inputs Assump'!$C$6='Inputs Assump'!$G$12,AZ134,AZ$75))</f>
        <v>560424.86160279764</v>
      </c>
      <c r="BA39" s="9">
        <f>IF('Inputs Assump'!$C$6='Inputs Assump'!$G$11,BA87,IF('Inputs Assump'!$C$6='Inputs Assump'!$G$12,BA134,BA$75))</f>
        <v>535993.97087221884</v>
      </c>
      <c r="BB39" s="9">
        <f>IF('Inputs Assump'!$C$6='Inputs Assump'!$G$11,BB87,IF('Inputs Assump'!$C$6='Inputs Assump'!$G$12,BB134,BB$75))</f>
        <v>511563.08014163998</v>
      </c>
      <c r="BC39" s="9">
        <f>IF('Inputs Assump'!$C$6='Inputs Assump'!$G$11,BC87,IF('Inputs Assump'!$C$6='Inputs Assump'!$G$12,BC134,BC$75))</f>
        <v>487132.18941106106</v>
      </c>
      <c r="BD39" s="9">
        <f>IF('Inputs Assump'!$C$6='Inputs Assump'!$G$11,BD87,IF('Inputs Assump'!$C$6='Inputs Assump'!$G$12,BD134,BD$75))</f>
        <v>462701.29868048232</v>
      </c>
      <c r="BE39" s="9">
        <f>IF('Inputs Assump'!$C$6='Inputs Assump'!$G$11,BE87,IF('Inputs Assump'!$C$6='Inputs Assump'!$G$12,BE134,BE$75))</f>
        <v>448547.25622311491</v>
      </c>
      <c r="BF39" s="9">
        <f>IF('Inputs Assump'!$C$6='Inputs Assump'!$G$11,BF87,IF('Inputs Assump'!$C$6='Inputs Assump'!$G$12,BF134,BF$75))</f>
        <v>434393.21376574726</v>
      </c>
      <c r="BG39" s="9">
        <f>IF('Inputs Assump'!$C$6='Inputs Assump'!$G$11,BG87,IF('Inputs Assump'!$C$6='Inputs Assump'!$G$12,BG134,BG$75))</f>
        <v>420239.17130837991</v>
      </c>
      <c r="BH39" s="9">
        <f>IF('Inputs Assump'!$C$6='Inputs Assump'!$G$11,BH87,IF('Inputs Assump'!$C$6='Inputs Assump'!$G$12,BH134,BH$75))</f>
        <v>406085.12885101256</v>
      </c>
      <c r="BI39" s="9">
        <f>IF('Inputs Assump'!$C$6='Inputs Assump'!$G$11,BI87,IF('Inputs Assump'!$C$6='Inputs Assump'!$G$12,BI134,BI$75))</f>
        <v>391931.08639364486</v>
      </c>
      <c r="BJ39" s="9">
        <f>IF('Inputs Assump'!$C$6='Inputs Assump'!$G$11,BJ87,IF('Inputs Assump'!$C$6='Inputs Assump'!$G$12,BJ134,BJ$75))</f>
        <v>372871.07511314005</v>
      </c>
      <c r="BK39" s="9">
        <f>IF('Inputs Assump'!$C$6='Inputs Assump'!$G$11,BK87,IF('Inputs Assump'!$C$6='Inputs Assump'!$G$12,BK134,BK$75))</f>
        <v>353811.06383263512</v>
      </c>
      <c r="BL39" s="9">
        <f>IF('Inputs Assump'!$C$6='Inputs Assump'!$G$11,BL87,IF('Inputs Assump'!$C$6='Inputs Assump'!$G$12,BL134,BL$75))</f>
        <v>334751.05255213025</v>
      </c>
      <c r="BM39" s="9">
        <f>IF('Inputs Assump'!$C$6='Inputs Assump'!$G$11,BM87,IF('Inputs Assump'!$C$6='Inputs Assump'!$G$12,BM134,BM$75))</f>
        <v>315691.04127162526</v>
      </c>
      <c r="BN39" s="9">
        <f>IF('Inputs Assump'!$C$6='Inputs Assump'!$G$11,BN87,IF('Inputs Assump'!$C$6='Inputs Assump'!$G$12,BN134,BN$75))</f>
        <v>296631.02999112033</v>
      </c>
      <c r="BO39" s="9">
        <f>IF('Inputs Assump'!$C$6='Inputs Assump'!$G$11,BO87,IF('Inputs Assump'!$C$6='Inputs Assump'!$G$12,BO134,BO$75))</f>
        <v>281162.25085604808</v>
      </c>
      <c r="BP39" s="9">
        <f>IF('Inputs Assump'!$C$6='Inputs Assump'!$G$11,BP87,IF('Inputs Assump'!$C$6='Inputs Assump'!$G$12,BP134,BP$75))</f>
        <v>265693.47172097571</v>
      </c>
      <c r="BQ39" s="9">
        <f>IF('Inputs Assump'!$C$6='Inputs Assump'!$G$11,BQ87,IF('Inputs Assump'!$C$6='Inputs Assump'!$G$12,BQ134,BQ$75))</f>
        <v>250224.69258590325</v>
      </c>
      <c r="BR39" s="9">
        <f>IF('Inputs Assump'!$C$6='Inputs Assump'!$G$11,BR87,IF('Inputs Assump'!$C$6='Inputs Assump'!$G$12,BR134,BR$75))</f>
        <v>234755.91345083082</v>
      </c>
      <c r="BS39" s="9">
        <f>IF('Inputs Assump'!$C$6='Inputs Assump'!$G$11,BS87,IF('Inputs Assump'!$C$6='Inputs Assump'!$G$12,BS134,BS$75))</f>
        <v>219287.13431575842</v>
      </c>
      <c r="BT39" s="9">
        <f>IF('Inputs Assump'!$C$6='Inputs Assump'!$G$11,BT87,IF('Inputs Assump'!$C$6='Inputs Assump'!$G$12,BT134,BT$75))</f>
        <v>211249.47059718991</v>
      </c>
      <c r="BU39" s="9">
        <f>IF('Inputs Assump'!$C$6='Inputs Assump'!$G$11,BU87,IF('Inputs Assump'!$C$6='Inputs Assump'!$G$12,BU134,BU$75))</f>
        <v>203211.80687862137</v>
      </c>
      <c r="BV39" s="9">
        <f>IF('Inputs Assump'!$C$6='Inputs Assump'!$G$11,BV87,IF('Inputs Assump'!$C$6='Inputs Assump'!$G$12,BV134,BV$75))</f>
        <v>195174.14316005292</v>
      </c>
      <c r="BW39" s="9">
        <f>IF('Inputs Assump'!$C$6='Inputs Assump'!$G$11,BW87,IF('Inputs Assump'!$C$6='Inputs Assump'!$G$12,BW134,BW$75))</f>
        <v>187136.47944148444</v>
      </c>
      <c r="BX39" s="9">
        <f>IF('Inputs Assump'!$C$6='Inputs Assump'!$G$11,BX87,IF('Inputs Assump'!$C$6='Inputs Assump'!$G$12,BX134,BX$75))</f>
        <v>179098.8157229159</v>
      </c>
      <c r="BY39" s="9">
        <f>IF('Inputs Assump'!$C$6='Inputs Assump'!$G$11,BY87,IF('Inputs Assump'!$C$6='Inputs Assump'!$G$12,BY134,BY$75))</f>
        <v>171120.22130995116</v>
      </c>
      <c r="BZ39" s="9">
        <f>IF('Inputs Assump'!$C$6='Inputs Assump'!$G$11,BZ87,IF('Inputs Assump'!$C$6='Inputs Assump'!$G$12,BZ134,BZ$75))</f>
        <v>163141.62689698648</v>
      </c>
      <c r="CA39" s="9">
        <f>IF('Inputs Assump'!$C$6='Inputs Assump'!$G$11,CA87,IF('Inputs Assump'!$C$6='Inputs Assump'!$G$12,CA134,CA$75))</f>
        <v>155163.03248402177</v>
      </c>
      <c r="CB39" s="9">
        <f>IF('Inputs Assump'!$C$6='Inputs Assump'!$G$11,CB87,IF('Inputs Assump'!$C$6='Inputs Assump'!$G$12,CB134,CB$75))</f>
        <v>147184.43807105697</v>
      </c>
      <c r="CC39" s="9">
        <f>IF('Inputs Assump'!$C$6='Inputs Assump'!$G$11,CC87,IF('Inputs Assump'!$C$6='Inputs Assump'!$G$12,CC134,CC$75))</f>
        <v>139205.84365809234</v>
      </c>
      <c r="CD39" s="9">
        <f>IF('Inputs Assump'!$C$6='Inputs Assump'!$G$11,CD87,IF('Inputs Assump'!$C$6='Inputs Assump'!$G$12,CD134,CD$75))</f>
        <v>131793.87562700512</v>
      </c>
      <c r="CE39" s="9">
        <f>IF('Inputs Assump'!$C$6='Inputs Assump'!$G$11,CE87,IF('Inputs Assump'!$C$6='Inputs Assump'!$G$12,CE134,CE$75))</f>
        <v>124381.90759591792</v>
      </c>
      <c r="CF39" s="9">
        <f>IF('Inputs Assump'!$C$6='Inputs Assump'!$G$11,CF87,IF('Inputs Assump'!$C$6='Inputs Assump'!$G$12,CF134,CF$75))</f>
        <v>116969.93956483074</v>
      </c>
      <c r="CG39" s="9">
        <f>IF('Inputs Assump'!$C$6='Inputs Assump'!$G$11,CG87,IF('Inputs Assump'!$C$6='Inputs Assump'!$G$12,CG134,CG$75))</f>
        <v>109557.97153374356</v>
      </c>
      <c r="CH39" s="9">
        <f>IF('Inputs Assump'!$C$6='Inputs Assump'!$G$11,CH87,IF('Inputs Assump'!$C$6='Inputs Assump'!$G$12,CH134,CH$75))</f>
        <v>102146.0035026564</v>
      </c>
      <c r="CI39" s="9">
        <f>IF('Inputs Assump'!$C$6='Inputs Assump'!$G$11,CI87,IF('Inputs Assump'!$C$6='Inputs Assump'!$G$12,CI134,CI$75))</f>
        <v>94590.467921626419</v>
      </c>
      <c r="CJ39" s="9">
        <f>IF('Inputs Assump'!$C$6='Inputs Assump'!$G$11,CJ87,IF('Inputs Assump'!$C$6='Inputs Assump'!$G$12,CJ134,CJ$75))</f>
        <v>87034.93234059641</v>
      </c>
      <c r="CK39" s="9">
        <f>IF('Inputs Assump'!$C$6='Inputs Assump'!$G$11,CK87,IF('Inputs Assump'!$C$6='Inputs Assump'!$G$12,CK134,CK$75))</f>
        <v>79479.396759566429</v>
      </c>
      <c r="CL39" s="9">
        <f>IF('Inputs Assump'!$C$6='Inputs Assump'!$G$11,CL87,IF('Inputs Assump'!$C$6='Inputs Assump'!$G$12,CL134,CL$75))</f>
        <v>71923.861178536448</v>
      </c>
      <c r="CM39" s="9">
        <f>IF('Inputs Assump'!$C$6='Inputs Assump'!$G$11,CM87,IF('Inputs Assump'!$C$6='Inputs Assump'!$G$12,CM134,CM$75))</f>
        <v>64368.325597506475</v>
      </c>
      <c r="CN39" s="9">
        <f>IF('Inputs Assump'!$C$6='Inputs Assump'!$G$11,CN87,IF('Inputs Assump'!$C$6='Inputs Assump'!$G$12,CN134,CN$75))</f>
        <v>57500.01995162887</v>
      </c>
      <c r="CO39" s="9">
        <f>IF('Inputs Assump'!$C$6='Inputs Assump'!$G$11,CO87,IF('Inputs Assump'!$C$6='Inputs Assump'!$G$12,CO134,CO$75))</f>
        <v>50631.714305751259</v>
      </c>
      <c r="CP39" s="9">
        <f>IF('Inputs Assump'!$C$6='Inputs Assump'!$G$11,CP87,IF('Inputs Assump'!$C$6='Inputs Assump'!$G$12,CP134,CP$75))</f>
        <v>43763.408659873639</v>
      </c>
      <c r="CQ39" s="9">
        <f>IF('Inputs Assump'!$C$6='Inputs Assump'!$G$11,CQ87,IF('Inputs Assump'!$C$6='Inputs Assump'!$G$12,CQ134,CQ$75))</f>
        <v>36895.103013996013</v>
      </c>
      <c r="CR39" s="9">
        <f>IF('Inputs Assump'!$C$6='Inputs Assump'!$G$11,CR87,IF('Inputs Assump'!$C$6='Inputs Assump'!$G$12,CR134,CR$75))</f>
        <v>30026.797368118416</v>
      </c>
      <c r="CS39" s="9">
        <f>IF('Inputs Assump'!$C$6='Inputs Assump'!$G$11,CS87,IF('Inputs Assump'!$C$6='Inputs Assump'!$G$12,CS134,CS$75))</f>
        <v>26367.271115467738</v>
      </c>
      <c r="CT39" s="9">
        <f>IF('Inputs Assump'!$C$6='Inputs Assump'!$G$11,CT87,IF('Inputs Assump'!$C$6='Inputs Assump'!$G$12,CT134,CT$75))</f>
        <v>22707.74486281709</v>
      </c>
      <c r="CU39" s="9">
        <f>IF('Inputs Assump'!$C$6='Inputs Assump'!$G$11,CU87,IF('Inputs Assump'!$C$6='Inputs Assump'!$G$12,CU134,CU$75))</f>
        <v>19048.218610166423</v>
      </c>
      <c r="CV39" s="9">
        <f>IF('Inputs Assump'!$C$6='Inputs Assump'!$G$11,CV87,IF('Inputs Assump'!$C$6='Inputs Assump'!$G$12,CV134,CV$75))</f>
        <v>15388.692357515758</v>
      </c>
      <c r="CW39" s="9">
        <f>IF('Inputs Assump'!$C$6='Inputs Assump'!$G$11,CW87,IF('Inputs Assump'!$C$6='Inputs Assump'!$G$12,CW134,CW$75))</f>
        <v>11729.166104865088</v>
      </c>
      <c r="CX39" s="9">
        <f>IF('Inputs Assump'!$C$6='Inputs Assump'!$G$11,CX87,IF('Inputs Assump'!$C$6='Inputs Assump'!$G$12,CX134,CX$75))</f>
        <v>9820.591431988134</v>
      </c>
      <c r="CZ39" s="50">
        <f t="shared" si="4"/>
        <v>75170767.874460027</v>
      </c>
      <c r="DA39" s="66">
        <f t="shared" si="3"/>
        <v>0.30704257565791382</v>
      </c>
    </row>
    <row r="40" spans="1:105">
      <c r="A40" s="52">
        <v>2033</v>
      </c>
      <c r="B40" s="9">
        <f>IF('Inputs Assump'!$C$6='Inputs Assump'!$G$11,B88,IF('Inputs Assump'!$C$6='Inputs Assump'!$G$12,B135,B$75))</f>
        <v>1708777.9974773335</v>
      </c>
      <c r="C40" s="9">
        <f>IF('Inputs Assump'!$C$6='Inputs Assump'!$G$11,C88,IF('Inputs Assump'!$C$6='Inputs Assump'!$G$12,C135,C$75))</f>
        <v>1671660.3272898176</v>
      </c>
      <c r="D40" s="9">
        <f>IF('Inputs Assump'!$C$6='Inputs Assump'!$G$11,D88,IF('Inputs Assump'!$C$6='Inputs Assump'!$G$12,D135,D$75))</f>
        <v>1668137.4317970558</v>
      </c>
      <c r="E40" s="9">
        <f>IF('Inputs Assump'!$C$6='Inputs Assump'!$G$11,E88,IF('Inputs Assump'!$C$6='Inputs Assump'!$G$12,E135,E$75))</f>
        <v>1663404.55667867</v>
      </c>
      <c r="F40" s="9">
        <f>IF('Inputs Assump'!$C$6='Inputs Assump'!$G$11,F88,IF('Inputs Assump'!$C$6='Inputs Assump'!$G$12,F135,F$75))</f>
        <v>1657269.856775434</v>
      </c>
      <c r="G40" s="9">
        <f>IF('Inputs Assump'!$C$6='Inputs Assump'!$G$11,G88,IF('Inputs Assump'!$C$6='Inputs Assump'!$G$12,G135,G$75))</f>
        <v>1651168.1585407013</v>
      </c>
      <c r="H40" s="9">
        <f>IF('Inputs Assump'!$C$6='Inputs Assump'!$G$11,H88,IF('Inputs Assump'!$C$6='Inputs Assump'!$G$12,H135,H$75))</f>
        <v>1643955.17831747</v>
      </c>
      <c r="I40" s="9">
        <f>IF('Inputs Assump'!$C$6='Inputs Assump'!$G$11,I88,IF('Inputs Assump'!$C$6='Inputs Assump'!$G$12,I135,I$75))</f>
        <v>1635887.1995631473</v>
      </c>
      <c r="J40" s="9">
        <f>IF('Inputs Assump'!$C$6='Inputs Assump'!$G$11,J88,IF('Inputs Assump'!$C$6='Inputs Assump'!$G$12,J135,J$75))</f>
        <v>1626933.5934001042</v>
      </c>
      <c r="K40" s="9">
        <f>IF('Inputs Assump'!$C$6='Inputs Assump'!$G$11,K88,IF('Inputs Assump'!$C$6='Inputs Assump'!$G$12,K135,K$75))</f>
        <v>1617078.6307306651</v>
      </c>
      <c r="L40" s="9">
        <f>IF('Inputs Assump'!$C$6='Inputs Assump'!$G$11,L88,IF('Inputs Assump'!$C$6='Inputs Assump'!$G$12,L135,L$75))</f>
        <v>1606360.9983979545</v>
      </c>
      <c r="M40" s="9">
        <f>IF('Inputs Assump'!$C$6='Inputs Assump'!$G$11,M88,IF('Inputs Assump'!$C$6='Inputs Assump'!$G$12,M135,M$75))</f>
        <v>1594692.8451402069</v>
      </c>
      <c r="N40" s="9">
        <f>IF('Inputs Assump'!$C$6='Inputs Assump'!$G$11,N88,IF('Inputs Assump'!$C$6='Inputs Assump'!$G$12,N135,N$75))</f>
        <v>1581683.2629617658</v>
      </c>
      <c r="O40" s="9">
        <f>IF('Inputs Assump'!$C$6='Inputs Assump'!$G$11,O88,IF('Inputs Assump'!$C$6='Inputs Assump'!$G$12,O135,O$75))</f>
        <v>1705192.6557605746</v>
      </c>
      <c r="P40" s="9">
        <f>IF('Inputs Assump'!$C$6='Inputs Assump'!$G$11,P88,IF('Inputs Assump'!$C$6='Inputs Assump'!$G$12,P135,P$75))</f>
        <v>1700578.6824256827</v>
      </c>
      <c r="Q40" s="9">
        <f>IF('Inputs Assump'!$C$6='Inputs Assump'!$G$11,Q88,IF('Inputs Assump'!$C$6='Inputs Assump'!$G$12,Q135,Q$75))</f>
        <v>1671674.6628474002</v>
      </c>
      <c r="R40" s="9">
        <f>IF('Inputs Assump'!$C$6='Inputs Assump'!$G$11,R88,IF('Inputs Assump'!$C$6='Inputs Assump'!$G$12,R135,R$75))</f>
        <v>1642936.7276211707</v>
      </c>
      <c r="S40" s="9">
        <f>IF('Inputs Assump'!$C$6='Inputs Assump'!$G$11,S88,IF('Inputs Assump'!$C$6='Inputs Assump'!$G$12,S135,S$75))</f>
        <v>1614368.3452924583</v>
      </c>
      <c r="T40" s="9">
        <f>IF('Inputs Assump'!$C$6='Inputs Assump'!$G$11,T88,IF('Inputs Assump'!$C$6='Inputs Assump'!$G$12,T135,T$75))</f>
        <v>1588760.0896964632</v>
      </c>
      <c r="U40" s="9">
        <f>IF('Inputs Assump'!$C$6='Inputs Assump'!$G$11,U88,IF('Inputs Assump'!$C$6='Inputs Assump'!$G$12,U135,U$75))</f>
        <v>1556621.8361119104</v>
      </c>
      <c r="V40" s="9">
        <f>IF('Inputs Assump'!$C$6='Inputs Assump'!$G$11,V88,IF('Inputs Assump'!$C$6='Inputs Assump'!$G$12,V135,V$75))</f>
        <v>1523787.1199493087</v>
      </c>
      <c r="W40" s="9">
        <f>IF('Inputs Assump'!$C$6='Inputs Assump'!$G$11,W88,IF('Inputs Assump'!$C$6='Inputs Assump'!$G$12,W135,W$75))</f>
        <v>1494127.3108112488</v>
      </c>
      <c r="X40" s="9">
        <f>IF('Inputs Assump'!$C$6='Inputs Assump'!$G$11,X88,IF('Inputs Assump'!$C$6='Inputs Assump'!$G$12,X135,X$75))</f>
        <v>1464547.4917942963</v>
      </c>
      <c r="Y40" s="9">
        <f>IF('Inputs Assump'!$C$6='Inputs Assump'!$G$11,Y88,IF('Inputs Assump'!$C$6='Inputs Assump'!$G$12,Y135,Y$75))</f>
        <v>1434732.4685564986</v>
      </c>
      <c r="Z40" s="9">
        <f>IF('Inputs Assump'!$C$6='Inputs Assump'!$G$11,Z88,IF('Inputs Assump'!$C$6='Inputs Assump'!$G$12,Z135,Z$75))</f>
        <v>1404981.6923740779</v>
      </c>
      <c r="AA40" s="9">
        <f>IF('Inputs Assump'!$C$6='Inputs Assump'!$G$11,AA88,IF('Inputs Assump'!$C$6='Inputs Assump'!$G$12,AA135,AA$75))</f>
        <v>1371697.6258967868</v>
      </c>
      <c r="AB40" s="9">
        <f>IF('Inputs Assump'!$C$6='Inputs Assump'!$G$11,AB88,IF('Inputs Assump'!$C$6='Inputs Assump'!$G$12,AB135,AB$75))</f>
        <v>1348936.5713744632</v>
      </c>
      <c r="AC40" s="9">
        <f>IF('Inputs Assump'!$C$6='Inputs Assump'!$G$11,AC88,IF('Inputs Assump'!$C$6='Inputs Assump'!$G$12,AC135,AC$75))</f>
        <v>1326254.5550630165</v>
      </c>
      <c r="AD40" s="9">
        <f>IF('Inputs Assump'!$C$6='Inputs Assump'!$G$11,AD88,IF('Inputs Assump'!$C$6='Inputs Assump'!$G$12,AD135,AD$75))</f>
        <v>1304489.5212254366</v>
      </c>
      <c r="AE40" s="9">
        <f>IF('Inputs Assump'!$C$6='Inputs Assump'!$G$11,AE88,IF('Inputs Assump'!$C$6='Inputs Assump'!$G$12,AE135,AE$75))</f>
        <v>1282804.7542224328</v>
      </c>
      <c r="AF40" s="9">
        <f>IF('Inputs Assump'!$C$6='Inputs Assump'!$G$11,AF88,IF('Inputs Assump'!$C$6='Inputs Assump'!$G$12,AF135,AF$75))</f>
        <v>1261202.1425263085</v>
      </c>
      <c r="AG40" s="9">
        <f>IF('Inputs Assump'!$C$6='Inputs Assump'!$G$11,AG88,IF('Inputs Assump'!$C$6='Inputs Assump'!$G$12,AG135,AG$75))</f>
        <v>1233664.331505059</v>
      </c>
      <c r="AH40" s="9">
        <f>IF('Inputs Assump'!$C$6='Inputs Assump'!$G$11,AH88,IF('Inputs Assump'!$C$6='Inputs Assump'!$G$12,AH135,AH$75))</f>
        <v>1206251.0187415937</v>
      </c>
      <c r="AI40" s="9">
        <f>IF('Inputs Assump'!$C$6='Inputs Assump'!$G$11,AI88,IF('Inputs Assump'!$C$6='Inputs Assump'!$G$12,AI135,AI$75))</f>
        <v>1179106.1836087843</v>
      </c>
      <c r="AJ40" s="9">
        <f>IF('Inputs Assump'!$C$6='Inputs Assump'!$G$11,AJ88,IF('Inputs Assump'!$C$6='Inputs Assump'!$G$12,AJ135,AJ$75))</f>
        <v>1152040.1268103868</v>
      </c>
      <c r="AK40" s="9">
        <f>IF('Inputs Assump'!$C$6='Inputs Assump'!$G$11,AK88,IF('Inputs Assump'!$C$6='Inputs Assump'!$G$12,AK135,AK$75))</f>
        <v>1125056.080034232</v>
      </c>
      <c r="AL40" s="9">
        <f>IF('Inputs Assump'!$C$6='Inputs Assump'!$G$11,AL88,IF('Inputs Assump'!$C$6='Inputs Assump'!$G$12,AL135,AL$75))</f>
        <v>1081956.6254002098</v>
      </c>
      <c r="AM40" s="9">
        <f>IF('Inputs Assump'!$C$6='Inputs Assump'!$G$11,AM88,IF('Inputs Assump'!$C$6='Inputs Assump'!$G$12,AM135,AM$75))</f>
        <v>1039055.8253060259</v>
      </c>
      <c r="AN40" s="9">
        <f>IF('Inputs Assump'!$C$6='Inputs Assump'!$G$11,AN88,IF('Inputs Assump'!$C$6='Inputs Assump'!$G$12,AN135,AN$75))</f>
        <v>999826.98872336745</v>
      </c>
      <c r="AO40" s="9">
        <f>IF('Inputs Assump'!$C$6='Inputs Assump'!$G$11,AO88,IF('Inputs Assump'!$C$6='Inputs Assump'!$G$12,AO135,AO$75))</f>
        <v>960598.15214070899</v>
      </c>
      <c r="AP40" s="9">
        <f>IF('Inputs Assump'!$C$6='Inputs Assump'!$G$11,AP88,IF('Inputs Assump'!$C$6='Inputs Assump'!$G$12,AP135,AP$75))</f>
        <v>921369.31555805041</v>
      </c>
      <c r="AQ40" s="9">
        <f>IF('Inputs Assump'!$C$6='Inputs Assump'!$G$11,AQ88,IF('Inputs Assump'!$C$6='Inputs Assump'!$G$12,AQ135,AQ$75))</f>
        <v>878845.00405665732</v>
      </c>
      <c r="AR40" s="9">
        <f>IF('Inputs Assump'!$C$6='Inputs Assump'!$G$11,AR88,IF('Inputs Assump'!$C$6='Inputs Assump'!$G$12,AR135,AR$75))</f>
        <v>836320.69255526434</v>
      </c>
      <c r="AS40" s="9">
        <f>IF('Inputs Assump'!$C$6='Inputs Assump'!$G$11,AS88,IF('Inputs Assump'!$C$6='Inputs Assump'!$G$12,AS135,AS$75))</f>
        <v>793796.38105387182</v>
      </c>
      <c r="AT40" s="9">
        <f>IF('Inputs Assump'!$C$6='Inputs Assump'!$G$11,AT88,IF('Inputs Assump'!$C$6='Inputs Assump'!$G$12,AT135,AT$75))</f>
        <v>751272.06955247885</v>
      </c>
      <c r="AU40" s="9">
        <f>IF('Inputs Assump'!$C$6='Inputs Assump'!$G$11,AU88,IF('Inputs Assump'!$C$6='Inputs Assump'!$G$12,AU135,AU$75))</f>
        <v>708747.75805108575</v>
      </c>
      <c r="AV40" s="9">
        <f>IF('Inputs Assump'!$C$6='Inputs Assump'!$G$11,AV88,IF('Inputs Assump'!$C$6='Inputs Assump'!$G$12,AV135,AV$75))</f>
        <v>683490.67841324315</v>
      </c>
      <c r="AW40" s="9">
        <f>IF('Inputs Assump'!$C$6='Inputs Assump'!$G$11,AW88,IF('Inputs Assump'!$C$6='Inputs Assump'!$G$12,AW135,AW$75))</f>
        <v>658233.59877540066</v>
      </c>
      <c r="AX40" s="9">
        <f>IF('Inputs Assump'!$C$6='Inputs Assump'!$G$11,AX88,IF('Inputs Assump'!$C$6='Inputs Assump'!$G$12,AX135,AX$75))</f>
        <v>632976.51913755829</v>
      </c>
      <c r="AY40" s="9">
        <f>IF('Inputs Assump'!$C$6='Inputs Assump'!$G$11,AY88,IF('Inputs Assump'!$C$6='Inputs Assump'!$G$12,AY135,AY$75))</f>
        <v>607719.43949971569</v>
      </c>
      <c r="AZ40" s="9">
        <f>IF('Inputs Assump'!$C$6='Inputs Assump'!$G$11,AZ88,IF('Inputs Assump'!$C$6='Inputs Assump'!$G$12,AZ135,AZ$75))</f>
        <v>582462.35986187321</v>
      </c>
      <c r="BA40" s="9">
        <f>IF('Inputs Assump'!$C$6='Inputs Assump'!$G$11,BA88,IF('Inputs Assump'!$C$6='Inputs Assump'!$G$12,BA135,BA$75))</f>
        <v>558131.44713392737</v>
      </c>
      <c r="BB40" s="9">
        <f>IF('Inputs Assump'!$C$6='Inputs Assump'!$G$11,BB88,IF('Inputs Assump'!$C$6='Inputs Assump'!$G$12,BB135,BB$75))</f>
        <v>533800.53440598154</v>
      </c>
      <c r="BC40" s="9">
        <f>IF('Inputs Assump'!$C$6='Inputs Assump'!$G$11,BC88,IF('Inputs Assump'!$C$6='Inputs Assump'!$G$12,BC135,BC$75))</f>
        <v>509469.62167803565</v>
      </c>
      <c r="BD40" s="9">
        <f>IF('Inputs Assump'!$C$6='Inputs Assump'!$G$11,BD88,IF('Inputs Assump'!$C$6='Inputs Assump'!$G$12,BD135,BD$75))</f>
        <v>485138.7089500897</v>
      </c>
      <c r="BE40" s="9">
        <f>IF('Inputs Assump'!$C$6='Inputs Assump'!$G$11,BE88,IF('Inputs Assump'!$C$6='Inputs Assump'!$G$12,BE135,BE$75))</f>
        <v>460807.79622214392</v>
      </c>
      <c r="BF40" s="9">
        <f>IF('Inputs Assump'!$C$6='Inputs Assump'!$G$11,BF88,IF('Inputs Assump'!$C$6='Inputs Assump'!$G$12,BF135,BF$75))</f>
        <v>446711.67604479793</v>
      </c>
      <c r="BG40" s="9">
        <f>IF('Inputs Assump'!$C$6='Inputs Assump'!$G$11,BG88,IF('Inputs Assump'!$C$6='Inputs Assump'!$G$12,BG135,BG$75))</f>
        <v>432615.55586745171</v>
      </c>
      <c r="BH40" s="9">
        <f>IF('Inputs Assump'!$C$6='Inputs Assump'!$G$11,BH88,IF('Inputs Assump'!$C$6='Inputs Assump'!$G$12,BH135,BH$75))</f>
        <v>418519.43569010583</v>
      </c>
      <c r="BI40" s="9">
        <f>IF('Inputs Assump'!$C$6='Inputs Assump'!$G$11,BI88,IF('Inputs Assump'!$C$6='Inputs Assump'!$G$12,BI135,BI$75))</f>
        <v>404423.3155127599</v>
      </c>
      <c r="BJ40" s="9">
        <f>IF('Inputs Assump'!$C$6='Inputs Assump'!$G$11,BJ88,IF('Inputs Assump'!$C$6='Inputs Assump'!$G$12,BJ135,BJ$75))</f>
        <v>390327.19533541362</v>
      </c>
      <c r="BK40" s="9">
        <f>IF('Inputs Assump'!$C$6='Inputs Assump'!$G$11,BK88,IF('Inputs Assump'!$C$6='Inputs Assump'!$G$12,BK135,BK$75))</f>
        <v>371345.18292441388</v>
      </c>
      <c r="BL40" s="9">
        <f>IF('Inputs Assump'!$C$6='Inputs Assump'!$G$11,BL88,IF('Inputs Assump'!$C$6='Inputs Assump'!$G$12,BL135,BL$75))</f>
        <v>352363.17051341396</v>
      </c>
      <c r="BM40" s="9">
        <f>IF('Inputs Assump'!$C$6='Inputs Assump'!$G$11,BM88,IF('Inputs Assump'!$C$6='Inputs Assump'!$G$12,BM135,BM$75))</f>
        <v>333381.15810241416</v>
      </c>
      <c r="BN40" s="9">
        <f>IF('Inputs Assump'!$C$6='Inputs Assump'!$G$11,BN88,IF('Inputs Assump'!$C$6='Inputs Assump'!$G$12,BN135,BN$75))</f>
        <v>314399.14569141419</v>
      </c>
      <c r="BO40" s="9">
        <f>IF('Inputs Assump'!$C$6='Inputs Assump'!$G$11,BO88,IF('Inputs Assump'!$C$6='Inputs Assump'!$G$12,BO135,BO$75))</f>
        <v>295417.13328041433</v>
      </c>
      <c r="BP40" s="9">
        <f>IF('Inputs Assump'!$C$6='Inputs Assump'!$G$11,BP88,IF('Inputs Assump'!$C$6='Inputs Assump'!$G$12,BP135,BP$75))</f>
        <v>280011.65669366706</v>
      </c>
      <c r="BQ40" s="9">
        <f>IF('Inputs Assump'!$C$6='Inputs Assump'!$G$11,BQ88,IF('Inputs Assump'!$C$6='Inputs Assump'!$G$12,BQ135,BQ$75))</f>
        <v>264606.18010691967</v>
      </c>
      <c r="BR40" s="9">
        <f>IF('Inputs Assump'!$C$6='Inputs Assump'!$G$11,BR88,IF('Inputs Assump'!$C$6='Inputs Assump'!$G$12,BR135,BR$75))</f>
        <v>249200.70352017219</v>
      </c>
      <c r="BS40" s="9">
        <f>IF('Inputs Assump'!$C$6='Inputs Assump'!$G$11,BS88,IF('Inputs Assump'!$C$6='Inputs Assump'!$G$12,BS135,BS$75))</f>
        <v>233795.22693342474</v>
      </c>
      <c r="BT40" s="9">
        <f>IF('Inputs Assump'!$C$6='Inputs Assump'!$G$11,BT88,IF('Inputs Assump'!$C$6='Inputs Assump'!$G$12,BT135,BT$75))</f>
        <v>218389.75034667732</v>
      </c>
      <c r="BU40" s="9">
        <f>IF('Inputs Assump'!$C$6='Inputs Assump'!$G$11,BU88,IF('Inputs Assump'!$C$6='Inputs Assump'!$G$12,BU135,BU$75))</f>
        <v>210384.97898448171</v>
      </c>
      <c r="BV40" s="9">
        <f>IF('Inputs Assump'!$C$6='Inputs Assump'!$G$11,BV88,IF('Inputs Assump'!$C$6='Inputs Assump'!$G$12,BV135,BV$75))</f>
        <v>202380.20762228608</v>
      </c>
      <c r="BW40" s="9">
        <f>IF('Inputs Assump'!$C$6='Inputs Assump'!$G$11,BW88,IF('Inputs Assump'!$C$6='Inputs Assump'!$G$12,BW135,BW$75))</f>
        <v>194375.43626009056</v>
      </c>
      <c r="BX40" s="9">
        <f>IF('Inputs Assump'!$C$6='Inputs Assump'!$G$11,BX88,IF('Inputs Assump'!$C$6='Inputs Assump'!$G$12,BX135,BX$75))</f>
        <v>186370.66489789498</v>
      </c>
      <c r="BY40" s="9">
        <f>IF('Inputs Assump'!$C$6='Inputs Assump'!$G$11,BY88,IF('Inputs Assump'!$C$6='Inputs Assump'!$G$12,BY135,BY$75))</f>
        <v>178365.89353569935</v>
      </c>
      <c r="BZ40" s="9">
        <f>IF('Inputs Assump'!$C$6='Inputs Assump'!$G$11,BZ88,IF('Inputs Assump'!$C$6='Inputs Assump'!$G$12,BZ135,BZ$75))</f>
        <v>170419.94975107326</v>
      </c>
      <c r="CA40" s="9">
        <f>IF('Inputs Assump'!$C$6='Inputs Assump'!$G$11,CA88,IF('Inputs Assump'!$C$6='Inputs Assump'!$G$12,CA135,CA$75))</f>
        <v>162474.00596644726</v>
      </c>
      <c r="CB40" s="9">
        <f>IF('Inputs Assump'!$C$6='Inputs Assump'!$G$11,CB88,IF('Inputs Assump'!$C$6='Inputs Assump'!$G$12,CB135,CB$75))</f>
        <v>154528.06218182121</v>
      </c>
      <c r="CC40" s="9">
        <f>IF('Inputs Assump'!$C$6='Inputs Assump'!$G$11,CC88,IF('Inputs Assump'!$C$6='Inputs Assump'!$G$12,CC135,CC$75))</f>
        <v>146582.11839719507</v>
      </c>
      <c r="CD40" s="9">
        <f>IF('Inputs Assump'!$C$6='Inputs Assump'!$G$11,CD88,IF('Inputs Assump'!$C$6='Inputs Assump'!$G$12,CD135,CD$75))</f>
        <v>138636.17461256913</v>
      </c>
      <c r="CE40" s="9">
        <f>IF('Inputs Assump'!$C$6='Inputs Assump'!$G$11,CE88,IF('Inputs Assump'!$C$6='Inputs Assump'!$G$12,CE135,CE$75))</f>
        <v>131254.53841700518</v>
      </c>
      <c r="CF40" s="9">
        <f>IF('Inputs Assump'!$C$6='Inputs Assump'!$G$11,CF88,IF('Inputs Assump'!$C$6='Inputs Assump'!$G$12,CF135,CF$75))</f>
        <v>123872.90222144127</v>
      </c>
      <c r="CG40" s="9">
        <f>IF('Inputs Assump'!$C$6='Inputs Assump'!$G$11,CG88,IF('Inputs Assump'!$C$6='Inputs Assump'!$G$12,CG135,CG$75))</f>
        <v>116491.26602587738</v>
      </c>
      <c r="CH40" s="9">
        <f>IF('Inputs Assump'!$C$6='Inputs Assump'!$G$11,CH88,IF('Inputs Assump'!$C$6='Inputs Assump'!$G$12,CH135,CH$75))</f>
        <v>109109.6298303135</v>
      </c>
      <c r="CI40" s="9">
        <f>IF('Inputs Assump'!$C$6='Inputs Assump'!$G$11,CI88,IF('Inputs Assump'!$C$6='Inputs Assump'!$G$12,CI135,CI$75))</f>
        <v>101727.99363474963</v>
      </c>
      <c r="CJ40" s="9">
        <f>IF('Inputs Assump'!$C$6='Inputs Assump'!$G$11,CJ88,IF('Inputs Assump'!$C$6='Inputs Assump'!$G$12,CJ135,CJ$75))</f>
        <v>94203.377407604188</v>
      </c>
      <c r="CK40" s="9">
        <f>IF('Inputs Assump'!$C$6='Inputs Assump'!$G$11,CK88,IF('Inputs Assump'!$C$6='Inputs Assump'!$G$12,CK135,CK$75))</f>
        <v>86678.761180458736</v>
      </c>
      <c r="CL40" s="9">
        <f>IF('Inputs Assump'!$C$6='Inputs Assump'!$G$11,CL88,IF('Inputs Assump'!$C$6='Inputs Assump'!$G$12,CL135,CL$75))</f>
        <v>79154.144953313313</v>
      </c>
      <c r="CM40" s="9">
        <f>IF('Inputs Assump'!$C$6='Inputs Assump'!$G$11,CM88,IF('Inputs Assump'!$C$6='Inputs Assump'!$G$12,CM135,CM$75))</f>
        <v>71629.528726167875</v>
      </c>
      <c r="CN40" s="9">
        <f>IF('Inputs Assump'!$C$6='Inputs Assump'!$G$11,CN88,IF('Inputs Assump'!$C$6='Inputs Assump'!$G$12,CN135,CN$75))</f>
        <v>64104.912499022459</v>
      </c>
      <c r="CO40" s="9">
        <f>IF('Inputs Assump'!$C$6='Inputs Assump'!$G$11,CO88,IF('Inputs Assump'!$C$6='Inputs Assump'!$G$12,CO135,CO$75))</f>
        <v>57264.713870916741</v>
      </c>
      <c r="CP40" s="9">
        <f>IF('Inputs Assump'!$C$6='Inputs Assump'!$G$11,CP88,IF('Inputs Assump'!$C$6='Inputs Assump'!$G$12,CP135,CP$75))</f>
        <v>50424.515242811016</v>
      </c>
      <c r="CQ40" s="9">
        <f>IF('Inputs Assump'!$C$6='Inputs Assump'!$G$11,CQ88,IF('Inputs Assump'!$C$6='Inputs Assump'!$G$12,CQ135,CQ$75))</f>
        <v>43584.316614705291</v>
      </c>
      <c r="CR40" s="9">
        <f>IF('Inputs Assump'!$C$6='Inputs Assump'!$G$11,CR88,IF('Inputs Assump'!$C$6='Inputs Assump'!$G$12,CR135,CR$75))</f>
        <v>36744.117986599551</v>
      </c>
      <c r="CS40" s="9">
        <f>IF('Inputs Assump'!$C$6='Inputs Assump'!$G$11,CS88,IF('Inputs Assump'!$C$6='Inputs Assump'!$G$12,CS135,CS$75))</f>
        <v>29903.919358493848</v>
      </c>
      <c r="CT40" s="9">
        <f>IF('Inputs Assump'!$C$6='Inputs Assump'!$G$11,CT88,IF('Inputs Assump'!$C$6='Inputs Assump'!$G$12,CT135,CT$75))</f>
        <v>26259.368905512434</v>
      </c>
      <c r="CU40" s="9">
        <f>IF('Inputs Assump'!$C$6='Inputs Assump'!$G$11,CU88,IF('Inputs Assump'!$C$6='Inputs Assump'!$G$12,CU135,CU$75))</f>
        <v>22614.81845253105</v>
      </c>
      <c r="CV40" s="9">
        <f>IF('Inputs Assump'!$C$6='Inputs Assump'!$G$11,CV88,IF('Inputs Assump'!$C$6='Inputs Assump'!$G$12,CV135,CV$75))</f>
        <v>18970.267999549651</v>
      </c>
      <c r="CW40" s="9">
        <f>IF('Inputs Assump'!$C$6='Inputs Assump'!$G$11,CW88,IF('Inputs Assump'!$C$6='Inputs Assump'!$G$12,CW135,CW$75))</f>
        <v>15325.71754656825</v>
      </c>
      <c r="CX40" s="9">
        <f>IF('Inputs Assump'!$C$6='Inputs Assump'!$G$11,CX88,IF('Inputs Assump'!$C$6='Inputs Assump'!$G$12,CX135,CX$75))</f>
        <v>11681.167093586846</v>
      </c>
      <c r="CZ40" s="50">
        <f t="shared" si="4"/>
        <v>76645865.504535854</v>
      </c>
      <c r="DA40" s="66">
        <f t="shared" si="3"/>
        <v>0.3326910485986333</v>
      </c>
    </row>
    <row r="41" spans="1:105">
      <c r="A41" s="52">
        <v>2034</v>
      </c>
      <c r="B41" s="9">
        <f>IF('Inputs Assump'!$C$6='Inputs Assump'!$G$11,B89,IF('Inputs Assump'!$C$6='Inputs Assump'!$G$12,B136,B$75))</f>
        <v>1706946.6606104583</v>
      </c>
      <c r="C41" s="9">
        <f>IF('Inputs Assump'!$C$6='Inputs Assump'!$G$11,C89,IF('Inputs Assump'!$C$6='Inputs Assump'!$G$12,C136,C$75))</f>
        <v>1671954.1069634974</v>
      </c>
      <c r="D41" s="9">
        <f>IF('Inputs Assump'!$C$6='Inputs Assump'!$G$11,D89,IF('Inputs Assump'!$C$6='Inputs Assump'!$G$12,D136,D$75))</f>
        <v>1669577.5404670807</v>
      </c>
      <c r="E41" s="9">
        <f>IF('Inputs Assump'!$C$6='Inputs Assump'!$G$11,E89,IF('Inputs Assump'!$C$6='Inputs Assump'!$G$12,E136,E$75))</f>
        <v>1666059.0342872613</v>
      </c>
      <c r="F41" s="9">
        <f>IF('Inputs Assump'!$C$6='Inputs Assump'!$G$11,F89,IF('Inputs Assump'!$C$6='Inputs Assump'!$G$12,F136,F$75))</f>
        <v>1661332.0560426419</v>
      </c>
      <c r="G41" s="9">
        <f>IF('Inputs Assump'!$C$6='Inputs Assump'!$G$11,G89,IF('Inputs Assump'!$C$6='Inputs Assump'!$G$12,G136,G$75))</f>
        <v>1656293.2499648842</v>
      </c>
      <c r="H41" s="9">
        <f>IF('Inputs Assump'!$C$6='Inputs Assump'!$G$11,H89,IF('Inputs Assump'!$C$6='Inputs Assump'!$G$12,H136,H$75))</f>
        <v>1650195.1473787585</v>
      </c>
      <c r="I41" s="9">
        <f>IF('Inputs Assump'!$C$6='Inputs Assump'!$G$11,I89,IF('Inputs Assump'!$C$6='Inputs Assump'!$G$12,I136,I$75))</f>
        <v>1642986.4176676462</v>
      </c>
      <c r="J41" s="9">
        <f>IF('Inputs Assump'!$C$6='Inputs Assump'!$G$11,J89,IF('Inputs Assump'!$C$6='Inputs Assump'!$G$12,J136,J$75))</f>
        <v>1634923.1932645636</v>
      </c>
      <c r="K41" s="9">
        <f>IF('Inputs Assump'!$C$6='Inputs Assump'!$G$11,K89,IF('Inputs Assump'!$C$6='Inputs Assump'!$G$12,K136,K$75))</f>
        <v>1625974.8633410672</v>
      </c>
      <c r="L41" s="9">
        <f>IF('Inputs Assump'!$C$6='Inputs Assump'!$G$11,L89,IF('Inputs Assump'!$C$6='Inputs Assump'!$G$12,L136,L$75))</f>
        <v>1616182.6567170231</v>
      </c>
      <c r="M41" s="9">
        <f>IF('Inputs Assump'!$C$6='Inputs Assump'!$G$11,M89,IF('Inputs Assump'!$C$6='Inputs Assump'!$G$12,M136,M$75))</f>
        <v>1605470.962697933</v>
      </c>
      <c r="N41" s="9">
        <f>IF('Inputs Assump'!$C$6='Inputs Assump'!$G$11,N89,IF('Inputs Assump'!$C$6='Inputs Assump'!$G$12,N136,N$75))</f>
        <v>1593809.2744084976</v>
      </c>
      <c r="O41" s="9">
        <f>IF('Inputs Assump'!$C$6='Inputs Assump'!$G$11,O89,IF('Inputs Assump'!$C$6='Inputs Assump'!$G$12,O136,O$75))</f>
        <v>1580806.9004432743</v>
      </c>
      <c r="P41" s="9">
        <f>IF('Inputs Assump'!$C$6='Inputs Assump'!$G$11,P89,IF('Inputs Assump'!$C$6='Inputs Assump'!$G$12,P136,P$75))</f>
        <v>1704247.8604495858</v>
      </c>
      <c r="Q41" s="9">
        <f>IF('Inputs Assump'!$C$6='Inputs Assump'!$G$11,Q89,IF('Inputs Assump'!$C$6='Inputs Assump'!$G$12,Q136,Q$75))</f>
        <v>1698924.2341790462</v>
      </c>
      <c r="R41" s="9">
        <f>IF('Inputs Assump'!$C$6='Inputs Assump'!$G$11,R89,IF('Inputs Assump'!$C$6='Inputs Assump'!$G$12,R136,R$75))</f>
        <v>1670048.3345607552</v>
      </c>
      <c r="S41" s="9">
        <f>IF('Inputs Assump'!$C$6='Inputs Assump'!$G$11,S89,IF('Inputs Assump'!$C$6='Inputs Assump'!$G$12,S136,S$75))</f>
        <v>1641338.3577154216</v>
      </c>
      <c r="T41" s="9">
        <f>IF('Inputs Assump'!$C$6='Inputs Assump'!$G$11,T89,IF('Inputs Assump'!$C$6='Inputs Assump'!$G$12,T136,T$75))</f>
        <v>1612797.7688140534</v>
      </c>
      <c r="U41" s="9">
        <f>IF('Inputs Assump'!$C$6='Inputs Assump'!$G$11,U89,IF('Inputs Assump'!$C$6='Inputs Assump'!$G$12,U136,U$75))</f>
        <v>1587214.4268160048</v>
      </c>
      <c r="V41" s="9">
        <f>IF('Inputs Assump'!$C$6='Inputs Assump'!$G$11,V89,IF('Inputs Assump'!$C$6='Inputs Assump'!$G$12,V136,V$75))</f>
        <v>1554344.5355880675</v>
      </c>
      <c r="W41" s="9">
        <f>IF('Inputs Assump'!$C$6='Inputs Assump'!$G$11,W89,IF('Inputs Assump'!$C$6='Inputs Assump'!$G$12,W136,W$75))</f>
        <v>1521557.8558300585</v>
      </c>
      <c r="X41" s="9">
        <f>IF('Inputs Assump'!$C$6='Inputs Assump'!$G$11,X89,IF('Inputs Assump'!$C$6='Inputs Assump'!$G$12,X136,X$75))</f>
        <v>1491941.4382835338</v>
      </c>
      <c r="Y41" s="9">
        <f>IF('Inputs Assump'!$C$6='Inputs Assump'!$G$11,Y89,IF('Inputs Assump'!$C$6='Inputs Assump'!$G$12,Y136,Y$75))</f>
        <v>1462404.8938344819</v>
      </c>
      <c r="Z41" s="9">
        <f>IF('Inputs Assump'!$C$6='Inputs Assump'!$G$11,Z89,IF('Inputs Assump'!$C$6='Inputs Assump'!$G$12,Z136,Z$75))</f>
        <v>1432633.4892627357</v>
      </c>
      <c r="AA41" s="9">
        <f>IF('Inputs Assump'!$C$6='Inputs Assump'!$G$11,AA89,IF('Inputs Assump'!$C$6='Inputs Assump'!$G$12,AA136,AA$75))</f>
        <v>1399335.5474830351</v>
      </c>
      <c r="AB41" s="9">
        <f>IF('Inputs Assump'!$C$6='Inputs Assump'!$G$11,AB89,IF('Inputs Assump'!$C$6='Inputs Assump'!$G$12,AB136,AB$75))</f>
        <v>1366185.2383798892</v>
      </c>
      <c r="AC41" s="9">
        <f>IF('Inputs Assump'!$C$6='Inputs Assump'!$G$11,AC89,IF('Inputs Assump'!$C$6='Inputs Assump'!$G$12,AC136,AC$75))</f>
        <v>1343515.6528157757</v>
      </c>
      <c r="AD41" s="9">
        <f>IF('Inputs Assump'!$C$6='Inputs Assump'!$G$11,AD89,IF('Inputs Assump'!$C$6='Inputs Assump'!$G$12,AD136,AD$75))</f>
        <v>1320924.7878347773</v>
      </c>
      <c r="AE41" s="9">
        <f>IF('Inputs Assump'!$C$6='Inputs Assump'!$G$11,AE89,IF('Inputs Assump'!$C$6='Inputs Assump'!$G$12,AE136,AE$75))</f>
        <v>1299247.2202860983</v>
      </c>
      <c r="AF41" s="9">
        <f>IF('Inputs Assump'!$C$6='Inputs Assump'!$G$11,AF89,IF('Inputs Assump'!$C$6='Inputs Assump'!$G$12,AF136,AF$75))</f>
        <v>1277649.5970068113</v>
      </c>
      <c r="AG41" s="9">
        <f>IF('Inputs Assump'!$C$6='Inputs Assump'!$G$11,AG89,IF('Inputs Assump'!$C$6='Inputs Assump'!$G$12,AG136,AG$75))</f>
        <v>1256133.7988800902</v>
      </c>
      <c r="AH41" s="9">
        <f>IF('Inputs Assump'!$C$6='Inputs Assump'!$G$11,AH89,IF('Inputs Assump'!$C$6='Inputs Assump'!$G$12,AH136,AH$75))</f>
        <v>1228706.6529812776</v>
      </c>
      <c r="AI41" s="9">
        <f>IF('Inputs Assump'!$C$6='Inputs Assump'!$G$11,AI89,IF('Inputs Assump'!$C$6='Inputs Assump'!$G$12,AI136,AI$75))</f>
        <v>1201403.5050239775</v>
      </c>
      <c r="AJ41" s="9">
        <f>IF('Inputs Assump'!$C$6='Inputs Assump'!$G$11,AJ89,IF('Inputs Assump'!$C$6='Inputs Assump'!$G$12,AJ136,AJ$75))</f>
        <v>1174367.7557767958</v>
      </c>
      <c r="AK41" s="9">
        <f>IF('Inputs Assump'!$C$6='Inputs Assump'!$G$11,AK89,IF('Inputs Assump'!$C$6='Inputs Assump'!$G$12,AK136,AK$75))</f>
        <v>1147410.4682806192</v>
      </c>
      <c r="AL41" s="9">
        <f>IF('Inputs Assump'!$C$6='Inputs Assump'!$G$11,AL89,IF('Inputs Assump'!$C$6='Inputs Assump'!$G$12,AL136,AL$75))</f>
        <v>1120534.8612362219</v>
      </c>
      <c r="AM41" s="9">
        <f>IF('Inputs Assump'!$C$6='Inputs Assump'!$G$11,AM89,IF('Inputs Assump'!$C$6='Inputs Assump'!$G$12,AM136,AM$75))</f>
        <v>1077608.6086922407</v>
      </c>
      <c r="AN41" s="9">
        <f>IF('Inputs Assump'!$C$6='Inputs Assump'!$G$11,AN89,IF('Inputs Assump'!$C$6='Inputs Assump'!$G$12,AN136,AN$75))</f>
        <v>1034880.2123628802</v>
      </c>
      <c r="AO41" s="9">
        <f>IF('Inputs Assump'!$C$6='Inputs Assump'!$G$11,AO89,IF('Inputs Assump'!$C$6='Inputs Assump'!$G$12,AO136,AO$75))</f>
        <v>995809.02316912019</v>
      </c>
      <c r="AP41" s="9">
        <f>IF('Inputs Assump'!$C$6='Inputs Assump'!$G$11,AP89,IF('Inputs Assump'!$C$6='Inputs Assump'!$G$12,AP136,AP$75))</f>
        <v>956737.83397536003</v>
      </c>
      <c r="AQ41" s="9">
        <f>IF('Inputs Assump'!$C$6='Inputs Assump'!$G$11,AQ89,IF('Inputs Assump'!$C$6='Inputs Assump'!$G$12,AQ136,AQ$75))</f>
        <v>917666.64478159975</v>
      </c>
      <c r="AR41" s="9">
        <f>IF('Inputs Assump'!$C$6='Inputs Assump'!$G$11,AR89,IF('Inputs Assump'!$C$6='Inputs Assump'!$G$12,AR136,AR$75))</f>
        <v>875313.22406507016</v>
      </c>
      <c r="AS41" s="9">
        <f>IF('Inputs Assump'!$C$6='Inputs Assump'!$G$11,AS89,IF('Inputs Assump'!$C$6='Inputs Assump'!$G$12,AS136,AS$75))</f>
        <v>832959.80334854079</v>
      </c>
      <c r="AT41" s="9">
        <f>IF('Inputs Assump'!$C$6='Inputs Assump'!$G$11,AT89,IF('Inputs Assump'!$C$6='Inputs Assump'!$G$12,AT136,AT$75))</f>
        <v>790606.38263201178</v>
      </c>
      <c r="AU41" s="9">
        <f>IF('Inputs Assump'!$C$6='Inputs Assump'!$G$11,AU89,IF('Inputs Assump'!$C$6='Inputs Assump'!$G$12,AU136,AU$75))</f>
        <v>748252.9619154823</v>
      </c>
      <c r="AV41" s="9">
        <f>IF('Inputs Assump'!$C$6='Inputs Assump'!$G$11,AV89,IF('Inputs Assump'!$C$6='Inputs Assump'!$G$12,AV136,AV$75))</f>
        <v>705899.54119895282</v>
      </c>
      <c r="AW41" s="9">
        <f>IF('Inputs Assump'!$C$6='Inputs Assump'!$G$11,AW89,IF('Inputs Assump'!$C$6='Inputs Assump'!$G$12,AW136,AW$75))</f>
        <v>680743.96119767765</v>
      </c>
      <c r="AX41" s="9">
        <f>IF('Inputs Assump'!$C$6='Inputs Assump'!$G$11,AX89,IF('Inputs Assump'!$C$6='Inputs Assump'!$G$12,AX136,AX$75))</f>
        <v>655588.3811964026</v>
      </c>
      <c r="AY41" s="9">
        <f>IF('Inputs Assump'!$C$6='Inputs Assump'!$G$11,AY89,IF('Inputs Assump'!$C$6='Inputs Assump'!$G$12,AY136,AY$75))</f>
        <v>630432.80119512766</v>
      </c>
      <c r="AZ41" s="9">
        <f>IF('Inputs Assump'!$C$6='Inputs Assump'!$G$11,AZ89,IF('Inputs Assump'!$C$6='Inputs Assump'!$G$12,AZ136,AZ$75))</f>
        <v>605277.22119385249</v>
      </c>
      <c r="BA41" s="9">
        <f>IF('Inputs Assump'!$C$6='Inputs Assump'!$G$11,BA89,IF('Inputs Assump'!$C$6='Inputs Assump'!$G$12,BA136,BA$75))</f>
        <v>580121.64119257743</v>
      </c>
      <c r="BB41" s="9">
        <f>IF('Inputs Assump'!$C$6='Inputs Assump'!$G$11,BB89,IF('Inputs Assump'!$C$6='Inputs Assump'!$G$12,BB136,BB$75))</f>
        <v>555888.50615051808</v>
      </c>
      <c r="BC41" s="9">
        <f>IF('Inputs Assump'!$C$6='Inputs Assump'!$G$11,BC89,IF('Inputs Assump'!$C$6='Inputs Assump'!$G$12,BC136,BC$75))</f>
        <v>531655.37110845884</v>
      </c>
      <c r="BD41" s="9">
        <f>IF('Inputs Assump'!$C$6='Inputs Assump'!$G$11,BD89,IF('Inputs Assump'!$C$6='Inputs Assump'!$G$12,BD136,BD$75))</f>
        <v>507422.23606639949</v>
      </c>
      <c r="BE41" s="9">
        <f>IF('Inputs Assump'!$C$6='Inputs Assump'!$G$11,BE89,IF('Inputs Assump'!$C$6='Inputs Assump'!$G$12,BE136,BE$75))</f>
        <v>483189.10102434008</v>
      </c>
      <c r="BF41" s="9">
        <f>IF('Inputs Assump'!$C$6='Inputs Assump'!$G$11,BF89,IF('Inputs Assump'!$C$6='Inputs Assump'!$G$12,BF136,BF$75))</f>
        <v>458955.96598228085</v>
      </c>
      <c r="BG41" s="9">
        <f>IF('Inputs Assump'!$C$6='Inputs Assump'!$G$11,BG89,IF('Inputs Assump'!$C$6='Inputs Assump'!$G$12,BG136,BG$75))</f>
        <v>444916.49333091674</v>
      </c>
      <c r="BH41" s="9">
        <f>IF('Inputs Assump'!$C$6='Inputs Assump'!$G$11,BH89,IF('Inputs Assump'!$C$6='Inputs Assump'!$G$12,BH136,BH$75))</f>
        <v>430877.0206795524</v>
      </c>
      <c r="BI41" s="9">
        <f>IF('Inputs Assump'!$C$6='Inputs Assump'!$G$11,BI89,IF('Inputs Assump'!$C$6='Inputs Assump'!$G$12,BI136,BI$75))</f>
        <v>416837.54802818841</v>
      </c>
      <c r="BJ41" s="9">
        <f>IF('Inputs Assump'!$C$6='Inputs Assump'!$G$11,BJ89,IF('Inputs Assump'!$C$6='Inputs Assump'!$G$12,BJ136,BJ$75))</f>
        <v>402798.07537682436</v>
      </c>
      <c r="BK41" s="9">
        <f>IF('Inputs Assump'!$C$6='Inputs Assump'!$G$11,BK89,IF('Inputs Assump'!$C$6='Inputs Assump'!$G$12,BK136,BK$75))</f>
        <v>388758.60272546002</v>
      </c>
      <c r="BL41" s="9">
        <f>IF('Inputs Assump'!$C$6='Inputs Assump'!$G$11,BL89,IF('Inputs Assump'!$C$6='Inputs Assump'!$G$12,BL136,BL$75))</f>
        <v>369852.87258417084</v>
      </c>
      <c r="BM41" s="9">
        <f>IF('Inputs Assump'!$C$6='Inputs Assump'!$G$11,BM89,IF('Inputs Assump'!$C$6='Inputs Assump'!$G$12,BM136,BM$75))</f>
        <v>350947.14244288148</v>
      </c>
      <c r="BN41" s="9">
        <f>IF('Inputs Assump'!$C$6='Inputs Assump'!$G$11,BN89,IF('Inputs Assump'!$C$6='Inputs Assump'!$G$12,BN136,BN$75))</f>
        <v>332041.41230159224</v>
      </c>
      <c r="BO41" s="9">
        <f>IF('Inputs Assump'!$C$6='Inputs Assump'!$G$11,BO89,IF('Inputs Assump'!$C$6='Inputs Assump'!$G$12,BO136,BO$75))</f>
        <v>313135.68216030282</v>
      </c>
      <c r="BP41" s="9">
        <f>IF('Inputs Assump'!$C$6='Inputs Assump'!$G$11,BP89,IF('Inputs Assump'!$C$6='Inputs Assump'!$G$12,BP136,BP$75))</f>
        <v>294229.95201901352</v>
      </c>
      <c r="BQ41" s="9">
        <f>IF('Inputs Assump'!$C$6='Inputs Assump'!$G$11,BQ89,IF('Inputs Assump'!$C$6='Inputs Assump'!$G$12,BQ136,BQ$75))</f>
        <v>278886.38481756032</v>
      </c>
      <c r="BR41" s="9">
        <f>IF('Inputs Assump'!$C$6='Inputs Assump'!$G$11,BR89,IF('Inputs Assump'!$C$6='Inputs Assump'!$G$12,BR136,BR$75))</f>
        <v>263542.81761610706</v>
      </c>
      <c r="BS41" s="9">
        <f>IF('Inputs Assump'!$C$6='Inputs Assump'!$G$11,BS89,IF('Inputs Assump'!$C$6='Inputs Assump'!$G$12,BS136,BS$75))</f>
        <v>248199.25041465365</v>
      </c>
      <c r="BT41" s="9">
        <f>IF('Inputs Assump'!$C$6='Inputs Assump'!$G$11,BT89,IF('Inputs Assump'!$C$6='Inputs Assump'!$G$12,BT136,BT$75))</f>
        <v>232855.6832132003</v>
      </c>
      <c r="BU41" s="9">
        <f>IF('Inputs Assump'!$C$6='Inputs Assump'!$G$11,BU89,IF('Inputs Assump'!$C$6='Inputs Assump'!$G$12,BU136,BU$75))</f>
        <v>217512.11601174698</v>
      </c>
      <c r="BV41" s="9">
        <f>IF('Inputs Assump'!$C$6='Inputs Assump'!$G$11,BV89,IF('Inputs Assump'!$C$6='Inputs Assump'!$G$12,BV136,BV$75))</f>
        <v>209539.51311066083</v>
      </c>
      <c r="BW41" s="9">
        <f>IF('Inputs Assump'!$C$6='Inputs Assump'!$G$11,BW89,IF('Inputs Assump'!$C$6='Inputs Assump'!$G$12,BW136,BW$75))</f>
        <v>201566.91020957465</v>
      </c>
      <c r="BX41" s="9">
        <f>IF('Inputs Assump'!$C$6='Inputs Assump'!$G$11,BX89,IF('Inputs Assump'!$C$6='Inputs Assump'!$G$12,BX136,BX$75))</f>
        <v>193594.30730848858</v>
      </c>
      <c r="BY41" s="9">
        <f>IF('Inputs Assump'!$C$6='Inputs Assump'!$G$11,BY89,IF('Inputs Assump'!$C$6='Inputs Assump'!$G$12,BY136,BY$75))</f>
        <v>185621.70440740246</v>
      </c>
      <c r="BZ41" s="9">
        <f>IF('Inputs Assump'!$C$6='Inputs Assump'!$G$11,BZ89,IF('Inputs Assump'!$C$6='Inputs Assump'!$G$12,BZ136,BZ$75))</f>
        <v>177649.10150631628</v>
      </c>
      <c r="CA41" s="9">
        <f>IF('Inputs Assump'!$C$6='Inputs Assump'!$G$11,CA89,IF('Inputs Assump'!$C$6='Inputs Assump'!$G$12,CA136,CA$75))</f>
        <v>169735.08977471807</v>
      </c>
      <c r="CB41" s="9">
        <f>IF('Inputs Assump'!$C$6='Inputs Assump'!$G$11,CB89,IF('Inputs Assump'!$C$6='Inputs Assump'!$G$12,CB136,CB$75))</f>
        <v>161821.07804311995</v>
      </c>
      <c r="CC41" s="9">
        <f>IF('Inputs Assump'!$C$6='Inputs Assump'!$G$11,CC89,IF('Inputs Assump'!$C$6='Inputs Assump'!$G$12,CC136,CC$75))</f>
        <v>153907.06631152175</v>
      </c>
      <c r="CD41" s="9">
        <f>IF('Inputs Assump'!$C$6='Inputs Assump'!$G$11,CD89,IF('Inputs Assump'!$C$6='Inputs Assump'!$G$12,CD136,CD$75))</f>
        <v>145993.05457992348</v>
      </c>
      <c r="CE41" s="9">
        <f>IF('Inputs Assump'!$C$6='Inputs Assump'!$G$11,CE89,IF('Inputs Assump'!$C$6='Inputs Assump'!$G$12,CE136,CE$75))</f>
        <v>138079.04284832542</v>
      </c>
      <c r="CF41" s="9">
        <f>IF('Inputs Assump'!$C$6='Inputs Assump'!$G$11,CF89,IF('Inputs Assump'!$C$6='Inputs Assump'!$G$12,CF136,CF$75))</f>
        <v>130727.07094498631</v>
      </c>
      <c r="CG41" s="9">
        <f>IF('Inputs Assump'!$C$6='Inputs Assump'!$G$11,CG89,IF('Inputs Assump'!$C$6='Inputs Assump'!$G$12,CG136,CG$75))</f>
        <v>123375.09904164722</v>
      </c>
      <c r="CH41" s="9">
        <f>IF('Inputs Assump'!$C$6='Inputs Assump'!$G$11,CH89,IF('Inputs Assump'!$C$6='Inputs Assump'!$G$12,CH136,CH$75))</f>
        <v>116023.12713830816</v>
      </c>
      <c r="CI41" s="9">
        <f>IF('Inputs Assump'!$C$6='Inputs Assump'!$G$11,CI89,IF('Inputs Assump'!$C$6='Inputs Assump'!$G$12,CI136,CI$75))</f>
        <v>108671.1552349691</v>
      </c>
      <c r="CJ41" s="9">
        <f>IF('Inputs Assump'!$C$6='Inputs Assump'!$G$11,CJ89,IF('Inputs Assump'!$C$6='Inputs Assump'!$G$12,CJ136,CJ$75))</f>
        <v>101319.18333163006</v>
      </c>
      <c r="CK41" s="9">
        <f>IF('Inputs Assump'!$C$6='Inputs Assump'!$G$11,CK89,IF('Inputs Assump'!$C$6='Inputs Assump'!$G$12,CK136,CK$75))</f>
        <v>93824.805984961553</v>
      </c>
      <c r="CL41" s="9">
        <f>IF('Inputs Assump'!$C$6='Inputs Assump'!$G$11,CL89,IF('Inputs Assump'!$C$6='Inputs Assump'!$G$12,CL136,CL$75))</f>
        <v>86330.428638293015</v>
      </c>
      <c r="CM41" s="9">
        <f>IF('Inputs Assump'!$C$6='Inputs Assump'!$G$11,CM89,IF('Inputs Assump'!$C$6='Inputs Assump'!$G$12,CM136,CM$75))</f>
        <v>78836.051291624506</v>
      </c>
      <c r="CN41" s="9">
        <f>IF('Inputs Assump'!$C$6='Inputs Assump'!$G$11,CN89,IF('Inputs Assump'!$C$6='Inputs Assump'!$G$12,CN136,CN$75))</f>
        <v>71341.673944955983</v>
      </c>
      <c r="CO41" s="9">
        <f>IF('Inputs Assump'!$C$6='Inputs Assump'!$G$11,CO89,IF('Inputs Assump'!$C$6='Inputs Assump'!$G$12,CO136,CO$75))</f>
        <v>63847.296598287481</v>
      </c>
      <c r="CP41" s="9">
        <f>IF('Inputs Assump'!$C$6='Inputs Assump'!$G$11,CP89,IF('Inputs Assump'!$C$6='Inputs Assump'!$G$12,CP136,CP$75))</f>
        <v>57034.586408463503</v>
      </c>
      <c r="CQ41" s="9">
        <f>IF('Inputs Assump'!$C$6='Inputs Assump'!$G$11,CQ89,IF('Inputs Assump'!$C$6='Inputs Assump'!$G$12,CQ136,CQ$75))</f>
        <v>50221.876218639518</v>
      </c>
      <c r="CR41" s="9">
        <f>IF('Inputs Assump'!$C$6='Inputs Assump'!$G$11,CR89,IF('Inputs Assump'!$C$6='Inputs Assump'!$G$12,CR136,CR$75))</f>
        <v>43409.166028815525</v>
      </c>
      <c r="CS41" s="9">
        <f>IF('Inputs Assump'!$C$6='Inputs Assump'!$G$11,CS89,IF('Inputs Assump'!$C$6='Inputs Assump'!$G$12,CS136,CS$75))</f>
        <v>36596.455838991526</v>
      </c>
      <c r="CT41" s="9">
        <f>IF('Inputs Assump'!$C$6='Inputs Assump'!$G$11,CT89,IF('Inputs Assump'!$C$6='Inputs Assump'!$G$12,CT136,CT$75))</f>
        <v>29783.745649167562</v>
      </c>
      <c r="CU41" s="9">
        <f>IF('Inputs Assump'!$C$6='Inputs Assump'!$G$11,CU89,IF('Inputs Assump'!$C$6='Inputs Assump'!$G$12,CU136,CU$75))</f>
        <v>26153.841408326804</v>
      </c>
      <c r="CV41" s="9">
        <f>IF('Inputs Assump'!$C$6='Inputs Assump'!$G$11,CV89,IF('Inputs Assump'!$C$6='Inputs Assump'!$G$12,CV136,CV$75))</f>
        <v>22523.937167486078</v>
      </c>
      <c r="CW41" s="9">
        <f>IF('Inputs Assump'!$C$6='Inputs Assump'!$G$11,CW89,IF('Inputs Assump'!$C$6='Inputs Assump'!$G$12,CW136,CW$75))</f>
        <v>18894.032926645334</v>
      </c>
      <c r="CX41" s="9">
        <f>IF('Inputs Assump'!$C$6='Inputs Assump'!$G$11,CX89,IF('Inputs Assump'!$C$6='Inputs Assump'!$G$12,CX136,CX$75))</f>
        <v>15264.128685804588</v>
      </c>
      <c r="CZ41" s="50">
        <f t="shared" si="4"/>
        <v>78117465.35232681</v>
      </c>
      <c r="DA41" s="66">
        <f t="shared" si="3"/>
        <v>0.35827870334504697</v>
      </c>
    </row>
    <row r="42" spans="1:105">
      <c r="A42" s="52">
        <v>2035</v>
      </c>
      <c r="B42" s="9">
        <f>IF('Inputs Assump'!$C$6='Inputs Assump'!$G$11,B90,IF('Inputs Assump'!$C$6='Inputs Assump'!$G$12,B137,B$75))</f>
        <v>1703538.2434730788</v>
      </c>
      <c r="C42" s="9">
        <f>IF('Inputs Assump'!$C$6='Inputs Assump'!$G$11,C90,IF('Inputs Assump'!$C$6='Inputs Assump'!$G$12,C137,C$75))</f>
        <v>1671521.0265542748</v>
      </c>
      <c r="D42" s="9">
        <f>IF('Inputs Assump'!$C$6='Inputs Assump'!$G$11,D90,IF('Inputs Assump'!$C$6='Inputs Assump'!$G$12,D137,D$75))</f>
        <v>1670039.4963891655</v>
      </c>
      <c r="E42" s="9">
        <f>IF('Inputs Assump'!$C$6='Inputs Assump'!$G$11,E90,IF('Inputs Assump'!$C$6='Inputs Assump'!$G$12,E137,E$75))</f>
        <v>1667665.6513785394</v>
      </c>
      <c r="F42" s="9">
        <f>IF('Inputs Assump'!$C$6='Inputs Assump'!$G$11,F90,IF('Inputs Assump'!$C$6='Inputs Assump'!$G$12,F137,F$75))</f>
        <v>1664151.1743578399</v>
      </c>
      <c r="G42" s="9">
        <f>IF('Inputs Assump'!$C$6='Inputs Assump'!$G$11,G90,IF('Inputs Assump'!$C$6='Inputs Assump'!$G$12,G137,G$75))</f>
        <v>1660400.4264300161</v>
      </c>
      <c r="H42" s="9">
        <f>IF('Inputs Assump'!$C$6='Inputs Assump'!$G$11,H90,IF('Inputs Assump'!$C$6='Inputs Assump'!$G$12,H137,H$75))</f>
        <v>1655364.4459769956</v>
      </c>
      <c r="I42" s="9">
        <f>IF('Inputs Assump'!$C$6='Inputs Assump'!$G$11,I90,IF('Inputs Assump'!$C$6='Inputs Assump'!$G$12,I137,I$75))</f>
        <v>1649269.7630401382</v>
      </c>
      <c r="J42" s="9">
        <f>IF('Inputs Assump'!$C$6='Inputs Assump'!$G$11,J90,IF('Inputs Assump'!$C$6='Inputs Assump'!$G$12,J137,J$75))</f>
        <v>1642065.0757876325</v>
      </c>
      <c r="K42" s="9">
        <f>IF('Inputs Assump'!$C$6='Inputs Assump'!$G$11,K90,IF('Inputs Assump'!$C$6='Inputs Assump'!$G$12,K137,K$75))</f>
        <v>1634006.3730204261</v>
      </c>
      <c r="L42" s="9">
        <f>IF('Inputs Assump'!$C$6='Inputs Assump'!$G$11,L90,IF('Inputs Assump'!$C$6='Inputs Assump'!$G$12,L137,L$75))</f>
        <v>1625108.6445392212</v>
      </c>
      <c r="M42" s="9">
        <f>IF('Inputs Assump'!$C$6='Inputs Assump'!$G$11,M90,IF('Inputs Assump'!$C$6='Inputs Assump'!$G$12,M137,M$75))</f>
        <v>1615321.6545969849</v>
      </c>
      <c r="N42" s="9">
        <f>IF('Inputs Assump'!$C$6='Inputs Assump'!$G$11,N90,IF('Inputs Assump'!$C$6='Inputs Assump'!$G$12,N137,N$75))</f>
        <v>1604615.6671056941</v>
      </c>
      <c r="O42" s="9">
        <f>IF('Inputs Assump'!$C$6='Inputs Assump'!$G$11,O90,IF('Inputs Assump'!$C$6='Inputs Assump'!$G$12,O137,O$75))</f>
        <v>1592960.1914422258</v>
      </c>
      <c r="P42" s="9">
        <f>IF('Inputs Assump'!$C$6='Inputs Assump'!$G$11,P90,IF('Inputs Assump'!$C$6='Inputs Assump'!$G$12,P137,P$75))</f>
        <v>1579964.7443373441</v>
      </c>
      <c r="Q42" s="9">
        <f>IF('Inputs Assump'!$C$6='Inputs Assump'!$G$11,Q90,IF('Inputs Assump'!$C$6='Inputs Assump'!$G$12,Q137,Q$75))</f>
        <v>1702647.7273677699</v>
      </c>
      <c r="R42" s="9">
        <f>IF('Inputs Assump'!$C$6='Inputs Assump'!$G$11,R90,IF('Inputs Assump'!$C$6='Inputs Assump'!$G$12,R137,R$75))</f>
        <v>1697329.0994960596</v>
      </c>
      <c r="S42" s="9">
        <f>IF('Inputs Assump'!$C$6='Inputs Assump'!$G$11,S90,IF('Inputs Assump'!$C$6='Inputs Assump'!$G$12,S137,S$75))</f>
        <v>1668480.3117101016</v>
      </c>
      <c r="T42" s="9">
        <f>IF('Inputs Assump'!$C$6='Inputs Assump'!$G$11,T90,IF('Inputs Assump'!$C$6='Inputs Assump'!$G$12,T137,T$75))</f>
        <v>1639797.290910772</v>
      </c>
      <c r="U42" s="9">
        <f>IF('Inputs Assump'!$C$6='Inputs Assump'!$G$11,U90,IF('Inputs Assump'!$C$6='Inputs Assump'!$G$12,U137,U$75))</f>
        <v>1611283.4990155995</v>
      </c>
      <c r="V42" s="9">
        <f>IF('Inputs Assump'!$C$6='Inputs Assump'!$G$11,V90,IF('Inputs Assump'!$C$6='Inputs Assump'!$G$12,V137,V$75))</f>
        <v>1584919.0603710008</v>
      </c>
      <c r="W42" s="9">
        <f>IF('Inputs Assump'!$C$6='Inputs Assump'!$G$11,W90,IF('Inputs Assump'!$C$6='Inputs Assump'!$G$12,W137,W$75))</f>
        <v>1552096.7042738567</v>
      </c>
      <c r="X42" s="9">
        <f>IF('Inputs Assump'!$C$6='Inputs Assump'!$G$11,X90,IF('Inputs Assump'!$C$6='Inputs Assump'!$G$12,X137,X$75))</f>
        <v>1519357.4393095188</v>
      </c>
      <c r="Y42" s="9">
        <f>IF('Inputs Assump'!$C$6='Inputs Assump'!$G$11,Y90,IF('Inputs Assump'!$C$6='Inputs Assump'!$G$12,Y137,Y$75))</f>
        <v>1489783.8518494079</v>
      </c>
      <c r="Z42" s="9">
        <f>IF('Inputs Assump'!$C$6='Inputs Assump'!$G$11,Z90,IF('Inputs Assump'!$C$6='Inputs Assump'!$G$12,Z137,Z$75))</f>
        <v>1460290.0219774693</v>
      </c>
      <c r="AA42" s="9">
        <f>IF('Inputs Assump'!$C$6='Inputs Assump'!$G$11,AA90,IF('Inputs Assump'!$C$6='Inputs Assump'!$G$12,AA137,AA$75))</f>
        <v>1426979.7906767642</v>
      </c>
      <c r="AB42" s="9">
        <f>IF('Inputs Assump'!$C$6='Inputs Assump'!$G$11,AB90,IF('Inputs Assump'!$C$6='Inputs Assump'!$G$12,AB137,AB$75))</f>
        <v>1393813.2548203277</v>
      </c>
      <c r="AC42" s="9">
        <f>IF('Inputs Assump'!$C$6='Inputs Assump'!$G$11,AC90,IF('Inputs Assump'!$C$6='Inputs Assump'!$G$12,AC137,AC$75))</f>
        <v>1360793.7690276138</v>
      </c>
      <c r="AD42" s="9">
        <f>IF('Inputs Assump'!$C$6='Inputs Assump'!$G$11,AD90,IF('Inputs Assump'!$C$6='Inputs Assump'!$G$12,AD137,AD$75))</f>
        <v>1338213.6459846608</v>
      </c>
      <c r="AE42" s="9">
        <f>IF('Inputs Assump'!$C$6='Inputs Assump'!$G$11,AE90,IF('Inputs Assump'!$C$6='Inputs Assump'!$G$12,AE137,AE$75))</f>
        <v>1315711.9328644532</v>
      </c>
      <c r="AF42" s="9">
        <f>IF('Inputs Assump'!$C$6='Inputs Assump'!$G$11,AF90,IF('Inputs Assump'!$C$6='Inputs Assump'!$G$12,AF137,AF$75))</f>
        <v>1294119.9129690405</v>
      </c>
      <c r="AG42" s="9">
        <f>IF('Inputs Assump'!$C$6='Inputs Assump'!$G$11,AG90,IF('Inputs Assump'!$C$6='Inputs Assump'!$G$12,AG137,AG$75))</f>
        <v>1272607.521853534</v>
      </c>
      <c r="AH42" s="9">
        <f>IF('Inputs Assump'!$C$6='Inputs Assump'!$G$11,AH90,IF('Inputs Assump'!$C$6='Inputs Assump'!$G$12,AH137,AH$75))</f>
        <v>1251176.6329784512</v>
      </c>
      <c r="AI42" s="9">
        <f>IF('Inputs Assump'!$C$6='Inputs Assump'!$G$11,AI90,IF('Inputs Assump'!$C$6='Inputs Assump'!$G$12,AI137,AI$75))</f>
        <v>1223857.7246834273</v>
      </c>
      <c r="AJ42" s="9">
        <f>IF('Inputs Assump'!$C$6='Inputs Assump'!$G$11,AJ90,IF('Inputs Assump'!$C$6='Inputs Assump'!$G$12,AJ137,AJ$75))</f>
        <v>1196662.3249884397</v>
      </c>
      <c r="AK42" s="9">
        <f>IF('Inputs Assump'!$C$6='Inputs Assump'!$G$11,AK90,IF('Inputs Assump'!$C$6='Inputs Assump'!$G$12,AK137,AK$75))</f>
        <v>1169733.2687499272</v>
      </c>
      <c r="AL42" s="9">
        <f>IF('Inputs Assump'!$C$6='Inputs Assump'!$G$11,AL90,IF('Inputs Assump'!$C$6='Inputs Assump'!$G$12,AL137,AL$75))</f>
        <v>1142882.3646234965</v>
      </c>
      <c r="AM42" s="9">
        <f>IF('Inputs Assump'!$C$6='Inputs Assump'!$G$11,AM90,IF('Inputs Assump'!$C$6='Inputs Assump'!$G$12,AM137,AM$75))</f>
        <v>1116112.8186077452</v>
      </c>
      <c r="AN42" s="9">
        <f>IF('Inputs Assump'!$C$6='Inputs Assump'!$G$11,AN90,IF('Inputs Assump'!$C$6='Inputs Assump'!$G$12,AN137,AN$75))</f>
        <v>1073355.9688420238</v>
      </c>
      <c r="AO42" s="9">
        <f>IF('Inputs Assump'!$C$6='Inputs Assump'!$G$11,AO90,IF('Inputs Assump'!$C$6='Inputs Assump'!$G$12,AO137,AO$75))</f>
        <v>1030796.1944775404</v>
      </c>
      <c r="AP42" s="9">
        <f>IF('Inputs Assump'!$C$6='Inputs Assump'!$G$11,AP90,IF('Inputs Assump'!$C$6='Inputs Assump'!$G$12,AP137,AP$75))</f>
        <v>991879.19456439721</v>
      </c>
      <c r="AQ42" s="9">
        <f>IF('Inputs Assump'!$C$6='Inputs Assump'!$G$11,AQ90,IF('Inputs Assump'!$C$6='Inputs Assump'!$G$12,AQ137,AQ$75))</f>
        <v>952962.19465125387</v>
      </c>
      <c r="AR42" s="9">
        <f>IF('Inputs Assump'!$C$6='Inputs Assump'!$G$11,AR90,IF('Inputs Assump'!$C$6='Inputs Assump'!$G$12,AR137,AR$75))</f>
        <v>914045.19473811041</v>
      </c>
      <c r="AS42" s="9">
        <f>IF('Inputs Assump'!$C$6='Inputs Assump'!$G$11,AS90,IF('Inputs Assump'!$C$6='Inputs Assump'!$G$12,AS137,AS$75))</f>
        <v>871858.91619479586</v>
      </c>
      <c r="AT42" s="9">
        <f>IF('Inputs Assump'!$C$6='Inputs Assump'!$G$11,AT90,IF('Inputs Assump'!$C$6='Inputs Assump'!$G$12,AT137,AT$75))</f>
        <v>829672.63765148155</v>
      </c>
      <c r="AU42" s="9">
        <f>IF('Inputs Assump'!$C$6='Inputs Assump'!$G$11,AU90,IF('Inputs Assump'!$C$6='Inputs Assump'!$G$12,AU137,AU$75))</f>
        <v>787486.3591081677</v>
      </c>
      <c r="AV42" s="9">
        <f>IF('Inputs Assump'!$C$6='Inputs Assump'!$G$11,AV90,IF('Inputs Assump'!$C$6='Inputs Assump'!$G$12,AV137,AV$75))</f>
        <v>745300.08056485327</v>
      </c>
      <c r="AW42" s="9">
        <f>IF('Inputs Assump'!$C$6='Inputs Assump'!$G$11,AW90,IF('Inputs Assump'!$C$6='Inputs Assump'!$G$12,AW137,AW$75))</f>
        <v>703113.80202153896</v>
      </c>
      <c r="AX42" s="9">
        <f>IF('Inputs Assump'!$C$6='Inputs Assump'!$G$11,AX90,IF('Inputs Assump'!$C$6='Inputs Assump'!$G$12,AX137,AX$75))</f>
        <v>678057.49518967408</v>
      </c>
      <c r="AY42" s="9">
        <f>IF('Inputs Assump'!$C$6='Inputs Assump'!$G$11,AY90,IF('Inputs Assump'!$C$6='Inputs Assump'!$G$12,AY137,AY$75))</f>
        <v>653001.18835780933</v>
      </c>
      <c r="AZ42" s="9">
        <f>IF('Inputs Assump'!$C$6='Inputs Assump'!$G$11,AZ90,IF('Inputs Assump'!$C$6='Inputs Assump'!$G$12,AZ137,AZ$75))</f>
        <v>627944.8815259448</v>
      </c>
      <c r="BA42" s="9">
        <f>IF('Inputs Assump'!$C$6='Inputs Assump'!$G$11,BA90,IF('Inputs Assump'!$C$6='Inputs Assump'!$G$12,BA137,BA$75))</f>
        <v>602888.57469407993</v>
      </c>
      <c r="BB42" s="9">
        <f>IF('Inputs Assump'!$C$6='Inputs Assump'!$G$11,BB90,IF('Inputs Assump'!$C$6='Inputs Assump'!$G$12,BB137,BB$75))</f>
        <v>577832.26786221517</v>
      </c>
      <c r="BC42" s="9">
        <f>IF('Inputs Assump'!$C$6='Inputs Assump'!$G$11,BC90,IF('Inputs Assump'!$C$6='Inputs Assump'!$G$12,BC137,BC$75))</f>
        <v>553694.76568253676</v>
      </c>
      <c r="BD42" s="9">
        <f>IF('Inputs Assump'!$C$6='Inputs Assump'!$G$11,BD90,IF('Inputs Assump'!$C$6='Inputs Assump'!$G$12,BD137,BD$75))</f>
        <v>529557.26350285846</v>
      </c>
      <c r="BE42" s="9">
        <f>IF('Inputs Assump'!$C$6='Inputs Assump'!$G$11,BE90,IF('Inputs Assump'!$C$6='Inputs Assump'!$G$12,BE137,BE$75))</f>
        <v>505419.76132317999</v>
      </c>
      <c r="BF42" s="9">
        <f>IF('Inputs Assump'!$C$6='Inputs Assump'!$G$11,BF90,IF('Inputs Assump'!$C$6='Inputs Assump'!$G$12,BF137,BF$75))</f>
        <v>481282.25914350146</v>
      </c>
      <c r="BG42" s="9">
        <f>IF('Inputs Assump'!$C$6='Inputs Assump'!$G$11,BG90,IF('Inputs Assump'!$C$6='Inputs Assump'!$G$12,BG137,BG$75))</f>
        <v>457144.75696382317</v>
      </c>
      <c r="BH42" s="9">
        <f>IF('Inputs Assump'!$C$6='Inputs Assump'!$G$11,BH90,IF('Inputs Assump'!$C$6='Inputs Assump'!$G$12,BH137,BH$75))</f>
        <v>443160.68923442386</v>
      </c>
      <c r="BI42" s="9">
        <f>IF('Inputs Assump'!$C$6='Inputs Assump'!$G$11,BI90,IF('Inputs Assump'!$C$6='Inputs Assump'!$G$12,BI137,BI$75))</f>
        <v>429176.62150502438</v>
      </c>
      <c r="BJ42" s="9">
        <f>IF('Inputs Assump'!$C$6='Inputs Assump'!$G$11,BJ90,IF('Inputs Assump'!$C$6='Inputs Assump'!$G$12,BJ137,BJ$75))</f>
        <v>415192.55377562519</v>
      </c>
      <c r="BK42" s="9">
        <f>IF('Inputs Assump'!$C$6='Inputs Assump'!$G$11,BK90,IF('Inputs Assump'!$C$6='Inputs Assump'!$G$12,BK137,BK$75))</f>
        <v>401208.486046226</v>
      </c>
      <c r="BL42" s="9">
        <f>IF('Inputs Assump'!$C$6='Inputs Assump'!$G$11,BL90,IF('Inputs Assump'!$C$6='Inputs Assump'!$G$12,BL137,BL$75))</f>
        <v>387224.41831682646</v>
      </c>
      <c r="BM42" s="9">
        <f>IF('Inputs Assump'!$C$6='Inputs Assump'!$G$11,BM90,IF('Inputs Assump'!$C$6='Inputs Assump'!$G$12,BM137,BM$75))</f>
        <v>368393.29713907727</v>
      </c>
      <c r="BN42" s="9">
        <f>IF('Inputs Assump'!$C$6='Inputs Assump'!$G$11,BN90,IF('Inputs Assump'!$C$6='Inputs Assump'!$G$12,BN137,BN$75))</f>
        <v>349562.17596132791</v>
      </c>
      <c r="BO42" s="9">
        <f>IF('Inputs Assump'!$C$6='Inputs Assump'!$G$11,BO90,IF('Inputs Assump'!$C$6='Inputs Assump'!$G$12,BO137,BO$75))</f>
        <v>330731.05478357867</v>
      </c>
      <c r="BP42" s="9">
        <f>IF('Inputs Assump'!$C$6='Inputs Assump'!$G$11,BP90,IF('Inputs Assump'!$C$6='Inputs Assump'!$G$12,BP137,BP$75))</f>
        <v>311899.9336058292</v>
      </c>
      <c r="BQ42" s="9">
        <f>IF('Inputs Assump'!$C$6='Inputs Assump'!$G$11,BQ90,IF('Inputs Assump'!$C$6='Inputs Assump'!$G$12,BQ137,BQ$75))</f>
        <v>293068.81242807989</v>
      </c>
      <c r="BR42" s="9">
        <f>IF('Inputs Assump'!$C$6='Inputs Assump'!$G$11,BR90,IF('Inputs Assump'!$C$6='Inputs Assump'!$G$12,BR137,BR$75))</f>
        <v>277785.79658525455</v>
      </c>
      <c r="BS42" s="9">
        <f>IF('Inputs Assump'!$C$6='Inputs Assump'!$G$11,BS90,IF('Inputs Assump'!$C$6='Inputs Assump'!$G$12,BS137,BS$75))</f>
        <v>262502.78074242914</v>
      </c>
      <c r="BT42" s="9">
        <f>IF('Inputs Assump'!$C$6='Inputs Assump'!$G$11,BT90,IF('Inputs Assump'!$C$6='Inputs Assump'!$G$12,BT137,BT$75))</f>
        <v>247219.76489960359</v>
      </c>
      <c r="BU42" s="9">
        <f>IF('Inputs Assump'!$C$6='Inputs Assump'!$G$11,BU90,IF('Inputs Assump'!$C$6='Inputs Assump'!$G$12,BU137,BU$75))</f>
        <v>231936.74905677809</v>
      </c>
      <c r="BV42" s="9">
        <f>IF('Inputs Assump'!$C$6='Inputs Assump'!$G$11,BV90,IF('Inputs Assump'!$C$6='Inputs Assump'!$G$12,BV137,BV$75))</f>
        <v>216653.7332139526</v>
      </c>
      <c r="BW42" s="9">
        <f>IF('Inputs Assump'!$C$6='Inputs Assump'!$G$11,BW90,IF('Inputs Assump'!$C$6='Inputs Assump'!$G$12,BW137,BW$75))</f>
        <v>208712.59313576305</v>
      </c>
      <c r="BX42" s="9">
        <f>IF('Inputs Assump'!$C$6='Inputs Assump'!$G$11,BX90,IF('Inputs Assump'!$C$6='Inputs Assump'!$G$12,BX137,BX$75))</f>
        <v>200771.45305757344</v>
      </c>
      <c r="BY42" s="9">
        <f>IF('Inputs Assump'!$C$6='Inputs Assump'!$G$11,BY90,IF('Inputs Assump'!$C$6='Inputs Assump'!$G$12,BY137,BY$75))</f>
        <v>192830.31297938395</v>
      </c>
      <c r="BZ42" s="9">
        <f>IF('Inputs Assump'!$C$6='Inputs Assump'!$G$11,BZ90,IF('Inputs Assump'!$C$6='Inputs Assump'!$G$12,BZ137,BZ$75))</f>
        <v>184889.1729011944</v>
      </c>
      <c r="CA42" s="9">
        <f>IF('Inputs Assump'!$C$6='Inputs Assump'!$G$11,CA90,IF('Inputs Assump'!$C$6='Inputs Assump'!$G$12,CA137,CA$75))</f>
        <v>176948.03282300479</v>
      </c>
      <c r="CB42" s="9">
        <f>IF('Inputs Assump'!$C$6='Inputs Assump'!$G$11,CB90,IF('Inputs Assump'!$C$6='Inputs Assump'!$G$12,CB137,CB$75))</f>
        <v>169065.25269200202</v>
      </c>
      <c r="CC42" s="9">
        <f>IF('Inputs Assump'!$C$6='Inputs Assump'!$G$11,CC90,IF('Inputs Assump'!$C$6='Inputs Assump'!$G$12,CC137,CC$75))</f>
        <v>161182.47256099933</v>
      </c>
      <c r="CD42" s="9">
        <f>IF('Inputs Assump'!$C$6='Inputs Assump'!$G$11,CD90,IF('Inputs Assump'!$C$6='Inputs Assump'!$G$12,CD137,CD$75))</f>
        <v>153299.69242999656</v>
      </c>
      <c r="CE42" s="9">
        <f>IF('Inputs Assump'!$C$6='Inputs Assump'!$G$11,CE90,IF('Inputs Assump'!$C$6='Inputs Assump'!$G$12,CE137,CE$75))</f>
        <v>145416.91229899373</v>
      </c>
      <c r="CF42" s="9">
        <f>IF('Inputs Assump'!$C$6='Inputs Assump'!$G$11,CF90,IF('Inputs Assump'!$C$6='Inputs Assump'!$G$12,CF137,CF$75))</f>
        <v>137534.13216799111</v>
      </c>
      <c r="CG42" s="9">
        <f>IF('Inputs Assump'!$C$6='Inputs Assump'!$G$11,CG90,IF('Inputs Assump'!$C$6='Inputs Assump'!$G$12,CG137,CG$75))</f>
        <v>130211.17384940032</v>
      </c>
      <c r="CH42" s="9">
        <f>IF('Inputs Assump'!$C$6='Inputs Assump'!$G$11,CH90,IF('Inputs Assump'!$C$6='Inputs Assump'!$G$12,CH137,CH$75))</f>
        <v>122888.21553080955</v>
      </c>
      <c r="CI42" s="9">
        <f>IF('Inputs Assump'!$C$6='Inputs Assump'!$G$11,CI90,IF('Inputs Assump'!$C$6='Inputs Assump'!$G$12,CI137,CI$75))</f>
        <v>115565.25721221883</v>
      </c>
      <c r="CJ42" s="9">
        <f>IF('Inputs Assump'!$C$6='Inputs Assump'!$G$11,CJ90,IF('Inputs Assump'!$C$6='Inputs Assump'!$G$12,CJ137,CJ$75))</f>
        <v>108242.29889362809</v>
      </c>
      <c r="CK42" s="9">
        <f>IF('Inputs Assump'!$C$6='Inputs Assump'!$G$11,CK90,IF('Inputs Assump'!$C$6='Inputs Assump'!$G$12,CK137,CK$75))</f>
        <v>100919.34057503736</v>
      </c>
      <c r="CL42" s="9">
        <f>IF('Inputs Assump'!$C$6='Inputs Assump'!$G$11,CL90,IF('Inputs Assump'!$C$6='Inputs Assump'!$G$12,CL137,CL$75))</f>
        <v>93454.538797364818</v>
      </c>
      <c r="CM42" s="9">
        <f>IF('Inputs Assump'!$C$6='Inputs Assump'!$G$11,CM90,IF('Inputs Assump'!$C$6='Inputs Assump'!$G$12,CM137,CM$75))</f>
        <v>85989.737019692227</v>
      </c>
      <c r="CN42" s="9">
        <f>IF('Inputs Assump'!$C$6='Inputs Assump'!$G$11,CN90,IF('Inputs Assump'!$C$6='Inputs Assump'!$G$12,CN137,CN$75))</f>
        <v>78524.935242019666</v>
      </c>
      <c r="CO42" s="9">
        <f>IF('Inputs Assump'!$C$6='Inputs Assump'!$G$11,CO90,IF('Inputs Assump'!$C$6='Inputs Assump'!$G$12,CO137,CO$75))</f>
        <v>71060.133464347091</v>
      </c>
      <c r="CP42" s="9">
        <f>IF('Inputs Assump'!$C$6='Inputs Assump'!$G$11,CP90,IF('Inputs Assump'!$C$6='Inputs Assump'!$G$12,CP137,CP$75))</f>
        <v>63595.33168667453</v>
      </c>
      <c r="CQ42" s="9">
        <f>IF('Inputs Assump'!$C$6='Inputs Assump'!$G$11,CQ90,IF('Inputs Assump'!$C$6='Inputs Assump'!$G$12,CQ137,CQ$75))</f>
        <v>56809.506956568977</v>
      </c>
      <c r="CR42" s="9">
        <f>IF('Inputs Assump'!$C$6='Inputs Assump'!$G$11,CR90,IF('Inputs Assump'!$C$6='Inputs Assump'!$G$12,CR137,CR$75))</f>
        <v>50023.682226463417</v>
      </c>
      <c r="CS42" s="9">
        <f>IF('Inputs Assump'!$C$6='Inputs Assump'!$G$11,CS90,IF('Inputs Assump'!$C$6='Inputs Assump'!$G$12,CS137,CS$75))</f>
        <v>43237.85749635785</v>
      </c>
      <c r="CT42" s="9">
        <f>IF('Inputs Assump'!$C$6='Inputs Assump'!$G$11,CT90,IF('Inputs Assump'!$C$6='Inputs Assump'!$G$12,CT137,CT$75))</f>
        <v>36452.032766252276</v>
      </c>
      <c r="CU42" s="9">
        <f>IF('Inputs Assump'!$C$6='Inputs Assump'!$G$11,CU90,IF('Inputs Assump'!$C$6='Inputs Assump'!$G$12,CU137,CU$75))</f>
        <v>29666.208036146742</v>
      </c>
      <c r="CV42" s="9">
        <f>IF('Inputs Assump'!$C$6='Inputs Assump'!$G$11,CV90,IF('Inputs Assump'!$C$6='Inputs Assump'!$G$12,CV137,CV$75))</f>
        <v>26050.628732303103</v>
      </c>
      <c r="CW42" s="9">
        <f>IF('Inputs Assump'!$C$6='Inputs Assump'!$G$11,CW90,IF('Inputs Assump'!$C$6='Inputs Assump'!$G$12,CW137,CW$75))</f>
        <v>22435.049428459497</v>
      </c>
      <c r="CX42" s="9">
        <f>IF('Inputs Assump'!$C$6='Inputs Assump'!$G$11,CX90,IF('Inputs Assump'!$C$6='Inputs Assump'!$G$12,CX137,CX$75))</f>
        <v>18819.470124615873</v>
      </c>
      <c r="CZ42" s="50">
        <f t="shared" si="4"/>
        <v>79582248.596978098</v>
      </c>
      <c r="DA42" s="66">
        <f t="shared" ref="DA42:DA47" si="5">(CZ42-CZ$4)/CZ$4</f>
        <v>0.38374783342054347</v>
      </c>
    </row>
    <row r="43" spans="1:105">
      <c r="A43" s="52">
        <v>2036</v>
      </c>
      <c r="B43" s="9">
        <f>IF('Inputs Assump'!$C$6='Inputs Assump'!$G$11,B91,IF('Inputs Assump'!$C$6='Inputs Assump'!$G$12,B138,B$75))</f>
        <v>1695709.6760203512</v>
      </c>
      <c r="C43" s="9">
        <f>IF('Inputs Assump'!$C$6='Inputs Assump'!$G$11,C91,IF('Inputs Assump'!$C$6='Inputs Assump'!$G$12,C138,C$75))</f>
        <v>1669489.3326538333</v>
      </c>
      <c r="D43" s="9">
        <f>IF('Inputs Assump'!$C$6='Inputs Assump'!$G$11,D91,IF('Inputs Assump'!$C$6='Inputs Assump'!$G$12,D138,D$75))</f>
        <v>1669765.0476332782</v>
      </c>
      <c r="E43" s="9">
        <f>IF('Inputs Assump'!$C$6='Inputs Assump'!$G$11,E91,IF('Inputs Assump'!$C$6='Inputs Assump'!$G$12,E138,E$75))</f>
        <v>1668285.073856452</v>
      </c>
      <c r="F43" s="9">
        <f>IF('Inputs Assump'!$C$6='Inputs Assump'!$G$11,F91,IF('Inputs Assump'!$C$6='Inputs Assump'!$G$12,F138,F$75))</f>
        <v>1665913.7226354547</v>
      </c>
      <c r="G43" s="9">
        <f>IF('Inputs Assump'!$C$6='Inputs Assump'!$G$11,G91,IF('Inputs Assump'!$C$6='Inputs Assump'!$G$12,G138,G$75))</f>
        <v>1663263.1192073449</v>
      </c>
      <c r="H43" s="9">
        <f>IF('Inputs Assump'!$C$6='Inputs Assump'!$G$11,H91,IF('Inputs Assump'!$C$6='Inputs Assump'!$G$12,H138,H$75))</f>
        <v>1659514.3728230509</v>
      </c>
      <c r="I43" s="9">
        <f>IF('Inputs Assump'!$C$6='Inputs Assump'!$G$11,I91,IF('Inputs Assump'!$C$6='Inputs Assump'!$G$12,I138,I$75))</f>
        <v>1654481.079763128</v>
      </c>
      <c r="J43" s="9">
        <f>IF('Inputs Assump'!$C$6='Inputs Assump'!$G$11,J91,IF('Inputs Assump'!$C$6='Inputs Assump'!$G$12,J138,J$75))</f>
        <v>1648389.6491837823</v>
      </c>
      <c r="K43" s="9">
        <f>IF('Inputs Assump'!$C$6='Inputs Assump'!$G$11,K91,IF('Inputs Assump'!$C$6='Inputs Assump'!$G$12,K138,K$75))</f>
        <v>1641188.8066298359</v>
      </c>
      <c r="L43" s="9">
        <f>IF('Inputs Assump'!$C$6='Inputs Assump'!$G$11,L91,IF('Inputs Assump'!$C$6='Inputs Assump'!$G$12,L138,L$75))</f>
        <v>1633169.3892673126</v>
      </c>
      <c r="M43" s="9">
        <f>IF('Inputs Assump'!$C$6='Inputs Assump'!$G$11,M91,IF('Inputs Assump'!$C$6='Inputs Assump'!$G$12,M138,M$75))</f>
        <v>1624276.2184514273</v>
      </c>
      <c r="N43" s="9">
        <f>IF('Inputs Assump'!$C$6='Inputs Assump'!$G$11,N91,IF('Inputs Assump'!$C$6='Inputs Assump'!$G$12,N138,N$75))</f>
        <v>1614494.2416790957</v>
      </c>
      <c r="O43" s="9">
        <f>IF('Inputs Assump'!$C$6='Inputs Assump'!$G$11,O91,IF('Inputs Assump'!$C$6='Inputs Assump'!$G$12,O138,O$75))</f>
        <v>1603793.7380939508</v>
      </c>
      <c r="P43" s="9">
        <f>IF('Inputs Assump'!$C$6='Inputs Assump'!$G$11,P91,IF('Inputs Assump'!$C$6='Inputs Assump'!$G$12,P138,P$75))</f>
        <v>1592144.2326910188</v>
      </c>
      <c r="Q43" s="9">
        <f>IF('Inputs Assump'!$C$6='Inputs Assump'!$G$11,Q91,IF('Inputs Assump'!$C$6='Inputs Assump'!$G$12,Q138,Q$75))</f>
        <v>1578533.091778944</v>
      </c>
      <c r="R43" s="9">
        <f>IF('Inputs Assump'!$C$6='Inputs Assump'!$G$11,R91,IF('Inputs Assump'!$C$6='Inputs Assump'!$G$12,R138,R$75))</f>
        <v>1701104.9081474827</v>
      </c>
      <c r="S43" s="9">
        <f>IF('Inputs Assump'!$C$6='Inputs Assump'!$G$11,S91,IF('Inputs Assump'!$C$6='Inputs Assump'!$G$12,S138,S$75))</f>
        <v>1695791.0996410316</v>
      </c>
      <c r="T43" s="9">
        <f>IF('Inputs Assump'!$C$6='Inputs Assump'!$G$11,T91,IF('Inputs Assump'!$C$6='Inputs Assump'!$G$12,T138,T$75))</f>
        <v>1666968.4525908011</v>
      </c>
      <c r="U43" s="9">
        <f>IF('Inputs Assump'!$C$6='Inputs Assump'!$G$11,U91,IF('Inputs Assump'!$C$6='Inputs Assump'!$G$12,U138,U$75))</f>
        <v>1638311.4223208535</v>
      </c>
      <c r="V43" s="9">
        <f>IF('Inputs Assump'!$C$6='Inputs Assump'!$G$11,V91,IF('Inputs Assump'!$C$6='Inputs Assump'!$G$12,V138,V$75))</f>
        <v>1608980.1084459054</v>
      </c>
      <c r="W43" s="9">
        <f>IF('Inputs Assump'!$C$6='Inputs Assump'!$G$11,W91,IF('Inputs Assump'!$C$6='Inputs Assump'!$G$12,W138,W$75))</f>
        <v>1582653.3587613106</v>
      </c>
      <c r="X43" s="9">
        <f>IF('Inputs Assump'!$C$6='Inputs Assump'!$G$11,X91,IF('Inputs Assump'!$C$6='Inputs Assump'!$G$12,X138,X$75))</f>
        <v>1549877.9234608826</v>
      </c>
      <c r="Y43" s="9">
        <f>IF('Inputs Assump'!$C$6='Inputs Assump'!$G$11,Y91,IF('Inputs Assump'!$C$6='Inputs Assump'!$G$12,Y138,Y$75))</f>
        <v>1517185.4605113505</v>
      </c>
      <c r="Z43" s="9">
        <f>IF('Inputs Assump'!$C$6='Inputs Assump'!$G$11,Z91,IF('Inputs Assump'!$C$6='Inputs Assump'!$G$12,Z138,Z$75))</f>
        <v>1487654.1496105846</v>
      </c>
      <c r="AA43" s="9">
        <f>IF('Inputs Assump'!$C$6='Inputs Assump'!$G$11,AA91,IF('Inputs Assump'!$C$6='Inputs Assump'!$G$12,AA138,AA$75))</f>
        <v>1454630.8503019672</v>
      </c>
      <c r="AB43" s="9">
        <f>IF('Inputs Assump'!$C$6='Inputs Assump'!$G$11,AB91,IF('Inputs Assump'!$C$6='Inputs Assump'!$G$12,AB138,AB$75))</f>
        <v>1421449.7086441717</v>
      </c>
      <c r="AC43" s="9">
        <f>IF('Inputs Assump'!$C$6='Inputs Assump'!$G$11,AC91,IF('Inputs Assump'!$C$6='Inputs Assump'!$G$12,AC138,AC$75))</f>
        <v>1388411.7055568895</v>
      </c>
      <c r="AD43" s="9">
        <f>IF('Inputs Assump'!$C$6='Inputs Assump'!$G$11,AD91,IF('Inputs Assump'!$C$6='Inputs Assump'!$G$12,AD138,AD$75))</f>
        <v>1355520.1826591659</v>
      </c>
      <c r="AE43" s="9">
        <f>IF('Inputs Assump'!$C$6='Inputs Assump'!$G$11,AE91,IF('Inputs Assump'!$C$6='Inputs Assump'!$G$12,AE138,AE$75))</f>
        <v>1333027.5660641314</v>
      </c>
      <c r="AF43" s="9">
        <f>IF('Inputs Assump'!$C$6='Inputs Assump'!$G$11,AF91,IF('Inputs Assump'!$C$6='Inputs Assump'!$G$12,AF138,AF$75))</f>
        <v>1310613.0555239755</v>
      </c>
      <c r="AG43" s="9">
        <f>IF('Inputs Assump'!$C$6='Inputs Assump'!$G$11,AG91,IF('Inputs Assump'!$C$6='Inputs Assump'!$G$12,AG138,AG$75))</f>
        <v>1289104.7128060891</v>
      </c>
      <c r="AH43" s="9">
        <f>IF('Inputs Assump'!$C$6='Inputs Assump'!$G$11,AH91,IF('Inputs Assump'!$C$6='Inputs Assump'!$G$12,AH138,AH$75))</f>
        <v>1267675.6902767136</v>
      </c>
      <c r="AI43" s="9">
        <f>IF('Inputs Assump'!$C$6='Inputs Assump'!$G$11,AI91,IF('Inputs Assump'!$C$6='Inputs Assump'!$G$12,AI138,AI$75))</f>
        <v>1246327.8541360036</v>
      </c>
      <c r="AJ43" s="9">
        <f>IF('Inputs Assump'!$C$6='Inputs Assump'!$G$11,AJ91,IF('Inputs Assump'!$C$6='Inputs Assump'!$G$12,AJ138,AJ$75))</f>
        <v>1219114.8168595459</v>
      </c>
      <c r="AK43" s="9">
        <f>IF('Inputs Assump'!$C$6='Inputs Assump'!$G$11,AK91,IF('Inputs Assump'!$C$6='Inputs Assump'!$G$12,AK138,AK$75))</f>
        <v>1192024.8095409642</v>
      </c>
      <c r="AL43" s="9">
        <f>IF('Inputs Assump'!$C$6='Inputs Assump'!$G$11,AL91,IF('Inputs Assump'!$C$6='Inputs Assump'!$G$12,AL138,AL$75))</f>
        <v>1165200.1134980426</v>
      </c>
      <c r="AM43" s="9">
        <f>IF('Inputs Assump'!$C$6='Inputs Assump'!$G$11,AM91,IF('Inputs Assump'!$C$6='Inputs Assump'!$G$12,AM138,AM$75))</f>
        <v>1138453.2666984489</v>
      </c>
      <c r="AN43" s="9">
        <f>IF('Inputs Assump'!$C$6='Inputs Assump'!$G$11,AN91,IF('Inputs Assump'!$C$6='Inputs Assump'!$G$12,AN138,AN$75))</f>
        <v>1111787.4627163338</v>
      </c>
      <c r="AO43" s="9">
        <f>IF('Inputs Assump'!$C$6='Inputs Assump'!$G$11,AO91,IF('Inputs Assump'!$C$6='Inputs Assump'!$G$12,AO138,AO$75))</f>
        <v>1069196.3117840537</v>
      </c>
      <c r="AP43" s="9">
        <f>IF('Inputs Assump'!$C$6='Inputs Assump'!$G$11,AP91,IF('Inputs Assump'!$C$6='Inputs Assump'!$G$12,AP138,AP$75))</f>
        <v>1026801.4725118976</v>
      </c>
      <c r="AQ43" s="9">
        <f>IF('Inputs Assump'!$C$6='Inputs Assump'!$G$11,AQ91,IF('Inputs Assump'!$C$6='Inputs Assump'!$G$12,AQ138,AQ$75))</f>
        <v>988035.29057346436</v>
      </c>
      <c r="AR43" s="9">
        <f>IF('Inputs Assump'!$C$6='Inputs Assump'!$G$11,AR91,IF('Inputs Assump'!$C$6='Inputs Assump'!$G$12,AR138,AR$75))</f>
        <v>949269.10863503115</v>
      </c>
      <c r="AS43" s="9">
        <f>IF('Inputs Assump'!$C$6='Inputs Assump'!$G$11,AS91,IF('Inputs Assump'!$C$6='Inputs Assump'!$G$12,AS138,AS$75))</f>
        <v>910502.92669659771</v>
      </c>
      <c r="AT43" s="9">
        <f>IF('Inputs Assump'!$C$6='Inputs Assump'!$G$11,AT91,IF('Inputs Assump'!$C$6='Inputs Assump'!$G$12,AT138,AT$75))</f>
        <v>868480.13580918312</v>
      </c>
      <c r="AU43" s="9">
        <f>IF('Inputs Assump'!$C$6='Inputs Assump'!$G$11,AU91,IF('Inputs Assump'!$C$6='Inputs Assump'!$G$12,AU138,AU$75))</f>
        <v>826457.34492176876</v>
      </c>
      <c r="AV43" s="9">
        <f>IF('Inputs Assump'!$C$6='Inputs Assump'!$G$11,AV91,IF('Inputs Assump'!$C$6='Inputs Assump'!$G$12,AV138,AV$75))</f>
        <v>784434.55403435486</v>
      </c>
      <c r="AW43" s="9">
        <f>IF('Inputs Assump'!$C$6='Inputs Assump'!$G$11,AW91,IF('Inputs Assump'!$C$6='Inputs Assump'!$G$12,AW138,AW$75))</f>
        <v>742411.76314694039</v>
      </c>
      <c r="AX43" s="9">
        <f>IF('Inputs Assump'!$C$6='Inputs Assump'!$G$11,AX91,IF('Inputs Assump'!$C$6='Inputs Assump'!$G$12,AX138,AX$75))</f>
        <v>700388.97225952591</v>
      </c>
      <c r="AY43" s="9">
        <f>IF('Inputs Assump'!$C$6='Inputs Assump'!$G$11,AY91,IF('Inputs Assump'!$C$6='Inputs Assump'!$G$12,AY138,AY$75))</f>
        <v>675429.76801672322</v>
      </c>
      <c r="AZ43" s="9">
        <f>IF('Inputs Assump'!$C$6='Inputs Assump'!$G$11,AZ91,IF('Inputs Assump'!$C$6='Inputs Assump'!$G$12,AZ138,AZ$75))</f>
        <v>650470.56377392053</v>
      </c>
      <c r="BA43" s="9">
        <f>IF('Inputs Assump'!$C$6='Inputs Assump'!$G$11,BA91,IF('Inputs Assump'!$C$6='Inputs Assump'!$G$12,BA138,BA$75))</f>
        <v>625511.35953111819</v>
      </c>
      <c r="BB43" s="9">
        <f>IF('Inputs Assump'!$C$6='Inputs Assump'!$G$11,BB91,IF('Inputs Assump'!$C$6='Inputs Assump'!$G$12,BB138,BB$75))</f>
        <v>600552.15528831538</v>
      </c>
      <c r="BC43" s="9">
        <f>IF('Inputs Assump'!$C$6='Inputs Assump'!$G$11,BC91,IF('Inputs Assump'!$C$6='Inputs Assump'!$G$12,BC138,BC$75))</f>
        <v>575592.95104551269</v>
      </c>
      <c r="BD43" s="9">
        <f>IF('Inputs Assump'!$C$6='Inputs Assump'!$G$11,BD91,IF('Inputs Assump'!$C$6='Inputs Assump'!$G$12,BD138,BD$75))</f>
        <v>551548.99074217177</v>
      </c>
      <c r="BE43" s="9">
        <f>IF('Inputs Assump'!$C$6='Inputs Assump'!$G$11,BE91,IF('Inputs Assump'!$C$6='Inputs Assump'!$G$12,BE138,BE$75))</f>
        <v>527505.03043883084</v>
      </c>
      <c r="BF43" s="9">
        <f>IF('Inputs Assump'!$C$6='Inputs Assump'!$G$11,BF91,IF('Inputs Assump'!$C$6='Inputs Assump'!$G$12,BF138,BF$75))</f>
        <v>503461.07013548986</v>
      </c>
      <c r="BG43" s="9">
        <f>IF('Inputs Assump'!$C$6='Inputs Assump'!$G$11,BG91,IF('Inputs Assump'!$C$6='Inputs Assump'!$G$12,BG138,BG$75))</f>
        <v>479417.10983214877</v>
      </c>
      <c r="BH43" s="9">
        <f>IF('Inputs Assump'!$C$6='Inputs Assump'!$G$11,BH91,IF('Inputs Assump'!$C$6='Inputs Assump'!$G$12,BH138,BH$75))</f>
        <v>455373.1495288079</v>
      </c>
      <c r="BI43" s="9">
        <f>IF('Inputs Assump'!$C$6='Inputs Assump'!$G$11,BI91,IF('Inputs Assump'!$C$6='Inputs Assump'!$G$12,BI138,BI$75))</f>
        <v>441443.27530810307</v>
      </c>
      <c r="BJ43" s="9">
        <f>IF('Inputs Assump'!$C$6='Inputs Assump'!$G$11,BJ91,IF('Inputs Assump'!$C$6='Inputs Assump'!$G$12,BJ138,BJ$75))</f>
        <v>427513.40108739806</v>
      </c>
      <c r="BK43" s="9">
        <f>IF('Inputs Assump'!$C$6='Inputs Assump'!$G$11,BK91,IF('Inputs Assump'!$C$6='Inputs Assump'!$G$12,BK138,BK$75))</f>
        <v>413583.5268666934</v>
      </c>
      <c r="BL43" s="9">
        <f>IF('Inputs Assump'!$C$6='Inputs Assump'!$G$11,BL91,IF('Inputs Assump'!$C$6='Inputs Assump'!$G$12,BL138,BL$75))</f>
        <v>399653.65264598868</v>
      </c>
      <c r="BM43" s="9">
        <f>IF('Inputs Assump'!$C$6='Inputs Assump'!$G$11,BM91,IF('Inputs Assump'!$C$6='Inputs Assump'!$G$12,BM138,BM$75))</f>
        <v>385723.77842528361</v>
      </c>
      <c r="BN43" s="9">
        <f>IF('Inputs Assump'!$C$6='Inputs Assump'!$G$11,BN91,IF('Inputs Assump'!$C$6='Inputs Assump'!$G$12,BN138,BN$75))</f>
        <v>366965.634906755</v>
      </c>
      <c r="BO43" s="9">
        <f>IF('Inputs Assump'!$C$6='Inputs Assump'!$G$11,BO91,IF('Inputs Assump'!$C$6='Inputs Assump'!$G$12,BO138,BO$75))</f>
        <v>348207.49138822622</v>
      </c>
      <c r="BP43" s="9">
        <f>IF('Inputs Assump'!$C$6='Inputs Assump'!$G$11,BP91,IF('Inputs Assump'!$C$6='Inputs Assump'!$G$12,BP138,BP$75))</f>
        <v>329449.34786969755</v>
      </c>
      <c r="BQ43" s="9">
        <f>IF('Inputs Assump'!$C$6='Inputs Assump'!$G$11,BQ91,IF('Inputs Assump'!$C$6='Inputs Assump'!$G$12,BQ138,BQ$75))</f>
        <v>310691.20435116865</v>
      </c>
      <c r="BR43" s="9">
        <f>IF('Inputs Assump'!$C$6='Inputs Assump'!$G$11,BR91,IF('Inputs Assump'!$C$6='Inputs Assump'!$G$12,BR138,BR$75))</f>
        <v>291933.06083263992</v>
      </c>
      <c r="BS43" s="9">
        <f>IF('Inputs Assump'!$C$6='Inputs Assump'!$G$11,BS91,IF('Inputs Assump'!$C$6='Inputs Assump'!$G$12,BS138,BS$75))</f>
        <v>276709.2724097601</v>
      </c>
      <c r="BT43" s="9">
        <f>IF('Inputs Assump'!$C$6='Inputs Assump'!$G$11,BT91,IF('Inputs Assump'!$C$6='Inputs Assump'!$G$12,BT138,BT$75))</f>
        <v>261485.48398688028</v>
      </c>
      <c r="BU43" s="9">
        <f>IF('Inputs Assump'!$C$6='Inputs Assump'!$G$11,BU91,IF('Inputs Assump'!$C$6='Inputs Assump'!$G$12,BU138,BU$75))</f>
        <v>246261.69556400029</v>
      </c>
      <c r="BV43" s="9">
        <f>IF('Inputs Assump'!$C$6='Inputs Assump'!$G$11,BV91,IF('Inputs Assump'!$C$6='Inputs Assump'!$G$12,BV138,BV$75))</f>
        <v>231037.90714112035</v>
      </c>
      <c r="BW43" s="9">
        <f>IF('Inputs Assump'!$C$6='Inputs Assump'!$G$11,BW91,IF('Inputs Assump'!$C$6='Inputs Assump'!$G$12,BW138,BW$75))</f>
        <v>215814.11871824041</v>
      </c>
      <c r="BX43" s="9">
        <f>IF('Inputs Assump'!$C$6='Inputs Assump'!$G$11,BX91,IF('Inputs Assump'!$C$6='Inputs Assump'!$G$12,BX138,BX$75))</f>
        <v>207903.7535370407</v>
      </c>
      <c r="BY43" s="9">
        <f>IF('Inputs Assump'!$C$6='Inputs Assump'!$G$11,BY91,IF('Inputs Assump'!$C$6='Inputs Assump'!$G$12,BY138,BY$75))</f>
        <v>199993.38835584096</v>
      </c>
      <c r="BZ43" s="9">
        <f>IF('Inputs Assump'!$C$6='Inputs Assump'!$G$11,BZ91,IF('Inputs Assump'!$C$6='Inputs Assump'!$G$12,BZ138,BZ$75))</f>
        <v>192083.02317464133</v>
      </c>
      <c r="CA43" s="9">
        <f>IF('Inputs Assump'!$C$6='Inputs Assump'!$G$11,CA91,IF('Inputs Assump'!$C$6='Inputs Assump'!$G$12,CA138,CA$75))</f>
        <v>184172.65799344165</v>
      </c>
      <c r="CB43" s="9">
        <f>IF('Inputs Assump'!$C$6='Inputs Assump'!$G$11,CB91,IF('Inputs Assump'!$C$6='Inputs Assump'!$G$12,CB138,CB$75))</f>
        <v>176262.29281224191</v>
      </c>
      <c r="CC43" s="9">
        <f>IF('Inputs Assump'!$C$6='Inputs Assump'!$G$11,CC91,IF('Inputs Assump'!$C$6='Inputs Assump'!$G$12,CC138,CC$75))</f>
        <v>168410.06141153941</v>
      </c>
      <c r="CD43" s="9">
        <f>IF('Inputs Assump'!$C$6='Inputs Assump'!$G$11,CD91,IF('Inputs Assump'!$C$6='Inputs Assump'!$G$12,CD138,CD$75))</f>
        <v>160557.83001083703</v>
      </c>
      <c r="CE43" s="9">
        <f>IF('Inputs Assump'!$C$6='Inputs Assump'!$G$11,CE91,IF('Inputs Assump'!$C$6='Inputs Assump'!$G$12,CE138,CE$75))</f>
        <v>152705.59861013453</v>
      </c>
      <c r="CF43" s="9">
        <f>IF('Inputs Assump'!$C$6='Inputs Assump'!$G$11,CF91,IF('Inputs Assump'!$C$6='Inputs Assump'!$G$12,CF138,CF$75))</f>
        <v>144853.36720943198</v>
      </c>
      <c r="CG43" s="9">
        <f>IF('Inputs Assump'!$C$6='Inputs Assump'!$G$11,CG91,IF('Inputs Assump'!$C$6='Inputs Assump'!$G$12,CG138,CG$75))</f>
        <v>137001.13580872962</v>
      </c>
      <c r="CH43" s="9">
        <f>IF('Inputs Assump'!$C$6='Inputs Assump'!$G$11,CH91,IF('Inputs Assump'!$C$6='Inputs Assump'!$G$12,CH138,CH$75))</f>
        <v>129706.55670089407</v>
      </c>
      <c r="CI43" s="9">
        <f>IF('Inputs Assump'!$C$6='Inputs Assump'!$G$11,CI91,IF('Inputs Assump'!$C$6='Inputs Assump'!$G$12,CI138,CI$75))</f>
        <v>122411.97759305853</v>
      </c>
      <c r="CJ43" s="9">
        <f>IF('Inputs Assump'!$C$6='Inputs Assump'!$G$11,CJ91,IF('Inputs Assump'!$C$6='Inputs Assump'!$G$12,CJ138,CJ$75))</f>
        <v>115117.39848522304</v>
      </c>
      <c r="CK43" s="9">
        <f>IF('Inputs Assump'!$C$6='Inputs Assump'!$G$11,CK91,IF('Inputs Assump'!$C$6='Inputs Assump'!$G$12,CK138,CK$75))</f>
        <v>107822.81937738751</v>
      </c>
      <c r="CL43" s="9">
        <f>IF('Inputs Assump'!$C$6='Inputs Assump'!$G$11,CL91,IF('Inputs Assump'!$C$6='Inputs Assump'!$G$12,CL138,CL$75))</f>
        <v>100528.24026955201</v>
      </c>
      <c r="CM43" s="9">
        <f>IF('Inputs Assump'!$C$6='Inputs Assump'!$G$11,CM91,IF('Inputs Assump'!$C$6='Inputs Assump'!$G$12,CM138,CM$75))</f>
        <v>93092.367399252427</v>
      </c>
      <c r="CN43" s="9">
        <f>IF('Inputs Assump'!$C$6='Inputs Assump'!$G$11,CN91,IF('Inputs Assump'!$C$6='Inputs Assump'!$G$12,CN138,CN$75))</f>
        <v>85656.494528952797</v>
      </c>
      <c r="CO43" s="9">
        <f>IF('Inputs Assump'!$C$6='Inputs Assump'!$G$11,CO91,IF('Inputs Assump'!$C$6='Inputs Assump'!$G$12,CO138,CO$75))</f>
        <v>78220.621658653195</v>
      </c>
      <c r="CP43" s="9">
        <f>IF('Inputs Assump'!$C$6='Inputs Assump'!$G$11,CP91,IF('Inputs Assump'!$C$6='Inputs Assump'!$G$12,CP138,CP$75))</f>
        <v>70784.74878835358</v>
      </c>
      <c r="CQ43" s="9">
        <f>IF('Inputs Assump'!$C$6='Inputs Assump'!$G$11,CQ91,IF('Inputs Assump'!$C$6='Inputs Assump'!$G$12,CQ138,CQ$75))</f>
        <v>63348.875918053978</v>
      </c>
      <c r="CR43" s="9">
        <f>IF('Inputs Assump'!$C$6='Inputs Assump'!$G$11,CR91,IF('Inputs Assump'!$C$6='Inputs Assump'!$G$12,CR138,CR$75))</f>
        <v>56589.348804537993</v>
      </c>
      <c r="CS43" s="9">
        <f>IF('Inputs Assump'!$C$6='Inputs Assump'!$G$11,CS91,IF('Inputs Assump'!$C$6='Inputs Assump'!$G$12,CS138,CS$75))</f>
        <v>49829.821691022</v>
      </c>
      <c r="CT43" s="9">
        <f>IF('Inputs Assump'!$C$6='Inputs Assump'!$G$11,CT91,IF('Inputs Assump'!$C$6='Inputs Assump'!$G$12,CT138,CT$75))</f>
        <v>43070.294577506</v>
      </c>
      <c r="CU43" s="9">
        <f>IF('Inputs Assump'!$C$6='Inputs Assump'!$G$11,CU91,IF('Inputs Assump'!$C$6='Inputs Assump'!$G$12,CU138,CU$75))</f>
        <v>36310.767463989992</v>
      </c>
      <c r="CV43" s="9">
        <f>IF('Inputs Assump'!$C$6='Inputs Assump'!$G$11,CV91,IF('Inputs Assump'!$C$6='Inputs Assump'!$G$12,CV138,CV$75))</f>
        <v>29551.240350474025</v>
      </c>
      <c r="CW43" s="9">
        <f>IF('Inputs Assump'!$C$6='Inputs Assump'!$G$11,CW91,IF('Inputs Assump'!$C$6='Inputs Assump'!$G$12,CW138,CW$75))</f>
        <v>25949.672772848397</v>
      </c>
      <c r="CX43" s="9">
        <f>IF('Inputs Assump'!$C$6='Inputs Assump'!$G$11,CX91,IF('Inputs Assump'!$C$6='Inputs Assump'!$G$12,CX138,CX$75))</f>
        <v>22348.105195222804</v>
      </c>
      <c r="CZ43" s="50">
        <f t="shared" si="4"/>
        <v>81035874.811847597</v>
      </c>
      <c r="DA43" s="66">
        <f t="shared" si="5"/>
        <v>0.40902296903043817</v>
      </c>
    </row>
    <row r="44" spans="1:105">
      <c r="A44" s="52">
        <v>2037</v>
      </c>
      <c r="B44" s="9">
        <f>IF('Inputs Assump'!$C$6='Inputs Assump'!$G$11,B92,IF('Inputs Assump'!$C$6='Inputs Assump'!$G$12,B139,B$75))</f>
        <v>1687012.0994790639</v>
      </c>
      <c r="C44" s="9">
        <f>IF('Inputs Assump'!$C$6='Inputs Assump'!$G$11,C92,IF('Inputs Assump'!$C$6='Inputs Assump'!$G$12,C139,C$75))</f>
        <v>1663069.1995995715</v>
      </c>
      <c r="D44" s="9">
        <f>IF('Inputs Assump'!$C$6='Inputs Assump'!$G$11,D92,IF('Inputs Assump'!$C$6='Inputs Assump'!$G$12,D139,D$75))</f>
        <v>1667883.6504478289</v>
      </c>
      <c r="E44" s="9">
        <f>IF('Inputs Assump'!$C$6='Inputs Assump'!$G$11,E92,IF('Inputs Assump'!$C$6='Inputs Assump'!$G$12,E139,E$75))</f>
        <v>1668159.1002499962</v>
      </c>
      <c r="F44" s="9">
        <f>IF('Inputs Assump'!$C$6='Inputs Assump'!$G$11,F92,IF('Inputs Assump'!$C$6='Inputs Assump'!$G$12,F139,F$75))</f>
        <v>1666680.5498830189</v>
      </c>
      <c r="G44" s="9">
        <f>IF('Inputs Assump'!$C$6='Inputs Assump'!$G$11,G92,IF('Inputs Assump'!$C$6='Inputs Assump'!$G$12,G139,G$75))</f>
        <v>1665067.7428429774</v>
      </c>
      <c r="H44" s="9">
        <f>IF('Inputs Assump'!$C$6='Inputs Assump'!$G$11,H92,IF('Inputs Assump'!$C$6='Inputs Assump'!$G$12,H139,H$75))</f>
        <v>1662418.485437118</v>
      </c>
      <c r="I44" s="9">
        <f>IF('Inputs Assump'!$C$6='Inputs Assump'!$G$11,I92,IF('Inputs Assump'!$C$6='Inputs Assump'!$G$12,I139,I$75))</f>
        <v>1658671.6427310549</v>
      </c>
      <c r="J44" s="9">
        <f>IF('Inputs Assump'!$C$6='Inputs Assump'!$G$11,J92,IF('Inputs Assump'!$C$6='Inputs Assump'!$G$12,J139,J$75))</f>
        <v>1653640.9056643748</v>
      </c>
      <c r="K44" s="9">
        <f>IF('Inputs Assump'!$C$6='Inputs Assump'!$G$11,K92,IF('Inputs Assump'!$C$6='Inputs Assump'!$G$12,K139,K$75))</f>
        <v>1647552.5684187999</v>
      </c>
      <c r="L44" s="9">
        <f>IF('Inputs Assump'!$C$6='Inputs Assump'!$G$11,L92,IF('Inputs Assump'!$C$6='Inputs Assump'!$G$12,L139,L$75))</f>
        <v>1640380.5089518854</v>
      </c>
      <c r="M44" s="9">
        <f>IF('Inputs Assump'!$C$6='Inputs Assump'!$G$11,M92,IF('Inputs Assump'!$C$6='Inputs Assump'!$G$12,M139,M$75))</f>
        <v>1632365.0412119811</v>
      </c>
      <c r="N44" s="9">
        <f>IF('Inputs Assump'!$C$6='Inputs Assump'!$G$11,N92,IF('Inputs Assump'!$C$6='Inputs Assump'!$G$12,N139,N$75))</f>
        <v>1623476.2503487808</v>
      </c>
      <c r="O44" s="9">
        <f>IF('Inputs Assump'!$C$6='Inputs Assump'!$G$11,O92,IF('Inputs Assump'!$C$6='Inputs Assump'!$G$12,O139,O$75))</f>
        <v>1613699.0912726696</v>
      </c>
      <c r="P44" s="9">
        <f>IF('Inputs Assump'!$C$6='Inputs Assump'!$G$11,P92,IF('Inputs Assump'!$C$6='Inputs Assump'!$G$12,P139,P$75))</f>
        <v>1603003.8577650234</v>
      </c>
      <c r="Q44" s="9">
        <f>IF('Inputs Assump'!$C$6='Inputs Assump'!$G$11,Q92,IF('Inputs Assump'!$C$6='Inputs Assump'!$G$12,Q139,Q$75))</f>
        <v>1590751.9111684889</v>
      </c>
      <c r="R44" s="9">
        <f>IF('Inputs Assump'!$C$6='Inputs Assump'!$G$11,R92,IF('Inputs Assump'!$C$6='Inputs Assump'!$G$12,R139,R$75))</f>
        <v>1577152.6731255443</v>
      </c>
      <c r="S44" s="9">
        <f>IF('Inputs Assump'!$C$6='Inputs Assump'!$G$11,S92,IF('Inputs Assump'!$C$6='Inputs Assump'!$G$12,S139,S$75))</f>
        <v>1699617.3011034327</v>
      </c>
      <c r="T44" s="9">
        <f>IF('Inputs Assump'!$C$6='Inputs Assump'!$G$11,T92,IF('Inputs Assump'!$C$6='Inputs Assump'!$G$12,T139,T$75))</f>
        <v>1694308.1394937879</v>
      </c>
      <c r="U44" s="9">
        <f>IF('Inputs Assump'!$C$6='Inputs Assump'!$G$11,U92,IF('Inputs Assump'!$C$6='Inputs Assump'!$G$12,U139,U$75))</f>
        <v>1665510.6976925544</v>
      </c>
      <c r="V44" s="9">
        <f>IF('Inputs Assump'!$C$6='Inputs Assump'!$G$11,V92,IF('Inputs Assump'!$C$6='Inputs Assump'!$G$12,V139,V$75))</f>
        <v>1635996.3141769327</v>
      </c>
      <c r="W44" s="9">
        <f>IF('Inputs Assump'!$C$6='Inputs Assump'!$G$11,W92,IF('Inputs Assump'!$C$6='Inputs Assump'!$G$12,W139,W$75))</f>
        <v>1606706.4485655434</v>
      </c>
      <c r="X44" s="9">
        <f>IF('Inputs Assump'!$C$6='Inputs Assump'!$G$11,X92,IF('Inputs Assump'!$C$6='Inputs Assump'!$G$12,X139,X$75))</f>
        <v>1580416.9013760099</v>
      </c>
      <c r="Y44" s="9">
        <f>IF('Inputs Assump'!$C$6='Inputs Assump'!$G$11,Y92,IF('Inputs Assump'!$C$6='Inputs Assump'!$G$12,Y139,Y$75))</f>
        <v>1547687.7812487234</v>
      </c>
      <c r="Z44" s="9">
        <f>IF('Inputs Assump'!$C$6='Inputs Assump'!$G$11,Z92,IF('Inputs Assump'!$C$6='Inputs Assump'!$G$12,Z139,Z$75))</f>
        <v>1515041.5162235836</v>
      </c>
      <c r="AA44" s="9">
        <f>IF('Inputs Assump'!$C$6='Inputs Assump'!$G$11,AA92,IF('Inputs Assump'!$C$6='Inputs Assump'!$G$12,AA139,AA$75))</f>
        <v>1481992.6441853172</v>
      </c>
      <c r="AB44" s="9">
        <f>IF('Inputs Assump'!$C$6='Inputs Assump'!$G$11,AB92,IF('Inputs Assump'!$C$6='Inputs Assump'!$G$12,AB139,AB$75))</f>
        <v>1449095.020315608</v>
      </c>
      <c r="AC44" s="9">
        <f>IF('Inputs Assump'!$C$6='Inputs Assump'!$G$11,AC92,IF('Inputs Assump'!$C$6='Inputs Assump'!$G$12,AC139,AC$75))</f>
        <v>1416040.1547909859</v>
      </c>
      <c r="AD44" s="9">
        <f>IF('Inputs Assump'!$C$6='Inputs Assump'!$G$11,AD92,IF('Inputs Assump'!$C$6='Inputs Assump'!$G$12,AD139,AD$75))</f>
        <v>1383127.8831001897</v>
      </c>
      <c r="AE44" s="9">
        <f>IF('Inputs Assump'!$C$6='Inputs Assump'!$G$11,AE92,IF('Inputs Assump'!$C$6='Inputs Assump'!$G$12,AE139,AE$75))</f>
        <v>1350361.5341451997</v>
      </c>
      <c r="AF44" s="9">
        <f>IF('Inputs Assump'!$C$6='Inputs Assump'!$G$11,AF92,IF('Inputs Assump'!$C$6='Inputs Assump'!$G$12,AF139,AF$75))</f>
        <v>1327954.5167943945</v>
      </c>
      <c r="AG44" s="9">
        <f>IF('Inputs Assump'!$C$6='Inputs Assump'!$G$11,AG92,IF('Inputs Assump'!$C$6='Inputs Assump'!$G$12,AG139,AG$75))</f>
        <v>1305625.3082534035</v>
      </c>
      <c r="AH44" s="9">
        <f>IF('Inputs Assump'!$C$6='Inputs Assump'!$G$11,AH92,IF('Inputs Assump'!$C$6='Inputs Assump'!$G$12,AH139,AH$75))</f>
        <v>1284198.8189683312</v>
      </c>
      <c r="AI44" s="9">
        <f>IF('Inputs Assump'!$C$6='Inputs Assump'!$G$11,AI92,IF('Inputs Assump'!$C$6='Inputs Assump'!$G$12,AI139,AI$75))</f>
        <v>1262851.348006126</v>
      </c>
      <c r="AJ44" s="9">
        <f>IF('Inputs Assump'!$C$6='Inputs Assump'!$G$11,AJ92,IF('Inputs Assump'!$C$6='Inputs Assump'!$G$12,AJ139,AJ$75))</f>
        <v>1241584.75446482</v>
      </c>
      <c r="AK44" s="9">
        <f>IF('Inputs Assump'!$C$6='Inputs Assump'!$G$11,AK92,IF('Inputs Assump'!$C$6='Inputs Assump'!$G$12,AK139,AK$75))</f>
        <v>1214475.2807472842</v>
      </c>
      <c r="AL44" s="9">
        <f>IF('Inputs Assump'!$C$6='Inputs Assump'!$G$11,AL92,IF('Inputs Assump'!$C$6='Inputs Assump'!$G$12,AL139,AL$75))</f>
        <v>1187488.3687774735</v>
      </c>
      <c r="AM44" s="9">
        <f>IF('Inputs Assump'!$C$6='Inputs Assump'!$G$11,AM92,IF('Inputs Assump'!$C$6='Inputs Assump'!$G$12,AM139,AM$75))</f>
        <v>1160765.7583988965</v>
      </c>
      <c r="AN44" s="9">
        <f>IF('Inputs Assump'!$C$6='Inputs Assump'!$G$11,AN92,IF('Inputs Assump'!$C$6='Inputs Assump'!$G$12,AN139,AN$75))</f>
        <v>1134120.7009959207</v>
      </c>
      <c r="AO44" s="9">
        <f>IF('Inputs Assump'!$C$6='Inputs Assump'!$G$11,AO92,IF('Inputs Assump'!$C$6='Inputs Assump'!$G$12,AO139,AO$75))</f>
        <v>1107556.3779890398</v>
      </c>
      <c r="AP44" s="9">
        <f>IF('Inputs Assump'!$C$6='Inputs Assump'!$G$11,AP92,IF('Inputs Assump'!$C$6='Inputs Assump'!$G$12,AP139,AP$75))</f>
        <v>1065127.3144828826</v>
      </c>
      <c r="AQ44" s="9">
        <f>IF('Inputs Assump'!$C$6='Inputs Assump'!$G$11,AQ92,IF('Inputs Assump'!$C$6='Inputs Assump'!$G$12,AQ139,AQ$75))</f>
        <v>1022893.8155414785</v>
      </c>
      <c r="AR44" s="9">
        <f>IF('Inputs Assump'!$C$6='Inputs Assump'!$G$11,AR92,IF('Inputs Assump'!$C$6='Inputs Assump'!$G$12,AR139,AR$75))</f>
        <v>984275.16449886456</v>
      </c>
      <c r="AS44" s="9">
        <f>IF('Inputs Assump'!$C$6='Inputs Assump'!$G$11,AS92,IF('Inputs Assump'!$C$6='Inputs Assump'!$G$12,AS139,AS$75))</f>
        <v>945656.51345625066</v>
      </c>
      <c r="AT44" s="9">
        <f>IF('Inputs Assump'!$C$6='Inputs Assump'!$G$11,AT92,IF('Inputs Assump'!$C$6='Inputs Assump'!$G$12,AT139,AT$75))</f>
        <v>907037.86241363653</v>
      </c>
      <c r="AU44" s="9">
        <f>IF('Inputs Assump'!$C$6='Inputs Assump'!$G$11,AU92,IF('Inputs Assump'!$C$6='Inputs Assump'!$G$12,AU139,AU$75))</f>
        <v>865174.99596743449</v>
      </c>
      <c r="AV44" s="9">
        <f>IF('Inputs Assump'!$C$6='Inputs Assump'!$G$11,AV92,IF('Inputs Assump'!$C$6='Inputs Assump'!$G$12,AV139,AV$75))</f>
        <v>823312.12952123256</v>
      </c>
      <c r="AW44" s="9">
        <f>IF('Inputs Assump'!$C$6='Inputs Assump'!$G$11,AW92,IF('Inputs Assump'!$C$6='Inputs Assump'!$G$12,AW139,AW$75))</f>
        <v>781449.26307503122</v>
      </c>
      <c r="AX44" s="9">
        <f>IF('Inputs Assump'!$C$6='Inputs Assump'!$G$11,AX92,IF('Inputs Assump'!$C$6='Inputs Assump'!$G$12,AX139,AX$75))</f>
        <v>739586.3966288293</v>
      </c>
      <c r="AY44" s="9">
        <f>IF('Inputs Assump'!$C$6='Inputs Assump'!$G$11,AY92,IF('Inputs Assump'!$C$6='Inputs Assump'!$G$12,AY139,AY$75))</f>
        <v>697723.53018262738</v>
      </c>
      <c r="AZ44" s="9">
        <f>IF('Inputs Assump'!$C$6='Inputs Assump'!$G$11,AZ92,IF('Inputs Assump'!$C$6='Inputs Assump'!$G$12,AZ139,AZ$75))</f>
        <v>672859.31217722932</v>
      </c>
      <c r="BA44" s="9">
        <f>IF('Inputs Assump'!$C$6='Inputs Assump'!$G$11,BA92,IF('Inputs Assump'!$C$6='Inputs Assump'!$G$12,BA139,BA$75))</f>
        <v>647995.09417183138</v>
      </c>
      <c r="BB44" s="9">
        <f>IF('Inputs Assump'!$C$6='Inputs Assump'!$G$11,BB92,IF('Inputs Assump'!$C$6='Inputs Assump'!$G$12,BB139,BB$75))</f>
        <v>623130.87616643368</v>
      </c>
      <c r="BC44" s="9">
        <f>IF('Inputs Assump'!$C$6='Inputs Assump'!$G$11,BC92,IF('Inputs Assump'!$C$6='Inputs Assump'!$G$12,BC139,BC$75))</f>
        <v>598266.65816103562</v>
      </c>
      <c r="BD44" s="9">
        <f>IF('Inputs Assump'!$C$6='Inputs Assump'!$G$11,BD92,IF('Inputs Assump'!$C$6='Inputs Assump'!$G$12,BD139,BD$75))</f>
        <v>573402.44015563757</v>
      </c>
      <c r="BE44" s="9">
        <f>IF('Inputs Assump'!$C$6='Inputs Assump'!$G$11,BE92,IF('Inputs Assump'!$C$6='Inputs Assump'!$G$12,BE139,BE$75))</f>
        <v>549449.98298273725</v>
      </c>
      <c r="BF44" s="9">
        <f>IF('Inputs Assump'!$C$6='Inputs Assump'!$G$11,BF92,IF('Inputs Assump'!$C$6='Inputs Assump'!$G$12,BF139,BF$75))</f>
        <v>525497.52580983692</v>
      </c>
      <c r="BG44" s="9">
        <f>IF('Inputs Assump'!$C$6='Inputs Assump'!$G$11,BG92,IF('Inputs Assump'!$C$6='Inputs Assump'!$G$12,BG139,BG$75))</f>
        <v>501545.06863693648</v>
      </c>
      <c r="BH44" s="9">
        <f>IF('Inputs Assump'!$C$6='Inputs Assump'!$G$11,BH92,IF('Inputs Assump'!$C$6='Inputs Assump'!$G$12,BH139,BH$75))</f>
        <v>477592.61146403599</v>
      </c>
      <c r="BI44" s="9">
        <f>IF('Inputs Assump'!$C$6='Inputs Assump'!$G$11,BI92,IF('Inputs Assump'!$C$6='Inputs Assump'!$G$12,BI139,BI$75))</f>
        <v>453640.15429113567</v>
      </c>
      <c r="BJ44" s="9">
        <f>IF('Inputs Assump'!$C$6='Inputs Assump'!$G$11,BJ92,IF('Inputs Assump'!$C$6='Inputs Assump'!$G$12,BJ139,BJ$75))</f>
        <v>439763.29243119661</v>
      </c>
      <c r="BK44" s="9">
        <f>IF('Inputs Assump'!$C$6='Inputs Assump'!$G$11,BK92,IF('Inputs Assump'!$C$6='Inputs Assump'!$G$12,BK139,BK$75))</f>
        <v>425886.43057125731</v>
      </c>
      <c r="BL44" s="9">
        <f>IF('Inputs Assump'!$C$6='Inputs Assump'!$G$11,BL92,IF('Inputs Assump'!$C$6='Inputs Assump'!$G$12,BL139,BL$75))</f>
        <v>412009.56871131842</v>
      </c>
      <c r="BM44" s="9">
        <f>IF('Inputs Assump'!$C$6='Inputs Assump'!$G$11,BM92,IF('Inputs Assump'!$C$6='Inputs Assump'!$G$12,BM139,BM$75))</f>
        <v>398132.70685137942</v>
      </c>
      <c r="BN44" s="9">
        <f>IF('Inputs Assump'!$C$6='Inputs Assump'!$G$11,BN92,IF('Inputs Assump'!$C$6='Inputs Assump'!$G$12,BN139,BN$75))</f>
        <v>384255.84499144013</v>
      </c>
      <c r="BO44" s="9">
        <f>IF('Inputs Assump'!$C$6='Inputs Assump'!$G$11,BO92,IF('Inputs Assump'!$C$6='Inputs Assump'!$G$12,BO139,BO$75))</f>
        <v>365569.08858350164</v>
      </c>
      <c r="BP44" s="9">
        <f>IF('Inputs Assump'!$C$6='Inputs Assump'!$G$11,BP92,IF('Inputs Assump'!$C$6='Inputs Assump'!$G$12,BP139,BP$75))</f>
        <v>346882.33217556297</v>
      </c>
      <c r="BQ44" s="9">
        <f>IF('Inputs Assump'!$C$6='Inputs Assump'!$G$11,BQ92,IF('Inputs Assump'!$C$6='Inputs Assump'!$G$12,BQ139,BQ$75))</f>
        <v>328195.57576762437</v>
      </c>
      <c r="BR44" s="9">
        <f>IF('Inputs Assump'!$C$6='Inputs Assump'!$G$11,BR92,IF('Inputs Assump'!$C$6='Inputs Assump'!$G$12,BR139,BR$75))</f>
        <v>309508.81935968559</v>
      </c>
      <c r="BS44" s="9">
        <f>IF('Inputs Assump'!$C$6='Inputs Assump'!$G$11,BS92,IF('Inputs Assump'!$C$6='Inputs Assump'!$G$12,BS139,BS$75))</f>
        <v>290822.06295174698</v>
      </c>
      <c r="BT44" s="9">
        <f>IF('Inputs Assump'!$C$6='Inputs Assump'!$G$11,BT92,IF('Inputs Assump'!$C$6='Inputs Assump'!$G$12,BT139,BT$75))</f>
        <v>275656.2110867505</v>
      </c>
      <c r="BU44" s="9">
        <f>IF('Inputs Assump'!$C$6='Inputs Assump'!$G$11,BU92,IF('Inputs Assump'!$C$6='Inputs Assump'!$G$12,BU139,BU$75))</f>
        <v>260490.35922175398</v>
      </c>
      <c r="BV44" s="9">
        <f>IF('Inputs Assump'!$C$6='Inputs Assump'!$G$11,BV92,IF('Inputs Assump'!$C$6='Inputs Assump'!$G$12,BV139,BV$75))</f>
        <v>245324.5073567573</v>
      </c>
      <c r="BW44" s="9">
        <f>IF('Inputs Assump'!$C$6='Inputs Assump'!$G$11,BW92,IF('Inputs Assump'!$C$6='Inputs Assump'!$G$12,BW139,BW$75))</f>
        <v>230158.65549176067</v>
      </c>
      <c r="BX44" s="9">
        <f>IF('Inputs Assump'!$C$6='Inputs Assump'!$G$11,BX92,IF('Inputs Assump'!$C$6='Inputs Assump'!$G$12,BX139,BX$75))</f>
        <v>214992.80362676404</v>
      </c>
      <c r="BY44" s="9">
        <f>IF('Inputs Assump'!$C$6='Inputs Assump'!$G$11,BY92,IF('Inputs Assump'!$C$6='Inputs Assump'!$G$12,BY139,BY$75))</f>
        <v>207112.54260344332</v>
      </c>
      <c r="BZ44" s="9">
        <f>IF('Inputs Assump'!$C$6='Inputs Assump'!$G$11,BZ92,IF('Inputs Assump'!$C$6='Inputs Assump'!$G$12,BZ139,BZ$75))</f>
        <v>199232.28158012257</v>
      </c>
      <c r="CA44" s="9">
        <f>IF('Inputs Assump'!$C$6='Inputs Assump'!$G$11,CA92,IF('Inputs Assump'!$C$6='Inputs Assump'!$G$12,CA139,CA$75))</f>
        <v>191352.02055680193</v>
      </c>
      <c r="CB44" s="9">
        <f>IF('Inputs Assump'!$C$6='Inputs Assump'!$G$11,CB92,IF('Inputs Assump'!$C$6='Inputs Assump'!$G$12,CB139,CB$75))</f>
        <v>183471.75953348124</v>
      </c>
      <c r="CC44" s="9">
        <f>IF('Inputs Assump'!$C$6='Inputs Assump'!$G$11,CC92,IF('Inputs Assump'!$C$6='Inputs Assump'!$G$12,CC139,CC$75))</f>
        <v>175591.49851016048</v>
      </c>
      <c r="CD44" s="9">
        <f>IF('Inputs Assump'!$C$6='Inputs Assump'!$G$11,CD92,IF('Inputs Assump'!$C$6='Inputs Assump'!$G$12,CD139,CD$75))</f>
        <v>167769.15002995208</v>
      </c>
      <c r="CE44" s="9">
        <f>IF('Inputs Assump'!$C$6='Inputs Assump'!$G$11,CE92,IF('Inputs Assump'!$C$6='Inputs Assump'!$G$12,CE139,CE$75))</f>
        <v>159946.8015497438</v>
      </c>
      <c r="CF44" s="9">
        <f>IF('Inputs Assump'!$C$6='Inputs Assump'!$G$11,CF92,IF('Inputs Assump'!$C$6='Inputs Assump'!$G$12,CF139,CF$75))</f>
        <v>152124.4530695354</v>
      </c>
      <c r="CG44" s="9">
        <f>IF('Inputs Assump'!$C$6='Inputs Assump'!$G$11,CG92,IF('Inputs Assump'!$C$6='Inputs Assump'!$G$12,CG139,CG$75))</f>
        <v>144302.10458932695</v>
      </c>
      <c r="CH44" s="9">
        <f>IF('Inputs Assump'!$C$6='Inputs Assump'!$G$11,CH92,IF('Inputs Assump'!$C$6='Inputs Assump'!$G$12,CH139,CH$75))</f>
        <v>136479.75610911869</v>
      </c>
      <c r="CI44" s="9">
        <f>IF('Inputs Assump'!$C$6='Inputs Assump'!$G$11,CI92,IF('Inputs Assump'!$C$6='Inputs Assump'!$G$12,CI139,CI$75))</f>
        <v>129212.93768692695</v>
      </c>
      <c r="CJ44" s="9">
        <f>IF('Inputs Assump'!$C$6='Inputs Assump'!$G$11,CJ92,IF('Inputs Assump'!$C$6='Inputs Assump'!$G$12,CJ139,CJ$75))</f>
        <v>121946.11926473523</v>
      </c>
      <c r="CK44" s="9">
        <f>IF('Inputs Assump'!$C$6='Inputs Assump'!$G$11,CK92,IF('Inputs Assump'!$C$6='Inputs Assump'!$G$12,CK139,CK$75))</f>
        <v>114679.30084254354</v>
      </c>
      <c r="CL44" s="9">
        <f>IF('Inputs Assump'!$C$6='Inputs Assump'!$G$11,CL92,IF('Inputs Assump'!$C$6='Inputs Assump'!$G$12,CL139,CL$75))</f>
        <v>107412.48242035182</v>
      </c>
      <c r="CM44" s="9">
        <f>IF('Inputs Assump'!$C$6='Inputs Assump'!$G$11,CM92,IF('Inputs Assump'!$C$6='Inputs Assump'!$G$12,CM139,CM$75))</f>
        <v>100145.66399816015</v>
      </c>
      <c r="CN44" s="9">
        <f>IF('Inputs Assump'!$C$6='Inputs Assump'!$G$11,CN92,IF('Inputs Assump'!$C$6='Inputs Assump'!$G$12,CN139,CN$75))</f>
        <v>92738.089529480203</v>
      </c>
      <c r="CO44" s="9">
        <f>IF('Inputs Assump'!$C$6='Inputs Assump'!$G$11,CO92,IF('Inputs Assump'!$C$6='Inputs Assump'!$G$12,CO139,CO$75))</f>
        <v>85330.5150608002</v>
      </c>
      <c r="CP44" s="9">
        <f>IF('Inputs Assump'!$C$6='Inputs Assump'!$G$11,CP92,IF('Inputs Assump'!$C$6='Inputs Assump'!$G$12,CP139,CP$75))</f>
        <v>77922.940592120241</v>
      </c>
      <c r="CQ44" s="9">
        <f>IF('Inputs Assump'!$C$6='Inputs Assump'!$G$11,CQ92,IF('Inputs Assump'!$C$6='Inputs Assump'!$G$12,CQ139,CQ$75))</f>
        <v>70515.366123440253</v>
      </c>
      <c r="CR44" s="9">
        <f>IF('Inputs Assump'!$C$6='Inputs Assump'!$G$11,CR92,IF('Inputs Assump'!$C$6='Inputs Assump'!$G$12,CR139,CR$75))</f>
        <v>63107.791654760294</v>
      </c>
      <c r="CS44" s="9">
        <f>IF('Inputs Assump'!$C$6='Inputs Assump'!$G$11,CS92,IF('Inputs Assump'!$C$6='Inputs Assump'!$G$12,CS139,CS$75))</f>
        <v>56373.989001082933</v>
      </c>
      <c r="CT44" s="9">
        <f>IF('Inputs Assump'!$C$6='Inputs Assump'!$G$11,CT92,IF('Inputs Assump'!$C$6='Inputs Assump'!$G$12,CT139,CT$75))</f>
        <v>49640.186347405557</v>
      </c>
      <c r="CU44" s="9">
        <f>IF('Inputs Assump'!$C$6='Inputs Assump'!$G$11,CU92,IF('Inputs Assump'!$C$6='Inputs Assump'!$G$12,CU139,CU$75))</f>
        <v>42906.383693728174</v>
      </c>
      <c r="CV44" s="9">
        <f>IF('Inputs Assump'!$C$6='Inputs Assump'!$G$11,CV92,IF('Inputs Assump'!$C$6='Inputs Assump'!$G$12,CV139,CV$75))</f>
        <v>36172.581040050791</v>
      </c>
      <c r="CW44" s="9">
        <f>IF('Inputs Assump'!$C$6='Inputs Assump'!$G$11,CW92,IF('Inputs Assump'!$C$6='Inputs Assump'!$G$12,CW139,CW$75))</f>
        <v>29438.77838637344</v>
      </c>
      <c r="CX44" s="9">
        <f>IF('Inputs Assump'!$C$6='Inputs Assump'!$G$11,CX92,IF('Inputs Assump'!$C$6='Inputs Assump'!$G$12,CX139,CX$75))</f>
        <v>25850.917149287736</v>
      </c>
      <c r="CZ44" s="50">
        <f t="shared" si="4"/>
        <v>82477550.228298336</v>
      </c>
      <c r="DA44" s="66">
        <f t="shared" si="5"/>
        <v>0.43409030840799279</v>
      </c>
    </row>
    <row r="45" spans="1:105">
      <c r="A45" s="52">
        <v>2038</v>
      </c>
      <c r="B45" s="9">
        <f>IF('Inputs Assump'!$C$6='Inputs Assump'!$G$11,B93,IF('Inputs Assump'!$C$6='Inputs Assump'!$G$12,B140,B$75))</f>
        <v>1677451.8781432798</v>
      </c>
      <c r="C45" s="9">
        <f>IF('Inputs Assump'!$C$6='Inputs Assump'!$G$11,C93,IF('Inputs Assump'!$C$6='Inputs Assump'!$G$12,C140,C$75))</f>
        <v>1655738.5739679332</v>
      </c>
      <c r="D45" s="9">
        <f>IF('Inputs Assump'!$C$6='Inputs Assump'!$G$11,D93,IF('Inputs Assump'!$C$6='Inputs Assump'!$G$12,D140,D$75))</f>
        <v>1661608.0788391791</v>
      </c>
      <c r="E45" s="9">
        <f>IF('Inputs Assump'!$C$6='Inputs Assump'!$G$11,E93,IF('Inputs Assump'!$C$6='Inputs Assump'!$G$12,E140,E$75))</f>
        <v>1666418.2998609892</v>
      </c>
      <c r="F45" s="9">
        <f>IF('Inputs Assump'!$C$6='Inputs Assump'!$G$11,F93,IF('Inputs Assump'!$C$6='Inputs Assump'!$G$12,F140,F$75))</f>
        <v>1666693.5076615461</v>
      </c>
      <c r="G45" s="9">
        <f>IF('Inputs Assump'!$C$6='Inputs Assump'!$G$11,G93,IF('Inputs Assump'!$C$6='Inputs Assump'!$G$12,G140,G$75))</f>
        <v>1665875.1340308234</v>
      </c>
      <c r="H45" s="9">
        <f>IF('Inputs Assump'!$C$6='Inputs Assump'!$G$11,H93,IF('Inputs Assump'!$C$6='Inputs Assump'!$G$12,H140,H$75))</f>
        <v>1664263.1063725036</v>
      </c>
      <c r="I45" s="9">
        <f>IF('Inputs Assump'!$C$6='Inputs Assump'!$G$11,I93,IF('Inputs Assump'!$C$6='Inputs Assump'!$G$12,I140,I$75))</f>
        <v>1661615.1292083266</v>
      </c>
      <c r="J45" s="9">
        <f>IF('Inputs Assump'!$C$6='Inputs Assump'!$G$11,J93,IF('Inputs Assump'!$C$6='Inputs Assump'!$G$12,J140,J$75))</f>
        <v>1657870.0971470876</v>
      </c>
      <c r="K45" s="9">
        <f>IF('Inputs Assump'!$C$6='Inputs Assump'!$G$11,K93,IF('Inputs Assump'!$C$6='Inputs Assump'!$G$12,K140,K$75))</f>
        <v>1652841.7911613858</v>
      </c>
      <c r="L45" s="9">
        <f>IF('Inputs Assump'!$C$6='Inputs Assump'!$G$11,L93,IF('Inputs Assump'!$C$6='Inputs Assump'!$G$12,L140,L$75))</f>
        <v>1646772.3762829027</v>
      </c>
      <c r="M45" s="9">
        <f>IF('Inputs Assump'!$C$6='Inputs Assump'!$G$11,M93,IF('Inputs Assump'!$C$6='Inputs Assump'!$G$12,M140,M$75))</f>
        <v>1639603.7131169629</v>
      </c>
      <c r="N45" s="9">
        <f>IF('Inputs Assump'!$C$6='Inputs Assump'!$G$11,N93,IF('Inputs Assump'!$C$6='Inputs Assump'!$G$12,N140,N$75))</f>
        <v>1631592.0410707537</v>
      </c>
      <c r="O45" s="9">
        <f>IF('Inputs Assump'!$C$6='Inputs Assump'!$G$11,O93,IF('Inputs Assump'!$C$6='Inputs Assump'!$G$12,O140,O$75))</f>
        <v>1622707.4594600301</v>
      </c>
      <c r="P45" s="9">
        <f>IF('Inputs Assump'!$C$6='Inputs Assump'!$G$11,P93,IF('Inputs Assump'!$C$6='Inputs Assump'!$G$12,P140,P$75))</f>
        <v>1612934.9303197211</v>
      </c>
      <c r="Q45" s="9">
        <f>IF('Inputs Assump'!$C$6='Inputs Assump'!$G$11,Q93,IF('Inputs Assump'!$C$6='Inputs Assump'!$G$12,Q140,Q$75))</f>
        <v>1601650.9799131169</v>
      </c>
      <c r="R45" s="9">
        <f>IF('Inputs Assump'!$C$6='Inputs Assump'!$G$11,R93,IF('Inputs Assump'!$C$6='Inputs Assump'!$G$12,R140,R$75))</f>
        <v>1589409.3735207641</v>
      </c>
      <c r="S45" s="9">
        <f>IF('Inputs Assump'!$C$6='Inputs Assump'!$G$11,S93,IF('Inputs Assump'!$C$6='Inputs Assump'!$G$12,S140,S$75))</f>
        <v>1575821.6127477349</v>
      </c>
      <c r="T45" s="9">
        <f>IF('Inputs Assump'!$C$6='Inputs Assump'!$G$11,T93,IF('Inputs Assump'!$C$6='Inputs Assump'!$G$12,T140,T$75))</f>
        <v>1698182.8849651047</v>
      </c>
      <c r="U45" s="9">
        <f>IF('Inputs Assump'!$C$6='Inputs Assump'!$G$11,U93,IF('Inputs Assump'!$C$6='Inputs Assump'!$G$12,U140,U$75))</f>
        <v>1692878.2040977359</v>
      </c>
      <c r="V45" s="9">
        <f>IF('Inputs Assump'!$C$6='Inputs Assump'!$G$11,V93,IF('Inputs Assump'!$C$6='Inputs Assump'!$G$12,V140,V$75))</f>
        <v>1663184.2063074608</v>
      </c>
      <c r="W45" s="9">
        <f>IF('Inputs Assump'!$C$6='Inputs Assump'!$G$11,W93,IF('Inputs Assump'!$C$6='Inputs Assump'!$G$12,W140,W$75))</f>
        <v>1633711.0503619052</v>
      </c>
      <c r="X45" s="9">
        <f>IF('Inputs Assump'!$C$6='Inputs Assump'!$G$11,X93,IF('Inputs Assump'!$C$6='Inputs Assump'!$G$12,X140,X$75))</f>
        <v>1604462.0986996789</v>
      </c>
      <c r="Y45" s="9">
        <f>IF('Inputs Assump'!$C$6='Inputs Assump'!$G$11,Y93,IF('Inputs Assump'!$C$6='Inputs Assump'!$G$12,Y140,Y$75))</f>
        <v>1578209.274423507</v>
      </c>
      <c r="Z45" s="9">
        <f>IF('Inputs Assump'!$C$6='Inputs Assump'!$G$11,Z93,IF('Inputs Assump'!$C$6='Inputs Assump'!$G$12,Z140,Z$75))</f>
        <v>1545525.8724150674</v>
      </c>
      <c r="AA45" s="9">
        <f>IF('Inputs Assump'!$C$6='Inputs Assump'!$G$11,AA93,IF('Inputs Assump'!$C$6='Inputs Assump'!$G$12,AA140,AA$75))</f>
        <v>1509379.5055672401</v>
      </c>
      <c r="AB45" s="9">
        <f>IF('Inputs Assump'!$C$6='Inputs Assump'!$G$11,AB93,IF('Inputs Assump'!$C$6='Inputs Assump'!$G$12,AB140,AB$75))</f>
        <v>1476454.1437190622</v>
      </c>
      <c r="AC45" s="9">
        <f>IF('Inputs Assump'!$C$6='Inputs Assump'!$G$11,AC93,IF('Inputs Assump'!$C$6='Inputs Assump'!$G$12,AC140,AC$75))</f>
        <v>1443679.4647950353</v>
      </c>
      <c r="AD45" s="9">
        <f>IF('Inputs Assump'!$C$6='Inputs Assump'!$G$11,AD93,IF('Inputs Assump'!$C$6='Inputs Assump'!$G$12,AD140,AD$75))</f>
        <v>1410748.1318593491</v>
      </c>
      <c r="AE45" s="9">
        <f>IF('Inputs Assump'!$C$6='Inputs Assump'!$G$11,AE93,IF('Inputs Assump'!$C$6='Inputs Assump'!$G$12,AE140,AE$75))</f>
        <v>1377958.8598560481</v>
      </c>
      <c r="AF45" s="9">
        <f>IF('Inputs Assump'!$C$6='Inputs Assump'!$G$11,AF93,IF('Inputs Assump'!$C$6='Inputs Assump'!$G$12,AF140,AF$75))</f>
        <v>1345314.9652463456</v>
      </c>
      <c r="AG45" s="9">
        <f>IF('Inputs Assump'!$C$6='Inputs Assump'!$G$11,AG93,IF('Inputs Assump'!$C$6='Inputs Assump'!$G$12,AG140,AG$75))</f>
        <v>1322991.6873638378</v>
      </c>
      <c r="AH45" s="9">
        <f>IF('Inputs Assump'!$C$6='Inputs Assump'!$G$11,AH93,IF('Inputs Assump'!$C$6='Inputs Assump'!$G$12,AH140,AH$75))</f>
        <v>1300745.9275041886</v>
      </c>
      <c r="AI45" s="9">
        <f>IF('Inputs Assump'!$C$6='Inputs Assump'!$G$11,AI93,IF('Inputs Assump'!$C$6='Inputs Assump'!$G$12,AI140,AI$75))</f>
        <v>1279399.5132595433</v>
      </c>
      <c r="AJ45" s="9">
        <f>IF('Inputs Assump'!$C$6='Inputs Assump'!$G$11,AJ93,IF('Inputs Assump'!$C$6='Inputs Assump'!$G$12,AJ140,AJ$75))</f>
        <v>1258131.8220306193</v>
      </c>
      <c r="AK45" s="9">
        <f>IF('Inputs Assump'!$C$6='Inputs Assump'!$G$11,AK93,IF('Inputs Assump'!$C$6='Inputs Assump'!$G$12,AK140,AK$75))</f>
        <v>1236944.7059676303</v>
      </c>
      <c r="AL45" s="9">
        <f>IF('Inputs Assump'!$C$6='Inputs Assump'!$G$11,AL93,IF('Inputs Assump'!$C$6='Inputs Assump'!$G$12,AL140,AL$75))</f>
        <v>1209936.545730572</v>
      </c>
      <c r="AM45" s="9">
        <f>IF('Inputs Assump'!$C$6='Inputs Assump'!$G$11,AM93,IF('Inputs Assump'!$C$6='Inputs Assump'!$G$12,AM140,AM$75))</f>
        <v>1183050.489203677</v>
      </c>
      <c r="AN45" s="9">
        <f>IF('Inputs Assump'!$C$6='Inputs Assump'!$G$11,AN93,IF('Inputs Assump'!$C$6='Inputs Assump'!$G$12,AN140,AN$75))</f>
        <v>1156427.7465205453</v>
      </c>
      <c r="AO45" s="9">
        <f>IF('Inputs Assump'!$C$6='Inputs Assump'!$G$11,AO93,IF('Inputs Assump'!$C$6='Inputs Assump'!$G$12,AO140,AO$75))</f>
        <v>1129882.2669821619</v>
      </c>
      <c r="AP45" s="9">
        <f>IF('Inputs Assump'!$C$6='Inputs Assump'!$G$11,AP93,IF('Inputs Assump'!$C$6='Inputs Assump'!$G$12,AP140,AP$75))</f>
        <v>1103417.2201194216</v>
      </c>
      <c r="AQ45" s="9">
        <f>IF('Inputs Assump'!$C$6='Inputs Assump'!$G$11,AQ93,IF('Inputs Assump'!$C$6='Inputs Assump'!$G$12,AQ140,AQ$75))</f>
        <v>1061146.7224394402</v>
      </c>
      <c r="AR45" s="9">
        <f>IF('Inputs Assump'!$C$6='Inputs Assump'!$G$11,AR93,IF('Inputs Assump'!$C$6='Inputs Assump'!$G$12,AR140,AR$75))</f>
        <v>1019071.0584606428</v>
      </c>
      <c r="AS45" s="9">
        <f>IF('Inputs Assump'!$C$6='Inputs Assump'!$G$11,AS93,IF('Inputs Assump'!$C$6='Inputs Assump'!$G$12,AS140,AS$75))</f>
        <v>980596.7329770287</v>
      </c>
      <c r="AT45" s="9">
        <f>IF('Inputs Assump'!$C$6='Inputs Assump'!$G$11,AT93,IF('Inputs Assump'!$C$6='Inputs Assump'!$G$12,AT140,AT$75))</f>
        <v>942122.40749341459</v>
      </c>
      <c r="AU45" s="9">
        <f>IF('Inputs Assump'!$C$6='Inputs Assump'!$G$11,AU93,IF('Inputs Assump'!$C$6='Inputs Assump'!$G$12,AU140,AU$75))</f>
        <v>903648.08200980024</v>
      </c>
      <c r="AV45" s="9">
        <f>IF('Inputs Assump'!$C$6='Inputs Assump'!$G$11,AV93,IF('Inputs Assump'!$C$6='Inputs Assump'!$G$12,AV140,AV$75))</f>
        <v>861941.66539905511</v>
      </c>
      <c r="AW45" s="9">
        <f>IF('Inputs Assump'!$C$6='Inputs Assump'!$G$11,AW93,IF('Inputs Assump'!$C$6='Inputs Assump'!$G$12,AW140,AW$75))</f>
        <v>820235.24878830998</v>
      </c>
      <c r="AX45" s="9">
        <f>IF('Inputs Assump'!$C$6='Inputs Assump'!$G$11,AX93,IF('Inputs Assump'!$C$6='Inputs Assump'!$G$12,AX140,AX$75))</f>
        <v>778528.83217756555</v>
      </c>
      <c r="AY45" s="9">
        <f>IF('Inputs Assump'!$C$6='Inputs Assump'!$G$11,AY93,IF('Inputs Assump'!$C$6='Inputs Assump'!$G$12,AY140,AY$75))</f>
        <v>736822.41556682042</v>
      </c>
      <c r="AZ45" s="9">
        <f>IF('Inputs Assump'!$C$6='Inputs Assump'!$G$11,AZ93,IF('Inputs Assump'!$C$6='Inputs Assump'!$G$12,AZ140,AZ$75))</f>
        <v>695115.9989560754</v>
      </c>
      <c r="BA45" s="9">
        <f>IF('Inputs Assump'!$C$6='Inputs Assump'!$G$11,BA93,IF('Inputs Assump'!$C$6='Inputs Assump'!$G$12,BA140,BA$75))</f>
        <v>670344.70346520958</v>
      </c>
      <c r="BB45" s="9">
        <f>IF('Inputs Assump'!$C$6='Inputs Assump'!$G$11,BB93,IF('Inputs Assump'!$C$6='Inputs Assump'!$G$12,BB140,BB$75))</f>
        <v>645573.40797434386</v>
      </c>
      <c r="BC45" s="9">
        <f>IF('Inputs Assump'!$C$6='Inputs Assump'!$G$11,BC93,IF('Inputs Assump'!$C$6='Inputs Assump'!$G$12,BC140,BC$75))</f>
        <v>620802.11248347838</v>
      </c>
      <c r="BD45" s="9">
        <f>IF('Inputs Assump'!$C$6='Inputs Assump'!$G$11,BD93,IF('Inputs Assump'!$C$6='Inputs Assump'!$G$12,BD140,BD$75))</f>
        <v>596030.81699261256</v>
      </c>
      <c r="BE45" s="9">
        <f>IF('Inputs Assump'!$C$6='Inputs Assump'!$G$11,BE93,IF('Inputs Assump'!$C$6='Inputs Assump'!$G$12,BE140,BE$75))</f>
        <v>571259.52150174673</v>
      </c>
      <c r="BF45" s="9">
        <f>IF('Inputs Assump'!$C$6='Inputs Assump'!$G$11,BF93,IF('Inputs Assump'!$C$6='Inputs Assump'!$G$12,BF140,BF$75))</f>
        <v>547396.57941229874</v>
      </c>
      <c r="BG45" s="9">
        <f>IF('Inputs Assump'!$C$6='Inputs Assump'!$G$11,BG93,IF('Inputs Assump'!$C$6='Inputs Assump'!$G$12,BG140,BG$75))</f>
        <v>523533.63732285082</v>
      </c>
      <c r="BH45" s="9">
        <f>IF('Inputs Assump'!$C$6='Inputs Assump'!$G$11,BH93,IF('Inputs Assump'!$C$6='Inputs Assump'!$G$12,BH140,BH$75))</f>
        <v>499670.69523340277</v>
      </c>
      <c r="BI45" s="9">
        <f>IF('Inputs Assump'!$C$6='Inputs Assump'!$G$11,BI93,IF('Inputs Assump'!$C$6='Inputs Assump'!$G$12,BI140,BI$75))</f>
        <v>475807.75314395467</v>
      </c>
      <c r="BJ45" s="9">
        <f>IF('Inputs Assump'!$C$6='Inputs Assump'!$G$11,BJ93,IF('Inputs Assump'!$C$6='Inputs Assump'!$G$12,BJ140,BJ$75))</f>
        <v>451944.81105450669</v>
      </c>
      <c r="BK45" s="9">
        <f>IF('Inputs Assump'!$C$6='Inputs Assump'!$G$11,BK93,IF('Inputs Assump'!$C$6='Inputs Assump'!$G$12,BK140,BK$75))</f>
        <v>438119.80977982964</v>
      </c>
      <c r="BL45" s="9">
        <f>IF('Inputs Assump'!$C$6='Inputs Assump'!$G$11,BL93,IF('Inputs Assump'!$C$6='Inputs Assump'!$G$12,BL140,BL$75))</f>
        <v>424294.80850515235</v>
      </c>
      <c r="BM45" s="9">
        <f>IF('Inputs Assump'!$C$6='Inputs Assump'!$G$11,BM93,IF('Inputs Assump'!$C$6='Inputs Assump'!$G$12,BM140,BM$75))</f>
        <v>410469.80723047548</v>
      </c>
      <c r="BN45" s="9">
        <f>IF('Inputs Assump'!$C$6='Inputs Assump'!$G$11,BN93,IF('Inputs Assump'!$C$6='Inputs Assump'!$G$12,BN140,BN$75))</f>
        <v>396644.80595579848</v>
      </c>
      <c r="BO45" s="9">
        <f>IF('Inputs Assump'!$C$6='Inputs Assump'!$G$11,BO93,IF('Inputs Assump'!$C$6='Inputs Assump'!$G$12,BO140,BO$75))</f>
        <v>382819.8046811212</v>
      </c>
      <c r="BP45" s="9">
        <f>IF('Inputs Assump'!$C$6='Inputs Assump'!$G$11,BP93,IF('Inputs Assump'!$C$6='Inputs Assump'!$G$12,BP140,BP$75))</f>
        <v>364202.88438841864</v>
      </c>
      <c r="BQ45" s="9">
        <f>IF('Inputs Assump'!$C$6='Inputs Assump'!$G$11,BQ93,IF('Inputs Assump'!$C$6='Inputs Assump'!$G$12,BQ140,BQ$75))</f>
        <v>345585.9640957159</v>
      </c>
      <c r="BR45" s="9">
        <f>IF('Inputs Assump'!$C$6='Inputs Assump'!$G$11,BR93,IF('Inputs Assump'!$C$6='Inputs Assump'!$G$12,BR140,BR$75))</f>
        <v>326969.04380301328</v>
      </c>
      <c r="BS45" s="9">
        <f>IF('Inputs Assump'!$C$6='Inputs Assump'!$G$11,BS93,IF('Inputs Assump'!$C$6='Inputs Assump'!$G$12,BS140,BS$75))</f>
        <v>308352.12351031043</v>
      </c>
      <c r="BT45" s="9">
        <f>IF('Inputs Assump'!$C$6='Inputs Assump'!$G$11,BT93,IF('Inputs Assump'!$C$6='Inputs Assump'!$G$12,BT140,BT$75))</f>
        <v>289735.20321760781</v>
      </c>
      <c r="BU45" s="9">
        <f>IF('Inputs Assump'!$C$6='Inputs Assump'!$G$11,BU93,IF('Inputs Assump'!$C$6='Inputs Assump'!$G$12,BU140,BU$75))</f>
        <v>274626.02914919483</v>
      </c>
      <c r="BV45" s="9">
        <f>IF('Inputs Assump'!$C$6='Inputs Assump'!$G$11,BV93,IF('Inputs Assump'!$C$6='Inputs Assump'!$G$12,BV140,BV$75))</f>
        <v>259516.85508078188</v>
      </c>
      <c r="BW45" s="9">
        <f>IF('Inputs Assump'!$C$6='Inputs Assump'!$G$11,BW93,IF('Inputs Assump'!$C$6='Inputs Assump'!$G$12,BW140,BW$75))</f>
        <v>244407.68101236873</v>
      </c>
      <c r="BX45" s="9">
        <f>IF('Inputs Assump'!$C$6='Inputs Assump'!$G$11,BX93,IF('Inputs Assump'!$C$6='Inputs Assump'!$G$12,BX140,BX$75))</f>
        <v>229298.50694395564</v>
      </c>
      <c r="BY45" s="9">
        <f>IF('Inputs Assump'!$C$6='Inputs Assump'!$G$11,BY93,IF('Inputs Assump'!$C$6='Inputs Assump'!$G$12,BY140,BY$75))</f>
        <v>214189.33287554255</v>
      </c>
      <c r="BZ45" s="9">
        <f>IF('Inputs Assump'!$C$6='Inputs Assump'!$G$11,BZ93,IF('Inputs Assump'!$C$6='Inputs Assump'!$G$12,BZ140,BZ$75))</f>
        <v>206338.52195072477</v>
      </c>
      <c r="CA45" s="9">
        <f>IF('Inputs Assump'!$C$6='Inputs Assump'!$G$11,CA93,IF('Inputs Assump'!$C$6='Inputs Assump'!$G$12,CA140,CA$75))</f>
        <v>198487.71102590693</v>
      </c>
      <c r="CB45" s="9">
        <f>IF('Inputs Assump'!$C$6='Inputs Assump'!$G$11,CB93,IF('Inputs Assump'!$C$6='Inputs Assump'!$G$12,CB140,CB$75))</f>
        <v>190636.90010108924</v>
      </c>
      <c r="CC45" s="9">
        <f>IF('Inputs Assump'!$C$6='Inputs Assump'!$G$11,CC93,IF('Inputs Assump'!$C$6='Inputs Assump'!$G$12,CC140,CC$75))</f>
        <v>182786.08917627146</v>
      </c>
      <c r="CD45" s="9">
        <f>IF('Inputs Assump'!$C$6='Inputs Assump'!$G$11,CD93,IF('Inputs Assump'!$C$6='Inputs Assump'!$G$12,CD140,CD$75))</f>
        <v>174935.27825145362</v>
      </c>
      <c r="CE45" s="9">
        <f>IF('Inputs Assump'!$C$6='Inputs Assump'!$G$11,CE93,IF('Inputs Assump'!$C$6='Inputs Assump'!$G$12,CE140,CE$75))</f>
        <v>167142.16343908754</v>
      </c>
      <c r="CF45" s="9">
        <f>IF('Inputs Assump'!$C$6='Inputs Assump'!$G$11,CF93,IF('Inputs Assump'!$C$6='Inputs Assump'!$G$12,CF140,CF$75))</f>
        <v>159349.04862672155</v>
      </c>
      <c r="CG45" s="9">
        <f>IF('Inputs Assump'!$C$6='Inputs Assump'!$G$11,CG93,IF('Inputs Assump'!$C$6='Inputs Assump'!$G$12,CG140,CG$75))</f>
        <v>151555.93381435546</v>
      </c>
      <c r="CH45" s="9">
        <f>IF('Inputs Assump'!$C$6='Inputs Assump'!$G$11,CH93,IF('Inputs Assump'!$C$6='Inputs Assump'!$G$12,CH140,CH$75))</f>
        <v>143762.81900198929</v>
      </c>
      <c r="CI45" s="9">
        <f>IF('Inputs Assump'!$C$6='Inputs Assump'!$G$11,CI93,IF('Inputs Assump'!$C$6='Inputs Assump'!$G$12,CI140,CI$75))</f>
        <v>135969.70418962333</v>
      </c>
      <c r="CJ45" s="9">
        <f>IF('Inputs Assump'!$C$6='Inputs Assump'!$G$11,CJ93,IF('Inputs Assump'!$C$6='Inputs Assump'!$G$12,CJ140,CJ$75))</f>
        <v>128730.04330925706</v>
      </c>
      <c r="CK45" s="9">
        <f>IF('Inputs Assump'!$C$6='Inputs Assump'!$G$11,CK93,IF('Inputs Assump'!$C$6='Inputs Assump'!$G$12,CK140,CK$75))</f>
        <v>121490.38242889081</v>
      </c>
      <c r="CL45" s="9">
        <f>IF('Inputs Assump'!$C$6='Inputs Assump'!$G$11,CL93,IF('Inputs Assump'!$C$6='Inputs Assump'!$G$12,CL140,CL$75))</f>
        <v>114250.72154852458</v>
      </c>
      <c r="CM45" s="9">
        <f>IF('Inputs Assump'!$C$6='Inputs Assump'!$G$11,CM93,IF('Inputs Assump'!$C$6='Inputs Assump'!$G$12,CM140,CM$75))</f>
        <v>107011.06066815834</v>
      </c>
      <c r="CN45" s="9">
        <f>IF('Inputs Assump'!$C$6='Inputs Assump'!$G$11,CN93,IF('Inputs Assump'!$C$6='Inputs Assump'!$G$12,CN140,CN$75))</f>
        <v>99771.399787792136</v>
      </c>
      <c r="CO45" s="9">
        <f>IF('Inputs Assump'!$C$6='Inputs Assump'!$G$11,CO93,IF('Inputs Assump'!$C$6='Inputs Assump'!$G$12,CO140,CO$75))</f>
        <v>92391.508894202503</v>
      </c>
      <c r="CP45" s="9">
        <f>IF('Inputs Assump'!$C$6='Inputs Assump'!$G$11,CP93,IF('Inputs Assump'!$C$6='Inputs Assump'!$G$12,CP140,CP$75))</f>
        <v>85011.618000612827</v>
      </c>
      <c r="CQ45" s="9">
        <f>IF('Inputs Assump'!$C$6='Inputs Assump'!$G$11,CQ93,IF('Inputs Assump'!$C$6='Inputs Assump'!$G$12,CQ140,CQ$75))</f>
        <v>77631.72710702318</v>
      </c>
      <c r="CR45" s="9">
        <f>IF('Inputs Assump'!$C$6='Inputs Assump'!$G$11,CR93,IF('Inputs Assump'!$C$6='Inputs Assump'!$G$12,CR140,CR$75))</f>
        <v>70251.836213433504</v>
      </c>
      <c r="CS45" s="9">
        <f>IF('Inputs Assump'!$C$6='Inputs Assump'!$G$11,CS93,IF('Inputs Assump'!$C$6='Inputs Assump'!$G$12,CS140,CS$75))</f>
        <v>62871.945319843864</v>
      </c>
      <c r="CT45" s="9">
        <f>IF('Inputs Assump'!$C$6='Inputs Assump'!$G$11,CT93,IF('Inputs Assump'!$C$6='Inputs Assump'!$G$12,CT140,CT$75))</f>
        <v>56163.308222340747</v>
      </c>
      <c r="CU45" s="9">
        <f>IF('Inputs Assump'!$C$6='Inputs Assump'!$G$11,CU93,IF('Inputs Assump'!$C$6='Inputs Assump'!$G$12,CU140,CU$75))</f>
        <v>49454.671124837616</v>
      </c>
      <c r="CV45" s="9">
        <f>IF('Inputs Assump'!$C$6='Inputs Assump'!$G$11,CV93,IF('Inputs Assump'!$C$6='Inputs Assump'!$G$12,CV140,CV$75))</f>
        <v>42746.034027334477</v>
      </c>
      <c r="CW45" s="9">
        <f>IF('Inputs Assump'!$C$6='Inputs Assump'!$G$11,CW93,IF('Inputs Assump'!$C$6='Inputs Assump'!$G$12,CW140,CW$75))</f>
        <v>36037.396929831339</v>
      </c>
      <c r="CX45" s="9">
        <f>IF('Inputs Assump'!$C$6='Inputs Assump'!$G$11,CX93,IF('Inputs Assump'!$C$6='Inputs Assump'!$G$12,CX140,CX$75))</f>
        <v>29328.759832328229</v>
      </c>
      <c r="CZ45" s="50">
        <f t="shared" si="4"/>
        <v>83906417.115894213</v>
      </c>
      <c r="DA45" s="66">
        <f t="shared" si="5"/>
        <v>0.45893493764145515</v>
      </c>
    </row>
    <row r="46" spans="1:105">
      <c r="A46" s="52">
        <v>2039</v>
      </c>
      <c r="B46" s="9">
        <f>IF('Inputs Assump'!$C$6='Inputs Assump'!$G$11,B94,IF('Inputs Assump'!$C$6='Inputs Assump'!$G$12,B141,B$75))</f>
        <v>1666400.438217218</v>
      </c>
      <c r="C46" s="9">
        <f>IF('Inputs Assump'!$C$6='Inputs Assump'!$G$11,C94,IF('Inputs Assump'!$C$6='Inputs Assump'!$G$12,C141,C$75))</f>
        <v>1647504.2542721448</v>
      </c>
      <c r="D46" s="9">
        <f>IF('Inputs Assump'!$C$6='Inputs Assump'!$G$11,D94,IF('Inputs Assump'!$C$6='Inputs Assump'!$G$12,D141,D$75))</f>
        <v>1654413.0125128657</v>
      </c>
      <c r="E46" s="9">
        <f>IF('Inputs Assump'!$C$6='Inputs Assump'!$G$11,E94,IF('Inputs Assump'!$C$6='Inputs Assump'!$G$12,E141,E$75))</f>
        <v>1660277.8183395041</v>
      </c>
      <c r="F46" s="9">
        <f>IF('Inputs Assump'!$C$6='Inputs Assump'!$G$11,F94,IF('Inputs Assump'!$C$6='Inputs Assump'!$G$12,F141,F$75))</f>
        <v>1665084.1883647393</v>
      </c>
      <c r="G46" s="9">
        <f>IF('Inputs Assump'!$C$6='Inputs Assump'!$G$11,G94,IF('Inputs Assump'!$C$6='Inputs Assump'!$G$12,G141,G$75))</f>
        <v>1665927.0575853358</v>
      </c>
      <c r="H46" s="9">
        <f>IF('Inputs Assump'!$C$6='Inputs Assump'!$G$11,H94,IF('Inputs Assump'!$C$6='Inputs Assump'!$G$12,H141,H$75))</f>
        <v>1665109.0602940712</v>
      </c>
      <c r="I46" s="9">
        <f>IF('Inputs Assump'!$C$6='Inputs Assump'!$G$11,I94,IF('Inputs Assump'!$C$6='Inputs Assump'!$G$12,I141,I$75))</f>
        <v>1663497.7739470459</v>
      </c>
      <c r="J46" s="9">
        <f>IF('Inputs Assump'!$C$6='Inputs Assump'!$G$11,J94,IF('Inputs Assump'!$C$6='Inputs Assump'!$G$12,J141,J$75))</f>
        <v>1660851.0144886379</v>
      </c>
      <c r="K46" s="9">
        <f>IF('Inputs Assump'!$C$6='Inputs Assump'!$G$11,K94,IF('Inputs Assump'!$C$6='Inputs Assump'!$G$12,K141,K$75))</f>
        <v>1657107.7046277288</v>
      </c>
      <c r="L46" s="9">
        <f>IF('Inputs Assump'!$C$6='Inputs Assump'!$G$11,L94,IF('Inputs Assump'!$C$6='Inputs Assump'!$G$12,L141,L$75))</f>
        <v>1652089.2277907322</v>
      </c>
      <c r="M46" s="9">
        <f>IF('Inputs Assump'!$C$6='Inputs Assump'!$G$11,M94,IF('Inputs Assump'!$C$6='Inputs Assump'!$G$12,M141,M$75))</f>
        <v>1646022.5764068214</v>
      </c>
      <c r="N46" s="9">
        <f>IF('Inputs Assump'!$C$6='Inputs Assump'!$G$11,N94,IF('Inputs Assump'!$C$6='Inputs Assump'!$G$12,N141,N$75))</f>
        <v>1638857.1772394956</v>
      </c>
      <c r="O46" s="9">
        <f>IF('Inputs Assump'!$C$6='Inputs Assump'!$G$11,O94,IF('Inputs Assump'!$C$6='Inputs Assump'!$G$12,O141,O$75))</f>
        <v>1630849.1530263408</v>
      </c>
      <c r="P46" s="9">
        <f>IF('Inputs Assump'!$C$6='Inputs Assump'!$G$11,P94,IF('Inputs Assump'!$C$6='Inputs Assump'!$G$12,P141,P$75))</f>
        <v>1621968.6166973372</v>
      </c>
      <c r="Q46" s="9">
        <f>IF('Inputs Assump'!$C$6='Inputs Assump'!$G$11,Q94,IF('Inputs Assump'!$C$6='Inputs Assump'!$G$12,Q141,Q$75))</f>
        <v>1611621.195358248</v>
      </c>
      <c r="R46" s="9">
        <f>IF('Inputs Assump'!$C$6='Inputs Assump'!$G$11,R94,IF('Inputs Assump'!$C$6='Inputs Assump'!$G$12,R141,R$75))</f>
        <v>1600346.4357254773</v>
      </c>
      <c r="S46" s="9">
        <f>IF('Inputs Assump'!$C$6='Inputs Assump'!$G$11,S94,IF('Inputs Assump'!$C$6='Inputs Assump'!$G$12,S141,S$75))</f>
        <v>1588114.8001174382</v>
      </c>
      <c r="T46" s="9">
        <f>IF('Inputs Assump'!$C$6='Inputs Assump'!$G$11,T94,IF('Inputs Assump'!$C$6='Inputs Assump'!$G$12,T141,T$75))</f>
        <v>1574538.1065710157</v>
      </c>
      <c r="U46" s="9">
        <f>IF('Inputs Assump'!$C$6='Inputs Assump'!$G$11,U94,IF('Inputs Assump'!$C$6='Inputs Assump'!$G$12,U141,U$75))</f>
        <v>1696799.715573075</v>
      </c>
      <c r="V46" s="9">
        <f>IF('Inputs Assump'!$C$6='Inputs Assump'!$G$11,V94,IF('Inputs Assump'!$C$6='Inputs Assump'!$G$12,V141,V$75))</f>
        <v>1690540.6647275656</v>
      </c>
      <c r="W46" s="9">
        <f>IF('Inputs Assump'!$C$6='Inputs Assump'!$G$11,W94,IF('Inputs Assump'!$C$6='Inputs Assump'!$G$12,W141,W$75))</f>
        <v>1660887.6686400264</v>
      </c>
      <c r="X46" s="9">
        <f>IF('Inputs Assump'!$C$6='Inputs Assump'!$G$11,X94,IF('Inputs Assump'!$C$6='Inputs Assump'!$G$12,X141,X$75))</f>
        <v>1631455.2094570724</v>
      </c>
      <c r="Y46" s="9">
        <f>IF('Inputs Assump'!$C$6='Inputs Assump'!$G$11,Y94,IF('Inputs Assump'!$C$6='Inputs Assump'!$G$12,Y141,Y$75))</f>
        <v>1602246.6449744324</v>
      </c>
      <c r="Z46" s="9">
        <f>IF('Inputs Assump'!$C$6='Inputs Assump'!$G$11,Z94,IF('Inputs Assump'!$C$6='Inputs Assump'!$G$12,Z141,Z$75))</f>
        <v>1576030.070801886</v>
      </c>
      <c r="AA46" s="9">
        <f>IF('Inputs Assump'!$C$6='Inputs Assump'!$G$11,AA94,IF('Inputs Assump'!$C$6='Inputs Assump'!$G$12,AA141,AA$75))</f>
        <v>1539853.8410080604</v>
      </c>
      <c r="AB46" s="9">
        <f>IF('Inputs Assump'!$C$6='Inputs Assump'!$G$11,AB94,IF('Inputs Assump'!$C$6='Inputs Assump'!$G$12,AB141,AB$75))</f>
        <v>1503840.1301912121</v>
      </c>
      <c r="AC46" s="9">
        <f>IF('Inputs Assump'!$C$6='Inputs Assump'!$G$11,AC94,IF('Inputs Assump'!$C$6='Inputs Assump'!$G$12,AC141,AC$75))</f>
        <v>1471035.6033868359</v>
      </c>
      <c r="AD46" s="9">
        <f>IF('Inputs Assump'!$C$6='Inputs Assump'!$G$11,AD94,IF('Inputs Assump'!$C$6='Inputs Assump'!$G$12,AD141,AD$75))</f>
        <v>1438381.206505012</v>
      </c>
      <c r="AE46" s="9">
        <f>IF('Inputs Assump'!$C$6='Inputs Assump'!$G$11,AE94,IF('Inputs Assump'!$C$6='Inputs Assump'!$G$12,AE141,AE$75))</f>
        <v>1405570.730526831</v>
      </c>
      <c r="AF46" s="9">
        <f>IF('Inputs Assump'!$C$6='Inputs Assump'!$G$11,AF94,IF('Inputs Assump'!$C$6='Inputs Assump'!$G$12,AF141,AF$75))</f>
        <v>1372901.7941218757</v>
      </c>
      <c r="AG46" s="9">
        <f>IF('Inputs Assump'!$C$6='Inputs Assump'!$G$11,AG94,IF('Inputs Assump'!$C$6='Inputs Assump'!$G$12,AG141,AG$75))</f>
        <v>1340377.7015800506</v>
      </c>
      <c r="AH46" s="9">
        <f>IF('Inputs Assump'!$C$6='Inputs Assump'!$G$11,AH94,IF('Inputs Assump'!$C$6='Inputs Assump'!$G$12,AH141,AH$75))</f>
        <v>1318136.3494262004</v>
      </c>
      <c r="AI46" s="9">
        <f>IF('Inputs Assump'!$C$6='Inputs Assump'!$G$11,AI94,IF('Inputs Assump'!$C$6='Inputs Assump'!$G$12,AI141,AI$75))</f>
        <v>1295972.2308065</v>
      </c>
      <c r="AJ46" s="9">
        <f>IF('Inputs Assump'!$C$6='Inputs Assump'!$G$11,AJ94,IF('Inputs Assump'!$C$6='Inputs Assump'!$G$12,AJ141,AJ$75))</f>
        <v>1274704.1572316445</v>
      </c>
      <c r="AK46" s="9">
        <f>IF('Inputs Assump'!$C$6='Inputs Assump'!$G$11,AK94,IF('Inputs Assump'!$C$6='Inputs Assump'!$G$12,AK141,AK$75))</f>
        <v>1253514.5177615152</v>
      </c>
      <c r="AL46" s="9">
        <f>IF('Inputs Assump'!$C$6='Inputs Assump'!$G$11,AL94,IF('Inputs Assump'!$C$6='Inputs Assump'!$G$12,AL141,AL$75))</f>
        <v>1232405.157748993</v>
      </c>
      <c r="AM46" s="9">
        <f>IF('Inputs Assump'!$C$6='Inputs Assump'!$G$11,AM94,IF('Inputs Assump'!$C$6='Inputs Assump'!$G$12,AM141,AM$75))</f>
        <v>1205496.1166116821</v>
      </c>
      <c r="AN46" s="9">
        <f>IF('Inputs Assump'!$C$6='Inputs Assump'!$G$11,AN94,IF('Inputs Assump'!$C$6='Inputs Assump'!$G$12,AN141,AN$75))</f>
        <v>1178708.7310677536</v>
      </c>
      <c r="AO46" s="9">
        <f>IF('Inputs Assump'!$C$6='Inputs Assump'!$G$11,AO94,IF('Inputs Assump'!$C$6='Inputs Assump'!$G$12,AO141,AO$75))</f>
        <v>1152183.6930140522</v>
      </c>
      <c r="AP46" s="9">
        <f>IF('Inputs Assump'!$C$6='Inputs Assump'!$G$11,AP94,IF('Inputs Assump'!$C$6='Inputs Assump'!$G$12,AP141,AP$75))</f>
        <v>1125735.6345517847</v>
      </c>
      <c r="AQ46" s="9">
        <f>IF('Inputs Assump'!$C$6='Inputs Assump'!$G$11,AQ94,IF('Inputs Assump'!$C$6='Inputs Assump'!$G$12,AQ141,AQ$75))</f>
        <v>1099367.7135797672</v>
      </c>
      <c r="AR46" s="9">
        <f>IF('Inputs Assump'!$C$6='Inputs Assump'!$G$11,AR94,IF('Inputs Assump'!$C$6='Inputs Assump'!$G$12,AR141,AR$75))</f>
        <v>1057252.3472985609</v>
      </c>
      <c r="AS46" s="9">
        <f>IF('Inputs Assump'!$C$6='Inputs Assump'!$G$11,AS94,IF('Inputs Assump'!$C$6='Inputs Assump'!$G$12,AS141,AS$75))</f>
        <v>1015331.0996849748</v>
      </c>
      <c r="AT46" s="9">
        <f>IF('Inputs Assump'!$C$6='Inputs Assump'!$G$11,AT94,IF('Inputs Assump'!$C$6='Inputs Assump'!$G$12,AT141,AT$75))</f>
        <v>976997.97376741224</v>
      </c>
      <c r="AU46" s="9">
        <f>IF('Inputs Assump'!$C$6='Inputs Assump'!$G$11,AU94,IF('Inputs Assump'!$C$6='Inputs Assump'!$G$12,AU141,AU$75))</f>
        <v>938664.84784984973</v>
      </c>
      <c r="AV46" s="9">
        <f>IF('Inputs Assump'!$C$6='Inputs Assump'!$G$11,AV94,IF('Inputs Assump'!$C$6='Inputs Assump'!$G$12,AV141,AV$75))</f>
        <v>900331.72193228686</v>
      </c>
      <c r="AW46" s="9">
        <f>IF('Inputs Assump'!$C$6='Inputs Assump'!$G$11,AW94,IF('Inputs Assump'!$C$6='Inputs Assump'!$G$12,AW141,AW$75))</f>
        <v>858778.36656051036</v>
      </c>
      <c r="AX46" s="9">
        <f>IF('Inputs Assump'!$C$6='Inputs Assump'!$G$11,AX94,IF('Inputs Assump'!$C$6='Inputs Assump'!$G$12,AX141,AX$75))</f>
        <v>817225.01118873386</v>
      </c>
      <c r="AY46" s="9">
        <f>IF('Inputs Assump'!$C$6='Inputs Assump'!$G$11,AY94,IF('Inputs Assump'!$C$6='Inputs Assump'!$G$12,AY141,AY$75))</f>
        <v>775671.65581695805</v>
      </c>
      <c r="AZ46" s="9">
        <f>IF('Inputs Assump'!$C$6='Inputs Assump'!$G$11,AZ94,IF('Inputs Assump'!$C$6='Inputs Assump'!$G$12,AZ141,AZ$75))</f>
        <v>734118.30044518143</v>
      </c>
      <c r="BA46" s="9">
        <f>IF('Inputs Assump'!$C$6='Inputs Assump'!$G$11,BA94,IF('Inputs Assump'!$C$6='Inputs Assump'!$G$12,BA141,BA$75))</f>
        <v>692564.94507340505</v>
      </c>
      <c r="BB46" s="9">
        <f>IF('Inputs Assump'!$C$6='Inputs Assump'!$G$11,BB94,IF('Inputs Assump'!$C$6='Inputs Assump'!$G$12,BB141,BB$75))</f>
        <v>667884.55945892772</v>
      </c>
      <c r="BC46" s="9">
        <f>IF('Inputs Assump'!$C$6='Inputs Assump'!$G$11,BC94,IF('Inputs Assump'!$C$6='Inputs Assump'!$G$12,BC141,BC$75))</f>
        <v>643204.1738444505</v>
      </c>
      <c r="BD46" s="9">
        <f>IF('Inputs Assump'!$C$6='Inputs Assump'!$G$11,BD94,IF('Inputs Assump'!$C$6='Inputs Assump'!$G$12,BD141,BD$75))</f>
        <v>618523.7882299734</v>
      </c>
      <c r="BE46" s="9">
        <f>IF('Inputs Assump'!$C$6='Inputs Assump'!$G$11,BE94,IF('Inputs Assump'!$C$6='Inputs Assump'!$G$12,BE141,BE$75))</f>
        <v>593843.40261549607</v>
      </c>
      <c r="BF46" s="9">
        <f>IF('Inputs Assump'!$C$6='Inputs Assump'!$G$11,BF94,IF('Inputs Assump'!$C$6='Inputs Assump'!$G$12,BF141,BF$75))</f>
        <v>569163.01700101874</v>
      </c>
      <c r="BG46" s="9">
        <f>IF('Inputs Assump'!$C$6='Inputs Assump'!$G$11,BG94,IF('Inputs Assump'!$C$6='Inputs Assump'!$G$12,BG141,BG$75))</f>
        <v>545387.65115950722</v>
      </c>
      <c r="BH46" s="9">
        <f>IF('Inputs Assump'!$C$6='Inputs Assump'!$G$11,BH94,IF('Inputs Assump'!$C$6='Inputs Assump'!$G$12,BH141,BH$75))</f>
        <v>521612.28531799588</v>
      </c>
      <c r="BI46" s="9">
        <f>IF('Inputs Assump'!$C$6='Inputs Assump'!$G$11,BI94,IF('Inputs Assump'!$C$6='Inputs Assump'!$G$12,BI141,BI$75))</f>
        <v>497836.91947648436</v>
      </c>
      <c r="BJ46" s="9">
        <f>IF('Inputs Assump'!$C$6='Inputs Assump'!$G$11,BJ94,IF('Inputs Assump'!$C$6='Inputs Assump'!$G$12,BJ141,BJ$75))</f>
        <v>474061.55363497278</v>
      </c>
      <c r="BK46" s="9">
        <f>IF('Inputs Assump'!$C$6='Inputs Assump'!$G$11,BK94,IF('Inputs Assump'!$C$6='Inputs Assump'!$G$12,BK141,BK$75))</f>
        <v>450286.18779346131</v>
      </c>
      <c r="BL46" s="9">
        <f>IF('Inputs Assump'!$C$6='Inputs Assump'!$G$11,BL94,IF('Inputs Assump'!$C$6='Inputs Assump'!$G$12,BL141,BL$75))</f>
        <v>436511.92383922095</v>
      </c>
      <c r="BM46" s="9">
        <f>IF('Inputs Assump'!$C$6='Inputs Assump'!$G$11,BM94,IF('Inputs Assump'!$C$6='Inputs Assump'!$G$12,BM141,BM$75))</f>
        <v>422737.65988498036</v>
      </c>
      <c r="BN46" s="9">
        <f>IF('Inputs Assump'!$C$6='Inputs Assump'!$G$11,BN94,IF('Inputs Assump'!$C$6='Inputs Assump'!$G$12,BN141,BN$75))</f>
        <v>408963.39593074011</v>
      </c>
      <c r="BO46" s="9">
        <f>IF('Inputs Assump'!$C$6='Inputs Assump'!$G$11,BO94,IF('Inputs Assump'!$C$6='Inputs Assump'!$G$12,BO141,BO$75))</f>
        <v>395189.1319764998</v>
      </c>
      <c r="BP46" s="9">
        <f>IF('Inputs Assump'!$C$6='Inputs Assump'!$G$11,BP94,IF('Inputs Assump'!$C$6='Inputs Assump'!$G$12,BP141,BP$75))</f>
        <v>381414.86802225915</v>
      </c>
      <c r="BQ46" s="9">
        <f>IF('Inputs Assump'!$C$6='Inputs Assump'!$G$11,BQ94,IF('Inputs Assump'!$C$6='Inputs Assump'!$G$12,BQ141,BQ$75))</f>
        <v>362866.27124227589</v>
      </c>
      <c r="BR46" s="9">
        <f>IF('Inputs Assump'!$C$6='Inputs Assump'!$G$11,BR94,IF('Inputs Assump'!$C$6='Inputs Assump'!$G$12,BR141,BR$75))</f>
        <v>344317.67446229246</v>
      </c>
      <c r="BS46" s="9">
        <f>IF('Inputs Assump'!$C$6='Inputs Assump'!$G$11,BS94,IF('Inputs Assump'!$C$6='Inputs Assump'!$G$12,BS141,BS$75))</f>
        <v>325769.07768230914</v>
      </c>
      <c r="BT46" s="9">
        <f>IF('Inputs Assump'!$C$6='Inputs Assump'!$G$11,BT94,IF('Inputs Assump'!$C$6='Inputs Assump'!$G$12,BT141,BT$75))</f>
        <v>307220.48090232559</v>
      </c>
      <c r="BU46" s="9">
        <f>IF('Inputs Assump'!$C$6='Inputs Assump'!$G$11,BU94,IF('Inputs Assump'!$C$6='Inputs Assump'!$G$12,BU141,BU$75))</f>
        <v>288671.88412234228</v>
      </c>
      <c r="BV46" s="9">
        <f>IF('Inputs Assump'!$C$6='Inputs Assump'!$G$11,BV94,IF('Inputs Assump'!$C$6='Inputs Assump'!$G$12,BV141,BV$75))</f>
        <v>273618.1602481833</v>
      </c>
      <c r="BW46" s="9">
        <f>IF('Inputs Assump'!$C$6='Inputs Assump'!$G$11,BW94,IF('Inputs Assump'!$C$6='Inputs Assump'!$G$12,BW141,BW$75))</f>
        <v>258564.43637402434</v>
      </c>
      <c r="BX46" s="9">
        <f>IF('Inputs Assump'!$C$6='Inputs Assump'!$G$11,BX94,IF('Inputs Assump'!$C$6='Inputs Assump'!$G$12,BX141,BX$75))</f>
        <v>243510.71249986516</v>
      </c>
      <c r="BY46" s="9">
        <f>IF('Inputs Assump'!$C$6='Inputs Assump'!$G$11,BY94,IF('Inputs Assump'!$C$6='Inputs Assump'!$G$12,BY141,BY$75))</f>
        <v>228456.98862570606</v>
      </c>
      <c r="BZ46" s="9">
        <f>IF('Inputs Assump'!$C$6='Inputs Assump'!$G$11,BZ94,IF('Inputs Assump'!$C$6='Inputs Assump'!$G$12,BZ141,BZ$75))</f>
        <v>213403.26475154696</v>
      </c>
      <c r="CA46" s="9">
        <f>IF('Inputs Assump'!$C$6='Inputs Assump'!$G$11,CA94,IF('Inputs Assump'!$C$6='Inputs Assump'!$G$12,CA141,CA$75))</f>
        <v>205581.26605623035</v>
      </c>
      <c r="CB46" s="9">
        <f>IF('Inputs Assump'!$C$6='Inputs Assump'!$G$11,CB94,IF('Inputs Assump'!$C$6='Inputs Assump'!$G$12,CB141,CB$75))</f>
        <v>197759.26736091371</v>
      </c>
      <c r="CC46" s="9">
        <f>IF('Inputs Assump'!$C$6='Inputs Assump'!$G$11,CC94,IF('Inputs Assump'!$C$6='Inputs Assump'!$G$12,CC141,CC$75))</f>
        <v>189937.26866559719</v>
      </c>
      <c r="CD46" s="9">
        <f>IF('Inputs Assump'!$C$6='Inputs Assump'!$G$11,CD94,IF('Inputs Assump'!$C$6='Inputs Assump'!$G$12,CD141,CD$75))</f>
        <v>182115.26997028061</v>
      </c>
      <c r="CE46" s="9">
        <f>IF('Inputs Assump'!$C$6='Inputs Assump'!$G$11,CE94,IF('Inputs Assump'!$C$6='Inputs Assump'!$G$12,CE141,CE$75))</f>
        <v>174293.27127496395</v>
      </c>
      <c r="CF46" s="9">
        <f>IF('Inputs Assump'!$C$6='Inputs Assump'!$G$11,CF94,IF('Inputs Assump'!$C$6='Inputs Assump'!$G$12,CF141,CF$75))</f>
        <v>166528.75694917858</v>
      </c>
      <c r="CG46" s="9">
        <f>IF('Inputs Assump'!$C$6='Inputs Assump'!$G$11,CG94,IF('Inputs Assump'!$C$6='Inputs Assump'!$G$12,CG141,CG$75))</f>
        <v>158764.24262339331</v>
      </c>
      <c r="CH46" s="9">
        <f>IF('Inputs Assump'!$C$6='Inputs Assump'!$G$11,CH94,IF('Inputs Assump'!$C$6='Inputs Assump'!$G$12,CH141,CH$75))</f>
        <v>150999.72829760792</v>
      </c>
      <c r="CI46" s="9">
        <f>IF('Inputs Assump'!$C$6='Inputs Assump'!$G$11,CI94,IF('Inputs Assump'!$C$6='Inputs Assump'!$G$12,CI141,CI$75))</f>
        <v>143235.21397182246</v>
      </c>
      <c r="CJ46" s="9">
        <f>IF('Inputs Assump'!$C$6='Inputs Assump'!$G$11,CJ94,IF('Inputs Assump'!$C$6='Inputs Assump'!$G$12,CJ141,CJ$75))</f>
        <v>135470.69964603722</v>
      </c>
      <c r="CK46" s="9">
        <f>IF('Inputs Assump'!$C$6='Inputs Assump'!$G$11,CK94,IF('Inputs Assump'!$C$6='Inputs Assump'!$G$12,CK141,CK$75))</f>
        <v>128257.60809370513</v>
      </c>
      <c r="CL46" s="9">
        <f>IF('Inputs Assump'!$C$6='Inputs Assump'!$G$11,CL94,IF('Inputs Assump'!$C$6='Inputs Assump'!$G$12,CL141,CL$75))</f>
        <v>121044.51654137307</v>
      </c>
      <c r="CM46" s="9">
        <f>IF('Inputs Assump'!$C$6='Inputs Assump'!$G$11,CM94,IF('Inputs Assump'!$C$6='Inputs Assump'!$G$12,CM141,CM$75))</f>
        <v>113831.42498904103</v>
      </c>
      <c r="CN46" s="9">
        <f>IF('Inputs Assump'!$C$6='Inputs Assump'!$G$11,CN94,IF('Inputs Assump'!$C$6='Inputs Assump'!$G$12,CN141,CN$75))</f>
        <v>106618.33343670898</v>
      </c>
      <c r="CO46" s="9">
        <f>IF('Inputs Assump'!$C$6='Inputs Assump'!$G$11,CO94,IF('Inputs Assump'!$C$6='Inputs Assump'!$G$12,CO141,CO$75))</f>
        <v>99405.241884376956</v>
      </c>
      <c r="CP46" s="9">
        <f>IF('Inputs Assump'!$C$6='Inputs Assump'!$G$11,CP94,IF('Inputs Assump'!$C$6='Inputs Assump'!$G$12,CP141,CP$75))</f>
        <v>92052.434958565442</v>
      </c>
      <c r="CQ46" s="9">
        <f>IF('Inputs Assump'!$C$6='Inputs Assump'!$G$11,CQ94,IF('Inputs Assump'!$C$6='Inputs Assump'!$G$12,CQ141,CQ$75))</f>
        <v>84699.62803275387</v>
      </c>
      <c r="CR46" s="9">
        <f>IF('Inputs Assump'!$C$6='Inputs Assump'!$G$11,CR94,IF('Inputs Assump'!$C$6='Inputs Assump'!$G$12,CR141,CR$75))</f>
        <v>77346.821106942327</v>
      </c>
      <c r="CS46" s="9">
        <f>IF('Inputs Assump'!$C$6='Inputs Assump'!$G$11,CS94,IF('Inputs Assump'!$C$6='Inputs Assump'!$G$12,CS141,CS$75))</f>
        <v>69994.014181130769</v>
      </c>
      <c r="CT46" s="9">
        <f>IF('Inputs Assump'!$C$6='Inputs Assump'!$G$11,CT94,IF('Inputs Assump'!$C$6='Inputs Assump'!$G$12,CT141,CT$75))</f>
        <v>62641.207255319241</v>
      </c>
      <c r="CU46" s="9">
        <f>IF('Inputs Assump'!$C$6='Inputs Assump'!$G$11,CU94,IF('Inputs Assump'!$C$6='Inputs Assump'!$G$12,CU141,CU$75))</f>
        <v>55957.190645246585</v>
      </c>
      <c r="CV46" s="9">
        <f>IF('Inputs Assump'!$C$6='Inputs Assump'!$G$11,CV94,IF('Inputs Assump'!$C$6='Inputs Assump'!$G$12,CV141,CV$75))</f>
        <v>49273.174035173914</v>
      </c>
      <c r="CW46" s="9">
        <f>IF('Inputs Assump'!$C$6='Inputs Assump'!$G$11,CW94,IF('Inputs Assump'!$C$6='Inputs Assump'!$G$12,CW141,CW$75))</f>
        <v>42589.157425101243</v>
      </c>
      <c r="CX46" s="9">
        <f>IF('Inputs Assump'!$C$6='Inputs Assump'!$G$11,CX94,IF('Inputs Assump'!$C$6='Inputs Assump'!$G$12,CX141,CX$75))</f>
        <v>35905.140815028564</v>
      </c>
      <c r="CZ46" s="50">
        <f t="shared" si="4"/>
        <v>85320981.511807323</v>
      </c>
      <c r="DA46" s="66">
        <f t="shared" si="5"/>
        <v>0.48353088023653445</v>
      </c>
    </row>
    <row r="47" spans="1:105">
      <c r="A47" s="52">
        <v>2040</v>
      </c>
      <c r="B47" s="9">
        <f>IF('Inputs Assump'!$C$6='Inputs Assump'!$G$11,B95,IF('Inputs Assump'!$C$6='Inputs Assump'!$G$12,B142,B$75))</f>
        <v>1653933.2321505737</v>
      </c>
      <c r="C47" s="9">
        <f>IF('Inputs Assump'!$C$6='Inputs Assump'!$G$11,C95,IF('Inputs Assump'!$C$6='Inputs Assump'!$G$12,C142,C$75))</f>
        <v>1637749.0726865409</v>
      </c>
      <c r="D47" s="9">
        <f>IF('Inputs Assump'!$C$6='Inputs Assump'!$G$11,D95,IF('Inputs Assump'!$C$6='Inputs Assump'!$G$12,D142,D$75))</f>
        <v>1646305.6257306973</v>
      </c>
      <c r="E47" s="9">
        <f>IF('Inputs Assump'!$C$6='Inputs Assump'!$G$11,E95,IF('Inputs Assump'!$C$6='Inputs Assump'!$G$12,E142,E$75))</f>
        <v>1653209.3575596251</v>
      </c>
      <c r="F47" s="9">
        <f>IF('Inputs Assump'!$C$6='Inputs Assump'!$G$11,F95,IF('Inputs Assump'!$C$6='Inputs Assump'!$G$12,F142,F$75))</f>
        <v>1659069.896493698</v>
      </c>
      <c r="G47" s="9">
        <f>IF('Inputs Assump'!$C$6='Inputs Assump'!$G$11,G95,IF('Inputs Assump'!$C$6='Inputs Assump'!$G$12,G142,G$75))</f>
        <v>1664355.528838723</v>
      </c>
      <c r="H47" s="9">
        <f>IF('Inputs Assump'!$C$6='Inputs Assump'!$G$11,H95,IF('Inputs Assump'!$C$6='Inputs Assump'!$G$12,H142,H$75))</f>
        <v>1665198.0292102899</v>
      </c>
      <c r="I47" s="9">
        <f>IF('Inputs Assump'!$C$6='Inputs Assump'!$G$11,I95,IF('Inputs Assump'!$C$6='Inputs Assump'!$G$12,I142,I$75))</f>
        <v>1664380.3898838195</v>
      </c>
      <c r="J47" s="9">
        <f>IF('Inputs Assump'!$C$6='Inputs Assump'!$G$11,J95,IF('Inputs Assump'!$C$6='Inputs Assump'!$G$12,J142,J$75))</f>
        <v>1662769.8086537812</v>
      </c>
      <c r="K47" s="9">
        <f>IF('Inputs Assump'!$C$6='Inputs Assump'!$G$11,K95,IF('Inputs Assump'!$C$6='Inputs Assump'!$G$12,K142,K$75))</f>
        <v>1660124.2074470134</v>
      </c>
      <c r="L47" s="9">
        <f>IF('Inputs Assump'!$C$6='Inputs Assump'!$G$11,L95,IF('Inputs Assump'!$C$6='Inputs Assump'!$G$12,L142,L$75))</f>
        <v>1656382.247034783</v>
      </c>
      <c r="M47" s="9">
        <f>IF('Inputs Assump'!$C$6='Inputs Assump'!$G$11,M95,IF('Inputs Assump'!$C$6='Inputs Assump'!$G$12,M142,M$75))</f>
        <v>1651365.9672137778</v>
      </c>
      <c r="N47" s="9">
        <f>IF('Inputs Assump'!$C$6='Inputs Assump'!$G$11,N95,IF('Inputs Assump'!$C$6='Inputs Assump'!$G$12,N142,N$75))</f>
        <v>1645301.9717213928</v>
      </c>
      <c r="O47" s="9">
        <f>IF('Inputs Assump'!$C$6='Inputs Assump'!$G$11,O95,IF('Inputs Assump'!$C$6='Inputs Assump'!$G$12,O142,O$75))</f>
        <v>1638139.709461353</v>
      </c>
      <c r="P47" s="9">
        <f>IF('Inputs Assump'!$C$6='Inputs Assump'!$G$11,P95,IF('Inputs Assump'!$C$6='Inputs Assump'!$G$12,P142,P$75))</f>
        <v>1630135.1910444442</v>
      </c>
      <c r="Q47" s="9">
        <f>IF('Inputs Assump'!$C$6='Inputs Assump'!$G$11,Q95,IF('Inputs Assump'!$C$6='Inputs Assump'!$G$12,Q142,Q$75))</f>
        <v>1620693.6458689165</v>
      </c>
      <c r="R47" s="9">
        <f>IF('Inputs Assump'!$C$6='Inputs Assump'!$G$11,R95,IF('Inputs Assump'!$C$6='Inputs Assump'!$G$12,R142,R$75))</f>
        <v>1610354.3582632553</v>
      </c>
      <c r="S47" s="9">
        <f>IF('Inputs Assump'!$C$6='Inputs Assump'!$G$11,S95,IF('Inputs Assump'!$C$6='Inputs Assump'!$G$12,S142,S$75))</f>
        <v>1599088.4613109836</v>
      </c>
      <c r="T47" s="9">
        <f>IF('Inputs Assump'!$C$6='Inputs Assump'!$G$11,T95,IF('Inputs Assump'!$C$6='Inputs Assump'!$G$12,T142,T$75))</f>
        <v>1586866.4405490172</v>
      </c>
      <c r="U47" s="9">
        <f>IF('Inputs Assump'!$C$6='Inputs Assump'!$G$11,U95,IF('Inputs Assump'!$C$6='Inputs Assump'!$G$12,U142,U$75))</f>
        <v>1573300.419150033</v>
      </c>
      <c r="V47" s="9">
        <f>IF('Inputs Assump'!$C$6='Inputs Assump'!$G$11,V95,IF('Inputs Assump'!$C$6='Inputs Assump'!$G$12,V142,V$75))</f>
        <v>1694483.6918577251</v>
      </c>
      <c r="W47" s="9">
        <f>IF('Inputs Assump'!$C$6='Inputs Assump'!$G$11,W95,IF('Inputs Assump'!$C$6='Inputs Assump'!$G$12,W142,W$75))</f>
        <v>1688233.1842186183</v>
      </c>
      <c r="X47" s="9">
        <f>IF('Inputs Assump'!$C$6='Inputs Assump'!$G$11,X95,IF('Inputs Assump'!$C$6='Inputs Assump'!$G$12,X142,X$75))</f>
        <v>1658620.6625851584</v>
      </c>
      <c r="Y47" s="9">
        <f>IF('Inputs Assump'!$C$6='Inputs Assump'!$G$11,Y95,IF('Inputs Assump'!$C$6='Inputs Assump'!$G$12,Y142,Y$75))</f>
        <v>1629228.3768374326</v>
      </c>
      <c r="Z47" s="9">
        <f>IF('Inputs Assump'!$C$6='Inputs Assump'!$G$11,Z95,IF('Inputs Assump'!$C$6='Inputs Assump'!$G$12,Z142,Z$75))</f>
        <v>1600059.6801879921</v>
      </c>
      <c r="AA47" s="9">
        <f>IF('Inputs Assump'!$C$6='Inputs Assump'!$G$11,AA95,IF('Inputs Assump'!$C$6='Inputs Assump'!$G$12,AA142,AA$75))</f>
        <v>1570350.1399883442</v>
      </c>
      <c r="AB47" s="9">
        <f>IF('Inputs Assump'!$C$6='Inputs Assump'!$G$11,AB95,IF('Inputs Assump'!$C$6='Inputs Assump'!$G$12,AB142,AB$75))</f>
        <v>1534304.2874545278</v>
      </c>
      <c r="AC47" s="9">
        <f>IF('Inputs Assump'!$C$6='Inputs Assump'!$G$11,AC95,IF('Inputs Assump'!$C$6='Inputs Assump'!$G$12,AC142,AC$75))</f>
        <v>1498420.3681877067</v>
      </c>
      <c r="AD47" s="9">
        <f>IF('Inputs Assump'!$C$6='Inputs Assump'!$G$11,AD95,IF('Inputs Assump'!$C$6='Inputs Assump'!$G$12,AD142,AD$75))</f>
        <v>1465734.067200256</v>
      </c>
      <c r="AE47" s="9">
        <f>IF('Inputs Assump'!$C$6='Inputs Assump'!$G$11,AE95,IF('Inputs Assump'!$C$6='Inputs Assump'!$G$12,AE142,AE$75))</f>
        <v>1433197.3550748862</v>
      </c>
      <c r="AF47" s="9">
        <f>IF('Inputs Assump'!$C$6='Inputs Assump'!$G$11,AF95,IF('Inputs Assump'!$C$6='Inputs Assump'!$G$12,AF142,AF$75))</f>
        <v>1400505.1263541454</v>
      </c>
      <c r="AG47" s="9">
        <f>IF('Inputs Assump'!$C$6='Inputs Assump'!$G$11,AG95,IF('Inputs Assump'!$C$6='Inputs Assump'!$G$12,AG142,AG$75))</f>
        <v>1367953.9271053332</v>
      </c>
      <c r="AH47" s="9">
        <f>IF('Inputs Assump'!$C$6='Inputs Assump'!$G$11,AH95,IF('Inputs Assump'!$C$6='Inputs Assump'!$G$12,AH142,AH$75))</f>
        <v>1335547.0497098642</v>
      </c>
      <c r="AI47" s="9">
        <f>IF('Inputs Assump'!$C$6='Inputs Assump'!$G$11,AI95,IF('Inputs Assump'!$C$6='Inputs Assump'!$G$12,AI142,AI$75))</f>
        <v>1313385.8542381572</v>
      </c>
      <c r="AJ47" s="9">
        <f>IF('Inputs Assump'!$C$6='Inputs Assump'!$G$11,AJ95,IF('Inputs Assump'!$C$6='Inputs Assump'!$G$12,AJ142,AJ$75))</f>
        <v>1291301.6139549399</v>
      </c>
      <c r="AK47" s="9">
        <f>IF('Inputs Assump'!$C$6='Inputs Assump'!$G$11,AK95,IF('Inputs Assump'!$C$6='Inputs Assump'!$G$12,AK142,AK$75))</f>
        <v>1270110.1894165976</v>
      </c>
      <c r="AL47" s="9">
        <f>IF('Inputs Assump'!$C$6='Inputs Assump'!$G$11,AL95,IF('Inputs Assump'!$C$6='Inputs Assump'!$G$12,AL142,AL$75))</f>
        <v>1248996.9163105269</v>
      </c>
      <c r="AM47" s="9">
        <f>IF('Inputs Assump'!$C$6='Inputs Assump'!$G$11,AM95,IF('Inputs Assump'!$C$6='Inputs Assump'!$G$12,AM142,AM$75))</f>
        <v>1227963.6333390528</v>
      </c>
      <c r="AN47" s="9">
        <f>IF('Inputs Assump'!$C$6='Inputs Assump'!$G$11,AN95,IF('Inputs Assump'!$C$6='Inputs Assump'!$G$12,AN142,AN$75))</f>
        <v>1201151.5709934223</v>
      </c>
      <c r="AO47" s="9">
        <f>IF('Inputs Assump'!$C$6='Inputs Assump'!$G$11,AO95,IF('Inputs Assump'!$C$6='Inputs Assump'!$G$12,AO142,AO$75))</f>
        <v>1174460.7258007119</v>
      </c>
      <c r="AP47" s="9">
        <f>IF('Inputs Assump'!$C$6='Inputs Assump'!$G$11,AP95,IF('Inputs Assump'!$C$6='Inputs Assump'!$G$12,AP142,AP$75))</f>
        <v>1148031.2826114504</v>
      </c>
      <c r="AQ47" s="9">
        <f>IF('Inputs Assump'!$C$6='Inputs Assump'!$G$11,AQ95,IF('Inputs Assump'!$C$6='Inputs Assump'!$G$12,AQ142,AQ$75))</f>
        <v>1121678.541583159</v>
      </c>
      <c r="AR47" s="9">
        <f>IF('Inputs Assump'!$C$6='Inputs Assump'!$G$11,AR95,IF('Inputs Assump'!$C$6='Inputs Assump'!$G$12,AR142,AR$75))</f>
        <v>1095405.6492337501</v>
      </c>
      <c r="AS47" s="9">
        <f>IF('Inputs Assump'!$C$6='Inputs Assump'!$G$11,AS95,IF('Inputs Assump'!$C$6='Inputs Assump'!$G$12,AS142,AS$75))</f>
        <v>1053442.0645530957</v>
      </c>
      <c r="AT47" s="9">
        <f>IF('Inputs Assump'!$C$6='Inputs Assump'!$G$11,AT95,IF('Inputs Assump'!$C$6='Inputs Assump'!$G$12,AT142,AT$75))</f>
        <v>1011671.8989464293</v>
      </c>
      <c r="AU47" s="9">
        <f>IF('Inputs Assump'!$C$6='Inputs Assump'!$G$11,AU95,IF('Inputs Assump'!$C$6='Inputs Assump'!$G$12,AU142,AU$75))</f>
        <v>973476.92363088403</v>
      </c>
      <c r="AV47" s="9">
        <f>IF('Inputs Assump'!$C$6='Inputs Assump'!$G$11,AV95,IF('Inputs Assump'!$C$6='Inputs Assump'!$G$12,AV142,AV$75))</f>
        <v>935281.9483153387</v>
      </c>
      <c r="AW47" s="9">
        <f>IF('Inputs Assump'!$C$6='Inputs Assump'!$G$11,AW95,IF('Inputs Assump'!$C$6='Inputs Assump'!$G$12,AW142,AW$75))</f>
        <v>897086.97299979313</v>
      </c>
      <c r="AX47" s="9">
        <f>IF('Inputs Assump'!$C$6='Inputs Assump'!$G$11,AX95,IF('Inputs Assump'!$C$6='Inputs Assump'!$G$12,AX142,AX$75))</f>
        <v>855683.37377033569</v>
      </c>
      <c r="AY47" s="9">
        <f>IF('Inputs Assump'!$C$6='Inputs Assump'!$G$11,AY95,IF('Inputs Assump'!$C$6='Inputs Assump'!$G$12,AY142,AY$75))</f>
        <v>814279.77454087837</v>
      </c>
      <c r="AZ47" s="9">
        <f>IF('Inputs Assump'!$C$6='Inputs Assump'!$G$11,AZ95,IF('Inputs Assump'!$C$6='Inputs Assump'!$G$12,AZ142,AZ$75))</f>
        <v>772876.17531142163</v>
      </c>
      <c r="BA47" s="9">
        <f>IF('Inputs Assump'!$C$6='Inputs Assump'!$G$11,BA95,IF('Inputs Assump'!$C$6='Inputs Assump'!$G$12,BA142,BA$75))</f>
        <v>731472.57608196407</v>
      </c>
      <c r="BB47" s="9">
        <f>IF('Inputs Assump'!$C$6='Inputs Assump'!$G$11,BB95,IF('Inputs Assump'!$C$6='Inputs Assump'!$G$12,BB142,BB$75))</f>
        <v>690068.97685250686</v>
      </c>
      <c r="BC47" s="9">
        <f>IF('Inputs Assump'!$C$6='Inputs Assump'!$G$11,BC95,IF('Inputs Assump'!$C$6='Inputs Assump'!$G$12,BC142,BC$75))</f>
        <v>665477.53807054169</v>
      </c>
      <c r="BD47" s="9">
        <f>IF('Inputs Assump'!$C$6='Inputs Assump'!$G$11,BD95,IF('Inputs Assump'!$C$6='Inputs Assump'!$G$12,BD142,BD$75))</f>
        <v>640886.09928857663</v>
      </c>
      <c r="BE47" s="9">
        <f>IF('Inputs Assump'!$C$6='Inputs Assump'!$G$11,BE95,IF('Inputs Assump'!$C$6='Inputs Assump'!$G$12,BE142,BE$75))</f>
        <v>616294.66050661169</v>
      </c>
      <c r="BF47" s="9">
        <f>IF('Inputs Assump'!$C$6='Inputs Assump'!$G$11,BF95,IF('Inputs Assump'!$C$6='Inputs Assump'!$G$12,BF142,BF$75))</f>
        <v>591703.22172464663</v>
      </c>
      <c r="BG47" s="9">
        <f>IF('Inputs Assump'!$C$6='Inputs Assump'!$G$11,BG95,IF('Inputs Assump'!$C$6='Inputs Assump'!$G$12,BG142,BG$75))</f>
        <v>567111.78294268146</v>
      </c>
      <c r="BH47" s="9">
        <f>IF('Inputs Assump'!$C$6='Inputs Assump'!$G$11,BH95,IF('Inputs Assump'!$C$6='Inputs Assump'!$G$12,BH142,BH$75))</f>
        <v>543422.10228925629</v>
      </c>
      <c r="BI47" s="9">
        <f>IF('Inputs Assump'!$C$6='Inputs Assump'!$G$11,BI95,IF('Inputs Assump'!$C$6='Inputs Assump'!$G$12,BI142,BI$75))</f>
        <v>519732.4216358313</v>
      </c>
      <c r="BJ47" s="9">
        <f>IF('Inputs Assump'!$C$6='Inputs Assump'!$G$11,BJ95,IF('Inputs Assump'!$C$6='Inputs Assump'!$G$12,BJ142,BJ$75))</f>
        <v>496042.74098240613</v>
      </c>
      <c r="BK47" s="9">
        <f>IF('Inputs Assump'!$C$6='Inputs Assump'!$G$11,BK95,IF('Inputs Assump'!$C$6='Inputs Assump'!$G$12,BK142,BK$75))</f>
        <v>472353.06032898091</v>
      </c>
      <c r="BL47" s="9">
        <f>IF('Inputs Assump'!$C$6='Inputs Assump'!$G$11,BL95,IF('Inputs Assump'!$C$6='Inputs Assump'!$G$12,BL142,BL$75))</f>
        <v>448663.37967555586</v>
      </c>
      <c r="BM47" s="9">
        <f>IF('Inputs Assump'!$C$6='Inputs Assump'!$G$11,BM95,IF('Inputs Assump'!$C$6='Inputs Assump'!$G$12,BM142,BM$75))</f>
        <v>434938.75745577028</v>
      </c>
      <c r="BN47" s="9">
        <f>IF('Inputs Assump'!$C$6='Inputs Assump'!$G$11,BN95,IF('Inputs Assump'!$C$6='Inputs Assump'!$G$12,BN142,BN$75))</f>
        <v>421214.13523598452</v>
      </c>
      <c r="BO47" s="9">
        <f>IF('Inputs Assump'!$C$6='Inputs Assump'!$G$11,BO95,IF('Inputs Assump'!$C$6='Inputs Assump'!$G$12,BO142,BO$75))</f>
        <v>407489.51301619911</v>
      </c>
      <c r="BP47" s="9">
        <f>IF('Inputs Assump'!$C$6='Inputs Assump'!$G$11,BP95,IF('Inputs Assump'!$C$6='Inputs Assump'!$G$12,BP142,BP$75))</f>
        <v>393764.89079641359</v>
      </c>
      <c r="BQ47" s="9">
        <f>IF('Inputs Assump'!$C$6='Inputs Assump'!$G$11,BQ95,IF('Inputs Assump'!$C$6='Inputs Assump'!$G$12,BQ142,BQ$75))</f>
        <v>380040.26857662777</v>
      </c>
      <c r="BR47" s="9">
        <f>IF('Inputs Assump'!$C$6='Inputs Assump'!$G$11,BR95,IF('Inputs Assump'!$C$6='Inputs Assump'!$G$12,BR142,BR$75))</f>
        <v>361558.5199795253</v>
      </c>
      <c r="BS47" s="9">
        <f>IF('Inputs Assump'!$C$6='Inputs Assump'!$G$11,BS95,IF('Inputs Assump'!$C$6='Inputs Assump'!$G$12,BS142,BS$75))</f>
        <v>343076.77138242265</v>
      </c>
      <c r="BT47" s="9">
        <f>IF('Inputs Assump'!$C$6='Inputs Assump'!$G$11,BT95,IF('Inputs Assump'!$C$6='Inputs Assump'!$G$12,BT142,BT$75))</f>
        <v>324595.02278532012</v>
      </c>
      <c r="BU47" s="9">
        <f>IF('Inputs Assump'!$C$6='Inputs Assump'!$G$11,BU95,IF('Inputs Assump'!$C$6='Inputs Assump'!$G$12,BU142,BU$75))</f>
        <v>306113.27418821736</v>
      </c>
      <c r="BV47" s="9">
        <f>IF('Inputs Assump'!$C$6='Inputs Assump'!$G$11,BV95,IF('Inputs Assump'!$C$6='Inputs Assump'!$G$12,BV142,BV$75))</f>
        <v>287631.52559111483</v>
      </c>
      <c r="BW47" s="9">
        <f>IF('Inputs Assump'!$C$6='Inputs Assump'!$G$11,BW95,IF('Inputs Assump'!$C$6='Inputs Assump'!$G$12,BW142,BW$75))</f>
        <v>272632.05455874832</v>
      </c>
      <c r="BX47" s="9">
        <f>IF('Inputs Assump'!$C$6='Inputs Assump'!$G$11,BX95,IF('Inputs Assump'!$C$6='Inputs Assump'!$G$12,BX142,BX$75))</f>
        <v>257632.58352638184</v>
      </c>
      <c r="BY47" s="9">
        <f>IF('Inputs Assump'!$C$6='Inputs Assump'!$G$11,BY95,IF('Inputs Assump'!$C$6='Inputs Assump'!$G$12,BY142,BY$75))</f>
        <v>242633.11249401513</v>
      </c>
      <c r="BZ47" s="9">
        <f>IF('Inputs Assump'!$C$6='Inputs Assump'!$G$11,BZ95,IF('Inputs Assump'!$C$6='Inputs Assump'!$G$12,BZ142,BZ$75))</f>
        <v>227633.64146164851</v>
      </c>
      <c r="CA47" s="9">
        <f>IF('Inputs Assump'!$C$6='Inputs Assump'!$G$11,CA95,IF('Inputs Assump'!$C$6='Inputs Assump'!$G$12,CA142,CA$75))</f>
        <v>212634.17042928186</v>
      </c>
      <c r="CB47" s="9">
        <f>IF('Inputs Assump'!$C$6='Inputs Assump'!$G$11,CB95,IF('Inputs Assump'!$C$6='Inputs Assump'!$G$12,CB142,CB$75))</f>
        <v>204840.36181246449</v>
      </c>
      <c r="CC47" s="9">
        <f>IF('Inputs Assump'!$C$6='Inputs Assump'!$G$11,CC95,IF('Inputs Assump'!$C$6='Inputs Assump'!$G$12,CC142,CC$75))</f>
        <v>197046.55319564705</v>
      </c>
      <c r="CD47" s="9">
        <f>IF('Inputs Assump'!$C$6='Inputs Assump'!$G$11,CD95,IF('Inputs Assump'!$C$6='Inputs Assump'!$G$12,CD142,CD$75))</f>
        <v>189252.74457882973</v>
      </c>
      <c r="CE47" s="9">
        <f>IF('Inputs Assump'!$C$6='Inputs Assump'!$G$11,CE95,IF('Inputs Assump'!$C$6='Inputs Assump'!$G$12,CE142,CE$75))</f>
        <v>181458.93596201236</v>
      </c>
      <c r="CF47" s="9">
        <f>IF('Inputs Assump'!$C$6='Inputs Assump'!$G$11,CF95,IF('Inputs Assump'!$C$6='Inputs Assump'!$G$12,CF142,CF$75))</f>
        <v>173665.12734519489</v>
      </c>
      <c r="CG47" s="9">
        <f>IF('Inputs Assump'!$C$6='Inputs Assump'!$G$11,CG95,IF('Inputs Assump'!$C$6='Inputs Assump'!$G$12,CG142,CG$75))</f>
        <v>165928.59592721582</v>
      </c>
      <c r="CH47" s="9">
        <f>IF('Inputs Assump'!$C$6='Inputs Assump'!$G$11,CH95,IF('Inputs Assump'!$C$6='Inputs Assump'!$G$12,CH142,CH$75))</f>
        <v>158192.06450923686</v>
      </c>
      <c r="CI47" s="9">
        <f>IF('Inputs Assump'!$C$6='Inputs Assump'!$G$11,CI95,IF('Inputs Assump'!$C$6='Inputs Assump'!$G$12,CI142,CI$75))</f>
        <v>150455.53309125779</v>
      </c>
      <c r="CJ47" s="9">
        <f>IF('Inputs Assump'!$C$6='Inputs Assump'!$G$11,CJ95,IF('Inputs Assump'!$C$6='Inputs Assump'!$G$12,CJ142,CJ$75))</f>
        <v>142719.00167327863</v>
      </c>
      <c r="CK47" s="9">
        <f>IF('Inputs Assump'!$C$6='Inputs Assump'!$G$11,CK95,IF('Inputs Assump'!$C$6='Inputs Assump'!$G$12,CK142,CK$75))</f>
        <v>134982.4702552997</v>
      </c>
      <c r="CL47" s="9">
        <f>IF('Inputs Assump'!$C$6='Inputs Assump'!$G$11,CL95,IF('Inputs Assump'!$C$6='Inputs Assump'!$G$12,CL142,CL$75))</f>
        <v>127795.37431163524</v>
      </c>
      <c r="CM47" s="9">
        <f>IF('Inputs Assump'!$C$6='Inputs Assump'!$G$11,CM95,IF('Inputs Assump'!$C$6='Inputs Assump'!$G$12,CM142,CM$75))</f>
        <v>120608.27836797082</v>
      </c>
      <c r="CN47" s="9">
        <f>IF('Inputs Assump'!$C$6='Inputs Assump'!$G$11,CN95,IF('Inputs Assump'!$C$6='Inputs Assump'!$G$12,CN142,CN$75))</f>
        <v>113421.1824243064</v>
      </c>
      <c r="CO47" s="9">
        <f>IF('Inputs Assump'!$C$6='Inputs Assump'!$G$11,CO95,IF('Inputs Assump'!$C$6='Inputs Assump'!$G$12,CO142,CO$75))</f>
        <v>106234.086480642</v>
      </c>
      <c r="CP47" s="9">
        <f>IF('Inputs Assump'!$C$6='Inputs Assump'!$G$11,CP95,IF('Inputs Assump'!$C$6='Inputs Assump'!$G$12,CP142,CP$75))</f>
        <v>99046.99053697761</v>
      </c>
      <c r="CQ47" s="9">
        <f>IF('Inputs Assump'!$C$6='Inputs Assump'!$G$11,CQ95,IF('Inputs Assump'!$C$6='Inputs Assump'!$G$12,CQ142,CQ$75))</f>
        <v>91720.682746809296</v>
      </c>
      <c r="CR47" s="9">
        <f>IF('Inputs Assump'!$C$6='Inputs Assump'!$G$11,CR95,IF('Inputs Assump'!$C$6='Inputs Assump'!$G$12,CR142,CR$75))</f>
        <v>84394.374956640924</v>
      </c>
      <c r="CS47" s="9">
        <f>IF('Inputs Assump'!$C$6='Inputs Assump'!$G$11,CS95,IF('Inputs Assump'!$C$6='Inputs Assump'!$G$12,CS142,CS$75))</f>
        <v>77068.067166472581</v>
      </c>
      <c r="CT47" s="9">
        <f>IF('Inputs Assump'!$C$6='Inputs Assump'!$G$11,CT95,IF('Inputs Assump'!$C$6='Inputs Assump'!$G$12,CT142,CT$75))</f>
        <v>69741.759376304224</v>
      </c>
      <c r="CU47" s="9">
        <f>IF('Inputs Assump'!$C$6='Inputs Assump'!$G$11,CU95,IF('Inputs Assump'!$C$6='Inputs Assump'!$G$12,CU142,CU$75))</f>
        <v>62415.451586135896</v>
      </c>
      <c r="CV47" s="9">
        <f>IF('Inputs Assump'!$C$6='Inputs Assump'!$G$11,CV95,IF('Inputs Assump'!$C$6='Inputs Assump'!$G$12,CV142,CV$75))</f>
        <v>55755.523826019293</v>
      </c>
      <c r="CW47" s="9">
        <f>IF('Inputs Assump'!$C$6='Inputs Assump'!$G$11,CW95,IF('Inputs Assump'!$C$6='Inputs Assump'!$G$12,CW142,CW$75))</f>
        <v>49095.596065902675</v>
      </c>
      <c r="CX47" s="9">
        <f>IF('Inputs Assump'!$C$6='Inputs Assump'!$G$11,CX95,IF('Inputs Assump'!$C$6='Inputs Assump'!$G$12,CX142,CX$75))</f>
        <v>42435.668305786065</v>
      </c>
      <c r="CZ47" s="50">
        <f t="shared" si="4"/>
        <v>86716737.812943906</v>
      </c>
      <c r="DA47" s="66">
        <f t="shared" si="5"/>
        <v>0.50779979436915368</v>
      </c>
    </row>
    <row r="49" spans="1:105" s="96" customFormat="1">
      <c r="A49" s="96" t="s">
        <v>1816</v>
      </c>
    </row>
    <row r="50" spans="1:105" s="52" customFormat="1">
      <c r="A50" s="52" t="s">
        <v>1023</v>
      </c>
      <c r="B50" s="52" t="s">
        <v>1020</v>
      </c>
    </row>
    <row r="51" spans="1:105" s="52" customFormat="1">
      <c r="A51" s="52" t="s">
        <v>948</v>
      </c>
      <c r="B51" s="52" t="s">
        <v>131</v>
      </c>
      <c r="C51" s="52">
        <v>1</v>
      </c>
      <c r="D51" s="52">
        <v>2</v>
      </c>
      <c r="E51" s="52">
        <v>3</v>
      </c>
      <c r="F51" s="52">
        <v>4</v>
      </c>
      <c r="G51" s="52">
        <v>5</v>
      </c>
      <c r="H51" s="52">
        <v>6</v>
      </c>
      <c r="I51" s="52">
        <v>7</v>
      </c>
      <c r="J51" s="52">
        <v>8</v>
      </c>
      <c r="K51" s="52">
        <v>9</v>
      </c>
      <c r="L51" s="52">
        <v>10</v>
      </c>
      <c r="M51" s="52">
        <v>11</v>
      </c>
      <c r="N51" s="52">
        <v>12</v>
      </c>
      <c r="O51" s="52">
        <v>13</v>
      </c>
      <c r="P51" s="52">
        <v>14</v>
      </c>
      <c r="Q51" s="52">
        <v>15</v>
      </c>
      <c r="R51" s="52">
        <v>16</v>
      </c>
      <c r="S51" s="52">
        <v>17</v>
      </c>
      <c r="T51" s="52">
        <v>18</v>
      </c>
      <c r="U51" s="52">
        <v>19</v>
      </c>
      <c r="V51" s="52">
        <v>20</v>
      </c>
      <c r="W51" s="52">
        <v>21</v>
      </c>
      <c r="X51" s="52">
        <v>22</v>
      </c>
      <c r="Y51" s="52">
        <v>23</v>
      </c>
      <c r="Z51" s="52">
        <v>24</v>
      </c>
      <c r="AA51" s="52">
        <v>25</v>
      </c>
      <c r="AB51" s="52">
        <v>26</v>
      </c>
      <c r="AC51" s="52">
        <v>27</v>
      </c>
      <c r="AD51" s="52">
        <v>28</v>
      </c>
      <c r="AE51" s="52">
        <v>29</v>
      </c>
      <c r="AF51" s="52">
        <v>30</v>
      </c>
      <c r="AG51" s="52">
        <v>31</v>
      </c>
      <c r="AH51" s="52">
        <v>32</v>
      </c>
      <c r="AI51" s="52">
        <v>33</v>
      </c>
      <c r="AJ51" s="52">
        <v>34</v>
      </c>
      <c r="AK51" s="52">
        <v>35</v>
      </c>
      <c r="AL51" s="52">
        <v>36</v>
      </c>
      <c r="AM51" s="52">
        <v>37</v>
      </c>
      <c r="AN51" s="52">
        <v>38</v>
      </c>
      <c r="AO51" s="52">
        <v>39</v>
      </c>
      <c r="AP51" s="52">
        <v>40</v>
      </c>
      <c r="AQ51" s="52">
        <v>41</v>
      </c>
      <c r="AR51" s="52">
        <v>42</v>
      </c>
      <c r="AS51" s="52">
        <v>43</v>
      </c>
      <c r="AT51" s="52">
        <v>44</v>
      </c>
      <c r="AU51" s="52">
        <v>45</v>
      </c>
      <c r="AV51" s="52">
        <v>46</v>
      </c>
      <c r="AW51" s="52">
        <v>47</v>
      </c>
      <c r="AX51" s="52">
        <v>48</v>
      </c>
      <c r="AY51" s="52">
        <v>49</v>
      </c>
      <c r="AZ51" s="52">
        <v>50</v>
      </c>
      <c r="BA51" s="52">
        <v>51</v>
      </c>
      <c r="BB51" s="52">
        <v>52</v>
      </c>
      <c r="BC51" s="52">
        <v>53</v>
      </c>
      <c r="BD51" s="52">
        <v>54</v>
      </c>
      <c r="BE51" s="52">
        <v>55</v>
      </c>
      <c r="BF51" s="52">
        <v>56</v>
      </c>
      <c r="BG51" s="52">
        <v>57</v>
      </c>
      <c r="BH51" s="52">
        <v>58</v>
      </c>
      <c r="BI51" s="52">
        <v>59</v>
      </c>
      <c r="BJ51" s="52">
        <v>60</v>
      </c>
      <c r="BK51" s="52">
        <v>61</v>
      </c>
      <c r="BL51" s="52">
        <v>62</v>
      </c>
      <c r="BM51" s="52">
        <v>63</v>
      </c>
      <c r="BN51" s="52">
        <v>64</v>
      </c>
      <c r="BO51" s="52">
        <v>65</v>
      </c>
      <c r="BP51" s="52">
        <v>66</v>
      </c>
      <c r="BQ51" s="52">
        <v>67</v>
      </c>
      <c r="BR51" s="52">
        <v>68</v>
      </c>
      <c r="BS51" s="52">
        <v>69</v>
      </c>
      <c r="BT51" s="52">
        <v>70</v>
      </c>
      <c r="BU51" s="52">
        <v>71</v>
      </c>
      <c r="BV51" s="52">
        <v>72</v>
      </c>
      <c r="BW51" s="52">
        <v>73</v>
      </c>
      <c r="BX51" s="52">
        <v>74</v>
      </c>
      <c r="BY51" s="52">
        <v>75</v>
      </c>
      <c r="BZ51" s="52">
        <v>76</v>
      </c>
      <c r="CA51" s="52">
        <v>77</v>
      </c>
      <c r="CB51" s="52">
        <v>78</v>
      </c>
      <c r="CC51" s="52">
        <v>79</v>
      </c>
      <c r="CD51" s="52">
        <v>80</v>
      </c>
      <c r="CE51" s="52">
        <v>81</v>
      </c>
      <c r="CF51" s="52">
        <v>82</v>
      </c>
      <c r="CG51" s="52">
        <v>83</v>
      </c>
      <c r="CH51" s="52">
        <v>84</v>
      </c>
      <c r="CI51" s="52">
        <v>85</v>
      </c>
      <c r="CJ51" s="52">
        <v>86</v>
      </c>
      <c r="CK51" s="52">
        <v>87</v>
      </c>
      <c r="CL51" s="52">
        <v>88</v>
      </c>
      <c r="CM51" s="52">
        <v>89</v>
      </c>
      <c r="CN51" s="52">
        <v>90</v>
      </c>
      <c r="CO51" s="52">
        <v>91</v>
      </c>
      <c r="CP51" s="52">
        <v>92</v>
      </c>
      <c r="CQ51" s="52">
        <v>93</v>
      </c>
      <c r="CR51" s="52">
        <v>94</v>
      </c>
      <c r="CS51" s="52">
        <v>95</v>
      </c>
      <c r="CT51" s="52">
        <v>96</v>
      </c>
      <c r="CU51" s="52">
        <v>97</v>
      </c>
      <c r="CV51" s="52">
        <v>98</v>
      </c>
      <c r="CW51" s="52">
        <v>99</v>
      </c>
      <c r="CX51" s="52">
        <v>100</v>
      </c>
      <c r="CZ51" s="52" t="s">
        <v>130</v>
      </c>
      <c r="DA51" s="52" t="s">
        <v>1815</v>
      </c>
    </row>
    <row r="52" spans="1:105">
      <c r="A52" s="52">
        <v>2020</v>
      </c>
      <c r="B52" s="9">
        <f>VLOOKUP(select_pop,'Inputs Assump'!$G$4:$H$9,2,FALSE)*(Demographics_Total!B3/total_pop)</f>
        <v>1739593.6404000001</v>
      </c>
      <c r="C52" s="9">
        <f>VLOOKUP(select_pop,'Inputs Assump'!$G$4:$H$9,2,FALSE)*(Demographics_Total!C3/total_pop)</f>
        <v>1677633.4099000003</v>
      </c>
      <c r="D52" s="9">
        <f>VLOOKUP(select_pop,'Inputs Assump'!$G$4:$H$9,2,FALSE)*(Demographics_Total!D3/total_pop)</f>
        <v>1647808.5299000002</v>
      </c>
      <c r="E52" s="9">
        <f>VLOOKUP(select_pop,'Inputs Assump'!$G$4:$H$9,2,FALSE)*(Demographics_Total!E3/total_pop)</f>
        <v>1617983.6499000001</v>
      </c>
      <c r="F52" s="9">
        <f>VLOOKUP(select_pop,'Inputs Assump'!$G$4:$H$9,2,FALSE)*(Demographics_Total!F3/total_pop)</f>
        <v>1588158.7699</v>
      </c>
      <c r="G52" s="9">
        <f>VLOOKUP(select_pop,'Inputs Assump'!$G$4:$H$9,2,FALSE)*(Demographics_Total!G3/total_pop)</f>
        <v>1564760.9599999997</v>
      </c>
      <c r="H52" s="9">
        <f>VLOOKUP(select_pop,'Inputs Assump'!$G$4:$H$9,2,FALSE)*(Demographics_Total!H3/total_pop)</f>
        <v>1534936.0799999996</v>
      </c>
      <c r="I52" s="9">
        <f>VLOOKUP(select_pop,'Inputs Assump'!$G$4:$H$9,2,FALSE)*(Demographics_Total!I3/total_pop)</f>
        <v>1505111.2</v>
      </c>
      <c r="J52" s="9">
        <f>VLOOKUP(select_pop,'Inputs Assump'!$G$4:$H$9,2,FALSE)*(Demographics_Total!J3/total_pop)</f>
        <v>1478254</v>
      </c>
      <c r="K52" s="9">
        <f>VLOOKUP(select_pop,'Inputs Assump'!$G$4:$H$9,2,FALSE)*(Demographics_Total!K3/total_pop)</f>
        <v>1451396.8</v>
      </c>
      <c r="L52" s="9">
        <f>VLOOKUP(select_pop,'Inputs Assump'!$G$4:$H$9,2,FALSE)*(Demographics_Total!L3/total_pop)</f>
        <v>1424539.6</v>
      </c>
      <c r="M52" s="9">
        <f>VLOOKUP(select_pop,'Inputs Assump'!$G$4:$H$9,2,FALSE)*(Demographics_Total!M3/total_pop)</f>
        <v>1397682.4000000001</v>
      </c>
      <c r="N52" s="9">
        <f>VLOOKUP(select_pop,'Inputs Assump'!$G$4:$H$9,2,FALSE)*(Demographics_Total!N3/total_pop)</f>
        <v>1370825.2</v>
      </c>
      <c r="O52" s="9">
        <f>VLOOKUP(select_pop,'Inputs Assump'!$G$4:$H$9,2,FALSE)*(Demographics_Total!O3/total_pop)</f>
        <v>1353964.08</v>
      </c>
      <c r="P52" s="9">
        <f>VLOOKUP(select_pop,'Inputs Assump'!$G$4:$H$9,2,FALSE)*(Demographics_Total!P3/total_pop)</f>
        <v>1337102.9600000002</v>
      </c>
      <c r="Q52" s="9">
        <f>VLOOKUP(select_pop,'Inputs Assump'!$G$4:$H$9,2,FALSE)*(Demographics_Total!Q3/total_pop)</f>
        <v>1320241.8400000003</v>
      </c>
      <c r="R52" s="9">
        <f>VLOOKUP(select_pop,'Inputs Assump'!$G$4:$H$9,2,FALSE)*(Demographics_Total!R3/total_pop)</f>
        <v>1303380.7200000004</v>
      </c>
      <c r="S52" s="9">
        <f>VLOOKUP(select_pop,'Inputs Assump'!$G$4:$H$9,2,FALSE)*(Demographics_Total!S3/total_pop)</f>
        <v>1286519.6000000001</v>
      </c>
      <c r="T52" s="9">
        <f>VLOOKUP(select_pop,'Inputs Assump'!$G$4:$H$9,2,FALSE)*(Demographics_Total!T3/total_pop)</f>
        <v>1261862.6000000001</v>
      </c>
      <c r="U52" s="9">
        <f>VLOOKUP(select_pop,'Inputs Assump'!$G$4:$H$9,2,FALSE)*(Demographics_Total!U3/total_pop)</f>
        <v>1237205.6000000001</v>
      </c>
      <c r="V52" s="9">
        <f>VLOOKUP(select_pop,'Inputs Assump'!$G$4:$H$9,2,FALSE)*(Demographics_Total!V3/total_pop)</f>
        <v>1212548.6000000001</v>
      </c>
      <c r="W52" s="9">
        <f>VLOOKUP(select_pop,'Inputs Assump'!$G$4:$H$9,2,FALSE)*(Demographics_Total!W3/total_pop)</f>
        <v>1187891.6000000001</v>
      </c>
      <c r="X52" s="9">
        <f>VLOOKUP(select_pop,'Inputs Assump'!$G$4:$H$9,2,FALSE)*(Demographics_Total!X3/total_pop)</f>
        <v>1163234.6000000001</v>
      </c>
      <c r="Y52" s="9">
        <f>VLOOKUP(select_pop,'Inputs Assump'!$G$4:$H$9,2,FALSE)*(Demographics_Total!Y3/total_pop)</f>
        <v>1122685.6800000002</v>
      </c>
      <c r="Z52" s="9">
        <f>VLOOKUP(select_pop,'Inputs Assump'!$G$4:$H$9,2,FALSE)*(Demographics_Total!Z3/total_pop)</f>
        <v>1082136.7600000002</v>
      </c>
      <c r="AA52" s="9">
        <f>VLOOKUP(select_pop,'Inputs Assump'!$G$4:$H$9,2,FALSE)*(Demographics_Total!AA3/total_pop)</f>
        <v>1041587.8400000002</v>
      </c>
      <c r="AB52" s="9">
        <f>VLOOKUP(select_pop,'Inputs Assump'!$G$4:$H$9,2,FALSE)*(Demographics_Total!AB3/total_pop)</f>
        <v>1001038.9200000002</v>
      </c>
      <c r="AC52" s="9">
        <f>VLOOKUP(select_pop,'Inputs Assump'!$G$4:$H$9,2,FALSE)*(Demographics_Total!AC3/total_pop)</f>
        <v>960490</v>
      </c>
      <c r="AD52" s="9">
        <f>VLOOKUP(select_pop,'Inputs Assump'!$G$4:$H$9,2,FALSE)*(Demographics_Total!AD3/total_pop)</f>
        <v>918693.75999999989</v>
      </c>
      <c r="AE52" s="9">
        <f>VLOOKUP(select_pop,'Inputs Assump'!$G$4:$H$9,2,FALSE)*(Demographics_Total!AE3/total_pop)</f>
        <v>876897.52</v>
      </c>
      <c r="AF52" s="9">
        <f>VLOOKUP(select_pop,'Inputs Assump'!$G$4:$H$9,2,FALSE)*(Demographics_Total!AF3/total_pop)</f>
        <v>835101.28</v>
      </c>
      <c r="AG52" s="9">
        <f>VLOOKUP(select_pop,'Inputs Assump'!$G$4:$H$9,2,FALSE)*(Demographics_Total!AG3/total_pop)</f>
        <v>793305.04</v>
      </c>
      <c r="AH52" s="9">
        <f>VLOOKUP(select_pop,'Inputs Assump'!$G$4:$H$9,2,FALSE)*(Demographics_Total!AH3/total_pop)</f>
        <v>751508.8</v>
      </c>
      <c r="AI52" s="9">
        <f>VLOOKUP(select_pop,'Inputs Assump'!$G$4:$H$9,2,FALSE)*(Demographics_Total!AI3/total_pop)</f>
        <v>728520.52</v>
      </c>
      <c r="AJ52" s="9">
        <f>VLOOKUP(select_pop,'Inputs Assump'!$G$4:$H$9,2,FALSE)*(Demographics_Total!AJ3/total_pop)</f>
        <v>705532.24</v>
      </c>
      <c r="AK52" s="9">
        <f>VLOOKUP(select_pop,'Inputs Assump'!$G$4:$H$9,2,FALSE)*(Demographics_Total!AK3/total_pop)</f>
        <v>682543.96</v>
      </c>
      <c r="AL52" s="9">
        <f>VLOOKUP(select_pop,'Inputs Assump'!$G$4:$H$9,2,FALSE)*(Demographics_Total!AL3/total_pop)</f>
        <v>659555.67999999993</v>
      </c>
      <c r="AM52" s="9">
        <f>VLOOKUP(select_pop,'Inputs Assump'!$G$4:$H$9,2,FALSE)*(Demographics_Total!AM3/total_pop)</f>
        <v>636567.4</v>
      </c>
      <c r="AN52" s="9">
        <f>VLOOKUP(select_pop,'Inputs Assump'!$G$4:$H$9,2,FALSE)*(Demographics_Total!AN3/total_pop)</f>
        <v>608790.80000000005</v>
      </c>
      <c r="AO52" s="9">
        <f>VLOOKUP(select_pop,'Inputs Assump'!$G$4:$H$9,2,FALSE)*(Demographics_Total!AO3/total_pop)</f>
        <v>581014.20000000007</v>
      </c>
      <c r="AP52" s="9">
        <f>VLOOKUP(select_pop,'Inputs Assump'!$G$4:$H$9,2,FALSE)*(Demographics_Total!AP3/total_pop)</f>
        <v>553237.60000000009</v>
      </c>
      <c r="AQ52" s="9">
        <f>VLOOKUP(select_pop,'Inputs Assump'!$G$4:$H$9,2,FALSE)*(Demographics_Total!AQ3/total_pop)</f>
        <v>525461.00000000012</v>
      </c>
      <c r="AR52" s="9">
        <f>VLOOKUP(select_pop,'Inputs Assump'!$G$4:$H$9,2,FALSE)*(Demographics_Total!AR3/total_pop)</f>
        <v>497684.39999999997</v>
      </c>
      <c r="AS52" s="9">
        <f>VLOOKUP(select_pop,'Inputs Assump'!$G$4:$H$9,2,FALSE)*(Demographics_Total!AS3/total_pop)</f>
        <v>479476.64000000007</v>
      </c>
      <c r="AT52" s="9">
        <f>VLOOKUP(select_pop,'Inputs Assump'!$G$4:$H$9,2,FALSE)*(Demographics_Total!AT3/total_pop)</f>
        <v>461268.88000000006</v>
      </c>
      <c r="AU52" s="9">
        <f>VLOOKUP(select_pop,'Inputs Assump'!$G$4:$H$9,2,FALSE)*(Demographics_Total!AU3/total_pop)</f>
        <v>443061.12</v>
      </c>
      <c r="AV52" s="9">
        <f>VLOOKUP(select_pop,'Inputs Assump'!$G$4:$H$9,2,FALSE)*(Demographics_Total!AV3/total_pop)</f>
        <v>424853.36</v>
      </c>
      <c r="AW52" s="9">
        <f>VLOOKUP(select_pop,'Inputs Assump'!$G$4:$H$9,2,FALSE)*(Demographics_Total!AW3/total_pop)</f>
        <v>406645.6</v>
      </c>
      <c r="AX52" s="9">
        <f>VLOOKUP(select_pop,'Inputs Assump'!$G$4:$H$9,2,FALSE)*(Demographics_Total!AX3/total_pop)</f>
        <v>391754.76</v>
      </c>
      <c r="AY52" s="9">
        <f>VLOOKUP(select_pop,'Inputs Assump'!$G$4:$H$9,2,FALSE)*(Demographics_Total!AY3/total_pop)</f>
        <v>376863.92000000004</v>
      </c>
      <c r="AZ52" s="9">
        <f>VLOOKUP(select_pop,'Inputs Assump'!$G$4:$H$9,2,FALSE)*(Demographics_Total!AZ3/total_pop)</f>
        <v>361973.08000000007</v>
      </c>
      <c r="BA52" s="9">
        <f>VLOOKUP(select_pop,'Inputs Assump'!$G$4:$H$9,2,FALSE)*(Demographics_Total!BA3/total_pop)</f>
        <v>347082.24000000011</v>
      </c>
      <c r="BB52" s="9">
        <f>VLOOKUP(select_pop,'Inputs Assump'!$G$4:$H$9,2,FALSE)*(Demographics_Total!BB3/total_pop)</f>
        <v>332191.40000000002</v>
      </c>
      <c r="BC52" s="9">
        <f>VLOOKUP(select_pop,'Inputs Assump'!$G$4:$H$9,2,FALSE)*(Demographics_Total!BC3/total_pop)</f>
        <v>318405.84000000003</v>
      </c>
      <c r="BD52" s="9">
        <f>VLOOKUP(select_pop,'Inputs Assump'!$G$4:$H$9,2,FALSE)*(Demographics_Total!BD3/total_pop)</f>
        <v>304620.28000000003</v>
      </c>
      <c r="BE52" s="9">
        <f>VLOOKUP(select_pop,'Inputs Assump'!$G$4:$H$9,2,FALSE)*(Demographics_Total!BE3/total_pop)</f>
        <v>290834.72000000003</v>
      </c>
      <c r="BF52" s="9">
        <f>VLOOKUP(select_pop,'Inputs Assump'!$G$4:$H$9,2,FALSE)*(Demographics_Total!BF3/total_pop)</f>
        <v>277049.16000000003</v>
      </c>
      <c r="BG52" s="9">
        <f>VLOOKUP(select_pop,'Inputs Assump'!$G$4:$H$9,2,FALSE)*(Demographics_Total!BG3/total_pop)</f>
        <v>263263.59999999998</v>
      </c>
      <c r="BH52" s="9">
        <f>VLOOKUP(select_pop,'Inputs Assump'!$G$4:$H$9,2,FALSE)*(Demographics_Total!BH3/total_pop)</f>
        <v>254997.68000000002</v>
      </c>
      <c r="BI52" s="9">
        <f>VLOOKUP(select_pop,'Inputs Assump'!$G$4:$H$9,2,FALSE)*(Demographics_Total!BI3/total_pop)</f>
        <v>246731.76</v>
      </c>
      <c r="BJ52" s="9">
        <f>VLOOKUP(select_pop,'Inputs Assump'!$G$4:$H$9,2,FALSE)*(Demographics_Total!BJ3/total_pop)</f>
        <v>238465.84000000003</v>
      </c>
      <c r="BK52" s="9">
        <f>VLOOKUP(select_pop,'Inputs Assump'!$G$4:$H$9,2,FALSE)*(Demographics_Total!BK3/total_pop)</f>
        <v>230199.92</v>
      </c>
      <c r="BL52" s="9">
        <f>VLOOKUP(select_pop,'Inputs Assump'!$G$4:$H$9,2,FALSE)*(Demographics_Total!BL3/total_pop)</f>
        <v>221934</v>
      </c>
      <c r="BM52" s="9">
        <f>VLOOKUP(select_pop,'Inputs Assump'!$G$4:$H$9,2,FALSE)*(Demographics_Total!BM3/total_pop)</f>
        <v>210848.92</v>
      </c>
      <c r="BN52" s="9">
        <f>VLOOKUP(select_pop,'Inputs Assump'!$G$4:$H$9,2,FALSE)*(Demographics_Total!BN3/total_pop)</f>
        <v>199763.84000000003</v>
      </c>
      <c r="BO52" s="9">
        <f>VLOOKUP(select_pop,'Inputs Assump'!$G$4:$H$9,2,FALSE)*(Demographics_Total!BO3/total_pop)</f>
        <v>188678.76000000004</v>
      </c>
      <c r="BP52" s="9">
        <f>VLOOKUP(select_pop,'Inputs Assump'!$G$4:$H$9,2,FALSE)*(Demographics_Total!BP3/total_pop)</f>
        <v>177593.68000000005</v>
      </c>
      <c r="BQ52" s="9">
        <f>VLOOKUP(select_pop,'Inputs Assump'!$G$4:$H$9,2,FALSE)*(Demographics_Total!BQ3/total_pop)</f>
        <v>166508.6</v>
      </c>
      <c r="BR52" s="9">
        <f>VLOOKUP(select_pop,'Inputs Assump'!$G$4:$H$9,2,FALSE)*(Demographics_Total!BR3/total_pop)</f>
        <v>159149.32</v>
      </c>
      <c r="BS52" s="9">
        <f>VLOOKUP(select_pop,'Inputs Assump'!$G$4:$H$9,2,FALSE)*(Demographics_Total!BS3/total_pop)</f>
        <v>151790.04</v>
      </c>
      <c r="BT52" s="9">
        <f>VLOOKUP(select_pop,'Inputs Assump'!$G$4:$H$9,2,FALSE)*(Demographics_Total!BT3/total_pop)</f>
        <v>144430.76</v>
      </c>
      <c r="BU52" s="9">
        <f>VLOOKUP(select_pop,'Inputs Assump'!$G$4:$H$9,2,FALSE)*(Demographics_Total!BU3/total_pop)</f>
        <v>137071.48000000001</v>
      </c>
      <c r="BV52" s="9">
        <f>VLOOKUP(select_pop,'Inputs Assump'!$G$4:$H$9,2,FALSE)*(Demographics_Total!BV3/total_pop)</f>
        <v>129712.2</v>
      </c>
      <c r="BW52" s="9">
        <f>VLOOKUP(select_pop,'Inputs Assump'!$G$4:$H$9,2,FALSE)*(Demographics_Total!BW3/total_pop)</f>
        <v>119798.79999999999</v>
      </c>
      <c r="BX52" s="9">
        <f>VLOOKUP(select_pop,'Inputs Assump'!$G$4:$H$9,2,FALSE)*(Demographics_Total!BX3/total_pop)</f>
        <v>109885.40000000001</v>
      </c>
      <c r="BY52" s="9">
        <f>VLOOKUP(select_pop,'Inputs Assump'!$G$4:$H$9,2,FALSE)*(Demographics_Total!BY3/total_pop)</f>
        <v>99972.000000000015</v>
      </c>
      <c r="BZ52" s="9">
        <f>VLOOKUP(select_pop,'Inputs Assump'!$G$4:$H$9,2,FALSE)*(Demographics_Total!BZ3/total_pop)</f>
        <v>90058.60000000002</v>
      </c>
      <c r="CA52" s="9">
        <f>VLOOKUP(select_pop,'Inputs Assump'!$G$4:$H$9,2,FALSE)*(Demographics_Total!CA3/total_pop)</f>
        <v>80145.2</v>
      </c>
      <c r="CB52" s="9">
        <f>VLOOKUP(select_pop,'Inputs Assump'!$G$4:$H$9,2,FALSE)*(Demographics_Total!CB3/total_pop)</f>
        <v>71829.171999999991</v>
      </c>
      <c r="CC52" s="9">
        <f>VLOOKUP(select_pop,'Inputs Assump'!$G$4:$H$9,2,FALSE)*(Demographics_Total!CC3/total_pop)</f>
        <v>63513.143999999986</v>
      </c>
      <c r="CD52" s="9">
        <f>VLOOKUP(select_pop,'Inputs Assump'!$G$4:$H$9,2,FALSE)*(Demographics_Total!CD3/total_pop)</f>
        <v>55197.115999999995</v>
      </c>
      <c r="CE52" s="9">
        <f>VLOOKUP(select_pop,'Inputs Assump'!$G$4:$H$9,2,FALSE)*(Demographics_Total!CE3/total_pop)</f>
        <v>46881.087999999996</v>
      </c>
      <c r="CF52" s="9">
        <f>VLOOKUP(select_pop,'Inputs Assump'!$G$4:$H$9,2,FALSE)*(Demographics_Total!CF3/total_pop)</f>
        <v>38565.06</v>
      </c>
      <c r="CG52" s="9">
        <f>VLOOKUP(select_pop,'Inputs Assump'!$G$4:$H$9,2,FALSE)*(Demographics_Total!CG3/total_pop)</f>
        <v>33970.112000000001</v>
      </c>
      <c r="CH52" s="9">
        <f>VLOOKUP(select_pop,'Inputs Assump'!$G$4:$H$9,2,FALSE)*(Demographics_Total!CH3/total_pop)</f>
        <v>29375.164000000001</v>
      </c>
      <c r="CI52" s="9">
        <f>VLOOKUP(select_pop,'Inputs Assump'!$G$4:$H$9,2,FALSE)*(Demographics_Total!CI3/total_pop)</f>
        <v>24780.216</v>
      </c>
      <c r="CJ52" s="9">
        <f>VLOOKUP(select_pop,'Inputs Assump'!$G$4:$H$9,2,FALSE)*(Demographics_Total!CJ3/total_pop)</f>
        <v>20185.268</v>
      </c>
      <c r="CK52" s="9">
        <f>VLOOKUP(select_pop,'Inputs Assump'!$G$4:$H$9,2,FALSE)*(Demographics_Total!CK3/total_pop)</f>
        <v>15590.32</v>
      </c>
      <c r="CL52" s="9">
        <f>VLOOKUP(select_pop,'Inputs Assump'!$G$4:$H$9,2,FALSE)*(Demographics_Total!CL3/total_pop)</f>
        <v>13146.116000000002</v>
      </c>
      <c r="CM52" s="9">
        <f>VLOOKUP(select_pop,'Inputs Assump'!$G$4:$H$9,2,FALSE)*(Demographics_Total!CM3/total_pop)</f>
        <v>10701.912</v>
      </c>
      <c r="CN52" s="9">
        <f>VLOOKUP(select_pop,'Inputs Assump'!$G$4:$H$9,2,FALSE)*(Demographics_Total!CN3/total_pop)</f>
        <v>8257.7079999999987</v>
      </c>
      <c r="CO52" s="9">
        <f>VLOOKUP(select_pop,'Inputs Assump'!$G$4:$H$9,2,FALSE)*(Demographics_Total!CO3/total_pop)</f>
        <v>5813.5039999999981</v>
      </c>
      <c r="CP52" s="9">
        <f>VLOOKUP(select_pop,'Inputs Assump'!$G$4:$H$9,2,FALSE)*(Demographics_Total!CP3/total_pop)</f>
        <v>3369.2999999999997</v>
      </c>
      <c r="CQ52" s="9">
        <f>VLOOKUP(select_pop,'Inputs Assump'!$G$4:$H$9,2,FALSE)*(Demographics_Total!CQ3/total_pop)</f>
        <v>2775.0623999999998</v>
      </c>
      <c r="CR52" s="9">
        <f>VLOOKUP(select_pop,'Inputs Assump'!$G$4:$H$9,2,FALSE)*(Demographics_Total!CR3/total_pop)</f>
        <v>2180.8247999999999</v>
      </c>
      <c r="CS52" s="9">
        <f>VLOOKUP(select_pop,'Inputs Assump'!$G$4:$H$9,2,FALSE)*(Demographics_Total!CS3/total_pop)</f>
        <v>1586.5871999999999</v>
      </c>
      <c r="CT52" s="9">
        <f>VLOOKUP(select_pop,'Inputs Assump'!$G$4:$H$9,2,FALSE)*(Demographics_Total!CT3/total_pop)</f>
        <v>992.34960000000012</v>
      </c>
      <c r="CU52" s="9">
        <f>VLOOKUP(select_pop,'Inputs Assump'!$G$4:$H$9,2,FALSE)*(Demographics_Total!CU3/total_pop)</f>
        <v>398.11199999999997</v>
      </c>
      <c r="CV52" s="9">
        <f>VLOOKUP(select_pop,'Inputs Assump'!$G$4:$H$9,2,FALSE)*(Demographics_Total!CV3/total_pop)</f>
        <v>353.07466666666664</v>
      </c>
      <c r="CW52" s="9">
        <f>VLOOKUP(select_pop,'Inputs Assump'!$G$4:$H$9,2,FALSE)*(Demographics_Total!CW3/total_pop)</f>
        <v>308.03733333333332</v>
      </c>
      <c r="CX52" s="9">
        <f>VLOOKUP(select_pop,'Inputs Assump'!$G$4:$H$9,2,FALSE)*(Demographics_Total!CX3/total_pop)</f>
        <v>263</v>
      </c>
      <c r="CZ52" s="50">
        <f>SUM(B52:CX52)</f>
        <v>57512103.488000013</v>
      </c>
      <c r="DA52" s="66">
        <f t="shared" ref="DA52:DA72" si="6">(CZ52-CZ$4)/CZ$4</f>
        <v>0</v>
      </c>
    </row>
    <row r="53" spans="1:105">
      <c r="A53" s="52">
        <v>2021</v>
      </c>
      <c r="B53" s="9">
        <f>Births!F27/2</f>
        <v>1659943.8215070793</v>
      </c>
      <c r="C53" s="9">
        <f>B52-B52*Mortality!$B3/1000</f>
        <v>1678443.9404679975</v>
      </c>
      <c r="D53" s="9">
        <f>C52-C52*Mortality!$C3/1000</f>
        <v>1672073.4142235585</v>
      </c>
      <c r="E53" s="9">
        <f>D52-D52*Mortality!$C3/1000</f>
        <v>1642347.379539151</v>
      </c>
      <c r="F53" s="9">
        <f>E52-E52*Mortality!$C3/1000</f>
        <v>1612621.3448547437</v>
      </c>
      <c r="G53" s="9">
        <f>F52-F52*Mortality!$D3/1000</f>
        <v>1586375.4212941865</v>
      </c>
      <c r="H53" s="9">
        <f>G52-G52*Mortality!$D3/1000</f>
        <v>1563003.8848703997</v>
      </c>
      <c r="I53" s="9">
        <f>H52-H52*Mortality!$D3/1000</f>
        <v>1533212.4953243609</v>
      </c>
      <c r="J53" s="9">
        <f>I52-I52*Mortality!$D3/1000</f>
        <v>1503421.1057783226</v>
      </c>
      <c r="K53" s="9">
        <f>J52-J52*Mortality!$D3/1000</f>
        <v>1476594.0638148386</v>
      </c>
      <c r="L53" s="9">
        <f>K52-K52*Mortality!$E3/1000</f>
        <v>1450057.1020361227</v>
      </c>
      <c r="M53" s="9">
        <f>L52-L52*Mortality!$E3/1000</f>
        <v>1423224.6923182532</v>
      </c>
      <c r="N53" s="9">
        <f>M52-M52*Mortality!$E3/1000</f>
        <v>1396392.282600384</v>
      </c>
      <c r="O53" s="9">
        <f>N52-N52*Mortality!$E3/1000</f>
        <v>1369559.8728825143</v>
      </c>
      <c r="P53" s="9">
        <f>O52-O52*Mortality!$E3/1000</f>
        <v>1352714.3163784053</v>
      </c>
      <c r="Q53" s="9">
        <f>P52-P52*Mortality!$F3/1000</f>
        <v>1335038.2848829092</v>
      </c>
      <c r="R53" s="9">
        <f>Q52-Q52*Mortality!$F3/1000</f>
        <v>1318203.2008247564</v>
      </c>
      <c r="S53" s="9">
        <f>R52-R52*Mortality!$F3/1000</f>
        <v>1301368.1167666039</v>
      </c>
      <c r="T53" s="9">
        <f>S52-S52*Mortality!$F3/1000</f>
        <v>1284533.0327084507</v>
      </c>
      <c r="U53" s="9">
        <f>T52-T52*Mortality!$F3/1000</f>
        <v>1259914.1065859941</v>
      </c>
      <c r="V53" s="9">
        <f>U52-U52*Mortality!$G3/1000</f>
        <v>1235102.0660649196</v>
      </c>
      <c r="W53" s="9">
        <f>V52-V52*Mortality!$G3/1000</f>
        <v>1210486.9886331954</v>
      </c>
      <c r="X53" s="9">
        <f>W52-W52*Mortality!$G3/1000</f>
        <v>1185871.9112014715</v>
      </c>
      <c r="Y53" s="9">
        <f>X52-X52*Mortality!$G3/1000</f>
        <v>1161256.8337697473</v>
      </c>
      <c r="Z53" s="9">
        <f>Y52-Y52*Mortality!$G3/1000</f>
        <v>1120776.8562553381</v>
      </c>
      <c r="AA53" s="9">
        <f>Z52-Z52*Mortality!$H3/1000</f>
        <v>1077884.088106761</v>
      </c>
      <c r="AB53" s="9">
        <f>AA52-AA52*Mortality!$H3/1000</f>
        <v>1037494.5206569738</v>
      </c>
      <c r="AC53" s="9">
        <f>AB52-AB52*Mortality!$H3/1000</f>
        <v>997104.95320718677</v>
      </c>
      <c r="AD53" s="9">
        <f>AC52-AC52*Mortality!$H3/1000</f>
        <v>956715.38575739961</v>
      </c>
      <c r="AE53" s="9">
        <f>AD52-AD52*Mortality!$H3/1000</f>
        <v>915083.40013047063</v>
      </c>
      <c r="AF53" s="9">
        <f>AE52-AE52*Mortality!$H3/1000</f>
        <v>873451.41450354201</v>
      </c>
      <c r="AG53" s="9">
        <f>AF52-AF52*Mortality!$H3/1000</f>
        <v>831819.42887661315</v>
      </c>
      <c r="AH53" s="9">
        <f>AG52-AG52*Mortality!$H3/1000</f>
        <v>790187.44324968441</v>
      </c>
      <c r="AI53" s="9">
        <f>AH52-AH52*Mortality!$H3/1000</f>
        <v>748555.45762275555</v>
      </c>
      <c r="AJ53" s="9">
        <f>AI52-AI52*Mortality!$H3/1000</f>
        <v>725657.51889554434</v>
      </c>
      <c r="AK53" s="9">
        <f>AJ52-AJ52*Mortality!$H3/1000</f>
        <v>702759.58016833302</v>
      </c>
      <c r="AL53" s="9">
        <f>AK52-AK52*Mortality!$H3/1000</f>
        <v>679861.64144112181</v>
      </c>
      <c r="AM53" s="9">
        <f>AL52-AL52*Mortality!$H3/1000</f>
        <v>656963.70271391049</v>
      </c>
      <c r="AN53" s="9">
        <f>AM52-AM52*Mortality!$H3/1000</f>
        <v>634065.7639866994</v>
      </c>
      <c r="AO53" s="9">
        <f>AN52-AN52*Mortality!$H3/1000</f>
        <v>606398.32280144084</v>
      </c>
      <c r="AP53" s="9">
        <f>AO52-AO52*Mortality!$H3/1000</f>
        <v>578730.88161618239</v>
      </c>
      <c r="AQ53" s="9">
        <f>AP52-AP52*Mortality!$H3/1000</f>
        <v>551063.44043092383</v>
      </c>
      <c r="AR53" s="9">
        <f>AQ52-AQ52*Mortality!$H3/1000</f>
        <v>523395.99924566527</v>
      </c>
      <c r="AS53" s="9">
        <f>AR52-AR52*Mortality!$H3/1000</f>
        <v>495728.55806040659</v>
      </c>
      <c r="AT53" s="9">
        <f>AS52-AS52*Mortality!$H3/1000</f>
        <v>477592.35244433768</v>
      </c>
      <c r="AU53" s="9">
        <f>AT52-AT52*Mortality!$H3/1000</f>
        <v>459456.1468282686</v>
      </c>
      <c r="AV53" s="9">
        <f>AU52-AU52*Mortality!$H3/1000</f>
        <v>441319.94121219951</v>
      </c>
      <c r="AW53" s="9">
        <f>AV52-AV52*Mortality!$H3/1000</f>
        <v>423183.73559613049</v>
      </c>
      <c r="AX53" s="9">
        <f>AW52-AW52*Mortality!$H3/1000</f>
        <v>405047.5299800614</v>
      </c>
      <c r="AY53" s="9">
        <f>AX52-AX52*Mortality!$H3/1000</f>
        <v>390215.20925329521</v>
      </c>
      <c r="AZ53" s="9">
        <f>AY52-AY52*Mortality!$H3/1000</f>
        <v>375382.88852652896</v>
      </c>
      <c r="BA53" s="9">
        <f>AZ52-AZ52*Mortality!$H3/1000</f>
        <v>360550.56779976276</v>
      </c>
      <c r="BB53" s="9">
        <f>BA52-BA52*Mortality!$H3/1000</f>
        <v>345718.24707299657</v>
      </c>
      <c r="BC53" s="9">
        <f>BB52-BB52*Mortality!$H3/1000</f>
        <v>330885.9263462302</v>
      </c>
      <c r="BD53" s="9">
        <f>BC52-BC52*Mortality!$H3/1000</f>
        <v>317154.5419973231</v>
      </c>
      <c r="BE53" s="9">
        <f>BD52-BD52*Mortality!$H3/1000</f>
        <v>303423.157648416</v>
      </c>
      <c r="BF53" s="9">
        <f>BE52-BE52*Mortality!$H3/1000</f>
        <v>289691.7732995089</v>
      </c>
      <c r="BG53" s="9">
        <f>BF52-BF52*Mortality!$H3/1000</f>
        <v>275960.3889506018</v>
      </c>
      <c r="BH53" s="9">
        <f>BG52-BG52*Mortality!$H3/1000</f>
        <v>262229.0046016947</v>
      </c>
      <c r="BI53" s="9">
        <f>BH52-BH52*Mortality!$H3/1000</f>
        <v>253995.56870809896</v>
      </c>
      <c r="BJ53" s="9">
        <f>BI52-BI52*Mortality!$H3/1000</f>
        <v>245762.13281450316</v>
      </c>
      <c r="BK53" s="9">
        <f>BJ52-BJ52*Mortality!$H3/1000</f>
        <v>237528.69692090742</v>
      </c>
      <c r="BL53" s="9">
        <f>BK52-BK52*Mortality!$H3/1000</f>
        <v>229295.26102731162</v>
      </c>
      <c r="BM53" s="9">
        <f>BL52-BL52*Mortality!$H3/1000</f>
        <v>221061.82513371584</v>
      </c>
      <c r="BN53" s="9">
        <f>BM52-BM52*Mortality!$H3/1000</f>
        <v>210020.30821177847</v>
      </c>
      <c r="BO53" s="9">
        <f>BN52-BN52*Mortality!$H3/1000</f>
        <v>198978.79128984109</v>
      </c>
      <c r="BP53" s="9">
        <f>BO52-BO52*Mortality!$H3/1000</f>
        <v>187937.27436790374</v>
      </c>
      <c r="BQ53" s="9">
        <f>BP52-BP52*Mortality!$H3/1000</f>
        <v>176895.75744596636</v>
      </c>
      <c r="BR53" s="9">
        <f>BQ52-BQ52*Mortality!$H3/1000</f>
        <v>165854.24052402892</v>
      </c>
      <c r="BS53" s="9">
        <f>BR52-BR52*Mortality!$H3/1000</f>
        <v>158523.88164044169</v>
      </c>
      <c r="BT53" s="9">
        <f>BS52-BS52*Mortality!$H3/1000</f>
        <v>151193.52275685445</v>
      </c>
      <c r="BU53" s="9">
        <f>BT52-BT52*Mortality!$H3/1000</f>
        <v>143863.16387326719</v>
      </c>
      <c r="BV53" s="9">
        <f>BU52-BU52*Mortality!$H3/1000</f>
        <v>136532.80498967995</v>
      </c>
      <c r="BW53" s="9">
        <f>BV52-BV52*Mortality!$H3/1000</f>
        <v>129202.44610609268</v>
      </c>
      <c r="BX53" s="9">
        <f>BW52-BW52*Mortality!$H3/1000</f>
        <v>119328.00461771965</v>
      </c>
      <c r="BY53" s="9">
        <f>BX52-BX52*Mortality!$H3/1000</f>
        <v>109453.56312934666</v>
      </c>
      <c r="BZ53" s="9">
        <f>BY52-BY52*Mortality!$H3/1000</f>
        <v>99579.121640973637</v>
      </c>
      <c r="CA53" s="9">
        <f>BZ52-BZ52*Mortality!$H3/1000</f>
        <v>89704.680152600617</v>
      </c>
      <c r="CB53" s="9">
        <f>CA52-CA52*Mortality!$H3/1000</f>
        <v>79830.238664227567</v>
      </c>
      <c r="CC53" s="9">
        <f>CB52-CB52*Mortality!$H3/1000</f>
        <v>71546.891689257143</v>
      </c>
      <c r="CD53" s="9">
        <f>CC52-CC52*Mortality!$H3/1000</f>
        <v>63263.544714286727</v>
      </c>
      <c r="CE53" s="9">
        <f>CD52-CD52*Mortality!$H3/1000</f>
        <v>54980.197739316318</v>
      </c>
      <c r="CF53" s="9">
        <f>CE52-CE52*Mortality!$H3/1000</f>
        <v>46696.850764345902</v>
      </c>
      <c r="CG53" s="9">
        <f>CF52-CF52*Mortality!$H3/1000</f>
        <v>38413.503789375485</v>
      </c>
      <c r="CH53" s="9">
        <f>CG52-CG52*Mortality!$H3/1000</f>
        <v>33836.613401807481</v>
      </c>
      <c r="CI53" s="9">
        <f>CH52-CH52*Mortality!$H3/1000</f>
        <v>29259.72301423948</v>
      </c>
      <c r="CJ53" s="9">
        <f>CI52-CI52*Mortality!$H3/1000</f>
        <v>24682.832626671476</v>
      </c>
      <c r="CK53" s="9">
        <f>CJ52-CJ52*Mortality!$H3/1000</f>
        <v>20105.942239103471</v>
      </c>
      <c r="CL53" s="9">
        <f>CK52-CK52*Mortality!$H3/1000</f>
        <v>15529.051851535469</v>
      </c>
      <c r="CM53" s="9">
        <f>CL52-CL52*Mortality!$H3/1000</f>
        <v>13094.453289624593</v>
      </c>
      <c r="CN53" s="9">
        <f>CM52-CM52*Mortality!$H3/1000</f>
        <v>10659.854727713713</v>
      </c>
      <c r="CO53" s="9">
        <f>CN52-CN52*Mortality!$H3/1000</f>
        <v>8225.2561658028335</v>
      </c>
      <c r="CP53" s="9">
        <f>CO52-CO52*Mortality!$H3/1000</f>
        <v>5790.6576038919547</v>
      </c>
      <c r="CQ53" s="9">
        <f>CP52-CP52*Mortality!$H3/1000</f>
        <v>3356.0590419810787</v>
      </c>
      <c r="CR53" s="9">
        <f>CQ52-CQ52*Mortality!$H3/1000</f>
        <v>2764.1567267924238</v>
      </c>
      <c r="CS53" s="9">
        <f>CR52-CR52*Mortality!$H3/1000</f>
        <v>2172.2544116037684</v>
      </c>
      <c r="CT53" s="9">
        <f>CS52-CS52*Mortality!$H3/1000</f>
        <v>1580.3520964151137</v>
      </c>
      <c r="CU53" s="9">
        <f>CT52-CT52*Mortality!$H3/1000</f>
        <v>988.44978122645864</v>
      </c>
      <c r="CV53" s="9">
        <f>CU52-CU52*Mortality!$H3/1000</f>
        <v>396.54746603780347</v>
      </c>
      <c r="CW53" s="9">
        <f>CV52-CV52*Mortality!$H3/1000</f>
        <v>351.6871241982376</v>
      </c>
      <c r="CX53" s="9">
        <f>CW52-CW52*Mortality!$H3/1000</f>
        <v>306.82678235867178</v>
      </c>
      <c r="CZ53" s="50">
        <f t="shared" ref="CZ53:CZ72" si="7">SUM(B53:CX53)</f>
        <v>58965812.43967557</v>
      </c>
      <c r="DA53" s="66">
        <f t="shared" si="6"/>
        <v>2.527657420805127E-2</v>
      </c>
    </row>
    <row r="54" spans="1:105">
      <c r="A54" s="52">
        <v>2022</v>
      </c>
      <c r="B54" s="9">
        <f>Births!F28/2</f>
        <v>1669134.2636025436</v>
      </c>
      <c r="C54" s="9">
        <f>B53-B53*Mortality!$B4/1000</f>
        <v>1603749.3535617138</v>
      </c>
      <c r="D54" s="9">
        <f>C53-C53*Mortality!$C4/1000</f>
        <v>1673254.4913549293</v>
      </c>
      <c r="E54" s="9">
        <f>D53-D53*Mortality!$C4/1000</f>
        <v>1666903.6616406941</v>
      </c>
      <c r="F54" s="9">
        <f>E53-E53*Mortality!$C4/1000</f>
        <v>1637269.5345503436</v>
      </c>
      <c r="G54" s="9">
        <f>F53-F53*Mortality!$D4/1000</f>
        <v>1610898.147356383</v>
      </c>
      <c r="H54" s="9">
        <f>G53-G53*Mortality!$D4/1000</f>
        <v>1584680.2693813355</v>
      </c>
      <c r="I54" s="9">
        <f>H53-H53*Mortality!$D4/1000</f>
        <v>1561333.7070614987</v>
      </c>
      <c r="J54" s="9">
        <f>I53-I53*Mortality!$D4/1000</f>
        <v>1531574.1516767167</v>
      </c>
      <c r="K54" s="9">
        <f>J53-J53*Mortality!$D4/1000</f>
        <v>1501814.5962919353</v>
      </c>
      <c r="L54" s="9">
        <f>K53-K53*Mortality!$E4/1000</f>
        <v>1475283.5809181295</v>
      </c>
      <c r="M54" s="9">
        <f>L53-L53*Mortality!$E4/1000</f>
        <v>1448770.1707948034</v>
      </c>
      <c r="N54" s="9">
        <f>M53-M53*Mortality!$E4/1000</f>
        <v>1421961.5749435034</v>
      </c>
      <c r="O54" s="9">
        <f>N53-N53*Mortality!$E4/1000</f>
        <v>1395152.9790922035</v>
      </c>
      <c r="P54" s="9">
        <f>O53-O53*Mortality!$E4/1000</f>
        <v>1368344.383240903</v>
      </c>
      <c r="Q54" s="9">
        <f>P53-P53*Mortality!$F4/1000</f>
        <v>1350698.4587757615</v>
      </c>
      <c r="R54" s="9">
        <f>Q53-Q53*Mortality!$F4/1000</f>
        <v>1333048.7686607351</v>
      </c>
      <c r="S54" s="9">
        <f>R53-R53*Mortality!$F4/1000</f>
        <v>1316238.7727766181</v>
      </c>
      <c r="T54" s="9">
        <f>S53-S53*Mortality!$F4/1000</f>
        <v>1299428.7768925012</v>
      </c>
      <c r="U54" s="9">
        <f>T53-T53*Mortality!$F4/1000</f>
        <v>1282618.7810083835</v>
      </c>
      <c r="V54" s="9">
        <f>U53-U53*Mortality!$G4/1000</f>
        <v>1257796.5853097921</v>
      </c>
      <c r="W54" s="9">
        <f>V53-V53*Mortality!$G4/1000</f>
        <v>1233026.2460629828</v>
      </c>
      <c r="X54" s="9">
        <f>W53-W53*Mortality!$G4/1000</f>
        <v>1208452.5388722175</v>
      </c>
      <c r="Y54" s="9">
        <f>X53-X53*Mortality!$G4/1000</f>
        <v>1183878.8316814525</v>
      </c>
      <c r="Z54" s="9">
        <f>Y53-Y53*Mortality!$G4/1000</f>
        <v>1159305.1244906874</v>
      </c>
      <c r="AA54" s="9">
        <f>Z53-Z53*Mortality!$H4/1000</f>
        <v>1116475.8717803771</v>
      </c>
      <c r="AB54" s="9">
        <f>AA53-AA53*Mortality!$H4/1000</f>
        <v>1073747.7047554452</v>
      </c>
      <c r="AC54" s="9">
        <f>AB53-AB53*Mortality!$H4/1000</f>
        <v>1033513.1323892756</v>
      </c>
      <c r="AD54" s="9">
        <f>AC53-AC53*Mortality!$H4/1000</f>
        <v>993278.56002310605</v>
      </c>
      <c r="AE54" s="9">
        <f>AD53-AD53*Mortality!$H4/1000</f>
        <v>953043.98765693652</v>
      </c>
      <c r="AF54" s="9">
        <f>AE53-AE53*Mortality!$H4/1000</f>
        <v>911571.76489702589</v>
      </c>
      <c r="AG54" s="9">
        <f>AF53-AF53*Mortality!$H4/1000</f>
        <v>870099.54213711561</v>
      </c>
      <c r="AH54" s="9">
        <f>AG53-AG53*Mortality!$H4/1000</f>
        <v>828627.31937720522</v>
      </c>
      <c r="AI54" s="9">
        <f>AH53-AH53*Mortality!$H4/1000</f>
        <v>787155.09661729482</v>
      </c>
      <c r="AJ54" s="9">
        <f>AI53-AI53*Mortality!$H4/1000</f>
        <v>745682.87385738443</v>
      </c>
      <c r="AK54" s="9">
        <f>AJ53-AJ53*Mortality!$H4/1000</f>
        <v>722872.80603723612</v>
      </c>
      <c r="AL54" s="9">
        <f>AK53-AK53*Mortality!$H4/1000</f>
        <v>700062.73821708781</v>
      </c>
      <c r="AM54" s="9">
        <f>AL53-AL53*Mortality!$H4/1000</f>
        <v>677252.67039693962</v>
      </c>
      <c r="AN54" s="9">
        <f>AM53-AM53*Mortality!$H4/1000</f>
        <v>654442.60257679119</v>
      </c>
      <c r="AO54" s="9">
        <f>AN53-AN53*Mortality!$H4/1000</f>
        <v>631632.53475664312</v>
      </c>
      <c r="AP54" s="9">
        <f>AO53-AO53*Mortality!$H4/1000</f>
        <v>604071.26745812711</v>
      </c>
      <c r="AQ54" s="9">
        <f>AP53-AP53*Mortality!$H4/1000</f>
        <v>576510.00015961111</v>
      </c>
      <c r="AR54" s="9">
        <f>AQ53-AQ53*Mortality!$H4/1000</f>
        <v>548948.73286109511</v>
      </c>
      <c r="AS54" s="9">
        <f>AR53-AR53*Mortality!$H4/1000</f>
        <v>521387.46556257905</v>
      </c>
      <c r="AT54" s="9">
        <f>AS53-AS53*Mortality!$H4/1000</f>
        <v>493826.19826406293</v>
      </c>
      <c r="AU54" s="9">
        <f>AT53-AT53*Mortality!$H4/1000</f>
        <v>475759.59039026895</v>
      </c>
      <c r="AV54" s="9">
        <f>AU53-AU53*Mortality!$H4/1000</f>
        <v>457692.98251647485</v>
      </c>
      <c r="AW54" s="9">
        <f>AV53-AV53*Mortality!$H4/1000</f>
        <v>439626.37464268075</v>
      </c>
      <c r="AX54" s="9">
        <f>AW53-AW53*Mortality!$H4/1000</f>
        <v>421559.76676888671</v>
      </c>
      <c r="AY54" s="9">
        <f>AX53-AX53*Mortality!$H4/1000</f>
        <v>403493.15889509261</v>
      </c>
      <c r="AZ54" s="9">
        <f>AY53-AY53*Mortality!$H4/1000</f>
        <v>388717.75724264293</v>
      </c>
      <c r="BA54" s="9">
        <f>AZ53-AZ53*Mortality!$H4/1000</f>
        <v>373942.35559019324</v>
      </c>
      <c r="BB54" s="9">
        <f>BA53-BA53*Mortality!$H4/1000</f>
        <v>359166.95393774362</v>
      </c>
      <c r="BC54" s="9">
        <f>BB53-BB53*Mortality!$H4/1000</f>
        <v>344391.55228529393</v>
      </c>
      <c r="BD54" s="9">
        <f>BC53-BC53*Mortality!$H4/1000</f>
        <v>329616.15063284413</v>
      </c>
      <c r="BE54" s="9">
        <f>BD53-BD53*Mortality!$H4/1000</f>
        <v>315937.46051167266</v>
      </c>
      <c r="BF54" s="9">
        <f>BE53-BE53*Mortality!$H4/1000</f>
        <v>302258.77039050125</v>
      </c>
      <c r="BG54" s="9">
        <f>BF53-BF53*Mortality!$H4/1000</f>
        <v>288580.08026932977</v>
      </c>
      <c r="BH54" s="9">
        <f>BG53-BG53*Mortality!$H4/1000</f>
        <v>274901.39014815836</v>
      </c>
      <c r="BI54" s="9">
        <f>BH53-BH53*Mortality!$H4/1000</f>
        <v>261222.70002698692</v>
      </c>
      <c r="BJ54" s="9">
        <f>BI53-BI53*Mortality!$H4/1000</f>
        <v>253020.85996779506</v>
      </c>
      <c r="BK54" s="9">
        <f>BJ53-BJ53*Mortality!$H4/1000</f>
        <v>244819.01990860311</v>
      </c>
      <c r="BL54" s="9">
        <f>BK53-BK53*Mortality!$H4/1000</f>
        <v>236617.17984941124</v>
      </c>
      <c r="BM54" s="9">
        <f>BL53-BL53*Mortality!$H4/1000</f>
        <v>228415.33979021932</v>
      </c>
      <c r="BN54" s="9">
        <f>BM53-BM53*Mortality!$H4/1000</f>
        <v>220213.49973102743</v>
      </c>
      <c r="BO54" s="9">
        <f>BN53-BN53*Mortality!$H4/1000</f>
        <v>209214.35466268091</v>
      </c>
      <c r="BP54" s="9">
        <f>BO53-BO53*Mortality!$H4/1000</f>
        <v>198215.20959433439</v>
      </c>
      <c r="BQ54" s="9">
        <f>BP53-BP53*Mortality!$H4/1000</f>
        <v>187216.06452598789</v>
      </c>
      <c r="BR54" s="9">
        <f>BQ53-BQ53*Mortality!$H4/1000</f>
        <v>176216.91945764137</v>
      </c>
      <c r="BS54" s="9">
        <f>BR53-BR53*Mortality!$H4/1000</f>
        <v>165217.77438929479</v>
      </c>
      <c r="BT54" s="9">
        <f>BS53-BS53*Mortality!$H4/1000</f>
        <v>157915.54577943531</v>
      </c>
      <c r="BU54" s="9">
        <f>BT53-BT53*Mortality!$H4/1000</f>
        <v>150613.31716957584</v>
      </c>
      <c r="BV54" s="9">
        <f>BU53-BU53*Mortality!$H4/1000</f>
        <v>143311.08855971633</v>
      </c>
      <c r="BW54" s="9">
        <f>BV53-BV53*Mortality!$H4/1000</f>
        <v>136008.85994985688</v>
      </c>
      <c r="BX54" s="9">
        <f>BW53-BW53*Mortality!$H4/1000</f>
        <v>128706.63133999736</v>
      </c>
      <c r="BY54" s="9">
        <f>BX53-BX53*Mortality!$H4/1000</f>
        <v>118870.08304981393</v>
      </c>
      <c r="BZ54" s="9">
        <f>BY53-BY53*Mortality!$H4/1000</f>
        <v>109033.53475963054</v>
      </c>
      <c r="CA54" s="9">
        <f>BZ53-BZ53*Mortality!$H4/1000</f>
        <v>99196.986469447118</v>
      </c>
      <c r="CB54" s="9">
        <f>CA53-CA53*Mortality!$H4/1000</f>
        <v>89360.4381792637</v>
      </c>
      <c r="CC54" s="9">
        <f>CB53-CB53*Mortality!$H4/1000</f>
        <v>79523.889889080252</v>
      </c>
      <c r="CD54" s="9">
        <f>CC53-CC53*Mortality!$H4/1000</f>
        <v>71272.330282434952</v>
      </c>
      <c r="CE54" s="9">
        <f>CD53-CD53*Mortality!$H4/1000</f>
        <v>63020.770675789667</v>
      </c>
      <c r="CF54" s="9">
        <f>CE53-CE53*Mortality!$H4/1000</f>
        <v>54769.211069144381</v>
      </c>
      <c r="CG54" s="9">
        <f>CF53-CF53*Mortality!$H4/1000</f>
        <v>46517.651462499089</v>
      </c>
      <c r="CH54" s="9">
        <f>CG53-CG53*Mortality!$H4/1000</f>
        <v>38266.091855853796</v>
      </c>
      <c r="CI54" s="9">
        <f>CH53-CH53*Mortality!$H4/1000</f>
        <v>33706.76529857963</v>
      </c>
      <c r="CJ54" s="9">
        <f>CI53-CI53*Mortality!$H4/1000</f>
        <v>29147.438741305465</v>
      </c>
      <c r="CK54" s="9">
        <f>CJ53-CJ53*Mortality!$H4/1000</f>
        <v>24588.112184031295</v>
      </c>
      <c r="CL54" s="9">
        <f>CK53-CK53*Mortality!$H4/1000</f>
        <v>20028.785626757126</v>
      </c>
      <c r="CM54" s="9">
        <f>CL53-CL53*Mortality!$H4/1000</f>
        <v>15469.459069482962</v>
      </c>
      <c r="CN54" s="9">
        <f>CM53-CM53*Mortality!$H4/1000</f>
        <v>13044.203286698099</v>
      </c>
      <c r="CO54" s="9">
        <f>CN53-CN53*Mortality!$H4/1000</f>
        <v>10618.947503913232</v>
      </c>
      <c r="CP54" s="9">
        <f>CO53-CO53*Mortality!$H4/1000</f>
        <v>8193.6917211283653</v>
      </c>
      <c r="CQ54" s="9">
        <f>CP53-CP53*Mortality!$H4/1000</f>
        <v>5768.4359383435003</v>
      </c>
      <c r="CR54" s="9">
        <f>CQ53-CQ53*Mortality!$H4/1000</f>
        <v>3343.1801555586376</v>
      </c>
      <c r="CS54" s="9">
        <f>CR53-CR53*Mortality!$H4/1000</f>
        <v>2753.5492672415417</v>
      </c>
      <c r="CT54" s="9">
        <f>CS53-CS53*Mortality!$H4/1000</f>
        <v>2163.9183789244453</v>
      </c>
      <c r="CU54" s="9">
        <f>CT53-CT53*Mortality!$H4/1000</f>
        <v>1574.2874906073498</v>
      </c>
      <c r="CV54" s="9">
        <f>CU53-CU53*Mortality!$H4/1000</f>
        <v>984.65660229025377</v>
      </c>
      <c r="CW54" s="9">
        <f>CV53-CV53*Mortality!$H4/1000</f>
        <v>395.02571397315774</v>
      </c>
      <c r="CX54" s="9">
        <f>CW53-CW53*Mortality!$H4/1000</f>
        <v>350.33752382705035</v>
      </c>
      <c r="CZ54" s="50">
        <f t="shared" si="7"/>
        <v>60433371.110900097</v>
      </c>
      <c r="DA54" s="66">
        <f t="shared" si="6"/>
        <v>5.0793962413661513E-2</v>
      </c>
    </row>
    <row r="55" spans="1:105">
      <c r="A55" s="52">
        <v>2023</v>
      </c>
      <c r="B55" s="9">
        <f>Births!F29/2</f>
        <v>1677056.9996561378</v>
      </c>
      <c r="C55" s="9">
        <f>B54-B54*Mortality!$B5/1000</f>
        <v>1614715.9473467814</v>
      </c>
      <c r="D55" s="9">
        <f>C54-C54*Mortality!$C5/1000</f>
        <v>1599127.0519128849</v>
      </c>
      <c r="E55" s="9">
        <f>D54-D54*Mortality!$C5/1000</f>
        <v>1668431.863070077</v>
      </c>
      <c r="F55" s="9">
        <f>E54-E54*Mortality!$C5/1000</f>
        <v>1662099.3376192821</v>
      </c>
      <c r="G55" s="9">
        <f>F54-F54*Mortality!$D5/1000</f>
        <v>1635604.6537134761</v>
      </c>
      <c r="H55" s="9">
        <f>G54-G54*Mortality!$D5/1000</f>
        <v>1609260.082640047</v>
      </c>
      <c r="I55" s="9">
        <f>H54-H54*Mortality!$D5/1000</f>
        <v>1583068.8646874959</v>
      </c>
      <c r="J55" s="9">
        <f>I54-I54*Mortality!$D5/1000</f>
        <v>1559746.0426519511</v>
      </c>
      <c r="K55" s="9">
        <f>J54-J54*Mortality!$D5/1000</f>
        <v>1530016.7486947645</v>
      </c>
      <c r="L55" s="9">
        <f>K54-K54*Mortality!$E5/1000</f>
        <v>1500533.0447923199</v>
      </c>
      <c r="M55" s="9">
        <f>L54-L54*Mortality!$E5/1000</f>
        <v>1474024.669272077</v>
      </c>
      <c r="N55" s="9">
        <f>M54-M54*Mortality!$E5/1000</f>
        <v>1447533.883979131</v>
      </c>
      <c r="O55" s="9">
        <f>N54-N54*Mortality!$E5/1000</f>
        <v>1420748.1648506306</v>
      </c>
      <c r="P55" s="9">
        <f>O54-O54*Mortality!$E5/1000</f>
        <v>1393962.4457221304</v>
      </c>
      <c r="Q55" s="9">
        <f>P54-P54*Mortality!$F5/1000</f>
        <v>1366376.4241362328</v>
      </c>
      <c r="R55" s="9">
        <f>Q54-Q54*Mortality!$F5/1000</f>
        <v>1348755.8781197751</v>
      </c>
      <c r="S55" s="9">
        <f>R54-R54*Mortality!$F5/1000</f>
        <v>1331131.5718692068</v>
      </c>
      <c r="T55" s="9">
        <f>S54-S54*Mortality!$F5/1000</f>
        <v>1314345.7521974929</v>
      </c>
      <c r="U55" s="9">
        <f>T54-T54*Mortality!$F5/1000</f>
        <v>1297559.9325257789</v>
      </c>
      <c r="V55" s="9">
        <f>U54-U54*Mortality!$G5/1000</f>
        <v>1280487.8782201477</v>
      </c>
      <c r="W55" s="9">
        <f>V54-V54*Mortality!$G5/1000</f>
        <v>1255706.9213423247</v>
      </c>
      <c r="X55" s="9">
        <f>W54-W54*Mortality!$G5/1000</f>
        <v>1230977.7347635943</v>
      </c>
      <c r="Y55" s="9">
        <f>X54-X54*Mortality!$G5/1000</f>
        <v>1206444.8535625506</v>
      </c>
      <c r="Z55" s="9">
        <f>Y54-Y54*Mortality!$G5/1000</f>
        <v>1181911.9723615069</v>
      </c>
      <c r="AA55" s="9">
        <f>Z54-Z54*Mortality!$H5/1000</f>
        <v>1154960.867885174</v>
      </c>
      <c r="AB55" s="9">
        <f>AA54-AA54*Mortality!$H5/1000</f>
        <v>1112292.1089569281</v>
      </c>
      <c r="AC55" s="9">
        <f>AB54-AB54*Mortality!$H5/1000</f>
        <v>1069724.0569163244</v>
      </c>
      <c r="AD55" s="9">
        <f>AC54-AC54*Mortality!$H5/1000</f>
        <v>1029640.2553033234</v>
      </c>
      <c r="AE55" s="9">
        <f>AD54-AD54*Mortality!$H5/1000</f>
        <v>989556.45369032258</v>
      </c>
      <c r="AF55" s="9">
        <f>AE54-AE54*Mortality!$H5/1000</f>
        <v>949472.65207732166</v>
      </c>
      <c r="AG55" s="9">
        <f>AF54-AF54*Mortality!$H5/1000</f>
        <v>908155.83790990664</v>
      </c>
      <c r="AH55" s="9">
        <f>AG54-AG54*Mortality!$H5/1000</f>
        <v>866839.02374249196</v>
      </c>
      <c r="AI55" s="9">
        <f>AH54-AH54*Mortality!$H5/1000</f>
        <v>825522.20957507729</v>
      </c>
      <c r="AJ55" s="9">
        <f>AI54-AI54*Mortality!$H5/1000</f>
        <v>784205.39540766249</v>
      </c>
      <c r="AK55" s="9">
        <f>AJ54-AJ54*Mortality!$H5/1000</f>
        <v>742888.5812402477</v>
      </c>
      <c r="AL55" s="9">
        <f>AK54-AK54*Mortality!$H5/1000</f>
        <v>720163.98943992064</v>
      </c>
      <c r="AM55" s="9">
        <f>AL54-AL54*Mortality!$H5/1000</f>
        <v>697439.39763959369</v>
      </c>
      <c r="AN55" s="9">
        <f>AM54-AM54*Mortality!$H5/1000</f>
        <v>674714.80583926674</v>
      </c>
      <c r="AO55" s="9">
        <f>AN54-AN54*Mortality!$H5/1000</f>
        <v>651990.21403893956</v>
      </c>
      <c r="AP55" s="9">
        <f>AO54-AO54*Mortality!$H5/1000</f>
        <v>629265.62223861285</v>
      </c>
      <c r="AQ55" s="9">
        <f>AP54-AP54*Mortality!$H5/1000</f>
        <v>601807.63509903732</v>
      </c>
      <c r="AR55" s="9">
        <f>AQ54-AQ54*Mortality!$H5/1000</f>
        <v>574349.64795946178</v>
      </c>
      <c r="AS55" s="9">
        <f>AR54-AR54*Mortality!$H5/1000</f>
        <v>546891.66081988625</v>
      </c>
      <c r="AT55" s="9">
        <f>AS54-AS54*Mortality!$H5/1000</f>
        <v>519433.6736803106</v>
      </c>
      <c r="AU55" s="9">
        <f>AT54-AT54*Mortality!$H5/1000</f>
        <v>491975.68654073495</v>
      </c>
      <c r="AV55" s="9">
        <f>AU54-AU54*Mortality!$H5/1000</f>
        <v>473976.77954994142</v>
      </c>
      <c r="AW55" s="9">
        <f>AV54-AV54*Mortality!$H5/1000</f>
        <v>455977.87255914777</v>
      </c>
      <c r="AX55" s="9">
        <f>AW54-AW54*Mortality!$H5/1000</f>
        <v>437978.96556835412</v>
      </c>
      <c r="AY55" s="9">
        <f>AX54-AX54*Mortality!$H5/1000</f>
        <v>419980.05857756047</v>
      </c>
      <c r="AZ55" s="9">
        <f>AY54-AY54*Mortality!$H5/1000</f>
        <v>401981.15158676682</v>
      </c>
      <c r="BA55" s="9">
        <f>AZ54-AZ54*Mortality!$H5/1000</f>
        <v>387261.11770150095</v>
      </c>
      <c r="BB55" s="9">
        <f>BA54-BA54*Mortality!$H5/1000</f>
        <v>372541.08381623501</v>
      </c>
      <c r="BC55" s="9">
        <f>BB54-BB54*Mortality!$H5/1000</f>
        <v>357821.04993096919</v>
      </c>
      <c r="BD55" s="9">
        <f>BC54-BC54*Mortality!$H5/1000</f>
        <v>343101.01604570326</v>
      </c>
      <c r="BE55" s="9">
        <f>BD54-BD54*Mortality!$H5/1000</f>
        <v>328380.98216043727</v>
      </c>
      <c r="BF55" s="9">
        <f>BE54-BE54*Mortality!$H5/1000</f>
        <v>314753.55010641163</v>
      </c>
      <c r="BG55" s="9">
        <f>BF54-BF54*Mortality!$H5/1000</f>
        <v>301126.1180523861</v>
      </c>
      <c r="BH55" s="9">
        <f>BG54-BG54*Mortality!$H5/1000</f>
        <v>287498.68599836045</v>
      </c>
      <c r="BI55" s="9">
        <f>BH54-BH54*Mortality!$H5/1000</f>
        <v>273871.25394433487</v>
      </c>
      <c r="BJ55" s="9">
        <f>BI54-BI54*Mortality!$H5/1000</f>
        <v>260243.82189030928</v>
      </c>
      <c r="BK55" s="9">
        <f>BJ54-BJ54*Mortality!$H5/1000</f>
        <v>252072.71653339881</v>
      </c>
      <c r="BL55" s="9">
        <f>BK54-BK54*Mortality!$H5/1000</f>
        <v>243901.61117648825</v>
      </c>
      <c r="BM55" s="9">
        <f>BL54-BL54*Mortality!$H5/1000</f>
        <v>235730.50581957778</v>
      </c>
      <c r="BN55" s="9">
        <f>BM54-BM54*Mortality!$H5/1000</f>
        <v>227559.40046266725</v>
      </c>
      <c r="BO55" s="9">
        <f>BN54-BN54*Mortality!$H5/1000</f>
        <v>219388.29510575676</v>
      </c>
      <c r="BP55" s="9">
        <f>BO54-BO54*Mortality!$H5/1000</f>
        <v>208430.36706268575</v>
      </c>
      <c r="BQ55" s="9">
        <f>BP54-BP54*Mortality!$H5/1000</f>
        <v>197472.43901961471</v>
      </c>
      <c r="BR55" s="9">
        <f>BQ54-BQ54*Mortality!$H5/1000</f>
        <v>186514.51097654374</v>
      </c>
      <c r="BS55" s="9">
        <f>BR54-BR54*Mortality!$H5/1000</f>
        <v>175556.58293347273</v>
      </c>
      <c r="BT55" s="9">
        <f>BS54-BS54*Mortality!$H5/1000</f>
        <v>164598.65489040167</v>
      </c>
      <c r="BU55" s="9">
        <f>BT54-BT54*Mortality!$H5/1000</f>
        <v>157323.78987464972</v>
      </c>
      <c r="BV55" s="9">
        <f>BU54-BU54*Mortality!$H5/1000</f>
        <v>150048.92485889778</v>
      </c>
      <c r="BW55" s="9">
        <f>BV54-BV54*Mortality!$H5/1000</f>
        <v>142774.05984314581</v>
      </c>
      <c r="BX55" s="9">
        <f>BW54-BW54*Mortality!$H5/1000</f>
        <v>135499.19482739389</v>
      </c>
      <c r="BY55" s="9">
        <f>BX54-BX54*Mortality!$H5/1000</f>
        <v>128224.32981164192</v>
      </c>
      <c r="BZ55" s="9">
        <f>BY54-BY54*Mortality!$H5/1000</f>
        <v>118424.64195533593</v>
      </c>
      <c r="CA55" s="9">
        <f>BZ54-BZ54*Mortality!$H5/1000</f>
        <v>108624.95409903</v>
      </c>
      <c r="CB55" s="9">
        <f>CA54-CA54*Mortality!$H5/1000</f>
        <v>98825.266242724028</v>
      </c>
      <c r="CC55" s="9">
        <f>CB54-CB54*Mortality!$H5/1000</f>
        <v>89025.57838641807</v>
      </c>
      <c r="CD55" s="9">
        <f>CC54-CC54*Mortality!$H5/1000</f>
        <v>79225.890530112069</v>
      </c>
      <c r="CE55" s="9">
        <f>CD54-CD54*Mortality!$H5/1000</f>
        <v>71005.251939487207</v>
      </c>
      <c r="CF55" s="9">
        <f>CE54-CE54*Mortality!$H5/1000</f>
        <v>62784.613348862367</v>
      </c>
      <c r="CG55" s="9">
        <f>CF54-CF54*Mortality!$H5/1000</f>
        <v>54563.97475823752</v>
      </c>
      <c r="CH55" s="9">
        <f>CG54-CG54*Mortality!$H5/1000</f>
        <v>46343.336167612673</v>
      </c>
      <c r="CI55" s="9">
        <f>CH54-CH54*Mortality!$H5/1000</f>
        <v>38122.697576987819</v>
      </c>
      <c r="CJ55" s="9">
        <f>CI54-CI54*Mortality!$H5/1000</f>
        <v>33580.456154674852</v>
      </c>
      <c r="CK55" s="9">
        <f>CJ54-CJ54*Mortality!$H5/1000</f>
        <v>29038.214732361881</v>
      </c>
      <c r="CL55" s="9">
        <f>CK54-CK54*Mortality!$H5/1000</f>
        <v>24495.97331004891</v>
      </c>
      <c r="CM55" s="9">
        <f>CL54-CL54*Mortality!$H5/1000</f>
        <v>19953.731887735939</v>
      </c>
      <c r="CN55" s="9">
        <f>CM54-CM54*Mortality!$H5/1000</f>
        <v>15411.49046542297</v>
      </c>
      <c r="CO55" s="9">
        <f>CN54-CN54*Mortality!$H5/1000</f>
        <v>12995.322827969176</v>
      </c>
      <c r="CP55" s="9">
        <f>CO54-CO54*Mortality!$H5/1000</f>
        <v>10579.155190515376</v>
      </c>
      <c r="CQ55" s="9">
        <f>CP54-CP54*Mortality!$H5/1000</f>
        <v>8162.9875530615764</v>
      </c>
      <c r="CR55" s="9">
        <f>CQ54-CQ54*Mortality!$H5/1000</f>
        <v>5746.819915607779</v>
      </c>
      <c r="CS55" s="9">
        <f>CR54-CR54*Mortality!$H5/1000</f>
        <v>3330.6522781539834</v>
      </c>
      <c r="CT55" s="9">
        <f>CS54-CS54*Mortality!$H5/1000</f>
        <v>2743.230909856487</v>
      </c>
      <c r="CU55" s="9">
        <f>CT54-CT54*Mortality!$H5/1000</f>
        <v>2155.8095415589896</v>
      </c>
      <c r="CV55" s="9">
        <f>CU54-CU54*Mortality!$H5/1000</f>
        <v>1568.3881732614934</v>
      </c>
      <c r="CW55" s="9">
        <f>CV54-CV54*Mortality!$H5/1000</f>
        <v>980.96680496399676</v>
      </c>
      <c r="CX55" s="9">
        <f>CW54-CW54*Mortality!$H5/1000</f>
        <v>393.54543666650005</v>
      </c>
      <c r="CZ55" s="50">
        <f t="shared" si="7"/>
        <v>61910590.336579762</v>
      </c>
      <c r="DA55" s="66">
        <f t="shared" si="6"/>
        <v>7.647932490414823E-2</v>
      </c>
    </row>
    <row r="56" spans="1:105">
      <c r="A56" s="52">
        <v>2024</v>
      </c>
      <c r="B56" s="9">
        <f>Births!F30/2</f>
        <v>1684124.306691838</v>
      </c>
      <c r="C56" s="9">
        <f>B55-B55*Mortality!$B6/1000</f>
        <v>1624400.0974556338</v>
      </c>
      <c r="D56" s="9">
        <f>C55-C55*Mortality!$C6/1000</f>
        <v>1610381.0735549703</v>
      </c>
      <c r="E56" s="9">
        <f>D55-D55*Mortality!$C6/1000</f>
        <v>1594834.0281408068</v>
      </c>
      <c r="F56" s="9">
        <f>E55-E55*Mortality!$C6/1000</f>
        <v>1663952.7832860884</v>
      </c>
      <c r="G56" s="9">
        <f>F55-F55*Mortality!$D6/1000</f>
        <v>1660490.9886973086</v>
      </c>
      <c r="H56" s="9">
        <f>G55-G55*Mortality!$D6/1000</f>
        <v>1634021.9426672503</v>
      </c>
      <c r="I56" s="9">
        <f>H55-H55*Mortality!$D6/1000</f>
        <v>1607702.8642112156</v>
      </c>
      <c r="J56" s="9">
        <f>I55-I55*Mortality!$D6/1000</f>
        <v>1581536.9904822051</v>
      </c>
      <c r="K56" s="9">
        <f>J55-J55*Mortality!$D6/1000</f>
        <v>1558236.7370349686</v>
      </c>
      <c r="L56" s="9">
        <f>K55-K55*Mortality!$E6/1000</f>
        <v>1528761.3969509657</v>
      </c>
      <c r="M56" s="9">
        <f>L55-L55*Mortality!$E6/1000</f>
        <v>1499301.8839073072</v>
      </c>
      <c r="N56" s="9">
        <f>M55-M55*Mortality!$E6/1000</f>
        <v>1472815.2580414147</v>
      </c>
      <c r="O56" s="9">
        <f>N55-N55*Mortality!$E6/1000</f>
        <v>1446346.2079703482</v>
      </c>
      <c r="P56" s="9">
        <f>O55-O55*Mortality!$E6/1000</f>
        <v>1419582.4660517348</v>
      </c>
      <c r="Q56" s="9">
        <f>P55-P55*Mortality!$F6/1000</f>
        <v>1392027.6344000285</v>
      </c>
      <c r="R56" s="9">
        <f>Q55-Q55*Mortality!$F6/1000</f>
        <v>1364479.9020428399</v>
      </c>
      <c r="S56" s="9">
        <f>R55-R55*Mortality!$F6/1000</f>
        <v>1346883.8132361434</v>
      </c>
      <c r="T56" s="9">
        <f>S55-S55*Mortality!$F6/1000</f>
        <v>1329283.9694145182</v>
      </c>
      <c r="U56" s="9">
        <f>T55-T55*Mortality!$F6/1000</f>
        <v>1312521.4483575204</v>
      </c>
      <c r="V56" s="9">
        <f>U55-U55*Mortality!$G6/1000</f>
        <v>1295428.9854296115</v>
      </c>
      <c r="W56" s="9">
        <f>V55-V55*Mortality!$G6/1000</f>
        <v>1278384.9680906255</v>
      </c>
      <c r="X56" s="9">
        <f>W55-W55*Mortality!$G6/1000</f>
        <v>1253644.7082987523</v>
      </c>
      <c r="Y56" s="9">
        <f>X55-X55*Mortality!$G6/1000</f>
        <v>1228956.1337850292</v>
      </c>
      <c r="Z56" s="9">
        <f>Y55-Y55*Mortality!$G6/1000</f>
        <v>1204463.5422620538</v>
      </c>
      <c r="AA56" s="9">
        <f>Z55-Z55*Mortality!$H6/1000</f>
        <v>1177587.1144831644</v>
      </c>
      <c r="AB56" s="9">
        <f>AA55-AA55*Mortality!$H6/1000</f>
        <v>1150734.629615779</v>
      </c>
      <c r="AC56" s="9">
        <f>AB55-AB55*Mortality!$H6/1000</f>
        <v>1108222.0044119773</v>
      </c>
      <c r="AD56" s="9">
        <f>AC55-AC55*Mortality!$H6/1000</f>
        <v>1065809.7175886983</v>
      </c>
      <c r="AE56" s="9">
        <f>AD55-AD55*Mortality!$H6/1000</f>
        <v>1025872.5908121094</v>
      </c>
      <c r="AF56" s="9">
        <f>AE55-AE55*Mortality!$H6/1000</f>
        <v>985935.46403552103</v>
      </c>
      <c r="AG56" s="9">
        <f>AF55-AF55*Mortality!$H6/1000</f>
        <v>945998.33725893241</v>
      </c>
      <c r="AH56" s="9">
        <f>AG55-AG55*Mortality!$H6/1000</f>
        <v>904832.70977329952</v>
      </c>
      <c r="AI56" s="9">
        <f>AH55-AH55*Mortality!$H6/1000</f>
        <v>863667.08228766709</v>
      </c>
      <c r="AJ56" s="9">
        <f>AI55-AI55*Mortality!$H6/1000</f>
        <v>822501.45480203454</v>
      </c>
      <c r="AK56" s="9">
        <f>AJ55-AJ55*Mortality!$H6/1000</f>
        <v>781335.82731640188</v>
      </c>
      <c r="AL56" s="9">
        <f>AK55-AK55*Mortality!$H6/1000</f>
        <v>740170.19983076933</v>
      </c>
      <c r="AM56" s="9">
        <f>AL55-AL55*Mortality!$H6/1000</f>
        <v>717528.76196421904</v>
      </c>
      <c r="AN56" s="9">
        <f>AM55-AM55*Mortality!$H6/1000</f>
        <v>694887.32409766887</v>
      </c>
      <c r="AO56" s="9">
        <f>AN55-AN55*Mortality!$H6/1000</f>
        <v>672245.8862311187</v>
      </c>
      <c r="AP56" s="9">
        <f>AO55-AO55*Mortality!$H6/1000</f>
        <v>649604.44836456841</v>
      </c>
      <c r="AQ56" s="9">
        <f>AP55-AP55*Mortality!$H6/1000</f>
        <v>626963.01049801847</v>
      </c>
      <c r="AR56" s="9">
        <f>AQ55-AQ55*Mortality!$H6/1000</f>
        <v>599605.49775482854</v>
      </c>
      <c r="AS56" s="9">
        <f>AR55-AR55*Mortality!$H6/1000</f>
        <v>572247.98501163872</v>
      </c>
      <c r="AT56" s="9">
        <f>AS55-AS55*Mortality!$H6/1000</f>
        <v>544890.47226844891</v>
      </c>
      <c r="AU56" s="9">
        <f>AT55-AT55*Mortality!$H6/1000</f>
        <v>517532.95952525886</v>
      </c>
      <c r="AV56" s="9">
        <f>AU55-AU55*Mortality!$H6/1000</f>
        <v>490175.44678206887</v>
      </c>
      <c r="AW56" s="9">
        <f>AV55-AV55*Mortality!$H6/1000</f>
        <v>472242.40147685009</v>
      </c>
      <c r="AX56" s="9">
        <f>AW55-AW55*Mortality!$H6/1000</f>
        <v>454309.3561716312</v>
      </c>
      <c r="AY56" s="9">
        <f>AX55-AX55*Mortality!$H6/1000</f>
        <v>436376.31086641224</v>
      </c>
      <c r="AZ56" s="9">
        <f>AY55-AY55*Mortality!$H6/1000</f>
        <v>418443.26556119334</v>
      </c>
      <c r="BA56" s="9">
        <f>AZ55-AZ55*Mortality!$H6/1000</f>
        <v>400510.22025597445</v>
      </c>
      <c r="BB56" s="9">
        <f>BA55-BA55*Mortality!$H6/1000</f>
        <v>385844.04998831026</v>
      </c>
      <c r="BC56" s="9">
        <f>BB55-BB55*Mortality!$H6/1000</f>
        <v>371177.87972064601</v>
      </c>
      <c r="BD56" s="9">
        <f>BC55-BC55*Mortality!$H6/1000</f>
        <v>356511.70945298194</v>
      </c>
      <c r="BE56" s="9">
        <f>BD55-BD55*Mortality!$H6/1000</f>
        <v>341845.5391853177</v>
      </c>
      <c r="BF56" s="9">
        <f>BE55-BE55*Mortality!$H6/1000</f>
        <v>327179.3689176534</v>
      </c>
      <c r="BG56" s="9">
        <f>BF55-BF55*Mortality!$H6/1000</f>
        <v>313601.80242744187</v>
      </c>
      <c r="BH56" s="9">
        <f>BG55-BG55*Mortality!$H6/1000</f>
        <v>300024.23593723041</v>
      </c>
      <c r="BI56" s="9">
        <f>BH55-BH55*Mortality!$H6/1000</f>
        <v>286446.66944701888</v>
      </c>
      <c r="BJ56" s="9">
        <f>BI55-BI55*Mortality!$H6/1000</f>
        <v>272869.10295680736</v>
      </c>
      <c r="BK56" s="9">
        <f>BJ55-BJ55*Mortality!$H6/1000</f>
        <v>259291.53646659586</v>
      </c>
      <c r="BL56" s="9">
        <f>BK55-BK55*Mortality!$H6/1000</f>
        <v>251150.33085704729</v>
      </c>
      <c r="BM56" s="9">
        <f>BL55-BL55*Mortality!$H6/1000</f>
        <v>243009.1252474986</v>
      </c>
      <c r="BN56" s="9">
        <f>BM55-BM55*Mortality!$H6/1000</f>
        <v>234867.91963795002</v>
      </c>
      <c r="BO56" s="9">
        <f>BN55-BN55*Mortality!$H6/1000</f>
        <v>226726.71402840139</v>
      </c>
      <c r="BP56" s="9">
        <f>BO55-BO55*Mortality!$H6/1000</f>
        <v>218585.50841885278</v>
      </c>
      <c r="BQ56" s="9">
        <f>BP55-BP55*Mortality!$H6/1000</f>
        <v>207667.67767789532</v>
      </c>
      <c r="BR56" s="9">
        <f>BQ55-BQ55*Mortality!$H6/1000</f>
        <v>196749.8469369378</v>
      </c>
      <c r="BS56" s="9">
        <f>BR55-BR55*Mortality!$H6/1000</f>
        <v>185832.01619598037</v>
      </c>
      <c r="BT56" s="9">
        <f>BS55-BS55*Mortality!$H6/1000</f>
        <v>174914.1854550229</v>
      </c>
      <c r="BU56" s="9">
        <f>BT55-BT55*Mortality!$H6/1000</f>
        <v>163996.35471406538</v>
      </c>
      <c r="BV56" s="9">
        <f>BU55-BU55*Mortality!$H6/1000</f>
        <v>156748.10991878077</v>
      </c>
      <c r="BW56" s="9">
        <f>BV55-BV55*Mortality!$H6/1000</f>
        <v>149499.86512349616</v>
      </c>
      <c r="BX56" s="9">
        <f>BW55-BW55*Mortality!$H6/1000</f>
        <v>142251.62032821152</v>
      </c>
      <c r="BY56" s="9">
        <f>BX55-BX55*Mortality!$H6/1000</f>
        <v>135003.37553292696</v>
      </c>
      <c r="BZ56" s="9">
        <f>BY55-BY55*Mortality!$H6/1000</f>
        <v>127755.13073764232</v>
      </c>
      <c r="CA56" s="9">
        <f>BZ55-BZ55*Mortality!$H6/1000</f>
        <v>117991.30194548132</v>
      </c>
      <c r="CB56" s="9">
        <f>CA55-CA55*Mortality!$H6/1000</f>
        <v>108227.47315332039</v>
      </c>
      <c r="CC56" s="9">
        <f>CB55-CB55*Mortality!$H6/1000</f>
        <v>98463.6443611594</v>
      </c>
      <c r="CD56" s="9">
        <f>CC55-CC55*Mortality!$H6/1000</f>
        <v>88699.815568998427</v>
      </c>
      <c r="CE56" s="9">
        <f>CD55-CD55*Mortality!$H6/1000</f>
        <v>78935.98677683741</v>
      </c>
      <c r="CF56" s="9">
        <f>CE55-CE55*Mortality!$H6/1000</f>
        <v>70745.429185817484</v>
      </c>
      <c r="CG56" s="9">
        <f>CF55-CF55*Mortality!$H6/1000</f>
        <v>62554.87159479758</v>
      </c>
      <c r="CH56" s="9">
        <f>CG55-CG55*Mortality!$H6/1000</f>
        <v>54364.314003777661</v>
      </c>
      <c r="CI56" s="9">
        <f>CH55-CH55*Mortality!$H6/1000</f>
        <v>46173.756412757743</v>
      </c>
      <c r="CJ56" s="9">
        <f>CI55-CI55*Mortality!$H6/1000</f>
        <v>37983.198821737824</v>
      </c>
      <c r="CK56" s="9">
        <f>CJ55-CJ55*Mortality!$H6/1000</f>
        <v>33457.578390716932</v>
      </c>
      <c r="CL56" s="9">
        <f>CK55-CK55*Mortality!$H6/1000</f>
        <v>28931.957959696039</v>
      </c>
      <c r="CM56" s="9">
        <f>CL55-CL55*Mortality!$H6/1000</f>
        <v>24406.337528675147</v>
      </c>
      <c r="CN56" s="9">
        <f>CM55-CM55*Mortality!$H6/1000</f>
        <v>19880.717097654255</v>
      </c>
      <c r="CO56" s="9">
        <f>CN55-CN55*Mortality!$H6/1000</f>
        <v>15355.096666633362</v>
      </c>
      <c r="CP56" s="9">
        <f>CO55-CO55*Mortality!$H6/1000</f>
        <v>12947.770281224219</v>
      </c>
      <c r="CQ56" s="9">
        <f>CP55-CP55*Mortality!$H6/1000</f>
        <v>10540.443895815069</v>
      </c>
      <c r="CR56" s="9">
        <f>CQ55-CQ55*Mortality!$H6/1000</f>
        <v>8133.1175104059203</v>
      </c>
      <c r="CS56" s="9">
        <f>CR55-CR55*Mortality!$H6/1000</f>
        <v>5725.7911249967729</v>
      </c>
      <c r="CT56" s="9">
        <f>CS55-CS55*Mortality!$H6/1000</f>
        <v>3318.4647395876277</v>
      </c>
      <c r="CU56" s="9">
        <f>CT55-CT55*Mortality!$H6/1000</f>
        <v>2733.1928663388294</v>
      </c>
      <c r="CV56" s="9">
        <f>CU55-CU55*Mortality!$H6/1000</f>
        <v>2147.9209930900302</v>
      </c>
      <c r="CW56" s="9">
        <f>CV55-CV55*Mortality!$H6/1000</f>
        <v>1562.6491198412323</v>
      </c>
      <c r="CX56" s="9">
        <f>CW55-CW55*Mortality!$H6/1000</f>
        <v>977.37724659243361</v>
      </c>
      <c r="CZ56" s="50">
        <f t="shared" si="7"/>
        <v>63396602.492064103</v>
      </c>
      <c r="DA56" s="66">
        <f t="shared" si="6"/>
        <v>0.10231757573067903</v>
      </c>
    </row>
    <row r="57" spans="1:105">
      <c r="A57" s="52">
        <v>2025</v>
      </c>
      <c r="B57" s="9">
        <f>Births!F31/2</f>
        <v>1690369.4963862442</v>
      </c>
      <c r="C57" s="9">
        <f>B56-B56*Mortality!$B7/1000</f>
        <v>1633198.8091319366</v>
      </c>
      <c r="D57" s="9">
        <f>C56-C56*Mortality!$C7/1000</f>
        <v>1620341.6293881924</v>
      </c>
      <c r="E57" s="9">
        <f>D56-D56*Mortality!$C7/1000</f>
        <v>1606357.631193897</v>
      </c>
      <c r="F57" s="9">
        <f>E56-E56*Mortality!$C7/1000</f>
        <v>1590849.4291579477</v>
      </c>
      <c r="G57" s="9">
        <f>F56-F56*Mortality!$D7/1000</f>
        <v>1662420.5509743348</v>
      </c>
      <c r="H57" s="9">
        <f>G56-G56*Mortality!$D7/1000</f>
        <v>1658961.9441403872</v>
      </c>
      <c r="I57" s="9">
        <f>H56-H56*Mortality!$D7/1000</f>
        <v>1632517.2718353504</v>
      </c>
      <c r="J57" s="9">
        <f>I56-I56*Mortality!$D7/1000</f>
        <v>1606222.429008374</v>
      </c>
      <c r="K57" s="9">
        <f>J56-J56*Mortality!$D7/1000</f>
        <v>1580080.6498315618</v>
      </c>
      <c r="L57" s="9">
        <f>K56-K56*Mortality!$E7/1000</f>
        <v>1557007.453152857</v>
      </c>
      <c r="M57" s="9">
        <f>L56-L56*Mortality!$E7/1000</f>
        <v>1527555.3659928958</v>
      </c>
      <c r="N57" s="9">
        <f>M56-M56*Mortality!$E7/1000</f>
        <v>1498119.0933874189</v>
      </c>
      <c r="O57" s="9">
        <f>N56-N56*Mortality!$E7/1000</f>
        <v>1471653.3626663364</v>
      </c>
      <c r="P57" s="9">
        <f>O56-O56*Mortality!$E7/1000</f>
        <v>1445205.1938746376</v>
      </c>
      <c r="Q57" s="9">
        <f>P56-P56*Mortality!$F7/1000</f>
        <v>1417680.8840252347</v>
      </c>
      <c r="R57" s="9">
        <f>Q56-Q56*Mortality!$F7/1000</f>
        <v>1390162.9630665423</v>
      </c>
      <c r="S57" s="9">
        <f>R56-R56*Mortality!$F7/1000</f>
        <v>1362652.1318926057</v>
      </c>
      <c r="T57" s="9">
        <f>S56-S56*Mortality!$F7/1000</f>
        <v>1345079.6136829064</v>
      </c>
      <c r="U57" s="9">
        <f>T56-T56*Mortality!$F7/1000</f>
        <v>1327503.3454882565</v>
      </c>
      <c r="V57" s="9">
        <f>U56-U56*Mortality!$G7/1000</f>
        <v>1310390.7064429438</v>
      </c>
      <c r="W57" s="9">
        <f>V56-V56*Mortality!$G7/1000</f>
        <v>1293325.9913489688</v>
      </c>
      <c r="X57" s="9">
        <f>W56-W56*Mortality!$G7/1000</f>
        <v>1276309.6431975472</v>
      </c>
      <c r="Y57" s="9">
        <f>X56-X56*Mortality!$G7/1000</f>
        <v>1251609.5466415449</v>
      </c>
      <c r="Z57" s="9">
        <f>Y56-Y56*Mortality!$G7/1000</f>
        <v>1226961.0514580251</v>
      </c>
      <c r="AA57" s="9">
        <f>Z56-Z56*Mortality!$H7/1000</f>
        <v>1200159.7692150543</v>
      </c>
      <c r="AB57" s="9">
        <f>AA56-AA56*Mortality!$H7/1000</f>
        <v>1173379.3759290455</v>
      </c>
      <c r="AC57" s="9">
        <f>AB56-AB56*Mortality!$H7/1000</f>
        <v>1146622.8400020492</v>
      </c>
      <c r="AD57" s="9">
        <f>AC56-AC56*Mortality!$H7/1000</f>
        <v>1104262.1203429895</v>
      </c>
      <c r="AE57" s="9">
        <f>AD56-AD56*Mortality!$H7/1000</f>
        <v>1062001.3805366911</v>
      </c>
      <c r="AF57" s="9">
        <f>AE56-AE56*Mortality!$H7/1000</f>
        <v>1022206.9565682528</v>
      </c>
      <c r="AG57" s="9">
        <f>AF56-AF56*Mortality!$H7/1000</f>
        <v>982412.53259981482</v>
      </c>
      <c r="AH57" s="9">
        <f>AG56-AG56*Mortality!$H7/1000</f>
        <v>942618.10863137676</v>
      </c>
      <c r="AI57" s="9">
        <f>AH56-AH56*Mortality!$H7/1000</f>
        <v>901599.57361622469</v>
      </c>
      <c r="AJ57" s="9">
        <f>AI56-AI56*Mortality!$H7/1000</f>
        <v>860581.0386010732</v>
      </c>
      <c r="AK57" s="9">
        <f>AJ56-AJ56*Mortality!$H7/1000</f>
        <v>819562.50358592148</v>
      </c>
      <c r="AL57" s="9">
        <f>AK56-AK56*Mortality!$H7/1000</f>
        <v>778543.96857076976</v>
      </c>
      <c r="AM57" s="9">
        <f>AL56-AL56*Mortality!$H7/1000</f>
        <v>737525.43355561804</v>
      </c>
      <c r="AN57" s="9">
        <f>AM56-AM56*Mortality!$H7/1000</f>
        <v>714964.89777254011</v>
      </c>
      <c r="AO57" s="9">
        <f>AN56-AN56*Mortality!$H7/1000</f>
        <v>692404.36198946217</v>
      </c>
      <c r="AP57" s="9">
        <f>AO56-AO56*Mortality!$H7/1000</f>
        <v>669843.82620638423</v>
      </c>
      <c r="AQ57" s="9">
        <f>AP56-AP56*Mortality!$H7/1000</f>
        <v>647283.29042330617</v>
      </c>
      <c r="AR57" s="9">
        <f>AQ56-AQ56*Mortality!$H7/1000</f>
        <v>624722.75464022846</v>
      </c>
      <c r="AS57" s="9">
        <f>AR56-AR56*Mortality!$H7/1000</f>
        <v>597462.99539629021</v>
      </c>
      <c r="AT57" s="9">
        <f>AS56-AS56*Mortality!$H7/1000</f>
        <v>570203.23615235195</v>
      </c>
      <c r="AU57" s="9">
        <f>AT56-AT56*Mortality!$H7/1000</f>
        <v>542943.47690841369</v>
      </c>
      <c r="AV57" s="9">
        <f>AU56-AU56*Mortality!$H7/1000</f>
        <v>515683.71766447526</v>
      </c>
      <c r="AW57" s="9">
        <f>AV56-AV56*Mortality!$H7/1000</f>
        <v>488423.95842053689</v>
      </c>
      <c r="AX57" s="9">
        <f>AW56-AW56*Mortality!$H7/1000</f>
        <v>470554.99123335752</v>
      </c>
      <c r="AY57" s="9">
        <f>AX56-AX56*Mortality!$H7/1000</f>
        <v>452686.02404617798</v>
      </c>
      <c r="AZ57" s="9">
        <f>AY56-AY56*Mortality!$H7/1000</f>
        <v>434817.05685899843</v>
      </c>
      <c r="BA57" s="9">
        <f>AZ56-AZ56*Mortality!$H7/1000</f>
        <v>416948.08967181895</v>
      </c>
      <c r="BB57" s="9">
        <f>BA56-BA56*Mortality!$H7/1000</f>
        <v>399079.12248463946</v>
      </c>
      <c r="BC57" s="9">
        <f>BB56-BB56*Mortality!$H7/1000</f>
        <v>384465.35718075035</v>
      </c>
      <c r="BD57" s="9">
        <f>BC56-BC56*Mortality!$H7/1000</f>
        <v>369851.59187686123</v>
      </c>
      <c r="BE57" s="9">
        <f>BD56-BD56*Mortality!$H7/1000</f>
        <v>355237.82657297223</v>
      </c>
      <c r="BF57" s="9">
        <f>BE56-BE56*Mortality!$H7/1000</f>
        <v>340624.06126908312</v>
      </c>
      <c r="BG57" s="9">
        <f>BF56-BF56*Mortality!$H7/1000</f>
        <v>326010.29596519395</v>
      </c>
      <c r="BH57" s="9">
        <f>BG56-BG56*Mortality!$H7/1000</f>
        <v>312481.24465427513</v>
      </c>
      <c r="BI57" s="9">
        <f>BH56-BH56*Mortality!$H7/1000</f>
        <v>298952.19334335643</v>
      </c>
      <c r="BJ57" s="9">
        <f>BI56-BI56*Mortality!$H7/1000</f>
        <v>285423.14203243761</v>
      </c>
      <c r="BK57" s="9">
        <f>BJ56-BJ56*Mortality!$H7/1000</f>
        <v>271894.09072151885</v>
      </c>
      <c r="BL57" s="9">
        <f>BK56-BK56*Mortality!$H7/1000</f>
        <v>258365.03941060009</v>
      </c>
      <c r="BM57" s="9">
        <f>BL56-BL56*Mortality!$H7/1000</f>
        <v>250252.92384823275</v>
      </c>
      <c r="BN57" s="9">
        <f>BM56-BM56*Mortality!$H7/1000</f>
        <v>242140.80828586526</v>
      </c>
      <c r="BO57" s="9">
        <f>BN56-BN56*Mortality!$H7/1000</f>
        <v>234028.69272349789</v>
      </c>
      <c r="BP57" s="9">
        <f>BO56-BO56*Mortality!$H7/1000</f>
        <v>225916.5771611305</v>
      </c>
      <c r="BQ57" s="9">
        <f>BP56-BP56*Mortality!$H7/1000</f>
        <v>217804.4615987631</v>
      </c>
      <c r="BR57" s="9">
        <f>BQ56-BQ56*Mortality!$H7/1000</f>
        <v>206925.64230483241</v>
      </c>
      <c r="BS57" s="9">
        <f>BR56-BR56*Mortality!$H7/1000</f>
        <v>196046.82301090166</v>
      </c>
      <c r="BT57" s="9">
        <f>BS56-BS56*Mortality!$H7/1000</f>
        <v>185168.003716971</v>
      </c>
      <c r="BU57" s="9">
        <f>BT56-BT56*Mortality!$H7/1000</f>
        <v>174289.18442304031</v>
      </c>
      <c r="BV57" s="9">
        <f>BU56-BU56*Mortality!$H7/1000</f>
        <v>163410.36512910956</v>
      </c>
      <c r="BW57" s="9">
        <f>BV56-BV56*Mortality!$H7/1000</f>
        <v>156188.01966534762</v>
      </c>
      <c r="BX57" s="9">
        <f>BW56-BW56*Mortality!$H7/1000</f>
        <v>148965.67420158564</v>
      </c>
      <c r="BY57" s="9">
        <f>BX56-BX56*Mortality!$H7/1000</f>
        <v>141743.32873782367</v>
      </c>
      <c r="BZ57" s="9">
        <f>BY56-BY56*Mortality!$H7/1000</f>
        <v>134520.98327406179</v>
      </c>
      <c r="CA57" s="9">
        <f>BZ56-BZ56*Mortality!$H7/1000</f>
        <v>127298.63781029978</v>
      </c>
      <c r="CB57" s="9">
        <f>CA56-CA56*Mortality!$H7/1000</f>
        <v>117569.69700081056</v>
      </c>
      <c r="CC57" s="9">
        <f>CB56-CB56*Mortality!$H7/1000</f>
        <v>107840.7561913214</v>
      </c>
      <c r="CD57" s="9">
        <f>CC56-CC56*Mortality!$H7/1000</f>
        <v>98111.815381832188</v>
      </c>
      <c r="CE57" s="9">
        <f>CD56-CD56*Mortality!$H7/1000</f>
        <v>88382.874572342989</v>
      </c>
      <c r="CF57" s="9">
        <f>CE56-CE56*Mortality!$H7/1000</f>
        <v>78653.933762853747</v>
      </c>
      <c r="CG57" s="9">
        <f>CF56-CF56*Mortality!$H7/1000</f>
        <v>70492.642562856272</v>
      </c>
      <c r="CH57" s="9">
        <f>CG56-CG56*Mortality!$H7/1000</f>
        <v>62331.351362858812</v>
      </c>
      <c r="CI57" s="9">
        <f>CH56-CH56*Mortality!$H7/1000</f>
        <v>54170.060162861344</v>
      </c>
      <c r="CJ57" s="9">
        <f>CI56-CI56*Mortality!$H7/1000</f>
        <v>46008.768962863876</v>
      </c>
      <c r="CK57" s="9">
        <f>CJ56-CJ56*Mortality!$H7/1000</f>
        <v>37847.477762866409</v>
      </c>
      <c r="CL57" s="9">
        <f>CK56-CK56*Mortality!$H7/1000</f>
        <v>33338.028218342755</v>
      </c>
      <c r="CM57" s="9">
        <f>CL56-CL56*Mortality!$H7/1000</f>
        <v>28828.578673819098</v>
      </c>
      <c r="CN57" s="9">
        <f>CM56-CM56*Mortality!$H7/1000</f>
        <v>24319.129129295441</v>
      </c>
      <c r="CO57" s="9">
        <f>CN56-CN56*Mortality!$H7/1000</f>
        <v>19809.679584771784</v>
      </c>
      <c r="CP57" s="9">
        <f>CO56-CO56*Mortality!$H7/1000</f>
        <v>15300.230040248129</v>
      </c>
      <c r="CQ57" s="9">
        <f>CP56-CP56*Mortality!$H7/1000</f>
        <v>12901.505481336279</v>
      </c>
      <c r="CR57" s="9">
        <f>CQ56-CQ56*Mortality!$H7/1000</f>
        <v>10502.780922424423</v>
      </c>
      <c r="CS57" s="9">
        <f>CR56-CR56*Mortality!$H7/1000</f>
        <v>8104.0563635125682</v>
      </c>
      <c r="CT57" s="9">
        <f>CS56-CS56*Mortality!$H7/1000</f>
        <v>5705.3318046007153</v>
      </c>
      <c r="CU57" s="9">
        <f>CT56-CT56*Mortality!$H7/1000</f>
        <v>3306.6072456888642</v>
      </c>
      <c r="CV57" s="9">
        <f>CU56-CU56*Mortality!$H7/1000</f>
        <v>2723.4266580829044</v>
      </c>
      <c r="CW57" s="9">
        <f>CV56-CV56*Mortality!$H7/1000</f>
        <v>2140.2460704769437</v>
      </c>
      <c r="CX57" s="9">
        <f>CW56-CW56*Mortality!$H7/1000</f>
        <v>1557.0654828709844</v>
      </c>
      <c r="CZ57" s="50">
        <f t="shared" si="7"/>
        <v>64889984.601308271</v>
      </c>
      <c r="DA57" s="66">
        <f t="shared" si="6"/>
        <v>0.12828397269189892</v>
      </c>
    </row>
    <row r="58" spans="1:105">
      <c r="A58" s="52">
        <v>2026</v>
      </c>
      <c r="B58" s="9">
        <f>Births!F32/2</f>
        <v>1695824.4238680748</v>
      </c>
      <c r="C58" s="9">
        <f>B57-B57*Mortality!$B8/1000</f>
        <v>1641143.2820389534</v>
      </c>
      <c r="D58" s="9">
        <f>C57-C57*Mortality!$C8/1000</f>
        <v>1629404.7469696025</v>
      </c>
      <c r="E58" s="9">
        <f>D57-D57*Mortality!$C8/1000</f>
        <v>1616577.4355669981</v>
      </c>
      <c r="F58" s="9">
        <f>E57-E57*Mortality!$C8/1000</f>
        <v>1602625.9234106122</v>
      </c>
      <c r="G58" s="9">
        <f>F57-F57*Mortality!$D8/1000</f>
        <v>1589455.3962799881</v>
      </c>
      <c r="H58" s="9">
        <f>G57-G57*Mortality!$D8/1000</f>
        <v>1660963.8016034779</v>
      </c>
      <c r="I58" s="9">
        <f>H57-H57*Mortality!$D8/1000</f>
        <v>1657508.2254847884</v>
      </c>
      <c r="J58" s="9">
        <f>I57-I57*Mortality!$D8/1000</f>
        <v>1631086.7261727229</v>
      </c>
      <c r="K58" s="9">
        <f>J57-J57*Mortality!$D8/1000</f>
        <v>1604814.9250458281</v>
      </c>
      <c r="L58" s="9">
        <f>K57-K57*Mortality!$E8/1000</f>
        <v>1578882.1237041189</v>
      </c>
      <c r="M58" s="9">
        <f>L57-L57*Mortality!$E8/1000</f>
        <v>1555826.42855552</v>
      </c>
      <c r="N58" s="9">
        <f>M57-M57*Mortality!$E8/1000</f>
        <v>1526396.6814552087</v>
      </c>
      <c r="O58" s="9">
        <f>N57-N57*Mortality!$E8/1000</f>
        <v>1496982.7369136924</v>
      </c>
      <c r="P58" s="9">
        <f>O57-O57*Mortality!$E8/1000</f>
        <v>1470537.0810348366</v>
      </c>
      <c r="Q58" s="9">
        <f>P57-P57*Mortality!$F8/1000</f>
        <v>1443336.8756854134</v>
      </c>
      <c r="R58" s="9">
        <f>Q57-Q57*Mortality!$F8/1000</f>
        <v>1415848.1484432109</v>
      </c>
      <c r="S58" s="9">
        <f>R57-R57*Mortality!$F8/1000</f>
        <v>1388365.8018323514</v>
      </c>
      <c r="T58" s="9">
        <f>S57-S57*Mortality!$F8/1000</f>
        <v>1360890.5358407851</v>
      </c>
      <c r="U58" s="9">
        <f>T57-T57*Mortality!$F8/1000</f>
        <v>1343340.7348587438</v>
      </c>
      <c r="V58" s="9">
        <f>U57-U57*Mortality!$G8/1000</f>
        <v>1325373.0528679918</v>
      </c>
      <c r="W58" s="9">
        <f>V57-V57*Mortality!$G8/1000</f>
        <v>1308287.8750933383</v>
      </c>
      <c r="X58" s="9">
        <f>W57-W57*Mortality!$G8/1000</f>
        <v>1291250.544364725</v>
      </c>
      <c r="Y58" s="9">
        <f>X57-X57*Mortality!$G8/1000</f>
        <v>1274261.5029624833</v>
      </c>
      <c r="Z58" s="9">
        <f>Y57-Y57*Mortality!$G8/1000</f>
        <v>1249601.0435445658</v>
      </c>
      <c r="AA58" s="9">
        <f>Z57-Z57*Mortality!$H8/1000</f>
        <v>1222679.9504649541</v>
      </c>
      <c r="AB58" s="9">
        <f>AA57-AA57*Mortality!$H8/1000</f>
        <v>1195972.1830046161</v>
      </c>
      <c r="AC58" s="9">
        <f>AB57-AB57*Mortality!$H8/1000</f>
        <v>1169285.2316156873</v>
      </c>
      <c r="AD58" s="9">
        <f>AC57-AC57*Mortality!$H8/1000</f>
        <v>1142622.0543428976</v>
      </c>
      <c r="AE58" s="9">
        <f>AD57-AD57*Mortality!$H8/1000</f>
        <v>1100409.1393095709</v>
      </c>
      <c r="AF58" s="9">
        <f>AE57-AE57*Mortality!$H8/1000</f>
        <v>1058295.8552802408</v>
      </c>
      <c r="AG58" s="9">
        <f>AF57-AF57*Mortality!$H8/1000</f>
        <v>1018640.281642681</v>
      </c>
      <c r="AH58" s="9">
        <f>AG57-AG57*Mortality!$H8/1000</f>
        <v>978984.70800512156</v>
      </c>
      <c r="AI58" s="9">
        <f>AH57-AH57*Mortality!$H8/1000</f>
        <v>939329.13436756202</v>
      </c>
      <c r="AJ58" s="9">
        <f>AI57-AI57*Mortality!$H8/1000</f>
        <v>898453.72084007168</v>
      </c>
      <c r="AK58" s="9">
        <f>AJ57-AJ57*Mortality!$H8/1000</f>
        <v>857578.30731258192</v>
      </c>
      <c r="AL58" s="9">
        <f>AK57-AK57*Mortality!$H8/1000</f>
        <v>816702.89378509193</v>
      </c>
      <c r="AM58" s="9">
        <f>AL57-AL57*Mortality!$H8/1000</f>
        <v>775827.48025760194</v>
      </c>
      <c r="AN58" s="9">
        <f>AM57-AM57*Mortality!$H8/1000</f>
        <v>734952.06673011195</v>
      </c>
      <c r="AO58" s="9">
        <f>AN57-AN57*Mortality!$H8/1000</f>
        <v>712470.24895689287</v>
      </c>
      <c r="AP58" s="9">
        <f>AO57-AO57*Mortality!$H8/1000</f>
        <v>689988.43118367391</v>
      </c>
      <c r="AQ58" s="9">
        <f>AP57-AP57*Mortality!$H8/1000</f>
        <v>667506.61341045483</v>
      </c>
      <c r="AR58" s="9">
        <f>AQ57-AQ57*Mortality!$H8/1000</f>
        <v>645024.79563723563</v>
      </c>
      <c r="AS58" s="9">
        <f>AR57-AR57*Mortality!$H8/1000</f>
        <v>622542.9778640169</v>
      </c>
      <c r="AT58" s="9">
        <f>AS57-AS57*Mortality!$H8/1000</f>
        <v>595378.33311636304</v>
      </c>
      <c r="AU58" s="9">
        <f>AT57-AT57*Mortality!$H8/1000</f>
        <v>568213.68836870929</v>
      </c>
      <c r="AV58" s="9">
        <f>AU57-AU57*Mortality!$H8/1000</f>
        <v>541049.04362105555</v>
      </c>
      <c r="AW58" s="9">
        <f>AV57-AV57*Mortality!$H8/1000</f>
        <v>513884.39887340157</v>
      </c>
      <c r="AX58" s="9">
        <f>AW57-AW57*Mortality!$H8/1000</f>
        <v>486719.75412574766</v>
      </c>
      <c r="AY58" s="9">
        <f>AX57-AX57*Mortality!$H8/1000</f>
        <v>468913.13517128461</v>
      </c>
      <c r="AZ58" s="9">
        <f>AY57-AY57*Mortality!$H8/1000</f>
        <v>451106.51621682144</v>
      </c>
      <c r="BA58" s="9">
        <f>AZ57-AZ57*Mortality!$H8/1000</f>
        <v>433299.89726235822</v>
      </c>
      <c r="BB58" s="9">
        <f>BA57-BA57*Mortality!$H8/1000</f>
        <v>415493.27830789506</v>
      </c>
      <c r="BC58" s="9">
        <f>BB57-BB57*Mortality!$H8/1000</f>
        <v>397686.65935343195</v>
      </c>
      <c r="BD58" s="9">
        <f>BC57-BC57*Mortality!$H8/1000</f>
        <v>383123.88426237856</v>
      </c>
      <c r="BE58" s="9">
        <f>BD57-BD57*Mortality!$H8/1000</f>
        <v>368561.10917132517</v>
      </c>
      <c r="BF58" s="9">
        <f>BE57-BE57*Mortality!$H8/1000</f>
        <v>353998.33408027189</v>
      </c>
      <c r="BG58" s="9">
        <f>BF57-BF57*Mortality!$H8/1000</f>
        <v>339435.55898921849</v>
      </c>
      <c r="BH58" s="9">
        <f>BG57-BG57*Mortality!$H8/1000</f>
        <v>324872.78389816504</v>
      </c>
      <c r="BI58" s="9">
        <f>BH57-BH57*Mortality!$H8/1000</f>
        <v>311390.9380261912</v>
      </c>
      <c r="BJ58" s="9">
        <f>BI57-BI57*Mortality!$H8/1000</f>
        <v>297909.09215421748</v>
      </c>
      <c r="BK58" s="9">
        <f>BJ57-BJ57*Mortality!$H8/1000</f>
        <v>284427.24628224369</v>
      </c>
      <c r="BL58" s="9">
        <f>BK57-BK57*Mortality!$H8/1000</f>
        <v>270945.40041026991</v>
      </c>
      <c r="BM58" s="9">
        <f>BL57-BL57*Mortality!$H8/1000</f>
        <v>257463.55453829613</v>
      </c>
      <c r="BN58" s="9">
        <f>BM57-BM57*Mortality!$H8/1000</f>
        <v>249379.74369346543</v>
      </c>
      <c r="BO58" s="9">
        <f>BN57-BN57*Mortality!$H8/1000</f>
        <v>241295.93284863455</v>
      </c>
      <c r="BP58" s="9">
        <f>BO57-BO57*Mortality!$H8/1000</f>
        <v>233212.12200380382</v>
      </c>
      <c r="BQ58" s="9">
        <f>BP57-BP57*Mortality!$H8/1000</f>
        <v>225128.31115897303</v>
      </c>
      <c r="BR58" s="9">
        <f>BQ57-BQ57*Mortality!$H8/1000</f>
        <v>217044.50031414226</v>
      </c>
      <c r="BS58" s="9">
        <f>BR57-BR57*Mortality!$H8/1000</f>
        <v>206203.63929445943</v>
      </c>
      <c r="BT58" s="9">
        <f>BS57-BS57*Mortality!$H8/1000</f>
        <v>195362.77827477653</v>
      </c>
      <c r="BU58" s="9">
        <f>BT57-BT57*Mortality!$H8/1000</f>
        <v>184521.91725509375</v>
      </c>
      <c r="BV58" s="9">
        <f>BU57-BU57*Mortality!$H8/1000</f>
        <v>173681.05623541091</v>
      </c>
      <c r="BW58" s="9">
        <f>BV57-BV57*Mortality!$H8/1000</f>
        <v>162840.19521572802</v>
      </c>
      <c r="BX58" s="9">
        <f>BW57-BW57*Mortality!$H8/1000</f>
        <v>155643.0498920198</v>
      </c>
      <c r="BY58" s="9">
        <f>BX57-BX57*Mortality!$H8/1000</f>
        <v>148445.90456831158</v>
      </c>
      <c r="BZ58" s="9">
        <f>BY57-BY57*Mortality!$H8/1000</f>
        <v>141248.75924460334</v>
      </c>
      <c r="CA58" s="9">
        <f>BZ57-BZ57*Mortality!$H8/1000</f>
        <v>134051.61392089518</v>
      </c>
      <c r="CB58" s="9">
        <f>CA57-CA57*Mortality!$H8/1000</f>
        <v>126854.4685971869</v>
      </c>
      <c r="CC58" s="9">
        <f>CB57-CB57*Mortality!$H8/1000</f>
        <v>117159.47391672233</v>
      </c>
      <c r="CD58" s="9">
        <f>CC57-CC57*Mortality!$H8/1000</f>
        <v>107464.47923625784</v>
      </c>
      <c r="CE58" s="9">
        <f>CD57-CD57*Mortality!$H8/1000</f>
        <v>97769.4845557933</v>
      </c>
      <c r="CF58" s="9">
        <f>CE57-CE57*Mortality!$H8/1000</f>
        <v>88074.489875328771</v>
      </c>
      <c r="CG58" s="9">
        <f>CF57-CF57*Mortality!$H8/1000</f>
        <v>78379.495194864197</v>
      </c>
      <c r="CH58" s="9">
        <f>CG57-CG57*Mortality!$H8/1000</f>
        <v>70246.680295576938</v>
      </c>
      <c r="CI58" s="9">
        <f>CH57-CH57*Mortality!$H8/1000</f>
        <v>62113.865396289708</v>
      </c>
      <c r="CJ58" s="9">
        <f>CI57-CI57*Mortality!$H8/1000</f>
        <v>53981.050497002463</v>
      </c>
      <c r="CK58" s="9">
        <f>CJ57-CJ57*Mortality!$H8/1000</f>
        <v>45848.235597715218</v>
      </c>
      <c r="CL58" s="9">
        <f>CK57-CK57*Mortality!$H8/1000</f>
        <v>37715.420698427974</v>
      </c>
      <c r="CM58" s="9">
        <f>CL57-CL57*Mortality!$H8/1000</f>
        <v>33221.705482960911</v>
      </c>
      <c r="CN58" s="9">
        <f>CM57-CM57*Mortality!$H8/1000</f>
        <v>28727.990267493849</v>
      </c>
      <c r="CO58" s="9">
        <f>CN57-CN57*Mortality!$H8/1000</f>
        <v>24234.275052026784</v>
      </c>
      <c r="CP58" s="9">
        <f>CO57-CO57*Mortality!$H8/1000</f>
        <v>19740.559836559722</v>
      </c>
      <c r="CQ58" s="9">
        <f>CP57-CP57*Mortality!$H8/1000</f>
        <v>15246.84462109266</v>
      </c>
      <c r="CR58" s="9">
        <f>CQ57-CQ57*Mortality!$H8/1000</f>
        <v>12856.48966941411</v>
      </c>
      <c r="CS58" s="9">
        <f>CR57-CR57*Mortality!$H8/1000</f>
        <v>10466.134717735555</v>
      </c>
      <c r="CT58" s="9">
        <f>CS57-CS57*Mortality!$H8/1000</f>
        <v>8075.7797660570013</v>
      </c>
      <c r="CU58" s="9">
        <f>CT57-CT57*Mortality!$H8/1000</f>
        <v>5685.4248143784489</v>
      </c>
      <c r="CV58" s="9">
        <f>CU57-CU57*Mortality!$H8/1000</f>
        <v>3295.0698626998992</v>
      </c>
      <c r="CW58" s="9">
        <f>CV57-CV57*Mortality!$H8/1000</f>
        <v>2713.9241033305593</v>
      </c>
      <c r="CX58" s="9">
        <f>CW57-CW57*Mortality!$H8/1000</f>
        <v>2132.7783439612185</v>
      </c>
      <c r="CZ58" s="50">
        <f t="shared" si="7"/>
        <v>66389788.378157951</v>
      </c>
      <c r="DA58" s="66">
        <f t="shared" si="6"/>
        <v>0.15436202732543561</v>
      </c>
    </row>
    <row r="59" spans="1:105">
      <c r="A59" s="52">
        <v>2027</v>
      </c>
      <c r="B59" s="9">
        <f>Births!F33/2</f>
        <v>1700505.1483868919</v>
      </c>
      <c r="C59" s="9">
        <f>B58-B58*Mortality!$B9/1000</f>
        <v>1648263.6040876289</v>
      </c>
      <c r="D59" s="9">
        <f>C58-C58*Mortality!$C9/1000</f>
        <v>1637601.7544280221</v>
      </c>
      <c r="E59" s="9">
        <f>D58-D58*Mortality!$C9/1000</f>
        <v>1625888.5506911119</v>
      </c>
      <c r="F59" s="9">
        <f>E58-E58*Mortality!$C9/1000</f>
        <v>1613088.9201607406</v>
      </c>
      <c r="G59" s="9">
        <f>F58-F58*Mortality!$D9/1000</f>
        <v>1601289.5235374654</v>
      </c>
      <c r="H59" s="9">
        <f>G58-G58*Mortality!$D9/1000</f>
        <v>1588129.9790638229</v>
      </c>
      <c r="I59" s="9">
        <f>H58-H58*Mortality!$D9/1000</f>
        <v>1659578.7548615406</v>
      </c>
      <c r="J59" s="9">
        <f>I58-I58*Mortality!$D9/1000</f>
        <v>1656126.0602833398</v>
      </c>
      <c r="K59" s="9">
        <f>J58-J58*Mortality!$D9/1000</f>
        <v>1629726.5933668653</v>
      </c>
      <c r="L59" s="9">
        <f>K58-K58*Mortality!$E9/1000</f>
        <v>1603644.502418915</v>
      </c>
      <c r="M59" s="9">
        <f>L58-L58*Mortality!$E9/1000</f>
        <v>1577730.6143718145</v>
      </c>
      <c r="N59" s="9">
        <f>M58-M58*Mortality!$E9/1000</f>
        <v>1554691.7341885178</v>
      </c>
      <c r="O59" s="9">
        <f>N58-N58*Mortality!$E9/1000</f>
        <v>1525283.4507731292</v>
      </c>
      <c r="P59" s="9">
        <f>O58-O58*Mortality!$E9/1000</f>
        <v>1495890.9583914233</v>
      </c>
      <c r="Q59" s="9">
        <f>P58-P58*Mortality!$F9/1000</f>
        <v>1468702.3846748576</v>
      </c>
      <c r="R59" s="9">
        <f>Q58-Q58*Mortality!$F9/1000</f>
        <v>1441536.1153059609</v>
      </c>
      <c r="S59" s="9">
        <f>R58-R58*Mortality!$F9/1000</f>
        <v>1414081.6840148515</v>
      </c>
      <c r="T59" s="9">
        <f>S58-S58*Mortality!$F9/1000</f>
        <v>1386633.6253943737</v>
      </c>
      <c r="U59" s="9">
        <f>T58-T58*Mortality!$F9/1000</f>
        <v>1359192.6385591472</v>
      </c>
      <c r="V59" s="9">
        <f>U58-U58*Mortality!$G9/1000</f>
        <v>1341209.8056536561</v>
      </c>
      <c r="W59" s="9">
        <f>V58-V58*Mortality!$G9/1000</f>
        <v>1323270.6256336316</v>
      </c>
      <c r="X59" s="9">
        <f>W58-W58*Mortality!$G9/1000</f>
        <v>1306212.5499212837</v>
      </c>
      <c r="Y59" s="9">
        <f>X58-X58*Mortality!$G9/1000</f>
        <v>1289202.2453556419</v>
      </c>
      <c r="Z59" s="9">
        <f>Y58-Y58*Mortality!$G9/1000</f>
        <v>1272240.1535154518</v>
      </c>
      <c r="AA59" s="9">
        <f>Z58-Z58*Mortality!$H9/1000</f>
        <v>1245343.4414625668</v>
      </c>
      <c r="AB59" s="9">
        <f>AA58-AA58*Mortality!$H9/1000</f>
        <v>1218514.073099846</v>
      </c>
      <c r="AC59" s="9">
        <f>AB58-AB58*Mortality!$H9/1000</f>
        <v>1191897.3035199372</v>
      </c>
      <c r="AD59" s="9">
        <f>AC58-AC58*Mortality!$H9/1000</f>
        <v>1165301.2790875619</v>
      </c>
      <c r="AE59" s="9">
        <f>AD58-AD58*Mortality!$H9/1000</f>
        <v>1138728.9477688917</v>
      </c>
      <c r="AF59" s="9">
        <f>AE58-AE58*Mortality!$H9/1000</f>
        <v>1096659.8592759327</v>
      </c>
      <c r="AG59" s="9">
        <f>AF58-AF58*Mortality!$H9/1000</f>
        <v>1054690.0623272909</v>
      </c>
      <c r="AH59" s="9">
        <f>AG58-AG58*Mortality!$H9/1000</f>
        <v>1015169.601935478</v>
      </c>
      <c r="AI59" s="9">
        <f>AH58-AH58*Mortality!$H9/1000</f>
        <v>975649.14154366555</v>
      </c>
      <c r="AJ59" s="9">
        <f>AI58-AI58*Mortality!$H9/1000</f>
        <v>936128.68115185306</v>
      </c>
      <c r="AK59" s="9">
        <f>AJ58-AJ58*Mortality!$H9/1000</f>
        <v>895392.53707090823</v>
      </c>
      <c r="AL59" s="9">
        <f>AK58-AK58*Mortality!$H9/1000</f>
        <v>854656.39298996399</v>
      </c>
      <c r="AM59" s="9">
        <f>AL58-AL58*Mortality!$H9/1000</f>
        <v>813920.24890901963</v>
      </c>
      <c r="AN59" s="9">
        <f>AM58-AM58*Mortality!$H9/1000</f>
        <v>773184.10482807516</v>
      </c>
      <c r="AO59" s="9">
        <f>AN58-AN58*Mortality!$H9/1000</f>
        <v>732447.9607471308</v>
      </c>
      <c r="AP59" s="9">
        <f>AO58-AO58*Mortality!$H9/1000</f>
        <v>710042.7423290842</v>
      </c>
      <c r="AQ59" s="9">
        <f>AP58-AP58*Mortality!$H9/1000</f>
        <v>687637.52391103772</v>
      </c>
      <c r="AR59" s="9">
        <f>AQ58-AQ58*Mortality!$H9/1000</f>
        <v>665232.30549299112</v>
      </c>
      <c r="AS59" s="9">
        <f>AR58-AR58*Mortality!$H9/1000</f>
        <v>642827.0870749444</v>
      </c>
      <c r="AT59" s="9">
        <f>AS58-AS58*Mortality!$H9/1000</f>
        <v>620421.86865689815</v>
      </c>
      <c r="AU59" s="9">
        <f>AT58-AT58*Mortality!$H9/1000</f>
        <v>593349.77844785631</v>
      </c>
      <c r="AV59" s="9">
        <f>AU58-AU58*Mortality!$H9/1000</f>
        <v>566277.68823881459</v>
      </c>
      <c r="AW59" s="9">
        <f>AV58-AV58*Mortality!$H9/1000</f>
        <v>539205.59802977287</v>
      </c>
      <c r="AX59" s="9">
        <f>AW58-AW58*Mortality!$H9/1000</f>
        <v>512133.50782073091</v>
      </c>
      <c r="AY59" s="9">
        <f>AX58-AX58*Mortality!$H9/1000</f>
        <v>485061.41761168902</v>
      </c>
      <c r="AZ59" s="9">
        <f>AY58-AY58*Mortality!$H9/1000</f>
        <v>467315.46881937532</v>
      </c>
      <c r="BA59" s="9">
        <f>AZ58-AZ58*Mortality!$H9/1000</f>
        <v>449569.52002706152</v>
      </c>
      <c r="BB59" s="9">
        <f>BA58-BA58*Mortality!$H9/1000</f>
        <v>431823.57123474771</v>
      </c>
      <c r="BC59" s="9">
        <f>BB58-BB58*Mortality!$H9/1000</f>
        <v>414077.6224424339</v>
      </c>
      <c r="BD59" s="9">
        <f>BC58-BC58*Mortality!$H9/1000</f>
        <v>396331.67365012021</v>
      </c>
      <c r="BE59" s="9">
        <f>BD58-BD58*Mortality!$H9/1000</f>
        <v>381818.51639658993</v>
      </c>
      <c r="BF59" s="9">
        <f>BE58-BE58*Mortality!$H9/1000</f>
        <v>367305.3591430597</v>
      </c>
      <c r="BG59" s="9">
        <f>BF58-BF58*Mortality!$H9/1000</f>
        <v>352792.20188952959</v>
      </c>
      <c r="BH59" s="9">
        <f>BG58-BG58*Mortality!$H9/1000</f>
        <v>338279.04463599931</v>
      </c>
      <c r="BI59" s="9">
        <f>BH58-BH58*Mortality!$H9/1000</f>
        <v>323765.88738246902</v>
      </c>
      <c r="BJ59" s="9">
        <f>BI58-BI58*Mortality!$H9/1000</f>
        <v>310329.97643936728</v>
      </c>
      <c r="BK59" s="9">
        <f>BJ58-BJ58*Mortality!$H9/1000</f>
        <v>296894.0654962656</v>
      </c>
      <c r="BL59" s="9">
        <f>BK58-BK58*Mortality!$H9/1000</f>
        <v>283458.15455316391</v>
      </c>
      <c r="BM59" s="9">
        <f>BL58-BL58*Mortality!$H9/1000</f>
        <v>270022.24361006223</v>
      </c>
      <c r="BN59" s="9">
        <f>BM58-BM58*Mortality!$H9/1000</f>
        <v>256586.33266696054</v>
      </c>
      <c r="BO59" s="9">
        <f>BN58-BN58*Mortality!$H9/1000</f>
        <v>248530.06473277419</v>
      </c>
      <c r="BP59" s="9">
        <f>BO58-BO58*Mortality!$H9/1000</f>
        <v>240473.79679858766</v>
      </c>
      <c r="BQ59" s="9">
        <f>BP58-BP58*Mortality!$H9/1000</f>
        <v>232417.52886440128</v>
      </c>
      <c r="BR59" s="9">
        <f>BQ58-BQ58*Mortality!$H9/1000</f>
        <v>224361.26093021483</v>
      </c>
      <c r="BS59" s="9">
        <f>BR58-BR58*Mortality!$H9/1000</f>
        <v>216304.99299602842</v>
      </c>
      <c r="BT59" s="9">
        <f>BS58-BS58*Mortality!$H9/1000</f>
        <v>205501.06862319499</v>
      </c>
      <c r="BU59" s="9">
        <f>BT58-BT58*Mortality!$H9/1000</f>
        <v>194697.14425036151</v>
      </c>
      <c r="BV59" s="9">
        <f>BU58-BU58*Mortality!$H9/1000</f>
        <v>183893.21987752814</v>
      </c>
      <c r="BW59" s="9">
        <f>BV58-BV58*Mortality!$H9/1000</f>
        <v>173089.29550469472</v>
      </c>
      <c r="BX59" s="9">
        <f>BW58-BW58*Mortality!$H9/1000</f>
        <v>162285.37113186123</v>
      </c>
      <c r="BY59" s="9">
        <f>BX58-BX58*Mortality!$H9/1000</f>
        <v>155112.74769941822</v>
      </c>
      <c r="BZ59" s="9">
        <f>BY58-BY58*Mortality!$H9/1000</f>
        <v>147940.12426697518</v>
      </c>
      <c r="CA59" s="9">
        <f>BZ58-BZ58*Mortality!$H9/1000</f>
        <v>140767.50083453214</v>
      </c>
      <c r="CB59" s="9">
        <f>CA58-CA58*Mortality!$H9/1000</f>
        <v>133594.87740208916</v>
      </c>
      <c r="CC59" s="9">
        <f>CB58-CB58*Mortality!$H9/1000</f>
        <v>126422.25396964607</v>
      </c>
      <c r="CD59" s="9">
        <f>CC58-CC58*Mortality!$H9/1000</f>
        <v>116760.29177562968</v>
      </c>
      <c r="CE59" s="9">
        <f>CD58-CD58*Mortality!$H9/1000</f>
        <v>107098.32958161338</v>
      </c>
      <c r="CF59" s="9">
        <f>CE58-CE58*Mortality!$H9/1000</f>
        <v>97436.367387597013</v>
      </c>
      <c r="CG59" s="9">
        <f>CF58-CF58*Mortality!$H9/1000</f>
        <v>87774.405193580649</v>
      </c>
      <c r="CH59" s="9">
        <f>CG58-CG58*Mortality!$H9/1000</f>
        <v>78112.442999564257</v>
      </c>
      <c r="CI59" s="9">
        <f>CH58-CH58*Mortality!$H9/1000</f>
        <v>70007.337976022216</v>
      </c>
      <c r="CJ59" s="9">
        <f>CI58-CI58*Mortality!$H9/1000</f>
        <v>61902.232952480204</v>
      </c>
      <c r="CK59" s="9">
        <f>CJ58-CJ58*Mortality!$H9/1000</f>
        <v>53797.127928938178</v>
      </c>
      <c r="CL59" s="9">
        <f>CK58-CK58*Mortality!$H9/1000</f>
        <v>45692.022905396159</v>
      </c>
      <c r="CM59" s="9">
        <f>CL58-CL58*Mortality!$H9/1000</f>
        <v>37586.917881854133</v>
      </c>
      <c r="CN59" s="9">
        <f>CM58-CM58*Mortality!$H9/1000</f>
        <v>33108.513514082115</v>
      </c>
      <c r="CO59" s="9">
        <f>CN58-CN58*Mortality!$H9/1000</f>
        <v>28630.1091463101</v>
      </c>
      <c r="CP59" s="9">
        <f>CO58-CO58*Mortality!$H9/1000</f>
        <v>24151.704778538082</v>
      </c>
      <c r="CQ59" s="9">
        <f>CP58-CP58*Mortality!$H9/1000</f>
        <v>19673.300410766067</v>
      </c>
      <c r="CR59" s="9">
        <f>CQ58-CQ58*Mortality!$H9/1000</f>
        <v>15194.896042994051</v>
      </c>
      <c r="CS59" s="9">
        <f>CR58-CR58*Mortality!$H9/1000</f>
        <v>12812.685434881441</v>
      </c>
      <c r="CT59" s="9">
        <f>CS58-CS58*Mortality!$H9/1000</f>
        <v>10430.474826768825</v>
      </c>
      <c r="CU59" s="9">
        <f>CT58-CT58*Mortality!$H9/1000</f>
        <v>8048.2642186562098</v>
      </c>
      <c r="CV59" s="9">
        <f>CU58-CU58*Mortality!$H9/1000</f>
        <v>5666.0536105435967</v>
      </c>
      <c r="CW59" s="9">
        <f>CV58-CV58*Mortality!$H9/1000</f>
        <v>3283.843002430986</v>
      </c>
      <c r="CX59" s="9">
        <f>CW58-CW58*Mortality!$H9/1000</f>
        <v>2704.677304944451</v>
      </c>
      <c r="CZ59" s="50">
        <f t="shared" si="7"/>
        <v>67895228.015515119</v>
      </c>
      <c r="DA59" s="66">
        <f t="shared" si="6"/>
        <v>0.18053807629695826</v>
      </c>
    </row>
    <row r="60" spans="1:105">
      <c r="A60" s="52">
        <v>2028</v>
      </c>
      <c r="B60" s="9">
        <f>Births!F34/2</f>
        <v>1704442.7020093852</v>
      </c>
      <c r="C60" s="9">
        <f>B59-B59*Mortality!$B10/1000</f>
        <v>1654574.7670154648</v>
      </c>
      <c r="D60" s="9">
        <f>C59-C59*Mortality!$C10/1000</f>
        <v>1644962.9150414073</v>
      </c>
      <c r="E60" s="9">
        <f>D59-D59*Mortality!$C10/1000</f>
        <v>1634322.4160021117</v>
      </c>
      <c r="F60" s="9">
        <f>E59-E59*Mortality!$C10/1000</f>
        <v>1622632.6682483191</v>
      </c>
      <c r="G60" s="9">
        <f>F59-F59*Mortality!$D10/1000</f>
        <v>1611808.8820721782</v>
      </c>
      <c r="H60" s="9">
        <f>G59-G59*Mortality!$D10/1000</f>
        <v>1600018.8486507146</v>
      </c>
      <c r="I60" s="9">
        <f>H59-H59*Mortality!$D10/1000</f>
        <v>1586869.746700075</v>
      </c>
      <c r="J60" s="9">
        <f>I59-I59*Mortality!$D10/1000</f>
        <v>1658261.8255896068</v>
      </c>
      <c r="K60" s="9">
        <f>J59-J59*Mortality!$D10/1000</f>
        <v>1654811.8708359208</v>
      </c>
      <c r="L60" s="9">
        <f>K59-K59*Mortality!$E10/1000</f>
        <v>1628583.7623738551</v>
      </c>
      <c r="M60" s="9">
        <f>L59-L59*Mortality!$E10/1000</f>
        <v>1602519.961255634</v>
      </c>
      <c r="N60" s="9">
        <f>M59-M59*Mortality!$E10/1000</f>
        <v>1576624.2450875042</v>
      </c>
      <c r="O60" s="9">
        <f>N59-N59*Mortality!$E10/1000</f>
        <v>1553601.5207099877</v>
      </c>
      <c r="P60" s="9">
        <f>O59-O59*Mortality!$E10/1000</f>
        <v>1524213.8595866298</v>
      </c>
      <c r="Q60" s="9">
        <f>P59-P59*Mortality!$F10/1000</f>
        <v>1494089.7869710173</v>
      </c>
      <c r="R60" s="9">
        <f>Q59-Q59*Mortality!$F10/1000</f>
        <v>1466933.9504547569</v>
      </c>
      <c r="S60" s="9">
        <f>R59-R59*Mortality!$F10/1000</f>
        <v>1439800.391429961</v>
      </c>
      <c r="T60" s="9">
        <f>S59-S59*Mortality!$F10/1000</f>
        <v>1412379.0174527739</v>
      </c>
      <c r="U60" s="9">
        <f>T59-T59*Mortality!$F10/1000</f>
        <v>1384964.0084730173</v>
      </c>
      <c r="V60" s="9">
        <f>U59-U59*Mortality!$G10/1000</f>
        <v>1357061.3460937429</v>
      </c>
      <c r="W60" s="9">
        <f>V59-V59*Mortality!$G10/1000</f>
        <v>1339106.7113076285</v>
      </c>
      <c r="X60" s="9">
        <f>W59-W59*Mortality!$G10/1000</f>
        <v>1321195.6609567381</v>
      </c>
      <c r="Y60" s="9">
        <f>X59-X59*Mortality!$G10/1000</f>
        <v>1304164.3332911413</v>
      </c>
      <c r="Z60" s="9">
        <f>Y59-Y59*Mortality!$G10/1000</f>
        <v>1287180.7018643369</v>
      </c>
      <c r="AA60" s="9">
        <f>Z59-Z59*Mortality!$H10/1000</f>
        <v>1268007.3141970162</v>
      </c>
      <c r="AB60" s="9">
        <f>AA59-AA59*Mortality!$H10/1000</f>
        <v>1241200.0895416164</v>
      </c>
      <c r="AC60" s="9">
        <f>AB59-AB59*Mortality!$H10/1000</f>
        <v>1214459.9845188244</v>
      </c>
      <c r="AD60" s="9">
        <f>AC59-AC59*Mortality!$H10/1000</f>
        <v>1187931.7709465972</v>
      </c>
      <c r="AE60" s="9">
        <f>AD59-AD59*Mortality!$H10/1000</f>
        <v>1161424.2335012269</v>
      </c>
      <c r="AF60" s="9">
        <f>AE59-AE59*Mortality!$H10/1000</f>
        <v>1134940.3103407787</v>
      </c>
      <c r="AG60" s="9">
        <f>AF59-AF59*Mortality!$H10/1000</f>
        <v>1093011.1888904977</v>
      </c>
      <c r="AH60" s="9">
        <f>AG59-AG59*Mortality!$H10/1000</f>
        <v>1051181.0286340481</v>
      </c>
      <c r="AI60" s="9">
        <f>AH59-AH59*Mortality!$H10/1000</f>
        <v>1011792.0558062512</v>
      </c>
      <c r="AJ60" s="9">
        <f>AI59-AI59*Mortality!$H10/1000</f>
        <v>972403.08297845477</v>
      </c>
      <c r="AK60" s="9">
        <f>AJ59-AJ59*Mortality!$H10/1000</f>
        <v>933014.11015065829</v>
      </c>
      <c r="AL60" s="9">
        <f>AK59-AK59*Mortality!$H10/1000</f>
        <v>892413.49830540875</v>
      </c>
      <c r="AM60" s="9">
        <f>AL59-AL59*Mortality!$H10/1000</f>
        <v>851812.88646015979</v>
      </c>
      <c r="AN60" s="9">
        <f>AM59-AM59*Mortality!$H10/1000</f>
        <v>811212.27461491071</v>
      </c>
      <c r="AO60" s="9">
        <f>AN59-AN59*Mortality!$H10/1000</f>
        <v>770611.66276966152</v>
      </c>
      <c r="AP60" s="9">
        <f>AO59-AO59*Mortality!$H10/1000</f>
        <v>730011.05092441256</v>
      </c>
      <c r="AQ60" s="9">
        <f>AP59-AP59*Mortality!$H10/1000</f>
        <v>707680.37636445428</v>
      </c>
      <c r="AR60" s="9">
        <f>AQ59-AQ59*Mortality!$H10/1000</f>
        <v>685349.70180449623</v>
      </c>
      <c r="AS60" s="9">
        <f>AR59-AR59*Mortality!$H10/1000</f>
        <v>663019.02724453807</v>
      </c>
      <c r="AT60" s="9">
        <f>AS59-AS59*Mortality!$H10/1000</f>
        <v>640688.35268457979</v>
      </c>
      <c r="AU60" s="9">
        <f>AT59-AT59*Mortality!$H10/1000</f>
        <v>618357.67812462198</v>
      </c>
      <c r="AV60" s="9">
        <f>AU59-AU59*Mortality!$H10/1000</f>
        <v>591375.65880946943</v>
      </c>
      <c r="AW60" s="9">
        <f>AV59-AV59*Mortality!$H10/1000</f>
        <v>564393.63949431712</v>
      </c>
      <c r="AX60" s="9">
        <f>AW59-AW59*Mortality!$H10/1000</f>
        <v>537411.62017916469</v>
      </c>
      <c r="AY60" s="9">
        <f>AX59-AX59*Mortality!$H10/1000</f>
        <v>510429.60086401214</v>
      </c>
      <c r="AZ60" s="9">
        <f>AY59-AY59*Mortality!$H10/1000</f>
        <v>483447.5815488596</v>
      </c>
      <c r="BA60" s="9">
        <f>AZ59-AZ59*Mortality!$H10/1000</f>
        <v>465760.67487181281</v>
      </c>
      <c r="BB60" s="9">
        <f>BA59-BA59*Mortality!$H10/1000</f>
        <v>448073.7681947659</v>
      </c>
      <c r="BC60" s="9">
        <f>BB59-BB59*Mortality!$H10/1000</f>
        <v>430386.86151771905</v>
      </c>
      <c r="BD60" s="9">
        <f>BC59-BC59*Mortality!$H10/1000</f>
        <v>412699.95484067214</v>
      </c>
      <c r="BE60" s="9">
        <f>BD59-BD59*Mortality!$H10/1000</f>
        <v>395013.04816362535</v>
      </c>
      <c r="BF60" s="9">
        <f>BE59-BE59*Mortality!$H10/1000</f>
        <v>380548.17728314159</v>
      </c>
      <c r="BG60" s="9">
        <f>BF59-BF59*Mortality!$H10/1000</f>
        <v>366083.30640265782</v>
      </c>
      <c r="BH60" s="9">
        <f>BG59-BG59*Mortality!$H10/1000</f>
        <v>351618.43552217423</v>
      </c>
      <c r="BI60" s="9">
        <f>BH59-BH59*Mortality!$H10/1000</f>
        <v>337153.56464169046</v>
      </c>
      <c r="BJ60" s="9">
        <f>BI59-BI59*Mortality!$H10/1000</f>
        <v>322688.69376120664</v>
      </c>
      <c r="BK60" s="9">
        <f>BJ59-BJ59*Mortality!$H10/1000</f>
        <v>309297.48511111288</v>
      </c>
      <c r="BL60" s="9">
        <f>BK59-BK59*Mortality!$H10/1000</f>
        <v>295906.27646101918</v>
      </c>
      <c r="BM60" s="9">
        <f>BL59-BL59*Mortality!$H10/1000</f>
        <v>282515.06781092548</v>
      </c>
      <c r="BN60" s="9">
        <f>BM59-BM59*Mortality!$H10/1000</f>
        <v>269123.85916083178</v>
      </c>
      <c r="BO60" s="9">
        <f>BN59-BN59*Mortality!$H10/1000</f>
        <v>255732.65051073805</v>
      </c>
      <c r="BP60" s="9">
        <f>BO59-BO59*Mortality!$H10/1000</f>
        <v>247703.18638994923</v>
      </c>
      <c r="BQ60" s="9">
        <f>BP59-BP59*Mortality!$H10/1000</f>
        <v>239673.72226916024</v>
      </c>
      <c r="BR60" s="9">
        <f>BQ59-BQ59*Mortality!$H10/1000</f>
        <v>231644.25814837139</v>
      </c>
      <c r="BS60" s="9">
        <f>BR59-BR59*Mortality!$H10/1000</f>
        <v>223614.79402758248</v>
      </c>
      <c r="BT60" s="9">
        <f>BS59-BS59*Mortality!$H10/1000</f>
        <v>215585.3299067936</v>
      </c>
      <c r="BU60" s="9">
        <f>BT59-BT59*Mortality!$H10/1000</f>
        <v>204817.35100836793</v>
      </c>
      <c r="BV60" s="9">
        <f>BU59-BU59*Mortality!$H10/1000</f>
        <v>194049.37210994223</v>
      </c>
      <c r="BW60" s="9">
        <f>BV59-BV59*Mortality!$H10/1000</f>
        <v>183281.39321151664</v>
      </c>
      <c r="BX60" s="9">
        <f>BW59-BW59*Mortality!$H10/1000</f>
        <v>172513.41431309099</v>
      </c>
      <c r="BY60" s="9">
        <f>BX59-BX59*Mortality!$H10/1000</f>
        <v>161745.43541466529</v>
      </c>
      <c r="BZ60" s="9">
        <f>BY59-BY59*Mortality!$H10/1000</f>
        <v>154596.67584345734</v>
      </c>
      <c r="CA60" s="9">
        <f>BZ59-BZ59*Mortality!$H10/1000</f>
        <v>147447.91627224936</v>
      </c>
      <c r="CB60" s="9">
        <f>CA59-CA59*Mortality!$H10/1000</f>
        <v>140299.15670104139</v>
      </c>
      <c r="CC60" s="9">
        <f>CB59-CB59*Mortality!$H10/1000</f>
        <v>133150.39712983349</v>
      </c>
      <c r="CD60" s="9">
        <f>CC59-CC59*Mortality!$H10/1000</f>
        <v>126001.63755862547</v>
      </c>
      <c r="CE60" s="9">
        <f>CD59-CD59*Mortality!$H10/1000</f>
        <v>116371.82144438424</v>
      </c>
      <c r="CF60" s="9">
        <f>CE59-CE59*Mortality!$H10/1000</f>
        <v>106742.0053301431</v>
      </c>
      <c r="CG60" s="9">
        <f>CF59-CF59*Mortality!$H10/1000</f>
        <v>97112.18921590189</v>
      </c>
      <c r="CH60" s="9">
        <f>CG59-CG59*Mortality!$H10/1000</f>
        <v>87482.373101660691</v>
      </c>
      <c r="CI60" s="9">
        <f>CH59-CH59*Mortality!$H10/1000</f>
        <v>77852.556987419463</v>
      </c>
      <c r="CJ60" s="9">
        <f>CI59-CI59*Mortality!$H10/1000</f>
        <v>69774.418261968938</v>
      </c>
      <c r="CK60" s="9">
        <f>CJ59-CJ59*Mortality!$H10/1000</f>
        <v>61696.27953651845</v>
      </c>
      <c r="CL60" s="9">
        <f>CK59-CK59*Mortality!$H10/1000</f>
        <v>53618.14081106794</v>
      </c>
      <c r="CM60" s="9">
        <f>CL59-CL59*Mortality!$H10/1000</f>
        <v>45540.002085617445</v>
      </c>
      <c r="CN60" s="9">
        <f>CM59-CM59*Mortality!$H10/1000</f>
        <v>37461.863360166935</v>
      </c>
      <c r="CO60" s="9">
        <f>CN59-CN59*Mortality!$H10/1000</f>
        <v>32998.358982808975</v>
      </c>
      <c r="CP60" s="9">
        <f>CO59-CO59*Mortality!$H10/1000</f>
        <v>28534.854605451019</v>
      </c>
      <c r="CQ60" s="9">
        <f>CP59-CP59*Mortality!$H10/1000</f>
        <v>24071.350228093055</v>
      </c>
      <c r="CR60" s="9">
        <f>CQ59-CQ59*Mortality!$H10/1000</f>
        <v>19607.845850735099</v>
      </c>
      <c r="CS60" s="9">
        <f>CR59-CR59*Mortality!$H10/1000</f>
        <v>15144.341473377139</v>
      </c>
      <c r="CT60" s="9">
        <f>CS59-CS59*Mortality!$H10/1000</f>
        <v>12770.056660326847</v>
      </c>
      <c r="CU60" s="9">
        <f>CT59-CT59*Mortality!$H10/1000</f>
        <v>10395.771847276546</v>
      </c>
      <c r="CV60" s="9">
        <f>CU59-CU59*Mortality!$H10/1000</f>
        <v>8021.4870342262475</v>
      </c>
      <c r="CW60" s="9">
        <f>CV59-CV59*Mortality!$H10/1000</f>
        <v>5647.2022211759513</v>
      </c>
      <c r="CX60" s="9">
        <f>CW59-CW59*Mortality!$H10/1000</f>
        <v>3272.9174081256569</v>
      </c>
      <c r="CZ60" s="50">
        <f t="shared" si="7"/>
        <v>69405547.380178139</v>
      </c>
      <c r="DA60" s="66">
        <f t="shared" si="6"/>
        <v>0.20679897223129234</v>
      </c>
    </row>
    <row r="61" spans="1:105">
      <c r="A61" s="52">
        <v>2029</v>
      </c>
      <c r="B61" s="9">
        <f>Births!F35/2</f>
        <v>1707372.048420114</v>
      </c>
      <c r="C61" s="9">
        <f>B60-B60*Mortality!$B11/1000</f>
        <v>1660106.5332980978</v>
      </c>
      <c r="D61" s="9">
        <f>C60-C60*Mortality!$C11/1000</f>
        <v>1651503.4614856746</v>
      </c>
      <c r="E61" s="9">
        <f>D60-D60*Mortality!$C11/1000</f>
        <v>1641909.4515183417</v>
      </c>
      <c r="F61" s="9">
        <f>E60-E60*Mortality!$C11/1000</f>
        <v>1631288.7039125811</v>
      </c>
      <c r="G61" s="9">
        <f>F60-F60*Mortality!$D11/1000</f>
        <v>1621407.3606633225</v>
      </c>
      <c r="H61" s="9">
        <f>G60-G60*Mortality!$D11/1000</f>
        <v>1610591.7479127261</v>
      </c>
      <c r="I61" s="9">
        <f>H60-H60*Mortality!$D11/1000</f>
        <v>1598810.6175644358</v>
      </c>
      <c r="J61" s="9">
        <f>I60-I60*Mortality!$D11/1000</f>
        <v>1585671.4449679076</v>
      </c>
      <c r="K61" s="9">
        <f>J60-J60*Mortality!$D11/1000</f>
        <v>1657009.6131618866</v>
      </c>
      <c r="L61" s="9">
        <f>K60-K60*Mortality!$E11/1000</f>
        <v>1653696.1247085142</v>
      </c>
      <c r="M61" s="9">
        <f>L60-L60*Mortality!$E11/1000</f>
        <v>1627485.7003777758</v>
      </c>
      <c r="N61" s="9">
        <f>M60-M60*Mortality!$E11/1000</f>
        <v>1601439.4726077253</v>
      </c>
      <c r="O61" s="9">
        <f>N60-N60*Mortality!$E11/1000</f>
        <v>1575561.216457583</v>
      </c>
      <c r="P61" s="9">
        <f>O60-O60*Mortality!$E11/1000</f>
        <v>1552554.015002049</v>
      </c>
      <c r="Q61" s="9">
        <f>P60-P60*Mortality!$F11/1000</f>
        <v>1522442.6583474842</v>
      </c>
      <c r="R61" s="9">
        <f>Q60-Q60*Mortality!$F11/1000</f>
        <v>1492353.5911836391</v>
      </c>
      <c r="S61" s="9">
        <f>R60-R60*Mortality!$F11/1000</f>
        <v>1465229.3109027357</v>
      </c>
      <c r="T61" s="9">
        <f>S60-S60*Mortality!$F11/1000</f>
        <v>1438127.2822259057</v>
      </c>
      <c r="U61" s="9">
        <f>T60-T60*Mortality!$F11/1000</f>
        <v>1410737.7730498828</v>
      </c>
      <c r="V61" s="9">
        <f>U60-U60*Mortality!$G11/1000</f>
        <v>1382817.2671216442</v>
      </c>
      <c r="W61" s="9">
        <f>V60-V60*Mortality!$G11/1000</f>
        <v>1354957.8548187448</v>
      </c>
      <c r="X61" s="9">
        <f>W60-W60*Mortality!$G11/1000</f>
        <v>1337031.0503276477</v>
      </c>
      <c r="Y61" s="9">
        <f>X60-X60*Mortality!$G11/1000</f>
        <v>1319147.7627144165</v>
      </c>
      <c r="Z61" s="9">
        <f>Y60-Y60*Mortality!$G11/1000</f>
        <v>1302142.8341863749</v>
      </c>
      <c r="AA61" s="9">
        <f>Z60-Z60*Mortality!$H11/1000</f>
        <v>1282998.8254103162</v>
      </c>
      <c r="AB61" s="9">
        <f>AA60-AA60*Mortality!$H11/1000</f>
        <v>1263887.7294929523</v>
      </c>
      <c r="AC61" s="9">
        <f>AB60-AB60*Mortality!$H11/1000</f>
        <v>1237167.5978940453</v>
      </c>
      <c r="AD61" s="9">
        <f>AC60-AC60*Mortality!$H11/1000</f>
        <v>1210514.3678651147</v>
      </c>
      <c r="AE61" s="9">
        <f>AD60-AD60*Mortality!$H11/1000</f>
        <v>1184072.340880011</v>
      </c>
      <c r="AF61" s="9">
        <f>AE60-AE60*Mortality!$H11/1000</f>
        <v>1157650.9228478174</v>
      </c>
      <c r="AG61" s="9">
        <f>AF60-AF60*Mortality!$H11/1000</f>
        <v>1131253.0423809197</v>
      </c>
      <c r="AH61" s="9">
        <f>AG60-AG60*Mortality!$H11/1000</f>
        <v>1089460.1429898078</v>
      </c>
      <c r="AI61" s="9">
        <f>AH60-AH60*Mortality!$H11/1000</f>
        <v>1047765.8832809589</v>
      </c>
      <c r="AJ61" s="9">
        <f>AI60-AI60*Mortality!$H11/1000</f>
        <v>1008504.879912134</v>
      </c>
      <c r="AK61" s="9">
        <f>AJ60-AJ60*Mortality!$H11/1000</f>
        <v>969243.87654330942</v>
      </c>
      <c r="AL61" s="9">
        <f>AK60-AK60*Mortality!$H11/1000</f>
        <v>929982.87317448482</v>
      </c>
      <c r="AM61" s="9">
        <f>AL60-AL60*Mortality!$H11/1000</f>
        <v>889514.16723991942</v>
      </c>
      <c r="AN61" s="9">
        <f>AM60-AM60*Mortality!$H11/1000</f>
        <v>849045.46130535461</v>
      </c>
      <c r="AO61" s="9">
        <f>AN60-AN60*Mortality!$H11/1000</f>
        <v>808576.75537078967</v>
      </c>
      <c r="AP61" s="9">
        <f>AO60-AO60*Mortality!$H11/1000</f>
        <v>768108.04943622462</v>
      </c>
      <c r="AQ61" s="9">
        <f>AP60-AP60*Mortality!$H11/1000</f>
        <v>727639.34350165981</v>
      </c>
      <c r="AR61" s="9">
        <f>AQ60-AQ60*Mortality!$H11/1000</f>
        <v>705381.21829084062</v>
      </c>
      <c r="AS61" s="9">
        <f>AR60-AR60*Mortality!$H11/1000</f>
        <v>683123.09308002167</v>
      </c>
      <c r="AT61" s="9">
        <f>AS60-AS60*Mortality!$H11/1000</f>
        <v>660864.96786920272</v>
      </c>
      <c r="AU61" s="9">
        <f>AT60-AT60*Mortality!$H11/1000</f>
        <v>638606.84265838354</v>
      </c>
      <c r="AV61" s="9">
        <f>AU60-AU60*Mortality!$H11/1000</f>
        <v>616348.71744756482</v>
      </c>
      <c r="AW61" s="9">
        <f>AV60-AV60*Mortality!$H11/1000</f>
        <v>589454.35907317419</v>
      </c>
      <c r="AX61" s="9">
        <f>AW60-AW60*Mortality!$H11/1000</f>
        <v>562560.00069878367</v>
      </c>
      <c r="AY61" s="9">
        <f>AX60-AX60*Mortality!$H11/1000</f>
        <v>535665.64232439315</v>
      </c>
      <c r="AZ61" s="9">
        <f>AY60-AY60*Mortality!$H11/1000</f>
        <v>508771.28395000251</v>
      </c>
      <c r="BA61" s="9">
        <f>AZ60-AZ60*Mortality!$H11/1000</f>
        <v>481876.92557561188</v>
      </c>
      <c r="BB61" s="9">
        <f>BA60-BA60*Mortality!$H11/1000</f>
        <v>464247.48127231729</v>
      </c>
      <c r="BC61" s="9">
        <f>BB60-BB60*Mortality!$H11/1000</f>
        <v>446618.03696902265</v>
      </c>
      <c r="BD61" s="9">
        <f>BC60-BC60*Mortality!$H11/1000</f>
        <v>428988.59266572807</v>
      </c>
      <c r="BE61" s="9">
        <f>BD60-BD60*Mortality!$H11/1000</f>
        <v>411359.14836243336</v>
      </c>
      <c r="BF61" s="9">
        <f>BE60-BE60*Mortality!$H11/1000</f>
        <v>393729.70405913884</v>
      </c>
      <c r="BG61" s="9">
        <f>BF60-BF60*Mortality!$H11/1000</f>
        <v>379311.82759277109</v>
      </c>
      <c r="BH61" s="9">
        <f>BG60-BG60*Mortality!$H11/1000</f>
        <v>364893.95112640329</v>
      </c>
      <c r="BI61" s="9">
        <f>BH60-BH60*Mortality!$H11/1000</f>
        <v>350476.07466003572</v>
      </c>
      <c r="BJ61" s="9">
        <f>BI60-BI60*Mortality!$H11/1000</f>
        <v>336058.19819366798</v>
      </c>
      <c r="BK61" s="9">
        <f>BJ60-BJ60*Mortality!$H11/1000</f>
        <v>321640.32172730018</v>
      </c>
      <c r="BL61" s="9">
        <f>BK60-BK60*Mortality!$H11/1000</f>
        <v>308292.61930757761</v>
      </c>
      <c r="BM61" s="9">
        <f>BL60-BL60*Mortality!$H11/1000</f>
        <v>294944.91688785516</v>
      </c>
      <c r="BN61" s="9">
        <f>BM60-BM60*Mortality!$H11/1000</f>
        <v>281597.21446813265</v>
      </c>
      <c r="BO61" s="9">
        <f>BN60-BN60*Mortality!$H11/1000</f>
        <v>268249.51204841019</v>
      </c>
      <c r="BP61" s="9">
        <f>BO60-BO60*Mortality!$H11/1000</f>
        <v>254901.80962868768</v>
      </c>
      <c r="BQ61" s="9">
        <f>BP60-BP60*Mortality!$H11/1000</f>
        <v>246898.43215361729</v>
      </c>
      <c r="BR61" s="9">
        <f>BQ60-BQ60*Mortality!$H11/1000</f>
        <v>238895.05467854673</v>
      </c>
      <c r="BS61" s="9">
        <f>BR60-BR60*Mortality!$H11/1000</f>
        <v>230891.67720347631</v>
      </c>
      <c r="BT61" s="9">
        <f>BS60-BS60*Mortality!$H11/1000</f>
        <v>222888.29972840584</v>
      </c>
      <c r="BU61" s="9">
        <f>BT60-BT60*Mortality!$H11/1000</f>
        <v>214884.92225333539</v>
      </c>
      <c r="BV61" s="9">
        <f>BU60-BU60*Mortality!$H11/1000</f>
        <v>204151.927065703</v>
      </c>
      <c r="BW61" s="9">
        <f>BV60-BV60*Mortality!$H11/1000</f>
        <v>193418.93187807058</v>
      </c>
      <c r="BX61" s="9">
        <f>BW60-BW60*Mortality!$H11/1000</f>
        <v>182685.93669043828</v>
      </c>
      <c r="BY61" s="9">
        <f>BX60-BX60*Mortality!$H11/1000</f>
        <v>171952.94150280592</v>
      </c>
      <c r="BZ61" s="9">
        <f>BY60-BY60*Mortality!$H11/1000</f>
        <v>161219.9463151735</v>
      </c>
      <c r="CA61" s="9">
        <f>BZ60-BZ60*Mortality!$H11/1000</f>
        <v>154094.41209941328</v>
      </c>
      <c r="CB61" s="9">
        <f>CA60-CA60*Mortality!$H11/1000</f>
        <v>146968.87788365307</v>
      </c>
      <c r="CC61" s="9">
        <f>CB60-CB60*Mortality!$H11/1000</f>
        <v>139843.34366789286</v>
      </c>
      <c r="CD61" s="9">
        <f>CC60-CC60*Mortality!$H11/1000</f>
        <v>132717.8094521327</v>
      </c>
      <c r="CE61" s="9">
        <f>CD60-CD60*Mortality!$H11/1000</f>
        <v>125592.27523637244</v>
      </c>
      <c r="CF61" s="9">
        <f>CE60-CE60*Mortality!$H11/1000</f>
        <v>115993.74509558185</v>
      </c>
      <c r="CG61" s="9">
        <f>CF60-CF60*Mortality!$H11/1000</f>
        <v>106395.21495479134</v>
      </c>
      <c r="CH61" s="9">
        <f>CG60-CG60*Mortality!$H11/1000</f>
        <v>96796.684814000764</v>
      </c>
      <c r="CI61" s="9">
        <f>CH60-CH60*Mortality!$H11/1000</f>
        <v>87198.154673210185</v>
      </c>
      <c r="CJ61" s="9">
        <f>CI60-CI60*Mortality!$H11/1000</f>
        <v>77599.624532419592</v>
      </c>
      <c r="CK61" s="9">
        <f>CJ60-CJ60*Mortality!$H11/1000</f>
        <v>69547.730589911633</v>
      </c>
      <c r="CL61" s="9">
        <f>CK60-CK60*Mortality!$H11/1000</f>
        <v>61495.836647403696</v>
      </c>
      <c r="CM61" s="9">
        <f>CL60-CL60*Mortality!$H11/1000</f>
        <v>53443.942704895737</v>
      </c>
      <c r="CN61" s="9">
        <f>CM60-CM60*Mortality!$H11/1000</f>
        <v>45392.0487623878</v>
      </c>
      <c r="CO61" s="9">
        <f>CN60-CN60*Mortality!$H11/1000</f>
        <v>37340.154819879841</v>
      </c>
      <c r="CP61" s="9">
        <f>CO60-CO60*Mortality!$H11/1000</f>
        <v>32891.151766097551</v>
      </c>
      <c r="CQ61" s="9">
        <f>CP60-CP60*Mortality!$H11/1000</f>
        <v>28442.148712315266</v>
      </c>
      <c r="CR61" s="9">
        <f>CQ60-CQ60*Mortality!$H11/1000</f>
        <v>23993.145658532969</v>
      </c>
      <c r="CS61" s="9">
        <f>CR60-CR60*Mortality!$H11/1000</f>
        <v>19544.142604750683</v>
      </c>
      <c r="CT61" s="9">
        <f>CS60-CS60*Mortality!$H11/1000</f>
        <v>15095.139550968392</v>
      </c>
      <c r="CU61" s="9">
        <f>CT60-CT60*Mortality!$H11/1000</f>
        <v>12728.568468974239</v>
      </c>
      <c r="CV61" s="9">
        <f>CU60-CU60*Mortality!$H11/1000</f>
        <v>10361.997386980078</v>
      </c>
      <c r="CW61" s="9">
        <f>CV60-CV60*Mortality!$H11/1000</f>
        <v>7995.4263049859183</v>
      </c>
      <c r="CX61" s="9">
        <f>CW60-CW60*Mortality!$H11/1000</f>
        <v>5628.8552229917614</v>
      </c>
      <c r="CZ61" s="50">
        <f t="shared" si="7"/>
        <v>70919732.117480576</v>
      </c>
      <c r="DA61" s="66">
        <f t="shared" si="6"/>
        <v>0.23312707789027548</v>
      </c>
    </row>
    <row r="62" spans="1:105">
      <c r="A62" s="52">
        <v>2030</v>
      </c>
      <c r="B62" s="9">
        <f>Births!F36/2</f>
        <v>1709346.2979122135</v>
      </c>
      <c r="C62" s="9">
        <f>B61-B61*Mortality!$B12/1000</f>
        <v>1664600.2435750342</v>
      </c>
      <c r="D62" s="9">
        <f>C61-C61*Mortality!$C12/1000</f>
        <v>1657253.3952772773</v>
      </c>
      <c r="E62" s="9">
        <f>D61-D61*Mortality!$C12/1000</f>
        <v>1648665.1091131193</v>
      </c>
      <c r="F62" s="9">
        <f>E61-E61*Mortality!$C12/1000</f>
        <v>1639087.5878674802</v>
      </c>
      <c r="G62" s="9">
        <f>F61-F61*Mortality!$D12/1000</f>
        <v>1630116.4652054673</v>
      </c>
      <c r="H62" s="9">
        <f>G61-G61*Mortality!$D12/1000</f>
        <v>1620242.2226570272</v>
      </c>
      <c r="I62" s="9">
        <f>H61-H61*Mortality!$D12/1000</f>
        <v>1609434.3819702456</v>
      </c>
      <c r="J62" s="9">
        <f>I61-I61*Mortality!$D12/1000</f>
        <v>1597661.7175035463</v>
      </c>
      <c r="K62" s="9">
        <f>J61-J61*Mortality!$D12/1000</f>
        <v>1584531.9866733099</v>
      </c>
      <c r="L62" s="9">
        <f>K61-K61*Mortality!$E12/1000</f>
        <v>1655935.3979662543</v>
      </c>
      <c r="M62" s="9">
        <f>L61-L61*Mortality!$E12/1000</f>
        <v>1652624.0575991808</v>
      </c>
      <c r="N62" s="9">
        <f>M61-M61*Mortality!$E12/1000</f>
        <v>1626430.6251047458</v>
      </c>
      <c r="O62" s="9">
        <f>N61-N61*Mortality!$E12/1000</f>
        <v>1600401.2827247602</v>
      </c>
      <c r="P62" s="9">
        <f>O61-O61*Mortality!$E12/1000</f>
        <v>1574539.8030711282</v>
      </c>
      <c r="Q62" s="9">
        <f>P61-P61*Mortality!$F12/1000</f>
        <v>1550812.8673134125</v>
      </c>
      <c r="R62" s="9">
        <f>Q61-Q61*Mortality!$F12/1000</f>
        <v>1520735.2797377552</v>
      </c>
      <c r="S62" s="9">
        <f>R61-R61*Mortality!$F12/1000</f>
        <v>1490679.9566557514</v>
      </c>
      <c r="T62" s="9">
        <f>S61-S61*Mortality!$F12/1000</f>
        <v>1463586.0955277153</v>
      </c>
      <c r="U62" s="9">
        <f>T61-T61*Mortality!$F12/1000</f>
        <v>1436514.4610491754</v>
      </c>
      <c r="V62" s="9">
        <f>U61-U61*Mortality!$G12/1000</f>
        <v>1408576.2158719767</v>
      </c>
      <c r="W62" s="9">
        <f>V61-V61*Mortality!$G12/1000</f>
        <v>1380698.4902329973</v>
      </c>
      <c r="X62" s="9">
        <f>W61-W61*Mortality!$G12/1000</f>
        <v>1352881.7646106321</v>
      </c>
      <c r="Y62" s="9">
        <f>X61-X61*Mortality!$G12/1000</f>
        <v>1334982.4278840374</v>
      </c>
      <c r="Z62" s="9">
        <f>Y61-Y61*Mortality!$G12/1000</f>
        <v>1317126.5413579843</v>
      </c>
      <c r="AA62" s="9">
        <f>Z61-Z61*Mortality!$H12/1000</f>
        <v>1298011.7951626373</v>
      </c>
      <c r="AB62" s="9">
        <f>AA61-AA61*Mortality!$H12/1000</f>
        <v>1278928.5206203724</v>
      </c>
      <c r="AC62" s="9">
        <f>AB61-AB61*Mortality!$H12/1000</f>
        <v>1259878.0545209888</v>
      </c>
      <c r="AD62" s="9">
        <f>AC61-AC61*Mortality!$H12/1000</f>
        <v>1233242.6923524826</v>
      </c>
      <c r="AE62" s="9">
        <f>AD61-AD61*Mortality!$H12/1000</f>
        <v>1206674.0195091905</v>
      </c>
      <c r="AF62" s="9">
        <f>AE61-AE61*Mortality!$H12/1000</f>
        <v>1180315.8796695478</v>
      </c>
      <c r="AG62" s="9">
        <f>AF61-AF61*Mortality!$H12/1000</f>
        <v>1153978.2834010562</v>
      </c>
      <c r="AH62" s="9">
        <f>AG61-AG61*Mortality!$H12/1000</f>
        <v>1127664.1500250993</v>
      </c>
      <c r="AI62" s="9">
        <f>AH61-AH61*Mortality!$H12/1000</f>
        <v>1086003.8383146683</v>
      </c>
      <c r="AJ62" s="9">
        <f>AI61-AI61*Mortality!$H12/1000</f>
        <v>1044441.8533527987</v>
      </c>
      <c r="AK62" s="9">
        <f>AJ61-AJ61*Mortality!$H12/1000</f>
        <v>1005305.4052422525</v>
      </c>
      <c r="AL62" s="9">
        <f>AK61-AK61*Mortality!$H12/1000</f>
        <v>966168.95713170653</v>
      </c>
      <c r="AM62" s="9">
        <f>AL61-AL61*Mortality!$H12/1000</f>
        <v>927032.50902116054</v>
      </c>
      <c r="AN62" s="9">
        <f>AM61-AM61*Mortality!$H12/1000</f>
        <v>886692.18977280706</v>
      </c>
      <c r="AO62" s="9">
        <f>AN61-AN61*Mortality!$H12/1000</f>
        <v>846351.87052445428</v>
      </c>
      <c r="AP62" s="9">
        <f>AO61-AO61*Mortality!$H12/1000</f>
        <v>806011.55127610127</v>
      </c>
      <c r="AQ62" s="9">
        <f>AP61-AP61*Mortality!$H12/1000</f>
        <v>765671.23202774825</v>
      </c>
      <c r="AR62" s="9">
        <f>AQ61-AQ61*Mortality!$H12/1000</f>
        <v>725330.91277939535</v>
      </c>
      <c r="AS62" s="9">
        <f>AR61-AR61*Mortality!$H12/1000</f>
        <v>703143.40131495416</v>
      </c>
      <c r="AT62" s="9">
        <f>AS61-AS61*Mortality!$H12/1000</f>
        <v>680955.88985051319</v>
      </c>
      <c r="AU62" s="9">
        <f>AT61-AT61*Mortality!$H12/1000</f>
        <v>658768.37838607223</v>
      </c>
      <c r="AV62" s="9">
        <f>AU61-AU61*Mortality!$H12/1000</f>
        <v>636580.86692163104</v>
      </c>
      <c r="AW62" s="9">
        <f>AV61-AV61*Mortality!$H12/1000</f>
        <v>614393.35545719031</v>
      </c>
      <c r="AX62" s="9">
        <f>AW61-AW61*Mortality!$H12/1000</f>
        <v>587584.31924642576</v>
      </c>
      <c r="AY62" s="9">
        <f>AX61-AX61*Mortality!$H12/1000</f>
        <v>560775.28303566133</v>
      </c>
      <c r="AZ62" s="9">
        <f>AY61-AY61*Mortality!$H12/1000</f>
        <v>533966.24682489689</v>
      </c>
      <c r="BA62" s="9">
        <f>AZ61-AZ61*Mortality!$H12/1000</f>
        <v>507157.21061413235</v>
      </c>
      <c r="BB62" s="9">
        <f>BA61-BA61*Mortality!$H12/1000</f>
        <v>480348.1744033678</v>
      </c>
      <c r="BC62" s="9">
        <f>BB61-BB61*Mortality!$H12/1000</f>
        <v>462774.65938868251</v>
      </c>
      <c r="BD62" s="9">
        <f>BC61-BC61*Mortality!$H12/1000</f>
        <v>445201.14437399717</v>
      </c>
      <c r="BE62" s="9">
        <f>BD61-BD61*Mortality!$H12/1000</f>
        <v>427627.62935931183</v>
      </c>
      <c r="BF62" s="9">
        <f>BE61-BE61*Mortality!$H12/1000</f>
        <v>410054.11434462643</v>
      </c>
      <c r="BG62" s="9">
        <f>BF61-BF61*Mortality!$H12/1000</f>
        <v>392480.59932994121</v>
      </c>
      <c r="BH62" s="9">
        <f>BG61-BG61*Mortality!$H12/1000</f>
        <v>378108.46347570774</v>
      </c>
      <c r="BI62" s="9">
        <f>BH61-BH61*Mortality!$H12/1000</f>
        <v>363736.32762147428</v>
      </c>
      <c r="BJ62" s="9">
        <f>BI61-BI61*Mortality!$H12/1000</f>
        <v>349364.19176724105</v>
      </c>
      <c r="BK62" s="9">
        <f>BJ61-BJ61*Mortality!$H12/1000</f>
        <v>334992.05591300759</v>
      </c>
      <c r="BL62" s="9">
        <f>BK61-BK61*Mortality!$H12/1000</f>
        <v>320619.92005877412</v>
      </c>
      <c r="BM62" s="9">
        <f>BL61-BL61*Mortality!$H12/1000</f>
        <v>307314.56313151633</v>
      </c>
      <c r="BN62" s="9">
        <f>BM61-BM61*Mortality!$H12/1000</f>
        <v>294009.20620425866</v>
      </c>
      <c r="BO62" s="9">
        <f>BN61-BN61*Mortality!$H12/1000</f>
        <v>280703.84927700093</v>
      </c>
      <c r="BP62" s="9">
        <f>BO61-BO61*Mortality!$H12/1000</f>
        <v>267398.49234974326</v>
      </c>
      <c r="BQ62" s="9">
        <f>BP61-BP61*Mortality!$H12/1000</f>
        <v>254093.13542248553</v>
      </c>
      <c r="BR62" s="9">
        <f>BQ61-BQ61*Mortality!$H12/1000</f>
        <v>246115.14860641444</v>
      </c>
      <c r="BS62" s="9">
        <f>BR61-BR61*Mortality!$H12/1000</f>
        <v>238137.16179034321</v>
      </c>
      <c r="BT62" s="9">
        <f>BS61-BS61*Mortality!$H12/1000</f>
        <v>230159.17497427209</v>
      </c>
      <c r="BU62" s="9">
        <f>BT61-BT61*Mortality!$H12/1000</f>
        <v>222181.18815820091</v>
      </c>
      <c r="BV62" s="9">
        <f>BU61-BU61*Mortality!$H12/1000</f>
        <v>214203.20134212979</v>
      </c>
      <c r="BW62" s="9">
        <f>BV61-BV61*Mortality!$H12/1000</f>
        <v>203504.25650657678</v>
      </c>
      <c r="BX62" s="9">
        <f>BW61-BW61*Mortality!$H12/1000</f>
        <v>192805.31167102375</v>
      </c>
      <c r="BY62" s="9">
        <f>BX61-BX61*Mortality!$H12/1000</f>
        <v>182106.36683547084</v>
      </c>
      <c r="BZ62" s="9">
        <f>BY61-BY61*Mortality!$H12/1000</f>
        <v>171407.42199991786</v>
      </c>
      <c r="CA62" s="9">
        <f>BZ61-BZ61*Mortality!$H12/1000</f>
        <v>160708.47716436483</v>
      </c>
      <c r="CB62" s="9">
        <f>CA61-CA61*Mortality!$H12/1000</f>
        <v>153605.54865601051</v>
      </c>
      <c r="CC62" s="9">
        <f>CB61-CB61*Mortality!$H12/1000</f>
        <v>146502.62014765618</v>
      </c>
      <c r="CD62" s="9">
        <f>CC61-CC61*Mortality!$H12/1000</f>
        <v>139399.69163930183</v>
      </c>
      <c r="CE62" s="9">
        <f>CD61-CD61*Mortality!$H12/1000</f>
        <v>132296.76313094757</v>
      </c>
      <c r="CF62" s="9">
        <f>CE61-CE61*Mortality!$H12/1000</f>
        <v>125193.83462259319</v>
      </c>
      <c r="CG62" s="9">
        <f>CF61-CF61*Mortality!$H12/1000</f>
        <v>115625.7557514645</v>
      </c>
      <c r="CH62" s="9">
        <f>CG61-CG61*Mortality!$H12/1000</f>
        <v>106057.67688033592</v>
      </c>
      <c r="CI62" s="9">
        <f>CH61-CH61*Mortality!$H12/1000</f>
        <v>96489.598009207242</v>
      </c>
      <c r="CJ62" s="9">
        <f>CI61-CI61*Mortality!$H12/1000</f>
        <v>86921.519138078569</v>
      </c>
      <c r="CK62" s="9">
        <f>CJ61-CJ61*Mortality!$H12/1000</f>
        <v>77353.440266949881</v>
      </c>
      <c r="CL62" s="9">
        <f>CK61-CK61*Mortality!$H12/1000</f>
        <v>69327.090901594464</v>
      </c>
      <c r="CM62" s="9">
        <f>CL61-CL61*Mortality!$H12/1000</f>
        <v>61300.74153623906</v>
      </c>
      <c r="CN62" s="9">
        <f>CM61-CM61*Mortality!$H12/1000</f>
        <v>53274.392170883635</v>
      </c>
      <c r="CO62" s="9">
        <f>CN61-CN61*Mortality!$H12/1000</f>
        <v>45248.042805528239</v>
      </c>
      <c r="CP62" s="9">
        <f>CO61-CO61*Mortality!$H12/1000</f>
        <v>37221.693440172814</v>
      </c>
      <c r="CQ62" s="9">
        <f>CP61-CP61*Mortality!$H12/1000</f>
        <v>32786.804817426339</v>
      </c>
      <c r="CR62" s="9">
        <f>CQ61-CQ61*Mortality!$H12/1000</f>
        <v>28351.91619467987</v>
      </c>
      <c r="CS62" s="9">
        <f>CR61-CR61*Mortality!$H12/1000</f>
        <v>23917.027571933388</v>
      </c>
      <c r="CT62" s="9">
        <f>CS61-CS61*Mortality!$H12/1000</f>
        <v>19482.138949186916</v>
      </c>
      <c r="CU62" s="9">
        <f>CT61-CT61*Mortality!$H12/1000</f>
        <v>15047.250326440437</v>
      </c>
      <c r="CV62" s="9">
        <f>CU61-CU61*Mortality!$H12/1000</f>
        <v>12688.187174632973</v>
      </c>
      <c r="CW62" s="9">
        <f>CV61-CV61*Mortality!$H12/1000</f>
        <v>10329.124022825499</v>
      </c>
      <c r="CX62" s="9">
        <f>CW61-CW61*Mortality!$H12/1000</f>
        <v>7970.0608710180277</v>
      </c>
      <c r="CZ62" s="50">
        <f t="shared" si="7"/>
        <v>72435038.495313123</v>
      </c>
      <c r="DA62" s="66">
        <f t="shared" si="6"/>
        <v>0.25947468623585995</v>
      </c>
    </row>
    <row r="63" spans="1:105">
      <c r="A63" s="52">
        <v>2031</v>
      </c>
      <c r="B63" s="9">
        <f>Births!F37/2</f>
        <v>1710132.3680995649</v>
      </c>
      <c r="C63" s="9">
        <f>B62-B62*Mortality!$B13/1000</f>
        <v>1668106.8237005542</v>
      </c>
      <c r="D63" s="9">
        <f>C62-C62*Mortality!$C13/1000</f>
        <v>1661954.7816559081</v>
      </c>
      <c r="E63" s="9">
        <f>D62-D62*Mortality!$C13/1000</f>
        <v>1654619.6093190748</v>
      </c>
      <c r="F63" s="9">
        <f>E62-E62*Mortality!$C13/1000</f>
        <v>1646044.9720679729</v>
      </c>
      <c r="G63" s="9">
        <f>F62-F62*Mortality!$D13/1000</f>
        <v>1637966.7373092272</v>
      </c>
      <c r="H63" s="9">
        <f>G62-G62*Mortality!$D13/1000</f>
        <v>1629001.7493333155</v>
      </c>
      <c r="I63" s="9">
        <f>H62-H62*Mortality!$D13/1000</f>
        <v>1619134.2590477529</v>
      </c>
      <c r="J63" s="9">
        <f>I62-I62*Mortality!$D13/1000</f>
        <v>1608333.8090424438</v>
      </c>
      <c r="K63" s="9">
        <f>J62-J62*Mortality!$D13/1000</f>
        <v>1596569.1950287144</v>
      </c>
      <c r="L63" s="9">
        <f>K62-K62*Mortality!$E13/1000</f>
        <v>1583544.3054961681</v>
      </c>
      <c r="M63" s="9">
        <f>L62-L62*Mortality!$E13/1000</f>
        <v>1654903.2091326492</v>
      </c>
      <c r="N63" s="9">
        <f>M62-M62*Mortality!$E13/1000</f>
        <v>1651593.9328126125</v>
      </c>
      <c r="O63" s="9">
        <f>N62-N62*Mortality!$E13/1000</f>
        <v>1625416.8273853855</v>
      </c>
      <c r="P63" s="9">
        <f>O62-O62*Mortality!$E13/1000</f>
        <v>1599403.7097908496</v>
      </c>
      <c r="Q63" s="9">
        <f>P62-P62*Mortality!$F13/1000</f>
        <v>1572835.6467624442</v>
      </c>
      <c r="R63" s="9">
        <f>Q62-Q62*Mortality!$F13/1000</f>
        <v>1549134.3911476999</v>
      </c>
      <c r="S63" s="9">
        <f>R62-R62*Mortality!$F13/1000</f>
        <v>1519089.357154059</v>
      </c>
      <c r="T63" s="9">
        <f>S62-S62*Mortality!$F13/1000</f>
        <v>1489066.5635567592</v>
      </c>
      <c r="U63" s="9">
        <f>T62-T62*Mortality!$F13/1000</f>
        <v>1462002.0266631932</v>
      </c>
      <c r="V63" s="9">
        <f>U62-U62*Mortality!$G13/1000</f>
        <v>1434338.7078334668</v>
      </c>
      <c r="W63" s="9">
        <f>V62-V62*Mortality!$G13/1000</f>
        <v>1406442.778086035</v>
      </c>
      <c r="X63" s="9">
        <f>W62-W62*Mortality!$G13/1000</f>
        <v>1378607.2762135754</v>
      </c>
      <c r="Y63" s="9">
        <f>X62-X62*Mortality!$G13/1000</f>
        <v>1350832.6819667476</v>
      </c>
      <c r="Z63" s="9">
        <f>Y62-Y62*Mortality!$G13/1000</f>
        <v>1332960.4556803871</v>
      </c>
      <c r="AA63" s="9">
        <f>Z62-Z62*Mortality!$H13/1000</f>
        <v>1313046.1937037969</v>
      </c>
      <c r="AB63" s="9">
        <f>AA62-AA62*Mortality!$H13/1000</f>
        <v>1293990.6633904092</v>
      </c>
      <c r="AC63" s="9">
        <f>AB62-AB62*Mortality!$H13/1000</f>
        <v>1274966.5072335596</v>
      </c>
      <c r="AD63" s="9">
        <f>AC62-AC62*Mortality!$H13/1000</f>
        <v>1255975.0578817846</v>
      </c>
      <c r="AE63" s="9">
        <f>AD62-AD62*Mortality!$H13/1000</f>
        <v>1229422.2098333193</v>
      </c>
      <c r="AF63" s="9">
        <f>AE62-AE62*Mortality!$H13/1000</f>
        <v>1202935.8445121271</v>
      </c>
      <c r="AG63" s="9">
        <f>AF62-AF62*Mortality!$H13/1000</f>
        <v>1176659.3599809806</v>
      </c>
      <c r="AH63" s="9">
        <f>AG62-AG62*Mortality!$H13/1000</f>
        <v>1150403.3553787237</v>
      </c>
      <c r="AI63" s="9">
        <f>AH62-AH62*Mortality!$H13/1000</f>
        <v>1124170.7409829262</v>
      </c>
      <c r="AJ63" s="9">
        <f>AI62-AI62*Mortality!$H13/1000</f>
        <v>1082639.4894271749</v>
      </c>
      <c r="AK63" s="9">
        <f>AJ62-AJ62*Mortality!$H13/1000</f>
        <v>1041206.2600119575</v>
      </c>
      <c r="AL63" s="9">
        <f>AK62-AK62*Mortality!$H13/1000</f>
        <v>1002191.0533381501</v>
      </c>
      <c r="AM63" s="9">
        <f>AL62-AL62*Mortality!$H13/1000</f>
        <v>963175.84666434291</v>
      </c>
      <c r="AN63" s="9">
        <f>AM62-AM62*Mortality!$H13/1000</f>
        <v>924160.6399905358</v>
      </c>
      <c r="AO63" s="9">
        <f>AN62-AN62*Mortality!$H13/1000</f>
        <v>883945.29167082557</v>
      </c>
      <c r="AP63" s="9">
        <f>AO62-AO62*Mortality!$H13/1000</f>
        <v>843729.94335111603</v>
      </c>
      <c r="AQ63" s="9">
        <f>AP62-AP62*Mortality!$H13/1000</f>
        <v>803514.59503140626</v>
      </c>
      <c r="AR63" s="9">
        <f>AQ62-AQ62*Mortality!$H13/1000</f>
        <v>763299.2467116965</v>
      </c>
      <c r="AS63" s="9">
        <f>AR62-AR62*Mortality!$H13/1000</f>
        <v>723083.89839198685</v>
      </c>
      <c r="AT63" s="9">
        <f>AS62-AS62*Mortality!$H13/1000</f>
        <v>700965.12197882088</v>
      </c>
      <c r="AU63" s="9">
        <f>AT62-AT62*Mortality!$H13/1000</f>
        <v>678846.34556565515</v>
      </c>
      <c r="AV63" s="9">
        <f>AU62-AU62*Mortality!$H13/1000</f>
        <v>656727.56915248942</v>
      </c>
      <c r="AW63" s="9">
        <f>AV62-AV62*Mortality!$H13/1000</f>
        <v>634608.79273932346</v>
      </c>
      <c r="AX63" s="9">
        <f>AW62-AW62*Mortality!$H13/1000</f>
        <v>612490.01632615796</v>
      </c>
      <c r="AY63" s="9">
        <f>AX62-AX62*Mortality!$H13/1000</f>
        <v>585764.03226306383</v>
      </c>
      <c r="AZ63" s="9">
        <f>AY62-AY62*Mortality!$H13/1000</f>
        <v>559038.04819996993</v>
      </c>
      <c r="BA63" s="9">
        <f>AZ62-AZ62*Mortality!$H13/1000</f>
        <v>532312.06413687603</v>
      </c>
      <c r="BB63" s="9">
        <f>BA62-BA62*Mortality!$H13/1000</f>
        <v>505586.08007378201</v>
      </c>
      <c r="BC63" s="9">
        <f>BB62-BB62*Mortality!$H13/1000</f>
        <v>478860.09601068794</v>
      </c>
      <c r="BD63" s="9">
        <f>BC62-BC62*Mortality!$H13/1000</f>
        <v>461341.02227291453</v>
      </c>
      <c r="BE63" s="9">
        <f>BD62-BD62*Mortality!$H13/1000</f>
        <v>443821.94853514101</v>
      </c>
      <c r="BF63" s="9">
        <f>BE62-BE62*Mortality!$H13/1000</f>
        <v>426302.87479736749</v>
      </c>
      <c r="BG63" s="9">
        <f>BF62-BF62*Mortality!$H13/1000</f>
        <v>408783.80105959391</v>
      </c>
      <c r="BH63" s="9">
        <f>BG62-BG62*Mortality!$H13/1000</f>
        <v>391264.72732182057</v>
      </c>
      <c r="BI63" s="9">
        <f>BH62-BH62*Mortality!$H13/1000</f>
        <v>376937.11514012504</v>
      </c>
      <c r="BJ63" s="9">
        <f>BI62-BI62*Mortality!$H13/1000</f>
        <v>362609.50295842957</v>
      </c>
      <c r="BK63" s="9">
        <f>BJ62-BJ62*Mortality!$H13/1000</f>
        <v>348281.89077673428</v>
      </c>
      <c r="BL63" s="9">
        <f>BK62-BK62*Mortality!$H13/1000</f>
        <v>333954.27859503875</v>
      </c>
      <c r="BM63" s="9">
        <f>BL62-BL62*Mortality!$H13/1000</f>
        <v>319626.66641334328</v>
      </c>
      <c r="BN63" s="9">
        <f>BM62-BM62*Mortality!$H13/1000</f>
        <v>306362.52836690028</v>
      </c>
      <c r="BO63" s="9">
        <f>BN62-BN62*Mortality!$H13/1000</f>
        <v>293098.39032045746</v>
      </c>
      <c r="BP63" s="9">
        <f>BO62-BO62*Mortality!$H13/1000</f>
        <v>279834.25227401452</v>
      </c>
      <c r="BQ63" s="9">
        <f>BP62-BP62*Mortality!$H13/1000</f>
        <v>266570.11422757164</v>
      </c>
      <c r="BR63" s="9">
        <f>BQ62-BQ62*Mortality!$H13/1000</f>
        <v>253305.97618112876</v>
      </c>
      <c r="BS63" s="9">
        <f>BR62-BR62*Mortality!$H13/1000</f>
        <v>245352.70449968439</v>
      </c>
      <c r="BT63" s="9">
        <f>BS62-BS62*Mortality!$H13/1000</f>
        <v>237399.43281823987</v>
      </c>
      <c r="BU63" s="9">
        <f>BT62-BT62*Mortality!$H13/1000</f>
        <v>229446.16113679548</v>
      </c>
      <c r="BV63" s="9">
        <f>BU62-BU62*Mortality!$H13/1000</f>
        <v>221492.88945535102</v>
      </c>
      <c r="BW63" s="9">
        <f>BV62-BV62*Mortality!$H13/1000</f>
        <v>213539.61777390662</v>
      </c>
      <c r="BX63" s="9">
        <f>BW62-BW62*Mortality!$H13/1000</f>
        <v>202873.81737291723</v>
      </c>
      <c r="BY63" s="9">
        <f>BX62-BX62*Mortality!$H13/1000</f>
        <v>192208.01697192781</v>
      </c>
      <c r="BZ63" s="9">
        <f>BY62-BY62*Mortality!$H13/1000</f>
        <v>181542.21657093847</v>
      </c>
      <c r="CA63" s="9">
        <f>BZ62-BZ62*Mortality!$H13/1000</f>
        <v>170876.41616994911</v>
      </c>
      <c r="CB63" s="9">
        <f>CA62-CA62*Mortality!$H13/1000</f>
        <v>160210.61576895969</v>
      </c>
      <c r="CC63" s="9">
        <f>CB62-CB62*Mortality!$H13/1000</f>
        <v>153129.69153792184</v>
      </c>
      <c r="CD63" s="9">
        <f>CC62-CC62*Mortality!$H13/1000</f>
        <v>146048.76730688399</v>
      </c>
      <c r="CE63" s="9">
        <f>CD62-CD62*Mortality!$H13/1000</f>
        <v>138967.84307584609</v>
      </c>
      <c r="CF63" s="9">
        <f>CE62-CE62*Mortality!$H13/1000</f>
        <v>131886.9188448083</v>
      </c>
      <c r="CG63" s="9">
        <f>CF62-CF62*Mortality!$H13/1000</f>
        <v>124805.9946137704</v>
      </c>
      <c r="CH63" s="9">
        <f>CG62-CG62*Mortality!$H13/1000</f>
        <v>115267.55684921044</v>
      </c>
      <c r="CI63" s="9">
        <f>CH62-CH62*Mortality!$H13/1000</f>
        <v>105729.11908465058</v>
      </c>
      <c r="CJ63" s="9">
        <f>CI62-CI62*Mortality!$H13/1000</f>
        <v>96190.681320090633</v>
      </c>
      <c r="CK63" s="9">
        <f>CJ62-CJ62*Mortality!$H13/1000</f>
        <v>86652.243555530687</v>
      </c>
      <c r="CL63" s="9">
        <f>CK62-CK62*Mortality!$H13/1000</f>
        <v>77113.805790970713</v>
      </c>
      <c r="CM63" s="9">
        <f>CL62-CL62*Mortality!$H13/1000</f>
        <v>69112.321383367089</v>
      </c>
      <c r="CN63" s="9">
        <f>CM62-CM62*Mortality!$H13/1000</f>
        <v>61110.836975763457</v>
      </c>
      <c r="CO63" s="9">
        <f>CN62-CN62*Mortality!$H13/1000</f>
        <v>53109.352568159818</v>
      </c>
      <c r="CP63" s="9">
        <f>CO62-CO62*Mortality!$H13/1000</f>
        <v>45107.868160556201</v>
      </c>
      <c r="CQ63" s="9">
        <f>CP62-CP62*Mortality!$H13/1000</f>
        <v>37106.383752952555</v>
      </c>
      <c r="CR63" s="9">
        <f>CQ62-CQ62*Mortality!$H13/1000</f>
        <v>32685.234043530043</v>
      </c>
      <c r="CS63" s="9">
        <f>CR62-CR62*Mortality!$H13/1000</f>
        <v>28264.084334107534</v>
      </c>
      <c r="CT63" s="9">
        <f>CS62-CS62*Mortality!$H13/1000</f>
        <v>23842.934624685015</v>
      </c>
      <c r="CU63" s="9">
        <f>CT62-CT62*Mortality!$H13/1000</f>
        <v>19421.784915262502</v>
      </c>
      <c r="CV63" s="9">
        <f>CU62-CU62*Mortality!$H13/1000</f>
        <v>15000.635205839983</v>
      </c>
      <c r="CW63" s="9">
        <f>CV62-CV62*Mortality!$H13/1000</f>
        <v>12648.880233994965</v>
      </c>
      <c r="CX63" s="9">
        <f>CW62-CW62*Mortality!$H13/1000</f>
        <v>10297.125262149937</v>
      </c>
      <c r="CZ63" s="50">
        <f t="shared" si="7"/>
        <v>73950287.579439521</v>
      </c>
      <c r="DA63" s="66">
        <f t="shared" si="6"/>
        <v>0.28582129837885967</v>
      </c>
    </row>
    <row r="64" spans="1:105">
      <c r="A64" s="52">
        <v>2032</v>
      </c>
      <c r="B64" s="9">
        <f>Births!F38/2</f>
        <v>1709922.2451543582</v>
      </c>
      <c r="C64" s="9">
        <f>B63-B63*Mortality!$B14/1000</f>
        <v>1670397.987684133</v>
      </c>
      <c r="D64" s="9">
        <f>C63-C63*Mortality!$C14/1000</f>
        <v>1665658.6988683457</v>
      </c>
      <c r="E64" s="9">
        <f>D63-D63*Mortality!$C14/1000</f>
        <v>1659515.6856021234</v>
      </c>
      <c r="F64" s="9">
        <f>E63-E63*Mortality!$C14/1000</f>
        <v>1652191.2784137153</v>
      </c>
      <c r="G64" s="9">
        <f>F63-F63*Mortality!$D14/1000</f>
        <v>1644973.8287829487</v>
      </c>
      <c r="H64" s="9">
        <f>G63-G63*Mortality!$D14/1000</f>
        <v>1636900.8508349606</v>
      </c>
      <c r="I64" s="9">
        <f>H63-H63*Mortality!$D14/1000</f>
        <v>1627941.6967134294</v>
      </c>
      <c r="J64" s="9">
        <f>I63-I63*Mortality!$D14/1000</f>
        <v>1618080.6275743961</v>
      </c>
      <c r="K64" s="9">
        <f>J63-J63*Mortality!$D14/1000</f>
        <v>1607287.2058275456</v>
      </c>
      <c r="L64" s="9">
        <f>K63-K63*Mortality!$E14/1000</f>
        <v>1595612.3248602434</v>
      </c>
      <c r="M64" s="9">
        <f>L63-L63*Mortality!$E14/1000</f>
        <v>1582595.2415213026</v>
      </c>
      <c r="N64" s="9">
        <f>M63-M63*Mortality!$E14/1000</f>
        <v>1653911.3776996885</v>
      </c>
      <c r="O64" s="9">
        <f>N63-N63*Mortality!$E14/1000</f>
        <v>1650604.0847248146</v>
      </c>
      <c r="P64" s="9">
        <f>O63-O63*Mortality!$E14/1000</f>
        <v>1624442.6679951763</v>
      </c>
      <c r="Q64" s="9">
        <f>P63-P63*Mortality!$F14/1000</f>
        <v>1597733.0778791155</v>
      </c>
      <c r="R64" s="9">
        <f>Q63-Q63*Mortality!$F14/1000</f>
        <v>1571192.7661017897</v>
      </c>
      <c r="S64" s="9">
        <f>R63-R63*Mortality!$F14/1000</f>
        <v>1547516.26725967</v>
      </c>
      <c r="T64" s="9">
        <f>S63-S63*Mortality!$F14/1000</f>
        <v>1517502.6163322753</v>
      </c>
      <c r="U64" s="9">
        <f>T63-T63*Mortality!$F14/1000</f>
        <v>1487511.1825703667</v>
      </c>
      <c r="V64" s="9">
        <f>U63-U63*Mortality!$G14/1000</f>
        <v>1459813.1222087145</v>
      </c>
      <c r="W64" s="9">
        <f>V63-V63*Mortality!$G14/1000</f>
        <v>1432191.2208057137</v>
      </c>
      <c r="X64" s="9">
        <f>W63-W63*Mortality!$G14/1000</f>
        <v>1404337.0567492812</v>
      </c>
      <c r="Y64" s="9">
        <f>X63-X63*Mortality!$G14/1000</f>
        <v>1376543.2300954123</v>
      </c>
      <c r="Z64" s="9">
        <f>Y63-Y63*Mortality!$G14/1000</f>
        <v>1348810.2198764856</v>
      </c>
      <c r="AA64" s="9">
        <f>Z63-Z63*Mortality!$H14/1000</f>
        <v>1328928.1269913488</v>
      </c>
      <c r="AB64" s="9">
        <f>AA63-AA63*Mortality!$H14/1000</f>
        <v>1309074.107499483</v>
      </c>
      <c r="AC64" s="9">
        <f>AB63-AB63*Mortality!$H14/1000</f>
        <v>1290076.221928098</v>
      </c>
      <c r="AD64" s="9">
        <f>AC63-AC63*Mortality!$H14/1000</f>
        <v>1271109.6156035252</v>
      </c>
      <c r="AE64" s="9">
        <f>AD63-AD63*Mortality!$H14/1000</f>
        <v>1252175.617142916</v>
      </c>
      <c r="AF64" s="9">
        <f>AE63-AE63*Mortality!$H14/1000</f>
        <v>1225703.0939161698</v>
      </c>
      <c r="AG64" s="9">
        <f>AF63-AF63*Mortality!$H14/1000</f>
        <v>1199296.8523002968</v>
      </c>
      <c r="AH64" s="9">
        <f>AG63-AG63*Mortality!$H14/1000</f>
        <v>1173099.8565656638</v>
      </c>
      <c r="AI64" s="9">
        <f>AH63-AH63*Mortality!$H14/1000</f>
        <v>1146923.2788062408</v>
      </c>
      <c r="AJ64" s="9">
        <f>AI63-AI63*Mortality!$H14/1000</f>
        <v>1120770.0204957391</v>
      </c>
      <c r="AK64" s="9">
        <f>AJ63-AJ63*Mortality!$H14/1000</f>
        <v>1079364.4048179511</v>
      </c>
      <c r="AL64" s="9">
        <f>AK63-AK63*Mortality!$H14/1000</f>
        <v>1038056.514754654</v>
      </c>
      <c r="AM64" s="9">
        <f>AL63-AL63*Mortality!$H14/1000</f>
        <v>999159.33269028587</v>
      </c>
      <c r="AN64" s="9">
        <f>AM63-AM63*Mortality!$H14/1000</f>
        <v>960262.15062591783</v>
      </c>
      <c r="AO64" s="9">
        <f>AN63-AN63*Mortality!$H14/1000</f>
        <v>921364.9685615499</v>
      </c>
      <c r="AP64" s="9">
        <f>AO63-AO63*Mortality!$H14/1000</f>
        <v>881271.27539078135</v>
      </c>
      <c r="AQ64" s="9">
        <f>AP63-AP63*Mortality!$H14/1000</f>
        <v>841177.5822200136</v>
      </c>
      <c r="AR64" s="9">
        <f>AQ63-AQ63*Mortality!$H14/1000</f>
        <v>801083.88904924551</v>
      </c>
      <c r="AS64" s="9">
        <f>AR63-AR63*Mortality!$H14/1000</f>
        <v>760990.19587847753</v>
      </c>
      <c r="AT64" s="9">
        <f>AS63-AS63*Mortality!$H14/1000</f>
        <v>720896.50270770956</v>
      </c>
      <c r="AU64" s="9">
        <f>AT63-AT63*Mortality!$H14/1000</f>
        <v>698844.6376393754</v>
      </c>
      <c r="AV64" s="9">
        <f>AU63-AU63*Mortality!$H14/1000</f>
        <v>676792.77257104148</v>
      </c>
      <c r="AW64" s="9">
        <f>AV63-AV63*Mortality!$H14/1000</f>
        <v>654740.90750270768</v>
      </c>
      <c r="AX64" s="9">
        <f>AW63-AW63*Mortality!$H14/1000</f>
        <v>632689.04243437352</v>
      </c>
      <c r="AY64" s="9">
        <f>AX63-AX63*Mortality!$H14/1000</f>
        <v>610637.17736603983</v>
      </c>
      <c r="AZ64" s="9">
        <f>AY63-AY63*Mortality!$H14/1000</f>
        <v>583992.04187712597</v>
      </c>
      <c r="BA64" s="9">
        <f>AZ63-AZ63*Mortality!$H14/1000</f>
        <v>557346.90638821223</v>
      </c>
      <c r="BB64" s="9">
        <f>BA63-BA63*Mortality!$H14/1000</f>
        <v>530701.7708992986</v>
      </c>
      <c r="BC64" s="9">
        <f>BB63-BB63*Mortality!$H14/1000</f>
        <v>504056.6354103848</v>
      </c>
      <c r="BD64" s="9">
        <f>BC63-BC63*Mortality!$H14/1000</f>
        <v>477411.499921471</v>
      </c>
      <c r="BE64" s="9">
        <f>BD63-BD63*Mortality!$H14/1000</f>
        <v>459945.42300242325</v>
      </c>
      <c r="BF64" s="9">
        <f>BE63-BE63*Mortality!$H14/1000</f>
        <v>442479.34608337539</v>
      </c>
      <c r="BG64" s="9">
        <f>BF63-BF63*Mortality!$H14/1000</f>
        <v>425013.26916432759</v>
      </c>
      <c r="BH64" s="9">
        <f>BG63-BG63*Mortality!$H14/1000</f>
        <v>407547.19224527967</v>
      </c>
      <c r="BI64" s="9">
        <f>BH63-BH63*Mortality!$H14/1000</f>
        <v>390081.11532623204</v>
      </c>
      <c r="BJ64" s="9">
        <f>BI63-BI63*Mortality!$H14/1000</f>
        <v>375796.84549681668</v>
      </c>
      <c r="BK64" s="9">
        <f>BJ63-BJ63*Mortality!$H14/1000</f>
        <v>361512.57566740143</v>
      </c>
      <c r="BL64" s="9">
        <f>BK63-BK63*Mortality!$H14/1000</f>
        <v>347228.30583798629</v>
      </c>
      <c r="BM64" s="9">
        <f>BL63-BL63*Mortality!$H14/1000</f>
        <v>332944.03600857098</v>
      </c>
      <c r="BN64" s="9">
        <f>BM63-BM63*Mortality!$H14/1000</f>
        <v>318659.76617915567</v>
      </c>
      <c r="BO64" s="9">
        <f>BN63-BN63*Mortality!$H14/1000</f>
        <v>305435.75337735302</v>
      </c>
      <c r="BP64" s="9">
        <f>BO63-BO63*Mortality!$H14/1000</f>
        <v>292211.74057555047</v>
      </c>
      <c r="BQ64" s="9">
        <f>BP63-BP63*Mortality!$H14/1000</f>
        <v>278987.72777374787</v>
      </c>
      <c r="BR64" s="9">
        <f>BQ63-BQ63*Mortality!$H14/1000</f>
        <v>265763.71497194527</v>
      </c>
      <c r="BS64" s="9">
        <f>BR63-BR63*Mortality!$H14/1000</f>
        <v>252539.70217014273</v>
      </c>
      <c r="BT64" s="9">
        <f>BS63-BS63*Mortality!$H14/1000</f>
        <v>244610.48987128254</v>
      </c>
      <c r="BU64" s="9">
        <f>BT63-BT63*Mortality!$H14/1000</f>
        <v>236681.2775724222</v>
      </c>
      <c r="BV64" s="9">
        <f>BU63-BU63*Mortality!$H14/1000</f>
        <v>228752.06527356198</v>
      </c>
      <c r="BW64" s="9">
        <f>BV63-BV63*Mortality!$H14/1000</f>
        <v>220822.85297470173</v>
      </c>
      <c r="BX64" s="9">
        <f>BW63-BW63*Mortality!$H14/1000</f>
        <v>212893.64067584151</v>
      </c>
      <c r="BY64" s="9">
        <f>BX63-BX63*Mortality!$H14/1000</f>
        <v>202260.10530774578</v>
      </c>
      <c r="BZ64" s="9">
        <f>BY63-BY63*Mortality!$H14/1000</f>
        <v>191626.56993964998</v>
      </c>
      <c r="CA64" s="9">
        <f>BZ63-BZ63*Mortality!$H14/1000</f>
        <v>180993.03457155431</v>
      </c>
      <c r="CB64" s="9">
        <f>CA63-CA63*Mortality!$H14/1000</f>
        <v>170359.4992034586</v>
      </c>
      <c r="CC64" s="9">
        <f>CB63-CB63*Mortality!$H14/1000</f>
        <v>159725.96383536284</v>
      </c>
      <c r="CD64" s="9">
        <f>CC63-CC63*Mortality!$H14/1000</f>
        <v>152666.46005517186</v>
      </c>
      <c r="CE64" s="9">
        <f>CD63-CD63*Mortality!$H14/1000</f>
        <v>145606.95627498088</v>
      </c>
      <c r="CF64" s="9">
        <f>CE63-CE63*Mortality!$H14/1000</f>
        <v>138547.45249478985</v>
      </c>
      <c r="CG64" s="9">
        <f>CF63-CF63*Mortality!$H14/1000</f>
        <v>131487.94871459893</v>
      </c>
      <c r="CH64" s="9">
        <f>CG63-CG63*Mortality!$H14/1000</f>
        <v>124428.44493440787</v>
      </c>
      <c r="CI64" s="9">
        <f>CH63-CH63*Mortality!$H14/1000</f>
        <v>114918.86182647537</v>
      </c>
      <c r="CJ64" s="9">
        <f>CI63-CI63*Mortality!$H14/1000</f>
        <v>105409.27871854298</v>
      </c>
      <c r="CK64" s="9">
        <f>CJ63-CJ63*Mortality!$H14/1000</f>
        <v>95899.695610610492</v>
      </c>
      <c r="CL64" s="9">
        <f>CK63-CK63*Mortality!$H14/1000</f>
        <v>86390.112502678006</v>
      </c>
      <c r="CM64" s="9">
        <f>CL63-CL63*Mortality!$H14/1000</f>
        <v>76880.529394745492</v>
      </c>
      <c r="CN64" s="9">
        <f>CM63-CM63*Mortality!$H14/1000</f>
        <v>68903.250217682784</v>
      </c>
      <c r="CO64" s="9">
        <f>CN63-CN63*Mortality!$H14/1000</f>
        <v>60925.971040620076</v>
      </c>
      <c r="CP64" s="9">
        <f>CO63-CO63*Mortality!$H14/1000</f>
        <v>52948.691863557353</v>
      </c>
      <c r="CQ64" s="9">
        <f>CP63-CP63*Mortality!$H14/1000</f>
        <v>44971.412686494652</v>
      </c>
      <c r="CR64" s="9">
        <f>CQ63-CQ63*Mortality!$H14/1000</f>
        <v>36994.133509431929</v>
      </c>
      <c r="CS64" s="9">
        <f>CR63-CR63*Mortality!$H14/1000</f>
        <v>32586.358186875783</v>
      </c>
      <c r="CT64" s="9">
        <f>CS63-CS63*Mortality!$H14/1000</f>
        <v>28178.58286431964</v>
      </c>
      <c r="CU64" s="9">
        <f>CT63-CT63*Mortality!$H14/1000</f>
        <v>23770.807541763486</v>
      </c>
      <c r="CV64" s="9">
        <f>CU63-CU63*Mortality!$H14/1000</f>
        <v>19363.03221920734</v>
      </c>
      <c r="CW64" s="9">
        <f>CV63-CV63*Mortality!$H14/1000</f>
        <v>14955.256896651184</v>
      </c>
      <c r="CX64" s="9">
        <f>CW63-CW63*Mortality!$H14/1000</f>
        <v>12610.616201154087</v>
      </c>
      <c r="CZ64" s="50">
        <f t="shared" si="7"/>
        <v>75464499.428952679</v>
      </c>
      <c r="DA64" s="66">
        <f t="shared" si="6"/>
        <v>0.3121498754553198</v>
      </c>
    </row>
    <row r="65" spans="1:105">
      <c r="A65" s="52">
        <v>2033</v>
      </c>
      <c r="B65" s="9">
        <f>Births!F39/2</f>
        <v>1708777.9974773335</v>
      </c>
      <c r="C65" s="9">
        <f>B64-B64*Mortality!$B15/1000</f>
        <v>1671660.3272898176</v>
      </c>
      <c r="D65" s="9">
        <f>C64-C64*Mortality!$C15/1000</f>
        <v>1668137.4317970558</v>
      </c>
      <c r="E65" s="9">
        <f>D64-D64*Mortality!$C15/1000</f>
        <v>1663404.55667867</v>
      </c>
      <c r="F65" s="9">
        <f>E64-E64*Mortality!$C15/1000</f>
        <v>1657269.856775434</v>
      </c>
      <c r="G65" s="9">
        <f>F64-F64*Mortality!$D15/1000</f>
        <v>1651168.1585407013</v>
      </c>
      <c r="H65" s="9">
        <f>G64-G64*Mortality!$D15/1000</f>
        <v>1643955.17831747</v>
      </c>
      <c r="I65" s="9">
        <f>H64-H64*Mortality!$D15/1000</f>
        <v>1635887.1995631473</v>
      </c>
      <c r="J65" s="9">
        <f>I64-I64*Mortality!$D15/1000</f>
        <v>1626933.5934001042</v>
      </c>
      <c r="K65" s="9">
        <f>J64-J64*Mortality!$D15/1000</f>
        <v>1617078.6307306651</v>
      </c>
      <c r="L65" s="9">
        <f>K64-K64*Mortality!$E15/1000</f>
        <v>1606360.9983979545</v>
      </c>
      <c r="M65" s="9">
        <f>L64-L64*Mortality!$E15/1000</f>
        <v>1594692.8451402069</v>
      </c>
      <c r="N65" s="9">
        <f>M64-M64*Mortality!$E15/1000</f>
        <v>1581683.2629617658</v>
      </c>
      <c r="O65" s="9">
        <f>N64-N64*Mortality!$E15/1000</f>
        <v>1652958.3028538511</v>
      </c>
      <c r="P65" s="9">
        <f>O64-O64*Mortality!$E15/1000</f>
        <v>1649652.9157233802</v>
      </c>
      <c r="Q65" s="9">
        <f>P64-P64*Mortality!$F15/1000</f>
        <v>1622805.1203191257</v>
      </c>
      <c r="R65" s="9">
        <f>Q64-Q64*Mortality!$F15/1000</f>
        <v>1596122.4552697875</v>
      </c>
      <c r="S65" s="9">
        <f>R64-R64*Mortality!$F15/1000</f>
        <v>1569608.8979152115</v>
      </c>
      <c r="T65" s="9">
        <f>S64-S64*Mortality!$F15/1000</f>
        <v>1545956.2665794187</v>
      </c>
      <c r="U65" s="9">
        <f>T64-T64*Mortality!$F15/1000</f>
        <v>1515972.871434696</v>
      </c>
      <c r="V65" s="9">
        <f>U64-U64*Mortality!$G15/1000</f>
        <v>1485309.6847069182</v>
      </c>
      <c r="W65" s="9">
        <f>V64-V64*Mortality!$G15/1000</f>
        <v>1457652.6171266462</v>
      </c>
      <c r="X65" s="9">
        <f>W64-W64*Mortality!$G15/1000</f>
        <v>1430071.5957907238</v>
      </c>
      <c r="Y65" s="9">
        <f>X64-X64*Mortality!$G15/1000</f>
        <v>1402258.6555471788</v>
      </c>
      <c r="Z65" s="9">
        <f>Y64-Y64*Mortality!$G15/1000</f>
        <v>1374505.9634075996</v>
      </c>
      <c r="AA65" s="9">
        <f>Z64-Z64*Mortality!$H15/1000</f>
        <v>1344825.860513624</v>
      </c>
      <c r="AB65" s="9">
        <f>AA64-AA64*Mortality!$H15/1000</f>
        <v>1325002.4989472248</v>
      </c>
      <c r="AC65" s="9">
        <f>AB64-AB64*Mortality!$H15/1000</f>
        <v>1305207.1278458347</v>
      </c>
      <c r="AD65" s="9">
        <f>AC64-AC64*Mortality!$H15/1000</f>
        <v>1286265.3616618442</v>
      </c>
      <c r="AE65" s="9">
        <f>AD64-AD64*Mortality!$H15/1000</f>
        <v>1267354.7823263742</v>
      </c>
      <c r="AF65" s="9">
        <f>AE64-AE64*Mortality!$H15/1000</f>
        <v>1248476.7145318671</v>
      </c>
      <c r="AG65" s="9">
        <f>AF64-AF64*Mortality!$H15/1000</f>
        <v>1222082.3906279188</v>
      </c>
      <c r="AH65" s="9">
        <f>AG64-AG64*Mortality!$H15/1000</f>
        <v>1195754.1525402439</v>
      </c>
      <c r="AI65" s="9">
        <f>AH64-AH64*Mortality!$H15/1000</f>
        <v>1169634.5422255136</v>
      </c>
      <c r="AJ65" s="9">
        <f>AI64-AI64*Mortality!$H15/1000</f>
        <v>1143535.2895716885</v>
      </c>
      <c r="AK65" s="9">
        <f>AJ64-AJ64*Mortality!$H15/1000</f>
        <v>1117459.2874815825</v>
      </c>
      <c r="AL65" s="9">
        <f>AK64-AK64*Mortality!$H15/1000</f>
        <v>1076175.9831935437</v>
      </c>
      <c r="AM65" s="9">
        <f>AL64-AL64*Mortality!$H15/1000</f>
        <v>1034990.1158404161</v>
      </c>
      <c r="AN65" s="9">
        <f>AM64-AM64*Mortality!$H15/1000</f>
        <v>996207.83530130575</v>
      </c>
      <c r="AO65" s="9">
        <f>AN64-AN64*Mortality!$H15/1000</f>
        <v>957425.55476219545</v>
      </c>
      <c r="AP65" s="9">
        <f>AO64-AO64*Mortality!$H15/1000</f>
        <v>918643.27422308538</v>
      </c>
      <c r="AQ65" s="9">
        <f>AP64-AP64*Mortality!$H15/1000</f>
        <v>878668.01704829501</v>
      </c>
      <c r="AR65" s="9">
        <f>AQ64-AQ64*Mortality!$H15/1000</f>
        <v>838692.75987350545</v>
      </c>
      <c r="AS65" s="9">
        <f>AR64-AR64*Mortality!$H15/1000</f>
        <v>798717.50269871554</v>
      </c>
      <c r="AT65" s="9">
        <f>AS64-AS64*Mortality!$H15/1000</f>
        <v>758742.24552392575</v>
      </c>
      <c r="AU65" s="9">
        <f>AT64-AT64*Mortality!$H15/1000</f>
        <v>718766.98834913597</v>
      </c>
      <c r="AV65" s="9">
        <f>AU64-AU64*Mortality!$H15/1000</f>
        <v>696780.26406470081</v>
      </c>
      <c r="AW65" s="9">
        <f>AV64-AV64*Mortality!$H15/1000</f>
        <v>674793.53978026577</v>
      </c>
      <c r="AX65" s="9">
        <f>AW64-AW64*Mortality!$H15/1000</f>
        <v>652806.81549583084</v>
      </c>
      <c r="AY65" s="9">
        <f>AX64-AX64*Mortality!$H15/1000</f>
        <v>630820.09121139557</v>
      </c>
      <c r="AZ65" s="9">
        <f>AY64-AY64*Mortality!$H15/1000</f>
        <v>608833.36692696076</v>
      </c>
      <c r="BA65" s="9">
        <f>AZ64-AZ64*Mortality!$H15/1000</f>
        <v>582266.94065413636</v>
      </c>
      <c r="BB65" s="9">
        <f>BA64-BA64*Mortality!$H15/1000</f>
        <v>555700.51438131207</v>
      </c>
      <c r="BC65" s="9">
        <f>BB64-BB64*Mortality!$H15/1000</f>
        <v>529134.08810848789</v>
      </c>
      <c r="BD65" s="9">
        <f>BC64-BC64*Mortality!$H15/1000</f>
        <v>502567.66183566366</v>
      </c>
      <c r="BE65" s="9">
        <f>BD64-BD64*Mortality!$H15/1000</f>
        <v>476001.23556283931</v>
      </c>
      <c r="BF65" s="9">
        <f>BE64-BE64*Mortality!$H15/1000</f>
        <v>458586.75309798488</v>
      </c>
      <c r="BG65" s="9">
        <f>BF64-BF64*Mortality!$H15/1000</f>
        <v>441172.27063313033</v>
      </c>
      <c r="BH65" s="9">
        <f>BG64-BG64*Mortality!$H15/1000</f>
        <v>423757.78816827585</v>
      </c>
      <c r="BI65" s="9">
        <f>BH64-BH64*Mortality!$H15/1000</f>
        <v>406343.30570342118</v>
      </c>
      <c r="BJ65" s="9">
        <f>BI64-BI64*Mortality!$H15/1000</f>
        <v>388928.82323856687</v>
      </c>
      <c r="BK65" s="9">
        <f>BJ64-BJ64*Mortality!$H15/1000</f>
        <v>374686.74886659818</v>
      </c>
      <c r="BL65" s="9">
        <f>BK64-BK64*Mortality!$H15/1000</f>
        <v>360444.67449462967</v>
      </c>
      <c r="BM65" s="9">
        <f>BL64-BL64*Mortality!$H15/1000</f>
        <v>346202.60012266121</v>
      </c>
      <c r="BN65" s="9">
        <f>BM64-BM64*Mortality!$H15/1000</f>
        <v>331960.52575069258</v>
      </c>
      <c r="BO65" s="9">
        <f>BN64-BN64*Mortality!$H15/1000</f>
        <v>317718.45137872401</v>
      </c>
      <c r="BP65" s="9">
        <f>BO64-BO64*Mortality!$H15/1000</f>
        <v>304533.50205556722</v>
      </c>
      <c r="BQ65" s="9">
        <f>BP64-BP64*Mortality!$H15/1000</f>
        <v>291348.55273241055</v>
      </c>
      <c r="BR65" s="9">
        <f>BQ64-BQ64*Mortality!$H15/1000</f>
        <v>278163.60340925376</v>
      </c>
      <c r="BS65" s="9">
        <f>BR64-BR64*Mortality!$H15/1000</f>
        <v>264978.65408609703</v>
      </c>
      <c r="BT65" s="9">
        <f>BS64-BS64*Mortality!$H15/1000</f>
        <v>251793.70476294035</v>
      </c>
      <c r="BU65" s="9">
        <f>BT64-BT64*Mortality!$H15/1000</f>
        <v>243887.91520420887</v>
      </c>
      <c r="BV65" s="9">
        <f>BU64-BU64*Mortality!$H15/1000</f>
        <v>235982.12564547721</v>
      </c>
      <c r="BW65" s="9">
        <f>BV64-BV64*Mortality!$H15/1000</f>
        <v>228076.33608674566</v>
      </c>
      <c r="BX65" s="9">
        <f>BW64-BW64*Mortality!$H15/1000</f>
        <v>220170.54652801412</v>
      </c>
      <c r="BY65" s="9">
        <f>BX64-BX64*Mortality!$H15/1000</f>
        <v>212264.75696928258</v>
      </c>
      <c r="BZ65" s="9">
        <f>BY64-BY64*Mortality!$H15/1000</f>
        <v>201662.6328594794</v>
      </c>
      <c r="CA65" s="9">
        <f>BZ64-BZ64*Mortality!$H15/1000</f>
        <v>191060.50874967617</v>
      </c>
      <c r="CB65" s="9">
        <f>CA64-CA64*Mortality!$H15/1000</f>
        <v>180458.38463987308</v>
      </c>
      <c r="CC65" s="9">
        <f>CB64-CB64*Mortality!$H15/1000</f>
        <v>169856.26053006994</v>
      </c>
      <c r="CD65" s="9">
        <f>CC64-CC64*Mortality!$H15/1000</f>
        <v>159254.13642026673</v>
      </c>
      <c r="CE65" s="9">
        <f>CD64-CD64*Mortality!$H15/1000</f>
        <v>152215.4862780222</v>
      </c>
      <c r="CF65" s="9">
        <f>CE64-CE64*Mortality!$H15/1000</f>
        <v>145176.83613577764</v>
      </c>
      <c r="CG65" s="9">
        <f>CF64-CF64*Mortality!$H15/1000</f>
        <v>138138.18599353306</v>
      </c>
      <c r="CH65" s="9">
        <f>CG64-CG64*Mortality!$H15/1000</f>
        <v>131099.53585128859</v>
      </c>
      <c r="CI65" s="9">
        <f>CH64-CH64*Mortality!$H15/1000</f>
        <v>124060.88570904397</v>
      </c>
      <c r="CJ65" s="9">
        <f>CI64-CI64*Mortality!$H15/1000</f>
        <v>114579.3937261153</v>
      </c>
      <c r="CK65" s="9">
        <f>CJ64-CJ64*Mortality!$H15/1000</f>
        <v>105097.90174318674</v>
      </c>
      <c r="CL65" s="9">
        <f>CK64-CK64*Mortality!$H15/1000</f>
        <v>95616.409760258088</v>
      </c>
      <c r="CM65" s="9">
        <f>CL64-CL64*Mortality!$H15/1000</f>
        <v>86134.917777329436</v>
      </c>
      <c r="CN65" s="9">
        <f>CM64-CM64*Mortality!$H15/1000</f>
        <v>76653.425794400755</v>
      </c>
      <c r="CO65" s="9">
        <f>CN64-CN64*Mortality!$H15/1000</f>
        <v>68699.711346097451</v>
      </c>
      <c r="CP65" s="9">
        <f>CO64-CO64*Mortality!$H15/1000</f>
        <v>60745.996897794139</v>
      </c>
      <c r="CQ65" s="9">
        <f>CP64-CP64*Mortality!$H15/1000</f>
        <v>52792.282449490813</v>
      </c>
      <c r="CR65" s="9">
        <f>CQ64-CQ64*Mortality!$H15/1000</f>
        <v>44838.568001187508</v>
      </c>
      <c r="CS65" s="9">
        <f>CR64-CR64*Mortality!$H15/1000</f>
        <v>36884.853552884182</v>
      </c>
      <c r="CT65" s="9">
        <f>CS64-CS64*Mortality!$H15/1000</f>
        <v>32490.098713578394</v>
      </c>
      <c r="CU65" s="9">
        <f>CT64-CT64*Mortality!$H15/1000</f>
        <v>28095.343874272614</v>
      </c>
      <c r="CV65" s="9">
        <f>CU64-CU64*Mortality!$H15/1000</f>
        <v>23700.589034966823</v>
      </c>
      <c r="CW65" s="9">
        <f>CV64-CV64*Mortality!$H15/1000</f>
        <v>19305.834195661035</v>
      </c>
      <c r="CX65" s="9">
        <f>CW64-CW64*Mortality!$H15/1000</f>
        <v>14911.079356355242</v>
      </c>
      <c r="CZ65" s="50">
        <f t="shared" si="7"/>
        <v>76976749.085179567</v>
      </c>
      <c r="DA65" s="66">
        <f t="shared" si="6"/>
        <v>0.33844433461281559</v>
      </c>
    </row>
    <row r="66" spans="1:105">
      <c r="A66" s="52">
        <v>2034</v>
      </c>
      <c r="B66" s="9">
        <f>Births!F40/2</f>
        <v>1706946.6606104583</v>
      </c>
      <c r="C66" s="9">
        <f>B65-B65*Mortality!$B16/1000</f>
        <v>1671954.1069634974</v>
      </c>
      <c r="D66" s="9">
        <f>C65-C65*Mortality!$C16/1000</f>
        <v>1669577.5404670807</v>
      </c>
      <c r="E66" s="9">
        <f>D65-D65*Mortality!$C16/1000</f>
        <v>1666059.0342872613</v>
      </c>
      <c r="F66" s="9">
        <f>E65-E65*Mortality!$C16/1000</f>
        <v>1661332.0560426419</v>
      </c>
      <c r="G66" s="9">
        <f>F65-F65*Mortality!$D16/1000</f>
        <v>1656293.2499648842</v>
      </c>
      <c r="H66" s="9">
        <f>G65-G65*Mortality!$D16/1000</f>
        <v>1650195.1473787585</v>
      </c>
      <c r="I66" s="9">
        <f>H65-H65*Mortality!$D16/1000</f>
        <v>1642986.4176676462</v>
      </c>
      <c r="J66" s="9">
        <f>I65-I65*Mortality!$D16/1000</f>
        <v>1634923.1932645636</v>
      </c>
      <c r="K66" s="9">
        <f>J65-J65*Mortality!$D16/1000</f>
        <v>1625974.8633410672</v>
      </c>
      <c r="L66" s="9">
        <f>K65-K65*Mortality!$E16/1000</f>
        <v>1616182.6567170231</v>
      </c>
      <c r="M66" s="9">
        <f>L65-L65*Mortality!$E16/1000</f>
        <v>1605470.962697933</v>
      </c>
      <c r="N66" s="9">
        <f>M65-M65*Mortality!$E16/1000</f>
        <v>1593809.2744084976</v>
      </c>
      <c r="O66" s="9">
        <f>N65-N65*Mortality!$E16/1000</f>
        <v>1580806.9004432743</v>
      </c>
      <c r="P66" s="9">
        <f>O65-O65*Mortality!$E16/1000</f>
        <v>1652042.4490067679</v>
      </c>
      <c r="Q66" s="9">
        <f>P65-P65*Mortality!$F16/1000</f>
        <v>1648048.011814974</v>
      </c>
      <c r="R66" s="9">
        <f>Q65-Q65*Mortality!$F16/1000</f>
        <v>1621226.3359243248</v>
      </c>
      <c r="S66" s="9">
        <f>R65-R65*Mortality!$F16/1000</f>
        <v>1594569.6297376154</v>
      </c>
      <c r="T66" s="9">
        <f>S65-S65*Mortality!$F16/1000</f>
        <v>1568081.8667252422</v>
      </c>
      <c r="U66" s="9">
        <f>T65-T65*Mortality!$F16/1000</f>
        <v>1544452.2464120185</v>
      </c>
      <c r="V66" s="9">
        <f>U65-U65*Mortality!$G16/1000</f>
        <v>1513755.0393741662</v>
      </c>
      <c r="W66" s="9">
        <f>V65-V65*Mortality!$G16/1000</f>
        <v>1483136.7121553442</v>
      </c>
      <c r="X66" s="9">
        <f>W65-W65*Mortality!$G16/1000</f>
        <v>1455520.1062035984</v>
      </c>
      <c r="Y66" s="9">
        <f>X65-X65*Mortality!$G16/1000</f>
        <v>1427979.4352423651</v>
      </c>
      <c r="Z66" s="9">
        <f>Y65-Y65*Mortality!$G16/1000</f>
        <v>1400207.1846653253</v>
      </c>
      <c r="AA66" s="9">
        <f>Z65-Z65*Mortality!$H16/1000</f>
        <v>1370541.1452243191</v>
      </c>
      <c r="AB66" s="9">
        <f>AA65-AA65*Mortality!$H16/1000</f>
        <v>1340946.6557905746</v>
      </c>
      <c r="AC66" s="9">
        <f>AB65-AB65*Mortality!$H16/1000</f>
        <v>1321180.4755143877</v>
      </c>
      <c r="AD66" s="9">
        <f>AC65-AC65*Mortality!$H16/1000</f>
        <v>1301442.2049635786</v>
      </c>
      <c r="AE66" s="9">
        <f>AD65-AD65*Mortality!$H16/1000</f>
        <v>1282555.0770721741</v>
      </c>
      <c r="AF66" s="9">
        <f>AE65-AE65*Mortality!$H16/1000</f>
        <v>1263699.0460695608</v>
      </c>
      <c r="AG66" s="9">
        <f>AF65-AF65*Mortality!$H16/1000</f>
        <v>1244875.4328270524</v>
      </c>
      <c r="AH66" s="9">
        <f>AG65-AG65*Mortality!$H16/1000</f>
        <v>1218557.2444206106</v>
      </c>
      <c r="AI66" s="9">
        <f>AH65-AH65*Mortality!$H16/1000</f>
        <v>1192304.9512032259</v>
      </c>
      <c r="AJ66" s="9">
        <f>AI65-AI65*Mortality!$H16/1000</f>
        <v>1166260.6839635151</v>
      </c>
      <c r="AK66" s="9">
        <f>AJ65-AJ65*Mortality!$H16/1000</f>
        <v>1140236.7156622114</v>
      </c>
      <c r="AL66" s="9">
        <f>AK65-AK65*Mortality!$H16/1000</f>
        <v>1114235.930857433</v>
      </c>
      <c r="AM66" s="9">
        <f>AL65-AL65*Mortality!$H16/1000</f>
        <v>1073071.7099345194</v>
      </c>
      <c r="AN66" s="9">
        <f>AM65-AM65*Mortality!$H16/1000</f>
        <v>1032004.6448857273</v>
      </c>
      <c r="AO66" s="9">
        <f>AN65-AN65*Mortality!$H16/1000</f>
        <v>993334.23340732988</v>
      </c>
      <c r="AP66" s="9">
        <f>AO65-AO65*Mortality!$H16/1000</f>
        <v>954663.82192893233</v>
      </c>
      <c r="AQ66" s="9">
        <f>AP65-AP65*Mortality!$H16/1000</f>
        <v>915993.41045053513</v>
      </c>
      <c r="AR66" s="9">
        <f>AQ65-AQ65*Mortality!$H16/1000</f>
        <v>876133.46352593449</v>
      </c>
      <c r="AS66" s="9">
        <f>AR65-AR65*Mortality!$H16/1000</f>
        <v>836273.51660133479</v>
      </c>
      <c r="AT66" s="9">
        <f>AS65-AS65*Mortality!$H16/1000</f>
        <v>796413.56967673474</v>
      </c>
      <c r="AU66" s="9">
        <f>AT65-AT65*Mortality!$H16/1000</f>
        <v>756553.62275213469</v>
      </c>
      <c r="AV66" s="9">
        <f>AU65-AU65*Mortality!$H16/1000</f>
        <v>716693.67582753475</v>
      </c>
      <c r="AW66" s="9">
        <f>AV65-AV65*Mortality!$H16/1000</f>
        <v>694770.37314078957</v>
      </c>
      <c r="AX66" s="9">
        <f>AW65-AW65*Mortality!$H16/1000</f>
        <v>672847.0704540445</v>
      </c>
      <c r="AY66" s="9">
        <f>AX65-AX65*Mortality!$H16/1000</f>
        <v>650923.76776729955</v>
      </c>
      <c r="AZ66" s="9">
        <f>AY65-AY65*Mortality!$H16/1000</f>
        <v>629000.46508055425</v>
      </c>
      <c r="BA66" s="9">
        <f>AZ65-AZ65*Mortality!$H16/1000</f>
        <v>607077.16239380941</v>
      </c>
      <c r="BB66" s="9">
        <f>BA65-BA65*Mortality!$H16/1000</f>
        <v>580587.36805475282</v>
      </c>
      <c r="BC66" s="9">
        <f>BB65-BB65*Mortality!$H16/1000</f>
        <v>554097.57371569634</v>
      </c>
      <c r="BD66" s="9">
        <f>BC65-BC65*Mortality!$H16/1000</f>
        <v>527607.77937663987</v>
      </c>
      <c r="BE66" s="9">
        <f>BD65-BD65*Mortality!$H16/1000</f>
        <v>501117.98503758345</v>
      </c>
      <c r="BF66" s="9">
        <f>BE65-BE65*Mortality!$H16/1000</f>
        <v>474628.19069852692</v>
      </c>
      <c r="BG66" s="9">
        <f>BF65-BF65*Mortality!$H16/1000</f>
        <v>457263.94101444405</v>
      </c>
      <c r="BH66" s="9">
        <f>BG65-BG65*Mortality!$H16/1000</f>
        <v>439899.69133036106</v>
      </c>
      <c r="BI66" s="9">
        <f>BH65-BH65*Mortality!$H16/1000</f>
        <v>422535.44164627814</v>
      </c>
      <c r="BJ66" s="9">
        <f>BI65-BI65*Mortality!$H16/1000</f>
        <v>405171.19196219509</v>
      </c>
      <c r="BK66" s="9">
        <f>BJ65-BJ65*Mortality!$H16/1000</f>
        <v>387806.94227811234</v>
      </c>
      <c r="BL66" s="9">
        <f>BK65-BK65*Mortality!$H16/1000</f>
        <v>373605.94974714029</v>
      </c>
      <c r="BM66" s="9">
        <f>BL65-BL65*Mortality!$H16/1000</f>
        <v>359404.95721616835</v>
      </c>
      <c r="BN66" s="9">
        <f>BM65-BM65*Mortality!$H16/1000</f>
        <v>345203.96468519652</v>
      </c>
      <c r="BO66" s="9">
        <f>BN65-BN65*Mortality!$H16/1000</f>
        <v>331002.97215422452</v>
      </c>
      <c r="BP66" s="9">
        <f>BO65-BO65*Mortality!$H16/1000</f>
        <v>316801.97962325258</v>
      </c>
      <c r="BQ66" s="9">
        <f>BP65-BP65*Mortality!$H16/1000</f>
        <v>303655.06282102608</v>
      </c>
      <c r="BR66" s="9">
        <f>BQ65-BQ65*Mortality!$H16/1000</f>
        <v>290508.14601879963</v>
      </c>
      <c r="BS66" s="9">
        <f>BR65-BR65*Mortality!$H16/1000</f>
        <v>277361.22921657312</v>
      </c>
      <c r="BT66" s="9">
        <f>BS65-BS65*Mortality!$H16/1000</f>
        <v>264214.31241434667</v>
      </c>
      <c r="BU66" s="9">
        <f>BT65-BT65*Mortality!$H16/1000</f>
        <v>251067.39561212028</v>
      </c>
      <c r="BV66" s="9">
        <f>BU65-BU65*Mortality!$H16/1000</f>
        <v>243184.41062392551</v>
      </c>
      <c r="BW66" s="9">
        <f>BV65-BV65*Mortality!$H16/1000</f>
        <v>235301.42563573056</v>
      </c>
      <c r="BX66" s="9">
        <f>BW65-BW65*Mortality!$H16/1000</f>
        <v>227418.4406475357</v>
      </c>
      <c r="BY66" s="9">
        <f>BX65-BX65*Mortality!$H16/1000</f>
        <v>219535.45565934086</v>
      </c>
      <c r="BZ66" s="9">
        <f>BY65-BY65*Mortality!$H16/1000</f>
        <v>211652.47067114603</v>
      </c>
      <c r="CA66" s="9">
        <f>BZ65-BZ65*Mortality!$H16/1000</f>
        <v>201080.92881821989</v>
      </c>
      <c r="CB66" s="9">
        <f>CA65-CA65*Mortality!$H16/1000</f>
        <v>190509.38696529367</v>
      </c>
      <c r="CC66" s="9">
        <f>CB65-CB65*Mortality!$H16/1000</f>
        <v>179937.84511236762</v>
      </c>
      <c r="CD66" s="9">
        <f>CC65-CC65*Mortality!$H16/1000</f>
        <v>169366.30325944151</v>
      </c>
      <c r="CE66" s="9">
        <f>CD65-CD65*Mortality!$H16/1000</f>
        <v>158794.76140651535</v>
      </c>
      <c r="CF66" s="9">
        <f>CE65-CE65*Mortality!$H16/1000</f>
        <v>151776.41453600093</v>
      </c>
      <c r="CG66" s="9">
        <f>CF65-CF65*Mortality!$H16/1000</f>
        <v>144758.06766548648</v>
      </c>
      <c r="CH66" s="9">
        <f>CG65-CG65*Mortality!$H16/1000</f>
        <v>137739.720794972</v>
      </c>
      <c r="CI66" s="9">
        <f>CH65-CH65*Mortality!$H16/1000</f>
        <v>130721.37392445764</v>
      </c>
      <c r="CJ66" s="9">
        <f>CI65-CI65*Mortality!$H16/1000</f>
        <v>123703.02705394314</v>
      </c>
      <c r="CK66" s="9">
        <f>CJ65-CJ65*Mortality!$H16/1000</f>
        <v>114248.88481908348</v>
      </c>
      <c r="CL66" s="9">
        <f>CK65-CK65*Mortality!$H16/1000</f>
        <v>104794.74258422392</v>
      </c>
      <c r="CM66" s="9">
        <f>CL65-CL65*Mortality!$H16/1000</f>
        <v>95340.600349364278</v>
      </c>
      <c r="CN66" s="9">
        <f>CM65-CM65*Mortality!$H16/1000</f>
        <v>85886.458114504625</v>
      </c>
      <c r="CO66" s="9">
        <f>CN65-CN65*Mortality!$H16/1000</f>
        <v>76432.315879644957</v>
      </c>
      <c r="CP66" s="9">
        <f>CO65-CO65*Mortality!$H16/1000</f>
        <v>68501.544243165525</v>
      </c>
      <c r="CQ66" s="9">
        <f>CP65-CP65*Mortality!$H16/1000</f>
        <v>60570.772606686092</v>
      </c>
      <c r="CR66" s="9">
        <f>CQ65-CQ65*Mortality!$H16/1000</f>
        <v>52640.000970206638</v>
      </c>
      <c r="CS66" s="9">
        <f>CR65-CR65*Mortality!$H16/1000</f>
        <v>44709.229333727206</v>
      </c>
      <c r="CT66" s="9">
        <f>CS65-CS65*Mortality!$H16/1000</f>
        <v>36778.457697247759</v>
      </c>
      <c r="CU66" s="9">
        <f>CT65-CT65*Mortality!$H16/1000</f>
        <v>32396.379706469233</v>
      </c>
      <c r="CV66" s="9">
        <f>CU65-CU65*Mortality!$H16/1000</f>
        <v>28014.301715690719</v>
      </c>
      <c r="CW66" s="9">
        <f>CV65-CV65*Mortality!$H16/1000</f>
        <v>23632.223724912194</v>
      </c>
      <c r="CX66" s="9">
        <f>CW65-CW65*Mortality!$H16/1000</f>
        <v>19250.145734133668</v>
      </c>
      <c r="CZ66" s="50">
        <f t="shared" si="7"/>
        <v>78486339.317789137</v>
      </c>
      <c r="DA66" s="66">
        <f t="shared" si="6"/>
        <v>0.36469255265833617</v>
      </c>
    </row>
    <row r="67" spans="1:105">
      <c r="A67" s="52">
        <v>2035</v>
      </c>
      <c r="B67" s="9">
        <f>Births!F41/2</f>
        <v>1703538.2434730788</v>
      </c>
      <c r="C67" s="9">
        <f>B66-B66*Mortality!$B17/1000</f>
        <v>1671521.0265542748</v>
      </c>
      <c r="D67" s="9">
        <f>C66-C66*Mortality!$C17/1000</f>
        <v>1670039.4963891655</v>
      </c>
      <c r="E67" s="9">
        <f>D66-D66*Mortality!$C17/1000</f>
        <v>1667665.6513785394</v>
      </c>
      <c r="F67" s="9">
        <f>E66-E66*Mortality!$C17/1000</f>
        <v>1664151.1743578399</v>
      </c>
      <c r="G67" s="9">
        <f>F66-F66*Mortality!$D17/1000</f>
        <v>1660400.4264300161</v>
      </c>
      <c r="H67" s="9">
        <f>G66-G66*Mortality!$D17/1000</f>
        <v>1655364.4459769956</v>
      </c>
      <c r="I67" s="9">
        <f>H66-H66*Mortality!$D17/1000</f>
        <v>1649269.7630401382</v>
      </c>
      <c r="J67" s="9">
        <f>I66-I66*Mortality!$D17/1000</f>
        <v>1642065.0757876325</v>
      </c>
      <c r="K67" s="9">
        <f>J66-J66*Mortality!$D17/1000</f>
        <v>1634006.3730204261</v>
      </c>
      <c r="L67" s="9">
        <f>K66-K66*Mortality!$E17/1000</f>
        <v>1625108.6445392212</v>
      </c>
      <c r="M67" s="9">
        <f>L66-L66*Mortality!$E17/1000</f>
        <v>1615321.6545969849</v>
      </c>
      <c r="N67" s="9">
        <f>M66-M66*Mortality!$E17/1000</f>
        <v>1604615.6671056941</v>
      </c>
      <c r="O67" s="9">
        <f>N66-N66*Mortality!$E17/1000</f>
        <v>1592960.1914422258</v>
      </c>
      <c r="P67" s="9">
        <f>O66-O66*Mortality!$E17/1000</f>
        <v>1579964.7443373441</v>
      </c>
      <c r="Q67" s="9">
        <f>P66-P66*Mortality!$F17/1000</f>
        <v>1650491.3320380645</v>
      </c>
      <c r="R67" s="9">
        <f>Q66-Q66*Mortality!$F17/1000</f>
        <v>1646500.6452579577</v>
      </c>
      <c r="S67" s="9">
        <f>R66-R66*Mortality!$F17/1000</f>
        <v>1619704.1524711859</v>
      </c>
      <c r="T67" s="9">
        <f>S66-S66*Mortality!$F17/1000</f>
        <v>1593072.4744968694</v>
      </c>
      <c r="U67" s="9">
        <f>T66-T66*Mortality!$F17/1000</f>
        <v>1566609.581074679</v>
      </c>
      <c r="V67" s="9">
        <f>U66-U66*Mortality!$G17/1000</f>
        <v>1542218.7209333994</v>
      </c>
      <c r="W67" s="9">
        <f>V66-V66*Mortality!$G17/1000</f>
        <v>1511565.9069767839</v>
      </c>
      <c r="X67" s="9">
        <f>W66-W66*Mortality!$G17/1000</f>
        <v>1480991.8587663386</v>
      </c>
      <c r="Y67" s="9">
        <f>X66-X66*Mortality!$G17/1000</f>
        <v>1453415.1908529294</v>
      </c>
      <c r="Z67" s="9">
        <f>Y66-Y66*Mortality!$G17/1000</f>
        <v>1425914.3481158661</v>
      </c>
      <c r="AA67" s="9">
        <f>Z66-Z66*Mortality!$H17/1000</f>
        <v>1396263.175243634</v>
      </c>
      <c r="AB67" s="9">
        <f>AA66-AA66*Mortality!$H17/1000</f>
        <v>1366680.6971072268</v>
      </c>
      <c r="AC67" s="9">
        <f>AB66-AB66*Mortality!$H17/1000</f>
        <v>1337169.5674408332</v>
      </c>
      <c r="AD67" s="9">
        <f>AC66-AC66*Mortality!$H17/1000</f>
        <v>1317459.0632118012</v>
      </c>
      <c r="AE67" s="9">
        <f>AD66-AD66*Mortality!$H17/1000</f>
        <v>1297776.3900939098</v>
      </c>
      <c r="AF67" s="9">
        <f>AE66-AE66*Mortality!$H17/1000</f>
        <v>1278942.4621940267</v>
      </c>
      <c r="AG67" s="9">
        <f>AF66-AF66*Mortality!$H17/1000</f>
        <v>1260139.54359131</v>
      </c>
      <c r="AH67" s="9">
        <f>AG66-AG66*Mortality!$H17/1000</f>
        <v>1241368.951436532</v>
      </c>
      <c r="AI67" s="9">
        <f>AH66-AH66*Mortality!$H17/1000</f>
        <v>1215124.8943330671</v>
      </c>
      <c r="AJ67" s="9">
        <f>AI66-AI66*Mortality!$H17/1000</f>
        <v>1188946.5468095227</v>
      </c>
      <c r="AK67" s="9">
        <f>AJ66-AJ66*Mortality!$H17/1000</f>
        <v>1162975.6393100698</v>
      </c>
      <c r="AL67" s="9">
        <f>AK66-AK66*Mortality!$H17/1000</f>
        <v>1137024.9735723399</v>
      </c>
      <c r="AM67" s="9">
        <f>AL66-AL66*Mortality!$H17/1000</f>
        <v>1111097.4260294214</v>
      </c>
      <c r="AN67" s="9">
        <f>AM66-AM66*Mortality!$H17/1000</f>
        <v>1070049.1537153525</v>
      </c>
      <c r="AO67" s="9">
        <f>AN66-AN66*Mortality!$H17/1000</f>
        <v>1029097.7636132737</v>
      </c>
      <c r="AP67" s="9">
        <f>AO66-AO66*Mortality!$H17/1000</f>
        <v>990536.2763490082</v>
      </c>
      <c r="AQ67" s="9">
        <f>AP66-AP66*Mortality!$H17/1000</f>
        <v>951974.78908474254</v>
      </c>
      <c r="AR67" s="9">
        <f>AQ66-AQ66*Mortality!$H17/1000</f>
        <v>913413.30182047724</v>
      </c>
      <c r="AS67" s="9">
        <f>AR66-AR66*Mortality!$H17/1000</f>
        <v>873665.62971344672</v>
      </c>
      <c r="AT67" s="9">
        <f>AS66-AS66*Mortality!$H17/1000</f>
        <v>833917.95760641724</v>
      </c>
      <c r="AU67" s="9">
        <f>AT66-AT66*Mortality!$H17/1000</f>
        <v>794170.2854993873</v>
      </c>
      <c r="AV67" s="9">
        <f>AU66-AU66*Mortality!$H17/1000</f>
        <v>754422.61339235748</v>
      </c>
      <c r="AW67" s="9">
        <f>AV66-AV66*Mortality!$H17/1000</f>
        <v>714674.94128532766</v>
      </c>
      <c r="AX67" s="9">
        <f>AW66-AW66*Mortality!$H17/1000</f>
        <v>692813.3906830583</v>
      </c>
      <c r="AY67" s="9">
        <f>AX66-AX66*Mortality!$H17/1000</f>
        <v>670951.84008078906</v>
      </c>
      <c r="AZ67" s="9">
        <f>AY66-AY66*Mortality!$H17/1000</f>
        <v>649090.28947851993</v>
      </c>
      <c r="BA67" s="9">
        <f>AZ66-AZ66*Mortality!$H17/1000</f>
        <v>627228.73887625046</v>
      </c>
      <c r="BB67" s="9">
        <f>BA66-BA66*Mortality!$H17/1000</f>
        <v>605367.18827398145</v>
      </c>
      <c r="BC67" s="9">
        <f>BB66-BB66*Mortality!$H17/1000</f>
        <v>578952.00860595074</v>
      </c>
      <c r="BD67" s="9">
        <f>BC66-BC66*Mortality!$H17/1000</f>
        <v>552536.82893792016</v>
      </c>
      <c r="BE67" s="9">
        <f>BD66-BD66*Mortality!$H17/1000</f>
        <v>526121.64926988969</v>
      </c>
      <c r="BF67" s="9">
        <f>BE66-BE66*Mortality!$H17/1000</f>
        <v>499706.46960185911</v>
      </c>
      <c r="BG67" s="9">
        <f>BF66-BF66*Mortality!$H17/1000</f>
        <v>473291.28993382846</v>
      </c>
      <c r="BH67" s="9">
        <f>BG66-BG66*Mortality!$H17/1000</f>
        <v>455975.95070035942</v>
      </c>
      <c r="BI67" s="9">
        <f>BH66-BH66*Mortality!$H17/1000</f>
        <v>438660.6114668902</v>
      </c>
      <c r="BJ67" s="9">
        <f>BI66-BI66*Mortality!$H17/1000</f>
        <v>421345.27223342104</v>
      </c>
      <c r="BK67" s="9">
        <f>BJ66-BJ66*Mortality!$H17/1000</f>
        <v>404029.93299995176</v>
      </c>
      <c r="BL67" s="9">
        <f>BK66-BK66*Mortality!$H17/1000</f>
        <v>386714.59376648278</v>
      </c>
      <c r="BM67" s="9">
        <f>BL66-BL66*Mortality!$H17/1000</f>
        <v>372553.60163613211</v>
      </c>
      <c r="BN67" s="9">
        <f>BM66-BM66*Mortality!$H17/1000</f>
        <v>358392.6095057815</v>
      </c>
      <c r="BO67" s="9">
        <f>BN66-BN66*Mortality!$H17/1000</f>
        <v>344231.61737543106</v>
      </c>
      <c r="BP67" s="9">
        <f>BO66-BO66*Mortality!$H17/1000</f>
        <v>330070.62524508039</v>
      </c>
      <c r="BQ67" s="9">
        <f>BP66-BP66*Mortality!$H17/1000</f>
        <v>315909.63311472983</v>
      </c>
      <c r="BR67" s="9">
        <f>BQ66-BQ66*Mortality!$H17/1000</f>
        <v>302799.7476635077</v>
      </c>
      <c r="BS67" s="9">
        <f>BR66-BR66*Mortality!$H17/1000</f>
        <v>289689.86221228557</v>
      </c>
      <c r="BT67" s="9">
        <f>BS66-BS66*Mortality!$H17/1000</f>
        <v>276579.97676106344</v>
      </c>
      <c r="BU67" s="9">
        <f>BT66-BT66*Mortality!$H17/1000</f>
        <v>263470.09130984137</v>
      </c>
      <c r="BV67" s="9">
        <f>BU66-BU66*Mortality!$H17/1000</f>
        <v>250360.20585861933</v>
      </c>
      <c r="BW67" s="9">
        <f>BV66-BV66*Mortality!$H17/1000</f>
        <v>242499.42513234023</v>
      </c>
      <c r="BX67" s="9">
        <f>BW66-BW66*Mortality!$H17/1000</f>
        <v>234638.64440606092</v>
      </c>
      <c r="BY67" s="9">
        <f>BX66-BX66*Mortality!$H17/1000</f>
        <v>226777.86367978173</v>
      </c>
      <c r="BZ67" s="9">
        <f>BY66-BY66*Mortality!$H17/1000</f>
        <v>218917.08295350254</v>
      </c>
      <c r="CA67" s="9">
        <f>BZ66-BZ66*Mortality!$H17/1000</f>
        <v>211056.30222722338</v>
      </c>
      <c r="CB67" s="9">
        <f>CA66-CA66*Mortality!$H17/1000</f>
        <v>200514.5375823607</v>
      </c>
      <c r="CC67" s="9">
        <f>CB66-CB66*Mortality!$H17/1000</f>
        <v>189972.77293749794</v>
      </c>
      <c r="CD67" s="9">
        <f>CC66-CC66*Mortality!$H17/1000</f>
        <v>179431.00829263538</v>
      </c>
      <c r="CE67" s="9">
        <f>CD66-CD66*Mortality!$H17/1000</f>
        <v>168889.24364777273</v>
      </c>
      <c r="CF67" s="9">
        <f>CE66-CE66*Mortality!$H17/1000</f>
        <v>158347.47900291003</v>
      </c>
      <c r="CG67" s="9">
        <f>CF66-CF66*Mortality!$H17/1000</f>
        <v>151348.90093981579</v>
      </c>
      <c r="CH67" s="9">
        <f>CG66-CG66*Mortality!$H17/1000</f>
        <v>144350.32287672153</v>
      </c>
      <c r="CI67" s="9">
        <f>CH66-CH66*Mortality!$H17/1000</f>
        <v>137351.74481362724</v>
      </c>
      <c r="CJ67" s="9">
        <f>CI66-CI66*Mortality!$H17/1000</f>
        <v>130353.16675053307</v>
      </c>
      <c r="CK67" s="9">
        <f>CJ66-CJ66*Mortality!$H17/1000</f>
        <v>123354.58868743875</v>
      </c>
      <c r="CL67" s="9">
        <f>CK66-CK66*Mortality!$H17/1000</f>
        <v>113927.07624455322</v>
      </c>
      <c r="CM67" s="9">
        <f>CL66-CL66*Mortality!$H17/1000</f>
        <v>104499.56380166775</v>
      </c>
      <c r="CN67" s="9">
        <f>CM66-CM66*Mortality!$H17/1000</f>
        <v>95072.051358782235</v>
      </c>
      <c r="CO67" s="9">
        <f>CN66-CN66*Mortality!$H17/1000</f>
        <v>85644.538915896686</v>
      </c>
      <c r="CP67" s="9">
        <f>CO66-CO66*Mortality!$H17/1000</f>
        <v>76217.026473011138</v>
      </c>
      <c r="CQ67" s="9">
        <f>CP66-CP66*Mortality!$H17/1000</f>
        <v>68308.593700664176</v>
      </c>
      <c r="CR67" s="9">
        <f>CQ66-CQ66*Mortality!$H17/1000</f>
        <v>60400.160928317229</v>
      </c>
      <c r="CS67" s="9">
        <f>CR66-CR66*Mortality!$H17/1000</f>
        <v>52491.728155970253</v>
      </c>
      <c r="CT67" s="9">
        <f>CS66-CS66*Mortality!$H17/1000</f>
        <v>44583.295383623299</v>
      </c>
      <c r="CU67" s="9">
        <f>CT66-CT66*Mortality!$H17/1000</f>
        <v>36674.862611276323</v>
      </c>
      <c r="CV67" s="9">
        <f>CU66-CU66*Mortality!$H17/1000</f>
        <v>32305.127763049484</v>
      </c>
      <c r="CW67" s="9">
        <f>CV66-CV66*Mortality!$H17/1000</f>
        <v>27935.392914822656</v>
      </c>
      <c r="CX67" s="9">
        <f>CW66-CW66*Mortality!$H17/1000</f>
        <v>23565.658066595814</v>
      </c>
      <c r="CZ67" s="50">
        <f t="shared" si="7"/>
        <v>79989641.017707199</v>
      </c>
      <c r="DA67" s="66">
        <f t="shared" si="6"/>
        <v>0.39083142793407233</v>
      </c>
    </row>
    <row r="68" spans="1:105">
      <c r="A68" s="52">
        <v>2036</v>
      </c>
      <c r="B68" s="9">
        <f>Births!F42/2</f>
        <v>1695709.6760203512</v>
      </c>
      <c r="C68" s="9">
        <f>B67-B67*Mortality!$B18/1000</f>
        <v>1669489.3326538333</v>
      </c>
      <c r="D68" s="9">
        <f>C67-C67*Mortality!$C18/1000</f>
        <v>1669765.0476332782</v>
      </c>
      <c r="E68" s="9">
        <f>D67-D67*Mortality!$C18/1000</f>
        <v>1668285.073856452</v>
      </c>
      <c r="F68" s="9">
        <f>E67-E67*Mortality!$C18/1000</f>
        <v>1665913.7226354547</v>
      </c>
      <c r="G68" s="9">
        <f>F67-F67*Mortality!$D18/1000</f>
        <v>1663263.1192073449</v>
      </c>
      <c r="H68" s="9">
        <f>G67-G67*Mortality!$D18/1000</f>
        <v>1659514.3728230509</v>
      </c>
      <c r="I68" s="9">
        <f>H67-H67*Mortality!$D18/1000</f>
        <v>1654481.079763128</v>
      </c>
      <c r="J68" s="9">
        <f>I67-I67*Mortality!$D18/1000</f>
        <v>1648389.6491837823</v>
      </c>
      <c r="K68" s="9">
        <f>J67-J67*Mortality!$D18/1000</f>
        <v>1641188.8066298359</v>
      </c>
      <c r="L68" s="9">
        <f>K67-K67*Mortality!$E18/1000</f>
        <v>1633169.3892673126</v>
      </c>
      <c r="M68" s="9">
        <f>L67-L67*Mortality!$E18/1000</f>
        <v>1624276.2184514273</v>
      </c>
      <c r="N68" s="9">
        <f>M67-M67*Mortality!$E18/1000</f>
        <v>1614494.2416790957</v>
      </c>
      <c r="O68" s="9">
        <f>N67-N67*Mortality!$E18/1000</f>
        <v>1603793.7380939508</v>
      </c>
      <c r="P68" s="9">
        <f>O67-O67*Mortality!$E18/1000</f>
        <v>1592144.2326910188</v>
      </c>
      <c r="Q68" s="9">
        <f>P67-P67*Mortality!$F18/1000</f>
        <v>1578533.091778944</v>
      </c>
      <c r="R68" s="9">
        <f>Q67-Q67*Mortality!$F18/1000</f>
        <v>1648995.7732627196</v>
      </c>
      <c r="S68" s="9">
        <f>R67-R67*Mortality!$F18/1000</f>
        <v>1645008.7025613633</v>
      </c>
      <c r="T68" s="9">
        <f>S67-S67*Mortality!$F18/1000</f>
        <v>1618236.4908654145</v>
      </c>
      <c r="U68" s="9">
        <f>T67-T67*Mortality!$F18/1000</f>
        <v>1591628.9446383682</v>
      </c>
      <c r="V68" s="9">
        <f>U67-U67*Mortality!$G18/1000</f>
        <v>1564370.0535566199</v>
      </c>
      <c r="W68" s="9">
        <f>V67-V67*Mortality!$G18/1000</f>
        <v>1540014.0610703933</v>
      </c>
      <c r="X68" s="9">
        <f>W67-W67*Mortality!$G18/1000</f>
        <v>1509405.0664681282</v>
      </c>
      <c r="Y68" s="9">
        <f>X67-X67*Mortality!$G18/1000</f>
        <v>1478874.7250134265</v>
      </c>
      <c r="Z68" s="9">
        <f>Y67-Y67*Mortality!$G18/1000</f>
        <v>1451337.4789875089</v>
      </c>
      <c r="AA68" s="9">
        <f>Z67-Z67*Mortality!$H18/1000</f>
        <v>1421992.3437297128</v>
      </c>
      <c r="AB68" s="9">
        <f>AA67-AA67*Mortality!$H18/1000</f>
        <v>1392422.726969328</v>
      </c>
      <c r="AC68" s="9">
        <f>AB67-AB67*Mortality!$H18/1000</f>
        <v>1362921.6159985978</v>
      </c>
      <c r="AD68" s="9">
        <f>AC67-AC67*Mortality!$H18/1000</f>
        <v>1333491.6572525646</v>
      </c>
      <c r="AE68" s="9">
        <f>AD67-AD67*Mortality!$H18/1000</f>
        <v>1313835.3671382456</v>
      </c>
      <c r="AF68" s="9">
        <f>AE67-AE67*Mortality!$H18/1000</f>
        <v>1294206.8315850694</v>
      </c>
      <c r="AG68" s="9">
        <f>AF67-AF67*Mortality!$H18/1000</f>
        <v>1275424.7067601252</v>
      </c>
      <c r="AH68" s="9">
        <f>AG67-AG67*Mortality!$H18/1000</f>
        <v>1256673.505940689</v>
      </c>
      <c r="AI68" s="9">
        <f>AH67-AH67*Mortality!$H18/1000</f>
        <v>1237954.542654685</v>
      </c>
      <c r="AJ68" s="9">
        <f>AI67-AI67*Mortality!$H18/1000</f>
        <v>1211782.6703266986</v>
      </c>
      <c r="AK68" s="9">
        <f>AJ67-AJ67*Mortality!$H18/1000</f>
        <v>1185676.32684319</v>
      </c>
      <c r="AL68" s="9">
        <f>AK67-AK67*Mortality!$H18/1000</f>
        <v>1159776.852816063</v>
      </c>
      <c r="AM68" s="9">
        <f>AL67-AL67*Mortality!$H18/1000</f>
        <v>1133897.5648753105</v>
      </c>
      <c r="AN68" s="9">
        <f>AM67-AM67*Mortality!$H18/1000</f>
        <v>1108041.3315423373</v>
      </c>
      <c r="AO68" s="9">
        <f>AN67-AN67*Mortality!$H18/1000</f>
        <v>1067105.9632777104</v>
      </c>
      <c r="AP68" s="9">
        <f>AO67-AO67*Mortality!$H18/1000</f>
        <v>1026267.2107487171</v>
      </c>
      <c r="AQ68" s="9">
        <f>AP67-AP67*Mortality!$H18/1000</f>
        <v>987811.78758457571</v>
      </c>
      <c r="AR68" s="9">
        <f>AQ67-AQ67*Mortality!$H18/1000</f>
        <v>949356.36442043423</v>
      </c>
      <c r="AS68" s="9">
        <f>AR67-AR67*Mortality!$H18/1000</f>
        <v>910900.9412562931</v>
      </c>
      <c r="AT68" s="9">
        <f>AS67-AS67*Mortality!$H18/1000</f>
        <v>871262.59587323386</v>
      </c>
      <c r="AU68" s="9">
        <f>AT67-AT67*Mortality!$H18/1000</f>
        <v>831624.25049017568</v>
      </c>
      <c r="AV68" s="9">
        <f>AU67-AU67*Mortality!$H18/1000</f>
        <v>791985.90510711703</v>
      </c>
      <c r="AW68" s="9">
        <f>AV67-AV67*Mortality!$H18/1000</f>
        <v>752347.55972405849</v>
      </c>
      <c r="AX68" s="9">
        <f>AW67-AW67*Mortality!$H18/1000</f>
        <v>712709.21434099996</v>
      </c>
      <c r="AY68" s="9">
        <f>AX67-AX67*Mortality!$H18/1000</f>
        <v>690907.79434718087</v>
      </c>
      <c r="AZ68" s="9">
        <f>AY67-AY67*Mortality!$H18/1000</f>
        <v>669106.3743533619</v>
      </c>
      <c r="BA68" s="9">
        <f>AZ67-AZ67*Mortality!$H18/1000</f>
        <v>647304.95435954304</v>
      </c>
      <c r="BB68" s="9">
        <f>BA67-BA67*Mortality!$H18/1000</f>
        <v>625503.53436572384</v>
      </c>
      <c r="BC68" s="9">
        <f>BB67-BB67*Mortality!$H18/1000</f>
        <v>603702.11437190522</v>
      </c>
      <c r="BD68" s="9">
        <f>BC67-BC67*Mortality!$H18/1000</f>
        <v>577359.59015520359</v>
      </c>
      <c r="BE68" s="9">
        <f>BD67-BD67*Mortality!$H18/1000</f>
        <v>551017.0659385022</v>
      </c>
      <c r="BF68" s="9">
        <f>BE67-BE67*Mortality!$H18/1000</f>
        <v>524674.54172180081</v>
      </c>
      <c r="BG68" s="9">
        <f>BF67-BF67*Mortality!$H18/1000</f>
        <v>498332.01750509936</v>
      </c>
      <c r="BH68" s="9">
        <f>BG67-BG67*Mortality!$H18/1000</f>
        <v>471989.49328839785</v>
      </c>
      <c r="BI68" s="9">
        <f>BH67-BH67*Mortality!$H18/1000</f>
        <v>454721.78022301605</v>
      </c>
      <c r="BJ68" s="9">
        <f>BI67-BI67*Mortality!$H18/1000</f>
        <v>437454.06715763413</v>
      </c>
      <c r="BK68" s="9">
        <f>BJ67-BJ67*Mortality!$H18/1000</f>
        <v>420186.35409225221</v>
      </c>
      <c r="BL68" s="9">
        <f>BK67-BK67*Mortality!$H18/1000</f>
        <v>402918.64102687017</v>
      </c>
      <c r="BM68" s="9">
        <f>BL67-BL67*Mortality!$H18/1000</f>
        <v>385650.92796148843</v>
      </c>
      <c r="BN68" s="9">
        <f>BM67-BM67*Mortality!$H18/1000</f>
        <v>371528.88590785232</v>
      </c>
      <c r="BO68" s="9">
        <f>BN67-BN67*Mortality!$H18/1000</f>
        <v>357406.84385421628</v>
      </c>
      <c r="BP68" s="9">
        <f>BO67-BO67*Mortality!$H18/1000</f>
        <v>343284.80180058046</v>
      </c>
      <c r="BQ68" s="9">
        <f>BP67-BP67*Mortality!$H18/1000</f>
        <v>329162.75974694436</v>
      </c>
      <c r="BR68" s="9">
        <f>BQ67-BQ67*Mortality!$H18/1000</f>
        <v>315040.71769330837</v>
      </c>
      <c r="BS68" s="9">
        <f>BR67-BR67*Mortality!$H18/1000</f>
        <v>301966.8912299978</v>
      </c>
      <c r="BT68" s="9">
        <f>BS67-BS67*Mortality!$H18/1000</f>
        <v>288893.06476668722</v>
      </c>
      <c r="BU68" s="9">
        <f>BT67-BT67*Mortality!$H18/1000</f>
        <v>275819.23830337671</v>
      </c>
      <c r="BV68" s="9">
        <f>BU67-BU67*Mortality!$H18/1000</f>
        <v>262745.4118400662</v>
      </c>
      <c r="BW68" s="9">
        <f>BV67-BV67*Mortality!$H18/1000</f>
        <v>249671.58537675574</v>
      </c>
      <c r="BX68" s="9">
        <f>BW67-BW67*Mortality!$H18/1000</f>
        <v>241832.42587655367</v>
      </c>
      <c r="BY68" s="9">
        <f>BX67-BX67*Mortality!$H18/1000</f>
        <v>233993.26637635136</v>
      </c>
      <c r="BZ68" s="9">
        <f>BY67-BY67*Mortality!$H18/1000</f>
        <v>226154.10687614916</v>
      </c>
      <c r="CA68" s="9">
        <f>BZ67-BZ67*Mortality!$H18/1000</f>
        <v>218314.94737594697</v>
      </c>
      <c r="CB68" s="9">
        <f>CA67-CA67*Mortality!$H18/1000</f>
        <v>210475.78787574481</v>
      </c>
      <c r="CC68" s="9">
        <f>CB67-CB67*Mortality!$H18/1000</f>
        <v>199963.01855393895</v>
      </c>
      <c r="CD68" s="9">
        <f>CC67-CC67*Mortality!$H18/1000</f>
        <v>189450.24923213298</v>
      </c>
      <c r="CE68" s="9">
        <f>CD67-CD67*Mortality!$H18/1000</f>
        <v>178937.47991032721</v>
      </c>
      <c r="CF68" s="9">
        <f>CE67-CE67*Mortality!$H18/1000</f>
        <v>168424.71058852138</v>
      </c>
      <c r="CG68" s="9">
        <f>CF67-CF67*Mortality!$H18/1000</f>
        <v>157911.94126671547</v>
      </c>
      <c r="CH68" s="9">
        <f>CG67-CG67*Mortality!$H18/1000</f>
        <v>150932.61292496428</v>
      </c>
      <c r="CI68" s="9">
        <f>CH67-CH67*Mortality!$H18/1000</f>
        <v>143953.28458321307</v>
      </c>
      <c r="CJ68" s="9">
        <f>CI67-CI67*Mortality!$H18/1000</f>
        <v>136973.95624146186</v>
      </c>
      <c r="CK68" s="9">
        <f>CJ67-CJ67*Mortality!$H18/1000</f>
        <v>129994.62789971073</v>
      </c>
      <c r="CL68" s="9">
        <f>CK67-CK67*Mortality!$H18/1000</f>
        <v>123015.29955795946</v>
      </c>
      <c r="CM68" s="9">
        <f>CL67-CL67*Mortality!$H18/1000</f>
        <v>113613.71766637272</v>
      </c>
      <c r="CN68" s="9">
        <f>CM67-CM67*Mortality!$H18/1000</f>
        <v>104212.13577478606</v>
      </c>
      <c r="CO68" s="9">
        <f>CN67-CN67*Mortality!$H18/1000</f>
        <v>94810.553883199333</v>
      </c>
      <c r="CP68" s="9">
        <f>CO67-CO67*Mortality!$H18/1000</f>
        <v>85408.971991612591</v>
      </c>
      <c r="CQ68" s="9">
        <f>CP67-CP67*Mortality!$H18/1000</f>
        <v>76007.390100025834</v>
      </c>
      <c r="CR68" s="9">
        <f>CQ67-CQ67*Mortality!$H18/1000</f>
        <v>68120.709621609945</v>
      </c>
      <c r="CS68" s="9">
        <f>CR67-CR67*Mortality!$H18/1000</f>
        <v>60234.029143194064</v>
      </c>
      <c r="CT68" s="9">
        <f>CS67-CS67*Mortality!$H18/1000</f>
        <v>52347.348664778154</v>
      </c>
      <c r="CU68" s="9">
        <f>CT67-CT67*Mortality!$H18/1000</f>
        <v>44460.668186362273</v>
      </c>
      <c r="CV68" s="9">
        <f>CU67-CU67*Mortality!$H18/1000</f>
        <v>36573.987707946362</v>
      </c>
      <c r="CW68" s="9">
        <f>CV67-CV67*Mortality!$H18/1000</f>
        <v>32216.271898074607</v>
      </c>
      <c r="CX68" s="9">
        <f>CW67-CW67*Mortality!$H18/1000</f>
        <v>27858.556088202866</v>
      </c>
      <c r="CZ68" s="50">
        <f t="shared" si="7"/>
        <v>81482293.433301777</v>
      </c>
      <c r="DA68" s="66">
        <f t="shared" si="6"/>
        <v>0.41678513724164479</v>
      </c>
    </row>
    <row r="69" spans="1:105">
      <c r="A69" s="52">
        <v>2037</v>
      </c>
      <c r="B69" s="9">
        <f>Births!F43/2</f>
        <v>1687012.0994790639</v>
      </c>
      <c r="C69" s="9">
        <f>B68-B68*Mortality!$B19/1000</f>
        <v>1663069.1995995715</v>
      </c>
      <c r="D69" s="9">
        <f>C68-C68*Mortality!$C19/1000</f>
        <v>1667883.6504478289</v>
      </c>
      <c r="E69" s="9">
        <f>D68-D68*Mortality!$C19/1000</f>
        <v>1668159.1002499962</v>
      </c>
      <c r="F69" s="9">
        <f>E68-E68*Mortality!$C19/1000</f>
        <v>1666680.5498830189</v>
      </c>
      <c r="G69" s="9">
        <f>F68-F68*Mortality!$D19/1000</f>
        <v>1665067.7428429774</v>
      </c>
      <c r="H69" s="9">
        <f>G68-G68*Mortality!$D19/1000</f>
        <v>1662418.485437118</v>
      </c>
      <c r="I69" s="9">
        <f>H68-H68*Mortality!$D19/1000</f>
        <v>1658671.6427310549</v>
      </c>
      <c r="J69" s="9">
        <f>I68-I68*Mortality!$D19/1000</f>
        <v>1653640.9056643748</v>
      </c>
      <c r="K69" s="9">
        <f>J68-J68*Mortality!$D19/1000</f>
        <v>1647552.5684187999</v>
      </c>
      <c r="L69" s="9">
        <f>K68-K68*Mortality!$E19/1000</f>
        <v>1640380.5089518854</v>
      </c>
      <c r="M69" s="9">
        <f>L68-L68*Mortality!$E19/1000</f>
        <v>1632365.0412119811</v>
      </c>
      <c r="N69" s="9">
        <f>M68-M68*Mortality!$E19/1000</f>
        <v>1623476.2503487808</v>
      </c>
      <c r="O69" s="9">
        <f>N68-N68*Mortality!$E19/1000</f>
        <v>1613699.0912726696</v>
      </c>
      <c r="P69" s="9">
        <f>O68-O68*Mortality!$E19/1000</f>
        <v>1603003.8577650234</v>
      </c>
      <c r="Q69" s="9">
        <f>P68-P68*Mortality!$F19/1000</f>
        <v>1590751.9111684889</v>
      </c>
      <c r="R69" s="9">
        <f>Q68-Q68*Mortality!$F19/1000</f>
        <v>1577152.6731255443</v>
      </c>
      <c r="S69" s="9">
        <f>R68-R68*Mortality!$F19/1000</f>
        <v>1647553.7353753645</v>
      </c>
      <c r="T69" s="9">
        <f>S68-S68*Mortality!$F19/1000</f>
        <v>1643570.1513457778</v>
      </c>
      <c r="U69" s="9">
        <f>T68-T68*Mortality!$F19/1000</f>
        <v>1616821.3518041959</v>
      </c>
      <c r="V69" s="9">
        <f>U68-U68*Mortality!$G19/1000</f>
        <v>1589379.8037963831</v>
      </c>
      <c r="W69" s="9">
        <f>V68-V68*Mortality!$G19/1000</f>
        <v>1562159.4324245495</v>
      </c>
      <c r="X69" s="9">
        <f>W68-W68*Mortality!$G19/1000</f>
        <v>1537837.8575440296</v>
      </c>
      <c r="Y69" s="9">
        <f>X68-X68*Mortality!$G19/1000</f>
        <v>1507272.1167039708</v>
      </c>
      <c r="Z69" s="9">
        <f>Y68-Y68*Mortality!$G19/1000</f>
        <v>1476784.9178662193</v>
      </c>
      <c r="AA69" s="9">
        <f>Z68-Z68*Mortality!$H19/1000</f>
        <v>1447439.3873859793</v>
      </c>
      <c r="AB69" s="9">
        <f>AA68-AA68*Mortality!$H19/1000</f>
        <v>1418173.0691000798</v>
      </c>
      <c r="AC69" s="9">
        <f>AB68-AB68*Mortality!$H19/1000</f>
        <v>1388682.8722378393</v>
      </c>
      <c r="AD69" s="9">
        <f>AC68-AC68*Mortality!$H19/1000</f>
        <v>1359260.9971681836</v>
      </c>
      <c r="AE69" s="9">
        <f>AD68-AD68*Mortality!$H19/1000</f>
        <v>1329910.0832181969</v>
      </c>
      <c r="AF69" s="9">
        <f>AE68-AE68*Mortality!$H19/1000</f>
        <v>1310306.5871786685</v>
      </c>
      <c r="AG69" s="9">
        <f>AF68-AF68*Mortality!$H19/1000</f>
        <v>1290730.7711553727</v>
      </c>
      <c r="AH69" s="9">
        <f>AG68-AG68*Mortality!$H19/1000</f>
        <v>1271999.0925182374</v>
      </c>
      <c r="AI69" s="9">
        <f>AH68-AH68*Mortality!$H19/1000</f>
        <v>1253298.2548290112</v>
      </c>
      <c r="AJ69" s="9">
        <f>AI68-AI68*Mortality!$H19/1000</f>
        <v>1234629.568087664</v>
      </c>
      <c r="AK69" s="9">
        <f>AJ68-AJ68*Mortality!$H19/1000</f>
        <v>1208527.9897865287</v>
      </c>
      <c r="AL69" s="9">
        <f>AK68-AK68*Mortality!$H19/1000</f>
        <v>1182491.7643284644</v>
      </c>
      <c r="AM69" s="9">
        <f>AL68-AL68*Mortality!$H19/1000</f>
        <v>1156661.8527040526</v>
      </c>
      <c r="AN69" s="9">
        <f>AM68-AM68*Mortality!$H19/1000</f>
        <v>1130852.0729489813</v>
      </c>
      <c r="AO69" s="9">
        <f>AN68-AN68*Mortality!$H19/1000</f>
        <v>1105065.2858802036</v>
      </c>
      <c r="AP69" s="9">
        <f>AO68-AO68*Mortality!$H19/1000</f>
        <v>1064239.864349226</v>
      </c>
      <c r="AQ69" s="9">
        <f>AP68-AP68*Mortality!$H19/1000</f>
        <v>1023510.7990573882</v>
      </c>
      <c r="AR69" s="9">
        <f>AQ68-AQ68*Mortality!$H19/1000</f>
        <v>985158.66183758422</v>
      </c>
      <c r="AS69" s="9">
        <f>AR68-AR68*Mortality!$H19/1000</f>
        <v>946806.52461778012</v>
      </c>
      <c r="AT69" s="9">
        <f>AS68-AS68*Mortality!$H19/1000</f>
        <v>908454.38739797624</v>
      </c>
      <c r="AU69" s="9">
        <f>AT68-AT68*Mortality!$H19/1000</f>
        <v>868922.50512461644</v>
      </c>
      <c r="AV69" s="9">
        <f>AU68-AU68*Mortality!$H19/1000</f>
        <v>829390.62285125756</v>
      </c>
      <c r="AW69" s="9">
        <f>AV68-AV68*Mortality!$H19/1000</f>
        <v>789858.74057789834</v>
      </c>
      <c r="AX69" s="9">
        <f>AW68-AW68*Mortality!$H19/1000</f>
        <v>750326.85830453911</v>
      </c>
      <c r="AY69" s="9">
        <f>AX68-AX68*Mortality!$H19/1000</f>
        <v>710794.97603117989</v>
      </c>
      <c r="AZ69" s="9">
        <f>AY68-AY68*Mortality!$H19/1000</f>
        <v>689052.11163411883</v>
      </c>
      <c r="BA69" s="9">
        <f>AZ68-AZ68*Mortality!$H19/1000</f>
        <v>667309.24723705777</v>
      </c>
      <c r="BB69" s="9">
        <f>BA68-BA68*Mortality!$H19/1000</f>
        <v>645566.38283999695</v>
      </c>
      <c r="BC69" s="9">
        <f>BB68-BB68*Mortality!$H19/1000</f>
        <v>623823.51844293566</v>
      </c>
      <c r="BD69" s="9">
        <f>BC68-BC68*Mortality!$H19/1000</f>
        <v>602080.65404587507</v>
      </c>
      <c r="BE69" s="9">
        <f>BD68-BD68*Mortality!$H19/1000</f>
        <v>575808.88220337918</v>
      </c>
      <c r="BF69" s="9">
        <f>BE68-BE68*Mortality!$H19/1000</f>
        <v>549537.11036088364</v>
      </c>
      <c r="BG69" s="9">
        <f>BF68-BF68*Mortality!$H19/1000</f>
        <v>523265.33851838805</v>
      </c>
      <c r="BH69" s="9">
        <f>BG68-BG68*Mortality!$H19/1000</f>
        <v>496993.56667589239</v>
      </c>
      <c r="BI69" s="9">
        <f>BH68-BH68*Mortality!$H19/1000</f>
        <v>470721.79483339668</v>
      </c>
      <c r="BJ69" s="9">
        <f>BI68-BI68*Mortality!$H19/1000</f>
        <v>453500.46045543411</v>
      </c>
      <c r="BK69" s="9">
        <f>BJ68-BJ68*Mortality!$H19/1000</f>
        <v>436279.12607747142</v>
      </c>
      <c r="BL69" s="9">
        <f>BK68-BK68*Mortality!$H19/1000</f>
        <v>419057.79169950873</v>
      </c>
      <c r="BM69" s="9">
        <f>BL68-BL68*Mortality!$H19/1000</f>
        <v>401836.45732154592</v>
      </c>
      <c r="BN69" s="9">
        <f>BM68-BM68*Mortality!$H19/1000</f>
        <v>384615.12294358347</v>
      </c>
      <c r="BO69" s="9">
        <f>BN68-BN68*Mortality!$H19/1000</f>
        <v>370531.01074039406</v>
      </c>
      <c r="BP69" s="9">
        <f>BO68-BO68*Mortality!$H19/1000</f>
        <v>356446.89853720478</v>
      </c>
      <c r="BQ69" s="9">
        <f>BP68-BP68*Mortality!$H19/1000</f>
        <v>342362.78633401566</v>
      </c>
      <c r="BR69" s="9">
        <f>BQ68-BQ68*Mortality!$H19/1000</f>
        <v>328278.67413082632</v>
      </c>
      <c r="BS69" s="9">
        <f>BR68-BR68*Mortality!$H19/1000</f>
        <v>314194.56192763703</v>
      </c>
      <c r="BT69" s="9">
        <f>BS68-BS68*Mortality!$H19/1000</f>
        <v>301155.84995277203</v>
      </c>
      <c r="BU69" s="9">
        <f>BT68-BT68*Mortality!$H19/1000</f>
        <v>288117.13797790697</v>
      </c>
      <c r="BV69" s="9">
        <f>BU68-BU68*Mortality!$H19/1000</f>
        <v>275078.42600304197</v>
      </c>
      <c r="BW69" s="9">
        <f>BV68-BV68*Mortality!$H19/1000</f>
        <v>262039.71402817703</v>
      </c>
      <c r="BX69" s="9">
        <f>BW68-BW68*Mortality!$H19/1000</f>
        <v>249001.00205331211</v>
      </c>
      <c r="BY69" s="9">
        <f>BX68-BX68*Mortality!$H19/1000</f>
        <v>241182.8974505775</v>
      </c>
      <c r="BZ69" s="9">
        <f>BY68-BY68*Mortality!$H19/1000</f>
        <v>233364.79284784268</v>
      </c>
      <c r="CA69" s="9">
        <f>BZ68-BZ68*Mortality!$H19/1000</f>
        <v>225546.68824510797</v>
      </c>
      <c r="CB69" s="9">
        <f>CA68-CA68*Mortality!$H19/1000</f>
        <v>217728.58364237324</v>
      </c>
      <c r="CC69" s="9">
        <f>CB68-CB68*Mortality!$H19/1000</f>
        <v>209910.47903963857</v>
      </c>
      <c r="CD69" s="9">
        <f>CC68-CC68*Mortality!$H19/1000</f>
        <v>199425.94556124986</v>
      </c>
      <c r="CE69" s="9">
        <f>CD68-CD68*Mortality!$H19/1000</f>
        <v>188941.41208286106</v>
      </c>
      <c r="CF69" s="9">
        <f>CE68-CE68*Mortality!$H19/1000</f>
        <v>178456.87860447247</v>
      </c>
      <c r="CG69" s="9">
        <f>CF68-CF68*Mortality!$H19/1000</f>
        <v>167972.34512608379</v>
      </c>
      <c r="CH69" s="9">
        <f>CG68-CG68*Mortality!$H19/1000</f>
        <v>157487.81164769505</v>
      </c>
      <c r="CI69" s="9">
        <f>CH68-CH68*Mortality!$H19/1000</f>
        <v>150527.22881592149</v>
      </c>
      <c r="CJ69" s="9">
        <f>CI68-CI68*Mortality!$H19/1000</f>
        <v>143566.64598414794</v>
      </c>
      <c r="CK69" s="9">
        <f>CJ68-CJ68*Mortality!$H19/1000</f>
        <v>136606.06315237438</v>
      </c>
      <c r="CL69" s="9">
        <f>CK68-CK68*Mortality!$H19/1000</f>
        <v>129645.48032060091</v>
      </c>
      <c r="CM69" s="9">
        <f>CL68-CL68*Mortality!$H19/1000</f>
        <v>122684.89748882728</v>
      </c>
      <c r="CN69" s="9">
        <f>CM68-CM68*Mortality!$H19/1000</f>
        <v>113308.56694500995</v>
      </c>
      <c r="CO69" s="9">
        <f>CN68-CN68*Mortality!$H19/1000</f>
        <v>103932.2364011927</v>
      </c>
      <c r="CP69" s="9">
        <f>CO68-CO68*Mortality!$H19/1000</f>
        <v>94555.905857375386</v>
      </c>
      <c r="CQ69" s="9">
        <f>CP68-CP68*Mortality!$H19/1000</f>
        <v>85179.575313558045</v>
      </c>
      <c r="CR69" s="9">
        <f>CQ68-CQ68*Mortality!$H19/1000</f>
        <v>75803.24476974069</v>
      </c>
      <c r="CS69" s="9">
        <f>CR68-CR68*Mortality!$H19/1000</f>
        <v>67937.746823562804</v>
      </c>
      <c r="CT69" s="9">
        <f>CS68-CS68*Mortality!$H19/1000</f>
        <v>60072.248877384911</v>
      </c>
      <c r="CU69" s="9">
        <f>CT68-CT68*Mortality!$H19/1000</f>
        <v>52206.750931206996</v>
      </c>
      <c r="CV69" s="9">
        <f>CU68-CU68*Mortality!$H19/1000</f>
        <v>44341.25298502911</v>
      </c>
      <c r="CW69" s="9">
        <f>CV68-CV68*Mortality!$H19/1000</f>
        <v>36475.755038851195</v>
      </c>
      <c r="CX69" s="9">
        <f>CW68-CW68*Mortality!$H19/1000</f>
        <v>32129.74345053111</v>
      </c>
      <c r="CZ69" s="50">
        <f t="shared" si="7"/>
        <v>82963503.038513571</v>
      </c>
      <c r="DA69" s="66">
        <f t="shared" si="6"/>
        <v>0.44253988303216957</v>
      </c>
    </row>
    <row r="70" spans="1:105">
      <c r="A70" s="52">
        <v>2038</v>
      </c>
      <c r="B70" s="9">
        <f>Births!F44/2</f>
        <v>1677451.8781432798</v>
      </c>
      <c r="C70" s="9">
        <f>B69-B69*Mortality!$B20/1000</f>
        <v>1655738.5739679332</v>
      </c>
      <c r="D70" s="9">
        <f>C69-C69*Mortality!$C20/1000</f>
        <v>1661608.0788391791</v>
      </c>
      <c r="E70" s="9">
        <f>D69-D69*Mortality!$C20/1000</f>
        <v>1666418.2998609892</v>
      </c>
      <c r="F70" s="9">
        <f>E69-E69*Mortality!$C20/1000</f>
        <v>1666693.5076615461</v>
      </c>
      <c r="G70" s="9">
        <f>F69-F69*Mortality!$D20/1000</f>
        <v>1665875.1340308234</v>
      </c>
      <c r="H70" s="9">
        <f>G69-G69*Mortality!$D20/1000</f>
        <v>1664263.1063725036</v>
      </c>
      <c r="I70" s="9">
        <f>H69-H69*Mortality!$D20/1000</f>
        <v>1661615.1292083266</v>
      </c>
      <c r="J70" s="9">
        <f>I69-I69*Mortality!$D20/1000</f>
        <v>1657870.0971470876</v>
      </c>
      <c r="K70" s="9">
        <f>J69-J69*Mortality!$D20/1000</f>
        <v>1652841.7911613858</v>
      </c>
      <c r="L70" s="9">
        <f>K69-K69*Mortality!$E20/1000</f>
        <v>1646772.3762829027</v>
      </c>
      <c r="M70" s="9">
        <f>L69-L69*Mortality!$E20/1000</f>
        <v>1639603.7131169629</v>
      </c>
      <c r="N70" s="9">
        <f>M69-M69*Mortality!$E20/1000</f>
        <v>1631592.0410707537</v>
      </c>
      <c r="O70" s="9">
        <f>N69-N69*Mortality!$E20/1000</f>
        <v>1622707.4594600301</v>
      </c>
      <c r="P70" s="9">
        <f>O69-O69*Mortality!$E20/1000</f>
        <v>1612934.9303197211</v>
      </c>
      <c r="Q70" s="9">
        <f>P69-P69*Mortality!$F20/1000</f>
        <v>1601650.9799131169</v>
      </c>
      <c r="R70" s="9">
        <f>Q69-Q69*Mortality!$F20/1000</f>
        <v>1589409.3735207641</v>
      </c>
      <c r="S70" s="9">
        <f>R69-R69*Mortality!$F20/1000</f>
        <v>1575821.6127477349</v>
      </c>
      <c r="T70" s="9">
        <f>S69-S69*Mortality!$F20/1000</f>
        <v>1646163.2590220994</v>
      </c>
      <c r="U70" s="9">
        <f>T69-T69*Mortality!$F20/1000</f>
        <v>1642183.0369947802</v>
      </c>
      <c r="V70" s="9">
        <f>U69-U69*Mortality!$G20/1000</f>
        <v>1614562.8727974747</v>
      </c>
      <c r="W70" s="9">
        <f>V69-V69*Mortality!$G20/1000</f>
        <v>1587159.6568911143</v>
      </c>
      <c r="X70" s="9">
        <f>W69-W69*Mortality!$G20/1000</f>
        <v>1559977.3086671256</v>
      </c>
      <c r="Y70" s="9">
        <f>X69-X69*Mortality!$G20/1000</f>
        <v>1535689.707710946</v>
      </c>
      <c r="Z70" s="9">
        <f>Y69-Y69*Mortality!$G20/1000</f>
        <v>1505166.663043804</v>
      </c>
      <c r="AA70" s="9">
        <f>Z69-Z69*Mortality!$H20/1000</f>
        <v>1472911.7183210352</v>
      </c>
      <c r="AB70" s="9">
        <f>AA69-AA69*Mortality!$H20/1000</f>
        <v>1443643.1530738052</v>
      </c>
      <c r="AC70" s="9">
        <f>AB69-AB69*Mortality!$H20/1000</f>
        <v>1414453.5922691764</v>
      </c>
      <c r="AD70" s="9">
        <f>AC69-AC69*Mortality!$H20/1000</f>
        <v>1385040.7400599672</v>
      </c>
      <c r="AE70" s="9">
        <f>AD69-AD69*Mortality!$H20/1000</f>
        <v>1355696.0304541239</v>
      </c>
      <c r="AF70" s="9">
        <f>AE69-AE69*Mortality!$H20/1000</f>
        <v>1326422.0958565036</v>
      </c>
      <c r="AG70" s="9">
        <f>AF69-AF69*Mortality!$H20/1000</f>
        <v>1306870.0143804811</v>
      </c>
      <c r="AH70" s="9">
        <f>AG69-AG69*Mortality!$H20/1000</f>
        <v>1287345.540323643</v>
      </c>
      <c r="AI70" s="9">
        <f>AH69-AH69*Mortality!$H20/1000</f>
        <v>1268662.9897134127</v>
      </c>
      <c r="AJ70" s="9">
        <f>AI69-AI69*Mortality!$H20/1000</f>
        <v>1250011.199163791</v>
      </c>
      <c r="AK70" s="9">
        <f>AJ69-AJ69*Mortality!$H20/1000</f>
        <v>1231391.4752389791</v>
      </c>
      <c r="AL70" s="9">
        <f>AK69-AK69*Mortality!$H20/1000</f>
        <v>1205358.3541789639</v>
      </c>
      <c r="AM70" s="9">
        <f>AL69-AL69*Mortality!$H20/1000</f>
        <v>1179390.4145595361</v>
      </c>
      <c r="AN70" s="9">
        <f>AM69-AM69*Mortality!$H20/1000</f>
        <v>1153628.2476694763</v>
      </c>
      <c r="AO70" s="9">
        <f>AN69-AN69*Mortality!$H20/1000</f>
        <v>1127886.159848416</v>
      </c>
      <c r="AP70" s="9">
        <f>AO69-AO69*Mortality!$H20/1000</f>
        <v>1102167.0044101744</v>
      </c>
      <c r="AQ70" s="9">
        <f>AP69-AP69*Mortality!$H20/1000</f>
        <v>1061448.6567003017</v>
      </c>
      <c r="AR70" s="9">
        <f>AQ69-AQ69*Mortality!$H20/1000</f>
        <v>1020826.4125137281</v>
      </c>
      <c r="AS70" s="9">
        <f>AR69-AR69*Mortality!$H20/1000</f>
        <v>982574.86237240757</v>
      </c>
      <c r="AT70" s="9">
        <f>AS69-AS69*Mortality!$H20/1000</f>
        <v>944323.31223108689</v>
      </c>
      <c r="AU70" s="9">
        <f>AT69-AT69*Mortality!$H20/1000</f>
        <v>906071.76208976656</v>
      </c>
      <c r="AV70" s="9">
        <f>AU69-AU69*Mortality!$H20/1000</f>
        <v>866643.56104079424</v>
      </c>
      <c r="AW70" s="9">
        <f>AV69-AV69*Mortality!$H20/1000</f>
        <v>827215.35999182297</v>
      </c>
      <c r="AX70" s="9">
        <f>AW69-AW69*Mortality!$H20/1000</f>
        <v>787787.15894285135</v>
      </c>
      <c r="AY70" s="9">
        <f>AX69-AX69*Mortality!$H20/1000</f>
        <v>748358.95789387962</v>
      </c>
      <c r="AZ70" s="9">
        <f>AY69-AY69*Mortality!$H20/1000</f>
        <v>708930.756844908</v>
      </c>
      <c r="BA70" s="9">
        <f>AZ69-AZ69*Mortality!$H20/1000</f>
        <v>687244.91798452113</v>
      </c>
      <c r="BB70" s="9">
        <f>BA69-BA69*Mortality!$H20/1000</f>
        <v>665559.07912413427</v>
      </c>
      <c r="BC70" s="9">
        <f>BB69-BB69*Mortality!$H20/1000</f>
        <v>643873.24026374763</v>
      </c>
      <c r="BD70" s="9">
        <f>BC69-BC69*Mortality!$H20/1000</f>
        <v>622187.40140336053</v>
      </c>
      <c r="BE70" s="9">
        <f>BD69-BD69*Mortality!$H20/1000</f>
        <v>600501.56254297425</v>
      </c>
      <c r="BF70" s="9">
        <f>BE69-BE69*Mortality!$H20/1000</f>
        <v>574298.69431231811</v>
      </c>
      <c r="BG70" s="9">
        <f>BF69-BF69*Mortality!$H20/1000</f>
        <v>548095.82608166244</v>
      </c>
      <c r="BH70" s="9">
        <f>BG69-BG69*Mortality!$H20/1000</f>
        <v>521892.95785100659</v>
      </c>
      <c r="BI70" s="9">
        <f>BH69-BH69*Mortality!$H20/1000</f>
        <v>495690.08962035074</v>
      </c>
      <c r="BJ70" s="9">
        <f>BI69-BI69*Mortality!$H20/1000</f>
        <v>469487.22138969484</v>
      </c>
      <c r="BK70" s="9">
        <f>BJ69-BJ69*Mortality!$H20/1000</f>
        <v>452311.05382219551</v>
      </c>
      <c r="BL70" s="9">
        <f>BK69-BK69*Mortality!$H20/1000</f>
        <v>435134.886254696</v>
      </c>
      <c r="BM70" s="9">
        <f>BL69-BL69*Mortality!$H20/1000</f>
        <v>417958.71868719655</v>
      </c>
      <c r="BN70" s="9">
        <f>BM69-BM69*Mortality!$H20/1000</f>
        <v>400782.55111969693</v>
      </c>
      <c r="BO70" s="9">
        <f>BN69-BN69*Mortality!$H20/1000</f>
        <v>383606.38355219772</v>
      </c>
      <c r="BP70" s="9">
        <f>BO69-BO69*Mortality!$H20/1000</f>
        <v>369559.21009094676</v>
      </c>
      <c r="BQ70" s="9">
        <f>BP69-BP69*Mortality!$H20/1000</f>
        <v>355512.03662969597</v>
      </c>
      <c r="BR70" s="9">
        <f>BQ69-BQ69*Mortality!$H20/1000</f>
        <v>341464.86316844536</v>
      </c>
      <c r="BS70" s="9">
        <f>BR69-BR69*Mortality!$H20/1000</f>
        <v>327417.68970719451</v>
      </c>
      <c r="BT70" s="9">
        <f>BS69-BS69*Mortality!$H20/1000</f>
        <v>313370.51624594373</v>
      </c>
      <c r="BU70" s="9">
        <f>BT69-BT69*Mortality!$H20/1000</f>
        <v>300366.00121653761</v>
      </c>
      <c r="BV70" s="9">
        <f>BU69-BU69*Mortality!$H20/1000</f>
        <v>287361.48618713149</v>
      </c>
      <c r="BW70" s="9">
        <f>BV69-BV69*Mortality!$H20/1000</f>
        <v>274356.97115772543</v>
      </c>
      <c r="BX70" s="9">
        <f>BW69-BW69*Mortality!$H20/1000</f>
        <v>261352.45612831941</v>
      </c>
      <c r="BY70" s="9">
        <f>BX69-BX69*Mortality!$H20/1000</f>
        <v>248347.94109891343</v>
      </c>
      <c r="BZ70" s="9">
        <f>BY69-BY69*Mortality!$H20/1000</f>
        <v>240550.34122833388</v>
      </c>
      <c r="CA70" s="9">
        <f>BZ69-BZ69*Mortality!$H20/1000</f>
        <v>232752.74135775416</v>
      </c>
      <c r="CB70" s="9">
        <f>CA69-CA69*Mortality!$H20/1000</f>
        <v>224955.14148717452</v>
      </c>
      <c r="CC70" s="9">
        <f>CB69-CB69*Mortality!$H20/1000</f>
        <v>217157.54161659488</v>
      </c>
      <c r="CD70" s="9">
        <f>CC69-CC69*Mortality!$H20/1000</f>
        <v>209359.94174601531</v>
      </c>
      <c r="CE70" s="9">
        <f>CD69-CD69*Mortality!$H20/1000</f>
        <v>198902.90630732666</v>
      </c>
      <c r="CF70" s="9">
        <f>CE69-CE69*Mortality!$H20/1000</f>
        <v>188445.87086863795</v>
      </c>
      <c r="CG70" s="9">
        <f>CF69-CF69*Mortality!$H20/1000</f>
        <v>177988.83542994942</v>
      </c>
      <c r="CH70" s="9">
        <f>CG69-CG69*Mortality!$H20/1000</f>
        <v>167531.79999126084</v>
      </c>
      <c r="CI70" s="9">
        <f>CH69-CH69*Mortality!$H20/1000</f>
        <v>157074.76455257219</v>
      </c>
      <c r="CJ70" s="9">
        <f>CI69-CI69*Mortality!$H20/1000</f>
        <v>150132.43740985129</v>
      </c>
      <c r="CK70" s="9">
        <f>CJ69-CJ69*Mortality!$H20/1000</f>
        <v>143190.1102671304</v>
      </c>
      <c r="CL70" s="9">
        <f>CK69-CK69*Mortality!$H20/1000</f>
        <v>136247.78312440953</v>
      </c>
      <c r="CM70" s="9">
        <f>CL69-CL69*Mortality!$H20/1000</f>
        <v>129305.45598168872</v>
      </c>
      <c r="CN70" s="9">
        <f>CM69-CM69*Mortality!$H20/1000</f>
        <v>122363.12883896776</v>
      </c>
      <c r="CO70" s="9">
        <f>CN69-CN69*Mortality!$H20/1000</f>
        <v>113011.38982419333</v>
      </c>
      <c r="CP70" s="9">
        <f>CO69-CO69*Mortality!$H20/1000</f>
        <v>103659.65080941896</v>
      </c>
      <c r="CQ70" s="9">
        <f>CP69-CP69*Mortality!$H20/1000</f>
        <v>94307.911794644548</v>
      </c>
      <c r="CR70" s="9">
        <f>CQ69-CQ69*Mortality!$H20/1000</f>
        <v>84956.172779870103</v>
      </c>
      <c r="CS70" s="9">
        <f>CR69-CR69*Mortality!$H20/1000</f>
        <v>75604.433765095629</v>
      </c>
      <c r="CT70" s="9">
        <f>CS69-CS69*Mortality!$H20/1000</f>
        <v>67759.564850741692</v>
      </c>
      <c r="CU70" s="9">
        <f>CT69-CT69*Mortality!$H20/1000</f>
        <v>59914.695936387747</v>
      </c>
      <c r="CV70" s="9">
        <f>CU69-CU69*Mortality!$H20/1000</f>
        <v>52069.827022033773</v>
      </c>
      <c r="CW70" s="9">
        <f>CV69-CV69*Mortality!$H20/1000</f>
        <v>44224.958107679835</v>
      </c>
      <c r="CX70" s="9">
        <f>CW69-CW69*Mortality!$H20/1000</f>
        <v>36380.089193325861</v>
      </c>
      <c r="CZ70" s="50">
        <f t="shared" si="7"/>
        <v>84432411.368027091</v>
      </c>
      <c r="DA70" s="66">
        <f t="shared" si="6"/>
        <v>0.46808073861607308</v>
      </c>
    </row>
    <row r="71" spans="1:105">
      <c r="A71" s="52">
        <v>2039</v>
      </c>
      <c r="B71" s="9">
        <f>Births!F45/2</f>
        <v>1666400.438217218</v>
      </c>
      <c r="C71" s="9">
        <f>B70-B70*Mortality!$B21/1000</f>
        <v>1647504.2542721448</v>
      </c>
      <c r="D71" s="9">
        <f>C70-C70*Mortality!$C21/1000</f>
        <v>1654413.0125128657</v>
      </c>
      <c r="E71" s="9">
        <f>D70-D70*Mortality!$C21/1000</f>
        <v>1660277.8183395041</v>
      </c>
      <c r="F71" s="9">
        <f>E70-E70*Mortality!$C21/1000</f>
        <v>1665084.1883647393</v>
      </c>
      <c r="G71" s="9">
        <f>F70-F70*Mortality!$D21/1000</f>
        <v>1665927.0575853358</v>
      </c>
      <c r="H71" s="9">
        <f>G70-G70*Mortality!$D21/1000</f>
        <v>1665109.0602940712</v>
      </c>
      <c r="I71" s="9">
        <f>H70-H70*Mortality!$D21/1000</f>
        <v>1663497.7739470459</v>
      </c>
      <c r="J71" s="9">
        <f>I70-I70*Mortality!$D21/1000</f>
        <v>1660851.0144886379</v>
      </c>
      <c r="K71" s="9">
        <f>J70-J70*Mortality!$D21/1000</f>
        <v>1657107.7046277288</v>
      </c>
      <c r="L71" s="9">
        <f>K70-K70*Mortality!$E21/1000</f>
        <v>1652089.2277907322</v>
      </c>
      <c r="M71" s="9">
        <f>L70-L70*Mortality!$E21/1000</f>
        <v>1646022.5764068214</v>
      </c>
      <c r="N71" s="9">
        <f>M70-M70*Mortality!$E21/1000</f>
        <v>1638857.1772394956</v>
      </c>
      <c r="O71" s="9">
        <f>N70-N70*Mortality!$E21/1000</f>
        <v>1630849.1530263408</v>
      </c>
      <c r="P71" s="9">
        <f>O70-O70*Mortality!$E21/1000</f>
        <v>1621968.6166973372</v>
      </c>
      <c r="Q71" s="9">
        <f>P70-P70*Mortality!$F21/1000</f>
        <v>1611621.195358248</v>
      </c>
      <c r="R71" s="9">
        <f>Q70-Q70*Mortality!$F21/1000</f>
        <v>1600346.4357254773</v>
      </c>
      <c r="S71" s="9">
        <f>R70-R70*Mortality!$F21/1000</f>
        <v>1588114.8001174382</v>
      </c>
      <c r="T71" s="9">
        <f>S70-S70*Mortality!$F21/1000</f>
        <v>1574538.1065710157</v>
      </c>
      <c r="U71" s="9">
        <f>T70-T70*Mortality!$F21/1000</f>
        <v>1644822.4595980078</v>
      </c>
      <c r="V71" s="9">
        <f>U70-U70*Mortality!$G21/1000</f>
        <v>1639915.4979050159</v>
      </c>
      <c r="W71" s="9">
        <f>V70-V70*Mortality!$G21/1000</f>
        <v>1612333.4718449172</v>
      </c>
      <c r="X71" s="9">
        <f>W70-W70*Mortality!$G21/1000</f>
        <v>1584968.0945118784</v>
      </c>
      <c r="Y71" s="9">
        <f>X70-X70*Mortality!$G21/1000</f>
        <v>1557823.2798854003</v>
      </c>
      <c r="Z71" s="9">
        <f>Y70-Y70*Mortality!$G21/1000</f>
        <v>1533569.2154372251</v>
      </c>
      <c r="AA71" s="9">
        <f>Z70-Z70*Mortality!$H21/1000</f>
        <v>1501311.8243589723</v>
      </c>
      <c r="AB71" s="9">
        <f>AA70-AA70*Mortality!$H21/1000</f>
        <v>1469139.4868396097</v>
      </c>
      <c r="AC71" s="9">
        <f>AB70-AB70*Mortality!$H21/1000</f>
        <v>1439945.8804659282</v>
      </c>
      <c r="AD71" s="9">
        <f>AC70-AC70*Mortality!$H21/1000</f>
        <v>1410831.0761988615</v>
      </c>
      <c r="AE71" s="9">
        <f>AD70-AD70*Mortality!$H21/1000</f>
        <v>1381493.5523923542</v>
      </c>
      <c r="AF71" s="9">
        <f>AE70-AE70*Mortality!$H21/1000</f>
        <v>1352223.9966711679</v>
      </c>
      <c r="AG71" s="9">
        <f>AF70-AF70*Mortality!$H21/1000</f>
        <v>1323025.0346983836</v>
      </c>
      <c r="AH71" s="9">
        <f>AG70-AG70*Mortality!$H21/1000</f>
        <v>1303523.0274911404</v>
      </c>
      <c r="AI71" s="9">
        <f>AH70-AH70*Mortality!$H21/1000</f>
        <v>1284048.5569985209</v>
      </c>
      <c r="AJ71" s="9">
        <f>AI70-AI70*Mortality!$H21/1000</f>
        <v>1265413.8537267894</v>
      </c>
      <c r="AK71" s="9">
        <f>AJ70-AJ70*Mortality!$H21/1000</f>
        <v>1246809.8317369672</v>
      </c>
      <c r="AL71" s="9">
        <f>AK70-AK70*Mortality!$H21/1000</f>
        <v>1228237.7942470524</v>
      </c>
      <c r="AM71" s="9">
        <f>AL70-AL70*Mortality!$H21/1000</f>
        <v>1202271.3458583187</v>
      </c>
      <c r="AN71" s="9">
        <f>AM70-AM70*Mortality!$H21/1000</f>
        <v>1176369.9119758755</v>
      </c>
      <c r="AO71" s="9">
        <f>AN70-AN70*Mortality!$H21/1000</f>
        <v>1150673.7238242312</v>
      </c>
      <c r="AP71" s="9">
        <f>AO70-AO70*Mortality!$H21/1000</f>
        <v>1124997.5633176654</v>
      </c>
      <c r="AQ71" s="9">
        <f>AP70-AP70*Mortality!$H21/1000</f>
        <v>1099344.2764624576</v>
      </c>
      <c r="AR71" s="9">
        <f>AQ70-AQ70*Mortality!$H21/1000</f>
        <v>1058730.2113319088</v>
      </c>
      <c r="AS71" s="9">
        <f>AR70-AR70*Mortality!$H21/1000</f>
        <v>1018212.0035967128</v>
      </c>
      <c r="AT71" s="9">
        <f>AS70-AS70*Mortality!$H21/1000</f>
        <v>980058.41839101037</v>
      </c>
      <c r="AU71" s="9">
        <f>AT70-AT70*Mortality!$H21/1000</f>
        <v>941904.8331853078</v>
      </c>
      <c r="AV71" s="9">
        <f>AU70-AU70*Mortality!$H21/1000</f>
        <v>903751.24797960545</v>
      </c>
      <c r="AW71" s="9">
        <f>AV70-AV70*Mortality!$H21/1000</f>
        <v>864424.02535276324</v>
      </c>
      <c r="AX71" s="9">
        <f>AW70-AW70*Mortality!$H21/1000</f>
        <v>825096.80272592197</v>
      </c>
      <c r="AY71" s="9">
        <f>AX70-AX70*Mortality!$H21/1000</f>
        <v>785769.58009908034</v>
      </c>
      <c r="AZ71" s="9">
        <f>AY70-AY70*Mortality!$H21/1000</f>
        <v>746442.35747223871</v>
      </c>
      <c r="BA71" s="9">
        <f>AZ70-AZ70*Mortality!$H21/1000</f>
        <v>707115.13484539709</v>
      </c>
      <c r="BB71" s="9">
        <f>BA70-BA70*Mortality!$H21/1000</f>
        <v>685484.83495793899</v>
      </c>
      <c r="BC71" s="9">
        <f>BB70-BB70*Mortality!$H21/1000</f>
        <v>663854.5350704809</v>
      </c>
      <c r="BD71" s="9">
        <f>BC70-BC70*Mortality!$H21/1000</f>
        <v>642224.23518302303</v>
      </c>
      <c r="BE71" s="9">
        <f>BD70-BD70*Mortality!$H21/1000</f>
        <v>620593.93529556459</v>
      </c>
      <c r="BF71" s="9">
        <f>BE70-BE70*Mortality!$H21/1000</f>
        <v>598963.63540810707</v>
      </c>
      <c r="BG71" s="9">
        <f>BF70-BF70*Mortality!$H21/1000</f>
        <v>572827.87458328786</v>
      </c>
      <c r="BH71" s="9">
        <f>BG70-BG70*Mortality!$H21/1000</f>
        <v>546692.11375846912</v>
      </c>
      <c r="BI71" s="9">
        <f>BH70-BH70*Mortality!$H21/1000</f>
        <v>520556.3529336502</v>
      </c>
      <c r="BJ71" s="9">
        <f>BI70-BI70*Mortality!$H21/1000</f>
        <v>494420.59210883128</v>
      </c>
      <c r="BK71" s="9">
        <f>BJ70-BJ70*Mortality!$H21/1000</f>
        <v>468284.8312840123</v>
      </c>
      <c r="BL71" s="9">
        <f>BK70-BK70*Mortality!$H21/1000</f>
        <v>451152.65310109209</v>
      </c>
      <c r="BM71" s="9">
        <f>BL70-BL70*Mortality!$H21/1000</f>
        <v>434020.47491817171</v>
      </c>
      <c r="BN71" s="9">
        <f>BM70-BM70*Mortality!$H21/1000</f>
        <v>416888.29673525144</v>
      </c>
      <c r="BO71" s="9">
        <f>BN70-BN70*Mortality!$H21/1000</f>
        <v>399756.11855233094</v>
      </c>
      <c r="BP71" s="9">
        <f>BO70-BO70*Mortality!$H21/1000</f>
        <v>382623.94036941091</v>
      </c>
      <c r="BQ71" s="9">
        <f>BP70-BP70*Mortality!$H21/1000</f>
        <v>368612.74271668697</v>
      </c>
      <c r="BR71" s="9">
        <f>BQ70-BQ70*Mortality!$H21/1000</f>
        <v>354601.54506396328</v>
      </c>
      <c r="BS71" s="9">
        <f>BR70-BR70*Mortality!$H21/1000</f>
        <v>340590.34741123969</v>
      </c>
      <c r="BT71" s="9">
        <f>BS70-BS70*Mortality!$H21/1000</f>
        <v>326579.14975851588</v>
      </c>
      <c r="BU71" s="9">
        <f>BT70-BT70*Mortality!$H21/1000</f>
        <v>312567.95210579218</v>
      </c>
      <c r="BV71" s="9">
        <f>BU70-BU70*Mortality!$H21/1000</f>
        <v>299596.74256264459</v>
      </c>
      <c r="BW71" s="9">
        <f>BV70-BV70*Mortality!$H21/1000</f>
        <v>286625.53301949706</v>
      </c>
      <c r="BX71" s="9">
        <f>BW70-BW70*Mortality!$H21/1000</f>
        <v>273654.32347634953</v>
      </c>
      <c r="BY71" s="9">
        <f>BX70-BX70*Mortality!$H21/1000</f>
        <v>260683.11393320205</v>
      </c>
      <c r="BZ71" s="9">
        <f>BY70-BY70*Mortality!$H21/1000</f>
        <v>247711.90439005461</v>
      </c>
      <c r="CA71" s="9">
        <f>BZ70-BZ70*Mortality!$H21/1000</f>
        <v>239934.27472634183</v>
      </c>
      <c r="CB71" s="9">
        <f>CA70-CA70*Mortality!$H21/1000</f>
        <v>232156.64506262887</v>
      </c>
      <c r="CC71" s="9">
        <f>CB70-CB70*Mortality!$H21/1000</f>
        <v>224379.015398916</v>
      </c>
      <c r="CD71" s="9">
        <f>CC70-CC70*Mortality!$H21/1000</f>
        <v>216601.38573520313</v>
      </c>
      <c r="CE71" s="9">
        <f>CD70-CD70*Mortality!$H21/1000</f>
        <v>208823.75607149032</v>
      </c>
      <c r="CF71" s="9">
        <f>CE70-CE70*Mortality!$H21/1000</f>
        <v>198393.50184296761</v>
      </c>
      <c r="CG71" s="9">
        <f>CF70-CF70*Mortality!$H21/1000</f>
        <v>187963.24761444482</v>
      </c>
      <c r="CH71" s="9">
        <f>CG70-CG70*Mortality!$H21/1000</f>
        <v>177532.99338592222</v>
      </c>
      <c r="CI71" s="9">
        <f>CH70-CH70*Mortality!$H21/1000</f>
        <v>167102.73915739954</v>
      </c>
      <c r="CJ71" s="9">
        <f>CI70-CI70*Mortality!$H21/1000</f>
        <v>156672.48492887683</v>
      </c>
      <c r="CK71" s="9">
        <f>CJ70-CJ70*Mortality!$H21/1000</f>
        <v>149747.93757884571</v>
      </c>
      <c r="CL71" s="9">
        <f>CK70-CK70*Mortality!$H21/1000</f>
        <v>142823.39022881462</v>
      </c>
      <c r="CM71" s="9">
        <f>CL70-CL70*Mortality!$H21/1000</f>
        <v>135898.84287878356</v>
      </c>
      <c r="CN71" s="9">
        <f>CM70-CM70*Mortality!$H21/1000</f>
        <v>128974.29552875255</v>
      </c>
      <c r="CO71" s="9">
        <f>CN70-CN70*Mortality!$H21/1000</f>
        <v>122049.74817872139</v>
      </c>
      <c r="CP71" s="9">
        <f>CO70-CO70*Mortality!$H21/1000</f>
        <v>112721.95963149965</v>
      </c>
      <c r="CQ71" s="9">
        <f>CP70-CP70*Mortality!$H21/1000</f>
        <v>103394.17108427794</v>
      </c>
      <c r="CR71" s="9">
        <f>CQ70-CQ70*Mortality!$H21/1000</f>
        <v>94066.382537056212</v>
      </c>
      <c r="CS71" s="9">
        <f>CR70-CR70*Mortality!$H21/1000</f>
        <v>84738.593989834437</v>
      </c>
      <c r="CT71" s="9">
        <f>CS70-CS70*Mortality!$H21/1000</f>
        <v>75410.805442612647</v>
      </c>
      <c r="CU71" s="9">
        <f>CT70-CT70*Mortality!$H21/1000</f>
        <v>67586.027794502501</v>
      </c>
      <c r="CV71" s="9">
        <f>CU70-CU70*Mortality!$H21/1000</f>
        <v>59761.250146392333</v>
      </c>
      <c r="CW71" s="9">
        <f>CV70-CV70*Mortality!$H21/1000</f>
        <v>51936.47249828215</v>
      </c>
      <c r="CX71" s="9">
        <f>CW70-CW70*Mortality!$H21/1000</f>
        <v>44111.694850171996</v>
      </c>
      <c r="CZ71" s="50">
        <f t="shared" si="7"/>
        <v>85887526.377999201</v>
      </c>
      <c r="DA71" s="66">
        <f t="shared" si="6"/>
        <v>0.49338176086568913</v>
      </c>
    </row>
    <row r="72" spans="1:105">
      <c r="A72" s="52">
        <v>2040</v>
      </c>
      <c r="B72" s="9">
        <f>Births!F46/2</f>
        <v>1653933.2321505737</v>
      </c>
      <c r="C72" s="9">
        <f>B71-B71*Mortality!$B22/1000</f>
        <v>1637749.0726865409</v>
      </c>
      <c r="D72" s="9">
        <f>C71-C71*Mortality!$C22/1000</f>
        <v>1646305.6257306973</v>
      </c>
      <c r="E72" s="9">
        <f>D71-D71*Mortality!$C22/1000</f>
        <v>1653209.3575596251</v>
      </c>
      <c r="F72" s="9">
        <f>E71-E71*Mortality!$C22/1000</f>
        <v>1659069.896493698</v>
      </c>
      <c r="G72" s="9">
        <f>F71-F71*Mortality!$D22/1000</f>
        <v>1664355.528838723</v>
      </c>
      <c r="H72" s="9">
        <f>G71-G71*Mortality!$D22/1000</f>
        <v>1665198.0292102899</v>
      </c>
      <c r="I72" s="9">
        <f>H71-H71*Mortality!$D22/1000</f>
        <v>1664380.3898838195</v>
      </c>
      <c r="J72" s="9">
        <f>I71-I71*Mortality!$D22/1000</f>
        <v>1662769.8086537812</v>
      </c>
      <c r="K72" s="9">
        <f>J71-J71*Mortality!$D22/1000</f>
        <v>1660124.2074470134</v>
      </c>
      <c r="L72" s="9">
        <f>K71-K71*Mortality!$E22/1000</f>
        <v>1656382.247034783</v>
      </c>
      <c r="M72" s="9">
        <f>L71-L71*Mortality!$E22/1000</f>
        <v>1651365.9672137778</v>
      </c>
      <c r="N72" s="9">
        <f>M71-M71*Mortality!$E22/1000</f>
        <v>1645301.9717213928</v>
      </c>
      <c r="O72" s="9">
        <f>N71-N71*Mortality!$E22/1000</f>
        <v>1638139.709461353</v>
      </c>
      <c r="P72" s="9">
        <f>O71-O71*Mortality!$E22/1000</f>
        <v>1630135.1910444442</v>
      </c>
      <c r="Q72" s="9">
        <f>P71-P71*Mortality!$F22/1000</f>
        <v>1620693.6458689165</v>
      </c>
      <c r="R72" s="9">
        <f>Q71-Q71*Mortality!$F22/1000</f>
        <v>1610354.3582632553</v>
      </c>
      <c r="S72" s="9">
        <f>R71-R71*Mortality!$F22/1000</f>
        <v>1599088.4613109836</v>
      </c>
      <c r="T72" s="9">
        <f>S71-S71*Mortality!$F22/1000</f>
        <v>1586866.4405490172</v>
      </c>
      <c r="U72" s="9">
        <f>T71-T71*Mortality!$F22/1000</f>
        <v>1573300.419150033</v>
      </c>
      <c r="V72" s="9">
        <f>U71-U71*Mortality!$G22/1000</f>
        <v>1642577.3815319247</v>
      </c>
      <c r="W72" s="9">
        <f>V71-V71*Mortality!$G22/1000</f>
        <v>1637677.117529619</v>
      </c>
      <c r="X72" s="9">
        <f>W71-W71*Mortality!$G22/1000</f>
        <v>1610132.7391812014</v>
      </c>
      <c r="Y72" s="9">
        <f>X71-X71*Mortality!$G22/1000</f>
        <v>1582804.7138481077</v>
      </c>
      <c r="Z72" s="9">
        <f>Y71-Y71*Mortality!$G22/1000</f>
        <v>1555696.9501675053</v>
      </c>
      <c r="AA72" s="9">
        <f>Z71-Z71*Mortality!$H22/1000</f>
        <v>1529733.9626540018</v>
      </c>
      <c r="AB72" s="9">
        <f>AA71-AA71*Mortality!$H22/1000</f>
        <v>1497557.2430235499</v>
      </c>
      <c r="AC72" s="9">
        <f>AB71-AB71*Mortality!$H22/1000</f>
        <v>1465465.3642443421</v>
      </c>
      <c r="AD72" s="9">
        <f>AC71-AC71*Mortality!$H22/1000</f>
        <v>1436344.7672001189</v>
      </c>
      <c r="AE72" s="9">
        <f>AD71-AD71*Mortality!$H22/1000</f>
        <v>1407302.7751889152</v>
      </c>
      <c r="AF72" s="9">
        <f>AE71-AE71*Mortality!$H22/1000</f>
        <v>1378038.620630238</v>
      </c>
      <c r="AG72" s="9">
        <f>AF71-AF71*Mortality!$H22/1000</f>
        <v>1348842.2641777338</v>
      </c>
      <c r="AH72" s="9">
        <f>AG71-AG71*Mortality!$H22/1000</f>
        <v>1319716.3249280495</v>
      </c>
      <c r="AI72" s="9">
        <f>AH71-AH71*Mortality!$H22/1000</f>
        <v>1300263.0896488463</v>
      </c>
      <c r="AJ72" s="9">
        <f>AI71-AI71*Mortality!$H22/1000</f>
        <v>1280837.3222186037</v>
      </c>
      <c r="AK72" s="9">
        <f>AJ71-AJ71*Mortality!$H22/1000</f>
        <v>1262249.2218630419</v>
      </c>
      <c r="AL72" s="9">
        <f>AK71-AK71*Mortality!$H22/1000</f>
        <v>1243691.7260595812</v>
      </c>
      <c r="AM72" s="9">
        <f>AL71-AL71*Mortality!$H22/1000</f>
        <v>1225166.1347670446</v>
      </c>
      <c r="AN72" s="9">
        <f>AM71-AM71*Mortality!$H22/1000</f>
        <v>1199264.6250145659</v>
      </c>
      <c r="AO72" s="9">
        <f>AN71-AN71*Mortality!$H22/1000</f>
        <v>1173427.9671757387</v>
      </c>
      <c r="AP72" s="9">
        <f>AO71-AO71*Mortality!$H22/1000</f>
        <v>1147796.0417754163</v>
      </c>
      <c r="AQ72" s="9">
        <f>AP71-AP71*Mortality!$H22/1000</f>
        <v>1122184.0939336941</v>
      </c>
      <c r="AR72" s="9">
        <f>AQ71-AQ71*Mortality!$H22/1000</f>
        <v>1096594.9625393681</v>
      </c>
      <c r="AS72" s="9">
        <f>AR71-AR71*Mortality!$H22/1000</f>
        <v>1056082.467787751</v>
      </c>
      <c r="AT72" s="9">
        <f>AS71-AS71*Mortality!$H22/1000</f>
        <v>1015665.5907048811</v>
      </c>
      <c r="AU72" s="9">
        <f>AT71-AT71*Mortality!$H22/1000</f>
        <v>977607.42254483735</v>
      </c>
      <c r="AV72" s="9">
        <f>AU71-AU71*Mortality!$H22/1000</f>
        <v>939549.25438479346</v>
      </c>
      <c r="AW72" s="9">
        <f>AV71-AV71*Mortality!$H22/1000</f>
        <v>901491.0862247498</v>
      </c>
      <c r="AX72" s="9">
        <f>AW71-AW71*Mortality!$H22/1000</f>
        <v>862262.21575476998</v>
      </c>
      <c r="AY72" s="9">
        <f>AX71-AX71*Mortality!$H22/1000</f>
        <v>823033.34528479108</v>
      </c>
      <c r="AZ72" s="9">
        <f>AY71-AY71*Mortality!$H22/1000</f>
        <v>783804.47481481184</v>
      </c>
      <c r="BA72" s="9">
        <f>AZ71-AZ71*Mortality!$H22/1000</f>
        <v>744575.60434483259</v>
      </c>
      <c r="BB72" s="9">
        <f>BA71-BA71*Mortality!$H22/1000</f>
        <v>705346.73387485335</v>
      </c>
      <c r="BC72" s="9">
        <f>BB71-BB71*Mortality!$H22/1000</f>
        <v>683770.52849256026</v>
      </c>
      <c r="BD72" s="9">
        <f>BC71-BC71*Mortality!$H22/1000</f>
        <v>662194.32311026717</v>
      </c>
      <c r="BE72" s="9">
        <f>BD71-BD71*Mortality!$H22/1000</f>
        <v>640618.11772797431</v>
      </c>
      <c r="BF72" s="9">
        <f>BE71-BE71*Mortality!$H22/1000</f>
        <v>619041.91234568087</v>
      </c>
      <c r="BG72" s="9">
        <f>BF71-BF71*Mortality!$H22/1000</f>
        <v>597465.70696338837</v>
      </c>
      <c r="BH72" s="9">
        <f>BG71-BG71*Mortality!$H22/1000</f>
        <v>571395.30820272374</v>
      </c>
      <c r="BI72" s="9">
        <f>BH71-BH71*Mortality!$H22/1000</f>
        <v>545324.9094420597</v>
      </c>
      <c r="BJ72" s="9">
        <f>BI71-BI71*Mortality!$H22/1000</f>
        <v>519254.51068139548</v>
      </c>
      <c r="BK72" s="9">
        <f>BJ71-BJ71*Mortality!$H22/1000</f>
        <v>493184.1119207312</v>
      </c>
      <c r="BL72" s="9">
        <f>BK71-BK71*Mortality!$H22/1000</f>
        <v>467113.71316006692</v>
      </c>
      <c r="BM72" s="9">
        <f>BL71-BL71*Mortality!$H22/1000</f>
        <v>450024.38027776784</v>
      </c>
      <c r="BN72" s="9">
        <f>BM71-BM71*Mortality!$H22/1000</f>
        <v>432935.04739546857</v>
      </c>
      <c r="BO72" s="9">
        <f>BN71-BN71*Mortality!$H22/1000</f>
        <v>415845.71451316943</v>
      </c>
      <c r="BP72" s="9">
        <f>BO71-BO71*Mortality!$H22/1000</f>
        <v>398756.38163087011</v>
      </c>
      <c r="BQ72" s="9">
        <f>BP71-BP71*Mortality!$H22/1000</f>
        <v>381667.04874857119</v>
      </c>
      <c r="BR72" s="9">
        <f>BQ71-BQ71*Mortality!$H22/1000</f>
        <v>367690.8912389676</v>
      </c>
      <c r="BS72" s="9">
        <f>BR71-BR71*Mortality!$H22/1000</f>
        <v>353714.73372936429</v>
      </c>
      <c r="BT72" s="9">
        <f>BS71-BS71*Mortality!$H22/1000</f>
        <v>339738.57621976105</v>
      </c>
      <c r="BU72" s="9">
        <f>BT71-BT71*Mortality!$H22/1000</f>
        <v>325762.41871015762</v>
      </c>
      <c r="BV72" s="9">
        <f>BU71-BU71*Mortality!$H22/1000</f>
        <v>311786.26120055426</v>
      </c>
      <c r="BW72" s="9">
        <f>BV71-BV71*Mortality!$H22/1000</f>
        <v>298847.49092848838</v>
      </c>
      <c r="BX72" s="9">
        <f>BW71-BW71*Mortality!$H22/1000</f>
        <v>285908.72065642255</v>
      </c>
      <c r="BY72" s="9">
        <f>BX71-BX71*Mortality!$H22/1000</f>
        <v>272969.95038435672</v>
      </c>
      <c r="BZ72" s="9">
        <f>BY71-BY71*Mortality!$H22/1000</f>
        <v>260031.18011229095</v>
      </c>
      <c r="CA72" s="9">
        <f>BZ71-BZ71*Mortality!$H22/1000</f>
        <v>247092.40984022521</v>
      </c>
      <c r="CB72" s="9">
        <f>CA71-CA71*Mortality!$H22/1000</f>
        <v>239334.23099458727</v>
      </c>
      <c r="CC72" s="9">
        <f>CB71-CB71*Mortality!$H22/1000</f>
        <v>231576.05214894915</v>
      </c>
      <c r="CD72" s="9">
        <f>CC71-CC71*Mortality!$H22/1000</f>
        <v>223817.87330331112</v>
      </c>
      <c r="CE72" s="9">
        <f>CD71-CD71*Mortality!$H22/1000</f>
        <v>216059.69445767309</v>
      </c>
      <c r="CF72" s="9">
        <f>CE71-CE71*Mortality!$H22/1000</f>
        <v>208301.51561203512</v>
      </c>
      <c r="CG72" s="9">
        <f>CF71-CF71*Mortality!$H22/1000</f>
        <v>197897.34606306712</v>
      </c>
      <c r="CH72" s="9">
        <f>CG71-CG71*Mortality!$H22/1000</f>
        <v>187493.17651409903</v>
      </c>
      <c r="CI72" s="9">
        <f>CH71-CH71*Mortality!$H22/1000</f>
        <v>177089.00696513118</v>
      </c>
      <c r="CJ72" s="9">
        <f>CI71-CI71*Mortality!$H22/1000</f>
        <v>166684.83741616321</v>
      </c>
      <c r="CK72" s="9">
        <f>CJ71-CJ71*Mortality!$H22/1000</f>
        <v>156280.66786719524</v>
      </c>
      <c r="CL72" s="9">
        <f>CK71-CK71*Mortality!$H22/1000</f>
        <v>149373.43788975442</v>
      </c>
      <c r="CM72" s="9">
        <f>CL71-CL71*Mortality!$H22/1000</f>
        <v>142466.20791231366</v>
      </c>
      <c r="CN72" s="9">
        <f>CM71-CM71*Mortality!$H22/1000</f>
        <v>135558.97793487291</v>
      </c>
      <c r="CO72" s="9">
        <f>CN71-CN71*Mortality!$H22/1000</f>
        <v>128651.74795743222</v>
      </c>
      <c r="CP72" s="9">
        <f>CO71-CO71*Mortality!$H22/1000</f>
        <v>121744.51797999137</v>
      </c>
      <c r="CQ72" s="9">
        <f>CP71-CP71*Mortality!$H22/1000</f>
        <v>112440.05699218262</v>
      </c>
      <c r="CR72" s="9">
        <f>CQ71-CQ71*Mortality!$H22/1000</f>
        <v>103135.59600437392</v>
      </c>
      <c r="CS72" s="9">
        <f>CR71-CR71*Mortality!$H22/1000</f>
        <v>93831.135016565182</v>
      </c>
      <c r="CT72" s="9">
        <f>CS71-CS71*Mortality!$H22/1000</f>
        <v>84526.674028756403</v>
      </c>
      <c r="CU72" s="9">
        <f>CT71-CT71*Mortality!$H22/1000</f>
        <v>75222.213040947594</v>
      </c>
      <c r="CV72" s="9">
        <f>CU71-CU71*Mortality!$H22/1000</f>
        <v>67417.004121754886</v>
      </c>
      <c r="CW72" s="9">
        <f>CV71-CV71*Mortality!$H22/1000</f>
        <v>59611.795202562163</v>
      </c>
      <c r="CX72" s="9">
        <f>CW71-CW71*Mortality!$H22/1000</f>
        <v>51806.586283369412</v>
      </c>
      <c r="CZ72" s="50">
        <f t="shared" si="7"/>
        <v>87323961.864635378</v>
      </c>
      <c r="DA72" s="66">
        <f t="shared" si="6"/>
        <v>0.51835799020732487</v>
      </c>
    </row>
    <row r="73" spans="1:105" s="52" customFormat="1">
      <c r="A73" s="52" t="s">
        <v>1024</v>
      </c>
      <c r="B73" s="52" t="s">
        <v>1020</v>
      </c>
    </row>
    <row r="74" spans="1:105" s="52" customFormat="1">
      <c r="A74" s="52" t="s">
        <v>948</v>
      </c>
      <c r="B74" s="52" t="s">
        <v>131</v>
      </c>
      <c r="C74" s="52">
        <v>1</v>
      </c>
      <c r="D74" s="52">
        <v>2</v>
      </c>
      <c r="E74" s="52">
        <v>3</v>
      </c>
      <c r="F74" s="52">
        <v>4</v>
      </c>
      <c r="G74" s="52">
        <v>5</v>
      </c>
      <c r="H74" s="52">
        <v>6</v>
      </c>
      <c r="I74" s="52">
        <v>7</v>
      </c>
      <c r="J74" s="52">
        <v>8</v>
      </c>
      <c r="K74" s="52">
        <v>9</v>
      </c>
      <c r="L74" s="52">
        <v>10</v>
      </c>
      <c r="M74" s="52">
        <v>11</v>
      </c>
      <c r="N74" s="52">
        <v>12</v>
      </c>
      <c r="O74" s="52">
        <v>13</v>
      </c>
      <c r="P74" s="52">
        <v>14</v>
      </c>
      <c r="Q74" s="52">
        <v>15</v>
      </c>
      <c r="R74" s="52">
        <v>16</v>
      </c>
      <c r="S74" s="52">
        <v>17</v>
      </c>
      <c r="T74" s="52">
        <v>18</v>
      </c>
      <c r="U74" s="52">
        <v>19</v>
      </c>
      <c r="V74" s="52">
        <v>20</v>
      </c>
      <c r="W74" s="52">
        <v>21</v>
      </c>
      <c r="X74" s="52">
        <v>22</v>
      </c>
      <c r="Y74" s="52">
        <v>23</v>
      </c>
      <c r="Z74" s="52">
        <v>24</v>
      </c>
      <c r="AA74" s="52">
        <v>25</v>
      </c>
      <c r="AB74" s="52">
        <v>26</v>
      </c>
      <c r="AC74" s="52">
        <v>27</v>
      </c>
      <c r="AD74" s="52">
        <v>28</v>
      </c>
      <c r="AE74" s="52">
        <v>29</v>
      </c>
      <c r="AF74" s="52">
        <v>30</v>
      </c>
      <c r="AG74" s="52">
        <v>31</v>
      </c>
      <c r="AH74" s="52">
        <v>32</v>
      </c>
      <c r="AI74" s="52">
        <v>33</v>
      </c>
      <c r="AJ74" s="52">
        <v>34</v>
      </c>
      <c r="AK74" s="52">
        <v>35</v>
      </c>
      <c r="AL74" s="52">
        <v>36</v>
      </c>
      <c r="AM74" s="52">
        <v>37</v>
      </c>
      <c r="AN74" s="52">
        <v>38</v>
      </c>
      <c r="AO74" s="52">
        <v>39</v>
      </c>
      <c r="AP74" s="52">
        <v>40</v>
      </c>
      <c r="AQ74" s="52">
        <v>41</v>
      </c>
      <c r="AR74" s="52">
        <v>42</v>
      </c>
      <c r="AS74" s="52">
        <v>43</v>
      </c>
      <c r="AT74" s="52">
        <v>44</v>
      </c>
      <c r="AU74" s="52">
        <v>45</v>
      </c>
      <c r="AV74" s="52">
        <v>46</v>
      </c>
      <c r="AW74" s="52">
        <v>47</v>
      </c>
      <c r="AX74" s="52">
        <v>48</v>
      </c>
      <c r="AY74" s="52">
        <v>49</v>
      </c>
      <c r="AZ74" s="52">
        <v>50</v>
      </c>
      <c r="BA74" s="52">
        <v>51</v>
      </c>
      <c r="BB74" s="52">
        <v>52</v>
      </c>
      <c r="BC74" s="52">
        <v>53</v>
      </c>
      <c r="BD74" s="52">
        <v>54</v>
      </c>
      <c r="BE74" s="52">
        <v>55</v>
      </c>
      <c r="BF74" s="52">
        <v>56</v>
      </c>
      <c r="BG74" s="52">
        <v>57</v>
      </c>
      <c r="BH74" s="52">
        <v>58</v>
      </c>
      <c r="BI74" s="52">
        <v>59</v>
      </c>
      <c r="BJ74" s="52">
        <v>60</v>
      </c>
      <c r="BK74" s="52">
        <v>61</v>
      </c>
      <c r="BL74" s="52">
        <v>62</v>
      </c>
      <c r="BM74" s="52">
        <v>63</v>
      </c>
      <c r="BN74" s="52">
        <v>64</v>
      </c>
      <c r="BO74" s="52">
        <v>65</v>
      </c>
      <c r="BP74" s="52">
        <v>66</v>
      </c>
      <c r="BQ74" s="52">
        <v>67</v>
      </c>
      <c r="BR74" s="52">
        <v>68</v>
      </c>
      <c r="BS74" s="52">
        <v>69</v>
      </c>
      <c r="BT74" s="52">
        <v>70</v>
      </c>
      <c r="BU74" s="52">
        <v>71</v>
      </c>
      <c r="BV74" s="52">
        <v>72</v>
      </c>
      <c r="BW74" s="52">
        <v>73</v>
      </c>
      <c r="BX74" s="52">
        <v>74</v>
      </c>
      <c r="BY74" s="52">
        <v>75</v>
      </c>
      <c r="BZ74" s="52">
        <v>76</v>
      </c>
      <c r="CA74" s="52">
        <v>77</v>
      </c>
      <c r="CB74" s="52">
        <v>78</v>
      </c>
      <c r="CC74" s="52">
        <v>79</v>
      </c>
      <c r="CD74" s="52">
        <v>80</v>
      </c>
      <c r="CE74" s="52">
        <v>81</v>
      </c>
      <c r="CF74" s="52">
        <v>82</v>
      </c>
      <c r="CG74" s="52">
        <v>83</v>
      </c>
      <c r="CH74" s="52">
        <v>84</v>
      </c>
      <c r="CI74" s="52">
        <v>85</v>
      </c>
      <c r="CJ74" s="52">
        <v>86</v>
      </c>
      <c r="CK74" s="52">
        <v>87</v>
      </c>
      <c r="CL74" s="52">
        <v>88</v>
      </c>
      <c r="CM74" s="52">
        <v>89</v>
      </c>
      <c r="CN74" s="52">
        <v>90</v>
      </c>
      <c r="CO74" s="52">
        <v>91</v>
      </c>
      <c r="CP74" s="52">
        <v>92</v>
      </c>
      <c r="CQ74" s="52">
        <v>93</v>
      </c>
      <c r="CR74" s="52">
        <v>94</v>
      </c>
      <c r="CS74" s="52">
        <v>95</v>
      </c>
      <c r="CT74" s="52">
        <v>96</v>
      </c>
      <c r="CU74" s="52">
        <v>97</v>
      </c>
      <c r="CV74" s="52">
        <v>98</v>
      </c>
      <c r="CW74" s="52">
        <v>99</v>
      </c>
      <c r="CX74" s="52">
        <v>100</v>
      </c>
      <c r="CZ74" s="52" t="s">
        <v>130</v>
      </c>
      <c r="DA74" s="52" t="s">
        <v>1815</v>
      </c>
    </row>
    <row r="75" spans="1:105">
      <c r="A75" s="52">
        <v>2020</v>
      </c>
      <c r="B75" s="9">
        <f>VLOOKUP(select_pop,'Inputs Assump'!$G$4:$H$9,2,FALSE)*(Demographics_Total!B4/total_pop)</f>
        <v>1794565.7155999995</v>
      </c>
      <c r="C75" s="9">
        <f>VLOOKUP(select_pop,'Inputs Assump'!$G$4:$H$9,2,FALSE)*(Demographics_Total!C4/total_pop)</f>
        <v>1729422.9510999999</v>
      </c>
      <c r="D75" s="9">
        <f>VLOOKUP(select_pop,'Inputs Assump'!$G$4:$H$9,2,FALSE)*(Demographics_Total!D4/total_pop)</f>
        <v>1697431.0311</v>
      </c>
      <c r="E75" s="9">
        <f>VLOOKUP(select_pop,'Inputs Assump'!$G$4:$H$9,2,FALSE)*(Demographics_Total!E4/total_pop)</f>
        <v>1665439.1111000001</v>
      </c>
      <c r="F75" s="9">
        <f>VLOOKUP(select_pop,'Inputs Assump'!$G$4:$H$9,2,FALSE)*(Demographics_Total!F4/total_pop)</f>
        <v>1633447.1911000002</v>
      </c>
      <c r="G75" s="9">
        <f>VLOOKUP(select_pop,'Inputs Assump'!$G$4:$H$9,2,FALSE)*(Demographics_Total!G4/total_pop)</f>
        <v>1608085.4400000002</v>
      </c>
      <c r="H75" s="9">
        <f>VLOOKUP(select_pop,'Inputs Assump'!$G$4:$H$9,2,FALSE)*(Demographics_Total!H4/total_pop)</f>
        <v>1576093.5200000003</v>
      </c>
      <c r="I75" s="9">
        <f>VLOOKUP(select_pop,'Inputs Assump'!$G$4:$H$9,2,FALSE)*(Demographics_Total!I4/total_pop)</f>
        <v>1544101.6</v>
      </c>
      <c r="J75" s="9">
        <f>VLOOKUP(select_pop,'Inputs Assump'!$G$4:$H$9,2,FALSE)*(Demographics_Total!J4/total_pop)</f>
        <v>1515244.2000000002</v>
      </c>
      <c r="K75" s="9">
        <f>VLOOKUP(select_pop,'Inputs Assump'!$G$4:$H$9,2,FALSE)*(Demographics_Total!K4/total_pop)</f>
        <v>1486386.8000000003</v>
      </c>
      <c r="L75" s="9">
        <f>VLOOKUP(select_pop,'Inputs Assump'!$G$4:$H$9,2,FALSE)*(Demographics_Total!L4/total_pop)</f>
        <v>1457529.4000000004</v>
      </c>
      <c r="M75" s="9">
        <f>VLOOKUP(select_pop,'Inputs Assump'!$G$4:$H$9,2,FALSE)*(Demographics_Total!M4/total_pop)</f>
        <v>1428672.0000000005</v>
      </c>
      <c r="N75" s="9">
        <f>VLOOKUP(select_pop,'Inputs Assump'!$G$4:$H$9,2,FALSE)*(Demographics_Total!N4/total_pop)</f>
        <v>1399814.6</v>
      </c>
      <c r="O75" s="9">
        <f>VLOOKUP(select_pop,'Inputs Assump'!$G$4:$H$9,2,FALSE)*(Demographics_Total!O4/total_pop)</f>
        <v>1381579.56</v>
      </c>
      <c r="P75" s="9">
        <f>VLOOKUP(select_pop,'Inputs Assump'!$G$4:$H$9,2,FALSE)*(Demographics_Total!P4/total_pop)</f>
        <v>1363344.52</v>
      </c>
      <c r="Q75" s="9">
        <f>VLOOKUP(select_pop,'Inputs Assump'!$G$4:$H$9,2,FALSE)*(Demographics_Total!Q4/total_pop)</f>
        <v>1345109.48</v>
      </c>
      <c r="R75" s="9">
        <f>VLOOKUP(select_pop,'Inputs Assump'!$G$4:$H$9,2,FALSE)*(Demographics_Total!R4/total_pop)</f>
        <v>1326874.44</v>
      </c>
      <c r="S75" s="9">
        <f>VLOOKUP(select_pop,'Inputs Assump'!$G$4:$H$9,2,FALSE)*(Demographics_Total!S4/total_pop)</f>
        <v>1308639.3999999999</v>
      </c>
      <c r="T75" s="9">
        <f>VLOOKUP(select_pop,'Inputs Assump'!$G$4:$H$9,2,FALSE)*(Demographics_Total!T4/total_pop)</f>
        <v>1284138.8399999999</v>
      </c>
      <c r="U75" s="9">
        <f>VLOOKUP(select_pop,'Inputs Assump'!$G$4:$H$9,2,FALSE)*(Demographics_Total!U4/total_pop)</f>
        <v>1259638.2799999998</v>
      </c>
      <c r="V75" s="9">
        <f>VLOOKUP(select_pop,'Inputs Assump'!$G$4:$H$9,2,FALSE)*(Demographics_Total!V4/total_pop)</f>
        <v>1235137.7199999997</v>
      </c>
      <c r="W75" s="9">
        <f>VLOOKUP(select_pop,'Inputs Assump'!$G$4:$H$9,2,FALSE)*(Demographics_Total!W4/total_pop)</f>
        <v>1210637.1599999997</v>
      </c>
      <c r="X75" s="9">
        <f>VLOOKUP(select_pop,'Inputs Assump'!$G$4:$H$9,2,FALSE)*(Demographics_Total!X4/total_pop)</f>
        <v>1186136.6000000001</v>
      </c>
      <c r="Y75" s="9">
        <f>VLOOKUP(select_pop,'Inputs Assump'!$G$4:$H$9,2,FALSE)*(Demographics_Total!Y4/total_pop)</f>
        <v>1144498.8400000001</v>
      </c>
      <c r="Z75" s="9">
        <f>VLOOKUP(select_pop,'Inputs Assump'!$G$4:$H$9,2,FALSE)*(Demographics_Total!Z4/total_pop)</f>
        <v>1102861.08</v>
      </c>
      <c r="AA75" s="9">
        <f>VLOOKUP(select_pop,'Inputs Assump'!$G$4:$H$9,2,FALSE)*(Demographics_Total!AA4/total_pop)</f>
        <v>1061223.32</v>
      </c>
      <c r="AB75" s="9">
        <f>VLOOKUP(select_pop,'Inputs Assump'!$G$4:$H$9,2,FALSE)*(Demographics_Total!AB4/total_pop)</f>
        <v>1019585.56</v>
      </c>
      <c r="AC75" s="9">
        <f>VLOOKUP(select_pop,'Inputs Assump'!$G$4:$H$9,2,FALSE)*(Demographics_Total!AC4/total_pop)</f>
        <v>977947.8</v>
      </c>
      <c r="AD75" s="9">
        <f>VLOOKUP(select_pop,'Inputs Assump'!$G$4:$H$9,2,FALSE)*(Demographics_Total!AD4/total_pop)</f>
        <v>932812.2</v>
      </c>
      <c r="AE75" s="9">
        <f>VLOOKUP(select_pop,'Inputs Assump'!$G$4:$H$9,2,FALSE)*(Demographics_Total!AE4/total_pop)</f>
        <v>887676.60000000009</v>
      </c>
      <c r="AF75" s="9">
        <f>VLOOKUP(select_pop,'Inputs Assump'!$G$4:$H$9,2,FALSE)*(Demographics_Total!AF4/total_pop)</f>
        <v>842541.00000000012</v>
      </c>
      <c r="AG75" s="9">
        <f>VLOOKUP(select_pop,'Inputs Assump'!$G$4:$H$9,2,FALSE)*(Demographics_Total!AG4/total_pop)</f>
        <v>797405.40000000014</v>
      </c>
      <c r="AH75" s="9">
        <f>VLOOKUP(select_pop,'Inputs Assump'!$G$4:$H$9,2,FALSE)*(Demographics_Total!AH4/total_pop)</f>
        <v>752269.8</v>
      </c>
      <c r="AI75" s="9">
        <f>VLOOKUP(select_pop,'Inputs Assump'!$G$4:$H$9,2,FALSE)*(Demographics_Total!AI4/total_pop)</f>
        <v>725461.76</v>
      </c>
      <c r="AJ75" s="9">
        <f>VLOOKUP(select_pop,'Inputs Assump'!$G$4:$H$9,2,FALSE)*(Demographics_Total!AJ4/total_pop)</f>
        <v>698653.72</v>
      </c>
      <c r="AK75" s="9">
        <f>VLOOKUP(select_pop,'Inputs Assump'!$G$4:$H$9,2,FALSE)*(Demographics_Total!AK4/total_pop)</f>
        <v>671845.67999999993</v>
      </c>
      <c r="AL75" s="9">
        <f>VLOOKUP(select_pop,'Inputs Assump'!$G$4:$H$9,2,FALSE)*(Demographics_Total!AL4/total_pop)</f>
        <v>645037.6399999999</v>
      </c>
      <c r="AM75" s="9">
        <f>VLOOKUP(select_pop,'Inputs Assump'!$G$4:$H$9,2,FALSE)*(Demographics_Total!AM4/total_pop)</f>
        <v>618229.6</v>
      </c>
      <c r="AN75" s="9">
        <f>VLOOKUP(select_pop,'Inputs Assump'!$G$4:$H$9,2,FALSE)*(Demographics_Total!AN4/total_pop)</f>
        <v>592404.6</v>
      </c>
      <c r="AO75" s="9">
        <f>VLOOKUP(select_pop,'Inputs Assump'!$G$4:$H$9,2,FALSE)*(Demographics_Total!AO4/total_pop)</f>
        <v>566579.6</v>
      </c>
      <c r="AP75" s="9">
        <f>VLOOKUP(select_pop,'Inputs Assump'!$G$4:$H$9,2,FALSE)*(Demographics_Total!AP4/total_pop)</f>
        <v>540754.6</v>
      </c>
      <c r="AQ75" s="9">
        <f>VLOOKUP(select_pop,'Inputs Assump'!$G$4:$H$9,2,FALSE)*(Demographics_Total!AQ4/total_pop)</f>
        <v>514929.59999999992</v>
      </c>
      <c r="AR75" s="9">
        <f>VLOOKUP(select_pop,'Inputs Assump'!$G$4:$H$9,2,FALSE)*(Demographics_Total!AR4/total_pop)</f>
        <v>489104.6</v>
      </c>
      <c r="AS75" s="9">
        <f>VLOOKUP(select_pop,'Inputs Assump'!$G$4:$H$9,2,FALSE)*(Demographics_Total!AS4/total_pop)</f>
        <v>474142.88</v>
      </c>
      <c r="AT75" s="9">
        <f>VLOOKUP(select_pop,'Inputs Assump'!$G$4:$H$9,2,FALSE)*(Demographics_Total!AT4/total_pop)</f>
        <v>459181.16</v>
      </c>
      <c r="AU75" s="9">
        <f>VLOOKUP(select_pop,'Inputs Assump'!$G$4:$H$9,2,FALSE)*(Demographics_Total!AU4/total_pop)</f>
        <v>444219.44000000006</v>
      </c>
      <c r="AV75" s="9">
        <f>VLOOKUP(select_pop,'Inputs Assump'!$G$4:$H$9,2,FALSE)*(Demographics_Total!AV4/total_pop)</f>
        <v>429257.72000000009</v>
      </c>
      <c r="AW75" s="9">
        <f>VLOOKUP(select_pop,'Inputs Assump'!$G$4:$H$9,2,FALSE)*(Demographics_Total!AW4/total_pop)</f>
        <v>414296</v>
      </c>
      <c r="AX75" s="9">
        <f>VLOOKUP(select_pop,'Inputs Assump'!$G$4:$H$9,2,FALSE)*(Demographics_Total!AX4/total_pop)</f>
        <v>394148.36</v>
      </c>
      <c r="AY75" s="9">
        <f>VLOOKUP(select_pop,'Inputs Assump'!$G$4:$H$9,2,FALSE)*(Demographics_Total!AY4/total_pop)</f>
        <v>374000.72</v>
      </c>
      <c r="AZ75" s="9">
        <f>VLOOKUP(select_pop,'Inputs Assump'!$G$4:$H$9,2,FALSE)*(Demographics_Total!AZ4/total_pop)</f>
        <v>353853.07999999996</v>
      </c>
      <c r="BA75" s="9">
        <f>VLOOKUP(select_pop,'Inputs Assump'!$G$4:$H$9,2,FALSE)*(Demographics_Total!BA4/total_pop)</f>
        <v>333705.43999999994</v>
      </c>
      <c r="BB75" s="9">
        <f>VLOOKUP(select_pop,'Inputs Assump'!$G$4:$H$9,2,FALSE)*(Demographics_Total!BB4/total_pop)</f>
        <v>313557.8</v>
      </c>
      <c r="BC75" s="9">
        <f>VLOOKUP(select_pop,'Inputs Assump'!$G$4:$H$9,2,FALSE)*(Demographics_Total!BC4/total_pop)</f>
        <v>297206.32</v>
      </c>
      <c r="BD75" s="9">
        <f>VLOOKUP(select_pop,'Inputs Assump'!$G$4:$H$9,2,FALSE)*(Demographics_Total!BD4/total_pop)</f>
        <v>280854.84000000003</v>
      </c>
      <c r="BE75" s="9">
        <f>VLOOKUP(select_pop,'Inputs Assump'!$G$4:$H$9,2,FALSE)*(Demographics_Total!BE4/total_pop)</f>
        <v>264503.36000000004</v>
      </c>
      <c r="BF75" s="9">
        <f>VLOOKUP(select_pop,'Inputs Assump'!$G$4:$H$9,2,FALSE)*(Demographics_Total!BF4/total_pop)</f>
        <v>248151.88000000003</v>
      </c>
      <c r="BG75" s="9">
        <f>VLOOKUP(select_pop,'Inputs Assump'!$G$4:$H$9,2,FALSE)*(Demographics_Total!BG4/total_pop)</f>
        <v>231800.39999999997</v>
      </c>
      <c r="BH75" s="9">
        <f>VLOOKUP(select_pop,'Inputs Assump'!$G$4:$H$9,2,FALSE)*(Demographics_Total!BH4/total_pop)</f>
        <v>223304.08</v>
      </c>
      <c r="BI75" s="9">
        <f>VLOOKUP(select_pop,'Inputs Assump'!$G$4:$H$9,2,FALSE)*(Demographics_Total!BI4/total_pop)</f>
        <v>214807.75999999998</v>
      </c>
      <c r="BJ75" s="9">
        <f>VLOOKUP(select_pop,'Inputs Assump'!$G$4:$H$9,2,FALSE)*(Demographics_Total!BJ4/total_pop)</f>
        <v>206311.43999999997</v>
      </c>
      <c r="BK75" s="9">
        <f>VLOOKUP(select_pop,'Inputs Assump'!$G$4:$H$9,2,FALSE)*(Demographics_Total!BK4/total_pop)</f>
        <v>197815.11999999997</v>
      </c>
      <c r="BL75" s="9">
        <f>VLOOKUP(select_pop,'Inputs Assump'!$G$4:$H$9,2,FALSE)*(Demographics_Total!BL4/total_pop)</f>
        <v>189318.8</v>
      </c>
      <c r="BM75" s="9">
        <f>VLOOKUP(select_pop,'Inputs Assump'!$G$4:$H$9,2,FALSE)*(Demographics_Total!BM4/total_pop)</f>
        <v>180884.91999999998</v>
      </c>
      <c r="BN75" s="9">
        <f>VLOOKUP(select_pop,'Inputs Assump'!$G$4:$H$9,2,FALSE)*(Demographics_Total!BN4/total_pop)</f>
        <v>172451.03999999998</v>
      </c>
      <c r="BO75" s="9">
        <f>VLOOKUP(select_pop,'Inputs Assump'!$G$4:$H$9,2,FALSE)*(Demographics_Total!BO4/total_pop)</f>
        <v>164017.15999999997</v>
      </c>
      <c r="BP75" s="9">
        <f>VLOOKUP(select_pop,'Inputs Assump'!$G$4:$H$9,2,FALSE)*(Demographics_Total!BP4/total_pop)</f>
        <v>155583.27999999997</v>
      </c>
      <c r="BQ75" s="9">
        <f>VLOOKUP(select_pop,'Inputs Assump'!$G$4:$H$9,2,FALSE)*(Demographics_Total!BQ4/total_pop)</f>
        <v>147149.4</v>
      </c>
      <c r="BR75" s="9">
        <f>VLOOKUP(select_pop,'Inputs Assump'!$G$4:$H$9,2,FALSE)*(Demographics_Total!BR4/total_pop)</f>
        <v>139314.47999999998</v>
      </c>
      <c r="BS75" s="9">
        <f>VLOOKUP(select_pop,'Inputs Assump'!$G$4:$H$9,2,FALSE)*(Demographics_Total!BS4/total_pop)</f>
        <v>131479.56</v>
      </c>
      <c r="BT75" s="9">
        <f>VLOOKUP(select_pop,'Inputs Assump'!$G$4:$H$9,2,FALSE)*(Demographics_Total!BT4/total_pop)</f>
        <v>123644.64</v>
      </c>
      <c r="BU75" s="9">
        <f>VLOOKUP(select_pop,'Inputs Assump'!$G$4:$H$9,2,FALSE)*(Demographics_Total!BU4/total_pop)</f>
        <v>115809.72</v>
      </c>
      <c r="BV75" s="9">
        <f>VLOOKUP(select_pop,'Inputs Assump'!$G$4:$H$9,2,FALSE)*(Demographics_Total!BV4/total_pop)</f>
        <v>107974.8</v>
      </c>
      <c r="BW75" s="9">
        <f>VLOOKUP(select_pop,'Inputs Assump'!$G$4:$H$9,2,FALSE)*(Demographics_Total!BW4/total_pop)</f>
        <v>99988.12</v>
      </c>
      <c r="BX75" s="9">
        <f>VLOOKUP(select_pop,'Inputs Assump'!$G$4:$H$9,2,FALSE)*(Demographics_Total!BX4/total_pop)</f>
        <v>92001.439999999988</v>
      </c>
      <c r="BY75" s="9">
        <f>VLOOKUP(select_pop,'Inputs Assump'!$G$4:$H$9,2,FALSE)*(Demographics_Total!BY4/total_pop)</f>
        <v>84014.75999999998</v>
      </c>
      <c r="BZ75" s="9">
        <f>VLOOKUP(select_pop,'Inputs Assump'!$G$4:$H$9,2,FALSE)*(Demographics_Total!BZ4/total_pop)</f>
        <v>76028.079999999973</v>
      </c>
      <c r="CA75" s="9">
        <f>VLOOKUP(select_pop,'Inputs Assump'!$G$4:$H$9,2,FALSE)*(Demographics_Total!CA4/total_pop)</f>
        <v>68041.399999999994</v>
      </c>
      <c r="CB75" s="9">
        <f>VLOOKUP(select_pop,'Inputs Assump'!$G$4:$H$9,2,FALSE)*(Demographics_Total!CB4/total_pop)</f>
        <v>60781.165599999986</v>
      </c>
      <c r="CC75" s="9">
        <f>VLOOKUP(select_pop,'Inputs Assump'!$G$4:$H$9,2,FALSE)*(Demographics_Total!CC4/total_pop)</f>
        <v>53520.931199999992</v>
      </c>
      <c r="CD75" s="9">
        <f>VLOOKUP(select_pop,'Inputs Assump'!$G$4:$H$9,2,FALSE)*(Demographics_Total!CD4/total_pop)</f>
        <v>46260.696799999991</v>
      </c>
      <c r="CE75" s="9">
        <f>VLOOKUP(select_pop,'Inputs Assump'!$G$4:$H$9,2,FALSE)*(Demographics_Total!CE4/total_pop)</f>
        <v>39000.462399999989</v>
      </c>
      <c r="CF75" s="9">
        <f>VLOOKUP(select_pop,'Inputs Assump'!$G$4:$H$9,2,FALSE)*(Demographics_Total!CF4/total_pop)</f>
        <v>31740.227999999999</v>
      </c>
      <c r="CG75" s="9">
        <f>VLOOKUP(select_pop,'Inputs Assump'!$G$4:$H$9,2,FALSE)*(Demographics_Total!CG4/total_pop)</f>
        <v>27871.876799999998</v>
      </c>
      <c r="CH75" s="9">
        <f>VLOOKUP(select_pop,'Inputs Assump'!$G$4:$H$9,2,FALSE)*(Demographics_Total!CH4/total_pop)</f>
        <v>24003.525600000001</v>
      </c>
      <c r="CI75" s="9">
        <f>VLOOKUP(select_pop,'Inputs Assump'!$G$4:$H$9,2,FALSE)*(Demographics_Total!CI4/total_pop)</f>
        <v>20135.174400000004</v>
      </c>
      <c r="CJ75" s="9">
        <f>VLOOKUP(select_pop,'Inputs Assump'!$G$4:$H$9,2,FALSE)*(Demographics_Total!CJ4/total_pop)</f>
        <v>16266.823200000004</v>
      </c>
      <c r="CK75" s="9">
        <f>VLOOKUP(select_pop,'Inputs Assump'!$G$4:$H$9,2,FALSE)*(Demographics_Total!CK4/total_pop)</f>
        <v>12398.472000000002</v>
      </c>
      <c r="CL75" s="9">
        <f>VLOOKUP(select_pop,'Inputs Assump'!$G$4:$H$9,2,FALSE)*(Demographics_Total!CL4/total_pop)</f>
        <v>10380.9876</v>
      </c>
      <c r="CM75" s="9">
        <f>VLOOKUP(select_pop,'Inputs Assump'!$G$4:$H$9,2,FALSE)*(Demographics_Total!CM4/total_pop)</f>
        <v>8363.5031999999992</v>
      </c>
      <c r="CN75" s="9">
        <f>VLOOKUP(select_pop,'Inputs Assump'!$G$4:$H$9,2,FALSE)*(Demographics_Total!CN4/total_pop)</f>
        <v>6346.0187999999989</v>
      </c>
      <c r="CO75" s="9">
        <f>VLOOKUP(select_pop,'Inputs Assump'!$G$4:$H$9,2,FALSE)*(Demographics_Total!CO4/total_pop)</f>
        <v>4328.5343999999986</v>
      </c>
      <c r="CP75" s="9">
        <f>VLOOKUP(select_pop,'Inputs Assump'!$G$4:$H$9,2,FALSE)*(Demographics_Total!CP4/total_pop)</f>
        <v>2311.0499999999997</v>
      </c>
      <c r="CQ75" s="9">
        <f>VLOOKUP(select_pop,'Inputs Assump'!$G$4:$H$9,2,FALSE)*(Demographics_Total!CQ4/total_pop)</f>
        <v>1879.9759999999997</v>
      </c>
      <c r="CR75" s="9">
        <f>VLOOKUP(select_pop,'Inputs Assump'!$G$4:$H$9,2,FALSE)*(Demographics_Total!CR4/total_pop)</f>
        <v>1448.9019999999996</v>
      </c>
      <c r="CS75" s="9">
        <f>VLOOKUP(select_pop,'Inputs Assump'!$G$4:$H$9,2,FALSE)*(Demographics_Total!CS4/total_pop)</f>
        <v>1017.8279999999996</v>
      </c>
      <c r="CT75" s="9">
        <f>VLOOKUP(select_pop,'Inputs Assump'!$G$4:$H$9,2,FALSE)*(Demographics_Total!CT4/total_pop)</f>
        <v>586.75399999999968</v>
      </c>
      <c r="CU75" s="9">
        <f>VLOOKUP(select_pop,'Inputs Assump'!$G$4:$H$9,2,FALSE)*(Demographics_Total!CU4/total_pop)</f>
        <v>155.68</v>
      </c>
      <c r="CV75" s="9">
        <f>VLOOKUP(select_pop,'Inputs Assump'!$G$4:$H$9,2,FALSE)*(Demographics_Total!CV4/total_pop)</f>
        <v>164.12</v>
      </c>
      <c r="CW75" s="9">
        <f>VLOOKUP(select_pop,'Inputs Assump'!$G$4:$H$9,2,FALSE)*(Demographics_Total!CW4/total_pop)</f>
        <v>172.56</v>
      </c>
      <c r="CX75" s="9">
        <f>VLOOKUP(select_pop,'Inputs Assump'!$G$4:$H$9,2,FALSE)*(Demographics_Total!CX4/total_pop)</f>
        <v>181</v>
      </c>
      <c r="CZ75" s="50">
        <f>SUM(B75:CX75)</f>
        <v>57591428.229999982</v>
      </c>
      <c r="DA75" s="66">
        <f t="shared" ref="DA75:DA95" si="8">(CZ75-CZ$4)/CZ$4</f>
        <v>1.3792704002996536E-3</v>
      </c>
    </row>
    <row r="76" spans="1:105">
      <c r="A76" s="52">
        <v>2021</v>
      </c>
      <c r="B76" s="9">
        <f>Births!F27/2</f>
        <v>1659943.8215070793</v>
      </c>
      <c r="C76" s="9">
        <f>B75-B75*Mortality!$B3/1000</f>
        <v>1731483.6529454323</v>
      </c>
      <c r="D76" s="9">
        <f>C75-C75*Mortality!$C3/1000</f>
        <v>1723691.3150500071</v>
      </c>
      <c r="E76" s="9">
        <f>D75-D75*Mortality!$C3/1000</f>
        <v>1691805.4223476464</v>
      </c>
      <c r="F76" s="9">
        <f>E75-E75*Mortality!$C3/1000</f>
        <v>1659919.5296452858</v>
      </c>
      <c r="G76" s="9">
        <f>F75-F75*Mortality!$D3/1000</f>
        <v>1631612.9879799294</v>
      </c>
      <c r="H76" s="9">
        <f>G75-G75*Mortality!$D3/1000</f>
        <v>1606279.7156720518</v>
      </c>
      <c r="I76" s="9">
        <f>H75-H75*Mortality!$D3/1000</f>
        <v>1574323.7195022197</v>
      </c>
      <c r="J76" s="9">
        <f>I75-I75*Mortality!$D3/1000</f>
        <v>1542367.7233323872</v>
      </c>
      <c r="K76" s="9">
        <f>J75-J75*Mortality!$D3/1000</f>
        <v>1513542.7273999357</v>
      </c>
      <c r="L76" s="9">
        <f>K75-K75*Mortality!$E3/1000</f>
        <v>1485014.804850573</v>
      </c>
      <c r="M76" s="9">
        <f>L75-L75*Mortality!$E3/1000</f>
        <v>1456184.0413982235</v>
      </c>
      <c r="N76" s="9">
        <f>M75-M75*Mortality!$E3/1000</f>
        <v>1427353.277945874</v>
      </c>
      <c r="O76" s="9">
        <f>N75-N75*Mortality!$E3/1000</f>
        <v>1398522.5144935239</v>
      </c>
      <c r="P76" s="9">
        <f>O75-O75*Mortality!$E3/1000</f>
        <v>1380304.3061731579</v>
      </c>
      <c r="Q76" s="9">
        <f>P75-P75*Mortality!$F3/1000</f>
        <v>1361239.3242217584</v>
      </c>
      <c r="R76" s="9">
        <f>Q75-Q75*Mortality!$F3/1000</f>
        <v>1343032.441689413</v>
      </c>
      <c r="S76" s="9">
        <f>R75-R75*Mortality!$F3/1000</f>
        <v>1324825.5591570677</v>
      </c>
      <c r="T76" s="9">
        <f>S75-S75*Mortality!$F3/1000</f>
        <v>1306618.6766247223</v>
      </c>
      <c r="U76" s="9">
        <f>T75-T75*Mortality!$F3/1000</f>
        <v>1282155.9489368927</v>
      </c>
      <c r="V76" s="9">
        <f>U75-U75*Mortality!$G3/1000</f>
        <v>1257496.6053519815</v>
      </c>
      <c r="W76" s="9">
        <f>V75-V75*Mortality!$G3/1000</f>
        <v>1233037.7019362941</v>
      </c>
      <c r="X76" s="9">
        <f>W75-W75*Mortality!$G3/1000</f>
        <v>1208578.7985206065</v>
      </c>
      <c r="Y76" s="9">
        <f>X75-X75*Mortality!$G3/1000</f>
        <v>1184119.8951049196</v>
      </c>
      <c r="Z76" s="9">
        <f>Y75-Y75*Mortality!$G3/1000</f>
        <v>1142552.9288688186</v>
      </c>
      <c r="AA76" s="9">
        <f>Z75-Z75*Mortality!$I3/1000</f>
        <v>1097249.4170202781</v>
      </c>
      <c r="AB76" s="9">
        <f>AA75-AA75*Mortality!$I3/1000</f>
        <v>1055823.521488603</v>
      </c>
      <c r="AC76" s="9">
        <f>AB75-AB75*Mortality!$I3/1000</f>
        <v>1014397.625956928</v>
      </c>
      <c r="AD76" s="9">
        <f>AC75-AC75*Mortality!$I3/1000</f>
        <v>972971.73042525293</v>
      </c>
      <c r="AE76" s="9">
        <f>AD75-AD75*Mortality!$I3/1000</f>
        <v>928065.79287338967</v>
      </c>
      <c r="AF76" s="9">
        <f>AE75-AE75*Mortality!$I3/1000</f>
        <v>883159.85532152653</v>
      </c>
      <c r="AG76" s="9">
        <f>AF75-AF75*Mortality!$I3/1000</f>
        <v>838253.91776966327</v>
      </c>
      <c r="AH76" s="9">
        <f>AG75-AG75*Mortality!$I3/1000</f>
        <v>793347.98021780013</v>
      </c>
      <c r="AI76" s="9">
        <f>AH75-AH75*Mortality!$I3/1000</f>
        <v>748442.04266593675</v>
      </c>
      <c r="AJ76" s="9">
        <f>AI75-AI75*Mortality!$I3/1000</f>
        <v>721770.40940687177</v>
      </c>
      <c r="AK76" s="9">
        <f>AJ75-AJ75*Mortality!$I3/1000</f>
        <v>695098.77614780678</v>
      </c>
      <c r="AL76" s="9">
        <f>AK75-AK75*Mortality!$I3/1000</f>
        <v>668427.1428887418</v>
      </c>
      <c r="AM76" s="9">
        <f>AL75-AL75*Mortality!$I3/1000</f>
        <v>641755.50962967682</v>
      </c>
      <c r="AN76" s="9">
        <f>AM75-AM75*Mortality!$I3/1000</f>
        <v>615083.87637061195</v>
      </c>
      <c r="AO76" s="9">
        <f>AN75-AN75*Mortality!$I3/1000</f>
        <v>589390.28113144659</v>
      </c>
      <c r="AP76" s="9">
        <f>AO75-AO75*Mortality!$I3/1000</f>
        <v>563696.68589228136</v>
      </c>
      <c r="AQ76" s="9">
        <f>AP75-AP75*Mortality!$I3/1000</f>
        <v>538003.09065311612</v>
      </c>
      <c r="AR76" s="9">
        <f>AQ75-AQ75*Mortality!$I3/1000</f>
        <v>512309.49541395076</v>
      </c>
      <c r="AS76" s="9">
        <f>AR75-AR75*Mortality!$I3/1000</f>
        <v>486615.90017478552</v>
      </c>
      <c r="AT76" s="9">
        <f>AS75-AS75*Mortality!$I3/1000</f>
        <v>471730.30955477688</v>
      </c>
      <c r="AU76" s="9">
        <f>AT75-AT75*Mortality!$I3/1000</f>
        <v>456844.71893476817</v>
      </c>
      <c r="AV76" s="9">
        <f>AU75-AU75*Mortality!$I3/1000</f>
        <v>441959.12831475964</v>
      </c>
      <c r="AW76" s="9">
        <f>AV75-AV75*Mortality!$I3/1000</f>
        <v>427073.53769475099</v>
      </c>
      <c r="AX76" s="9">
        <f>AW75-AW75*Mortality!$I3/1000</f>
        <v>412187.94707474223</v>
      </c>
      <c r="AY76" s="9">
        <f>AX75-AX75*Mortality!$I3/1000</f>
        <v>392142.82385366125</v>
      </c>
      <c r="AZ76" s="9">
        <f>AY75-AY75*Mortality!$I3/1000</f>
        <v>372097.70063258026</v>
      </c>
      <c r="BA76" s="9">
        <f>AZ75-AZ75*Mortality!$I3/1000</f>
        <v>352052.57741149928</v>
      </c>
      <c r="BB76" s="9">
        <f>BA75-BA75*Mortality!$I3/1000</f>
        <v>332007.4541904183</v>
      </c>
      <c r="BC76" s="9">
        <f>BB75-BB75*Mortality!$I3/1000</f>
        <v>311962.33096933737</v>
      </c>
      <c r="BD76" s="9">
        <f>BC75-BC75*Mortality!$I3/1000</f>
        <v>295694.05183356564</v>
      </c>
      <c r="BE76" s="9">
        <f>BD75-BD75*Mortality!$I3/1000</f>
        <v>279425.77269779384</v>
      </c>
      <c r="BF76" s="9">
        <f>BE75-BE75*Mortality!$I3/1000</f>
        <v>263157.49356202211</v>
      </c>
      <c r="BG76" s="9">
        <f>BF75-BF75*Mortality!$I3/1000</f>
        <v>246889.21442625031</v>
      </c>
      <c r="BH76" s="9">
        <f>BG75-BG75*Mortality!$I3/1000</f>
        <v>230620.93529047846</v>
      </c>
      <c r="BI76" s="9">
        <f>BH75-BH75*Mortality!$I3/1000</f>
        <v>222167.84692252398</v>
      </c>
      <c r="BJ76" s="9">
        <f>BI75-BI75*Mortality!$I3/1000</f>
        <v>213714.75855456947</v>
      </c>
      <c r="BK76" s="9">
        <f>BJ75-BJ75*Mortality!$I3/1000</f>
        <v>205261.670186615</v>
      </c>
      <c r="BL76" s="9">
        <f>BK75-BK75*Mortality!$I3/1000</f>
        <v>196808.58181866049</v>
      </c>
      <c r="BM76" s="9">
        <f>BL75-BL75*Mortality!$I3/1000</f>
        <v>188355.49345070601</v>
      </c>
      <c r="BN76" s="9">
        <f>BM75-BM75*Mortality!$I3/1000</f>
        <v>179964.52737071796</v>
      </c>
      <c r="BO76" s="9">
        <f>BN75-BN75*Mortality!$I3/1000</f>
        <v>171573.56129072991</v>
      </c>
      <c r="BP76" s="9">
        <f>BO75-BO75*Mortality!$I3/1000</f>
        <v>163182.59521074189</v>
      </c>
      <c r="BQ76" s="9">
        <f>BP75-BP75*Mortality!$I3/1000</f>
        <v>154791.62913075383</v>
      </c>
      <c r="BR76" s="9">
        <f>BQ75-BQ75*Mortality!$I3/1000</f>
        <v>146400.66305076581</v>
      </c>
      <c r="BS76" s="9">
        <f>BR75-BR75*Mortality!$I3/1000</f>
        <v>138605.60929621628</v>
      </c>
      <c r="BT76" s="9">
        <f>BS75-BS75*Mortality!$I3/1000</f>
        <v>130810.55554166681</v>
      </c>
      <c r="BU76" s="9">
        <f>BT75-BT75*Mortality!$I3/1000</f>
        <v>123015.50178711732</v>
      </c>
      <c r="BV76" s="9">
        <f>BU75-BU75*Mortality!$I3/1000</f>
        <v>115220.44803256782</v>
      </c>
      <c r="BW76" s="9">
        <f>BV75-BV75*Mortality!$I3/1000</f>
        <v>107425.39427801831</v>
      </c>
      <c r="BX76" s="9">
        <f>BW75-BW75*Mortality!$I3/1000</f>
        <v>99479.352720429291</v>
      </c>
      <c r="BY76" s="9">
        <f>BX75-BX75*Mortality!$I3/1000</f>
        <v>91533.311162840255</v>
      </c>
      <c r="BZ76" s="9">
        <f>BY75-BY75*Mortality!$I3/1000</f>
        <v>83587.269605251218</v>
      </c>
      <c r="CA76" s="9">
        <f>BZ75-BZ75*Mortality!$I3/1000</f>
        <v>75641.228047662196</v>
      </c>
      <c r="CB76" s="9">
        <f>CA75-CA75*Mortality!$I3/1000</f>
        <v>67695.186490073189</v>
      </c>
      <c r="CC76" s="9">
        <f>CB75-CB75*Mortality!$I3/1000</f>
        <v>60471.894175840309</v>
      </c>
      <c r="CD76" s="9">
        <f>CC75-CC75*Mortality!$I3/1000</f>
        <v>53248.601861607436</v>
      </c>
      <c r="CE76" s="9">
        <f>CD75-CD75*Mortality!$I3/1000</f>
        <v>46025.309547374563</v>
      </c>
      <c r="CF76" s="9">
        <f>CE75-CE75*Mortality!$I3/1000</f>
        <v>38802.017233141691</v>
      </c>
      <c r="CG76" s="9">
        <f>CF75-CF75*Mortality!$I3/1000</f>
        <v>31578.724918908825</v>
      </c>
      <c r="CH76" s="9">
        <f>CG75-CG75*Mortality!$I3/1000</f>
        <v>27730.056962442635</v>
      </c>
      <c r="CI76" s="9">
        <f>CH75-CH75*Mortality!$I3/1000</f>
        <v>23881.389005976453</v>
      </c>
      <c r="CJ76" s="9">
        <f>CI75-CI75*Mortality!$I3/1000</f>
        <v>20032.721049510266</v>
      </c>
      <c r="CK76" s="9">
        <f>CJ75-CJ75*Mortality!$I3/1000</f>
        <v>16184.053093044082</v>
      </c>
      <c r="CL76" s="9">
        <f>CK75-CK75*Mortality!$I3/1000</f>
        <v>12335.38513657789</v>
      </c>
      <c r="CM76" s="9">
        <f>CL75-CL75*Mortality!$I3/1000</f>
        <v>10328.166256619314</v>
      </c>
      <c r="CN76" s="9">
        <f>CM75-CM75*Mortality!$I3/1000</f>
        <v>8320.9473766607371</v>
      </c>
      <c r="CO76" s="9">
        <f>CN75-CN75*Mortality!$I3/1000</f>
        <v>6313.7284967021615</v>
      </c>
      <c r="CP76" s="9">
        <f>CO75-CO75*Mortality!$I3/1000</f>
        <v>4306.5096167435859</v>
      </c>
      <c r="CQ76" s="9">
        <f>CP75-CP75*Mortality!$I3/1000</f>
        <v>2299.2907367850107</v>
      </c>
      <c r="CR76" s="9">
        <f>CQ75-CQ75*Mortality!$I3/1000</f>
        <v>1870.4101608265237</v>
      </c>
      <c r="CS76" s="9">
        <f>CR75-CR75*Mortality!$I3/1000</f>
        <v>1441.5295848680364</v>
      </c>
      <c r="CT76" s="9">
        <f>CS75-CS75*Mortality!$I3/1000</f>
        <v>1012.6490089095491</v>
      </c>
      <c r="CU76" s="9">
        <f>CT75-CT75*Mortality!$I3/1000</f>
        <v>583.76843295106198</v>
      </c>
      <c r="CV76" s="9">
        <f>CU75-CU75*Mortality!$I3/1000</f>
        <v>154.88785699257505</v>
      </c>
      <c r="CW76" s="9">
        <f>CV75-CV75*Mortality!$I3/1000</f>
        <v>163.2849119323061</v>
      </c>
      <c r="CX76" s="9">
        <f>CW75-CW75*Mortality!$I3/1000</f>
        <v>171.68196687203718</v>
      </c>
      <c r="CZ76" s="50">
        <f t="shared" ref="CZ76:CZ95" si="9">SUM(B76:CX76)</f>
        <v>59018208.679885782</v>
      </c>
      <c r="DA76" s="66">
        <f t="shared" si="8"/>
        <v>2.6187621396946827E-2</v>
      </c>
    </row>
    <row r="77" spans="1:105">
      <c r="A77" s="52">
        <v>2022</v>
      </c>
      <c r="B77" s="9">
        <f>Births!F28/2</f>
        <v>1669134.2636025436</v>
      </c>
      <c r="C77" s="9">
        <f>B76-B76*Mortality!$B4/1000</f>
        <v>1603749.3535617138</v>
      </c>
      <c r="D77" s="9">
        <f>C76-C76*Mortality!$C4/1000</f>
        <v>1726130.2145073488</v>
      </c>
      <c r="E77" s="9">
        <f>D76-D76*Mortality!$C4/1000</f>
        <v>1718361.9691300024</v>
      </c>
      <c r="F77" s="9">
        <f>E76-E76*Mortality!$C4/1000</f>
        <v>1686574.6619172217</v>
      </c>
      <c r="G77" s="9">
        <f>F76-F76*Mortality!$D4/1000</f>
        <v>1658145.7907635011</v>
      </c>
      <c r="H77" s="9">
        <f>G76-G76*Mortality!$D4/1000</f>
        <v>1629869.4965966914</v>
      </c>
      <c r="I77" s="9">
        <f>H76-H76*Mortality!$D4/1000</f>
        <v>1604563.2946433057</v>
      </c>
      <c r="J77" s="9">
        <f>I76-I76*Mortality!$D4/1000</f>
        <v>1572641.4456666959</v>
      </c>
      <c r="K77" s="9">
        <f>J76-J76*Mortality!$D4/1000</f>
        <v>1540719.5966900859</v>
      </c>
      <c r="L77" s="9">
        <f>K76-K76*Mortality!$E4/1000</f>
        <v>1512199.4524225383</v>
      </c>
      <c r="M77" s="9">
        <f>L76-L76*Mortality!$E4/1000</f>
        <v>1483696.848513888</v>
      </c>
      <c r="N77" s="9">
        <f>M76-M76*Mortality!$E4/1000</f>
        <v>1454891.672474714</v>
      </c>
      <c r="O77" s="9">
        <f>N76-N76*Mortality!$E4/1000</f>
        <v>1426086.49643554</v>
      </c>
      <c r="P77" s="9">
        <f>O76-O76*Mortality!$E4/1000</f>
        <v>1397281.3203963654</v>
      </c>
      <c r="Q77" s="9">
        <f>P76-P76*Mortality!$F4/1000</f>
        <v>1378247.333096233</v>
      </c>
      <c r="R77" s="9">
        <f>Q76-Q76*Mortality!$F4/1000</f>
        <v>1359210.7623831457</v>
      </c>
      <c r="S77" s="9">
        <f>R76-R76*Mortality!$F4/1000</f>
        <v>1341031.0123222535</v>
      </c>
      <c r="T77" s="9">
        <f>S76-S76*Mortality!$F4/1000</f>
        <v>1322851.2622613611</v>
      </c>
      <c r="U77" s="9">
        <f>T76-T76*Mortality!$F4/1000</f>
        <v>1304671.5122004689</v>
      </c>
      <c r="V77" s="9">
        <f>U76-U76*Mortality!$G4/1000</f>
        <v>1280001.0460851104</v>
      </c>
      <c r="W77" s="9">
        <f>V76-V76*Mortality!$G4/1000</f>
        <v>1255383.1471387069</v>
      </c>
      <c r="X77" s="9">
        <f>W76-W76*Mortality!$G4/1000</f>
        <v>1230965.3514843381</v>
      </c>
      <c r="Y77" s="9">
        <f>X76-X76*Mortality!$G4/1000</f>
        <v>1206547.5558299688</v>
      </c>
      <c r="Z77" s="9">
        <f>Y76-Y76*Mortality!$G4/1000</f>
        <v>1182129.7601756004</v>
      </c>
      <c r="AA77" s="9">
        <f>Z76-Z76*Mortality!$I4/1000</f>
        <v>1136843.8860984028</v>
      </c>
      <c r="AB77" s="9">
        <f>AA76-AA76*Mortality!$I4/1000</f>
        <v>1091766.7442326073</v>
      </c>
      <c r="AC77" s="9">
        <f>AB76-AB76*Mortality!$I4/1000</f>
        <v>1050547.8432334545</v>
      </c>
      <c r="AD77" s="9">
        <f>AC76-AC76*Mortality!$I4/1000</f>
        <v>1009328.9422343018</v>
      </c>
      <c r="AE77" s="9">
        <f>AD76-AD76*Mortality!$I4/1000</f>
        <v>968110.04123514891</v>
      </c>
      <c r="AF77" s="9">
        <f>AE76-AE76*Mortality!$I4/1000</f>
        <v>923428.48708964838</v>
      </c>
      <c r="AG77" s="9">
        <f>AF76-AF76*Mortality!$I4/1000</f>
        <v>878746.93294414785</v>
      </c>
      <c r="AH77" s="9">
        <f>AG76-AG76*Mortality!$I4/1000</f>
        <v>834065.3787986472</v>
      </c>
      <c r="AI77" s="9">
        <f>AH76-AH76*Mortality!$I4/1000</f>
        <v>789383.82465314667</v>
      </c>
      <c r="AJ77" s="9">
        <f>AI76-AI76*Mortality!$I4/1000</f>
        <v>744702.27050764603</v>
      </c>
      <c r="AK77" s="9">
        <f>AJ76-AJ76*Mortality!$I4/1000</f>
        <v>718163.90853184974</v>
      </c>
      <c r="AL77" s="9">
        <f>AK76-AK76*Mortality!$I4/1000</f>
        <v>691625.54655605357</v>
      </c>
      <c r="AM77" s="9">
        <f>AL76-AL76*Mortality!$I4/1000</f>
        <v>665087.1845802574</v>
      </c>
      <c r="AN77" s="9">
        <f>AM76-AM76*Mortality!$I4/1000</f>
        <v>638548.82260446122</v>
      </c>
      <c r="AO77" s="9">
        <f>AN76-AN76*Mortality!$I4/1000</f>
        <v>612010.46062866505</v>
      </c>
      <c r="AP77" s="9">
        <f>AO76-AO76*Mortality!$I4/1000</f>
        <v>586445.2496686345</v>
      </c>
      <c r="AQ77" s="9">
        <f>AP76-AP76*Mortality!$I4/1000</f>
        <v>560880.03870860406</v>
      </c>
      <c r="AR77" s="9">
        <f>AQ76-AQ76*Mortality!$I4/1000</f>
        <v>535314.8277485735</v>
      </c>
      <c r="AS77" s="9">
        <f>AR76-AR76*Mortality!$I4/1000</f>
        <v>509749.61678854295</v>
      </c>
      <c r="AT77" s="9">
        <f>AS76-AS76*Mortality!$I4/1000</f>
        <v>484184.40582851251</v>
      </c>
      <c r="AU77" s="9">
        <f>AT76-AT76*Mortality!$I4/1000</f>
        <v>469373.19467169134</v>
      </c>
      <c r="AV77" s="9">
        <f>AU76-AU76*Mortality!$I4/1000</f>
        <v>454561.98351487011</v>
      </c>
      <c r="AW77" s="9">
        <f>AV76-AV76*Mortality!$I4/1000</f>
        <v>439750.772358049</v>
      </c>
      <c r="AX77" s="9">
        <f>AW76-AW76*Mortality!$I4/1000</f>
        <v>424939.56120122783</v>
      </c>
      <c r="AY77" s="9">
        <f>AX76-AX76*Mortality!$I4/1000</f>
        <v>410128.35004440654</v>
      </c>
      <c r="AZ77" s="9">
        <f>AY76-AY76*Mortality!$I4/1000</f>
        <v>390183.3871423059</v>
      </c>
      <c r="BA77" s="9">
        <f>AZ76-AZ76*Mortality!$I4/1000</f>
        <v>370238.4242402052</v>
      </c>
      <c r="BB77" s="9">
        <f>BA76-BA76*Mortality!$I4/1000</f>
        <v>350293.46133810456</v>
      </c>
      <c r="BC77" s="9">
        <f>BB76-BB76*Mortality!$I4/1000</f>
        <v>330348.49843600392</v>
      </c>
      <c r="BD77" s="9">
        <f>BC76-BC76*Mortality!$I4/1000</f>
        <v>310403.53553390328</v>
      </c>
      <c r="BE77" s="9">
        <f>BD76-BD76*Mortality!$I4/1000</f>
        <v>294216.54479978059</v>
      </c>
      <c r="BF77" s="9">
        <f>BE76-BE76*Mortality!$I4/1000</f>
        <v>278029.5540656579</v>
      </c>
      <c r="BG77" s="9">
        <f>BF76-BF76*Mortality!$I4/1000</f>
        <v>261842.56333153517</v>
      </c>
      <c r="BH77" s="9">
        <f>BG76-BG76*Mortality!$I4/1000</f>
        <v>245655.57259741242</v>
      </c>
      <c r="BI77" s="9">
        <f>BH76-BH76*Mortality!$I4/1000</f>
        <v>229468.58186328964</v>
      </c>
      <c r="BJ77" s="9">
        <f>BI76-BI76*Mortality!$I4/1000</f>
        <v>221057.73140118213</v>
      </c>
      <c r="BK77" s="9">
        <f>BJ76-BJ76*Mortality!$I4/1000</f>
        <v>212646.88093907462</v>
      </c>
      <c r="BL77" s="9">
        <f>BK76-BK76*Mortality!$I4/1000</f>
        <v>204236.03047696711</v>
      </c>
      <c r="BM77" s="9">
        <f>BL76-BL76*Mortality!$I4/1000</f>
        <v>195825.18001485959</v>
      </c>
      <c r="BN77" s="9">
        <f>BM76-BM76*Mortality!$I4/1000</f>
        <v>187414.32955275208</v>
      </c>
      <c r="BO77" s="9">
        <f>BN76-BN76*Mortality!$I4/1000</f>
        <v>179065.29096953495</v>
      </c>
      <c r="BP77" s="9">
        <f>BO76-BO76*Mortality!$I4/1000</f>
        <v>170716.25238631785</v>
      </c>
      <c r="BQ77" s="9">
        <f>BP76-BP76*Mortality!$I4/1000</f>
        <v>162367.21380310075</v>
      </c>
      <c r="BR77" s="9">
        <f>BQ76-BQ76*Mortality!$I4/1000</f>
        <v>154018.17521988362</v>
      </c>
      <c r="BS77" s="9">
        <f>BR76-BR76*Mortality!$I4/1000</f>
        <v>145669.13663666652</v>
      </c>
      <c r="BT77" s="9">
        <f>BS76-BS76*Mortality!$I4/1000</f>
        <v>137913.03275844918</v>
      </c>
      <c r="BU77" s="9">
        <f>BT76-BT76*Mortality!$I4/1000</f>
        <v>130156.92888023188</v>
      </c>
      <c r="BV77" s="9">
        <f>BU76-BU76*Mortality!$I4/1000</f>
        <v>122400.82500201458</v>
      </c>
      <c r="BW77" s="9">
        <f>BV76-BV76*Mortality!$I4/1000</f>
        <v>114644.72112379725</v>
      </c>
      <c r="BX77" s="9">
        <f>BW76-BW76*Mortality!$I4/1000</f>
        <v>106888.61724557994</v>
      </c>
      <c r="BY77" s="9">
        <f>BX76-BX76*Mortality!$I4/1000</f>
        <v>98982.280011494498</v>
      </c>
      <c r="BZ77" s="9">
        <f>BY76-BY76*Mortality!$I4/1000</f>
        <v>91075.942777409044</v>
      </c>
      <c r="CA77" s="9">
        <f>BZ76-BZ76*Mortality!$I4/1000</f>
        <v>83169.605543323603</v>
      </c>
      <c r="CB77" s="9">
        <f>CA76-CA76*Mortality!$I4/1000</f>
        <v>75263.268309238163</v>
      </c>
      <c r="CC77" s="9">
        <f>CB76-CB76*Mortality!$I4/1000</f>
        <v>67356.931075152737</v>
      </c>
      <c r="CD77" s="9">
        <f>CC76-CC76*Mortality!$I4/1000</f>
        <v>60169.731692567235</v>
      </c>
      <c r="CE77" s="9">
        <f>CD76-CD76*Mortality!$I4/1000</f>
        <v>52982.53230998174</v>
      </c>
      <c r="CF77" s="9">
        <f>CE76-CE76*Mortality!$I4/1000</f>
        <v>45795.332927396237</v>
      </c>
      <c r="CG77" s="9">
        <f>CF76-CF76*Mortality!$I4/1000</f>
        <v>38608.133544810742</v>
      </c>
      <c r="CH77" s="9">
        <f>CG76-CG76*Mortality!$I4/1000</f>
        <v>31420.93416222525</v>
      </c>
      <c r="CI77" s="9">
        <f>CH76-CH76*Mortality!$I4/1000</f>
        <v>27591.497008479375</v>
      </c>
      <c r="CJ77" s="9">
        <f>CI76-CI76*Mortality!$I4/1000</f>
        <v>23762.05985473351</v>
      </c>
      <c r="CK77" s="9">
        <f>CJ76-CJ76*Mortality!$I4/1000</f>
        <v>19932.622700987638</v>
      </c>
      <c r="CL77" s="9">
        <f>CK76-CK76*Mortality!$I4/1000</f>
        <v>16103.185547241766</v>
      </c>
      <c r="CM77" s="9">
        <f>CL76-CL76*Mortality!$I4/1000</f>
        <v>12273.748393495891</v>
      </c>
      <c r="CN77" s="9">
        <f>CM76-CM76*Mortality!$I4/1000</f>
        <v>10276.559069407967</v>
      </c>
      <c r="CO77" s="9">
        <f>CN76-CN76*Mortality!$I4/1000</f>
        <v>8279.3697453200457</v>
      </c>
      <c r="CP77" s="9">
        <f>CO76-CO76*Mortality!$I4/1000</f>
        <v>6282.180421232124</v>
      </c>
      <c r="CQ77" s="9">
        <f>CP76-CP76*Mortality!$I4/1000</f>
        <v>4284.9910971442032</v>
      </c>
      <c r="CR77" s="9">
        <f>CQ76-CQ76*Mortality!$I4/1000</f>
        <v>2287.8017730562824</v>
      </c>
      <c r="CS77" s="9">
        <f>CR76-CR76*Mortality!$I4/1000</f>
        <v>1861.0642028961977</v>
      </c>
      <c r="CT77" s="9">
        <f>CS76-CS76*Mortality!$I4/1000</f>
        <v>1434.3266327361127</v>
      </c>
      <c r="CU77" s="9">
        <f>CT76-CT76*Mortality!$I4/1000</f>
        <v>1007.5890625760279</v>
      </c>
      <c r="CV77" s="9">
        <f>CU76-CU76*Mortality!$I4/1000</f>
        <v>580.8514924159432</v>
      </c>
      <c r="CW77" s="9">
        <f>CV76-CV76*Mortality!$I4/1000</f>
        <v>154.11392225585865</v>
      </c>
      <c r="CX77" s="9">
        <f>CW76-CW76*Mortality!$I4/1000</f>
        <v>162.46901927435457</v>
      </c>
      <c r="CZ77" s="50">
        <f t="shared" si="9"/>
        <v>60459572.486816384</v>
      </c>
      <c r="DA77" s="66">
        <f t="shared" si="8"/>
        <v>5.12495426189961E-2</v>
      </c>
    </row>
    <row r="78" spans="1:105">
      <c r="A78" s="52">
        <v>2023</v>
      </c>
      <c r="B78" s="9">
        <f>Births!F29/2</f>
        <v>1677056.9996561378</v>
      </c>
      <c r="C78" s="9">
        <f>B77-B77*Mortality!$B5/1000</f>
        <v>1614715.9473467814</v>
      </c>
      <c r="D78" s="9">
        <f>C77-C77*Mortality!$C5/1000</f>
        <v>1599127.0519128849</v>
      </c>
      <c r="E78" s="9">
        <f>D77-D77*Mortality!$C5/1000</f>
        <v>1721155.1886288405</v>
      </c>
      <c r="F78" s="9">
        <f>E77-E77*Mortality!$C5/1000</f>
        <v>1713409.3327684945</v>
      </c>
      <c r="G78" s="9">
        <f>F77-F77*Mortality!$D5/1000</f>
        <v>1684859.6444596085</v>
      </c>
      <c r="H78" s="9">
        <f>G77-G77*Mortality!$D5/1000</f>
        <v>1656459.6816082771</v>
      </c>
      <c r="I78" s="9">
        <f>H77-H77*Mortality!$D5/1000</f>
        <v>1628212.1405937753</v>
      </c>
      <c r="J78" s="9">
        <f>I77-I77*Mortality!$D5/1000</f>
        <v>1602931.6716121435</v>
      </c>
      <c r="K78" s="9">
        <f>J77-J77*Mortality!$D5/1000</f>
        <v>1571042.2828221535</v>
      </c>
      <c r="L78" s="9">
        <f>K77-K77*Mortality!$E5/1000</f>
        <v>1539404.8461779389</v>
      </c>
      <c r="M78" s="9">
        <f>L77-L77*Mortality!$E5/1000</f>
        <v>1510909.0391579752</v>
      </c>
      <c r="N78" s="9">
        <f>M77-M77*Mortality!$E5/1000</f>
        <v>1482430.7575291004</v>
      </c>
      <c r="O78" s="9">
        <f>N77-N77*Mortality!$E5/1000</f>
        <v>1453650.1619652</v>
      </c>
      <c r="P78" s="9">
        <f>O77-O77*Mortality!$E5/1000</f>
        <v>1424869.5664012998</v>
      </c>
      <c r="Q78" s="9">
        <f>P77-P77*Mortality!$F5/1000</f>
        <v>1395271.7440572958</v>
      </c>
      <c r="R78" s="9">
        <f>Q77-Q77*Mortality!$F5/1000</f>
        <v>1376265.1315241186</v>
      </c>
      <c r="S78" s="9">
        <f>R77-R77*Mortality!$F5/1000</f>
        <v>1357255.9392934626</v>
      </c>
      <c r="T78" s="9">
        <f>S77-S77*Mortality!$F5/1000</f>
        <v>1339102.3354316496</v>
      </c>
      <c r="U78" s="9">
        <f>T77-T77*Mortality!$F5/1000</f>
        <v>1320948.7315698361</v>
      </c>
      <c r="V78" s="9">
        <f>U77-U77*Mortality!$G5/1000</f>
        <v>1302503.9716933088</v>
      </c>
      <c r="W78" s="9">
        <f>V77-V77*Mortality!$G5/1000</f>
        <v>1277874.4923199276</v>
      </c>
      <c r="X78" s="9">
        <f>W77-W77*Mortality!$G5/1000</f>
        <v>1253297.4927820484</v>
      </c>
      <c r="Y78" s="9">
        <f>X77-X77*Mortality!$G5/1000</f>
        <v>1228920.2640908435</v>
      </c>
      <c r="Z78" s="9">
        <f>Y77-Y77*Mortality!$G5/1000</f>
        <v>1204543.0353996381</v>
      </c>
      <c r="AA78" s="9">
        <f>Z77-Z77*Mortality!$I5/1000</f>
        <v>1176329.2216142567</v>
      </c>
      <c r="AB78" s="9">
        <f>AA77-AA77*Mortality!$I5/1000</f>
        <v>1131265.5587254737</v>
      </c>
      <c r="AC78" s="9">
        <f>AB77-AB77*Mortality!$I5/1000</f>
        <v>1086409.6038295324</v>
      </c>
      <c r="AD78" s="9">
        <f>AC77-AC77*Mortality!$I5/1000</f>
        <v>1045392.9579742365</v>
      </c>
      <c r="AE78" s="9">
        <f>AD77-AD77*Mortality!$I5/1000</f>
        <v>1004376.3121189406</v>
      </c>
      <c r="AF78" s="9">
        <f>AE77-AE77*Mortality!$I5/1000</f>
        <v>963359.66626364458</v>
      </c>
      <c r="AG78" s="9">
        <f>AF77-AF77*Mortality!$I5/1000</f>
        <v>918897.3579966703</v>
      </c>
      <c r="AH78" s="9">
        <f>AG77-AG77*Mortality!$I5/1000</f>
        <v>874435.04972969613</v>
      </c>
      <c r="AI78" s="9">
        <f>AH77-AH77*Mortality!$I5/1000</f>
        <v>829972.74146272172</v>
      </c>
      <c r="AJ78" s="9">
        <f>AI77-AI77*Mortality!$I5/1000</f>
        <v>785510.43319574744</v>
      </c>
      <c r="AK78" s="9">
        <f>AJ77-AJ77*Mortality!$I5/1000</f>
        <v>741048.12492877303</v>
      </c>
      <c r="AL78" s="9">
        <f>AK77-AK77*Mortality!$I5/1000</f>
        <v>714639.98282999999</v>
      </c>
      <c r="AM78" s="9">
        <f>AL77-AL77*Mortality!$I5/1000</f>
        <v>688231.84073122696</v>
      </c>
      <c r="AN78" s="9">
        <f>AM77-AM77*Mortality!$I5/1000</f>
        <v>661823.69863245392</v>
      </c>
      <c r="AO78" s="9">
        <f>AN77-AN77*Mortality!$I5/1000</f>
        <v>635415.556533681</v>
      </c>
      <c r="AP78" s="9">
        <f>AO77-AO77*Mortality!$I5/1000</f>
        <v>609007.41443490796</v>
      </c>
      <c r="AQ78" s="9">
        <f>AP77-AP77*Mortality!$I5/1000</f>
        <v>583567.6482416013</v>
      </c>
      <c r="AR78" s="9">
        <f>AQ77-AQ77*Mortality!$I5/1000</f>
        <v>558127.88204829465</v>
      </c>
      <c r="AS78" s="9">
        <f>AR77-AR77*Mortality!$I5/1000</f>
        <v>532688.11585498799</v>
      </c>
      <c r="AT78" s="9">
        <f>AS77-AS77*Mortality!$I5/1000</f>
        <v>507248.34966168128</v>
      </c>
      <c r="AU78" s="9">
        <f>AT77-AT77*Mortality!$I5/1000</f>
        <v>481808.58346837468</v>
      </c>
      <c r="AV78" s="9">
        <f>AU77-AU77*Mortality!$I5/1000</f>
        <v>467070.04876751429</v>
      </c>
      <c r="AW78" s="9">
        <f>AV77-AV77*Mortality!$I5/1000</f>
        <v>452331.51406665385</v>
      </c>
      <c r="AX78" s="9">
        <f>AW77-AW77*Mortality!$I5/1000</f>
        <v>437592.97936579352</v>
      </c>
      <c r="AY78" s="9">
        <f>AX77-AX77*Mortality!$I5/1000</f>
        <v>422854.44466493314</v>
      </c>
      <c r="AZ78" s="9">
        <f>AY77-AY77*Mortality!$I5/1000</f>
        <v>408115.90996407263</v>
      </c>
      <c r="BA78" s="9">
        <f>AZ77-AZ77*Mortality!$I5/1000</f>
        <v>388268.81409003923</v>
      </c>
      <c r="BB78" s="9">
        <f>BA77-BA77*Mortality!$I5/1000</f>
        <v>368421.71821600577</v>
      </c>
      <c r="BC78" s="9">
        <f>BB77-BB77*Mortality!$I5/1000</f>
        <v>348574.62234197237</v>
      </c>
      <c r="BD78" s="9">
        <f>BC77-BC77*Mortality!$I5/1000</f>
        <v>328727.52646793891</v>
      </c>
      <c r="BE78" s="9">
        <f>BD77-BD77*Mortality!$I5/1000</f>
        <v>308880.4305939055</v>
      </c>
      <c r="BF78" s="9">
        <f>BE77-BE77*Mortality!$I5/1000</f>
        <v>292772.86706575338</v>
      </c>
      <c r="BG78" s="9">
        <f>BF77-BF77*Mortality!$I5/1000</f>
        <v>276665.30353760126</v>
      </c>
      <c r="BH78" s="9">
        <f>BG77-BG77*Mortality!$I5/1000</f>
        <v>260557.74000944907</v>
      </c>
      <c r="BI78" s="9">
        <f>BH77-BH77*Mortality!$I5/1000</f>
        <v>244450.17648129689</v>
      </c>
      <c r="BJ78" s="9">
        <f>BI77-BI77*Mortality!$I5/1000</f>
        <v>228342.61295314465</v>
      </c>
      <c r="BK78" s="9">
        <f>BJ77-BJ77*Mortality!$I5/1000</f>
        <v>219973.0333092525</v>
      </c>
      <c r="BL78" s="9">
        <f>BK77-BK77*Mortality!$I5/1000</f>
        <v>211603.45366536031</v>
      </c>
      <c r="BM78" s="9">
        <f>BL77-BL77*Mortality!$I5/1000</f>
        <v>203233.87402146813</v>
      </c>
      <c r="BN78" s="9">
        <f>BM77-BM77*Mortality!$I5/1000</f>
        <v>194864.29437757598</v>
      </c>
      <c r="BO78" s="9">
        <f>BN77-BN77*Mortality!$I5/1000</f>
        <v>186494.7147336838</v>
      </c>
      <c r="BP78" s="9">
        <f>BO77-BO77*Mortality!$I5/1000</f>
        <v>178186.6436667949</v>
      </c>
      <c r="BQ78" s="9">
        <f>BP77-BP77*Mortality!$I5/1000</f>
        <v>169878.57259990607</v>
      </c>
      <c r="BR78" s="9">
        <f>BQ77-BQ77*Mortality!$I5/1000</f>
        <v>161570.5015330172</v>
      </c>
      <c r="BS78" s="9">
        <f>BR77-BR77*Mortality!$I5/1000</f>
        <v>153262.43046612831</v>
      </c>
      <c r="BT78" s="9">
        <f>BS77-BS77*Mortality!$I5/1000</f>
        <v>144954.35939923945</v>
      </c>
      <c r="BU78" s="9">
        <f>BT77-BT77*Mortality!$I5/1000</f>
        <v>137236.31359311118</v>
      </c>
      <c r="BV78" s="9">
        <f>BU77-BU77*Mortality!$I5/1000</f>
        <v>129518.26778698293</v>
      </c>
      <c r="BW78" s="9">
        <f>BV77-BV77*Mortality!$I5/1000</f>
        <v>121800.22198085469</v>
      </c>
      <c r="BX78" s="9">
        <f>BW77-BW77*Mortality!$I5/1000</f>
        <v>114082.17617472642</v>
      </c>
      <c r="BY78" s="9">
        <f>BX77-BX77*Mortality!$I5/1000</f>
        <v>106364.13036859818</v>
      </c>
      <c r="BZ78" s="9">
        <f>BY77-BY77*Mortality!$I5/1000</f>
        <v>98496.588379798239</v>
      </c>
      <c r="CA78" s="9">
        <f>BZ77-BZ77*Mortality!$I5/1000</f>
        <v>90629.046390998279</v>
      </c>
      <c r="CB78" s="9">
        <f>CA77-CA77*Mortality!$I5/1000</f>
        <v>82761.504402198334</v>
      </c>
      <c r="CC78" s="9">
        <f>CB77-CB77*Mortality!$I5/1000</f>
        <v>74893.962413398403</v>
      </c>
      <c r="CD78" s="9">
        <f>CC77-CC77*Mortality!$I5/1000</f>
        <v>67026.420424598473</v>
      </c>
      <c r="CE78" s="9">
        <f>CD77-CD77*Mortality!$I5/1000</f>
        <v>59874.487582600326</v>
      </c>
      <c r="CF78" s="9">
        <f>CE77-CE77*Mortality!$I5/1000</f>
        <v>52722.554740602187</v>
      </c>
      <c r="CG78" s="9">
        <f>CF77-CF77*Mortality!$I5/1000</f>
        <v>45570.62189860404</v>
      </c>
      <c r="CH78" s="9">
        <f>CG77-CG77*Mortality!$I5/1000</f>
        <v>38418.689056605894</v>
      </c>
      <c r="CI78" s="9">
        <f>CH77-CH77*Mortality!$I5/1000</f>
        <v>31266.756214607762</v>
      </c>
      <c r="CJ78" s="9">
        <f>CI77-CI77*Mortality!$I5/1000</f>
        <v>27456.109551235164</v>
      </c>
      <c r="CK78" s="9">
        <f>CJ77-CJ77*Mortality!$I5/1000</f>
        <v>23645.462887862577</v>
      </c>
      <c r="CL78" s="9">
        <f>CK77-CK77*Mortality!$I5/1000</f>
        <v>19834.816224489983</v>
      </c>
      <c r="CM78" s="9">
        <f>CL77-CL77*Mortality!$I5/1000</f>
        <v>16024.169561117389</v>
      </c>
      <c r="CN78" s="9">
        <f>CM77-CM77*Mortality!$I5/1000</f>
        <v>12213.522897744791</v>
      </c>
      <c r="CO78" s="9">
        <f>CN77-CN77*Mortality!$I5/1000</f>
        <v>10226.133490788601</v>
      </c>
      <c r="CP78" s="9">
        <f>CO77-CO77*Mortality!$I5/1000</f>
        <v>8238.7440838324128</v>
      </c>
      <c r="CQ78" s="9">
        <f>CP77-CP77*Mortality!$I5/1000</f>
        <v>6251.3546768762235</v>
      </c>
      <c r="CR78" s="9">
        <f>CQ77-CQ77*Mortality!$I5/1000</f>
        <v>4263.9652699200351</v>
      </c>
      <c r="CS78" s="9">
        <f>CR77-CR77*Mortality!$I5/1000</f>
        <v>2276.5758629638472</v>
      </c>
      <c r="CT78" s="9">
        <f>CS77-CS77*Mortality!$I5/1000</f>
        <v>1851.9322319081462</v>
      </c>
      <c r="CU78" s="9">
        <f>CT77-CT77*Mortality!$I5/1000</f>
        <v>1427.2886008524451</v>
      </c>
      <c r="CV78" s="9">
        <f>CU77-CU77*Mortality!$I5/1000</f>
        <v>1002.6449697967444</v>
      </c>
      <c r="CW78" s="9">
        <f>CV77-CV77*Mortality!$I5/1000</f>
        <v>578.00133874104358</v>
      </c>
      <c r="CX78" s="9">
        <f>CW77-CW77*Mortality!$I5/1000</f>
        <v>153.35770768534294</v>
      </c>
      <c r="CZ78" s="50">
        <f t="shared" si="9"/>
        <v>61909527.958202258</v>
      </c>
      <c r="DA78" s="66">
        <f t="shared" si="8"/>
        <v>7.6460852646778502E-2</v>
      </c>
    </row>
    <row r="79" spans="1:105">
      <c r="A79" s="52">
        <v>2024</v>
      </c>
      <c r="B79" s="9">
        <f>Births!F30/2</f>
        <v>1684124.306691838</v>
      </c>
      <c r="C79" s="9">
        <f>B78-B78*Mortality!$B6/1000</f>
        <v>1624400.0974556338</v>
      </c>
      <c r="D79" s="9">
        <f>C78-C78*Mortality!$C6/1000</f>
        <v>1610381.0735549703</v>
      </c>
      <c r="E79" s="9">
        <f>D78-D78*Mortality!$C6/1000</f>
        <v>1594834.0281408068</v>
      </c>
      <c r="F79" s="9">
        <f>E78-E78*Mortality!$C6/1000</f>
        <v>1716534.567564754</v>
      </c>
      <c r="G79" s="9">
        <f>F78-F78*Mortality!$D6/1000</f>
        <v>1711751.333158673</v>
      </c>
      <c r="H79" s="9">
        <f>G78-G78*Mortality!$D6/1000</f>
        <v>1683229.2712734158</v>
      </c>
      <c r="I79" s="9">
        <f>H78-H78*Mortality!$D6/1000</f>
        <v>1654856.7899622079</v>
      </c>
      <c r="J79" s="9">
        <f>I78-I78*Mortality!$D6/1000</f>
        <v>1626636.5829951428</v>
      </c>
      <c r="K79" s="9">
        <f>J78-J78*Mortality!$D6/1000</f>
        <v>1601380.5769406739</v>
      </c>
      <c r="L79" s="9">
        <f>K78-K78*Mortality!$E6/1000</f>
        <v>1569753.2703515354</v>
      </c>
      <c r="M79" s="9">
        <f>L78-L78*Mortality!$E6/1000</f>
        <v>1538141.7916658167</v>
      </c>
      <c r="N79" s="9">
        <f>M78-M78*Mortality!$E6/1000</f>
        <v>1509669.364952679</v>
      </c>
      <c r="O79" s="9">
        <f>N78-N78*Mortality!$E6/1000</f>
        <v>1481214.4492513561</v>
      </c>
      <c r="P79" s="9">
        <f>O78-O78*Mortality!$E6/1000</f>
        <v>1452457.4676582566</v>
      </c>
      <c r="Q79" s="9">
        <f>P78-P78*Mortality!$F6/1000</f>
        <v>1422891.8561853238</v>
      </c>
      <c r="R79" s="9">
        <f>Q78-Q78*Mortality!$F6/1000</f>
        <v>1393335.1154371379</v>
      </c>
      <c r="S79" s="9">
        <f>R78-R78*Mortality!$F6/1000</f>
        <v>1374354.8839655428</v>
      </c>
      <c r="T79" s="9">
        <f>S78-S78*Mortality!$F6/1000</f>
        <v>1355372.0763770733</v>
      </c>
      <c r="U79" s="9">
        <f>T78-T78*Mortality!$F6/1000</f>
        <v>1337243.6696060405</v>
      </c>
      <c r="V79" s="9">
        <f>U78-U78*Mortality!$G6/1000</f>
        <v>1318779.3736903544</v>
      </c>
      <c r="W79" s="9">
        <f>V78-V78*Mortality!$G6/1000</f>
        <v>1300364.9051371894</v>
      </c>
      <c r="X79" s="9">
        <f>W78-W78*Mortality!$G6/1000</f>
        <v>1275775.8740824063</v>
      </c>
      <c r="Y79" s="9">
        <f>X78-X78*Mortality!$G6/1000</f>
        <v>1251239.2366769304</v>
      </c>
      <c r="Z79" s="9">
        <f>Y78-Y78*Mortality!$G6/1000</f>
        <v>1226902.0420399453</v>
      </c>
      <c r="AA79" s="9">
        <f>Z78-Z78*Mortality!$I6/1000</f>
        <v>1198738.8445115529</v>
      </c>
      <c r="AB79" s="9">
        <f>AA78-AA78*Mortality!$I6/1000</f>
        <v>1170660.9813365513</v>
      </c>
      <c r="AC79" s="9">
        <f>AB78-AB78*Mortality!$I6/1000</f>
        <v>1125814.4614587158</v>
      </c>
      <c r="AD79" s="9">
        <f>AC78-AC78*Mortality!$I6/1000</f>
        <v>1081174.6487154681</v>
      </c>
      <c r="AE79" s="9">
        <f>AD78-AD78*Mortality!$I6/1000</f>
        <v>1040355.6449826509</v>
      </c>
      <c r="AF79" s="9">
        <f>AE78-AE78*Mortality!$I6/1000</f>
        <v>999536.64124983351</v>
      </c>
      <c r="AG79" s="9">
        <f>AF78-AF78*Mortality!$I6/1000</f>
        <v>958717.63751701603</v>
      </c>
      <c r="AH79" s="9">
        <f>AG78-AG78*Mortality!$I6/1000</f>
        <v>914469.57458368468</v>
      </c>
      <c r="AI79" s="9">
        <f>AH78-AH78*Mortality!$I6/1000</f>
        <v>870221.51165035332</v>
      </c>
      <c r="AJ79" s="9">
        <f>AI78-AI78*Mortality!$I6/1000</f>
        <v>825973.44871702185</v>
      </c>
      <c r="AK79" s="9">
        <f>AJ78-AJ78*Mortality!$I6/1000</f>
        <v>781725.38578369049</v>
      </c>
      <c r="AL79" s="9">
        <f>AK78-AK78*Mortality!$I6/1000</f>
        <v>737477.32285035891</v>
      </c>
      <c r="AM79" s="9">
        <f>AL78-AL78*Mortality!$I6/1000</f>
        <v>711196.4305826308</v>
      </c>
      <c r="AN79" s="9">
        <f>AM78-AM78*Mortality!$I6/1000</f>
        <v>684915.53831490269</v>
      </c>
      <c r="AO79" s="9">
        <f>AN78-AN78*Mortality!$I6/1000</f>
        <v>658634.64604717458</v>
      </c>
      <c r="AP79" s="9">
        <f>AO78-AO78*Mortality!$I6/1000</f>
        <v>632353.75377944659</v>
      </c>
      <c r="AQ79" s="9">
        <f>AP78-AP78*Mortality!$I6/1000</f>
        <v>606072.86151171848</v>
      </c>
      <c r="AR79" s="9">
        <f>AQ78-AQ78*Mortality!$I6/1000</f>
        <v>580755.67894954397</v>
      </c>
      <c r="AS79" s="9">
        <f>AR78-AR78*Mortality!$I6/1000</f>
        <v>555438.49638736947</v>
      </c>
      <c r="AT79" s="9">
        <f>AS78-AS78*Mortality!$I6/1000</f>
        <v>530121.31382519496</v>
      </c>
      <c r="AU79" s="9">
        <f>AT78-AT78*Mortality!$I6/1000</f>
        <v>504804.13126302039</v>
      </c>
      <c r="AV79" s="9">
        <f>AU78-AU78*Mortality!$I6/1000</f>
        <v>479486.94870084594</v>
      </c>
      <c r="AW79" s="9">
        <f>AV78-AV78*Mortality!$I6/1000</f>
        <v>464819.43285634887</v>
      </c>
      <c r="AX79" s="9">
        <f>AW78-AW78*Mortality!$I6/1000</f>
        <v>450151.91701185168</v>
      </c>
      <c r="AY79" s="9">
        <f>AX78-AX78*Mortality!$I6/1000</f>
        <v>435484.40116735466</v>
      </c>
      <c r="AZ79" s="9">
        <f>AY78-AY78*Mortality!$I6/1000</f>
        <v>420816.88532285759</v>
      </c>
      <c r="BA79" s="9">
        <f>AZ78-AZ78*Mortality!$I6/1000</f>
        <v>406149.3694783604</v>
      </c>
      <c r="BB79" s="9">
        <f>BA78-BA78*Mortality!$I6/1000</f>
        <v>386397.90848796465</v>
      </c>
      <c r="BC79" s="9">
        <f>BB78-BB78*Mortality!$I6/1000</f>
        <v>366646.44749756891</v>
      </c>
      <c r="BD79" s="9">
        <f>BC78-BC78*Mortality!$I6/1000</f>
        <v>346894.98650717316</v>
      </c>
      <c r="BE79" s="9">
        <f>BD78-BD78*Mortality!$I6/1000</f>
        <v>327143.52551677736</v>
      </c>
      <c r="BF79" s="9">
        <f>BE78-BE78*Mortality!$I6/1000</f>
        <v>307392.06452638167</v>
      </c>
      <c r="BG79" s="9">
        <f>BF78-BF78*Mortality!$I6/1000</f>
        <v>291362.11663396173</v>
      </c>
      <c r="BH79" s="9">
        <f>BG78-BG78*Mortality!$I6/1000</f>
        <v>275332.16874154186</v>
      </c>
      <c r="BI79" s="9">
        <f>BH78-BH78*Mortality!$I6/1000</f>
        <v>259302.22084912186</v>
      </c>
      <c r="BJ79" s="9">
        <f>BI78-BI78*Mortality!$I6/1000</f>
        <v>243272.2729567019</v>
      </c>
      <c r="BK79" s="9">
        <f>BJ78-BJ78*Mortality!$I6/1000</f>
        <v>227242.32506428187</v>
      </c>
      <c r="BL79" s="9">
        <f>BK78-BK78*Mortality!$I6/1000</f>
        <v>218913.07493662828</v>
      </c>
      <c r="BM79" s="9">
        <f>BL78-BL78*Mortality!$I6/1000</f>
        <v>210583.82480897463</v>
      </c>
      <c r="BN79" s="9">
        <f>BM78-BM78*Mortality!$I6/1000</f>
        <v>202254.57468132101</v>
      </c>
      <c r="BO79" s="9">
        <f>BN78-BN78*Mortality!$I6/1000</f>
        <v>193925.32455366742</v>
      </c>
      <c r="BP79" s="9">
        <f>BO78-BO78*Mortality!$I6/1000</f>
        <v>185596.07442601377</v>
      </c>
      <c r="BQ79" s="9">
        <f>BP78-BP78*Mortality!$I6/1000</f>
        <v>177328.03649116488</v>
      </c>
      <c r="BR79" s="9">
        <f>BQ78-BQ78*Mortality!$I6/1000</f>
        <v>169059.99855631602</v>
      </c>
      <c r="BS79" s="9">
        <f>BR78-BR78*Mortality!$I6/1000</f>
        <v>160791.96062146715</v>
      </c>
      <c r="BT79" s="9">
        <f>BS78-BS78*Mortality!$I6/1000</f>
        <v>152523.92268661823</v>
      </c>
      <c r="BU79" s="9">
        <f>BT78-BT78*Mortality!$I6/1000</f>
        <v>144255.88475176936</v>
      </c>
      <c r="BV79" s="9">
        <f>BU78-BU78*Mortality!$I6/1000</f>
        <v>136575.02899184555</v>
      </c>
      <c r="BW79" s="9">
        <f>BV78-BV78*Mortality!$I6/1000</f>
        <v>128894.17323192174</v>
      </c>
      <c r="BX79" s="9">
        <f>BW78-BW78*Mortality!$I6/1000</f>
        <v>121213.31747199794</v>
      </c>
      <c r="BY79" s="9">
        <f>BX78-BX78*Mortality!$I6/1000</f>
        <v>113532.46171207412</v>
      </c>
      <c r="BZ79" s="9">
        <f>BY78-BY78*Mortality!$I6/1000</f>
        <v>105851.60595215032</v>
      </c>
      <c r="CA79" s="9">
        <f>BZ78-BZ78*Mortality!$I6/1000</f>
        <v>98021.974369355812</v>
      </c>
      <c r="CB79" s="9">
        <f>CA78-CA78*Mortality!$I6/1000</f>
        <v>90192.34278656129</v>
      </c>
      <c r="CC79" s="9">
        <f>CB78-CB78*Mortality!$I6/1000</f>
        <v>82362.711203766783</v>
      </c>
      <c r="CD79" s="9">
        <f>CC78-CC78*Mortality!$I6/1000</f>
        <v>74533.07962097229</v>
      </c>
      <c r="CE79" s="9">
        <f>CD78-CD78*Mortality!$I6/1000</f>
        <v>66703.448038177798</v>
      </c>
      <c r="CF79" s="9">
        <f>CE78-CE78*Mortality!$I6/1000</f>
        <v>59585.977379940443</v>
      </c>
      <c r="CG79" s="9">
        <f>CF78-CF78*Mortality!$I6/1000</f>
        <v>52468.506721703096</v>
      </c>
      <c r="CH79" s="9">
        <f>CG78-CG78*Mortality!$I6/1000</f>
        <v>45351.036063465734</v>
      </c>
      <c r="CI79" s="9">
        <f>CH78-CH78*Mortality!$I6/1000</f>
        <v>38233.565405228379</v>
      </c>
      <c r="CJ79" s="9">
        <f>CI78-CI78*Mortality!$I6/1000</f>
        <v>31116.094746991039</v>
      </c>
      <c r="CK79" s="9">
        <f>CJ78-CJ78*Mortality!$I6/1000</f>
        <v>27323.810001782636</v>
      </c>
      <c r="CL79" s="9">
        <f>CK78-CK78*Mortality!$I6/1000</f>
        <v>23531.525256574248</v>
      </c>
      <c r="CM79" s="9">
        <f>CL78-CL78*Mortality!$I6/1000</f>
        <v>19739.24051136585</v>
      </c>
      <c r="CN79" s="9">
        <f>CM78-CM78*Mortality!$I6/1000</f>
        <v>15946.955766157449</v>
      </c>
      <c r="CO79" s="9">
        <f>CN78-CN78*Mortality!$I6/1000</f>
        <v>12154.671020949047</v>
      </c>
      <c r="CP79" s="9">
        <f>CO78-CO78*Mortality!$I6/1000</f>
        <v>10176.858015290221</v>
      </c>
      <c r="CQ79" s="9">
        <f>CP78-CP78*Mortality!$I6/1000</f>
        <v>8199.045009631398</v>
      </c>
      <c r="CR79" s="9">
        <f>CQ78-CQ78*Mortality!$I6/1000</f>
        <v>6221.2320039725728</v>
      </c>
      <c r="CS79" s="9">
        <f>CR78-CR78*Mortality!$I6/1000</f>
        <v>4243.4189983137485</v>
      </c>
      <c r="CT79" s="9">
        <f>CS78-CS78*Mortality!$I6/1000</f>
        <v>2265.6059926549246</v>
      </c>
      <c r="CU79" s="9">
        <f>CT78-CT78*Mortality!$I6/1000</f>
        <v>1843.0085422848638</v>
      </c>
      <c r="CV79" s="9">
        <f>CU78-CU78*Mortality!$I6/1000</f>
        <v>1420.4110919148029</v>
      </c>
      <c r="CW79" s="9">
        <f>CV78-CV78*Mortality!$I6/1000</f>
        <v>997.81364154474215</v>
      </c>
      <c r="CX79" s="9">
        <f>CW78-CW78*Mortality!$I6/1000</f>
        <v>575.2161911746814</v>
      </c>
      <c r="CZ79" s="50">
        <f t="shared" si="9"/>
        <v>63367184.762406372</v>
      </c>
      <c r="DA79" s="66">
        <f t="shared" si="8"/>
        <v>0.10180607071045542</v>
      </c>
    </row>
    <row r="80" spans="1:105">
      <c r="A80" s="52">
        <v>2025</v>
      </c>
      <c r="B80" s="9">
        <f>Births!F31/2</f>
        <v>1690369.4963862442</v>
      </c>
      <c r="C80" s="9">
        <f>B79-B79*Mortality!$B7/1000</f>
        <v>1633198.8091319366</v>
      </c>
      <c r="D80" s="9">
        <f>C79-C79*Mortality!$C7/1000</f>
        <v>1620341.6293881924</v>
      </c>
      <c r="E80" s="9">
        <f>D79-D79*Mortality!$C7/1000</f>
        <v>1606357.631193897</v>
      </c>
      <c r="F80" s="9">
        <f>E79-E79*Mortality!$C7/1000</f>
        <v>1590849.4291579477</v>
      </c>
      <c r="G80" s="9">
        <f>F79-F79*Mortality!$D7/1000</f>
        <v>1714953.9159049934</v>
      </c>
      <c r="H80" s="9">
        <f>G79-G79*Mortality!$D7/1000</f>
        <v>1710175.086086822</v>
      </c>
      <c r="I80" s="9">
        <f>H79-H79*Mortality!$D7/1000</f>
        <v>1681679.2884232767</v>
      </c>
      <c r="J80" s="9">
        <f>I79-I79*Mortality!$D7/1000</f>
        <v>1653332.9335941821</v>
      </c>
      <c r="K80" s="9">
        <f>J79-J79*Mortality!$D7/1000</f>
        <v>1625138.7128891032</v>
      </c>
      <c r="L80" s="9">
        <f>K79-K79*Mortality!$E7/1000</f>
        <v>1600117.2571346569</v>
      </c>
      <c r="M80" s="9">
        <f>L79-L79*Mortality!$E7/1000</f>
        <v>1568514.9011433965</v>
      </c>
      <c r="N80" s="9">
        <f>M79-M79*Mortality!$E7/1000</f>
        <v>1536928.3605690151</v>
      </c>
      <c r="O80" s="9">
        <f>N79-N79*Mortality!$E7/1000</f>
        <v>1508478.3955874045</v>
      </c>
      <c r="P80" s="9">
        <f>O79-O79*Mortality!$E7/1000</f>
        <v>1480045.9278032735</v>
      </c>
      <c r="Q80" s="9">
        <f>P79-P79*Mortality!$F7/1000</f>
        <v>1450511.8483787819</v>
      </c>
      <c r="R80" s="9">
        <f>Q79-Q79*Mortality!$F7/1000</f>
        <v>1420985.8411111163</v>
      </c>
      <c r="S80" s="9">
        <f>R79-R79*Mortality!$F7/1000</f>
        <v>1391468.6926855412</v>
      </c>
      <c r="T80" s="9">
        <f>S79-S79*Mortality!$F7/1000</f>
        <v>1372513.8859200752</v>
      </c>
      <c r="U80" s="9">
        <f>T79-T79*Mortality!$F7/1000</f>
        <v>1353556.5064885363</v>
      </c>
      <c r="V80" s="9">
        <f>U79-U79*Mortality!$G7/1000</f>
        <v>1335072.7937392897</v>
      </c>
      <c r="W80" s="9">
        <f>V79-V79*Mortality!$G7/1000</f>
        <v>1316638.4726855613</v>
      </c>
      <c r="X80" s="9">
        <f>W79-W79*Mortality!$G7/1000</f>
        <v>1298253.8981048185</v>
      </c>
      <c r="Y80" s="9">
        <f>X79-X79*Mortality!$G7/1000</f>
        <v>1273704.7847817973</v>
      </c>
      <c r="Z80" s="9">
        <f>Y79-Y79*Mortality!$G7/1000</f>
        <v>1249207.9800524488</v>
      </c>
      <c r="AA80" s="9">
        <f>Z79-Z79*Mortality!$I7/1000</f>
        <v>1221096.4641753561</v>
      </c>
      <c r="AB80" s="9">
        <f>AA79-AA79*Mortality!$I7/1000</f>
        <v>1193066.5320834571</v>
      </c>
      <c r="AC80" s="9">
        <f>AB79-AB79*Mortality!$I7/1000</f>
        <v>1165121.5305513153</v>
      </c>
      <c r="AD80" s="9">
        <f>AC79-AC79*Mortality!$I7/1000</f>
        <v>1120487.2199242476</v>
      </c>
      <c r="AE80" s="9">
        <f>AD79-AD79*Mortality!$I7/1000</f>
        <v>1076058.638314262</v>
      </c>
      <c r="AF80" s="9">
        <f>AE79-AE79*Mortality!$I7/1000</f>
        <v>1035432.7860282642</v>
      </c>
      <c r="AG80" s="9">
        <f>AF79-AF79*Mortality!$I7/1000</f>
        <v>994806.93374226638</v>
      </c>
      <c r="AH80" s="9">
        <f>AG79-AG79*Mortality!$I7/1000</f>
        <v>954181.08145626844</v>
      </c>
      <c r="AI80" s="9">
        <f>AH79-AH79*Mortality!$I7/1000</f>
        <v>910142.39593524416</v>
      </c>
      <c r="AJ80" s="9">
        <f>AI79-AI79*Mortality!$I7/1000</f>
        <v>866103.71041422</v>
      </c>
      <c r="AK80" s="9">
        <f>AJ79-AJ79*Mortality!$I7/1000</f>
        <v>822065.02489319572</v>
      </c>
      <c r="AL80" s="9">
        <f>AK79-AK79*Mortality!$I7/1000</f>
        <v>778026.33937217144</v>
      </c>
      <c r="AM80" s="9">
        <f>AL79-AL79*Mortality!$I7/1000</f>
        <v>733987.65385114704</v>
      </c>
      <c r="AN80" s="9">
        <f>AM79-AM79*Mortality!$I7/1000</f>
        <v>707831.12013950828</v>
      </c>
      <c r="AO80" s="9">
        <f>AN79-AN79*Mortality!$I7/1000</f>
        <v>681674.58642786962</v>
      </c>
      <c r="AP80" s="9">
        <f>AO79-AO79*Mortality!$I7/1000</f>
        <v>655518.05271623086</v>
      </c>
      <c r="AQ80" s="9">
        <f>AP79-AP79*Mortality!$I7/1000</f>
        <v>629361.51900459221</v>
      </c>
      <c r="AR80" s="9">
        <f>AQ79-AQ79*Mortality!$I7/1000</f>
        <v>603204.98529295344</v>
      </c>
      <c r="AS80" s="9">
        <f>AR79-AR79*Mortality!$I7/1000</f>
        <v>578007.60110884043</v>
      </c>
      <c r="AT80" s="9">
        <f>AS79-AS79*Mortality!$I7/1000</f>
        <v>552810.21692472743</v>
      </c>
      <c r="AU80" s="9">
        <f>AT79-AT79*Mortality!$I7/1000</f>
        <v>527612.83274061442</v>
      </c>
      <c r="AV80" s="9">
        <f>AU79-AU79*Mortality!$I7/1000</f>
        <v>502415.4485565013</v>
      </c>
      <c r="AW80" s="9">
        <f>AV79-AV79*Mortality!$I7/1000</f>
        <v>477218.06437238835</v>
      </c>
      <c r="AX80" s="9">
        <f>AW79-AW79*Mortality!$I7/1000</f>
        <v>462619.95374721405</v>
      </c>
      <c r="AY80" s="9">
        <f>AX79-AX79*Mortality!$I7/1000</f>
        <v>448021.84312203963</v>
      </c>
      <c r="AZ80" s="9">
        <f>AY79-AY79*Mortality!$I7/1000</f>
        <v>433423.73249686538</v>
      </c>
      <c r="BA80" s="9">
        <f>AZ79-AZ79*Mortality!$I7/1000</f>
        <v>418825.62187169108</v>
      </c>
      <c r="BB80" s="9">
        <f>BA79-BA79*Mortality!$I7/1000</f>
        <v>404227.5112465166</v>
      </c>
      <c r="BC80" s="9">
        <f>BB79-BB79*Mortality!$I7/1000</f>
        <v>384569.51219586015</v>
      </c>
      <c r="BD80" s="9">
        <f>BC79-BC79*Mortality!$I7/1000</f>
        <v>364911.5131452037</v>
      </c>
      <c r="BE80" s="9">
        <f>BD79-BD79*Mortality!$I7/1000</f>
        <v>345253.51409454725</v>
      </c>
      <c r="BF80" s="9">
        <f>BE79-BE79*Mortality!$I7/1000</f>
        <v>325595.51504389069</v>
      </c>
      <c r="BG80" s="9">
        <f>BF79-BF79*Mortality!$I7/1000</f>
        <v>305937.51599323429</v>
      </c>
      <c r="BH80" s="9">
        <f>BG79-BG79*Mortality!$I7/1000</f>
        <v>289983.42021244671</v>
      </c>
      <c r="BI80" s="9">
        <f>BH79-BH79*Mortality!$I7/1000</f>
        <v>274029.32443165913</v>
      </c>
      <c r="BJ80" s="9">
        <f>BI79-BI79*Mortality!$I7/1000</f>
        <v>258075.22865087149</v>
      </c>
      <c r="BK80" s="9">
        <f>BJ79-BJ79*Mortality!$I7/1000</f>
        <v>242121.13287008385</v>
      </c>
      <c r="BL80" s="9">
        <f>BK79-BK79*Mortality!$I7/1000</f>
        <v>226167.03708929618</v>
      </c>
      <c r="BM80" s="9">
        <f>BL79-BL79*Mortality!$I7/1000</f>
        <v>217877.20014094524</v>
      </c>
      <c r="BN80" s="9">
        <f>BM79-BM79*Mortality!$I7/1000</f>
        <v>209587.36319259426</v>
      </c>
      <c r="BO80" s="9">
        <f>BN79-BN79*Mortality!$I7/1000</f>
        <v>201297.52624424332</v>
      </c>
      <c r="BP80" s="9">
        <f>BO79-BO79*Mortality!$I7/1000</f>
        <v>193007.6892958924</v>
      </c>
      <c r="BQ80" s="9">
        <f>BP79-BP79*Mortality!$I7/1000</f>
        <v>184717.85234754143</v>
      </c>
      <c r="BR80" s="9">
        <f>BQ79-BQ79*Mortality!$I7/1000</f>
        <v>176488.93794201547</v>
      </c>
      <c r="BS80" s="9">
        <f>BR79-BR79*Mortality!$I7/1000</f>
        <v>168260.02353648958</v>
      </c>
      <c r="BT80" s="9">
        <f>BS79-BS79*Mortality!$I7/1000</f>
        <v>160031.10913096365</v>
      </c>
      <c r="BU80" s="9">
        <f>BT79-BT79*Mortality!$I7/1000</f>
        <v>151802.19472543767</v>
      </c>
      <c r="BV80" s="9">
        <f>BU79-BU79*Mortality!$I7/1000</f>
        <v>143573.28031991178</v>
      </c>
      <c r="BW80" s="9">
        <f>BV79-BV79*Mortality!$I7/1000</f>
        <v>135928.76960193343</v>
      </c>
      <c r="BX80" s="9">
        <f>BW79-BW79*Mortality!$I7/1000</f>
        <v>128284.25888395507</v>
      </c>
      <c r="BY80" s="9">
        <f>BX79-BX79*Mortality!$I7/1000</f>
        <v>120639.74816597674</v>
      </c>
      <c r="BZ80" s="9">
        <f>BY79-BY79*Mortality!$I7/1000</f>
        <v>112995.23744799838</v>
      </c>
      <c r="CA80" s="9">
        <f>BZ79-BZ79*Mortality!$I7/1000</f>
        <v>105350.72673002005</v>
      </c>
      <c r="CB80" s="9">
        <f>CA79-CA79*Mortality!$I7/1000</f>
        <v>97558.144181498385</v>
      </c>
      <c r="CC80" s="9">
        <f>CB79-CB79*Mortality!$I7/1000</f>
        <v>89765.561632976707</v>
      </c>
      <c r="CD80" s="9">
        <f>CC79-CC79*Mortality!$I7/1000</f>
        <v>81972.979084455044</v>
      </c>
      <c r="CE80" s="9">
        <f>CD79-CD79*Mortality!$I7/1000</f>
        <v>74180.396535933382</v>
      </c>
      <c r="CF80" s="9">
        <f>CE79-CE79*Mortality!$I7/1000</f>
        <v>66387.813987411733</v>
      </c>
      <c r="CG80" s="9">
        <f>CF79-CF79*Mortality!$I7/1000</f>
        <v>59304.022489114999</v>
      </c>
      <c r="CH80" s="9">
        <f>CG79-CG79*Mortality!$I7/1000</f>
        <v>52220.230990818258</v>
      </c>
      <c r="CI80" s="9">
        <f>CH79-CH79*Mortality!$I7/1000</f>
        <v>45136.439492521509</v>
      </c>
      <c r="CJ80" s="9">
        <f>CI79-CI79*Mortality!$I7/1000</f>
        <v>38052.647994224768</v>
      </c>
      <c r="CK80" s="9">
        <f>CJ79-CJ79*Mortality!$I7/1000</f>
        <v>30968.856495928034</v>
      </c>
      <c r="CL80" s="9">
        <f>CK79-CK79*Mortality!$I7/1000</f>
        <v>27194.516463189419</v>
      </c>
      <c r="CM80" s="9">
        <f>CL79-CL79*Mortality!$I7/1000</f>
        <v>23420.176430450818</v>
      </c>
      <c r="CN80" s="9">
        <f>CM79-CM79*Mortality!$I7/1000</f>
        <v>19645.836397712206</v>
      </c>
      <c r="CO80" s="9">
        <f>CN79-CN79*Mortality!$I7/1000</f>
        <v>15871.496364973593</v>
      </c>
      <c r="CP80" s="9">
        <f>CO79-CO79*Mortality!$I7/1000</f>
        <v>12097.156332234976</v>
      </c>
      <c r="CQ80" s="9">
        <f>CP79-CP79*Mortality!$I7/1000</f>
        <v>10128.70214008571</v>
      </c>
      <c r="CR80" s="9">
        <f>CQ79-CQ79*Mortality!$I7/1000</f>
        <v>8160.2479479364465</v>
      </c>
      <c r="CS80" s="9">
        <f>CR79-CR79*Mortality!$I7/1000</f>
        <v>6191.7937557871801</v>
      </c>
      <c r="CT80" s="9">
        <f>CS79-CS79*Mortality!$I7/1000</f>
        <v>4223.3395636379155</v>
      </c>
      <c r="CU80" s="9">
        <f>CT79-CT79*Mortality!$I7/1000</f>
        <v>2254.8853714886509</v>
      </c>
      <c r="CV80" s="9">
        <f>CU79-CU79*Mortality!$I7/1000</f>
        <v>1834.2876100256367</v>
      </c>
      <c r="CW80" s="9">
        <f>CV79-CV79*Mortality!$I7/1000</f>
        <v>1413.6898485626225</v>
      </c>
      <c r="CX80" s="9">
        <f>CW79-CW79*Mortality!$I7/1000</f>
        <v>993.09208709960853</v>
      </c>
      <c r="CZ80" s="50">
        <f t="shared" si="9"/>
        <v>64831207.823483378</v>
      </c>
      <c r="DA80" s="66">
        <f t="shared" si="8"/>
        <v>0.12726198298433836</v>
      </c>
    </row>
    <row r="81" spans="1:105">
      <c r="A81" s="52">
        <v>2026</v>
      </c>
      <c r="B81" s="9">
        <f>Births!F32/2</f>
        <v>1695824.4238680748</v>
      </c>
      <c r="C81" s="9">
        <f>B80-B80*Mortality!$B8/1000</f>
        <v>1641143.2820389534</v>
      </c>
      <c r="D81" s="9">
        <f>C80-C80*Mortality!$C8/1000</f>
        <v>1629404.7469696025</v>
      </c>
      <c r="E81" s="9">
        <f>D80-D80*Mortality!$C8/1000</f>
        <v>1616577.4355669981</v>
      </c>
      <c r="F81" s="9">
        <f>E80-E80*Mortality!$C8/1000</f>
        <v>1602625.9234106122</v>
      </c>
      <c r="G81" s="9">
        <f>F80-F80*Mortality!$D8/1000</f>
        <v>1589455.3962799881</v>
      </c>
      <c r="H81" s="9">
        <f>G80-G80*Mortality!$D8/1000</f>
        <v>1713451.1324868151</v>
      </c>
      <c r="I81" s="9">
        <f>H80-H80*Mortality!$D8/1000</f>
        <v>1708676.4902716703</v>
      </c>
      <c r="J81" s="9">
        <f>I80-I80*Mortality!$D8/1000</f>
        <v>1680205.6629655319</v>
      </c>
      <c r="K81" s="9">
        <f>J80-J80*Mortality!$D8/1000</f>
        <v>1651884.1475397637</v>
      </c>
      <c r="L81" s="9">
        <f>K80-K80*Mortality!$E8/1000</f>
        <v>1623906.0092240565</v>
      </c>
      <c r="M81" s="9">
        <f>L80-L80*Mortality!$E8/1000</f>
        <v>1598903.5327973247</v>
      </c>
      <c r="N81" s="9">
        <f>M80-M80*Mortality!$E8/1000</f>
        <v>1567325.1478921908</v>
      </c>
      <c r="O81" s="9">
        <f>N80-N80*Mortality!$E8/1000</f>
        <v>1535762.5664075927</v>
      </c>
      <c r="P81" s="9">
        <f>O80-O80*Mortality!$E8/1000</f>
        <v>1507334.1813537907</v>
      </c>
      <c r="Q81" s="9">
        <f>P80-P80*Mortality!$F8/1000</f>
        <v>1478132.5685519215</v>
      </c>
      <c r="R81" s="9">
        <f>Q80-Q80*Mortality!$F8/1000</f>
        <v>1448636.6699048204</v>
      </c>
      <c r="S81" s="9">
        <f>R80-R80*Mortality!$F8/1000</f>
        <v>1419148.8329791015</v>
      </c>
      <c r="T81" s="9">
        <f>S80-S80*Mortality!$F8/1000</f>
        <v>1389669.8434430261</v>
      </c>
      <c r="U81" s="9">
        <f>T80-T80*Mortality!$F8/1000</f>
        <v>1370739.5408866531</v>
      </c>
      <c r="V81" s="9">
        <f>U80-U80*Mortality!$G8/1000</f>
        <v>1351384.4054187469</v>
      </c>
      <c r="W81" s="9">
        <f>V80-V80*Mortality!$G8/1000</f>
        <v>1332930.3541517097</v>
      </c>
      <c r="X81" s="9">
        <f>W80-W80*Mortality!$G8/1000</f>
        <v>1314525.6153195505</v>
      </c>
      <c r="Y81" s="9">
        <f>X80-X80*Mortality!$G8/1000</f>
        <v>1296170.5431304132</v>
      </c>
      <c r="Z81" s="9">
        <f>Y80-Y80*Mortality!$G8/1000</f>
        <v>1271660.8246572234</v>
      </c>
      <c r="AA81" s="9">
        <f>Z80-Z80*Mortality!$I8/1000</f>
        <v>1243403.1900437258</v>
      </c>
      <c r="AB81" s="9">
        <f>AA80-AA80*Mortality!$I8/1000</f>
        <v>1215422.3020917657</v>
      </c>
      <c r="AC81" s="9">
        <f>AB80-AB80*Mortality!$I8/1000</f>
        <v>1187522.6188234016</v>
      </c>
      <c r="AD81" s="9">
        <f>AC80-AC80*Mortality!$I8/1000</f>
        <v>1159707.4714614844</v>
      </c>
      <c r="AE81" s="9">
        <f>AD80-AD80*Mortality!$I8/1000</f>
        <v>1115280.5664902495</v>
      </c>
      <c r="AF81" s="9">
        <f>AE80-AE80*Mortality!$I8/1000</f>
        <v>1071058.4345593802</v>
      </c>
      <c r="AG81" s="9">
        <f>AF80-AF80*Mortality!$I8/1000</f>
        <v>1030621.3615200821</v>
      </c>
      <c r="AH81" s="9">
        <f>AG80-AG80*Mortality!$I8/1000</f>
        <v>990184.28848078405</v>
      </c>
      <c r="AI81" s="9">
        <f>AH80-AH80*Mortality!$I8/1000</f>
        <v>949747.21544148587</v>
      </c>
      <c r="AJ81" s="9">
        <f>AI80-AI80*Mortality!$I8/1000</f>
        <v>905913.16783968057</v>
      </c>
      <c r="AK81" s="9">
        <f>AJ80-AJ80*Mortality!$I8/1000</f>
        <v>862079.12023787538</v>
      </c>
      <c r="AL81" s="9">
        <f>AK80-AK80*Mortality!$I8/1000</f>
        <v>818245.0726360702</v>
      </c>
      <c r="AM81" s="9">
        <f>AL80-AL80*Mortality!$I8/1000</f>
        <v>774411.02503426489</v>
      </c>
      <c r="AN81" s="9">
        <f>AM80-AM80*Mortality!$I8/1000</f>
        <v>730576.97743245959</v>
      </c>
      <c r="AO81" s="9">
        <f>AN80-AN80*Mortality!$I8/1000</f>
        <v>704541.98728120199</v>
      </c>
      <c r="AP81" s="9">
        <f>AO80-AO80*Mortality!$I8/1000</f>
        <v>678506.9971299445</v>
      </c>
      <c r="AQ81" s="9">
        <f>AP80-AP80*Mortality!$I8/1000</f>
        <v>652472.0069786869</v>
      </c>
      <c r="AR81" s="9">
        <f>AQ80-AQ80*Mortality!$I8/1000</f>
        <v>626437.01682742941</v>
      </c>
      <c r="AS81" s="9">
        <f>AR80-AR80*Mortality!$I8/1000</f>
        <v>600402.02667617181</v>
      </c>
      <c r="AT81" s="9">
        <f>AS80-AS80*Mortality!$I8/1000</f>
        <v>575321.72909916786</v>
      </c>
      <c r="AU81" s="9">
        <f>AT80-AT80*Mortality!$I8/1000</f>
        <v>550241.43152216391</v>
      </c>
      <c r="AV81" s="9">
        <f>AU80-AU80*Mortality!$I8/1000</f>
        <v>525161.13394515996</v>
      </c>
      <c r="AW81" s="9">
        <f>AV80-AV80*Mortality!$I8/1000</f>
        <v>500080.83636815584</v>
      </c>
      <c r="AX81" s="9">
        <f>AW80-AW80*Mortality!$I8/1000</f>
        <v>475000.53879115195</v>
      </c>
      <c r="AY81" s="9">
        <f>AX80-AX80*Mortality!$I8/1000</f>
        <v>460470.26232014282</v>
      </c>
      <c r="AZ81" s="9">
        <f>AY80-AY80*Mortality!$I8/1000</f>
        <v>445939.98584913358</v>
      </c>
      <c r="BA81" s="9">
        <f>AZ80-AZ80*Mortality!$I8/1000</f>
        <v>431409.70937812451</v>
      </c>
      <c r="BB81" s="9">
        <f>BA80-BA80*Mortality!$I8/1000</f>
        <v>416879.43290711538</v>
      </c>
      <c r="BC81" s="9">
        <f>BB80-BB80*Mortality!$I8/1000</f>
        <v>402349.15643610607</v>
      </c>
      <c r="BD81" s="9">
        <f>BC80-BC80*Mortality!$I8/1000</f>
        <v>382782.5037091226</v>
      </c>
      <c r="BE81" s="9">
        <f>BD80-BD80*Mortality!$I8/1000</f>
        <v>363215.85098213912</v>
      </c>
      <c r="BF81" s="9">
        <f>BE80-BE80*Mortality!$I8/1000</f>
        <v>343649.19825515564</v>
      </c>
      <c r="BG81" s="9">
        <f>BF80-BF80*Mortality!$I8/1000</f>
        <v>324082.54552817205</v>
      </c>
      <c r="BH81" s="9">
        <f>BG80-BG80*Mortality!$I8/1000</f>
        <v>304515.89280118863</v>
      </c>
      <c r="BI81" s="9">
        <f>BH80-BH80*Mortality!$I8/1000</f>
        <v>288635.93213422148</v>
      </c>
      <c r="BJ81" s="9">
        <f>BI80-BI80*Mortality!$I8/1000</f>
        <v>272755.97146725428</v>
      </c>
      <c r="BK81" s="9">
        <f>BJ80-BJ80*Mortality!$I8/1000</f>
        <v>256876.01080028701</v>
      </c>
      <c r="BL81" s="9">
        <f>BK80-BK80*Mortality!$I8/1000</f>
        <v>240996.05013331978</v>
      </c>
      <c r="BM81" s="9">
        <f>BL80-BL80*Mortality!$I8/1000</f>
        <v>225116.08946635248</v>
      </c>
      <c r="BN81" s="9">
        <f>BM80-BM80*Mortality!$I8/1000</f>
        <v>216864.77353568646</v>
      </c>
      <c r="BO81" s="9">
        <f>BN80-BN80*Mortality!$I8/1000</f>
        <v>208613.45760502038</v>
      </c>
      <c r="BP81" s="9">
        <f>BO80-BO80*Mortality!$I8/1000</f>
        <v>200362.14167435435</v>
      </c>
      <c r="BQ81" s="9">
        <f>BP80-BP80*Mortality!$I8/1000</f>
        <v>192110.82574368833</v>
      </c>
      <c r="BR81" s="9">
        <f>BQ80-BQ80*Mortality!$I8/1000</f>
        <v>183859.50981302228</v>
      </c>
      <c r="BS81" s="9">
        <f>BR80-BR80*Mortality!$I8/1000</f>
        <v>175668.8333317544</v>
      </c>
      <c r="BT81" s="9">
        <f>BS80-BS80*Mortality!$I8/1000</f>
        <v>167478.15685048659</v>
      </c>
      <c r="BU81" s="9">
        <f>BT80-BT80*Mortality!$I8/1000</f>
        <v>159287.48036921874</v>
      </c>
      <c r="BV81" s="9">
        <f>BU80-BU80*Mortality!$I8/1000</f>
        <v>151096.80388795084</v>
      </c>
      <c r="BW81" s="9">
        <f>BV80-BV80*Mortality!$I8/1000</f>
        <v>142906.12740668302</v>
      </c>
      <c r="BX81" s="9">
        <f>BW80-BW80*Mortality!$I8/1000</f>
        <v>135297.13901977034</v>
      </c>
      <c r="BY81" s="9">
        <f>BX80-BX80*Mortality!$I8/1000</f>
        <v>127688.15063285765</v>
      </c>
      <c r="BZ81" s="9">
        <f>BY80-BY80*Mortality!$I8/1000</f>
        <v>120079.16224594499</v>
      </c>
      <c r="CA81" s="9">
        <f>BZ80-BZ80*Mortality!$I8/1000</f>
        <v>112470.17385903229</v>
      </c>
      <c r="CB81" s="9">
        <f>CA80-CA80*Mortality!$I8/1000</f>
        <v>104861.18547211963</v>
      </c>
      <c r="CC81" s="9">
        <f>CB80-CB80*Mortality!$I8/1000</f>
        <v>97104.813311333317</v>
      </c>
      <c r="CD81" s="9">
        <f>CC80-CC80*Mortality!$I8/1000</f>
        <v>89348.441150547005</v>
      </c>
      <c r="CE81" s="9">
        <f>CD80-CD80*Mortality!$I8/1000</f>
        <v>81592.068989760708</v>
      </c>
      <c r="CF81" s="9">
        <f>CE80-CE80*Mortality!$I8/1000</f>
        <v>73835.696828974411</v>
      </c>
      <c r="CG81" s="9">
        <f>CF80-CF80*Mortality!$I8/1000</f>
        <v>66079.324668188114</v>
      </c>
      <c r="CH81" s="9">
        <f>CG80-CG80*Mortality!$I8/1000</f>
        <v>59028.44996418809</v>
      </c>
      <c r="CI81" s="9">
        <f>CH80-CH80*Mortality!$I8/1000</f>
        <v>51977.575260188052</v>
      </c>
      <c r="CJ81" s="9">
        <f>CI80-CI80*Mortality!$I8/1000</f>
        <v>44926.700556188014</v>
      </c>
      <c r="CK81" s="9">
        <f>CJ80-CJ80*Mortality!$I8/1000</f>
        <v>37875.825852187976</v>
      </c>
      <c r="CL81" s="9">
        <f>CK80-CK80*Mortality!$I8/1000</f>
        <v>30824.951148187949</v>
      </c>
      <c r="CM81" s="9">
        <f>CL80-CL80*Mortality!$I8/1000</f>
        <v>27068.149629180763</v>
      </c>
      <c r="CN81" s="9">
        <f>CM80-CM80*Mortality!$I8/1000</f>
        <v>23311.348110173596</v>
      </c>
      <c r="CO81" s="9">
        <f>CN80-CN80*Mortality!$I8/1000</f>
        <v>19554.546591166418</v>
      </c>
      <c r="CP81" s="9">
        <f>CO80-CO80*Mortality!$I8/1000</f>
        <v>15797.745072159234</v>
      </c>
      <c r="CQ81" s="9">
        <f>CP80-CP80*Mortality!$I8/1000</f>
        <v>12040.943553152048</v>
      </c>
      <c r="CR81" s="9">
        <f>CQ80-CQ80*Mortality!$I8/1000</f>
        <v>10081.636327248338</v>
      </c>
      <c r="CS81" s="9">
        <f>CR80-CR80*Mortality!$I8/1000</f>
        <v>8122.3291013446287</v>
      </c>
      <c r="CT81" s="9">
        <f>CS80-CS80*Mortality!$I8/1000</f>
        <v>6163.021875440917</v>
      </c>
      <c r="CU81" s="9">
        <f>CT80-CT80*Mortality!$I8/1000</f>
        <v>4203.7146495372062</v>
      </c>
      <c r="CV81" s="9">
        <f>CU80-CU80*Mortality!$I8/1000</f>
        <v>2244.4074236334959</v>
      </c>
      <c r="CW81" s="9">
        <f>CV80-CV80*Mortality!$I8/1000</f>
        <v>1825.7640858712728</v>
      </c>
      <c r="CX81" s="9">
        <f>CW80-CW80*Mortality!$I8/1000</f>
        <v>1407.1207481090496</v>
      </c>
      <c r="CZ81" s="50">
        <f t="shared" si="9"/>
        <v>66300550.882740259</v>
      </c>
      <c r="DA81" s="66">
        <f t="shared" si="8"/>
        <v>0.15281039749439818</v>
      </c>
    </row>
    <row r="82" spans="1:105">
      <c r="A82" s="52">
        <v>2027</v>
      </c>
      <c r="B82" s="9">
        <f>Births!F33/2</f>
        <v>1700505.1483868919</v>
      </c>
      <c r="C82" s="9">
        <f>B81-B81*Mortality!$B9/1000</f>
        <v>1648263.6040876289</v>
      </c>
      <c r="D82" s="9">
        <f>C81-C81*Mortality!$C9/1000</f>
        <v>1637601.7544280221</v>
      </c>
      <c r="E82" s="9">
        <f>D81-D81*Mortality!$C9/1000</f>
        <v>1625888.5506911119</v>
      </c>
      <c r="F82" s="9">
        <f>E81-E81*Mortality!$C9/1000</f>
        <v>1613088.9201607406</v>
      </c>
      <c r="G82" s="9">
        <f>F81-F81*Mortality!$D9/1000</f>
        <v>1601289.5235374654</v>
      </c>
      <c r="H82" s="9">
        <f>G81-G81*Mortality!$D9/1000</f>
        <v>1588129.9790638229</v>
      </c>
      <c r="I82" s="9">
        <f>H81-H81*Mortality!$D9/1000</f>
        <v>1712022.3175383925</v>
      </c>
      <c r="J82" s="9">
        <f>I81-I81*Mortality!$D9/1000</f>
        <v>1707251.6568083575</v>
      </c>
      <c r="K82" s="9">
        <f>J81-J81*Mortality!$D9/1000</f>
        <v>1678804.5707942103</v>
      </c>
      <c r="L82" s="9">
        <f>K81-K81*Mortality!$E9/1000</f>
        <v>1650679.396416662</v>
      </c>
      <c r="M82" s="9">
        <f>L81-L81*Mortality!$E9/1000</f>
        <v>1622721.663099458</v>
      </c>
      <c r="N82" s="9">
        <f>M81-M81*Mortality!$E9/1000</f>
        <v>1597737.421463344</v>
      </c>
      <c r="O82" s="9">
        <f>N81-N81*Mortality!$E9/1000</f>
        <v>1566182.0672863256</v>
      </c>
      <c r="P82" s="9">
        <f>O81-O81*Mortality!$E9/1000</f>
        <v>1534642.5050041021</v>
      </c>
      <c r="Q82" s="9">
        <f>P81-P81*Mortality!$F9/1000</f>
        <v>1505453.5755727685</v>
      </c>
      <c r="R82" s="9">
        <f>Q81-Q81*Mortality!$F9/1000</f>
        <v>1476288.3957812628</v>
      </c>
      <c r="S82" s="9">
        <f>R81-R81*Mortality!$F9/1000</f>
        <v>1446829.2973064117</v>
      </c>
      <c r="T82" s="9">
        <f>S81-S81*Mortality!$F9/1000</f>
        <v>1417378.2504948415</v>
      </c>
      <c r="U82" s="9">
        <f>T81-T81*Mortality!$F9/1000</f>
        <v>1387936.0400345849</v>
      </c>
      <c r="V82" s="9">
        <f>U81-U81*Mortality!$G9/1000</f>
        <v>1368565.1492044481</v>
      </c>
      <c r="W82" s="9">
        <f>V81-V81*Mortality!$G9/1000</f>
        <v>1349240.7166121169</v>
      </c>
      <c r="X82" s="9">
        <f>W81-W81*Mortality!$G9/1000</f>
        <v>1330815.938838972</v>
      </c>
      <c r="Y82" s="9">
        <f>X81-X81*Mortality!$G9/1000</f>
        <v>1312440.3952768375</v>
      </c>
      <c r="Z82" s="9">
        <f>Y81-Y81*Mortality!$G9/1000</f>
        <v>1294114.4395719802</v>
      </c>
      <c r="AA82" s="9">
        <f>Z81-Z81*Mortality!$I9/1000</f>
        <v>1265858.0025781302</v>
      </c>
      <c r="AB82" s="9">
        <f>AA81-AA81*Mortality!$I9/1000</f>
        <v>1237729.3127452366</v>
      </c>
      <c r="AC82" s="9">
        <f>AB81-AB81*Mortality!$I9/1000</f>
        <v>1209876.1067279968</v>
      </c>
      <c r="AD82" s="9">
        <f>AC81-AC81*Mortality!$I9/1000</f>
        <v>1182103.7348424559</v>
      </c>
      <c r="AE82" s="9">
        <f>AD81-AD81*Mortality!$I9/1000</f>
        <v>1154415.5131104831</v>
      </c>
      <c r="AF82" s="9">
        <f>AE81-AE81*Mortality!$I9/1000</f>
        <v>1110191.336272469</v>
      </c>
      <c r="AG82" s="9">
        <f>AF81-AF81*Mortality!$I9/1000</f>
        <v>1066170.9980577992</v>
      </c>
      <c r="AH82" s="9">
        <f>AG81-AG81*Mortality!$I9/1000</f>
        <v>1025918.44681527</v>
      </c>
      <c r="AI82" s="9">
        <f>AH81-AH81*Mortality!$I9/1000</f>
        <v>985665.89557274082</v>
      </c>
      <c r="AJ82" s="9">
        <f>AI81-AI81*Mortality!$I9/1000</f>
        <v>945413.34433021152</v>
      </c>
      <c r="AK82" s="9">
        <f>AJ81-AJ81*Mortality!$I9/1000</f>
        <v>901779.31954448088</v>
      </c>
      <c r="AL82" s="9">
        <f>AK81-AK81*Mortality!$I9/1000</f>
        <v>858145.29475875036</v>
      </c>
      <c r="AM82" s="9">
        <f>AL81-AL81*Mortality!$I9/1000</f>
        <v>814511.26997301995</v>
      </c>
      <c r="AN82" s="9">
        <f>AM81-AM81*Mortality!$I9/1000</f>
        <v>770877.24518728931</v>
      </c>
      <c r="AO82" s="9">
        <f>AN81-AN81*Mortality!$I9/1000</f>
        <v>727243.22040155868</v>
      </c>
      <c r="AP82" s="9">
        <f>AO81-AO81*Mortality!$I9/1000</f>
        <v>701327.0326956932</v>
      </c>
      <c r="AQ82" s="9">
        <f>AP81-AP81*Mortality!$I9/1000</f>
        <v>675410.84498982783</v>
      </c>
      <c r="AR82" s="9">
        <f>AQ81-AQ81*Mortality!$I9/1000</f>
        <v>649494.65728396247</v>
      </c>
      <c r="AS82" s="9">
        <f>AR81-AR81*Mortality!$I9/1000</f>
        <v>623578.46957809711</v>
      </c>
      <c r="AT82" s="9">
        <f>AS81-AS81*Mortality!$I9/1000</f>
        <v>597662.28187223163</v>
      </c>
      <c r="AU82" s="9">
        <f>AT81-AT81*Mortality!$I9/1000</f>
        <v>572696.43030292739</v>
      </c>
      <c r="AV82" s="9">
        <f>AU81-AU81*Mortality!$I9/1000</f>
        <v>547730.57873362314</v>
      </c>
      <c r="AW82" s="9">
        <f>AV81-AV81*Mortality!$I9/1000</f>
        <v>522764.72716431879</v>
      </c>
      <c r="AX82" s="9">
        <f>AW81-AW81*Mortality!$I9/1000</f>
        <v>497798.87559501431</v>
      </c>
      <c r="AY82" s="9">
        <f>AX81-AX81*Mortality!$I9/1000</f>
        <v>472833.02402571007</v>
      </c>
      <c r="AZ82" s="9">
        <f>AY81-AY81*Mortality!$I9/1000</f>
        <v>458369.05187695922</v>
      </c>
      <c r="BA82" s="9">
        <f>AZ81-AZ81*Mortality!$I9/1000</f>
        <v>443905.07972820825</v>
      </c>
      <c r="BB82" s="9">
        <f>BA81-BA81*Mortality!$I9/1000</f>
        <v>429441.10757945746</v>
      </c>
      <c r="BC82" s="9">
        <f>BB81-BB81*Mortality!$I9/1000</f>
        <v>414977.13543070661</v>
      </c>
      <c r="BD82" s="9">
        <f>BC81-BC81*Mortality!$I9/1000</f>
        <v>400513.16328195558</v>
      </c>
      <c r="BE82" s="9">
        <f>BD81-BD81*Mortality!$I9/1000</f>
        <v>381035.79678779189</v>
      </c>
      <c r="BF82" s="9">
        <f>BE81-BE81*Mortality!$I9/1000</f>
        <v>361558.43029362813</v>
      </c>
      <c r="BG82" s="9">
        <f>BF81-BF81*Mortality!$I9/1000</f>
        <v>342081.06379946443</v>
      </c>
      <c r="BH82" s="9">
        <f>BG81-BG81*Mortality!$I9/1000</f>
        <v>322603.69730530056</v>
      </c>
      <c r="BI82" s="9">
        <f>BH81-BH81*Mortality!$I9/1000</f>
        <v>303126.33081113687</v>
      </c>
      <c r="BJ82" s="9">
        <f>BI81-BI81*Mortality!$I9/1000</f>
        <v>287318.83332349133</v>
      </c>
      <c r="BK82" s="9">
        <f>BJ81-BJ81*Mortality!$I9/1000</f>
        <v>271511.33583584573</v>
      </c>
      <c r="BL82" s="9">
        <f>BK81-BK81*Mortality!$I9/1000</f>
        <v>255703.83834820011</v>
      </c>
      <c r="BM82" s="9">
        <f>BL81-BL81*Mortality!$I9/1000</f>
        <v>239896.34086055448</v>
      </c>
      <c r="BN82" s="9">
        <f>BM81-BM81*Mortality!$I9/1000</f>
        <v>224088.8433729088</v>
      </c>
      <c r="BO82" s="9">
        <f>BN81-BN81*Mortality!$I9/1000</f>
        <v>215875.17971345823</v>
      </c>
      <c r="BP82" s="9">
        <f>BO81-BO81*Mortality!$I9/1000</f>
        <v>207661.51605400757</v>
      </c>
      <c r="BQ82" s="9">
        <f>BP81-BP81*Mortality!$I9/1000</f>
        <v>199447.85239455701</v>
      </c>
      <c r="BR82" s="9">
        <f>BQ81-BQ81*Mortality!$I9/1000</f>
        <v>191234.18873510641</v>
      </c>
      <c r="BS82" s="9">
        <f>BR81-BR81*Mortality!$I9/1000</f>
        <v>183020.52507565581</v>
      </c>
      <c r="BT82" s="9">
        <f>BS81-BS81*Mortality!$I9/1000</f>
        <v>174867.22415664999</v>
      </c>
      <c r="BU82" s="9">
        <f>BT81-BT81*Mortality!$I9/1000</f>
        <v>166713.92323764425</v>
      </c>
      <c r="BV82" s="9">
        <f>BU81-BU81*Mortality!$I9/1000</f>
        <v>158560.62231863849</v>
      </c>
      <c r="BW82" s="9">
        <f>BV81-BV81*Mortality!$I9/1000</f>
        <v>150407.32139963264</v>
      </c>
      <c r="BX82" s="9">
        <f>BW81-BW81*Mortality!$I9/1000</f>
        <v>142254.0204806269</v>
      </c>
      <c r="BY82" s="9">
        <f>BX81-BX81*Mortality!$I9/1000</f>
        <v>134679.75330628522</v>
      </c>
      <c r="BZ82" s="9">
        <f>BY81-BY81*Mortality!$I9/1000</f>
        <v>127105.48613194353</v>
      </c>
      <c r="CA82" s="9">
        <f>BZ81-BZ81*Mortality!$I9/1000</f>
        <v>119531.21895760187</v>
      </c>
      <c r="CB82" s="9">
        <f>CA81-CA81*Mortality!$I9/1000</f>
        <v>111956.95178326019</v>
      </c>
      <c r="CC82" s="9">
        <f>CB81-CB81*Mortality!$I9/1000</f>
        <v>104382.68460891853</v>
      </c>
      <c r="CD82" s="9">
        <f>CC81-CC81*Mortality!$I9/1000</f>
        <v>96661.706199953114</v>
      </c>
      <c r="CE82" s="9">
        <f>CD81-CD81*Mortality!$I9/1000</f>
        <v>88940.727790987687</v>
      </c>
      <c r="CF82" s="9">
        <f>CE81-CE81*Mortality!$I9/1000</f>
        <v>81219.749382022288</v>
      </c>
      <c r="CG82" s="9">
        <f>CF81-CF81*Mortality!$I9/1000</f>
        <v>73498.770973056889</v>
      </c>
      <c r="CH82" s="9">
        <f>CG81-CG81*Mortality!$I9/1000</f>
        <v>65777.792564091491</v>
      </c>
      <c r="CI82" s="9">
        <f>CH81-CH81*Mortality!$I9/1000</f>
        <v>58759.092297343886</v>
      </c>
      <c r="CJ82" s="9">
        <f>CI81-CI81*Mortality!$I9/1000</f>
        <v>51740.392030596267</v>
      </c>
      <c r="CK82" s="9">
        <f>CJ81-CJ81*Mortality!$I9/1000</f>
        <v>44721.691763848648</v>
      </c>
      <c r="CL82" s="9">
        <f>CK81-CK81*Mortality!$I9/1000</f>
        <v>37702.991497101029</v>
      </c>
      <c r="CM82" s="9">
        <f>CL81-CL81*Mortality!$I9/1000</f>
        <v>30684.291230353418</v>
      </c>
      <c r="CN82" s="9">
        <f>CM81-CM81*Mortality!$I9/1000</f>
        <v>26944.632687192123</v>
      </c>
      <c r="CO82" s="9">
        <f>CN81-CN81*Mortality!$I9/1000</f>
        <v>23204.97414403085</v>
      </c>
      <c r="CP82" s="9">
        <f>CO81-CO81*Mortality!$I9/1000</f>
        <v>19465.315600869562</v>
      </c>
      <c r="CQ82" s="9">
        <f>CP81-CP81*Mortality!$I9/1000</f>
        <v>15725.657057708271</v>
      </c>
      <c r="CR82" s="9">
        <f>CQ81-CQ81*Mortality!$I9/1000</f>
        <v>11985.998514546978</v>
      </c>
      <c r="CS82" s="9">
        <f>CR81-CR81*Mortality!$I9/1000</f>
        <v>10035.63196764332</v>
      </c>
      <c r="CT82" s="9">
        <f>CS81-CS81*Mortality!$I9/1000</f>
        <v>8085.2654207396617</v>
      </c>
      <c r="CU82" s="9">
        <f>CT81-CT81*Mortality!$I9/1000</f>
        <v>6134.8988738360013</v>
      </c>
      <c r="CV82" s="9">
        <f>CU81-CU81*Mortality!$I9/1000</f>
        <v>4184.5323269323417</v>
      </c>
      <c r="CW82" s="9">
        <f>CV81-CV81*Mortality!$I9/1000</f>
        <v>2234.1657800286835</v>
      </c>
      <c r="CX82" s="9">
        <f>CW81-CW81*Mortality!$I9/1000</f>
        <v>1817.4327887649354</v>
      </c>
      <c r="CZ82" s="50">
        <f t="shared" si="9"/>
        <v>67774421.46850127</v>
      </c>
      <c r="DA82" s="66">
        <f t="shared" si="8"/>
        <v>0.17843753502499704</v>
      </c>
    </row>
    <row r="83" spans="1:105">
      <c r="A83" s="52">
        <v>2028</v>
      </c>
      <c r="B83" s="9">
        <f>Births!F34/2</f>
        <v>1704442.7020093852</v>
      </c>
      <c r="C83" s="9">
        <f>B82-B82*Mortality!$B10/1000</f>
        <v>1654574.7670154648</v>
      </c>
      <c r="D83" s="9">
        <f>C82-C82*Mortality!$C10/1000</f>
        <v>1644962.9150414073</v>
      </c>
      <c r="E83" s="9">
        <f>D82-D82*Mortality!$C10/1000</f>
        <v>1634322.4160021117</v>
      </c>
      <c r="F83" s="9">
        <f>E82-E82*Mortality!$C10/1000</f>
        <v>1622632.6682483191</v>
      </c>
      <c r="G83" s="9">
        <f>F82-F82*Mortality!$D10/1000</f>
        <v>1611808.8820721782</v>
      </c>
      <c r="H83" s="9">
        <f>G82-G82*Mortality!$D10/1000</f>
        <v>1600018.8486507146</v>
      </c>
      <c r="I83" s="9">
        <f>H82-H82*Mortality!$D10/1000</f>
        <v>1586869.746700075</v>
      </c>
      <c r="J83" s="9">
        <f>I82-I82*Mortality!$D10/1000</f>
        <v>1710663.7726079</v>
      </c>
      <c r="K83" s="9">
        <f>J82-J82*Mortality!$D10/1000</f>
        <v>1705896.8975510325</v>
      </c>
      <c r="L83" s="9">
        <f>K82-K82*Mortality!$E10/1000</f>
        <v>1677627.3243146355</v>
      </c>
      <c r="M83" s="9">
        <f>L82-L82*Mortality!$E10/1000</f>
        <v>1649521.8724605418</v>
      </c>
      <c r="N83" s="9">
        <f>M82-M82*Mortality!$E10/1000</f>
        <v>1621583.7442502675</v>
      </c>
      <c r="O83" s="9">
        <f>N82-N82*Mortality!$E10/1000</f>
        <v>1596617.0225870097</v>
      </c>
      <c r="P83" s="9">
        <f>O82-O82*Mortality!$E10/1000</f>
        <v>1565083.7963159208</v>
      </c>
      <c r="Q83" s="9">
        <f>P82-P82*Mortality!$F10/1000</f>
        <v>1532794.6736464433</v>
      </c>
      <c r="R83" s="9">
        <f>Q82-Q82*Mortality!$F10/1000</f>
        <v>1503640.8900024339</v>
      </c>
      <c r="S83" s="9">
        <f>R82-R82*Mortality!$F10/1000</f>
        <v>1474510.8274018017</v>
      </c>
      <c r="T83" s="9">
        <f>S82-S82*Mortality!$F10/1000</f>
        <v>1445087.2000192425</v>
      </c>
      <c r="U83" s="9">
        <f>T82-T82*Mortality!$F10/1000</f>
        <v>1415671.6146051227</v>
      </c>
      <c r="V83" s="9">
        <f>U82-U82*Mortality!$G10/1000</f>
        <v>1385759.6762575379</v>
      </c>
      <c r="W83" s="9">
        <f>V82-V82*Mortality!$G10/1000</f>
        <v>1366419.1601016771</v>
      </c>
      <c r="X83" s="9">
        <f>W82-W82*Mortality!$G10/1000</f>
        <v>1347125.0293344248</v>
      </c>
      <c r="Y83" s="9">
        <f>X82-X82*Mortality!$G10/1000</f>
        <v>1328729.1426757039</v>
      </c>
      <c r="Z83" s="9">
        <f>Y82-Y82*Mortality!$G10/1000</f>
        <v>1310382.41302591</v>
      </c>
      <c r="AA83" s="9">
        <f>Z82-Z82*Mortality!$I10/1000</f>
        <v>1288315.3896937522</v>
      </c>
      <c r="AB83" s="9">
        <f>AA82-AA82*Mortality!$I10/1000</f>
        <v>1260185.572481351</v>
      </c>
      <c r="AC83" s="9">
        <f>AB82-AB82*Mortality!$I10/1000</f>
        <v>1232182.9299827288</v>
      </c>
      <c r="AD83" s="9">
        <f>AC82-AC82*Mortality!$I10/1000</f>
        <v>1204454.5368305831</v>
      </c>
      <c r="AE83" s="9">
        <f>AD82-AD82*Mortality!$I10/1000</f>
        <v>1176806.6155847046</v>
      </c>
      <c r="AF83" s="9">
        <f>AE82-AE82*Mortality!$I10/1000</f>
        <v>1149242.4674075528</v>
      </c>
      <c r="AG83" s="9">
        <f>AF82-AF82*Mortality!$I10/1000</f>
        <v>1105216.4633118135</v>
      </c>
      <c r="AH83" s="9">
        <f>AG82-AG82*Mortality!$I10/1000</f>
        <v>1061393.3844191614</v>
      </c>
      <c r="AI83" s="9">
        <f>AH82-AH82*Mortality!$I10/1000</f>
        <v>1021321.2086868989</v>
      </c>
      <c r="AJ83" s="9">
        <f>AI82-AI82*Mortality!$I10/1000</f>
        <v>981249.0329546365</v>
      </c>
      <c r="AK83" s="9">
        <f>AJ82-AJ82*Mortality!$I10/1000</f>
        <v>941176.85722237395</v>
      </c>
      <c r="AL83" s="9">
        <f>AK82-AK82*Mortality!$I10/1000</f>
        <v>897738.36065144627</v>
      </c>
      <c r="AM83" s="9">
        <f>AL82-AL82*Mortality!$I10/1000</f>
        <v>854299.86408051872</v>
      </c>
      <c r="AN83" s="9">
        <f>AM82-AM82*Mortality!$I10/1000</f>
        <v>810861.36750959128</v>
      </c>
      <c r="AO83" s="9">
        <f>AN82-AN82*Mortality!$I10/1000</f>
        <v>767422.87093866372</v>
      </c>
      <c r="AP83" s="9">
        <f>AO82-AO82*Mortality!$I10/1000</f>
        <v>723984.37436773605</v>
      </c>
      <c r="AQ83" s="9">
        <f>AP82-AP82*Mortality!$I10/1000</f>
        <v>698184.31956369453</v>
      </c>
      <c r="AR83" s="9">
        <f>AQ82-AQ82*Mortality!$I10/1000</f>
        <v>672384.26475965313</v>
      </c>
      <c r="AS83" s="9">
        <f>AR82-AR82*Mortality!$I10/1000</f>
        <v>646584.20995561185</v>
      </c>
      <c r="AT83" s="9">
        <f>AS82-AS82*Mortality!$I10/1000</f>
        <v>620784.15515157045</v>
      </c>
      <c r="AU83" s="9">
        <f>AT82-AT82*Mortality!$I10/1000</f>
        <v>594984.10034752893</v>
      </c>
      <c r="AV83" s="9">
        <f>AU82-AU82*Mortality!$I10/1000</f>
        <v>570130.12313344073</v>
      </c>
      <c r="AW83" s="9">
        <f>AV82-AV82*Mortality!$I10/1000</f>
        <v>545276.14591935254</v>
      </c>
      <c r="AX83" s="9">
        <f>AW82-AW82*Mortality!$I10/1000</f>
        <v>520422.16870526411</v>
      </c>
      <c r="AY83" s="9">
        <f>AX82-AX82*Mortality!$I10/1000</f>
        <v>495568.19149117568</v>
      </c>
      <c r="AZ83" s="9">
        <f>AY82-AY82*Mortality!$I10/1000</f>
        <v>470714.21427708742</v>
      </c>
      <c r="BA83" s="9">
        <f>AZ82-AZ82*Mortality!$I10/1000</f>
        <v>456315.05656310607</v>
      </c>
      <c r="BB83" s="9">
        <f>BA82-BA82*Mortality!$I10/1000</f>
        <v>441915.89884912461</v>
      </c>
      <c r="BC83" s="9">
        <f>BB82-BB82*Mortality!$I10/1000</f>
        <v>427516.74113514333</v>
      </c>
      <c r="BD83" s="9">
        <f>BC82-BC82*Mortality!$I10/1000</f>
        <v>413117.58342116198</v>
      </c>
      <c r="BE83" s="9">
        <f>BD82-BD82*Mortality!$I10/1000</f>
        <v>398718.42570718046</v>
      </c>
      <c r="BF83" s="9">
        <f>BE82-BE82*Mortality!$I10/1000</f>
        <v>379328.33914463822</v>
      </c>
      <c r="BG83" s="9">
        <f>BF82-BF82*Mortality!$I10/1000</f>
        <v>359938.25258209591</v>
      </c>
      <c r="BH83" s="9">
        <f>BG82-BG82*Mortality!$I10/1000</f>
        <v>340548.16601955367</v>
      </c>
      <c r="BI83" s="9">
        <f>BH82-BH82*Mortality!$I10/1000</f>
        <v>321158.07945701125</v>
      </c>
      <c r="BJ83" s="9">
        <f>BI82-BI82*Mortality!$I10/1000</f>
        <v>301767.992894469</v>
      </c>
      <c r="BK83" s="9">
        <f>BJ82-BJ82*Mortality!$I10/1000</f>
        <v>286031.33030641021</v>
      </c>
      <c r="BL83" s="9">
        <f>BK82-BK82*Mortality!$I10/1000</f>
        <v>270294.66771835135</v>
      </c>
      <c r="BM83" s="9">
        <f>BL82-BL82*Mortality!$I10/1000</f>
        <v>254558.00513029244</v>
      </c>
      <c r="BN83" s="9">
        <f>BM82-BM82*Mortality!$I10/1000</f>
        <v>238821.34254223353</v>
      </c>
      <c r="BO83" s="9">
        <f>BN82-BN82*Mortality!$I10/1000</f>
        <v>223084.67995417459</v>
      </c>
      <c r="BP83" s="9">
        <f>BO82-BO82*Mortality!$I10/1000</f>
        <v>214907.82250272823</v>
      </c>
      <c r="BQ83" s="9">
        <f>BP82-BP82*Mortality!$I10/1000</f>
        <v>206730.96505128179</v>
      </c>
      <c r="BR83" s="9">
        <f>BQ82-BQ82*Mortality!$I10/1000</f>
        <v>198554.10759983544</v>
      </c>
      <c r="BS83" s="9">
        <f>BR82-BR82*Mortality!$I10/1000</f>
        <v>190377.25014838905</v>
      </c>
      <c r="BT83" s="9">
        <f>BS82-BS82*Mortality!$I10/1000</f>
        <v>182200.39269694267</v>
      </c>
      <c r="BU83" s="9">
        <f>BT82-BT82*Mortality!$I10/1000</f>
        <v>174083.62749476044</v>
      </c>
      <c r="BV83" s="9">
        <f>BU82-BU82*Mortality!$I10/1000</f>
        <v>165966.86229257827</v>
      </c>
      <c r="BW83" s="9">
        <f>BV82-BV82*Mortality!$I10/1000</f>
        <v>157850.0970903961</v>
      </c>
      <c r="BX83" s="9">
        <f>BW82-BW82*Mortality!$I10/1000</f>
        <v>149733.33188821384</v>
      </c>
      <c r="BY83" s="9">
        <f>BX82-BX82*Mortality!$I10/1000</f>
        <v>141616.5666860317</v>
      </c>
      <c r="BZ83" s="9">
        <f>BY82-BY82*Mortality!$I10/1000</f>
        <v>134076.24052323576</v>
      </c>
      <c r="CA83" s="9">
        <f>BZ82-BZ82*Mortality!$I10/1000</f>
        <v>126535.91436043981</v>
      </c>
      <c r="CB83" s="9">
        <f>CA82-CA82*Mortality!$I10/1000</f>
        <v>118995.5881976439</v>
      </c>
      <c r="CC83" s="9">
        <f>CB82-CB82*Mortality!$I10/1000</f>
        <v>111455.26203484797</v>
      </c>
      <c r="CD83" s="9">
        <f>CC82-CC82*Mortality!$I10/1000</f>
        <v>103914.93587205205</v>
      </c>
      <c r="CE83" s="9">
        <f>CD82-CD82*Mortality!$I10/1000</f>
        <v>96228.555901627464</v>
      </c>
      <c r="CF83" s="9">
        <f>CE82-CE82*Mortality!$I10/1000</f>
        <v>88542.175931202844</v>
      </c>
      <c r="CG83" s="9">
        <f>CF82-CF82*Mortality!$I10/1000</f>
        <v>80855.795960778254</v>
      </c>
      <c r="CH83" s="9">
        <f>CG82-CG82*Mortality!$I10/1000</f>
        <v>73169.415990353678</v>
      </c>
      <c r="CI83" s="9">
        <f>CH82-CH82*Mortality!$I10/1000</f>
        <v>65483.036019929088</v>
      </c>
      <c r="CJ83" s="9">
        <f>CI82-CI82*Mortality!$I10/1000</f>
        <v>58495.787216578079</v>
      </c>
      <c r="CK83" s="9">
        <f>CJ82-CJ82*Mortality!$I10/1000</f>
        <v>51508.538413227056</v>
      </c>
      <c r="CL83" s="9">
        <f>CK82-CK82*Mortality!$I10/1000</f>
        <v>44521.289609876032</v>
      </c>
      <c r="CM83" s="9">
        <f>CL82-CL82*Mortality!$I10/1000</f>
        <v>37534.040806525001</v>
      </c>
      <c r="CN83" s="9">
        <f>CM82-CM82*Mortality!$I10/1000</f>
        <v>30546.792003173985</v>
      </c>
      <c r="CO83" s="9">
        <f>CN82-CN82*Mortality!$I10/1000</f>
        <v>26823.891225598327</v>
      </c>
      <c r="CP83" s="9">
        <f>CO82-CO82*Mortality!$I10/1000</f>
        <v>23100.990448022687</v>
      </c>
      <c r="CQ83" s="9">
        <f>CP82-CP82*Mortality!$I10/1000</f>
        <v>19378.089670447036</v>
      </c>
      <c r="CR83" s="9">
        <f>CQ82-CQ82*Mortality!$I10/1000</f>
        <v>15655.188892871382</v>
      </c>
      <c r="CS83" s="9">
        <f>CR82-CR82*Mortality!$I10/1000</f>
        <v>11932.288115295723</v>
      </c>
      <c r="CT83" s="9">
        <f>CS82-CS82*Mortality!$I10/1000</f>
        <v>9990.6613463749636</v>
      </c>
      <c r="CU83" s="9">
        <f>CT82-CT82*Mortality!$I10/1000</f>
        <v>8049.0345774542038</v>
      </c>
      <c r="CV83" s="9">
        <f>CU82-CU82*Mortality!$I10/1000</f>
        <v>6107.4078085334413</v>
      </c>
      <c r="CW83" s="9">
        <f>CV82-CV82*Mortality!$I10/1000</f>
        <v>4165.7810396126797</v>
      </c>
      <c r="CX83" s="9">
        <f>CW82-CW82*Mortality!$I10/1000</f>
        <v>2224.154270691919</v>
      </c>
      <c r="CZ83" s="50">
        <f t="shared" si="9"/>
        <v>69252057.633437619</v>
      </c>
      <c r="DA83" s="66">
        <f t="shared" si="8"/>
        <v>0.20413014710698532</v>
      </c>
    </row>
    <row r="84" spans="1:105">
      <c r="A84" s="52">
        <v>2029</v>
      </c>
      <c r="B84" s="9">
        <f>Births!F35/2</f>
        <v>1707372.048420114</v>
      </c>
      <c r="C84" s="9">
        <f>B83-B83*Mortality!$B11/1000</f>
        <v>1660106.5332980978</v>
      </c>
      <c r="D84" s="9">
        <f>C83-C83*Mortality!$C11/1000</f>
        <v>1651503.4614856746</v>
      </c>
      <c r="E84" s="9">
        <f>D83-D83*Mortality!$C11/1000</f>
        <v>1641909.4515183417</v>
      </c>
      <c r="F84" s="9">
        <f>E83-E83*Mortality!$C11/1000</f>
        <v>1631288.7039125811</v>
      </c>
      <c r="G84" s="9">
        <f>F83-F83*Mortality!$D11/1000</f>
        <v>1621407.3606633225</v>
      </c>
      <c r="H84" s="9">
        <f>G83-G83*Mortality!$D11/1000</f>
        <v>1610591.7479127261</v>
      </c>
      <c r="I84" s="9">
        <f>H83-H83*Mortality!$D11/1000</f>
        <v>1598810.6175644358</v>
      </c>
      <c r="J84" s="9">
        <f>I83-I83*Mortality!$D11/1000</f>
        <v>1585671.4449679076</v>
      </c>
      <c r="K84" s="9">
        <f>J83-J83*Mortality!$D11/1000</f>
        <v>1709371.9896079816</v>
      </c>
      <c r="L84" s="9">
        <f>K83-K83*Mortality!$E11/1000</f>
        <v>1704746.7076770402</v>
      </c>
      <c r="M84" s="9">
        <f>L83-L83*Mortality!$E11/1000</f>
        <v>1676496.1950163001</v>
      </c>
      <c r="N84" s="9">
        <f>M83-M83*Mortality!$E11/1000</f>
        <v>1648409.69308009</v>
      </c>
      <c r="O84" s="9">
        <f>N83-N83*Mortality!$E11/1000</f>
        <v>1620490.4019708224</v>
      </c>
      <c r="P84" s="9">
        <f>O83-O83*Mortality!$E11/1000</f>
        <v>1595540.5139570571</v>
      </c>
      <c r="Q84" s="9">
        <f>P83-P83*Mortality!$F11/1000</f>
        <v>1563265.1024745244</v>
      </c>
      <c r="R84" s="9">
        <f>Q83-Q83*Mortality!$F11/1000</f>
        <v>1531013.5011369279</v>
      </c>
      <c r="S84" s="9">
        <f>R83-R83*Mortality!$F11/1000</f>
        <v>1501893.5954276919</v>
      </c>
      <c r="T84" s="9">
        <f>S83-S83*Mortality!$F11/1000</f>
        <v>1472797.3831969735</v>
      </c>
      <c r="U84" s="9">
        <f>T83-T83*Mortality!$F11/1000</f>
        <v>1443407.9473190724</v>
      </c>
      <c r="V84" s="9">
        <f>U83-U83*Mortality!$G11/1000</f>
        <v>1413477.2754190897</v>
      </c>
      <c r="W84" s="9">
        <f>V83-V83*Mortality!$G11/1000</f>
        <v>1383611.7015940177</v>
      </c>
      <c r="X84" s="9">
        <f>W83-W83*Mortality!$G11/1000</f>
        <v>1364301.1638964668</v>
      </c>
      <c r="Y84" s="9">
        <f>X83-X83*Mortality!$G11/1000</f>
        <v>1345036.9396885931</v>
      </c>
      <c r="Z84" s="9">
        <f>Y83-Y83*Mortality!$G11/1000</f>
        <v>1326669.5672803104</v>
      </c>
      <c r="AA84" s="9">
        <f>Z83-Z83*Mortality!$I11/1000</f>
        <v>1304616.0973302997</v>
      </c>
      <c r="AB84" s="9">
        <f>AA83-AA83*Mortality!$I11/1000</f>
        <v>1282646.1795619305</v>
      </c>
      <c r="AC84" s="9">
        <f>AB83-AB83*Mortality!$I11/1000</f>
        <v>1254640.1471354773</v>
      </c>
      <c r="AD84" s="9">
        <f>AC83-AC83*Mortality!$I11/1000</f>
        <v>1226760.7297926215</v>
      </c>
      <c r="AE84" s="9">
        <f>AD83-AD83*Mortality!$I11/1000</f>
        <v>1199154.3549666207</v>
      </c>
      <c r="AF84" s="9">
        <f>AE83-AE83*Mortality!$I11/1000</f>
        <v>1171628.0979316216</v>
      </c>
      <c r="AG84" s="9">
        <f>AF83-AF83*Mortality!$I11/1000</f>
        <v>1144185.2453233739</v>
      </c>
      <c r="AH84" s="9">
        <f>AG83-AG83*Mortality!$I11/1000</f>
        <v>1100352.9769157122</v>
      </c>
      <c r="AI84" s="9">
        <f>AH83-AH83*Mortality!$I11/1000</f>
        <v>1056722.7407422059</v>
      </c>
      <c r="AJ84" s="9">
        <f>AI83-AI83*Mortality!$I11/1000</f>
        <v>1016826.9019430289</v>
      </c>
      <c r="AK84" s="9">
        <f>AJ83-AJ83*Mortality!$I11/1000</f>
        <v>976931.06314385205</v>
      </c>
      <c r="AL84" s="9">
        <f>AK83-AK83*Mortality!$I11/1000</f>
        <v>937035.22434467496</v>
      </c>
      <c r="AM84" s="9">
        <f>AL83-AL83*Mortality!$I11/1000</f>
        <v>893787.87814487622</v>
      </c>
      <c r="AN84" s="9">
        <f>AM83-AM83*Mortality!$I11/1000</f>
        <v>850540.53194507747</v>
      </c>
      <c r="AO84" s="9">
        <f>AN83-AN83*Mortality!$I11/1000</f>
        <v>807293.18574527896</v>
      </c>
      <c r="AP84" s="9">
        <f>AO83-AO83*Mortality!$I11/1000</f>
        <v>764045.83954548032</v>
      </c>
      <c r="AQ84" s="9">
        <f>AP83-AP83*Mortality!$I11/1000</f>
        <v>720798.49334568146</v>
      </c>
      <c r="AR84" s="9">
        <f>AQ83-AQ83*Mortality!$I11/1000</f>
        <v>695111.97124742519</v>
      </c>
      <c r="AS84" s="9">
        <f>AR83-AR83*Mortality!$I11/1000</f>
        <v>669425.44914916891</v>
      </c>
      <c r="AT84" s="9">
        <f>AS83-AS83*Mortality!$I11/1000</f>
        <v>643738.92705091287</v>
      </c>
      <c r="AU84" s="9">
        <f>AT83-AT83*Mortality!$I11/1000</f>
        <v>618052.40495265659</v>
      </c>
      <c r="AV84" s="9">
        <f>AU83-AU83*Mortality!$I11/1000</f>
        <v>592365.88285440032</v>
      </c>
      <c r="AW84" s="9">
        <f>AV83-AV83*Mortality!$I11/1000</f>
        <v>567621.27514762792</v>
      </c>
      <c r="AX84" s="9">
        <f>AW83-AW83*Mortality!$I11/1000</f>
        <v>542876.66744085553</v>
      </c>
      <c r="AY84" s="9">
        <f>AX83-AX83*Mortality!$I11/1000</f>
        <v>518132.0597340829</v>
      </c>
      <c r="AZ84" s="9">
        <f>AY83-AY83*Mortality!$I11/1000</f>
        <v>493387.45202731027</v>
      </c>
      <c r="BA84" s="9">
        <f>AZ83-AZ83*Mortality!$I11/1000</f>
        <v>468642.84432053781</v>
      </c>
      <c r="BB84" s="9">
        <f>BA83-BA83*Mortality!$I11/1000</f>
        <v>454307.04985708877</v>
      </c>
      <c r="BC84" s="9">
        <f>BB83-BB83*Mortality!$I11/1000</f>
        <v>439971.25539363961</v>
      </c>
      <c r="BD84" s="9">
        <f>BC83-BC83*Mortality!$I11/1000</f>
        <v>425635.46093019063</v>
      </c>
      <c r="BE84" s="9">
        <f>BD83-BD83*Mortality!$I11/1000</f>
        <v>411299.66646674165</v>
      </c>
      <c r="BF84" s="9">
        <f>BE83-BE83*Mortality!$I11/1000</f>
        <v>396963.87200329243</v>
      </c>
      <c r="BG84" s="9">
        <f>BF83-BF83*Mortality!$I11/1000</f>
        <v>377659.11118945788</v>
      </c>
      <c r="BH84" s="9">
        <f>BG83-BG83*Mortality!$I11/1000</f>
        <v>358354.35037562327</v>
      </c>
      <c r="BI84" s="9">
        <f>BH83-BH83*Mortality!$I11/1000</f>
        <v>339049.58956178871</v>
      </c>
      <c r="BJ84" s="9">
        <f>BI83-BI83*Mortality!$I11/1000</f>
        <v>319744.82874795399</v>
      </c>
      <c r="BK84" s="9">
        <f>BJ83-BJ83*Mortality!$I11/1000</f>
        <v>300440.06793411943</v>
      </c>
      <c r="BL84" s="9">
        <f>BK83-BK83*Mortality!$I11/1000</f>
        <v>284772.65426422074</v>
      </c>
      <c r="BM84" s="9">
        <f>BL83-BL83*Mortality!$I11/1000</f>
        <v>269105.24059432198</v>
      </c>
      <c r="BN84" s="9">
        <f>BM83-BM83*Mortality!$I11/1000</f>
        <v>253437.82692442313</v>
      </c>
      <c r="BO84" s="9">
        <f>BN83-BN83*Mortality!$I11/1000</f>
        <v>237770.41325452429</v>
      </c>
      <c r="BP84" s="9">
        <f>BO83-BO83*Mortality!$I11/1000</f>
        <v>222102.99958462545</v>
      </c>
      <c r="BQ84" s="9">
        <f>BP83-BP83*Mortality!$I11/1000</f>
        <v>213962.12425640842</v>
      </c>
      <c r="BR84" s="9">
        <f>BQ83-BQ83*Mortality!$I11/1000</f>
        <v>205821.24892819131</v>
      </c>
      <c r="BS84" s="9">
        <f>BR83-BR83*Mortality!$I11/1000</f>
        <v>197680.37359997429</v>
      </c>
      <c r="BT84" s="9">
        <f>BS83-BS83*Mortality!$I11/1000</f>
        <v>189539.49827175724</v>
      </c>
      <c r="BU84" s="9">
        <f>BT83-BT83*Mortality!$I11/1000</f>
        <v>181398.62294354016</v>
      </c>
      <c r="BV84" s="9">
        <f>BU83-BU83*Mortality!$I11/1000</f>
        <v>173317.57542965846</v>
      </c>
      <c r="BW84" s="9">
        <f>BV83-BV83*Mortality!$I11/1000</f>
        <v>165236.52791577679</v>
      </c>
      <c r="BX84" s="9">
        <f>BW83-BW83*Mortality!$I11/1000</f>
        <v>157155.48040189513</v>
      </c>
      <c r="BY84" s="9">
        <f>BX83-BX83*Mortality!$I11/1000</f>
        <v>149074.43288801337</v>
      </c>
      <c r="BZ84" s="9">
        <f>BY83-BY83*Mortality!$I11/1000</f>
        <v>140993.38537413176</v>
      </c>
      <c r="CA84" s="9">
        <f>BZ83-BZ83*Mortality!$I11/1000</f>
        <v>133486.240289371</v>
      </c>
      <c r="CB84" s="9">
        <f>CA83-CA83*Mortality!$I11/1000</f>
        <v>125979.09520461023</v>
      </c>
      <c r="CC84" s="9">
        <f>CB83-CB83*Mortality!$I11/1000</f>
        <v>118471.95011984951</v>
      </c>
      <c r="CD84" s="9">
        <f>CC83-CC83*Mortality!$I11/1000</f>
        <v>110964.80503508876</v>
      </c>
      <c r="CE84" s="9">
        <f>CD83-CD83*Mortality!$I11/1000</f>
        <v>103457.65995032804</v>
      </c>
      <c r="CF84" s="9">
        <f>CE83-CE83*Mortality!$I11/1000</f>
        <v>95805.103765254433</v>
      </c>
      <c r="CG84" s="9">
        <f>CF83-CF83*Mortality!$I11/1000</f>
        <v>88152.547580180792</v>
      </c>
      <c r="CH84" s="9">
        <f>CG83-CG83*Mortality!$I11/1000</f>
        <v>80499.991395107179</v>
      </c>
      <c r="CI84" s="9">
        <f>CH83-CH83*Mortality!$I11/1000</f>
        <v>72847.435210033582</v>
      </c>
      <c r="CJ84" s="9">
        <f>CI83-CI83*Mortality!$I11/1000</f>
        <v>65194.879024959962</v>
      </c>
      <c r="CK84" s="9">
        <f>CJ83-CJ83*Mortality!$I11/1000</f>
        <v>58238.377492057174</v>
      </c>
      <c r="CL84" s="9">
        <f>CK83-CK83*Mortality!$I11/1000</f>
        <v>51281.875959154371</v>
      </c>
      <c r="CM84" s="9">
        <f>CL83-CL83*Mortality!$I11/1000</f>
        <v>44325.374426251568</v>
      </c>
      <c r="CN84" s="9">
        <f>CM83-CM83*Mortality!$I11/1000</f>
        <v>37368.872893348751</v>
      </c>
      <c r="CO84" s="9">
        <f>CN83-CN83*Mortality!$I11/1000</f>
        <v>30412.371360445959</v>
      </c>
      <c r="CP84" s="9">
        <f>CO83-CO83*Mortality!$I11/1000</f>
        <v>26705.853144917481</v>
      </c>
      <c r="CQ84" s="9">
        <f>CP83-CP83*Mortality!$I11/1000</f>
        <v>22999.334929389024</v>
      </c>
      <c r="CR84" s="9">
        <f>CQ83-CQ83*Mortality!$I11/1000</f>
        <v>19292.816713860557</v>
      </c>
      <c r="CS84" s="9">
        <f>CR83-CR83*Mortality!$I11/1000</f>
        <v>15586.298498332086</v>
      </c>
      <c r="CT84" s="9">
        <f>CS83-CS83*Mortality!$I11/1000</f>
        <v>11879.780282803611</v>
      </c>
      <c r="CU84" s="9">
        <f>CT83-CT83*Mortality!$I11/1000</f>
        <v>9946.6976097142287</v>
      </c>
      <c r="CV84" s="9">
        <f>CU83-CU83*Mortality!$I11/1000</f>
        <v>8013.6149366248465</v>
      </c>
      <c r="CW84" s="9">
        <f>CV83-CV83*Mortality!$I11/1000</f>
        <v>6080.5322635354614</v>
      </c>
      <c r="CX84" s="9">
        <f>CW83-CW83*Mortality!$I11/1000</f>
        <v>4147.4495904460773</v>
      </c>
      <c r="CZ84" s="50">
        <f t="shared" si="9"/>
        <v>70732444.285035923</v>
      </c>
      <c r="DA84" s="66">
        <f t="shared" si="8"/>
        <v>0.22987058367278035</v>
      </c>
    </row>
    <row r="85" spans="1:105">
      <c r="A85" s="52">
        <v>2030</v>
      </c>
      <c r="B85" s="9">
        <f>Births!F36/2</f>
        <v>1709346.2979122135</v>
      </c>
      <c r="C85" s="9">
        <f>B84-B84*Mortality!$B12/1000</f>
        <v>1664600.2435750342</v>
      </c>
      <c r="D85" s="9">
        <f>C84-C84*Mortality!$C12/1000</f>
        <v>1657253.3952772773</v>
      </c>
      <c r="E85" s="9">
        <f>D84-D84*Mortality!$C12/1000</f>
        <v>1648665.1091131193</v>
      </c>
      <c r="F85" s="9">
        <f>E84-E84*Mortality!$C12/1000</f>
        <v>1639087.5878674802</v>
      </c>
      <c r="G85" s="9">
        <f>F84-F84*Mortality!$D12/1000</f>
        <v>1630116.4652054673</v>
      </c>
      <c r="H85" s="9">
        <f>G84-G84*Mortality!$D12/1000</f>
        <v>1620242.2226570272</v>
      </c>
      <c r="I85" s="9">
        <f>H84-H84*Mortality!$D12/1000</f>
        <v>1609434.3819702456</v>
      </c>
      <c r="J85" s="9">
        <f>I84-I84*Mortality!$D12/1000</f>
        <v>1597661.7175035463</v>
      </c>
      <c r="K85" s="9">
        <f>J84-J84*Mortality!$D12/1000</f>
        <v>1584531.9866733099</v>
      </c>
      <c r="L85" s="9">
        <f>K84-K84*Mortality!$E12/1000</f>
        <v>1708263.828646428</v>
      </c>
      <c r="M85" s="9">
        <f>L84-L84*Mortality!$E12/1000</f>
        <v>1703641.545218389</v>
      </c>
      <c r="N85" s="9">
        <f>M84-M84*Mortality!$E12/1000</f>
        <v>1675409.3469534998</v>
      </c>
      <c r="O85" s="9">
        <f>N84-N84*Mortality!$E12/1000</f>
        <v>1647341.0530873772</v>
      </c>
      <c r="P85" s="9">
        <f>O84-O84*Mortality!$E12/1000</f>
        <v>1619439.8616478536</v>
      </c>
      <c r="Q85" s="9">
        <f>P84-P84*Mortality!$F12/1000</f>
        <v>1593751.1580627318</v>
      </c>
      <c r="R85" s="9">
        <f>Q84-Q84*Mortality!$F12/1000</f>
        <v>1561511.9425885566</v>
      </c>
      <c r="S85" s="9">
        <f>R84-R84*Mortality!$F12/1000</f>
        <v>1529296.5105568788</v>
      </c>
      <c r="T85" s="9">
        <f>S84-S84*Mortality!$F12/1000</f>
        <v>1500209.2620409057</v>
      </c>
      <c r="U85" s="9">
        <f>T84-T84*Mortality!$F12/1000</f>
        <v>1471145.6804318493</v>
      </c>
      <c r="V85" s="9">
        <f>U84-U84*Mortality!$G12/1000</f>
        <v>1441196.3323267065</v>
      </c>
      <c r="W85" s="9">
        <f>V84-V84*Mortality!$G12/1000</f>
        <v>1411311.5207275683</v>
      </c>
      <c r="X85" s="9">
        <f>W84-W84*Mortality!$G12/1000</f>
        <v>1381491.707458928</v>
      </c>
      <c r="Y85" s="9">
        <f>X84-X84*Mortality!$G12/1000</f>
        <v>1362210.7577061863</v>
      </c>
      <c r="Z85" s="9">
        <f>Y84-Y84*Mortality!$G12/1000</f>
        <v>1342976.0504807802</v>
      </c>
      <c r="AA85" s="9">
        <f>Z84-Z84*Mortality!$I12/1000</f>
        <v>1320936.6018167301</v>
      </c>
      <c r="AB85" s="9">
        <f>AA84-AA84*Mortality!$I12/1000</f>
        <v>1298978.4319962268</v>
      </c>
      <c r="AC85" s="9">
        <f>AB84-AB84*Mortality!$I12/1000</f>
        <v>1277103.4533015427</v>
      </c>
      <c r="AD85" s="9">
        <f>AC84-AC84*Mortality!$I12/1000</f>
        <v>1249218.443939636</v>
      </c>
      <c r="AE85" s="9">
        <f>AD84-AD84*Mortality!$I12/1000</f>
        <v>1221459.5025168685</v>
      </c>
      <c r="AF85" s="9">
        <f>AE84-AE84*Mortality!$I12/1000</f>
        <v>1193972.4237065113</v>
      </c>
      <c r="AG85" s="9">
        <f>AF84-AF84*Mortality!$I12/1000</f>
        <v>1166565.1164724387</v>
      </c>
      <c r="AH85" s="9">
        <f>AG84-AG84*Mortality!$I12/1000</f>
        <v>1139240.8532477915</v>
      </c>
      <c r="AI85" s="9">
        <f>AH84-AH84*Mortality!$I12/1000</f>
        <v>1095597.9981553736</v>
      </c>
      <c r="AJ85" s="9">
        <f>AI84-AI84*Mortality!$I12/1000</f>
        <v>1052156.3022509136</v>
      </c>
      <c r="AK85" s="9">
        <f>AJ84-AJ84*Mortality!$I12/1000</f>
        <v>1012432.866189854</v>
      </c>
      <c r="AL85" s="9">
        <f>AK84-AK84*Mortality!$I12/1000</f>
        <v>972709.43012879463</v>
      </c>
      <c r="AM85" s="9">
        <f>AL84-AL84*Mortality!$I12/1000</f>
        <v>932985.99406773504</v>
      </c>
      <c r="AN85" s="9">
        <f>AM84-AM84*Mortality!$I12/1000</f>
        <v>889925.53354638233</v>
      </c>
      <c r="AO85" s="9">
        <f>AN84-AN84*Mortality!$I12/1000</f>
        <v>846865.07302502962</v>
      </c>
      <c r="AP85" s="9">
        <f>AO84-AO84*Mortality!$I12/1000</f>
        <v>803804.61250367726</v>
      </c>
      <c r="AQ85" s="9">
        <f>AP84-AP84*Mortality!$I12/1000</f>
        <v>760744.15198232466</v>
      </c>
      <c r="AR85" s="9">
        <f>AQ84-AQ84*Mortality!$I12/1000</f>
        <v>717683.69146097195</v>
      </c>
      <c r="AS85" s="9">
        <f>AR84-AR84*Mortality!$I12/1000</f>
        <v>692108.16907786753</v>
      </c>
      <c r="AT85" s="9">
        <f>AS84-AS84*Mortality!$I12/1000</f>
        <v>666532.6466947631</v>
      </c>
      <c r="AU85" s="9">
        <f>AT84-AT84*Mortality!$I12/1000</f>
        <v>640957.12431165902</v>
      </c>
      <c r="AV85" s="9">
        <f>AU84-AU84*Mortality!$I12/1000</f>
        <v>615381.60192855459</v>
      </c>
      <c r="AW85" s="9">
        <f>AV84-AV84*Mortality!$I12/1000</f>
        <v>589806.07954545016</v>
      </c>
      <c r="AX85" s="9">
        <f>AW84-AW84*Mortality!$I12/1000</f>
        <v>565168.40123910387</v>
      </c>
      <c r="AY85" s="9">
        <f>AX84-AX84*Mortality!$I12/1000</f>
        <v>540530.72293275746</v>
      </c>
      <c r="AZ85" s="9">
        <f>AY84-AY84*Mortality!$I12/1000</f>
        <v>515893.04462641093</v>
      </c>
      <c r="BA85" s="9">
        <f>AZ84-AZ84*Mortality!$I12/1000</f>
        <v>491255.36632006435</v>
      </c>
      <c r="BB85" s="9">
        <f>BA84-BA84*Mortality!$I12/1000</f>
        <v>466617.68801371794</v>
      </c>
      <c r="BC85" s="9">
        <f>BB84-BB84*Mortality!$I12/1000</f>
        <v>452343.84312428412</v>
      </c>
      <c r="BD85" s="9">
        <f>BC84-BC84*Mortality!$I12/1000</f>
        <v>438069.99823485012</v>
      </c>
      <c r="BE85" s="9">
        <f>BD84-BD84*Mortality!$I12/1000</f>
        <v>423796.15334541636</v>
      </c>
      <c r="BF85" s="9">
        <f>BE84-BE84*Mortality!$I12/1000</f>
        <v>409522.30845598259</v>
      </c>
      <c r="BG85" s="9">
        <f>BF84-BF84*Mortality!$I12/1000</f>
        <v>395248.46356654854</v>
      </c>
      <c r="BH85" s="9">
        <f>BG84-BG84*Mortality!$I12/1000</f>
        <v>376027.1248268747</v>
      </c>
      <c r="BI85" s="9">
        <f>BH84-BH84*Mortality!$I12/1000</f>
        <v>356805.7860872008</v>
      </c>
      <c r="BJ85" s="9">
        <f>BI84-BI84*Mortality!$I12/1000</f>
        <v>337584.4473475269</v>
      </c>
      <c r="BK85" s="9">
        <f>BJ84-BJ84*Mortality!$I12/1000</f>
        <v>318363.10860785289</v>
      </c>
      <c r="BL85" s="9">
        <f>BK84-BK84*Mortality!$I12/1000</f>
        <v>299141.76986817899</v>
      </c>
      <c r="BM85" s="9">
        <f>BL84-BL84*Mortality!$I12/1000</f>
        <v>283542.06012674031</v>
      </c>
      <c r="BN85" s="9">
        <f>BM84-BM84*Mortality!$I12/1000</f>
        <v>267942.35038530151</v>
      </c>
      <c r="BO85" s="9">
        <f>BN84-BN84*Mortality!$I12/1000</f>
        <v>252342.6406438626</v>
      </c>
      <c r="BP85" s="9">
        <f>BO84-BO84*Mortality!$I12/1000</f>
        <v>236742.93090242372</v>
      </c>
      <c r="BQ85" s="9">
        <f>BP84-BP84*Mortality!$I12/1000</f>
        <v>221143.22116098486</v>
      </c>
      <c r="BR85" s="9">
        <f>BQ84-BQ84*Mortality!$I12/1000</f>
        <v>213037.52517075147</v>
      </c>
      <c r="BS85" s="9">
        <f>BR84-BR84*Mortality!$I12/1000</f>
        <v>204931.82918051802</v>
      </c>
      <c r="BT85" s="9">
        <f>BS84-BS84*Mortality!$I12/1000</f>
        <v>196826.13319028466</v>
      </c>
      <c r="BU85" s="9">
        <f>BT84-BT84*Mortality!$I12/1000</f>
        <v>188720.43720005127</v>
      </c>
      <c r="BV85" s="9">
        <f>BU84-BU84*Mortality!$I12/1000</f>
        <v>180614.74120981782</v>
      </c>
      <c r="BW85" s="9">
        <f>BV84-BV84*Mortality!$I12/1000</f>
        <v>172568.61449871116</v>
      </c>
      <c r="BX85" s="9">
        <f>BW84-BW84*Mortality!$I12/1000</f>
        <v>164522.48778760454</v>
      </c>
      <c r="BY85" s="9">
        <f>BX84-BX84*Mortality!$I12/1000</f>
        <v>156476.36107649791</v>
      </c>
      <c r="BZ85" s="9">
        <f>BY84-BY84*Mortality!$I12/1000</f>
        <v>148430.23436539117</v>
      </c>
      <c r="CA85" s="9">
        <f>BZ84-BZ84*Mortality!$I12/1000</f>
        <v>140384.1076542846</v>
      </c>
      <c r="CB85" s="9">
        <f>CA84-CA84*Mortality!$I12/1000</f>
        <v>132909.40335550587</v>
      </c>
      <c r="CC85" s="9">
        <f>CB84-CB84*Mortality!$I12/1000</f>
        <v>125434.69905672714</v>
      </c>
      <c r="CD85" s="9">
        <f>CC84-CC84*Mortality!$I12/1000</f>
        <v>117959.99475794846</v>
      </c>
      <c r="CE85" s="9">
        <f>CD84-CD84*Mortality!$I12/1000</f>
        <v>110485.29045916974</v>
      </c>
      <c r="CF85" s="9">
        <f>CE84-CE84*Mortality!$I12/1000</f>
        <v>103010.58616039106</v>
      </c>
      <c r="CG85" s="9">
        <f>CF84-CF84*Mortality!$I12/1000</f>
        <v>95391.099129385009</v>
      </c>
      <c r="CH85" s="9">
        <f>CG84-CG84*Mortality!$I12/1000</f>
        <v>87771.61209837893</v>
      </c>
      <c r="CI85" s="9">
        <f>CH84-CH84*Mortality!$I12/1000</f>
        <v>80152.125067372879</v>
      </c>
      <c r="CJ85" s="9">
        <f>CI84-CI84*Mortality!$I12/1000</f>
        <v>72532.638036366829</v>
      </c>
      <c r="CK85" s="9">
        <f>CJ84-CJ84*Mortality!$I12/1000</f>
        <v>64913.151005360778</v>
      </c>
      <c r="CL85" s="9">
        <f>CK84-CK84*Mortality!$I12/1000</f>
        <v>57986.710750728831</v>
      </c>
      <c r="CM85" s="9">
        <f>CL84-CL84*Mortality!$I12/1000</f>
        <v>51060.270496096877</v>
      </c>
      <c r="CN85" s="9">
        <f>CM84-CM84*Mortality!$I12/1000</f>
        <v>44133.830241464915</v>
      </c>
      <c r="CO85" s="9">
        <f>CN84-CN84*Mortality!$I12/1000</f>
        <v>37207.389986832946</v>
      </c>
      <c r="CP85" s="9">
        <f>CO84-CO84*Mortality!$I12/1000</f>
        <v>30280.949732200999</v>
      </c>
      <c r="CQ85" s="9">
        <f>CP84-CP84*Mortality!$I12/1000</f>
        <v>26590.448572798497</v>
      </c>
      <c r="CR85" s="9">
        <f>CQ84-CQ84*Mortality!$I12/1000</f>
        <v>22899.947413396021</v>
      </c>
      <c r="CS85" s="9">
        <f>CR84-CR84*Mortality!$I12/1000</f>
        <v>19209.44625399353</v>
      </c>
      <c r="CT85" s="9">
        <f>CS84-CS84*Mortality!$I12/1000</f>
        <v>15518.945094591038</v>
      </c>
      <c r="CU85" s="9">
        <f>CT84-CT84*Mortality!$I12/1000</f>
        <v>11828.443935188541</v>
      </c>
      <c r="CV85" s="9">
        <f>CU84-CU84*Mortality!$I12/1000</f>
        <v>9903.7147334354959</v>
      </c>
      <c r="CW85" s="9">
        <f>CV84-CV84*Mortality!$I12/1000</f>
        <v>7978.9855316824514</v>
      </c>
      <c r="CX85" s="9">
        <f>CW84-CW84*Mortality!$I12/1000</f>
        <v>6054.2563299294034</v>
      </c>
      <c r="CZ85" s="50">
        <f t="shared" si="9"/>
        <v>72213109.906905428</v>
      </c>
      <c r="DA85" s="66">
        <f t="shared" si="8"/>
        <v>0.25561587087442911</v>
      </c>
    </row>
    <row r="86" spans="1:105">
      <c r="A86" s="52">
        <v>2031</v>
      </c>
      <c r="B86" s="9">
        <f>Births!F37/2</f>
        <v>1710132.3680995649</v>
      </c>
      <c r="C86" s="9">
        <f>B85-B85*Mortality!$B13/1000</f>
        <v>1668106.8237005542</v>
      </c>
      <c r="D86" s="9">
        <f>C85-C85*Mortality!$C13/1000</f>
        <v>1661954.7816559081</v>
      </c>
      <c r="E86" s="9">
        <f>D85-D85*Mortality!$C13/1000</f>
        <v>1654619.6093190748</v>
      </c>
      <c r="F86" s="9">
        <f>E85-E85*Mortality!$C13/1000</f>
        <v>1646044.9720679729</v>
      </c>
      <c r="G86" s="9">
        <f>F85-F85*Mortality!$D13/1000</f>
        <v>1637966.7373092272</v>
      </c>
      <c r="H86" s="9">
        <f>G85-G85*Mortality!$D13/1000</f>
        <v>1629001.7493333155</v>
      </c>
      <c r="I86" s="9">
        <f>H85-H85*Mortality!$D13/1000</f>
        <v>1619134.2590477529</v>
      </c>
      <c r="J86" s="9">
        <f>I85-I85*Mortality!$D13/1000</f>
        <v>1608333.8090424438</v>
      </c>
      <c r="K86" s="9">
        <f>J85-J85*Mortality!$D13/1000</f>
        <v>1596569.1950287144</v>
      </c>
      <c r="L86" s="9">
        <f>K85-K85*Mortality!$E13/1000</f>
        <v>1583544.3054961681</v>
      </c>
      <c r="M86" s="9">
        <f>L85-L85*Mortality!$E13/1000</f>
        <v>1707199.0221020749</v>
      </c>
      <c r="N86" s="9">
        <f>M85-M85*Mortality!$E13/1000</f>
        <v>1702579.6198669535</v>
      </c>
      <c r="O86" s="9">
        <f>N85-N85*Mortality!$E13/1000</f>
        <v>1674365.0194865186</v>
      </c>
      <c r="P86" s="9">
        <f>O85-O85*Mortality!$E13/1000</f>
        <v>1646314.2213388535</v>
      </c>
      <c r="Q86" s="9">
        <f>P85-P85*Mortality!$F13/1000</f>
        <v>1617687.1090966773</v>
      </c>
      <c r="R86" s="9">
        <f>Q85-Q85*Mortality!$F13/1000</f>
        <v>1592026.2089155668</v>
      </c>
      <c r="S86" s="9">
        <f>R85-R85*Mortality!$F13/1000</f>
        <v>1559821.8865970487</v>
      </c>
      <c r="T86" s="9">
        <f>S85-S85*Mortality!$F13/1000</f>
        <v>1527641.3219797271</v>
      </c>
      <c r="U86" s="9">
        <f>T85-T85*Mortality!$F13/1000</f>
        <v>1498585.5551817545</v>
      </c>
      <c r="V86" s="9">
        <f>U85-U85*Mortality!$G13/1000</f>
        <v>1468917.4745684448</v>
      </c>
      <c r="W86" s="9">
        <f>V85-V85*Mortality!$G13/1000</f>
        <v>1439013.4879213416</v>
      </c>
      <c r="X86" s="9">
        <f>W85-W85*Mortality!$G13/1000</f>
        <v>1409173.9400328731</v>
      </c>
      <c r="Y86" s="9">
        <f>X85-X85*Mortality!$G13/1000</f>
        <v>1379399.2920280502</v>
      </c>
      <c r="Z86" s="9">
        <f>Y85-Y85*Mortality!$G13/1000</f>
        <v>1360147.5453147236</v>
      </c>
      <c r="AA86" s="9">
        <f>Z85-Z85*Mortality!$I13/1000</f>
        <v>1337277.019403066</v>
      </c>
      <c r="AB86" s="9">
        <f>AA85-AA85*Mortality!$I13/1000</f>
        <v>1315331.0969808481</v>
      </c>
      <c r="AC86" s="9">
        <f>AB85-AB85*Mortality!$I13/1000</f>
        <v>1293466.1084886135</v>
      </c>
      <c r="AD86" s="9">
        <f>AC85-AC85*Mortality!$I13/1000</f>
        <v>1271683.9580937049</v>
      </c>
      <c r="AE86" s="9">
        <f>AD85-AD85*Mortality!$I13/1000</f>
        <v>1243917.2810988564</v>
      </c>
      <c r="AF86" s="9">
        <f>AE85-AE85*Mortality!$I13/1000</f>
        <v>1216276.1370633142</v>
      </c>
      <c r="AG86" s="9">
        <f>AF85-AF85*Mortality!$I13/1000</f>
        <v>1188905.701968472</v>
      </c>
      <c r="AH86" s="9">
        <f>AG85-AG85*Mortality!$I13/1000</f>
        <v>1161614.6999325654</v>
      </c>
      <c r="AI86" s="9">
        <f>AH85-AH85*Mortality!$I13/1000</f>
        <v>1134406.389501892</v>
      </c>
      <c r="AJ86" s="9">
        <f>AI85-AI85*Mortality!$I13/1000</f>
        <v>1090948.7365114794</v>
      </c>
      <c r="AK86" s="9">
        <f>AJ85-AJ85*Mortality!$I13/1000</f>
        <v>1047691.3890732034</v>
      </c>
      <c r="AL86" s="9">
        <f>AK85-AK85*Mortality!$I13/1000</f>
        <v>1008136.5227320167</v>
      </c>
      <c r="AM86" s="9">
        <f>AL85-AL85*Mortality!$I13/1000</f>
        <v>968581.65639083029</v>
      </c>
      <c r="AN86" s="9">
        <f>AM85-AM85*Mortality!$I13/1000</f>
        <v>929026.79004964361</v>
      </c>
      <c r="AO86" s="9">
        <f>AN85-AN85*Mortality!$I13/1000</f>
        <v>886149.06019027403</v>
      </c>
      <c r="AP86" s="9">
        <f>AO85-AO85*Mortality!$I13/1000</f>
        <v>843271.33033090446</v>
      </c>
      <c r="AQ86" s="9">
        <f>AP85-AP85*Mortality!$I13/1000</f>
        <v>800393.60047153535</v>
      </c>
      <c r="AR86" s="9">
        <f>AQ85-AQ85*Mortality!$I13/1000</f>
        <v>757515.87061216589</v>
      </c>
      <c r="AS86" s="9">
        <f>AR85-AR85*Mortality!$I13/1000</f>
        <v>714638.14075279632</v>
      </c>
      <c r="AT86" s="9">
        <f>AS85-AS85*Mortality!$I13/1000</f>
        <v>689171.15023579472</v>
      </c>
      <c r="AU86" s="9">
        <f>AT85-AT85*Mortality!$I13/1000</f>
        <v>663704.15971879312</v>
      </c>
      <c r="AV86" s="9">
        <f>AU85-AU85*Mortality!$I13/1000</f>
        <v>638237.16920179187</v>
      </c>
      <c r="AW86" s="9">
        <f>AV85-AV85*Mortality!$I13/1000</f>
        <v>612770.17868479027</v>
      </c>
      <c r="AX86" s="9">
        <f>AW85-AW85*Mortality!$I13/1000</f>
        <v>587303.18816778867</v>
      </c>
      <c r="AY86" s="9">
        <f>AX85-AX85*Mortality!$I13/1000</f>
        <v>562770.0619078473</v>
      </c>
      <c r="AZ86" s="9">
        <f>AY85-AY85*Mortality!$I13/1000</f>
        <v>538236.9356479058</v>
      </c>
      <c r="BA86" s="9">
        <f>AZ85-AZ85*Mortality!$I13/1000</f>
        <v>513703.80938796425</v>
      </c>
      <c r="BB86" s="9">
        <f>BA85-BA85*Mortality!$I13/1000</f>
        <v>489170.68312802259</v>
      </c>
      <c r="BC86" s="9">
        <f>BB85-BB85*Mortality!$I13/1000</f>
        <v>464637.55686808116</v>
      </c>
      <c r="BD86" s="9">
        <f>BC85-BC85*Mortality!$I13/1000</f>
        <v>450424.28423203505</v>
      </c>
      <c r="BE86" s="9">
        <f>BD85-BD85*Mortality!$I13/1000</f>
        <v>436211.01159598876</v>
      </c>
      <c r="BF86" s="9">
        <f>BE85-BE85*Mortality!$I13/1000</f>
        <v>421997.73895994271</v>
      </c>
      <c r="BG86" s="9">
        <f>BF85-BF85*Mortality!$I13/1000</f>
        <v>407784.46632389666</v>
      </c>
      <c r="BH86" s="9">
        <f>BG85-BG85*Mortality!$I13/1000</f>
        <v>393571.19368785032</v>
      </c>
      <c r="BI86" s="9">
        <f>BH85-BH85*Mortality!$I13/1000</f>
        <v>374431.42230508762</v>
      </c>
      <c r="BJ86" s="9">
        <f>BI85-BI85*Mortality!$I13/1000</f>
        <v>355291.65092232486</v>
      </c>
      <c r="BK86" s="9">
        <f>BJ85-BJ85*Mortality!$I13/1000</f>
        <v>336151.8795395621</v>
      </c>
      <c r="BL86" s="9">
        <f>BK85-BK85*Mortality!$I13/1000</f>
        <v>317012.10815679922</v>
      </c>
      <c r="BM86" s="9">
        <f>BL85-BL85*Mortality!$I13/1000</f>
        <v>297872.33677403646</v>
      </c>
      <c r="BN86" s="9">
        <f>BM85-BM85*Mortality!$I13/1000</f>
        <v>282338.82570426277</v>
      </c>
      <c r="BO86" s="9">
        <f>BN85-BN85*Mortality!$I13/1000</f>
        <v>266805.31463448901</v>
      </c>
      <c r="BP86" s="9">
        <f>BO85-BO85*Mortality!$I13/1000</f>
        <v>251271.80356471514</v>
      </c>
      <c r="BQ86" s="9">
        <f>BP85-BP85*Mortality!$I13/1000</f>
        <v>235738.2924949413</v>
      </c>
      <c r="BR86" s="9">
        <f>BQ85-BQ85*Mortality!$I13/1000</f>
        <v>220204.78142516749</v>
      </c>
      <c r="BS86" s="9">
        <f>BR85-BR85*Mortality!$I13/1000</f>
        <v>212133.48263311069</v>
      </c>
      <c r="BT86" s="9">
        <f>BS85-BS85*Mortality!$I13/1000</f>
        <v>204062.18384105386</v>
      </c>
      <c r="BU86" s="9">
        <f>BT85-BT85*Mortality!$I13/1000</f>
        <v>195990.88504899712</v>
      </c>
      <c r="BV86" s="9">
        <f>BU85-BU85*Mortality!$I13/1000</f>
        <v>187919.58625694035</v>
      </c>
      <c r="BW86" s="9">
        <f>BV85-BV85*Mortality!$I13/1000</f>
        <v>179848.28746488353</v>
      </c>
      <c r="BX86" s="9">
        <f>BW85-BW85*Mortality!$I13/1000</f>
        <v>171836.30516474042</v>
      </c>
      <c r="BY86" s="9">
        <f>BX85-BX85*Mortality!$I13/1000</f>
        <v>163824.32286459734</v>
      </c>
      <c r="BZ86" s="9">
        <f>BY85-BY85*Mortality!$I13/1000</f>
        <v>155812.34056445427</v>
      </c>
      <c r="CA86" s="9">
        <f>BZ85-BZ85*Mortality!$I13/1000</f>
        <v>147800.3582643111</v>
      </c>
      <c r="CB86" s="9">
        <f>CA85-CA85*Mortality!$I13/1000</f>
        <v>139788.37596416808</v>
      </c>
      <c r="CC86" s="9">
        <f>CB85-CB85*Mortality!$I13/1000</f>
        <v>132345.39119760305</v>
      </c>
      <c r="CD86" s="9">
        <f>CC85-CC85*Mortality!$I13/1000</f>
        <v>124902.40643103803</v>
      </c>
      <c r="CE86" s="9">
        <f>CD85-CD85*Mortality!$I13/1000</f>
        <v>117459.42166447305</v>
      </c>
      <c r="CF86" s="9">
        <f>CE85-CE85*Mortality!$I13/1000</f>
        <v>110016.43689790805</v>
      </c>
      <c r="CG86" s="9">
        <f>CF85-CF85*Mortality!$I13/1000</f>
        <v>102573.45213134307</v>
      </c>
      <c r="CH86" s="9">
        <f>CG85-CG85*Mortality!$I13/1000</f>
        <v>94986.299030171736</v>
      </c>
      <c r="CI86" s="9">
        <f>CH85-CH85*Mortality!$I13/1000</f>
        <v>87399.14592900037</v>
      </c>
      <c r="CJ86" s="9">
        <f>CI85-CI85*Mortality!$I13/1000</f>
        <v>79811.992827829032</v>
      </c>
      <c r="CK86" s="9">
        <f>CJ85-CJ85*Mortality!$I13/1000</f>
        <v>72224.839726657679</v>
      </c>
      <c r="CL86" s="9">
        <f>CK85-CK85*Mortality!$I13/1000</f>
        <v>64637.686625486349</v>
      </c>
      <c r="CM86" s="9">
        <f>CL85-CL85*Mortality!$I13/1000</f>
        <v>57740.639298788556</v>
      </c>
      <c r="CN86" s="9">
        <f>CM85-CM85*Mortality!$I13/1000</f>
        <v>50843.591972090755</v>
      </c>
      <c r="CO86" s="9">
        <f>CN85-CN85*Mortality!$I13/1000</f>
        <v>43946.544645392947</v>
      </c>
      <c r="CP86" s="9">
        <f>CO85-CO85*Mortality!$I13/1000</f>
        <v>37049.497318695132</v>
      </c>
      <c r="CQ86" s="9">
        <f>CP85-CP85*Mortality!$I13/1000</f>
        <v>30152.449991997342</v>
      </c>
      <c r="CR86" s="9">
        <f>CQ85-CQ85*Mortality!$I13/1000</f>
        <v>26477.60978261122</v>
      </c>
      <c r="CS86" s="9">
        <f>CR85-CR85*Mortality!$I13/1000</f>
        <v>22802.769573225123</v>
      </c>
      <c r="CT86" s="9">
        <f>CS85-CS85*Mortality!$I13/1000</f>
        <v>19127.929363839012</v>
      </c>
      <c r="CU86" s="9">
        <f>CT85-CT85*Mortality!$I13/1000</f>
        <v>15453.0891544529</v>
      </c>
      <c r="CV86" s="9">
        <f>CU85-CU85*Mortality!$I13/1000</f>
        <v>11778.248945066784</v>
      </c>
      <c r="CW86" s="9">
        <f>CV85-CV85*Mortality!$I13/1000</f>
        <v>9861.6874924951535</v>
      </c>
      <c r="CX86" s="9">
        <f>CW85-CW85*Mortality!$I13/1000</f>
        <v>7945.1260399235252</v>
      </c>
      <c r="CZ86" s="50">
        <f t="shared" si="9"/>
        <v>73692876.191554695</v>
      </c>
      <c r="DA86" s="66">
        <f t="shared" si="8"/>
        <v>0.28134552072036151</v>
      </c>
    </row>
    <row r="87" spans="1:105">
      <c r="A87" s="52">
        <v>2032</v>
      </c>
      <c r="B87" s="9">
        <f>Births!F38/2</f>
        <v>1709922.2451543582</v>
      </c>
      <c r="C87" s="9">
        <f>B86-B86*Mortality!$B14/1000</f>
        <v>1670397.987684133</v>
      </c>
      <c r="D87" s="9">
        <f>C86-C86*Mortality!$C14/1000</f>
        <v>1665658.6988683457</v>
      </c>
      <c r="E87" s="9">
        <f>D86-D86*Mortality!$C14/1000</f>
        <v>1659515.6856021234</v>
      </c>
      <c r="F87" s="9">
        <f>E86-E86*Mortality!$C14/1000</f>
        <v>1652191.2784137153</v>
      </c>
      <c r="G87" s="9">
        <f>F86-F86*Mortality!$D14/1000</f>
        <v>1644973.8287829487</v>
      </c>
      <c r="H87" s="9">
        <f>G86-G86*Mortality!$D14/1000</f>
        <v>1636900.8508349606</v>
      </c>
      <c r="I87" s="9">
        <f>H86-H86*Mortality!$D14/1000</f>
        <v>1627941.6967134294</v>
      </c>
      <c r="J87" s="9">
        <f>I86-I86*Mortality!$D14/1000</f>
        <v>1618080.6275743961</v>
      </c>
      <c r="K87" s="9">
        <f>J86-J86*Mortality!$D14/1000</f>
        <v>1607287.2058275456</v>
      </c>
      <c r="L87" s="9">
        <f>K86-K86*Mortality!$E14/1000</f>
        <v>1595612.3248602434</v>
      </c>
      <c r="M87" s="9">
        <f>L86-L86*Mortality!$E14/1000</f>
        <v>1582595.2415213026</v>
      </c>
      <c r="N87" s="9">
        <f>M86-M86*Mortality!$E14/1000</f>
        <v>1706175.848273481</v>
      </c>
      <c r="O87" s="9">
        <f>N86-N86*Mortality!$E14/1000</f>
        <v>1701559.2145799354</v>
      </c>
      <c r="P87" s="9">
        <f>O86-O86*Mortality!$E14/1000</f>
        <v>1673361.5240268374</v>
      </c>
      <c r="Q87" s="9">
        <f>P86-P86*Mortality!$F14/1000</f>
        <v>1644594.5897923755</v>
      </c>
      <c r="R87" s="9">
        <f>Q86-Q86*Mortality!$F14/1000</f>
        <v>1615997.3795486502</v>
      </c>
      <c r="S87" s="9">
        <f>R86-R86*Mortality!$F14/1000</f>
        <v>1590363.2830559793</v>
      </c>
      <c r="T87" s="9">
        <f>S86-S86*Mortality!$F14/1000</f>
        <v>1558192.5992542608</v>
      </c>
      <c r="U87" s="9">
        <f>T86-T86*Mortality!$F14/1000</f>
        <v>1526045.6483380068</v>
      </c>
      <c r="V87" s="9">
        <f>U86-U86*Mortality!$G14/1000</f>
        <v>1496341.8779929879</v>
      </c>
      <c r="W87" s="9">
        <f>V86-V86*Mortality!$G14/1000</f>
        <v>1466718.2163289175</v>
      </c>
      <c r="X87" s="9">
        <f>W86-W86*Mortality!$G14/1000</f>
        <v>1436859.0018287641</v>
      </c>
      <c r="Y87" s="9">
        <f>X86-X86*Mortality!$G14/1000</f>
        <v>1407064.1296097552</v>
      </c>
      <c r="Z87" s="9">
        <f>Y86-Y86*Mortality!$G14/1000</f>
        <v>1377334.0601065075</v>
      </c>
      <c r="AA87" s="9">
        <f>Z86-Z86*Mortality!$I14/1000</f>
        <v>1354479.4782761701</v>
      </c>
      <c r="AB87" s="9">
        <f>AA86-AA86*Mortality!$I14/1000</f>
        <v>1331704.2594321321</v>
      </c>
      <c r="AC87" s="9">
        <f>AB86-AB86*Mortality!$I14/1000</f>
        <v>1309849.7910289585</v>
      </c>
      <c r="AD87" s="9">
        <f>AC86-AC86*Mortality!$I14/1000</f>
        <v>1288075.9192843135</v>
      </c>
      <c r="AE87" s="9">
        <f>AD86-AD86*Mortality!$I14/1000</f>
        <v>1266384.5404304098</v>
      </c>
      <c r="AF87" s="9">
        <f>AE86-AE86*Mortality!$I14/1000</f>
        <v>1238733.5739606339</v>
      </c>
      <c r="AG87" s="9">
        <f>AF86-AF86*Mortality!$I14/1000</f>
        <v>1211207.6173236615</v>
      </c>
      <c r="AH87" s="9">
        <f>AG86-AG86*Mortality!$I14/1000</f>
        <v>1183951.2415171121</v>
      </c>
      <c r="AI87" s="9">
        <f>AH86-AH86*Mortality!$I14/1000</f>
        <v>1156773.9677525403</v>
      </c>
      <c r="AJ87" s="9">
        <f>AI86-AI86*Mortality!$I14/1000</f>
        <v>1129679.0409970852</v>
      </c>
      <c r="AK87" s="9">
        <f>AJ86-AJ86*Mortality!$I14/1000</f>
        <v>1086402.4866612533</v>
      </c>
      <c r="AL87" s="9">
        <f>AK86-AK86*Mortality!$I14/1000</f>
        <v>1043325.4031553975</v>
      </c>
      <c r="AM87" s="9">
        <f>AL86-AL86*Mortality!$I14/1000</f>
        <v>1003935.3716035653</v>
      </c>
      <c r="AN87" s="9">
        <f>AM86-AM86*Mortality!$I14/1000</f>
        <v>964545.34005173319</v>
      </c>
      <c r="AO87" s="9">
        <f>AN86-AN86*Mortality!$I14/1000</f>
        <v>925155.30849990097</v>
      </c>
      <c r="AP87" s="9">
        <f>AO86-AO86*Mortality!$I14/1000</f>
        <v>882456.26061377837</v>
      </c>
      <c r="AQ87" s="9">
        <f>AP86-AP86*Mortality!$I14/1000</f>
        <v>839757.21272765577</v>
      </c>
      <c r="AR87" s="9">
        <f>AQ86-AQ86*Mortality!$I14/1000</f>
        <v>797058.16484153375</v>
      </c>
      <c r="AS87" s="9">
        <f>AR86-AR86*Mortality!$I14/1000</f>
        <v>754359.11695541127</v>
      </c>
      <c r="AT87" s="9">
        <f>AS86-AS86*Mortality!$I14/1000</f>
        <v>711660.06906928867</v>
      </c>
      <c r="AU87" s="9">
        <f>AT86-AT86*Mortality!$I14/1000</f>
        <v>686299.20572210616</v>
      </c>
      <c r="AV87" s="9">
        <f>AU86-AU86*Mortality!$I14/1000</f>
        <v>660938.34237492364</v>
      </c>
      <c r="AW87" s="9">
        <f>AV86-AV86*Mortality!$I14/1000</f>
        <v>635577.47902774136</v>
      </c>
      <c r="AX87" s="9">
        <f>AW86-AW86*Mortality!$I14/1000</f>
        <v>610216.61568055884</v>
      </c>
      <c r="AY87" s="9">
        <f>AX86-AX86*Mortality!$I14/1000</f>
        <v>584855.75233337632</v>
      </c>
      <c r="AZ87" s="9">
        <f>AY86-AY86*Mortality!$I14/1000</f>
        <v>560424.86160279764</v>
      </c>
      <c r="BA87" s="9">
        <f>AZ86-AZ86*Mortality!$I14/1000</f>
        <v>535993.97087221884</v>
      </c>
      <c r="BB87" s="9">
        <f>BA86-BA86*Mortality!$I14/1000</f>
        <v>511563.08014163998</v>
      </c>
      <c r="BC87" s="9">
        <f>BB86-BB86*Mortality!$I14/1000</f>
        <v>487132.18941106106</v>
      </c>
      <c r="BD87" s="9">
        <f>BC86-BC86*Mortality!$I14/1000</f>
        <v>462701.29868048232</v>
      </c>
      <c r="BE87" s="9">
        <f>BD86-BD86*Mortality!$I14/1000</f>
        <v>448547.25622311491</v>
      </c>
      <c r="BF87" s="9">
        <f>BE86-BE86*Mortality!$I14/1000</f>
        <v>434393.21376574726</v>
      </c>
      <c r="BG87" s="9">
        <f>BF86-BF86*Mortality!$I14/1000</f>
        <v>420239.17130837991</v>
      </c>
      <c r="BH87" s="9">
        <f>BG86-BG86*Mortality!$I14/1000</f>
        <v>406085.12885101256</v>
      </c>
      <c r="BI87" s="9">
        <f>BH86-BH86*Mortality!$I14/1000</f>
        <v>391931.08639364486</v>
      </c>
      <c r="BJ87" s="9">
        <f>BI86-BI86*Mortality!$I14/1000</f>
        <v>372871.07511314005</v>
      </c>
      <c r="BK87" s="9">
        <f>BJ86-BJ86*Mortality!$I14/1000</f>
        <v>353811.06383263512</v>
      </c>
      <c r="BL87" s="9">
        <f>BK86-BK86*Mortality!$I14/1000</f>
        <v>334751.05255213025</v>
      </c>
      <c r="BM87" s="9">
        <f>BL86-BL86*Mortality!$I14/1000</f>
        <v>315691.04127162526</v>
      </c>
      <c r="BN87" s="9">
        <f>BM86-BM86*Mortality!$I14/1000</f>
        <v>296631.02999112033</v>
      </c>
      <c r="BO87" s="9">
        <f>BN86-BN86*Mortality!$I14/1000</f>
        <v>281162.25085604808</v>
      </c>
      <c r="BP87" s="9">
        <f>BO86-BO86*Mortality!$I14/1000</f>
        <v>265693.47172097571</v>
      </c>
      <c r="BQ87" s="9">
        <f>BP86-BP86*Mortality!$I14/1000</f>
        <v>250224.69258590325</v>
      </c>
      <c r="BR87" s="9">
        <f>BQ86-BQ86*Mortality!$I14/1000</f>
        <v>234755.91345083082</v>
      </c>
      <c r="BS87" s="9">
        <f>BR86-BR86*Mortality!$I14/1000</f>
        <v>219287.13431575842</v>
      </c>
      <c r="BT87" s="9">
        <f>BS86-BS86*Mortality!$I14/1000</f>
        <v>211249.47059718991</v>
      </c>
      <c r="BU87" s="9">
        <f>BT86-BT86*Mortality!$I14/1000</f>
        <v>203211.80687862137</v>
      </c>
      <c r="BV87" s="9">
        <f>BU86-BU86*Mortality!$I14/1000</f>
        <v>195174.14316005292</v>
      </c>
      <c r="BW87" s="9">
        <f>BV86-BV86*Mortality!$I14/1000</f>
        <v>187136.47944148444</v>
      </c>
      <c r="BX87" s="9">
        <f>BW86-BW86*Mortality!$I14/1000</f>
        <v>179098.8157229159</v>
      </c>
      <c r="BY87" s="9">
        <f>BX86-BX86*Mortality!$I14/1000</f>
        <v>171120.22130995116</v>
      </c>
      <c r="BZ87" s="9">
        <f>BY86-BY86*Mortality!$I14/1000</f>
        <v>163141.62689698648</v>
      </c>
      <c r="CA87" s="9">
        <f>BZ86-BZ86*Mortality!$I14/1000</f>
        <v>155163.03248402177</v>
      </c>
      <c r="CB87" s="9">
        <f>CA86-CA86*Mortality!$I14/1000</f>
        <v>147184.43807105697</v>
      </c>
      <c r="CC87" s="9">
        <f>CB86-CB86*Mortality!$I14/1000</f>
        <v>139205.84365809234</v>
      </c>
      <c r="CD87" s="9">
        <f>CC86-CC86*Mortality!$I14/1000</f>
        <v>131793.87562700512</v>
      </c>
      <c r="CE87" s="9">
        <f>CD86-CD86*Mortality!$I14/1000</f>
        <v>124381.90759591792</v>
      </c>
      <c r="CF87" s="9">
        <f>CE86-CE86*Mortality!$I14/1000</f>
        <v>116969.93956483074</v>
      </c>
      <c r="CG87" s="9">
        <f>CF86-CF86*Mortality!$I14/1000</f>
        <v>109557.97153374356</v>
      </c>
      <c r="CH87" s="9">
        <f>CG86-CG86*Mortality!$I14/1000</f>
        <v>102146.0035026564</v>
      </c>
      <c r="CI87" s="9">
        <f>CH86-CH86*Mortality!$I14/1000</f>
        <v>94590.467921626419</v>
      </c>
      <c r="CJ87" s="9">
        <f>CI86-CI86*Mortality!$I14/1000</f>
        <v>87034.93234059641</v>
      </c>
      <c r="CK87" s="9">
        <f>CJ86-CJ86*Mortality!$I14/1000</f>
        <v>79479.396759566429</v>
      </c>
      <c r="CL87" s="9">
        <f>CK86-CK86*Mortality!$I14/1000</f>
        <v>71923.861178536448</v>
      </c>
      <c r="CM87" s="9">
        <f>CL86-CL86*Mortality!$I14/1000</f>
        <v>64368.325597506475</v>
      </c>
      <c r="CN87" s="9">
        <f>CM86-CM86*Mortality!$I14/1000</f>
        <v>57500.01995162887</v>
      </c>
      <c r="CO87" s="9">
        <f>CN86-CN86*Mortality!$I14/1000</f>
        <v>50631.714305751259</v>
      </c>
      <c r="CP87" s="9">
        <f>CO86-CO86*Mortality!$I14/1000</f>
        <v>43763.408659873639</v>
      </c>
      <c r="CQ87" s="9">
        <f>CP86-CP86*Mortality!$I14/1000</f>
        <v>36895.103013996013</v>
      </c>
      <c r="CR87" s="9">
        <f>CQ86-CQ86*Mortality!$I14/1000</f>
        <v>30026.797368118416</v>
      </c>
      <c r="CS87" s="9">
        <f>CR86-CR86*Mortality!$I14/1000</f>
        <v>26367.271115467738</v>
      </c>
      <c r="CT87" s="9">
        <f>CS86-CS86*Mortality!$I14/1000</f>
        <v>22707.74486281709</v>
      </c>
      <c r="CU87" s="9">
        <f>CT86-CT86*Mortality!$I14/1000</f>
        <v>19048.218610166423</v>
      </c>
      <c r="CV87" s="9">
        <f>CU86-CU86*Mortality!$I14/1000</f>
        <v>15388.692357515758</v>
      </c>
      <c r="CW87" s="9">
        <f>CV86-CV86*Mortality!$I14/1000</f>
        <v>11729.166104865088</v>
      </c>
      <c r="CX87" s="9">
        <f>CW86-CW86*Mortality!$I14/1000</f>
        <v>9820.591431988134</v>
      </c>
      <c r="CZ87" s="50">
        <f t="shared" si="9"/>
        <v>75170767.874460027</v>
      </c>
      <c r="DA87" s="66">
        <f t="shared" si="8"/>
        <v>0.30704257565791382</v>
      </c>
    </row>
    <row r="88" spans="1:105">
      <c r="A88" s="52">
        <v>2033</v>
      </c>
      <c r="B88" s="9">
        <f>Births!F39/2</f>
        <v>1708777.9974773335</v>
      </c>
      <c r="C88" s="9">
        <f>B87-B87*Mortality!$B15/1000</f>
        <v>1671660.3272898176</v>
      </c>
      <c r="D88" s="9">
        <f>C87-C87*Mortality!$C15/1000</f>
        <v>1668137.4317970558</v>
      </c>
      <c r="E88" s="9">
        <f>D87-D87*Mortality!$C15/1000</f>
        <v>1663404.55667867</v>
      </c>
      <c r="F88" s="9">
        <f>E87-E87*Mortality!$C15/1000</f>
        <v>1657269.856775434</v>
      </c>
      <c r="G88" s="9">
        <f>F87-F87*Mortality!$D15/1000</f>
        <v>1651168.1585407013</v>
      </c>
      <c r="H88" s="9">
        <f>G87-G87*Mortality!$D15/1000</f>
        <v>1643955.17831747</v>
      </c>
      <c r="I88" s="9">
        <f>H87-H87*Mortality!$D15/1000</f>
        <v>1635887.1995631473</v>
      </c>
      <c r="J88" s="9">
        <f>I87-I87*Mortality!$D15/1000</f>
        <v>1626933.5934001042</v>
      </c>
      <c r="K88" s="9">
        <f>J87-J87*Mortality!$D15/1000</f>
        <v>1617078.6307306651</v>
      </c>
      <c r="L88" s="9">
        <f>K87-K87*Mortality!$E15/1000</f>
        <v>1606360.9983979545</v>
      </c>
      <c r="M88" s="9">
        <f>L87-L87*Mortality!$E15/1000</f>
        <v>1594692.8451402069</v>
      </c>
      <c r="N88" s="9">
        <f>M87-M87*Mortality!$E15/1000</f>
        <v>1581683.2629617658</v>
      </c>
      <c r="O88" s="9">
        <f>N87-N87*Mortality!$E15/1000</f>
        <v>1705192.6557605746</v>
      </c>
      <c r="P88" s="9">
        <f>O87-O87*Mortality!$E15/1000</f>
        <v>1700578.6824256827</v>
      </c>
      <c r="Q88" s="9">
        <f>P87-P87*Mortality!$F15/1000</f>
        <v>1671674.6628474002</v>
      </c>
      <c r="R88" s="9">
        <f>Q87-Q87*Mortality!$F15/1000</f>
        <v>1642936.7276211707</v>
      </c>
      <c r="S88" s="9">
        <f>R87-R87*Mortality!$F15/1000</f>
        <v>1614368.3452924583</v>
      </c>
      <c r="T88" s="9">
        <f>S87-S87*Mortality!$F15/1000</f>
        <v>1588760.0896964632</v>
      </c>
      <c r="U88" s="9">
        <f>T87-T87*Mortality!$F15/1000</f>
        <v>1556621.8361119104</v>
      </c>
      <c r="V88" s="9">
        <f>U87-U87*Mortality!$G15/1000</f>
        <v>1523787.1199493087</v>
      </c>
      <c r="W88" s="9">
        <f>V87-V87*Mortality!$G15/1000</f>
        <v>1494127.3108112488</v>
      </c>
      <c r="X88" s="9">
        <f>W87-W87*Mortality!$G15/1000</f>
        <v>1464547.4917942963</v>
      </c>
      <c r="Y88" s="9">
        <f>X87-X87*Mortality!$G15/1000</f>
        <v>1434732.4685564986</v>
      </c>
      <c r="Z88" s="9">
        <f>Y87-Y87*Mortality!$G15/1000</f>
        <v>1404981.6923740779</v>
      </c>
      <c r="AA88" s="9">
        <f>Z87-Z87*Mortality!$I15/1000</f>
        <v>1371697.6258967868</v>
      </c>
      <c r="AB88" s="9">
        <f>AA87-AA87*Mortality!$I15/1000</f>
        <v>1348936.5713744632</v>
      </c>
      <c r="AC88" s="9">
        <f>AB87-AB87*Mortality!$I15/1000</f>
        <v>1326254.5550630165</v>
      </c>
      <c r="AD88" s="9">
        <f>AC87-AC87*Mortality!$I15/1000</f>
        <v>1304489.5212254366</v>
      </c>
      <c r="AE88" s="9">
        <f>AD87-AD87*Mortality!$I15/1000</f>
        <v>1282804.7542224328</v>
      </c>
      <c r="AF88" s="9">
        <f>AE87-AE87*Mortality!$I15/1000</f>
        <v>1261202.1425263085</v>
      </c>
      <c r="AG88" s="9">
        <f>AF87-AF87*Mortality!$I15/1000</f>
        <v>1233664.331505059</v>
      </c>
      <c r="AH88" s="9">
        <f>AG87-AG87*Mortality!$I15/1000</f>
        <v>1206251.0187415937</v>
      </c>
      <c r="AI88" s="9">
        <f>AH87-AH87*Mortality!$I15/1000</f>
        <v>1179106.1836087843</v>
      </c>
      <c r="AJ88" s="9">
        <f>AI87-AI87*Mortality!$I15/1000</f>
        <v>1152040.1268103868</v>
      </c>
      <c r="AK88" s="9">
        <f>AJ87-AJ87*Mortality!$I15/1000</f>
        <v>1125056.080034232</v>
      </c>
      <c r="AL88" s="9">
        <f>AK87-AK87*Mortality!$I15/1000</f>
        <v>1081956.6254002098</v>
      </c>
      <c r="AM88" s="9">
        <f>AL87-AL87*Mortality!$I15/1000</f>
        <v>1039055.8253060259</v>
      </c>
      <c r="AN88" s="9">
        <f>AM87-AM87*Mortality!$I15/1000</f>
        <v>999826.98872336745</v>
      </c>
      <c r="AO88" s="9">
        <f>AN87-AN87*Mortality!$I15/1000</f>
        <v>960598.15214070899</v>
      </c>
      <c r="AP88" s="9">
        <f>AO87-AO87*Mortality!$I15/1000</f>
        <v>921369.31555805041</v>
      </c>
      <c r="AQ88" s="9">
        <f>AP87-AP87*Mortality!$I15/1000</f>
        <v>878845.00405665732</v>
      </c>
      <c r="AR88" s="9">
        <f>AQ87-AQ87*Mortality!$I15/1000</f>
        <v>836320.69255526434</v>
      </c>
      <c r="AS88" s="9">
        <f>AR87-AR87*Mortality!$I15/1000</f>
        <v>793796.38105387182</v>
      </c>
      <c r="AT88" s="9">
        <f>AS87-AS87*Mortality!$I15/1000</f>
        <v>751272.06955247885</v>
      </c>
      <c r="AU88" s="9">
        <f>AT87-AT87*Mortality!$I15/1000</f>
        <v>708747.75805108575</v>
      </c>
      <c r="AV88" s="9">
        <f>AU87-AU87*Mortality!$I15/1000</f>
        <v>683490.67841324315</v>
      </c>
      <c r="AW88" s="9">
        <f>AV87-AV87*Mortality!$I15/1000</f>
        <v>658233.59877540066</v>
      </c>
      <c r="AX88" s="9">
        <f>AW87-AW87*Mortality!$I15/1000</f>
        <v>632976.51913755829</v>
      </c>
      <c r="AY88" s="9">
        <f>AX87-AX87*Mortality!$I15/1000</f>
        <v>607719.43949971569</v>
      </c>
      <c r="AZ88" s="9">
        <f>AY87-AY87*Mortality!$I15/1000</f>
        <v>582462.35986187321</v>
      </c>
      <c r="BA88" s="9">
        <f>AZ87-AZ87*Mortality!$I15/1000</f>
        <v>558131.44713392737</v>
      </c>
      <c r="BB88" s="9">
        <f>BA87-BA87*Mortality!$I15/1000</f>
        <v>533800.53440598154</v>
      </c>
      <c r="BC88" s="9">
        <f>BB87-BB87*Mortality!$I15/1000</f>
        <v>509469.62167803565</v>
      </c>
      <c r="BD88" s="9">
        <f>BC87-BC87*Mortality!$I15/1000</f>
        <v>485138.7089500897</v>
      </c>
      <c r="BE88" s="9">
        <f>BD87-BD87*Mortality!$I15/1000</f>
        <v>460807.79622214392</v>
      </c>
      <c r="BF88" s="9">
        <f>BE87-BE87*Mortality!$I15/1000</f>
        <v>446711.67604479793</v>
      </c>
      <c r="BG88" s="9">
        <f>BF87-BF87*Mortality!$I15/1000</f>
        <v>432615.55586745171</v>
      </c>
      <c r="BH88" s="9">
        <f>BG87-BG87*Mortality!$I15/1000</f>
        <v>418519.43569010583</v>
      </c>
      <c r="BI88" s="9">
        <f>BH87-BH87*Mortality!$I15/1000</f>
        <v>404423.3155127599</v>
      </c>
      <c r="BJ88" s="9">
        <f>BI87-BI87*Mortality!$I15/1000</f>
        <v>390327.19533541362</v>
      </c>
      <c r="BK88" s="9">
        <f>BJ87-BJ87*Mortality!$I15/1000</f>
        <v>371345.18292441388</v>
      </c>
      <c r="BL88" s="9">
        <f>BK87-BK87*Mortality!$I15/1000</f>
        <v>352363.17051341396</v>
      </c>
      <c r="BM88" s="9">
        <f>BL87-BL87*Mortality!$I15/1000</f>
        <v>333381.15810241416</v>
      </c>
      <c r="BN88" s="9">
        <f>BM87-BM87*Mortality!$I15/1000</f>
        <v>314399.14569141419</v>
      </c>
      <c r="BO88" s="9">
        <f>BN87-BN87*Mortality!$I15/1000</f>
        <v>295417.13328041433</v>
      </c>
      <c r="BP88" s="9">
        <f>BO87-BO87*Mortality!$I15/1000</f>
        <v>280011.65669366706</v>
      </c>
      <c r="BQ88" s="9">
        <f>BP87-BP87*Mortality!$I15/1000</f>
        <v>264606.18010691967</v>
      </c>
      <c r="BR88" s="9">
        <f>BQ87-BQ87*Mortality!$I15/1000</f>
        <v>249200.70352017219</v>
      </c>
      <c r="BS88" s="9">
        <f>BR87-BR87*Mortality!$I15/1000</f>
        <v>233795.22693342474</v>
      </c>
      <c r="BT88" s="9">
        <f>BS87-BS87*Mortality!$I15/1000</f>
        <v>218389.75034667732</v>
      </c>
      <c r="BU88" s="9">
        <f>BT87-BT87*Mortality!$I15/1000</f>
        <v>210384.97898448171</v>
      </c>
      <c r="BV88" s="9">
        <f>BU87-BU87*Mortality!$I15/1000</f>
        <v>202380.20762228608</v>
      </c>
      <c r="BW88" s="9">
        <f>BV87-BV87*Mortality!$I15/1000</f>
        <v>194375.43626009056</v>
      </c>
      <c r="BX88" s="9">
        <f>BW87-BW87*Mortality!$I15/1000</f>
        <v>186370.66489789498</v>
      </c>
      <c r="BY88" s="9">
        <f>BX87-BX87*Mortality!$I15/1000</f>
        <v>178365.89353569935</v>
      </c>
      <c r="BZ88" s="9">
        <f>BY87-BY87*Mortality!$I15/1000</f>
        <v>170419.94975107326</v>
      </c>
      <c r="CA88" s="9">
        <f>BZ87-BZ87*Mortality!$I15/1000</f>
        <v>162474.00596644726</v>
      </c>
      <c r="CB88" s="9">
        <f>CA87-CA87*Mortality!$I15/1000</f>
        <v>154528.06218182121</v>
      </c>
      <c r="CC88" s="9">
        <f>CB87-CB87*Mortality!$I15/1000</f>
        <v>146582.11839719507</v>
      </c>
      <c r="CD88" s="9">
        <f>CC87-CC87*Mortality!$I15/1000</f>
        <v>138636.17461256913</v>
      </c>
      <c r="CE88" s="9">
        <f>CD87-CD87*Mortality!$I15/1000</f>
        <v>131254.53841700518</v>
      </c>
      <c r="CF88" s="9">
        <f>CE87-CE87*Mortality!$I15/1000</f>
        <v>123872.90222144127</v>
      </c>
      <c r="CG88" s="9">
        <f>CF87-CF87*Mortality!$I15/1000</f>
        <v>116491.26602587738</v>
      </c>
      <c r="CH88" s="9">
        <f>CG87-CG87*Mortality!$I15/1000</f>
        <v>109109.6298303135</v>
      </c>
      <c r="CI88" s="9">
        <f>CH87-CH87*Mortality!$I15/1000</f>
        <v>101727.99363474963</v>
      </c>
      <c r="CJ88" s="9">
        <f>CI87-CI87*Mortality!$I15/1000</f>
        <v>94203.377407604188</v>
      </c>
      <c r="CK88" s="9">
        <f>CJ87-CJ87*Mortality!$I15/1000</f>
        <v>86678.761180458736</v>
      </c>
      <c r="CL88" s="9">
        <f>CK87-CK87*Mortality!$I15/1000</f>
        <v>79154.144953313313</v>
      </c>
      <c r="CM88" s="9">
        <f>CL87-CL87*Mortality!$I15/1000</f>
        <v>71629.528726167875</v>
      </c>
      <c r="CN88" s="9">
        <f>CM87-CM87*Mortality!$I15/1000</f>
        <v>64104.912499022459</v>
      </c>
      <c r="CO88" s="9">
        <f>CN87-CN87*Mortality!$I15/1000</f>
        <v>57264.713870916741</v>
      </c>
      <c r="CP88" s="9">
        <f>CO87-CO87*Mortality!$I15/1000</f>
        <v>50424.515242811016</v>
      </c>
      <c r="CQ88" s="9">
        <f>CP87-CP87*Mortality!$I15/1000</f>
        <v>43584.316614705291</v>
      </c>
      <c r="CR88" s="9">
        <f>CQ87-CQ87*Mortality!$I15/1000</f>
        <v>36744.117986599551</v>
      </c>
      <c r="CS88" s="9">
        <f>CR87-CR87*Mortality!$I15/1000</f>
        <v>29903.919358493848</v>
      </c>
      <c r="CT88" s="9">
        <f>CS87-CS87*Mortality!$I15/1000</f>
        <v>26259.368905512434</v>
      </c>
      <c r="CU88" s="9">
        <f>CT87-CT87*Mortality!$I15/1000</f>
        <v>22614.81845253105</v>
      </c>
      <c r="CV88" s="9">
        <f>CU87-CU87*Mortality!$I15/1000</f>
        <v>18970.267999549651</v>
      </c>
      <c r="CW88" s="9">
        <f>CV87-CV87*Mortality!$I15/1000</f>
        <v>15325.71754656825</v>
      </c>
      <c r="CX88" s="9">
        <f>CW87-CW87*Mortality!$I15/1000</f>
        <v>11681.167093586846</v>
      </c>
      <c r="CZ88" s="50">
        <f t="shared" si="9"/>
        <v>76645865.504535854</v>
      </c>
      <c r="DA88" s="66">
        <f t="shared" si="8"/>
        <v>0.3326910485986333</v>
      </c>
    </row>
    <row r="89" spans="1:105">
      <c r="A89" s="52">
        <v>2034</v>
      </c>
      <c r="B89" s="9">
        <f>Births!F40/2</f>
        <v>1706946.6606104583</v>
      </c>
      <c r="C89" s="9">
        <f>B88-B88*Mortality!$B16/1000</f>
        <v>1671954.1069634974</v>
      </c>
      <c r="D89" s="9">
        <f>C88-C88*Mortality!$C16/1000</f>
        <v>1669577.5404670807</v>
      </c>
      <c r="E89" s="9">
        <f>D88-D88*Mortality!$C16/1000</f>
        <v>1666059.0342872613</v>
      </c>
      <c r="F89" s="9">
        <f>E88-E88*Mortality!$C16/1000</f>
        <v>1661332.0560426419</v>
      </c>
      <c r="G89" s="9">
        <f>F88-F88*Mortality!$D16/1000</f>
        <v>1656293.2499648842</v>
      </c>
      <c r="H89" s="9">
        <f>G88-G88*Mortality!$D16/1000</f>
        <v>1650195.1473787585</v>
      </c>
      <c r="I89" s="9">
        <f>H88-H88*Mortality!$D16/1000</f>
        <v>1642986.4176676462</v>
      </c>
      <c r="J89" s="9">
        <f>I88-I88*Mortality!$D16/1000</f>
        <v>1634923.1932645636</v>
      </c>
      <c r="K89" s="9">
        <f>J88-J88*Mortality!$D16/1000</f>
        <v>1625974.8633410672</v>
      </c>
      <c r="L89" s="9">
        <f>K88-K88*Mortality!$E16/1000</f>
        <v>1616182.6567170231</v>
      </c>
      <c r="M89" s="9">
        <f>L88-L88*Mortality!$E16/1000</f>
        <v>1605470.962697933</v>
      </c>
      <c r="N89" s="9">
        <f>M88-M88*Mortality!$E16/1000</f>
        <v>1593809.2744084976</v>
      </c>
      <c r="O89" s="9">
        <f>N88-N88*Mortality!$E16/1000</f>
        <v>1580806.9004432743</v>
      </c>
      <c r="P89" s="9">
        <f>O88-O88*Mortality!$E16/1000</f>
        <v>1704247.8604495858</v>
      </c>
      <c r="Q89" s="9">
        <f>P88-P88*Mortality!$F16/1000</f>
        <v>1698924.2341790462</v>
      </c>
      <c r="R89" s="9">
        <f>Q88-Q88*Mortality!$F16/1000</f>
        <v>1670048.3345607552</v>
      </c>
      <c r="S89" s="9">
        <f>R88-R88*Mortality!$F16/1000</f>
        <v>1641338.3577154216</v>
      </c>
      <c r="T89" s="9">
        <f>S88-S88*Mortality!$F16/1000</f>
        <v>1612797.7688140534</v>
      </c>
      <c r="U89" s="9">
        <f>T88-T88*Mortality!$F16/1000</f>
        <v>1587214.4268160048</v>
      </c>
      <c r="V89" s="9">
        <f>U88-U88*Mortality!$G16/1000</f>
        <v>1554344.5355880675</v>
      </c>
      <c r="W89" s="9">
        <f>V88-V88*Mortality!$G16/1000</f>
        <v>1521557.8558300585</v>
      </c>
      <c r="X89" s="9">
        <f>W88-W88*Mortality!$G16/1000</f>
        <v>1491941.4382835338</v>
      </c>
      <c r="Y89" s="9">
        <f>X88-X88*Mortality!$G16/1000</f>
        <v>1462404.8938344819</v>
      </c>
      <c r="Z89" s="9">
        <f>Y88-Y88*Mortality!$G16/1000</f>
        <v>1432633.4892627357</v>
      </c>
      <c r="AA89" s="9">
        <f>Z88-Z88*Mortality!$I16/1000</f>
        <v>1399335.5474830351</v>
      </c>
      <c r="AB89" s="9">
        <f>AA88-AA88*Mortality!$I16/1000</f>
        <v>1366185.2383798892</v>
      </c>
      <c r="AC89" s="9">
        <f>AB88-AB88*Mortality!$I16/1000</f>
        <v>1343515.6528157757</v>
      </c>
      <c r="AD89" s="9">
        <f>AC88-AC88*Mortality!$I16/1000</f>
        <v>1320924.7878347773</v>
      </c>
      <c r="AE89" s="9">
        <f>AD88-AD88*Mortality!$I16/1000</f>
        <v>1299247.2202860983</v>
      </c>
      <c r="AF89" s="9">
        <f>AE88-AE88*Mortality!$I16/1000</f>
        <v>1277649.5970068113</v>
      </c>
      <c r="AG89" s="9">
        <f>AF88-AF88*Mortality!$I16/1000</f>
        <v>1256133.7988800902</v>
      </c>
      <c r="AH89" s="9">
        <f>AG88-AG88*Mortality!$I16/1000</f>
        <v>1228706.6529812776</v>
      </c>
      <c r="AI89" s="9">
        <f>AH88-AH88*Mortality!$I16/1000</f>
        <v>1201403.5050239775</v>
      </c>
      <c r="AJ89" s="9">
        <f>AI88-AI88*Mortality!$I16/1000</f>
        <v>1174367.7557767958</v>
      </c>
      <c r="AK89" s="9">
        <f>AJ88-AJ88*Mortality!$I16/1000</f>
        <v>1147410.4682806192</v>
      </c>
      <c r="AL89" s="9">
        <f>AK88-AK88*Mortality!$I16/1000</f>
        <v>1120534.8612362219</v>
      </c>
      <c r="AM89" s="9">
        <f>AL88-AL88*Mortality!$I16/1000</f>
        <v>1077608.6086922407</v>
      </c>
      <c r="AN89" s="9">
        <f>AM88-AM88*Mortality!$I16/1000</f>
        <v>1034880.2123628802</v>
      </c>
      <c r="AO89" s="9">
        <f>AN88-AN88*Mortality!$I16/1000</f>
        <v>995809.02316912019</v>
      </c>
      <c r="AP89" s="9">
        <f>AO88-AO88*Mortality!$I16/1000</f>
        <v>956737.83397536003</v>
      </c>
      <c r="AQ89" s="9">
        <f>AP88-AP88*Mortality!$I16/1000</f>
        <v>917666.64478159975</v>
      </c>
      <c r="AR89" s="9">
        <f>AQ88-AQ88*Mortality!$I16/1000</f>
        <v>875313.22406507016</v>
      </c>
      <c r="AS89" s="9">
        <f>AR88-AR88*Mortality!$I16/1000</f>
        <v>832959.80334854079</v>
      </c>
      <c r="AT89" s="9">
        <f>AS88-AS88*Mortality!$I16/1000</f>
        <v>790606.38263201178</v>
      </c>
      <c r="AU89" s="9">
        <f>AT88-AT88*Mortality!$I16/1000</f>
        <v>748252.9619154823</v>
      </c>
      <c r="AV89" s="9">
        <f>AU88-AU88*Mortality!$I16/1000</f>
        <v>705899.54119895282</v>
      </c>
      <c r="AW89" s="9">
        <f>AV88-AV88*Mortality!$I16/1000</f>
        <v>680743.96119767765</v>
      </c>
      <c r="AX89" s="9">
        <f>AW88-AW88*Mortality!$I16/1000</f>
        <v>655588.3811964026</v>
      </c>
      <c r="AY89" s="9">
        <f>AX88-AX88*Mortality!$I16/1000</f>
        <v>630432.80119512766</v>
      </c>
      <c r="AZ89" s="9">
        <f>AY88-AY88*Mortality!$I16/1000</f>
        <v>605277.22119385249</v>
      </c>
      <c r="BA89" s="9">
        <f>AZ88-AZ88*Mortality!$I16/1000</f>
        <v>580121.64119257743</v>
      </c>
      <c r="BB89" s="9">
        <f>BA88-BA88*Mortality!$I16/1000</f>
        <v>555888.50615051808</v>
      </c>
      <c r="BC89" s="9">
        <f>BB88-BB88*Mortality!$I16/1000</f>
        <v>531655.37110845884</v>
      </c>
      <c r="BD89" s="9">
        <f>BC88-BC88*Mortality!$I16/1000</f>
        <v>507422.23606639949</v>
      </c>
      <c r="BE89" s="9">
        <f>BD88-BD88*Mortality!$I16/1000</f>
        <v>483189.10102434008</v>
      </c>
      <c r="BF89" s="9">
        <f>BE88-BE88*Mortality!$I16/1000</f>
        <v>458955.96598228085</v>
      </c>
      <c r="BG89" s="9">
        <f>BF88-BF88*Mortality!$I16/1000</f>
        <v>444916.49333091674</v>
      </c>
      <c r="BH89" s="9">
        <f>BG88-BG88*Mortality!$I16/1000</f>
        <v>430877.0206795524</v>
      </c>
      <c r="BI89" s="9">
        <f>BH88-BH88*Mortality!$I16/1000</f>
        <v>416837.54802818841</v>
      </c>
      <c r="BJ89" s="9">
        <f>BI88-BI88*Mortality!$I16/1000</f>
        <v>402798.07537682436</v>
      </c>
      <c r="BK89" s="9">
        <f>BJ88-BJ88*Mortality!$I16/1000</f>
        <v>388758.60272546002</v>
      </c>
      <c r="BL89" s="9">
        <f>BK88-BK88*Mortality!$I16/1000</f>
        <v>369852.87258417084</v>
      </c>
      <c r="BM89" s="9">
        <f>BL88-BL88*Mortality!$I16/1000</f>
        <v>350947.14244288148</v>
      </c>
      <c r="BN89" s="9">
        <f>BM88-BM88*Mortality!$I16/1000</f>
        <v>332041.41230159224</v>
      </c>
      <c r="BO89" s="9">
        <f>BN88-BN88*Mortality!$I16/1000</f>
        <v>313135.68216030282</v>
      </c>
      <c r="BP89" s="9">
        <f>BO88-BO88*Mortality!$I16/1000</f>
        <v>294229.95201901352</v>
      </c>
      <c r="BQ89" s="9">
        <f>BP88-BP88*Mortality!$I16/1000</f>
        <v>278886.38481756032</v>
      </c>
      <c r="BR89" s="9">
        <f>BQ88-BQ88*Mortality!$I16/1000</f>
        <v>263542.81761610706</v>
      </c>
      <c r="BS89" s="9">
        <f>BR88-BR88*Mortality!$I16/1000</f>
        <v>248199.25041465365</v>
      </c>
      <c r="BT89" s="9">
        <f>BS88-BS88*Mortality!$I16/1000</f>
        <v>232855.6832132003</v>
      </c>
      <c r="BU89" s="9">
        <f>BT88-BT88*Mortality!$I16/1000</f>
        <v>217512.11601174698</v>
      </c>
      <c r="BV89" s="9">
        <f>BU88-BU88*Mortality!$I16/1000</f>
        <v>209539.51311066083</v>
      </c>
      <c r="BW89" s="9">
        <f>BV88-BV88*Mortality!$I16/1000</f>
        <v>201566.91020957465</v>
      </c>
      <c r="BX89" s="9">
        <f>BW88-BW88*Mortality!$I16/1000</f>
        <v>193594.30730848858</v>
      </c>
      <c r="BY89" s="9">
        <f>BX88-BX88*Mortality!$I16/1000</f>
        <v>185621.70440740246</v>
      </c>
      <c r="BZ89" s="9">
        <f>BY88-BY88*Mortality!$I16/1000</f>
        <v>177649.10150631628</v>
      </c>
      <c r="CA89" s="9">
        <f>BZ88-BZ88*Mortality!$I16/1000</f>
        <v>169735.08977471807</v>
      </c>
      <c r="CB89" s="9">
        <f>CA88-CA88*Mortality!$I16/1000</f>
        <v>161821.07804311995</v>
      </c>
      <c r="CC89" s="9">
        <f>CB88-CB88*Mortality!$I16/1000</f>
        <v>153907.06631152175</v>
      </c>
      <c r="CD89" s="9">
        <f>CC88-CC88*Mortality!$I16/1000</f>
        <v>145993.05457992348</v>
      </c>
      <c r="CE89" s="9">
        <f>CD88-CD88*Mortality!$I16/1000</f>
        <v>138079.04284832542</v>
      </c>
      <c r="CF89" s="9">
        <f>CE88-CE88*Mortality!$I16/1000</f>
        <v>130727.07094498631</v>
      </c>
      <c r="CG89" s="9">
        <f>CF88-CF88*Mortality!$I16/1000</f>
        <v>123375.09904164722</v>
      </c>
      <c r="CH89" s="9">
        <f>CG88-CG88*Mortality!$I16/1000</f>
        <v>116023.12713830816</v>
      </c>
      <c r="CI89" s="9">
        <f>CH88-CH88*Mortality!$I16/1000</f>
        <v>108671.1552349691</v>
      </c>
      <c r="CJ89" s="9">
        <f>CI88-CI88*Mortality!$I16/1000</f>
        <v>101319.18333163006</v>
      </c>
      <c r="CK89" s="9">
        <f>CJ88-CJ88*Mortality!$I16/1000</f>
        <v>93824.805984961553</v>
      </c>
      <c r="CL89" s="9">
        <f>CK88-CK88*Mortality!$I16/1000</f>
        <v>86330.428638293015</v>
      </c>
      <c r="CM89" s="9">
        <f>CL88-CL88*Mortality!$I16/1000</f>
        <v>78836.051291624506</v>
      </c>
      <c r="CN89" s="9">
        <f>CM88-CM88*Mortality!$I16/1000</f>
        <v>71341.673944955983</v>
      </c>
      <c r="CO89" s="9">
        <f>CN88-CN88*Mortality!$I16/1000</f>
        <v>63847.296598287481</v>
      </c>
      <c r="CP89" s="9">
        <f>CO88-CO88*Mortality!$I16/1000</f>
        <v>57034.586408463503</v>
      </c>
      <c r="CQ89" s="9">
        <f>CP88-CP88*Mortality!$I16/1000</f>
        <v>50221.876218639518</v>
      </c>
      <c r="CR89" s="9">
        <f>CQ88-CQ88*Mortality!$I16/1000</f>
        <v>43409.166028815525</v>
      </c>
      <c r="CS89" s="9">
        <f>CR88-CR88*Mortality!$I16/1000</f>
        <v>36596.455838991526</v>
      </c>
      <c r="CT89" s="9">
        <f>CS88-CS88*Mortality!$I16/1000</f>
        <v>29783.745649167562</v>
      </c>
      <c r="CU89" s="9">
        <f>CT88-CT88*Mortality!$I16/1000</f>
        <v>26153.841408326804</v>
      </c>
      <c r="CV89" s="9">
        <f>CU88-CU88*Mortality!$I16/1000</f>
        <v>22523.937167486078</v>
      </c>
      <c r="CW89" s="9">
        <f>CV88-CV88*Mortality!$I16/1000</f>
        <v>18894.032926645334</v>
      </c>
      <c r="CX89" s="9">
        <f>CW88-CW88*Mortality!$I16/1000</f>
        <v>15264.128685804588</v>
      </c>
      <c r="CZ89" s="50">
        <f t="shared" si="9"/>
        <v>78117465.35232681</v>
      </c>
      <c r="DA89" s="66">
        <f t="shared" si="8"/>
        <v>0.35827870334504697</v>
      </c>
    </row>
    <row r="90" spans="1:105">
      <c r="A90" s="52">
        <v>2035</v>
      </c>
      <c r="B90" s="9">
        <f>Births!F41/2</f>
        <v>1703538.2434730788</v>
      </c>
      <c r="C90" s="9">
        <f>B89-B89*Mortality!$B17/1000</f>
        <v>1671521.0265542748</v>
      </c>
      <c r="D90" s="9">
        <f>C89-C89*Mortality!$C17/1000</f>
        <v>1670039.4963891655</v>
      </c>
      <c r="E90" s="9">
        <f>D89-D89*Mortality!$C17/1000</f>
        <v>1667665.6513785394</v>
      </c>
      <c r="F90" s="9">
        <f>E89-E89*Mortality!$C17/1000</f>
        <v>1664151.1743578399</v>
      </c>
      <c r="G90" s="9">
        <f>F89-F89*Mortality!$D17/1000</f>
        <v>1660400.4264300161</v>
      </c>
      <c r="H90" s="9">
        <f>G89-G89*Mortality!$D17/1000</f>
        <v>1655364.4459769956</v>
      </c>
      <c r="I90" s="9">
        <f>H89-H89*Mortality!$D17/1000</f>
        <v>1649269.7630401382</v>
      </c>
      <c r="J90" s="9">
        <f>I89-I89*Mortality!$D17/1000</f>
        <v>1642065.0757876325</v>
      </c>
      <c r="K90" s="9">
        <f>J89-J89*Mortality!$D17/1000</f>
        <v>1634006.3730204261</v>
      </c>
      <c r="L90" s="9">
        <f>K89-K89*Mortality!$E17/1000</f>
        <v>1625108.6445392212</v>
      </c>
      <c r="M90" s="9">
        <f>L89-L89*Mortality!$E17/1000</f>
        <v>1615321.6545969849</v>
      </c>
      <c r="N90" s="9">
        <f>M89-M89*Mortality!$E17/1000</f>
        <v>1604615.6671056941</v>
      </c>
      <c r="O90" s="9">
        <f>N89-N89*Mortality!$E17/1000</f>
        <v>1592960.1914422258</v>
      </c>
      <c r="P90" s="9">
        <f>O89-O89*Mortality!$E17/1000</f>
        <v>1579964.7443373441</v>
      </c>
      <c r="Q90" s="9">
        <f>P89-P89*Mortality!$F17/1000</f>
        <v>1702647.7273677699</v>
      </c>
      <c r="R90" s="9">
        <f>Q89-Q89*Mortality!$F17/1000</f>
        <v>1697329.0994960596</v>
      </c>
      <c r="S90" s="9">
        <f>R89-R89*Mortality!$F17/1000</f>
        <v>1668480.3117101016</v>
      </c>
      <c r="T90" s="9">
        <f>S89-S89*Mortality!$F17/1000</f>
        <v>1639797.290910772</v>
      </c>
      <c r="U90" s="9">
        <f>T89-T89*Mortality!$F17/1000</f>
        <v>1611283.4990155995</v>
      </c>
      <c r="V90" s="9">
        <f>U89-U89*Mortality!$G17/1000</f>
        <v>1584919.0603710008</v>
      </c>
      <c r="W90" s="9">
        <f>V89-V89*Mortality!$G17/1000</f>
        <v>1552096.7042738567</v>
      </c>
      <c r="X90" s="9">
        <f>W89-W89*Mortality!$G17/1000</f>
        <v>1519357.4393095188</v>
      </c>
      <c r="Y90" s="9">
        <f>X89-X89*Mortality!$G17/1000</f>
        <v>1489783.8518494079</v>
      </c>
      <c r="Z90" s="9">
        <f>Y89-Y89*Mortality!$G17/1000</f>
        <v>1460290.0219774693</v>
      </c>
      <c r="AA90" s="9">
        <f>Z89-Z89*Mortality!$I17/1000</f>
        <v>1426979.7906767642</v>
      </c>
      <c r="AB90" s="9">
        <f>AA89-AA89*Mortality!$I17/1000</f>
        <v>1393813.2548203277</v>
      </c>
      <c r="AC90" s="9">
        <f>AB89-AB89*Mortality!$I17/1000</f>
        <v>1360793.7690276138</v>
      </c>
      <c r="AD90" s="9">
        <f>AC89-AC89*Mortality!$I17/1000</f>
        <v>1338213.6459846608</v>
      </c>
      <c r="AE90" s="9">
        <f>AD89-AD89*Mortality!$I17/1000</f>
        <v>1315711.9328644532</v>
      </c>
      <c r="AF90" s="9">
        <f>AE89-AE89*Mortality!$I17/1000</f>
        <v>1294119.9129690405</v>
      </c>
      <c r="AG90" s="9">
        <f>AF89-AF89*Mortality!$I17/1000</f>
        <v>1272607.521853534</v>
      </c>
      <c r="AH90" s="9">
        <f>AG89-AG89*Mortality!$I17/1000</f>
        <v>1251176.6329784512</v>
      </c>
      <c r="AI90" s="9">
        <f>AH89-AH89*Mortality!$I17/1000</f>
        <v>1223857.7246834273</v>
      </c>
      <c r="AJ90" s="9">
        <f>AI89-AI89*Mortality!$I17/1000</f>
        <v>1196662.3249884397</v>
      </c>
      <c r="AK90" s="9">
        <f>AJ89-AJ89*Mortality!$I17/1000</f>
        <v>1169733.2687499272</v>
      </c>
      <c r="AL90" s="9">
        <f>AK89-AK89*Mortality!$I17/1000</f>
        <v>1142882.3646234965</v>
      </c>
      <c r="AM90" s="9">
        <f>AL89-AL89*Mortality!$I17/1000</f>
        <v>1116112.8186077452</v>
      </c>
      <c r="AN90" s="9">
        <f>AM89-AM89*Mortality!$I17/1000</f>
        <v>1073355.9688420238</v>
      </c>
      <c r="AO90" s="9">
        <f>AN89-AN89*Mortality!$I17/1000</f>
        <v>1030796.1944775404</v>
      </c>
      <c r="AP90" s="9">
        <f>AO89-AO89*Mortality!$I17/1000</f>
        <v>991879.19456439721</v>
      </c>
      <c r="AQ90" s="9">
        <f>AP89-AP89*Mortality!$I17/1000</f>
        <v>952962.19465125387</v>
      </c>
      <c r="AR90" s="9">
        <f>AQ89-AQ89*Mortality!$I17/1000</f>
        <v>914045.19473811041</v>
      </c>
      <c r="AS90" s="9">
        <f>AR89-AR89*Mortality!$I17/1000</f>
        <v>871858.91619479586</v>
      </c>
      <c r="AT90" s="9">
        <f>AS89-AS89*Mortality!$I17/1000</f>
        <v>829672.63765148155</v>
      </c>
      <c r="AU90" s="9">
        <f>AT89-AT89*Mortality!$I17/1000</f>
        <v>787486.3591081677</v>
      </c>
      <c r="AV90" s="9">
        <f>AU89-AU89*Mortality!$I17/1000</f>
        <v>745300.08056485327</v>
      </c>
      <c r="AW90" s="9">
        <f>AV89-AV89*Mortality!$I17/1000</f>
        <v>703113.80202153896</v>
      </c>
      <c r="AX90" s="9">
        <f>AW89-AW89*Mortality!$I17/1000</f>
        <v>678057.49518967408</v>
      </c>
      <c r="AY90" s="9">
        <f>AX89-AX89*Mortality!$I17/1000</f>
        <v>653001.18835780933</v>
      </c>
      <c r="AZ90" s="9">
        <f>AY89-AY89*Mortality!$I17/1000</f>
        <v>627944.8815259448</v>
      </c>
      <c r="BA90" s="9">
        <f>AZ89-AZ89*Mortality!$I17/1000</f>
        <v>602888.57469407993</v>
      </c>
      <c r="BB90" s="9">
        <f>BA89-BA89*Mortality!$I17/1000</f>
        <v>577832.26786221517</v>
      </c>
      <c r="BC90" s="9">
        <f>BB89-BB89*Mortality!$I17/1000</f>
        <v>553694.76568253676</v>
      </c>
      <c r="BD90" s="9">
        <f>BC89-BC89*Mortality!$I17/1000</f>
        <v>529557.26350285846</v>
      </c>
      <c r="BE90" s="9">
        <f>BD89-BD89*Mortality!$I17/1000</f>
        <v>505419.76132317999</v>
      </c>
      <c r="BF90" s="9">
        <f>BE89-BE89*Mortality!$I17/1000</f>
        <v>481282.25914350146</v>
      </c>
      <c r="BG90" s="9">
        <f>BF89-BF89*Mortality!$I17/1000</f>
        <v>457144.75696382317</v>
      </c>
      <c r="BH90" s="9">
        <f>BG89-BG89*Mortality!$I17/1000</f>
        <v>443160.68923442386</v>
      </c>
      <c r="BI90" s="9">
        <f>BH89-BH89*Mortality!$I17/1000</f>
        <v>429176.62150502438</v>
      </c>
      <c r="BJ90" s="9">
        <f>BI89-BI89*Mortality!$I17/1000</f>
        <v>415192.55377562519</v>
      </c>
      <c r="BK90" s="9">
        <f>BJ89-BJ89*Mortality!$I17/1000</f>
        <v>401208.486046226</v>
      </c>
      <c r="BL90" s="9">
        <f>BK89-BK89*Mortality!$I17/1000</f>
        <v>387224.41831682646</v>
      </c>
      <c r="BM90" s="9">
        <f>BL89-BL89*Mortality!$I17/1000</f>
        <v>368393.29713907727</v>
      </c>
      <c r="BN90" s="9">
        <f>BM89-BM89*Mortality!$I17/1000</f>
        <v>349562.17596132791</v>
      </c>
      <c r="BO90" s="9">
        <f>BN89-BN89*Mortality!$I17/1000</f>
        <v>330731.05478357867</v>
      </c>
      <c r="BP90" s="9">
        <f>BO89-BO89*Mortality!$I17/1000</f>
        <v>311899.9336058292</v>
      </c>
      <c r="BQ90" s="9">
        <f>BP89-BP89*Mortality!$I17/1000</f>
        <v>293068.81242807989</v>
      </c>
      <c r="BR90" s="9">
        <f>BQ89-BQ89*Mortality!$I17/1000</f>
        <v>277785.79658525455</v>
      </c>
      <c r="BS90" s="9">
        <f>BR89-BR89*Mortality!$I17/1000</f>
        <v>262502.78074242914</v>
      </c>
      <c r="BT90" s="9">
        <f>BS89-BS89*Mortality!$I17/1000</f>
        <v>247219.76489960359</v>
      </c>
      <c r="BU90" s="9">
        <f>BT89-BT89*Mortality!$I17/1000</f>
        <v>231936.74905677809</v>
      </c>
      <c r="BV90" s="9">
        <f>BU89-BU89*Mortality!$I17/1000</f>
        <v>216653.7332139526</v>
      </c>
      <c r="BW90" s="9">
        <f>BV89-BV89*Mortality!$I17/1000</f>
        <v>208712.59313576305</v>
      </c>
      <c r="BX90" s="9">
        <f>BW89-BW89*Mortality!$I17/1000</f>
        <v>200771.45305757344</v>
      </c>
      <c r="BY90" s="9">
        <f>BX89-BX89*Mortality!$I17/1000</f>
        <v>192830.31297938395</v>
      </c>
      <c r="BZ90" s="9">
        <f>BY89-BY89*Mortality!$I17/1000</f>
        <v>184889.1729011944</v>
      </c>
      <c r="CA90" s="9">
        <f>BZ89-BZ89*Mortality!$I17/1000</f>
        <v>176948.03282300479</v>
      </c>
      <c r="CB90" s="9">
        <f>CA89-CA89*Mortality!$I17/1000</f>
        <v>169065.25269200202</v>
      </c>
      <c r="CC90" s="9">
        <f>CB89-CB89*Mortality!$I17/1000</f>
        <v>161182.47256099933</v>
      </c>
      <c r="CD90" s="9">
        <f>CC89-CC89*Mortality!$I17/1000</f>
        <v>153299.69242999656</v>
      </c>
      <c r="CE90" s="9">
        <f>CD89-CD89*Mortality!$I17/1000</f>
        <v>145416.91229899373</v>
      </c>
      <c r="CF90" s="9">
        <f>CE89-CE89*Mortality!$I17/1000</f>
        <v>137534.13216799111</v>
      </c>
      <c r="CG90" s="9">
        <f>CF89-CF89*Mortality!$I17/1000</f>
        <v>130211.17384940032</v>
      </c>
      <c r="CH90" s="9">
        <f>CG89-CG89*Mortality!$I17/1000</f>
        <v>122888.21553080955</v>
      </c>
      <c r="CI90" s="9">
        <f>CH89-CH89*Mortality!$I17/1000</f>
        <v>115565.25721221883</v>
      </c>
      <c r="CJ90" s="9">
        <f>CI89-CI89*Mortality!$I17/1000</f>
        <v>108242.29889362809</v>
      </c>
      <c r="CK90" s="9">
        <f>CJ89-CJ89*Mortality!$I17/1000</f>
        <v>100919.34057503736</v>
      </c>
      <c r="CL90" s="9">
        <f>CK89-CK89*Mortality!$I17/1000</f>
        <v>93454.538797364818</v>
      </c>
      <c r="CM90" s="9">
        <f>CL89-CL89*Mortality!$I17/1000</f>
        <v>85989.737019692227</v>
      </c>
      <c r="CN90" s="9">
        <f>CM89-CM89*Mortality!$I17/1000</f>
        <v>78524.935242019666</v>
      </c>
      <c r="CO90" s="9">
        <f>CN89-CN89*Mortality!$I17/1000</f>
        <v>71060.133464347091</v>
      </c>
      <c r="CP90" s="9">
        <f>CO89-CO89*Mortality!$I17/1000</f>
        <v>63595.33168667453</v>
      </c>
      <c r="CQ90" s="9">
        <f>CP89-CP89*Mortality!$I17/1000</f>
        <v>56809.506956568977</v>
      </c>
      <c r="CR90" s="9">
        <f>CQ89-CQ89*Mortality!$I17/1000</f>
        <v>50023.682226463417</v>
      </c>
      <c r="CS90" s="9">
        <f>CR89-CR89*Mortality!$I17/1000</f>
        <v>43237.85749635785</v>
      </c>
      <c r="CT90" s="9">
        <f>CS89-CS89*Mortality!$I17/1000</f>
        <v>36452.032766252276</v>
      </c>
      <c r="CU90" s="9">
        <f>CT89-CT89*Mortality!$I17/1000</f>
        <v>29666.208036146742</v>
      </c>
      <c r="CV90" s="9">
        <f>CU89-CU89*Mortality!$I17/1000</f>
        <v>26050.628732303103</v>
      </c>
      <c r="CW90" s="9">
        <f>CV89-CV89*Mortality!$I17/1000</f>
        <v>22435.049428459497</v>
      </c>
      <c r="CX90" s="9">
        <f>CW89-CW89*Mortality!$I17/1000</f>
        <v>18819.470124615873</v>
      </c>
      <c r="CZ90" s="50">
        <f t="shared" si="9"/>
        <v>79582248.596978098</v>
      </c>
      <c r="DA90" s="66">
        <f t="shared" si="8"/>
        <v>0.38374783342054347</v>
      </c>
    </row>
    <row r="91" spans="1:105">
      <c r="A91" s="52">
        <v>2036</v>
      </c>
      <c r="B91" s="9">
        <f>Births!F42/2</f>
        <v>1695709.6760203512</v>
      </c>
      <c r="C91" s="9">
        <f>B90-B90*Mortality!$B18/1000</f>
        <v>1669489.3326538333</v>
      </c>
      <c r="D91" s="9">
        <f>C90-C90*Mortality!$C18/1000</f>
        <v>1669765.0476332782</v>
      </c>
      <c r="E91" s="9">
        <f>D90-D90*Mortality!$C18/1000</f>
        <v>1668285.073856452</v>
      </c>
      <c r="F91" s="9">
        <f>E90-E90*Mortality!$C18/1000</f>
        <v>1665913.7226354547</v>
      </c>
      <c r="G91" s="9">
        <f>F90-F90*Mortality!$D18/1000</f>
        <v>1663263.1192073449</v>
      </c>
      <c r="H91" s="9">
        <f>G90-G90*Mortality!$D18/1000</f>
        <v>1659514.3728230509</v>
      </c>
      <c r="I91" s="9">
        <f>H90-H90*Mortality!$D18/1000</f>
        <v>1654481.079763128</v>
      </c>
      <c r="J91" s="9">
        <f>I90-I90*Mortality!$D18/1000</f>
        <v>1648389.6491837823</v>
      </c>
      <c r="K91" s="9">
        <f>J90-J90*Mortality!$D18/1000</f>
        <v>1641188.8066298359</v>
      </c>
      <c r="L91" s="9">
        <f>K90-K90*Mortality!$E18/1000</f>
        <v>1633169.3892673126</v>
      </c>
      <c r="M91" s="9">
        <f>L90-L90*Mortality!$E18/1000</f>
        <v>1624276.2184514273</v>
      </c>
      <c r="N91" s="9">
        <f>M90-M90*Mortality!$E18/1000</f>
        <v>1614494.2416790957</v>
      </c>
      <c r="O91" s="9">
        <f>N90-N90*Mortality!$E18/1000</f>
        <v>1603793.7380939508</v>
      </c>
      <c r="P91" s="9">
        <f>O90-O90*Mortality!$E18/1000</f>
        <v>1592144.2326910188</v>
      </c>
      <c r="Q91" s="9">
        <f>P90-P90*Mortality!$F18/1000</f>
        <v>1578533.091778944</v>
      </c>
      <c r="R91" s="9">
        <f>Q90-Q90*Mortality!$F18/1000</f>
        <v>1701104.9081474827</v>
      </c>
      <c r="S91" s="9">
        <f>R90-R90*Mortality!$F18/1000</f>
        <v>1695791.0996410316</v>
      </c>
      <c r="T91" s="9">
        <f>S90-S90*Mortality!$F18/1000</f>
        <v>1666968.4525908011</v>
      </c>
      <c r="U91" s="9">
        <f>T90-T90*Mortality!$F18/1000</f>
        <v>1638311.4223208535</v>
      </c>
      <c r="V91" s="9">
        <f>U90-U90*Mortality!$G18/1000</f>
        <v>1608980.1084459054</v>
      </c>
      <c r="W91" s="9">
        <f>V90-V90*Mortality!$G18/1000</f>
        <v>1582653.3587613106</v>
      </c>
      <c r="X91" s="9">
        <f>W90-W90*Mortality!$G18/1000</f>
        <v>1549877.9234608826</v>
      </c>
      <c r="Y91" s="9">
        <f>X90-X90*Mortality!$G18/1000</f>
        <v>1517185.4605113505</v>
      </c>
      <c r="Z91" s="9">
        <f>Y90-Y90*Mortality!$G18/1000</f>
        <v>1487654.1496105846</v>
      </c>
      <c r="AA91" s="9">
        <f>Z90-Z90*Mortality!$I18/1000</f>
        <v>1454630.8503019672</v>
      </c>
      <c r="AB91" s="9">
        <f>AA90-AA90*Mortality!$I18/1000</f>
        <v>1421449.7086441717</v>
      </c>
      <c r="AC91" s="9">
        <f>AB90-AB90*Mortality!$I18/1000</f>
        <v>1388411.7055568895</v>
      </c>
      <c r="AD91" s="9">
        <f>AC90-AC90*Mortality!$I18/1000</f>
        <v>1355520.1826591659</v>
      </c>
      <c r="AE91" s="9">
        <f>AD90-AD90*Mortality!$I18/1000</f>
        <v>1333027.5660641314</v>
      </c>
      <c r="AF91" s="9">
        <f>AE90-AE90*Mortality!$I18/1000</f>
        <v>1310613.0555239755</v>
      </c>
      <c r="AG91" s="9">
        <f>AF90-AF90*Mortality!$I18/1000</f>
        <v>1289104.7128060891</v>
      </c>
      <c r="AH91" s="9">
        <f>AG90-AG90*Mortality!$I18/1000</f>
        <v>1267675.6902767136</v>
      </c>
      <c r="AI91" s="9">
        <f>AH90-AH90*Mortality!$I18/1000</f>
        <v>1246327.8541360036</v>
      </c>
      <c r="AJ91" s="9">
        <f>AI90-AI90*Mortality!$I18/1000</f>
        <v>1219114.8168595459</v>
      </c>
      <c r="AK91" s="9">
        <f>AJ90-AJ90*Mortality!$I18/1000</f>
        <v>1192024.8095409642</v>
      </c>
      <c r="AL91" s="9">
        <f>AK90-AK90*Mortality!$I18/1000</f>
        <v>1165200.1134980426</v>
      </c>
      <c r="AM91" s="9">
        <f>AL90-AL90*Mortality!$I18/1000</f>
        <v>1138453.2666984489</v>
      </c>
      <c r="AN91" s="9">
        <f>AM90-AM90*Mortality!$I18/1000</f>
        <v>1111787.4627163338</v>
      </c>
      <c r="AO91" s="9">
        <f>AN90-AN90*Mortality!$I18/1000</f>
        <v>1069196.3117840537</v>
      </c>
      <c r="AP91" s="9">
        <f>AO90-AO90*Mortality!$I18/1000</f>
        <v>1026801.4725118976</v>
      </c>
      <c r="AQ91" s="9">
        <f>AP90-AP90*Mortality!$I18/1000</f>
        <v>988035.29057346436</v>
      </c>
      <c r="AR91" s="9">
        <f>AQ90-AQ90*Mortality!$I18/1000</f>
        <v>949269.10863503115</v>
      </c>
      <c r="AS91" s="9">
        <f>AR90-AR90*Mortality!$I18/1000</f>
        <v>910502.92669659771</v>
      </c>
      <c r="AT91" s="9">
        <f>AS90-AS90*Mortality!$I18/1000</f>
        <v>868480.13580918312</v>
      </c>
      <c r="AU91" s="9">
        <f>AT90-AT90*Mortality!$I18/1000</f>
        <v>826457.34492176876</v>
      </c>
      <c r="AV91" s="9">
        <f>AU90-AU90*Mortality!$I18/1000</f>
        <v>784434.55403435486</v>
      </c>
      <c r="AW91" s="9">
        <f>AV90-AV90*Mortality!$I18/1000</f>
        <v>742411.76314694039</v>
      </c>
      <c r="AX91" s="9">
        <f>AW90-AW90*Mortality!$I18/1000</f>
        <v>700388.97225952591</v>
      </c>
      <c r="AY91" s="9">
        <f>AX90-AX90*Mortality!$I18/1000</f>
        <v>675429.76801672322</v>
      </c>
      <c r="AZ91" s="9">
        <f>AY90-AY90*Mortality!$I18/1000</f>
        <v>650470.56377392053</v>
      </c>
      <c r="BA91" s="9">
        <f>AZ90-AZ90*Mortality!$I18/1000</f>
        <v>625511.35953111819</v>
      </c>
      <c r="BB91" s="9">
        <f>BA90-BA90*Mortality!$I18/1000</f>
        <v>600552.15528831538</v>
      </c>
      <c r="BC91" s="9">
        <f>BB90-BB90*Mortality!$I18/1000</f>
        <v>575592.95104551269</v>
      </c>
      <c r="BD91" s="9">
        <f>BC90-BC90*Mortality!$I18/1000</f>
        <v>551548.99074217177</v>
      </c>
      <c r="BE91" s="9">
        <f>BD90-BD90*Mortality!$I18/1000</f>
        <v>527505.03043883084</v>
      </c>
      <c r="BF91" s="9">
        <f>BE90-BE90*Mortality!$I18/1000</f>
        <v>503461.07013548986</v>
      </c>
      <c r="BG91" s="9">
        <f>BF90-BF90*Mortality!$I18/1000</f>
        <v>479417.10983214877</v>
      </c>
      <c r="BH91" s="9">
        <f>BG90-BG90*Mortality!$I18/1000</f>
        <v>455373.1495288079</v>
      </c>
      <c r="BI91" s="9">
        <f>BH90-BH90*Mortality!$I18/1000</f>
        <v>441443.27530810307</v>
      </c>
      <c r="BJ91" s="9">
        <f>BI90-BI90*Mortality!$I18/1000</f>
        <v>427513.40108739806</v>
      </c>
      <c r="BK91" s="9">
        <f>BJ90-BJ90*Mortality!$I18/1000</f>
        <v>413583.5268666934</v>
      </c>
      <c r="BL91" s="9">
        <f>BK90-BK90*Mortality!$I18/1000</f>
        <v>399653.65264598868</v>
      </c>
      <c r="BM91" s="9">
        <f>BL90-BL90*Mortality!$I18/1000</f>
        <v>385723.77842528361</v>
      </c>
      <c r="BN91" s="9">
        <f>BM90-BM90*Mortality!$I18/1000</f>
        <v>366965.634906755</v>
      </c>
      <c r="BO91" s="9">
        <f>BN90-BN90*Mortality!$I18/1000</f>
        <v>348207.49138822622</v>
      </c>
      <c r="BP91" s="9">
        <f>BO90-BO90*Mortality!$I18/1000</f>
        <v>329449.34786969755</v>
      </c>
      <c r="BQ91" s="9">
        <f>BP90-BP90*Mortality!$I18/1000</f>
        <v>310691.20435116865</v>
      </c>
      <c r="BR91" s="9">
        <f>BQ90-BQ90*Mortality!$I18/1000</f>
        <v>291933.06083263992</v>
      </c>
      <c r="BS91" s="9">
        <f>BR90-BR90*Mortality!$I18/1000</f>
        <v>276709.2724097601</v>
      </c>
      <c r="BT91" s="9">
        <f>BS90-BS90*Mortality!$I18/1000</f>
        <v>261485.48398688028</v>
      </c>
      <c r="BU91" s="9">
        <f>BT90-BT90*Mortality!$I18/1000</f>
        <v>246261.69556400029</v>
      </c>
      <c r="BV91" s="9">
        <f>BU90-BU90*Mortality!$I18/1000</f>
        <v>231037.90714112035</v>
      </c>
      <c r="BW91" s="9">
        <f>BV90-BV90*Mortality!$I18/1000</f>
        <v>215814.11871824041</v>
      </c>
      <c r="BX91" s="9">
        <f>BW90-BW90*Mortality!$I18/1000</f>
        <v>207903.7535370407</v>
      </c>
      <c r="BY91" s="9">
        <f>BX90-BX90*Mortality!$I18/1000</f>
        <v>199993.38835584096</v>
      </c>
      <c r="BZ91" s="9">
        <f>BY90-BY90*Mortality!$I18/1000</f>
        <v>192083.02317464133</v>
      </c>
      <c r="CA91" s="9">
        <f>BZ90-BZ90*Mortality!$I18/1000</f>
        <v>184172.65799344165</v>
      </c>
      <c r="CB91" s="9">
        <f>CA90-CA90*Mortality!$I18/1000</f>
        <v>176262.29281224191</v>
      </c>
      <c r="CC91" s="9">
        <f>CB90-CB90*Mortality!$I18/1000</f>
        <v>168410.06141153941</v>
      </c>
      <c r="CD91" s="9">
        <f>CC90-CC90*Mortality!$I18/1000</f>
        <v>160557.83001083703</v>
      </c>
      <c r="CE91" s="9">
        <f>CD90-CD90*Mortality!$I18/1000</f>
        <v>152705.59861013453</v>
      </c>
      <c r="CF91" s="9">
        <f>CE90-CE90*Mortality!$I18/1000</f>
        <v>144853.36720943198</v>
      </c>
      <c r="CG91" s="9">
        <f>CF90-CF90*Mortality!$I18/1000</f>
        <v>137001.13580872962</v>
      </c>
      <c r="CH91" s="9">
        <f>CG90-CG90*Mortality!$I18/1000</f>
        <v>129706.55670089407</v>
      </c>
      <c r="CI91" s="9">
        <f>CH90-CH90*Mortality!$I18/1000</f>
        <v>122411.97759305853</v>
      </c>
      <c r="CJ91" s="9">
        <f>CI90-CI90*Mortality!$I18/1000</f>
        <v>115117.39848522304</v>
      </c>
      <c r="CK91" s="9">
        <f>CJ90-CJ90*Mortality!$I18/1000</f>
        <v>107822.81937738751</v>
      </c>
      <c r="CL91" s="9">
        <f>CK90-CK90*Mortality!$I18/1000</f>
        <v>100528.24026955201</v>
      </c>
      <c r="CM91" s="9">
        <f>CL90-CL90*Mortality!$I18/1000</f>
        <v>93092.367399252427</v>
      </c>
      <c r="CN91" s="9">
        <f>CM90-CM90*Mortality!$I18/1000</f>
        <v>85656.494528952797</v>
      </c>
      <c r="CO91" s="9">
        <f>CN90-CN90*Mortality!$I18/1000</f>
        <v>78220.621658653195</v>
      </c>
      <c r="CP91" s="9">
        <f>CO90-CO90*Mortality!$I18/1000</f>
        <v>70784.74878835358</v>
      </c>
      <c r="CQ91" s="9">
        <f>CP90-CP90*Mortality!$I18/1000</f>
        <v>63348.875918053978</v>
      </c>
      <c r="CR91" s="9">
        <f>CQ90-CQ90*Mortality!$I18/1000</f>
        <v>56589.348804537993</v>
      </c>
      <c r="CS91" s="9">
        <f>CR90-CR90*Mortality!$I18/1000</f>
        <v>49829.821691022</v>
      </c>
      <c r="CT91" s="9">
        <f>CS90-CS90*Mortality!$I18/1000</f>
        <v>43070.294577506</v>
      </c>
      <c r="CU91" s="9">
        <f>CT90-CT90*Mortality!$I18/1000</f>
        <v>36310.767463989992</v>
      </c>
      <c r="CV91" s="9">
        <f>CU90-CU90*Mortality!$I18/1000</f>
        <v>29551.240350474025</v>
      </c>
      <c r="CW91" s="9">
        <f>CV90-CV90*Mortality!$I18/1000</f>
        <v>25949.672772848397</v>
      </c>
      <c r="CX91" s="9">
        <f>CW90-CW90*Mortality!$I18/1000</f>
        <v>22348.105195222804</v>
      </c>
      <c r="CZ91" s="50">
        <f t="shared" si="9"/>
        <v>81035874.811847597</v>
      </c>
      <c r="DA91" s="66">
        <f t="shared" si="8"/>
        <v>0.40902296903043817</v>
      </c>
    </row>
    <row r="92" spans="1:105">
      <c r="A92" s="52">
        <v>2037</v>
      </c>
      <c r="B92" s="9">
        <f>Births!F43/2</f>
        <v>1687012.0994790639</v>
      </c>
      <c r="C92" s="9">
        <f>B91-B91*Mortality!$B19/1000</f>
        <v>1663069.1995995715</v>
      </c>
      <c r="D92" s="9">
        <f>C91-C91*Mortality!$C19/1000</f>
        <v>1667883.6504478289</v>
      </c>
      <c r="E92" s="9">
        <f>D91-D91*Mortality!$C19/1000</f>
        <v>1668159.1002499962</v>
      </c>
      <c r="F92" s="9">
        <f>E91-E91*Mortality!$C19/1000</f>
        <v>1666680.5498830189</v>
      </c>
      <c r="G92" s="9">
        <f>F91-F91*Mortality!$D19/1000</f>
        <v>1665067.7428429774</v>
      </c>
      <c r="H92" s="9">
        <f>G91-G91*Mortality!$D19/1000</f>
        <v>1662418.485437118</v>
      </c>
      <c r="I92" s="9">
        <f>H91-H91*Mortality!$D19/1000</f>
        <v>1658671.6427310549</v>
      </c>
      <c r="J92" s="9">
        <f>I91-I91*Mortality!$D19/1000</f>
        <v>1653640.9056643748</v>
      </c>
      <c r="K92" s="9">
        <f>J91-J91*Mortality!$D19/1000</f>
        <v>1647552.5684187999</v>
      </c>
      <c r="L92" s="9">
        <f>K91-K91*Mortality!$E19/1000</f>
        <v>1640380.5089518854</v>
      </c>
      <c r="M92" s="9">
        <f>L91-L91*Mortality!$E19/1000</f>
        <v>1632365.0412119811</v>
      </c>
      <c r="N92" s="9">
        <f>M91-M91*Mortality!$E19/1000</f>
        <v>1623476.2503487808</v>
      </c>
      <c r="O92" s="9">
        <f>N91-N91*Mortality!$E19/1000</f>
        <v>1613699.0912726696</v>
      </c>
      <c r="P92" s="9">
        <f>O91-O91*Mortality!$E19/1000</f>
        <v>1603003.8577650234</v>
      </c>
      <c r="Q92" s="9">
        <f>P91-P91*Mortality!$F19/1000</f>
        <v>1590751.9111684889</v>
      </c>
      <c r="R92" s="9">
        <f>Q91-Q91*Mortality!$F19/1000</f>
        <v>1577152.6731255443</v>
      </c>
      <c r="S92" s="9">
        <f>R91-R91*Mortality!$F19/1000</f>
        <v>1699617.3011034327</v>
      </c>
      <c r="T92" s="9">
        <f>S91-S91*Mortality!$F19/1000</f>
        <v>1694308.1394937879</v>
      </c>
      <c r="U92" s="9">
        <f>T91-T91*Mortality!$F19/1000</f>
        <v>1665510.6976925544</v>
      </c>
      <c r="V92" s="9">
        <f>U91-U91*Mortality!$G19/1000</f>
        <v>1635996.3141769327</v>
      </c>
      <c r="W92" s="9">
        <f>V91-V91*Mortality!$G19/1000</f>
        <v>1606706.4485655434</v>
      </c>
      <c r="X92" s="9">
        <f>W91-W91*Mortality!$G19/1000</f>
        <v>1580416.9013760099</v>
      </c>
      <c r="Y92" s="9">
        <f>X91-X91*Mortality!$G19/1000</f>
        <v>1547687.7812487234</v>
      </c>
      <c r="Z92" s="9">
        <f>Y91-Y91*Mortality!$G19/1000</f>
        <v>1515041.5162235836</v>
      </c>
      <c r="AA92" s="9">
        <f>Z91-Z91*Mortality!$I19/1000</f>
        <v>1481992.6441853172</v>
      </c>
      <c r="AB92" s="9">
        <f>AA91-AA91*Mortality!$I19/1000</f>
        <v>1449095.020315608</v>
      </c>
      <c r="AC92" s="9">
        <f>AB91-AB91*Mortality!$I19/1000</f>
        <v>1416040.1547909859</v>
      </c>
      <c r="AD92" s="9">
        <f>AC91-AC91*Mortality!$I19/1000</f>
        <v>1383127.8831001897</v>
      </c>
      <c r="AE92" s="9">
        <f>AD91-AD91*Mortality!$I19/1000</f>
        <v>1350361.5341451997</v>
      </c>
      <c r="AF92" s="9">
        <f>AE91-AE91*Mortality!$I19/1000</f>
        <v>1327954.5167943945</v>
      </c>
      <c r="AG92" s="9">
        <f>AF91-AF91*Mortality!$I19/1000</f>
        <v>1305625.3082534035</v>
      </c>
      <c r="AH92" s="9">
        <f>AG91-AG91*Mortality!$I19/1000</f>
        <v>1284198.8189683312</v>
      </c>
      <c r="AI92" s="9">
        <f>AH91-AH91*Mortality!$I19/1000</f>
        <v>1262851.348006126</v>
      </c>
      <c r="AJ92" s="9">
        <f>AI91-AI91*Mortality!$I19/1000</f>
        <v>1241584.75446482</v>
      </c>
      <c r="AK92" s="9">
        <f>AJ91-AJ91*Mortality!$I19/1000</f>
        <v>1214475.2807472842</v>
      </c>
      <c r="AL92" s="9">
        <f>AK91-AK91*Mortality!$I19/1000</f>
        <v>1187488.3687774735</v>
      </c>
      <c r="AM92" s="9">
        <f>AL91-AL91*Mortality!$I19/1000</f>
        <v>1160765.7583988965</v>
      </c>
      <c r="AN92" s="9">
        <f>AM91-AM91*Mortality!$I19/1000</f>
        <v>1134120.7009959207</v>
      </c>
      <c r="AO92" s="9">
        <f>AN91-AN91*Mortality!$I19/1000</f>
        <v>1107556.3779890398</v>
      </c>
      <c r="AP92" s="9">
        <f>AO91-AO91*Mortality!$I19/1000</f>
        <v>1065127.3144828826</v>
      </c>
      <c r="AQ92" s="9">
        <f>AP91-AP91*Mortality!$I19/1000</f>
        <v>1022893.8155414785</v>
      </c>
      <c r="AR92" s="9">
        <f>AQ91-AQ91*Mortality!$I19/1000</f>
        <v>984275.16449886456</v>
      </c>
      <c r="AS92" s="9">
        <f>AR91-AR91*Mortality!$I19/1000</f>
        <v>945656.51345625066</v>
      </c>
      <c r="AT92" s="9">
        <f>AS91-AS91*Mortality!$I19/1000</f>
        <v>907037.86241363653</v>
      </c>
      <c r="AU92" s="9">
        <f>AT91-AT91*Mortality!$I19/1000</f>
        <v>865174.99596743449</v>
      </c>
      <c r="AV92" s="9">
        <f>AU91-AU91*Mortality!$I19/1000</f>
        <v>823312.12952123256</v>
      </c>
      <c r="AW92" s="9">
        <f>AV91-AV91*Mortality!$I19/1000</f>
        <v>781449.26307503122</v>
      </c>
      <c r="AX92" s="9">
        <f>AW91-AW91*Mortality!$I19/1000</f>
        <v>739586.3966288293</v>
      </c>
      <c r="AY92" s="9">
        <f>AX91-AX91*Mortality!$I19/1000</f>
        <v>697723.53018262738</v>
      </c>
      <c r="AZ92" s="9">
        <f>AY91-AY91*Mortality!$I19/1000</f>
        <v>672859.31217722932</v>
      </c>
      <c r="BA92" s="9">
        <f>AZ91-AZ91*Mortality!$I19/1000</f>
        <v>647995.09417183138</v>
      </c>
      <c r="BB92" s="9">
        <f>BA91-BA91*Mortality!$I19/1000</f>
        <v>623130.87616643368</v>
      </c>
      <c r="BC92" s="9">
        <f>BB91-BB91*Mortality!$I19/1000</f>
        <v>598266.65816103562</v>
      </c>
      <c r="BD92" s="9">
        <f>BC91-BC91*Mortality!$I19/1000</f>
        <v>573402.44015563757</v>
      </c>
      <c r="BE92" s="9">
        <f>BD91-BD91*Mortality!$I19/1000</f>
        <v>549449.98298273725</v>
      </c>
      <c r="BF92" s="9">
        <f>BE91-BE91*Mortality!$I19/1000</f>
        <v>525497.52580983692</v>
      </c>
      <c r="BG92" s="9">
        <f>BF91-BF91*Mortality!$I19/1000</f>
        <v>501545.06863693648</v>
      </c>
      <c r="BH92" s="9">
        <f>BG91-BG91*Mortality!$I19/1000</f>
        <v>477592.61146403599</v>
      </c>
      <c r="BI92" s="9">
        <f>BH91-BH91*Mortality!$I19/1000</f>
        <v>453640.15429113567</v>
      </c>
      <c r="BJ92" s="9">
        <f>BI91-BI91*Mortality!$I19/1000</f>
        <v>439763.29243119661</v>
      </c>
      <c r="BK92" s="9">
        <f>BJ91-BJ91*Mortality!$I19/1000</f>
        <v>425886.43057125731</v>
      </c>
      <c r="BL92" s="9">
        <f>BK91-BK91*Mortality!$I19/1000</f>
        <v>412009.56871131842</v>
      </c>
      <c r="BM92" s="9">
        <f>BL91-BL91*Mortality!$I19/1000</f>
        <v>398132.70685137942</v>
      </c>
      <c r="BN92" s="9">
        <f>BM91-BM91*Mortality!$I19/1000</f>
        <v>384255.84499144013</v>
      </c>
      <c r="BO92" s="9">
        <f>BN91-BN91*Mortality!$I19/1000</f>
        <v>365569.08858350164</v>
      </c>
      <c r="BP92" s="9">
        <f>BO91-BO91*Mortality!$I19/1000</f>
        <v>346882.33217556297</v>
      </c>
      <c r="BQ92" s="9">
        <f>BP91-BP91*Mortality!$I19/1000</f>
        <v>328195.57576762437</v>
      </c>
      <c r="BR92" s="9">
        <f>BQ91-BQ91*Mortality!$I19/1000</f>
        <v>309508.81935968559</v>
      </c>
      <c r="BS92" s="9">
        <f>BR91-BR91*Mortality!$I19/1000</f>
        <v>290822.06295174698</v>
      </c>
      <c r="BT92" s="9">
        <f>BS91-BS91*Mortality!$I19/1000</f>
        <v>275656.2110867505</v>
      </c>
      <c r="BU92" s="9">
        <f>BT91-BT91*Mortality!$I19/1000</f>
        <v>260490.35922175398</v>
      </c>
      <c r="BV92" s="9">
        <f>BU91-BU91*Mortality!$I19/1000</f>
        <v>245324.5073567573</v>
      </c>
      <c r="BW92" s="9">
        <f>BV91-BV91*Mortality!$I19/1000</f>
        <v>230158.65549176067</v>
      </c>
      <c r="BX92" s="9">
        <f>BW91-BW91*Mortality!$I19/1000</f>
        <v>214992.80362676404</v>
      </c>
      <c r="BY92" s="9">
        <f>BX91-BX91*Mortality!$I19/1000</f>
        <v>207112.54260344332</v>
      </c>
      <c r="BZ92" s="9">
        <f>BY91-BY91*Mortality!$I19/1000</f>
        <v>199232.28158012257</v>
      </c>
      <c r="CA92" s="9">
        <f>BZ91-BZ91*Mortality!$I19/1000</f>
        <v>191352.02055680193</v>
      </c>
      <c r="CB92" s="9">
        <f>CA91-CA91*Mortality!$I19/1000</f>
        <v>183471.75953348124</v>
      </c>
      <c r="CC92" s="9">
        <f>CB91-CB91*Mortality!$I19/1000</f>
        <v>175591.49851016048</v>
      </c>
      <c r="CD92" s="9">
        <f>CC91-CC91*Mortality!$I19/1000</f>
        <v>167769.15002995208</v>
      </c>
      <c r="CE92" s="9">
        <f>CD91-CD91*Mortality!$I19/1000</f>
        <v>159946.8015497438</v>
      </c>
      <c r="CF92" s="9">
        <f>CE91-CE91*Mortality!$I19/1000</f>
        <v>152124.4530695354</v>
      </c>
      <c r="CG92" s="9">
        <f>CF91-CF91*Mortality!$I19/1000</f>
        <v>144302.10458932695</v>
      </c>
      <c r="CH92" s="9">
        <f>CG91-CG91*Mortality!$I19/1000</f>
        <v>136479.75610911869</v>
      </c>
      <c r="CI92" s="9">
        <f>CH91-CH91*Mortality!$I19/1000</f>
        <v>129212.93768692695</v>
      </c>
      <c r="CJ92" s="9">
        <f>CI91-CI91*Mortality!$I19/1000</f>
        <v>121946.11926473523</v>
      </c>
      <c r="CK92" s="9">
        <f>CJ91-CJ91*Mortality!$I19/1000</f>
        <v>114679.30084254354</v>
      </c>
      <c r="CL92" s="9">
        <f>CK91-CK91*Mortality!$I19/1000</f>
        <v>107412.48242035182</v>
      </c>
      <c r="CM92" s="9">
        <f>CL91-CL91*Mortality!$I19/1000</f>
        <v>100145.66399816015</v>
      </c>
      <c r="CN92" s="9">
        <f>CM91-CM91*Mortality!$I19/1000</f>
        <v>92738.089529480203</v>
      </c>
      <c r="CO92" s="9">
        <f>CN91-CN91*Mortality!$I19/1000</f>
        <v>85330.5150608002</v>
      </c>
      <c r="CP92" s="9">
        <f>CO91-CO91*Mortality!$I19/1000</f>
        <v>77922.940592120241</v>
      </c>
      <c r="CQ92" s="9">
        <f>CP91-CP91*Mortality!$I19/1000</f>
        <v>70515.366123440253</v>
      </c>
      <c r="CR92" s="9">
        <f>CQ91-CQ91*Mortality!$I19/1000</f>
        <v>63107.791654760294</v>
      </c>
      <c r="CS92" s="9">
        <f>CR91-CR91*Mortality!$I19/1000</f>
        <v>56373.989001082933</v>
      </c>
      <c r="CT92" s="9">
        <f>CS91-CS91*Mortality!$I19/1000</f>
        <v>49640.186347405557</v>
      </c>
      <c r="CU92" s="9">
        <f>CT91-CT91*Mortality!$I19/1000</f>
        <v>42906.383693728174</v>
      </c>
      <c r="CV92" s="9">
        <f>CU91-CU91*Mortality!$I19/1000</f>
        <v>36172.581040050791</v>
      </c>
      <c r="CW92" s="9">
        <f>CV91-CV91*Mortality!$I19/1000</f>
        <v>29438.77838637344</v>
      </c>
      <c r="CX92" s="9">
        <f>CW91-CW91*Mortality!$I19/1000</f>
        <v>25850.917149287736</v>
      </c>
      <c r="CZ92" s="50">
        <f t="shared" si="9"/>
        <v>82477550.228298336</v>
      </c>
      <c r="DA92" s="66">
        <f t="shared" si="8"/>
        <v>0.43409030840799279</v>
      </c>
    </row>
    <row r="93" spans="1:105">
      <c r="A93" s="52">
        <v>2038</v>
      </c>
      <c r="B93" s="9">
        <f>Births!F44/2</f>
        <v>1677451.8781432798</v>
      </c>
      <c r="C93" s="9">
        <f>B92-B92*Mortality!$B20/1000</f>
        <v>1655738.5739679332</v>
      </c>
      <c r="D93" s="9">
        <f>C92-C92*Mortality!$C20/1000</f>
        <v>1661608.0788391791</v>
      </c>
      <c r="E93" s="9">
        <f>D92-D92*Mortality!$C20/1000</f>
        <v>1666418.2998609892</v>
      </c>
      <c r="F93" s="9">
        <f>E92-E92*Mortality!$C20/1000</f>
        <v>1666693.5076615461</v>
      </c>
      <c r="G93" s="9">
        <f>F92-F92*Mortality!$D20/1000</f>
        <v>1665875.1340308234</v>
      </c>
      <c r="H93" s="9">
        <f>G92-G92*Mortality!$D20/1000</f>
        <v>1664263.1063725036</v>
      </c>
      <c r="I93" s="9">
        <f>H92-H92*Mortality!$D20/1000</f>
        <v>1661615.1292083266</v>
      </c>
      <c r="J93" s="9">
        <f>I92-I92*Mortality!$D20/1000</f>
        <v>1657870.0971470876</v>
      </c>
      <c r="K93" s="9">
        <f>J92-J92*Mortality!$D20/1000</f>
        <v>1652841.7911613858</v>
      </c>
      <c r="L93" s="9">
        <f>K92-K92*Mortality!$E20/1000</f>
        <v>1646772.3762829027</v>
      </c>
      <c r="M93" s="9">
        <f>L92-L92*Mortality!$E20/1000</f>
        <v>1639603.7131169629</v>
      </c>
      <c r="N93" s="9">
        <f>M92-M92*Mortality!$E20/1000</f>
        <v>1631592.0410707537</v>
      </c>
      <c r="O93" s="9">
        <f>N92-N92*Mortality!$E20/1000</f>
        <v>1622707.4594600301</v>
      </c>
      <c r="P93" s="9">
        <f>O92-O92*Mortality!$E20/1000</f>
        <v>1612934.9303197211</v>
      </c>
      <c r="Q93" s="9">
        <f>P92-P92*Mortality!$F20/1000</f>
        <v>1601650.9799131169</v>
      </c>
      <c r="R93" s="9">
        <f>Q92-Q92*Mortality!$F20/1000</f>
        <v>1589409.3735207641</v>
      </c>
      <c r="S93" s="9">
        <f>R92-R92*Mortality!$F20/1000</f>
        <v>1575821.6127477349</v>
      </c>
      <c r="T93" s="9">
        <f>S92-S92*Mortality!$F20/1000</f>
        <v>1698182.8849651047</v>
      </c>
      <c r="U93" s="9">
        <f>T92-T92*Mortality!$F20/1000</f>
        <v>1692878.2040977359</v>
      </c>
      <c r="V93" s="9">
        <f>U92-U92*Mortality!$G20/1000</f>
        <v>1663184.2063074608</v>
      </c>
      <c r="W93" s="9">
        <f>V92-V92*Mortality!$G20/1000</f>
        <v>1633711.0503619052</v>
      </c>
      <c r="X93" s="9">
        <f>W92-W92*Mortality!$G20/1000</f>
        <v>1604462.0986996789</v>
      </c>
      <c r="Y93" s="9">
        <f>X92-X92*Mortality!$G20/1000</f>
        <v>1578209.274423507</v>
      </c>
      <c r="Z93" s="9">
        <f>Y92-Y92*Mortality!$G20/1000</f>
        <v>1545525.8724150674</v>
      </c>
      <c r="AA93" s="9">
        <f>Z92-Z92*Mortality!$I20/1000</f>
        <v>1509379.5055672401</v>
      </c>
      <c r="AB93" s="9">
        <f>AA92-AA92*Mortality!$I20/1000</f>
        <v>1476454.1437190622</v>
      </c>
      <c r="AC93" s="9">
        <f>AB92-AB92*Mortality!$I20/1000</f>
        <v>1443679.4647950353</v>
      </c>
      <c r="AD93" s="9">
        <f>AC92-AC92*Mortality!$I20/1000</f>
        <v>1410748.1318593491</v>
      </c>
      <c r="AE93" s="9">
        <f>AD92-AD92*Mortality!$I20/1000</f>
        <v>1377958.8598560481</v>
      </c>
      <c r="AF93" s="9">
        <f>AE92-AE92*Mortality!$I20/1000</f>
        <v>1345314.9652463456</v>
      </c>
      <c r="AG93" s="9">
        <f>AF92-AF92*Mortality!$I20/1000</f>
        <v>1322991.6873638378</v>
      </c>
      <c r="AH93" s="9">
        <f>AG92-AG92*Mortality!$I20/1000</f>
        <v>1300745.9275041886</v>
      </c>
      <c r="AI93" s="9">
        <f>AH92-AH92*Mortality!$I20/1000</f>
        <v>1279399.5132595433</v>
      </c>
      <c r="AJ93" s="9">
        <f>AI92-AI92*Mortality!$I20/1000</f>
        <v>1258131.8220306193</v>
      </c>
      <c r="AK93" s="9">
        <f>AJ92-AJ92*Mortality!$I20/1000</f>
        <v>1236944.7059676303</v>
      </c>
      <c r="AL93" s="9">
        <f>AK92-AK92*Mortality!$I20/1000</f>
        <v>1209936.545730572</v>
      </c>
      <c r="AM93" s="9">
        <f>AL92-AL92*Mortality!$I20/1000</f>
        <v>1183050.489203677</v>
      </c>
      <c r="AN93" s="9">
        <f>AM92-AM92*Mortality!$I20/1000</f>
        <v>1156427.7465205453</v>
      </c>
      <c r="AO93" s="9">
        <f>AN92-AN92*Mortality!$I20/1000</f>
        <v>1129882.2669821619</v>
      </c>
      <c r="AP93" s="9">
        <f>AO92-AO92*Mortality!$I20/1000</f>
        <v>1103417.2201194216</v>
      </c>
      <c r="AQ93" s="9">
        <f>AP92-AP92*Mortality!$I20/1000</f>
        <v>1061146.7224394402</v>
      </c>
      <c r="AR93" s="9">
        <f>AQ92-AQ92*Mortality!$I20/1000</f>
        <v>1019071.0584606428</v>
      </c>
      <c r="AS93" s="9">
        <f>AR92-AR92*Mortality!$I20/1000</f>
        <v>980596.7329770287</v>
      </c>
      <c r="AT93" s="9">
        <f>AS92-AS92*Mortality!$I20/1000</f>
        <v>942122.40749341459</v>
      </c>
      <c r="AU93" s="9">
        <f>AT92-AT92*Mortality!$I20/1000</f>
        <v>903648.08200980024</v>
      </c>
      <c r="AV93" s="9">
        <f>AU92-AU92*Mortality!$I20/1000</f>
        <v>861941.66539905511</v>
      </c>
      <c r="AW93" s="9">
        <f>AV92-AV92*Mortality!$I20/1000</f>
        <v>820235.24878830998</v>
      </c>
      <c r="AX93" s="9">
        <f>AW92-AW92*Mortality!$I20/1000</f>
        <v>778528.83217756555</v>
      </c>
      <c r="AY93" s="9">
        <f>AX92-AX92*Mortality!$I20/1000</f>
        <v>736822.41556682042</v>
      </c>
      <c r="AZ93" s="9">
        <f>AY92-AY92*Mortality!$I20/1000</f>
        <v>695115.9989560754</v>
      </c>
      <c r="BA93" s="9">
        <f>AZ92-AZ92*Mortality!$I20/1000</f>
        <v>670344.70346520958</v>
      </c>
      <c r="BB93" s="9">
        <f>BA92-BA92*Mortality!$I20/1000</f>
        <v>645573.40797434386</v>
      </c>
      <c r="BC93" s="9">
        <f>BB92-BB92*Mortality!$I20/1000</f>
        <v>620802.11248347838</v>
      </c>
      <c r="BD93" s="9">
        <f>BC92-BC92*Mortality!$I20/1000</f>
        <v>596030.81699261256</v>
      </c>
      <c r="BE93" s="9">
        <f>BD92-BD92*Mortality!$I20/1000</f>
        <v>571259.52150174673</v>
      </c>
      <c r="BF93" s="9">
        <f>BE92-BE92*Mortality!$I20/1000</f>
        <v>547396.57941229874</v>
      </c>
      <c r="BG93" s="9">
        <f>BF92-BF92*Mortality!$I20/1000</f>
        <v>523533.63732285082</v>
      </c>
      <c r="BH93" s="9">
        <f>BG92-BG92*Mortality!$I20/1000</f>
        <v>499670.69523340277</v>
      </c>
      <c r="BI93" s="9">
        <f>BH92-BH92*Mortality!$I20/1000</f>
        <v>475807.75314395467</v>
      </c>
      <c r="BJ93" s="9">
        <f>BI92-BI92*Mortality!$I20/1000</f>
        <v>451944.81105450669</v>
      </c>
      <c r="BK93" s="9">
        <f>BJ92-BJ92*Mortality!$I20/1000</f>
        <v>438119.80977982964</v>
      </c>
      <c r="BL93" s="9">
        <f>BK92-BK92*Mortality!$I20/1000</f>
        <v>424294.80850515235</v>
      </c>
      <c r="BM93" s="9">
        <f>BL92-BL92*Mortality!$I20/1000</f>
        <v>410469.80723047548</v>
      </c>
      <c r="BN93" s="9">
        <f>BM92-BM92*Mortality!$I20/1000</f>
        <v>396644.80595579848</v>
      </c>
      <c r="BO93" s="9">
        <f>BN92-BN92*Mortality!$I20/1000</f>
        <v>382819.8046811212</v>
      </c>
      <c r="BP93" s="9">
        <f>BO92-BO92*Mortality!$I20/1000</f>
        <v>364202.88438841864</v>
      </c>
      <c r="BQ93" s="9">
        <f>BP92-BP92*Mortality!$I20/1000</f>
        <v>345585.9640957159</v>
      </c>
      <c r="BR93" s="9">
        <f>BQ92-BQ92*Mortality!$I20/1000</f>
        <v>326969.04380301328</v>
      </c>
      <c r="BS93" s="9">
        <f>BR92-BR92*Mortality!$I20/1000</f>
        <v>308352.12351031043</v>
      </c>
      <c r="BT93" s="9">
        <f>BS92-BS92*Mortality!$I20/1000</f>
        <v>289735.20321760781</v>
      </c>
      <c r="BU93" s="9">
        <f>BT92-BT92*Mortality!$I20/1000</f>
        <v>274626.02914919483</v>
      </c>
      <c r="BV93" s="9">
        <f>BU92-BU92*Mortality!$I20/1000</f>
        <v>259516.85508078188</v>
      </c>
      <c r="BW93" s="9">
        <f>BV92-BV92*Mortality!$I20/1000</f>
        <v>244407.68101236873</v>
      </c>
      <c r="BX93" s="9">
        <f>BW92-BW92*Mortality!$I20/1000</f>
        <v>229298.50694395564</v>
      </c>
      <c r="BY93" s="9">
        <f>BX92-BX92*Mortality!$I20/1000</f>
        <v>214189.33287554255</v>
      </c>
      <c r="BZ93" s="9">
        <f>BY92-BY92*Mortality!$I20/1000</f>
        <v>206338.52195072477</v>
      </c>
      <c r="CA93" s="9">
        <f>BZ92-BZ92*Mortality!$I20/1000</f>
        <v>198487.71102590693</v>
      </c>
      <c r="CB93" s="9">
        <f>CA92-CA92*Mortality!$I20/1000</f>
        <v>190636.90010108924</v>
      </c>
      <c r="CC93" s="9">
        <f>CB92-CB92*Mortality!$I20/1000</f>
        <v>182786.08917627146</v>
      </c>
      <c r="CD93" s="9">
        <f>CC92-CC92*Mortality!$I20/1000</f>
        <v>174935.27825145362</v>
      </c>
      <c r="CE93" s="9">
        <f>CD92-CD92*Mortality!$I20/1000</f>
        <v>167142.16343908754</v>
      </c>
      <c r="CF93" s="9">
        <f>CE92-CE92*Mortality!$I20/1000</f>
        <v>159349.04862672155</v>
      </c>
      <c r="CG93" s="9">
        <f>CF92-CF92*Mortality!$I20/1000</f>
        <v>151555.93381435546</v>
      </c>
      <c r="CH93" s="9">
        <f>CG92-CG92*Mortality!$I20/1000</f>
        <v>143762.81900198929</v>
      </c>
      <c r="CI93" s="9">
        <f>CH92-CH92*Mortality!$I20/1000</f>
        <v>135969.70418962333</v>
      </c>
      <c r="CJ93" s="9">
        <f>CI92-CI92*Mortality!$I20/1000</f>
        <v>128730.04330925706</v>
      </c>
      <c r="CK93" s="9">
        <f>CJ92-CJ92*Mortality!$I20/1000</f>
        <v>121490.38242889081</v>
      </c>
      <c r="CL93" s="9">
        <f>CK92-CK92*Mortality!$I20/1000</f>
        <v>114250.72154852458</v>
      </c>
      <c r="CM93" s="9">
        <f>CL92-CL92*Mortality!$I20/1000</f>
        <v>107011.06066815834</v>
      </c>
      <c r="CN93" s="9">
        <f>CM92-CM92*Mortality!$I20/1000</f>
        <v>99771.399787792136</v>
      </c>
      <c r="CO93" s="9">
        <f>CN92-CN92*Mortality!$I20/1000</f>
        <v>92391.508894202503</v>
      </c>
      <c r="CP93" s="9">
        <f>CO92-CO92*Mortality!$I20/1000</f>
        <v>85011.618000612827</v>
      </c>
      <c r="CQ93" s="9">
        <f>CP92-CP92*Mortality!$I20/1000</f>
        <v>77631.72710702318</v>
      </c>
      <c r="CR93" s="9">
        <f>CQ92-CQ92*Mortality!$I20/1000</f>
        <v>70251.836213433504</v>
      </c>
      <c r="CS93" s="9">
        <f>CR92-CR92*Mortality!$I20/1000</f>
        <v>62871.945319843864</v>
      </c>
      <c r="CT93" s="9">
        <f>CS92-CS92*Mortality!$I20/1000</f>
        <v>56163.308222340747</v>
      </c>
      <c r="CU93" s="9">
        <f>CT92-CT92*Mortality!$I20/1000</f>
        <v>49454.671124837616</v>
      </c>
      <c r="CV93" s="9">
        <f>CU92-CU92*Mortality!$I20/1000</f>
        <v>42746.034027334477</v>
      </c>
      <c r="CW93" s="9">
        <f>CV92-CV92*Mortality!$I20/1000</f>
        <v>36037.396929831339</v>
      </c>
      <c r="CX93" s="9">
        <f>CW92-CW92*Mortality!$I20/1000</f>
        <v>29328.759832328229</v>
      </c>
      <c r="CZ93" s="50">
        <f t="shared" si="9"/>
        <v>83906417.115894213</v>
      </c>
      <c r="DA93" s="66">
        <f t="shared" si="8"/>
        <v>0.45893493764145515</v>
      </c>
    </row>
    <row r="94" spans="1:105">
      <c r="A94" s="52">
        <v>2039</v>
      </c>
      <c r="B94" s="9">
        <f>Births!F45/2</f>
        <v>1666400.438217218</v>
      </c>
      <c r="C94" s="9">
        <f>B93-B93*Mortality!$B21/1000</f>
        <v>1647504.2542721448</v>
      </c>
      <c r="D94" s="9">
        <f>C93-C93*Mortality!$C21/1000</f>
        <v>1654413.0125128657</v>
      </c>
      <c r="E94" s="9">
        <f>D93-D93*Mortality!$C21/1000</f>
        <v>1660277.8183395041</v>
      </c>
      <c r="F94" s="9">
        <f>E93-E93*Mortality!$C21/1000</f>
        <v>1665084.1883647393</v>
      </c>
      <c r="G94" s="9">
        <f>F93-F93*Mortality!$D21/1000</f>
        <v>1665927.0575853358</v>
      </c>
      <c r="H94" s="9">
        <f>G93-G93*Mortality!$D21/1000</f>
        <v>1665109.0602940712</v>
      </c>
      <c r="I94" s="9">
        <f>H93-H93*Mortality!$D21/1000</f>
        <v>1663497.7739470459</v>
      </c>
      <c r="J94" s="9">
        <f>I93-I93*Mortality!$D21/1000</f>
        <v>1660851.0144886379</v>
      </c>
      <c r="K94" s="9">
        <f>J93-J93*Mortality!$D21/1000</f>
        <v>1657107.7046277288</v>
      </c>
      <c r="L94" s="9">
        <f>K93-K93*Mortality!$E21/1000</f>
        <v>1652089.2277907322</v>
      </c>
      <c r="M94" s="9">
        <f>L93-L93*Mortality!$E21/1000</f>
        <v>1646022.5764068214</v>
      </c>
      <c r="N94" s="9">
        <f>M93-M93*Mortality!$E21/1000</f>
        <v>1638857.1772394956</v>
      </c>
      <c r="O94" s="9">
        <f>N93-N93*Mortality!$E21/1000</f>
        <v>1630849.1530263408</v>
      </c>
      <c r="P94" s="9">
        <f>O93-O93*Mortality!$E21/1000</f>
        <v>1621968.6166973372</v>
      </c>
      <c r="Q94" s="9">
        <f>P93-P93*Mortality!$F21/1000</f>
        <v>1611621.195358248</v>
      </c>
      <c r="R94" s="9">
        <f>Q93-Q93*Mortality!$F21/1000</f>
        <v>1600346.4357254773</v>
      </c>
      <c r="S94" s="9">
        <f>R93-R93*Mortality!$F21/1000</f>
        <v>1588114.8001174382</v>
      </c>
      <c r="T94" s="9">
        <f>S93-S93*Mortality!$F21/1000</f>
        <v>1574538.1065710157</v>
      </c>
      <c r="U94" s="9">
        <f>T93-T93*Mortality!$F21/1000</f>
        <v>1696799.715573075</v>
      </c>
      <c r="V94" s="9">
        <f>U93-U93*Mortality!$G21/1000</f>
        <v>1690540.6647275656</v>
      </c>
      <c r="W94" s="9">
        <f>V93-V93*Mortality!$G21/1000</f>
        <v>1660887.6686400264</v>
      </c>
      <c r="X94" s="9">
        <f>W93-W93*Mortality!$G21/1000</f>
        <v>1631455.2094570724</v>
      </c>
      <c r="Y94" s="9">
        <f>X93-X93*Mortality!$G21/1000</f>
        <v>1602246.6449744324</v>
      </c>
      <c r="Z94" s="9">
        <f>Y93-Y93*Mortality!$G21/1000</f>
        <v>1576030.070801886</v>
      </c>
      <c r="AA94" s="9">
        <f>Z93-Z93*Mortality!$I21/1000</f>
        <v>1539853.8410080604</v>
      </c>
      <c r="AB94" s="9">
        <f>AA93-AA93*Mortality!$I21/1000</f>
        <v>1503840.1301912121</v>
      </c>
      <c r="AC94" s="9">
        <f>AB93-AB93*Mortality!$I21/1000</f>
        <v>1471035.6033868359</v>
      </c>
      <c r="AD94" s="9">
        <f>AC93-AC93*Mortality!$I21/1000</f>
        <v>1438381.206505012</v>
      </c>
      <c r="AE94" s="9">
        <f>AD93-AD93*Mortality!$I21/1000</f>
        <v>1405570.730526831</v>
      </c>
      <c r="AF94" s="9">
        <f>AE93-AE93*Mortality!$I21/1000</f>
        <v>1372901.7941218757</v>
      </c>
      <c r="AG94" s="9">
        <f>AF93-AF93*Mortality!$I21/1000</f>
        <v>1340377.7015800506</v>
      </c>
      <c r="AH94" s="9">
        <f>AG93-AG93*Mortality!$I21/1000</f>
        <v>1318136.3494262004</v>
      </c>
      <c r="AI94" s="9">
        <f>AH93-AH93*Mortality!$I21/1000</f>
        <v>1295972.2308065</v>
      </c>
      <c r="AJ94" s="9">
        <f>AI93-AI93*Mortality!$I21/1000</f>
        <v>1274704.1572316445</v>
      </c>
      <c r="AK94" s="9">
        <f>AJ93-AJ93*Mortality!$I21/1000</f>
        <v>1253514.5177615152</v>
      </c>
      <c r="AL94" s="9">
        <f>AK93-AK93*Mortality!$I21/1000</f>
        <v>1232405.157748993</v>
      </c>
      <c r="AM94" s="9">
        <f>AL93-AL93*Mortality!$I21/1000</f>
        <v>1205496.1166116821</v>
      </c>
      <c r="AN94" s="9">
        <f>AM93-AM93*Mortality!$I21/1000</f>
        <v>1178708.7310677536</v>
      </c>
      <c r="AO94" s="9">
        <f>AN93-AN93*Mortality!$I21/1000</f>
        <v>1152183.6930140522</v>
      </c>
      <c r="AP94" s="9">
        <f>AO93-AO93*Mortality!$I21/1000</f>
        <v>1125735.6345517847</v>
      </c>
      <c r="AQ94" s="9">
        <f>AP93-AP93*Mortality!$I21/1000</f>
        <v>1099367.7135797672</v>
      </c>
      <c r="AR94" s="9">
        <f>AQ93-AQ93*Mortality!$I21/1000</f>
        <v>1057252.3472985609</v>
      </c>
      <c r="AS94" s="9">
        <f>AR93-AR93*Mortality!$I21/1000</f>
        <v>1015331.0996849748</v>
      </c>
      <c r="AT94" s="9">
        <f>AS93-AS93*Mortality!$I21/1000</f>
        <v>976997.97376741224</v>
      </c>
      <c r="AU94" s="9">
        <f>AT93-AT93*Mortality!$I21/1000</f>
        <v>938664.84784984973</v>
      </c>
      <c r="AV94" s="9">
        <f>AU93-AU93*Mortality!$I21/1000</f>
        <v>900331.72193228686</v>
      </c>
      <c r="AW94" s="9">
        <f>AV93-AV93*Mortality!$I21/1000</f>
        <v>858778.36656051036</v>
      </c>
      <c r="AX94" s="9">
        <f>AW93-AW93*Mortality!$I21/1000</f>
        <v>817225.01118873386</v>
      </c>
      <c r="AY94" s="9">
        <f>AX93-AX93*Mortality!$I21/1000</f>
        <v>775671.65581695805</v>
      </c>
      <c r="AZ94" s="9">
        <f>AY93-AY93*Mortality!$I21/1000</f>
        <v>734118.30044518143</v>
      </c>
      <c r="BA94" s="9">
        <f>AZ93-AZ93*Mortality!$I21/1000</f>
        <v>692564.94507340505</v>
      </c>
      <c r="BB94" s="9">
        <f>BA93-BA93*Mortality!$I21/1000</f>
        <v>667884.55945892772</v>
      </c>
      <c r="BC94" s="9">
        <f>BB93-BB93*Mortality!$I21/1000</f>
        <v>643204.1738444505</v>
      </c>
      <c r="BD94" s="9">
        <f>BC93-BC93*Mortality!$I21/1000</f>
        <v>618523.7882299734</v>
      </c>
      <c r="BE94" s="9">
        <f>BD93-BD93*Mortality!$I21/1000</f>
        <v>593843.40261549607</v>
      </c>
      <c r="BF94" s="9">
        <f>BE93-BE93*Mortality!$I21/1000</f>
        <v>569163.01700101874</v>
      </c>
      <c r="BG94" s="9">
        <f>BF93-BF93*Mortality!$I21/1000</f>
        <v>545387.65115950722</v>
      </c>
      <c r="BH94" s="9">
        <f>BG93-BG93*Mortality!$I21/1000</f>
        <v>521612.28531799588</v>
      </c>
      <c r="BI94" s="9">
        <f>BH93-BH93*Mortality!$I21/1000</f>
        <v>497836.91947648436</v>
      </c>
      <c r="BJ94" s="9">
        <f>BI93-BI93*Mortality!$I21/1000</f>
        <v>474061.55363497278</v>
      </c>
      <c r="BK94" s="9">
        <f>BJ93-BJ93*Mortality!$I21/1000</f>
        <v>450286.18779346131</v>
      </c>
      <c r="BL94" s="9">
        <f>BK93-BK93*Mortality!$I21/1000</f>
        <v>436511.92383922095</v>
      </c>
      <c r="BM94" s="9">
        <f>BL93-BL93*Mortality!$I21/1000</f>
        <v>422737.65988498036</v>
      </c>
      <c r="BN94" s="9">
        <f>BM93-BM93*Mortality!$I21/1000</f>
        <v>408963.39593074011</v>
      </c>
      <c r="BO94" s="9">
        <f>BN93-BN93*Mortality!$I21/1000</f>
        <v>395189.1319764998</v>
      </c>
      <c r="BP94" s="9">
        <f>BO93-BO93*Mortality!$I21/1000</f>
        <v>381414.86802225915</v>
      </c>
      <c r="BQ94" s="9">
        <f>BP93-BP93*Mortality!$I21/1000</f>
        <v>362866.27124227589</v>
      </c>
      <c r="BR94" s="9">
        <f>BQ93-BQ93*Mortality!$I21/1000</f>
        <v>344317.67446229246</v>
      </c>
      <c r="BS94" s="9">
        <f>BR93-BR93*Mortality!$I21/1000</f>
        <v>325769.07768230914</v>
      </c>
      <c r="BT94" s="9">
        <f>BS93-BS93*Mortality!$I21/1000</f>
        <v>307220.48090232559</v>
      </c>
      <c r="BU94" s="9">
        <f>BT93-BT93*Mortality!$I21/1000</f>
        <v>288671.88412234228</v>
      </c>
      <c r="BV94" s="9">
        <f>BU93-BU93*Mortality!$I21/1000</f>
        <v>273618.1602481833</v>
      </c>
      <c r="BW94" s="9">
        <f>BV93-BV93*Mortality!$I21/1000</f>
        <v>258564.43637402434</v>
      </c>
      <c r="BX94" s="9">
        <f>BW93-BW93*Mortality!$I21/1000</f>
        <v>243510.71249986516</v>
      </c>
      <c r="BY94" s="9">
        <f>BX93-BX93*Mortality!$I21/1000</f>
        <v>228456.98862570606</v>
      </c>
      <c r="BZ94" s="9">
        <f>BY93-BY93*Mortality!$I21/1000</f>
        <v>213403.26475154696</v>
      </c>
      <c r="CA94" s="9">
        <f>BZ93-BZ93*Mortality!$I21/1000</f>
        <v>205581.26605623035</v>
      </c>
      <c r="CB94" s="9">
        <f>CA93-CA93*Mortality!$I21/1000</f>
        <v>197759.26736091371</v>
      </c>
      <c r="CC94" s="9">
        <f>CB93-CB93*Mortality!$I21/1000</f>
        <v>189937.26866559719</v>
      </c>
      <c r="CD94" s="9">
        <f>CC93-CC93*Mortality!$I21/1000</f>
        <v>182115.26997028061</v>
      </c>
      <c r="CE94" s="9">
        <f>CD93-CD93*Mortality!$I21/1000</f>
        <v>174293.27127496395</v>
      </c>
      <c r="CF94" s="9">
        <f>CE93-CE93*Mortality!$I21/1000</f>
        <v>166528.75694917858</v>
      </c>
      <c r="CG94" s="9">
        <f>CF93-CF93*Mortality!$I21/1000</f>
        <v>158764.24262339331</v>
      </c>
      <c r="CH94" s="9">
        <f>CG93-CG93*Mortality!$I21/1000</f>
        <v>150999.72829760792</v>
      </c>
      <c r="CI94" s="9">
        <f>CH93-CH93*Mortality!$I21/1000</f>
        <v>143235.21397182246</v>
      </c>
      <c r="CJ94" s="9">
        <f>CI93-CI93*Mortality!$I21/1000</f>
        <v>135470.69964603722</v>
      </c>
      <c r="CK94" s="9">
        <f>CJ93-CJ93*Mortality!$I21/1000</f>
        <v>128257.60809370513</v>
      </c>
      <c r="CL94" s="9">
        <f>CK93-CK93*Mortality!$I21/1000</f>
        <v>121044.51654137307</v>
      </c>
      <c r="CM94" s="9">
        <f>CL93-CL93*Mortality!$I21/1000</f>
        <v>113831.42498904103</v>
      </c>
      <c r="CN94" s="9">
        <f>CM93-CM93*Mortality!$I21/1000</f>
        <v>106618.33343670898</v>
      </c>
      <c r="CO94" s="9">
        <f>CN93-CN93*Mortality!$I21/1000</f>
        <v>99405.241884376956</v>
      </c>
      <c r="CP94" s="9">
        <f>CO93-CO93*Mortality!$I21/1000</f>
        <v>92052.434958565442</v>
      </c>
      <c r="CQ94" s="9">
        <f>CP93-CP93*Mortality!$I21/1000</f>
        <v>84699.62803275387</v>
      </c>
      <c r="CR94" s="9">
        <f>CQ93-CQ93*Mortality!$I21/1000</f>
        <v>77346.821106942327</v>
      </c>
      <c r="CS94" s="9">
        <f>CR93-CR93*Mortality!$I21/1000</f>
        <v>69994.014181130769</v>
      </c>
      <c r="CT94" s="9">
        <f>CS93-CS93*Mortality!$I21/1000</f>
        <v>62641.207255319241</v>
      </c>
      <c r="CU94" s="9">
        <f>CT93-CT93*Mortality!$I21/1000</f>
        <v>55957.190645246585</v>
      </c>
      <c r="CV94" s="9">
        <f>CU93-CU93*Mortality!$I21/1000</f>
        <v>49273.174035173914</v>
      </c>
      <c r="CW94" s="9">
        <f>CV93-CV93*Mortality!$I21/1000</f>
        <v>42589.157425101243</v>
      </c>
      <c r="CX94" s="9">
        <f>CW93-CW93*Mortality!$I21/1000</f>
        <v>35905.140815028564</v>
      </c>
      <c r="CZ94" s="50">
        <f t="shared" si="9"/>
        <v>85320981.511807323</v>
      </c>
      <c r="DA94" s="66">
        <f t="shared" si="8"/>
        <v>0.48353088023653445</v>
      </c>
    </row>
    <row r="95" spans="1:105">
      <c r="A95" s="52">
        <v>2040</v>
      </c>
      <c r="B95" s="9">
        <f>Births!F46/2</f>
        <v>1653933.2321505737</v>
      </c>
      <c r="C95" s="9">
        <f>B94-B94*Mortality!$B22/1000</f>
        <v>1637749.0726865409</v>
      </c>
      <c r="D95" s="9">
        <f>C94-C94*Mortality!$C22/1000</f>
        <v>1646305.6257306973</v>
      </c>
      <c r="E95" s="9">
        <f>D94-D94*Mortality!$C22/1000</f>
        <v>1653209.3575596251</v>
      </c>
      <c r="F95" s="9">
        <f>E94-E94*Mortality!$C22/1000</f>
        <v>1659069.896493698</v>
      </c>
      <c r="G95" s="9">
        <f>F94-F94*Mortality!$D22/1000</f>
        <v>1664355.528838723</v>
      </c>
      <c r="H95" s="9">
        <f>G94-G94*Mortality!$D22/1000</f>
        <v>1665198.0292102899</v>
      </c>
      <c r="I95" s="9">
        <f>H94-H94*Mortality!$D22/1000</f>
        <v>1664380.3898838195</v>
      </c>
      <c r="J95" s="9">
        <f>I94-I94*Mortality!$D22/1000</f>
        <v>1662769.8086537812</v>
      </c>
      <c r="K95" s="9">
        <f>J94-J94*Mortality!$D22/1000</f>
        <v>1660124.2074470134</v>
      </c>
      <c r="L95" s="9">
        <f>K94-K94*Mortality!$E22/1000</f>
        <v>1656382.247034783</v>
      </c>
      <c r="M95" s="9">
        <f>L94-L94*Mortality!$E22/1000</f>
        <v>1651365.9672137778</v>
      </c>
      <c r="N95" s="9">
        <f>M94-M94*Mortality!$E22/1000</f>
        <v>1645301.9717213928</v>
      </c>
      <c r="O95" s="9">
        <f>N94-N94*Mortality!$E22/1000</f>
        <v>1638139.709461353</v>
      </c>
      <c r="P95" s="9">
        <f>O94-O94*Mortality!$E22/1000</f>
        <v>1630135.1910444442</v>
      </c>
      <c r="Q95" s="9">
        <f>P94-P94*Mortality!$F22/1000</f>
        <v>1620693.6458689165</v>
      </c>
      <c r="R95" s="9">
        <f>Q94-Q94*Mortality!$F22/1000</f>
        <v>1610354.3582632553</v>
      </c>
      <c r="S95" s="9">
        <f>R94-R94*Mortality!$F22/1000</f>
        <v>1599088.4613109836</v>
      </c>
      <c r="T95" s="9">
        <f>S94-S94*Mortality!$F22/1000</f>
        <v>1586866.4405490172</v>
      </c>
      <c r="U95" s="9">
        <f>T94-T94*Mortality!$F22/1000</f>
        <v>1573300.419150033</v>
      </c>
      <c r="V95" s="9">
        <f>U94-U94*Mortality!$G22/1000</f>
        <v>1694483.6918577251</v>
      </c>
      <c r="W95" s="9">
        <f>V94-V94*Mortality!$G22/1000</f>
        <v>1688233.1842186183</v>
      </c>
      <c r="X95" s="9">
        <f>W94-W94*Mortality!$G22/1000</f>
        <v>1658620.6625851584</v>
      </c>
      <c r="Y95" s="9">
        <f>X94-X94*Mortality!$G22/1000</f>
        <v>1629228.3768374326</v>
      </c>
      <c r="Z95" s="9">
        <f>Y94-Y94*Mortality!$G22/1000</f>
        <v>1600059.6801879921</v>
      </c>
      <c r="AA95" s="9">
        <f>Z94-Z94*Mortality!$I22/1000</f>
        <v>1570350.1399883442</v>
      </c>
      <c r="AB95" s="9">
        <f>AA94-AA94*Mortality!$I22/1000</f>
        <v>1534304.2874545278</v>
      </c>
      <c r="AC95" s="9">
        <f>AB94-AB94*Mortality!$I22/1000</f>
        <v>1498420.3681877067</v>
      </c>
      <c r="AD95" s="9">
        <f>AC94-AC94*Mortality!$I22/1000</f>
        <v>1465734.067200256</v>
      </c>
      <c r="AE95" s="9">
        <f>AD94-AD94*Mortality!$I22/1000</f>
        <v>1433197.3550748862</v>
      </c>
      <c r="AF95" s="9">
        <f>AE94-AE94*Mortality!$I22/1000</f>
        <v>1400505.1263541454</v>
      </c>
      <c r="AG95" s="9">
        <f>AF94-AF94*Mortality!$I22/1000</f>
        <v>1367953.9271053332</v>
      </c>
      <c r="AH95" s="9">
        <f>AG94-AG94*Mortality!$I22/1000</f>
        <v>1335547.0497098642</v>
      </c>
      <c r="AI95" s="9">
        <f>AH94-AH94*Mortality!$I22/1000</f>
        <v>1313385.8542381572</v>
      </c>
      <c r="AJ95" s="9">
        <f>AI94-AI94*Mortality!$I22/1000</f>
        <v>1291301.6139549399</v>
      </c>
      <c r="AK95" s="9">
        <f>AJ94-AJ94*Mortality!$I22/1000</f>
        <v>1270110.1894165976</v>
      </c>
      <c r="AL95" s="9">
        <f>AK94-AK94*Mortality!$I22/1000</f>
        <v>1248996.9163105269</v>
      </c>
      <c r="AM95" s="9">
        <f>AL94-AL94*Mortality!$I22/1000</f>
        <v>1227963.6333390528</v>
      </c>
      <c r="AN95" s="9">
        <f>AM94-AM94*Mortality!$I22/1000</f>
        <v>1201151.5709934223</v>
      </c>
      <c r="AO95" s="9">
        <f>AN94-AN94*Mortality!$I22/1000</f>
        <v>1174460.7258007119</v>
      </c>
      <c r="AP95" s="9">
        <f>AO94-AO94*Mortality!$I22/1000</f>
        <v>1148031.2826114504</v>
      </c>
      <c r="AQ95" s="9">
        <f>AP94-AP94*Mortality!$I22/1000</f>
        <v>1121678.541583159</v>
      </c>
      <c r="AR95" s="9">
        <f>AQ94-AQ94*Mortality!$I22/1000</f>
        <v>1095405.6492337501</v>
      </c>
      <c r="AS95" s="9">
        <f>AR94-AR94*Mortality!$I22/1000</f>
        <v>1053442.0645530957</v>
      </c>
      <c r="AT95" s="9">
        <f>AS94-AS94*Mortality!$I22/1000</f>
        <v>1011671.8989464293</v>
      </c>
      <c r="AU95" s="9">
        <f>AT94-AT94*Mortality!$I22/1000</f>
        <v>973476.92363088403</v>
      </c>
      <c r="AV95" s="9">
        <f>AU94-AU94*Mortality!$I22/1000</f>
        <v>935281.9483153387</v>
      </c>
      <c r="AW95" s="9">
        <f>AV94-AV94*Mortality!$I22/1000</f>
        <v>897086.97299979313</v>
      </c>
      <c r="AX95" s="9">
        <f>AW94-AW94*Mortality!$I22/1000</f>
        <v>855683.37377033569</v>
      </c>
      <c r="AY95" s="9">
        <f>AX94-AX94*Mortality!$I22/1000</f>
        <v>814279.77454087837</v>
      </c>
      <c r="AZ95" s="9">
        <f>AY94-AY94*Mortality!$I22/1000</f>
        <v>772876.17531142163</v>
      </c>
      <c r="BA95" s="9">
        <f>AZ94-AZ94*Mortality!$I22/1000</f>
        <v>731472.57608196407</v>
      </c>
      <c r="BB95" s="9">
        <f>BA94-BA94*Mortality!$I22/1000</f>
        <v>690068.97685250686</v>
      </c>
      <c r="BC95" s="9">
        <f>BB94-BB94*Mortality!$I22/1000</f>
        <v>665477.53807054169</v>
      </c>
      <c r="BD95" s="9">
        <f>BC94-BC94*Mortality!$I22/1000</f>
        <v>640886.09928857663</v>
      </c>
      <c r="BE95" s="9">
        <f>BD94-BD94*Mortality!$I22/1000</f>
        <v>616294.66050661169</v>
      </c>
      <c r="BF95" s="9">
        <f>BE94-BE94*Mortality!$I22/1000</f>
        <v>591703.22172464663</v>
      </c>
      <c r="BG95" s="9">
        <f>BF94-BF94*Mortality!$I22/1000</f>
        <v>567111.78294268146</v>
      </c>
      <c r="BH95" s="9">
        <f>BG94-BG94*Mortality!$I22/1000</f>
        <v>543422.10228925629</v>
      </c>
      <c r="BI95" s="9">
        <f>BH94-BH94*Mortality!$I22/1000</f>
        <v>519732.4216358313</v>
      </c>
      <c r="BJ95" s="9">
        <f>BI94-BI94*Mortality!$I22/1000</f>
        <v>496042.74098240613</v>
      </c>
      <c r="BK95" s="9">
        <f>BJ94-BJ94*Mortality!$I22/1000</f>
        <v>472353.06032898091</v>
      </c>
      <c r="BL95" s="9">
        <f>BK94-BK94*Mortality!$I22/1000</f>
        <v>448663.37967555586</v>
      </c>
      <c r="BM95" s="9">
        <f>BL94-BL94*Mortality!$I22/1000</f>
        <v>434938.75745577028</v>
      </c>
      <c r="BN95" s="9">
        <f>BM94-BM94*Mortality!$I22/1000</f>
        <v>421214.13523598452</v>
      </c>
      <c r="BO95" s="9">
        <f>BN94-BN94*Mortality!$I22/1000</f>
        <v>407489.51301619911</v>
      </c>
      <c r="BP95" s="9">
        <f>BO94-BO94*Mortality!$I22/1000</f>
        <v>393764.89079641359</v>
      </c>
      <c r="BQ95" s="9">
        <f>BP94-BP94*Mortality!$I22/1000</f>
        <v>380040.26857662777</v>
      </c>
      <c r="BR95" s="9">
        <f>BQ94-BQ94*Mortality!$I22/1000</f>
        <v>361558.5199795253</v>
      </c>
      <c r="BS95" s="9">
        <f>BR94-BR94*Mortality!$I22/1000</f>
        <v>343076.77138242265</v>
      </c>
      <c r="BT95" s="9">
        <f>BS94-BS94*Mortality!$I22/1000</f>
        <v>324595.02278532012</v>
      </c>
      <c r="BU95" s="9">
        <f>BT94-BT94*Mortality!$I22/1000</f>
        <v>306113.27418821736</v>
      </c>
      <c r="BV95" s="9">
        <f>BU94-BU94*Mortality!$I22/1000</f>
        <v>287631.52559111483</v>
      </c>
      <c r="BW95" s="9">
        <f>BV94-BV94*Mortality!$I22/1000</f>
        <v>272632.05455874832</v>
      </c>
      <c r="BX95" s="9">
        <f>BW94-BW94*Mortality!$I22/1000</f>
        <v>257632.58352638184</v>
      </c>
      <c r="BY95" s="9">
        <f>BX94-BX94*Mortality!$I22/1000</f>
        <v>242633.11249401513</v>
      </c>
      <c r="BZ95" s="9">
        <f>BY94-BY94*Mortality!$I22/1000</f>
        <v>227633.64146164851</v>
      </c>
      <c r="CA95" s="9">
        <f>BZ94-BZ94*Mortality!$I22/1000</f>
        <v>212634.17042928186</v>
      </c>
      <c r="CB95" s="9">
        <f>CA94-CA94*Mortality!$I22/1000</f>
        <v>204840.36181246449</v>
      </c>
      <c r="CC95" s="9">
        <f>CB94-CB94*Mortality!$I22/1000</f>
        <v>197046.55319564705</v>
      </c>
      <c r="CD95" s="9">
        <f>CC94-CC94*Mortality!$I22/1000</f>
        <v>189252.74457882973</v>
      </c>
      <c r="CE95" s="9">
        <f>CD94-CD94*Mortality!$I22/1000</f>
        <v>181458.93596201236</v>
      </c>
      <c r="CF95" s="9">
        <f>CE94-CE94*Mortality!$I22/1000</f>
        <v>173665.12734519489</v>
      </c>
      <c r="CG95" s="9">
        <f>CF94-CF94*Mortality!$I22/1000</f>
        <v>165928.59592721582</v>
      </c>
      <c r="CH95" s="9">
        <f>CG94-CG94*Mortality!$I22/1000</f>
        <v>158192.06450923686</v>
      </c>
      <c r="CI95" s="9">
        <f>CH94-CH94*Mortality!$I22/1000</f>
        <v>150455.53309125779</v>
      </c>
      <c r="CJ95" s="9">
        <f>CI94-CI94*Mortality!$I22/1000</f>
        <v>142719.00167327863</v>
      </c>
      <c r="CK95" s="9">
        <f>CJ94-CJ94*Mortality!$I22/1000</f>
        <v>134982.4702552997</v>
      </c>
      <c r="CL95" s="9">
        <f>CK94-CK94*Mortality!$I22/1000</f>
        <v>127795.37431163524</v>
      </c>
      <c r="CM95" s="9">
        <f>CL94-CL94*Mortality!$I22/1000</f>
        <v>120608.27836797082</v>
      </c>
      <c r="CN95" s="9">
        <f>CM94-CM94*Mortality!$I22/1000</f>
        <v>113421.1824243064</v>
      </c>
      <c r="CO95" s="9">
        <f>CN94-CN94*Mortality!$I22/1000</f>
        <v>106234.086480642</v>
      </c>
      <c r="CP95" s="9">
        <f>CO94-CO94*Mortality!$I22/1000</f>
        <v>99046.99053697761</v>
      </c>
      <c r="CQ95" s="9">
        <f>CP94-CP94*Mortality!$I22/1000</f>
        <v>91720.682746809296</v>
      </c>
      <c r="CR95" s="9">
        <f>CQ94-CQ94*Mortality!$I22/1000</f>
        <v>84394.374956640924</v>
      </c>
      <c r="CS95" s="9">
        <f>CR94-CR94*Mortality!$I22/1000</f>
        <v>77068.067166472581</v>
      </c>
      <c r="CT95" s="9">
        <f>CS94-CS94*Mortality!$I22/1000</f>
        <v>69741.759376304224</v>
      </c>
      <c r="CU95" s="9">
        <f>CT94-CT94*Mortality!$I22/1000</f>
        <v>62415.451586135896</v>
      </c>
      <c r="CV95" s="9">
        <f>CU94-CU94*Mortality!$I22/1000</f>
        <v>55755.523826019293</v>
      </c>
      <c r="CW95" s="9">
        <f>CV94-CV94*Mortality!$I22/1000</f>
        <v>49095.596065902675</v>
      </c>
      <c r="CX95" s="9">
        <f>CW94-CW94*Mortality!$I22/1000</f>
        <v>42435.668305786065</v>
      </c>
      <c r="CZ95" s="50">
        <f t="shared" si="9"/>
        <v>86716737.812943906</v>
      </c>
      <c r="DA95" s="66">
        <f t="shared" si="8"/>
        <v>0.50779979436915368</v>
      </c>
    </row>
    <row r="97" spans="1:105">
      <c r="A97" s="96" t="s">
        <v>1817</v>
      </c>
      <c r="B97" s="96"/>
    </row>
    <row r="98" spans="1:105" s="52" customFormat="1">
      <c r="A98" s="52" t="s">
        <v>1023</v>
      </c>
      <c r="B98" s="52" t="s">
        <v>1020</v>
      </c>
    </row>
    <row r="99" spans="1:105" s="52" customFormat="1">
      <c r="A99" s="52" t="s">
        <v>948</v>
      </c>
      <c r="B99" s="52" t="s">
        <v>131</v>
      </c>
      <c r="C99" s="52">
        <v>1</v>
      </c>
      <c r="D99" s="52">
        <v>2</v>
      </c>
      <c r="E99" s="52">
        <v>3</v>
      </c>
      <c r="F99" s="52">
        <v>4</v>
      </c>
      <c r="G99" s="52">
        <v>5</v>
      </c>
      <c r="H99" s="52">
        <v>6</v>
      </c>
      <c r="I99" s="52">
        <v>7</v>
      </c>
      <c r="J99" s="52">
        <v>8</v>
      </c>
      <c r="K99" s="52">
        <v>9</v>
      </c>
      <c r="L99" s="52">
        <v>10</v>
      </c>
      <c r="M99" s="52">
        <v>11</v>
      </c>
      <c r="N99" s="52">
        <v>12</v>
      </c>
      <c r="O99" s="52">
        <v>13</v>
      </c>
      <c r="P99" s="52">
        <v>14</v>
      </c>
      <c r="Q99" s="52">
        <v>15</v>
      </c>
      <c r="R99" s="52">
        <v>16</v>
      </c>
      <c r="S99" s="52">
        <v>17</v>
      </c>
      <c r="T99" s="52">
        <v>18</v>
      </c>
      <c r="U99" s="52">
        <v>19</v>
      </c>
      <c r="V99" s="52">
        <v>20</v>
      </c>
      <c r="W99" s="52">
        <v>21</v>
      </c>
      <c r="X99" s="52">
        <v>22</v>
      </c>
      <c r="Y99" s="52">
        <v>23</v>
      </c>
      <c r="Z99" s="52">
        <v>24</v>
      </c>
      <c r="AA99" s="52">
        <v>25</v>
      </c>
      <c r="AB99" s="52">
        <v>26</v>
      </c>
      <c r="AC99" s="52">
        <v>27</v>
      </c>
      <c r="AD99" s="52">
        <v>28</v>
      </c>
      <c r="AE99" s="52">
        <v>29</v>
      </c>
      <c r="AF99" s="52">
        <v>30</v>
      </c>
      <c r="AG99" s="52">
        <v>31</v>
      </c>
      <c r="AH99" s="52">
        <v>32</v>
      </c>
      <c r="AI99" s="52">
        <v>33</v>
      </c>
      <c r="AJ99" s="52">
        <v>34</v>
      </c>
      <c r="AK99" s="52">
        <v>35</v>
      </c>
      <c r="AL99" s="52">
        <v>36</v>
      </c>
      <c r="AM99" s="52">
        <v>37</v>
      </c>
      <c r="AN99" s="52">
        <v>38</v>
      </c>
      <c r="AO99" s="52">
        <v>39</v>
      </c>
      <c r="AP99" s="52">
        <v>40</v>
      </c>
      <c r="AQ99" s="52">
        <v>41</v>
      </c>
      <c r="AR99" s="52">
        <v>42</v>
      </c>
      <c r="AS99" s="52">
        <v>43</v>
      </c>
      <c r="AT99" s="52">
        <v>44</v>
      </c>
      <c r="AU99" s="52">
        <v>45</v>
      </c>
      <c r="AV99" s="52">
        <v>46</v>
      </c>
      <c r="AW99" s="52">
        <v>47</v>
      </c>
      <c r="AX99" s="52">
        <v>48</v>
      </c>
      <c r="AY99" s="52">
        <v>49</v>
      </c>
      <c r="AZ99" s="52">
        <v>50</v>
      </c>
      <c r="BA99" s="52">
        <v>51</v>
      </c>
      <c r="BB99" s="52">
        <v>52</v>
      </c>
      <c r="BC99" s="52">
        <v>53</v>
      </c>
      <c r="BD99" s="52">
        <v>54</v>
      </c>
      <c r="BE99" s="52">
        <v>55</v>
      </c>
      <c r="BF99" s="52">
        <v>56</v>
      </c>
      <c r="BG99" s="52">
        <v>57</v>
      </c>
      <c r="BH99" s="52">
        <v>58</v>
      </c>
      <c r="BI99" s="52">
        <v>59</v>
      </c>
      <c r="BJ99" s="52">
        <v>60</v>
      </c>
      <c r="BK99" s="52">
        <v>61</v>
      </c>
      <c r="BL99" s="52">
        <v>62</v>
      </c>
      <c r="BM99" s="52">
        <v>63</v>
      </c>
      <c r="BN99" s="52">
        <v>64</v>
      </c>
      <c r="BO99" s="52">
        <v>65</v>
      </c>
      <c r="BP99" s="52">
        <v>66</v>
      </c>
      <c r="BQ99" s="52">
        <v>67</v>
      </c>
      <c r="BR99" s="52">
        <v>68</v>
      </c>
      <c r="BS99" s="52">
        <v>69</v>
      </c>
      <c r="BT99" s="52">
        <v>70</v>
      </c>
      <c r="BU99" s="52">
        <v>71</v>
      </c>
      <c r="BV99" s="52">
        <v>72</v>
      </c>
      <c r="BW99" s="52">
        <v>73</v>
      </c>
      <c r="BX99" s="52">
        <v>74</v>
      </c>
      <c r="BY99" s="52">
        <v>75</v>
      </c>
      <c r="BZ99" s="52">
        <v>76</v>
      </c>
      <c r="CA99" s="52">
        <v>77</v>
      </c>
      <c r="CB99" s="52">
        <v>78</v>
      </c>
      <c r="CC99" s="52">
        <v>79</v>
      </c>
      <c r="CD99" s="52">
        <v>80</v>
      </c>
      <c r="CE99" s="52">
        <v>81</v>
      </c>
      <c r="CF99" s="52">
        <v>82</v>
      </c>
      <c r="CG99" s="52">
        <v>83</v>
      </c>
      <c r="CH99" s="52">
        <v>84</v>
      </c>
      <c r="CI99" s="52">
        <v>85</v>
      </c>
      <c r="CJ99" s="52">
        <v>86</v>
      </c>
      <c r="CK99" s="52">
        <v>87</v>
      </c>
      <c r="CL99" s="52">
        <v>88</v>
      </c>
      <c r="CM99" s="52">
        <v>89</v>
      </c>
      <c r="CN99" s="52">
        <v>90</v>
      </c>
      <c r="CO99" s="52">
        <v>91</v>
      </c>
      <c r="CP99" s="52">
        <v>92</v>
      </c>
      <c r="CQ99" s="52">
        <v>93</v>
      </c>
      <c r="CR99" s="52">
        <v>94</v>
      </c>
      <c r="CS99" s="52">
        <v>95</v>
      </c>
      <c r="CT99" s="52">
        <v>96</v>
      </c>
      <c r="CU99" s="52">
        <v>97</v>
      </c>
      <c r="CV99" s="52">
        <v>98</v>
      </c>
      <c r="CW99" s="52">
        <v>99</v>
      </c>
      <c r="CX99" s="52">
        <v>100</v>
      </c>
      <c r="CZ99" s="52" t="s">
        <v>130</v>
      </c>
      <c r="DA99" s="52" t="s">
        <v>1815</v>
      </c>
    </row>
    <row r="100" spans="1:105">
      <c r="A100" s="52">
        <v>2020</v>
      </c>
      <c r="B100" s="9">
        <f>B52/(SUM($B52:$CX52)+SUM($B75:$CX75))*VLOOKUP(select_pop,'Inputs Assump'!$G$4:$H$9,2,FALSE)</f>
        <v>1739593.6404000001</v>
      </c>
      <c r="C100" s="9">
        <f>C52/(SUM($B52:$CX52)+SUM($B75:$CX75))*VLOOKUP(select_pop,'Inputs Assump'!$G$4:$H$9,2,FALSE)</f>
        <v>1677633.4099000003</v>
      </c>
      <c r="D100" s="9">
        <f>D52/(SUM($B52:$CX52)+SUM($B75:$CX75))*VLOOKUP(select_pop,'Inputs Assump'!$G$4:$H$9,2,FALSE)</f>
        <v>1647808.5299000002</v>
      </c>
      <c r="E100" s="9">
        <f>E52/(SUM($B52:$CX52)+SUM($B75:$CX75))*VLOOKUP(select_pop,'Inputs Assump'!$G$4:$H$9,2,FALSE)</f>
        <v>1617983.6499000001</v>
      </c>
      <c r="F100" s="9">
        <f>F52/(SUM($B52:$CX52)+SUM($B75:$CX75))*VLOOKUP(select_pop,'Inputs Assump'!$G$4:$H$9,2,FALSE)</f>
        <v>1588158.7699</v>
      </c>
      <c r="G100" s="9">
        <f>G52/(SUM($B52:$CX52)+SUM($B75:$CX75))*VLOOKUP(select_pop,'Inputs Assump'!$G$4:$H$9,2,FALSE)</f>
        <v>1564760.9599999997</v>
      </c>
      <c r="H100" s="9">
        <f>H52/(SUM($B52:$CX52)+SUM($B75:$CX75))*VLOOKUP(select_pop,'Inputs Assump'!$G$4:$H$9,2,FALSE)</f>
        <v>1534936.0799999996</v>
      </c>
      <c r="I100" s="9">
        <f>I52/(SUM($B52:$CX52)+SUM($B75:$CX75))*VLOOKUP(select_pop,'Inputs Assump'!$G$4:$H$9,2,FALSE)</f>
        <v>1505111.2</v>
      </c>
      <c r="J100" s="9">
        <f>J52/(SUM($B52:$CX52)+SUM($B75:$CX75))*VLOOKUP(select_pop,'Inputs Assump'!$G$4:$H$9,2,FALSE)</f>
        <v>1478254</v>
      </c>
      <c r="K100" s="9">
        <f>K52/(SUM($B52:$CX52)+SUM($B75:$CX75))*VLOOKUP(select_pop,'Inputs Assump'!$G$4:$H$9,2,FALSE)</f>
        <v>1451396.8</v>
      </c>
      <c r="L100" s="9">
        <f>L52/(SUM($B52:$CX52)+SUM($B75:$CX75))*VLOOKUP(select_pop,'Inputs Assump'!$G$4:$H$9,2,FALSE)</f>
        <v>1424539.6</v>
      </c>
      <c r="M100" s="9">
        <f>M52/(SUM($B52:$CX52)+SUM($B75:$CX75))*VLOOKUP(select_pop,'Inputs Assump'!$G$4:$H$9,2,FALSE)</f>
        <v>1397682.4000000001</v>
      </c>
      <c r="N100" s="9">
        <f>N52/(SUM($B52:$CX52)+SUM($B75:$CX75))*VLOOKUP(select_pop,'Inputs Assump'!$G$4:$H$9,2,FALSE)</f>
        <v>1370825.2</v>
      </c>
      <c r="O100" s="9">
        <f>O52/(SUM($B52:$CX52)+SUM($B75:$CX75))*VLOOKUP(select_pop,'Inputs Assump'!$G$4:$H$9,2,FALSE)</f>
        <v>1353964.08</v>
      </c>
      <c r="P100" s="9">
        <f>P52/(SUM($B52:$CX52)+SUM($B75:$CX75))*VLOOKUP(select_pop,'Inputs Assump'!$G$4:$H$9,2,FALSE)</f>
        <v>1337102.9600000002</v>
      </c>
      <c r="Q100" s="9">
        <f>Q52/(SUM($B52:$CX52)+SUM($B75:$CX75))*VLOOKUP(select_pop,'Inputs Assump'!$G$4:$H$9,2,FALSE)</f>
        <v>1320241.8400000003</v>
      </c>
      <c r="R100" s="9">
        <f>R52/(SUM($B52:$CX52)+SUM($B75:$CX75))*VLOOKUP(select_pop,'Inputs Assump'!$G$4:$H$9,2,FALSE)</f>
        <v>1303380.7200000004</v>
      </c>
      <c r="S100" s="9">
        <f>S52/(SUM($B52:$CX52)+SUM($B75:$CX75))*VLOOKUP(select_pop,'Inputs Assump'!$G$4:$H$9,2,FALSE)</f>
        <v>1286519.6000000001</v>
      </c>
      <c r="T100" s="9">
        <f>T52/(SUM($B52:$CX52)+SUM($B75:$CX75))*VLOOKUP(select_pop,'Inputs Assump'!$G$4:$H$9,2,FALSE)</f>
        <v>1261862.6000000001</v>
      </c>
      <c r="U100" s="9">
        <f>U52/(SUM($B52:$CX52)+SUM($B75:$CX75))*VLOOKUP(select_pop,'Inputs Assump'!$G$4:$H$9,2,FALSE)</f>
        <v>1237205.6000000001</v>
      </c>
      <c r="V100" s="9">
        <f>V52/(SUM($B52:$CX52)+SUM($B75:$CX75))*VLOOKUP(select_pop,'Inputs Assump'!$G$4:$H$9,2,FALSE)</f>
        <v>1212548.6000000001</v>
      </c>
      <c r="W100" s="9">
        <f>W52/(SUM($B52:$CX52)+SUM($B75:$CX75))*VLOOKUP(select_pop,'Inputs Assump'!$G$4:$H$9,2,FALSE)</f>
        <v>1187891.6000000001</v>
      </c>
      <c r="X100" s="9">
        <f>X52/(SUM($B52:$CX52)+SUM($B75:$CX75))*VLOOKUP(select_pop,'Inputs Assump'!$G$4:$H$9,2,FALSE)</f>
        <v>1163234.6000000001</v>
      </c>
      <c r="Y100" s="9">
        <f>Y52/(SUM($B52:$CX52)+SUM($B75:$CX75))*VLOOKUP(select_pop,'Inputs Assump'!$G$4:$H$9,2,FALSE)</f>
        <v>1122685.6800000002</v>
      </c>
      <c r="Z100" s="9">
        <f>Z52/(SUM($B52:$CX52)+SUM($B75:$CX75))*VLOOKUP(select_pop,'Inputs Assump'!$G$4:$H$9,2,FALSE)</f>
        <v>1082136.7600000002</v>
      </c>
      <c r="AA100" s="9">
        <f>AA52/(SUM($B52:$CX52)+SUM($B75:$CX75))*VLOOKUP(select_pop,'Inputs Assump'!$G$4:$H$9,2,FALSE)</f>
        <v>1041587.8400000002</v>
      </c>
      <c r="AB100" s="9">
        <f>AB52/(SUM($B52:$CX52)+SUM($B75:$CX75))*VLOOKUP(select_pop,'Inputs Assump'!$G$4:$H$9,2,FALSE)</f>
        <v>1001038.9200000002</v>
      </c>
      <c r="AC100" s="9">
        <f>AC52/(SUM($B52:$CX52)+SUM($B75:$CX75))*VLOOKUP(select_pop,'Inputs Assump'!$G$4:$H$9,2,FALSE)</f>
        <v>960490</v>
      </c>
      <c r="AD100" s="9">
        <f>AD52/(SUM($B52:$CX52)+SUM($B75:$CX75))*VLOOKUP(select_pop,'Inputs Assump'!$G$4:$H$9,2,FALSE)</f>
        <v>918693.75999999989</v>
      </c>
      <c r="AE100" s="9">
        <f>AE52/(SUM($B52:$CX52)+SUM($B75:$CX75))*VLOOKUP(select_pop,'Inputs Assump'!$G$4:$H$9,2,FALSE)</f>
        <v>876897.52</v>
      </c>
      <c r="AF100" s="9">
        <f>AF52/(SUM($B52:$CX52)+SUM($B75:$CX75))*VLOOKUP(select_pop,'Inputs Assump'!$G$4:$H$9,2,FALSE)</f>
        <v>835101.28</v>
      </c>
      <c r="AG100" s="9">
        <f>AG52/(SUM($B52:$CX52)+SUM($B75:$CX75))*VLOOKUP(select_pop,'Inputs Assump'!$G$4:$H$9,2,FALSE)</f>
        <v>793305.04</v>
      </c>
      <c r="AH100" s="9">
        <f>AH52/(SUM($B52:$CX52)+SUM($B75:$CX75))*VLOOKUP(select_pop,'Inputs Assump'!$G$4:$H$9,2,FALSE)</f>
        <v>751508.8</v>
      </c>
      <c r="AI100" s="9">
        <f>AI52/(SUM($B52:$CX52)+SUM($B75:$CX75))*VLOOKUP(select_pop,'Inputs Assump'!$G$4:$H$9,2,FALSE)</f>
        <v>728520.52</v>
      </c>
      <c r="AJ100" s="9">
        <f>AJ52/(SUM($B52:$CX52)+SUM($B75:$CX75))*VLOOKUP(select_pop,'Inputs Assump'!$G$4:$H$9,2,FALSE)</f>
        <v>705532.24</v>
      </c>
      <c r="AK100" s="9">
        <f>AK52/(SUM($B52:$CX52)+SUM($B75:$CX75))*VLOOKUP(select_pop,'Inputs Assump'!$G$4:$H$9,2,FALSE)</f>
        <v>682543.96</v>
      </c>
      <c r="AL100" s="9">
        <f>AL52/(SUM($B52:$CX52)+SUM($B75:$CX75))*VLOOKUP(select_pop,'Inputs Assump'!$G$4:$H$9,2,FALSE)</f>
        <v>659555.67999999993</v>
      </c>
      <c r="AM100" s="9">
        <f>AM52/(SUM($B52:$CX52)+SUM($B75:$CX75))*VLOOKUP(select_pop,'Inputs Assump'!$G$4:$H$9,2,FALSE)</f>
        <v>636567.4</v>
      </c>
      <c r="AN100" s="9">
        <f>AN52/(SUM($B52:$CX52)+SUM($B75:$CX75))*VLOOKUP(select_pop,'Inputs Assump'!$G$4:$H$9,2,FALSE)</f>
        <v>608790.80000000005</v>
      </c>
      <c r="AO100" s="9">
        <f>AO52/(SUM($B52:$CX52)+SUM($B75:$CX75))*VLOOKUP(select_pop,'Inputs Assump'!$G$4:$H$9,2,FALSE)</f>
        <v>581014.20000000007</v>
      </c>
      <c r="AP100" s="9">
        <f>AP52/(SUM($B52:$CX52)+SUM($B75:$CX75))*VLOOKUP(select_pop,'Inputs Assump'!$G$4:$H$9,2,FALSE)</f>
        <v>553237.60000000009</v>
      </c>
      <c r="AQ100" s="9">
        <f>AQ52/(SUM($B52:$CX52)+SUM($B75:$CX75))*VLOOKUP(select_pop,'Inputs Assump'!$G$4:$H$9,2,FALSE)</f>
        <v>525461.00000000012</v>
      </c>
      <c r="AR100" s="9">
        <f>AR52/(SUM($B52:$CX52)+SUM($B75:$CX75))*VLOOKUP(select_pop,'Inputs Assump'!$G$4:$H$9,2,FALSE)</f>
        <v>497684.39999999997</v>
      </c>
      <c r="AS100" s="9">
        <f>AS52/(SUM($B52:$CX52)+SUM($B75:$CX75))*VLOOKUP(select_pop,'Inputs Assump'!$G$4:$H$9,2,FALSE)</f>
        <v>479476.64000000007</v>
      </c>
      <c r="AT100" s="9">
        <f>AT52/(SUM($B52:$CX52)+SUM($B75:$CX75))*VLOOKUP(select_pop,'Inputs Assump'!$G$4:$H$9,2,FALSE)</f>
        <v>461268.88000000006</v>
      </c>
      <c r="AU100" s="9">
        <f>AU52/(SUM($B52:$CX52)+SUM($B75:$CX75))*VLOOKUP(select_pop,'Inputs Assump'!$G$4:$H$9,2,FALSE)</f>
        <v>443061.12</v>
      </c>
      <c r="AV100" s="9">
        <f>AV52/(SUM($B52:$CX52)+SUM($B75:$CX75))*VLOOKUP(select_pop,'Inputs Assump'!$G$4:$H$9,2,FALSE)</f>
        <v>424853.36</v>
      </c>
      <c r="AW100" s="9">
        <f>AW52/(SUM($B52:$CX52)+SUM($B75:$CX75))*VLOOKUP(select_pop,'Inputs Assump'!$G$4:$H$9,2,FALSE)</f>
        <v>406645.6</v>
      </c>
      <c r="AX100" s="9">
        <f>AX52/(SUM($B52:$CX52)+SUM($B75:$CX75))*VLOOKUP(select_pop,'Inputs Assump'!$G$4:$H$9,2,FALSE)</f>
        <v>391754.76</v>
      </c>
      <c r="AY100" s="9">
        <f>AY52/(SUM($B52:$CX52)+SUM($B75:$CX75))*VLOOKUP(select_pop,'Inputs Assump'!$G$4:$H$9,2,FALSE)</f>
        <v>376863.92000000004</v>
      </c>
      <c r="AZ100" s="9">
        <f>AZ52/(SUM($B52:$CX52)+SUM($B75:$CX75))*VLOOKUP(select_pop,'Inputs Assump'!$G$4:$H$9,2,FALSE)</f>
        <v>361973.08000000007</v>
      </c>
      <c r="BA100" s="9">
        <f>BA52/(SUM($B52:$CX52)+SUM($B75:$CX75))*VLOOKUP(select_pop,'Inputs Assump'!$G$4:$H$9,2,FALSE)</f>
        <v>347082.24000000011</v>
      </c>
      <c r="BB100" s="9">
        <f>BB52/(SUM($B52:$CX52)+SUM($B75:$CX75))*VLOOKUP(select_pop,'Inputs Assump'!$G$4:$H$9,2,FALSE)</f>
        <v>332191.40000000002</v>
      </c>
      <c r="BC100" s="9">
        <f>BC52/(SUM($B52:$CX52)+SUM($B75:$CX75))*VLOOKUP(select_pop,'Inputs Assump'!$G$4:$H$9,2,FALSE)</f>
        <v>318405.84000000003</v>
      </c>
      <c r="BD100" s="9">
        <f>BD52/(SUM($B52:$CX52)+SUM($B75:$CX75))*VLOOKUP(select_pop,'Inputs Assump'!$G$4:$H$9,2,FALSE)</f>
        <v>304620.28000000003</v>
      </c>
      <c r="BE100" s="9">
        <f>BE52/(SUM($B52:$CX52)+SUM($B75:$CX75))*VLOOKUP(select_pop,'Inputs Assump'!$G$4:$H$9,2,FALSE)</f>
        <v>290834.72000000003</v>
      </c>
      <c r="BF100" s="9">
        <f>BF52/(SUM($B52:$CX52)+SUM($B75:$CX75))*VLOOKUP(select_pop,'Inputs Assump'!$G$4:$H$9,2,FALSE)</f>
        <v>277049.16000000003</v>
      </c>
      <c r="BG100" s="9">
        <f>BG52/(SUM($B52:$CX52)+SUM($B75:$CX75))*VLOOKUP(select_pop,'Inputs Assump'!$G$4:$H$9,2,FALSE)</f>
        <v>263263.59999999998</v>
      </c>
      <c r="BH100" s="9">
        <f>BH52/(SUM($B52:$CX52)+SUM($B75:$CX75))*VLOOKUP(select_pop,'Inputs Assump'!$G$4:$H$9,2,FALSE)</f>
        <v>254997.68000000002</v>
      </c>
      <c r="BI100" s="9">
        <f>BI52/(SUM($B52:$CX52)+SUM($B75:$CX75))*VLOOKUP(select_pop,'Inputs Assump'!$G$4:$H$9,2,FALSE)</f>
        <v>246731.76</v>
      </c>
      <c r="BJ100" s="9">
        <f>BJ52/(SUM($B52:$CX52)+SUM($B75:$CX75))*VLOOKUP(select_pop,'Inputs Assump'!$G$4:$H$9,2,FALSE)</f>
        <v>238465.84000000003</v>
      </c>
      <c r="BK100" s="9">
        <f>BK52/(SUM($B52:$CX52)+SUM($B75:$CX75))*VLOOKUP(select_pop,'Inputs Assump'!$G$4:$H$9,2,FALSE)</f>
        <v>230199.92</v>
      </c>
      <c r="BL100" s="9">
        <f>BL52/(SUM($B52:$CX52)+SUM($B75:$CX75))*VLOOKUP(select_pop,'Inputs Assump'!$G$4:$H$9,2,FALSE)</f>
        <v>221934</v>
      </c>
      <c r="BM100" s="9">
        <f>BM52/(SUM($B52:$CX52)+SUM($B75:$CX75))*VLOOKUP(select_pop,'Inputs Assump'!$G$4:$H$9,2,FALSE)</f>
        <v>210848.92</v>
      </c>
      <c r="BN100" s="9">
        <f>BN52/(SUM($B52:$CX52)+SUM($B75:$CX75))*VLOOKUP(select_pop,'Inputs Assump'!$G$4:$H$9,2,FALSE)</f>
        <v>199763.84000000003</v>
      </c>
      <c r="BO100" s="9">
        <f>BO52/(SUM($B52:$CX52)+SUM($B75:$CX75))*VLOOKUP(select_pop,'Inputs Assump'!$G$4:$H$9,2,FALSE)</f>
        <v>188678.76000000004</v>
      </c>
      <c r="BP100" s="9">
        <f>BP52/(SUM($B52:$CX52)+SUM($B75:$CX75))*VLOOKUP(select_pop,'Inputs Assump'!$G$4:$H$9,2,FALSE)</f>
        <v>177593.68000000005</v>
      </c>
      <c r="BQ100" s="9">
        <f>BQ52/(SUM($B52:$CX52)+SUM($B75:$CX75))*VLOOKUP(select_pop,'Inputs Assump'!$G$4:$H$9,2,FALSE)</f>
        <v>166508.6</v>
      </c>
      <c r="BR100" s="9">
        <f>BR52/(SUM($B52:$CX52)+SUM($B75:$CX75))*VLOOKUP(select_pop,'Inputs Assump'!$G$4:$H$9,2,FALSE)</f>
        <v>159149.32</v>
      </c>
      <c r="BS100" s="9">
        <f>BS52/(SUM($B52:$CX52)+SUM($B75:$CX75))*VLOOKUP(select_pop,'Inputs Assump'!$G$4:$H$9,2,FALSE)</f>
        <v>151790.04</v>
      </c>
      <c r="BT100" s="9">
        <f>BT52/(SUM($B52:$CX52)+SUM($B75:$CX75))*VLOOKUP(select_pop,'Inputs Assump'!$G$4:$H$9,2,FALSE)</f>
        <v>144430.76</v>
      </c>
      <c r="BU100" s="9">
        <f>BU52/(SUM($B52:$CX52)+SUM($B75:$CX75))*VLOOKUP(select_pop,'Inputs Assump'!$G$4:$H$9,2,FALSE)</f>
        <v>137071.48000000001</v>
      </c>
      <c r="BV100" s="9">
        <f>BV52/(SUM($B52:$CX52)+SUM($B75:$CX75))*VLOOKUP(select_pop,'Inputs Assump'!$G$4:$H$9,2,FALSE)</f>
        <v>129712.2</v>
      </c>
      <c r="BW100" s="9">
        <f>BW52/(SUM($B52:$CX52)+SUM($B75:$CX75))*VLOOKUP(select_pop,'Inputs Assump'!$G$4:$H$9,2,FALSE)</f>
        <v>119798.79999999999</v>
      </c>
      <c r="BX100" s="9">
        <f>BX52/(SUM($B52:$CX52)+SUM($B75:$CX75))*VLOOKUP(select_pop,'Inputs Assump'!$G$4:$H$9,2,FALSE)</f>
        <v>109885.40000000001</v>
      </c>
      <c r="BY100" s="9">
        <f>BY52/(SUM($B52:$CX52)+SUM($B75:$CX75))*VLOOKUP(select_pop,'Inputs Assump'!$G$4:$H$9,2,FALSE)</f>
        <v>99972.000000000015</v>
      </c>
      <c r="BZ100" s="9">
        <f>BZ52/(SUM($B52:$CX52)+SUM($B75:$CX75))*VLOOKUP(select_pop,'Inputs Assump'!$G$4:$H$9,2,FALSE)</f>
        <v>90058.60000000002</v>
      </c>
      <c r="CA100" s="9">
        <f>CA52/(SUM($B52:$CX52)+SUM($B75:$CX75))*VLOOKUP(select_pop,'Inputs Assump'!$G$4:$H$9,2,FALSE)</f>
        <v>80145.2</v>
      </c>
      <c r="CB100" s="9">
        <f>CB52/(SUM($B52:$CX52)+SUM($B75:$CX75))*VLOOKUP(select_pop,'Inputs Assump'!$G$4:$H$9,2,FALSE)</f>
        <v>71829.171999999991</v>
      </c>
      <c r="CC100" s="9">
        <f>CC52/(SUM($B52:$CX52)+SUM($B75:$CX75))*VLOOKUP(select_pop,'Inputs Assump'!$G$4:$H$9,2,FALSE)</f>
        <v>63513.143999999986</v>
      </c>
      <c r="CD100" s="9">
        <f>CD52/(SUM($B52:$CX52)+SUM($B75:$CX75))*VLOOKUP(select_pop,'Inputs Assump'!$G$4:$H$9,2,FALSE)</f>
        <v>55197.115999999995</v>
      </c>
      <c r="CE100" s="9">
        <f>CE52/(SUM($B52:$CX52)+SUM($B75:$CX75))*VLOOKUP(select_pop,'Inputs Assump'!$G$4:$H$9,2,FALSE)</f>
        <v>46881.087999999996</v>
      </c>
      <c r="CF100" s="9">
        <f>CF52/(SUM($B52:$CX52)+SUM($B75:$CX75))*VLOOKUP(select_pop,'Inputs Assump'!$G$4:$H$9,2,FALSE)</f>
        <v>38565.06</v>
      </c>
      <c r="CG100" s="9">
        <f>CG52/(SUM($B52:$CX52)+SUM($B75:$CX75))*VLOOKUP(select_pop,'Inputs Assump'!$G$4:$H$9,2,FALSE)</f>
        <v>33970.112000000001</v>
      </c>
      <c r="CH100" s="9">
        <f>CH52/(SUM($B52:$CX52)+SUM($B75:$CX75))*VLOOKUP(select_pop,'Inputs Assump'!$G$4:$H$9,2,FALSE)</f>
        <v>29375.164000000001</v>
      </c>
      <c r="CI100" s="9">
        <f>CI52/(SUM($B52:$CX52)+SUM($B75:$CX75))*VLOOKUP(select_pop,'Inputs Assump'!$G$4:$H$9,2,FALSE)</f>
        <v>24780.216</v>
      </c>
      <c r="CJ100" s="9">
        <f>CJ52/(SUM($B52:$CX52)+SUM($B75:$CX75))*VLOOKUP(select_pop,'Inputs Assump'!$G$4:$H$9,2,FALSE)</f>
        <v>20185.268</v>
      </c>
      <c r="CK100" s="9">
        <f>CK52/(SUM($B52:$CX52)+SUM($B75:$CX75))*VLOOKUP(select_pop,'Inputs Assump'!$G$4:$H$9,2,FALSE)</f>
        <v>15590.32</v>
      </c>
      <c r="CL100" s="9">
        <f>CL52/(SUM($B52:$CX52)+SUM($B75:$CX75))*VLOOKUP(select_pop,'Inputs Assump'!$G$4:$H$9,2,FALSE)</f>
        <v>13146.116000000002</v>
      </c>
      <c r="CM100" s="9">
        <f>CM52/(SUM($B52:$CX52)+SUM($B75:$CX75))*VLOOKUP(select_pop,'Inputs Assump'!$G$4:$H$9,2,FALSE)</f>
        <v>10701.912</v>
      </c>
      <c r="CN100" s="9">
        <f>CN52/(SUM($B52:$CX52)+SUM($B75:$CX75))*VLOOKUP(select_pop,'Inputs Assump'!$G$4:$H$9,2,FALSE)</f>
        <v>8257.7079999999987</v>
      </c>
      <c r="CO100" s="9">
        <f>CO52/(SUM($B52:$CX52)+SUM($B75:$CX75))*VLOOKUP(select_pop,'Inputs Assump'!$G$4:$H$9,2,FALSE)</f>
        <v>5813.5039999999981</v>
      </c>
      <c r="CP100" s="9">
        <f>CP52/(SUM($B52:$CX52)+SUM($B75:$CX75))*VLOOKUP(select_pop,'Inputs Assump'!$G$4:$H$9,2,FALSE)</f>
        <v>3369.2999999999997</v>
      </c>
      <c r="CQ100" s="9">
        <f>CQ52/(SUM($B52:$CX52)+SUM($B75:$CX75))*VLOOKUP(select_pop,'Inputs Assump'!$G$4:$H$9,2,FALSE)</f>
        <v>2775.0623999999998</v>
      </c>
      <c r="CR100" s="9">
        <f>CR52/(SUM($B52:$CX52)+SUM($B75:$CX75))*VLOOKUP(select_pop,'Inputs Assump'!$G$4:$H$9,2,FALSE)</f>
        <v>2180.8247999999999</v>
      </c>
      <c r="CS100" s="9">
        <f>CS52/(SUM($B52:$CX52)+SUM($B75:$CX75))*VLOOKUP(select_pop,'Inputs Assump'!$G$4:$H$9,2,FALSE)</f>
        <v>1586.5871999999999</v>
      </c>
      <c r="CT100" s="9">
        <f>CT52/(SUM($B52:$CX52)+SUM($B75:$CX75))*VLOOKUP(select_pop,'Inputs Assump'!$G$4:$H$9,2,FALSE)</f>
        <v>992.34960000000012</v>
      </c>
      <c r="CU100" s="9">
        <f>CU52/(SUM($B52:$CX52)+SUM($B75:$CX75))*VLOOKUP(select_pop,'Inputs Assump'!$G$4:$H$9,2,FALSE)</f>
        <v>398.11199999999997</v>
      </c>
      <c r="CV100" s="9">
        <f>CV52/(SUM($B52:$CX52)+SUM($B75:$CX75))*VLOOKUP(select_pop,'Inputs Assump'!$G$4:$H$9,2,FALSE)</f>
        <v>353.07466666666664</v>
      </c>
      <c r="CW100" s="9">
        <f>CW52/(SUM($B52:$CX52)+SUM($B75:$CX75))*VLOOKUP(select_pop,'Inputs Assump'!$G$4:$H$9,2,FALSE)</f>
        <v>308.03733333333332</v>
      </c>
      <c r="CX100" s="9">
        <f>CX52/(SUM($B52:$CX52)+SUM($B75:$CX75))*VLOOKUP(select_pop,'Inputs Assump'!$G$4:$H$9,2,FALSE)</f>
        <v>263</v>
      </c>
      <c r="CZ100" s="50">
        <f>SUM(B100:CX100)</f>
        <v>57512103.488000013</v>
      </c>
      <c r="DA100" s="66">
        <f>(CZ100-CZ$4)/CZ$4</f>
        <v>0</v>
      </c>
    </row>
    <row r="101" spans="1:105">
      <c r="A101" s="52">
        <v>2021</v>
      </c>
      <c r="B101" s="9">
        <f>B53/(SUM($B53:$CX53)+SUM($B76:$CX76))*VLOOKUP(select_pop,'Inputs Assump'!$G$4:$H$9,2,FALSE)</f>
        <v>1619417.5660051329</v>
      </c>
      <c r="C101" s="9">
        <f>C53/(SUM($B53:$CX53)+SUM($B76:$CX76))*VLOOKUP(select_pop,'Inputs Assump'!$G$4:$H$9,2,FALSE)</f>
        <v>1637466.0187481269</v>
      </c>
      <c r="D101" s="9">
        <f>D53/(SUM($B53:$CX53)+SUM($B76:$CX76))*VLOOKUP(select_pop,'Inputs Assump'!$G$4:$H$9,2,FALSE)</f>
        <v>1631251.0240168145</v>
      </c>
      <c r="E101" s="9">
        <f>E53/(SUM($B53:$CX53)+SUM($B76:$CX76))*VLOOKUP(select_pop,'Inputs Assump'!$G$4:$H$9,2,FALSE)</f>
        <v>1602250.7276743143</v>
      </c>
      <c r="F101" s="9">
        <f>F53/(SUM($B53:$CX53)+SUM($B76:$CX76))*VLOOKUP(select_pop,'Inputs Assump'!$G$4:$H$9,2,FALSE)</f>
        <v>1573250.4313318145</v>
      </c>
      <c r="G101" s="9">
        <f>G53/(SUM($B53:$CX53)+SUM($B76:$CX76))*VLOOKUP(select_pop,'Inputs Assump'!$G$4:$H$9,2,FALSE)</f>
        <v>1547645.2818687409</v>
      </c>
      <c r="H101" s="9">
        <f>H53/(SUM($B53:$CX53)+SUM($B76:$CX76))*VLOOKUP(select_pop,'Inputs Assump'!$G$4:$H$9,2,FALSE)</f>
        <v>1524844.3435846693</v>
      </c>
      <c r="I101" s="9">
        <f>I53/(SUM($B53:$CX53)+SUM($B76:$CX76))*VLOOKUP(select_pop,'Inputs Assump'!$G$4:$H$9,2,FALSE)</f>
        <v>1495780.2879693683</v>
      </c>
      <c r="J101" s="9">
        <f>J53/(SUM($B53:$CX53)+SUM($B76:$CX76))*VLOOKUP(select_pop,'Inputs Assump'!$G$4:$H$9,2,FALSE)</f>
        <v>1466716.2323540677</v>
      </c>
      <c r="K101" s="9">
        <f>K53/(SUM($B53:$CX53)+SUM($B76:$CX76))*VLOOKUP(select_pop,'Inputs Assump'!$G$4:$H$9,2,FALSE)</f>
        <v>1440544.1520482542</v>
      </c>
      <c r="L101" s="9">
        <f>L53/(SUM($B53:$CX53)+SUM($B76:$CX76))*VLOOKUP(select_pop,'Inputs Assump'!$G$4:$H$9,2,FALSE)</f>
        <v>1414655.0698419402</v>
      </c>
      <c r="M101" s="9">
        <f>M53/(SUM($B53:$CX53)+SUM($B76:$CX76))*VLOOKUP(select_pop,'Inputs Assump'!$G$4:$H$9,2,FALSE)</f>
        <v>1388477.752831348</v>
      </c>
      <c r="N101" s="9">
        <f>N53/(SUM($B53:$CX53)+SUM($B76:$CX76))*VLOOKUP(select_pop,'Inputs Assump'!$G$4:$H$9,2,FALSE)</f>
        <v>1362300.435820756</v>
      </c>
      <c r="O101" s="9">
        <f>O53/(SUM($B53:$CX53)+SUM($B76:$CX76))*VLOOKUP(select_pop,'Inputs Assump'!$G$4:$H$9,2,FALSE)</f>
        <v>1336123.1188101638</v>
      </c>
      <c r="P101" s="9">
        <f>P53/(SUM($B53:$CX53)+SUM($B76:$CX76))*VLOOKUP(select_pop,'Inputs Assump'!$G$4:$H$9,2,FALSE)</f>
        <v>1319688.8336503694</v>
      </c>
      <c r="Q101" s="9">
        <f>Q53/(SUM($B53:$CX53)+SUM($B76:$CX76))*VLOOKUP(select_pop,'Inputs Assump'!$G$4:$H$9,2,FALSE)</f>
        <v>1302444.3489092668</v>
      </c>
      <c r="R101" s="9">
        <f>R53/(SUM($B53:$CX53)+SUM($B76:$CX76))*VLOOKUP(select_pop,'Inputs Assump'!$G$4:$H$9,2,FALSE)</f>
        <v>1286020.2805186913</v>
      </c>
      <c r="S101" s="9">
        <f>S53/(SUM($B53:$CX53)+SUM($B76:$CX76))*VLOOKUP(select_pop,'Inputs Assump'!$G$4:$H$9,2,FALSE)</f>
        <v>1269596.2121281158</v>
      </c>
      <c r="T101" s="9">
        <f>T53/(SUM($B53:$CX53)+SUM($B76:$CX76))*VLOOKUP(select_pop,'Inputs Assump'!$G$4:$H$9,2,FALSE)</f>
        <v>1253172.1437375399</v>
      </c>
      <c r="U101" s="9">
        <f>U53/(SUM($B53:$CX53)+SUM($B76:$CX76))*VLOOKUP(select_pop,'Inputs Assump'!$G$4:$H$9,2,FALSE)</f>
        <v>1229154.2698177516</v>
      </c>
      <c r="V101" s="9">
        <f>V53/(SUM($B53:$CX53)+SUM($B76:$CX76))*VLOOKUP(select_pop,'Inputs Assump'!$G$4:$H$9,2,FALSE)</f>
        <v>1204947.9962393011</v>
      </c>
      <c r="W101" s="9">
        <f>W53/(SUM($B53:$CX53)+SUM($B76:$CX76))*VLOOKUP(select_pop,'Inputs Assump'!$G$4:$H$9,2,FALSE)</f>
        <v>1180933.8770474119</v>
      </c>
      <c r="X101" s="9">
        <f>X53/(SUM($B53:$CX53)+SUM($B76:$CX76))*VLOOKUP(select_pop,'Inputs Assump'!$G$4:$H$9,2,FALSE)</f>
        <v>1156919.7578555231</v>
      </c>
      <c r="Y101" s="9">
        <f>Y53/(SUM($B53:$CX53)+SUM($B76:$CX76))*VLOOKUP(select_pop,'Inputs Assump'!$G$4:$H$9,2,FALSE)</f>
        <v>1132905.6386636342</v>
      </c>
      <c r="Z101" s="9">
        <f>Z53/(SUM($B53:$CX53)+SUM($B76:$CX76))*VLOOKUP(select_pop,'Inputs Assump'!$G$4:$H$9,2,FALSE)</f>
        <v>1093413.9487588459</v>
      </c>
      <c r="AA101" s="9">
        <f>AA53/(SUM($B53:$CX53)+SUM($B76:$CX76))*VLOOKUP(select_pop,'Inputs Assump'!$G$4:$H$9,2,FALSE)</f>
        <v>1051568.3746530146</v>
      </c>
      <c r="AB101" s="9">
        <f>AB53/(SUM($B53:$CX53)+SUM($B76:$CX76))*VLOOKUP(select_pop,'Inputs Assump'!$G$4:$H$9,2,FALSE)</f>
        <v>1012164.8875204499</v>
      </c>
      <c r="AC101" s="9">
        <f>AC53/(SUM($B53:$CX53)+SUM($B76:$CX76))*VLOOKUP(select_pop,'Inputs Assump'!$G$4:$H$9,2,FALSE)</f>
        <v>972761.40038788517</v>
      </c>
      <c r="AD101" s="9">
        <f>AD53/(SUM($B53:$CX53)+SUM($B76:$CX76))*VLOOKUP(select_pop,'Inputs Assump'!$G$4:$H$9,2,FALSE)</f>
        <v>933357.91325532051</v>
      </c>
      <c r="AE101" s="9">
        <f>AE53/(SUM($B53:$CX53)+SUM($B76:$CX76))*VLOOKUP(select_pop,'Inputs Assump'!$G$4:$H$9,2,FALSE)</f>
        <v>892742.34063268139</v>
      </c>
      <c r="AF101" s="9">
        <f>AF53/(SUM($B53:$CX53)+SUM($B76:$CX76))*VLOOKUP(select_pop,'Inputs Assump'!$G$4:$H$9,2,FALSE)</f>
        <v>852126.76801004249</v>
      </c>
      <c r="AG101" s="9">
        <f>AG53/(SUM($B53:$CX53)+SUM($B76:$CX76))*VLOOKUP(select_pop,'Inputs Assump'!$G$4:$H$9,2,FALSE)</f>
        <v>811511.19538740348</v>
      </c>
      <c r="AH101" s="9">
        <f>AH53/(SUM($B53:$CX53)+SUM($B76:$CX76))*VLOOKUP(select_pop,'Inputs Assump'!$G$4:$H$9,2,FALSE)</f>
        <v>770895.62276476447</v>
      </c>
      <c r="AI101" s="9">
        <f>AI53/(SUM($B53:$CX53)+SUM($B76:$CX76))*VLOOKUP(select_pop,'Inputs Assump'!$G$4:$H$9,2,FALSE)</f>
        <v>730280.05014212546</v>
      </c>
      <c r="AJ101" s="9">
        <f>AJ53/(SUM($B53:$CX53)+SUM($B76:$CX76))*VLOOKUP(select_pop,'Inputs Assump'!$G$4:$H$9,2,FALSE)</f>
        <v>707941.14703003783</v>
      </c>
      <c r="AK101" s="9">
        <f>AK53/(SUM($B53:$CX53)+SUM($B76:$CX76))*VLOOKUP(select_pop,'Inputs Assump'!$G$4:$H$9,2,FALSE)</f>
        <v>685602.2439179502</v>
      </c>
      <c r="AL101" s="9">
        <f>AL53/(SUM($B53:$CX53)+SUM($B76:$CX76))*VLOOKUP(select_pop,'Inputs Assump'!$G$4:$H$9,2,FALSE)</f>
        <v>663263.34080586256</v>
      </c>
      <c r="AM101" s="9">
        <f>AM53/(SUM($B53:$CX53)+SUM($B76:$CX76))*VLOOKUP(select_pop,'Inputs Assump'!$G$4:$H$9,2,FALSE)</f>
        <v>640924.43769377482</v>
      </c>
      <c r="AN101" s="9">
        <f>AN53/(SUM($B53:$CX53)+SUM($B76:$CX76))*VLOOKUP(select_pop,'Inputs Assump'!$G$4:$H$9,2,FALSE)</f>
        <v>618585.53458168742</v>
      </c>
      <c r="AO101" s="9">
        <f>AO53/(SUM($B53:$CX53)+SUM($B76:$CX76))*VLOOKUP(select_pop,'Inputs Assump'!$G$4:$H$9,2,FALSE)</f>
        <v>591593.57275665249</v>
      </c>
      <c r="AP101" s="9">
        <f>AP53/(SUM($B53:$CX53)+SUM($B76:$CX76))*VLOOKUP(select_pop,'Inputs Assump'!$G$4:$H$9,2,FALSE)</f>
        <v>564601.61093161779</v>
      </c>
      <c r="AQ101" s="9">
        <f>AQ53/(SUM($B53:$CX53)+SUM($B76:$CX76))*VLOOKUP(select_pop,'Inputs Assump'!$G$4:$H$9,2,FALSE)</f>
        <v>537609.64910658286</v>
      </c>
      <c r="AR101" s="9">
        <f>AR53/(SUM($B53:$CX53)+SUM($B76:$CX76))*VLOOKUP(select_pop,'Inputs Assump'!$G$4:$H$9,2,FALSE)</f>
        <v>510617.68728154799</v>
      </c>
      <c r="AS101" s="9">
        <f>AS53/(SUM($B53:$CX53)+SUM($B76:$CX76))*VLOOKUP(select_pop,'Inputs Assump'!$G$4:$H$9,2,FALSE)</f>
        <v>483625.725456513</v>
      </c>
      <c r="AT101" s="9">
        <f>AT53/(SUM($B53:$CX53)+SUM($B76:$CX76))*VLOOKUP(select_pop,'Inputs Assump'!$G$4:$H$9,2,FALSE)</f>
        <v>465932.30139311461</v>
      </c>
      <c r="AU101" s="9">
        <f>AU53/(SUM($B53:$CX53)+SUM($B76:$CX76))*VLOOKUP(select_pop,'Inputs Assump'!$G$4:$H$9,2,FALSE)</f>
        <v>448238.87732971599</v>
      </c>
      <c r="AV101" s="9">
        <f>AV53/(SUM($B53:$CX53)+SUM($B76:$CX76))*VLOOKUP(select_pop,'Inputs Assump'!$G$4:$H$9,2,FALSE)</f>
        <v>430545.45326631737</v>
      </c>
      <c r="AW101" s="9">
        <f>AW53/(SUM($B53:$CX53)+SUM($B76:$CX76))*VLOOKUP(select_pop,'Inputs Assump'!$G$4:$H$9,2,FALSE)</f>
        <v>412852.02920291881</v>
      </c>
      <c r="AX101" s="9">
        <f>AX53/(SUM($B53:$CX53)+SUM($B76:$CX76))*VLOOKUP(select_pop,'Inputs Assump'!$G$4:$H$9,2,FALSE)</f>
        <v>395158.60513952019</v>
      </c>
      <c r="AY101" s="9">
        <f>AY53/(SUM($B53:$CX53)+SUM($B76:$CX76))*VLOOKUP(select_pop,'Inputs Assump'!$G$4:$H$9,2,FALSE)</f>
        <v>380688.40414938098</v>
      </c>
      <c r="AZ101" s="9">
        <f>AZ53/(SUM($B53:$CX53)+SUM($B76:$CX76))*VLOOKUP(select_pop,'Inputs Assump'!$G$4:$H$9,2,FALSE)</f>
        <v>366218.2031592417</v>
      </c>
      <c r="BA101" s="9">
        <f>BA53/(SUM($B53:$CX53)+SUM($B76:$CX76))*VLOOKUP(select_pop,'Inputs Assump'!$G$4:$H$9,2,FALSE)</f>
        <v>351748.00216910255</v>
      </c>
      <c r="BB101" s="9">
        <f>BB53/(SUM($B53:$CX53)+SUM($B76:$CX76))*VLOOKUP(select_pop,'Inputs Assump'!$G$4:$H$9,2,FALSE)</f>
        <v>337277.80117896333</v>
      </c>
      <c r="BC101" s="9">
        <f>BC53/(SUM($B53:$CX53)+SUM($B76:$CX76))*VLOOKUP(select_pop,'Inputs Assump'!$G$4:$H$9,2,FALSE)</f>
        <v>322807.60018882394</v>
      </c>
      <c r="BD101" s="9">
        <f>BD53/(SUM($B53:$CX53)+SUM($B76:$CX76))*VLOOKUP(select_pop,'Inputs Assump'!$G$4:$H$9,2,FALSE)</f>
        <v>309411.45705911308</v>
      </c>
      <c r="BE101" s="9">
        <f>BE53/(SUM($B53:$CX53)+SUM($B76:$CX76))*VLOOKUP(select_pop,'Inputs Assump'!$G$4:$H$9,2,FALSE)</f>
        <v>296015.31392940215</v>
      </c>
      <c r="BF101" s="9">
        <f>BF53/(SUM($B53:$CX53)+SUM($B76:$CX76))*VLOOKUP(select_pop,'Inputs Assump'!$G$4:$H$9,2,FALSE)</f>
        <v>282619.17079969123</v>
      </c>
      <c r="BG101" s="9">
        <f>BG53/(SUM($B53:$CX53)+SUM($B76:$CX76))*VLOOKUP(select_pop,'Inputs Assump'!$G$4:$H$9,2,FALSE)</f>
        <v>269223.02766998037</v>
      </c>
      <c r="BH101" s="9">
        <f>BH53/(SUM($B53:$CX53)+SUM($B76:$CX76))*VLOOKUP(select_pop,'Inputs Assump'!$G$4:$H$9,2,FALSE)</f>
        <v>255826.88454026944</v>
      </c>
      <c r="BI101" s="9">
        <f>BI53/(SUM($B53:$CX53)+SUM($B76:$CX76))*VLOOKUP(select_pop,'Inputs Assump'!$G$4:$H$9,2,FALSE)</f>
        <v>247794.46167034327</v>
      </c>
      <c r="BJ101" s="9">
        <f>BJ53/(SUM($B53:$CX53)+SUM($B76:$CX76))*VLOOKUP(select_pop,'Inputs Assump'!$G$4:$H$9,2,FALSE)</f>
        <v>239762.03880041707</v>
      </c>
      <c r="BK101" s="9">
        <f>BK53/(SUM($B53:$CX53)+SUM($B76:$CX76))*VLOOKUP(select_pop,'Inputs Assump'!$G$4:$H$9,2,FALSE)</f>
        <v>231729.61593049087</v>
      </c>
      <c r="BL101" s="9">
        <f>BL53/(SUM($B53:$CX53)+SUM($B76:$CX76))*VLOOKUP(select_pop,'Inputs Assump'!$G$4:$H$9,2,FALSE)</f>
        <v>223697.19306056463</v>
      </c>
      <c r="BM101" s="9">
        <f>BM53/(SUM($B53:$CX53)+SUM($B76:$CX76))*VLOOKUP(select_pop,'Inputs Assump'!$G$4:$H$9,2,FALSE)</f>
        <v>215664.77019063846</v>
      </c>
      <c r="BN101" s="9">
        <f>BN53/(SUM($B53:$CX53)+SUM($B76:$CX76))*VLOOKUP(select_pop,'Inputs Assump'!$G$4:$H$9,2,FALSE)</f>
        <v>204892.82343734763</v>
      </c>
      <c r="BO101" s="9">
        <f>BO53/(SUM($B53:$CX53)+SUM($B76:$CX76))*VLOOKUP(select_pop,'Inputs Assump'!$G$4:$H$9,2,FALSE)</f>
        <v>194120.87668405683</v>
      </c>
      <c r="BP101" s="9">
        <f>BP53/(SUM($B53:$CX53)+SUM($B76:$CX76))*VLOOKUP(select_pop,'Inputs Assump'!$G$4:$H$9,2,FALSE)</f>
        <v>183348.92993076605</v>
      </c>
      <c r="BQ101" s="9">
        <f>BQ53/(SUM($B53:$CX53)+SUM($B76:$CX76))*VLOOKUP(select_pop,'Inputs Assump'!$G$4:$H$9,2,FALSE)</f>
        <v>172576.98317747525</v>
      </c>
      <c r="BR101" s="9">
        <f>BR53/(SUM($B53:$CX53)+SUM($B76:$CX76))*VLOOKUP(select_pop,'Inputs Assump'!$G$4:$H$9,2,FALSE)</f>
        <v>161805.03642418439</v>
      </c>
      <c r="BS101" s="9">
        <f>BS53/(SUM($B53:$CX53)+SUM($B76:$CX76))*VLOOKUP(select_pop,'Inputs Assump'!$G$4:$H$9,2,FALSE)</f>
        <v>154653.64263157686</v>
      </c>
      <c r="BT101" s="9">
        <f>BT53/(SUM($B53:$CX53)+SUM($B76:$CX76))*VLOOKUP(select_pop,'Inputs Assump'!$G$4:$H$9,2,FALSE)</f>
        <v>147502.24883896933</v>
      </c>
      <c r="BU101" s="9">
        <f>BU53/(SUM($B53:$CX53)+SUM($B76:$CX76))*VLOOKUP(select_pop,'Inputs Assump'!$G$4:$H$9,2,FALSE)</f>
        <v>140350.85504636177</v>
      </c>
      <c r="BV101" s="9">
        <f>BV53/(SUM($B53:$CX53)+SUM($B76:$CX76))*VLOOKUP(select_pop,'Inputs Assump'!$G$4:$H$9,2,FALSE)</f>
        <v>133199.46125375424</v>
      </c>
      <c r="BW101" s="9">
        <f>BW53/(SUM($B53:$CX53)+SUM($B76:$CX76))*VLOOKUP(select_pop,'Inputs Assump'!$G$4:$H$9,2,FALSE)</f>
        <v>126048.06746114668</v>
      </c>
      <c r="BX101" s="9">
        <f>BX53/(SUM($B53:$CX53)+SUM($B76:$CX76))*VLOOKUP(select_pop,'Inputs Assump'!$G$4:$H$9,2,FALSE)</f>
        <v>116414.70288966202</v>
      </c>
      <c r="BY101" s="9">
        <f>BY53/(SUM($B53:$CX53)+SUM($B76:$CX76))*VLOOKUP(select_pop,'Inputs Assump'!$G$4:$H$9,2,FALSE)</f>
        <v>106781.3383181774</v>
      </c>
      <c r="BZ101" s="9">
        <f>BZ53/(SUM($B53:$CX53)+SUM($B76:$CX76))*VLOOKUP(select_pop,'Inputs Assump'!$G$4:$H$9,2,FALSE)</f>
        <v>97147.973746692762</v>
      </c>
      <c r="CA101" s="9">
        <f>CA53/(SUM($B53:$CX53)+SUM($B76:$CX76))*VLOOKUP(select_pop,'Inputs Assump'!$G$4:$H$9,2,FALSE)</f>
        <v>87514.609175208097</v>
      </c>
      <c r="CB101" s="9">
        <f>CB53/(SUM($B53:$CX53)+SUM($B76:$CX76))*VLOOKUP(select_pop,'Inputs Assump'!$G$4:$H$9,2,FALSE)</f>
        <v>77881.244603723433</v>
      </c>
      <c r="CC101" s="9">
        <f>CC53/(SUM($B53:$CX53)+SUM($B76:$CX76))*VLOOKUP(select_pop,'Inputs Assump'!$G$4:$H$9,2,FALSE)</f>
        <v>69800.129193200846</v>
      </c>
      <c r="CD101" s="9">
        <f>CD53/(SUM($B53:$CX53)+SUM($B76:$CX76))*VLOOKUP(select_pop,'Inputs Assump'!$G$4:$H$9,2,FALSE)</f>
        <v>61719.013782678296</v>
      </c>
      <c r="CE101" s="9">
        <f>CE53/(SUM($B53:$CX53)+SUM($B76:$CX76))*VLOOKUP(select_pop,'Inputs Assump'!$G$4:$H$9,2,FALSE)</f>
        <v>53637.898372155738</v>
      </c>
      <c r="CF101" s="9">
        <f>CF53/(SUM($B53:$CX53)+SUM($B76:$CX76))*VLOOKUP(select_pop,'Inputs Assump'!$G$4:$H$9,2,FALSE)</f>
        <v>45556.782961633173</v>
      </c>
      <c r="CG101" s="9">
        <f>CG53/(SUM($B53:$CX53)+SUM($B76:$CX76))*VLOOKUP(select_pop,'Inputs Assump'!$G$4:$H$9,2,FALSE)</f>
        <v>37475.667551110615</v>
      </c>
      <c r="CH101" s="9">
        <f>CH53/(SUM($B53:$CX53)+SUM($B76:$CX76))*VLOOKUP(select_pop,'Inputs Assump'!$G$4:$H$9,2,FALSE)</f>
        <v>33010.518432643257</v>
      </c>
      <c r="CI101" s="9">
        <f>CI53/(SUM($B53:$CX53)+SUM($B76:$CX76))*VLOOKUP(select_pop,'Inputs Assump'!$G$4:$H$9,2,FALSE)</f>
        <v>28545.369314175903</v>
      </c>
      <c r="CJ101" s="9">
        <f>CJ53/(SUM($B53:$CX53)+SUM($B76:$CX76))*VLOOKUP(select_pop,'Inputs Assump'!$G$4:$H$9,2,FALSE)</f>
        <v>24080.220195708549</v>
      </c>
      <c r="CK101" s="9">
        <f>CK53/(SUM($B53:$CX53)+SUM($B76:$CX76))*VLOOKUP(select_pop,'Inputs Assump'!$G$4:$H$9,2,FALSE)</f>
        <v>19615.071077241195</v>
      </c>
      <c r="CL101" s="9">
        <f>CL53/(SUM($B53:$CX53)+SUM($B76:$CX76))*VLOOKUP(select_pop,'Inputs Assump'!$G$4:$H$9,2,FALSE)</f>
        <v>15149.921958773844</v>
      </c>
      <c r="CM101" s="9">
        <f>CM53/(SUM($B53:$CX53)+SUM($B76:$CX76))*VLOOKUP(select_pop,'Inputs Assump'!$G$4:$H$9,2,FALSE)</f>
        <v>12774.762253820845</v>
      </c>
      <c r="CN101" s="9">
        <f>CN53/(SUM($B53:$CX53)+SUM($B76:$CX76))*VLOOKUP(select_pop,'Inputs Assump'!$G$4:$H$9,2,FALSE)</f>
        <v>10399.602548867842</v>
      </c>
      <c r="CO101" s="9">
        <f>CO53/(SUM($B53:$CX53)+SUM($B76:$CX76))*VLOOKUP(select_pop,'Inputs Assump'!$G$4:$H$9,2,FALSE)</f>
        <v>8024.4428439148414</v>
      </c>
      <c r="CP101" s="9">
        <f>CP53/(SUM($B53:$CX53)+SUM($B76:$CX76))*VLOOKUP(select_pop,'Inputs Assump'!$G$4:$H$9,2,FALSE)</f>
        <v>5649.2831389618395</v>
      </c>
      <c r="CQ101" s="9">
        <f>CQ53/(SUM($B53:$CX53)+SUM($B76:$CX76))*VLOOKUP(select_pop,'Inputs Assump'!$G$4:$H$9,2,FALSE)</f>
        <v>3274.1234340088408</v>
      </c>
      <c r="CR101" s="9">
        <f>CR53/(SUM($B53:$CX53)+SUM($B76:$CX76))*VLOOKUP(select_pop,'Inputs Assump'!$G$4:$H$9,2,FALSE)</f>
        <v>2696.6719599551288</v>
      </c>
      <c r="CS101" s="9">
        <f>CS53/(SUM($B53:$CX53)+SUM($B76:$CX76))*VLOOKUP(select_pop,'Inputs Assump'!$G$4:$H$9,2,FALSE)</f>
        <v>2119.2204859014164</v>
      </c>
      <c r="CT101" s="9">
        <f>CT53/(SUM($B53:$CX53)+SUM($B76:$CX76))*VLOOKUP(select_pop,'Inputs Assump'!$G$4:$H$9,2,FALSE)</f>
        <v>1541.7690118477046</v>
      </c>
      <c r="CU101" s="9">
        <f>CU53/(SUM($B53:$CX53)+SUM($B76:$CX76))*VLOOKUP(select_pop,'Inputs Assump'!$G$4:$H$9,2,FALSE)</f>
        <v>964.31753779399287</v>
      </c>
      <c r="CV101" s="9">
        <f>CV53/(SUM($B53:$CX53)+SUM($B76:$CX76))*VLOOKUP(select_pop,'Inputs Assump'!$G$4:$H$9,2,FALSE)</f>
        <v>386.86606374028065</v>
      </c>
      <c r="CW101" s="9">
        <f>CW53/(SUM($B53:$CX53)+SUM($B76:$CX76))*VLOOKUP(select_pop,'Inputs Assump'!$G$4:$H$9,2,FALSE)</f>
        <v>343.10095274632516</v>
      </c>
      <c r="CX101" s="9">
        <f>CX53/(SUM($B53:$CX53)+SUM($B76:$CX76))*VLOOKUP(select_pop,'Inputs Assump'!$G$4:$H$9,2,FALSE)</f>
        <v>299.33584175236967</v>
      </c>
      <c r="CZ101" s="50">
        <f t="shared" ref="CZ101:CZ120" si="10">SUM(B101:CX101)</f>
        <v>57526207.345907621</v>
      </c>
      <c r="DA101" s="66">
        <f t="shared" ref="DA101:DA120" si="11">(CZ101-CZ$4)/CZ$4</f>
        <v>2.4523286494904404E-4</v>
      </c>
    </row>
    <row r="102" spans="1:105">
      <c r="A102" s="52">
        <v>2022</v>
      </c>
      <c r="B102" s="9">
        <f>B54/(SUM($B54:$CX54)+SUM($B77:$CX77))*VLOOKUP(select_pop,'Inputs Assump'!$G$4:$H$9,2,FALSE)</f>
        <v>1589201.5111443189</v>
      </c>
      <c r="C102" s="9">
        <f>C54/(SUM($B54:$CX54)+SUM($B77:$CX77))*VLOOKUP(select_pop,'Inputs Assump'!$G$4:$H$9,2,FALSE)</f>
        <v>1526947.8026747257</v>
      </c>
      <c r="D102" s="9">
        <f>D54/(SUM($B54:$CX54)+SUM($B77:$CX77))*VLOOKUP(select_pop,'Inputs Assump'!$G$4:$H$9,2,FALSE)</f>
        <v>1593124.4263424154</v>
      </c>
      <c r="E102" s="9">
        <f>E54/(SUM($B54:$CX54)+SUM($B77:$CX77))*VLOOKUP(select_pop,'Inputs Assump'!$G$4:$H$9,2,FALSE)</f>
        <v>1587077.7299208231</v>
      </c>
      <c r="F102" s="9">
        <f>F54/(SUM($B54:$CX54)+SUM($B77:$CX77))*VLOOKUP(select_pop,'Inputs Assump'!$G$4:$H$9,2,FALSE)</f>
        <v>1558862.7441162767</v>
      </c>
      <c r="G102" s="9">
        <f>G54/(SUM($B54:$CX54)+SUM($B77:$CX77))*VLOOKUP(select_pop,'Inputs Assump'!$G$4:$H$9,2,FALSE)</f>
        <v>1533754.2496748769</v>
      </c>
      <c r="H102" s="9">
        <f>H54/(SUM($B54:$CX54)+SUM($B77:$CX77))*VLOOKUP(select_pop,'Inputs Assump'!$G$4:$H$9,2,FALSE)</f>
        <v>1508791.9130878758</v>
      </c>
      <c r="I102" s="9">
        <f>I54/(SUM($B54:$CX54)+SUM($B77:$CX77))*VLOOKUP(select_pop,'Inputs Assump'!$G$4:$H$9,2,FALSE)</f>
        <v>1486563.3884402358</v>
      </c>
      <c r="J102" s="9">
        <f>J54/(SUM($B54:$CX54)+SUM($B77:$CX77))*VLOOKUP(select_pop,'Inputs Assump'!$G$4:$H$9,2,FALSE)</f>
        <v>1458228.9809454172</v>
      </c>
      <c r="K102" s="9">
        <f>K54/(SUM($B54:$CX54)+SUM($B77:$CX77))*VLOOKUP(select_pop,'Inputs Assump'!$G$4:$H$9,2,FALSE)</f>
        <v>1429894.5734505989</v>
      </c>
      <c r="L102" s="9">
        <f>L54/(SUM($B54:$CX54)+SUM($B77:$CX77))*VLOOKUP(select_pop,'Inputs Assump'!$G$4:$H$9,2,FALSE)</f>
        <v>1404634.0952232555</v>
      </c>
      <c r="M102" s="9">
        <f>M54/(SUM($B54:$CX54)+SUM($B77:$CX77))*VLOOKUP(select_pop,'Inputs Assump'!$G$4:$H$9,2,FALSE)</f>
        <v>1379390.3791529632</v>
      </c>
      <c r="N102" s="9">
        <f>N54/(SUM($B54:$CX54)+SUM($B77:$CX77))*VLOOKUP(select_pop,'Inputs Assump'!$G$4:$H$9,2,FALSE)</f>
        <v>1353865.6134300493</v>
      </c>
      <c r="O102" s="9">
        <f>O54/(SUM($B54:$CX54)+SUM($B77:$CX77))*VLOOKUP(select_pop,'Inputs Assump'!$G$4:$H$9,2,FALSE)</f>
        <v>1328340.8477071356</v>
      </c>
      <c r="P102" s="9">
        <f>P54/(SUM($B54:$CX54)+SUM($B77:$CX77))*VLOOKUP(select_pop,'Inputs Assump'!$G$4:$H$9,2,FALSE)</f>
        <v>1302816.0819842212</v>
      </c>
      <c r="Q102" s="9">
        <f>Q54/(SUM($B54:$CX54)+SUM($B77:$CX77))*VLOOKUP(select_pop,'Inputs Assump'!$G$4:$H$9,2,FALSE)</f>
        <v>1286015.1987736546</v>
      </c>
      <c r="R102" s="9">
        <f>R54/(SUM($B54:$CX54)+SUM($B77:$CX77))*VLOOKUP(select_pop,'Inputs Assump'!$G$4:$H$9,2,FALSE)</f>
        <v>1269210.7302454668</v>
      </c>
      <c r="S102" s="9">
        <f>S54/(SUM($B54:$CX54)+SUM($B77:$CX77))*VLOOKUP(select_pop,'Inputs Assump'!$G$4:$H$9,2,FALSE)</f>
        <v>1253205.7440415949</v>
      </c>
      <c r="T102" s="9">
        <f>T54/(SUM($B54:$CX54)+SUM($B77:$CX77))*VLOOKUP(select_pop,'Inputs Assump'!$G$4:$H$9,2,FALSE)</f>
        <v>1237200.757837723</v>
      </c>
      <c r="U102" s="9">
        <f>U54/(SUM($B54:$CX54)+SUM($B77:$CX77))*VLOOKUP(select_pop,'Inputs Assump'!$G$4:$H$9,2,FALSE)</f>
        <v>1221195.7716338506</v>
      </c>
      <c r="V102" s="9">
        <f>V54/(SUM($B54:$CX54)+SUM($B77:$CX77))*VLOOKUP(select_pop,'Inputs Assump'!$G$4:$H$9,2,FALSE)</f>
        <v>1197562.2798445318</v>
      </c>
      <c r="W102" s="9">
        <f>W54/(SUM($B54:$CX54)+SUM($B77:$CX77))*VLOOKUP(select_pop,'Inputs Assump'!$G$4:$H$9,2,FALSE)</f>
        <v>1173978.1611663711</v>
      </c>
      <c r="X102" s="9">
        <f>X54/(SUM($B54:$CX54)+SUM($B77:$CX77))*VLOOKUP(select_pop,'Inputs Assump'!$G$4:$H$9,2,FALSE)</f>
        <v>1150581.2580809991</v>
      </c>
      <c r="Y102" s="9">
        <f>Y54/(SUM($B54:$CX54)+SUM($B77:$CX77))*VLOOKUP(select_pop,'Inputs Assump'!$G$4:$H$9,2,FALSE)</f>
        <v>1127184.3549956277</v>
      </c>
      <c r="Z102" s="9">
        <f>Z54/(SUM($B54:$CX54)+SUM($B77:$CX77))*VLOOKUP(select_pop,'Inputs Assump'!$G$4:$H$9,2,FALSE)</f>
        <v>1103787.4519102559</v>
      </c>
      <c r="AA102" s="9">
        <f>AA54/(SUM($B54:$CX54)+SUM($B77:$CX77))*VLOOKUP(select_pop,'Inputs Assump'!$G$4:$H$9,2,FALSE)</f>
        <v>1063009.238549815</v>
      </c>
      <c r="AB102" s="9">
        <f>AB54/(SUM($B54:$CX54)+SUM($B77:$CX77))*VLOOKUP(select_pop,'Inputs Assump'!$G$4:$H$9,2,FALSE)</f>
        <v>1022327.2700076979</v>
      </c>
      <c r="AC102" s="9">
        <f>AC54/(SUM($B54:$CX54)+SUM($B77:$CX77))*VLOOKUP(select_pop,'Inputs Assump'!$G$4:$H$9,2,FALSE)</f>
        <v>984019.48099463375</v>
      </c>
      <c r="AD102" s="9">
        <f>AD54/(SUM($B54:$CX54)+SUM($B77:$CX77))*VLOOKUP(select_pop,'Inputs Assump'!$G$4:$H$9,2,FALSE)</f>
        <v>945711.69198156986</v>
      </c>
      <c r="AE102" s="9">
        <f>AE54/(SUM($B54:$CX54)+SUM($B77:$CX77))*VLOOKUP(select_pop,'Inputs Assump'!$G$4:$H$9,2,FALSE)</f>
        <v>907403.90296850598</v>
      </c>
      <c r="AF102" s="9">
        <f>AF54/(SUM($B54:$CX54)+SUM($B77:$CX77))*VLOOKUP(select_pop,'Inputs Assump'!$G$4:$H$9,2,FALSE)</f>
        <v>867917.73309124692</v>
      </c>
      <c r="AG102" s="9">
        <f>AG54/(SUM($B54:$CX54)+SUM($B77:$CX77))*VLOOKUP(select_pop,'Inputs Assump'!$G$4:$H$9,2,FALSE)</f>
        <v>828431.56321398809</v>
      </c>
      <c r="AH102" s="9">
        <f>AH54/(SUM($B54:$CX54)+SUM($B77:$CX77))*VLOOKUP(select_pop,'Inputs Assump'!$G$4:$H$9,2,FALSE)</f>
        <v>788945.39333672926</v>
      </c>
      <c r="AI102" s="9">
        <f>AI54/(SUM($B54:$CX54)+SUM($B77:$CX77))*VLOOKUP(select_pop,'Inputs Assump'!$G$4:$H$9,2,FALSE)</f>
        <v>749459.22345947044</v>
      </c>
      <c r="AJ102" s="9">
        <f>AJ54/(SUM($B54:$CX54)+SUM($B77:$CX77))*VLOOKUP(select_pop,'Inputs Assump'!$G$4:$H$9,2,FALSE)</f>
        <v>709973.05358221161</v>
      </c>
      <c r="AK102" s="9">
        <f>AK54/(SUM($B54:$CX54)+SUM($B77:$CX77))*VLOOKUP(select_pop,'Inputs Assump'!$G$4:$H$9,2,FALSE)</f>
        <v>688255.33138361189</v>
      </c>
      <c r="AL102" s="9">
        <f>AL54/(SUM($B54:$CX54)+SUM($B77:$CX77))*VLOOKUP(select_pop,'Inputs Assump'!$G$4:$H$9,2,FALSE)</f>
        <v>666537.60918501241</v>
      </c>
      <c r="AM102" s="9">
        <f>AM54/(SUM($B54:$CX54)+SUM($B77:$CX77))*VLOOKUP(select_pop,'Inputs Assump'!$G$4:$H$9,2,FALSE)</f>
        <v>644819.88698641292</v>
      </c>
      <c r="AN102" s="9">
        <f>AN54/(SUM($B54:$CX54)+SUM($B77:$CX77))*VLOOKUP(select_pop,'Inputs Assump'!$G$4:$H$9,2,FALSE)</f>
        <v>623102.16478781332</v>
      </c>
      <c r="AO102" s="9">
        <f>AO54/(SUM($B54:$CX54)+SUM($B77:$CX77))*VLOOKUP(select_pop,'Inputs Assump'!$G$4:$H$9,2,FALSE)</f>
        <v>601384.44258921396</v>
      </c>
      <c r="AP102" s="9">
        <f>AP54/(SUM($B54:$CX54)+SUM($B77:$CX77))*VLOOKUP(select_pop,'Inputs Assump'!$G$4:$H$9,2,FALSE)</f>
        <v>575143.04991339741</v>
      </c>
      <c r="AQ102" s="9">
        <f>AQ54/(SUM($B54:$CX54)+SUM($B77:$CX77))*VLOOKUP(select_pop,'Inputs Assump'!$G$4:$H$9,2,FALSE)</f>
        <v>548901.65723758098</v>
      </c>
      <c r="AR102" s="9">
        <f>AR54/(SUM($B54:$CX54)+SUM($B77:$CX77))*VLOOKUP(select_pop,'Inputs Assump'!$G$4:$H$9,2,FALSE)</f>
        <v>522660.26456176443</v>
      </c>
      <c r="AS102" s="9">
        <f>AS54/(SUM($B54:$CX54)+SUM($B77:$CX77))*VLOOKUP(select_pop,'Inputs Assump'!$G$4:$H$9,2,FALSE)</f>
        <v>496418.87188594794</v>
      </c>
      <c r="AT102" s="9">
        <f>AT54/(SUM($B54:$CX54)+SUM($B77:$CX77))*VLOOKUP(select_pop,'Inputs Assump'!$G$4:$H$9,2,FALSE)</f>
        <v>470177.47921013128</v>
      </c>
      <c r="AU102" s="9">
        <f>AU54/(SUM($B54:$CX54)+SUM($B77:$CX77))*VLOOKUP(select_pop,'Inputs Assump'!$G$4:$H$9,2,FALSE)</f>
        <v>452976.05859324435</v>
      </c>
      <c r="AV102" s="9">
        <f>AV54/(SUM($B54:$CX54)+SUM($B77:$CX77))*VLOOKUP(select_pop,'Inputs Assump'!$G$4:$H$9,2,FALSE)</f>
        <v>435774.63797635731</v>
      </c>
      <c r="AW102" s="9">
        <f>AW54/(SUM($B54:$CX54)+SUM($B77:$CX77))*VLOOKUP(select_pop,'Inputs Assump'!$G$4:$H$9,2,FALSE)</f>
        <v>418573.2173594702</v>
      </c>
      <c r="AX102" s="9">
        <f>AX54/(SUM($B54:$CX54)+SUM($B77:$CX77))*VLOOKUP(select_pop,'Inputs Assump'!$G$4:$H$9,2,FALSE)</f>
        <v>401371.79674258322</v>
      </c>
      <c r="AY102" s="9">
        <f>AY54/(SUM($B54:$CX54)+SUM($B77:$CX77))*VLOOKUP(select_pop,'Inputs Assump'!$G$4:$H$9,2,FALSE)</f>
        <v>384170.37612569612</v>
      </c>
      <c r="AZ102" s="9">
        <f>AZ54/(SUM($B54:$CX54)+SUM($B77:$CX77))*VLOOKUP(select_pop,'Inputs Assump'!$G$4:$H$9,2,FALSE)</f>
        <v>370102.54998020834</v>
      </c>
      <c r="BA102" s="9">
        <f>BA54/(SUM($B54:$CX54)+SUM($B77:$CX77))*VLOOKUP(select_pop,'Inputs Assump'!$G$4:$H$9,2,FALSE)</f>
        <v>356034.72383472061</v>
      </c>
      <c r="BB102" s="9">
        <f>BB54/(SUM($B54:$CX54)+SUM($B77:$CX77))*VLOOKUP(select_pop,'Inputs Assump'!$G$4:$H$9,2,FALSE)</f>
        <v>341966.89768923289</v>
      </c>
      <c r="BC102" s="9">
        <f>BC54/(SUM($B54:$CX54)+SUM($B77:$CX77))*VLOOKUP(select_pop,'Inputs Assump'!$G$4:$H$9,2,FALSE)</f>
        <v>327899.07154374517</v>
      </c>
      <c r="BD102" s="9">
        <f>BD54/(SUM($B54:$CX54)+SUM($B77:$CX77))*VLOOKUP(select_pop,'Inputs Assump'!$G$4:$H$9,2,FALSE)</f>
        <v>313831.24539825728</v>
      </c>
      <c r="BE102" s="9">
        <f>BE54/(SUM($B54:$CX54)+SUM($B77:$CX77))*VLOOKUP(select_pop,'Inputs Assump'!$G$4:$H$9,2,FALSE)</f>
        <v>300807.61064036645</v>
      </c>
      <c r="BF102" s="9">
        <f>BF54/(SUM($B54:$CX54)+SUM($B77:$CX77))*VLOOKUP(select_pop,'Inputs Assump'!$G$4:$H$9,2,FALSE)</f>
        <v>287783.97588247573</v>
      </c>
      <c r="BG102" s="9">
        <f>BG54/(SUM($B54:$CX54)+SUM($B77:$CX77))*VLOOKUP(select_pop,'Inputs Assump'!$G$4:$H$9,2,FALSE)</f>
        <v>274760.3411245849</v>
      </c>
      <c r="BH102" s="9">
        <f>BH54/(SUM($B54:$CX54)+SUM($B77:$CX77))*VLOOKUP(select_pop,'Inputs Assump'!$G$4:$H$9,2,FALSE)</f>
        <v>261736.70636669418</v>
      </c>
      <c r="BI102" s="9">
        <f>BI54/(SUM($B54:$CX54)+SUM($B77:$CX77))*VLOOKUP(select_pop,'Inputs Assump'!$G$4:$H$9,2,FALSE)</f>
        <v>248713.07160880338</v>
      </c>
      <c r="BJ102" s="9">
        <f>BJ54/(SUM($B54:$CX54)+SUM($B77:$CX77))*VLOOKUP(select_pop,'Inputs Assump'!$G$4:$H$9,2,FALSE)</f>
        <v>240904.00741279364</v>
      </c>
      <c r="BK102" s="9">
        <f>BK54/(SUM($B54:$CX54)+SUM($B77:$CX77))*VLOOKUP(select_pop,'Inputs Assump'!$G$4:$H$9,2,FALSE)</f>
        <v>233094.94321678381</v>
      </c>
      <c r="BL102" s="9">
        <f>BL54/(SUM($B54:$CX54)+SUM($B77:$CX77))*VLOOKUP(select_pop,'Inputs Assump'!$G$4:$H$9,2,FALSE)</f>
        <v>225285.87902077407</v>
      </c>
      <c r="BM102" s="9">
        <f>BM54/(SUM($B54:$CX54)+SUM($B77:$CX77))*VLOOKUP(select_pop,'Inputs Assump'!$G$4:$H$9,2,FALSE)</f>
        <v>217476.81482476427</v>
      </c>
      <c r="BN102" s="9">
        <f>BN54/(SUM($B54:$CX54)+SUM($B77:$CX77))*VLOOKUP(select_pop,'Inputs Assump'!$G$4:$H$9,2,FALSE)</f>
        <v>209667.75062875447</v>
      </c>
      <c r="BO102" s="9">
        <f>BO54/(SUM($B54:$CX54)+SUM($B77:$CX77))*VLOOKUP(select_pop,'Inputs Assump'!$G$4:$H$9,2,FALSE)</f>
        <v>199195.34086215813</v>
      </c>
      <c r="BP102" s="9">
        <f>BP54/(SUM($B54:$CX54)+SUM($B77:$CX77))*VLOOKUP(select_pop,'Inputs Assump'!$G$4:$H$9,2,FALSE)</f>
        <v>188722.93109556177</v>
      </c>
      <c r="BQ102" s="9">
        <f>BQ54/(SUM($B54:$CX54)+SUM($B77:$CX77))*VLOOKUP(select_pop,'Inputs Assump'!$G$4:$H$9,2,FALSE)</f>
        <v>178250.52132896546</v>
      </c>
      <c r="BR102" s="9">
        <f>BR54/(SUM($B54:$CX54)+SUM($B77:$CX77))*VLOOKUP(select_pop,'Inputs Assump'!$G$4:$H$9,2,FALSE)</f>
        <v>167778.11156236913</v>
      </c>
      <c r="BS102" s="9">
        <f>BS54/(SUM($B54:$CX54)+SUM($B77:$CX77))*VLOOKUP(select_pop,'Inputs Assump'!$G$4:$H$9,2,FALSE)</f>
        <v>157305.70179577271</v>
      </c>
      <c r="BT102" s="9">
        <f>BT54/(SUM($B54:$CX54)+SUM($B77:$CX77))*VLOOKUP(select_pop,'Inputs Assump'!$G$4:$H$9,2,FALSE)</f>
        <v>150353.16778184436</v>
      </c>
      <c r="BU102" s="9">
        <f>BU54/(SUM($B54:$CX54)+SUM($B77:$CX77))*VLOOKUP(select_pop,'Inputs Assump'!$G$4:$H$9,2,FALSE)</f>
        <v>143400.63376791598</v>
      </c>
      <c r="BV102" s="9">
        <f>BV54/(SUM($B54:$CX54)+SUM($B77:$CX77))*VLOOKUP(select_pop,'Inputs Assump'!$G$4:$H$9,2,FALSE)</f>
        <v>136448.0997539876</v>
      </c>
      <c r="BW102" s="9">
        <f>BW54/(SUM($B54:$CX54)+SUM($B77:$CX77))*VLOOKUP(select_pop,'Inputs Assump'!$G$4:$H$9,2,FALSE)</f>
        <v>129495.56574005925</v>
      </c>
      <c r="BX102" s="9">
        <f>BX54/(SUM($B54:$CX54)+SUM($B77:$CX77))*VLOOKUP(select_pop,'Inputs Assump'!$G$4:$H$9,2,FALSE)</f>
        <v>122543.03172613085</v>
      </c>
      <c r="BY102" s="9">
        <f>BY54/(SUM($B54:$CX54)+SUM($B77:$CX77))*VLOOKUP(select_pop,'Inputs Assump'!$G$4:$H$9,2,FALSE)</f>
        <v>113177.54343193935</v>
      </c>
      <c r="BZ102" s="9">
        <f>BZ54/(SUM($B54:$CX54)+SUM($B77:$CX77))*VLOOKUP(select_pop,'Inputs Assump'!$G$4:$H$9,2,FALSE)</f>
        <v>103812.05513774788</v>
      </c>
      <c r="CA102" s="9">
        <f>CA54/(SUM($B54:$CX54)+SUM($B77:$CX77))*VLOOKUP(select_pop,'Inputs Assump'!$G$4:$H$9,2,FALSE)</f>
        <v>94446.5668435564</v>
      </c>
      <c r="CB102" s="9">
        <f>CB54/(SUM($B54:$CX54)+SUM($B77:$CX77))*VLOOKUP(select_pop,'Inputs Assump'!$G$4:$H$9,2,FALSE)</f>
        <v>85081.078549364902</v>
      </c>
      <c r="CC102" s="9">
        <f>CC54/(SUM($B54:$CX54)+SUM($B77:$CX77))*VLOOKUP(select_pop,'Inputs Assump'!$G$4:$H$9,2,FALSE)</f>
        <v>75715.590255173389</v>
      </c>
      <c r="CD102" s="9">
        <f>CD54/(SUM($B54:$CX54)+SUM($B77:$CX77))*VLOOKUP(select_pop,'Inputs Assump'!$G$4:$H$9,2,FALSE)</f>
        <v>67859.187518658291</v>
      </c>
      <c r="CE102" s="9">
        <f>CE54/(SUM($B54:$CX54)+SUM($B77:$CX77))*VLOOKUP(select_pop,'Inputs Assump'!$G$4:$H$9,2,FALSE)</f>
        <v>60002.784782143201</v>
      </c>
      <c r="CF102" s="9">
        <f>CF54/(SUM($B54:$CX54)+SUM($B77:$CX77))*VLOOKUP(select_pop,'Inputs Assump'!$G$4:$H$9,2,FALSE)</f>
        <v>52146.382045628125</v>
      </c>
      <c r="CG102" s="9">
        <f>CG54/(SUM($B54:$CX54)+SUM($B77:$CX77))*VLOOKUP(select_pop,'Inputs Assump'!$G$4:$H$9,2,FALSE)</f>
        <v>44289.979309113041</v>
      </c>
      <c r="CH102" s="9">
        <f>CH54/(SUM($B54:$CX54)+SUM($B77:$CX77))*VLOOKUP(select_pop,'Inputs Assump'!$G$4:$H$9,2,FALSE)</f>
        <v>36433.576572597951</v>
      </c>
      <c r="CI102" s="9">
        <f>CI54/(SUM($B54:$CX54)+SUM($B77:$CX77))*VLOOKUP(select_pop,'Inputs Assump'!$G$4:$H$9,2,FALSE)</f>
        <v>32092.590462240398</v>
      </c>
      <c r="CJ102" s="9">
        <f>CJ54/(SUM($B54:$CX54)+SUM($B77:$CX77))*VLOOKUP(select_pop,'Inputs Assump'!$G$4:$H$9,2,FALSE)</f>
        <v>27751.604351882841</v>
      </c>
      <c r="CK102" s="9">
        <f>CK54/(SUM($B54:$CX54)+SUM($B77:$CX77))*VLOOKUP(select_pop,'Inputs Assump'!$G$4:$H$9,2,FALSE)</f>
        <v>23410.618241525281</v>
      </c>
      <c r="CL102" s="9">
        <f>CL54/(SUM($B54:$CX54)+SUM($B77:$CX77))*VLOOKUP(select_pop,'Inputs Assump'!$G$4:$H$9,2,FALSE)</f>
        <v>19069.63213116772</v>
      </c>
      <c r="CM102" s="9">
        <f>CM54/(SUM($B54:$CX54)+SUM($B77:$CX77))*VLOOKUP(select_pop,'Inputs Assump'!$G$4:$H$9,2,FALSE)</f>
        <v>14728.646020810167</v>
      </c>
      <c r="CN102" s="9">
        <f>CN54/(SUM($B54:$CX54)+SUM($B77:$CX77))*VLOOKUP(select_pop,'Inputs Assump'!$G$4:$H$9,2,FALSE)</f>
        <v>12419.532704428704</v>
      </c>
      <c r="CO102" s="9">
        <f>CO54/(SUM($B54:$CX54)+SUM($B77:$CX77))*VLOOKUP(select_pop,'Inputs Assump'!$G$4:$H$9,2,FALSE)</f>
        <v>10110.419388047236</v>
      </c>
      <c r="CP102" s="9">
        <f>CP54/(SUM($B54:$CX54)+SUM($B77:$CX77))*VLOOKUP(select_pop,'Inputs Assump'!$G$4:$H$9,2,FALSE)</f>
        <v>7801.3060716657674</v>
      </c>
      <c r="CQ102" s="9">
        <f>CQ54/(SUM($B54:$CX54)+SUM($B77:$CX77))*VLOOKUP(select_pop,'Inputs Assump'!$G$4:$H$9,2,FALSE)</f>
        <v>5492.1927552843017</v>
      </c>
      <c r="CR102" s="9">
        <f>CR54/(SUM($B54:$CX54)+SUM($B77:$CX77))*VLOOKUP(select_pop,'Inputs Assump'!$G$4:$H$9,2,FALSE)</f>
        <v>3183.0794389028379</v>
      </c>
      <c r="CS102" s="9">
        <f>CS54/(SUM($B54:$CX54)+SUM($B77:$CX77))*VLOOKUP(select_pop,'Inputs Assump'!$G$4:$H$9,2,FALSE)</f>
        <v>2621.685236432601</v>
      </c>
      <c r="CT102" s="9">
        <f>CT54/(SUM($B54:$CX54)+SUM($B77:$CX77))*VLOOKUP(select_pop,'Inputs Assump'!$G$4:$H$9,2,FALSE)</f>
        <v>2060.2910339623636</v>
      </c>
      <c r="CU102" s="9">
        <f>CU54/(SUM($B54:$CX54)+SUM($B77:$CX77))*VLOOKUP(select_pop,'Inputs Assump'!$G$4:$H$9,2,FALSE)</f>
        <v>1498.8968314921274</v>
      </c>
      <c r="CV102" s="9">
        <f>CV54/(SUM($B54:$CX54)+SUM($B77:$CX77))*VLOOKUP(select_pop,'Inputs Assump'!$G$4:$H$9,2,FALSE)</f>
        <v>937.50262902189047</v>
      </c>
      <c r="CW102" s="9">
        <f>CW54/(SUM($B54:$CX54)+SUM($B77:$CX77))*VLOOKUP(select_pop,'Inputs Assump'!$G$4:$H$9,2,FALSE)</f>
        <v>376.10842655165362</v>
      </c>
      <c r="CX102" s="9">
        <f>CX54/(SUM($B54:$CX54)+SUM($B77:$CX77))*VLOOKUP(select_pop,'Inputs Assump'!$G$4:$H$9,2,FALSE)</f>
        <v>333.56029794442162</v>
      </c>
      <c r="CZ102" s="50">
        <f t="shared" si="10"/>
        <v>57539292.546604358</v>
      </c>
      <c r="DA102" s="66">
        <f t="shared" si="11"/>
        <v>4.7275368062337978E-4</v>
      </c>
    </row>
    <row r="103" spans="1:105">
      <c r="A103" s="52">
        <v>2023</v>
      </c>
      <c r="B103" s="9">
        <f>B55/(SUM($B55:$CX55)+SUM($B78:$CX78))*VLOOKUP(select_pop,'Inputs Assump'!$G$4:$H$9,2,FALSE)</f>
        <v>1558996.9240156105</v>
      </c>
      <c r="C103" s="9">
        <f>C55/(SUM($B55:$CX55)+SUM($B78:$CX78))*VLOOKUP(select_pop,'Inputs Assump'!$G$4:$H$9,2,FALSE)</f>
        <v>1501044.5056958331</v>
      </c>
      <c r="D103" s="9">
        <f>D55/(SUM($B55:$CX55)+SUM($B78:$CX78))*VLOOKUP(select_pop,'Inputs Assump'!$G$4:$H$9,2,FALSE)</f>
        <v>1486553.024466973</v>
      </c>
      <c r="E103" s="9">
        <f>E55/(SUM($B55:$CX55)+SUM($B78:$CX78))*VLOOKUP(select_pop,'Inputs Assump'!$G$4:$H$9,2,FALSE)</f>
        <v>1550978.9726820299</v>
      </c>
      <c r="F103" s="9">
        <f>F55/(SUM($B55:$CX55)+SUM($B78:$CX78))*VLOOKUP(select_pop,'Inputs Assump'!$G$4:$H$9,2,FALSE)</f>
        <v>1545092.2391356663</v>
      </c>
      <c r="G103" s="9">
        <f>G55/(SUM($B55:$CX55)+SUM($B78:$CX78))*VLOOKUP(select_pop,'Inputs Assump'!$G$4:$H$9,2,FALSE)</f>
        <v>1520462.7061380481</v>
      </c>
      <c r="H103" s="9">
        <f>H55/(SUM($B55:$CX55)+SUM($B78:$CX78))*VLOOKUP(select_pop,'Inputs Assump'!$G$4:$H$9,2,FALSE)</f>
        <v>1495972.7184534268</v>
      </c>
      <c r="I103" s="9">
        <f>I55/(SUM($B55:$CX55)+SUM($B78:$CX78))*VLOOKUP(select_pop,'Inputs Assump'!$G$4:$H$9,2,FALSE)</f>
        <v>1471625.2882631461</v>
      </c>
      <c r="J103" s="9">
        <f>J55/(SUM($B55:$CX55)+SUM($B78:$CX78))*VLOOKUP(select_pop,'Inputs Assump'!$G$4:$H$9,2,FALSE)</f>
        <v>1449944.3270195909</v>
      </c>
      <c r="K103" s="9">
        <f>K55/(SUM($B55:$CX55)+SUM($B78:$CX78))*VLOOKUP(select_pop,'Inputs Assump'!$G$4:$H$9,2,FALSE)</f>
        <v>1422307.891381498</v>
      </c>
      <c r="L103" s="9">
        <f>L55/(SUM($B55:$CX55)+SUM($B78:$CX78))*VLOOKUP(select_pop,'Inputs Assump'!$G$4:$H$9,2,FALSE)</f>
        <v>1394899.7569520047</v>
      </c>
      <c r="M103" s="9">
        <f>M55/(SUM($B55:$CX55)+SUM($B78:$CX78))*VLOOKUP(select_pop,'Inputs Assump'!$G$4:$H$9,2,FALSE)</f>
        <v>1370257.4961909316</v>
      </c>
      <c r="N103" s="9">
        <f>N55/(SUM($B55:$CX55)+SUM($B78:$CX78))*VLOOKUP(select_pop,'Inputs Assump'!$G$4:$H$9,2,FALSE)</f>
        <v>1345631.5873548402</v>
      </c>
      <c r="O103" s="9">
        <f>O55/(SUM($B55:$CX55)+SUM($B78:$CX78))*VLOOKUP(select_pop,'Inputs Assump'!$G$4:$H$9,2,FALSE)</f>
        <v>1320731.5071921265</v>
      </c>
      <c r="P103" s="9">
        <f>P55/(SUM($B55:$CX55)+SUM($B78:$CX78))*VLOOKUP(select_pop,'Inputs Assump'!$G$4:$H$9,2,FALSE)</f>
        <v>1295831.4270294129</v>
      </c>
      <c r="Q103" s="9">
        <f>Q55/(SUM($B55:$CX55)+SUM($B78:$CX78))*VLOOKUP(select_pop,'Inputs Assump'!$G$4:$H$9,2,FALSE)</f>
        <v>1270187.3834417111</v>
      </c>
      <c r="R103" s="9">
        <f>R55/(SUM($B55:$CX55)+SUM($B78:$CX78))*VLOOKUP(select_pop,'Inputs Assump'!$G$4:$H$9,2,FALSE)</f>
        <v>1253807.2740925562</v>
      </c>
      <c r="S103" s="9">
        <f>S55/(SUM($B55:$CX55)+SUM($B78:$CX78))*VLOOKUP(select_pop,'Inputs Assump'!$G$4:$H$9,2,FALSE)</f>
        <v>1237423.6692191507</v>
      </c>
      <c r="T103" s="9">
        <f>T55/(SUM($B55:$CX55)+SUM($B78:$CX78))*VLOOKUP(select_pop,'Inputs Assump'!$G$4:$H$9,2,FALSE)</f>
        <v>1221819.5238378972</v>
      </c>
      <c r="U103" s="9">
        <f>U55/(SUM($B55:$CX55)+SUM($B78:$CX78))*VLOOKUP(select_pop,'Inputs Assump'!$G$4:$H$9,2,FALSE)</f>
        <v>1206215.378456644</v>
      </c>
      <c r="V103" s="9">
        <f>V55/(SUM($B55:$CX55)+SUM($B78:$CX78))*VLOOKUP(select_pop,'Inputs Assump'!$G$4:$H$9,2,FALSE)</f>
        <v>1190345.1485511826</v>
      </c>
      <c r="W103" s="9">
        <f>W55/(SUM($B55:$CX55)+SUM($B78:$CX78))*VLOOKUP(select_pop,'Inputs Assump'!$G$4:$H$9,2,FALSE)</f>
        <v>1167308.7010394933</v>
      </c>
      <c r="X103" s="9">
        <f>X55/(SUM($B55:$CX55)+SUM($B78:$CX78))*VLOOKUP(select_pop,'Inputs Assump'!$G$4:$H$9,2,FALSE)</f>
        <v>1144320.3793440748</v>
      </c>
      <c r="Y103" s="9">
        <f>Y55/(SUM($B55:$CX55)+SUM($B78:$CX78))*VLOOKUP(select_pop,'Inputs Assump'!$G$4:$H$9,2,FALSE)</f>
        <v>1121514.5436822518</v>
      </c>
      <c r="Z103" s="9">
        <f>Z55/(SUM($B55:$CX55)+SUM($B78:$CX78))*VLOOKUP(select_pop,'Inputs Assump'!$G$4:$H$9,2,FALSE)</f>
        <v>1098708.7080204291</v>
      </c>
      <c r="AA103" s="9">
        <f>AA55/(SUM($B55:$CX55)+SUM($B78:$CX78))*VLOOKUP(select_pop,'Inputs Assump'!$G$4:$H$9,2,FALSE)</f>
        <v>1073654.8851712109</v>
      </c>
      <c r="AB103" s="9">
        <f>AB55/(SUM($B55:$CX55)+SUM($B78:$CX78))*VLOOKUP(select_pop,'Inputs Assump'!$G$4:$H$9,2,FALSE)</f>
        <v>1033989.8863462822</v>
      </c>
      <c r="AC103" s="9">
        <f>AC55/(SUM($B55:$CX55)+SUM($B78:$CX78))*VLOOKUP(select_pop,'Inputs Assump'!$G$4:$H$9,2,FALSE)</f>
        <v>994418.50492856978</v>
      </c>
      <c r="AD103" s="9">
        <f>AD55/(SUM($B55:$CX55)+SUM($B78:$CX78))*VLOOKUP(select_pop,'Inputs Assump'!$G$4:$H$9,2,FALSE)</f>
        <v>957156.48972554819</v>
      </c>
      <c r="AE103" s="9">
        <f>AE55/(SUM($B55:$CX55)+SUM($B78:$CX78))*VLOOKUP(select_pop,'Inputs Assump'!$G$4:$H$9,2,FALSE)</f>
        <v>919894.47452252707</v>
      </c>
      <c r="AF103" s="9">
        <f>AF55/(SUM($B55:$CX55)+SUM($B78:$CX78))*VLOOKUP(select_pop,'Inputs Assump'!$G$4:$H$9,2,FALSE)</f>
        <v>882632.45931950572</v>
      </c>
      <c r="AG103" s="9">
        <f>AG55/(SUM($B55:$CX55)+SUM($B78:$CX78))*VLOOKUP(select_pop,'Inputs Assump'!$G$4:$H$9,2,FALSE)</f>
        <v>844224.23216304544</v>
      </c>
      <c r="AH103" s="9">
        <f>AH55/(SUM($B55:$CX55)+SUM($B78:$CX78))*VLOOKUP(select_pop,'Inputs Assump'!$G$4:$H$9,2,FALSE)</f>
        <v>805816.0050065855</v>
      </c>
      <c r="AI103" s="9">
        <f>AI55/(SUM($B55:$CX55)+SUM($B78:$CX78))*VLOOKUP(select_pop,'Inputs Assump'!$G$4:$H$9,2,FALSE)</f>
        <v>767407.77785012557</v>
      </c>
      <c r="AJ103" s="9">
        <f>AJ55/(SUM($B55:$CX55)+SUM($B78:$CX78))*VLOOKUP(select_pop,'Inputs Assump'!$G$4:$H$9,2,FALSE)</f>
        <v>728999.55069366563</v>
      </c>
      <c r="AK103" s="9">
        <f>AK55/(SUM($B55:$CX55)+SUM($B78:$CX78))*VLOOKUP(select_pop,'Inputs Assump'!$G$4:$H$9,2,FALSE)</f>
        <v>690591.32353720546</v>
      </c>
      <c r="AL103" s="9">
        <f>AL55/(SUM($B55:$CX55)+SUM($B78:$CX78))*VLOOKUP(select_pop,'Inputs Assump'!$G$4:$H$9,2,FALSE)</f>
        <v>669466.47881011257</v>
      </c>
      <c r="AM103" s="9">
        <f>AM55/(SUM($B55:$CX55)+SUM($B78:$CX78))*VLOOKUP(select_pop,'Inputs Assump'!$G$4:$H$9,2,FALSE)</f>
        <v>648341.63408301969</v>
      </c>
      <c r="AN103" s="9">
        <f>AN55/(SUM($B55:$CX55)+SUM($B78:$CX78))*VLOOKUP(select_pop,'Inputs Assump'!$G$4:$H$9,2,FALSE)</f>
        <v>627216.78935592703</v>
      </c>
      <c r="AO103" s="9">
        <f>AO55/(SUM($B55:$CX55)+SUM($B78:$CX78))*VLOOKUP(select_pop,'Inputs Assump'!$G$4:$H$9,2,FALSE)</f>
        <v>606091.94462883391</v>
      </c>
      <c r="AP103" s="9">
        <f>AP55/(SUM($B55:$CX55)+SUM($B78:$CX78))*VLOOKUP(select_pop,'Inputs Assump'!$G$4:$H$9,2,FALSE)</f>
        <v>584967.09990174137</v>
      </c>
      <c r="AQ103" s="9">
        <f>AQ55/(SUM($B55:$CX55)+SUM($B78:$CX78))*VLOOKUP(select_pop,'Inputs Assump'!$G$4:$H$9,2,FALSE)</f>
        <v>559442.07749699568</v>
      </c>
      <c r="AR103" s="9">
        <f>AR55/(SUM($B55:$CX55)+SUM($B78:$CX78))*VLOOKUP(select_pop,'Inputs Assump'!$G$4:$H$9,2,FALSE)</f>
        <v>533917.05509225</v>
      </c>
      <c r="AS103" s="9">
        <f>AS55/(SUM($B55:$CX55)+SUM($B78:$CX78))*VLOOKUP(select_pop,'Inputs Assump'!$G$4:$H$9,2,FALSE)</f>
        <v>508392.03268750437</v>
      </c>
      <c r="AT103" s="9">
        <f>AT55/(SUM($B55:$CX55)+SUM($B78:$CX78))*VLOOKUP(select_pop,'Inputs Assump'!$G$4:$H$9,2,FALSE)</f>
        <v>482867.01028275857</v>
      </c>
      <c r="AU103" s="9">
        <f>AU55/(SUM($B55:$CX55)+SUM($B78:$CX78))*VLOOKUP(select_pop,'Inputs Assump'!$G$4:$H$9,2,FALSE)</f>
        <v>457341.98787801288</v>
      </c>
      <c r="AV103" s="9">
        <f>AV55/(SUM($B55:$CX55)+SUM($B78:$CX78))*VLOOKUP(select_pop,'Inputs Assump'!$G$4:$H$9,2,FALSE)</f>
        <v>440610.15309836989</v>
      </c>
      <c r="AW103" s="9">
        <f>AW55/(SUM($B55:$CX55)+SUM($B78:$CX78))*VLOOKUP(select_pop,'Inputs Assump'!$G$4:$H$9,2,FALSE)</f>
        <v>423878.31831872684</v>
      </c>
      <c r="AX103" s="9">
        <f>AX55/(SUM($B55:$CX55)+SUM($B78:$CX78))*VLOOKUP(select_pop,'Inputs Assump'!$G$4:$H$9,2,FALSE)</f>
        <v>407146.4835390838</v>
      </c>
      <c r="AY103" s="9">
        <f>AY55/(SUM($B55:$CX55)+SUM($B78:$CX78))*VLOOKUP(select_pop,'Inputs Assump'!$G$4:$H$9,2,FALSE)</f>
        <v>390414.64875944075</v>
      </c>
      <c r="AZ103" s="9">
        <f>AZ55/(SUM($B55:$CX55)+SUM($B78:$CX78))*VLOOKUP(select_pop,'Inputs Assump'!$G$4:$H$9,2,FALSE)</f>
        <v>373682.81397979776</v>
      </c>
      <c r="BA103" s="9">
        <f>BA55/(SUM($B55:$CX55)+SUM($B78:$CX78))*VLOOKUP(select_pop,'Inputs Assump'!$G$4:$H$9,2,FALSE)</f>
        <v>359999.02890079306</v>
      </c>
      <c r="BB103" s="9">
        <f>BB55/(SUM($B55:$CX55)+SUM($B78:$CX78))*VLOOKUP(select_pop,'Inputs Assump'!$G$4:$H$9,2,FALSE)</f>
        <v>346315.24382178829</v>
      </c>
      <c r="BC103" s="9">
        <f>BC55/(SUM($B55:$CX55)+SUM($B78:$CX78))*VLOOKUP(select_pop,'Inputs Assump'!$G$4:$H$9,2,FALSE)</f>
        <v>332631.45874278364</v>
      </c>
      <c r="BD103" s="9">
        <f>BD55/(SUM($B55:$CX55)+SUM($B78:$CX78))*VLOOKUP(select_pop,'Inputs Assump'!$G$4:$H$9,2,FALSE)</f>
        <v>318947.67366377887</v>
      </c>
      <c r="BE103" s="9">
        <f>BE55/(SUM($B55:$CX55)+SUM($B78:$CX78))*VLOOKUP(select_pop,'Inputs Assump'!$G$4:$H$9,2,FALSE)</f>
        <v>305263.8885847741</v>
      </c>
      <c r="BF103" s="9">
        <f>BF55/(SUM($B55:$CX55)+SUM($B78:$CX78))*VLOOKUP(select_pop,'Inputs Assump'!$G$4:$H$9,2,FALSE)</f>
        <v>292595.78925433161</v>
      </c>
      <c r="BG103" s="9">
        <f>BG55/(SUM($B55:$CX55)+SUM($B78:$CX78))*VLOOKUP(select_pop,'Inputs Assump'!$G$4:$H$9,2,FALSE)</f>
        <v>279927.68992388929</v>
      </c>
      <c r="BH103" s="9">
        <f>BH55/(SUM($B55:$CX55)+SUM($B78:$CX78))*VLOOKUP(select_pop,'Inputs Assump'!$G$4:$H$9,2,FALSE)</f>
        <v>267259.59059344686</v>
      </c>
      <c r="BI103" s="9">
        <f>BI55/(SUM($B55:$CX55)+SUM($B78:$CX78))*VLOOKUP(select_pop,'Inputs Assump'!$G$4:$H$9,2,FALSE)</f>
        <v>254591.49126300449</v>
      </c>
      <c r="BJ103" s="9">
        <f>BJ55/(SUM($B55:$CX55)+SUM($B78:$CX78))*VLOOKUP(select_pop,'Inputs Assump'!$G$4:$H$9,2,FALSE)</f>
        <v>241923.39193256214</v>
      </c>
      <c r="BK103" s="9">
        <f>BK55/(SUM($B55:$CX55)+SUM($B78:$CX78))*VLOOKUP(select_pop,'Inputs Assump'!$G$4:$H$9,2,FALSE)</f>
        <v>234327.50931208898</v>
      </c>
      <c r="BL103" s="9">
        <f>BL55/(SUM($B55:$CX55)+SUM($B78:$CX78))*VLOOKUP(select_pop,'Inputs Assump'!$G$4:$H$9,2,FALSE)</f>
        <v>226731.62669161576</v>
      </c>
      <c r="BM103" s="9">
        <f>BM55/(SUM($B55:$CX55)+SUM($B78:$CX78))*VLOOKUP(select_pop,'Inputs Assump'!$G$4:$H$9,2,FALSE)</f>
        <v>219135.7440711426</v>
      </c>
      <c r="BN103" s="9">
        <f>BN55/(SUM($B55:$CX55)+SUM($B78:$CX78))*VLOOKUP(select_pop,'Inputs Assump'!$G$4:$H$9,2,FALSE)</f>
        <v>211539.86145066941</v>
      </c>
      <c r="BO103" s="9">
        <f>BO55/(SUM($B55:$CX55)+SUM($B78:$CX78))*VLOOKUP(select_pop,'Inputs Assump'!$G$4:$H$9,2,FALSE)</f>
        <v>203943.97883019623</v>
      </c>
      <c r="BP103" s="9">
        <f>BP55/(SUM($B55:$CX55)+SUM($B78:$CX78))*VLOOKUP(select_pop,'Inputs Assump'!$G$4:$H$9,2,FALSE)</f>
        <v>193757.45796880935</v>
      </c>
      <c r="BQ103" s="9">
        <f>BQ55/(SUM($B55:$CX55)+SUM($B78:$CX78))*VLOOKUP(select_pop,'Inputs Assump'!$G$4:$H$9,2,FALSE)</f>
        <v>183570.93710742251</v>
      </c>
      <c r="BR103" s="9">
        <f>BR55/(SUM($B55:$CX55)+SUM($B78:$CX78))*VLOOKUP(select_pop,'Inputs Assump'!$G$4:$H$9,2,FALSE)</f>
        <v>173384.41624603566</v>
      </c>
      <c r="BS103" s="9">
        <f>BS55/(SUM($B55:$CX55)+SUM($B78:$CX78))*VLOOKUP(select_pop,'Inputs Assump'!$G$4:$H$9,2,FALSE)</f>
        <v>163197.89538464881</v>
      </c>
      <c r="BT103" s="9">
        <f>BT55/(SUM($B55:$CX55)+SUM($B78:$CX78))*VLOOKUP(select_pop,'Inputs Assump'!$G$4:$H$9,2,FALSE)</f>
        <v>153011.37452326191</v>
      </c>
      <c r="BU103" s="9">
        <f>BU55/(SUM($B55:$CX55)+SUM($B78:$CX78))*VLOOKUP(select_pop,'Inputs Assump'!$G$4:$H$9,2,FALSE)</f>
        <v>146248.63945551435</v>
      </c>
      <c r="BV103" s="9">
        <f>BV55/(SUM($B55:$CX55)+SUM($B78:$CX78))*VLOOKUP(select_pop,'Inputs Assump'!$G$4:$H$9,2,FALSE)</f>
        <v>139485.90438776682</v>
      </c>
      <c r="BW103" s="9">
        <f>BW55/(SUM($B55:$CX55)+SUM($B78:$CX78))*VLOOKUP(select_pop,'Inputs Assump'!$G$4:$H$9,2,FALSE)</f>
        <v>132723.16932001919</v>
      </c>
      <c r="BX103" s="9">
        <f>BX55/(SUM($B55:$CX55)+SUM($B78:$CX78))*VLOOKUP(select_pop,'Inputs Assump'!$G$4:$H$9,2,FALSE)</f>
        <v>125960.43425227169</v>
      </c>
      <c r="BY103" s="9">
        <f>BY55/(SUM($B55:$CX55)+SUM($B78:$CX78))*VLOOKUP(select_pop,'Inputs Assump'!$G$4:$H$9,2,FALSE)</f>
        <v>119197.69918452411</v>
      </c>
      <c r="BZ103" s="9">
        <f>BZ55/(SUM($B55:$CX55)+SUM($B78:$CX78))*VLOOKUP(select_pop,'Inputs Assump'!$G$4:$H$9,2,FALSE)</f>
        <v>110087.88167240217</v>
      </c>
      <c r="CA103" s="9">
        <f>CA55/(SUM($B55:$CX55)+SUM($B78:$CX78))*VLOOKUP(select_pop,'Inputs Assump'!$G$4:$H$9,2,FALSE)</f>
        <v>100978.06416028028</v>
      </c>
      <c r="CB103" s="9">
        <f>CB55/(SUM($B55:$CX55)+SUM($B78:$CX78))*VLOOKUP(select_pop,'Inputs Assump'!$G$4:$H$9,2,FALSE)</f>
        <v>91868.246648158354</v>
      </c>
      <c r="CC103" s="9">
        <f>CC55/(SUM($B55:$CX55)+SUM($B78:$CX78))*VLOOKUP(select_pop,'Inputs Assump'!$G$4:$H$9,2,FALSE)</f>
        <v>82758.429136036444</v>
      </c>
      <c r="CD103" s="9">
        <f>CD55/(SUM($B55:$CX55)+SUM($B78:$CX78))*VLOOKUP(select_pop,'Inputs Assump'!$G$4:$H$9,2,FALSE)</f>
        <v>73648.61162391449</v>
      </c>
      <c r="CE103" s="9">
        <f>CE55/(SUM($B55:$CX55)+SUM($B78:$CX78))*VLOOKUP(select_pop,'Inputs Assump'!$G$4:$H$9,2,FALSE)</f>
        <v>66006.682769465333</v>
      </c>
      <c r="CF103" s="9">
        <f>CF55/(SUM($B55:$CX55)+SUM($B78:$CX78))*VLOOKUP(select_pop,'Inputs Assump'!$G$4:$H$9,2,FALSE)</f>
        <v>58364.753915016183</v>
      </c>
      <c r="CG103" s="9">
        <f>CG55/(SUM($B55:$CX55)+SUM($B78:$CX78))*VLOOKUP(select_pop,'Inputs Assump'!$G$4:$H$9,2,FALSE)</f>
        <v>50722.825060567033</v>
      </c>
      <c r="CH103" s="9">
        <f>CH55/(SUM($B55:$CX55)+SUM($B78:$CX78))*VLOOKUP(select_pop,'Inputs Assump'!$G$4:$H$9,2,FALSE)</f>
        <v>43080.896206117883</v>
      </c>
      <c r="CI103" s="9">
        <f>CI55/(SUM($B55:$CX55)+SUM($B78:$CX78))*VLOOKUP(select_pop,'Inputs Assump'!$G$4:$H$9,2,FALSE)</f>
        <v>35438.967351668725</v>
      </c>
      <c r="CJ103" s="9">
        <f>CJ55/(SUM($B55:$CX55)+SUM($B78:$CX78))*VLOOKUP(select_pop,'Inputs Assump'!$G$4:$H$9,2,FALSE)</f>
        <v>31216.486895146281</v>
      </c>
      <c r="CK103" s="9">
        <f>CK55/(SUM($B55:$CX55)+SUM($B78:$CX78))*VLOOKUP(select_pop,'Inputs Assump'!$G$4:$H$9,2,FALSE)</f>
        <v>26994.006438623834</v>
      </c>
      <c r="CL103" s="9">
        <f>CL55/(SUM($B55:$CX55)+SUM($B78:$CX78))*VLOOKUP(select_pop,'Inputs Assump'!$G$4:$H$9,2,FALSE)</f>
        <v>22771.525982101386</v>
      </c>
      <c r="CM103" s="9">
        <f>CM55/(SUM($B55:$CX55)+SUM($B78:$CX78))*VLOOKUP(select_pop,'Inputs Assump'!$G$4:$H$9,2,FALSE)</f>
        <v>18549.045525578942</v>
      </c>
      <c r="CN103" s="9">
        <f>CN55/(SUM($B55:$CX55)+SUM($B78:$CX78))*VLOOKUP(select_pop,'Inputs Assump'!$G$4:$H$9,2,FALSE)</f>
        <v>14326.565069056496</v>
      </c>
      <c r="CO103" s="9">
        <f>CO55/(SUM($B55:$CX55)+SUM($B78:$CX78))*VLOOKUP(select_pop,'Inputs Assump'!$G$4:$H$9,2,FALSE)</f>
        <v>12080.488808399363</v>
      </c>
      <c r="CP103" s="9">
        <f>CP55/(SUM($B55:$CX55)+SUM($B78:$CX78))*VLOOKUP(select_pop,'Inputs Assump'!$G$4:$H$9,2,FALSE)</f>
        <v>9834.412547742224</v>
      </c>
      <c r="CQ103" s="9">
        <f>CQ55/(SUM($B55:$CX55)+SUM($B78:$CX78))*VLOOKUP(select_pop,'Inputs Assump'!$G$4:$H$9,2,FALSE)</f>
        <v>7588.336287085087</v>
      </c>
      <c r="CR103" s="9">
        <f>CR55/(SUM($B55:$CX55)+SUM($B78:$CX78))*VLOOKUP(select_pop,'Inputs Assump'!$G$4:$H$9,2,FALSE)</f>
        <v>5342.2600264279499</v>
      </c>
      <c r="CS103" s="9">
        <f>CS55/(SUM($B55:$CX55)+SUM($B78:$CX78))*VLOOKUP(select_pop,'Inputs Assump'!$G$4:$H$9,2,FALSE)</f>
        <v>3096.1837657708152</v>
      </c>
      <c r="CT103" s="9">
        <f>CT55/(SUM($B55:$CX55)+SUM($B78:$CX78))*VLOOKUP(select_pop,'Inputs Assump'!$G$4:$H$9,2,FALSE)</f>
        <v>2550.1152025290112</v>
      </c>
      <c r="CU103" s="9">
        <f>CU55/(SUM($B55:$CX55)+SUM($B78:$CX78))*VLOOKUP(select_pop,'Inputs Assump'!$G$4:$H$9,2,FALSE)</f>
        <v>2004.0466392872058</v>
      </c>
      <c r="CV103" s="9">
        <f>CV55/(SUM($B55:$CX55)+SUM($B78:$CX78))*VLOOKUP(select_pop,'Inputs Assump'!$G$4:$H$9,2,FALSE)</f>
        <v>1457.9780760454021</v>
      </c>
      <c r="CW103" s="9">
        <f>CW55/(SUM($B55:$CX55)+SUM($B78:$CX78))*VLOOKUP(select_pop,'Inputs Assump'!$G$4:$H$9,2,FALSE)</f>
        <v>911.90951280359786</v>
      </c>
      <c r="CX103" s="9">
        <f>CX55/(SUM($B55:$CX55)+SUM($B78:$CX78))*VLOOKUP(select_pop,'Inputs Assump'!$G$4:$H$9,2,FALSE)</f>
        <v>365.84094956179348</v>
      </c>
      <c r="CZ103" s="50">
        <f t="shared" si="10"/>
        <v>57552259.653970271</v>
      </c>
      <c r="DA103" s="66">
        <f t="shared" si="11"/>
        <v>6.9822113146386763E-4</v>
      </c>
    </row>
    <row r="104" spans="1:105">
      <c r="A104" s="52">
        <v>2024</v>
      </c>
      <c r="B104" s="9">
        <f>B56/(SUM($B56:$CX56)+SUM($B79:$CX79))*VLOOKUP(select_pop,'Inputs Assump'!$G$4:$H$9,2,FALSE)</f>
        <v>1529211.6128024759</v>
      </c>
      <c r="C104" s="9">
        <f>C56/(SUM($B56:$CX56)+SUM($B79:$CX79))*VLOOKUP(select_pop,'Inputs Assump'!$G$4:$H$9,2,FALSE)</f>
        <v>1474981.0824511554</v>
      </c>
      <c r="D104" s="9">
        <f>D56/(SUM($B56:$CX56)+SUM($B79:$CX79))*VLOOKUP(select_pop,'Inputs Assump'!$G$4:$H$9,2,FALSE)</f>
        <v>1462251.5861403034</v>
      </c>
      <c r="E104" s="9">
        <f>E56/(SUM($B56:$CX56)+SUM($B79:$CX79))*VLOOKUP(select_pop,'Inputs Assump'!$G$4:$H$9,2,FALSE)</f>
        <v>1448134.622031634</v>
      </c>
      <c r="F104" s="9">
        <f>F56/(SUM($B56:$CX56)+SUM($B79:$CX79))*VLOOKUP(select_pop,'Inputs Assump'!$G$4:$H$9,2,FALSE)</f>
        <v>1510895.5492450406</v>
      </c>
      <c r="G104" s="9">
        <f>G56/(SUM($B56:$CX56)+SUM($B79:$CX79))*VLOOKUP(select_pop,'Inputs Assump'!$G$4:$H$9,2,FALSE)</f>
        <v>1507752.184788353</v>
      </c>
      <c r="H104" s="9">
        <f>H56/(SUM($B56:$CX56)+SUM($B79:$CX79))*VLOOKUP(select_pop,'Inputs Assump'!$G$4:$H$9,2,FALSE)</f>
        <v>1483717.8706892484</v>
      </c>
      <c r="I104" s="9">
        <f>I56/(SUM($B56:$CX56)+SUM($B79:$CX79))*VLOOKUP(select_pop,'Inputs Assump'!$G$4:$H$9,2,FALSE)</f>
        <v>1459819.7295287028</v>
      </c>
      <c r="J104" s="9">
        <f>J56/(SUM($B56:$CX56)+SUM($B79:$CX79))*VLOOKUP(select_pop,'Inputs Assump'!$G$4:$H$9,2,FALSE)</f>
        <v>1436060.7006930434</v>
      </c>
      <c r="K104" s="9">
        <f>K56/(SUM($B56:$CX56)+SUM($B79:$CX79))*VLOOKUP(select_pop,'Inputs Assump'!$G$4:$H$9,2,FALSE)</f>
        <v>1414903.7005766176</v>
      </c>
      <c r="L104" s="9">
        <f>L56/(SUM($B56:$CX56)+SUM($B79:$CX79))*VLOOKUP(select_pop,'Inputs Assump'!$G$4:$H$9,2,FALSE)</f>
        <v>1388139.6237393802</v>
      </c>
      <c r="M104" s="9">
        <f>M56/(SUM($B56:$CX56)+SUM($B79:$CX79))*VLOOKUP(select_pop,'Inputs Assump'!$G$4:$H$9,2,FALSE)</f>
        <v>1361389.918106094</v>
      </c>
      <c r="N104" s="9">
        <f>N56/(SUM($B56:$CX56)+SUM($B79:$CX79))*VLOOKUP(select_pop,'Inputs Assump'!$G$4:$H$9,2,FALSE)</f>
        <v>1337339.6412369006</v>
      </c>
      <c r="O104" s="9">
        <f>O56/(SUM($B56:$CX56)+SUM($B79:$CX79))*VLOOKUP(select_pop,'Inputs Assump'!$G$4:$H$9,2,FALSE)</f>
        <v>1313305.3234684963</v>
      </c>
      <c r="P104" s="9">
        <f>P56/(SUM($B56:$CX56)+SUM($B79:$CX79))*VLOOKUP(select_pop,'Inputs Assump'!$G$4:$H$9,2,FALSE)</f>
        <v>1289003.4208230872</v>
      </c>
      <c r="Q104" s="9">
        <f>Q56/(SUM($B56:$CX56)+SUM($B79:$CX79))*VLOOKUP(select_pop,'Inputs Assump'!$G$4:$H$9,2,FALSE)</f>
        <v>1263983.1961382614</v>
      </c>
      <c r="R104" s="9">
        <f>R56/(SUM($B56:$CX56)+SUM($B79:$CX79))*VLOOKUP(select_pop,'Inputs Assump'!$G$4:$H$9,2,FALSE)</f>
        <v>1238969.4177255877</v>
      </c>
      <c r="S104" s="9">
        <f>S56/(SUM($B56:$CX56)+SUM($B79:$CX79))*VLOOKUP(select_pop,'Inputs Assump'!$G$4:$H$9,2,FALSE)</f>
        <v>1222991.8896795968</v>
      </c>
      <c r="T104" s="9">
        <f>T56/(SUM($B56:$CX56)+SUM($B79:$CX79))*VLOOKUP(select_pop,'Inputs Assump'!$G$4:$H$9,2,FALSE)</f>
        <v>1207010.9520204242</v>
      </c>
      <c r="U104" s="9">
        <f>U56/(SUM($B56:$CX56)+SUM($B79:$CX79))*VLOOKUP(select_pop,'Inputs Assump'!$G$4:$H$9,2,FALSE)</f>
        <v>1191790.3167274396</v>
      </c>
      <c r="V104" s="9">
        <f>V56/(SUM($B56:$CX56)+SUM($B79:$CX79))*VLOOKUP(select_pop,'Inputs Assump'!$G$4:$H$9,2,FALSE)</f>
        <v>1176270.088976498</v>
      </c>
      <c r="W104" s="9">
        <f>W56/(SUM($B56:$CX56)+SUM($B79:$CX79))*VLOOKUP(select_pop,'Inputs Assump'!$G$4:$H$9,2,FALSE)</f>
        <v>1160793.8505895692</v>
      </c>
      <c r="X104" s="9">
        <f>X56/(SUM($B56:$CX56)+SUM($B79:$CX79))*VLOOKUP(select_pop,'Inputs Assump'!$G$4:$H$9,2,FALSE)</f>
        <v>1138329.301846253</v>
      </c>
      <c r="Y104" s="9">
        <f>Y56/(SUM($B56:$CX56)+SUM($B79:$CX79))*VLOOKUP(select_pop,'Inputs Assump'!$G$4:$H$9,2,FALSE)</f>
        <v>1115911.6841562109</v>
      </c>
      <c r="Z104" s="9">
        <f>Z56/(SUM($B56:$CX56)+SUM($B79:$CX79))*VLOOKUP(select_pop,'Inputs Assump'!$G$4:$H$9,2,FALSE)</f>
        <v>1093672.0221337953</v>
      </c>
      <c r="AA104" s="9">
        <f>AA56/(SUM($B56:$CX56)+SUM($B79:$CX79))*VLOOKUP(select_pop,'Inputs Assump'!$G$4:$H$9,2,FALSE)</f>
        <v>1069267.7989379091</v>
      </c>
      <c r="AB104" s="9">
        <f>AB56/(SUM($B56:$CX56)+SUM($B79:$CX79))*VLOOKUP(select_pop,'Inputs Assump'!$G$4:$H$9,2,FALSE)</f>
        <v>1044885.3162858596</v>
      </c>
      <c r="AC104" s="9">
        <f>AC56/(SUM($B56:$CX56)+SUM($B79:$CX79))*VLOOKUP(select_pop,'Inputs Assump'!$G$4:$H$9,2,FALSE)</f>
        <v>1006283.1775398932</v>
      </c>
      <c r="AD104" s="9">
        <f>AD56/(SUM($B56:$CX56)+SUM($B79:$CX79))*VLOOKUP(select_pop,'Inputs Assump'!$G$4:$H$9,2,FALSE)</f>
        <v>967772.14763672149</v>
      </c>
      <c r="AE104" s="9">
        <f>AE56/(SUM($B56:$CX56)+SUM($B79:$CX79))*VLOOKUP(select_pop,'Inputs Assump'!$G$4:$H$9,2,FALSE)</f>
        <v>931508.60235918197</v>
      </c>
      <c r="AF104" s="9">
        <f>AF56/(SUM($B56:$CX56)+SUM($B79:$CX79))*VLOOKUP(select_pop,'Inputs Assump'!$G$4:$H$9,2,FALSE)</f>
        <v>895245.05708164279</v>
      </c>
      <c r="AG104" s="9">
        <f>AG56/(SUM($B56:$CX56)+SUM($B79:$CX79))*VLOOKUP(select_pop,'Inputs Assump'!$G$4:$H$9,2,FALSE)</f>
        <v>858981.5118041035</v>
      </c>
      <c r="AH104" s="9">
        <f>AH56/(SUM($B56:$CX56)+SUM($B79:$CX79))*VLOOKUP(select_pop,'Inputs Assump'!$G$4:$H$9,2,FALSE)</f>
        <v>821602.46837530425</v>
      </c>
      <c r="AI104" s="9">
        <f>AI56/(SUM($B56:$CX56)+SUM($B79:$CX79))*VLOOKUP(select_pop,'Inputs Assump'!$G$4:$H$9,2,FALSE)</f>
        <v>784223.42494650546</v>
      </c>
      <c r="AJ104" s="9">
        <f>AJ56/(SUM($B56:$CX56)+SUM($B79:$CX79))*VLOOKUP(select_pop,'Inputs Assump'!$G$4:$H$9,2,FALSE)</f>
        <v>746844.38151770644</v>
      </c>
      <c r="AK104" s="9">
        <f>AK56/(SUM($B56:$CX56)+SUM($B79:$CX79))*VLOOKUP(select_pop,'Inputs Assump'!$G$4:$H$9,2,FALSE)</f>
        <v>709465.33808890753</v>
      </c>
      <c r="AL104" s="9">
        <f>AL56/(SUM($B56:$CX56)+SUM($B79:$CX79))*VLOOKUP(select_pop,'Inputs Assump'!$G$4:$H$9,2,FALSE)</f>
        <v>672086.29466010851</v>
      </c>
      <c r="AM104" s="9">
        <f>AM56/(SUM($B56:$CX56)+SUM($B79:$CX79))*VLOOKUP(select_pop,'Inputs Assump'!$G$4:$H$9,2,FALSE)</f>
        <v>651527.50955232384</v>
      </c>
      <c r="AN104" s="9">
        <f>AN56/(SUM($B56:$CX56)+SUM($B79:$CX79))*VLOOKUP(select_pop,'Inputs Assump'!$G$4:$H$9,2,FALSE)</f>
        <v>630968.72444453929</v>
      </c>
      <c r="AO104" s="9">
        <f>AO56/(SUM($B56:$CX56)+SUM($B79:$CX79))*VLOOKUP(select_pop,'Inputs Assump'!$G$4:$H$9,2,FALSE)</f>
        <v>610409.93933675461</v>
      </c>
      <c r="AP104" s="9">
        <f>AP56/(SUM($B56:$CX56)+SUM($B79:$CX79))*VLOOKUP(select_pop,'Inputs Assump'!$G$4:$H$9,2,FALSE)</f>
        <v>589851.15422896994</v>
      </c>
      <c r="AQ104" s="9">
        <f>AQ56/(SUM($B56:$CX56)+SUM($B79:$CX79))*VLOOKUP(select_pop,'Inputs Assump'!$G$4:$H$9,2,FALSE)</f>
        <v>569292.3691211855</v>
      </c>
      <c r="AR104" s="9">
        <f>AR56/(SUM($B56:$CX56)+SUM($B79:$CX79))*VLOOKUP(select_pop,'Inputs Assump'!$G$4:$H$9,2,FALSE)</f>
        <v>544451.31313853303</v>
      </c>
      <c r="AS104" s="9">
        <f>AS56/(SUM($B56:$CX56)+SUM($B79:$CX79))*VLOOKUP(select_pop,'Inputs Assump'!$G$4:$H$9,2,FALSE)</f>
        <v>519610.25715588062</v>
      </c>
      <c r="AT104" s="9">
        <f>AT56/(SUM($B56:$CX56)+SUM($B79:$CX79))*VLOOKUP(select_pop,'Inputs Assump'!$G$4:$H$9,2,FALSE)</f>
        <v>494769.20117322821</v>
      </c>
      <c r="AU104" s="9">
        <f>AU56/(SUM($B56:$CX56)+SUM($B79:$CX79))*VLOOKUP(select_pop,'Inputs Assump'!$G$4:$H$9,2,FALSE)</f>
        <v>469928.14519057568</v>
      </c>
      <c r="AV104" s="9">
        <f>AV56/(SUM($B56:$CX56)+SUM($B79:$CX79))*VLOOKUP(select_pop,'Inputs Assump'!$G$4:$H$9,2,FALSE)</f>
        <v>445087.0892079231</v>
      </c>
      <c r="AW104" s="9">
        <f>AW56/(SUM($B56:$CX56)+SUM($B79:$CX79))*VLOOKUP(select_pop,'Inputs Assump'!$G$4:$H$9,2,FALSE)</f>
        <v>428803.59931071836</v>
      </c>
      <c r="AX104" s="9">
        <f>AX56/(SUM($B56:$CX56)+SUM($B79:$CX79))*VLOOKUP(select_pop,'Inputs Assump'!$G$4:$H$9,2,FALSE)</f>
        <v>412520.10941351356</v>
      </c>
      <c r="AY104" s="9">
        <f>AY56/(SUM($B56:$CX56)+SUM($B79:$CX79))*VLOOKUP(select_pop,'Inputs Assump'!$G$4:$H$9,2,FALSE)</f>
        <v>396236.61951630865</v>
      </c>
      <c r="AZ104" s="9">
        <f>AZ56/(SUM($B56:$CX56)+SUM($B79:$CX79))*VLOOKUP(select_pop,'Inputs Assump'!$G$4:$H$9,2,FALSE)</f>
        <v>379953.1296191038</v>
      </c>
      <c r="BA104" s="9">
        <f>BA56/(SUM($B56:$CX56)+SUM($B79:$CX79))*VLOOKUP(select_pop,'Inputs Assump'!$G$4:$H$9,2,FALSE)</f>
        <v>363669.63972189894</v>
      </c>
      <c r="BB104" s="9">
        <f>BB56/(SUM($B56:$CX56)+SUM($B79:$CX79))*VLOOKUP(select_pop,'Inputs Assump'!$G$4:$H$9,2,FALSE)</f>
        <v>350352.5242337283</v>
      </c>
      <c r="BC104" s="9">
        <f>BC56/(SUM($B56:$CX56)+SUM($B79:$CX79))*VLOOKUP(select_pop,'Inputs Assump'!$G$4:$H$9,2,FALSE)</f>
        <v>337035.40874555765</v>
      </c>
      <c r="BD104" s="9">
        <f>BD56/(SUM($B56:$CX56)+SUM($B79:$CX79))*VLOOKUP(select_pop,'Inputs Assump'!$G$4:$H$9,2,FALSE)</f>
        <v>323718.29325738712</v>
      </c>
      <c r="BE104" s="9">
        <f>BE56/(SUM($B56:$CX56)+SUM($B79:$CX79))*VLOOKUP(select_pop,'Inputs Assump'!$G$4:$H$9,2,FALSE)</f>
        <v>310401.17776921648</v>
      </c>
      <c r="BF104" s="9">
        <f>BF56/(SUM($B56:$CX56)+SUM($B79:$CX79))*VLOOKUP(select_pop,'Inputs Assump'!$G$4:$H$9,2,FALSE)</f>
        <v>297084.06228104577</v>
      </c>
      <c r="BG104" s="9">
        <f>BG56/(SUM($B56:$CX56)+SUM($B79:$CX79))*VLOOKUP(select_pop,'Inputs Assump'!$G$4:$H$9,2,FALSE)</f>
        <v>284755.41630881681</v>
      </c>
      <c r="BH104" s="9">
        <f>BH56/(SUM($B56:$CX56)+SUM($B79:$CX79))*VLOOKUP(select_pop,'Inputs Assump'!$G$4:$H$9,2,FALSE)</f>
        <v>272426.77033658791</v>
      </c>
      <c r="BI104" s="9">
        <f>BI56/(SUM($B56:$CX56)+SUM($B79:$CX79))*VLOOKUP(select_pop,'Inputs Assump'!$G$4:$H$9,2,FALSE)</f>
        <v>260098.12436435893</v>
      </c>
      <c r="BJ104" s="9">
        <f>BJ56/(SUM($B56:$CX56)+SUM($B79:$CX79))*VLOOKUP(select_pop,'Inputs Assump'!$G$4:$H$9,2,FALSE)</f>
        <v>247769.47839213</v>
      </c>
      <c r="BK104" s="9">
        <f>BK56/(SUM($B56:$CX56)+SUM($B79:$CX79))*VLOOKUP(select_pop,'Inputs Assump'!$G$4:$H$9,2,FALSE)</f>
        <v>235440.83241990107</v>
      </c>
      <c r="BL104" s="9">
        <f>BL56/(SUM($B56:$CX56)+SUM($B79:$CX79))*VLOOKUP(select_pop,'Inputs Assump'!$G$4:$H$9,2,FALSE)</f>
        <v>228048.48845166425</v>
      </c>
      <c r="BM104" s="9">
        <f>BM56/(SUM($B56:$CX56)+SUM($B79:$CX79))*VLOOKUP(select_pop,'Inputs Assump'!$G$4:$H$9,2,FALSE)</f>
        <v>220656.1444834274</v>
      </c>
      <c r="BN104" s="9">
        <f>BN56/(SUM($B56:$CX56)+SUM($B79:$CX79))*VLOOKUP(select_pop,'Inputs Assump'!$G$4:$H$9,2,FALSE)</f>
        <v>213263.80051519064</v>
      </c>
      <c r="BO104" s="9">
        <f>BO56/(SUM($B56:$CX56)+SUM($B79:$CX79))*VLOOKUP(select_pop,'Inputs Assump'!$G$4:$H$9,2,FALSE)</f>
        <v>205871.45654695379</v>
      </c>
      <c r="BP104" s="9">
        <f>BP56/(SUM($B56:$CX56)+SUM($B79:$CX79))*VLOOKUP(select_pop,'Inputs Assump'!$G$4:$H$9,2,FALSE)</f>
        <v>198479.112578717</v>
      </c>
      <c r="BQ104" s="9">
        <f>BQ56/(SUM($B56:$CX56)+SUM($B79:$CX79))*VLOOKUP(select_pop,'Inputs Assump'!$G$4:$H$9,2,FALSE)</f>
        <v>188565.54890093856</v>
      </c>
      <c r="BR104" s="9">
        <f>BR56/(SUM($B56:$CX56)+SUM($B79:$CX79))*VLOOKUP(select_pop,'Inputs Assump'!$G$4:$H$9,2,FALSE)</f>
        <v>178651.98522316007</v>
      </c>
      <c r="BS104" s="9">
        <f>BS56/(SUM($B56:$CX56)+SUM($B79:$CX79))*VLOOKUP(select_pop,'Inputs Assump'!$G$4:$H$9,2,FALSE)</f>
        <v>168738.42154538166</v>
      </c>
      <c r="BT104" s="9">
        <f>BT56/(SUM($B56:$CX56)+SUM($B79:$CX79))*VLOOKUP(select_pop,'Inputs Assump'!$G$4:$H$9,2,FALSE)</f>
        <v>158824.85786760322</v>
      </c>
      <c r="BU104" s="9">
        <f>BU56/(SUM($B56:$CX56)+SUM($B79:$CX79))*VLOOKUP(select_pop,'Inputs Assump'!$G$4:$H$9,2,FALSE)</f>
        <v>148911.29418982469</v>
      </c>
      <c r="BV104" s="9">
        <f>BV56/(SUM($B56:$CX56)+SUM($B79:$CX79))*VLOOKUP(select_pop,'Inputs Assump'!$G$4:$H$9,2,FALSE)</f>
        <v>142329.77282032612</v>
      </c>
      <c r="BW104" s="9">
        <f>BW56/(SUM($B56:$CX56)+SUM($B79:$CX79))*VLOOKUP(select_pop,'Inputs Assump'!$G$4:$H$9,2,FALSE)</f>
        <v>135748.25145082752</v>
      </c>
      <c r="BX104" s="9">
        <f>BX56/(SUM($B56:$CX56)+SUM($B79:$CX79))*VLOOKUP(select_pop,'Inputs Assump'!$G$4:$H$9,2,FALSE)</f>
        <v>129166.7300813289</v>
      </c>
      <c r="BY104" s="9">
        <f>BY56/(SUM($B56:$CX56)+SUM($B79:$CX79))*VLOOKUP(select_pop,'Inputs Assump'!$G$4:$H$9,2,FALSE)</f>
        <v>122585.20871183036</v>
      </c>
      <c r="BZ104" s="9">
        <f>BZ56/(SUM($B56:$CX56)+SUM($B79:$CX79))*VLOOKUP(select_pop,'Inputs Assump'!$G$4:$H$9,2,FALSE)</f>
        <v>116003.68734233174</v>
      </c>
      <c r="CA104" s="9">
        <f>CA56/(SUM($B56:$CX56)+SUM($B79:$CX79))*VLOOKUP(select_pop,'Inputs Assump'!$G$4:$H$9,2,FALSE)</f>
        <v>107137.9757585372</v>
      </c>
      <c r="CB104" s="9">
        <f>CB56/(SUM($B56:$CX56)+SUM($B79:$CX79))*VLOOKUP(select_pop,'Inputs Assump'!$G$4:$H$9,2,FALSE)</f>
        <v>98272.264174742726</v>
      </c>
      <c r="CC104" s="9">
        <f>CC56/(SUM($B56:$CX56)+SUM($B79:$CX79))*VLOOKUP(select_pop,'Inputs Assump'!$G$4:$H$9,2,FALSE)</f>
        <v>89406.552590948195</v>
      </c>
      <c r="CD104" s="9">
        <f>CD56/(SUM($B56:$CX56)+SUM($B79:$CX79))*VLOOKUP(select_pop,'Inputs Assump'!$G$4:$H$9,2,FALSE)</f>
        <v>80540.841007153678</v>
      </c>
      <c r="CE104" s="9">
        <f>CE56/(SUM($B56:$CX56)+SUM($B79:$CX79))*VLOOKUP(select_pop,'Inputs Assump'!$G$4:$H$9,2,FALSE)</f>
        <v>71675.129423359132</v>
      </c>
      <c r="CF104" s="9">
        <f>CF56/(SUM($B56:$CX56)+SUM($B79:$CX79))*VLOOKUP(select_pop,'Inputs Assump'!$G$4:$H$9,2,FALSE)</f>
        <v>64237.973072282854</v>
      </c>
      <c r="CG104" s="9">
        <f>CG56/(SUM($B56:$CX56)+SUM($B79:$CX79))*VLOOKUP(select_pop,'Inputs Assump'!$G$4:$H$9,2,FALSE)</f>
        <v>56800.816721206582</v>
      </c>
      <c r="CH104" s="9">
        <f>CH56/(SUM($B56:$CX56)+SUM($B79:$CX79))*VLOOKUP(select_pop,'Inputs Assump'!$G$4:$H$9,2,FALSE)</f>
        <v>49363.66037013031</v>
      </c>
      <c r="CI104" s="9">
        <f>CI56/(SUM($B56:$CX56)+SUM($B79:$CX79))*VLOOKUP(select_pop,'Inputs Assump'!$G$4:$H$9,2,FALSE)</f>
        <v>41926.504019054031</v>
      </c>
      <c r="CJ104" s="9">
        <f>CJ56/(SUM($B56:$CX56)+SUM($B79:$CX79))*VLOOKUP(select_pop,'Inputs Assump'!$G$4:$H$9,2,FALSE)</f>
        <v>34489.34766797776</v>
      </c>
      <c r="CK104" s="9">
        <f>CK56/(SUM($B56:$CX56)+SUM($B79:$CX79))*VLOOKUP(select_pop,'Inputs Assump'!$G$4:$H$9,2,FALSE)</f>
        <v>30380.012453971111</v>
      </c>
      <c r="CL104" s="9">
        <f>CL56/(SUM($B56:$CX56)+SUM($B79:$CX79))*VLOOKUP(select_pop,'Inputs Assump'!$G$4:$H$9,2,FALSE)</f>
        <v>26270.677239964469</v>
      </c>
      <c r="CM104" s="9">
        <f>CM56/(SUM($B56:$CX56)+SUM($B79:$CX79))*VLOOKUP(select_pop,'Inputs Assump'!$G$4:$H$9,2,FALSE)</f>
        <v>22161.342025957827</v>
      </c>
      <c r="CN104" s="9">
        <f>CN56/(SUM($B56:$CX56)+SUM($B79:$CX79))*VLOOKUP(select_pop,'Inputs Assump'!$G$4:$H$9,2,FALSE)</f>
        <v>18052.006811951182</v>
      </c>
      <c r="CO104" s="9">
        <f>CO56/(SUM($B56:$CX56)+SUM($B79:$CX79))*VLOOKUP(select_pop,'Inputs Assump'!$G$4:$H$9,2,FALSE)</f>
        <v>13942.671597944538</v>
      </c>
      <c r="CP104" s="9">
        <f>CP56/(SUM($B56:$CX56)+SUM($B79:$CX79))*VLOOKUP(select_pop,'Inputs Assump'!$G$4:$H$9,2,FALSE)</f>
        <v>11756.781013890946</v>
      </c>
      <c r="CQ104" s="9">
        <f>CQ56/(SUM($B56:$CX56)+SUM($B79:$CX79))*VLOOKUP(select_pop,'Inputs Assump'!$G$4:$H$9,2,FALSE)</f>
        <v>9570.8904298373509</v>
      </c>
      <c r="CR104" s="9">
        <f>CR56/(SUM($B56:$CX56)+SUM($B79:$CX79))*VLOOKUP(select_pop,'Inputs Assump'!$G$4:$H$9,2,FALSE)</f>
        <v>7384.9998457837537</v>
      </c>
      <c r="CS104" s="9">
        <f>CS56/(SUM($B56:$CX56)+SUM($B79:$CX79))*VLOOKUP(select_pop,'Inputs Assump'!$G$4:$H$9,2,FALSE)</f>
        <v>5199.1092617301592</v>
      </c>
      <c r="CT104" s="9">
        <f>CT56/(SUM($B56:$CX56)+SUM($B79:$CX79))*VLOOKUP(select_pop,'Inputs Assump'!$G$4:$H$9,2,FALSE)</f>
        <v>3013.2186776765666</v>
      </c>
      <c r="CU104" s="9">
        <f>CU56/(SUM($B56:$CX56)+SUM($B79:$CX79))*VLOOKUP(select_pop,'Inputs Assump'!$G$4:$H$9,2,FALSE)</f>
        <v>2481.7825231941233</v>
      </c>
      <c r="CV104" s="9">
        <f>CV56/(SUM($B56:$CX56)+SUM($B79:$CX79))*VLOOKUP(select_pop,'Inputs Assump'!$G$4:$H$9,2,FALSE)</f>
        <v>1950.3463687116794</v>
      </c>
      <c r="CW104" s="9">
        <f>CW56/(SUM($B56:$CX56)+SUM($B79:$CX79))*VLOOKUP(select_pop,'Inputs Assump'!$G$4:$H$9,2,FALSE)</f>
        <v>1418.9102142292365</v>
      </c>
      <c r="CX104" s="9">
        <f>CX56/(SUM($B56:$CX56)+SUM($B79:$CX79))*VLOOKUP(select_pop,'Inputs Assump'!$G$4:$H$9,2,FALSE)</f>
        <v>887.47405974679305</v>
      </c>
      <c r="CZ104" s="50">
        <f t="shared" si="10"/>
        <v>57565121.741827682</v>
      </c>
      <c r="DA104" s="66">
        <f t="shared" si="11"/>
        <v>9.2186254044300542E-4</v>
      </c>
    </row>
    <row r="105" spans="1:105">
      <c r="A105" s="52">
        <v>2025</v>
      </c>
      <c r="B105" s="9">
        <f>B57/(SUM($B57:$CX57)+SUM($B80:$CX80))*VLOOKUP(select_pop,'Inputs Assump'!$G$4:$H$9,2,FALSE)</f>
        <v>1499889.843020353</v>
      </c>
      <c r="C105" s="9">
        <f>C57/(SUM($B57:$CX57)+SUM($B80:$CX80))*VLOOKUP(select_pop,'Inputs Assump'!$G$4:$H$9,2,FALSE)</f>
        <v>1449161.4470604465</v>
      </c>
      <c r="D105" s="9">
        <f>D57/(SUM($B57:$CX57)+SUM($B80:$CX80))*VLOOKUP(select_pop,'Inputs Assump'!$G$4:$H$9,2,FALSE)</f>
        <v>1437753.0814050343</v>
      </c>
      <c r="E105" s="9">
        <f>E57/(SUM($B57:$CX57)+SUM($B80:$CX80))*VLOOKUP(select_pop,'Inputs Assump'!$G$4:$H$9,2,FALSE)</f>
        <v>1425344.8730805947</v>
      </c>
      <c r="F105" s="9">
        <f>F57/(SUM($B57:$CX57)+SUM($B80:$CX80))*VLOOKUP(select_pop,'Inputs Assump'!$G$4:$H$9,2,FALSE)</f>
        <v>1411584.2161550198</v>
      </c>
      <c r="G105" s="9">
        <f>G57/(SUM($B57:$CX57)+SUM($B80:$CX80))*VLOOKUP(select_pop,'Inputs Assump'!$G$4:$H$9,2,FALSE)</f>
        <v>1475090.3305847154</v>
      </c>
      <c r="H105" s="9">
        <f>H57/(SUM($B57:$CX57)+SUM($B80:$CX80))*VLOOKUP(select_pop,'Inputs Assump'!$G$4:$H$9,2,FALSE)</f>
        <v>1472021.457612073</v>
      </c>
      <c r="I105" s="9">
        <f>I57/(SUM($B57:$CX57)+SUM($B80:$CX80))*VLOOKUP(select_pop,'Inputs Assump'!$G$4:$H$9,2,FALSE)</f>
        <v>1448556.7089419614</v>
      </c>
      <c r="J105" s="9">
        <f>J57/(SUM($B57:$CX57)+SUM($B80:$CX80))*VLOOKUP(select_pop,'Inputs Assump'!$G$4:$H$9,2,FALSE)</f>
        <v>1425224.9061826747</v>
      </c>
      <c r="K105" s="9">
        <f>K57/(SUM($B57:$CX57)+SUM($B80:$CX80))*VLOOKUP(select_pop,'Inputs Assump'!$G$4:$H$9,2,FALSE)</f>
        <v>1402028.9190629318</v>
      </c>
      <c r="L105" s="9">
        <f>L57/(SUM($B57:$CX57)+SUM($B80:$CX80))*VLOOKUP(select_pop,'Inputs Assump'!$G$4:$H$9,2,FALSE)</f>
        <v>1381555.7305568773</v>
      </c>
      <c r="M105" s="9">
        <f>M57/(SUM($B57:$CX57)+SUM($B80:$CX80))*VLOOKUP(select_pop,'Inputs Assump'!$G$4:$H$9,2,FALSE)</f>
        <v>1355422.4582271201</v>
      </c>
      <c r="N105" s="9">
        <f>N57/(SUM($B57:$CX57)+SUM($B80:$CX80))*VLOOKUP(select_pop,'Inputs Assump'!$G$4:$H$9,2,FALSE)</f>
        <v>1329303.2183853448</v>
      </c>
      <c r="O105" s="9">
        <f>O57/(SUM($B57:$CX57)+SUM($B80:$CX80))*VLOOKUP(select_pop,'Inputs Assump'!$G$4:$H$9,2,FALSE)</f>
        <v>1305819.7842713676</v>
      </c>
      <c r="P105" s="9">
        <f>P57/(SUM($B57:$CX57)+SUM($B80:$CX80))*VLOOKUP(select_pop,'Inputs Assump'!$G$4:$H$9,2,FALSE)</f>
        <v>1282351.933116952</v>
      </c>
      <c r="Q105" s="9">
        <f>Q57/(SUM($B57:$CX57)+SUM($B80:$CX80))*VLOOKUP(select_pop,'Inputs Assump'!$G$4:$H$9,2,FALSE)</f>
        <v>1257929.2060933502</v>
      </c>
      <c r="R105" s="9">
        <f>R57/(SUM($B57:$CX57)+SUM($B80:$CX80))*VLOOKUP(select_pop,'Inputs Assump'!$G$4:$H$9,2,FALSE)</f>
        <v>1233512.1480269234</v>
      </c>
      <c r="S105" s="9">
        <f>S57/(SUM($B57:$CX57)+SUM($B80:$CX80))*VLOOKUP(select_pop,'Inputs Assump'!$G$4:$H$9,2,FALSE)</f>
        <v>1209101.3808313191</v>
      </c>
      <c r="T105" s="9">
        <f>T57/(SUM($B57:$CX57)+SUM($B80:$CX80))*VLOOKUP(select_pop,'Inputs Assump'!$G$4:$H$9,2,FALSE)</f>
        <v>1193509.0256478135</v>
      </c>
      <c r="U105" s="9">
        <f>U57/(SUM($B57:$CX57)+SUM($B80:$CX80))*VLOOKUP(select_pop,'Inputs Assump'!$G$4:$H$9,2,FALSE)</f>
        <v>1177913.3430472247</v>
      </c>
      <c r="V105" s="9">
        <f>V57/(SUM($B57:$CX57)+SUM($B80:$CX80))*VLOOKUP(select_pop,'Inputs Assump'!$G$4:$H$9,2,FALSE)</f>
        <v>1162729.045444712</v>
      </c>
      <c r="W105" s="9">
        <f>W57/(SUM($B57:$CX57)+SUM($B80:$CX80))*VLOOKUP(select_pop,'Inputs Assump'!$G$4:$H$9,2,FALSE)</f>
        <v>1147587.2714726853</v>
      </c>
      <c r="X105" s="9">
        <f>X57/(SUM($B57:$CX57)+SUM($B80:$CX80))*VLOOKUP(select_pop,'Inputs Assump'!$G$4:$H$9,2,FALSE)</f>
        <v>1132488.4142037989</v>
      </c>
      <c r="Y105" s="9">
        <f>Y57/(SUM($B57:$CX57)+SUM($B80:$CX80))*VLOOKUP(select_pop,'Inputs Assump'!$G$4:$H$9,2,FALSE)</f>
        <v>1110571.653386018</v>
      </c>
      <c r="Z105" s="9">
        <f>Z57/(SUM($B57:$CX57)+SUM($B80:$CX80))*VLOOKUP(select_pop,'Inputs Assump'!$G$4:$H$9,2,FALSE)</f>
        <v>1088700.6792288683</v>
      </c>
      <c r="AA105" s="9">
        <f>AA57/(SUM($B57:$CX57)+SUM($B80:$CX80))*VLOOKUP(select_pop,'Inputs Assump'!$G$4:$H$9,2,FALSE)</f>
        <v>1064919.5052890328</v>
      </c>
      <c r="AB105" s="9">
        <f>AB57/(SUM($B57:$CX57)+SUM($B80:$CX80))*VLOOKUP(select_pop,'Inputs Assump'!$G$4:$H$9,2,FALSE)</f>
        <v>1041156.8664295129</v>
      </c>
      <c r="AC105" s="9">
        <f>AC57/(SUM($B57:$CX57)+SUM($B80:$CX80))*VLOOKUP(select_pop,'Inputs Assump'!$G$4:$H$9,2,FALSE)</f>
        <v>1017415.3965573299</v>
      </c>
      <c r="AD105" s="9">
        <f>AD57/(SUM($B57:$CX57)+SUM($B80:$CX80))*VLOOKUP(select_pop,'Inputs Assump'!$G$4:$H$9,2,FALSE)</f>
        <v>979828.10378170444</v>
      </c>
      <c r="AE105" s="9">
        <f>AE57/(SUM($B57:$CX57)+SUM($B80:$CX80))*VLOOKUP(select_pop,'Inputs Assump'!$G$4:$H$9,2,FALSE)</f>
        <v>942329.52460744488</v>
      </c>
      <c r="AF105" s="9">
        <f>AF57/(SUM($B57:$CX57)+SUM($B80:$CX80))*VLOOKUP(select_pop,'Inputs Assump'!$G$4:$H$9,2,FALSE)</f>
        <v>907019.3439358765</v>
      </c>
      <c r="AG105" s="9">
        <f>AG57/(SUM($B57:$CX57)+SUM($B80:$CX80))*VLOOKUP(select_pop,'Inputs Assump'!$G$4:$H$9,2,FALSE)</f>
        <v>871709.16326430859</v>
      </c>
      <c r="AH105" s="9">
        <f>AH57/(SUM($B57:$CX57)+SUM($B80:$CX80))*VLOOKUP(select_pop,'Inputs Assump'!$G$4:$H$9,2,FALSE)</f>
        <v>836398.98259274033</v>
      </c>
      <c r="AI105" s="9">
        <f>AI57/(SUM($B57:$CX57)+SUM($B80:$CX80))*VLOOKUP(select_pop,'Inputs Assump'!$G$4:$H$9,2,FALSE)</f>
        <v>800002.63009328453</v>
      </c>
      <c r="AJ105" s="9">
        <f>AJ57/(SUM($B57:$CX57)+SUM($B80:$CX80))*VLOOKUP(select_pop,'Inputs Assump'!$G$4:$H$9,2,FALSE)</f>
        <v>763606.27759382944</v>
      </c>
      <c r="AK105" s="9">
        <f>AK57/(SUM($B57:$CX57)+SUM($B80:$CX80))*VLOOKUP(select_pop,'Inputs Assump'!$G$4:$H$9,2,FALSE)</f>
        <v>727209.92509437387</v>
      </c>
      <c r="AL105" s="9">
        <f>AL57/(SUM($B57:$CX57)+SUM($B80:$CX80))*VLOOKUP(select_pop,'Inputs Assump'!$G$4:$H$9,2,FALSE)</f>
        <v>690813.57259491843</v>
      </c>
      <c r="AM105" s="9">
        <f>AM57/(SUM($B57:$CX57)+SUM($B80:$CX80))*VLOOKUP(select_pop,'Inputs Assump'!$G$4:$H$9,2,FALSE)</f>
        <v>654417.22009546298</v>
      </c>
      <c r="AN105" s="9">
        <f>AN57/(SUM($B57:$CX57)+SUM($B80:$CX80))*VLOOKUP(select_pop,'Inputs Assump'!$G$4:$H$9,2,FALSE)</f>
        <v>634398.92318080785</v>
      </c>
      <c r="AO105" s="9">
        <f>AO57/(SUM($B57:$CX57)+SUM($B80:$CX80))*VLOOKUP(select_pop,'Inputs Assump'!$G$4:$H$9,2,FALSE)</f>
        <v>614380.62626615283</v>
      </c>
      <c r="AP105" s="9">
        <f>AP57/(SUM($B57:$CX57)+SUM($B80:$CX80))*VLOOKUP(select_pop,'Inputs Assump'!$G$4:$H$9,2,FALSE)</f>
        <v>594362.3293514977</v>
      </c>
      <c r="AQ105" s="9">
        <f>AQ57/(SUM($B57:$CX57)+SUM($B80:$CX80))*VLOOKUP(select_pop,'Inputs Assump'!$G$4:$H$9,2,FALSE)</f>
        <v>574344.03243684245</v>
      </c>
      <c r="AR105" s="9">
        <f>AR57/(SUM($B57:$CX57)+SUM($B80:$CX80))*VLOOKUP(select_pop,'Inputs Assump'!$G$4:$H$9,2,FALSE)</f>
        <v>554325.73552218766</v>
      </c>
      <c r="AS105" s="9">
        <f>AS57/(SUM($B57:$CX57)+SUM($B80:$CX80))*VLOOKUP(select_pop,'Inputs Assump'!$G$4:$H$9,2,FALSE)</f>
        <v>530137.74816168891</v>
      </c>
      <c r="AT105" s="9">
        <f>AT57/(SUM($B57:$CX57)+SUM($B80:$CX80))*VLOOKUP(select_pop,'Inputs Assump'!$G$4:$H$9,2,FALSE)</f>
        <v>505949.7608011901</v>
      </c>
      <c r="AU105" s="9">
        <f>AU57/(SUM($B57:$CX57)+SUM($B80:$CX80))*VLOOKUP(select_pop,'Inputs Assump'!$G$4:$H$9,2,FALSE)</f>
        <v>481761.77344069124</v>
      </c>
      <c r="AV105" s="9">
        <f>AV57/(SUM($B57:$CX57)+SUM($B80:$CX80))*VLOOKUP(select_pop,'Inputs Assump'!$G$4:$H$9,2,FALSE)</f>
        <v>457573.78608019237</v>
      </c>
      <c r="AW105" s="9">
        <f>AW57/(SUM($B57:$CX57)+SUM($B80:$CX80))*VLOOKUP(select_pop,'Inputs Assump'!$G$4:$H$9,2,FALSE)</f>
        <v>433385.7987196935</v>
      </c>
      <c r="AX105" s="9">
        <f>AX57/(SUM($B57:$CX57)+SUM($B80:$CX80))*VLOOKUP(select_pop,'Inputs Assump'!$G$4:$H$9,2,FALSE)</f>
        <v>417530.39997603901</v>
      </c>
      <c r="AY105" s="9">
        <f>AY57/(SUM($B57:$CX57)+SUM($B80:$CX80))*VLOOKUP(select_pop,'Inputs Assump'!$G$4:$H$9,2,FALSE)</f>
        <v>401675.00123238435</v>
      </c>
      <c r="AZ105" s="9">
        <f>AZ57/(SUM($B57:$CX57)+SUM($B80:$CX80))*VLOOKUP(select_pop,'Inputs Assump'!$G$4:$H$9,2,FALSE)</f>
        <v>385819.6024887297</v>
      </c>
      <c r="BA105" s="9">
        <f>BA57/(SUM($B57:$CX57)+SUM($B80:$CX80))*VLOOKUP(select_pop,'Inputs Assump'!$G$4:$H$9,2,FALSE)</f>
        <v>369964.20374507515</v>
      </c>
      <c r="BB105" s="9">
        <f>BB57/(SUM($B57:$CX57)+SUM($B80:$CX80))*VLOOKUP(select_pop,'Inputs Assump'!$G$4:$H$9,2,FALSE)</f>
        <v>354108.80500142061</v>
      </c>
      <c r="BC105" s="9">
        <f>BC57/(SUM($B57:$CX57)+SUM($B80:$CX80))*VLOOKUP(select_pop,'Inputs Assump'!$G$4:$H$9,2,FALSE)</f>
        <v>341141.79501073738</v>
      </c>
      <c r="BD105" s="9">
        <f>BD57/(SUM($B57:$CX57)+SUM($B80:$CX80))*VLOOKUP(select_pop,'Inputs Assump'!$G$4:$H$9,2,FALSE)</f>
        <v>328174.78502005426</v>
      </c>
      <c r="BE105" s="9">
        <f>BE57/(SUM($B57:$CX57)+SUM($B80:$CX80))*VLOOKUP(select_pop,'Inputs Assump'!$G$4:$H$9,2,FALSE)</f>
        <v>315207.77502937114</v>
      </c>
      <c r="BF105" s="9">
        <f>BF57/(SUM($B57:$CX57)+SUM($B80:$CX80))*VLOOKUP(select_pop,'Inputs Assump'!$G$4:$H$9,2,FALSE)</f>
        <v>302240.76503868797</v>
      </c>
      <c r="BG105" s="9">
        <f>BG57/(SUM($B57:$CX57)+SUM($B80:$CX80))*VLOOKUP(select_pop,'Inputs Assump'!$G$4:$H$9,2,FALSE)</f>
        <v>289273.75504800474</v>
      </c>
      <c r="BH105" s="9">
        <f>BH57/(SUM($B57:$CX57)+SUM($B80:$CX80))*VLOOKUP(select_pop,'Inputs Assump'!$G$4:$H$9,2,FALSE)</f>
        <v>277269.22781870386</v>
      </c>
      <c r="BI105" s="9">
        <f>BI57/(SUM($B57:$CX57)+SUM($B80:$CX80))*VLOOKUP(select_pop,'Inputs Assump'!$G$4:$H$9,2,FALSE)</f>
        <v>265264.70058940304</v>
      </c>
      <c r="BJ105" s="9">
        <f>BJ57/(SUM($B57:$CX57)+SUM($B80:$CX80))*VLOOKUP(select_pop,'Inputs Assump'!$G$4:$H$9,2,FALSE)</f>
        <v>253260.17336010211</v>
      </c>
      <c r="BK105" s="9">
        <f>BK57/(SUM($B57:$CX57)+SUM($B80:$CX80))*VLOOKUP(select_pop,'Inputs Assump'!$G$4:$H$9,2,FALSE)</f>
        <v>241255.64613080129</v>
      </c>
      <c r="BL105" s="9">
        <f>BL57/(SUM($B57:$CX57)+SUM($B80:$CX80))*VLOOKUP(select_pop,'Inputs Assump'!$G$4:$H$9,2,FALSE)</f>
        <v>229251.11890150042</v>
      </c>
      <c r="BM105" s="9">
        <f>BM57/(SUM($B57:$CX57)+SUM($B80:$CX80))*VLOOKUP(select_pop,'Inputs Assump'!$G$4:$H$9,2,FALSE)</f>
        <v>222053.11884091372</v>
      </c>
      <c r="BN105" s="9">
        <f>BN57/(SUM($B57:$CX57)+SUM($B80:$CX80))*VLOOKUP(select_pop,'Inputs Assump'!$G$4:$H$9,2,FALSE)</f>
        <v>214855.11878032688</v>
      </c>
      <c r="BO105" s="9">
        <f>BO57/(SUM($B57:$CX57)+SUM($B80:$CX80))*VLOOKUP(select_pop,'Inputs Assump'!$G$4:$H$9,2,FALSE)</f>
        <v>207657.11871974013</v>
      </c>
      <c r="BP105" s="9">
        <f>BP57/(SUM($B57:$CX57)+SUM($B80:$CX80))*VLOOKUP(select_pop,'Inputs Assump'!$G$4:$H$9,2,FALSE)</f>
        <v>200459.11865915338</v>
      </c>
      <c r="BQ105" s="9">
        <f>BQ57/(SUM($B57:$CX57)+SUM($B80:$CX80))*VLOOKUP(select_pop,'Inputs Assump'!$G$4:$H$9,2,FALSE)</f>
        <v>193261.11859856659</v>
      </c>
      <c r="BR105" s="9">
        <f>BR57/(SUM($B57:$CX57)+SUM($B80:$CX80))*VLOOKUP(select_pop,'Inputs Assump'!$G$4:$H$9,2,FALSE)</f>
        <v>183608.18141654585</v>
      </c>
      <c r="BS105" s="9">
        <f>BS57/(SUM($B57:$CX57)+SUM($B80:$CX80))*VLOOKUP(select_pop,'Inputs Assump'!$G$4:$H$9,2,FALSE)</f>
        <v>173955.24423452502</v>
      </c>
      <c r="BT105" s="9">
        <f>BT57/(SUM($B57:$CX57)+SUM($B80:$CX80))*VLOOKUP(select_pop,'Inputs Assump'!$G$4:$H$9,2,FALSE)</f>
        <v>164302.3070525043</v>
      </c>
      <c r="BU105" s="9">
        <f>BU57/(SUM($B57:$CX57)+SUM($B80:$CX80))*VLOOKUP(select_pop,'Inputs Assump'!$G$4:$H$9,2,FALSE)</f>
        <v>154649.36987048356</v>
      </c>
      <c r="BV105" s="9">
        <f>BV57/(SUM($B57:$CX57)+SUM($B80:$CX80))*VLOOKUP(select_pop,'Inputs Assump'!$G$4:$H$9,2,FALSE)</f>
        <v>144996.43268846272</v>
      </c>
      <c r="BW105" s="9">
        <f>BW57/(SUM($B57:$CX57)+SUM($B80:$CX80))*VLOOKUP(select_pop,'Inputs Assump'!$G$4:$H$9,2,FALSE)</f>
        <v>138587.93878991605</v>
      </c>
      <c r="BX105" s="9">
        <f>BX57/(SUM($B57:$CX57)+SUM($B80:$CX80))*VLOOKUP(select_pop,'Inputs Assump'!$G$4:$H$9,2,FALSE)</f>
        <v>132179.44489136935</v>
      </c>
      <c r="BY105" s="9">
        <f>BY57/(SUM($B57:$CX57)+SUM($B80:$CX80))*VLOOKUP(select_pop,'Inputs Assump'!$G$4:$H$9,2,FALSE)</f>
        <v>125770.95099282265</v>
      </c>
      <c r="BZ105" s="9">
        <f>BZ57/(SUM($B57:$CX57)+SUM($B80:$CX80))*VLOOKUP(select_pop,'Inputs Assump'!$G$4:$H$9,2,FALSE)</f>
        <v>119362.45709427602</v>
      </c>
      <c r="CA105" s="9">
        <f>CA57/(SUM($B57:$CX57)+SUM($B80:$CX80))*VLOOKUP(select_pop,'Inputs Assump'!$G$4:$H$9,2,FALSE)</f>
        <v>112953.96319572929</v>
      </c>
      <c r="CB105" s="9">
        <f>CB57/(SUM($B57:$CX57)+SUM($B80:$CX80))*VLOOKUP(select_pop,'Inputs Assump'!$G$4:$H$9,2,FALSE)</f>
        <v>104321.33019170543</v>
      </c>
      <c r="CC105" s="9">
        <f>CC57/(SUM($B57:$CX57)+SUM($B80:$CX80))*VLOOKUP(select_pop,'Inputs Assump'!$G$4:$H$9,2,FALSE)</f>
        <v>95688.697187681624</v>
      </c>
      <c r="CD105" s="9">
        <f>CD57/(SUM($B57:$CX57)+SUM($B80:$CX80))*VLOOKUP(select_pop,'Inputs Assump'!$G$4:$H$9,2,FALSE)</f>
        <v>87056.064183657756</v>
      </c>
      <c r="CE105" s="9">
        <f>CE57/(SUM($B57:$CX57)+SUM($B80:$CX80))*VLOOKUP(select_pop,'Inputs Assump'!$G$4:$H$9,2,FALSE)</f>
        <v>78423.431179633917</v>
      </c>
      <c r="CF105" s="9">
        <f>CF57/(SUM($B57:$CX57)+SUM($B80:$CX80))*VLOOKUP(select_pop,'Inputs Assump'!$G$4:$H$9,2,FALSE)</f>
        <v>69790.798175610034</v>
      </c>
      <c r="CG105" s="9">
        <f>CG57/(SUM($B57:$CX57)+SUM($B80:$CX80))*VLOOKUP(select_pop,'Inputs Assump'!$G$4:$H$9,2,FALSE)</f>
        <v>62549.163844786446</v>
      </c>
      <c r="CH105" s="9">
        <f>CH57/(SUM($B57:$CX57)+SUM($B80:$CX80))*VLOOKUP(select_pop,'Inputs Assump'!$G$4:$H$9,2,FALSE)</f>
        <v>55307.529513962872</v>
      </c>
      <c r="CI105" s="9">
        <f>CI57/(SUM($B57:$CX57)+SUM($B80:$CX80))*VLOOKUP(select_pop,'Inputs Assump'!$G$4:$H$9,2,FALSE)</f>
        <v>48065.895183139299</v>
      </c>
      <c r="CJ105" s="9">
        <f>CJ57/(SUM($B57:$CX57)+SUM($B80:$CX80))*VLOOKUP(select_pop,'Inputs Assump'!$G$4:$H$9,2,FALSE)</f>
        <v>40824.260852315718</v>
      </c>
      <c r="CK105" s="9">
        <f>CK57/(SUM($B57:$CX57)+SUM($B80:$CX80))*VLOOKUP(select_pop,'Inputs Assump'!$G$4:$H$9,2,FALSE)</f>
        <v>33582.626521492137</v>
      </c>
      <c r="CL105" s="9">
        <f>CL57/(SUM($B57:$CX57)+SUM($B80:$CX80))*VLOOKUP(select_pop,'Inputs Assump'!$G$4:$H$9,2,FALSE)</f>
        <v>29581.325277058</v>
      </c>
      <c r="CM105" s="9">
        <f>CM57/(SUM($B57:$CX57)+SUM($B80:$CX80))*VLOOKUP(select_pop,'Inputs Assump'!$G$4:$H$9,2,FALSE)</f>
        <v>25580.02403262386</v>
      </c>
      <c r="CN105" s="9">
        <f>CN57/(SUM($B57:$CX57)+SUM($B80:$CX80))*VLOOKUP(select_pop,'Inputs Assump'!$G$4:$H$9,2,FALSE)</f>
        <v>21578.72278818972</v>
      </c>
      <c r="CO105" s="9">
        <f>CO57/(SUM($B57:$CX57)+SUM($B80:$CX80))*VLOOKUP(select_pop,'Inputs Assump'!$G$4:$H$9,2,FALSE)</f>
        <v>17577.421543755579</v>
      </c>
      <c r="CP105" s="9">
        <f>CP57/(SUM($B57:$CX57)+SUM($B80:$CX80))*VLOOKUP(select_pop,'Inputs Assump'!$G$4:$H$9,2,FALSE)</f>
        <v>13576.120299321443</v>
      </c>
      <c r="CQ105" s="9">
        <f>CQ57/(SUM($B57:$CX57)+SUM($B80:$CX80))*VLOOKUP(select_pop,'Inputs Assump'!$G$4:$H$9,2,FALSE)</f>
        <v>11447.696537648646</v>
      </c>
      <c r="CR105" s="9">
        <f>CR57/(SUM($B57:$CX57)+SUM($B80:$CX80))*VLOOKUP(select_pop,'Inputs Assump'!$G$4:$H$9,2,FALSE)</f>
        <v>9319.2727759758454</v>
      </c>
      <c r="CS105" s="9">
        <f>CS57/(SUM($B57:$CX57)+SUM($B80:$CX80))*VLOOKUP(select_pop,'Inputs Assump'!$G$4:$H$9,2,FALSE)</f>
        <v>7190.8490143030449</v>
      </c>
      <c r="CT105" s="9">
        <f>CT57/(SUM($B57:$CX57)+SUM($B80:$CX80))*VLOOKUP(select_pop,'Inputs Assump'!$G$4:$H$9,2,FALSE)</f>
        <v>5062.4252526302453</v>
      </c>
      <c r="CU105" s="9">
        <f>CU57/(SUM($B57:$CX57)+SUM($B80:$CX80))*VLOOKUP(select_pop,'Inputs Assump'!$G$4:$H$9,2,FALSE)</f>
        <v>2934.0014909574488</v>
      </c>
      <c r="CV105" s="9">
        <f>CV57/(SUM($B57:$CX57)+SUM($B80:$CX80))*VLOOKUP(select_pop,'Inputs Assump'!$G$4:$H$9,2,FALSE)</f>
        <v>2416.5367343661756</v>
      </c>
      <c r="CW105" s="9">
        <f>CW57/(SUM($B57:$CX57)+SUM($B80:$CX80))*VLOOKUP(select_pop,'Inputs Assump'!$G$4:$H$9,2,FALSE)</f>
        <v>1899.0719777749023</v>
      </c>
      <c r="CX105" s="9">
        <f>CX57/(SUM($B57:$CX57)+SUM($B80:$CX80))*VLOOKUP(select_pop,'Inputs Assump'!$G$4:$H$9,2,FALSE)</f>
        <v>1381.6072211836299</v>
      </c>
      <c r="CZ105" s="50">
        <f t="shared" si="10"/>
        <v>57577842.610933088</v>
      </c>
      <c r="DA105" s="66">
        <f t="shared" si="11"/>
        <v>1.143048487989861E-3</v>
      </c>
    </row>
    <row r="106" spans="1:105">
      <c r="A106" s="52">
        <v>2026</v>
      </c>
      <c r="B106" s="9">
        <f>B58/(SUM($B58:$CX58)+SUM($B81:$CX81))*VLOOKUP(select_pop,'Inputs Assump'!$G$4:$H$9,2,FALSE)</f>
        <v>1471059.4716097699</v>
      </c>
      <c r="C106" s="9">
        <f>C58/(SUM($B58:$CX58)+SUM($B81:$CX81))*VLOOKUP(select_pop,'Inputs Assump'!$G$4:$H$9,2,FALSE)</f>
        <v>1423625.7806721849</v>
      </c>
      <c r="D106" s="9">
        <f>D58/(SUM($B58:$CX58)+SUM($B81:$CX81))*VLOOKUP(select_pop,'Inputs Assump'!$G$4:$H$9,2,FALSE)</f>
        <v>1413443.0736928831</v>
      </c>
      <c r="E106" s="9">
        <f>E58/(SUM($B58:$CX58)+SUM($B81:$CX81))*VLOOKUP(select_pop,'Inputs Assump'!$G$4:$H$9,2,FALSE)</f>
        <v>1402315.8970415122</v>
      </c>
      <c r="F106" s="9">
        <f>F58/(SUM($B58:$CX58)+SUM($B81:$CX81))*VLOOKUP(select_pop,'Inputs Assump'!$G$4:$H$9,2,FALSE)</f>
        <v>1390213.5214582444</v>
      </c>
      <c r="G106" s="9">
        <f>G58/(SUM($B58:$CX58)+SUM($B81:$CX81))*VLOOKUP(select_pop,'Inputs Assump'!$G$4:$H$9,2,FALSE)</f>
        <v>1378788.6189689843</v>
      </c>
      <c r="H106" s="9">
        <f>H58/(SUM($B58:$CX58)+SUM($B81:$CX81))*VLOOKUP(select_pop,'Inputs Assump'!$G$4:$H$9,2,FALSE)</f>
        <v>1440819.284095797</v>
      </c>
      <c r="I106" s="9">
        <f>I58/(SUM($B58:$CX58)+SUM($B81:$CX81))*VLOOKUP(select_pop,'Inputs Assump'!$G$4:$H$9,2,FALSE)</f>
        <v>1437821.7108165587</v>
      </c>
      <c r="J106" s="9">
        <f>J58/(SUM($B58:$CX58)+SUM($B81:$CX81))*VLOOKUP(select_pop,'Inputs Assump'!$G$4:$H$9,2,FALSE)</f>
        <v>1414902.122992431</v>
      </c>
      <c r="K106" s="9">
        <f>K58/(SUM($B58:$CX58)+SUM($B81:$CX81))*VLOOKUP(select_pop,'Inputs Assump'!$G$4:$H$9,2,FALSE)</f>
        <v>1392112.392322192</v>
      </c>
      <c r="L106" s="9">
        <f>L58/(SUM($B58:$CX58)+SUM($B81:$CX81))*VLOOKUP(select_pop,'Inputs Assump'!$G$4:$H$9,2,FALSE)</f>
        <v>1369616.7303290234</v>
      </c>
      <c r="M106" s="9">
        <f>M58/(SUM($B58:$CX58)+SUM($B81:$CX81))*VLOOKUP(select_pop,'Inputs Assump'!$G$4:$H$9,2,FALSE)</f>
        <v>1349616.8422241376</v>
      </c>
      <c r="N106" s="9">
        <f>N58/(SUM($B58:$CX58)+SUM($B81:$CX81))*VLOOKUP(select_pop,'Inputs Assump'!$G$4:$H$9,2,FALSE)</f>
        <v>1324087.7204532383</v>
      </c>
      <c r="O106" s="9">
        <f>O58/(SUM($B58:$CX58)+SUM($B81:$CX81))*VLOOKUP(select_pop,'Inputs Assump'!$G$4:$H$9,2,FALSE)</f>
        <v>1298572.3067664215</v>
      </c>
      <c r="P106" s="9">
        <f>P58/(SUM($B58:$CX58)+SUM($B81:$CX81))*VLOOKUP(select_pop,'Inputs Assump'!$G$4:$H$9,2,FALSE)</f>
        <v>1275631.7640923234</v>
      </c>
      <c r="Q106" s="9">
        <f>Q58/(SUM($B58:$CX58)+SUM($B81:$CX81))*VLOOKUP(select_pop,'Inputs Assump'!$G$4:$H$9,2,FALSE)</f>
        <v>1252036.6801049537</v>
      </c>
      <c r="R106" s="9">
        <f>R58/(SUM($B58:$CX58)+SUM($B81:$CX81))*VLOOKUP(select_pop,'Inputs Assump'!$G$4:$H$9,2,FALSE)</f>
        <v>1228191.3149816564</v>
      </c>
      <c r="S106" s="9">
        <f>S58/(SUM($B58:$CX58)+SUM($B81:$CX81))*VLOOKUP(select_pop,'Inputs Assump'!$G$4:$H$9,2,FALSE)</f>
        <v>1204351.4847993825</v>
      </c>
      <c r="T106" s="9">
        <f>T58/(SUM($B58:$CX58)+SUM($B81:$CX81))*VLOOKUP(select_pop,'Inputs Assump'!$G$4:$H$9,2,FALSE)</f>
        <v>1180517.796769521</v>
      </c>
      <c r="U106" s="9">
        <f>U58/(SUM($B58:$CX58)+SUM($B81:$CX81))*VLOOKUP(select_pop,'Inputs Assump'!$G$4:$H$9,2,FALSE)</f>
        <v>1165294.0503744716</v>
      </c>
      <c r="V106" s="9">
        <f>V58/(SUM($B58:$CX58)+SUM($B81:$CX81))*VLOOKUP(select_pop,'Inputs Assump'!$G$4:$H$9,2,FALSE)</f>
        <v>1149707.8090140133</v>
      </c>
      <c r="W106" s="9">
        <f>W58/(SUM($B58:$CX58)+SUM($B81:$CX81))*VLOOKUP(select_pop,'Inputs Assump'!$G$4:$H$9,2,FALSE)</f>
        <v>1134887.1045614772</v>
      </c>
      <c r="X106" s="9">
        <f>X58/(SUM($B58:$CX58)+SUM($B81:$CX81))*VLOOKUP(select_pop,'Inputs Assump'!$G$4:$H$9,2,FALSE)</f>
        <v>1120107.90549669</v>
      </c>
      <c r="Y106" s="9">
        <f>Y58/(SUM($B58:$CX58)+SUM($B81:$CX81))*VLOOKUP(select_pop,'Inputs Assump'!$G$4:$H$9,2,FALSE)</f>
        <v>1105370.5954800474</v>
      </c>
      <c r="Z106" s="9">
        <f>Z58/(SUM($B58:$CX58)+SUM($B81:$CX81))*VLOOKUP(select_pop,'Inputs Assump'!$G$4:$H$9,2,FALSE)</f>
        <v>1083978.638924645</v>
      </c>
      <c r="AA106" s="9">
        <f>AA58/(SUM($B58:$CX58)+SUM($B81:$CX81))*VLOOKUP(select_pop,'Inputs Assump'!$G$4:$H$9,2,FALSE)</f>
        <v>1060625.6736037896</v>
      </c>
      <c r="AB106" s="9">
        <f>AB58/(SUM($B58:$CX58)+SUM($B81:$CX81))*VLOOKUP(select_pop,'Inputs Assump'!$G$4:$H$9,2,FALSE)</f>
        <v>1037457.7596764347</v>
      </c>
      <c r="AC106" s="9">
        <f>AC58/(SUM($B58:$CX58)+SUM($B81:$CX81))*VLOOKUP(select_pop,'Inputs Assump'!$G$4:$H$9,2,FALSE)</f>
        <v>1014307.9028536818</v>
      </c>
      <c r="AD106" s="9">
        <f>AD58/(SUM($B58:$CX58)+SUM($B81:$CX81))*VLOOKUP(select_pop,'Inputs Assump'!$G$4:$H$9,2,FALSE)</f>
        <v>991178.66912034422</v>
      </c>
      <c r="AE106" s="9">
        <f>AE58/(SUM($B58:$CX58)+SUM($B81:$CX81))*VLOOKUP(select_pop,'Inputs Assump'!$G$4:$H$9,2,FALSE)</f>
        <v>954560.66338223079</v>
      </c>
      <c r="AF106" s="9">
        <f>AF58/(SUM($B58:$CX58)+SUM($B81:$CX81))*VLOOKUP(select_pop,'Inputs Assump'!$G$4:$H$9,2,FALSE)</f>
        <v>918029.08353233617</v>
      </c>
      <c r="AG106" s="9">
        <f>AG58/(SUM($B58:$CX58)+SUM($B81:$CX81))*VLOOKUP(select_pop,'Inputs Assump'!$G$4:$H$9,2,FALSE)</f>
        <v>883629.46858364297</v>
      </c>
      <c r="AH106" s="9">
        <f>AH58/(SUM($B58:$CX58)+SUM($B81:$CX81))*VLOOKUP(select_pop,'Inputs Assump'!$G$4:$H$9,2,FALSE)</f>
        <v>849229.85363495024</v>
      </c>
      <c r="AI106" s="9">
        <f>AI58/(SUM($B58:$CX58)+SUM($B81:$CX81))*VLOOKUP(select_pop,'Inputs Assump'!$G$4:$H$9,2,FALSE)</f>
        <v>814830.23868625739</v>
      </c>
      <c r="AJ106" s="9">
        <f>AJ58/(SUM($B58:$CX58)+SUM($B81:$CX81))*VLOOKUP(select_pop,'Inputs Assump'!$G$4:$H$9,2,FALSE)</f>
        <v>779372.46170223004</v>
      </c>
      <c r="AK106" s="9">
        <f>AK58/(SUM($B58:$CX58)+SUM($B81:$CX81))*VLOOKUP(select_pop,'Inputs Assump'!$G$4:$H$9,2,FALSE)</f>
        <v>743914.68471820327</v>
      </c>
      <c r="AL106" s="9">
        <f>AL58/(SUM($B58:$CX58)+SUM($B81:$CX81))*VLOOKUP(select_pop,'Inputs Assump'!$G$4:$H$9,2,FALSE)</f>
        <v>708456.90773417638</v>
      </c>
      <c r="AM106" s="9">
        <f>AM58/(SUM($B58:$CX58)+SUM($B81:$CX81))*VLOOKUP(select_pop,'Inputs Assump'!$G$4:$H$9,2,FALSE)</f>
        <v>672999.13075014926</v>
      </c>
      <c r="AN106" s="9">
        <f>AN58/(SUM($B58:$CX58)+SUM($B81:$CX81))*VLOOKUP(select_pop,'Inputs Assump'!$G$4:$H$9,2,FALSE)</f>
        <v>637541.35376612225</v>
      </c>
      <c r="AO106" s="9">
        <f>AO58/(SUM($B58:$CX58)+SUM($B81:$CX81))*VLOOKUP(select_pop,'Inputs Assump'!$G$4:$H$9,2,FALSE)</f>
        <v>618039.28119963373</v>
      </c>
      <c r="AP106" s="9">
        <f>AP58/(SUM($B58:$CX58)+SUM($B81:$CX81))*VLOOKUP(select_pop,'Inputs Assump'!$G$4:$H$9,2,FALSE)</f>
        <v>598537.20863314543</v>
      </c>
      <c r="AQ106" s="9">
        <f>AQ58/(SUM($B58:$CX58)+SUM($B81:$CX81))*VLOOKUP(select_pop,'Inputs Assump'!$G$4:$H$9,2,FALSE)</f>
        <v>579035.13606665679</v>
      </c>
      <c r="AR106" s="9">
        <f>AR58/(SUM($B58:$CX58)+SUM($B81:$CX81))*VLOOKUP(select_pop,'Inputs Assump'!$G$4:$H$9,2,FALSE)</f>
        <v>559533.06350016815</v>
      </c>
      <c r="AS106" s="9">
        <f>AS58/(SUM($B58:$CX58)+SUM($B81:$CX81))*VLOOKUP(select_pop,'Inputs Assump'!$G$4:$H$9,2,FALSE)</f>
        <v>540030.99093367998</v>
      </c>
      <c r="AT106" s="9">
        <f>AT58/(SUM($B58:$CX58)+SUM($B81:$CX81))*VLOOKUP(select_pop,'Inputs Assump'!$G$4:$H$9,2,FALSE)</f>
        <v>516466.75433788745</v>
      </c>
      <c r="AU106" s="9">
        <f>AU58/(SUM($B58:$CX58)+SUM($B81:$CX81))*VLOOKUP(select_pop,'Inputs Assump'!$G$4:$H$9,2,FALSE)</f>
        <v>492902.51774209511</v>
      </c>
      <c r="AV106" s="9">
        <f>AV58/(SUM($B58:$CX58)+SUM($B81:$CX81))*VLOOKUP(select_pop,'Inputs Assump'!$G$4:$H$9,2,FALSE)</f>
        <v>469338.2811463027</v>
      </c>
      <c r="AW106" s="9">
        <f>AW58/(SUM($B58:$CX58)+SUM($B81:$CX81))*VLOOKUP(select_pop,'Inputs Assump'!$G$4:$H$9,2,FALSE)</f>
        <v>445774.04455051012</v>
      </c>
      <c r="AX106" s="9">
        <f>AX58/(SUM($B58:$CX58)+SUM($B81:$CX81))*VLOOKUP(select_pop,'Inputs Assump'!$G$4:$H$9,2,FALSE)</f>
        <v>422209.8079547176</v>
      </c>
      <c r="AY106" s="9">
        <f>AY58/(SUM($B58:$CX58)+SUM($B81:$CX81))*VLOOKUP(select_pop,'Inputs Assump'!$G$4:$H$9,2,FALSE)</f>
        <v>406763.28229933127</v>
      </c>
      <c r="AZ106" s="9">
        <f>AZ58/(SUM($B58:$CX58)+SUM($B81:$CX81))*VLOOKUP(select_pop,'Inputs Assump'!$G$4:$H$9,2,FALSE)</f>
        <v>391316.75664394489</v>
      </c>
      <c r="BA106" s="9">
        <f>BA58/(SUM($B58:$CX58)+SUM($B81:$CX81))*VLOOKUP(select_pop,'Inputs Assump'!$G$4:$H$9,2,FALSE)</f>
        <v>375870.23098855844</v>
      </c>
      <c r="BB106" s="9">
        <f>BB58/(SUM($B58:$CX58)+SUM($B81:$CX81))*VLOOKUP(select_pop,'Inputs Assump'!$G$4:$H$9,2,FALSE)</f>
        <v>360423.70533317199</v>
      </c>
      <c r="BC106" s="9">
        <f>BC58/(SUM($B58:$CX58)+SUM($B81:$CX81))*VLOOKUP(select_pop,'Inputs Assump'!$G$4:$H$9,2,FALSE)</f>
        <v>344977.17967778567</v>
      </c>
      <c r="BD106" s="9">
        <f>BD58/(SUM($B58:$CX58)+SUM($B81:$CX81))*VLOOKUP(select_pop,'Inputs Assump'!$G$4:$H$9,2,FALSE)</f>
        <v>332344.55808730697</v>
      </c>
      <c r="BE106" s="9">
        <f>BE58/(SUM($B58:$CX58)+SUM($B81:$CX81))*VLOOKUP(select_pop,'Inputs Assump'!$G$4:$H$9,2,FALSE)</f>
        <v>319711.93649682828</v>
      </c>
      <c r="BF106" s="9">
        <f>BF58/(SUM($B58:$CX58)+SUM($B81:$CX81))*VLOOKUP(select_pop,'Inputs Assump'!$G$4:$H$9,2,FALSE)</f>
        <v>307079.3149063497</v>
      </c>
      <c r="BG106" s="9">
        <f>BG58/(SUM($B58:$CX58)+SUM($B81:$CX81))*VLOOKUP(select_pop,'Inputs Assump'!$G$4:$H$9,2,FALSE)</f>
        <v>294446.693315871</v>
      </c>
      <c r="BH106" s="9">
        <f>BH58/(SUM($B58:$CX58)+SUM($B81:$CX81))*VLOOKUP(select_pop,'Inputs Assump'!$G$4:$H$9,2,FALSE)</f>
        <v>281814.07172539225</v>
      </c>
      <c r="BI106" s="9">
        <f>BI58/(SUM($B58:$CX58)+SUM($B81:$CX81))*VLOOKUP(select_pop,'Inputs Assump'!$G$4:$H$9,2,FALSE)</f>
        <v>270119.11275109398</v>
      </c>
      <c r="BJ106" s="9">
        <f>BJ58/(SUM($B58:$CX58)+SUM($B81:$CX81))*VLOOKUP(select_pop,'Inputs Assump'!$G$4:$H$9,2,FALSE)</f>
        <v>258424.15377679575</v>
      </c>
      <c r="BK106" s="9">
        <f>BK58/(SUM($B58:$CX58)+SUM($B81:$CX81))*VLOOKUP(select_pop,'Inputs Assump'!$G$4:$H$9,2,FALSE)</f>
        <v>246729.19480249746</v>
      </c>
      <c r="BL106" s="9">
        <f>BL58/(SUM($B58:$CX58)+SUM($B81:$CX81))*VLOOKUP(select_pop,'Inputs Assump'!$G$4:$H$9,2,FALSE)</f>
        <v>235034.23582819925</v>
      </c>
      <c r="BM106" s="9">
        <f>BM58/(SUM($B58:$CX58)+SUM($B81:$CX81))*VLOOKUP(select_pop,'Inputs Assump'!$G$4:$H$9,2,FALSE)</f>
        <v>223339.27685390098</v>
      </c>
      <c r="BN106" s="9">
        <f>BN58/(SUM($B58:$CX58)+SUM($B81:$CX81))*VLOOKUP(select_pop,'Inputs Assump'!$G$4:$H$9,2,FALSE)</f>
        <v>216326.89612473</v>
      </c>
      <c r="BO106" s="9">
        <f>BO58/(SUM($B58:$CX58)+SUM($B81:$CX81))*VLOOKUP(select_pop,'Inputs Assump'!$G$4:$H$9,2,FALSE)</f>
        <v>209314.51539555885</v>
      </c>
      <c r="BP106" s="9">
        <f>BP58/(SUM($B58:$CX58)+SUM($B81:$CX81))*VLOOKUP(select_pop,'Inputs Assump'!$G$4:$H$9,2,FALSE)</f>
        <v>202302.13466638784</v>
      </c>
      <c r="BQ106" s="9">
        <f>BQ58/(SUM($B58:$CX58)+SUM($B81:$CX81))*VLOOKUP(select_pop,'Inputs Assump'!$G$4:$H$9,2,FALSE)</f>
        <v>195289.75393721677</v>
      </c>
      <c r="BR106" s="9">
        <f>BR58/(SUM($B58:$CX58)+SUM($B81:$CX81))*VLOOKUP(select_pop,'Inputs Assump'!$G$4:$H$9,2,FALSE)</f>
        <v>188277.37320804573</v>
      </c>
      <c r="BS106" s="9">
        <f>BS58/(SUM($B58:$CX58)+SUM($B81:$CX81))*VLOOKUP(select_pop,'Inputs Assump'!$G$4:$H$9,2,FALSE)</f>
        <v>178873.36235706732</v>
      </c>
      <c r="BT106" s="9">
        <f>BT58/(SUM($B58:$CX58)+SUM($B81:$CX81))*VLOOKUP(select_pop,'Inputs Assump'!$G$4:$H$9,2,FALSE)</f>
        <v>169469.35150608886</v>
      </c>
      <c r="BU106" s="9">
        <f>BU58/(SUM($B58:$CX58)+SUM($B81:$CX81))*VLOOKUP(select_pop,'Inputs Assump'!$G$4:$H$9,2,FALSE)</f>
        <v>160065.34065511049</v>
      </c>
      <c r="BV106" s="9">
        <f>BV58/(SUM($B58:$CX58)+SUM($B81:$CX81))*VLOOKUP(select_pop,'Inputs Assump'!$G$4:$H$9,2,FALSE)</f>
        <v>150661.32980413208</v>
      </c>
      <c r="BW106" s="9">
        <f>BW58/(SUM($B58:$CX58)+SUM($B81:$CX81))*VLOOKUP(select_pop,'Inputs Assump'!$G$4:$H$9,2,FALSE)</f>
        <v>141257.31895315362</v>
      </c>
      <c r="BX106" s="9">
        <f>BX58/(SUM($B58:$CX58)+SUM($B81:$CX81))*VLOOKUP(select_pop,'Inputs Assump'!$G$4:$H$9,2,FALSE)</f>
        <v>135014.08489662103</v>
      </c>
      <c r="BY106" s="9">
        <f>BY58/(SUM($B58:$CX58)+SUM($B81:$CX81))*VLOOKUP(select_pop,'Inputs Assump'!$G$4:$H$9,2,FALSE)</f>
        <v>128770.85084008843</v>
      </c>
      <c r="BZ106" s="9">
        <f>BZ58/(SUM($B58:$CX58)+SUM($B81:$CX81))*VLOOKUP(select_pop,'Inputs Assump'!$G$4:$H$9,2,FALSE)</f>
        <v>122527.61678355582</v>
      </c>
      <c r="CA106" s="9">
        <f>CA58/(SUM($B58:$CX58)+SUM($B81:$CX81))*VLOOKUP(select_pop,'Inputs Assump'!$G$4:$H$9,2,FALSE)</f>
        <v>116284.38272702327</v>
      </c>
      <c r="CB106" s="9">
        <f>CB58/(SUM($B58:$CX58)+SUM($B81:$CX81))*VLOOKUP(select_pop,'Inputs Assump'!$G$4:$H$9,2,FALSE)</f>
        <v>110041.14867049063</v>
      </c>
      <c r="CC106" s="9">
        <f>CC58/(SUM($B58:$CX58)+SUM($B81:$CX81))*VLOOKUP(select_pop,'Inputs Assump'!$G$4:$H$9,2,FALSE)</f>
        <v>101631.13077525758</v>
      </c>
      <c r="CD106" s="9">
        <f>CD58/(SUM($B58:$CX58)+SUM($B81:$CX81))*VLOOKUP(select_pop,'Inputs Assump'!$G$4:$H$9,2,FALSE)</f>
        <v>93221.112880024637</v>
      </c>
      <c r="CE106" s="9">
        <f>CE58/(SUM($B58:$CX58)+SUM($B81:$CX81))*VLOOKUP(select_pop,'Inputs Assump'!$G$4:$H$9,2,FALSE)</f>
        <v>84811.094984791649</v>
      </c>
      <c r="CF106" s="9">
        <f>CF58/(SUM($B58:$CX58)+SUM($B81:$CX81))*VLOOKUP(select_pop,'Inputs Assump'!$G$4:$H$9,2,FALSE)</f>
        <v>76401.077089558647</v>
      </c>
      <c r="CG106" s="9">
        <f>CG58/(SUM($B58:$CX58)+SUM($B81:$CX81))*VLOOKUP(select_pop,'Inputs Assump'!$G$4:$H$9,2,FALSE)</f>
        <v>67991.05919432563</v>
      </c>
      <c r="CH106" s="9">
        <f>CH58/(SUM($B58:$CX58)+SUM($B81:$CX81))*VLOOKUP(select_pop,'Inputs Assump'!$G$4:$H$9,2,FALSE)</f>
        <v>60936.169419146696</v>
      </c>
      <c r="CI106" s="9">
        <f>CI58/(SUM($B58:$CX58)+SUM($B81:$CX81))*VLOOKUP(select_pop,'Inputs Assump'!$G$4:$H$9,2,FALSE)</f>
        <v>53881.279643967791</v>
      </c>
      <c r="CJ106" s="9">
        <f>CJ58/(SUM($B58:$CX58)+SUM($B81:$CX81))*VLOOKUP(select_pop,'Inputs Assump'!$G$4:$H$9,2,FALSE)</f>
        <v>46826.389868788872</v>
      </c>
      <c r="CK106" s="9">
        <f>CK58/(SUM($B58:$CX58)+SUM($B81:$CX81))*VLOOKUP(select_pop,'Inputs Assump'!$G$4:$H$9,2,FALSE)</f>
        <v>39771.50009360996</v>
      </c>
      <c r="CL106" s="9">
        <f>CL58/(SUM($B58:$CX58)+SUM($B81:$CX81))*VLOOKUP(select_pop,'Inputs Assump'!$G$4:$H$9,2,FALSE)</f>
        <v>32716.610318431041</v>
      </c>
      <c r="CM106" s="9">
        <f>CM58/(SUM($B58:$CX58)+SUM($B81:$CX81))*VLOOKUP(select_pop,'Inputs Assump'!$G$4:$H$9,2,FALSE)</f>
        <v>28818.493132837295</v>
      </c>
      <c r="CN106" s="9">
        <f>CN58/(SUM($B58:$CX58)+SUM($B81:$CX81))*VLOOKUP(select_pop,'Inputs Assump'!$G$4:$H$9,2,FALSE)</f>
        <v>24920.375947243545</v>
      </c>
      <c r="CO106" s="9">
        <f>CO58/(SUM($B58:$CX58)+SUM($B81:$CX81))*VLOOKUP(select_pop,'Inputs Assump'!$G$4:$H$9,2,FALSE)</f>
        <v>21022.258761649791</v>
      </c>
      <c r="CP106" s="9">
        <f>CP58/(SUM($B58:$CX58)+SUM($B81:$CX81))*VLOOKUP(select_pop,'Inputs Assump'!$G$4:$H$9,2,FALSE)</f>
        <v>17124.141576056045</v>
      </c>
      <c r="CQ106" s="9">
        <f>CQ58/(SUM($B58:$CX58)+SUM($B81:$CX81))*VLOOKUP(select_pop,'Inputs Assump'!$G$4:$H$9,2,FALSE)</f>
        <v>13226.024390462298</v>
      </c>
      <c r="CR106" s="9">
        <f>CR58/(SUM($B58:$CX58)+SUM($B81:$CX81))*VLOOKUP(select_pop,'Inputs Assump'!$G$4:$H$9,2,FALSE)</f>
        <v>11152.487624105643</v>
      </c>
      <c r="CS106" s="9">
        <f>CS58/(SUM($B58:$CX58)+SUM($B81:$CX81))*VLOOKUP(select_pop,'Inputs Assump'!$G$4:$H$9,2,FALSE)</f>
        <v>9078.9508577489833</v>
      </c>
      <c r="CT106" s="9">
        <f>CT58/(SUM($B58:$CX58)+SUM($B81:$CX81))*VLOOKUP(select_pop,'Inputs Assump'!$G$4:$H$9,2,FALSE)</f>
        <v>7005.4140913923256</v>
      </c>
      <c r="CU106" s="9">
        <f>CU58/(SUM($B58:$CX58)+SUM($B81:$CX81))*VLOOKUP(select_pop,'Inputs Assump'!$G$4:$H$9,2,FALSE)</f>
        <v>4931.8773250356689</v>
      </c>
      <c r="CV106" s="9">
        <f>CV58/(SUM($B58:$CX58)+SUM($B81:$CX81))*VLOOKUP(select_pop,'Inputs Assump'!$G$4:$H$9,2,FALSE)</f>
        <v>2858.3405586790145</v>
      </c>
      <c r="CW106" s="9">
        <f>CW58/(SUM($B58:$CX58)+SUM($B81:$CX81))*VLOOKUP(select_pop,'Inputs Assump'!$G$4:$H$9,2,FALSE)</f>
        <v>2354.2199895483122</v>
      </c>
      <c r="CX106" s="9">
        <f>CX58/(SUM($B58:$CX58)+SUM($B81:$CX81))*VLOOKUP(select_pop,'Inputs Assump'!$G$4:$H$9,2,FALSE)</f>
        <v>1850.0994204176086</v>
      </c>
      <c r="CZ106" s="50">
        <f t="shared" si="10"/>
        <v>57590470.827807307</v>
      </c>
      <c r="DA106" s="66">
        <f t="shared" si="11"/>
        <v>1.3626234314946552E-3</v>
      </c>
    </row>
    <row r="107" spans="1:105">
      <c r="A107" s="52">
        <v>2027</v>
      </c>
      <c r="B107" s="9">
        <f>B59/(SUM($B59:$CX59)+SUM($B82:$CX82))*VLOOKUP(select_pop,'Inputs Assump'!$G$4:$H$9,2,FALSE)</f>
        <v>1442726.1294504404</v>
      </c>
      <c r="C107" s="9">
        <f>C59/(SUM($B59:$CX59)+SUM($B82:$CX82))*VLOOKUP(select_pop,'Inputs Assump'!$G$4:$H$9,2,FALSE)</f>
        <v>1398403.8637549286</v>
      </c>
      <c r="D107" s="9">
        <f>D59/(SUM($B59:$CX59)+SUM($B82:$CX82))*VLOOKUP(select_pop,'Inputs Assump'!$G$4:$H$9,2,FALSE)</f>
        <v>1389358.2403960233</v>
      </c>
      <c r="E107" s="9">
        <f>E59/(SUM($B59:$CX59)+SUM($B82:$CX82))*VLOOKUP(select_pop,'Inputs Assump'!$G$4:$H$9,2,FALSE)</f>
        <v>1379420.6373803269</v>
      </c>
      <c r="F107" s="9">
        <f>F59/(SUM($B59:$CX59)+SUM($B82:$CX82))*VLOOKUP(select_pop,'Inputs Assump'!$G$4:$H$9,2,FALSE)</f>
        <v>1368561.2986532461</v>
      </c>
      <c r="G107" s="9">
        <f>G59/(SUM($B59:$CX59)+SUM($B82:$CX82))*VLOOKUP(select_pop,'Inputs Assump'!$G$4:$H$9,2,FALSE)</f>
        <v>1358550.5687026212</v>
      </c>
      <c r="H107" s="9">
        <f>H59/(SUM($B59:$CX59)+SUM($B82:$CX82))*VLOOKUP(select_pop,'Inputs Assump'!$G$4:$H$9,2,FALSE)</f>
        <v>1347385.8752691441</v>
      </c>
      <c r="I107" s="9">
        <f>I59/(SUM($B59:$CX59)+SUM($B82:$CX82))*VLOOKUP(select_pop,'Inputs Assump'!$G$4:$H$9,2,FALSE)</f>
        <v>1408003.7545260205</v>
      </c>
      <c r="J107" s="9">
        <f>J59/(SUM($B59:$CX59)+SUM($B82:$CX82))*VLOOKUP(select_pop,'Inputs Assump'!$G$4:$H$9,2,FALSE)</f>
        <v>1405074.452789</v>
      </c>
      <c r="K107" s="9">
        <f>K59/(SUM($B59:$CX59)+SUM($B82:$CX82))*VLOOKUP(select_pop,'Inputs Assump'!$G$4:$H$9,2,FALSE)</f>
        <v>1382676.8724229012</v>
      </c>
      <c r="L107" s="9">
        <f>L59/(SUM($B59:$CX59)+SUM($B82:$CX82))*VLOOKUP(select_pop,'Inputs Assump'!$G$4:$H$9,2,FALSE)</f>
        <v>1360548.5571061226</v>
      </c>
      <c r="M107" s="9">
        <f>M59/(SUM($B59:$CX59)+SUM($B82:$CX82))*VLOOKUP(select_pop,'Inputs Assump'!$G$4:$H$9,2,FALSE)</f>
        <v>1338562.9468675</v>
      </c>
      <c r="N107" s="9">
        <f>N59/(SUM($B59:$CX59)+SUM($B82:$CX82))*VLOOKUP(select_pop,'Inputs Assump'!$G$4:$H$9,2,FALSE)</f>
        <v>1319016.5229914824</v>
      </c>
      <c r="O107" s="9">
        <f>O59/(SUM($B59:$CX59)+SUM($B82:$CX82))*VLOOKUP(select_pop,'Inputs Assump'!$G$4:$H$9,2,FALSE)</f>
        <v>1294066.2316348744</v>
      </c>
      <c r="P107" s="9">
        <f>P59/(SUM($B59:$CX59)+SUM($B82:$CX82))*VLOOKUP(select_pop,'Inputs Assump'!$G$4:$H$9,2,FALSE)</f>
        <v>1269129.3375543207</v>
      </c>
      <c r="Q107" s="9">
        <f>Q59/(SUM($B59:$CX59)+SUM($B82:$CX82))*VLOOKUP(select_pop,'Inputs Assump'!$G$4:$H$9,2,FALSE)</f>
        <v>1246062.2708297132</v>
      </c>
      <c r="R107" s="9">
        <f>R59/(SUM($B59:$CX59)+SUM($B82:$CX82))*VLOOKUP(select_pop,'Inputs Assump'!$G$4:$H$9,2,FALSE)</f>
        <v>1223014.1273440111</v>
      </c>
      <c r="S107" s="9">
        <f>S59/(SUM($B59:$CX59)+SUM($B82:$CX82))*VLOOKUP(select_pop,'Inputs Assump'!$G$4:$H$9,2,FALSE)</f>
        <v>1199721.5043075804</v>
      </c>
      <c r="T107" s="9">
        <f>T59/(SUM($B59:$CX59)+SUM($B82:$CX82))*VLOOKUP(select_pop,'Inputs Assump'!$G$4:$H$9,2,FALSE)</f>
        <v>1176434.2879107259</v>
      </c>
      <c r="U107" s="9">
        <f>U59/(SUM($B59:$CX59)+SUM($B82:$CX82))*VLOOKUP(select_pop,'Inputs Assump'!$G$4:$H$9,2,FALSE)</f>
        <v>1153153.0712895109</v>
      </c>
      <c r="V107" s="9">
        <f>V59/(SUM($B59:$CX59)+SUM($B82:$CX82))*VLOOKUP(select_pop,'Inputs Assump'!$G$4:$H$9,2,FALSE)</f>
        <v>1137896.2501390991</v>
      </c>
      <c r="W107" s="9">
        <f>W59/(SUM($B59:$CX59)+SUM($B82:$CX82))*VLOOKUP(select_pop,'Inputs Assump'!$G$4:$H$9,2,FALSE)</f>
        <v>1122676.4645475319</v>
      </c>
      <c r="X107" s="9">
        <f>X59/(SUM($B59:$CX59)+SUM($B82:$CX82))*VLOOKUP(select_pop,'Inputs Assump'!$G$4:$H$9,2,FALSE)</f>
        <v>1108204.216949991</v>
      </c>
      <c r="Y107" s="9">
        <f>Y59/(SUM($B59:$CX59)+SUM($B82:$CX82))*VLOOKUP(select_pop,'Inputs Assump'!$G$4:$H$9,2,FALSE)</f>
        <v>1093772.4988866604</v>
      </c>
      <c r="Z107" s="9">
        <f>Z59/(SUM($B59:$CX59)+SUM($B82:$CX82))*VLOOKUP(select_pop,'Inputs Assump'!$G$4:$H$9,2,FALSE)</f>
        <v>1079381.6849975088</v>
      </c>
      <c r="AA107" s="9">
        <f>AA59/(SUM($B59:$CX59)+SUM($B82:$CX82))*VLOOKUP(select_pop,'Inputs Assump'!$G$4:$H$9,2,FALSE)</f>
        <v>1056562.2367224994</v>
      </c>
      <c r="AB107" s="9">
        <f>AB59/(SUM($B59:$CX59)+SUM($B82:$CX82))*VLOOKUP(select_pop,'Inputs Assump'!$G$4:$H$9,2,FALSE)</f>
        <v>1033799.9235297012</v>
      </c>
      <c r="AC107" s="9">
        <f>AC59/(SUM($B59:$CX59)+SUM($B82:$CX82))*VLOOKUP(select_pop,'Inputs Assump'!$G$4:$H$9,2,FALSE)</f>
        <v>1011217.9813398034</v>
      </c>
      <c r="AD107" s="9">
        <f>AD59/(SUM($B59:$CX59)+SUM($B82:$CX82))*VLOOKUP(select_pop,'Inputs Assump'!$G$4:$H$9,2,FALSE)</f>
        <v>988653.63954731368</v>
      </c>
      <c r="AE107" s="9">
        <f>AE59/(SUM($B59:$CX59)+SUM($B82:$CX82))*VLOOKUP(select_pop,'Inputs Assump'!$G$4:$H$9,2,FALSE)</f>
        <v>966109.39923717652</v>
      </c>
      <c r="AF107" s="9">
        <f>AF59/(SUM($B59:$CX59)+SUM($B82:$CX82))*VLOOKUP(select_pop,'Inputs Assump'!$G$4:$H$9,2,FALSE)</f>
        <v>930417.55010133015</v>
      </c>
      <c r="AG107" s="9">
        <f>AG59/(SUM($B59:$CX59)+SUM($B82:$CX82))*VLOOKUP(select_pop,'Inputs Assump'!$G$4:$H$9,2,FALSE)</f>
        <v>894809.94093709229</v>
      </c>
      <c r="AH107" s="9">
        <f>AH59/(SUM($B59:$CX59)+SUM($B82:$CX82))*VLOOKUP(select_pop,'Inputs Assump'!$G$4:$H$9,2,FALSE)</f>
        <v>861280.37420260382</v>
      </c>
      <c r="AI107" s="9">
        <f>AI59/(SUM($B59:$CX59)+SUM($B82:$CX82))*VLOOKUP(select_pop,'Inputs Assump'!$G$4:$H$9,2,FALSE)</f>
        <v>827750.80746811558</v>
      </c>
      <c r="AJ107" s="9">
        <f>AJ59/(SUM($B59:$CX59)+SUM($B82:$CX82))*VLOOKUP(select_pop,'Inputs Assump'!$G$4:$H$9,2,FALSE)</f>
        <v>794221.24073362735</v>
      </c>
      <c r="AK107" s="9">
        <f>AK59/(SUM($B59:$CX59)+SUM($B82:$CX82))*VLOOKUP(select_pop,'Inputs Assump'!$G$4:$H$9,2,FALSE)</f>
        <v>759660.27540259762</v>
      </c>
      <c r="AL107" s="9">
        <f>AL59/(SUM($B59:$CX59)+SUM($B82:$CX82))*VLOOKUP(select_pop,'Inputs Assump'!$G$4:$H$9,2,FALSE)</f>
        <v>725099.31007156835</v>
      </c>
      <c r="AM107" s="9">
        <f>AM59/(SUM($B59:$CX59)+SUM($B82:$CX82))*VLOOKUP(select_pop,'Inputs Assump'!$G$4:$H$9,2,FALSE)</f>
        <v>690538.34474053897</v>
      </c>
      <c r="AN107" s="9">
        <f>AN59/(SUM($B59:$CX59)+SUM($B82:$CX82))*VLOOKUP(select_pop,'Inputs Assump'!$G$4:$H$9,2,FALSE)</f>
        <v>655977.37940950948</v>
      </c>
      <c r="AO107" s="9">
        <f>AO59/(SUM($B59:$CX59)+SUM($B82:$CX82))*VLOOKUP(select_pop,'Inputs Assump'!$G$4:$H$9,2,FALSE)</f>
        <v>621416.4140784801</v>
      </c>
      <c r="AP107" s="9">
        <f>AP59/(SUM($B59:$CX59)+SUM($B82:$CX82))*VLOOKUP(select_pop,'Inputs Assump'!$G$4:$H$9,2,FALSE)</f>
        <v>602407.5953880907</v>
      </c>
      <c r="AQ107" s="9">
        <f>AQ59/(SUM($B59:$CX59)+SUM($B82:$CX82))*VLOOKUP(select_pop,'Inputs Assump'!$G$4:$H$9,2,FALSE)</f>
        <v>583398.77669770154</v>
      </c>
      <c r="AR107" s="9">
        <f>AR59/(SUM($B59:$CX59)+SUM($B82:$CX82))*VLOOKUP(select_pop,'Inputs Assump'!$G$4:$H$9,2,FALSE)</f>
        <v>564389.95800731215</v>
      </c>
      <c r="AS107" s="9">
        <f>AS59/(SUM($B59:$CX59)+SUM($B82:$CX82))*VLOOKUP(select_pop,'Inputs Assump'!$G$4:$H$9,2,FALSE)</f>
        <v>545381.13931692264</v>
      </c>
      <c r="AT107" s="9">
        <f>AT59/(SUM($B59:$CX59)+SUM($B82:$CX82))*VLOOKUP(select_pop,'Inputs Assump'!$G$4:$H$9,2,FALSE)</f>
        <v>526372.32062653359</v>
      </c>
      <c r="AU107" s="9">
        <f>AU59/(SUM($B59:$CX59)+SUM($B82:$CX82))*VLOOKUP(select_pop,'Inputs Assump'!$G$4:$H$9,2,FALSE)</f>
        <v>503404.07971266494</v>
      </c>
      <c r="AV107" s="9">
        <f>AV59/(SUM($B59:$CX59)+SUM($B82:$CX82))*VLOOKUP(select_pop,'Inputs Assump'!$G$4:$H$9,2,FALSE)</f>
        <v>480435.83879879641</v>
      </c>
      <c r="AW107" s="9">
        <f>AW59/(SUM($B59:$CX59)+SUM($B82:$CX82))*VLOOKUP(select_pop,'Inputs Assump'!$G$4:$H$9,2,FALSE)</f>
        <v>457467.59788492782</v>
      </c>
      <c r="AX107" s="9">
        <f>AX59/(SUM($B59:$CX59)+SUM($B82:$CX82))*VLOOKUP(select_pop,'Inputs Assump'!$G$4:$H$9,2,FALSE)</f>
        <v>434499.35697105911</v>
      </c>
      <c r="AY107" s="9">
        <f>AY59/(SUM($B59:$CX59)+SUM($B82:$CX82))*VLOOKUP(select_pop,'Inputs Assump'!$G$4:$H$9,2,FALSE)</f>
        <v>411531.1160571904</v>
      </c>
      <c r="AZ107" s="9">
        <f>AZ59/(SUM($B59:$CX59)+SUM($B82:$CX82))*VLOOKUP(select_pop,'Inputs Assump'!$G$4:$H$9,2,FALSE)</f>
        <v>396475.26983476221</v>
      </c>
      <c r="BA107" s="9">
        <f>BA59/(SUM($B59:$CX59)+SUM($B82:$CX82))*VLOOKUP(select_pop,'Inputs Assump'!$G$4:$H$9,2,FALSE)</f>
        <v>381419.42361233395</v>
      </c>
      <c r="BB107" s="9">
        <f>BB59/(SUM($B59:$CX59)+SUM($B82:$CX82))*VLOOKUP(select_pop,'Inputs Assump'!$G$4:$H$9,2,FALSE)</f>
        <v>366363.57738990564</v>
      </c>
      <c r="BC107" s="9">
        <f>BC59/(SUM($B59:$CX59)+SUM($B82:$CX82))*VLOOKUP(select_pop,'Inputs Assump'!$G$4:$H$9,2,FALSE)</f>
        <v>351307.73116747738</v>
      </c>
      <c r="BD107" s="9">
        <f>BD59/(SUM($B59:$CX59)+SUM($B82:$CX82))*VLOOKUP(select_pop,'Inputs Assump'!$G$4:$H$9,2,FALSE)</f>
        <v>336251.88494504924</v>
      </c>
      <c r="BE107" s="9">
        <f>BE59/(SUM($B59:$CX59)+SUM($B82:$CX82))*VLOOKUP(select_pop,'Inputs Assump'!$G$4:$H$9,2,FALSE)</f>
        <v>323938.77245000401</v>
      </c>
      <c r="BF107" s="9">
        <f>BF59/(SUM($B59:$CX59)+SUM($B82:$CX82))*VLOOKUP(select_pop,'Inputs Assump'!$G$4:$H$9,2,FALSE)</f>
        <v>311625.65995495889</v>
      </c>
      <c r="BG107" s="9">
        <f>BG59/(SUM($B59:$CX59)+SUM($B82:$CX82))*VLOOKUP(select_pop,'Inputs Assump'!$G$4:$H$9,2,FALSE)</f>
        <v>299312.54745991383</v>
      </c>
      <c r="BH107" s="9">
        <f>BH59/(SUM($B59:$CX59)+SUM($B82:$CX82))*VLOOKUP(select_pop,'Inputs Assump'!$G$4:$H$9,2,FALSE)</f>
        <v>286999.43496486865</v>
      </c>
      <c r="BI107" s="9">
        <f>BI59/(SUM($B59:$CX59)+SUM($B82:$CX82))*VLOOKUP(select_pop,'Inputs Assump'!$G$4:$H$9,2,FALSE)</f>
        <v>274686.32246982341</v>
      </c>
      <c r="BJ107" s="9">
        <f>BJ59/(SUM($B59:$CX59)+SUM($B82:$CX82))*VLOOKUP(select_pop,'Inputs Assump'!$G$4:$H$9,2,FALSE)</f>
        <v>263287.15686954866</v>
      </c>
      <c r="BK107" s="9">
        <f>BK59/(SUM($B59:$CX59)+SUM($B82:$CX82))*VLOOKUP(select_pop,'Inputs Assump'!$G$4:$H$9,2,FALSE)</f>
        <v>251887.99126927392</v>
      </c>
      <c r="BL107" s="9">
        <f>BL59/(SUM($B59:$CX59)+SUM($B82:$CX82))*VLOOKUP(select_pop,'Inputs Assump'!$G$4:$H$9,2,FALSE)</f>
        <v>240488.82566899923</v>
      </c>
      <c r="BM107" s="9">
        <f>BM59/(SUM($B59:$CX59)+SUM($B82:$CX82))*VLOOKUP(select_pop,'Inputs Assump'!$G$4:$H$9,2,FALSE)</f>
        <v>229089.66006872451</v>
      </c>
      <c r="BN107" s="9">
        <f>BN59/(SUM($B59:$CX59)+SUM($B82:$CX82))*VLOOKUP(select_pop,'Inputs Assump'!$G$4:$H$9,2,FALSE)</f>
        <v>217690.49446844979</v>
      </c>
      <c r="BO107" s="9">
        <f>BO59/(SUM($B59:$CX59)+SUM($B82:$CX82))*VLOOKUP(select_pop,'Inputs Assump'!$G$4:$H$9,2,FALSE)</f>
        <v>210855.47355391155</v>
      </c>
      <c r="BP107" s="9">
        <f>BP59/(SUM($B59:$CX59)+SUM($B82:$CX82))*VLOOKUP(select_pop,'Inputs Assump'!$G$4:$H$9,2,FALSE)</f>
        <v>204020.45263937314</v>
      </c>
      <c r="BQ107" s="9">
        <f>BQ59/(SUM($B59:$CX59)+SUM($B82:$CX82))*VLOOKUP(select_pop,'Inputs Assump'!$G$4:$H$9,2,FALSE)</f>
        <v>197185.43172483487</v>
      </c>
      <c r="BR107" s="9">
        <f>BR59/(SUM($B59:$CX59)+SUM($B82:$CX82))*VLOOKUP(select_pop,'Inputs Assump'!$G$4:$H$9,2,FALSE)</f>
        <v>190350.41081029657</v>
      </c>
      <c r="BS107" s="9">
        <f>BS59/(SUM($B59:$CX59)+SUM($B82:$CX82))*VLOOKUP(select_pop,'Inputs Assump'!$G$4:$H$9,2,FALSE)</f>
        <v>183515.38989575824</v>
      </c>
      <c r="BT107" s="9">
        <f>BT59/(SUM($B59:$CX59)+SUM($B82:$CX82))*VLOOKUP(select_pop,'Inputs Assump'!$G$4:$H$9,2,FALSE)</f>
        <v>174349.22888290908</v>
      </c>
      <c r="BU107" s="9">
        <f>BU59/(SUM($B59:$CX59)+SUM($B82:$CX82))*VLOOKUP(select_pop,'Inputs Assump'!$G$4:$H$9,2,FALSE)</f>
        <v>165183.06787005981</v>
      </c>
      <c r="BV107" s="9">
        <f>BV59/(SUM($B59:$CX59)+SUM($B82:$CX82))*VLOOKUP(select_pop,'Inputs Assump'!$G$4:$H$9,2,FALSE)</f>
        <v>156016.90685721068</v>
      </c>
      <c r="BW107" s="9">
        <f>BW59/(SUM($B59:$CX59)+SUM($B82:$CX82))*VLOOKUP(select_pop,'Inputs Assump'!$G$4:$H$9,2,FALSE)</f>
        <v>146850.74584436152</v>
      </c>
      <c r="BX107" s="9">
        <f>BX59/(SUM($B59:$CX59)+SUM($B82:$CX82))*VLOOKUP(select_pop,'Inputs Assump'!$G$4:$H$9,2,FALSE)</f>
        <v>137684.58483151227</v>
      </c>
      <c r="BY107" s="9">
        <f>BY59/(SUM($B59:$CX59)+SUM($B82:$CX82))*VLOOKUP(select_pop,'Inputs Assump'!$G$4:$H$9,2,FALSE)</f>
        <v>131599.2570378797</v>
      </c>
      <c r="BZ107" s="9">
        <f>BZ59/(SUM($B59:$CX59)+SUM($B82:$CX82))*VLOOKUP(select_pop,'Inputs Assump'!$G$4:$H$9,2,FALSE)</f>
        <v>125513.92924424711</v>
      </c>
      <c r="CA107" s="9">
        <f>CA59/(SUM($B59:$CX59)+SUM($B82:$CX82))*VLOOKUP(select_pop,'Inputs Assump'!$G$4:$H$9,2,FALSE)</f>
        <v>119428.6014506145</v>
      </c>
      <c r="CB107" s="9">
        <f>CB59/(SUM($B59:$CX59)+SUM($B82:$CX82))*VLOOKUP(select_pop,'Inputs Assump'!$G$4:$H$9,2,FALSE)</f>
        <v>113343.27365698194</v>
      </c>
      <c r="CC107" s="9">
        <f>CC59/(SUM($B59:$CX59)+SUM($B82:$CX82))*VLOOKUP(select_pop,'Inputs Assump'!$G$4:$H$9,2,FALSE)</f>
        <v>107257.94586334932</v>
      </c>
      <c r="CD107" s="9">
        <f>CD59/(SUM($B59:$CX59)+SUM($B82:$CX82))*VLOOKUP(select_pop,'Inputs Assump'!$G$4:$H$9,2,FALSE)</f>
        <v>99060.637356348976</v>
      </c>
      <c r="CE107" s="9">
        <f>CE59/(SUM($B59:$CX59)+SUM($B82:$CX82))*VLOOKUP(select_pop,'Inputs Assump'!$G$4:$H$9,2,FALSE)</f>
        <v>90863.328849348705</v>
      </c>
      <c r="CF107" s="9">
        <f>CF59/(SUM($B59:$CX59)+SUM($B82:$CX82))*VLOOKUP(select_pop,'Inputs Assump'!$G$4:$H$9,2,FALSE)</f>
        <v>82666.020342348376</v>
      </c>
      <c r="CG107" s="9">
        <f>CG59/(SUM($B59:$CX59)+SUM($B82:$CX82))*VLOOKUP(select_pop,'Inputs Assump'!$G$4:$H$9,2,FALSE)</f>
        <v>74468.711835348047</v>
      </c>
      <c r="CH107" s="9">
        <f>CH59/(SUM($B59:$CX59)+SUM($B82:$CX82))*VLOOKUP(select_pop,'Inputs Assump'!$G$4:$H$9,2,FALSE)</f>
        <v>66271.403328347718</v>
      </c>
      <c r="CI107" s="9">
        <f>CI59/(SUM($B59:$CX59)+SUM($B82:$CX82))*VLOOKUP(select_pop,'Inputs Assump'!$G$4:$H$9,2,FALSE)</f>
        <v>59394.948522846775</v>
      </c>
      <c r="CJ107" s="9">
        <f>CJ59/(SUM($B59:$CX59)+SUM($B82:$CX82))*VLOOKUP(select_pop,'Inputs Assump'!$G$4:$H$9,2,FALSE)</f>
        <v>52518.49371734586</v>
      </c>
      <c r="CK107" s="9">
        <f>CK59/(SUM($B59:$CX59)+SUM($B82:$CX82))*VLOOKUP(select_pop,'Inputs Assump'!$G$4:$H$9,2,FALSE)</f>
        <v>45642.038911844931</v>
      </c>
      <c r="CL107" s="9">
        <f>CL59/(SUM($B59:$CX59)+SUM($B82:$CX82))*VLOOKUP(select_pop,'Inputs Assump'!$G$4:$H$9,2,FALSE)</f>
        <v>38765.584106344017</v>
      </c>
      <c r="CM107" s="9">
        <f>CM59/(SUM($B59:$CX59)+SUM($B82:$CX82))*VLOOKUP(select_pop,'Inputs Assump'!$G$4:$H$9,2,FALSE)</f>
        <v>31889.129300843088</v>
      </c>
      <c r="CN107" s="9">
        <f>CN59/(SUM($B59:$CX59)+SUM($B82:$CX82))*VLOOKUP(select_pop,'Inputs Assump'!$G$4:$H$9,2,FALSE)</f>
        <v>28089.604785578485</v>
      </c>
      <c r="CO107" s="9">
        <f>CO59/(SUM($B59:$CX59)+SUM($B82:$CX82))*VLOOKUP(select_pop,'Inputs Assump'!$G$4:$H$9,2,FALSE)</f>
        <v>24290.080270313883</v>
      </c>
      <c r="CP107" s="9">
        <f>CP59/(SUM($B59:$CX59)+SUM($B82:$CX82))*VLOOKUP(select_pop,'Inputs Assump'!$G$4:$H$9,2,FALSE)</f>
        <v>20490.555755049274</v>
      </c>
      <c r="CQ107" s="9">
        <f>CQ59/(SUM($B59:$CX59)+SUM($B82:$CX82))*VLOOKUP(select_pop,'Inputs Assump'!$G$4:$H$9,2,FALSE)</f>
        <v>16691.031239784676</v>
      </c>
      <c r="CR107" s="9">
        <f>CR59/(SUM($B59:$CX59)+SUM($B82:$CX82))*VLOOKUP(select_pop,'Inputs Assump'!$G$4:$H$9,2,FALSE)</f>
        <v>12891.506724520072</v>
      </c>
      <c r="CS107" s="9">
        <f>CS59/(SUM($B59:$CX59)+SUM($B82:$CX82))*VLOOKUP(select_pop,'Inputs Assump'!$G$4:$H$9,2,FALSE)</f>
        <v>10870.414642888725</v>
      </c>
      <c r="CT107" s="9">
        <f>CT59/(SUM($B59:$CX59)+SUM($B82:$CX82))*VLOOKUP(select_pop,'Inputs Assump'!$G$4:$H$9,2,FALSE)</f>
        <v>8849.3225612573733</v>
      </c>
      <c r="CU107" s="9">
        <f>CU59/(SUM($B59:$CX59)+SUM($B82:$CX82))*VLOOKUP(select_pop,'Inputs Assump'!$G$4:$H$9,2,FALSE)</f>
        <v>6828.2304796260223</v>
      </c>
      <c r="CV107" s="9">
        <f>CV59/(SUM($B59:$CX59)+SUM($B82:$CX82))*VLOOKUP(select_pop,'Inputs Assump'!$G$4:$H$9,2,FALSE)</f>
        <v>4807.1383979946722</v>
      </c>
      <c r="CW107" s="9">
        <f>CW59/(SUM($B59:$CX59)+SUM($B82:$CX82))*VLOOKUP(select_pop,'Inputs Assump'!$G$4:$H$9,2,FALSE)</f>
        <v>2786.0463163633249</v>
      </c>
      <c r="CX107" s="9">
        <f>CX59/(SUM($B59:$CX59)+SUM($B82:$CX82))*VLOOKUP(select_pop,'Inputs Assump'!$G$4:$H$9,2,FALSE)</f>
        <v>2294.6761574209386</v>
      </c>
      <c r="CZ107" s="50">
        <f t="shared" si="10"/>
        <v>57603012.620043591</v>
      </c>
      <c r="DA107" s="66">
        <f t="shared" si="11"/>
        <v>1.5806956541338478E-3</v>
      </c>
    </row>
    <row r="108" spans="1:105">
      <c r="A108" s="52">
        <v>2028</v>
      </c>
      <c r="B108" s="9">
        <f>B60/(SUM($B60:$CX60)+SUM($B83:$CX83))*VLOOKUP(select_pop,'Inputs Assump'!$G$4:$H$9,2,FALSE)</f>
        <v>1414905.259563555</v>
      </c>
      <c r="C108" s="9">
        <f>C60/(SUM($B60:$CX60)+SUM($B83:$CX83))*VLOOKUP(select_pop,'Inputs Assump'!$G$4:$H$9,2,FALSE)</f>
        <v>1373508.5007148772</v>
      </c>
      <c r="D108" s="9">
        <f>D60/(SUM($B60:$CX60)+SUM($B83:$CX83))*VLOOKUP(select_pop,'Inputs Assump'!$G$4:$H$9,2,FALSE)</f>
        <v>1365529.4352430913</v>
      </c>
      <c r="E108" s="9">
        <f>E60/(SUM($B60:$CX60)+SUM($B83:$CX83))*VLOOKUP(select_pop,'Inputs Assump'!$G$4:$H$9,2,FALSE)</f>
        <v>1356696.4612526302</v>
      </c>
      <c r="F108" s="9">
        <f>F60/(SUM($B60:$CX60)+SUM($B83:$CX83))*VLOOKUP(select_pop,'Inputs Assump'!$G$4:$H$9,2,FALSE)</f>
        <v>1346992.4767418494</v>
      </c>
      <c r="G108" s="9">
        <f>G60/(SUM($B60:$CX60)+SUM($B83:$CX83))*VLOOKUP(select_pop,'Inputs Assump'!$G$4:$H$9,2,FALSE)</f>
        <v>1338007.3510048806</v>
      </c>
      <c r="H108" s="9">
        <f>H60/(SUM($B60:$CX60)+SUM($B83:$CX83))*VLOOKUP(select_pop,'Inputs Assump'!$G$4:$H$9,2,FALSE)</f>
        <v>1328220.1165740651</v>
      </c>
      <c r="I108" s="9">
        <f>I60/(SUM($B60:$CX60)+SUM($B83:$CX83))*VLOOKUP(select_pop,'Inputs Assump'!$G$4:$H$9,2,FALSE)</f>
        <v>1317304.6815837517</v>
      </c>
      <c r="J108" s="9">
        <f>J60/(SUM($B60:$CX60)+SUM($B83:$CX83))*VLOOKUP(select_pop,'Inputs Assump'!$G$4:$H$9,2,FALSE)</f>
        <v>1376569.2305139618</v>
      </c>
      <c r="K108" s="9">
        <f>K60/(SUM($B60:$CX60)+SUM($B83:$CX83))*VLOOKUP(select_pop,'Inputs Assump'!$G$4:$H$9,2,FALSE)</f>
        <v>1373705.3271862101</v>
      </c>
      <c r="L108" s="9">
        <f>L60/(SUM($B60:$CX60)+SUM($B83:$CX83))*VLOOKUP(select_pop,'Inputs Assump'!$G$4:$H$9,2,FALSE)</f>
        <v>1351932.6453778802</v>
      </c>
      <c r="M108" s="9">
        <f>M60/(SUM($B60:$CX60)+SUM($B83:$CX83))*VLOOKUP(select_pop,'Inputs Assump'!$G$4:$H$9,2,FALSE)</f>
        <v>1330296.3596623712</v>
      </c>
      <c r="N108" s="9">
        <f>N60/(SUM($B60:$CX60)+SUM($B83:$CX83))*VLOOKUP(select_pop,'Inputs Assump'!$G$4:$H$9,2,FALSE)</f>
        <v>1308799.6059356213</v>
      </c>
      <c r="O108" s="9">
        <f>O60/(SUM($B60:$CX60)+SUM($B83:$CX83))*VLOOKUP(select_pop,'Inputs Assump'!$G$4:$H$9,2,FALSE)</f>
        <v>1289687.8025450895</v>
      </c>
      <c r="P108" s="9">
        <f>P60/(SUM($B60:$CX60)+SUM($B83:$CX83))*VLOOKUP(select_pop,'Inputs Assump'!$G$4:$H$9,2,FALSE)</f>
        <v>1265292.2882572284</v>
      </c>
      <c r="Q108" s="9">
        <f>Q60/(SUM($B60:$CX60)+SUM($B83:$CX83))*VLOOKUP(select_pop,'Inputs Assump'!$G$4:$H$9,2,FALSE)</f>
        <v>1240285.4583221087</v>
      </c>
      <c r="R108" s="9">
        <f>R60/(SUM($B60:$CX60)+SUM($B83:$CX83))*VLOOKUP(select_pop,'Inputs Assump'!$G$4:$H$9,2,FALSE)</f>
        <v>1217742.6436710749</v>
      </c>
      <c r="S108" s="9">
        <f>S60/(SUM($B60:$CX60)+SUM($B83:$CX83))*VLOOKUP(select_pop,'Inputs Assump'!$G$4:$H$9,2,FALSE)</f>
        <v>1195218.3221848777</v>
      </c>
      <c r="T108" s="9">
        <f>T60/(SUM($B60:$CX60)+SUM($B83:$CX83))*VLOOKUP(select_pop,'Inputs Assump'!$G$4:$H$9,2,FALSE)</f>
        <v>1172455.0775072824</v>
      </c>
      <c r="U108" s="9">
        <f>U60/(SUM($B60:$CX60)+SUM($B83:$CX83))*VLOOKUP(select_pop,'Inputs Assump'!$G$4:$H$9,2,FALSE)</f>
        <v>1149697.1165909606</v>
      </c>
      <c r="V108" s="9">
        <f>V60/(SUM($B60:$CX60)+SUM($B83:$CX83))*VLOOKUP(select_pop,'Inputs Assump'!$G$4:$H$9,2,FALSE)</f>
        <v>1126534.3410340478</v>
      </c>
      <c r="W108" s="9">
        <f>W60/(SUM($B60:$CX60)+SUM($B83:$CX83))*VLOOKUP(select_pop,'Inputs Assump'!$G$4:$H$9,2,FALSE)</f>
        <v>1111629.6996738736</v>
      </c>
      <c r="X108" s="9">
        <f>X60/(SUM($B60:$CX60)+SUM($B83:$CX83))*VLOOKUP(select_pop,'Inputs Assump'!$G$4:$H$9,2,FALSE)</f>
        <v>1096761.2389647479</v>
      </c>
      <c r="Y108" s="9">
        <f>Y60/(SUM($B60:$CX60)+SUM($B83:$CX83))*VLOOKUP(select_pop,'Inputs Assump'!$G$4:$H$9,2,FALSE)</f>
        <v>1082623.060507359</v>
      </c>
      <c r="Z108" s="9">
        <f>Z60/(SUM($B60:$CX60)+SUM($B83:$CX83))*VLOOKUP(select_pop,'Inputs Assump'!$G$4:$H$9,2,FALSE)</f>
        <v>1068524.4760234421</v>
      </c>
      <c r="AA108" s="9">
        <f>AA60/(SUM($B60:$CX60)+SUM($B83:$CX83))*VLOOKUP(select_pop,'Inputs Assump'!$G$4:$H$9,2,FALSE)</f>
        <v>1052608.1140230296</v>
      </c>
      <c r="AB108" s="9">
        <f>AB60/(SUM($B60:$CX60)+SUM($B83:$CX83))*VLOOKUP(select_pop,'Inputs Assump'!$G$4:$H$9,2,FALSE)</f>
        <v>1030354.6917668802</v>
      </c>
      <c r="AC108" s="9">
        <f>AC60/(SUM($B60:$CX60)+SUM($B83:$CX83))*VLOOKUP(select_pop,'Inputs Assump'!$G$4:$H$9,2,FALSE)</f>
        <v>1008156.9873832557</v>
      </c>
      <c r="AD108" s="9">
        <f>AD60/(SUM($B60:$CX60)+SUM($B83:$CX83))*VLOOKUP(select_pop,'Inputs Assump'!$G$4:$H$9,2,FALSE)</f>
        <v>986135.179981975</v>
      </c>
      <c r="AE108" s="9">
        <f>AE60/(SUM($B60:$CX60)+SUM($B83:$CX83))*VLOOKUP(select_pop,'Inputs Assump'!$G$4:$H$9,2,FALSE)</f>
        <v>964130.53640826209</v>
      </c>
      <c r="AF108" s="9">
        <f>AF60/(SUM($B60:$CX60)+SUM($B83:$CX83))*VLOOKUP(select_pop,'Inputs Assump'!$G$4:$H$9,2,FALSE)</f>
        <v>942145.49570878968</v>
      </c>
      <c r="AG108" s="9">
        <f>AG60/(SUM($B60:$CX60)+SUM($B83:$CX83))*VLOOKUP(select_pop,'Inputs Assump'!$G$4:$H$9,2,FALSE)</f>
        <v>907338.96663102007</v>
      </c>
      <c r="AH108" s="9">
        <f>AH60/(SUM($B60:$CX60)+SUM($B83:$CX83))*VLOOKUP(select_pop,'Inputs Assump'!$G$4:$H$9,2,FALSE)</f>
        <v>872614.5879907395</v>
      </c>
      <c r="AI108" s="9">
        <f>AI60/(SUM($B60:$CX60)+SUM($B83:$CX83))*VLOOKUP(select_pop,'Inputs Assump'!$G$4:$H$9,2,FALSE)</f>
        <v>839916.70688440895</v>
      </c>
      <c r="AJ108" s="9">
        <f>AJ60/(SUM($B60:$CX60)+SUM($B83:$CX83))*VLOOKUP(select_pop,'Inputs Assump'!$G$4:$H$9,2,FALSE)</f>
        <v>807218.82577807875</v>
      </c>
      <c r="AK108" s="9">
        <f>AK60/(SUM($B60:$CX60)+SUM($B83:$CX83))*VLOOKUP(select_pop,'Inputs Assump'!$G$4:$H$9,2,FALSE)</f>
        <v>774520.94467174844</v>
      </c>
      <c r="AL108" s="9">
        <f>AL60/(SUM($B60:$CX60)+SUM($B83:$CX83))*VLOOKUP(select_pop,'Inputs Assump'!$G$4:$H$9,2,FALSE)</f>
        <v>740817.24834120111</v>
      </c>
      <c r="AM108" s="9">
        <f>AM60/(SUM($B60:$CX60)+SUM($B83:$CX83))*VLOOKUP(select_pop,'Inputs Assump'!$G$4:$H$9,2,FALSE)</f>
        <v>707113.55201065412</v>
      </c>
      <c r="AN108" s="9">
        <f>AN60/(SUM($B60:$CX60)+SUM($B83:$CX83))*VLOOKUP(select_pop,'Inputs Assump'!$G$4:$H$9,2,FALSE)</f>
        <v>673409.85568010714</v>
      </c>
      <c r="AO108" s="9">
        <f>AO60/(SUM($B60:$CX60)+SUM($B83:$CX83))*VLOOKUP(select_pop,'Inputs Assump'!$G$4:$H$9,2,FALSE)</f>
        <v>639706.15934956016</v>
      </c>
      <c r="AP108" s="9">
        <f>AP60/(SUM($B60:$CX60)+SUM($B83:$CX83))*VLOOKUP(select_pop,'Inputs Assump'!$G$4:$H$9,2,FALSE)</f>
        <v>606002.46301901329</v>
      </c>
      <c r="AQ108" s="9">
        <f>AQ60/(SUM($B60:$CX60)+SUM($B83:$CX83))*VLOOKUP(select_pop,'Inputs Assump'!$G$4:$H$9,2,FALSE)</f>
        <v>587465.14941660326</v>
      </c>
      <c r="AR108" s="9">
        <f>AR60/(SUM($B60:$CX60)+SUM($B83:$CX83))*VLOOKUP(select_pop,'Inputs Assump'!$G$4:$H$9,2,FALSE)</f>
        <v>568927.83581419347</v>
      </c>
      <c r="AS108" s="9">
        <f>AS60/(SUM($B60:$CX60)+SUM($B83:$CX83))*VLOOKUP(select_pop,'Inputs Assump'!$G$4:$H$9,2,FALSE)</f>
        <v>550390.52221178357</v>
      </c>
      <c r="AT108" s="9">
        <f>AT60/(SUM($B60:$CX60)+SUM($B83:$CX83))*VLOOKUP(select_pop,'Inputs Assump'!$G$4:$H$9,2,FALSE)</f>
        <v>531853.20860937354</v>
      </c>
      <c r="AU108" s="9">
        <f>AU60/(SUM($B60:$CX60)+SUM($B83:$CX83))*VLOOKUP(select_pop,'Inputs Assump'!$G$4:$H$9,2,FALSE)</f>
        <v>513315.89500696392</v>
      </c>
      <c r="AV108" s="9">
        <f>AV60/(SUM($B60:$CX60)+SUM($B83:$CX83))*VLOOKUP(select_pop,'Inputs Assump'!$G$4:$H$9,2,FALSE)</f>
        <v>490917.37084557815</v>
      </c>
      <c r="AW108" s="9">
        <f>AW60/(SUM($B60:$CX60)+SUM($B83:$CX83))*VLOOKUP(select_pop,'Inputs Assump'!$G$4:$H$9,2,FALSE)</f>
        <v>468518.84668419266</v>
      </c>
      <c r="AX108" s="9">
        <f>AX60/(SUM($B60:$CX60)+SUM($B83:$CX83))*VLOOKUP(select_pop,'Inputs Assump'!$G$4:$H$9,2,FALSE)</f>
        <v>446120.32252280705</v>
      </c>
      <c r="AY108" s="9">
        <f>AY60/(SUM($B60:$CX60)+SUM($B83:$CX83))*VLOOKUP(select_pop,'Inputs Assump'!$G$4:$H$9,2,FALSE)</f>
        <v>423721.79836142133</v>
      </c>
      <c r="AZ108" s="9">
        <f>AZ60/(SUM($B60:$CX60)+SUM($B83:$CX83))*VLOOKUP(select_pop,'Inputs Assump'!$G$4:$H$9,2,FALSE)</f>
        <v>401323.27420003561</v>
      </c>
      <c r="BA108" s="9">
        <f>BA60/(SUM($B60:$CX60)+SUM($B83:$CX83))*VLOOKUP(select_pop,'Inputs Assump'!$G$4:$H$9,2,FALSE)</f>
        <v>386640.88138433069</v>
      </c>
      <c r="BB108" s="9">
        <f>BB60/(SUM($B60:$CX60)+SUM($B83:$CX83))*VLOOKUP(select_pop,'Inputs Assump'!$G$4:$H$9,2,FALSE)</f>
        <v>371958.4885686257</v>
      </c>
      <c r="BC108" s="9">
        <f>BC60/(SUM($B60:$CX60)+SUM($B83:$CX83))*VLOOKUP(select_pop,'Inputs Assump'!$G$4:$H$9,2,FALSE)</f>
        <v>357276.09575292072</v>
      </c>
      <c r="BD108" s="9">
        <f>BD60/(SUM($B60:$CX60)+SUM($B83:$CX83))*VLOOKUP(select_pop,'Inputs Assump'!$G$4:$H$9,2,FALSE)</f>
        <v>342593.70293721574</v>
      </c>
      <c r="BE108" s="9">
        <f>BE60/(SUM($B60:$CX60)+SUM($B83:$CX83))*VLOOKUP(select_pop,'Inputs Assump'!$G$4:$H$9,2,FALSE)</f>
        <v>327911.31012151082</v>
      </c>
      <c r="BF108" s="9">
        <f>BF60/(SUM($B60:$CX60)+SUM($B83:$CX83))*VLOOKUP(select_pop,'Inputs Assump'!$G$4:$H$9,2,FALSE)</f>
        <v>315903.61877255782</v>
      </c>
      <c r="BG108" s="9">
        <f>BG60/(SUM($B60:$CX60)+SUM($B83:$CX83))*VLOOKUP(select_pop,'Inputs Assump'!$G$4:$H$9,2,FALSE)</f>
        <v>303895.92742360476</v>
      </c>
      <c r="BH108" s="9">
        <f>BH60/(SUM($B60:$CX60)+SUM($B83:$CX83))*VLOOKUP(select_pop,'Inputs Assump'!$G$4:$H$9,2,FALSE)</f>
        <v>291888.23607465194</v>
      </c>
      <c r="BI108" s="9">
        <f>BI60/(SUM($B60:$CX60)+SUM($B83:$CX83))*VLOOKUP(select_pop,'Inputs Assump'!$G$4:$H$9,2,FALSE)</f>
        <v>279880.54472569894</v>
      </c>
      <c r="BJ108" s="9">
        <f>BJ60/(SUM($B60:$CX60)+SUM($B83:$CX83))*VLOOKUP(select_pop,'Inputs Assump'!$G$4:$H$9,2,FALSE)</f>
        <v>267872.85337674583</v>
      </c>
      <c r="BK108" s="9">
        <f>BK60/(SUM($B60:$CX60)+SUM($B83:$CX83))*VLOOKUP(select_pop,'Inputs Assump'!$G$4:$H$9,2,FALSE)</f>
        <v>256756.43888619507</v>
      </c>
      <c r="BL108" s="9">
        <f>BL60/(SUM($B60:$CX60)+SUM($B83:$CX83))*VLOOKUP(select_pop,'Inputs Assump'!$G$4:$H$9,2,FALSE)</f>
        <v>245640.0243956444</v>
      </c>
      <c r="BM108" s="9">
        <f>BM60/(SUM($B60:$CX60)+SUM($B83:$CX83))*VLOOKUP(select_pop,'Inputs Assump'!$G$4:$H$9,2,FALSE)</f>
        <v>234523.60990509368</v>
      </c>
      <c r="BN108" s="9">
        <f>BN60/(SUM($B60:$CX60)+SUM($B83:$CX83))*VLOOKUP(select_pop,'Inputs Assump'!$G$4:$H$9,2,FALSE)</f>
        <v>223407.19541454295</v>
      </c>
      <c r="BO108" s="9">
        <f>BO60/(SUM($B60:$CX60)+SUM($B83:$CX83))*VLOOKUP(select_pop,'Inputs Assump'!$G$4:$H$9,2,FALSE)</f>
        <v>212290.78092399222</v>
      </c>
      <c r="BP108" s="9">
        <f>BP60/(SUM($B60:$CX60)+SUM($B83:$CX83))*VLOOKUP(select_pop,'Inputs Assump'!$G$4:$H$9,2,FALSE)</f>
        <v>205625.29958948478</v>
      </c>
      <c r="BQ108" s="9">
        <f>BQ60/(SUM($B60:$CX60)+SUM($B83:$CX83))*VLOOKUP(select_pop,'Inputs Assump'!$G$4:$H$9,2,FALSE)</f>
        <v>198959.8182549772</v>
      </c>
      <c r="BR108" s="9">
        <f>BR60/(SUM($B60:$CX60)+SUM($B83:$CX83))*VLOOKUP(select_pop,'Inputs Assump'!$G$4:$H$9,2,FALSE)</f>
        <v>192294.33692046977</v>
      </c>
      <c r="BS108" s="9">
        <f>BS60/(SUM($B60:$CX60)+SUM($B83:$CX83))*VLOOKUP(select_pop,'Inputs Assump'!$G$4:$H$9,2,FALSE)</f>
        <v>185628.85558596227</v>
      </c>
      <c r="BT108" s="9">
        <f>BT60/(SUM($B60:$CX60)+SUM($B83:$CX83))*VLOOKUP(select_pop,'Inputs Assump'!$G$4:$H$9,2,FALSE)</f>
        <v>178963.37425145478</v>
      </c>
      <c r="BU108" s="9">
        <f>BU60/(SUM($B60:$CX60)+SUM($B83:$CX83))*VLOOKUP(select_pop,'Inputs Assump'!$G$4:$H$9,2,FALSE)</f>
        <v>170024.5756868035</v>
      </c>
      <c r="BV108" s="9">
        <f>BV60/(SUM($B60:$CX60)+SUM($B83:$CX83))*VLOOKUP(select_pop,'Inputs Assump'!$G$4:$H$9,2,FALSE)</f>
        <v>161085.77712215218</v>
      </c>
      <c r="BW108" s="9">
        <f>BW60/(SUM($B60:$CX60)+SUM($B83:$CX83))*VLOOKUP(select_pop,'Inputs Assump'!$G$4:$H$9,2,FALSE)</f>
        <v>152146.97855750096</v>
      </c>
      <c r="BX108" s="9">
        <f>BX60/(SUM($B60:$CX60)+SUM($B83:$CX83))*VLOOKUP(select_pop,'Inputs Assump'!$G$4:$H$9,2,FALSE)</f>
        <v>143208.17999284971</v>
      </c>
      <c r="BY108" s="9">
        <f>BY60/(SUM($B60:$CX60)+SUM($B83:$CX83))*VLOOKUP(select_pop,'Inputs Assump'!$G$4:$H$9,2,FALSE)</f>
        <v>134269.38142819839</v>
      </c>
      <c r="BZ108" s="9">
        <f>BZ60/(SUM($B60:$CX60)+SUM($B83:$CX83))*VLOOKUP(select_pop,'Inputs Assump'!$G$4:$H$9,2,FALSE)</f>
        <v>128334.99741826189</v>
      </c>
      <c r="CA108" s="9">
        <f>CA60/(SUM($B60:$CX60)+SUM($B83:$CX83))*VLOOKUP(select_pop,'Inputs Assump'!$G$4:$H$9,2,FALSE)</f>
        <v>122400.61340832537</v>
      </c>
      <c r="CB108" s="9">
        <f>CB60/(SUM($B60:$CX60)+SUM($B83:$CX83))*VLOOKUP(select_pop,'Inputs Assump'!$G$4:$H$9,2,FALSE)</f>
        <v>116466.22939838888</v>
      </c>
      <c r="CC108" s="9">
        <f>CC60/(SUM($B60:$CX60)+SUM($B83:$CX83))*VLOOKUP(select_pop,'Inputs Assump'!$G$4:$H$9,2,FALSE)</f>
        <v>110531.84538845245</v>
      </c>
      <c r="CD108" s="9">
        <f>CD60/(SUM($B60:$CX60)+SUM($B83:$CX83))*VLOOKUP(select_pop,'Inputs Assump'!$G$4:$H$9,2,FALSE)</f>
        <v>104597.4613785159</v>
      </c>
      <c r="CE108" s="9">
        <f>CE60/(SUM($B60:$CX60)+SUM($B83:$CX83))*VLOOKUP(select_pop,'Inputs Assump'!$G$4:$H$9,2,FALSE)</f>
        <v>96603.483374675227</v>
      </c>
      <c r="CF108" s="9">
        <f>CF60/(SUM($B60:$CX60)+SUM($B83:$CX83))*VLOOKUP(select_pop,'Inputs Assump'!$G$4:$H$9,2,FALSE)</f>
        <v>88609.505370834624</v>
      </c>
      <c r="CG108" s="9">
        <f>CG60/(SUM($B60:$CX60)+SUM($B83:$CX83))*VLOOKUP(select_pop,'Inputs Assump'!$G$4:$H$9,2,FALSE)</f>
        <v>80615.527366993963</v>
      </c>
      <c r="CH108" s="9">
        <f>CH60/(SUM($B60:$CX60)+SUM($B83:$CX83))*VLOOKUP(select_pop,'Inputs Assump'!$G$4:$H$9,2,FALSE)</f>
        <v>72621.549363153317</v>
      </c>
      <c r="CI108" s="9">
        <f>CI60/(SUM($B60:$CX60)+SUM($B83:$CX83))*VLOOKUP(select_pop,'Inputs Assump'!$G$4:$H$9,2,FALSE)</f>
        <v>64627.571359312635</v>
      </c>
      <c r="CJ108" s="9">
        <f>CJ60/(SUM($B60:$CX60)+SUM($B83:$CX83))*VLOOKUP(select_pop,'Inputs Assump'!$G$4:$H$9,2,FALSE)</f>
        <v>57921.683882632271</v>
      </c>
      <c r="CK108" s="9">
        <f>CK60/(SUM($B60:$CX60)+SUM($B83:$CX83))*VLOOKUP(select_pop,'Inputs Assump'!$G$4:$H$9,2,FALSE)</f>
        <v>51215.796405951936</v>
      </c>
      <c r="CL108" s="9">
        <f>CL60/(SUM($B60:$CX60)+SUM($B83:$CX83))*VLOOKUP(select_pop,'Inputs Assump'!$G$4:$H$9,2,FALSE)</f>
        <v>44509.908929271587</v>
      </c>
      <c r="CM108" s="9">
        <f>CM60/(SUM($B60:$CX60)+SUM($B83:$CX83))*VLOOKUP(select_pop,'Inputs Assump'!$G$4:$H$9,2,FALSE)</f>
        <v>37804.021452591245</v>
      </c>
      <c r="CN108" s="9">
        <f>CN60/(SUM($B60:$CX60)+SUM($B83:$CX83))*VLOOKUP(select_pop,'Inputs Assump'!$G$4:$H$9,2,FALSE)</f>
        <v>31098.133975910892</v>
      </c>
      <c r="CO108" s="9">
        <f>CO60/(SUM($B60:$CX60)+SUM($B83:$CX83))*VLOOKUP(select_pop,'Inputs Assump'!$G$4:$H$9,2,FALSE)</f>
        <v>27392.854935340391</v>
      </c>
      <c r="CP108" s="9">
        <f>CP60/(SUM($B60:$CX60)+SUM($B83:$CX83))*VLOOKUP(select_pop,'Inputs Assump'!$G$4:$H$9,2,FALSE)</f>
        <v>23687.575894769892</v>
      </c>
      <c r="CQ108" s="9">
        <f>CQ60/(SUM($B60:$CX60)+SUM($B83:$CX83))*VLOOKUP(select_pop,'Inputs Assump'!$G$4:$H$9,2,FALSE)</f>
        <v>19982.296854199387</v>
      </c>
      <c r="CR108" s="9">
        <f>CR60/(SUM($B60:$CX60)+SUM($B83:$CX83))*VLOOKUP(select_pop,'Inputs Assump'!$G$4:$H$9,2,FALSE)</f>
        <v>16277.017813628891</v>
      </c>
      <c r="CS108" s="9">
        <f>CS60/(SUM($B60:$CX60)+SUM($B83:$CX83))*VLOOKUP(select_pop,'Inputs Assump'!$G$4:$H$9,2,FALSE)</f>
        <v>12571.738773058389</v>
      </c>
      <c r="CT108" s="9">
        <f>CT60/(SUM($B60:$CX60)+SUM($B83:$CX83))*VLOOKUP(select_pop,'Inputs Assump'!$G$4:$H$9,2,FALSE)</f>
        <v>10600.778959785515</v>
      </c>
      <c r="CU108" s="9">
        <f>CU60/(SUM($B60:$CX60)+SUM($B83:$CX83))*VLOOKUP(select_pop,'Inputs Assump'!$G$4:$H$9,2,FALSE)</f>
        <v>8629.8191465126329</v>
      </c>
      <c r="CV108" s="9">
        <f>CV60/(SUM($B60:$CX60)+SUM($B83:$CX83))*VLOOKUP(select_pop,'Inputs Assump'!$G$4:$H$9,2,FALSE)</f>
        <v>6658.8593332397541</v>
      </c>
      <c r="CW108" s="9">
        <f>CW60/(SUM($B60:$CX60)+SUM($B83:$CX83))*VLOOKUP(select_pop,'Inputs Assump'!$G$4:$H$9,2,FALSE)</f>
        <v>4687.8995199668771</v>
      </c>
      <c r="CX108" s="9">
        <f>CX60/(SUM($B60:$CX60)+SUM($B83:$CX83))*VLOOKUP(select_pop,'Inputs Assump'!$G$4:$H$9,2,FALSE)</f>
        <v>2716.9397066940014</v>
      </c>
      <c r="CZ108" s="50">
        <f t="shared" si="10"/>
        <v>57615473.911402166</v>
      </c>
      <c r="DA108" s="66">
        <f t="shared" si="11"/>
        <v>1.7973681561433647E-3</v>
      </c>
    </row>
    <row r="109" spans="1:105">
      <c r="A109" s="52">
        <v>2029</v>
      </c>
      <c r="B109" s="9">
        <f>B61/(SUM($B61:$CX61)+SUM($B84:$CX84))*VLOOKUP(select_pop,'Inputs Assump'!$G$4:$H$9,2,FALSE)</f>
        <v>1387374.0433843411</v>
      </c>
      <c r="C109" s="9">
        <f>C61/(SUM($B61:$CX61)+SUM($B84:$CX84))*VLOOKUP(select_pop,'Inputs Assump'!$G$4:$H$9,2,FALSE)</f>
        <v>1348967.0957667117</v>
      </c>
      <c r="D109" s="9">
        <f>D61/(SUM($B61:$CX61)+SUM($B84:$CX84))*VLOOKUP(select_pop,'Inputs Assump'!$G$4:$H$9,2,FALSE)</f>
        <v>1341976.4234425563</v>
      </c>
      <c r="E109" s="9">
        <f>E61/(SUM($B61:$CX61)+SUM($B84:$CX84))*VLOOKUP(select_pop,'Inputs Assump'!$G$4:$H$9,2,FALSE)</f>
        <v>1334180.5359481082</v>
      </c>
      <c r="F109" s="9">
        <f>F61/(SUM($B61:$CX61)+SUM($B84:$CX84))*VLOOKUP(select_pop,'Inputs Assump'!$G$4:$H$9,2,FALSE)</f>
        <v>1325550.3433880254</v>
      </c>
      <c r="G109" s="9">
        <f>G61/(SUM($B61:$CX61)+SUM($B84:$CX84))*VLOOKUP(select_pop,'Inputs Assump'!$G$4:$H$9,2,FALSE)</f>
        <v>1317520.9750084283</v>
      </c>
      <c r="H109" s="9">
        <f>H61/(SUM($B61:$CX61)+SUM($B84:$CX84))*VLOOKUP(select_pop,'Inputs Assump'!$G$4:$H$9,2,FALSE)</f>
        <v>1308732.4391955344</v>
      </c>
      <c r="I109" s="9">
        <f>I61/(SUM($B61:$CX61)+SUM($B84:$CX84))*VLOOKUP(select_pop,'Inputs Assump'!$G$4:$H$9,2,FALSE)</f>
        <v>1299159.3444139548</v>
      </c>
      <c r="J109" s="9">
        <f>J61/(SUM($B61:$CX61)+SUM($B84:$CX84))*VLOOKUP(select_pop,'Inputs Assump'!$G$4:$H$9,2,FALSE)</f>
        <v>1288482.7335201325</v>
      </c>
      <c r="K109" s="9">
        <f>K61/(SUM($B61:$CX61)+SUM($B84:$CX84))*VLOOKUP(select_pop,'Inputs Assump'!$G$4:$H$9,2,FALSE)</f>
        <v>1346450.6046390813</v>
      </c>
      <c r="L109" s="9">
        <f>L61/(SUM($B61:$CX61)+SUM($B84:$CX84))*VLOOKUP(select_pop,'Inputs Assump'!$G$4:$H$9,2,FALSE)</f>
        <v>1343758.1347245618</v>
      </c>
      <c r="M109" s="9">
        <f>M61/(SUM($B61:$CX61)+SUM($B84:$CX84))*VLOOKUP(select_pop,'Inputs Assump'!$G$4:$H$9,2,FALSE)</f>
        <v>1322460.1039783021</v>
      </c>
      <c r="N109" s="9">
        <f>N61/(SUM($B61:$CX61)+SUM($B84:$CX84))*VLOOKUP(select_pop,'Inputs Assump'!$G$4:$H$9,2,FALSE)</f>
        <v>1301295.495848702</v>
      </c>
      <c r="O109" s="9">
        <f>O61/(SUM($B61:$CX61)+SUM($B84:$CX84))*VLOOKUP(select_pop,'Inputs Assump'!$G$4:$H$9,2,FALSE)</f>
        <v>1280267.3778682181</v>
      </c>
      <c r="P109" s="9">
        <f>P61/(SUM($B61:$CX61)+SUM($B84:$CX84))*VLOOKUP(select_pop,'Inputs Assump'!$G$4:$H$9,2,FALSE)</f>
        <v>1261572.2175838158</v>
      </c>
      <c r="Q109" s="9">
        <f>Q61/(SUM($B61:$CX61)+SUM($B84:$CX84))*VLOOKUP(select_pop,'Inputs Assump'!$G$4:$H$9,2,FALSE)</f>
        <v>1237104.3725864189</v>
      </c>
      <c r="R109" s="9">
        <f>R61/(SUM($B61:$CX61)+SUM($B84:$CX84))*VLOOKUP(select_pop,'Inputs Assump'!$G$4:$H$9,2,FALSE)</f>
        <v>1212654.6395528985</v>
      </c>
      <c r="S109" s="9">
        <f>S61/(SUM($B61:$CX61)+SUM($B84:$CX84))*VLOOKUP(select_pop,'Inputs Assump'!$G$4:$H$9,2,FALSE)</f>
        <v>1190614.0289888277</v>
      </c>
      <c r="T109" s="9">
        <f>T61/(SUM($B61:$CX61)+SUM($B84:$CX84))*VLOOKUP(select_pop,'Inputs Assump'!$G$4:$H$9,2,FALSE)</f>
        <v>1168591.4996027546</v>
      </c>
      <c r="U109" s="9">
        <f>U61/(SUM($B61:$CX61)+SUM($B84:$CX84))*VLOOKUP(select_pop,'Inputs Assump'!$G$4:$H$9,2,FALSE)</f>
        <v>1146335.3697059266</v>
      </c>
      <c r="V109" s="9">
        <f>V61/(SUM($B61:$CX61)+SUM($B84:$CX84))*VLOOKUP(select_pop,'Inputs Assump'!$G$4:$H$9,2,FALSE)</f>
        <v>1123647.7631945978</v>
      </c>
      <c r="W109" s="9">
        <f>W61/(SUM($B61:$CX61)+SUM($B84:$CX84))*VLOOKUP(select_pop,'Inputs Assump'!$G$4:$H$9,2,FALSE)</f>
        <v>1101009.80005777</v>
      </c>
      <c r="X109" s="9">
        <f>X61/(SUM($B61:$CX61)+SUM($B84:$CX84))*VLOOKUP(select_pop,'Inputs Assump'!$G$4:$H$9,2,FALSE)</f>
        <v>1086442.8617886398</v>
      </c>
      <c r="Y109" s="9">
        <f>Y61/(SUM($B61:$CX61)+SUM($B84:$CX84))*VLOOKUP(select_pop,'Inputs Assump'!$G$4:$H$9,2,FALSE)</f>
        <v>1071911.284404594</v>
      </c>
      <c r="Z109" s="9">
        <f>Z61/(SUM($B61:$CX61)+SUM($B84:$CX84))*VLOOKUP(select_pop,'Inputs Assump'!$G$4:$H$9,2,FALSE)</f>
        <v>1058093.4428443778</v>
      </c>
      <c r="AA109" s="9">
        <f>AA61/(SUM($B61:$CX61)+SUM($B84:$CX84))*VLOOKUP(select_pop,'Inputs Assump'!$G$4:$H$9,2,FALSE)</f>
        <v>1042537.4303825349</v>
      </c>
      <c r="AB109" s="9">
        <f>AB61/(SUM($B61:$CX61)+SUM($B84:$CX84))*VLOOKUP(select_pop,'Inputs Assump'!$G$4:$H$9,2,FALSE)</f>
        <v>1027008.1622063845</v>
      </c>
      <c r="AC109" s="9">
        <f>AC61/(SUM($B61:$CX61)+SUM($B84:$CX84))*VLOOKUP(select_pop,'Inputs Assump'!$G$4:$H$9,2,FALSE)</f>
        <v>1005295.9542254467</v>
      </c>
      <c r="AD109" s="9">
        <f>AD61/(SUM($B61:$CX61)+SUM($B84:$CX84))*VLOOKUP(select_pop,'Inputs Assump'!$G$4:$H$9,2,FALSE)</f>
        <v>983638.10903071763</v>
      </c>
      <c r="AE109" s="9">
        <f>AE61/(SUM($B61:$CX61)+SUM($B84:$CX84))*VLOOKUP(select_pop,'Inputs Assump'!$G$4:$H$9,2,FALSE)</f>
        <v>962151.88291641115</v>
      </c>
      <c r="AF109" s="9">
        <f>AF61/(SUM($B61:$CX61)+SUM($B84:$CX84))*VLOOKUP(select_pop,'Inputs Assump'!$G$4:$H$9,2,FALSE)</f>
        <v>940682.40319686686</v>
      </c>
      <c r="AG109" s="9">
        <f>AG61/(SUM($B61:$CX61)+SUM($B84:$CX84))*VLOOKUP(select_pop,'Inputs Assump'!$G$4:$H$9,2,FALSE)</f>
        <v>919232.04959993088</v>
      </c>
      <c r="AH109" s="9">
        <f>AH61/(SUM($B61:$CX61)+SUM($B84:$CX84))*VLOOKUP(select_pop,'Inputs Assump'!$G$4:$H$9,2,FALSE)</f>
        <v>885272.03258626652</v>
      </c>
      <c r="AI109" s="9">
        <f>AI61/(SUM($B61:$CX61)+SUM($B84:$CX84))*VLOOKUP(select_pop,'Inputs Assump'!$G$4:$H$9,2,FALSE)</f>
        <v>851392.16807067441</v>
      </c>
      <c r="AJ109" s="9">
        <f>AJ61/(SUM($B61:$CX61)+SUM($B84:$CX84))*VLOOKUP(select_pop,'Inputs Assump'!$G$4:$H$9,2,FALSE)</f>
        <v>819489.5156631131</v>
      </c>
      <c r="AK109" s="9">
        <f>AK61/(SUM($B61:$CX61)+SUM($B84:$CX84))*VLOOKUP(select_pop,'Inputs Assump'!$G$4:$H$9,2,FALSE)</f>
        <v>787586.86325555202</v>
      </c>
      <c r="AL109" s="9">
        <f>AL61/(SUM($B61:$CX61)+SUM($B84:$CX84))*VLOOKUP(select_pop,'Inputs Assump'!$G$4:$H$9,2,FALSE)</f>
        <v>755684.21084799094</v>
      </c>
      <c r="AM109" s="9">
        <f>AM61/(SUM($B61:$CX61)+SUM($B84:$CX84))*VLOOKUP(select_pop,'Inputs Assump'!$G$4:$H$9,2,FALSE)</f>
        <v>722800.20514172281</v>
      </c>
      <c r="AN109" s="9">
        <f>AN61/(SUM($B61:$CX61)+SUM($B84:$CX84))*VLOOKUP(select_pop,'Inputs Assump'!$G$4:$H$9,2,FALSE)</f>
        <v>689916.19943545503</v>
      </c>
      <c r="AO109" s="9">
        <f>AO61/(SUM($B61:$CX61)+SUM($B84:$CX84))*VLOOKUP(select_pop,'Inputs Assump'!$G$4:$H$9,2,FALSE)</f>
        <v>657032.19372918725</v>
      </c>
      <c r="AP109" s="9">
        <f>AP61/(SUM($B61:$CX61)+SUM($B84:$CX84))*VLOOKUP(select_pop,'Inputs Assump'!$G$4:$H$9,2,FALSE)</f>
        <v>624148.18802291935</v>
      </c>
      <c r="AQ109" s="9">
        <f>AQ61/(SUM($B61:$CX61)+SUM($B84:$CX84))*VLOOKUP(select_pop,'Inputs Assump'!$G$4:$H$9,2,FALSE)</f>
        <v>591264.18231665145</v>
      </c>
      <c r="AR109" s="9">
        <f>AR61/(SUM($B61:$CX61)+SUM($B84:$CX84))*VLOOKUP(select_pop,'Inputs Assump'!$G$4:$H$9,2,FALSE)</f>
        <v>573177.70538242755</v>
      </c>
      <c r="AS109" s="9">
        <f>AS61/(SUM($B61:$CX61)+SUM($B84:$CX84))*VLOOKUP(select_pop,'Inputs Assump'!$G$4:$H$9,2,FALSE)</f>
        <v>555091.22844820376</v>
      </c>
      <c r="AT109" s="9">
        <f>AT61/(SUM($B61:$CX61)+SUM($B84:$CX84))*VLOOKUP(select_pop,'Inputs Assump'!$G$4:$H$9,2,FALSE)</f>
        <v>537004.75151397998</v>
      </c>
      <c r="AU109" s="9">
        <f>AU61/(SUM($B61:$CX61)+SUM($B84:$CX84))*VLOOKUP(select_pop,'Inputs Assump'!$G$4:$H$9,2,FALSE)</f>
        <v>518918.27457975602</v>
      </c>
      <c r="AV109" s="9">
        <f>AV61/(SUM($B61:$CX61)+SUM($B84:$CX84))*VLOOKUP(select_pop,'Inputs Assump'!$G$4:$H$9,2,FALSE)</f>
        <v>500831.79764553241</v>
      </c>
      <c r="AW109" s="9">
        <f>AW61/(SUM($B61:$CX61)+SUM($B84:$CX84))*VLOOKUP(select_pop,'Inputs Assump'!$G$4:$H$9,2,FALSE)</f>
        <v>478978.01670971804</v>
      </c>
      <c r="AX109" s="9">
        <f>AX61/(SUM($B61:$CX61)+SUM($B84:$CX84))*VLOOKUP(select_pop,'Inputs Assump'!$G$4:$H$9,2,FALSE)</f>
        <v>457124.23577390367</v>
      </c>
      <c r="AY109" s="9">
        <f>AY61/(SUM($B61:$CX61)+SUM($B84:$CX84))*VLOOKUP(select_pop,'Inputs Assump'!$G$4:$H$9,2,FALSE)</f>
        <v>435270.45483808947</v>
      </c>
      <c r="AZ109" s="9">
        <f>AZ61/(SUM($B61:$CX61)+SUM($B84:$CX84))*VLOOKUP(select_pop,'Inputs Assump'!$G$4:$H$9,2,FALSE)</f>
        <v>413416.67390227504</v>
      </c>
      <c r="BA109" s="9">
        <f>BA61/(SUM($B61:$CX61)+SUM($B84:$CX84))*VLOOKUP(select_pop,'Inputs Assump'!$G$4:$H$9,2,FALSE)</f>
        <v>391562.89296646067</v>
      </c>
      <c r="BB109" s="9">
        <f>BB61/(SUM($B61:$CX61)+SUM($B84:$CX84))*VLOOKUP(select_pop,'Inputs Assump'!$G$4:$H$9,2,FALSE)</f>
        <v>377237.58323194017</v>
      </c>
      <c r="BC109" s="9">
        <f>BC61/(SUM($B61:$CX61)+SUM($B84:$CX84))*VLOOKUP(select_pop,'Inputs Assump'!$G$4:$H$9,2,FALSE)</f>
        <v>362912.27349741961</v>
      </c>
      <c r="BD109" s="9">
        <f>BD61/(SUM($B61:$CX61)+SUM($B84:$CX84))*VLOOKUP(select_pop,'Inputs Assump'!$G$4:$H$9,2,FALSE)</f>
        <v>348586.96376289916</v>
      </c>
      <c r="BE109" s="9">
        <f>BE61/(SUM($B61:$CX61)+SUM($B84:$CX84))*VLOOKUP(select_pop,'Inputs Assump'!$G$4:$H$9,2,FALSE)</f>
        <v>334261.65402837854</v>
      </c>
      <c r="BF109" s="9">
        <f>BF61/(SUM($B61:$CX61)+SUM($B84:$CX84))*VLOOKUP(select_pop,'Inputs Assump'!$G$4:$H$9,2,FALSE)</f>
        <v>319936.34429385816</v>
      </c>
      <c r="BG109" s="9">
        <f>BG61/(SUM($B61:$CX61)+SUM($B84:$CX84))*VLOOKUP(select_pop,'Inputs Assump'!$G$4:$H$9,2,FALSE)</f>
        <v>308220.68595877528</v>
      </c>
      <c r="BH109" s="9">
        <f>BH61/(SUM($B61:$CX61)+SUM($B84:$CX84))*VLOOKUP(select_pop,'Inputs Assump'!$G$4:$H$9,2,FALSE)</f>
        <v>296505.02762369241</v>
      </c>
      <c r="BI109" s="9">
        <f>BI61/(SUM($B61:$CX61)+SUM($B84:$CX84))*VLOOKUP(select_pop,'Inputs Assump'!$G$4:$H$9,2,FALSE)</f>
        <v>284789.36928860971</v>
      </c>
      <c r="BJ109" s="9">
        <f>BJ61/(SUM($B61:$CX61)+SUM($B84:$CX84))*VLOOKUP(select_pop,'Inputs Assump'!$G$4:$H$9,2,FALSE)</f>
        <v>273073.7109535269</v>
      </c>
      <c r="BK109" s="9">
        <f>BK61/(SUM($B61:$CX61)+SUM($B84:$CX84))*VLOOKUP(select_pop,'Inputs Assump'!$G$4:$H$9,2,FALSE)</f>
        <v>261358.05261844402</v>
      </c>
      <c r="BL109" s="9">
        <f>BL61/(SUM($B61:$CX61)+SUM($B84:$CX84))*VLOOKUP(select_pop,'Inputs Assump'!$G$4:$H$9,2,FALSE)</f>
        <v>250511.99484616355</v>
      </c>
      <c r="BM109" s="9">
        <f>BM61/(SUM($B61:$CX61)+SUM($B84:$CX84))*VLOOKUP(select_pop,'Inputs Assump'!$G$4:$H$9,2,FALSE)</f>
        <v>239665.93707388313</v>
      </c>
      <c r="BN109" s="9">
        <f>BN61/(SUM($B61:$CX61)+SUM($B84:$CX84))*VLOOKUP(select_pop,'Inputs Assump'!$G$4:$H$9,2,FALSE)</f>
        <v>228819.87930160269</v>
      </c>
      <c r="BO109" s="9">
        <f>BO61/(SUM($B61:$CX61)+SUM($B84:$CX84))*VLOOKUP(select_pop,'Inputs Assump'!$G$4:$H$9,2,FALSE)</f>
        <v>217973.82152932227</v>
      </c>
      <c r="BP109" s="9">
        <f>BP61/(SUM($B61:$CX61)+SUM($B84:$CX84))*VLOOKUP(select_pop,'Inputs Assump'!$G$4:$H$9,2,FALSE)</f>
        <v>207127.7637570418</v>
      </c>
      <c r="BQ109" s="9">
        <f>BQ61/(SUM($B61:$CX61)+SUM($B84:$CX84))*VLOOKUP(select_pop,'Inputs Assump'!$G$4:$H$9,2,FALSE)</f>
        <v>200624.39023713785</v>
      </c>
      <c r="BR109" s="9">
        <f>BR61/(SUM($B61:$CX61)+SUM($B84:$CX84))*VLOOKUP(select_pop,'Inputs Assump'!$G$4:$H$9,2,FALSE)</f>
        <v>194121.01671723375</v>
      </c>
      <c r="BS109" s="9">
        <f>BS61/(SUM($B61:$CX61)+SUM($B84:$CX84))*VLOOKUP(select_pop,'Inputs Assump'!$G$4:$H$9,2,FALSE)</f>
        <v>187617.64319732974</v>
      </c>
      <c r="BT109" s="9">
        <f>BT61/(SUM($B61:$CX61)+SUM($B84:$CX84))*VLOOKUP(select_pop,'Inputs Assump'!$G$4:$H$9,2,FALSE)</f>
        <v>181114.26967742573</v>
      </c>
      <c r="BU109" s="9">
        <f>BU61/(SUM($B61:$CX61)+SUM($B84:$CX84))*VLOOKUP(select_pop,'Inputs Assump'!$G$4:$H$9,2,FALSE)</f>
        <v>174610.8961575217</v>
      </c>
      <c r="BV109" s="9">
        <f>BV61/(SUM($B61:$CX61)+SUM($B84:$CX84))*VLOOKUP(select_pop,'Inputs Assump'!$G$4:$H$9,2,FALSE)</f>
        <v>165889.49361091855</v>
      </c>
      <c r="BW109" s="9">
        <f>BW61/(SUM($B61:$CX61)+SUM($B84:$CX84))*VLOOKUP(select_pop,'Inputs Assump'!$G$4:$H$9,2,FALSE)</f>
        <v>157168.09106431538</v>
      </c>
      <c r="BX109" s="9">
        <f>BX61/(SUM($B61:$CX61)+SUM($B84:$CX84))*VLOOKUP(select_pop,'Inputs Assump'!$G$4:$H$9,2,FALSE)</f>
        <v>148446.68851771232</v>
      </c>
      <c r="BY109" s="9">
        <f>BY61/(SUM($B61:$CX61)+SUM($B84:$CX84))*VLOOKUP(select_pop,'Inputs Assump'!$G$4:$H$9,2,FALSE)</f>
        <v>139725.28597110917</v>
      </c>
      <c r="BZ109" s="9">
        <f>BZ61/(SUM($B61:$CX61)+SUM($B84:$CX84))*VLOOKUP(select_pop,'Inputs Assump'!$G$4:$H$9,2,FALSE)</f>
        <v>131003.88342450601</v>
      </c>
      <c r="CA109" s="9">
        <f>CA61/(SUM($B61:$CX61)+SUM($B84:$CX84))*VLOOKUP(select_pop,'Inputs Assump'!$G$4:$H$9,2,FALSE)</f>
        <v>125213.82657934426</v>
      </c>
      <c r="CB109" s="9">
        <f>CB61/(SUM($B61:$CX61)+SUM($B84:$CX84))*VLOOKUP(select_pop,'Inputs Assump'!$G$4:$H$9,2,FALSE)</f>
        <v>119423.7697341825</v>
      </c>
      <c r="CC109" s="9">
        <f>CC61/(SUM($B61:$CX61)+SUM($B84:$CX84))*VLOOKUP(select_pop,'Inputs Assump'!$G$4:$H$9,2,FALSE)</f>
        <v>113633.71288902075</v>
      </c>
      <c r="CD109" s="9">
        <f>CD61/(SUM($B61:$CX61)+SUM($B84:$CX84))*VLOOKUP(select_pop,'Inputs Assump'!$G$4:$H$9,2,FALSE)</f>
        <v>107843.65604385905</v>
      </c>
      <c r="CE109" s="9">
        <f>CE61/(SUM($B61:$CX61)+SUM($B84:$CX84))*VLOOKUP(select_pop,'Inputs Assump'!$G$4:$H$9,2,FALSE)</f>
        <v>102053.59919869727</v>
      </c>
      <c r="CF109" s="9">
        <f>CF61/(SUM($B61:$CX61)+SUM($B84:$CX84))*VLOOKUP(select_pop,'Inputs Assump'!$G$4:$H$9,2,FALSE)</f>
        <v>94254.038707884785</v>
      </c>
      <c r="CG109" s="9">
        <f>CG61/(SUM($B61:$CX61)+SUM($B84:$CX84))*VLOOKUP(select_pop,'Inputs Assump'!$G$4:$H$9,2,FALSE)</f>
        <v>86454.478217072363</v>
      </c>
      <c r="CH109" s="9">
        <f>CH61/(SUM($B61:$CX61)+SUM($B84:$CX84))*VLOOKUP(select_pop,'Inputs Assump'!$G$4:$H$9,2,FALSE)</f>
        <v>78654.917726259882</v>
      </c>
      <c r="CI109" s="9">
        <f>CI61/(SUM($B61:$CX61)+SUM($B84:$CX84))*VLOOKUP(select_pop,'Inputs Assump'!$G$4:$H$9,2,FALSE)</f>
        <v>70855.357235447402</v>
      </c>
      <c r="CJ109" s="9">
        <f>CJ61/(SUM($B61:$CX61)+SUM($B84:$CX84))*VLOOKUP(select_pop,'Inputs Assump'!$G$4:$H$9,2,FALSE)</f>
        <v>63055.796744634907</v>
      </c>
      <c r="CK109" s="9">
        <f>CK61/(SUM($B61:$CX61)+SUM($B84:$CX84))*VLOOKUP(select_pop,'Inputs Assump'!$G$4:$H$9,2,FALSE)</f>
        <v>56512.999779992067</v>
      </c>
      <c r="CL109" s="9">
        <f>CL61/(SUM($B61:$CX61)+SUM($B84:$CX84))*VLOOKUP(select_pop,'Inputs Assump'!$G$4:$H$9,2,FALSE)</f>
        <v>49970.20281534925</v>
      </c>
      <c r="CM109" s="9">
        <f>CM61/(SUM($B61:$CX61)+SUM($B84:$CX84))*VLOOKUP(select_pop,'Inputs Assump'!$G$4:$H$9,2,FALSE)</f>
        <v>43427.405850706411</v>
      </c>
      <c r="CN109" s="9">
        <f>CN61/(SUM($B61:$CX61)+SUM($B84:$CX84))*VLOOKUP(select_pop,'Inputs Assump'!$G$4:$H$9,2,FALSE)</f>
        <v>36884.608886063594</v>
      </c>
      <c r="CO109" s="9">
        <f>CO61/(SUM($B61:$CX61)+SUM($B84:$CX84))*VLOOKUP(select_pop,'Inputs Assump'!$G$4:$H$9,2,FALSE)</f>
        <v>30341.811921420751</v>
      </c>
      <c r="CP109" s="9">
        <f>CP61/(SUM($B61:$CX61)+SUM($B84:$CX84))*VLOOKUP(select_pop,'Inputs Assump'!$G$4:$H$9,2,FALSE)</f>
        <v>26726.647106308097</v>
      </c>
      <c r="CQ109" s="9">
        <f>CQ61/(SUM($B61:$CX61)+SUM($B84:$CX84))*VLOOKUP(select_pop,'Inputs Assump'!$G$4:$H$9,2,FALSE)</f>
        <v>23111.482291195443</v>
      </c>
      <c r="CR109" s="9">
        <f>CR61/(SUM($B61:$CX61)+SUM($B84:$CX84))*VLOOKUP(select_pop,'Inputs Assump'!$G$4:$H$9,2,FALSE)</f>
        <v>19496.317476082782</v>
      </c>
      <c r="CS109" s="9">
        <f>CS61/(SUM($B61:$CX61)+SUM($B84:$CX84))*VLOOKUP(select_pop,'Inputs Assump'!$G$4:$H$9,2,FALSE)</f>
        <v>15881.15266097013</v>
      </c>
      <c r="CT109" s="9">
        <f>CT61/(SUM($B61:$CX61)+SUM($B84:$CX84))*VLOOKUP(select_pop,'Inputs Assump'!$G$4:$H$9,2,FALSE)</f>
        <v>12265.987845857477</v>
      </c>
      <c r="CU109" s="9">
        <f>CU61/(SUM($B61:$CX61)+SUM($B84:$CX84))*VLOOKUP(select_pop,'Inputs Assump'!$G$4:$H$9,2,FALSE)</f>
        <v>10342.962753569687</v>
      </c>
      <c r="CV109" s="9">
        <f>CV61/(SUM($B61:$CX61)+SUM($B84:$CX84))*VLOOKUP(select_pop,'Inputs Assump'!$G$4:$H$9,2,FALSE)</f>
        <v>8419.9376612818905</v>
      </c>
      <c r="CW109" s="9">
        <f>CW61/(SUM($B61:$CX61)+SUM($B84:$CX84))*VLOOKUP(select_pop,'Inputs Assump'!$G$4:$H$9,2,FALSE)</f>
        <v>6496.9125689940956</v>
      </c>
      <c r="CX109" s="9">
        <f>CX61/(SUM($B61:$CX61)+SUM($B84:$CX84))*VLOOKUP(select_pop,'Inputs Assump'!$G$4:$H$9,2,FALSE)</f>
        <v>4573.8874767063026</v>
      </c>
      <c r="CZ109" s="50">
        <f t="shared" si="10"/>
        <v>57627858.904337116</v>
      </c>
      <c r="DA109" s="66">
        <f t="shared" si="11"/>
        <v>2.0127140083000998E-3</v>
      </c>
    </row>
    <row r="110" spans="1:105">
      <c r="A110" s="52">
        <v>2030</v>
      </c>
      <c r="B110" s="9">
        <f>B62/(SUM($B62:$CX62)+SUM($B85:$CX85))*VLOOKUP(select_pop,'Inputs Assump'!$G$4:$H$9,2,FALSE)</f>
        <v>1360209.5705482715</v>
      </c>
      <c r="C110" s="9">
        <f>C62/(SUM($B62:$CX62)+SUM($B85:$CX85))*VLOOKUP(select_pop,'Inputs Assump'!$G$4:$H$9,2,FALSE)</f>
        <v>1324602.9696927029</v>
      </c>
      <c r="D110" s="9">
        <f>D62/(SUM($B62:$CX62)+SUM($B85:$CX85))*VLOOKUP(select_pop,'Inputs Assump'!$G$4:$H$9,2,FALSE)</f>
        <v>1318756.7269622621</v>
      </c>
      <c r="E110" s="9">
        <f>E62/(SUM($B62:$CX62)+SUM($B85:$CX85))*VLOOKUP(select_pop,'Inputs Assump'!$G$4:$H$9,2,FALSE)</f>
        <v>1311922.6120439665</v>
      </c>
      <c r="F110" s="9">
        <f>F62/(SUM($B62:$CX62)+SUM($B85:$CX85))*VLOOKUP(select_pop,'Inputs Assump'!$G$4:$H$9,2,FALSE)</f>
        <v>1304301.3148987598</v>
      </c>
      <c r="G110" s="9">
        <f>G62/(SUM($B62:$CX62)+SUM($B85:$CX85))*VLOOKUP(select_pop,'Inputs Assump'!$G$4:$H$9,2,FALSE)</f>
        <v>1297162.5584523121</v>
      </c>
      <c r="H110" s="9">
        <f>H62/(SUM($B62:$CX62)+SUM($B85:$CX85))*VLOOKUP(select_pop,'Inputs Assump'!$G$4:$H$9,2,FALSE)</f>
        <v>1289305.145807076</v>
      </c>
      <c r="I110" s="9">
        <f>I62/(SUM($B62:$CX62)+SUM($B85:$CX85))*VLOOKUP(select_pop,'Inputs Assump'!$G$4:$H$9,2,FALSE)</f>
        <v>1280704.8239430529</v>
      </c>
      <c r="J110" s="9">
        <f>J62/(SUM($B62:$CX62)+SUM($B85:$CX85))*VLOOKUP(select_pop,'Inputs Assump'!$G$4:$H$9,2,FALSE)</f>
        <v>1271336.7451061218</v>
      </c>
      <c r="K110" s="9">
        <f>K62/(SUM($B62:$CX62)+SUM($B85:$CX85))*VLOOKUP(select_pop,'Inputs Assump'!$G$4:$H$9,2,FALSE)</f>
        <v>1260888.7828904937</v>
      </c>
      <c r="L110" s="9">
        <f>L62/(SUM($B62:$CX62)+SUM($B85:$CX85))*VLOOKUP(select_pop,'Inputs Assump'!$G$4:$H$9,2,FALSE)</f>
        <v>1317707.9327193398</v>
      </c>
      <c r="M110" s="9">
        <f>M62/(SUM($B62:$CX62)+SUM($B85:$CX85))*VLOOKUP(select_pop,'Inputs Assump'!$G$4:$H$9,2,FALSE)</f>
        <v>1315072.9389418138</v>
      </c>
      <c r="N110" s="9">
        <f>N62/(SUM($B62:$CX62)+SUM($B85:$CX85))*VLOOKUP(select_pop,'Inputs Assump'!$G$4:$H$9,2,FALSE)</f>
        <v>1294229.5571133585</v>
      </c>
      <c r="O110" s="9">
        <f>O62/(SUM($B62:$CX62)+SUM($B85:$CX85))*VLOOKUP(select_pop,'Inputs Assump'!$G$4:$H$9,2,FALSE)</f>
        <v>1273516.7497298704</v>
      </c>
      <c r="P110" s="9">
        <f>P62/(SUM($B62:$CX62)+SUM($B85:$CX85))*VLOOKUP(select_pop,'Inputs Assump'!$G$4:$H$9,2,FALSE)</f>
        <v>1252937.5188412115</v>
      </c>
      <c r="Q110" s="9">
        <f>Q62/(SUM($B62:$CX62)+SUM($B85:$CX85))*VLOOKUP(select_pop,'Inputs Assump'!$G$4:$H$9,2,FALSE)</f>
        <v>1234056.847828645</v>
      </c>
      <c r="R110" s="9">
        <f>R62/(SUM($B62:$CX62)+SUM($B85:$CX85))*VLOOKUP(select_pop,'Inputs Assump'!$G$4:$H$9,2,FALSE)</f>
        <v>1210122.6558340902</v>
      </c>
      <c r="S110" s="9">
        <f>S62/(SUM($B62:$CX62)+SUM($B85:$CX85))*VLOOKUP(select_pop,'Inputs Assump'!$G$4:$H$9,2,FALSE)</f>
        <v>1186206.1807745923</v>
      </c>
      <c r="T110" s="9">
        <f>T62/(SUM($B62:$CX62)+SUM($B85:$CX85))*VLOOKUP(select_pop,'Inputs Assump'!$G$4:$H$9,2,FALSE)</f>
        <v>1164646.2843074617</v>
      </c>
      <c r="U110" s="9">
        <f>U62/(SUM($B62:$CX62)+SUM($B85:$CX85))*VLOOKUP(select_pop,'Inputs Assump'!$G$4:$H$9,2,FALSE)</f>
        <v>1143104.0746609611</v>
      </c>
      <c r="V110" s="9">
        <f>V62/(SUM($B62:$CX62)+SUM($B85:$CX85))*VLOOKUP(select_pop,'Inputs Assump'!$G$4:$H$9,2,FALSE)</f>
        <v>1120872.2609431879</v>
      </c>
      <c r="W110" s="9">
        <f>W62/(SUM($B62:$CX62)+SUM($B85:$CX85))*VLOOKUP(select_pop,'Inputs Assump'!$G$4:$H$9,2,FALSE)</f>
        <v>1098688.6055507297</v>
      </c>
      <c r="X110" s="9">
        <f>X62/(SUM($B62:$CX62)+SUM($B85:$CX85))*VLOOKUP(select_pop,'Inputs Assump'!$G$4:$H$9,2,FALSE)</f>
        <v>1076553.4908234973</v>
      </c>
      <c r="Y110" s="9">
        <f>Y62/(SUM($B62:$CX62)+SUM($B85:$CX85))*VLOOKUP(select_pop,'Inputs Assump'!$G$4:$H$9,2,FALSE)</f>
        <v>1062310.1223780764</v>
      </c>
      <c r="Z110" s="9">
        <f>Z62/(SUM($B62:$CX62)+SUM($B85:$CX85))*VLOOKUP(select_pop,'Inputs Assump'!$G$4:$H$9,2,FALSE)</f>
        <v>1048101.3293599347</v>
      </c>
      <c r="AA110" s="9">
        <f>AA62/(SUM($B62:$CX62)+SUM($B85:$CX85))*VLOOKUP(select_pop,'Inputs Assump'!$G$4:$H$9,2,FALSE)</f>
        <v>1032890.8007822741</v>
      </c>
      <c r="AB110" s="9">
        <f>AB62/(SUM($B62:$CX62)+SUM($B85:$CX85))*VLOOKUP(select_pop,'Inputs Assump'!$G$4:$H$9,2,FALSE)</f>
        <v>1017705.3157219952</v>
      </c>
      <c r="AC110" s="9">
        <f>AC62/(SUM($B62:$CX62)+SUM($B85:$CX85))*VLOOKUP(select_pop,'Inputs Assump'!$G$4:$H$9,2,FALSE)</f>
        <v>1002545.9379274333</v>
      </c>
      <c r="AD110" s="9">
        <f>AD62/(SUM($B62:$CX62)+SUM($B85:$CX85))*VLOOKUP(select_pop,'Inputs Assump'!$G$4:$H$9,2,FALSE)</f>
        <v>981350.89127078315</v>
      </c>
      <c r="AE110" s="9">
        <f>AE62/(SUM($B62:$CX62)+SUM($B85:$CX85))*VLOOKUP(select_pop,'Inputs Assump'!$G$4:$H$9,2,FALSE)</f>
        <v>960208.91253753763</v>
      </c>
      <c r="AF110" s="9">
        <f>AF62/(SUM($B62:$CX62)+SUM($B85:$CX85))*VLOOKUP(select_pop,'Inputs Assump'!$G$4:$H$9,2,FALSE)</f>
        <v>939234.46510373114</v>
      </c>
      <c r="AG110" s="9">
        <f>AG62/(SUM($B62:$CX62)+SUM($B85:$CX85))*VLOOKUP(select_pop,'Inputs Assump'!$G$4:$H$9,2,FALSE)</f>
        <v>918276.3651836653</v>
      </c>
      <c r="AH110" s="9">
        <f>AH62/(SUM($B62:$CX62)+SUM($B85:$CX85))*VLOOKUP(select_pop,'Inputs Assump'!$G$4:$H$9,2,FALSE)</f>
        <v>897336.93582264159</v>
      </c>
      <c r="AI110" s="9">
        <f>AI62/(SUM($B62:$CX62)+SUM($B85:$CX85))*VLOOKUP(select_pop,'Inputs Assump'!$G$4:$H$9,2,FALSE)</f>
        <v>864185.80970515159</v>
      </c>
      <c r="AJ110" s="9">
        <f>AJ62/(SUM($B62:$CX62)+SUM($B85:$CX85))*VLOOKUP(select_pop,'Inputs Assump'!$G$4:$H$9,2,FALSE)</f>
        <v>831112.92693987011</v>
      </c>
      <c r="AK110" s="9">
        <f>AK62/(SUM($B62:$CX62)+SUM($B85:$CX85))*VLOOKUP(select_pop,'Inputs Assump'!$G$4:$H$9,2,FALSE)</f>
        <v>799970.16122747457</v>
      </c>
      <c r="AL110" s="9">
        <f>AL62/(SUM($B62:$CX62)+SUM($B85:$CX85))*VLOOKUP(select_pop,'Inputs Assump'!$G$4:$H$9,2,FALSE)</f>
        <v>768827.39551507926</v>
      </c>
      <c r="AM110" s="9">
        <f>AM62/(SUM($B62:$CX62)+SUM($B85:$CX85))*VLOOKUP(select_pop,'Inputs Assump'!$G$4:$H$9,2,FALSE)</f>
        <v>737684.62980268383</v>
      </c>
      <c r="AN110" s="9">
        <f>AN62/(SUM($B62:$CX62)+SUM($B85:$CX85))*VLOOKUP(select_pop,'Inputs Assump'!$G$4:$H$9,2,FALSE)</f>
        <v>705583.8855663623</v>
      </c>
      <c r="AO110" s="9">
        <f>AO62/(SUM($B62:$CX62)+SUM($B85:$CX85))*VLOOKUP(select_pop,'Inputs Assump'!$G$4:$H$9,2,FALSE)</f>
        <v>673483.14133004134</v>
      </c>
      <c r="AP110" s="9">
        <f>AP62/(SUM($B62:$CX62)+SUM($B85:$CX85))*VLOOKUP(select_pop,'Inputs Assump'!$G$4:$H$9,2,FALSE)</f>
        <v>641382.39709372015</v>
      </c>
      <c r="AQ110" s="9">
        <f>AQ62/(SUM($B62:$CX62)+SUM($B85:$CX85))*VLOOKUP(select_pop,'Inputs Assump'!$G$4:$H$9,2,FALSE)</f>
        <v>609281.65285739896</v>
      </c>
      <c r="AR110" s="9">
        <f>AR62/(SUM($B62:$CX62)+SUM($B85:$CX85))*VLOOKUP(select_pop,'Inputs Assump'!$G$4:$H$9,2,FALSE)</f>
        <v>577180.90862107789</v>
      </c>
      <c r="AS110" s="9">
        <f>AS62/(SUM($B62:$CX62)+SUM($B85:$CX85))*VLOOKUP(select_pop,'Inputs Assump'!$G$4:$H$9,2,FALSE)</f>
        <v>559525.23201684409</v>
      </c>
      <c r="AT110" s="9">
        <f>AT62/(SUM($B62:$CX62)+SUM($B85:$CX85))*VLOOKUP(select_pop,'Inputs Assump'!$G$4:$H$9,2,FALSE)</f>
        <v>541869.55541261029</v>
      </c>
      <c r="AU110" s="9">
        <f>AU62/(SUM($B62:$CX62)+SUM($B85:$CX85))*VLOOKUP(select_pop,'Inputs Assump'!$G$4:$H$9,2,FALSE)</f>
        <v>524213.87880837679</v>
      </c>
      <c r="AV110" s="9">
        <f>AV62/(SUM($B62:$CX62)+SUM($B85:$CX85))*VLOOKUP(select_pop,'Inputs Assump'!$G$4:$H$9,2,FALSE)</f>
        <v>506558.20220414287</v>
      </c>
      <c r="AW110" s="9">
        <f>AW62/(SUM($B62:$CX62)+SUM($B85:$CX85))*VLOOKUP(select_pop,'Inputs Assump'!$G$4:$H$9,2,FALSE)</f>
        <v>488902.52559990936</v>
      </c>
      <c r="AX110" s="9">
        <f>AX62/(SUM($B62:$CX62)+SUM($B85:$CX85))*VLOOKUP(select_pop,'Inputs Assump'!$G$4:$H$9,2,FALSE)</f>
        <v>467569.27810313454</v>
      </c>
      <c r="AY110" s="9">
        <f>AY62/(SUM($B62:$CX62)+SUM($B85:$CX85))*VLOOKUP(select_pop,'Inputs Assump'!$G$4:$H$9,2,FALSE)</f>
        <v>446236.03060635977</v>
      </c>
      <c r="AZ110" s="9">
        <f>AZ62/(SUM($B62:$CX62)+SUM($B85:$CX85))*VLOOKUP(select_pop,'Inputs Assump'!$G$4:$H$9,2,FALSE)</f>
        <v>424902.783109585</v>
      </c>
      <c r="BA110" s="9">
        <f>BA62/(SUM($B62:$CX62)+SUM($B85:$CX85))*VLOOKUP(select_pop,'Inputs Assump'!$G$4:$H$9,2,FALSE)</f>
        <v>403569.53561281011</v>
      </c>
      <c r="BB110" s="9">
        <f>BB62/(SUM($B62:$CX62)+SUM($B85:$CX85))*VLOOKUP(select_pop,'Inputs Assump'!$G$4:$H$9,2,FALSE)</f>
        <v>382236.28811603528</v>
      </c>
      <c r="BC110" s="9">
        <f>BC62/(SUM($B62:$CX62)+SUM($B85:$CX85))*VLOOKUP(select_pop,'Inputs Assump'!$G$4:$H$9,2,FALSE)</f>
        <v>368252.19177444291</v>
      </c>
      <c r="BD110" s="9">
        <f>BD62/(SUM($B62:$CX62)+SUM($B85:$CX85))*VLOOKUP(select_pop,'Inputs Assump'!$G$4:$H$9,2,FALSE)</f>
        <v>354268.09543285047</v>
      </c>
      <c r="BE110" s="9">
        <f>BE62/(SUM($B62:$CX62)+SUM($B85:$CX85))*VLOOKUP(select_pop,'Inputs Assump'!$G$4:$H$9,2,FALSE)</f>
        <v>340283.99909125804</v>
      </c>
      <c r="BF110" s="9">
        <f>BF62/(SUM($B62:$CX62)+SUM($B85:$CX85))*VLOOKUP(select_pop,'Inputs Assump'!$G$4:$H$9,2,FALSE)</f>
        <v>326299.90274966561</v>
      </c>
      <c r="BG110" s="9">
        <f>BG62/(SUM($B62:$CX62)+SUM($B85:$CX85))*VLOOKUP(select_pop,'Inputs Assump'!$G$4:$H$9,2,FALSE)</f>
        <v>312315.80640807323</v>
      </c>
      <c r="BH110" s="9">
        <f>BH62/(SUM($B62:$CX62)+SUM($B85:$CX85))*VLOOKUP(select_pop,'Inputs Assump'!$G$4:$H$9,2,FALSE)</f>
        <v>300879.20239048736</v>
      </c>
      <c r="BI110" s="9">
        <f>BI62/(SUM($B62:$CX62)+SUM($B85:$CX85))*VLOOKUP(select_pop,'Inputs Assump'!$G$4:$H$9,2,FALSE)</f>
        <v>289442.59837290156</v>
      </c>
      <c r="BJ110" s="9">
        <f>BJ62/(SUM($B62:$CX62)+SUM($B85:$CX85))*VLOOKUP(select_pop,'Inputs Assump'!$G$4:$H$9,2,FALSE)</f>
        <v>278005.99435531587</v>
      </c>
      <c r="BK110" s="9">
        <f>BK62/(SUM($B62:$CX62)+SUM($B85:$CX85))*VLOOKUP(select_pop,'Inputs Assump'!$G$4:$H$9,2,FALSE)</f>
        <v>266569.39033773</v>
      </c>
      <c r="BL110" s="9">
        <f>BL62/(SUM($B62:$CX62)+SUM($B85:$CX85))*VLOOKUP(select_pop,'Inputs Assump'!$G$4:$H$9,2,FALSE)</f>
        <v>255132.78632014419</v>
      </c>
      <c r="BM110" s="9">
        <f>BM62/(SUM($B62:$CX62)+SUM($B85:$CX85))*VLOOKUP(select_pop,'Inputs Assump'!$G$4:$H$9,2,FALSE)</f>
        <v>244545.06991994975</v>
      </c>
      <c r="BN110" s="9">
        <f>BN62/(SUM($B62:$CX62)+SUM($B85:$CX85))*VLOOKUP(select_pop,'Inputs Assump'!$G$4:$H$9,2,FALSE)</f>
        <v>233957.35351975539</v>
      </c>
      <c r="BO110" s="9">
        <f>BO62/(SUM($B62:$CX62)+SUM($B85:$CX85))*VLOOKUP(select_pop,'Inputs Assump'!$G$4:$H$9,2,FALSE)</f>
        <v>223369.63711956103</v>
      </c>
      <c r="BP110" s="9">
        <f>BP62/(SUM($B62:$CX62)+SUM($B85:$CX85))*VLOOKUP(select_pop,'Inputs Assump'!$G$4:$H$9,2,FALSE)</f>
        <v>212781.92071936667</v>
      </c>
      <c r="BQ110" s="9">
        <f>BQ62/(SUM($B62:$CX62)+SUM($B85:$CX85))*VLOOKUP(select_pop,'Inputs Assump'!$G$4:$H$9,2,FALSE)</f>
        <v>202194.20431917228</v>
      </c>
      <c r="BR110" s="9">
        <f>BR62/(SUM($B62:$CX62)+SUM($B85:$CX85))*VLOOKUP(select_pop,'Inputs Assump'!$G$4:$H$9,2,FALSE)</f>
        <v>195845.73412668871</v>
      </c>
      <c r="BS110" s="9">
        <f>BS62/(SUM($B62:$CX62)+SUM($B85:$CX85))*VLOOKUP(select_pop,'Inputs Assump'!$G$4:$H$9,2,FALSE)</f>
        <v>189497.26393420502</v>
      </c>
      <c r="BT110" s="9">
        <f>BT62/(SUM($B62:$CX62)+SUM($B85:$CX85))*VLOOKUP(select_pop,'Inputs Assump'!$G$4:$H$9,2,FALSE)</f>
        <v>183148.79374172143</v>
      </c>
      <c r="BU110" s="9">
        <f>BU62/(SUM($B62:$CX62)+SUM($B85:$CX85))*VLOOKUP(select_pop,'Inputs Assump'!$G$4:$H$9,2,FALSE)</f>
        <v>176800.3235492378</v>
      </c>
      <c r="BV110" s="9">
        <f>BV62/(SUM($B62:$CX62)+SUM($B85:$CX85))*VLOOKUP(select_pop,'Inputs Assump'!$G$4:$H$9,2,FALSE)</f>
        <v>170451.8533567542</v>
      </c>
      <c r="BW110" s="9">
        <f>BW62/(SUM($B62:$CX62)+SUM($B85:$CX85))*VLOOKUP(select_pop,'Inputs Assump'!$G$4:$H$9,2,FALSE)</f>
        <v>161938.18519140824</v>
      </c>
      <c r="BX110" s="9">
        <f>BX62/(SUM($B62:$CX62)+SUM($B85:$CX85))*VLOOKUP(select_pop,'Inputs Assump'!$G$4:$H$9,2,FALSE)</f>
        <v>153424.51702606224</v>
      </c>
      <c r="BY110" s="9">
        <f>BY62/(SUM($B62:$CX62)+SUM($B85:$CX85))*VLOOKUP(select_pop,'Inputs Assump'!$G$4:$H$9,2,FALSE)</f>
        <v>144910.84886071633</v>
      </c>
      <c r="BZ110" s="9">
        <f>BZ62/(SUM($B62:$CX62)+SUM($B85:$CX85))*VLOOKUP(select_pop,'Inputs Assump'!$G$4:$H$9,2,FALSE)</f>
        <v>136397.18069537039</v>
      </c>
      <c r="CA110" s="9">
        <f>CA62/(SUM($B62:$CX62)+SUM($B85:$CX85))*VLOOKUP(select_pop,'Inputs Assump'!$G$4:$H$9,2,FALSE)</f>
        <v>127883.51253002441</v>
      </c>
      <c r="CB110" s="9">
        <f>CB62/(SUM($B62:$CX62)+SUM($B85:$CX85))*VLOOKUP(select_pop,'Inputs Assump'!$G$4:$H$9,2,FALSE)</f>
        <v>122231.36858015059</v>
      </c>
      <c r="CC110" s="9">
        <f>CC62/(SUM($B62:$CX62)+SUM($B85:$CX85))*VLOOKUP(select_pop,'Inputs Assump'!$G$4:$H$9,2,FALSE)</f>
        <v>116579.22463027679</v>
      </c>
      <c r="CD110" s="9">
        <f>CD62/(SUM($B62:$CX62)+SUM($B85:$CX85))*VLOOKUP(select_pop,'Inputs Assump'!$G$4:$H$9,2,FALSE)</f>
        <v>110927.08068040296</v>
      </c>
      <c r="CE110" s="9">
        <f>CE62/(SUM($B62:$CX62)+SUM($B85:$CX85))*VLOOKUP(select_pop,'Inputs Assump'!$G$4:$H$9,2,FALSE)</f>
        <v>105274.9367305292</v>
      </c>
      <c r="CF110" s="9">
        <f>CF62/(SUM($B62:$CX62)+SUM($B85:$CX85))*VLOOKUP(select_pop,'Inputs Assump'!$G$4:$H$9,2,FALSE)</f>
        <v>99622.792780655334</v>
      </c>
      <c r="CG110" s="9">
        <f>CG62/(SUM($B62:$CX62)+SUM($B85:$CX85))*VLOOKUP(select_pop,'Inputs Assump'!$G$4:$H$9,2,FALSE)</f>
        <v>92009.009389796571</v>
      </c>
      <c r="CH110" s="9">
        <f>CH62/(SUM($B62:$CX62)+SUM($B85:$CX85))*VLOOKUP(select_pop,'Inputs Assump'!$G$4:$H$9,2,FALSE)</f>
        <v>84395.22599893788</v>
      </c>
      <c r="CI110" s="9">
        <f>CI62/(SUM($B62:$CX62)+SUM($B85:$CX85))*VLOOKUP(select_pop,'Inputs Assump'!$G$4:$H$9,2,FALSE)</f>
        <v>76781.442608079116</v>
      </c>
      <c r="CJ110" s="9">
        <f>CJ62/(SUM($B62:$CX62)+SUM($B85:$CX85))*VLOOKUP(select_pop,'Inputs Assump'!$G$4:$H$9,2,FALSE)</f>
        <v>69167.659217220353</v>
      </c>
      <c r="CK110" s="9">
        <f>CK62/(SUM($B62:$CX62)+SUM($B85:$CX85))*VLOOKUP(select_pop,'Inputs Assump'!$G$4:$H$9,2,FALSE)</f>
        <v>61553.875826361582</v>
      </c>
      <c r="CL110" s="9">
        <f>CL62/(SUM($B62:$CX62)+SUM($B85:$CX85))*VLOOKUP(select_pop,'Inputs Assump'!$G$4:$H$9,2,FALSE)</f>
        <v>55166.92121297805</v>
      </c>
      <c r="CM110" s="9">
        <f>CM62/(SUM($B62:$CX62)+SUM($B85:$CX85))*VLOOKUP(select_pop,'Inputs Assump'!$G$4:$H$9,2,FALSE)</f>
        <v>48779.966599594525</v>
      </c>
      <c r="CN110" s="9">
        <f>CN62/(SUM($B62:$CX62)+SUM($B85:$CX85))*VLOOKUP(select_pop,'Inputs Assump'!$G$4:$H$9,2,FALSE)</f>
        <v>42393.011986210979</v>
      </c>
      <c r="CO110" s="9">
        <f>CO62/(SUM($B62:$CX62)+SUM($B85:$CX85))*VLOOKUP(select_pop,'Inputs Assump'!$G$4:$H$9,2,FALSE)</f>
        <v>36006.057372827454</v>
      </c>
      <c r="CP110" s="9">
        <f>CP62/(SUM($B62:$CX62)+SUM($B85:$CX85))*VLOOKUP(select_pop,'Inputs Assump'!$G$4:$H$9,2,FALSE)</f>
        <v>29619.102759443907</v>
      </c>
      <c r="CQ110" s="9">
        <f>CQ62/(SUM($B62:$CX62)+SUM($B85:$CX85))*VLOOKUP(select_pop,'Inputs Assump'!$G$4:$H$9,2,FALSE)</f>
        <v>26090.047262413664</v>
      </c>
      <c r="CR110" s="9">
        <f>CR62/(SUM($B62:$CX62)+SUM($B85:$CX85))*VLOOKUP(select_pop,'Inputs Assump'!$G$4:$H$9,2,FALSE)</f>
        <v>22560.991765383424</v>
      </c>
      <c r="CS110" s="9">
        <f>CS62/(SUM($B62:$CX62)+SUM($B85:$CX85))*VLOOKUP(select_pop,'Inputs Assump'!$G$4:$H$9,2,FALSE)</f>
        <v>19031.936268353173</v>
      </c>
      <c r="CT110" s="9">
        <f>CT62/(SUM($B62:$CX62)+SUM($B85:$CX85))*VLOOKUP(select_pop,'Inputs Assump'!$G$4:$H$9,2,FALSE)</f>
        <v>15502.880771322927</v>
      </c>
      <c r="CU110" s="9">
        <f>CU62/(SUM($B62:$CX62)+SUM($B85:$CX85))*VLOOKUP(select_pop,'Inputs Assump'!$G$4:$H$9,2,FALSE)</f>
        <v>11973.825274292678</v>
      </c>
      <c r="CV110" s="9">
        <f>CV62/(SUM($B62:$CX62)+SUM($B85:$CX85))*VLOOKUP(select_pop,'Inputs Assump'!$G$4:$H$9,2,FALSE)</f>
        <v>10096.604561008588</v>
      </c>
      <c r="CW110" s="9">
        <f>CW62/(SUM($B62:$CX62)+SUM($B85:$CX85))*VLOOKUP(select_pop,'Inputs Assump'!$G$4:$H$9,2,FALSE)</f>
        <v>8219.3838477244917</v>
      </c>
      <c r="CX110" s="9">
        <f>CX62/(SUM($B62:$CX62)+SUM($B85:$CX85))*VLOOKUP(select_pop,'Inputs Assump'!$G$4:$H$9,2,FALSE)</f>
        <v>6342.1631344403977</v>
      </c>
      <c r="CZ110" s="50">
        <f t="shared" si="10"/>
        <v>57640065.517851762</v>
      </c>
      <c r="DA110" s="66">
        <f t="shared" si="11"/>
        <v>2.2249582625411884E-3</v>
      </c>
    </row>
    <row r="111" spans="1:105">
      <c r="A111" s="52">
        <v>2031</v>
      </c>
      <c r="B111" s="9">
        <f>B63/(SUM($B63:$CX63)+SUM($B86:$CX86))*VLOOKUP(select_pop,'Inputs Assump'!$G$4:$H$9,2,FALSE)</f>
        <v>1333229.8648032499</v>
      </c>
      <c r="C111" s="9">
        <f>C63/(SUM($B63:$CX63)+SUM($B86:$CX86))*VLOOKUP(select_pop,'Inputs Assump'!$G$4:$H$9,2,FALSE)</f>
        <v>1300466.4881649606</v>
      </c>
      <c r="D111" s="9">
        <f>D63/(SUM($B63:$CX63)+SUM($B86:$CX86))*VLOOKUP(select_pop,'Inputs Assump'!$G$4:$H$9,2,FALSE)</f>
        <v>1295670.3178003458</v>
      </c>
      <c r="E111" s="9">
        <f>E63/(SUM($B63:$CX63)+SUM($B86:$CX86))*VLOOKUP(select_pop,'Inputs Assump'!$G$4:$H$9,2,FALSE)</f>
        <v>1289951.7716776193</v>
      </c>
      <c r="F111" s="9">
        <f>F63/(SUM($B63:$CX63)+SUM($B86:$CX86))*VLOOKUP(select_pop,'Inputs Assump'!$G$4:$H$9,2,FALSE)</f>
        <v>1283266.9309738977</v>
      </c>
      <c r="G111" s="9">
        <f>G63/(SUM($B63:$CX63)+SUM($B86:$CX86))*VLOOKUP(select_pop,'Inputs Assump'!$G$4:$H$9,2,FALSE)</f>
        <v>1276969.0887505966</v>
      </c>
      <c r="H111" s="9">
        <f>H63/(SUM($B63:$CX63)+SUM($B86:$CX86))*VLOOKUP(select_pop,'Inputs Assump'!$G$4:$H$9,2,FALSE)</f>
        <v>1269979.9281861605</v>
      </c>
      <c r="I111" s="9">
        <f>I63/(SUM($B63:$CX63)+SUM($B86:$CX86))*VLOOKUP(select_pop,'Inputs Assump'!$G$4:$H$9,2,FALSE)</f>
        <v>1262287.171189819</v>
      </c>
      <c r="J111" s="9">
        <f>J63/(SUM($B63:$CX63)+SUM($B86:$CX86))*VLOOKUP(select_pop,'Inputs Assump'!$G$4:$H$9,2,FALSE)</f>
        <v>1253867.0729746178</v>
      </c>
      <c r="K111" s="9">
        <f>K63/(SUM($B63:$CX63)+SUM($B86:$CX86))*VLOOKUP(select_pop,'Inputs Assump'!$G$4:$H$9,2,FALSE)</f>
        <v>1244695.3064824035</v>
      </c>
      <c r="L111" s="9">
        <f>L63/(SUM($B63:$CX63)+SUM($B86:$CX86))*VLOOKUP(select_pop,'Inputs Assump'!$G$4:$H$9,2,FALSE)</f>
        <v>1234541.0213320374</v>
      </c>
      <c r="M111" s="9">
        <f>M63/(SUM($B63:$CX63)+SUM($B86:$CX86))*VLOOKUP(select_pop,'Inputs Assump'!$G$4:$H$9,2,FALSE)</f>
        <v>1290172.8678618465</v>
      </c>
      <c r="N111" s="9">
        <f>N63/(SUM($B63:$CX63)+SUM($B86:$CX86))*VLOOKUP(select_pop,'Inputs Assump'!$G$4:$H$9,2,FALSE)</f>
        <v>1287592.9353940093</v>
      </c>
      <c r="O111" s="9">
        <f>O63/(SUM($B63:$CX63)+SUM($B86:$CX86))*VLOOKUP(select_pop,'Inputs Assump'!$G$4:$H$9,2,FALSE)</f>
        <v>1267185.1006668848</v>
      </c>
      <c r="P111" s="9">
        <f>P63/(SUM($B63:$CX63)+SUM($B86:$CX86))*VLOOKUP(select_pop,'Inputs Assump'!$G$4:$H$9,2,FALSE)</f>
        <v>1246905.1118773532</v>
      </c>
      <c r="Q111" s="9">
        <f>Q63/(SUM($B63:$CX63)+SUM($B86:$CX86))*VLOOKUP(select_pop,'Inputs Assump'!$G$4:$H$9,2,FALSE)</f>
        <v>1226192.4841649099</v>
      </c>
      <c r="R111" s="9">
        <f>R63/(SUM($B63:$CX63)+SUM($B86:$CX86))*VLOOKUP(select_pop,'Inputs Assump'!$G$4:$H$9,2,FALSE)</f>
        <v>1207714.8374000411</v>
      </c>
      <c r="S111" s="9">
        <f>S63/(SUM($B63:$CX63)+SUM($B86:$CX86))*VLOOKUP(select_pop,'Inputs Assump'!$G$4:$H$9,2,FALSE)</f>
        <v>1184291.5414280072</v>
      </c>
      <c r="T111" s="9">
        <f>T63/(SUM($B63:$CX63)+SUM($B86:$CX86))*VLOOKUP(select_pop,'Inputs Assump'!$G$4:$H$9,2,FALSE)</f>
        <v>1160885.5842077334</v>
      </c>
      <c r="U111" s="9">
        <f>U63/(SUM($B63:$CX63)+SUM($B86:$CX86))*VLOOKUP(select_pop,'Inputs Assump'!$G$4:$H$9,2,FALSE)</f>
        <v>1139785.9023721863</v>
      </c>
      <c r="V111" s="9">
        <f>V63/(SUM($B63:$CX63)+SUM($B86:$CX86))*VLOOKUP(select_pop,'Inputs Assump'!$G$4:$H$9,2,FALSE)</f>
        <v>1118219.406403017</v>
      </c>
      <c r="W111" s="9">
        <f>W63/(SUM($B63:$CX63)+SUM($B86:$CX86))*VLOOKUP(select_pop,'Inputs Assump'!$G$4:$H$9,2,FALSE)</f>
        <v>1096471.5655109929</v>
      </c>
      <c r="X111" s="9">
        <f>X63/(SUM($B63:$CX63)+SUM($B86:$CX86))*VLOOKUP(select_pop,'Inputs Assump'!$G$4:$H$9,2,FALSE)</f>
        <v>1074770.8345673464</v>
      </c>
      <c r="Y111" s="9">
        <f>Y63/(SUM($B63:$CX63)+SUM($B86:$CX86))*VLOOKUP(select_pop,'Inputs Assump'!$G$4:$H$9,2,FALSE)</f>
        <v>1053117.5875886849</v>
      </c>
      <c r="Z111" s="9">
        <f>Z63/(SUM($B63:$CX63)+SUM($B86:$CX86))*VLOOKUP(select_pop,'Inputs Assump'!$G$4:$H$9,2,FALSE)</f>
        <v>1039184.288459345</v>
      </c>
      <c r="AA111" s="9">
        <f>AA63/(SUM($B63:$CX63)+SUM($B86:$CX86))*VLOOKUP(select_pop,'Inputs Assump'!$G$4:$H$9,2,FALSE)</f>
        <v>1023659.0055643077</v>
      </c>
      <c r="AB111" s="9">
        <f>AB63/(SUM($B63:$CX63)+SUM($B86:$CX86))*VLOOKUP(select_pop,'Inputs Assump'!$G$4:$H$9,2,FALSE)</f>
        <v>1008803.1952320908</v>
      </c>
      <c r="AC111" s="9">
        <f>AC63/(SUM($B63:$CX63)+SUM($B86:$CX86))*VLOOKUP(select_pop,'Inputs Assump'!$G$4:$H$9,2,FALSE)</f>
        <v>993971.84438807482</v>
      </c>
      <c r="AD111" s="9">
        <f>AD63/(SUM($B63:$CX63)+SUM($B86:$CX86))*VLOOKUP(select_pop,'Inputs Assump'!$G$4:$H$9,2,FALSE)</f>
        <v>979165.99197337416</v>
      </c>
      <c r="AE111" s="9">
        <f>AE63/(SUM($B63:$CX63)+SUM($B86:$CX86))*VLOOKUP(select_pop,'Inputs Assump'!$G$4:$H$9,2,FALSE)</f>
        <v>958465.22595422843</v>
      </c>
      <c r="AF111" s="9">
        <f>AF63/(SUM($B63:$CX63)+SUM($B86:$CX86))*VLOOKUP(select_pop,'Inputs Assump'!$G$4:$H$9,2,FALSE)</f>
        <v>937816.29028409394</v>
      </c>
      <c r="AG111" s="9">
        <f>AG63/(SUM($B63:$CX63)+SUM($B86:$CX86))*VLOOKUP(select_pop,'Inputs Assump'!$G$4:$H$9,2,FALSE)</f>
        <v>917330.97898746235</v>
      </c>
      <c r="AH111" s="9">
        <f>AH63/(SUM($B63:$CX63)+SUM($B86:$CX86))*VLOOKUP(select_pop,'Inputs Assump'!$G$4:$H$9,2,FALSE)</f>
        <v>896861.633971181</v>
      </c>
      <c r="AI111" s="9">
        <f>AI63/(SUM($B63:$CX63)+SUM($B86:$CX86))*VLOOKUP(select_pop,'Inputs Assump'!$G$4:$H$9,2,FALSE)</f>
        <v>876410.52410580206</v>
      </c>
      <c r="AJ111" s="9">
        <f>AJ63/(SUM($B63:$CX63)+SUM($B86:$CX86))*VLOOKUP(select_pop,'Inputs Assump'!$G$4:$H$9,2,FALSE)</f>
        <v>844032.5012523334</v>
      </c>
      <c r="AK111" s="9">
        <f>AK63/(SUM($B63:$CX63)+SUM($B86:$CX86))*VLOOKUP(select_pop,'Inputs Assump'!$G$4:$H$9,2,FALSE)</f>
        <v>811730.8970712492</v>
      </c>
      <c r="AL111" s="9">
        <f>AL63/(SUM($B63:$CX63)+SUM($B86:$CX86))*VLOOKUP(select_pop,'Inputs Assump'!$G$4:$H$9,2,FALSE)</f>
        <v>781314.39850699157</v>
      </c>
      <c r="AM111" s="9">
        <f>AM63/(SUM($B63:$CX63)+SUM($B86:$CX86))*VLOOKUP(select_pop,'Inputs Assump'!$G$4:$H$9,2,FALSE)</f>
        <v>750897.89994273393</v>
      </c>
      <c r="AN111" s="9">
        <f>AN63/(SUM($B63:$CX63)+SUM($B86:$CX86))*VLOOKUP(select_pop,'Inputs Assump'!$G$4:$H$9,2,FALSE)</f>
        <v>720481.40137847641</v>
      </c>
      <c r="AO111" s="9">
        <f>AO63/(SUM($B63:$CX63)+SUM($B86:$CX86))*VLOOKUP(select_pop,'Inputs Assump'!$G$4:$H$9,2,FALSE)</f>
        <v>689129.2648986053</v>
      </c>
      <c r="AP111" s="9">
        <f>AP63/(SUM($B63:$CX63)+SUM($B86:$CX86))*VLOOKUP(select_pop,'Inputs Assump'!$G$4:$H$9,2,FALSE)</f>
        <v>657777.12841873465</v>
      </c>
      <c r="AQ111" s="9">
        <f>AQ63/(SUM($B63:$CX63)+SUM($B86:$CX86))*VLOOKUP(select_pop,'Inputs Assump'!$G$4:$H$9,2,FALSE)</f>
        <v>626424.99193886376</v>
      </c>
      <c r="AR111" s="9">
        <f>AR63/(SUM($B63:$CX63)+SUM($B86:$CX86))*VLOOKUP(select_pop,'Inputs Assump'!$G$4:$H$9,2,FALSE)</f>
        <v>595072.85545899288</v>
      </c>
      <c r="AS111" s="9">
        <f>AS63/(SUM($B63:$CX63)+SUM($B86:$CX86))*VLOOKUP(select_pop,'Inputs Assump'!$G$4:$H$9,2,FALSE)</f>
        <v>563720.71897912223</v>
      </c>
      <c r="AT111" s="9">
        <f>AT63/(SUM($B63:$CX63)+SUM($B86:$CX86))*VLOOKUP(select_pop,'Inputs Assump'!$G$4:$H$9,2,FALSE)</f>
        <v>546476.78287392494</v>
      </c>
      <c r="AU111" s="9">
        <f>AU63/(SUM($B63:$CX63)+SUM($B86:$CX86))*VLOOKUP(select_pop,'Inputs Assump'!$G$4:$H$9,2,FALSE)</f>
        <v>529232.84676872788</v>
      </c>
      <c r="AV111" s="9">
        <f>AV63/(SUM($B63:$CX63)+SUM($B86:$CX86))*VLOOKUP(select_pop,'Inputs Assump'!$G$4:$H$9,2,FALSE)</f>
        <v>511988.91066353081</v>
      </c>
      <c r="AW111" s="9">
        <f>AW63/(SUM($B63:$CX63)+SUM($B86:$CX86))*VLOOKUP(select_pop,'Inputs Assump'!$G$4:$H$9,2,FALSE)</f>
        <v>494744.97455833358</v>
      </c>
      <c r="AX111" s="9">
        <f>AX63/(SUM($B63:$CX63)+SUM($B86:$CX86))*VLOOKUP(select_pop,'Inputs Assump'!$G$4:$H$9,2,FALSE)</f>
        <v>477501.03845313663</v>
      </c>
      <c r="AY111" s="9">
        <f>AY63/(SUM($B63:$CX63)+SUM($B86:$CX86))*VLOOKUP(select_pop,'Inputs Assump'!$G$4:$H$9,2,FALSE)</f>
        <v>456665.29451667762</v>
      </c>
      <c r="AZ111" s="9">
        <f>AZ63/(SUM($B63:$CX63)+SUM($B86:$CX86))*VLOOKUP(select_pop,'Inputs Assump'!$G$4:$H$9,2,FALSE)</f>
        <v>435829.55058021878</v>
      </c>
      <c r="BA111" s="9">
        <f>BA63/(SUM($B63:$CX63)+SUM($B86:$CX86))*VLOOKUP(select_pop,'Inputs Assump'!$G$4:$H$9,2,FALSE)</f>
        <v>414993.80664375995</v>
      </c>
      <c r="BB111" s="9">
        <f>BB63/(SUM($B63:$CX63)+SUM($B86:$CX86))*VLOOKUP(select_pop,'Inputs Assump'!$G$4:$H$9,2,FALSE)</f>
        <v>394158.062707301</v>
      </c>
      <c r="BC111" s="9">
        <f>BC63/(SUM($B63:$CX63)+SUM($B86:$CX86))*VLOOKUP(select_pop,'Inputs Assump'!$G$4:$H$9,2,FALSE)</f>
        <v>373322.31877084204</v>
      </c>
      <c r="BD111" s="9">
        <f>BD63/(SUM($B63:$CX63)+SUM($B86:$CX86))*VLOOKUP(select_pop,'Inputs Assump'!$G$4:$H$9,2,FALSE)</f>
        <v>359664.33957193018</v>
      </c>
      <c r="BE111" s="9">
        <f>BE63/(SUM($B63:$CX63)+SUM($B86:$CX86))*VLOOKUP(select_pop,'Inputs Assump'!$G$4:$H$9,2,FALSE)</f>
        <v>346006.36037301813</v>
      </c>
      <c r="BF111" s="9">
        <f>BF63/(SUM($B63:$CX63)+SUM($B86:$CX86))*VLOOKUP(select_pop,'Inputs Assump'!$G$4:$H$9,2,FALSE)</f>
        <v>332348.38117410615</v>
      </c>
      <c r="BG111" s="9">
        <f>BG63/(SUM($B63:$CX63)+SUM($B86:$CX86))*VLOOKUP(select_pop,'Inputs Assump'!$G$4:$H$9,2,FALSE)</f>
        <v>318690.40197519417</v>
      </c>
      <c r="BH111" s="9">
        <f>BH63/(SUM($B63:$CX63)+SUM($B86:$CX86))*VLOOKUP(select_pop,'Inputs Assump'!$G$4:$H$9,2,FALSE)</f>
        <v>305032.4227762823</v>
      </c>
      <c r="BI111" s="9">
        <f>BI63/(SUM($B63:$CX63)+SUM($B86:$CX86))*VLOOKUP(select_pop,'Inputs Assump'!$G$4:$H$9,2,FALSE)</f>
        <v>293862.5269201019</v>
      </c>
      <c r="BJ111" s="9">
        <f>BJ63/(SUM($B63:$CX63)+SUM($B86:$CX86))*VLOOKUP(select_pop,'Inputs Assump'!$G$4:$H$9,2,FALSE)</f>
        <v>282692.63106392149</v>
      </c>
      <c r="BK111" s="9">
        <f>BK63/(SUM($B63:$CX63)+SUM($B86:$CX86))*VLOOKUP(select_pop,'Inputs Assump'!$G$4:$H$9,2,FALSE)</f>
        <v>271522.73520774127</v>
      </c>
      <c r="BL111" s="9">
        <f>BL63/(SUM($B63:$CX63)+SUM($B86:$CX86))*VLOOKUP(select_pop,'Inputs Assump'!$G$4:$H$9,2,FALSE)</f>
        <v>260352.83935156086</v>
      </c>
      <c r="BM111" s="9">
        <f>BM63/(SUM($B63:$CX63)+SUM($B86:$CX86))*VLOOKUP(select_pop,'Inputs Assump'!$G$4:$H$9,2,FALSE)</f>
        <v>249182.94349538049</v>
      </c>
      <c r="BN111" s="9">
        <f>BN63/(SUM($B63:$CX63)+SUM($B86:$CX86))*VLOOKUP(select_pop,'Inputs Assump'!$G$4:$H$9,2,FALSE)</f>
        <v>238842.13871075271</v>
      </c>
      <c r="BO111" s="9">
        <f>BO63/(SUM($B63:$CX63)+SUM($B86:$CX86))*VLOOKUP(select_pop,'Inputs Assump'!$G$4:$H$9,2,FALSE)</f>
        <v>228501.33392612505</v>
      </c>
      <c r="BP111" s="9">
        <f>BP63/(SUM($B63:$CX63)+SUM($B86:$CX86))*VLOOKUP(select_pop,'Inputs Assump'!$G$4:$H$9,2,FALSE)</f>
        <v>218160.5291414973</v>
      </c>
      <c r="BQ111" s="9">
        <f>BQ63/(SUM($B63:$CX63)+SUM($B86:$CX86))*VLOOKUP(select_pop,'Inputs Assump'!$G$4:$H$9,2,FALSE)</f>
        <v>207819.72435686958</v>
      </c>
      <c r="BR111" s="9">
        <f>BR63/(SUM($B63:$CX63)+SUM($B86:$CX86))*VLOOKUP(select_pop,'Inputs Assump'!$G$4:$H$9,2,FALSE)</f>
        <v>197478.9195722419</v>
      </c>
      <c r="BS111" s="9">
        <f>BS63/(SUM($B63:$CX63)+SUM($B86:$CX86))*VLOOKUP(select_pop,'Inputs Assump'!$G$4:$H$9,2,FALSE)</f>
        <v>191278.49934373112</v>
      </c>
      <c r="BT111" s="9">
        <f>BT63/(SUM($B63:$CX63)+SUM($B86:$CX86))*VLOOKUP(select_pop,'Inputs Assump'!$G$4:$H$9,2,FALSE)</f>
        <v>185078.0791152202</v>
      </c>
      <c r="BU111" s="9">
        <f>BU63/(SUM($B63:$CX63)+SUM($B86:$CX86))*VLOOKUP(select_pop,'Inputs Assump'!$G$4:$H$9,2,FALSE)</f>
        <v>178877.65888670943</v>
      </c>
      <c r="BV111" s="9">
        <f>BV63/(SUM($B63:$CX63)+SUM($B86:$CX86))*VLOOKUP(select_pop,'Inputs Assump'!$G$4:$H$9,2,FALSE)</f>
        <v>172677.23865819856</v>
      </c>
      <c r="BW111" s="9">
        <f>BW63/(SUM($B63:$CX63)+SUM($B86:$CX86))*VLOOKUP(select_pop,'Inputs Assump'!$G$4:$H$9,2,FALSE)</f>
        <v>166476.81842968773</v>
      </c>
      <c r="BX111" s="9">
        <f>BX63/(SUM($B63:$CX63)+SUM($B86:$CX86))*VLOOKUP(select_pop,'Inputs Assump'!$G$4:$H$9,2,FALSE)</f>
        <v>158161.69388618128</v>
      </c>
      <c r="BY111" s="9">
        <f>BY63/(SUM($B63:$CX63)+SUM($B86:$CX86))*VLOOKUP(select_pop,'Inputs Assump'!$G$4:$H$9,2,FALSE)</f>
        <v>149846.56934267477</v>
      </c>
      <c r="BZ111" s="9">
        <f>BZ63/(SUM($B63:$CX63)+SUM($B86:$CX86))*VLOOKUP(select_pop,'Inputs Assump'!$G$4:$H$9,2,FALSE)</f>
        <v>141531.44479916836</v>
      </c>
      <c r="CA111" s="9">
        <f>CA63/(SUM($B63:$CX63)+SUM($B86:$CX86))*VLOOKUP(select_pop,'Inputs Assump'!$G$4:$H$9,2,FALSE)</f>
        <v>133216.32025566191</v>
      </c>
      <c r="CB111" s="9">
        <f>CB63/(SUM($B63:$CX63)+SUM($B86:$CX86))*VLOOKUP(select_pop,'Inputs Assump'!$G$4:$H$9,2,FALSE)</f>
        <v>124901.19571215542</v>
      </c>
      <c r="CC111" s="9">
        <f>CC63/(SUM($B63:$CX63)+SUM($B86:$CX86))*VLOOKUP(select_pop,'Inputs Assump'!$G$4:$H$9,2,FALSE)</f>
        <v>119380.86299912707</v>
      </c>
      <c r="CD111" s="9">
        <f>CD63/(SUM($B63:$CX63)+SUM($B86:$CX86))*VLOOKUP(select_pop,'Inputs Assump'!$G$4:$H$9,2,FALSE)</f>
        <v>113860.53028609873</v>
      </c>
      <c r="CE111" s="9">
        <f>CE63/(SUM($B63:$CX63)+SUM($B86:$CX86))*VLOOKUP(select_pop,'Inputs Assump'!$G$4:$H$9,2,FALSE)</f>
        <v>108340.19757307036</v>
      </c>
      <c r="CF111" s="9">
        <f>CF63/(SUM($B63:$CX63)+SUM($B86:$CX86))*VLOOKUP(select_pop,'Inputs Assump'!$G$4:$H$9,2,FALSE)</f>
        <v>102819.86486004206</v>
      </c>
      <c r="CG111" s="9">
        <f>CG63/(SUM($B63:$CX63)+SUM($B86:$CX86))*VLOOKUP(select_pop,'Inputs Assump'!$G$4:$H$9,2,FALSE)</f>
        <v>97299.532147013684</v>
      </c>
      <c r="CH111" s="9">
        <f>CH63/(SUM($B63:$CX63)+SUM($B86:$CX86))*VLOOKUP(select_pop,'Inputs Assump'!$G$4:$H$9,2,FALSE)</f>
        <v>89863.306549219429</v>
      </c>
      <c r="CI111" s="9">
        <f>CI63/(SUM($B63:$CX63)+SUM($B86:$CX86))*VLOOKUP(select_pop,'Inputs Assump'!$G$4:$H$9,2,FALSE)</f>
        <v>82427.080951425261</v>
      </c>
      <c r="CJ111" s="9">
        <f>CJ63/(SUM($B63:$CX63)+SUM($B86:$CX86))*VLOOKUP(select_pop,'Inputs Assump'!$G$4:$H$9,2,FALSE)</f>
        <v>74990.855353631006</v>
      </c>
      <c r="CK111" s="9">
        <f>CK63/(SUM($B63:$CX63)+SUM($B86:$CX86))*VLOOKUP(select_pop,'Inputs Assump'!$G$4:$H$9,2,FALSE)</f>
        <v>67554.629755836766</v>
      </c>
      <c r="CL111" s="9">
        <f>CL63/(SUM($B63:$CX63)+SUM($B86:$CX86))*VLOOKUP(select_pop,'Inputs Assump'!$G$4:$H$9,2,FALSE)</f>
        <v>60118.404158042496</v>
      </c>
      <c r="CM111" s="9">
        <f>CM63/(SUM($B63:$CX63)+SUM($B86:$CX86))*VLOOKUP(select_pop,'Inputs Assump'!$G$4:$H$9,2,FALSE)</f>
        <v>53880.39698738727</v>
      </c>
      <c r="CN111" s="9">
        <f>CN63/(SUM($B63:$CX63)+SUM($B86:$CX86))*VLOOKUP(select_pop,'Inputs Assump'!$G$4:$H$9,2,FALSE)</f>
        <v>47642.389816732037</v>
      </c>
      <c r="CO111" s="9">
        <f>CO63/(SUM($B63:$CX63)+SUM($B86:$CX86))*VLOOKUP(select_pop,'Inputs Assump'!$G$4:$H$9,2,FALSE)</f>
        <v>41404.382646076803</v>
      </c>
      <c r="CP111" s="9">
        <f>CP63/(SUM($B63:$CX63)+SUM($B86:$CX86))*VLOOKUP(select_pop,'Inputs Assump'!$G$4:$H$9,2,FALSE)</f>
        <v>35166.375475421577</v>
      </c>
      <c r="CQ111" s="9">
        <f>CQ63/(SUM($B63:$CX63)+SUM($B86:$CX86))*VLOOKUP(select_pop,'Inputs Assump'!$G$4:$H$9,2,FALSE)</f>
        <v>28928.368304766336</v>
      </c>
      <c r="CR111" s="9">
        <f>CR63/(SUM($B63:$CX63)+SUM($B86:$CX86))*VLOOKUP(select_pop,'Inputs Assump'!$G$4:$H$9,2,FALSE)</f>
        <v>25481.612404859803</v>
      </c>
      <c r="CS111" s="9">
        <f>CS63/(SUM($B63:$CX63)+SUM($B86:$CX86))*VLOOKUP(select_pop,'Inputs Assump'!$G$4:$H$9,2,FALSE)</f>
        <v>22034.856504953274</v>
      </c>
      <c r="CT111" s="9">
        <f>CT63/(SUM($B63:$CX63)+SUM($B86:$CX86))*VLOOKUP(select_pop,'Inputs Assump'!$G$4:$H$9,2,FALSE)</f>
        <v>18588.100605046733</v>
      </c>
      <c r="CU111" s="9">
        <f>CU63/(SUM($B63:$CX63)+SUM($B86:$CX86))*VLOOKUP(select_pop,'Inputs Assump'!$G$4:$H$9,2,FALSE)</f>
        <v>15141.344705140204</v>
      </c>
      <c r="CV111" s="9">
        <f>CV63/(SUM($B63:$CX63)+SUM($B86:$CX86))*VLOOKUP(select_pop,'Inputs Assump'!$G$4:$H$9,2,FALSE)</f>
        <v>11694.588805233667</v>
      </c>
      <c r="CW111" s="9">
        <f>CW63/(SUM($B63:$CX63)+SUM($B86:$CX86))*VLOOKUP(select_pop,'Inputs Assump'!$G$4:$H$9,2,FALSE)</f>
        <v>9861.1459550479576</v>
      </c>
      <c r="CX111" s="9">
        <f>CX63/(SUM($B63:$CX63)+SUM($B86:$CX86))*VLOOKUP(select_pop,'Inputs Assump'!$G$4:$H$9,2,FALSE)</f>
        <v>8027.7031048622393</v>
      </c>
      <c r="CZ111" s="50">
        <f t="shared" si="10"/>
        <v>57652105.621076375</v>
      </c>
      <c r="DA111" s="66">
        <f t="shared" si="11"/>
        <v>2.4343072950822249E-3</v>
      </c>
    </row>
    <row r="112" spans="1:105">
      <c r="A112" s="52">
        <v>2032</v>
      </c>
      <c r="B112" s="9">
        <f>B64/(SUM($B64:$CX64)+SUM($B87:$CX87))*VLOOKUP(select_pop,'Inputs Assump'!$G$4:$H$9,2,FALSE)</f>
        <v>1306587.0489943323</v>
      </c>
      <c r="C112" s="9">
        <f>C64/(SUM($B64:$CX64)+SUM($B87:$CX87))*VLOOKUP(select_pop,'Inputs Assump'!$G$4:$H$9,2,FALSE)</f>
        <v>1276385.7441817548</v>
      </c>
      <c r="D112" s="9">
        <f>D64/(SUM($B64:$CX64)+SUM($B87:$CX87))*VLOOKUP(select_pop,'Inputs Assump'!$G$4:$H$9,2,FALSE)</f>
        <v>1272764.3553111793</v>
      </c>
      <c r="E112" s="9">
        <f>E64/(SUM($B64:$CX64)+SUM($B87:$CX87))*VLOOKUP(select_pop,'Inputs Assump'!$G$4:$H$9,2,FALSE)</f>
        <v>1268070.3514766821</v>
      </c>
      <c r="F112" s="9">
        <f>F64/(SUM($B64:$CX64)+SUM($B87:$CX87))*VLOOKUP(select_pop,'Inputs Assump'!$G$4:$H$9,2,FALSE)</f>
        <v>1262473.6200457327</v>
      </c>
      <c r="G112" s="9">
        <f>G64/(SUM($B64:$CX64)+SUM($B87:$CX87))*VLOOKUP(select_pop,'Inputs Assump'!$G$4:$H$9,2,FALSE)</f>
        <v>1256958.617102732</v>
      </c>
      <c r="H112" s="9">
        <f>H64/(SUM($B64:$CX64)+SUM($B87:$CX87))*VLOOKUP(select_pop,'Inputs Assump'!$G$4:$H$9,2,FALSE)</f>
        <v>1250789.8872300438</v>
      </c>
      <c r="I112" s="9">
        <f>I64/(SUM($B64:$CX64)+SUM($B87:$CX87))*VLOOKUP(select_pop,'Inputs Assump'!$G$4:$H$9,2,FALSE)</f>
        <v>1243944.0117650572</v>
      </c>
      <c r="J112" s="9">
        <f>J64/(SUM($B64:$CX64)+SUM($B87:$CX87))*VLOOKUP(select_pop,'Inputs Assump'!$G$4:$H$9,2,FALSE)</f>
        <v>1236408.9643307012</v>
      </c>
      <c r="K112" s="9">
        <f>K64/(SUM($B64:$CX64)+SUM($B87:$CX87))*VLOOKUP(select_pop,'Inputs Assump'!$G$4:$H$9,2,FALSE)</f>
        <v>1228161.4869329815</v>
      </c>
      <c r="L112" s="9">
        <f>L64/(SUM($B64:$CX64)+SUM($B87:$CX87))*VLOOKUP(select_pop,'Inputs Assump'!$G$4:$H$9,2,FALSE)</f>
        <v>1219240.468264644</v>
      </c>
      <c r="M112" s="9">
        <f>M64/(SUM($B64:$CX64)+SUM($B87:$CX87))*VLOOKUP(select_pop,'Inputs Assump'!$G$4:$H$9,2,FALSE)</f>
        <v>1209293.8449286781</v>
      </c>
      <c r="N112" s="9">
        <f>N64/(SUM($B64:$CX64)+SUM($B87:$CX87))*VLOOKUP(select_pop,'Inputs Assump'!$G$4:$H$9,2,FALSE)</f>
        <v>1263787.9835826748</v>
      </c>
      <c r="O112" s="9">
        <f>O64/(SUM($B64:$CX64)+SUM($B87:$CX87))*VLOOKUP(select_pop,'Inputs Assump'!$G$4:$H$9,2,FALSE)</f>
        <v>1261260.812431796</v>
      </c>
      <c r="P112" s="9">
        <f>P64/(SUM($B64:$CX64)+SUM($B87:$CX87))*VLOOKUP(select_pop,'Inputs Assump'!$G$4:$H$9,2,FALSE)</f>
        <v>1241270.3313563226</v>
      </c>
      <c r="Q112" s="9">
        <f>Q64/(SUM($B64:$CX64)+SUM($B87:$CX87))*VLOOKUP(select_pop,'Inputs Assump'!$G$4:$H$9,2,FALSE)</f>
        <v>1220860.9796279101</v>
      </c>
      <c r="R112" s="9">
        <f>R64/(SUM($B64:$CX64)+SUM($B87:$CX87))*VLOOKUP(select_pop,'Inputs Assump'!$G$4:$H$9,2,FALSE)</f>
        <v>1200580.9769887284</v>
      </c>
      <c r="S112" s="9">
        <f>S64/(SUM($B64:$CX64)+SUM($B87:$CX87))*VLOOKUP(select_pop,'Inputs Assump'!$G$4:$H$9,2,FALSE)</f>
        <v>1182489.2732049401</v>
      </c>
      <c r="T112" s="9">
        <f>T64/(SUM($B64:$CX64)+SUM($B87:$CX87))*VLOOKUP(select_pop,'Inputs Assump'!$G$4:$H$9,2,FALSE)</f>
        <v>1159555.2200888405</v>
      </c>
      <c r="U112" s="9">
        <f>U64/(SUM($B64:$CX64)+SUM($B87:$CX87))*VLOOKUP(select_pop,'Inputs Assump'!$G$4:$H$9,2,FALSE)</f>
        <v>1136638.1435696424</v>
      </c>
      <c r="V112" s="9">
        <f>V64/(SUM($B64:$CX64)+SUM($B87:$CX87))*VLOOKUP(select_pop,'Inputs Assump'!$G$4:$H$9,2,FALSE)</f>
        <v>1115473.4812270394</v>
      </c>
      <c r="W112" s="9">
        <f>W64/(SUM($B64:$CX64)+SUM($B87:$CX87))*VLOOKUP(select_pop,'Inputs Assump'!$G$4:$H$9,2,FALSE)</f>
        <v>1094367.0135241752</v>
      </c>
      <c r="X112" s="9">
        <f>X64/(SUM($B64:$CX64)+SUM($B87:$CX87))*VLOOKUP(select_pop,'Inputs Assump'!$G$4:$H$9,2,FALSE)</f>
        <v>1073083.0691110112</v>
      </c>
      <c r="Y112" s="9">
        <f>Y64/(SUM($B64:$CX64)+SUM($B87:$CX87))*VLOOKUP(select_pop,'Inputs Assump'!$G$4:$H$9,2,FALSE)</f>
        <v>1051845.2297584619</v>
      </c>
      <c r="Z112" s="9">
        <f>Z64/(SUM($B64:$CX64)+SUM($B87:$CX87))*VLOOKUP(select_pop,'Inputs Assump'!$G$4:$H$9,2,FALSE)</f>
        <v>1030653.8615051025</v>
      </c>
      <c r="AA112" s="9">
        <f>AA64/(SUM($B64:$CX64)+SUM($B87:$CX87))*VLOOKUP(select_pop,'Inputs Assump'!$G$4:$H$9,2,FALSE)</f>
        <v>1015461.5420038862</v>
      </c>
      <c r="AB112" s="9">
        <f>AB64/(SUM($B64:$CX64)+SUM($B87:$CX87))*VLOOKUP(select_pop,'Inputs Assump'!$G$4:$H$9,2,FALSE)</f>
        <v>1000290.6739646724</v>
      </c>
      <c r="AC112" s="9">
        <f>AC64/(SUM($B64:$CX64)+SUM($B87:$CX87))*VLOOKUP(select_pop,'Inputs Assump'!$G$4:$H$9,2,FALSE)</f>
        <v>985773.99560915621</v>
      </c>
      <c r="AD112" s="9">
        <f>AD64/(SUM($B64:$CX64)+SUM($B87:$CX87))*VLOOKUP(select_pop,'Inputs Assump'!$G$4:$H$9,2,FALSE)</f>
        <v>971281.21837481845</v>
      </c>
      <c r="AE112" s="9">
        <f>AE64/(SUM($B64:$CX64)+SUM($B87:$CX87))*VLOOKUP(select_pop,'Inputs Assump'!$G$4:$H$9,2,FALSE)</f>
        <v>956813.35748557828</v>
      </c>
      <c r="AF112" s="9">
        <f>AF64/(SUM($B64:$CX64)+SUM($B87:$CX87))*VLOOKUP(select_pop,'Inputs Assump'!$G$4:$H$9,2,FALSE)</f>
        <v>936585.15348373726</v>
      </c>
      <c r="AG112" s="9">
        <f>AG64/(SUM($B64:$CX64)+SUM($B87:$CX87))*VLOOKUP(select_pop,'Inputs Assump'!$G$4:$H$9,2,FALSE)</f>
        <v>916407.59663535526</v>
      </c>
      <c r="AH112" s="9">
        <f>AH64/(SUM($B64:$CX64)+SUM($B87:$CX87))*VLOOKUP(select_pop,'Inputs Assump'!$G$4:$H$9,2,FALSE)</f>
        <v>896389.92890430521</v>
      </c>
      <c r="AI112" s="9">
        <f>AI64/(SUM($B64:$CX64)+SUM($B87:$CX87))*VLOOKUP(select_pop,'Inputs Assump'!$G$4:$H$9,2,FALSE)</f>
        <v>876387.86297155416</v>
      </c>
      <c r="AJ112" s="9">
        <f>AJ64/(SUM($B64:$CX64)+SUM($B87:$CX87))*VLOOKUP(select_pop,'Inputs Assump'!$G$4:$H$9,2,FALSE)</f>
        <v>856403.61591333768</v>
      </c>
      <c r="AK112" s="9">
        <f>AK64/(SUM($B64:$CX64)+SUM($B87:$CX87))*VLOOKUP(select_pop,'Inputs Assump'!$G$4:$H$9,2,FALSE)</f>
        <v>824764.72627753986</v>
      </c>
      <c r="AL112" s="9">
        <f>AL64/(SUM($B64:$CX64)+SUM($B87:$CX87))*VLOOKUP(select_pop,'Inputs Assump'!$G$4:$H$9,2,FALSE)</f>
        <v>793200.51081047137</v>
      </c>
      <c r="AM112" s="9">
        <f>AM64/(SUM($B64:$CX64)+SUM($B87:$CX87))*VLOOKUP(select_pop,'Inputs Assump'!$G$4:$H$9,2,FALSE)</f>
        <v>763478.36732020392</v>
      </c>
      <c r="AN112" s="9">
        <f>AN64/(SUM($B64:$CX64)+SUM($B87:$CX87))*VLOOKUP(select_pop,'Inputs Assump'!$G$4:$H$9,2,FALSE)</f>
        <v>733756.22382993659</v>
      </c>
      <c r="AO112" s="9">
        <f>AO64/(SUM($B64:$CX64)+SUM($B87:$CX87))*VLOOKUP(select_pop,'Inputs Assump'!$G$4:$H$9,2,FALSE)</f>
        <v>704034.08033966937</v>
      </c>
      <c r="AP112" s="9">
        <f>AP64/(SUM($B64:$CX64)+SUM($B87:$CX87))*VLOOKUP(select_pop,'Inputs Assump'!$G$4:$H$9,2,FALSE)</f>
        <v>673397.65789898124</v>
      </c>
      <c r="AQ112" s="9">
        <f>AQ64/(SUM($B64:$CX64)+SUM($B87:$CX87))*VLOOKUP(select_pop,'Inputs Assump'!$G$4:$H$9,2,FALSE)</f>
        <v>642761.23545829381</v>
      </c>
      <c r="AR112" s="9">
        <f>AR64/(SUM($B64:$CX64)+SUM($B87:$CX87))*VLOOKUP(select_pop,'Inputs Assump'!$G$4:$H$9,2,FALSE)</f>
        <v>612124.81301760615</v>
      </c>
      <c r="AS112" s="9">
        <f>AS64/(SUM($B64:$CX64)+SUM($B87:$CX87))*VLOOKUP(select_pop,'Inputs Assump'!$G$4:$H$9,2,FALSE)</f>
        <v>581488.39057691849</v>
      </c>
      <c r="AT112" s="9">
        <f>AT64/(SUM($B64:$CX64)+SUM($B87:$CX87))*VLOOKUP(select_pop,'Inputs Assump'!$G$4:$H$9,2,FALSE)</f>
        <v>550851.96813623095</v>
      </c>
      <c r="AU112" s="9">
        <f>AU64/(SUM($B64:$CX64)+SUM($B87:$CX87))*VLOOKUP(select_pop,'Inputs Assump'!$G$4:$H$9,2,FALSE)</f>
        <v>534001.68071169662</v>
      </c>
      <c r="AV112" s="9">
        <f>AV64/(SUM($B64:$CX64)+SUM($B87:$CX87))*VLOOKUP(select_pop,'Inputs Assump'!$G$4:$H$9,2,FALSE)</f>
        <v>517151.39328716253</v>
      </c>
      <c r="AW112" s="9">
        <f>AW64/(SUM($B64:$CX64)+SUM($B87:$CX87))*VLOOKUP(select_pop,'Inputs Assump'!$G$4:$H$9,2,FALSE)</f>
        <v>500301.10586262844</v>
      </c>
      <c r="AX112" s="9">
        <f>AX64/(SUM($B64:$CX64)+SUM($B87:$CX87))*VLOOKUP(select_pop,'Inputs Assump'!$G$4:$H$9,2,FALSE)</f>
        <v>483450.81843809411</v>
      </c>
      <c r="AY112" s="9">
        <f>AY64/(SUM($B64:$CX64)+SUM($B87:$CX87))*VLOOKUP(select_pop,'Inputs Assump'!$G$4:$H$9,2,FALSE)</f>
        <v>466600.53101356025</v>
      </c>
      <c r="AZ112" s="9">
        <f>AZ64/(SUM($B64:$CX64)+SUM($B87:$CX87))*VLOOKUP(select_pop,'Inputs Assump'!$G$4:$H$9,2,FALSE)</f>
        <v>446240.43040245236</v>
      </c>
      <c r="BA112" s="9">
        <f>BA64/(SUM($B64:$CX64)+SUM($B87:$CX87))*VLOOKUP(select_pop,'Inputs Assump'!$G$4:$H$9,2,FALSE)</f>
        <v>425880.32979134464</v>
      </c>
      <c r="BB112" s="9">
        <f>BB64/(SUM($B64:$CX64)+SUM($B87:$CX87))*VLOOKUP(select_pop,'Inputs Assump'!$G$4:$H$9,2,FALSE)</f>
        <v>405520.22918023699</v>
      </c>
      <c r="BC112" s="9">
        <f>BC64/(SUM($B64:$CX64)+SUM($B87:$CX87))*VLOOKUP(select_pop,'Inputs Assump'!$G$4:$H$9,2,FALSE)</f>
        <v>385160.12856912927</v>
      </c>
      <c r="BD112" s="9">
        <f>BD64/(SUM($B64:$CX64)+SUM($B87:$CX87))*VLOOKUP(select_pop,'Inputs Assump'!$G$4:$H$9,2,FALSE)</f>
        <v>364800.02795802144</v>
      </c>
      <c r="BE112" s="9">
        <f>BE64/(SUM($B64:$CX64)+SUM($B87:$CX87))*VLOOKUP(select_pop,'Inputs Assump'!$G$4:$H$9,2,FALSE)</f>
        <v>351453.83636139333</v>
      </c>
      <c r="BF112" s="9">
        <f>BF64/(SUM($B64:$CX64)+SUM($B87:$CX87))*VLOOKUP(select_pop,'Inputs Assump'!$G$4:$H$9,2,FALSE)</f>
        <v>338107.64476476505</v>
      </c>
      <c r="BG112" s="9">
        <f>BG64/(SUM($B64:$CX64)+SUM($B87:$CX87))*VLOOKUP(select_pop,'Inputs Assump'!$G$4:$H$9,2,FALSE)</f>
        <v>324761.45316813688</v>
      </c>
      <c r="BH112" s="9">
        <f>BH64/(SUM($B64:$CX64)+SUM($B87:$CX87))*VLOOKUP(select_pop,'Inputs Assump'!$G$4:$H$9,2,FALSE)</f>
        <v>311415.2615715086</v>
      </c>
      <c r="BI112" s="9">
        <f>BI64/(SUM($B64:$CX64)+SUM($B87:$CX87))*VLOOKUP(select_pop,'Inputs Assump'!$G$4:$H$9,2,FALSE)</f>
        <v>298069.06997488061</v>
      </c>
      <c r="BJ112" s="9">
        <f>BJ64/(SUM($B64:$CX64)+SUM($B87:$CX87))*VLOOKUP(select_pop,'Inputs Assump'!$G$4:$H$9,2,FALSE)</f>
        <v>287154.16316181095</v>
      </c>
      <c r="BK112" s="9">
        <f>BK64/(SUM($B64:$CX64)+SUM($B87:$CX87))*VLOOKUP(select_pop,'Inputs Assump'!$G$4:$H$9,2,FALSE)</f>
        <v>276239.25634874147</v>
      </c>
      <c r="BL112" s="9">
        <f>BL64/(SUM($B64:$CX64)+SUM($B87:$CX87))*VLOOKUP(select_pop,'Inputs Assump'!$G$4:$H$9,2,FALSE)</f>
        <v>265324.34953567199</v>
      </c>
      <c r="BM112" s="9">
        <f>BM64/(SUM($B64:$CX64)+SUM($B87:$CX87))*VLOOKUP(select_pop,'Inputs Assump'!$G$4:$H$9,2,FALSE)</f>
        <v>254409.44272260243</v>
      </c>
      <c r="BN112" s="9">
        <f>BN64/(SUM($B64:$CX64)+SUM($B87:$CX87))*VLOOKUP(select_pop,'Inputs Assump'!$G$4:$H$9,2,FALSE)</f>
        <v>243494.53590953286</v>
      </c>
      <c r="BO112" s="9">
        <f>BO64/(SUM($B64:$CX64)+SUM($B87:$CX87))*VLOOKUP(select_pop,'Inputs Assump'!$G$4:$H$9,2,FALSE)</f>
        <v>233389.79347955712</v>
      </c>
      <c r="BP112" s="9">
        <f>BP64/(SUM($B64:$CX64)+SUM($B87:$CX87))*VLOOKUP(select_pop,'Inputs Assump'!$G$4:$H$9,2,FALSE)</f>
        <v>223285.0510495815</v>
      </c>
      <c r="BQ112" s="9">
        <f>BQ64/(SUM($B64:$CX64)+SUM($B87:$CX87))*VLOOKUP(select_pop,'Inputs Assump'!$G$4:$H$9,2,FALSE)</f>
        <v>213180.30861960578</v>
      </c>
      <c r="BR112" s="9">
        <f>BR64/(SUM($B64:$CX64)+SUM($B87:$CX87))*VLOOKUP(select_pop,'Inputs Assump'!$G$4:$H$9,2,FALSE)</f>
        <v>203075.56618963013</v>
      </c>
      <c r="BS112" s="9">
        <f>BS64/(SUM($B64:$CX64)+SUM($B87:$CX87))*VLOOKUP(select_pop,'Inputs Assump'!$G$4:$H$9,2,FALSE)</f>
        <v>192970.82375965448</v>
      </c>
      <c r="BT112" s="9">
        <f>BT64/(SUM($B64:$CX64)+SUM($B87:$CX87))*VLOOKUP(select_pop,'Inputs Assump'!$G$4:$H$9,2,FALSE)</f>
        <v>186911.94820096961</v>
      </c>
      <c r="BU112" s="9">
        <f>BU64/(SUM($B64:$CX64)+SUM($B87:$CX87))*VLOOKUP(select_pop,'Inputs Assump'!$G$4:$H$9,2,FALSE)</f>
        <v>180853.07264228462</v>
      </c>
      <c r="BV112" s="9">
        <f>BV64/(SUM($B64:$CX64)+SUM($B87:$CX87))*VLOOKUP(select_pop,'Inputs Assump'!$G$4:$H$9,2,FALSE)</f>
        <v>174794.19708359972</v>
      </c>
      <c r="BW112" s="9">
        <f>BW64/(SUM($B64:$CX64)+SUM($B87:$CX87))*VLOOKUP(select_pop,'Inputs Assump'!$G$4:$H$9,2,FALSE)</f>
        <v>168735.32152491482</v>
      </c>
      <c r="BX112" s="9">
        <f>BX64/(SUM($B64:$CX64)+SUM($B87:$CX87))*VLOOKUP(select_pop,'Inputs Assump'!$G$4:$H$9,2,FALSE)</f>
        <v>162676.44596622992</v>
      </c>
      <c r="BY112" s="9">
        <f>BY64/(SUM($B64:$CX64)+SUM($B87:$CX87))*VLOOKUP(select_pop,'Inputs Assump'!$G$4:$H$9,2,FALSE)</f>
        <v>154551.14106634376</v>
      </c>
      <c r="BZ112" s="9">
        <f>BZ64/(SUM($B64:$CX64)+SUM($B87:$CX87))*VLOOKUP(select_pop,'Inputs Assump'!$G$4:$H$9,2,FALSE)</f>
        <v>146425.83616645754</v>
      </c>
      <c r="CA112" s="9">
        <f>CA64/(SUM($B64:$CX64)+SUM($B87:$CX87))*VLOOKUP(select_pop,'Inputs Assump'!$G$4:$H$9,2,FALSE)</f>
        <v>138300.53126657143</v>
      </c>
      <c r="CB112" s="9">
        <f>CB64/(SUM($B64:$CX64)+SUM($B87:$CX87))*VLOOKUP(select_pop,'Inputs Assump'!$G$4:$H$9,2,FALSE)</f>
        <v>130175.22636668525</v>
      </c>
      <c r="CC112" s="9">
        <f>CC64/(SUM($B64:$CX64)+SUM($B87:$CX87))*VLOOKUP(select_pop,'Inputs Assump'!$G$4:$H$9,2,FALSE)</f>
        <v>122049.92146679906</v>
      </c>
      <c r="CD112" s="9">
        <f>CD64/(SUM($B64:$CX64)+SUM($B87:$CX87))*VLOOKUP(select_pop,'Inputs Assump'!$G$4:$H$9,2,FALSE)</f>
        <v>116655.60822380631</v>
      </c>
      <c r="CE112" s="9">
        <f>CE64/(SUM($B64:$CX64)+SUM($B87:$CX87))*VLOOKUP(select_pop,'Inputs Assump'!$G$4:$H$9,2,FALSE)</f>
        <v>111261.29498081356</v>
      </c>
      <c r="CF112" s="9">
        <f>CF64/(SUM($B64:$CX64)+SUM($B87:$CX87))*VLOOKUP(select_pop,'Inputs Assump'!$G$4:$H$9,2,FALSE)</f>
        <v>105866.98173782075</v>
      </c>
      <c r="CG112" s="9">
        <f>CG64/(SUM($B64:$CX64)+SUM($B87:$CX87))*VLOOKUP(select_pop,'Inputs Assump'!$G$4:$H$9,2,FALSE)</f>
        <v>100472.66849482805</v>
      </c>
      <c r="CH112" s="9">
        <f>CH64/(SUM($B64:$CX64)+SUM($B87:$CX87))*VLOOKUP(select_pop,'Inputs Assump'!$G$4:$H$9,2,FALSE)</f>
        <v>95078.355251835223</v>
      </c>
      <c r="CI112" s="9">
        <f>CI64/(SUM($B64:$CX64)+SUM($B87:$CX87))*VLOOKUP(select_pop,'Inputs Assump'!$G$4:$H$9,2,FALSE)</f>
        <v>87811.885583187672</v>
      </c>
      <c r="CJ112" s="9">
        <f>CJ64/(SUM($B64:$CX64)+SUM($B87:$CX87))*VLOOKUP(select_pop,'Inputs Assump'!$G$4:$H$9,2,FALSE)</f>
        <v>80545.415914540194</v>
      </c>
      <c r="CK112" s="9">
        <f>CK64/(SUM($B64:$CX64)+SUM($B87:$CX87))*VLOOKUP(select_pop,'Inputs Assump'!$G$4:$H$9,2,FALSE)</f>
        <v>73278.946245892643</v>
      </c>
      <c r="CL112" s="9">
        <f>CL64/(SUM($B64:$CX64)+SUM($B87:$CX87))*VLOOKUP(select_pop,'Inputs Assump'!$G$4:$H$9,2,FALSE)</f>
        <v>66012.476577245106</v>
      </c>
      <c r="CM112" s="9">
        <f>CM64/(SUM($B64:$CX64)+SUM($B87:$CX87))*VLOOKUP(select_pop,'Inputs Assump'!$G$4:$H$9,2,FALSE)</f>
        <v>58746.006908597534</v>
      </c>
      <c r="CN112" s="9">
        <f>CN64/(SUM($B64:$CX64)+SUM($B87:$CX87))*VLOOKUP(select_pop,'Inputs Assump'!$G$4:$H$9,2,FALSE)</f>
        <v>52650.402451436152</v>
      </c>
      <c r="CO112" s="9">
        <f>CO64/(SUM($B64:$CX64)+SUM($B87:$CX87))*VLOOKUP(select_pop,'Inputs Assump'!$G$4:$H$9,2,FALSE)</f>
        <v>46554.79799427477</v>
      </c>
      <c r="CP112" s="9">
        <f>CP64/(SUM($B64:$CX64)+SUM($B87:$CX87))*VLOOKUP(select_pop,'Inputs Assump'!$G$4:$H$9,2,FALSE)</f>
        <v>40459.19353711338</v>
      </c>
      <c r="CQ112" s="9">
        <f>CQ64/(SUM($B64:$CX64)+SUM($B87:$CX87))*VLOOKUP(select_pop,'Inputs Assump'!$G$4:$H$9,2,FALSE)</f>
        <v>34363.589079952013</v>
      </c>
      <c r="CR112" s="9">
        <f>CR64/(SUM($B64:$CX64)+SUM($B87:$CX87))*VLOOKUP(select_pop,'Inputs Assump'!$G$4:$H$9,2,FALSE)</f>
        <v>28267.984622790613</v>
      </c>
      <c r="CS112" s="9">
        <f>CS64/(SUM($B64:$CX64)+SUM($B87:$CX87))*VLOOKUP(select_pop,'Inputs Assump'!$G$4:$H$9,2,FALSE)</f>
        <v>24899.912087534027</v>
      </c>
      <c r="CT112" s="9">
        <f>CT64/(SUM($B64:$CX64)+SUM($B87:$CX87))*VLOOKUP(select_pop,'Inputs Assump'!$G$4:$H$9,2,FALSE)</f>
        <v>21531.839552277444</v>
      </c>
      <c r="CU112" s="9">
        <f>CU64/(SUM($B64:$CX64)+SUM($B87:$CX87))*VLOOKUP(select_pop,'Inputs Assump'!$G$4:$H$9,2,FALSE)</f>
        <v>18163.767017020848</v>
      </c>
      <c r="CV112" s="9">
        <f>CV64/(SUM($B64:$CX64)+SUM($B87:$CX87))*VLOOKUP(select_pop,'Inputs Assump'!$G$4:$H$9,2,FALSE)</f>
        <v>14795.694481764263</v>
      </c>
      <c r="CW112" s="9">
        <f>CW64/(SUM($B64:$CX64)+SUM($B87:$CX87))*VLOOKUP(select_pop,'Inputs Assump'!$G$4:$H$9,2,FALSE)</f>
        <v>11427.621946507667</v>
      </c>
      <c r="CX112" s="9">
        <f>CX64/(SUM($B64:$CX64)+SUM($B87:$CX87))*VLOOKUP(select_pop,'Inputs Assump'!$G$4:$H$9,2,FALSE)</f>
        <v>9636.0333664052869</v>
      </c>
      <c r="CZ112" s="50">
        <f t="shared" si="10"/>
        <v>57663989.045191318</v>
      </c>
      <c r="DA112" s="66">
        <f t="shared" si="11"/>
        <v>2.6409320469907003E-3</v>
      </c>
    </row>
    <row r="113" spans="1:105">
      <c r="A113" s="52">
        <v>2033</v>
      </c>
      <c r="B113" s="9">
        <f>B65/(SUM($B65:$CX65)+SUM($B88:$CX88))*VLOOKUP(select_pop,'Inputs Assump'!$G$4:$H$9,2,FALSE)</f>
        <v>1280321.7999963681</v>
      </c>
      <c r="C113" s="9">
        <f>C65/(SUM($B65:$CX65)+SUM($B88:$CX88))*VLOOKUP(select_pop,'Inputs Assump'!$G$4:$H$9,2,FALSE)</f>
        <v>1252510.9536627254</v>
      </c>
      <c r="D113" s="9">
        <f>D65/(SUM($B65:$CX65)+SUM($B88:$CX88))*VLOOKUP(select_pop,'Inputs Assump'!$G$4:$H$9,2,FALSE)</f>
        <v>1249871.3832181441</v>
      </c>
      <c r="E113" s="9">
        <f>E65/(SUM($B65:$CX65)+SUM($B88:$CX88))*VLOOKUP(select_pop,'Inputs Assump'!$G$4:$H$9,2,FALSE)</f>
        <v>1246325.2214582928</v>
      </c>
      <c r="F113" s="9">
        <f>F65/(SUM($B65:$CX65)+SUM($B88:$CX88))*VLOOKUP(select_pop,'Inputs Assump'!$G$4:$H$9,2,FALSE)</f>
        <v>1241728.7261650809</v>
      </c>
      <c r="G113" s="9">
        <f>G65/(SUM($B65:$CX65)+SUM($B88:$CX88))*VLOOKUP(select_pop,'Inputs Assump'!$G$4:$H$9,2,FALSE)</f>
        <v>1237156.9577560418</v>
      </c>
      <c r="H113" s="9">
        <f>H65/(SUM($B65:$CX65)+SUM($B88:$CX88))*VLOOKUP(select_pop,'Inputs Assump'!$G$4:$H$9,2,FALSE)</f>
        <v>1231752.5483849128</v>
      </c>
      <c r="I113" s="9">
        <f>I65/(SUM($B65:$CX65)+SUM($B88:$CX88))*VLOOKUP(select_pop,'Inputs Assump'!$G$4:$H$9,2,FALSE)</f>
        <v>1225707.5214145768</v>
      </c>
      <c r="J113" s="9">
        <f>J65/(SUM($B65:$CX65)+SUM($B88:$CX88))*VLOOKUP(select_pop,'Inputs Assump'!$G$4:$H$9,2,FALSE)</f>
        <v>1218998.9278020365</v>
      </c>
      <c r="K113" s="9">
        <f>K65/(SUM($B65:$CX65)+SUM($B88:$CX88))*VLOOKUP(select_pop,'Inputs Assump'!$G$4:$H$9,2,FALSE)</f>
        <v>1211614.9823378157</v>
      </c>
      <c r="L113" s="9">
        <f>L65/(SUM($B65:$CX65)+SUM($B88:$CX88))*VLOOKUP(select_pop,'Inputs Assump'!$G$4:$H$9,2,FALSE)</f>
        <v>1203584.6715893315</v>
      </c>
      <c r="M113" s="9">
        <f>M65/(SUM($B65:$CX65)+SUM($B88:$CX88))*VLOOKUP(select_pop,'Inputs Assump'!$G$4:$H$9,2,FALSE)</f>
        <v>1194842.1719763642</v>
      </c>
      <c r="N113" s="9">
        <f>N65/(SUM($B65:$CX65)+SUM($B88:$CX88))*VLOOKUP(select_pop,'Inputs Assump'!$G$4:$H$9,2,FALSE)</f>
        <v>1185094.5911340942</v>
      </c>
      <c r="O113" s="9">
        <f>O65/(SUM($B65:$CX65)+SUM($B88:$CX88))*VLOOKUP(select_pop,'Inputs Assump'!$G$4:$H$9,2,FALSE)</f>
        <v>1238498.2442149315</v>
      </c>
      <c r="P113" s="9">
        <f>P65/(SUM($B65:$CX65)+SUM($B88:$CX88))*VLOOKUP(select_pop,'Inputs Assump'!$G$4:$H$9,2,FALSE)</f>
        <v>1236021.6444419846</v>
      </c>
      <c r="Q113" s="9">
        <f>Q65/(SUM($B65:$CX65)+SUM($B88:$CX88))*VLOOKUP(select_pop,'Inputs Assump'!$G$4:$H$9,2,FALSE)</f>
        <v>1215905.6213022582</v>
      </c>
      <c r="R113" s="9">
        <f>R65/(SUM($B65:$CX65)+SUM($B88:$CX88))*VLOOKUP(select_pop,'Inputs Assump'!$G$4:$H$9,2,FALSE)</f>
        <v>1195913.3240026073</v>
      </c>
      <c r="S113" s="9">
        <f>S65/(SUM($B65:$CX65)+SUM($B88:$CX88))*VLOOKUP(select_pop,'Inputs Assump'!$G$4:$H$9,2,FALSE)</f>
        <v>1176047.7326111968</v>
      </c>
      <c r="T113" s="9">
        <f>T65/(SUM($B65:$CX65)+SUM($B88:$CX88))*VLOOKUP(select_pop,'Inputs Assump'!$G$4:$H$9,2,FALSE)</f>
        <v>1158325.7233325194</v>
      </c>
      <c r="U113" s="9">
        <f>U65/(SUM($B65:$CX65)+SUM($B88:$CX88))*VLOOKUP(select_pop,'Inputs Assump'!$G$4:$H$9,2,FALSE)</f>
        <v>1135860.3155976548</v>
      </c>
      <c r="V113" s="9">
        <f>V65/(SUM($B65:$CX65)+SUM($B88:$CX88))*VLOOKUP(select_pop,'Inputs Assump'!$G$4:$H$9,2,FALSE)</f>
        <v>1112885.5661083176</v>
      </c>
      <c r="W113" s="9">
        <f>W65/(SUM($B65:$CX65)+SUM($B88:$CX88))*VLOOKUP(select_pop,'Inputs Assump'!$G$4:$H$9,2,FALSE)</f>
        <v>1092163.1863730503</v>
      </c>
      <c r="X113" s="9">
        <f>X65/(SUM($B65:$CX65)+SUM($B88:$CX88))*VLOOKUP(select_pop,'Inputs Assump'!$G$4:$H$9,2,FALSE)</f>
        <v>1071497.7851713269</v>
      </c>
      <c r="Y113" s="9">
        <f>Y65/(SUM($B65:$CX65)+SUM($B88:$CX88))*VLOOKUP(select_pop,'Inputs Assump'!$G$4:$H$9,2,FALSE)</f>
        <v>1050658.6160291815</v>
      </c>
      <c r="Z113" s="9">
        <f>Z65/(SUM($B65:$CX65)+SUM($B88:$CX88))*VLOOKUP(select_pop,'Inputs Assump'!$G$4:$H$9,2,FALSE)</f>
        <v>1029864.5884800513</v>
      </c>
      <c r="AA113" s="9">
        <f>AA65/(SUM($B65:$CX65)+SUM($B88:$CX88))*VLOOKUP(select_pop,'Inputs Assump'!$G$4:$H$9,2,FALSE)</f>
        <v>1007626.4259935307</v>
      </c>
      <c r="AB113" s="9">
        <f>AB65/(SUM($B65:$CX65)+SUM($B88:$CX88))*VLOOKUP(select_pop,'Inputs Assump'!$G$4:$H$9,2,FALSE)</f>
        <v>992773.54165153881</v>
      </c>
      <c r="AC113" s="9">
        <f>AC65/(SUM($B65:$CX65)+SUM($B88:$CX88))*VLOOKUP(select_pop,'Inputs Assump'!$G$4:$H$9,2,FALSE)</f>
        <v>977941.62949118577</v>
      </c>
      <c r="AD113" s="9">
        <f>AD65/(SUM($B65:$CX65)+SUM($B88:$CX88))*VLOOKUP(select_pop,'Inputs Assump'!$G$4:$H$9,2,FALSE)</f>
        <v>963749.29074876301</v>
      </c>
      <c r="AE113" s="9">
        <f>AE65/(SUM($B65:$CX65)+SUM($B88:$CX88))*VLOOKUP(select_pop,'Inputs Assump'!$G$4:$H$9,2,FALSE)</f>
        <v>949580.31911552197</v>
      </c>
      <c r="AF113" s="9">
        <f>AF65/(SUM($B65:$CX65)+SUM($B88:$CX88))*VLOOKUP(select_pop,'Inputs Assump'!$G$4:$H$9,2,FALSE)</f>
        <v>935435.70713269024</v>
      </c>
      <c r="AG113" s="9">
        <f>AG65/(SUM($B65:$CX65)+SUM($B88:$CX88))*VLOOKUP(select_pop,'Inputs Assump'!$G$4:$H$9,2,FALSE)</f>
        <v>915659.45279170561</v>
      </c>
      <c r="AH113" s="9">
        <f>AH65/(SUM($B65:$CX65)+SUM($B88:$CX88))*VLOOKUP(select_pop,'Inputs Assump'!$G$4:$H$9,2,FALSE)</f>
        <v>895932.7140176174</v>
      </c>
      <c r="AI113" s="9">
        <f>AI65/(SUM($B65:$CX65)+SUM($B88:$CX88))*VLOOKUP(select_pop,'Inputs Assump'!$G$4:$H$9,2,FALSE)</f>
        <v>876362.29203025054</v>
      </c>
      <c r="AJ113" s="9">
        <f>AJ65/(SUM($B65:$CX65)+SUM($B88:$CX88))*VLOOKUP(select_pop,'Inputs Assump'!$G$4:$H$9,2,FALSE)</f>
        <v>856807.12325722293</v>
      </c>
      <c r="AK113" s="9">
        <f>AK65/(SUM($B65:$CX65)+SUM($B88:$CX88))*VLOOKUP(select_pop,'Inputs Assump'!$G$4:$H$9,2,FALSE)</f>
        <v>837269.37523963326</v>
      </c>
      <c r="AL113" s="9">
        <f>AL65/(SUM($B65:$CX65)+SUM($B88:$CX88))*VLOOKUP(select_pop,'Inputs Assump'!$G$4:$H$9,2,FALSE)</f>
        <v>806337.37907986843</v>
      </c>
      <c r="AM113" s="9">
        <f>AM65/(SUM($B65:$CX65)+SUM($B88:$CX88))*VLOOKUP(select_pop,'Inputs Assump'!$G$4:$H$9,2,FALSE)</f>
        <v>775478.38867747854</v>
      </c>
      <c r="AN113" s="9">
        <f>AN65/(SUM($B65:$CX65)+SUM($B88:$CX88))*VLOOKUP(select_pop,'Inputs Assump'!$G$4:$H$9,2,FALSE)</f>
        <v>746420.31366650481</v>
      </c>
      <c r="AO113" s="9">
        <f>AO65/(SUM($B65:$CX65)+SUM($B88:$CX88))*VLOOKUP(select_pop,'Inputs Assump'!$G$4:$H$9,2,FALSE)</f>
        <v>717362.23865553108</v>
      </c>
      <c r="AP113" s="9">
        <f>AP65/(SUM($B65:$CX65)+SUM($B88:$CX88))*VLOOKUP(select_pop,'Inputs Assump'!$G$4:$H$9,2,FALSE)</f>
        <v>688304.16364455747</v>
      </c>
      <c r="AQ113" s="9">
        <f>AQ65/(SUM($B65:$CX65)+SUM($B88:$CX88))*VLOOKUP(select_pop,'Inputs Assump'!$G$4:$H$9,2,FALSE)</f>
        <v>658352.23700639617</v>
      </c>
      <c r="AR113" s="9">
        <f>AR65/(SUM($B65:$CX65)+SUM($B88:$CX88))*VLOOKUP(select_pop,'Inputs Assump'!$G$4:$H$9,2,FALSE)</f>
        <v>628400.31036823546</v>
      </c>
      <c r="AS113" s="9">
        <f>AS65/(SUM($B65:$CX65)+SUM($B88:$CX88))*VLOOKUP(select_pop,'Inputs Assump'!$G$4:$H$9,2,FALSE)</f>
        <v>598448.38373007451</v>
      </c>
      <c r="AT113" s="9">
        <f>AT65/(SUM($B65:$CX65)+SUM($B88:$CX88))*VLOOKUP(select_pop,'Inputs Assump'!$G$4:$H$9,2,FALSE)</f>
        <v>568496.45709191356</v>
      </c>
      <c r="AU113" s="9">
        <f>AU65/(SUM($B65:$CX65)+SUM($B88:$CX88))*VLOOKUP(select_pop,'Inputs Assump'!$G$4:$H$9,2,FALSE)</f>
        <v>538544.53045375261</v>
      </c>
      <c r="AV113" s="9">
        <f>AV65/(SUM($B65:$CX65)+SUM($B88:$CX88))*VLOOKUP(select_pop,'Inputs Assump'!$G$4:$H$9,2,FALSE)</f>
        <v>522070.72141979402</v>
      </c>
      <c r="AW113" s="9">
        <f>AW65/(SUM($B65:$CX65)+SUM($B88:$CX88))*VLOOKUP(select_pop,'Inputs Assump'!$G$4:$H$9,2,FALSE)</f>
        <v>505596.91238583549</v>
      </c>
      <c r="AX113" s="9">
        <f>AX65/(SUM($B65:$CX65)+SUM($B88:$CX88))*VLOOKUP(select_pop,'Inputs Assump'!$G$4:$H$9,2,FALSE)</f>
        <v>489123.10335187695</v>
      </c>
      <c r="AY113" s="9">
        <f>AY65/(SUM($B65:$CX65)+SUM($B88:$CX88))*VLOOKUP(select_pop,'Inputs Assump'!$G$4:$H$9,2,FALSE)</f>
        <v>472649.29431791825</v>
      </c>
      <c r="AZ113" s="9">
        <f>AZ65/(SUM($B65:$CX65)+SUM($B88:$CX88))*VLOOKUP(select_pop,'Inputs Assump'!$G$4:$H$9,2,FALSE)</f>
        <v>456175.48528395983</v>
      </c>
      <c r="BA113" s="9">
        <f>BA65/(SUM($B65:$CX65)+SUM($B88:$CX88))*VLOOKUP(select_pop,'Inputs Assump'!$G$4:$H$9,2,FALSE)</f>
        <v>436270.28124030546</v>
      </c>
      <c r="BB113" s="9">
        <f>BB65/(SUM($B65:$CX65)+SUM($B88:$CX88))*VLOOKUP(select_pop,'Inputs Assump'!$G$4:$H$9,2,FALSE)</f>
        <v>416365.07719665125</v>
      </c>
      <c r="BC113" s="9">
        <f>BC65/(SUM($B65:$CX65)+SUM($B88:$CX88))*VLOOKUP(select_pop,'Inputs Assump'!$G$4:$H$9,2,FALSE)</f>
        <v>396459.87315299711</v>
      </c>
      <c r="BD113" s="9">
        <f>BD65/(SUM($B65:$CX65)+SUM($B88:$CX88))*VLOOKUP(select_pop,'Inputs Assump'!$G$4:$H$9,2,FALSE)</f>
        <v>376554.66910934297</v>
      </c>
      <c r="BE113" s="9">
        <f>BE65/(SUM($B65:$CX65)+SUM($B88:$CX88))*VLOOKUP(select_pop,'Inputs Assump'!$G$4:$H$9,2,FALSE)</f>
        <v>356649.46506568865</v>
      </c>
      <c r="BF113" s="9">
        <f>BF65/(SUM($B65:$CX65)+SUM($B88:$CX88))*VLOOKUP(select_pop,'Inputs Assump'!$G$4:$H$9,2,FALSE)</f>
        <v>343601.46142313041</v>
      </c>
      <c r="BG113" s="9">
        <f>BG65/(SUM($B65:$CX65)+SUM($B88:$CX88))*VLOOKUP(select_pop,'Inputs Assump'!$G$4:$H$9,2,FALSE)</f>
        <v>330553.45778057206</v>
      </c>
      <c r="BH113" s="9">
        <f>BH65/(SUM($B65:$CX65)+SUM($B88:$CX88))*VLOOKUP(select_pop,'Inputs Assump'!$G$4:$H$9,2,FALSE)</f>
        <v>317505.45413801383</v>
      </c>
      <c r="BI113" s="9">
        <f>BI65/(SUM($B65:$CX65)+SUM($B88:$CX88))*VLOOKUP(select_pop,'Inputs Assump'!$G$4:$H$9,2,FALSE)</f>
        <v>304457.45049545541</v>
      </c>
      <c r="BJ113" s="9">
        <f>BJ65/(SUM($B65:$CX65)+SUM($B88:$CX88))*VLOOKUP(select_pop,'Inputs Assump'!$G$4:$H$9,2,FALSE)</f>
        <v>291409.44685289724</v>
      </c>
      <c r="BK113" s="9">
        <f>BK65/(SUM($B65:$CX65)+SUM($B88:$CX88))*VLOOKUP(select_pop,'Inputs Assump'!$G$4:$H$9,2,FALSE)</f>
        <v>280738.40689187212</v>
      </c>
      <c r="BL113" s="9">
        <f>BL65/(SUM($B65:$CX65)+SUM($B88:$CX88))*VLOOKUP(select_pop,'Inputs Assump'!$G$4:$H$9,2,FALSE)</f>
        <v>270067.36693084711</v>
      </c>
      <c r="BM113" s="9">
        <f>BM65/(SUM($B65:$CX65)+SUM($B88:$CX88))*VLOOKUP(select_pop,'Inputs Assump'!$G$4:$H$9,2,FALSE)</f>
        <v>259396.32696982223</v>
      </c>
      <c r="BN113" s="9">
        <f>BN65/(SUM($B65:$CX65)+SUM($B88:$CX88))*VLOOKUP(select_pop,'Inputs Assump'!$G$4:$H$9,2,FALSE)</f>
        <v>248725.28700879714</v>
      </c>
      <c r="BO113" s="9">
        <f>BO65/(SUM($B65:$CX65)+SUM($B88:$CX88))*VLOOKUP(select_pop,'Inputs Assump'!$G$4:$H$9,2,FALSE)</f>
        <v>238054.24704777214</v>
      </c>
      <c r="BP113" s="9">
        <f>BP65/(SUM($B65:$CX65)+SUM($B88:$CX88))*VLOOKUP(select_pop,'Inputs Assump'!$G$4:$H$9,2,FALSE)</f>
        <v>228175.27033154198</v>
      </c>
      <c r="BQ113" s="9">
        <f>BQ65/(SUM($B65:$CX65)+SUM($B88:$CX88))*VLOOKUP(select_pop,'Inputs Assump'!$G$4:$H$9,2,FALSE)</f>
        <v>218296.29361531188</v>
      </c>
      <c r="BR113" s="9">
        <f>BR65/(SUM($B65:$CX65)+SUM($B88:$CX88))*VLOOKUP(select_pop,'Inputs Assump'!$G$4:$H$9,2,FALSE)</f>
        <v>208417.31689908169</v>
      </c>
      <c r="BS113" s="9">
        <f>BS65/(SUM($B65:$CX65)+SUM($B88:$CX88))*VLOOKUP(select_pop,'Inputs Assump'!$G$4:$H$9,2,FALSE)</f>
        <v>198538.34018285159</v>
      </c>
      <c r="BT113" s="9">
        <f>BT65/(SUM($B65:$CX65)+SUM($B88:$CX88))*VLOOKUP(select_pop,'Inputs Assump'!$G$4:$H$9,2,FALSE)</f>
        <v>188659.36346662149</v>
      </c>
      <c r="BU113" s="9">
        <f>BU65/(SUM($B65:$CX65)+SUM($B88:$CX88))*VLOOKUP(select_pop,'Inputs Assump'!$G$4:$H$9,2,FALSE)</f>
        <v>182735.85863851005</v>
      </c>
      <c r="BV113" s="9">
        <f>BV65/(SUM($B65:$CX65)+SUM($B88:$CX88))*VLOOKUP(select_pop,'Inputs Assump'!$G$4:$H$9,2,FALSE)</f>
        <v>176812.35381039849</v>
      </c>
      <c r="BW113" s="9">
        <f>BW65/(SUM($B65:$CX65)+SUM($B88:$CX88))*VLOOKUP(select_pop,'Inputs Assump'!$G$4:$H$9,2,FALSE)</f>
        <v>170888.84898228699</v>
      </c>
      <c r="BX113" s="9">
        <f>BX65/(SUM($B65:$CX65)+SUM($B88:$CX88))*VLOOKUP(select_pop,'Inputs Assump'!$G$4:$H$9,2,FALSE)</f>
        <v>164965.34415417552</v>
      </c>
      <c r="BY113" s="9">
        <f>BY65/(SUM($B65:$CX65)+SUM($B88:$CX88))*VLOOKUP(select_pop,'Inputs Assump'!$G$4:$H$9,2,FALSE)</f>
        <v>159041.83932606402</v>
      </c>
      <c r="BZ113" s="9">
        <f>BZ65/(SUM($B65:$CX65)+SUM($B88:$CX88))*VLOOKUP(select_pop,'Inputs Assump'!$G$4:$H$9,2,FALSE)</f>
        <v>151098.07445778532</v>
      </c>
      <c r="CA113" s="9">
        <f>CA65/(SUM($B65:$CX65)+SUM($B88:$CX88))*VLOOKUP(select_pop,'Inputs Assump'!$G$4:$H$9,2,FALSE)</f>
        <v>143154.30958950653</v>
      </c>
      <c r="CB113" s="9">
        <f>CB65/(SUM($B65:$CX65)+SUM($B88:$CX88))*VLOOKUP(select_pop,'Inputs Assump'!$G$4:$H$9,2,FALSE)</f>
        <v>135210.5447212279</v>
      </c>
      <c r="CC113" s="9">
        <f>CC65/(SUM($B65:$CX65)+SUM($B88:$CX88))*VLOOKUP(select_pop,'Inputs Assump'!$G$4:$H$9,2,FALSE)</f>
        <v>127266.77985294921</v>
      </c>
      <c r="CD113" s="9">
        <f>CD65/(SUM($B65:$CX65)+SUM($B88:$CX88))*VLOOKUP(select_pop,'Inputs Assump'!$G$4:$H$9,2,FALSE)</f>
        <v>119323.01498467047</v>
      </c>
      <c r="CE113" s="9">
        <f>CE65/(SUM($B65:$CX65)+SUM($B88:$CX88))*VLOOKUP(select_pop,'Inputs Assump'!$G$4:$H$9,2,FALSE)</f>
        <v>114049.22445543423</v>
      </c>
      <c r="CF113" s="9">
        <f>CF65/(SUM($B65:$CX65)+SUM($B88:$CX88))*VLOOKUP(select_pop,'Inputs Assump'!$G$4:$H$9,2,FALSE)</f>
        <v>108775.43392619801</v>
      </c>
      <c r="CG113" s="9">
        <f>CG65/(SUM($B65:$CX65)+SUM($B88:$CX88))*VLOOKUP(select_pop,'Inputs Assump'!$G$4:$H$9,2,FALSE)</f>
        <v>103501.64339696172</v>
      </c>
      <c r="CH113" s="9">
        <f>CH65/(SUM($B65:$CX65)+SUM($B88:$CX88))*VLOOKUP(select_pop,'Inputs Assump'!$G$4:$H$9,2,FALSE)</f>
        <v>98227.852867725538</v>
      </c>
      <c r="CI113" s="9">
        <f>CI65/(SUM($B65:$CX65)+SUM($B88:$CX88))*VLOOKUP(select_pop,'Inputs Assump'!$G$4:$H$9,2,FALSE)</f>
        <v>92954.062338489253</v>
      </c>
      <c r="CJ113" s="9">
        <f>CJ65/(SUM($B65:$CX65)+SUM($B88:$CX88))*VLOOKUP(select_pop,'Inputs Assump'!$G$4:$H$9,2,FALSE)</f>
        <v>85849.944132288278</v>
      </c>
      <c r="CK113" s="9">
        <f>CK65/(SUM($B65:$CX65)+SUM($B88:$CX88))*VLOOKUP(select_pop,'Inputs Assump'!$G$4:$H$9,2,FALSE)</f>
        <v>78745.825926087375</v>
      </c>
      <c r="CL113" s="9">
        <f>CL65/(SUM($B65:$CX65)+SUM($B88:$CX88))*VLOOKUP(select_pop,'Inputs Assump'!$G$4:$H$9,2,FALSE)</f>
        <v>71641.707719886414</v>
      </c>
      <c r="CM113" s="9">
        <f>CM65/(SUM($B65:$CX65)+SUM($B88:$CX88))*VLOOKUP(select_pop,'Inputs Assump'!$G$4:$H$9,2,FALSE)</f>
        <v>64537.58951368546</v>
      </c>
      <c r="CN113" s="9">
        <f>CN65/(SUM($B65:$CX65)+SUM($B88:$CX88))*VLOOKUP(select_pop,'Inputs Assump'!$G$4:$H$9,2,FALSE)</f>
        <v>57433.471307484469</v>
      </c>
      <c r="CO113" s="9">
        <f>CO65/(SUM($B65:$CX65)+SUM($B88:$CX88))*VLOOKUP(select_pop,'Inputs Assump'!$G$4:$H$9,2,FALSE)</f>
        <v>51474.058198149956</v>
      </c>
      <c r="CP113" s="9">
        <f>CP65/(SUM($B65:$CX65)+SUM($B88:$CX88))*VLOOKUP(select_pop,'Inputs Assump'!$G$4:$H$9,2,FALSE)</f>
        <v>45514.645088815436</v>
      </c>
      <c r="CQ113" s="9">
        <f>CQ65/(SUM($B65:$CX65)+SUM($B88:$CX88))*VLOOKUP(select_pop,'Inputs Assump'!$G$4:$H$9,2,FALSE)</f>
        <v>39555.231979480901</v>
      </c>
      <c r="CR113" s="9">
        <f>CR65/(SUM($B65:$CX65)+SUM($B88:$CX88))*VLOOKUP(select_pop,'Inputs Assump'!$G$4:$H$9,2,FALSE)</f>
        <v>33595.818870146381</v>
      </c>
      <c r="CS113" s="9">
        <f>CS65/(SUM($B65:$CX65)+SUM($B88:$CX88))*VLOOKUP(select_pop,'Inputs Assump'!$G$4:$H$9,2,FALSE)</f>
        <v>27636.405760811846</v>
      </c>
      <c r="CT113" s="9">
        <f>CT65/(SUM($B65:$CX65)+SUM($B88:$CX88))*VLOOKUP(select_pop,'Inputs Assump'!$G$4:$H$9,2,FALSE)</f>
        <v>24343.584554833407</v>
      </c>
      <c r="CU113" s="9">
        <f>CU65/(SUM($B65:$CX65)+SUM($B88:$CX88))*VLOOKUP(select_pop,'Inputs Assump'!$G$4:$H$9,2,FALSE)</f>
        <v>21050.763348854976</v>
      </c>
      <c r="CV113" s="9">
        <f>CV65/(SUM($B65:$CX65)+SUM($B88:$CX88))*VLOOKUP(select_pop,'Inputs Assump'!$G$4:$H$9,2,FALSE)</f>
        <v>17757.942142876531</v>
      </c>
      <c r="CW113" s="9">
        <f>CW65/(SUM($B65:$CX65)+SUM($B88:$CX88))*VLOOKUP(select_pop,'Inputs Assump'!$G$4:$H$9,2,FALSE)</f>
        <v>14465.120936898091</v>
      </c>
      <c r="CX113" s="9">
        <f>CX65/(SUM($B65:$CX65)+SUM($B88:$CX88))*VLOOKUP(select_pop,'Inputs Assump'!$G$4:$H$9,2,FALSE)</f>
        <v>11172.299730919649</v>
      </c>
      <c r="CZ113" s="50">
        <f t="shared" si="10"/>
        <v>57675725.045677379</v>
      </c>
      <c r="DA113" s="66">
        <f t="shared" si="11"/>
        <v>2.844993449274651E-3</v>
      </c>
    </row>
    <row r="114" spans="1:105">
      <c r="A114" s="52">
        <v>2034</v>
      </c>
      <c r="B114" s="9">
        <f>B66/(SUM($B66:$CX66)+SUM($B89:$CX89))*VLOOKUP(select_pop,'Inputs Assump'!$G$4:$H$9,2,FALSE)</f>
        <v>1254602.9102190943</v>
      </c>
      <c r="C114" s="9">
        <f>C66/(SUM($B66:$CX66)+SUM($B89:$CX89))*VLOOKUP(select_pop,'Inputs Assump'!$G$4:$H$9,2,FALSE)</f>
        <v>1228883.4424380832</v>
      </c>
      <c r="D114" s="9">
        <f>D66/(SUM($B66:$CX66)+SUM($B89:$CX89))*VLOOKUP(select_pop,'Inputs Assump'!$G$4:$H$9,2,FALSE)</f>
        <v>1227136.6700804355</v>
      </c>
      <c r="E114" s="9">
        <f>E66/(SUM($B66:$CX66)+SUM($B89:$CX89))*VLOOKUP(select_pop,'Inputs Assump'!$G$4:$H$9,2,FALSE)</f>
        <v>1224550.5739857594</v>
      </c>
      <c r="F114" s="9">
        <f>F66/(SUM($B66:$CX66)+SUM($B89:$CX89))*VLOOKUP(select_pop,'Inputs Assump'!$G$4:$H$9,2,FALSE)</f>
        <v>1221076.2529661905</v>
      </c>
      <c r="G114" s="9">
        <f>G66/(SUM($B66:$CX66)+SUM($B89:$CX89))*VLOOKUP(select_pop,'Inputs Assump'!$G$4:$H$9,2,FALSE)</f>
        <v>1217372.7390163618</v>
      </c>
      <c r="H114" s="9">
        <f>H66/(SUM($B66:$CX66)+SUM($B89:$CX89))*VLOOKUP(select_pop,'Inputs Assump'!$G$4:$H$9,2,FALSE)</f>
        <v>1212890.6439234596</v>
      </c>
      <c r="I114" s="9">
        <f>I66/(SUM($B66:$CX66)+SUM($B89:$CX89))*VLOOKUP(select_pop,'Inputs Assump'!$G$4:$H$9,2,FALSE)</f>
        <v>1207592.2397710357</v>
      </c>
      <c r="J114" s="9">
        <f>J66/(SUM($B66:$CX66)+SUM($B89:$CX89))*VLOOKUP(select_pop,'Inputs Assump'!$G$4:$H$9,2,FALSE)</f>
        <v>1201665.783464405</v>
      </c>
      <c r="K114" s="9">
        <f>K66/(SUM($B66:$CX66)+SUM($B89:$CX89))*VLOOKUP(select_pop,'Inputs Assump'!$G$4:$H$9,2,FALSE)</f>
        <v>1195088.7760964043</v>
      </c>
      <c r="L114" s="9">
        <f>L66/(SUM($B66:$CX66)+SUM($B89:$CX89))*VLOOKUP(select_pop,'Inputs Assump'!$G$4:$H$9,2,FALSE)</f>
        <v>1187891.5207799443</v>
      </c>
      <c r="M114" s="9">
        <f>M66/(SUM($B66:$CX66)+SUM($B89:$CX89))*VLOOKUP(select_pop,'Inputs Assump'!$G$4:$H$9,2,FALSE)</f>
        <v>1180018.4437823766</v>
      </c>
      <c r="N114" s="9">
        <f>N66/(SUM($B66:$CX66)+SUM($B89:$CX89))*VLOOKUP(select_pop,'Inputs Assump'!$G$4:$H$9,2,FALSE)</f>
        <v>1171447.122601924</v>
      </c>
      <c r="O114" s="9">
        <f>O66/(SUM($B66:$CX66)+SUM($B89:$CX89))*VLOOKUP(select_pop,'Inputs Assump'!$G$4:$H$9,2,FALSE)</f>
        <v>1161890.3997159891</v>
      </c>
      <c r="P114" s="9">
        <f>P66/(SUM($B66:$CX66)+SUM($B89:$CX89))*VLOOKUP(select_pop,'Inputs Assump'!$G$4:$H$9,2,FALSE)</f>
        <v>1214248.4074974684</v>
      </c>
      <c r="Q114" s="9">
        <f>Q66/(SUM($B66:$CX66)+SUM($B89:$CX89))*VLOOKUP(select_pop,'Inputs Assump'!$G$4:$H$9,2,FALSE)</f>
        <v>1211312.5029134788</v>
      </c>
      <c r="R114" s="9">
        <f>R66/(SUM($B66:$CX66)+SUM($B89:$CX89))*VLOOKUP(select_pop,'Inputs Assump'!$G$4:$H$9,2,FALSE)</f>
        <v>1191598.6164717504</v>
      </c>
      <c r="S114" s="9">
        <f>S66/(SUM($B66:$CX66)+SUM($B89:$CX89))*VLOOKUP(select_pop,'Inputs Assump'!$G$4:$H$9,2,FALSE)</f>
        <v>1172005.9824835623</v>
      </c>
      <c r="T114" s="9">
        <f>T66/(SUM($B66:$CX66)+SUM($B89:$CX89))*VLOOKUP(select_pop,'Inputs Assump'!$G$4:$H$9,2,FALSE)</f>
        <v>1152537.5214429388</v>
      </c>
      <c r="U114" s="9">
        <f>U66/(SUM($B66:$CX66)+SUM($B89:$CX89))*VLOOKUP(select_pop,'Inputs Assump'!$G$4:$H$9,2,FALSE)</f>
        <v>1135169.7904549416</v>
      </c>
      <c r="V114" s="9">
        <f>V66/(SUM($B66:$CX66)+SUM($B89:$CX89))*VLOOKUP(select_pop,'Inputs Assump'!$G$4:$H$9,2,FALSE)</f>
        <v>1112607.3951710055</v>
      </c>
      <c r="W114" s="9">
        <f>W66/(SUM($B66:$CX66)+SUM($B89:$CX89))*VLOOKUP(select_pop,'Inputs Assump'!$G$4:$H$9,2,FALSE)</f>
        <v>1090102.9764207229</v>
      </c>
      <c r="X114" s="9">
        <f>X66/(SUM($B66:$CX66)+SUM($B89:$CX89))*VLOOKUP(select_pop,'Inputs Assump'!$G$4:$H$9,2,FALSE)</f>
        <v>1069804.8177277951</v>
      </c>
      <c r="Y114" s="9">
        <f>Y66/(SUM($B66:$CX66)+SUM($B89:$CX89))*VLOOKUP(select_pop,'Inputs Assump'!$G$4:$H$9,2,FALSE)</f>
        <v>1049562.4711245375</v>
      </c>
      <c r="Z114" s="9">
        <f>Z66/(SUM($B66:$CX66)+SUM($B89:$CX89))*VLOOKUP(select_pop,'Inputs Assump'!$G$4:$H$9,2,FALSE)</f>
        <v>1029149.9138951119</v>
      </c>
      <c r="AA114" s="9">
        <f>AA66/(SUM($B66:$CX66)+SUM($B89:$CX89))*VLOOKUP(select_pop,'Inputs Assump'!$G$4:$H$9,2,FALSE)</f>
        <v>1007345.4250518283</v>
      </c>
      <c r="AB114" s="9">
        <f>AB66/(SUM($B66:$CX66)+SUM($B89:$CX89))*VLOOKUP(select_pop,'Inputs Assump'!$G$4:$H$9,2,FALSE)</f>
        <v>985593.52534293802</v>
      </c>
      <c r="AC114" s="9">
        <f>AC66/(SUM($B66:$CX66)+SUM($B89:$CX89))*VLOOKUP(select_pop,'Inputs Assump'!$G$4:$H$9,2,FALSE)</f>
        <v>971065.41625161434</v>
      </c>
      <c r="AD114" s="9">
        <f>AD66/(SUM($B66:$CX66)+SUM($B89:$CX89))*VLOOKUP(select_pop,'Inputs Assump'!$G$4:$H$9,2,FALSE)</f>
        <v>956557.82076126616</v>
      </c>
      <c r="AE114" s="9">
        <f>AE66/(SUM($B66:$CX66)+SUM($B89:$CX89))*VLOOKUP(select_pop,'Inputs Assump'!$G$4:$H$9,2,FALSE)</f>
        <v>942675.81368685537</v>
      </c>
      <c r="AF114" s="9">
        <f>AF66/(SUM($B66:$CX66)+SUM($B89:$CX89))*VLOOKUP(select_pop,'Inputs Assump'!$G$4:$H$9,2,FALSE)</f>
        <v>928816.66277314175</v>
      </c>
      <c r="AG114" s="9">
        <f>AG66/(SUM($B66:$CX66)+SUM($B89:$CX89))*VLOOKUP(select_pop,'Inputs Assump'!$G$4:$H$9,2,FALSE)</f>
        <v>914981.33885830769</v>
      </c>
      <c r="AH114" s="9">
        <f>AH66/(SUM($B66:$CX66)+SUM($B89:$CX89))*VLOOKUP(select_pop,'Inputs Assump'!$G$4:$H$9,2,FALSE)</f>
        <v>895637.51486640412</v>
      </c>
      <c r="AI114" s="9">
        <f>AI66/(SUM($B66:$CX66)+SUM($B89:$CX89))*VLOOKUP(select_pop,'Inputs Assump'!$G$4:$H$9,2,FALSE)</f>
        <v>876342.12372707191</v>
      </c>
      <c r="AJ114" s="9">
        <f>AJ66/(SUM($B66:$CX66)+SUM($B89:$CX89))*VLOOKUP(select_pop,'Inputs Assump'!$G$4:$H$9,2,FALSE)</f>
        <v>857199.63132969418</v>
      </c>
      <c r="AK114" s="9">
        <f>AK66/(SUM($B66:$CX66)+SUM($B89:$CX89))*VLOOKUP(select_pop,'Inputs Assump'!$G$4:$H$9,2,FALSE)</f>
        <v>838072.05861773342</v>
      </c>
      <c r="AL114" s="9">
        <f>AL66/(SUM($B66:$CX66)+SUM($B89:$CX89))*VLOOKUP(select_pop,'Inputs Assump'!$G$4:$H$9,2,FALSE)</f>
        <v>818961.52573653066</v>
      </c>
      <c r="AM114" s="9">
        <f>AM66/(SUM($B66:$CX66)+SUM($B89:$CX89))*VLOOKUP(select_pop,'Inputs Assump'!$G$4:$H$9,2,FALSE)</f>
        <v>788705.89293994452</v>
      </c>
      <c r="AN114" s="9">
        <f>AN66/(SUM($B66:$CX66)+SUM($B89:$CX89))*VLOOKUP(select_pop,'Inputs Assump'!$G$4:$H$9,2,FALSE)</f>
        <v>758521.66954661056</v>
      </c>
      <c r="AO114" s="9">
        <f>AO66/(SUM($B66:$CX66)+SUM($B89:$CX89))*VLOOKUP(select_pop,'Inputs Assump'!$G$4:$H$9,2,FALSE)</f>
        <v>730098.98247634422</v>
      </c>
      <c r="AP114" s="9">
        <f>AP66/(SUM($B66:$CX66)+SUM($B89:$CX89))*VLOOKUP(select_pop,'Inputs Assump'!$G$4:$H$9,2,FALSE)</f>
        <v>701676.29540607764</v>
      </c>
      <c r="AQ114" s="9">
        <f>AQ66/(SUM($B66:$CX66)+SUM($B89:$CX89))*VLOOKUP(select_pop,'Inputs Assump'!$G$4:$H$9,2,FALSE)</f>
        <v>673253.60833581141</v>
      </c>
      <c r="AR114" s="9">
        <f>AR66/(SUM($B66:$CX66)+SUM($B89:$CX89))*VLOOKUP(select_pop,'Inputs Assump'!$G$4:$H$9,2,FALSE)</f>
        <v>643956.6147233115</v>
      </c>
      <c r="AS114" s="9">
        <f>AS66/(SUM($B66:$CX66)+SUM($B89:$CX89))*VLOOKUP(select_pop,'Inputs Assump'!$G$4:$H$9,2,FALSE)</f>
        <v>614659.62111081241</v>
      </c>
      <c r="AT114" s="9">
        <f>AT66/(SUM($B66:$CX66)+SUM($B89:$CX89))*VLOOKUP(select_pop,'Inputs Assump'!$G$4:$H$9,2,FALSE)</f>
        <v>585362.62749831285</v>
      </c>
      <c r="AU114" s="9">
        <f>AU66/(SUM($B66:$CX66)+SUM($B89:$CX89))*VLOOKUP(select_pop,'Inputs Assump'!$G$4:$H$9,2,FALSE)</f>
        <v>556065.63388581341</v>
      </c>
      <c r="AV114" s="9">
        <f>AV66/(SUM($B66:$CX66)+SUM($B89:$CX89))*VLOOKUP(select_pop,'Inputs Assump'!$G$4:$H$9,2,FALSE)</f>
        <v>526768.64027331409</v>
      </c>
      <c r="AW114" s="9">
        <f>AW66/(SUM($B66:$CX66)+SUM($B89:$CX89))*VLOOKUP(select_pop,'Inputs Assump'!$G$4:$H$9,2,FALSE)</f>
        <v>510655.04985651223</v>
      </c>
      <c r="AX114" s="9">
        <f>AX66/(SUM($B66:$CX66)+SUM($B89:$CX89))*VLOOKUP(select_pop,'Inputs Assump'!$G$4:$H$9,2,FALSE)</f>
        <v>494541.45943971042</v>
      </c>
      <c r="AY114" s="9">
        <f>AY66/(SUM($B66:$CX66)+SUM($B89:$CX89))*VLOOKUP(select_pop,'Inputs Assump'!$G$4:$H$9,2,FALSE)</f>
        <v>478427.86902290885</v>
      </c>
      <c r="AZ114" s="9">
        <f>AZ66/(SUM($B66:$CX66)+SUM($B89:$CX89))*VLOOKUP(select_pop,'Inputs Assump'!$G$4:$H$9,2,FALSE)</f>
        <v>462314.27860610682</v>
      </c>
      <c r="BA114" s="9">
        <f>BA66/(SUM($B66:$CX66)+SUM($B89:$CX89))*VLOOKUP(select_pop,'Inputs Assump'!$G$4:$H$9,2,FALSE)</f>
        <v>446200.68818930531</v>
      </c>
      <c r="BB114" s="9">
        <f>BB66/(SUM($B66:$CX66)+SUM($B89:$CX89))*VLOOKUP(select_pop,'Inputs Assump'!$G$4:$H$9,2,FALSE)</f>
        <v>426730.73412700312</v>
      </c>
      <c r="BC114" s="9">
        <f>BC66/(SUM($B66:$CX66)+SUM($B89:$CX89))*VLOOKUP(select_pop,'Inputs Assump'!$G$4:$H$9,2,FALSE)</f>
        <v>407260.78006470104</v>
      </c>
      <c r="BD114" s="9">
        <f>BD66/(SUM($B66:$CX66)+SUM($B89:$CX89))*VLOOKUP(select_pop,'Inputs Assump'!$G$4:$H$9,2,FALSE)</f>
        <v>387790.82600239897</v>
      </c>
      <c r="BE114" s="9">
        <f>BE66/(SUM($B66:$CX66)+SUM($B89:$CX89))*VLOOKUP(select_pop,'Inputs Assump'!$G$4:$H$9,2,FALSE)</f>
        <v>368320.87194009696</v>
      </c>
      <c r="BF114" s="9">
        <f>BF66/(SUM($B66:$CX66)+SUM($B89:$CX89))*VLOOKUP(select_pop,'Inputs Assump'!$G$4:$H$9,2,FALSE)</f>
        <v>348850.91787779483</v>
      </c>
      <c r="BG114" s="9">
        <f>BG66/(SUM($B66:$CX66)+SUM($B89:$CX89))*VLOOKUP(select_pop,'Inputs Assump'!$G$4:$H$9,2,FALSE)</f>
        <v>336088.22371157509</v>
      </c>
      <c r="BH114" s="9">
        <f>BH66/(SUM($B66:$CX66)+SUM($B89:$CX89))*VLOOKUP(select_pop,'Inputs Assump'!$G$4:$H$9,2,FALSE)</f>
        <v>323325.5295453553</v>
      </c>
      <c r="BI114" s="9">
        <f>BI66/(SUM($B66:$CX66)+SUM($B89:$CX89))*VLOOKUP(select_pop,'Inputs Assump'!$G$4:$H$9,2,FALSE)</f>
        <v>310562.8353791355</v>
      </c>
      <c r="BJ114" s="9">
        <f>BJ66/(SUM($B66:$CX66)+SUM($B89:$CX89))*VLOOKUP(select_pop,'Inputs Assump'!$G$4:$H$9,2,FALSE)</f>
        <v>297800.14121291565</v>
      </c>
      <c r="BK114" s="9">
        <f>BK66/(SUM($B66:$CX66)+SUM($B89:$CX89))*VLOOKUP(select_pop,'Inputs Assump'!$G$4:$H$9,2,FALSE)</f>
        <v>285037.44704669598</v>
      </c>
      <c r="BL114" s="9">
        <f>BL66/(SUM($B66:$CX66)+SUM($B89:$CX89))*VLOOKUP(select_pop,'Inputs Assump'!$G$4:$H$9,2,FALSE)</f>
        <v>274599.74154101522</v>
      </c>
      <c r="BM114" s="9">
        <f>BM66/(SUM($B66:$CX66)+SUM($B89:$CX89))*VLOOKUP(select_pop,'Inputs Assump'!$G$4:$H$9,2,FALSE)</f>
        <v>264162.03603533457</v>
      </c>
      <c r="BN114" s="9">
        <f>BN66/(SUM($B66:$CX66)+SUM($B89:$CX89))*VLOOKUP(select_pop,'Inputs Assump'!$G$4:$H$9,2,FALSE)</f>
        <v>253724.33052965399</v>
      </c>
      <c r="BO114" s="9">
        <f>BO66/(SUM($B66:$CX66)+SUM($B89:$CX89))*VLOOKUP(select_pop,'Inputs Assump'!$G$4:$H$9,2,FALSE)</f>
        <v>243286.62502397329</v>
      </c>
      <c r="BP114" s="9">
        <f>BP66/(SUM($B66:$CX66)+SUM($B89:$CX89))*VLOOKUP(select_pop,'Inputs Assump'!$G$4:$H$9,2,FALSE)</f>
        <v>232848.91951829259</v>
      </c>
      <c r="BQ114" s="9">
        <f>BQ66/(SUM($B66:$CX66)+SUM($B89:$CX89))*VLOOKUP(select_pop,'Inputs Assump'!$G$4:$H$9,2,FALSE)</f>
        <v>223185.95789148766</v>
      </c>
      <c r="BR114" s="9">
        <f>BR66/(SUM($B66:$CX66)+SUM($B89:$CX89))*VLOOKUP(select_pop,'Inputs Assump'!$G$4:$H$9,2,FALSE)</f>
        <v>213522.99626468276</v>
      </c>
      <c r="BS114" s="9">
        <f>BS66/(SUM($B66:$CX66)+SUM($B89:$CX89))*VLOOKUP(select_pop,'Inputs Assump'!$G$4:$H$9,2,FALSE)</f>
        <v>203860.03463787783</v>
      </c>
      <c r="BT114" s="9">
        <f>BT66/(SUM($B66:$CX66)+SUM($B89:$CX89))*VLOOKUP(select_pop,'Inputs Assump'!$G$4:$H$9,2,FALSE)</f>
        <v>194197.07301107293</v>
      </c>
      <c r="BU114" s="9">
        <f>BU66/(SUM($B66:$CX66)+SUM($B89:$CX89))*VLOOKUP(select_pop,'Inputs Assump'!$G$4:$H$9,2,FALSE)</f>
        <v>184534.11138426809</v>
      </c>
      <c r="BV114" s="9">
        <f>BV66/(SUM($B66:$CX66)+SUM($B89:$CX89))*VLOOKUP(select_pop,'Inputs Assump'!$G$4:$H$9,2,FALSE)</f>
        <v>178740.13074291305</v>
      </c>
      <c r="BW114" s="9">
        <f>BW66/(SUM($B66:$CX66)+SUM($B89:$CX89))*VLOOKUP(select_pop,'Inputs Assump'!$G$4:$H$9,2,FALSE)</f>
        <v>172946.1501015579</v>
      </c>
      <c r="BX114" s="9">
        <f>BX66/(SUM($B66:$CX66)+SUM($B89:$CX89))*VLOOKUP(select_pop,'Inputs Assump'!$G$4:$H$9,2,FALSE)</f>
        <v>167152.16946020283</v>
      </c>
      <c r="BY114" s="9">
        <f>BY66/(SUM($B66:$CX66)+SUM($B89:$CX89))*VLOOKUP(select_pop,'Inputs Assump'!$G$4:$H$9,2,FALSE)</f>
        <v>161358.18881884776</v>
      </c>
      <c r="BZ114" s="9">
        <f>BZ66/(SUM($B66:$CX66)+SUM($B89:$CX89))*VLOOKUP(select_pop,'Inputs Assump'!$G$4:$H$9,2,FALSE)</f>
        <v>155564.20817749272</v>
      </c>
      <c r="CA114" s="9">
        <f>CA66/(SUM($B66:$CX66)+SUM($B89:$CX89))*VLOOKUP(select_pop,'Inputs Assump'!$G$4:$H$9,2,FALSE)</f>
        <v>147794.14278515009</v>
      </c>
      <c r="CB114" s="9">
        <f>CB66/(SUM($B66:$CX66)+SUM($B89:$CX89))*VLOOKUP(select_pop,'Inputs Assump'!$G$4:$H$9,2,FALSE)</f>
        <v>140024.07739280746</v>
      </c>
      <c r="CC114" s="9">
        <f>CC66/(SUM($B66:$CX66)+SUM($B89:$CX89))*VLOOKUP(select_pop,'Inputs Assump'!$G$4:$H$9,2,FALSE)</f>
        <v>132254.01200046492</v>
      </c>
      <c r="CD114" s="9">
        <f>CD66/(SUM($B66:$CX66)+SUM($B89:$CX89))*VLOOKUP(select_pop,'Inputs Assump'!$G$4:$H$9,2,FALSE)</f>
        <v>124483.94660812234</v>
      </c>
      <c r="CE114" s="9">
        <f>CE66/(SUM($B66:$CX66)+SUM($B89:$CX89))*VLOOKUP(select_pop,'Inputs Assump'!$G$4:$H$9,2,FALSE)</f>
        <v>116713.88121577972</v>
      </c>
      <c r="CF114" s="9">
        <f>CF66/(SUM($B66:$CX66)+SUM($B89:$CX89))*VLOOKUP(select_pop,'Inputs Assump'!$G$4:$H$9,2,FALSE)</f>
        <v>111555.4081293826</v>
      </c>
      <c r="CG114" s="9">
        <f>CG66/(SUM($B66:$CX66)+SUM($B89:$CX89))*VLOOKUP(select_pop,'Inputs Assump'!$G$4:$H$9,2,FALSE)</f>
        <v>106396.93504298548</v>
      </c>
      <c r="CH114" s="9">
        <f>CH66/(SUM($B66:$CX66)+SUM($B89:$CX89))*VLOOKUP(select_pop,'Inputs Assump'!$G$4:$H$9,2,FALSE)</f>
        <v>101238.46195658833</v>
      </c>
      <c r="CI114" s="9">
        <f>CI66/(SUM($B66:$CX66)+SUM($B89:$CX89))*VLOOKUP(select_pop,'Inputs Assump'!$G$4:$H$9,2,FALSE)</f>
        <v>96079.988870191271</v>
      </c>
      <c r="CJ114" s="9">
        <f>CJ66/(SUM($B66:$CX66)+SUM($B89:$CX89))*VLOOKUP(select_pop,'Inputs Assump'!$G$4:$H$9,2,FALSE)</f>
        <v>90921.515783794108</v>
      </c>
      <c r="CK114" s="9">
        <f>CK66/(SUM($B66:$CX66)+SUM($B89:$CX89))*VLOOKUP(select_pop,'Inputs Assump'!$G$4:$H$9,2,FALSE)</f>
        <v>83972.737221938951</v>
      </c>
      <c r="CL114" s="9">
        <f>CL66/(SUM($B66:$CX66)+SUM($B89:$CX89))*VLOOKUP(select_pop,'Inputs Assump'!$G$4:$H$9,2,FALSE)</f>
        <v>77023.958660083881</v>
      </c>
      <c r="CM114" s="9">
        <f>CM66/(SUM($B66:$CX66)+SUM($B89:$CX89))*VLOOKUP(select_pop,'Inputs Assump'!$G$4:$H$9,2,FALSE)</f>
        <v>70075.180098228753</v>
      </c>
      <c r="CN114" s="9">
        <f>CN66/(SUM($B66:$CX66)+SUM($B89:$CX89))*VLOOKUP(select_pop,'Inputs Assump'!$G$4:$H$9,2,FALSE)</f>
        <v>63126.401536373618</v>
      </c>
      <c r="CO114" s="9">
        <f>CO66/(SUM($B66:$CX66)+SUM($B89:$CX89))*VLOOKUP(select_pop,'Inputs Assump'!$G$4:$H$9,2,FALSE)</f>
        <v>56177.622974518468</v>
      </c>
      <c r="CP114" s="9">
        <f>CP66/(SUM($B66:$CX66)+SUM($B89:$CX89))*VLOOKUP(select_pop,'Inputs Assump'!$G$4:$H$9,2,FALSE)</f>
        <v>50348.519227450168</v>
      </c>
      <c r="CQ114" s="9">
        <f>CQ66/(SUM($B66:$CX66)+SUM($B89:$CX89))*VLOOKUP(select_pop,'Inputs Assump'!$G$4:$H$9,2,FALSE)</f>
        <v>44519.415480381867</v>
      </c>
      <c r="CR114" s="9">
        <f>CR66/(SUM($B66:$CX66)+SUM($B89:$CX89))*VLOOKUP(select_pop,'Inputs Assump'!$G$4:$H$9,2,FALSE)</f>
        <v>38690.311733313545</v>
      </c>
      <c r="CS114" s="9">
        <f>CS66/(SUM($B66:$CX66)+SUM($B89:$CX89))*VLOOKUP(select_pop,'Inputs Assump'!$G$4:$H$9,2,FALSE)</f>
        <v>32861.207986245245</v>
      </c>
      <c r="CT114" s="9">
        <f>CT66/(SUM($B66:$CX66)+SUM($B89:$CX89))*VLOOKUP(select_pop,'Inputs Assump'!$G$4:$H$9,2,FALSE)</f>
        <v>27032.104239176941</v>
      </c>
      <c r="CU114" s="9">
        <f>CU66/(SUM($B66:$CX66)+SUM($B89:$CX89))*VLOOKUP(select_pop,'Inputs Assump'!$G$4:$H$9,2,FALSE)</f>
        <v>23811.284323180498</v>
      </c>
      <c r="CV114" s="9">
        <f>CV66/(SUM($B66:$CX66)+SUM($B89:$CX89))*VLOOKUP(select_pop,'Inputs Assump'!$G$4:$H$9,2,FALSE)</f>
        <v>20590.464407184067</v>
      </c>
      <c r="CW114" s="9">
        <f>CW66/(SUM($B66:$CX66)+SUM($B89:$CX89))*VLOOKUP(select_pop,'Inputs Assump'!$G$4:$H$9,2,FALSE)</f>
        <v>17369.644491187628</v>
      </c>
      <c r="CX114" s="9">
        <f>CX66/(SUM($B66:$CX66)+SUM($B89:$CX89))*VLOOKUP(select_pop,'Inputs Assump'!$G$4:$H$9,2,FALSE)</f>
        <v>14148.824575191187</v>
      </c>
      <c r="CZ114" s="50">
        <f t="shared" si="10"/>
        <v>57687326.729545102</v>
      </c>
      <c r="DA114" s="66">
        <f t="shared" si="11"/>
        <v>3.0467194019716073E-3</v>
      </c>
    </row>
    <row r="115" spans="1:105">
      <c r="A115" s="52">
        <v>2035</v>
      </c>
      <c r="B115" s="9">
        <f>B67/(SUM($B67:$CX67)+SUM($B90:$CX90))*VLOOKUP(select_pop,'Inputs Assump'!$G$4:$H$9,2,FALSE)</f>
        <v>1228808.3365679723</v>
      </c>
      <c r="C115" s="9">
        <f>C67/(SUM($B67:$CX67)+SUM($B90:$CX90))*VLOOKUP(select_pop,'Inputs Assump'!$G$4:$H$9,2,FALSE)</f>
        <v>1205713.4496675637</v>
      </c>
      <c r="D115" s="9">
        <f>D67/(SUM($B67:$CX67)+SUM($B90:$CX90))*VLOOKUP(select_pop,'Inputs Assump'!$G$4:$H$9,2,FALSE)</f>
        <v>1204644.7817789863</v>
      </c>
      <c r="E115" s="9">
        <f>E67/(SUM($B67:$CX67)+SUM($B90:$CX90))*VLOOKUP(select_pop,'Inputs Assump'!$G$4:$H$9,2,FALSE)</f>
        <v>1202932.4629919243</v>
      </c>
      <c r="F115" s="9">
        <f>F67/(SUM($B67:$CX67)+SUM($B90:$CX90))*VLOOKUP(select_pop,'Inputs Assump'!$G$4:$H$9,2,FALSE)</f>
        <v>1200397.3754009891</v>
      </c>
      <c r="G115" s="9">
        <f>G67/(SUM($B67:$CX67)+SUM($B90:$CX90))*VLOOKUP(select_pop,'Inputs Assump'!$G$4:$H$9,2,FALSE)</f>
        <v>1197691.8591968569</v>
      </c>
      <c r="H115" s="9">
        <f>H67/(SUM($B67:$CX67)+SUM($B90:$CX90))*VLOOKUP(select_pop,'Inputs Assump'!$G$4:$H$9,2,FALSE)</f>
        <v>1194059.2699155924</v>
      </c>
      <c r="I115" s="9">
        <f>I67/(SUM($B67:$CX67)+SUM($B90:$CX90))*VLOOKUP(select_pop,'Inputs Assump'!$G$4:$H$9,2,FALSE)</f>
        <v>1189663.0098197341</v>
      </c>
      <c r="J115" s="9">
        <f>J67/(SUM($B67:$CX67)+SUM($B90:$CX90))*VLOOKUP(select_pop,'Inputs Assump'!$G$4:$H$9,2,FALSE)</f>
        <v>1184466.0735066433</v>
      </c>
      <c r="K115" s="9">
        <f>K67/(SUM($B67:$CX67)+SUM($B90:$CX90))*VLOOKUP(select_pop,'Inputs Assump'!$G$4:$H$9,2,FALSE)</f>
        <v>1178653.1126410994</v>
      </c>
      <c r="L115" s="9">
        <f>L67/(SUM($B67:$CX67)+SUM($B90:$CX90))*VLOOKUP(select_pop,'Inputs Assump'!$G$4:$H$9,2,FALSE)</f>
        <v>1172234.939772886</v>
      </c>
      <c r="M115" s="9">
        <f>M67/(SUM($B67:$CX67)+SUM($B90:$CX90))*VLOOKUP(select_pop,'Inputs Assump'!$G$4:$H$9,2,FALSE)</f>
        <v>1165175.3184952277</v>
      </c>
      <c r="N115" s="9">
        <f>N67/(SUM($B67:$CX67)+SUM($B90:$CX90))*VLOOKUP(select_pop,'Inputs Assump'!$G$4:$H$9,2,FALSE)</f>
        <v>1157452.7993613635</v>
      </c>
      <c r="O115" s="9">
        <f>O67/(SUM($B67:$CX67)+SUM($B90:$CX90))*VLOOKUP(select_pop,'Inputs Assump'!$G$4:$H$9,2,FALSE)</f>
        <v>1149045.3886579</v>
      </c>
      <c r="P115" s="9">
        <f>P67/(SUM($B67:$CX67)+SUM($B90:$CX90))*VLOOKUP(select_pop,'Inputs Assump'!$G$4:$H$9,2,FALSE)</f>
        <v>1139671.420212466</v>
      </c>
      <c r="Q115" s="9">
        <f>Q67/(SUM($B67:$CX67)+SUM($B90:$CX90))*VLOOKUP(select_pop,'Inputs Assump'!$G$4:$H$9,2,FALSE)</f>
        <v>1190544.1606680322</v>
      </c>
      <c r="R115" s="9">
        <f>R67/(SUM($B67:$CX67)+SUM($B90:$CX90))*VLOOKUP(select_pop,'Inputs Assump'!$G$4:$H$9,2,FALSE)</f>
        <v>1187665.5700623826</v>
      </c>
      <c r="S115" s="9">
        <f>S67/(SUM($B67:$CX67)+SUM($B90:$CX90))*VLOOKUP(select_pop,'Inputs Assump'!$G$4:$H$9,2,FALSE)</f>
        <v>1168336.5330693312</v>
      </c>
      <c r="T115" s="9">
        <f>T67/(SUM($B67:$CX67)+SUM($B90:$CX90))*VLOOKUP(select_pop,'Inputs Assump'!$G$4:$H$9,2,FALSE)</f>
        <v>1149126.3814704358</v>
      </c>
      <c r="U115" s="9">
        <f>U67/(SUM($B67:$CX67)+SUM($B90:$CX90))*VLOOKUP(select_pop,'Inputs Assump'!$G$4:$H$9,2,FALSE)</f>
        <v>1130037.9787465839</v>
      </c>
      <c r="V115" s="9">
        <f>V67/(SUM($B67:$CX67)+SUM($B90:$CX90))*VLOOKUP(select_pop,'Inputs Assump'!$G$4:$H$9,2,FALSE)</f>
        <v>1112444.1898237341</v>
      </c>
      <c r="W115" s="9">
        <f>W67/(SUM($B67:$CX67)+SUM($B90:$CX90))*VLOOKUP(select_pop,'Inputs Assump'!$G$4:$H$9,2,FALSE)</f>
        <v>1090333.4837838369</v>
      </c>
      <c r="X115" s="9">
        <f>X67/(SUM($B67:$CX67)+SUM($B90:$CX90))*VLOOKUP(select_pop,'Inputs Assump'!$G$4:$H$9,2,FALSE)</f>
        <v>1068279.5936128527</v>
      </c>
      <c r="Y115" s="9">
        <f>Y67/(SUM($B67:$CX67)+SUM($B90:$CX90))*VLOOKUP(select_pop,'Inputs Assump'!$G$4:$H$9,2,FALSE)</f>
        <v>1048387.7951418788</v>
      </c>
      <c r="Z115" s="9">
        <f>Z67/(SUM($B67:$CX67)+SUM($B90:$CX90))*VLOOKUP(select_pop,'Inputs Assump'!$G$4:$H$9,2,FALSE)</f>
        <v>1028550.6914270526</v>
      </c>
      <c r="AA115" s="9">
        <f>AA67/(SUM($B67:$CX67)+SUM($B90:$CX90))*VLOOKUP(select_pop,'Inputs Assump'!$G$4:$H$9,2,FALSE)</f>
        <v>1007162.4962667644</v>
      </c>
      <c r="AB115" s="9">
        <f>AB67/(SUM($B67:$CX67)+SUM($B90:$CX90))*VLOOKUP(select_pop,'Inputs Assump'!$G$4:$H$9,2,FALSE)</f>
        <v>985823.85248249199</v>
      </c>
      <c r="AC115" s="9">
        <f>AC67/(SUM($B67:$CX67)+SUM($B90:$CX90))*VLOOKUP(select_pop,'Inputs Assump'!$G$4:$H$9,2,FALSE)</f>
        <v>964536.67428467795</v>
      </c>
      <c r="AD115" s="9">
        <f>AD67/(SUM($B67:$CX67)+SUM($B90:$CX90))*VLOOKUP(select_pop,'Inputs Assump'!$G$4:$H$9,2,FALSE)</f>
        <v>950318.95301696297</v>
      </c>
      <c r="AE115" s="9">
        <f>AE67/(SUM($B67:$CX67)+SUM($B90:$CX90))*VLOOKUP(select_pop,'Inputs Assump'!$G$4:$H$9,2,FALSE)</f>
        <v>936121.30708451953</v>
      </c>
      <c r="AF115" s="9">
        <f>AF67/(SUM($B67:$CX67)+SUM($B90:$CX90))*VLOOKUP(select_pop,'Inputs Assump'!$G$4:$H$9,2,FALSE)</f>
        <v>922535.88409658999</v>
      </c>
      <c r="AG115" s="9">
        <f>AG67/(SUM($B67:$CX67)+SUM($B90:$CX90))*VLOOKUP(select_pop,'Inputs Assump'!$G$4:$H$9,2,FALSE)</f>
        <v>908972.82895570749</v>
      </c>
      <c r="AH115" s="9">
        <f>AH67/(SUM($B67:$CX67)+SUM($B90:$CX90))*VLOOKUP(select_pop,'Inputs Assump'!$G$4:$H$9,2,FALSE)</f>
        <v>895433.09175844688</v>
      </c>
      <c r="AI115" s="9">
        <f>AI67/(SUM($B67:$CX67)+SUM($B90:$CX90))*VLOOKUP(select_pop,'Inputs Assump'!$G$4:$H$9,2,FALSE)</f>
        <v>876502.54160633741</v>
      </c>
      <c r="AJ115" s="9">
        <f>AJ67/(SUM($B67:$CX67)+SUM($B90:$CX90))*VLOOKUP(select_pop,'Inputs Assump'!$G$4:$H$9,2,FALSE)</f>
        <v>857619.38955632981</v>
      </c>
      <c r="AK115" s="9">
        <f>AK67/(SUM($B67:$CX67)+SUM($B90:$CX90))*VLOOKUP(select_pop,'Inputs Assump'!$G$4:$H$9,2,FALSE)</f>
        <v>838885.86962166708</v>
      </c>
      <c r="AL115" s="9">
        <f>AL67/(SUM($B67:$CX67)+SUM($B90:$CX90))*VLOOKUP(select_pop,'Inputs Assump'!$G$4:$H$9,2,FALSE)</f>
        <v>820166.9506187106</v>
      </c>
      <c r="AM115" s="9">
        <f>AM67/(SUM($B67:$CX67)+SUM($B90:$CX90))*VLOOKUP(select_pop,'Inputs Assump'!$G$4:$H$9,2,FALSE)</f>
        <v>801464.7073966586</v>
      </c>
      <c r="AN115" s="9">
        <f>AN67/(SUM($B67:$CX67)+SUM($B90:$CX90))*VLOOKUP(select_pop,'Inputs Assump'!$G$4:$H$9,2,FALSE)</f>
        <v>771855.47530897451</v>
      </c>
      <c r="AO115" s="9">
        <f>AO67/(SUM($B67:$CX67)+SUM($B90:$CX90))*VLOOKUP(select_pop,'Inputs Assump'!$G$4:$H$9,2,FALSE)</f>
        <v>742316.12698833505</v>
      </c>
      <c r="AP115" s="9">
        <f>AP67/(SUM($B67:$CX67)+SUM($B90:$CX90))*VLOOKUP(select_pop,'Inputs Assump'!$G$4:$H$9,2,FALSE)</f>
        <v>714500.68040101102</v>
      </c>
      <c r="AQ115" s="9">
        <f>AQ67/(SUM($B67:$CX67)+SUM($B90:$CX90))*VLOOKUP(select_pop,'Inputs Assump'!$G$4:$H$9,2,FALSE)</f>
        <v>686685.23381368688</v>
      </c>
      <c r="AR115" s="9">
        <f>AR67/(SUM($B67:$CX67)+SUM($B90:$CX90))*VLOOKUP(select_pop,'Inputs Assump'!$G$4:$H$9,2,FALSE)</f>
        <v>658869.78722636309</v>
      </c>
      <c r="AS115" s="9">
        <f>AS67/(SUM($B67:$CX67)+SUM($B90:$CX90))*VLOOKUP(select_pop,'Inputs Assump'!$G$4:$H$9,2,FALSE)</f>
        <v>630198.71334151004</v>
      </c>
      <c r="AT115" s="9">
        <f>AT67/(SUM($B67:$CX67)+SUM($B90:$CX90))*VLOOKUP(select_pop,'Inputs Assump'!$G$4:$H$9,2,FALSE)</f>
        <v>601527.63945665793</v>
      </c>
      <c r="AU115" s="9">
        <f>AU67/(SUM($B67:$CX67)+SUM($B90:$CX90))*VLOOKUP(select_pop,'Inputs Assump'!$G$4:$H$9,2,FALSE)</f>
        <v>572856.56557180523</v>
      </c>
      <c r="AV115" s="9">
        <f>AV67/(SUM($B67:$CX67)+SUM($B90:$CX90))*VLOOKUP(select_pop,'Inputs Assump'!$G$4:$H$9,2,FALSE)</f>
        <v>544185.49168695277</v>
      </c>
      <c r="AW115" s="9">
        <f>AW67/(SUM($B67:$CX67)+SUM($B90:$CX90))*VLOOKUP(select_pop,'Inputs Assump'!$G$4:$H$9,2,FALSE)</f>
        <v>515514.41780210024</v>
      </c>
      <c r="AX115" s="9">
        <f>AX67/(SUM($B67:$CX67)+SUM($B90:$CX90))*VLOOKUP(select_pop,'Inputs Assump'!$G$4:$H$9,2,FALSE)</f>
        <v>499745.08844697929</v>
      </c>
      <c r="AY115" s="9">
        <f>AY67/(SUM($B67:$CX67)+SUM($B90:$CX90))*VLOOKUP(select_pop,'Inputs Assump'!$G$4:$H$9,2,FALSE)</f>
        <v>483975.75909185846</v>
      </c>
      <c r="AZ115" s="9">
        <f>AZ67/(SUM($B67:$CX67)+SUM($B90:$CX90))*VLOOKUP(select_pop,'Inputs Assump'!$G$4:$H$9,2,FALSE)</f>
        <v>468206.42973673769</v>
      </c>
      <c r="BA115" s="9">
        <f>BA67/(SUM($B67:$CX67)+SUM($B90:$CX90))*VLOOKUP(select_pop,'Inputs Assump'!$G$4:$H$9,2,FALSE)</f>
        <v>452437.10038161668</v>
      </c>
      <c r="BB115" s="9">
        <f>BB67/(SUM($B67:$CX67)+SUM($B90:$CX90))*VLOOKUP(select_pop,'Inputs Assump'!$G$4:$H$9,2,FALSE)</f>
        <v>436667.77102649602</v>
      </c>
      <c r="BC115" s="9">
        <f>BC67/(SUM($B67:$CX67)+SUM($B90:$CX90))*VLOOKUP(select_pop,'Inputs Assump'!$G$4:$H$9,2,FALSE)</f>
        <v>417613.78552756121</v>
      </c>
      <c r="BD115" s="9">
        <f>BD67/(SUM($B67:$CX67)+SUM($B90:$CX90))*VLOOKUP(select_pop,'Inputs Assump'!$G$4:$H$9,2,FALSE)</f>
        <v>398559.80002862652</v>
      </c>
      <c r="BE115" s="9">
        <f>BE67/(SUM($B67:$CX67)+SUM($B90:$CX90))*VLOOKUP(select_pop,'Inputs Assump'!$G$4:$H$9,2,FALSE)</f>
        <v>379505.81452969182</v>
      </c>
      <c r="BF115" s="9">
        <f>BF67/(SUM($B67:$CX67)+SUM($B90:$CX90))*VLOOKUP(select_pop,'Inputs Assump'!$G$4:$H$9,2,FALSE)</f>
        <v>360451.82903075707</v>
      </c>
      <c r="BG115" s="9">
        <f>BG67/(SUM($B67:$CX67)+SUM($B90:$CX90))*VLOOKUP(select_pop,'Inputs Assump'!$G$4:$H$9,2,FALSE)</f>
        <v>341397.84353182232</v>
      </c>
      <c r="BH115" s="9">
        <f>BH67/(SUM($B67:$CX67)+SUM($B90:$CX90))*VLOOKUP(select_pop,'Inputs Assump'!$G$4:$H$9,2,FALSE)</f>
        <v>328907.81973452243</v>
      </c>
      <c r="BI115" s="9">
        <f>BI67/(SUM($B67:$CX67)+SUM($B90:$CX90))*VLOOKUP(select_pop,'Inputs Assump'!$G$4:$H$9,2,FALSE)</f>
        <v>316417.79593722243</v>
      </c>
      <c r="BJ115" s="9">
        <f>BJ67/(SUM($B67:$CX67)+SUM($B90:$CX90))*VLOOKUP(select_pop,'Inputs Assump'!$G$4:$H$9,2,FALSE)</f>
        <v>303927.77213992237</v>
      </c>
      <c r="BK115" s="9">
        <f>BK67/(SUM($B67:$CX67)+SUM($B90:$CX90))*VLOOKUP(select_pop,'Inputs Assump'!$G$4:$H$9,2,FALSE)</f>
        <v>291437.7483426223</v>
      </c>
      <c r="BL115" s="9">
        <f>BL67/(SUM($B67:$CX67)+SUM($B90:$CX90))*VLOOKUP(select_pop,'Inputs Assump'!$G$4:$H$9,2,FALSE)</f>
        <v>278947.72454532242</v>
      </c>
      <c r="BM115" s="9">
        <f>BM67/(SUM($B67:$CX67)+SUM($B90:$CX90))*VLOOKUP(select_pop,'Inputs Assump'!$G$4:$H$9,2,FALSE)</f>
        <v>268733.01686234621</v>
      </c>
      <c r="BN115" s="9">
        <f>BN67/(SUM($B67:$CX67)+SUM($B90:$CX90))*VLOOKUP(select_pop,'Inputs Assump'!$G$4:$H$9,2,FALSE)</f>
        <v>258518.30917936997</v>
      </c>
      <c r="BO115" s="9">
        <f>BO67/(SUM($B67:$CX67)+SUM($B90:$CX90))*VLOOKUP(select_pop,'Inputs Assump'!$G$4:$H$9,2,FALSE)</f>
        <v>248303.60149639388</v>
      </c>
      <c r="BP115" s="9">
        <f>BP67/(SUM($B67:$CX67)+SUM($B90:$CX90))*VLOOKUP(select_pop,'Inputs Assump'!$G$4:$H$9,2,FALSE)</f>
        <v>238088.89381341758</v>
      </c>
      <c r="BQ115" s="9">
        <f>BQ67/(SUM($B67:$CX67)+SUM($B90:$CX90))*VLOOKUP(select_pop,'Inputs Assump'!$G$4:$H$9,2,FALSE)</f>
        <v>227874.18613044138</v>
      </c>
      <c r="BR115" s="9">
        <f>BR67/(SUM($B67:$CX67)+SUM($B90:$CX90))*VLOOKUP(select_pop,'Inputs Assump'!$G$4:$H$9,2,FALSE)</f>
        <v>218417.67020211701</v>
      </c>
      <c r="BS115" s="9">
        <f>BS67/(SUM($B67:$CX67)+SUM($B90:$CX90))*VLOOKUP(select_pop,'Inputs Assump'!$G$4:$H$9,2,FALSE)</f>
        <v>208961.15427379264</v>
      </c>
      <c r="BT115" s="9">
        <f>BT67/(SUM($B67:$CX67)+SUM($B90:$CX90))*VLOOKUP(select_pop,'Inputs Assump'!$G$4:$H$9,2,FALSE)</f>
        <v>199504.63834546824</v>
      </c>
      <c r="BU115" s="9">
        <f>BU67/(SUM($B67:$CX67)+SUM($B90:$CX90))*VLOOKUP(select_pop,'Inputs Assump'!$G$4:$H$9,2,FALSE)</f>
        <v>190048.12241714387</v>
      </c>
      <c r="BV115" s="9">
        <f>BV67/(SUM($B67:$CX67)+SUM($B90:$CX90))*VLOOKUP(select_pop,'Inputs Assump'!$G$4:$H$9,2,FALSE)</f>
        <v>180591.60648881955</v>
      </c>
      <c r="BW115" s="9">
        <f>BW67/(SUM($B67:$CX67)+SUM($B90:$CX90))*VLOOKUP(select_pop,'Inputs Assump'!$G$4:$H$9,2,FALSE)</f>
        <v>174921.4121592273</v>
      </c>
      <c r="BX115" s="9">
        <f>BX67/(SUM($B67:$CX67)+SUM($B90:$CX90))*VLOOKUP(select_pop,'Inputs Assump'!$G$4:$H$9,2,FALSE)</f>
        <v>169251.2178296349</v>
      </c>
      <c r="BY115" s="9">
        <f>BY67/(SUM($B67:$CX67)+SUM($B90:$CX90))*VLOOKUP(select_pop,'Inputs Assump'!$G$4:$H$9,2,FALSE)</f>
        <v>163581.02350004259</v>
      </c>
      <c r="BZ115" s="9">
        <f>BZ67/(SUM($B67:$CX67)+SUM($B90:$CX90))*VLOOKUP(select_pop,'Inputs Assump'!$G$4:$H$9,2,FALSE)</f>
        <v>157910.82917045025</v>
      </c>
      <c r="CA115" s="9">
        <f>CA67/(SUM($B67:$CX67)+SUM($B90:$CX90))*VLOOKUP(select_pop,'Inputs Assump'!$G$4:$H$9,2,FALSE)</f>
        <v>152240.63484085797</v>
      </c>
      <c r="CB115" s="9">
        <f>CB67/(SUM($B67:$CX67)+SUM($B90:$CX90))*VLOOKUP(select_pop,'Inputs Assump'!$G$4:$H$9,2,FALSE)</f>
        <v>144636.57409999942</v>
      </c>
      <c r="CC115" s="9">
        <f>CC67/(SUM($B67:$CX67)+SUM($B90:$CX90))*VLOOKUP(select_pop,'Inputs Assump'!$G$4:$H$9,2,FALSE)</f>
        <v>137032.51335914081</v>
      </c>
      <c r="CD115" s="9">
        <f>CD67/(SUM($B67:$CX67)+SUM($B90:$CX90))*VLOOKUP(select_pop,'Inputs Assump'!$G$4:$H$9,2,FALSE)</f>
        <v>129428.45261828235</v>
      </c>
      <c r="CE115" s="9">
        <f>CE67/(SUM($B67:$CX67)+SUM($B90:$CX90))*VLOOKUP(select_pop,'Inputs Assump'!$G$4:$H$9,2,FALSE)</f>
        <v>121824.39187742383</v>
      </c>
      <c r="CF115" s="9">
        <f>CF67/(SUM($B67:$CX67)+SUM($B90:$CX90))*VLOOKUP(select_pop,'Inputs Assump'!$G$4:$H$9,2,FALSE)</f>
        <v>114220.33113656525</v>
      </c>
      <c r="CG115" s="9">
        <f>CG67/(SUM($B67:$CX67)+SUM($B90:$CX90))*VLOOKUP(select_pop,'Inputs Assump'!$G$4:$H$9,2,FALSE)</f>
        <v>109172.06697167107</v>
      </c>
      <c r="CH115" s="9">
        <f>CH67/(SUM($B67:$CX67)+SUM($B90:$CX90))*VLOOKUP(select_pop,'Inputs Assump'!$G$4:$H$9,2,FALSE)</f>
        <v>104123.80280677688</v>
      </c>
      <c r="CI115" s="9">
        <f>CI67/(SUM($B67:$CX67)+SUM($B90:$CX90))*VLOOKUP(select_pop,'Inputs Assump'!$G$4:$H$9,2,FALSE)</f>
        <v>99075.538641882638</v>
      </c>
      <c r="CJ115" s="9">
        <f>CJ67/(SUM($B67:$CX67)+SUM($B90:$CX90))*VLOOKUP(select_pop,'Inputs Assump'!$G$4:$H$9,2,FALSE)</f>
        <v>94027.274476988503</v>
      </c>
      <c r="CK115" s="9">
        <f>CK67/(SUM($B67:$CX67)+SUM($B90:$CX90))*VLOOKUP(select_pop,'Inputs Assump'!$G$4:$H$9,2,FALSE)</f>
        <v>88979.010312094266</v>
      </c>
      <c r="CL115" s="9">
        <f>CL67/(SUM($B67:$CX67)+SUM($B90:$CX90))*VLOOKUP(select_pop,'Inputs Assump'!$G$4:$H$9,2,FALSE)</f>
        <v>82178.689904083934</v>
      </c>
      <c r="CM115" s="9">
        <f>CM67/(SUM($B67:$CX67)+SUM($B90:$CX90))*VLOOKUP(select_pop,'Inputs Assump'!$G$4:$H$9,2,FALSE)</f>
        <v>75378.369496073661</v>
      </c>
      <c r="CN115" s="9">
        <f>CN67/(SUM($B67:$CX67)+SUM($B90:$CX90))*VLOOKUP(select_pop,'Inputs Assump'!$G$4:$H$9,2,FALSE)</f>
        <v>68578.049088063359</v>
      </c>
      <c r="CO115" s="9">
        <f>CO67/(SUM($B67:$CX67)+SUM($B90:$CX90))*VLOOKUP(select_pop,'Inputs Assump'!$G$4:$H$9,2,FALSE)</f>
        <v>61777.72868005302</v>
      </c>
      <c r="CP115" s="9">
        <f>CP67/(SUM($B67:$CX67)+SUM($B90:$CX90))*VLOOKUP(select_pop,'Inputs Assump'!$G$4:$H$9,2,FALSE)</f>
        <v>54977.408272042696</v>
      </c>
      <c r="CQ115" s="9">
        <f>CQ67/(SUM($B67:$CX67)+SUM($B90:$CX90))*VLOOKUP(select_pop,'Inputs Assump'!$G$4:$H$9,2,FALSE)</f>
        <v>49272.841229253623</v>
      </c>
      <c r="CR115" s="9">
        <f>CR67/(SUM($B67:$CX67)+SUM($B90:$CX90))*VLOOKUP(select_pop,'Inputs Assump'!$G$4:$H$9,2,FALSE)</f>
        <v>43568.274186464565</v>
      </c>
      <c r="CS115" s="9">
        <f>CS67/(SUM($B67:$CX67)+SUM($B90:$CX90))*VLOOKUP(select_pop,'Inputs Assump'!$G$4:$H$9,2,FALSE)</f>
        <v>37863.707143675485</v>
      </c>
      <c r="CT115" s="9">
        <f>CT67/(SUM($B67:$CX67)+SUM($B90:$CX90))*VLOOKUP(select_pop,'Inputs Assump'!$G$4:$H$9,2,FALSE)</f>
        <v>32159.14010088642</v>
      </c>
      <c r="CU115" s="9">
        <f>CU67/(SUM($B67:$CX67)+SUM($B90:$CX90))*VLOOKUP(select_pop,'Inputs Assump'!$G$4:$H$9,2,FALSE)</f>
        <v>26454.57305809734</v>
      </c>
      <c r="CV115" s="9">
        <f>CV67/(SUM($B67:$CX67)+SUM($B90:$CX90))*VLOOKUP(select_pop,'Inputs Assump'!$G$4:$H$9,2,FALSE)</f>
        <v>23302.564800774304</v>
      </c>
      <c r="CW115" s="9">
        <f>CW67/(SUM($B67:$CX67)+SUM($B90:$CX90))*VLOOKUP(select_pop,'Inputs Assump'!$G$4:$H$9,2,FALSE)</f>
        <v>20150.556543451279</v>
      </c>
      <c r="CX115" s="9">
        <f>CX67/(SUM($B67:$CX67)+SUM($B90:$CX90))*VLOOKUP(select_pop,'Inputs Assump'!$G$4:$H$9,2,FALSE)</f>
        <v>16998.54828612824</v>
      </c>
      <c r="CZ115" s="50">
        <f t="shared" si="10"/>
        <v>57698697.459967814</v>
      </c>
      <c r="DA115" s="66">
        <f t="shared" si="11"/>
        <v>3.2444296183104233E-3</v>
      </c>
    </row>
    <row r="116" spans="1:105">
      <c r="A116" s="52">
        <v>2036</v>
      </c>
      <c r="B116" s="9">
        <f>B68/(SUM($B68:$CX68)+SUM($B91:$CX91))*VLOOKUP(select_pop,'Inputs Assump'!$G$4:$H$9,2,FALSE)</f>
        <v>1200986.7855753016</v>
      </c>
      <c r="C116" s="9">
        <f>C68/(SUM($B68:$CX68)+SUM($B91:$CX91))*VLOOKUP(select_pop,'Inputs Assump'!$G$4:$H$9,2,FALSE)</f>
        <v>1182416.2210843684</v>
      </c>
      <c r="D116" s="9">
        <f>D68/(SUM($B68:$CX68)+SUM($B91:$CX91))*VLOOKUP(select_pop,'Inputs Assump'!$G$4:$H$9,2,FALSE)</f>
        <v>1182611.4962848236</v>
      </c>
      <c r="E116" s="9">
        <f>E68/(SUM($B68:$CX68)+SUM($B91:$CX91))*VLOOKUP(select_pop,'Inputs Assump'!$G$4:$H$9,2,FALSE)</f>
        <v>1181563.3045017009</v>
      </c>
      <c r="F116" s="9">
        <f>F68/(SUM($B68:$CX68)+SUM($B91:$CX91))*VLOOKUP(select_pop,'Inputs Assump'!$G$4:$H$9,2,FALSE)</f>
        <v>1179883.7944295174</v>
      </c>
      <c r="G116" s="9">
        <f>G68/(SUM($B68:$CX68)+SUM($B91:$CX91))*VLOOKUP(select_pop,'Inputs Assump'!$G$4:$H$9,2,FALSE)</f>
        <v>1178006.5039145327</v>
      </c>
      <c r="H116" s="9">
        <f>H68/(SUM($B68:$CX68)+SUM($B91:$CX91))*VLOOKUP(select_pop,'Inputs Assump'!$G$4:$H$9,2,FALSE)</f>
        <v>1175351.4533869114</v>
      </c>
      <c r="I116" s="9">
        <f>I68/(SUM($B68:$CX68)+SUM($B91:$CX91))*VLOOKUP(select_pop,'Inputs Assump'!$G$4:$H$9,2,FALSE)</f>
        <v>1171786.6223675578</v>
      </c>
      <c r="J116" s="9">
        <f>J68/(SUM($B68:$CX68)+SUM($B91:$CX91))*VLOOKUP(select_pop,'Inputs Assump'!$G$4:$H$9,2,FALSE)</f>
        <v>1167472.3651957684</v>
      </c>
      <c r="K116" s="9">
        <f>K68/(SUM($B68:$CX68)+SUM($B91:$CX91))*VLOOKUP(select_pop,'Inputs Assump'!$G$4:$H$9,2,FALSE)</f>
        <v>1162372.3667263405</v>
      </c>
      <c r="L116" s="9">
        <f>L68/(SUM($B68:$CX68)+SUM($B91:$CX91))*VLOOKUP(select_pop,'Inputs Assump'!$G$4:$H$9,2,FALSE)</f>
        <v>1156692.6124520081</v>
      </c>
      <c r="M116" s="9">
        <f>M68/(SUM($B68:$CX68)+SUM($B91:$CX91))*VLOOKUP(select_pop,'Inputs Assump'!$G$4:$H$9,2,FALSE)</f>
        <v>1150394.0220843407</v>
      </c>
      <c r="N116" s="9">
        <f>N68/(SUM($B68:$CX68)+SUM($B91:$CX91))*VLOOKUP(select_pop,'Inputs Assump'!$G$4:$H$9,2,FALSE)</f>
        <v>1143465.9346844114</v>
      </c>
      <c r="O116" s="9">
        <f>O68/(SUM($B68:$CX68)+SUM($B91:$CX91))*VLOOKUP(select_pop,'Inputs Assump'!$G$4:$H$9,2,FALSE)</f>
        <v>1135887.3004485553</v>
      </c>
      <c r="P116" s="9">
        <f>P68/(SUM($B68:$CX68)+SUM($B91:$CX91))*VLOOKUP(select_pop,'Inputs Assump'!$G$4:$H$9,2,FALSE)</f>
        <v>1127636.5354471756</v>
      </c>
      <c r="Q116" s="9">
        <f>Q68/(SUM($B68:$CX68)+SUM($B91:$CX91))*VLOOKUP(select_pop,'Inputs Assump'!$G$4:$H$9,2,FALSE)</f>
        <v>1117996.4416250014</v>
      </c>
      <c r="R116" s="9">
        <f>R68/(SUM($B68:$CX68)+SUM($B91:$CX91))*VLOOKUP(select_pop,'Inputs Assump'!$G$4:$H$9,2,FALSE)</f>
        <v>1167901.652720347</v>
      </c>
      <c r="S116" s="9">
        <f>S68/(SUM($B68:$CX68)+SUM($B91:$CX91))*VLOOKUP(select_pop,'Inputs Assump'!$G$4:$H$9,2,FALSE)</f>
        <v>1165077.8089378895</v>
      </c>
      <c r="T116" s="9">
        <f>T68/(SUM($B68:$CX68)+SUM($B91:$CX91))*VLOOKUP(select_pop,'Inputs Assump'!$G$4:$H$9,2,FALSE)</f>
        <v>1146116.3835700052</v>
      </c>
      <c r="U116" s="9">
        <f>U68/(SUM($B68:$CX68)+SUM($B91:$CX91))*VLOOKUP(select_pop,'Inputs Assump'!$G$4:$H$9,2,FALSE)</f>
        <v>1127271.5825600456</v>
      </c>
      <c r="V116" s="9">
        <f>V68/(SUM($B68:$CX68)+SUM($B91:$CX91))*VLOOKUP(select_pop,'Inputs Assump'!$G$4:$H$9,2,FALSE)</f>
        <v>1107965.466400204</v>
      </c>
      <c r="W116" s="9">
        <f>W68/(SUM($B68:$CX68)+SUM($B91:$CX91))*VLOOKUP(select_pop,'Inputs Assump'!$G$4:$H$9,2,FALSE)</f>
        <v>1090715.3288683014</v>
      </c>
      <c r="X116" s="9">
        <f>X68/(SUM($B68:$CX68)+SUM($B91:$CX91))*VLOOKUP(select_pop,'Inputs Assump'!$G$4:$H$9,2,FALSE)</f>
        <v>1069036.5010849154</v>
      </c>
      <c r="Y116" s="9">
        <f>Y68/(SUM($B68:$CX68)+SUM($B91:$CX91))*VLOOKUP(select_pop,'Inputs Assump'!$G$4:$H$9,2,FALSE)</f>
        <v>1047413.3794121941</v>
      </c>
      <c r="Z116" s="9">
        <f>Z68/(SUM($B68:$CX68)+SUM($B91:$CX91))*VLOOKUP(select_pop,'Inputs Assump'!$G$4:$H$9,2,FALSE)</f>
        <v>1027910.1182962472</v>
      </c>
      <c r="AA116" s="9">
        <f>AA68/(SUM($B68:$CX68)+SUM($B91:$CX91))*VLOOKUP(select_pop,'Inputs Assump'!$G$4:$H$9,2,FALSE)</f>
        <v>1007126.4191973278</v>
      </c>
      <c r="AB116" s="9">
        <f>AB68/(SUM($B68:$CX68)+SUM($B91:$CX91))*VLOOKUP(select_pop,'Inputs Assump'!$G$4:$H$9,2,FALSE)</f>
        <v>986183.73102024989</v>
      </c>
      <c r="AC116" s="9">
        <f>AC68/(SUM($B68:$CX68)+SUM($B91:$CX91))*VLOOKUP(select_pop,'Inputs Assump'!$G$4:$H$9,2,FALSE)</f>
        <v>965289.56208515889</v>
      </c>
      <c r="AD116" s="9">
        <f>AD68/(SUM($B68:$CX68)+SUM($B91:$CX91))*VLOOKUP(select_pop,'Inputs Assump'!$G$4:$H$9,2,FALSE)</f>
        <v>944445.7867303096</v>
      </c>
      <c r="AE116" s="9">
        <f>AE68/(SUM($B68:$CX68)+SUM($B91:$CX91))*VLOOKUP(select_pop,'Inputs Assump'!$G$4:$H$9,2,FALSE)</f>
        <v>930524.21453280095</v>
      </c>
      <c r="AF116" s="9">
        <f>AF68/(SUM($B68:$CX68)+SUM($B91:$CX91))*VLOOKUP(select_pop,'Inputs Assump'!$G$4:$H$9,2,FALSE)</f>
        <v>916622.29950989189</v>
      </c>
      <c r="AG116" s="9">
        <f>AG68/(SUM($B68:$CX68)+SUM($B91:$CX91))*VLOOKUP(select_pop,'Inputs Assump'!$G$4:$H$9,2,FALSE)</f>
        <v>903319.85508867307</v>
      </c>
      <c r="AH116" s="9">
        <f>AH68/(SUM($B68:$CX68)+SUM($B91:$CX91))*VLOOKUP(select_pop,'Inputs Assump'!$G$4:$H$9,2,FALSE)</f>
        <v>890039.31260178727</v>
      </c>
      <c r="AI116" s="9">
        <f>AI68/(SUM($B68:$CX68)+SUM($B91:$CX91))*VLOOKUP(select_pop,'Inputs Assump'!$G$4:$H$9,2,FALSE)</f>
        <v>876781.60235570243</v>
      </c>
      <c r="AJ116" s="9">
        <f>AJ68/(SUM($B68:$CX68)+SUM($B91:$CX91))*VLOOKUP(select_pop,'Inputs Assump'!$G$4:$H$9,2,FALSE)</f>
        <v>858245.36748945853</v>
      </c>
      <c r="AK116" s="9">
        <f>AK68/(SUM($B68:$CX68)+SUM($B91:$CX91))*VLOOKUP(select_pop,'Inputs Assump'!$G$4:$H$9,2,FALSE)</f>
        <v>839755.54344306479</v>
      </c>
      <c r="AL116" s="9">
        <f>AL68/(SUM($B68:$CX68)+SUM($B91:$CX91))*VLOOKUP(select_pop,'Inputs Assump'!$G$4:$H$9,2,FALSE)</f>
        <v>821412.23473887064</v>
      </c>
      <c r="AM116" s="9">
        <f>AM68/(SUM($B68:$CX68)+SUM($B91:$CX91))*VLOOKUP(select_pop,'Inputs Assump'!$G$4:$H$9,2,FALSE)</f>
        <v>803083.2228352027</v>
      </c>
      <c r="AN116" s="9">
        <f>AN68/(SUM($B68:$CX68)+SUM($B91:$CX91))*VLOOKUP(select_pop,'Inputs Assump'!$G$4:$H$9,2,FALSE)</f>
        <v>784770.53936303523</v>
      </c>
      <c r="AO116" s="9">
        <f>AO68/(SUM($B68:$CX68)+SUM($B91:$CX91))*VLOOKUP(select_pop,'Inputs Assump'!$G$4:$H$9,2,FALSE)</f>
        <v>755778.05495151994</v>
      </c>
      <c r="AP116" s="9">
        <f>AP68/(SUM($B68:$CX68)+SUM($B91:$CX91))*VLOOKUP(select_pop,'Inputs Assump'!$G$4:$H$9,2,FALSE)</f>
        <v>726853.99865798722</v>
      </c>
      <c r="AQ116" s="9">
        <f>AQ68/(SUM($B68:$CX68)+SUM($B91:$CX91))*VLOOKUP(select_pop,'Inputs Assump'!$G$4:$H$9,2,FALSE)</f>
        <v>699617.93595990189</v>
      </c>
      <c r="AR116" s="9">
        <f>AR68/(SUM($B68:$CX68)+SUM($B91:$CX91))*VLOOKUP(select_pop,'Inputs Assump'!$G$4:$H$9,2,FALSE)</f>
        <v>672381.87326181657</v>
      </c>
      <c r="AS116" s="9">
        <f>AS68/(SUM($B68:$CX68)+SUM($B91:$CX91))*VLOOKUP(select_pop,'Inputs Assump'!$G$4:$H$9,2,FALSE)</f>
        <v>645145.81056373147</v>
      </c>
      <c r="AT116" s="9">
        <f>AT68/(SUM($B68:$CX68)+SUM($B91:$CX91))*VLOOKUP(select_pop,'Inputs Assump'!$G$4:$H$9,2,FALSE)</f>
        <v>617071.9429198032</v>
      </c>
      <c r="AU116" s="9">
        <f>AU68/(SUM($B68:$CX68)+SUM($B91:$CX91))*VLOOKUP(select_pop,'Inputs Assump'!$G$4:$H$9,2,FALSE)</f>
        <v>588998.07527587563</v>
      </c>
      <c r="AV116" s="9">
        <f>AV68/(SUM($B68:$CX68)+SUM($B91:$CX91))*VLOOKUP(select_pop,'Inputs Assump'!$G$4:$H$9,2,FALSE)</f>
        <v>560924.20763194771</v>
      </c>
      <c r="AW116" s="9">
        <f>AW68/(SUM($B68:$CX68)+SUM($B91:$CX91))*VLOOKUP(select_pop,'Inputs Assump'!$G$4:$H$9,2,FALSE)</f>
        <v>532850.3399880199</v>
      </c>
      <c r="AX116" s="9">
        <f>AX68/(SUM($B68:$CX68)+SUM($B91:$CX91))*VLOOKUP(select_pop,'Inputs Assump'!$G$4:$H$9,2,FALSE)</f>
        <v>504776.47234409204</v>
      </c>
      <c r="AY116" s="9">
        <f>AY68/(SUM($B68:$CX68)+SUM($B91:$CX91))*VLOOKUP(select_pop,'Inputs Assump'!$G$4:$H$9,2,FALSE)</f>
        <v>489335.61139388324</v>
      </c>
      <c r="AZ116" s="9">
        <f>AZ68/(SUM($B68:$CX68)+SUM($B91:$CX91))*VLOOKUP(select_pop,'Inputs Assump'!$G$4:$H$9,2,FALSE)</f>
        <v>473894.75044367451</v>
      </c>
      <c r="BA116" s="9">
        <f>BA68/(SUM($B68:$CX68)+SUM($B91:$CX91))*VLOOKUP(select_pop,'Inputs Assump'!$G$4:$H$9,2,FALSE)</f>
        <v>458453.88949346583</v>
      </c>
      <c r="BB116" s="9">
        <f>BB68/(SUM($B68:$CX68)+SUM($B91:$CX91))*VLOOKUP(select_pop,'Inputs Assump'!$G$4:$H$9,2,FALSE)</f>
        <v>443013.02854325692</v>
      </c>
      <c r="BC116" s="9">
        <f>BC68/(SUM($B68:$CX68)+SUM($B91:$CX91))*VLOOKUP(select_pop,'Inputs Assump'!$G$4:$H$9,2,FALSE)</f>
        <v>427572.16759304848</v>
      </c>
      <c r="BD116" s="9">
        <f>BD68/(SUM($B68:$CX68)+SUM($B91:$CX91))*VLOOKUP(select_pop,'Inputs Assump'!$G$4:$H$9,2,FALSE)</f>
        <v>408915.06848560879</v>
      </c>
      <c r="BE116" s="9">
        <f>BE68/(SUM($B68:$CX68)+SUM($B91:$CX91))*VLOOKUP(select_pop,'Inputs Assump'!$G$4:$H$9,2,FALSE)</f>
        <v>390257.96937816933</v>
      </c>
      <c r="BF116" s="9">
        <f>BF68/(SUM($B68:$CX68)+SUM($B91:$CX91))*VLOOKUP(select_pop,'Inputs Assump'!$G$4:$H$9,2,FALSE)</f>
        <v>371600.87027072988</v>
      </c>
      <c r="BG116" s="9">
        <f>BG68/(SUM($B68:$CX68)+SUM($B91:$CX91))*VLOOKUP(select_pop,'Inputs Assump'!$G$4:$H$9,2,FALSE)</f>
        <v>352943.77116329042</v>
      </c>
      <c r="BH116" s="9">
        <f>BH68/(SUM($B68:$CX68)+SUM($B91:$CX91))*VLOOKUP(select_pop,'Inputs Assump'!$G$4:$H$9,2,FALSE)</f>
        <v>334286.67205585091</v>
      </c>
      <c r="BI116" s="9">
        <f>BI68/(SUM($B68:$CX68)+SUM($B91:$CX91))*VLOOKUP(select_pop,'Inputs Assump'!$G$4:$H$9,2,FALSE)</f>
        <v>322056.81012730417</v>
      </c>
      <c r="BJ116" s="9">
        <f>BJ68/(SUM($B68:$CX68)+SUM($B91:$CX91))*VLOOKUP(select_pop,'Inputs Assump'!$G$4:$H$9,2,FALSE)</f>
        <v>309826.94819875743</v>
      </c>
      <c r="BK116" s="9">
        <f>BK68/(SUM($B68:$CX68)+SUM($B91:$CX91))*VLOOKUP(select_pop,'Inputs Assump'!$G$4:$H$9,2,FALSE)</f>
        <v>297597.08627021068</v>
      </c>
      <c r="BL116" s="9">
        <f>BL68/(SUM($B68:$CX68)+SUM($B91:$CX91))*VLOOKUP(select_pop,'Inputs Assump'!$G$4:$H$9,2,FALSE)</f>
        <v>285367.22434166382</v>
      </c>
      <c r="BM116" s="9">
        <f>BM68/(SUM($B68:$CX68)+SUM($B91:$CX91))*VLOOKUP(select_pop,'Inputs Assump'!$G$4:$H$9,2,FALSE)</f>
        <v>273137.36241311714</v>
      </c>
      <c r="BN116" s="9">
        <f>BN68/(SUM($B68:$CX68)+SUM($B91:$CX91))*VLOOKUP(select_pop,'Inputs Assump'!$G$4:$H$9,2,FALSE)</f>
        <v>263135.42273464589</v>
      </c>
      <c r="BO116" s="9">
        <f>BO68/(SUM($B68:$CX68)+SUM($B91:$CX91))*VLOOKUP(select_pop,'Inputs Assump'!$G$4:$H$9,2,FALSE)</f>
        <v>253133.48305617459</v>
      </c>
      <c r="BP116" s="9">
        <f>BP68/(SUM($B68:$CX68)+SUM($B91:$CX91))*VLOOKUP(select_pop,'Inputs Assump'!$G$4:$H$9,2,FALSE)</f>
        <v>243131.54337770352</v>
      </c>
      <c r="BQ116" s="9">
        <f>BQ68/(SUM($B68:$CX68)+SUM($B91:$CX91))*VLOOKUP(select_pop,'Inputs Assump'!$G$4:$H$9,2,FALSE)</f>
        <v>233129.60369923222</v>
      </c>
      <c r="BR116" s="9">
        <f>BR68/(SUM($B68:$CX68)+SUM($B91:$CX91))*VLOOKUP(select_pop,'Inputs Assump'!$G$4:$H$9,2,FALSE)</f>
        <v>223127.66402076103</v>
      </c>
      <c r="BS116" s="9">
        <f>BS68/(SUM($B68:$CX68)+SUM($B91:$CX91))*VLOOKUP(select_pop,'Inputs Assump'!$G$4:$H$9,2,FALSE)</f>
        <v>213868.12328605787</v>
      </c>
      <c r="BT116" s="9">
        <f>BT68/(SUM($B68:$CX68)+SUM($B91:$CX91))*VLOOKUP(select_pop,'Inputs Assump'!$G$4:$H$9,2,FALSE)</f>
        <v>204608.58255135478</v>
      </c>
      <c r="BU116" s="9">
        <f>BU68/(SUM($B68:$CX68)+SUM($B91:$CX91))*VLOOKUP(select_pop,'Inputs Assump'!$G$4:$H$9,2,FALSE)</f>
        <v>195349.0418166517</v>
      </c>
      <c r="BV116" s="9">
        <f>BV68/(SUM($B68:$CX68)+SUM($B91:$CX91))*VLOOKUP(select_pop,'Inputs Assump'!$G$4:$H$9,2,FALSE)</f>
        <v>186089.50108194861</v>
      </c>
      <c r="BW116" s="9">
        <f>BW68/(SUM($B68:$CX68)+SUM($B91:$CX91))*VLOOKUP(select_pop,'Inputs Assump'!$G$4:$H$9,2,FALSE)</f>
        <v>176829.96034724556</v>
      </c>
      <c r="BX116" s="9">
        <f>BX68/(SUM($B68:$CX68)+SUM($B91:$CX91))*VLOOKUP(select_pop,'Inputs Assump'!$G$4:$H$9,2,FALSE)</f>
        <v>171277.87374722384</v>
      </c>
      <c r="BY116" s="9">
        <f>BY68/(SUM($B68:$CX68)+SUM($B91:$CX91))*VLOOKUP(select_pop,'Inputs Assump'!$G$4:$H$9,2,FALSE)</f>
        <v>165725.78714720195</v>
      </c>
      <c r="BZ116" s="9">
        <f>BZ68/(SUM($B68:$CX68)+SUM($B91:$CX91))*VLOOKUP(select_pop,'Inputs Assump'!$G$4:$H$9,2,FALSE)</f>
        <v>160173.70054718014</v>
      </c>
      <c r="CA116" s="9">
        <f>CA68/(SUM($B68:$CX68)+SUM($B91:$CX91))*VLOOKUP(select_pop,'Inputs Assump'!$G$4:$H$9,2,FALSE)</f>
        <v>154621.61394715833</v>
      </c>
      <c r="CB116" s="9">
        <f>CB68/(SUM($B68:$CX68)+SUM($B91:$CX91))*VLOOKUP(select_pop,'Inputs Assump'!$G$4:$H$9,2,FALSE)</f>
        <v>149069.52734713652</v>
      </c>
      <c r="CC116" s="9">
        <f>CC68/(SUM($B68:$CX68)+SUM($B91:$CX91))*VLOOKUP(select_pop,'Inputs Assump'!$G$4:$H$9,2,FALSE)</f>
        <v>141623.85594840901</v>
      </c>
      <c r="CD116" s="9">
        <f>CD68/(SUM($B68:$CX68)+SUM($B91:$CX91))*VLOOKUP(select_pop,'Inputs Assump'!$G$4:$H$9,2,FALSE)</f>
        <v>134178.18454968138</v>
      </c>
      <c r="CE116" s="9">
        <f>CE68/(SUM($B68:$CX68)+SUM($B91:$CX91))*VLOOKUP(select_pop,'Inputs Assump'!$G$4:$H$9,2,FALSE)</f>
        <v>126732.51315095391</v>
      </c>
      <c r="CF116" s="9">
        <f>CF68/(SUM($B68:$CX68)+SUM($B91:$CX91))*VLOOKUP(select_pop,'Inputs Assump'!$G$4:$H$9,2,FALSE)</f>
        <v>119286.84175222639</v>
      </c>
      <c r="CG116" s="9">
        <f>CG68/(SUM($B68:$CX68)+SUM($B91:$CX91))*VLOOKUP(select_pop,'Inputs Assump'!$G$4:$H$9,2,FALSE)</f>
        <v>111841.17035349883</v>
      </c>
      <c r="CH116" s="9">
        <f>CH68/(SUM($B68:$CX68)+SUM($B91:$CX91))*VLOOKUP(select_pop,'Inputs Assump'!$G$4:$H$9,2,FALSE)</f>
        <v>106898.0593780952</v>
      </c>
      <c r="CI116" s="9">
        <f>CI68/(SUM($B68:$CX68)+SUM($B91:$CX91))*VLOOKUP(select_pop,'Inputs Assump'!$G$4:$H$9,2,FALSE)</f>
        <v>101954.94840269153</v>
      </c>
      <c r="CJ116" s="9">
        <f>CJ68/(SUM($B68:$CX68)+SUM($B91:$CX91))*VLOOKUP(select_pop,'Inputs Assump'!$G$4:$H$9,2,FALSE)</f>
        <v>97011.837427287872</v>
      </c>
      <c r="CK116" s="9">
        <f>CK68/(SUM($B68:$CX68)+SUM($B91:$CX91))*VLOOKUP(select_pop,'Inputs Assump'!$G$4:$H$9,2,FALSE)</f>
        <v>92068.726451884257</v>
      </c>
      <c r="CL116" s="9">
        <f>CL68/(SUM($B68:$CX68)+SUM($B91:$CX91))*VLOOKUP(select_pop,'Inputs Assump'!$G$4:$H$9,2,FALSE)</f>
        <v>87125.615476480554</v>
      </c>
      <c r="CM116" s="9">
        <f>CM68/(SUM($B68:$CX68)+SUM($B91:$CX91))*VLOOKUP(select_pop,'Inputs Assump'!$G$4:$H$9,2,FALSE)</f>
        <v>80466.942842259989</v>
      </c>
      <c r="CN116" s="9">
        <f>CN68/(SUM($B68:$CX68)+SUM($B91:$CX91))*VLOOKUP(select_pop,'Inputs Assump'!$G$4:$H$9,2,FALSE)</f>
        <v>73808.270208039496</v>
      </c>
      <c r="CO116" s="9">
        <f>CO68/(SUM($B68:$CX68)+SUM($B91:$CX91))*VLOOKUP(select_pop,'Inputs Assump'!$G$4:$H$9,2,FALSE)</f>
        <v>67149.597573818945</v>
      </c>
      <c r="CP116" s="9">
        <f>CP68/(SUM($B68:$CX68)+SUM($B91:$CX91))*VLOOKUP(select_pop,'Inputs Assump'!$G$4:$H$9,2,FALSE)</f>
        <v>60490.924939598393</v>
      </c>
      <c r="CQ116" s="9">
        <f>CQ68/(SUM($B68:$CX68)+SUM($B91:$CX91))*VLOOKUP(select_pop,'Inputs Assump'!$G$4:$H$9,2,FALSE)</f>
        <v>53832.252305377813</v>
      </c>
      <c r="CR116" s="9">
        <f>CR68/(SUM($B68:$CX68)+SUM($B91:$CX91))*VLOOKUP(select_pop,'Inputs Assump'!$G$4:$H$9,2,FALSE)</f>
        <v>48246.508961115323</v>
      </c>
      <c r="CS116" s="9">
        <f>CS68/(SUM($B68:$CX68)+SUM($B91:$CX91))*VLOOKUP(select_pop,'Inputs Assump'!$G$4:$H$9,2,FALSE)</f>
        <v>42660.765616852841</v>
      </c>
      <c r="CT116" s="9">
        <f>CT68/(SUM($B68:$CX68)+SUM($B91:$CX91))*VLOOKUP(select_pop,'Inputs Assump'!$G$4:$H$9,2,FALSE)</f>
        <v>37075.022272590337</v>
      </c>
      <c r="CU116" s="9">
        <f>CU68/(SUM($B68:$CX68)+SUM($B91:$CX91))*VLOOKUP(select_pop,'Inputs Assump'!$G$4:$H$9,2,FALSE)</f>
        <v>31489.278928327854</v>
      </c>
      <c r="CV116" s="9">
        <f>CV68/(SUM($B68:$CX68)+SUM($B91:$CX91))*VLOOKUP(select_pop,'Inputs Assump'!$G$4:$H$9,2,FALSE)</f>
        <v>25903.53558406535</v>
      </c>
      <c r="CW116" s="9">
        <f>CW68/(SUM($B68:$CX68)+SUM($B91:$CX91))*VLOOKUP(select_pop,'Inputs Assump'!$G$4:$H$9,2,FALSE)</f>
        <v>22817.182314423608</v>
      </c>
      <c r="CX116" s="9">
        <f>CX68/(SUM($B68:$CX68)+SUM($B91:$CX91))*VLOOKUP(select_pop,'Inputs Assump'!$G$4:$H$9,2,FALSE)</f>
        <v>19730.829044781876</v>
      </c>
      <c r="CZ116" s="50">
        <f t="shared" si="10"/>
        <v>57709853.90696685</v>
      </c>
      <c r="DA116" s="66">
        <f t="shared" si="11"/>
        <v>3.4384139506929727E-3</v>
      </c>
    </row>
    <row r="117" spans="1:105">
      <c r="A117" s="52">
        <v>2037</v>
      </c>
      <c r="B117" s="9">
        <f>B69/(SUM($B69:$CX69)+SUM($B92:$CX92))*VLOOKUP(select_pop,'Inputs Assump'!$G$4:$H$9,2,FALSE)</f>
        <v>1173717.4471917583</v>
      </c>
      <c r="C117" s="9">
        <f>C69/(SUM($B69:$CX69)+SUM($B92:$CX92))*VLOOKUP(select_pop,'Inputs Assump'!$G$4:$H$9,2,FALSE)</f>
        <v>1157059.4757796959</v>
      </c>
      <c r="D117" s="9">
        <f>D69/(SUM($B69:$CX69)+SUM($B92:$CX92))*VLOOKUP(select_pop,'Inputs Assump'!$G$4:$H$9,2,FALSE)</f>
        <v>1160409.069396121</v>
      </c>
      <c r="E117" s="9">
        <f>E69/(SUM($B69:$CX69)+SUM($B92:$CX92))*VLOOKUP(select_pop,'Inputs Assump'!$G$4:$H$9,2,FALSE)</f>
        <v>1160600.7101310801</v>
      </c>
      <c r="F117" s="9">
        <f>F69/(SUM($B69:$CX69)+SUM($B92:$CX92))*VLOOKUP(select_pop,'Inputs Assump'!$G$4:$H$9,2,FALSE)</f>
        <v>1159572.0273120247</v>
      </c>
      <c r="G117" s="9">
        <f>G69/(SUM($B69:$CX69)+SUM($B92:$CX92))*VLOOKUP(select_pop,'Inputs Assump'!$G$4:$H$9,2,FALSE)</f>
        <v>1158449.9371015069</v>
      </c>
      <c r="H117" s="9">
        <f>H69/(SUM($B69:$CX69)+SUM($B92:$CX92))*VLOOKUP(select_pop,'Inputs Assump'!$G$4:$H$9,2,FALSE)</f>
        <v>1156606.7495865393</v>
      </c>
      <c r="I117" s="9">
        <f>I69/(SUM($B69:$CX69)+SUM($B92:$CX92))*VLOOKUP(select_pop,'Inputs Assump'!$G$4:$H$9,2,FALSE)</f>
        <v>1153999.9309055428</v>
      </c>
      <c r="J117" s="9">
        <f>J69/(SUM($B69:$CX69)+SUM($B92:$CX92))*VLOOKUP(select_pop,'Inputs Assump'!$G$4:$H$9,2,FALSE)</f>
        <v>1150499.8588733266</v>
      </c>
      <c r="K117" s="9">
        <f>K69/(SUM($B69:$CX69)+SUM($B92:$CX92))*VLOOKUP(select_pop,'Inputs Assump'!$G$4:$H$9,2,FALSE)</f>
        <v>1146263.9748202572</v>
      </c>
      <c r="L117" s="9">
        <f>L69/(SUM($B69:$CX69)+SUM($B92:$CX92))*VLOOKUP(select_pop,'Inputs Assump'!$G$4:$H$9,2,FALSE)</f>
        <v>1141274.1046638938</v>
      </c>
      <c r="M117" s="9">
        <f>M69/(SUM($B69:$CX69)+SUM($B92:$CX92))*VLOOKUP(select_pop,'Inputs Assump'!$G$4:$H$9,2,FALSE)</f>
        <v>1135697.4438108783</v>
      </c>
      <c r="N117" s="9">
        <f>N69/(SUM($B69:$CX69)+SUM($B92:$CX92))*VLOOKUP(select_pop,'Inputs Assump'!$G$4:$H$9,2,FALSE)</f>
        <v>1129513.1793804106</v>
      </c>
      <c r="O117" s="9">
        <f>O69/(SUM($B69:$CX69)+SUM($B92:$CX92))*VLOOKUP(select_pop,'Inputs Assump'!$G$4:$H$9,2,FALSE)</f>
        <v>1122710.8439406443</v>
      </c>
      <c r="P117" s="9">
        <f>P69/(SUM($B69:$CX69)+SUM($B92:$CX92))*VLOOKUP(select_pop,'Inputs Assump'!$G$4:$H$9,2,FALSE)</f>
        <v>1115269.769763648</v>
      </c>
      <c r="Q117" s="9">
        <f>Q69/(SUM($B69:$CX69)+SUM($B92:$CX92))*VLOOKUP(select_pop,'Inputs Assump'!$G$4:$H$9,2,FALSE)</f>
        <v>1106745.6320370396</v>
      </c>
      <c r="R117" s="9">
        <f>R69/(SUM($B69:$CX69)+SUM($B92:$CX92))*VLOOKUP(select_pop,'Inputs Assump'!$G$4:$H$9,2,FALSE)</f>
        <v>1097284.1332342469</v>
      </c>
      <c r="S117" s="9">
        <f>S69/(SUM($B69:$CX69)+SUM($B92:$CX92))*VLOOKUP(select_pop,'Inputs Assump'!$G$4:$H$9,2,FALSE)</f>
        <v>1146264.7867156076</v>
      </c>
      <c r="T117" s="9">
        <f>T69/(SUM($B69:$CX69)+SUM($B92:$CX92))*VLOOKUP(select_pop,'Inputs Assump'!$G$4:$H$9,2,FALSE)</f>
        <v>1143493.2582367519</v>
      </c>
      <c r="U117" s="9">
        <f>U69/(SUM($B69:$CX69)+SUM($B92:$CX92))*VLOOKUP(select_pop,'Inputs Assump'!$G$4:$H$9,2,FALSE)</f>
        <v>1124883.1174303617</v>
      </c>
      <c r="V117" s="9">
        <f>V69/(SUM($B69:$CX69)+SUM($B92:$CX92))*VLOOKUP(select_pop,'Inputs Assump'!$G$4:$H$9,2,FALSE)</f>
        <v>1105791.0055927134</v>
      </c>
      <c r="W117" s="9">
        <f>W69/(SUM($B69:$CX69)+SUM($B92:$CX92))*VLOOKUP(select_pop,'Inputs Assump'!$G$4:$H$9,2,FALSE)</f>
        <v>1086852.7746173542</v>
      </c>
      <c r="X117" s="9">
        <f>X69/(SUM($B69:$CX69)+SUM($B92:$CX92))*VLOOKUP(select_pop,'Inputs Assump'!$G$4:$H$9,2,FALSE)</f>
        <v>1069931.3448367012</v>
      </c>
      <c r="Y117" s="9">
        <f>Y69/(SUM($B69:$CX69)+SUM($B92:$CX92))*VLOOKUP(select_pop,'Inputs Assump'!$G$4:$H$9,2,FALSE)</f>
        <v>1048665.6151354164</v>
      </c>
      <c r="Z117" s="9">
        <f>Z69/(SUM($B69:$CX69)+SUM($B92:$CX92))*VLOOKUP(select_pop,'Inputs Assump'!$G$4:$H$9,2,FALSE)</f>
        <v>1027454.5300442526</v>
      </c>
      <c r="AA117" s="9">
        <f>AA69/(SUM($B69:$CX69)+SUM($B92:$CX92))*VLOOKUP(select_pop,'Inputs Assump'!$G$4:$H$9,2,FALSE)</f>
        <v>1007037.7463517165</v>
      </c>
      <c r="AB117" s="9">
        <f>AB69/(SUM($B69:$CX69)+SUM($B92:$CX92))*VLOOKUP(select_pop,'Inputs Assump'!$G$4:$H$9,2,FALSE)</f>
        <v>986676.07354697818</v>
      </c>
      <c r="AC117" s="9">
        <f>AC69/(SUM($B69:$CX69)+SUM($B92:$CX92))*VLOOKUP(select_pop,'Inputs Assump'!$G$4:$H$9,2,FALSE)</f>
        <v>966158.64003893186</v>
      </c>
      <c r="AD117" s="9">
        <f>AD69/(SUM($B69:$CX69)+SUM($B92:$CX92))*VLOOKUP(select_pop,'Inputs Assump'!$G$4:$H$9,2,FALSE)</f>
        <v>945688.74055865267</v>
      </c>
      <c r="AE117" s="9">
        <f>AE69/(SUM($B69:$CX69)+SUM($B92:$CX92))*VLOOKUP(select_pop,'Inputs Assump'!$G$4:$H$9,2,FALSE)</f>
        <v>925268.21138475928</v>
      </c>
      <c r="AF117" s="9">
        <f>AF69/(SUM($B69:$CX69)+SUM($B92:$CX92))*VLOOKUP(select_pop,'Inputs Assump'!$G$4:$H$9,2,FALSE)</f>
        <v>911629.32560874487</v>
      </c>
      <c r="AG117" s="9">
        <f>AG69/(SUM($B69:$CX69)+SUM($B92:$CX92))*VLOOKUP(select_pop,'Inputs Assump'!$G$4:$H$9,2,FALSE)</f>
        <v>898009.69785583601</v>
      </c>
      <c r="AH117" s="9">
        <f>AH69/(SUM($B69:$CX69)+SUM($B92:$CX92))*VLOOKUP(select_pop,'Inputs Assump'!$G$4:$H$9,2,FALSE)</f>
        <v>884977.36807089613</v>
      </c>
      <c r="AI117" s="9">
        <f>AI69/(SUM($B69:$CX69)+SUM($B92:$CX92))*VLOOKUP(select_pop,'Inputs Assump'!$G$4:$H$9,2,FALSE)</f>
        <v>871966.49548751407</v>
      </c>
      <c r="AJ117" s="9">
        <f>AJ69/(SUM($B69:$CX69)+SUM($B92:$CX92))*VLOOKUP(select_pop,'Inputs Assump'!$G$4:$H$9,2,FALSE)</f>
        <v>858977.99152169016</v>
      </c>
      <c r="AK117" s="9">
        <f>AK69/(SUM($B69:$CX69)+SUM($B92:$CX92))*VLOOKUP(select_pop,'Inputs Assump'!$G$4:$H$9,2,FALSE)</f>
        <v>840818.146751908</v>
      </c>
      <c r="AL117" s="9">
        <f>AL69/(SUM($B69:$CX69)+SUM($B92:$CX92))*VLOOKUP(select_pop,'Inputs Assump'!$G$4:$H$9,2,FALSE)</f>
        <v>822703.77040061518</v>
      </c>
      <c r="AM117" s="9">
        <f>AM69/(SUM($B69:$CX69)+SUM($B92:$CX92))*VLOOKUP(select_pop,'Inputs Assump'!$G$4:$H$9,2,FALSE)</f>
        <v>804732.93430385273</v>
      </c>
      <c r="AN117" s="9">
        <f>AN69/(SUM($B69:$CX69)+SUM($B92:$CX92))*VLOOKUP(select_pop,'Inputs Assump'!$G$4:$H$9,2,FALSE)</f>
        <v>786776.10470194404</v>
      </c>
      <c r="AO117" s="9">
        <f>AO69/(SUM($B69:$CX69)+SUM($B92:$CX92))*VLOOKUP(select_pop,'Inputs Assump'!$G$4:$H$9,2,FALSE)</f>
        <v>768835.27197229781</v>
      </c>
      <c r="AP117" s="9">
        <f>AP69/(SUM($B69:$CX69)+SUM($B92:$CX92))*VLOOKUP(select_pop,'Inputs Assump'!$G$4:$H$9,2,FALSE)</f>
        <v>740431.49848741118</v>
      </c>
      <c r="AQ117" s="9">
        <f>AQ69/(SUM($B69:$CX69)+SUM($B92:$CX92))*VLOOKUP(select_pop,'Inputs Assump'!$G$4:$H$9,2,FALSE)</f>
        <v>712094.76364383544</v>
      </c>
      <c r="AR117" s="9">
        <f>AR69/(SUM($B69:$CX69)+SUM($B92:$CX92))*VLOOKUP(select_pop,'Inputs Assump'!$G$4:$H$9,2,FALSE)</f>
        <v>685411.74660686415</v>
      </c>
      <c r="AS117" s="9">
        <f>AS69/(SUM($B69:$CX69)+SUM($B92:$CX92))*VLOOKUP(select_pop,'Inputs Assump'!$G$4:$H$9,2,FALSE)</f>
        <v>658728.72956989298</v>
      </c>
      <c r="AT117" s="9">
        <f>AT69/(SUM($B69:$CX69)+SUM($B92:$CX92))*VLOOKUP(select_pop,'Inputs Assump'!$G$4:$H$9,2,FALSE)</f>
        <v>632045.71253292181</v>
      </c>
      <c r="AU117" s="9">
        <f>AU69/(SUM($B69:$CX69)+SUM($B92:$CX92))*VLOOKUP(select_pop,'Inputs Assump'!$G$4:$H$9,2,FALSE)</f>
        <v>604541.90271501918</v>
      </c>
      <c r="AV117" s="9">
        <f>AV69/(SUM($B69:$CX69)+SUM($B92:$CX92))*VLOOKUP(select_pop,'Inputs Assump'!$G$4:$H$9,2,FALSE)</f>
        <v>577038.09289711702</v>
      </c>
      <c r="AW117" s="9">
        <f>AW69/(SUM($B69:$CX69)+SUM($B92:$CX92))*VLOOKUP(select_pop,'Inputs Assump'!$G$4:$H$9,2,FALSE)</f>
        <v>549534.28307921474</v>
      </c>
      <c r="AX117" s="9">
        <f>AX69/(SUM($B69:$CX69)+SUM($B92:$CX92))*VLOOKUP(select_pop,'Inputs Assump'!$G$4:$H$9,2,FALSE)</f>
        <v>522030.47326131229</v>
      </c>
      <c r="AY117" s="9">
        <f>AY69/(SUM($B69:$CX69)+SUM($B92:$CX92))*VLOOKUP(select_pop,'Inputs Assump'!$G$4:$H$9,2,FALSE)</f>
        <v>494526.66344341001</v>
      </c>
      <c r="AZ117" s="9">
        <f>AZ69/(SUM($B69:$CX69)+SUM($B92:$CX92))*VLOOKUP(select_pop,'Inputs Assump'!$G$4:$H$9,2,FALSE)</f>
        <v>479399.33904387814</v>
      </c>
      <c r="BA117" s="9">
        <f>BA69/(SUM($B69:$CX69)+SUM($B92:$CX92))*VLOOKUP(select_pop,'Inputs Assump'!$G$4:$H$9,2,FALSE)</f>
        <v>464272.01464434637</v>
      </c>
      <c r="BB117" s="9">
        <f>BB69/(SUM($B69:$CX69)+SUM($B92:$CX92))*VLOOKUP(select_pop,'Inputs Assump'!$G$4:$H$9,2,FALSE)</f>
        <v>449144.69024481467</v>
      </c>
      <c r="BC117" s="9">
        <f>BC69/(SUM($B69:$CX69)+SUM($B92:$CX92))*VLOOKUP(select_pop,'Inputs Assump'!$G$4:$H$9,2,FALSE)</f>
        <v>434017.36584528262</v>
      </c>
      <c r="BD117" s="9">
        <f>BD69/(SUM($B69:$CX69)+SUM($B92:$CX92))*VLOOKUP(select_pop,'Inputs Assump'!$G$4:$H$9,2,FALSE)</f>
        <v>418890.04144575115</v>
      </c>
      <c r="BE117" s="9">
        <f>BE69/(SUM($B69:$CX69)+SUM($B92:$CX92))*VLOOKUP(select_pop,'Inputs Assump'!$G$4:$H$9,2,FALSE)</f>
        <v>400611.78666044143</v>
      </c>
      <c r="BF117" s="9">
        <f>BF69/(SUM($B69:$CX69)+SUM($B92:$CX92))*VLOOKUP(select_pop,'Inputs Assump'!$G$4:$H$9,2,FALSE)</f>
        <v>382333.53187513194</v>
      </c>
      <c r="BG117" s="9">
        <f>BG69/(SUM($B69:$CX69)+SUM($B92:$CX92))*VLOOKUP(select_pop,'Inputs Assump'!$G$4:$H$9,2,FALSE)</f>
        <v>364055.27708982246</v>
      </c>
      <c r="BH117" s="9">
        <f>BH69/(SUM($B69:$CX69)+SUM($B92:$CX92))*VLOOKUP(select_pop,'Inputs Assump'!$G$4:$H$9,2,FALSE)</f>
        <v>345777.02230451285</v>
      </c>
      <c r="BI117" s="9">
        <f>BI69/(SUM($B69:$CX69)+SUM($B92:$CX92))*VLOOKUP(select_pop,'Inputs Assump'!$G$4:$H$9,2,FALSE)</f>
        <v>327498.76751920331</v>
      </c>
      <c r="BJ117" s="9">
        <f>BJ69/(SUM($B69:$CX69)+SUM($B92:$CX92))*VLOOKUP(select_pop,'Inputs Assump'!$G$4:$H$9,2,FALSE)</f>
        <v>315517.24075387692</v>
      </c>
      <c r="BK117" s="9">
        <f>BK69/(SUM($B69:$CX69)+SUM($B92:$CX92))*VLOOKUP(select_pop,'Inputs Assump'!$G$4:$H$9,2,FALSE)</f>
        <v>303535.71398855036</v>
      </c>
      <c r="BL117" s="9">
        <f>BL69/(SUM($B69:$CX69)+SUM($B92:$CX92))*VLOOKUP(select_pop,'Inputs Assump'!$G$4:$H$9,2,FALSE)</f>
        <v>291554.18722322391</v>
      </c>
      <c r="BM117" s="9">
        <f>BM69/(SUM($B69:$CX69)+SUM($B92:$CX92))*VLOOKUP(select_pop,'Inputs Assump'!$G$4:$H$9,2,FALSE)</f>
        <v>279572.66045789735</v>
      </c>
      <c r="BN117" s="9">
        <f>BN69/(SUM($B69:$CX69)+SUM($B92:$CX92))*VLOOKUP(select_pop,'Inputs Assump'!$G$4:$H$9,2,FALSE)</f>
        <v>267591.13369257102</v>
      </c>
      <c r="BO117" s="9">
        <f>BO69/(SUM($B69:$CX69)+SUM($B92:$CX92))*VLOOKUP(select_pop,'Inputs Assump'!$G$4:$H$9,2,FALSE)</f>
        <v>257792.28979204752</v>
      </c>
      <c r="BP117" s="9">
        <f>BP69/(SUM($B69:$CX69)+SUM($B92:$CX92))*VLOOKUP(select_pop,'Inputs Assump'!$G$4:$H$9,2,FALSE)</f>
        <v>247993.44589152408</v>
      </c>
      <c r="BQ117" s="9">
        <f>BQ69/(SUM($B69:$CX69)+SUM($B92:$CX92))*VLOOKUP(select_pop,'Inputs Assump'!$G$4:$H$9,2,FALSE)</f>
        <v>238194.60199100085</v>
      </c>
      <c r="BR117" s="9">
        <f>BR69/(SUM($B69:$CX69)+SUM($B92:$CX92))*VLOOKUP(select_pop,'Inputs Assump'!$G$4:$H$9,2,FALSE)</f>
        <v>228395.75809047732</v>
      </c>
      <c r="BS117" s="9">
        <f>BS69/(SUM($B69:$CX69)+SUM($B92:$CX92))*VLOOKUP(select_pop,'Inputs Assump'!$G$4:$H$9,2,FALSE)</f>
        <v>218596.91418995394</v>
      </c>
      <c r="BT117" s="9">
        <f>BT69/(SUM($B69:$CX69)+SUM($B92:$CX92))*VLOOKUP(select_pop,'Inputs Assump'!$G$4:$H$9,2,FALSE)</f>
        <v>209525.39434813845</v>
      </c>
      <c r="BU117" s="9">
        <f>BU69/(SUM($B69:$CX69)+SUM($B92:$CX92))*VLOOKUP(select_pop,'Inputs Assump'!$G$4:$H$9,2,FALSE)</f>
        <v>200453.8745063229</v>
      </c>
      <c r="BV117" s="9">
        <f>BV69/(SUM($B69:$CX69)+SUM($B92:$CX92))*VLOOKUP(select_pop,'Inputs Assump'!$G$4:$H$9,2,FALSE)</f>
        <v>191382.35466450738</v>
      </c>
      <c r="BW117" s="9">
        <f>BW69/(SUM($B69:$CX69)+SUM($B92:$CX92))*VLOOKUP(select_pop,'Inputs Assump'!$G$4:$H$9,2,FALSE)</f>
        <v>182310.83482269192</v>
      </c>
      <c r="BX117" s="9">
        <f>BX69/(SUM($B69:$CX69)+SUM($B92:$CX92))*VLOOKUP(select_pop,'Inputs Assump'!$G$4:$H$9,2,FALSE)</f>
        <v>173239.31498087649</v>
      </c>
      <c r="BY117" s="9">
        <f>BY69/(SUM($B69:$CX69)+SUM($B92:$CX92))*VLOOKUP(select_pop,'Inputs Assump'!$G$4:$H$9,2,FALSE)</f>
        <v>167799.96704790471</v>
      </c>
      <c r="BZ117" s="9">
        <f>BZ69/(SUM($B69:$CX69)+SUM($B92:$CX92))*VLOOKUP(select_pop,'Inputs Assump'!$G$4:$H$9,2,FALSE)</f>
        <v>162360.61911493281</v>
      </c>
      <c r="CA117" s="9">
        <f>CA69/(SUM($B69:$CX69)+SUM($B92:$CX92))*VLOOKUP(select_pop,'Inputs Assump'!$G$4:$H$9,2,FALSE)</f>
        <v>156921.27118196097</v>
      </c>
      <c r="CB117" s="9">
        <f>CB69/(SUM($B69:$CX69)+SUM($B92:$CX92))*VLOOKUP(select_pop,'Inputs Assump'!$G$4:$H$9,2,FALSE)</f>
        <v>151481.9232489891</v>
      </c>
      <c r="CC117" s="9">
        <f>CC69/(SUM($B69:$CX69)+SUM($B92:$CX92))*VLOOKUP(select_pop,'Inputs Assump'!$G$4:$H$9,2,FALSE)</f>
        <v>146042.57531601732</v>
      </c>
      <c r="CD117" s="9">
        <f>CD69/(SUM($B69:$CX69)+SUM($B92:$CX92))*VLOOKUP(select_pop,'Inputs Assump'!$G$4:$H$9,2,FALSE)</f>
        <v>138748.09303396914</v>
      </c>
      <c r="CE117" s="9">
        <f>CE69/(SUM($B69:$CX69)+SUM($B92:$CX92))*VLOOKUP(select_pop,'Inputs Assump'!$G$4:$H$9,2,FALSE)</f>
        <v>131453.6107519209</v>
      </c>
      <c r="CF117" s="9">
        <f>CF69/(SUM($B69:$CX69)+SUM($B92:$CX92))*VLOOKUP(select_pop,'Inputs Assump'!$G$4:$H$9,2,FALSE)</f>
        <v>124159.12846987281</v>
      </c>
      <c r="CG117" s="9">
        <f>CG69/(SUM($B69:$CX69)+SUM($B92:$CX92))*VLOOKUP(select_pop,'Inputs Assump'!$G$4:$H$9,2,FALSE)</f>
        <v>116864.64618782466</v>
      </c>
      <c r="CH117" s="9">
        <f>CH69/(SUM($B69:$CX69)+SUM($B92:$CX92))*VLOOKUP(select_pop,'Inputs Assump'!$G$4:$H$9,2,FALSE)</f>
        <v>109570.16390577647</v>
      </c>
      <c r="CI117" s="9">
        <f>CI69/(SUM($B69:$CX69)+SUM($B92:$CX92))*VLOOKUP(select_pop,'Inputs Assump'!$G$4:$H$9,2,FALSE)</f>
        <v>104727.42595813591</v>
      </c>
      <c r="CJ117" s="9">
        <f>CJ69/(SUM($B69:$CX69)+SUM($B92:$CX92))*VLOOKUP(select_pop,'Inputs Assump'!$G$4:$H$9,2,FALSE)</f>
        <v>99884.688010495345</v>
      </c>
      <c r="CK117" s="9">
        <f>CK69/(SUM($B69:$CX69)+SUM($B92:$CX92))*VLOOKUP(select_pop,'Inputs Assump'!$G$4:$H$9,2,FALSE)</f>
        <v>95041.950062854768</v>
      </c>
      <c r="CL117" s="9">
        <f>CL69/(SUM($B69:$CX69)+SUM($B92:$CX92))*VLOOKUP(select_pop,'Inputs Assump'!$G$4:$H$9,2,FALSE)</f>
        <v>90199.212115214264</v>
      </c>
      <c r="CM117" s="9">
        <f>CM69/(SUM($B69:$CX69)+SUM($B92:$CX92))*VLOOKUP(select_pop,'Inputs Assump'!$G$4:$H$9,2,FALSE)</f>
        <v>85356.474167573659</v>
      </c>
      <c r="CN117" s="9">
        <f>CN69/(SUM($B69:$CX69)+SUM($B92:$CX92))*VLOOKUP(select_pop,'Inputs Assump'!$G$4:$H$9,2,FALSE)</f>
        <v>78833.010137106015</v>
      </c>
      <c r="CO117" s="9">
        <f>CO69/(SUM($B69:$CX69)+SUM($B92:$CX92))*VLOOKUP(select_pop,'Inputs Assump'!$G$4:$H$9,2,FALSE)</f>
        <v>72309.546106638416</v>
      </c>
      <c r="CP117" s="9">
        <f>CP69/(SUM($B69:$CX69)+SUM($B92:$CX92))*VLOOKUP(select_pop,'Inputs Assump'!$G$4:$H$9,2,FALSE)</f>
        <v>65786.082076170787</v>
      </c>
      <c r="CQ117" s="9">
        <f>CQ69/(SUM($B69:$CX69)+SUM($B92:$CX92))*VLOOKUP(select_pop,'Inputs Assump'!$G$4:$H$9,2,FALSE)</f>
        <v>59262.618045703115</v>
      </c>
      <c r="CR117" s="9">
        <f>CR69/(SUM($B69:$CX69)+SUM($B92:$CX92))*VLOOKUP(select_pop,'Inputs Assump'!$G$4:$H$9,2,FALSE)</f>
        <v>52739.15401523545</v>
      </c>
      <c r="CS117" s="9">
        <f>CS69/(SUM($B69:$CX69)+SUM($B92:$CX92))*VLOOKUP(select_pop,'Inputs Assump'!$G$4:$H$9,2,FALSE)</f>
        <v>47266.832759726574</v>
      </c>
      <c r="CT117" s="9">
        <f>CT69/(SUM($B69:$CX69)+SUM($B92:$CX92))*VLOOKUP(select_pop,'Inputs Assump'!$G$4:$H$9,2,FALSE)</f>
        <v>41794.511504217706</v>
      </c>
      <c r="CU117" s="9">
        <f>CU69/(SUM($B69:$CX69)+SUM($B92:$CX92))*VLOOKUP(select_pop,'Inputs Assump'!$G$4:$H$9,2,FALSE)</f>
        <v>36322.190248708808</v>
      </c>
      <c r="CV117" s="9">
        <f>CV69/(SUM($B69:$CX69)+SUM($B92:$CX92))*VLOOKUP(select_pop,'Inputs Assump'!$G$4:$H$9,2,FALSE)</f>
        <v>30849.868993199936</v>
      </c>
      <c r="CW117" s="9">
        <f>CW69/(SUM($B69:$CX69)+SUM($B92:$CX92))*VLOOKUP(select_pop,'Inputs Assump'!$G$4:$H$9,2,FALSE)</f>
        <v>25377.547737691049</v>
      </c>
      <c r="CX117" s="9">
        <f>CX69/(SUM($B69:$CX69)+SUM($B92:$CX92))*VLOOKUP(select_pop,'Inputs Assump'!$G$4:$H$9,2,FALSE)</f>
        <v>22353.864843843399</v>
      </c>
      <c r="CZ117" s="50">
        <f t="shared" si="10"/>
        <v>57720813.636439636</v>
      </c>
      <c r="DA117" s="66">
        <f t="shared" si="11"/>
        <v>3.6289778286960257E-3</v>
      </c>
    </row>
    <row r="118" spans="1:105">
      <c r="A118" s="52">
        <v>2038</v>
      </c>
      <c r="B118" s="9">
        <f>B70/(SUM($B70:$CX70)+SUM($B93:$CX93))*VLOOKUP(select_pop,'Inputs Assump'!$G$4:$H$9,2,FALSE)</f>
        <v>1146976.233589065</v>
      </c>
      <c r="C118" s="9">
        <f>C70/(SUM($B70:$CX70)+SUM($B93:$CX93))*VLOOKUP(select_pop,'Inputs Assump'!$G$4:$H$9,2,FALSE)</f>
        <v>1132129.5222369761</v>
      </c>
      <c r="D118" s="9">
        <f>D70/(SUM($B70:$CX70)+SUM($B93:$CX93))*VLOOKUP(select_pop,'Inputs Assump'!$G$4:$H$9,2,FALSE)</f>
        <v>1136142.8609669704</v>
      </c>
      <c r="E118" s="9">
        <f>E70/(SUM($B70:$CX70)+SUM($B93:$CX93))*VLOOKUP(select_pop,'Inputs Assump'!$G$4:$H$9,2,FALSE)</f>
        <v>1139431.9026749411</v>
      </c>
      <c r="F118" s="9">
        <f>F70/(SUM($B70:$CX70)+SUM($B93:$CX93))*VLOOKUP(select_pop,'Inputs Assump'!$G$4:$H$9,2,FALSE)</f>
        <v>1139620.0790456911</v>
      </c>
      <c r="G118" s="9">
        <f>G70/(SUM($B70:$CX70)+SUM($B93:$CX93))*VLOOKUP(select_pop,'Inputs Assump'!$G$4:$H$9,2,FALSE)</f>
        <v>1139060.5070443328</v>
      </c>
      <c r="H118" s="9">
        <f>H70/(SUM($B70:$CX70)+SUM($B93:$CX93))*VLOOKUP(select_pop,'Inputs Assump'!$G$4:$H$9,2,FALSE)</f>
        <v>1137958.2653430523</v>
      </c>
      <c r="I118" s="9">
        <f>I70/(SUM($B70:$CX70)+SUM($B93:$CX93))*VLOOKUP(select_pop,'Inputs Assump'!$G$4:$H$9,2,FALSE)</f>
        <v>1136147.6817346811</v>
      </c>
      <c r="J118" s="9">
        <f>J70/(SUM($B70:$CX70)+SUM($B93:$CX93))*VLOOKUP(select_pop,'Inputs Assump'!$G$4:$H$9,2,FALSE)</f>
        <v>1133586.9747336404</v>
      </c>
      <c r="K118" s="9">
        <f>K70/(SUM($B70:$CX70)+SUM($B93:$CX93))*VLOOKUP(select_pop,'Inputs Assump'!$G$4:$H$9,2,FALSE)</f>
        <v>1130148.8150248821</v>
      </c>
      <c r="L118" s="9">
        <f>L70/(SUM($B70:$CX70)+SUM($B93:$CX93))*VLOOKUP(select_pop,'Inputs Assump'!$G$4:$H$9,2,FALSE)</f>
        <v>1125998.7856212859</v>
      </c>
      <c r="M118" s="9">
        <f>M70/(SUM($B70:$CX70)+SUM($B93:$CX93))*VLOOKUP(select_pop,'Inputs Assump'!$G$4:$H$9,2,FALSE)</f>
        <v>1121097.1330701325</v>
      </c>
      <c r="N118" s="9">
        <f>N70/(SUM($B70:$CX70)+SUM($B93:$CX93))*VLOOKUP(select_pop,'Inputs Assump'!$G$4:$H$9,2,FALSE)</f>
        <v>1115619.0638938749</v>
      </c>
      <c r="O118" s="9">
        <f>O70/(SUM($B70:$CX70)+SUM($B93:$CX93))*VLOOKUP(select_pop,'Inputs Assump'!$G$4:$H$9,2,FALSE)</f>
        <v>1109544.1331696853</v>
      </c>
      <c r="P118" s="9">
        <f>P70/(SUM($B70:$CX70)+SUM($B93:$CX93))*VLOOKUP(select_pop,'Inputs Assump'!$G$4:$H$9,2,FALSE)</f>
        <v>1102862.0585229909</v>
      </c>
      <c r="Q118" s="9">
        <f>Q70/(SUM($B70:$CX70)+SUM($B93:$CX93))*VLOOKUP(select_pop,'Inputs Assump'!$G$4:$H$9,2,FALSE)</f>
        <v>1095146.5329058277</v>
      </c>
      <c r="R118" s="9">
        <f>R70/(SUM($B70:$CX70)+SUM($B93:$CX93))*VLOOKUP(select_pop,'Inputs Assump'!$G$4:$H$9,2,FALSE)</f>
        <v>1086776.199439975</v>
      </c>
      <c r="S118" s="9">
        <f>S70/(SUM($B70:$CX70)+SUM($B93:$CX93))*VLOOKUP(select_pop,'Inputs Assump'!$G$4:$H$9,2,FALSE)</f>
        <v>1077485.418060536</v>
      </c>
      <c r="T118" s="9">
        <f>T70/(SUM($B70:$CX70)+SUM($B93:$CX93))*VLOOKUP(select_pop,'Inputs Assump'!$G$4:$H$9,2,FALSE)</f>
        <v>1125582.2949721571</v>
      </c>
      <c r="U118" s="9">
        <f>U70/(SUM($B70:$CX70)+SUM($B93:$CX93))*VLOOKUP(select_pop,'Inputs Assump'!$G$4:$H$9,2,FALSE)</f>
        <v>1122860.7742363159</v>
      </c>
      <c r="V118" s="9">
        <f>V70/(SUM($B70:$CX70)+SUM($B93:$CX93))*VLOOKUP(select_pop,'Inputs Assump'!$G$4:$H$9,2,FALSE)</f>
        <v>1103975.1821576911</v>
      </c>
      <c r="W118" s="9">
        <f>W70/(SUM($B70:$CX70)+SUM($B93:$CX93))*VLOOKUP(select_pop,'Inputs Assump'!$G$4:$H$9,2,FALSE)</f>
        <v>1085237.9308671833</v>
      </c>
      <c r="X118" s="9">
        <f>X70/(SUM($B70:$CX70)+SUM($B93:$CX93))*VLOOKUP(select_pop,'Inputs Assump'!$G$4:$H$9,2,FALSE)</f>
        <v>1066651.7002919333</v>
      </c>
      <c r="Y118" s="9">
        <f>Y70/(SUM($B70:$CX70)+SUM($B93:$CX93))*VLOOKUP(select_pop,'Inputs Assump'!$G$4:$H$9,2,FALSE)</f>
        <v>1050044.7851067015</v>
      </c>
      <c r="Z118" s="9">
        <f>Z70/(SUM($B70:$CX70)+SUM($B93:$CX93))*VLOOKUP(select_pop,'Inputs Assump'!$G$4:$H$9,2,FALSE)</f>
        <v>1029174.3164714165</v>
      </c>
      <c r="AA118" s="9">
        <f>AA70/(SUM($B70:$CX70)+SUM($B93:$CX93))*VLOOKUP(select_pop,'Inputs Assump'!$G$4:$H$9,2,FALSE)</f>
        <v>1007119.6420603126</v>
      </c>
      <c r="AB118" s="9">
        <f>AB70/(SUM($B70:$CX70)+SUM($B93:$CX93))*VLOOKUP(select_pop,'Inputs Assump'!$G$4:$H$9,2,FALSE)</f>
        <v>987106.93757249031</v>
      </c>
      <c r="AC118" s="9">
        <f>AC70/(SUM($B70:$CX70)+SUM($B93:$CX93))*VLOOKUP(select_pop,'Inputs Assump'!$G$4:$H$9,2,FALSE)</f>
        <v>967148.25324416859</v>
      </c>
      <c r="AD118" s="9">
        <f>AD70/(SUM($B70:$CX70)+SUM($B93:$CX93))*VLOOKUP(select_pop,'Inputs Assump'!$G$4:$H$9,2,FALSE)</f>
        <v>947036.89095378097</v>
      </c>
      <c r="AE118" s="9">
        <f>AE70/(SUM($B70:$CX70)+SUM($B93:$CX93))*VLOOKUP(select_pop,'Inputs Assump'!$G$4:$H$9,2,FALSE)</f>
        <v>926972.12192044838</v>
      </c>
      <c r="AF118" s="9">
        <f>AF70/(SUM($B70:$CX70)+SUM($B93:$CX93))*VLOOKUP(select_pop,'Inputs Assump'!$G$4:$H$9,2,FALSE)</f>
        <v>906955.74608004221</v>
      </c>
      <c r="AG118" s="9">
        <f>AG70/(SUM($B70:$CX70)+SUM($B93:$CX93))*VLOOKUP(select_pop,'Inputs Assump'!$G$4:$H$9,2,FALSE)</f>
        <v>893586.79459928954</v>
      </c>
      <c r="AH118" s="9">
        <f>AH70/(SUM($B70:$CX70)+SUM($B93:$CX93))*VLOOKUP(select_pop,'Inputs Assump'!$G$4:$H$9,2,FALSE)</f>
        <v>880236.71999607247</v>
      </c>
      <c r="AI118" s="9">
        <f>AI70/(SUM($B70:$CX70)+SUM($B93:$CX93))*VLOOKUP(select_pop,'Inputs Assump'!$G$4:$H$9,2,FALSE)</f>
        <v>867462.31984071445</v>
      </c>
      <c r="AJ118" s="9">
        <f>AJ70/(SUM($B70:$CX70)+SUM($B93:$CX93))*VLOOKUP(select_pop,'Inputs Assump'!$G$4:$H$9,2,FALSE)</f>
        <v>854708.95221625746</v>
      </c>
      <c r="AK118" s="9">
        <f>AK70/(SUM($B70:$CX70)+SUM($B93:$CX93))*VLOOKUP(select_pop,'Inputs Assump'!$G$4:$H$9,2,FALSE)</f>
        <v>841977.51050039264</v>
      </c>
      <c r="AL118" s="9">
        <f>AL70/(SUM($B70:$CX70)+SUM($B93:$CX93))*VLOOKUP(select_pop,'Inputs Assump'!$G$4:$H$9,2,FALSE)</f>
        <v>824177.07668107213</v>
      </c>
      <c r="AM118" s="9">
        <f>AM70/(SUM($B70:$CX70)+SUM($B93:$CX93))*VLOOKUP(select_pop,'Inputs Assump'!$G$4:$H$9,2,FALSE)</f>
        <v>806421.21139107808</v>
      </c>
      <c r="AN118" s="9">
        <f>AN70/(SUM($B70:$CX70)+SUM($B93:$CX93))*VLOOKUP(select_pop,'Inputs Assump'!$G$4:$H$9,2,FALSE)</f>
        <v>788806.04547564196</v>
      </c>
      <c r="AO118" s="9">
        <f>AO70/(SUM($B70:$CX70)+SUM($B93:$CX93))*VLOOKUP(select_pop,'Inputs Assump'!$G$4:$H$9,2,FALSE)</f>
        <v>771204.60884522158</v>
      </c>
      <c r="AP118" s="9">
        <f>AP70/(SUM($B70:$CX70)+SUM($B93:$CX93))*VLOOKUP(select_pop,'Inputs Assump'!$G$4:$H$9,2,FALSE)</f>
        <v>753618.85248462902</v>
      </c>
      <c r="AQ118" s="9">
        <f>AQ70/(SUM($B70:$CX70)+SUM($B93:$CX93))*VLOOKUP(select_pop,'Inputs Assump'!$G$4:$H$9,2,FALSE)</f>
        <v>725777.23288124951</v>
      </c>
      <c r="AR118" s="9">
        <f>AR70/(SUM($B70:$CX70)+SUM($B93:$CX93))*VLOOKUP(select_pop,'Inputs Assump'!$G$4:$H$9,2,FALSE)</f>
        <v>698001.32512249844</v>
      </c>
      <c r="AS118" s="9">
        <f>AS70/(SUM($B70:$CX70)+SUM($B93:$CX93))*VLOOKUP(select_pop,'Inputs Assump'!$G$4:$H$9,2,FALSE)</f>
        <v>671846.40557953215</v>
      </c>
      <c r="AT118" s="9">
        <f>AT70/(SUM($B70:$CX70)+SUM($B93:$CX93))*VLOOKUP(select_pop,'Inputs Assump'!$G$4:$H$9,2,FALSE)</f>
        <v>645691.48603656585</v>
      </c>
      <c r="AU118" s="9">
        <f>AU70/(SUM($B70:$CX70)+SUM($B93:$CX93))*VLOOKUP(select_pop,'Inputs Assump'!$G$4:$H$9,2,FALSE)</f>
        <v>619536.56649359979</v>
      </c>
      <c r="AV118" s="9">
        <f>AV70/(SUM($B70:$CX70)+SUM($B93:$CX93))*VLOOKUP(select_pop,'Inputs Assump'!$G$4:$H$9,2,FALSE)</f>
        <v>592577.09890732309</v>
      </c>
      <c r="AW118" s="9">
        <f>AW70/(SUM($B70:$CX70)+SUM($B93:$CX93))*VLOOKUP(select_pop,'Inputs Assump'!$G$4:$H$9,2,FALSE)</f>
        <v>565617.63132104708</v>
      </c>
      <c r="AX118" s="9">
        <f>AX70/(SUM($B70:$CX70)+SUM($B93:$CX93))*VLOOKUP(select_pop,'Inputs Assump'!$G$4:$H$9,2,FALSE)</f>
        <v>538658.16373477085</v>
      </c>
      <c r="AY118" s="9">
        <f>AY70/(SUM($B70:$CX70)+SUM($B93:$CX93))*VLOOKUP(select_pop,'Inputs Assump'!$G$4:$H$9,2,FALSE)</f>
        <v>511698.69614849467</v>
      </c>
      <c r="AZ118" s="9">
        <f>AZ70/(SUM($B70:$CX70)+SUM($B93:$CX93))*VLOOKUP(select_pop,'Inputs Assump'!$G$4:$H$9,2,FALSE)</f>
        <v>484739.22856221843</v>
      </c>
      <c r="BA118" s="9">
        <f>BA70/(SUM($B70:$CX70)+SUM($B93:$CX93))*VLOOKUP(select_pop,'Inputs Assump'!$G$4:$H$9,2,FALSE)</f>
        <v>469911.29692233307</v>
      </c>
      <c r="BB118" s="9">
        <f>BB70/(SUM($B70:$CX70)+SUM($B93:$CX93))*VLOOKUP(select_pop,'Inputs Assump'!$G$4:$H$9,2,FALSE)</f>
        <v>455083.3652824476</v>
      </c>
      <c r="BC118" s="9">
        <f>BC70/(SUM($B70:$CX70)+SUM($B93:$CX93))*VLOOKUP(select_pop,'Inputs Assump'!$G$4:$H$9,2,FALSE)</f>
        <v>440255.43364256242</v>
      </c>
      <c r="BD118" s="9">
        <f>BD70/(SUM($B70:$CX70)+SUM($B93:$CX93))*VLOOKUP(select_pop,'Inputs Assump'!$G$4:$H$9,2,FALSE)</f>
        <v>425427.50200267683</v>
      </c>
      <c r="BE118" s="9">
        <f>BE70/(SUM($B70:$CX70)+SUM($B93:$CX93))*VLOOKUP(select_pop,'Inputs Assump'!$G$4:$H$9,2,FALSE)</f>
        <v>410599.57036279188</v>
      </c>
      <c r="BF118" s="9">
        <f>BF70/(SUM($B70:$CX70)+SUM($B93:$CX93))*VLOOKUP(select_pop,'Inputs Assump'!$G$4:$H$9,2,FALSE)</f>
        <v>392683.07004226139</v>
      </c>
      <c r="BG118" s="9">
        <f>BG70/(SUM($B70:$CX70)+SUM($B93:$CX93))*VLOOKUP(select_pop,'Inputs Assump'!$G$4:$H$9,2,FALSE)</f>
        <v>374766.56972173124</v>
      </c>
      <c r="BH118" s="9">
        <f>BH70/(SUM($B70:$CX70)+SUM($B93:$CX93))*VLOOKUP(select_pop,'Inputs Assump'!$G$4:$H$9,2,FALSE)</f>
        <v>356850.06940120092</v>
      </c>
      <c r="BI118" s="9">
        <f>BI70/(SUM($B70:$CX70)+SUM($B93:$CX93))*VLOOKUP(select_pop,'Inputs Assump'!$G$4:$H$9,2,FALSE)</f>
        <v>338933.56908067066</v>
      </c>
      <c r="BJ118" s="9">
        <f>BJ70/(SUM($B70:$CX70)+SUM($B93:$CX93))*VLOOKUP(select_pop,'Inputs Assump'!$G$4:$H$9,2,FALSE)</f>
        <v>321017.06876014033</v>
      </c>
      <c r="BK118" s="9">
        <f>BK70/(SUM($B70:$CX70)+SUM($B93:$CX93))*VLOOKUP(select_pop,'Inputs Assump'!$G$4:$H$9,2,FALSE)</f>
        <v>309272.67463428847</v>
      </c>
      <c r="BL118" s="9">
        <f>BL70/(SUM($B70:$CX70)+SUM($B93:$CX93))*VLOOKUP(select_pop,'Inputs Assump'!$G$4:$H$9,2,FALSE)</f>
        <v>297528.28050843655</v>
      </c>
      <c r="BM118" s="9">
        <f>BM70/(SUM($B70:$CX70)+SUM($B93:$CX93))*VLOOKUP(select_pop,'Inputs Assump'!$G$4:$H$9,2,FALSE)</f>
        <v>285783.88638258463</v>
      </c>
      <c r="BN118" s="9">
        <f>BN70/(SUM($B70:$CX70)+SUM($B93:$CX93))*VLOOKUP(select_pop,'Inputs Assump'!$G$4:$H$9,2,FALSE)</f>
        <v>274039.49225673266</v>
      </c>
      <c r="BO118" s="9">
        <f>BO70/(SUM($B70:$CX70)+SUM($B93:$CX93))*VLOOKUP(select_pop,'Inputs Assump'!$G$4:$H$9,2,FALSE)</f>
        <v>262295.09813088086</v>
      </c>
      <c r="BP118" s="9">
        <f>BP70/(SUM($B70:$CX70)+SUM($B93:$CX93))*VLOOKUP(select_pop,'Inputs Assump'!$G$4:$H$9,2,FALSE)</f>
        <v>252690.18825591533</v>
      </c>
      <c r="BQ118" s="9">
        <f>BQ70/(SUM($B70:$CX70)+SUM($B93:$CX93))*VLOOKUP(select_pop,'Inputs Assump'!$G$4:$H$9,2,FALSE)</f>
        <v>243085.27838094989</v>
      </c>
      <c r="BR118" s="9">
        <f>BR70/(SUM($B70:$CX70)+SUM($B93:$CX93))*VLOOKUP(select_pop,'Inputs Assump'!$G$4:$H$9,2,FALSE)</f>
        <v>233480.36850598457</v>
      </c>
      <c r="BS118" s="9">
        <f>BS70/(SUM($B70:$CX70)+SUM($B93:$CX93))*VLOOKUP(select_pop,'Inputs Assump'!$G$4:$H$9,2,FALSE)</f>
        <v>223875.45863101911</v>
      </c>
      <c r="BT118" s="9">
        <f>BT70/(SUM($B70:$CX70)+SUM($B93:$CX93))*VLOOKUP(select_pop,'Inputs Assump'!$G$4:$H$9,2,FALSE)</f>
        <v>214270.54875605367</v>
      </c>
      <c r="BU118" s="9">
        <f>BU70/(SUM($B70:$CX70)+SUM($B93:$CX93))*VLOOKUP(select_pop,'Inputs Assump'!$G$4:$H$9,2,FALSE)</f>
        <v>205378.56809036061</v>
      </c>
      <c r="BV118" s="9">
        <f>BV70/(SUM($B70:$CX70)+SUM($B93:$CX93))*VLOOKUP(select_pop,'Inputs Assump'!$G$4:$H$9,2,FALSE)</f>
        <v>196486.58742466749</v>
      </c>
      <c r="BW118" s="9">
        <f>BW70/(SUM($B70:$CX70)+SUM($B93:$CX93))*VLOOKUP(select_pop,'Inputs Assump'!$G$4:$H$9,2,FALSE)</f>
        <v>187594.60675897443</v>
      </c>
      <c r="BX118" s="9">
        <f>BX70/(SUM($B70:$CX70)+SUM($B93:$CX93))*VLOOKUP(select_pop,'Inputs Assump'!$G$4:$H$9,2,FALSE)</f>
        <v>178702.6260932814</v>
      </c>
      <c r="BY118" s="9">
        <f>BY70/(SUM($B70:$CX70)+SUM($B93:$CX93))*VLOOKUP(select_pop,'Inputs Assump'!$G$4:$H$9,2,FALSE)</f>
        <v>169810.6454275884</v>
      </c>
      <c r="BZ118" s="9">
        <f>BZ70/(SUM($B70:$CX70)+SUM($B93:$CX93))*VLOOKUP(select_pop,'Inputs Assump'!$G$4:$H$9,2,FALSE)</f>
        <v>164478.95046386079</v>
      </c>
      <c r="CA118" s="9">
        <f>CA70/(SUM($B70:$CX70)+SUM($B93:$CX93))*VLOOKUP(select_pop,'Inputs Assump'!$G$4:$H$9,2,FALSE)</f>
        <v>159147.25550013312</v>
      </c>
      <c r="CB118" s="9">
        <f>CB70/(SUM($B70:$CX70)+SUM($B93:$CX93))*VLOOKUP(select_pop,'Inputs Assump'!$G$4:$H$9,2,FALSE)</f>
        <v>153815.56053640545</v>
      </c>
      <c r="CC118" s="9">
        <f>CC70/(SUM($B70:$CX70)+SUM($B93:$CX93))*VLOOKUP(select_pop,'Inputs Assump'!$G$4:$H$9,2,FALSE)</f>
        <v>148483.86557267781</v>
      </c>
      <c r="CD118" s="9">
        <f>CD70/(SUM($B70:$CX70)+SUM($B93:$CX93))*VLOOKUP(select_pop,'Inputs Assump'!$G$4:$H$9,2,FALSE)</f>
        <v>143152.1706089502</v>
      </c>
      <c r="CE118" s="9">
        <f>CE70/(SUM($B70:$CX70)+SUM($B93:$CX93))*VLOOKUP(select_pop,'Inputs Assump'!$G$4:$H$9,2,FALSE)</f>
        <v>136002.05722671101</v>
      </c>
      <c r="CF118" s="9">
        <f>CF70/(SUM($B70:$CX70)+SUM($B93:$CX93))*VLOOKUP(select_pop,'Inputs Assump'!$G$4:$H$9,2,FALSE)</f>
        <v>128851.94384447181</v>
      </c>
      <c r="CG118" s="9">
        <f>CG70/(SUM($B70:$CX70)+SUM($B93:$CX93))*VLOOKUP(select_pop,'Inputs Assump'!$G$4:$H$9,2,FALSE)</f>
        <v>121701.83046223274</v>
      </c>
      <c r="CH118" s="9">
        <f>CH70/(SUM($B70:$CX70)+SUM($B93:$CX93))*VLOOKUP(select_pop,'Inputs Assump'!$G$4:$H$9,2,FALSE)</f>
        <v>114551.71707999363</v>
      </c>
      <c r="CI118" s="9">
        <f>CI70/(SUM($B70:$CX70)+SUM($B93:$CX93))*VLOOKUP(select_pop,'Inputs Assump'!$G$4:$H$9,2,FALSE)</f>
        <v>107401.60369775446</v>
      </c>
      <c r="CJ118" s="9">
        <f>CJ70/(SUM($B70:$CX70)+SUM($B93:$CX93))*VLOOKUP(select_pop,'Inputs Assump'!$G$4:$H$9,2,FALSE)</f>
        <v>102654.71090026044</v>
      </c>
      <c r="CK118" s="9">
        <f>CK70/(SUM($B70:$CX70)+SUM($B93:$CX93))*VLOOKUP(select_pop,'Inputs Assump'!$G$4:$H$9,2,FALSE)</f>
        <v>97907.818102766425</v>
      </c>
      <c r="CL118" s="9">
        <f>CL70/(SUM($B70:$CX70)+SUM($B93:$CX93))*VLOOKUP(select_pop,'Inputs Assump'!$G$4:$H$9,2,FALSE)</f>
        <v>93160.925305272423</v>
      </c>
      <c r="CM118" s="9">
        <f>CM70/(SUM($B70:$CX70)+SUM($B93:$CX93))*VLOOKUP(select_pop,'Inputs Assump'!$G$4:$H$9,2,FALSE)</f>
        <v>88414.032507778451</v>
      </c>
      <c r="CN118" s="9">
        <f>CN70/(SUM($B70:$CX70)+SUM($B93:$CX93))*VLOOKUP(select_pop,'Inputs Assump'!$G$4:$H$9,2,FALSE)</f>
        <v>83667.139710284406</v>
      </c>
      <c r="CO118" s="9">
        <f>CO70/(SUM($B70:$CX70)+SUM($B93:$CX93))*VLOOKUP(select_pop,'Inputs Assump'!$G$4:$H$9,2,FALSE)</f>
        <v>77272.784955651194</v>
      </c>
      <c r="CP118" s="9">
        <f>CP70/(SUM($B70:$CX70)+SUM($B93:$CX93))*VLOOKUP(select_pop,'Inputs Assump'!$G$4:$H$9,2,FALSE)</f>
        <v>70878.430201018025</v>
      </c>
      <c r="CQ118" s="9">
        <f>CQ70/(SUM($B70:$CX70)+SUM($B93:$CX93))*VLOOKUP(select_pop,'Inputs Assump'!$G$4:$H$9,2,FALSE)</f>
        <v>64484.075446384828</v>
      </c>
      <c r="CR118" s="9">
        <f>CR70/(SUM($B70:$CX70)+SUM($B93:$CX93))*VLOOKUP(select_pop,'Inputs Assump'!$G$4:$H$9,2,FALSE)</f>
        <v>58089.720691751601</v>
      </c>
      <c r="CS118" s="9">
        <f>CS70/(SUM($B70:$CX70)+SUM($B93:$CX93))*VLOOKUP(select_pop,'Inputs Assump'!$G$4:$H$9,2,FALSE)</f>
        <v>51695.36593711836</v>
      </c>
      <c r="CT118" s="9">
        <f>CT70/(SUM($B70:$CX70)+SUM($B93:$CX93))*VLOOKUP(select_pop,'Inputs Assump'!$G$4:$H$9,2,FALSE)</f>
        <v>46331.350243061555</v>
      </c>
      <c r="CU118" s="9">
        <f>CU70/(SUM($B70:$CX70)+SUM($B93:$CX93))*VLOOKUP(select_pop,'Inputs Assump'!$G$4:$H$9,2,FALSE)</f>
        <v>40967.334549004743</v>
      </c>
      <c r="CV118" s="9">
        <f>CV70/(SUM($B70:$CX70)+SUM($B93:$CX93))*VLOOKUP(select_pop,'Inputs Assump'!$G$4:$H$9,2,FALSE)</f>
        <v>35603.318854947909</v>
      </c>
      <c r="CW118" s="9">
        <f>CW70/(SUM($B70:$CX70)+SUM($B93:$CX93))*VLOOKUP(select_pop,'Inputs Assump'!$G$4:$H$9,2,FALSE)</f>
        <v>30239.303160891108</v>
      </c>
      <c r="CX118" s="9">
        <f>CX70/(SUM($B70:$CX70)+SUM($B93:$CX93))*VLOOKUP(select_pop,'Inputs Assump'!$G$4:$H$9,2,FALSE)</f>
        <v>24875.287466834274</v>
      </c>
      <c r="CZ118" s="50">
        <f t="shared" si="10"/>
        <v>57731593.046313599</v>
      </c>
      <c r="DA118" s="66">
        <f t="shared" si="11"/>
        <v>3.8164063736493771E-3</v>
      </c>
    </row>
    <row r="119" spans="1:105">
      <c r="A119" s="52">
        <v>2039</v>
      </c>
      <c r="B119" s="9">
        <f>B71/(SUM($B71:$CX71)+SUM($B94:$CX94))*VLOOKUP(select_pop,'Inputs Assump'!$G$4:$H$9,2,FALSE)</f>
        <v>1120321.5194111543</v>
      </c>
      <c r="C119" s="9">
        <f>C71/(SUM($B71:$CX71)+SUM($B94:$CX94))*VLOOKUP(select_pop,'Inputs Assump'!$G$4:$H$9,2,FALSE)</f>
        <v>1107617.6092207169</v>
      </c>
      <c r="D119" s="9">
        <f>D71/(SUM($B71:$CX71)+SUM($B94:$CX94))*VLOOKUP(select_pop,'Inputs Assump'!$G$4:$H$9,2,FALSE)</f>
        <v>1112262.3694788034</v>
      </c>
      <c r="E119" s="9">
        <f>E71/(SUM($B71:$CX71)+SUM($B94:$CX94))*VLOOKUP(select_pop,'Inputs Assump'!$G$4:$H$9,2,FALSE)</f>
        <v>1116205.2802126603</v>
      </c>
      <c r="F119" s="9">
        <f>F71/(SUM($B71:$CX71)+SUM($B94:$CX94))*VLOOKUP(select_pop,'Inputs Assump'!$G$4:$H$9,2,FALSE)</f>
        <v>1119436.6042366053</v>
      </c>
      <c r="G119" s="9">
        <f>G71/(SUM($B71:$CX71)+SUM($B94:$CX94))*VLOOKUP(select_pop,'Inputs Assump'!$G$4:$H$9,2,FALSE)</f>
        <v>1120003.2654689401</v>
      </c>
      <c r="H119" s="9">
        <f>H71/(SUM($B71:$CX71)+SUM($B94:$CX94))*VLOOKUP(select_pop,'Inputs Assump'!$G$4:$H$9,2,FALSE)</f>
        <v>1119453.3256422295</v>
      </c>
      <c r="I119" s="9">
        <f>I71/(SUM($B71:$CX71)+SUM($B94:$CX94))*VLOOKUP(select_pop,'Inputs Assump'!$G$4:$H$9,2,FALSE)</f>
        <v>1118370.0573430222</v>
      </c>
      <c r="J119" s="9">
        <f>J71/(SUM($B71:$CX71)+SUM($B94:$CX94))*VLOOKUP(select_pop,'Inputs Assump'!$G$4:$H$9,2,FALSE)</f>
        <v>1116590.6401573597</v>
      </c>
      <c r="K119" s="9">
        <f>K71/(SUM($B71:$CX71)+SUM($B94:$CX94))*VLOOKUP(select_pop,'Inputs Assump'!$G$4:$H$9,2,FALSE)</f>
        <v>1114074.0118039206</v>
      </c>
      <c r="L119" s="9">
        <f>L71/(SUM($B71:$CX71)+SUM($B94:$CX94))*VLOOKUP(select_pop,'Inputs Assump'!$G$4:$H$9,2,FALSE)</f>
        <v>1110700.0883061755</v>
      </c>
      <c r="M119" s="9">
        <f>M71/(SUM($B71:$CX71)+SUM($B94:$CX94))*VLOOKUP(select_pop,'Inputs Assump'!$G$4:$H$9,2,FALSE)</f>
        <v>1106621.4767430197</v>
      </c>
      <c r="N119" s="9">
        <f>N71/(SUM($B71:$CX71)+SUM($B94:$CX94))*VLOOKUP(select_pop,'Inputs Assump'!$G$4:$H$9,2,FALSE)</f>
        <v>1101804.1767122336</v>
      </c>
      <c r="O119" s="9">
        <f>O71/(SUM($B71:$CX71)+SUM($B94:$CX94))*VLOOKUP(select_pop,'Inputs Assump'!$G$4:$H$9,2,FALSE)</f>
        <v>1096420.3796078826</v>
      </c>
      <c r="P119" s="9">
        <f>P71/(SUM($B71:$CX71)+SUM($B94:$CX94))*VLOOKUP(select_pop,'Inputs Assump'!$G$4:$H$9,2,FALSE)</f>
        <v>1090449.9923437391</v>
      </c>
      <c r="Q119" s="9">
        <f>Q71/(SUM($B71:$CX71)+SUM($B94:$CX94))*VLOOKUP(select_pop,'Inputs Assump'!$G$4:$H$9,2,FALSE)</f>
        <v>1083493.417842956</v>
      </c>
      <c r="R119" s="9">
        <f>R71/(SUM($B71:$CX71)+SUM($B94:$CX94))*VLOOKUP(select_pop,'Inputs Assump'!$G$4:$H$9,2,FALSE)</f>
        <v>1075913.3935264151</v>
      </c>
      <c r="S119" s="9">
        <f>S71/(SUM($B71:$CX71)+SUM($B94:$CX94))*VLOOKUP(select_pop,'Inputs Assump'!$G$4:$H$9,2,FALSE)</f>
        <v>1067690.0612018374</v>
      </c>
      <c r="T119" s="9">
        <f>T71/(SUM($B71:$CX71)+SUM($B94:$CX94))*VLOOKUP(select_pop,'Inputs Assump'!$G$4:$H$9,2,FALSE)</f>
        <v>1058562.4460178304</v>
      </c>
      <c r="U119" s="9">
        <f>U71/(SUM($B71:$CX71)+SUM($B94:$CX94))*VLOOKUP(select_pop,'Inputs Assump'!$G$4:$H$9,2,FALSE)</f>
        <v>1105814.6378489067</v>
      </c>
      <c r="V119" s="9">
        <f>V71/(SUM($B71:$CX71)+SUM($B94:$CX94))*VLOOKUP(select_pop,'Inputs Assump'!$G$4:$H$9,2,FALSE)</f>
        <v>1102515.6860162569</v>
      </c>
      <c r="W119" s="9">
        <f>W71/(SUM($B71:$CX71)+SUM($B94:$CX94))*VLOOKUP(select_pop,'Inputs Assump'!$G$4:$H$9,2,FALSE)</f>
        <v>1083972.2815407116</v>
      </c>
      <c r="X119" s="9">
        <f>X71/(SUM($B71:$CX71)+SUM($B94:$CX94))*VLOOKUP(select_pop,'Inputs Assump'!$G$4:$H$9,2,FALSE)</f>
        <v>1065574.5300699973</v>
      </c>
      <c r="Y119" s="9">
        <f>Y71/(SUM($B71:$CX71)+SUM($B94:$CX94))*VLOOKUP(select_pop,'Inputs Assump'!$G$4:$H$9,2,FALSE)</f>
        <v>1047325.0629737184</v>
      </c>
      <c r="Z119" s="9">
        <f>Z71/(SUM($B71:$CX71)+SUM($B94:$CX94))*VLOOKUP(select_pop,'Inputs Assump'!$G$4:$H$9,2,FALSE)</f>
        <v>1031019.0480979986</v>
      </c>
      <c r="AA119" s="9">
        <f>AA71/(SUM($B71:$CX71)+SUM($B94:$CX94))*VLOOKUP(select_pop,'Inputs Assump'!$G$4:$H$9,2,FALSE)</f>
        <v>1009332.3943044539</v>
      </c>
      <c r="AB119" s="9">
        <f>AB71/(SUM($B71:$CX71)+SUM($B94:$CX94))*VLOOKUP(select_pop,'Inputs Assump'!$G$4:$H$9,2,FALSE)</f>
        <v>987702.92204431619</v>
      </c>
      <c r="AC119" s="9">
        <f>AC71/(SUM($B71:$CX71)+SUM($B94:$CX94))*VLOOKUP(select_pop,'Inputs Assump'!$G$4:$H$9,2,FALSE)</f>
        <v>968076.0516357579</v>
      </c>
      <c r="AD119" s="9">
        <f>AD71/(SUM($B71:$CX71)+SUM($B94:$CX94))*VLOOKUP(select_pop,'Inputs Assump'!$G$4:$H$9,2,FALSE)</f>
        <v>948502.1599073481</v>
      </c>
      <c r="AE119" s="9">
        <f>AE71/(SUM($B71:$CX71)+SUM($B94:$CX94))*VLOOKUP(select_pop,'Inputs Assump'!$G$4:$H$9,2,FALSE)</f>
        <v>928778.5337651046</v>
      </c>
      <c r="AF119" s="9">
        <f>AF71/(SUM($B71:$CX71)+SUM($B94:$CX94))*VLOOKUP(select_pop,'Inputs Assump'!$G$4:$H$9,2,FALSE)</f>
        <v>909100.60258721188</v>
      </c>
      <c r="AG119" s="9">
        <f>AG71/(SUM($B71:$CX71)+SUM($B94:$CX94))*VLOOKUP(select_pop,'Inputs Assump'!$G$4:$H$9,2,FALSE)</f>
        <v>889470.13160775439</v>
      </c>
      <c r="AH119" s="9">
        <f>AH71/(SUM($B71:$CX71)+SUM($B94:$CX94))*VLOOKUP(select_pop,'Inputs Assump'!$G$4:$H$9,2,FALSE)</f>
        <v>876358.92625463987</v>
      </c>
      <c r="AI119" s="9">
        <f>AI71/(SUM($B71:$CX71)+SUM($B94:$CX94))*VLOOKUP(select_pop,'Inputs Assump'!$G$4:$H$9,2,FALSE)</f>
        <v>863266.23384310829</v>
      </c>
      <c r="AJ119" s="9">
        <f>AJ71/(SUM($B71:$CX71)+SUM($B94:$CX94))*VLOOKUP(select_pop,'Inputs Assump'!$G$4:$H$9,2,FALSE)</f>
        <v>850738.11718856811</v>
      </c>
      <c r="AK119" s="9">
        <f>AK71/(SUM($B71:$CX71)+SUM($B94:$CX94))*VLOOKUP(select_pop,'Inputs Assump'!$G$4:$H$9,2,FALSE)</f>
        <v>838230.62756914971</v>
      </c>
      <c r="AL119" s="9">
        <f>AL71/(SUM($B71:$CX71)+SUM($B94:$CX94))*VLOOKUP(select_pop,'Inputs Assump'!$G$4:$H$9,2,FALSE)</f>
        <v>825744.6411387081</v>
      </c>
      <c r="AM119" s="9">
        <f>AM71/(SUM($B71:$CX71)+SUM($B94:$CX94))*VLOOKUP(select_pop,'Inputs Assump'!$G$4:$H$9,2,FALSE)</f>
        <v>808287.39002102357</v>
      </c>
      <c r="AN119" s="9">
        <f>AN71/(SUM($B71:$CX71)+SUM($B94:$CX94))*VLOOKUP(select_pop,'Inputs Assump'!$G$4:$H$9,2,FALSE)</f>
        <v>790873.84817561286</v>
      </c>
      <c r="AO119" s="9">
        <f>AO71/(SUM($B71:$CX71)+SUM($B94:$CX94))*VLOOKUP(select_pop,'Inputs Assump'!$G$4:$H$9,2,FALSE)</f>
        <v>773598.29309719265</v>
      </c>
      <c r="AP119" s="9">
        <f>AP71/(SUM($B71:$CX71)+SUM($B94:$CX94))*VLOOKUP(select_pop,'Inputs Assump'!$G$4:$H$9,2,FALSE)</f>
        <v>756336.20261062577</v>
      </c>
      <c r="AQ119" s="9">
        <f>AQ71/(SUM($B71:$CX71)+SUM($B94:$CX94))*VLOOKUP(select_pop,'Inputs Assump'!$G$4:$H$9,2,FALSE)</f>
        <v>739089.49008679576</v>
      </c>
      <c r="AR119" s="9">
        <f>AR71/(SUM($B71:$CX71)+SUM($B94:$CX94))*VLOOKUP(select_pop,'Inputs Assump'!$G$4:$H$9,2,FALSE)</f>
        <v>711784.64179643011</v>
      </c>
      <c r="AS119" s="9">
        <f>AS71/(SUM($B71:$CX71)+SUM($B94:$CX94))*VLOOKUP(select_pop,'Inputs Assump'!$G$4:$H$9,2,FALSE)</f>
        <v>684544.23846199794</v>
      </c>
      <c r="AT119" s="9">
        <f>AT71/(SUM($B71:$CX71)+SUM($B94:$CX94))*VLOOKUP(select_pop,'Inputs Assump'!$G$4:$H$9,2,FALSE)</f>
        <v>658893.5715704523</v>
      </c>
      <c r="AU119" s="9">
        <f>AU71/(SUM($B71:$CX71)+SUM($B94:$CX94))*VLOOKUP(select_pop,'Inputs Assump'!$G$4:$H$9,2,FALSE)</f>
        <v>633242.90467890666</v>
      </c>
      <c r="AV119" s="9">
        <f>AV71/(SUM($B71:$CX71)+SUM($B94:$CX94))*VLOOKUP(select_pop,'Inputs Assump'!$G$4:$H$9,2,FALSE)</f>
        <v>607592.23778736102</v>
      </c>
      <c r="AW119" s="9">
        <f>AW71/(SUM($B71:$CX71)+SUM($B94:$CX94))*VLOOKUP(select_pop,'Inputs Assump'!$G$4:$H$9,2,FALSE)</f>
        <v>581152.53410205664</v>
      </c>
      <c r="AX119" s="9">
        <f>AX71/(SUM($B71:$CX71)+SUM($B94:$CX94))*VLOOKUP(select_pop,'Inputs Assump'!$G$4:$H$9,2,FALSE)</f>
        <v>554712.83041675296</v>
      </c>
      <c r="AY119" s="9">
        <f>AY71/(SUM($B71:$CX71)+SUM($B94:$CX94))*VLOOKUP(select_pop,'Inputs Assump'!$G$4:$H$9,2,FALSE)</f>
        <v>528273.12673144892</v>
      </c>
      <c r="AZ119" s="9">
        <f>AZ71/(SUM($B71:$CX71)+SUM($B94:$CX94))*VLOOKUP(select_pop,'Inputs Assump'!$G$4:$H$9,2,FALSE)</f>
        <v>501833.42304614495</v>
      </c>
      <c r="BA119" s="9">
        <f>BA71/(SUM($B71:$CX71)+SUM($B94:$CX94))*VLOOKUP(select_pop,'Inputs Assump'!$G$4:$H$9,2,FALSE)</f>
        <v>475393.71936084103</v>
      </c>
      <c r="BB119" s="9">
        <f>BB71/(SUM($B71:$CX71)+SUM($B94:$CX94))*VLOOKUP(select_pop,'Inputs Assump'!$G$4:$H$9,2,FALSE)</f>
        <v>460851.66219410062</v>
      </c>
      <c r="BC119" s="9">
        <f>BC71/(SUM($B71:$CX71)+SUM($B94:$CX94))*VLOOKUP(select_pop,'Inputs Assump'!$G$4:$H$9,2,FALSE)</f>
        <v>446309.60502736026</v>
      </c>
      <c r="BD119" s="9">
        <f>BD71/(SUM($B71:$CX71)+SUM($B94:$CX94))*VLOOKUP(select_pop,'Inputs Assump'!$G$4:$H$9,2,FALSE)</f>
        <v>431767.54786062008</v>
      </c>
      <c r="BE119" s="9">
        <f>BE71/(SUM($B71:$CX71)+SUM($B94:$CX94))*VLOOKUP(select_pop,'Inputs Assump'!$G$4:$H$9,2,FALSE)</f>
        <v>417225.49069387949</v>
      </c>
      <c r="BF119" s="9">
        <f>BF71/(SUM($B71:$CX71)+SUM($B94:$CX94))*VLOOKUP(select_pop,'Inputs Assump'!$G$4:$H$9,2,FALSE)</f>
        <v>402683.43352713954</v>
      </c>
      <c r="BG119" s="9">
        <f>BG71/(SUM($B71:$CX71)+SUM($B94:$CX94))*VLOOKUP(select_pop,'Inputs Assump'!$G$4:$H$9,2,FALSE)</f>
        <v>385112.35360738542</v>
      </c>
      <c r="BH119" s="9">
        <f>BH71/(SUM($B71:$CX71)+SUM($B94:$CX94))*VLOOKUP(select_pop,'Inputs Assump'!$G$4:$H$9,2,FALSE)</f>
        <v>367541.27368763165</v>
      </c>
      <c r="BI119" s="9">
        <f>BI71/(SUM($B71:$CX71)+SUM($B94:$CX94))*VLOOKUP(select_pop,'Inputs Assump'!$G$4:$H$9,2,FALSE)</f>
        <v>349970.1937678777</v>
      </c>
      <c r="BJ119" s="9">
        <f>BJ71/(SUM($B71:$CX71)+SUM($B94:$CX94))*VLOOKUP(select_pop,'Inputs Assump'!$G$4:$H$9,2,FALSE)</f>
        <v>332399.11384812382</v>
      </c>
      <c r="BK119" s="9">
        <f>BK71/(SUM($B71:$CX71)+SUM($B94:$CX94))*VLOOKUP(select_pop,'Inputs Assump'!$G$4:$H$9,2,FALSE)</f>
        <v>314828.03392836987</v>
      </c>
      <c r="BL119" s="9">
        <f>BL71/(SUM($B71:$CX71)+SUM($B94:$CX94))*VLOOKUP(select_pop,'Inputs Assump'!$G$4:$H$9,2,FALSE)</f>
        <v>303310.06534619292</v>
      </c>
      <c r="BM119" s="9">
        <f>BM71/(SUM($B71:$CX71)+SUM($B94:$CX94))*VLOOKUP(select_pop,'Inputs Assump'!$G$4:$H$9,2,FALSE)</f>
        <v>291792.09676401591</v>
      </c>
      <c r="BN119" s="9">
        <f>BN71/(SUM($B71:$CX71)+SUM($B94:$CX94))*VLOOKUP(select_pop,'Inputs Assump'!$G$4:$H$9,2,FALSE)</f>
        <v>280274.1281818389</v>
      </c>
      <c r="BO119" s="9">
        <f>BO71/(SUM($B71:$CX71)+SUM($B94:$CX94))*VLOOKUP(select_pop,'Inputs Assump'!$G$4:$H$9,2,FALSE)</f>
        <v>268756.15959966177</v>
      </c>
      <c r="BP119" s="9">
        <f>BP71/(SUM($B71:$CX71)+SUM($B94:$CX94))*VLOOKUP(select_pop,'Inputs Assump'!$G$4:$H$9,2,FALSE)</f>
        <v>257238.19101748496</v>
      </c>
      <c r="BQ119" s="9">
        <f>BQ71/(SUM($B71:$CX71)+SUM($B94:$CX94))*VLOOKUP(select_pop,'Inputs Assump'!$G$4:$H$9,2,FALSE)</f>
        <v>247818.4585911883</v>
      </c>
      <c r="BR119" s="9">
        <f>BR71/(SUM($B71:$CX71)+SUM($B94:$CX94))*VLOOKUP(select_pop,'Inputs Assump'!$G$4:$H$9,2,FALSE)</f>
        <v>238398.72616489182</v>
      </c>
      <c r="BS119" s="9">
        <f>BS71/(SUM($B71:$CX71)+SUM($B94:$CX94))*VLOOKUP(select_pop,'Inputs Assump'!$G$4:$H$9,2,FALSE)</f>
        <v>228978.9937385954</v>
      </c>
      <c r="BT119" s="9">
        <f>BT71/(SUM($B71:$CX71)+SUM($B94:$CX94))*VLOOKUP(select_pop,'Inputs Assump'!$G$4:$H$9,2,FALSE)</f>
        <v>219559.26131229883</v>
      </c>
      <c r="BU119" s="9">
        <f>BU71/(SUM($B71:$CX71)+SUM($B94:$CX94))*VLOOKUP(select_pop,'Inputs Assump'!$G$4:$H$9,2,FALSE)</f>
        <v>210139.52888600231</v>
      </c>
      <c r="BV119" s="9">
        <f>BV71/(SUM($B71:$CX71)+SUM($B94:$CX94))*VLOOKUP(select_pop,'Inputs Assump'!$G$4:$H$9,2,FALSE)</f>
        <v>201418.98078081437</v>
      </c>
      <c r="BW119" s="9">
        <f>BW71/(SUM($B71:$CX71)+SUM($B94:$CX94))*VLOOKUP(select_pop,'Inputs Assump'!$G$4:$H$9,2,FALSE)</f>
        <v>192698.43267562642</v>
      </c>
      <c r="BX119" s="9">
        <f>BX71/(SUM($B71:$CX71)+SUM($B94:$CX94))*VLOOKUP(select_pop,'Inputs Assump'!$G$4:$H$9,2,FALSE)</f>
        <v>183977.8845704385</v>
      </c>
      <c r="BY119" s="9">
        <f>BY71/(SUM($B71:$CX71)+SUM($B94:$CX94))*VLOOKUP(select_pop,'Inputs Assump'!$G$4:$H$9,2,FALSE)</f>
        <v>175257.33646525058</v>
      </c>
      <c r="BZ119" s="9">
        <f>BZ71/(SUM($B71:$CX71)+SUM($B94:$CX94))*VLOOKUP(select_pop,'Inputs Assump'!$G$4:$H$9,2,FALSE)</f>
        <v>166536.7883600627</v>
      </c>
      <c r="CA119" s="9">
        <f>CA71/(SUM($B71:$CX71)+SUM($B94:$CX94))*VLOOKUP(select_pop,'Inputs Assump'!$G$4:$H$9,2,FALSE)</f>
        <v>161307.88558109442</v>
      </c>
      <c r="CB119" s="9">
        <f>CB71/(SUM($B71:$CX71)+SUM($B94:$CX94))*VLOOKUP(select_pop,'Inputs Assump'!$G$4:$H$9,2,FALSE)</f>
        <v>156078.98280212603</v>
      </c>
      <c r="CC119" s="9">
        <f>CC71/(SUM($B71:$CX71)+SUM($B94:$CX94))*VLOOKUP(select_pop,'Inputs Assump'!$G$4:$H$9,2,FALSE)</f>
        <v>150850.0800231577</v>
      </c>
      <c r="CD119" s="9">
        <f>CD71/(SUM($B71:$CX71)+SUM($B94:$CX94))*VLOOKUP(select_pop,'Inputs Assump'!$G$4:$H$9,2,FALSE)</f>
        <v>145621.17724418937</v>
      </c>
      <c r="CE119" s="9">
        <f>CE71/(SUM($B71:$CX71)+SUM($B94:$CX94))*VLOOKUP(select_pop,'Inputs Assump'!$G$4:$H$9,2,FALSE)</f>
        <v>140392.27446522107</v>
      </c>
      <c r="CF119" s="9">
        <f>CF71/(SUM($B71:$CX71)+SUM($B94:$CX94))*VLOOKUP(select_pop,'Inputs Assump'!$G$4:$H$9,2,FALSE)</f>
        <v>133380.01138777941</v>
      </c>
      <c r="CG119" s="9">
        <f>CG71/(SUM($B71:$CX71)+SUM($B94:$CX94))*VLOOKUP(select_pop,'Inputs Assump'!$G$4:$H$9,2,FALSE)</f>
        <v>126367.74831033769</v>
      </c>
      <c r="CH119" s="9">
        <f>CH71/(SUM($B71:$CX71)+SUM($B94:$CX94))*VLOOKUP(select_pop,'Inputs Assump'!$G$4:$H$9,2,FALSE)</f>
        <v>119355.48523289613</v>
      </c>
      <c r="CI119" s="9">
        <f>CI71/(SUM($B71:$CX71)+SUM($B94:$CX94))*VLOOKUP(select_pop,'Inputs Assump'!$G$4:$H$9,2,FALSE)</f>
        <v>112343.2221554545</v>
      </c>
      <c r="CJ119" s="9">
        <f>CJ71/(SUM($B71:$CX71)+SUM($B94:$CX94))*VLOOKUP(select_pop,'Inputs Assump'!$G$4:$H$9,2,FALSE)</f>
        <v>105330.95907801286</v>
      </c>
      <c r="CK119" s="9">
        <f>CK71/(SUM($B71:$CX71)+SUM($B94:$CX94))*VLOOKUP(select_pop,'Inputs Assump'!$G$4:$H$9,2,FALSE)</f>
        <v>100675.58379695445</v>
      </c>
      <c r="CL119" s="9">
        <f>CL71/(SUM($B71:$CX71)+SUM($B94:$CX94))*VLOOKUP(select_pop,'Inputs Assump'!$G$4:$H$9,2,FALSE)</f>
        <v>96020.20851589604</v>
      </c>
      <c r="CM119" s="9">
        <f>CM71/(SUM($B71:$CX71)+SUM($B94:$CX94))*VLOOKUP(select_pop,'Inputs Assump'!$G$4:$H$9,2,FALSE)</f>
        <v>91364.833234837672</v>
      </c>
      <c r="CN119" s="9">
        <f>CN71/(SUM($B71:$CX71)+SUM($B94:$CX94))*VLOOKUP(select_pop,'Inputs Assump'!$G$4:$H$9,2,FALSE)</f>
        <v>86709.457953779332</v>
      </c>
      <c r="CO119" s="9">
        <f>CO71/(SUM($B71:$CX71)+SUM($B94:$CX94))*VLOOKUP(select_pop,'Inputs Assump'!$G$4:$H$9,2,FALSE)</f>
        <v>82054.082672720891</v>
      </c>
      <c r="CP119" s="9">
        <f>CP71/(SUM($B71:$CX71)+SUM($B94:$CX94))*VLOOKUP(select_pop,'Inputs Assump'!$G$4:$H$9,2,FALSE)</f>
        <v>75783.007606784522</v>
      </c>
      <c r="CQ119" s="9">
        <f>CQ71/(SUM($B71:$CX71)+SUM($B94:$CX94))*VLOOKUP(select_pop,'Inputs Assump'!$G$4:$H$9,2,FALSE)</f>
        <v>69511.932540848182</v>
      </c>
      <c r="CR119" s="9">
        <f>CR71/(SUM($B71:$CX71)+SUM($B94:$CX94))*VLOOKUP(select_pop,'Inputs Assump'!$G$4:$H$9,2,FALSE)</f>
        <v>63240.857474911827</v>
      </c>
      <c r="CS119" s="9">
        <f>CS71/(SUM($B71:$CX71)+SUM($B94:$CX94))*VLOOKUP(select_pop,'Inputs Assump'!$G$4:$H$9,2,FALSE)</f>
        <v>56969.782408975436</v>
      </c>
      <c r="CT119" s="9">
        <f>CT71/(SUM($B71:$CX71)+SUM($B94:$CX94))*VLOOKUP(select_pop,'Inputs Assump'!$G$4:$H$9,2,FALSE)</f>
        <v>50698.707343039045</v>
      </c>
      <c r="CU119" s="9">
        <f>CU71/(SUM($B71:$CX71)+SUM($B94:$CX94))*VLOOKUP(select_pop,'Inputs Assump'!$G$4:$H$9,2,FALSE)</f>
        <v>45438.106959878016</v>
      </c>
      <c r="CV119" s="9">
        <f>CV71/(SUM($B71:$CX71)+SUM($B94:$CX94))*VLOOKUP(select_pop,'Inputs Assump'!$G$4:$H$9,2,FALSE)</f>
        <v>40177.50657671698</v>
      </c>
      <c r="CW119" s="9">
        <f>CW71/(SUM($B71:$CX71)+SUM($B94:$CX94))*VLOOKUP(select_pop,'Inputs Assump'!$G$4:$H$9,2,FALSE)</f>
        <v>34916.906193555922</v>
      </c>
      <c r="CX119" s="9">
        <f>CX71/(SUM($B71:$CX71)+SUM($B94:$CX94))*VLOOKUP(select_pop,'Inputs Assump'!$G$4:$H$9,2,FALSE)</f>
        <v>29656.305810394897</v>
      </c>
      <c r="CZ119" s="50">
        <f t="shared" si="10"/>
        <v>57742210.001581274</v>
      </c>
      <c r="DA119" s="66">
        <f t="shared" si="11"/>
        <v>4.0010102156891741E-3</v>
      </c>
    </row>
    <row r="120" spans="1:105">
      <c r="A120" s="52">
        <v>2040</v>
      </c>
      <c r="B120" s="9">
        <f>B72/(SUM($B72:$CX72)+SUM($B95:$CX95))*VLOOKUP(select_pop,'Inputs Assump'!$G$4:$H$9,2,FALSE)</f>
        <v>1093845.0408380115</v>
      </c>
      <c r="C120" s="9">
        <f>C72/(SUM($B72:$CX72)+SUM($B95:$CX95))*VLOOKUP(select_pop,'Inputs Assump'!$G$4:$H$9,2,FALSE)</f>
        <v>1083141.4874987723</v>
      </c>
      <c r="D120" s="9">
        <f>D72/(SUM($B72:$CX72)+SUM($B95:$CX95))*VLOOKUP(select_pop,'Inputs Assump'!$G$4:$H$9,2,FALSE)</f>
        <v>1088800.4481702668</v>
      </c>
      <c r="E120" s="9">
        <f>E72/(SUM($B72:$CX72)+SUM($B95:$CX95))*VLOOKUP(select_pop,'Inputs Assump'!$G$4:$H$9,2,FALSE)</f>
        <v>1093366.2992442725</v>
      </c>
      <c r="F120" s="9">
        <f>F72/(SUM($B72:$CX72)+SUM($B95:$CX95))*VLOOKUP(select_pop,'Inputs Assump'!$G$4:$H$9,2,FALSE)</f>
        <v>1097242.2244177076</v>
      </c>
      <c r="G120" s="9">
        <f>G72/(SUM($B72:$CX72)+SUM($B95:$CX95))*VLOOKUP(select_pop,'Inputs Assump'!$G$4:$H$9,2,FALSE)</f>
        <v>1100737.9294533825</v>
      </c>
      <c r="H120" s="9">
        <f>H72/(SUM($B72:$CX72)+SUM($B95:$CX95))*VLOOKUP(select_pop,'Inputs Assump'!$G$4:$H$9,2,FALSE)</f>
        <v>1101295.1253760646</v>
      </c>
      <c r="I120" s="9">
        <f>I72/(SUM($B72:$CX72)+SUM($B95:$CX95))*VLOOKUP(select_pop,'Inputs Assump'!$G$4:$H$9,2,FALSE)</f>
        <v>1100754.3715505362</v>
      </c>
      <c r="J120" s="9">
        <f>J72/(SUM($B72:$CX72)+SUM($B95:$CX95))*VLOOKUP(select_pop,'Inputs Assump'!$G$4:$H$9,2,FALSE)</f>
        <v>1099689.1977834832</v>
      </c>
      <c r="K120" s="9">
        <f>K72/(SUM($B72:$CX72)+SUM($B95:$CX95))*VLOOKUP(select_pop,'Inputs Assump'!$G$4:$H$9,2,FALSE)</f>
        <v>1097939.5033557976</v>
      </c>
      <c r="L120" s="9">
        <f>L72/(SUM($B72:$CX72)+SUM($B95:$CX95))*VLOOKUP(select_pop,'Inputs Assump'!$G$4:$H$9,2,FALSE)</f>
        <v>1095464.7209641237</v>
      </c>
      <c r="M120" s="9">
        <f>M72/(SUM($B72:$CX72)+SUM($B95:$CX95))*VLOOKUP(select_pop,'Inputs Assump'!$G$4:$H$9,2,FALSE)</f>
        <v>1092147.1548743926</v>
      </c>
      <c r="N120" s="9">
        <f>N72/(SUM($B72:$CX72)+SUM($B95:$CX95))*VLOOKUP(select_pop,'Inputs Assump'!$G$4:$H$9,2,FALSE)</f>
        <v>1088136.671701269</v>
      </c>
      <c r="O120" s="9">
        <f>O72/(SUM($B72:$CX72)+SUM($B95:$CX95))*VLOOKUP(select_pop,'Inputs Assump'!$G$4:$H$9,2,FALSE)</f>
        <v>1083399.838979105</v>
      </c>
      <c r="P120" s="9">
        <f>P72/(SUM($B72:$CX72)+SUM($B95:$CX95))*VLOOKUP(select_pop,'Inputs Assump'!$G$4:$H$9,2,FALSE)</f>
        <v>1078105.9718480555</v>
      </c>
      <c r="Q120" s="9">
        <f>Q72/(SUM($B72:$CX72)+SUM($B95:$CX95))*VLOOKUP(select_pop,'Inputs Assump'!$G$4:$H$9,2,FALSE)</f>
        <v>1071861.7129098212</v>
      </c>
      <c r="R120" s="9">
        <f>R72/(SUM($B72:$CX72)+SUM($B95:$CX95))*VLOOKUP(select_pop,'Inputs Assump'!$G$4:$H$9,2,FALSE)</f>
        <v>1065023.7231691198</v>
      </c>
      <c r="S120" s="9">
        <f>S72/(SUM($B72:$CX72)+SUM($B95:$CX95))*VLOOKUP(select_pop,'Inputs Assump'!$G$4:$H$9,2,FALSE)</f>
        <v>1057572.9112062869</v>
      </c>
      <c r="T120" s="9">
        <f>T72/(SUM($B72:$CX72)+SUM($B95:$CX95))*VLOOKUP(select_pop,'Inputs Assump'!$G$4:$H$9,2,FALSE)</f>
        <v>1049489.7573403278</v>
      </c>
      <c r="U120" s="9">
        <f>U72/(SUM($B72:$CX72)+SUM($B95:$CX95))*VLOOKUP(select_pop,'Inputs Assump'!$G$4:$H$9,2,FALSE)</f>
        <v>1040517.7354093784</v>
      </c>
      <c r="V120" s="9">
        <f>V72/(SUM($B72:$CX72)+SUM($B95:$CX95))*VLOOKUP(select_pop,'Inputs Assump'!$G$4:$H$9,2,FALSE)</f>
        <v>1086334.737131522</v>
      </c>
      <c r="W120" s="9">
        <f>W72/(SUM($B72:$CX72)+SUM($B95:$CX95))*VLOOKUP(select_pop,'Inputs Assump'!$G$4:$H$9,2,FALSE)</f>
        <v>1083093.8992467006</v>
      </c>
      <c r="X120" s="9">
        <f>X72/(SUM($B72:$CX72)+SUM($B95:$CX95))*VLOOKUP(select_pop,'Inputs Assump'!$G$4:$H$9,2,FALSE)</f>
        <v>1064877.1532053829</v>
      </c>
      <c r="Y120" s="9">
        <f>Y72/(SUM($B72:$CX72)+SUM($B95:$CX95))*VLOOKUP(select_pop,'Inputs Assump'!$G$4:$H$9,2,FALSE)</f>
        <v>1046803.4943626791</v>
      </c>
      <c r="Z120" s="9">
        <f>Z72/(SUM($B72:$CX72)+SUM($B95:$CX95))*VLOOKUP(select_pop,'Inputs Assump'!$G$4:$H$9,2,FALSE)</f>
        <v>1028875.5077342949</v>
      </c>
      <c r="AA120" s="9">
        <f>AA72/(SUM($B72:$CX72)+SUM($B95:$CX95))*VLOOKUP(select_pop,'Inputs Assump'!$G$4:$H$9,2,FALSE)</f>
        <v>1011704.6301045746</v>
      </c>
      <c r="AB120" s="9">
        <f>AB72/(SUM($B72:$CX72)+SUM($B95:$CX95))*VLOOKUP(select_pop,'Inputs Assump'!$G$4:$H$9,2,FALSE)</f>
        <v>990424.23950958089</v>
      </c>
      <c r="AC120" s="9">
        <f>AC72/(SUM($B72:$CX72)+SUM($B95:$CX95))*VLOOKUP(select_pop,'Inputs Assump'!$G$4:$H$9,2,FALSE)</f>
        <v>969199.95924757363</v>
      </c>
      <c r="AD120" s="9">
        <f>AD72/(SUM($B72:$CX72)+SUM($B95:$CX95))*VLOOKUP(select_pop,'Inputs Assump'!$G$4:$H$9,2,FALSE)</f>
        <v>949940.76543982397</v>
      </c>
      <c r="AE120" s="9">
        <f>AE72/(SUM($B72:$CX72)+SUM($B95:$CX95))*VLOOKUP(select_pop,'Inputs Assump'!$G$4:$H$9,2,FALSE)</f>
        <v>930733.55784523091</v>
      </c>
      <c r="AF120" s="9">
        <f>AF72/(SUM($B72:$CX72)+SUM($B95:$CX95))*VLOOKUP(select_pop,'Inputs Assump'!$G$4:$H$9,2,FALSE)</f>
        <v>911379.42086069053</v>
      </c>
      <c r="AG120" s="9">
        <f>AG72/(SUM($B72:$CX72)+SUM($B95:$CX95))*VLOOKUP(select_pop,'Inputs Assump'!$G$4:$H$9,2,FALSE)</f>
        <v>892070.1228217457</v>
      </c>
      <c r="AH120" s="9">
        <f>AH72/(SUM($B72:$CX72)+SUM($B95:$CX95))*VLOOKUP(select_pop,'Inputs Assump'!$G$4:$H$9,2,FALSE)</f>
        <v>872807.39589377271</v>
      </c>
      <c r="AI120" s="9">
        <f>AI72/(SUM($B72:$CX72)+SUM($B95:$CX95))*VLOOKUP(select_pop,'Inputs Assump'!$G$4:$H$9,2,FALSE)</f>
        <v>859941.80705090077</v>
      </c>
      <c r="AJ120" s="9">
        <f>AJ72/(SUM($B72:$CX72)+SUM($B95:$CX95))*VLOOKUP(select_pop,'Inputs Assump'!$G$4:$H$9,2,FALSE)</f>
        <v>847094.38434060547</v>
      </c>
      <c r="AK120" s="9">
        <f>AK72/(SUM($B72:$CX72)+SUM($B95:$CX95))*VLOOKUP(select_pop,'Inputs Assump'!$G$4:$H$9,2,FALSE)</f>
        <v>834800.96100446954</v>
      </c>
      <c r="AL120" s="9">
        <f>AL72/(SUM($B72:$CX72)+SUM($B95:$CX95))*VLOOKUP(select_pop,'Inputs Assump'!$G$4:$H$9,2,FALSE)</f>
        <v>822527.77829044103</v>
      </c>
      <c r="AM120" s="9">
        <f>AM72/(SUM($B72:$CX72)+SUM($B95:$CX95))*VLOOKUP(select_pop,'Inputs Assump'!$G$4:$H$9,2,FALSE)</f>
        <v>810275.69593909732</v>
      </c>
      <c r="AN120" s="9">
        <f>AN72/(SUM($B72:$CX72)+SUM($B95:$CX95))*VLOOKUP(select_pop,'Inputs Assump'!$G$4:$H$9,2,FALSE)</f>
        <v>793145.47723242885</v>
      </c>
      <c r="AO120" s="9">
        <f>AO72/(SUM($B72:$CX72)+SUM($B95:$CX95))*VLOOKUP(select_pop,'Inputs Assump'!$G$4:$H$9,2,FALSE)</f>
        <v>776058.14897790074</v>
      </c>
      <c r="AP120" s="9">
        <f>AP72/(SUM($B72:$CX72)+SUM($B95:$CX95))*VLOOKUP(select_pop,'Inputs Assump'!$G$4:$H$9,2,FALSE)</f>
        <v>759106.22253899835</v>
      </c>
      <c r="AQ120" s="9">
        <f>AQ72/(SUM($B72:$CX72)+SUM($B95:$CX95))*VLOOKUP(select_pop,'Inputs Assump'!$G$4:$H$9,2,FALSE)</f>
        <v>742167.50845533388</v>
      </c>
      <c r="AR120" s="9">
        <f>AR72/(SUM($B72:$CX72)+SUM($B95:$CX95))*VLOOKUP(select_pop,'Inputs Assump'!$G$4:$H$9,2,FALSE)</f>
        <v>725243.88425398665</v>
      </c>
      <c r="AS120" s="9">
        <f>AS72/(SUM($B72:$CX72)+SUM($B95:$CX95))*VLOOKUP(select_pop,'Inputs Assump'!$G$4:$H$9,2,FALSE)</f>
        <v>698450.54664240044</v>
      </c>
      <c r="AT120" s="9">
        <f>AT72/(SUM($B72:$CX72)+SUM($B95:$CX95))*VLOOKUP(select_pop,'Inputs Assump'!$G$4:$H$9,2,FALSE)</f>
        <v>671720.44671825075</v>
      </c>
      <c r="AU120" s="9">
        <f>AU72/(SUM($B72:$CX72)+SUM($B95:$CX95))*VLOOKUP(select_pop,'Inputs Assump'!$G$4:$H$9,2,FALSE)</f>
        <v>646550.30218278326</v>
      </c>
      <c r="AV120" s="9">
        <f>AV72/(SUM($B72:$CX72)+SUM($B95:$CX95))*VLOOKUP(select_pop,'Inputs Assump'!$G$4:$H$9,2,FALSE)</f>
        <v>621380.15764731553</v>
      </c>
      <c r="AW120" s="9">
        <f>AW72/(SUM($B72:$CX72)+SUM($B95:$CX95))*VLOOKUP(select_pop,'Inputs Assump'!$G$4:$H$9,2,FALSE)</f>
        <v>596210.01311184815</v>
      </c>
      <c r="AX120" s="9">
        <f>AX72/(SUM($B72:$CX72)+SUM($B95:$CX95))*VLOOKUP(select_pop,'Inputs Assump'!$G$4:$H$9,2,FALSE)</f>
        <v>570265.61306767655</v>
      </c>
      <c r="AY120" s="9">
        <f>AY72/(SUM($B72:$CX72)+SUM($B95:$CX95))*VLOOKUP(select_pop,'Inputs Assump'!$G$4:$H$9,2,FALSE)</f>
        <v>544321.21302350564</v>
      </c>
      <c r="AZ120" s="9">
        <f>AZ72/(SUM($B72:$CX72)+SUM($B95:$CX95))*VLOOKUP(select_pop,'Inputs Assump'!$G$4:$H$9,2,FALSE)</f>
        <v>518376.81297933444</v>
      </c>
      <c r="BA120" s="9">
        <f>BA72/(SUM($B72:$CX72)+SUM($B95:$CX95))*VLOOKUP(select_pop,'Inputs Assump'!$G$4:$H$9,2,FALSE)</f>
        <v>492432.41293516324</v>
      </c>
      <c r="BB120" s="9">
        <f>BB72/(SUM($B72:$CX72)+SUM($B95:$CX95))*VLOOKUP(select_pop,'Inputs Assump'!$G$4:$H$9,2,FALSE)</f>
        <v>466488.0128909921</v>
      </c>
      <c r="BC120" s="9">
        <f>BC72/(SUM($B72:$CX72)+SUM($B95:$CX95))*VLOOKUP(select_pop,'Inputs Assump'!$G$4:$H$9,2,FALSE)</f>
        <v>452218.37685082632</v>
      </c>
      <c r="BD120" s="9">
        <f>BD72/(SUM($B72:$CX72)+SUM($B95:$CX95))*VLOOKUP(select_pop,'Inputs Assump'!$G$4:$H$9,2,FALSE)</f>
        <v>437948.74081066053</v>
      </c>
      <c r="BE120" s="9">
        <f>BE72/(SUM($B72:$CX72)+SUM($B95:$CX95))*VLOOKUP(select_pop,'Inputs Assump'!$G$4:$H$9,2,FALSE)</f>
        <v>423679.10477049486</v>
      </c>
      <c r="BF120" s="9">
        <f>BF72/(SUM($B72:$CX72)+SUM($B95:$CX95))*VLOOKUP(select_pop,'Inputs Assump'!$G$4:$H$9,2,FALSE)</f>
        <v>409409.46873032884</v>
      </c>
      <c r="BG120" s="9">
        <f>BG72/(SUM($B72:$CX72)+SUM($B95:$CX95))*VLOOKUP(select_pop,'Inputs Assump'!$G$4:$H$9,2,FALSE)</f>
        <v>395139.83269016346</v>
      </c>
      <c r="BH120" s="9">
        <f>BH72/(SUM($B72:$CX72)+SUM($B95:$CX95))*VLOOKUP(select_pop,'Inputs Assump'!$G$4:$H$9,2,FALSE)</f>
        <v>377897.91757370956</v>
      </c>
      <c r="BI120" s="9">
        <f>BI72/(SUM($B72:$CX72)+SUM($B95:$CX95))*VLOOKUP(select_pop,'Inputs Assump'!$G$4:$H$9,2,FALSE)</f>
        <v>360656.00245725602</v>
      </c>
      <c r="BJ120" s="9">
        <f>BJ72/(SUM($B72:$CX72)+SUM($B95:$CX95))*VLOOKUP(select_pop,'Inputs Assump'!$G$4:$H$9,2,FALSE)</f>
        <v>343414.08734080236</v>
      </c>
      <c r="BK120" s="9">
        <f>BK72/(SUM($B72:$CX72)+SUM($B95:$CX95))*VLOOKUP(select_pop,'Inputs Assump'!$G$4:$H$9,2,FALSE)</f>
        <v>326172.1722243487</v>
      </c>
      <c r="BL120" s="9">
        <f>BL72/(SUM($B72:$CX72)+SUM($B95:$CX95))*VLOOKUP(select_pop,'Inputs Assump'!$G$4:$H$9,2,FALSE)</f>
        <v>308930.25710789504</v>
      </c>
      <c r="BM120" s="9">
        <f>BM72/(SUM($B72:$CX72)+SUM($B95:$CX95))*VLOOKUP(select_pop,'Inputs Assump'!$G$4:$H$9,2,FALSE)</f>
        <v>297628.05840896291</v>
      </c>
      <c r="BN120" s="9">
        <f>BN72/(SUM($B72:$CX72)+SUM($B95:$CX95))*VLOOKUP(select_pop,'Inputs Assump'!$G$4:$H$9,2,FALSE)</f>
        <v>286325.85971003072</v>
      </c>
      <c r="BO120" s="9">
        <f>BO72/(SUM($B72:$CX72)+SUM($B95:$CX95))*VLOOKUP(select_pop,'Inputs Assump'!$G$4:$H$9,2,FALSE)</f>
        <v>275023.66101109853</v>
      </c>
      <c r="BP120" s="9">
        <f>BP72/(SUM($B72:$CX72)+SUM($B95:$CX95))*VLOOKUP(select_pop,'Inputs Assump'!$G$4:$H$9,2,FALSE)</f>
        <v>263721.46231216623</v>
      </c>
      <c r="BQ120" s="9">
        <f>BQ72/(SUM($B72:$CX72)+SUM($B95:$CX95))*VLOOKUP(select_pop,'Inputs Assump'!$G$4:$H$9,2,FALSE)</f>
        <v>252419.26361323424</v>
      </c>
      <c r="BR120" s="9">
        <f>BR72/(SUM($B72:$CX72)+SUM($B95:$CX95))*VLOOKUP(select_pop,'Inputs Assump'!$G$4:$H$9,2,FALSE)</f>
        <v>243175.99412407083</v>
      </c>
      <c r="BS120" s="9">
        <f>BS72/(SUM($B72:$CX72)+SUM($B95:$CX95))*VLOOKUP(select_pop,'Inputs Assump'!$G$4:$H$9,2,FALSE)</f>
        <v>233932.72463490759</v>
      </c>
      <c r="BT120" s="9">
        <f>BT72/(SUM($B72:$CX72)+SUM($B95:$CX95))*VLOOKUP(select_pop,'Inputs Assump'!$G$4:$H$9,2,FALSE)</f>
        <v>224689.4551457444</v>
      </c>
      <c r="BU120" s="9">
        <f>BU72/(SUM($B72:$CX72)+SUM($B95:$CX95))*VLOOKUP(select_pop,'Inputs Assump'!$G$4:$H$9,2,FALSE)</f>
        <v>215446.1856565811</v>
      </c>
      <c r="BV120" s="9">
        <f>BV72/(SUM($B72:$CX72)+SUM($B95:$CX95))*VLOOKUP(select_pop,'Inputs Assump'!$G$4:$H$9,2,FALSE)</f>
        <v>206202.91616741783</v>
      </c>
      <c r="BW120" s="9">
        <f>BW72/(SUM($B72:$CX72)+SUM($B95:$CX95))*VLOOKUP(select_pop,'Inputs Assump'!$G$4:$H$9,2,FALSE)</f>
        <v>197645.73295014934</v>
      </c>
      <c r="BX120" s="9">
        <f>BX72/(SUM($B72:$CX72)+SUM($B95:$CX95))*VLOOKUP(select_pop,'Inputs Assump'!$G$4:$H$9,2,FALSE)</f>
        <v>189088.54973288087</v>
      </c>
      <c r="BY120" s="9">
        <f>BY72/(SUM($B72:$CX72)+SUM($B95:$CX95))*VLOOKUP(select_pop,'Inputs Assump'!$G$4:$H$9,2,FALSE)</f>
        <v>180531.36651561238</v>
      </c>
      <c r="BZ120" s="9">
        <f>BZ72/(SUM($B72:$CX72)+SUM($B95:$CX95))*VLOOKUP(select_pop,'Inputs Assump'!$G$4:$H$9,2,FALSE)</f>
        <v>171974.18329834397</v>
      </c>
      <c r="CA120" s="9">
        <f>CA72/(SUM($B72:$CX72)+SUM($B95:$CX95))*VLOOKUP(select_pop,'Inputs Assump'!$G$4:$H$9,2,FALSE)</f>
        <v>163417.00008107553</v>
      </c>
      <c r="CB120" s="9">
        <f>CB72/(SUM($B72:$CX72)+SUM($B95:$CX95))*VLOOKUP(select_pop,'Inputs Assump'!$G$4:$H$9,2,FALSE)</f>
        <v>158286.05205290092</v>
      </c>
      <c r="CC120" s="9">
        <f>CC72/(SUM($B72:$CX72)+SUM($B95:$CX95))*VLOOKUP(select_pop,'Inputs Assump'!$G$4:$H$9,2,FALSE)</f>
        <v>153155.1040247262</v>
      </c>
      <c r="CD120" s="9">
        <f>CD72/(SUM($B72:$CX72)+SUM($B95:$CX95))*VLOOKUP(select_pop,'Inputs Assump'!$G$4:$H$9,2,FALSE)</f>
        <v>148024.15599655153</v>
      </c>
      <c r="CE120" s="9">
        <f>CE72/(SUM($B72:$CX72)+SUM($B95:$CX95))*VLOOKUP(select_pop,'Inputs Assump'!$G$4:$H$9,2,FALSE)</f>
        <v>142893.2079683769</v>
      </c>
      <c r="CF120" s="9">
        <f>CF72/(SUM($B72:$CX72)+SUM($B95:$CX95))*VLOOKUP(select_pop,'Inputs Assump'!$G$4:$H$9,2,FALSE)</f>
        <v>137762.25994020229</v>
      </c>
      <c r="CG120" s="9">
        <f>CG72/(SUM($B72:$CX72)+SUM($B95:$CX95))*VLOOKUP(select_pop,'Inputs Assump'!$G$4:$H$9,2,FALSE)</f>
        <v>130881.35988695247</v>
      </c>
      <c r="CH120" s="9">
        <f>CH72/(SUM($B72:$CX72)+SUM($B95:$CX95))*VLOOKUP(select_pop,'Inputs Assump'!$G$4:$H$9,2,FALSE)</f>
        <v>124000.45983370261</v>
      </c>
      <c r="CI120" s="9">
        <f>CI72/(SUM($B72:$CX72)+SUM($B95:$CX95))*VLOOKUP(select_pop,'Inputs Assump'!$G$4:$H$9,2,FALSE)</f>
        <v>117119.55978045291</v>
      </c>
      <c r="CJ120" s="9">
        <f>CJ72/(SUM($B72:$CX72)+SUM($B95:$CX95))*VLOOKUP(select_pop,'Inputs Assump'!$G$4:$H$9,2,FALSE)</f>
        <v>110238.65972720312</v>
      </c>
      <c r="CK120" s="9">
        <f>CK72/(SUM($B72:$CX72)+SUM($B95:$CX95))*VLOOKUP(select_pop,'Inputs Assump'!$G$4:$H$9,2,FALSE)</f>
        <v>103357.75967395335</v>
      </c>
      <c r="CL120" s="9">
        <f>CL72/(SUM($B72:$CX72)+SUM($B95:$CX95))*VLOOKUP(select_pop,'Inputs Assump'!$G$4:$H$9,2,FALSE)</f>
        <v>98789.59506495815</v>
      </c>
      <c r="CM120" s="9">
        <f>CM72/(SUM($B72:$CX72)+SUM($B95:$CX95))*VLOOKUP(select_pop,'Inputs Assump'!$G$4:$H$9,2,FALSE)</f>
        <v>94221.430455962982</v>
      </c>
      <c r="CN120" s="9">
        <f>CN72/(SUM($B72:$CX72)+SUM($B95:$CX95))*VLOOKUP(select_pop,'Inputs Assump'!$G$4:$H$9,2,FALSE)</f>
        <v>89653.265846967843</v>
      </c>
      <c r="CO120" s="9">
        <f>CO72/(SUM($B72:$CX72)+SUM($B95:$CX95))*VLOOKUP(select_pop,'Inputs Assump'!$G$4:$H$9,2,FALSE)</f>
        <v>85085.101237972733</v>
      </c>
      <c r="CP120" s="9">
        <f>CP72/(SUM($B72:$CX72)+SUM($B95:$CX95))*VLOOKUP(select_pop,'Inputs Assump'!$G$4:$H$9,2,FALSE)</f>
        <v>80516.936628977521</v>
      </c>
      <c r="CQ120" s="9">
        <f>CQ72/(SUM($B72:$CX72)+SUM($B95:$CX95))*VLOOKUP(select_pop,'Inputs Assump'!$G$4:$H$9,2,FALSE)</f>
        <v>74363.339669110152</v>
      </c>
      <c r="CR120" s="9">
        <f>CR72/(SUM($B72:$CX72)+SUM($B95:$CX95))*VLOOKUP(select_pop,'Inputs Assump'!$G$4:$H$9,2,FALSE)</f>
        <v>68209.742709242841</v>
      </c>
      <c r="CS120" s="9">
        <f>CS72/(SUM($B72:$CX72)+SUM($B95:$CX95))*VLOOKUP(select_pop,'Inputs Assump'!$G$4:$H$9,2,FALSE)</f>
        <v>62056.145749375508</v>
      </c>
      <c r="CT120" s="9">
        <f>CT72/(SUM($B72:$CX72)+SUM($B95:$CX95))*VLOOKUP(select_pop,'Inputs Assump'!$G$4:$H$9,2,FALSE)</f>
        <v>55902.548789508139</v>
      </c>
      <c r="CU120" s="9">
        <f>CU72/(SUM($B72:$CX72)+SUM($B95:$CX95))*VLOOKUP(select_pop,'Inputs Assump'!$G$4:$H$9,2,FALSE)</f>
        <v>49748.951829640755</v>
      </c>
      <c r="CV120" s="9">
        <f>CV72/(SUM($B72:$CX72)+SUM($B95:$CX95))*VLOOKUP(select_pop,'Inputs Assump'!$G$4:$H$9,2,FALSE)</f>
        <v>44586.89999888929</v>
      </c>
      <c r="CW120" s="9">
        <f>CW72/(SUM($B72:$CX72)+SUM($B95:$CX95))*VLOOKUP(select_pop,'Inputs Assump'!$G$4:$H$9,2,FALSE)</f>
        <v>39424.848168137811</v>
      </c>
      <c r="CX120" s="9">
        <f>CX72/(SUM($B72:$CX72)+SUM($B95:$CX95))*VLOOKUP(select_pop,'Inputs Assump'!$G$4:$H$9,2,FALSE)</f>
        <v>34262.796337386309</v>
      </c>
      <c r="CZ120" s="50">
        <f t="shared" si="10"/>
        <v>57752562.664067104</v>
      </c>
      <c r="DA120" s="66">
        <f t="shared" si="11"/>
        <v>4.1810186288398178E-3</v>
      </c>
    </row>
    <row r="121" spans="1:105" s="52" customFormat="1">
      <c r="A121" s="52" t="s">
        <v>1024</v>
      </c>
      <c r="B121" s="52" t="s">
        <v>1020</v>
      </c>
    </row>
    <row r="122" spans="1:105" s="52" customFormat="1">
      <c r="A122" s="52" t="s">
        <v>948</v>
      </c>
      <c r="B122" s="52" t="s">
        <v>131</v>
      </c>
      <c r="C122" s="52">
        <v>1</v>
      </c>
      <c r="D122" s="52">
        <v>2</v>
      </c>
      <c r="E122" s="52">
        <v>3</v>
      </c>
      <c r="F122" s="52">
        <v>4</v>
      </c>
      <c r="G122" s="52">
        <v>5</v>
      </c>
      <c r="H122" s="52">
        <v>6</v>
      </c>
      <c r="I122" s="52">
        <v>7</v>
      </c>
      <c r="J122" s="52">
        <v>8</v>
      </c>
      <c r="K122" s="52">
        <v>9</v>
      </c>
      <c r="L122" s="52">
        <v>10</v>
      </c>
      <c r="M122" s="52">
        <v>11</v>
      </c>
      <c r="N122" s="52">
        <v>12</v>
      </c>
      <c r="O122" s="52">
        <v>13</v>
      </c>
      <c r="P122" s="52">
        <v>14</v>
      </c>
      <c r="Q122" s="52">
        <v>15</v>
      </c>
      <c r="R122" s="52">
        <v>16</v>
      </c>
      <c r="S122" s="52">
        <v>17</v>
      </c>
      <c r="T122" s="52">
        <v>18</v>
      </c>
      <c r="U122" s="52">
        <v>19</v>
      </c>
      <c r="V122" s="52">
        <v>20</v>
      </c>
      <c r="W122" s="52">
        <v>21</v>
      </c>
      <c r="X122" s="52">
        <v>22</v>
      </c>
      <c r="Y122" s="52">
        <v>23</v>
      </c>
      <c r="Z122" s="52">
        <v>24</v>
      </c>
      <c r="AA122" s="52">
        <v>25</v>
      </c>
      <c r="AB122" s="52">
        <v>26</v>
      </c>
      <c r="AC122" s="52">
        <v>27</v>
      </c>
      <c r="AD122" s="52">
        <v>28</v>
      </c>
      <c r="AE122" s="52">
        <v>29</v>
      </c>
      <c r="AF122" s="52">
        <v>30</v>
      </c>
      <c r="AG122" s="52">
        <v>31</v>
      </c>
      <c r="AH122" s="52">
        <v>32</v>
      </c>
      <c r="AI122" s="52">
        <v>33</v>
      </c>
      <c r="AJ122" s="52">
        <v>34</v>
      </c>
      <c r="AK122" s="52">
        <v>35</v>
      </c>
      <c r="AL122" s="52">
        <v>36</v>
      </c>
      <c r="AM122" s="52">
        <v>37</v>
      </c>
      <c r="AN122" s="52">
        <v>38</v>
      </c>
      <c r="AO122" s="52">
        <v>39</v>
      </c>
      <c r="AP122" s="52">
        <v>40</v>
      </c>
      <c r="AQ122" s="52">
        <v>41</v>
      </c>
      <c r="AR122" s="52">
        <v>42</v>
      </c>
      <c r="AS122" s="52">
        <v>43</v>
      </c>
      <c r="AT122" s="52">
        <v>44</v>
      </c>
      <c r="AU122" s="52">
        <v>45</v>
      </c>
      <c r="AV122" s="52">
        <v>46</v>
      </c>
      <c r="AW122" s="52">
        <v>47</v>
      </c>
      <c r="AX122" s="52">
        <v>48</v>
      </c>
      <c r="AY122" s="52">
        <v>49</v>
      </c>
      <c r="AZ122" s="52">
        <v>50</v>
      </c>
      <c r="BA122" s="52">
        <v>51</v>
      </c>
      <c r="BB122" s="52">
        <v>52</v>
      </c>
      <c r="BC122" s="52">
        <v>53</v>
      </c>
      <c r="BD122" s="52">
        <v>54</v>
      </c>
      <c r="BE122" s="52">
        <v>55</v>
      </c>
      <c r="BF122" s="52">
        <v>56</v>
      </c>
      <c r="BG122" s="52">
        <v>57</v>
      </c>
      <c r="BH122" s="52">
        <v>58</v>
      </c>
      <c r="BI122" s="52">
        <v>59</v>
      </c>
      <c r="BJ122" s="52">
        <v>60</v>
      </c>
      <c r="BK122" s="52">
        <v>61</v>
      </c>
      <c r="BL122" s="52">
        <v>62</v>
      </c>
      <c r="BM122" s="52">
        <v>63</v>
      </c>
      <c r="BN122" s="52">
        <v>64</v>
      </c>
      <c r="BO122" s="52">
        <v>65</v>
      </c>
      <c r="BP122" s="52">
        <v>66</v>
      </c>
      <c r="BQ122" s="52">
        <v>67</v>
      </c>
      <c r="BR122" s="52">
        <v>68</v>
      </c>
      <c r="BS122" s="52">
        <v>69</v>
      </c>
      <c r="BT122" s="52">
        <v>70</v>
      </c>
      <c r="BU122" s="52">
        <v>71</v>
      </c>
      <c r="BV122" s="52">
        <v>72</v>
      </c>
      <c r="BW122" s="52">
        <v>73</v>
      </c>
      <c r="BX122" s="52">
        <v>74</v>
      </c>
      <c r="BY122" s="52">
        <v>75</v>
      </c>
      <c r="BZ122" s="52">
        <v>76</v>
      </c>
      <c r="CA122" s="52">
        <v>77</v>
      </c>
      <c r="CB122" s="52">
        <v>78</v>
      </c>
      <c r="CC122" s="52">
        <v>79</v>
      </c>
      <c r="CD122" s="52">
        <v>80</v>
      </c>
      <c r="CE122" s="52">
        <v>81</v>
      </c>
      <c r="CF122" s="52">
        <v>82</v>
      </c>
      <c r="CG122" s="52">
        <v>83</v>
      </c>
      <c r="CH122" s="52">
        <v>84</v>
      </c>
      <c r="CI122" s="52">
        <v>85</v>
      </c>
      <c r="CJ122" s="52">
        <v>86</v>
      </c>
      <c r="CK122" s="52">
        <v>87</v>
      </c>
      <c r="CL122" s="52">
        <v>88</v>
      </c>
      <c r="CM122" s="52">
        <v>89</v>
      </c>
      <c r="CN122" s="52">
        <v>90</v>
      </c>
      <c r="CO122" s="52">
        <v>91</v>
      </c>
      <c r="CP122" s="52">
        <v>92</v>
      </c>
      <c r="CQ122" s="52">
        <v>93</v>
      </c>
      <c r="CR122" s="52">
        <v>94</v>
      </c>
      <c r="CS122" s="52">
        <v>95</v>
      </c>
      <c r="CT122" s="52">
        <v>96</v>
      </c>
      <c r="CU122" s="52">
        <v>97</v>
      </c>
      <c r="CV122" s="52">
        <v>98</v>
      </c>
      <c r="CW122" s="52">
        <v>99</v>
      </c>
      <c r="CX122" s="52">
        <v>100</v>
      </c>
      <c r="CZ122" s="52" t="s">
        <v>130</v>
      </c>
      <c r="DA122" s="52" t="s">
        <v>1815</v>
      </c>
    </row>
    <row r="123" spans="1:105">
      <c r="A123" s="52">
        <v>2020</v>
      </c>
      <c r="B123" s="9">
        <f>B75/(SUM($B75:$CX75)+SUM($B52:$CX52))*VLOOKUP(select_pop,'Inputs Assump'!$G$4:$H$9,2,FALSE)</f>
        <v>1794565.7155999995</v>
      </c>
      <c r="C123" s="9">
        <f>C75/(SUM($B75:$CX75)+SUM($B52:$CX52))*VLOOKUP(select_pop,'Inputs Assump'!$G$4:$H$9,2,FALSE)</f>
        <v>1729422.9510999999</v>
      </c>
      <c r="D123" s="9">
        <f>D75/(SUM($B75:$CX75)+SUM($B52:$CX52))*VLOOKUP(select_pop,'Inputs Assump'!$G$4:$H$9,2,FALSE)</f>
        <v>1697431.0311</v>
      </c>
      <c r="E123" s="9">
        <f>E75/(SUM($B75:$CX75)+SUM($B52:$CX52))*VLOOKUP(select_pop,'Inputs Assump'!$G$4:$H$9,2,FALSE)</f>
        <v>1665439.1111000001</v>
      </c>
      <c r="F123" s="9">
        <f>F75/(SUM($B75:$CX75)+SUM($B52:$CX52))*VLOOKUP(select_pop,'Inputs Assump'!$G$4:$H$9,2,FALSE)</f>
        <v>1633447.1911000002</v>
      </c>
      <c r="G123" s="9">
        <f>G75/(SUM($B75:$CX75)+SUM($B52:$CX52))*VLOOKUP(select_pop,'Inputs Assump'!$G$4:$H$9,2,FALSE)</f>
        <v>1608085.4400000002</v>
      </c>
      <c r="H123" s="9">
        <f>H75/(SUM($B75:$CX75)+SUM($B52:$CX52))*VLOOKUP(select_pop,'Inputs Assump'!$G$4:$H$9,2,FALSE)</f>
        <v>1576093.5200000003</v>
      </c>
      <c r="I123" s="9">
        <f>I75/(SUM($B75:$CX75)+SUM($B52:$CX52))*VLOOKUP(select_pop,'Inputs Assump'!$G$4:$H$9,2,FALSE)</f>
        <v>1544101.6</v>
      </c>
      <c r="J123" s="9">
        <f>J75/(SUM($B75:$CX75)+SUM($B52:$CX52))*VLOOKUP(select_pop,'Inputs Assump'!$G$4:$H$9,2,FALSE)</f>
        <v>1515244.2000000002</v>
      </c>
      <c r="K123" s="9">
        <f>K75/(SUM($B75:$CX75)+SUM($B52:$CX52))*VLOOKUP(select_pop,'Inputs Assump'!$G$4:$H$9,2,FALSE)</f>
        <v>1486386.8000000003</v>
      </c>
      <c r="L123" s="9">
        <f>L75/(SUM($B75:$CX75)+SUM($B52:$CX52))*VLOOKUP(select_pop,'Inputs Assump'!$G$4:$H$9,2,FALSE)</f>
        <v>1457529.4000000004</v>
      </c>
      <c r="M123" s="9">
        <f>M75/(SUM($B75:$CX75)+SUM($B52:$CX52))*VLOOKUP(select_pop,'Inputs Assump'!$G$4:$H$9,2,FALSE)</f>
        <v>1428672.0000000005</v>
      </c>
      <c r="N123" s="9">
        <f>N75/(SUM($B75:$CX75)+SUM($B52:$CX52))*VLOOKUP(select_pop,'Inputs Assump'!$G$4:$H$9,2,FALSE)</f>
        <v>1399814.6</v>
      </c>
      <c r="O123" s="9">
        <f>O75/(SUM($B75:$CX75)+SUM($B52:$CX52))*VLOOKUP(select_pop,'Inputs Assump'!$G$4:$H$9,2,FALSE)</f>
        <v>1381579.56</v>
      </c>
      <c r="P123" s="9">
        <f>P75/(SUM($B75:$CX75)+SUM($B52:$CX52))*VLOOKUP(select_pop,'Inputs Assump'!$G$4:$H$9,2,FALSE)</f>
        <v>1363344.52</v>
      </c>
      <c r="Q123" s="9">
        <f>Q75/(SUM($B75:$CX75)+SUM($B52:$CX52))*VLOOKUP(select_pop,'Inputs Assump'!$G$4:$H$9,2,FALSE)</f>
        <v>1345109.48</v>
      </c>
      <c r="R123" s="9">
        <f>R75/(SUM($B75:$CX75)+SUM($B52:$CX52))*VLOOKUP(select_pop,'Inputs Assump'!$G$4:$H$9,2,FALSE)</f>
        <v>1326874.44</v>
      </c>
      <c r="S123" s="9">
        <f>S75/(SUM($B75:$CX75)+SUM($B52:$CX52))*VLOOKUP(select_pop,'Inputs Assump'!$G$4:$H$9,2,FALSE)</f>
        <v>1308639.3999999999</v>
      </c>
      <c r="T123" s="9">
        <f>T75/(SUM($B75:$CX75)+SUM($B52:$CX52))*VLOOKUP(select_pop,'Inputs Assump'!$G$4:$H$9,2,FALSE)</f>
        <v>1284138.8399999999</v>
      </c>
      <c r="U123" s="9">
        <f>U75/(SUM($B75:$CX75)+SUM($B52:$CX52))*VLOOKUP(select_pop,'Inputs Assump'!$G$4:$H$9,2,FALSE)</f>
        <v>1259638.2799999998</v>
      </c>
      <c r="V123" s="9">
        <f>V75/(SUM($B75:$CX75)+SUM($B52:$CX52))*VLOOKUP(select_pop,'Inputs Assump'!$G$4:$H$9,2,FALSE)</f>
        <v>1235137.7199999997</v>
      </c>
      <c r="W123" s="9">
        <f>W75/(SUM($B75:$CX75)+SUM($B52:$CX52))*VLOOKUP(select_pop,'Inputs Assump'!$G$4:$H$9,2,FALSE)</f>
        <v>1210637.1599999997</v>
      </c>
      <c r="X123" s="9">
        <f>X75/(SUM($B75:$CX75)+SUM($B52:$CX52))*VLOOKUP(select_pop,'Inputs Assump'!$G$4:$H$9,2,FALSE)</f>
        <v>1186136.6000000001</v>
      </c>
      <c r="Y123" s="9">
        <f>Y75/(SUM($B75:$CX75)+SUM($B52:$CX52))*VLOOKUP(select_pop,'Inputs Assump'!$G$4:$H$9,2,FALSE)</f>
        <v>1144498.8400000001</v>
      </c>
      <c r="Z123" s="9">
        <f>Z75/(SUM($B75:$CX75)+SUM($B52:$CX52))*VLOOKUP(select_pop,'Inputs Assump'!$G$4:$H$9,2,FALSE)</f>
        <v>1102861.08</v>
      </c>
      <c r="AA123" s="9">
        <f>AA75/(SUM($B75:$CX75)+SUM($B52:$CX52))*VLOOKUP(select_pop,'Inputs Assump'!$G$4:$H$9,2,FALSE)</f>
        <v>1061223.32</v>
      </c>
      <c r="AB123" s="9">
        <f>AB75/(SUM($B75:$CX75)+SUM($B52:$CX52))*VLOOKUP(select_pop,'Inputs Assump'!$G$4:$H$9,2,FALSE)</f>
        <v>1019585.56</v>
      </c>
      <c r="AC123" s="9">
        <f>AC75/(SUM($B75:$CX75)+SUM($B52:$CX52))*VLOOKUP(select_pop,'Inputs Assump'!$G$4:$H$9,2,FALSE)</f>
        <v>977947.8</v>
      </c>
      <c r="AD123" s="9">
        <f>AD75/(SUM($B75:$CX75)+SUM($B52:$CX52))*VLOOKUP(select_pop,'Inputs Assump'!$G$4:$H$9,2,FALSE)</f>
        <v>932812.2</v>
      </c>
      <c r="AE123" s="9">
        <f>AE75/(SUM($B75:$CX75)+SUM($B52:$CX52))*VLOOKUP(select_pop,'Inputs Assump'!$G$4:$H$9,2,FALSE)</f>
        <v>887676.60000000009</v>
      </c>
      <c r="AF123" s="9">
        <f>AF75/(SUM($B75:$CX75)+SUM($B52:$CX52))*VLOOKUP(select_pop,'Inputs Assump'!$G$4:$H$9,2,FALSE)</f>
        <v>842541.00000000012</v>
      </c>
      <c r="AG123" s="9">
        <f>AG75/(SUM($B75:$CX75)+SUM($B52:$CX52))*VLOOKUP(select_pop,'Inputs Assump'!$G$4:$H$9,2,FALSE)</f>
        <v>797405.40000000014</v>
      </c>
      <c r="AH123" s="9">
        <f>AH75/(SUM($B75:$CX75)+SUM($B52:$CX52))*VLOOKUP(select_pop,'Inputs Assump'!$G$4:$H$9,2,FALSE)</f>
        <v>752269.8</v>
      </c>
      <c r="AI123" s="9">
        <f>AI75/(SUM($B75:$CX75)+SUM($B52:$CX52))*VLOOKUP(select_pop,'Inputs Assump'!$G$4:$H$9,2,FALSE)</f>
        <v>725461.76</v>
      </c>
      <c r="AJ123" s="9">
        <f>AJ75/(SUM($B75:$CX75)+SUM($B52:$CX52))*VLOOKUP(select_pop,'Inputs Assump'!$G$4:$H$9,2,FALSE)</f>
        <v>698653.72</v>
      </c>
      <c r="AK123" s="9">
        <f>AK75/(SUM($B75:$CX75)+SUM($B52:$CX52))*VLOOKUP(select_pop,'Inputs Assump'!$G$4:$H$9,2,FALSE)</f>
        <v>671845.67999999993</v>
      </c>
      <c r="AL123" s="9">
        <f>AL75/(SUM($B75:$CX75)+SUM($B52:$CX52))*VLOOKUP(select_pop,'Inputs Assump'!$G$4:$H$9,2,FALSE)</f>
        <v>645037.6399999999</v>
      </c>
      <c r="AM123" s="9">
        <f>AM75/(SUM($B75:$CX75)+SUM($B52:$CX52))*VLOOKUP(select_pop,'Inputs Assump'!$G$4:$H$9,2,FALSE)</f>
        <v>618229.6</v>
      </c>
      <c r="AN123" s="9">
        <f>AN75/(SUM($B75:$CX75)+SUM($B52:$CX52))*VLOOKUP(select_pop,'Inputs Assump'!$G$4:$H$9,2,FALSE)</f>
        <v>592404.6</v>
      </c>
      <c r="AO123" s="9">
        <f>AO75/(SUM($B75:$CX75)+SUM($B52:$CX52))*VLOOKUP(select_pop,'Inputs Assump'!$G$4:$H$9,2,FALSE)</f>
        <v>566579.6</v>
      </c>
      <c r="AP123" s="9">
        <f>AP75/(SUM($B75:$CX75)+SUM($B52:$CX52))*VLOOKUP(select_pop,'Inputs Assump'!$G$4:$H$9,2,FALSE)</f>
        <v>540754.6</v>
      </c>
      <c r="AQ123" s="9">
        <f>AQ75/(SUM($B75:$CX75)+SUM($B52:$CX52))*VLOOKUP(select_pop,'Inputs Assump'!$G$4:$H$9,2,FALSE)</f>
        <v>514929.59999999992</v>
      </c>
      <c r="AR123" s="9">
        <f>AR75/(SUM($B75:$CX75)+SUM($B52:$CX52))*VLOOKUP(select_pop,'Inputs Assump'!$G$4:$H$9,2,FALSE)</f>
        <v>489104.6</v>
      </c>
      <c r="AS123" s="9">
        <f>AS75/(SUM($B75:$CX75)+SUM($B52:$CX52))*VLOOKUP(select_pop,'Inputs Assump'!$G$4:$H$9,2,FALSE)</f>
        <v>474142.88</v>
      </c>
      <c r="AT123" s="9">
        <f>AT75/(SUM($B75:$CX75)+SUM($B52:$CX52))*VLOOKUP(select_pop,'Inputs Assump'!$G$4:$H$9,2,FALSE)</f>
        <v>459181.16</v>
      </c>
      <c r="AU123" s="9">
        <f>AU75/(SUM($B75:$CX75)+SUM($B52:$CX52))*VLOOKUP(select_pop,'Inputs Assump'!$G$4:$H$9,2,FALSE)</f>
        <v>444219.44000000006</v>
      </c>
      <c r="AV123" s="9">
        <f>AV75/(SUM($B75:$CX75)+SUM($B52:$CX52))*VLOOKUP(select_pop,'Inputs Assump'!$G$4:$H$9,2,FALSE)</f>
        <v>429257.72000000009</v>
      </c>
      <c r="AW123" s="9">
        <f>AW75/(SUM($B75:$CX75)+SUM($B52:$CX52))*VLOOKUP(select_pop,'Inputs Assump'!$G$4:$H$9,2,FALSE)</f>
        <v>414296</v>
      </c>
      <c r="AX123" s="9">
        <f>AX75/(SUM($B75:$CX75)+SUM($B52:$CX52))*VLOOKUP(select_pop,'Inputs Assump'!$G$4:$H$9,2,FALSE)</f>
        <v>394148.36</v>
      </c>
      <c r="AY123" s="9">
        <f>AY75/(SUM($B75:$CX75)+SUM($B52:$CX52))*VLOOKUP(select_pop,'Inputs Assump'!$G$4:$H$9,2,FALSE)</f>
        <v>374000.72</v>
      </c>
      <c r="AZ123" s="9">
        <f>AZ75/(SUM($B75:$CX75)+SUM($B52:$CX52))*VLOOKUP(select_pop,'Inputs Assump'!$G$4:$H$9,2,FALSE)</f>
        <v>353853.07999999996</v>
      </c>
      <c r="BA123" s="9">
        <f>BA75/(SUM($B75:$CX75)+SUM($B52:$CX52))*VLOOKUP(select_pop,'Inputs Assump'!$G$4:$H$9,2,FALSE)</f>
        <v>333705.43999999994</v>
      </c>
      <c r="BB123" s="9">
        <f>BB75/(SUM($B75:$CX75)+SUM($B52:$CX52))*VLOOKUP(select_pop,'Inputs Assump'!$G$4:$H$9,2,FALSE)</f>
        <v>313557.8</v>
      </c>
      <c r="BC123" s="9">
        <f>BC75/(SUM($B75:$CX75)+SUM($B52:$CX52))*VLOOKUP(select_pop,'Inputs Assump'!$G$4:$H$9,2,FALSE)</f>
        <v>297206.32</v>
      </c>
      <c r="BD123" s="9">
        <f>BD75/(SUM($B75:$CX75)+SUM($B52:$CX52))*VLOOKUP(select_pop,'Inputs Assump'!$G$4:$H$9,2,FALSE)</f>
        <v>280854.84000000003</v>
      </c>
      <c r="BE123" s="9">
        <f>BE75/(SUM($B75:$CX75)+SUM($B52:$CX52))*VLOOKUP(select_pop,'Inputs Assump'!$G$4:$H$9,2,FALSE)</f>
        <v>264503.36000000004</v>
      </c>
      <c r="BF123" s="9">
        <f>BF75/(SUM($B75:$CX75)+SUM($B52:$CX52))*VLOOKUP(select_pop,'Inputs Assump'!$G$4:$H$9,2,FALSE)</f>
        <v>248151.88000000003</v>
      </c>
      <c r="BG123" s="9">
        <f>BG75/(SUM($B75:$CX75)+SUM($B52:$CX52))*VLOOKUP(select_pop,'Inputs Assump'!$G$4:$H$9,2,FALSE)</f>
        <v>231800.39999999997</v>
      </c>
      <c r="BH123" s="9">
        <f>BH75/(SUM($B75:$CX75)+SUM($B52:$CX52))*VLOOKUP(select_pop,'Inputs Assump'!$G$4:$H$9,2,FALSE)</f>
        <v>223304.08</v>
      </c>
      <c r="BI123" s="9">
        <f>BI75/(SUM($B75:$CX75)+SUM($B52:$CX52))*VLOOKUP(select_pop,'Inputs Assump'!$G$4:$H$9,2,FALSE)</f>
        <v>214807.75999999998</v>
      </c>
      <c r="BJ123" s="9">
        <f>BJ75/(SUM($B75:$CX75)+SUM($B52:$CX52))*VLOOKUP(select_pop,'Inputs Assump'!$G$4:$H$9,2,FALSE)</f>
        <v>206311.43999999997</v>
      </c>
      <c r="BK123" s="9">
        <f>BK75/(SUM($B75:$CX75)+SUM($B52:$CX52))*VLOOKUP(select_pop,'Inputs Assump'!$G$4:$H$9,2,FALSE)</f>
        <v>197815.11999999997</v>
      </c>
      <c r="BL123" s="9">
        <f>BL75/(SUM($B75:$CX75)+SUM($B52:$CX52))*VLOOKUP(select_pop,'Inputs Assump'!$G$4:$H$9,2,FALSE)</f>
        <v>189318.8</v>
      </c>
      <c r="BM123" s="9">
        <f>BM75/(SUM($B75:$CX75)+SUM($B52:$CX52))*VLOOKUP(select_pop,'Inputs Assump'!$G$4:$H$9,2,FALSE)</f>
        <v>180884.91999999998</v>
      </c>
      <c r="BN123" s="9">
        <f>BN75/(SUM($B75:$CX75)+SUM($B52:$CX52))*VLOOKUP(select_pop,'Inputs Assump'!$G$4:$H$9,2,FALSE)</f>
        <v>172451.03999999998</v>
      </c>
      <c r="BO123" s="9">
        <f>BO75/(SUM($B75:$CX75)+SUM($B52:$CX52))*VLOOKUP(select_pop,'Inputs Assump'!$G$4:$H$9,2,FALSE)</f>
        <v>164017.15999999997</v>
      </c>
      <c r="BP123" s="9">
        <f>BP75/(SUM($B75:$CX75)+SUM($B52:$CX52))*VLOOKUP(select_pop,'Inputs Assump'!$G$4:$H$9,2,FALSE)</f>
        <v>155583.27999999997</v>
      </c>
      <c r="BQ123" s="9">
        <f>BQ75/(SUM($B75:$CX75)+SUM($B52:$CX52))*VLOOKUP(select_pop,'Inputs Assump'!$G$4:$H$9,2,FALSE)</f>
        <v>147149.4</v>
      </c>
      <c r="BR123" s="9">
        <f>BR75/(SUM($B75:$CX75)+SUM($B52:$CX52))*VLOOKUP(select_pop,'Inputs Assump'!$G$4:$H$9,2,FALSE)</f>
        <v>139314.47999999998</v>
      </c>
      <c r="BS123" s="9">
        <f>BS75/(SUM($B75:$CX75)+SUM($B52:$CX52))*VLOOKUP(select_pop,'Inputs Assump'!$G$4:$H$9,2,FALSE)</f>
        <v>131479.56</v>
      </c>
      <c r="BT123" s="9">
        <f>BT75/(SUM($B75:$CX75)+SUM($B52:$CX52))*VLOOKUP(select_pop,'Inputs Assump'!$G$4:$H$9,2,FALSE)</f>
        <v>123644.64</v>
      </c>
      <c r="BU123" s="9">
        <f>BU75/(SUM($B75:$CX75)+SUM($B52:$CX52))*VLOOKUP(select_pop,'Inputs Assump'!$G$4:$H$9,2,FALSE)</f>
        <v>115809.72</v>
      </c>
      <c r="BV123" s="9">
        <f>BV75/(SUM($B75:$CX75)+SUM($B52:$CX52))*VLOOKUP(select_pop,'Inputs Assump'!$G$4:$H$9,2,FALSE)</f>
        <v>107974.8</v>
      </c>
      <c r="BW123" s="9">
        <f>BW75/(SUM($B75:$CX75)+SUM($B52:$CX52))*VLOOKUP(select_pop,'Inputs Assump'!$G$4:$H$9,2,FALSE)</f>
        <v>99988.12</v>
      </c>
      <c r="BX123" s="9">
        <f>BX75/(SUM($B75:$CX75)+SUM($B52:$CX52))*VLOOKUP(select_pop,'Inputs Assump'!$G$4:$H$9,2,FALSE)</f>
        <v>92001.439999999988</v>
      </c>
      <c r="BY123" s="9">
        <f>BY75/(SUM($B75:$CX75)+SUM($B52:$CX52))*VLOOKUP(select_pop,'Inputs Assump'!$G$4:$H$9,2,FALSE)</f>
        <v>84014.75999999998</v>
      </c>
      <c r="BZ123" s="9">
        <f>BZ75/(SUM($B75:$CX75)+SUM($B52:$CX52))*VLOOKUP(select_pop,'Inputs Assump'!$G$4:$H$9,2,FALSE)</f>
        <v>76028.079999999973</v>
      </c>
      <c r="CA123" s="9">
        <f>CA75/(SUM($B75:$CX75)+SUM($B52:$CX52))*VLOOKUP(select_pop,'Inputs Assump'!$G$4:$H$9,2,FALSE)</f>
        <v>68041.399999999994</v>
      </c>
      <c r="CB123" s="9">
        <f>CB75/(SUM($B75:$CX75)+SUM($B52:$CX52))*VLOOKUP(select_pop,'Inputs Assump'!$G$4:$H$9,2,FALSE)</f>
        <v>60781.165599999986</v>
      </c>
      <c r="CC123" s="9">
        <f>CC75/(SUM($B75:$CX75)+SUM($B52:$CX52))*VLOOKUP(select_pop,'Inputs Assump'!$G$4:$H$9,2,FALSE)</f>
        <v>53520.931199999992</v>
      </c>
      <c r="CD123" s="9">
        <f>CD75/(SUM($B75:$CX75)+SUM($B52:$CX52))*VLOOKUP(select_pop,'Inputs Assump'!$G$4:$H$9,2,FALSE)</f>
        <v>46260.696799999991</v>
      </c>
      <c r="CE123" s="9">
        <f>CE75/(SUM($B75:$CX75)+SUM($B52:$CX52))*VLOOKUP(select_pop,'Inputs Assump'!$G$4:$H$9,2,FALSE)</f>
        <v>39000.462399999989</v>
      </c>
      <c r="CF123" s="9">
        <f>CF75/(SUM($B75:$CX75)+SUM($B52:$CX52))*VLOOKUP(select_pop,'Inputs Assump'!$G$4:$H$9,2,FALSE)</f>
        <v>31740.227999999999</v>
      </c>
      <c r="CG123" s="9">
        <f>CG75/(SUM($B75:$CX75)+SUM($B52:$CX52))*VLOOKUP(select_pop,'Inputs Assump'!$G$4:$H$9,2,FALSE)</f>
        <v>27871.876799999998</v>
      </c>
      <c r="CH123" s="9">
        <f>CH75/(SUM($B75:$CX75)+SUM($B52:$CX52))*VLOOKUP(select_pop,'Inputs Assump'!$G$4:$H$9,2,FALSE)</f>
        <v>24003.525600000001</v>
      </c>
      <c r="CI123" s="9">
        <f>CI75/(SUM($B75:$CX75)+SUM($B52:$CX52))*VLOOKUP(select_pop,'Inputs Assump'!$G$4:$H$9,2,FALSE)</f>
        <v>20135.174400000004</v>
      </c>
      <c r="CJ123" s="9">
        <f>CJ75/(SUM($B75:$CX75)+SUM($B52:$CX52))*VLOOKUP(select_pop,'Inputs Assump'!$G$4:$H$9,2,FALSE)</f>
        <v>16266.823200000004</v>
      </c>
      <c r="CK123" s="9">
        <f>CK75/(SUM($B75:$CX75)+SUM($B52:$CX52))*VLOOKUP(select_pop,'Inputs Assump'!$G$4:$H$9,2,FALSE)</f>
        <v>12398.472000000002</v>
      </c>
      <c r="CL123" s="9">
        <f>CL75/(SUM($B75:$CX75)+SUM($B52:$CX52))*VLOOKUP(select_pop,'Inputs Assump'!$G$4:$H$9,2,FALSE)</f>
        <v>10380.9876</v>
      </c>
      <c r="CM123" s="9">
        <f>CM75/(SUM($B75:$CX75)+SUM($B52:$CX52))*VLOOKUP(select_pop,'Inputs Assump'!$G$4:$H$9,2,FALSE)</f>
        <v>8363.5031999999992</v>
      </c>
      <c r="CN123" s="9">
        <f>CN75/(SUM($B75:$CX75)+SUM($B52:$CX52))*VLOOKUP(select_pop,'Inputs Assump'!$G$4:$H$9,2,FALSE)</f>
        <v>6346.0187999999989</v>
      </c>
      <c r="CO123" s="9">
        <f>CO75/(SUM($B75:$CX75)+SUM($B52:$CX52))*VLOOKUP(select_pop,'Inputs Assump'!$G$4:$H$9,2,FALSE)</f>
        <v>4328.5343999999986</v>
      </c>
      <c r="CP123" s="9">
        <f>CP75/(SUM($B75:$CX75)+SUM($B52:$CX52))*VLOOKUP(select_pop,'Inputs Assump'!$G$4:$H$9,2,FALSE)</f>
        <v>2311.0499999999997</v>
      </c>
      <c r="CQ123" s="9">
        <f>CQ75/(SUM($B75:$CX75)+SUM($B52:$CX52))*VLOOKUP(select_pop,'Inputs Assump'!$G$4:$H$9,2,FALSE)</f>
        <v>1879.9759999999997</v>
      </c>
      <c r="CR123" s="9">
        <f>CR75/(SUM($B75:$CX75)+SUM($B52:$CX52))*VLOOKUP(select_pop,'Inputs Assump'!$G$4:$H$9,2,FALSE)</f>
        <v>1448.9019999999996</v>
      </c>
      <c r="CS123" s="9">
        <f>CS75/(SUM($B75:$CX75)+SUM($B52:$CX52))*VLOOKUP(select_pop,'Inputs Assump'!$G$4:$H$9,2,FALSE)</f>
        <v>1017.8279999999996</v>
      </c>
      <c r="CT123" s="9">
        <f>CT75/(SUM($B75:$CX75)+SUM($B52:$CX52))*VLOOKUP(select_pop,'Inputs Assump'!$G$4:$H$9,2,FALSE)</f>
        <v>586.75399999999968</v>
      </c>
      <c r="CU123" s="9">
        <f>CU75/(SUM($B75:$CX75)+SUM($B52:$CX52))*VLOOKUP(select_pop,'Inputs Assump'!$G$4:$H$9,2,FALSE)</f>
        <v>155.68</v>
      </c>
      <c r="CV123" s="9">
        <f>CV75/(SUM($B75:$CX75)+SUM($B52:$CX52))*VLOOKUP(select_pop,'Inputs Assump'!$G$4:$H$9,2,FALSE)</f>
        <v>164.12</v>
      </c>
      <c r="CW123" s="9">
        <f>CW75/(SUM($B75:$CX75)+SUM($B52:$CX52))*VLOOKUP(select_pop,'Inputs Assump'!$G$4:$H$9,2,FALSE)</f>
        <v>172.56</v>
      </c>
      <c r="CX123" s="9">
        <f>CX75/(SUM($B75:$CX75)+SUM($B52:$CX52))*VLOOKUP(select_pop,'Inputs Assump'!$G$4:$H$9,2,FALSE)</f>
        <v>181</v>
      </c>
      <c r="CZ123" s="50">
        <f>SUM(B123:CX123)</f>
        <v>57591428.229999982</v>
      </c>
      <c r="DA123" s="66">
        <f t="shared" ref="DA123:DA143" si="12">(CZ123-CZ$4)/CZ$4</f>
        <v>1.3792704002996536E-3</v>
      </c>
    </row>
    <row r="124" spans="1:105">
      <c r="A124" s="52">
        <v>2021</v>
      </c>
      <c r="B124" s="9">
        <f>B76/(SUM($B76:$CX76)+SUM($B53:$CX53))*VLOOKUP(select_pop,'Inputs Assump'!$G$4:$H$9,2,FALSE)</f>
        <v>1619417.5660051329</v>
      </c>
      <c r="C124" s="9">
        <f>C76/(SUM($B76:$CX76)+SUM($B53:$CX53))*VLOOKUP(select_pop,'Inputs Assump'!$G$4:$H$9,2,FALSE)</f>
        <v>1689210.8073180413</v>
      </c>
      <c r="D124" s="9">
        <f>D76/(SUM($B76:$CX76)+SUM($B53:$CX53))*VLOOKUP(select_pop,'Inputs Assump'!$G$4:$H$9,2,FALSE)</f>
        <v>1681608.713376909</v>
      </c>
      <c r="E124" s="9">
        <f>E76/(SUM($B76:$CX76)+SUM($B53:$CX53))*VLOOKUP(select_pop,'Inputs Assump'!$G$4:$H$9,2,FALSE)</f>
        <v>1650501.2902937131</v>
      </c>
      <c r="F124" s="9">
        <f>F76/(SUM($B76:$CX76)+SUM($B53:$CX53))*VLOOKUP(select_pop,'Inputs Assump'!$G$4:$H$9,2,FALSE)</f>
        <v>1619393.8672105172</v>
      </c>
      <c r="G124" s="9">
        <f>G76/(SUM($B76:$CX76)+SUM($B53:$CX53))*VLOOKUP(select_pop,'Inputs Assump'!$G$4:$H$9,2,FALSE)</f>
        <v>1591778.4080535227</v>
      </c>
      <c r="H124" s="9">
        <f>H76/(SUM($B76:$CX76)+SUM($B53:$CX53))*VLOOKUP(select_pop,'Inputs Assump'!$G$4:$H$9,2,FALSE)</f>
        <v>1567063.6281626457</v>
      </c>
      <c r="I124" s="9">
        <f>I76/(SUM($B76:$CX76)+SUM($B53:$CX53))*VLOOKUP(select_pop,'Inputs Assump'!$G$4:$H$9,2,FALSE)</f>
        <v>1535887.8131343792</v>
      </c>
      <c r="J124" s="9">
        <f>J76/(SUM($B76:$CX76)+SUM($B53:$CX53))*VLOOKUP(select_pop,'Inputs Assump'!$G$4:$H$9,2,FALSE)</f>
        <v>1504711.998106112</v>
      </c>
      <c r="K124" s="9">
        <f>K76/(SUM($B76:$CX76)+SUM($B53:$CX53))*VLOOKUP(select_pop,'Inputs Assump'!$G$4:$H$9,2,FALSE)</f>
        <v>1476590.7423453855</v>
      </c>
      <c r="L124" s="9">
        <f>L76/(SUM($B76:$CX76)+SUM($B53:$CX53))*VLOOKUP(select_pop,'Inputs Assump'!$G$4:$H$9,2,FALSE)</f>
        <v>1448759.3071489052</v>
      </c>
      <c r="M124" s="9">
        <f>M76/(SUM($B76:$CX76)+SUM($B53:$CX53))*VLOOKUP(select_pop,'Inputs Assump'!$G$4:$H$9,2,FALSE)</f>
        <v>1420632.4246778563</v>
      </c>
      <c r="N124" s="9">
        <f>N76/(SUM($B76:$CX76)+SUM($B53:$CX53))*VLOOKUP(select_pop,'Inputs Assump'!$G$4:$H$9,2,FALSE)</f>
        <v>1392505.5422068073</v>
      </c>
      <c r="O124" s="9">
        <f>O76/(SUM($B76:$CX76)+SUM($B53:$CX53))*VLOOKUP(select_pop,'Inputs Assump'!$G$4:$H$9,2,FALSE)</f>
        <v>1364378.6597357576</v>
      </c>
      <c r="P124" s="9">
        <f>P76/(SUM($B76:$CX76)+SUM($B53:$CX53))*VLOOKUP(select_pop,'Inputs Assump'!$G$4:$H$9,2,FALSE)</f>
        <v>1346605.2350012052</v>
      </c>
      <c r="Q124" s="9">
        <f>Q76/(SUM($B76:$CX76)+SUM($B53:$CX53))*VLOOKUP(select_pop,'Inputs Assump'!$G$4:$H$9,2,FALSE)</f>
        <v>1328005.7099644865</v>
      </c>
      <c r="R124" s="9">
        <f>R76/(SUM($B76:$CX76)+SUM($B53:$CX53))*VLOOKUP(select_pop,'Inputs Assump'!$G$4:$H$9,2,FALSE)</f>
        <v>1310243.3345075252</v>
      </c>
      <c r="S124" s="9">
        <f>S76/(SUM($B76:$CX76)+SUM($B53:$CX53))*VLOOKUP(select_pop,'Inputs Assump'!$G$4:$H$9,2,FALSE)</f>
        <v>1292480.9590505639</v>
      </c>
      <c r="T124" s="9">
        <f>T76/(SUM($B76:$CX76)+SUM($B53:$CX53))*VLOOKUP(select_pop,'Inputs Assump'!$G$4:$H$9,2,FALSE)</f>
        <v>1274718.5835936023</v>
      </c>
      <c r="U124" s="9">
        <f>U76/(SUM($B76:$CX76)+SUM($B53:$CX53))*VLOOKUP(select_pop,'Inputs Assump'!$G$4:$H$9,2,FALSE)</f>
        <v>1250853.0946434378</v>
      </c>
      <c r="V124" s="9">
        <f>V76/(SUM($B76:$CX76)+SUM($B53:$CX53))*VLOOKUP(select_pop,'Inputs Assump'!$G$4:$H$9,2,FALSE)</f>
        <v>1226795.7900225469</v>
      </c>
      <c r="W124" s="9">
        <f>W76/(SUM($B76:$CX76)+SUM($B53:$CX53))*VLOOKUP(select_pop,'Inputs Assump'!$G$4:$H$9,2,FALSE)</f>
        <v>1202934.0319778526</v>
      </c>
      <c r="X124" s="9">
        <f>X76/(SUM($B76:$CX76)+SUM($B53:$CX53))*VLOOKUP(select_pop,'Inputs Assump'!$G$4:$H$9,2,FALSE)</f>
        <v>1179072.2739331583</v>
      </c>
      <c r="Y124" s="9">
        <f>Y76/(SUM($B76:$CX76)+SUM($B53:$CX53))*VLOOKUP(select_pop,'Inputs Assump'!$G$4:$H$9,2,FALSE)</f>
        <v>1155210.5158884644</v>
      </c>
      <c r="Z124" s="9">
        <f>Z76/(SUM($B76:$CX76)+SUM($B53:$CX53))*VLOOKUP(select_pop,'Inputs Assump'!$G$4:$H$9,2,FALSE)</f>
        <v>1114658.3752580851</v>
      </c>
      <c r="AA124" s="9">
        <f>AA76/(SUM($B76:$CX76)+SUM($B53:$CX53))*VLOOKUP(select_pop,'Inputs Assump'!$G$4:$H$9,2,FALSE)</f>
        <v>1070460.9139110865</v>
      </c>
      <c r="AB124" s="9">
        <f>AB76/(SUM($B76:$CX76)+SUM($B53:$CX53))*VLOOKUP(select_pop,'Inputs Assump'!$G$4:$H$9,2,FALSE)</f>
        <v>1030046.3998520623</v>
      </c>
      <c r="AC124" s="9">
        <f>AC76/(SUM($B76:$CX76)+SUM($B53:$CX53))*VLOOKUP(select_pop,'Inputs Assump'!$G$4:$H$9,2,FALSE)</f>
        <v>989631.88579303829</v>
      </c>
      <c r="AD124" s="9">
        <f>AD76/(SUM($B76:$CX76)+SUM($B53:$CX53))*VLOOKUP(select_pop,'Inputs Assump'!$G$4:$H$9,2,FALSE)</f>
        <v>949217.37173401425</v>
      </c>
      <c r="AE124" s="9">
        <f>AE76/(SUM($B76:$CX76)+SUM($B53:$CX53))*VLOOKUP(select_pop,'Inputs Assump'!$G$4:$H$9,2,FALSE)</f>
        <v>905407.77821211272</v>
      </c>
      <c r="AF124" s="9">
        <f>AF76/(SUM($B76:$CX76)+SUM($B53:$CX53))*VLOOKUP(select_pop,'Inputs Assump'!$G$4:$H$9,2,FALSE)</f>
        <v>861598.18469021132</v>
      </c>
      <c r="AG124" s="9">
        <f>AG76/(SUM($B76:$CX76)+SUM($B53:$CX53))*VLOOKUP(select_pop,'Inputs Assump'!$G$4:$H$9,2,FALSE)</f>
        <v>817788.59116830991</v>
      </c>
      <c r="AH124" s="9">
        <f>AH76/(SUM($B76:$CX76)+SUM($B53:$CX53))*VLOOKUP(select_pop,'Inputs Assump'!$G$4:$H$9,2,FALSE)</f>
        <v>773978.99764640862</v>
      </c>
      <c r="AI124" s="9">
        <f>AI76/(SUM($B76:$CX76)+SUM($B53:$CX53))*VLOOKUP(select_pop,'Inputs Assump'!$G$4:$H$9,2,FALSE)</f>
        <v>730169.40412450698</v>
      </c>
      <c r="AJ124" s="9">
        <f>AJ76/(SUM($B76:$CX76)+SUM($B53:$CX53))*VLOOKUP(select_pop,'Inputs Assump'!$G$4:$H$9,2,FALSE)</f>
        <v>704148.93833876634</v>
      </c>
      <c r="AK124" s="9">
        <f>AK76/(SUM($B76:$CX76)+SUM($B53:$CX53))*VLOOKUP(select_pop,'Inputs Assump'!$G$4:$H$9,2,FALSE)</f>
        <v>678128.47255302558</v>
      </c>
      <c r="AL124" s="9">
        <f>AL76/(SUM($B76:$CX76)+SUM($B53:$CX53))*VLOOKUP(select_pop,'Inputs Assump'!$G$4:$H$9,2,FALSE)</f>
        <v>652108.00676728506</v>
      </c>
      <c r="AM124" s="9">
        <f>AM76/(SUM($B76:$CX76)+SUM($B53:$CX53))*VLOOKUP(select_pop,'Inputs Assump'!$G$4:$H$9,2,FALSE)</f>
        <v>626087.54098154441</v>
      </c>
      <c r="AN124" s="9">
        <f>AN76/(SUM($B76:$CX76)+SUM($B53:$CX53))*VLOOKUP(select_pop,'Inputs Assump'!$G$4:$H$9,2,FALSE)</f>
        <v>600067.07519580377</v>
      </c>
      <c r="AO124" s="9">
        <f>AO76/(SUM($B76:$CX76)+SUM($B53:$CX53))*VLOOKUP(select_pop,'Inputs Assump'!$G$4:$H$9,2,FALSE)</f>
        <v>575000.76938169904</v>
      </c>
      <c r="AP124" s="9">
        <f>AP76/(SUM($B76:$CX76)+SUM($B53:$CX53))*VLOOKUP(select_pop,'Inputs Assump'!$G$4:$H$9,2,FALSE)</f>
        <v>549934.4635675943</v>
      </c>
      <c r="AQ124" s="9">
        <f>AQ76/(SUM($B76:$CX76)+SUM($B53:$CX53))*VLOOKUP(select_pop,'Inputs Assump'!$G$4:$H$9,2,FALSE)</f>
        <v>524868.15775348968</v>
      </c>
      <c r="AR124" s="9">
        <f>AR76/(SUM($B76:$CX76)+SUM($B53:$CX53))*VLOOKUP(select_pop,'Inputs Assump'!$G$4:$H$9,2,FALSE)</f>
        <v>499801.85193938488</v>
      </c>
      <c r="AS124" s="9">
        <f>AS76/(SUM($B76:$CX76)+SUM($B53:$CX53))*VLOOKUP(select_pop,'Inputs Assump'!$G$4:$H$9,2,FALSE)</f>
        <v>474735.54612528021</v>
      </c>
      <c r="AT124" s="9">
        <f>AT76/(SUM($B76:$CX76)+SUM($B53:$CX53))*VLOOKUP(select_pop,'Inputs Assump'!$G$4:$H$9,2,FALSE)</f>
        <v>460213.37578549288</v>
      </c>
      <c r="AU124" s="9">
        <f>AU76/(SUM($B76:$CX76)+SUM($B53:$CX53))*VLOOKUP(select_pop,'Inputs Assump'!$G$4:$H$9,2,FALSE)</f>
        <v>445691.20544570556</v>
      </c>
      <c r="AV124" s="9">
        <f>AV76/(SUM($B76:$CX76)+SUM($B53:$CX53))*VLOOKUP(select_pop,'Inputs Assump'!$G$4:$H$9,2,FALSE)</f>
        <v>431169.03510591842</v>
      </c>
      <c r="AW124" s="9">
        <f>AW76/(SUM($B76:$CX76)+SUM($B53:$CX53))*VLOOKUP(select_pop,'Inputs Assump'!$G$4:$H$9,2,FALSE)</f>
        <v>416646.86476613116</v>
      </c>
      <c r="AX124" s="9">
        <f>AX76/(SUM($B76:$CX76)+SUM($B53:$CX53))*VLOOKUP(select_pop,'Inputs Assump'!$G$4:$H$9,2,FALSE)</f>
        <v>402124.69442634378</v>
      </c>
      <c r="AY124" s="9">
        <f>AY76/(SUM($B76:$CX76)+SUM($B53:$CX53))*VLOOKUP(select_pop,'Inputs Assump'!$G$4:$H$9,2,FALSE)</f>
        <v>382568.9575174381</v>
      </c>
      <c r="AZ124" s="9">
        <f>AZ76/(SUM($B76:$CX76)+SUM($B53:$CX53))*VLOOKUP(select_pop,'Inputs Assump'!$G$4:$H$9,2,FALSE)</f>
        <v>363013.22060853237</v>
      </c>
      <c r="BA124" s="9">
        <f>BA76/(SUM($B76:$CX76)+SUM($B53:$CX53))*VLOOKUP(select_pop,'Inputs Assump'!$G$4:$H$9,2,FALSE)</f>
        <v>343457.4836996267</v>
      </c>
      <c r="BB124" s="9">
        <f>BB76/(SUM($B76:$CX76)+SUM($B53:$CX53))*VLOOKUP(select_pop,'Inputs Assump'!$G$4:$H$9,2,FALSE)</f>
        <v>323901.74679072102</v>
      </c>
      <c r="BC124" s="9">
        <f>BC76/(SUM($B76:$CX76)+SUM($B53:$CX53))*VLOOKUP(select_pop,'Inputs Assump'!$G$4:$H$9,2,FALSE)</f>
        <v>304346.00988181541</v>
      </c>
      <c r="BD124" s="9">
        <f>BD76/(SUM($B76:$CX76)+SUM($B53:$CX53))*VLOOKUP(select_pop,'Inputs Assump'!$G$4:$H$9,2,FALSE)</f>
        <v>288474.90830608585</v>
      </c>
      <c r="BE124" s="9">
        <f>BE76/(SUM($B76:$CX76)+SUM($B53:$CX53))*VLOOKUP(select_pop,'Inputs Assump'!$G$4:$H$9,2,FALSE)</f>
        <v>272603.80673035624</v>
      </c>
      <c r="BF124" s="9">
        <f>BF76/(SUM($B76:$CX76)+SUM($B53:$CX53))*VLOOKUP(select_pop,'Inputs Assump'!$G$4:$H$9,2,FALSE)</f>
        <v>256732.70515462669</v>
      </c>
      <c r="BG124" s="9">
        <f>BG76/(SUM($B76:$CX76)+SUM($B53:$CX53))*VLOOKUP(select_pop,'Inputs Assump'!$G$4:$H$9,2,FALSE)</f>
        <v>240861.60357889705</v>
      </c>
      <c r="BH124" s="9">
        <f>BH76/(SUM($B76:$CX76)+SUM($B53:$CX53))*VLOOKUP(select_pop,'Inputs Assump'!$G$4:$H$9,2,FALSE)</f>
        <v>224990.50200316738</v>
      </c>
      <c r="BI124" s="9">
        <f>BI76/(SUM($B76:$CX76)+SUM($B53:$CX53))*VLOOKUP(select_pop,'Inputs Assump'!$G$4:$H$9,2,FALSE)</f>
        <v>216743.78930560715</v>
      </c>
      <c r="BJ124" s="9">
        <f>BJ76/(SUM($B76:$CX76)+SUM($B53:$CX53))*VLOOKUP(select_pop,'Inputs Assump'!$G$4:$H$9,2,FALSE)</f>
        <v>208497.07660804683</v>
      </c>
      <c r="BK124" s="9">
        <f>BK76/(SUM($B76:$CX76)+SUM($B53:$CX53))*VLOOKUP(select_pop,'Inputs Assump'!$G$4:$H$9,2,FALSE)</f>
        <v>200250.36391048657</v>
      </c>
      <c r="BL124" s="9">
        <f>BL76/(SUM($B76:$CX76)+SUM($B53:$CX53))*VLOOKUP(select_pop,'Inputs Assump'!$G$4:$H$9,2,FALSE)</f>
        <v>192003.65121292628</v>
      </c>
      <c r="BM124" s="9">
        <f>BM76/(SUM($B76:$CX76)+SUM($B53:$CX53))*VLOOKUP(select_pop,'Inputs Assump'!$G$4:$H$9,2,FALSE)</f>
        <v>183756.938515366</v>
      </c>
      <c r="BN124" s="9">
        <f>BN76/(SUM($B76:$CX76)+SUM($B53:$CX53))*VLOOKUP(select_pop,'Inputs Assump'!$G$4:$H$9,2,FALSE)</f>
        <v>175570.83143774892</v>
      </c>
      <c r="BO124" s="9">
        <f>BO76/(SUM($B76:$CX76)+SUM($B53:$CX53))*VLOOKUP(select_pop,'Inputs Assump'!$G$4:$H$9,2,FALSE)</f>
        <v>167384.7243601318</v>
      </c>
      <c r="BP124" s="9">
        <f>BP76/(SUM($B76:$CX76)+SUM($B53:$CX53))*VLOOKUP(select_pop,'Inputs Assump'!$G$4:$H$9,2,FALSE)</f>
        <v>159198.61728251472</v>
      </c>
      <c r="BQ124" s="9">
        <f>BQ76/(SUM($B76:$CX76)+SUM($B53:$CX53))*VLOOKUP(select_pop,'Inputs Assump'!$G$4:$H$9,2,FALSE)</f>
        <v>151012.51020489764</v>
      </c>
      <c r="BR124" s="9">
        <f>BR76/(SUM($B76:$CX76)+SUM($B53:$CX53))*VLOOKUP(select_pop,'Inputs Assump'!$G$4:$H$9,2,FALSE)</f>
        <v>142826.40312728056</v>
      </c>
      <c r="BS124" s="9">
        <f>BS76/(SUM($B76:$CX76)+SUM($B53:$CX53))*VLOOKUP(select_pop,'Inputs Assump'!$G$4:$H$9,2,FALSE)</f>
        <v>135221.65963264179</v>
      </c>
      <c r="BT124" s="9">
        <f>BT76/(SUM($B76:$CX76)+SUM($B53:$CX53))*VLOOKUP(select_pop,'Inputs Assump'!$G$4:$H$9,2,FALSE)</f>
        <v>127616.91613800309</v>
      </c>
      <c r="BU124" s="9">
        <f>BU76/(SUM($B76:$CX76)+SUM($B53:$CX53))*VLOOKUP(select_pop,'Inputs Assump'!$G$4:$H$9,2,FALSE)</f>
        <v>120012.17264336436</v>
      </c>
      <c r="BV124" s="9">
        <f>BV76/(SUM($B76:$CX76)+SUM($B53:$CX53))*VLOOKUP(select_pop,'Inputs Assump'!$G$4:$H$9,2,FALSE)</f>
        <v>112407.42914872563</v>
      </c>
      <c r="BW124" s="9">
        <f>BW76/(SUM($B76:$CX76)+SUM($B53:$CX53))*VLOOKUP(select_pop,'Inputs Assump'!$G$4:$H$9,2,FALSE)</f>
        <v>104802.68565408689</v>
      </c>
      <c r="BX124" s="9">
        <f>BX76/(SUM($B76:$CX76)+SUM($B53:$CX53))*VLOOKUP(select_pop,'Inputs Assump'!$G$4:$H$9,2,FALSE)</f>
        <v>97050.640607837369</v>
      </c>
      <c r="BY124" s="9">
        <f>BY76/(SUM($B76:$CX76)+SUM($B53:$CX53))*VLOOKUP(select_pop,'Inputs Assump'!$G$4:$H$9,2,FALSE)</f>
        <v>89298.595561587834</v>
      </c>
      <c r="BZ124" s="9">
        <f>BZ76/(SUM($B76:$CX76)+SUM($B53:$CX53))*VLOOKUP(select_pop,'Inputs Assump'!$G$4:$H$9,2,FALSE)</f>
        <v>81546.550515338298</v>
      </c>
      <c r="CA124" s="9">
        <f>CA76/(SUM($B76:$CX76)+SUM($B53:$CX53))*VLOOKUP(select_pop,'Inputs Assump'!$G$4:$H$9,2,FALSE)</f>
        <v>73794.505469088777</v>
      </c>
      <c r="CB124" s="9">
        <f>CB76/(SUM($B76:$CX76)+SUM($B53:$CX53))*VLOOKUP(select_pop,'Inputs Assump'!$G$4:$H$9,2,FALSE)</f>
        <v>66042.460422839285</v>
      </c>
      <c r="CC124" s="9">
        <f>CC76/(SUM($B76:$CX76)+SUM($B53:$CX53))*VLOOKUP(select_pop,'Inputs Assump'!$G$4:$H$9,2,FALSE)</f>
        <v>58995.519251397527</v>
      </c>
      <c r="CD124" s="9">
        <f>CD76/(SUM($B76:$CX76)+SUM($B53:$CX53))*VLOOKUP(select_pop,'Inputs Assump'!$G$4:$H$9,2,FALSE)</f>
        <v>51948.578079955791</v>
      </c>
      <c r="CE124" s="9">
        <f>CE76/(SUM($B76:$CX76)+SUM($B53:$CX53))*VLOOKUP(select_pop,'Inputs Assump'!$G$4:$H$9,2,FALSE)</f>
        <v>44901.636908514047</v>
      </c>
      <c r="CF124" s="9">
        <f>CF76/(SUM($B76:$CX76)+SUM($B53:$CX53))*VLOOKUP(select_pop,'Inputs Assump'!$G$4:$H$9,2,FALSE)</f>
        <v>37854.695737072303</v>
      </c>
      <c r="CG124" s="9">
        <f>CG76/(SUM($B76:$CX76)+SUM($B53:$CX53))*VLOOKUP(select_pop,'Inputs Assump'!$G$4:$H$9,2,FALSE)</f>
        <v>30807.754565630567</v>
      </c>
      <c r="CH124" s="9">
        <f>CH76/(SUM($B76:$CX76)+SUM($B53:$CX53))*VLOOKUP(select_pop,'Inputs Assump'!$G$4:$H$9,2,FALSE)</f>
        <v>27053.04888603486</v>
      </c>
      <c r="CI124" s="9">
        <f>CI76/(SUM($B76:$CX76)+SUM($B53:$CX53))*VLOOKUP(select_pop,'Inputs Assump'!$G$4:$H$9,2,FALSE)</f>
        <v>23298.343206439164</v>
      </c>
      <c r="CJ124" s="9">
        <f>CJ76/(SUM($B76:$CX76)+SUM($B53:$CX53))*VLOOKUP(select_pop,'Inputs Assump'!$G$4:$H$9,2,FALSE)</f>
        <v>19543.637526843464</v>
      </c>
      <c r="CK124" s="9">
        <f>CK76/(SUM($B76:$CX76)+SUM($B53:$CX53))*VLOOKUP(select_pop,'Inputs Assump'!$G$4:$H$9,2,FALSE)</f>
        <v>15788.931847247766</v>
      </c>
      <c r="CL124" s="9">
        <f>CL76/(SUM($B76:$CX76)+SUM($B53:$CX53))*VLOOKUP(select_pop,'Inputs Assump'!$G$4:$H$9,2,FALSE)</f>
        <v>12034.226167652063</v>
      </c>
      <c r="CM124" s="9">
        <f>CM76/(SUM($B76:$CX76)+SUM($B53:$CX53))*VLOOKUP(select_pop,'Inputs Assump'!$G$4:$H$9,2,FALSE)</f>
        <v>10076.011997445457</v>
      </c>
      <c r="CN124" s="9">
        <f>CN76/(SUM($B76:$CX76)+SUM($B53:$CX53))*VLOOKUP(select_pop,'Inputs Assump'!$G$4:$H$9,2,FALSE)</f>
        <v>8117.7978272388518</v>
      </c>
      <c r="CO124" s="9">
        <f>CO76/(SUM($B76:$CX76)+SUM($B53:$CX53))*VLOOKUP(select_pop,'Inputs Assump'!$G$4:$H$9,2,FALSE)</f>
        <v>6159.5836570322481</v>
      </c>
      <c r="CP124" s="9">
        <f>CP76/(SUM($B76:$CX76)+SUM($B53:$CX53))*VLOOKUP(select_pop,'Inputs Assump'!$G$4:$H$9,2,FALSE)</f>
        <v>4201.3694868256434</v>
      </c>
      <c r="CQ124" s="9">
        <f>CQ76/(SUM($B76:$CX76)+SUM($B53:$CX53))*VLOOKUP(select_pop,'Inputs Assump'!$G$4:$H$9,2,FALSE)</f>
        <v>2243.1553166190392</v>
      </c>
      <c r="CR124" s="9">
        <f>CR76/(SUM($B76:$CX76)+SUM($B53:$CX53))*VLOOKUP(select_pop,'Inputs Assump'!$G$4:$H$9,2,FALSE)</f>
        <v>1824.745531042684</v>
      </c>
      <c r="CS124" s="9">
        <f>CS76/(SUM($B76:$CX76)+SUM($B53:$CX53))*VLOOKUP(select_pop,'Inputs Assump'!$G$4:$H$9,2,FALSE)</f>
        <v>1406.3357454663289</v>
      </c>
      <c r="CT124" s="9">
        <f>CT76/(SUM($B76:$CX76)+SUM($B53:$CX53))*VLOOKUP(select_pop,'Inputs Assump'!$G$4:$H$9,2,FALSE)</f>
        <v>987.92595988997357</v>
      </c>
      <c r="CU124" s="9">
        <f>CU76/(SUM($B76:$CX76)+SUM($B53:$CX53))*VLOOKUP(select_pop,'Inputs Assump'!$G$4:$H$9,2,FALSE)</f>
        <v>569.51617431361831</v>
      </c>
      <c r="CV124" s="9">
        <f>CV76/(SUM($B76:$CX76)+SUM($B53:$CX53))*VLOOKUP(select_pop,'Inputs Assump'!$G$4:$H$9,2,FALSE)</f>
        <v>151.10638873726322</v>
      </c>
      <c r="CW124" s="9">
        <f>CW76/(SUM($B76:$CX76)+SUM($B53:$CX53))*VLOOKUP(select_pop,'Inputs Assump'!$G$4:$H$9,2,FALSE)</f>
        <v>159.29843601978183</v>
      </c>
      <c r="CX124" s="9">
        <f>CX76/(SUM($B76:$CX76)+SUM($B53:$CX53))*VLOOKUP(select_pop,'Inputs Assump'!$G$4:$H$9,2,FALSE)</f>
        <v>167.49048330230048</v>
      </c>
      <c r="CZ124" s="50">
        <f t="shared" ref="CZ124:CZ143" si="13">SUM(B124:CX124)</f>
        <v>57577324.372092351</v>
      </c>
      <c r="DA124" s="66">
        <f t="shared" si="12"/>
        <v>1.134037535350221E-3</v>
      </c>
    </row>
    <row r="125" spans="1:105">
      <c r="A125" s="52">
        <v>2022</v>
      </c>
      <c r="B125" s="9">
        <f>B77/(SUM($B77:$CX77)+SUM($B54:$CX54))*VLOOKUP(select_pop,'Inputs Assump'!$G$4:$H$9,2,FALSE)</f>
        <v>1589201.5111443189</v>
      </c>
      <c r="C125" s="9">
        <f>C77/(SUM($B77:$CX77)+SUM($B54:$CX54))*VLOOKUP(select_pop,'Inputs Assump'!$G$4:$H$9,2,FALSE)</f>
        <v>1526947.8026747257</v>
      </c>
      <c r="D125" s="9">
        <f>D77/(SUM($B77:$CX77)+SUM($B54:$CX54))*VLOOKUP(select_pop,'Inputs Assump'!$G$4:$H$9,2,FALSE)</f>
        <v>1643467.9972396474</v>
      </c>
      <c r="E125" s="9">
        <f>E77/(SUM($B77:$CX77)+SUM($B54:$CX54))*VLOOKUP(select_pop,'Inputs Assump'!$G$4:$H$9,2,FALSE)</f>
        <v>1636071.7634184249</v>
      </c>
      <c r="F125" s="9">
        <f>F77/(SUM($B77:$CX77)+SUM($B54:$CX54))*VLOOKUP(select_pop,'Inputs Assump'!$G$4:$H$9,2,FALSE)</f>
        <v>1605806.710594736</v>
      </c>
      <c r="G125" s="9">
        <f>G77/(SUM($B77:$CX77)+SUM($B54:$CX54))*VLOOKUP(select_pop,'Inputs Assump'!$G$4:$H$9,2,FALSE)</f>
        <v>1578739.2625273119</v>
      </c>
      <c r="H125" s="9">
        <f>H77/(SUM($B77:$CX77)+SUM($B54:$CX54))*VLOOKUP(select_pop,'Inputs Assump'!$G$4:$H$9,2,FALSE)</f>
        <v>1551817.0847257092</v>
      </c>
      <c r="I125" s="9">
        <f>I77/(SUM($B77:$CX77)+SUM($B54:$CX54))*VLOOKUP(select_pop,'Inputs Assump'!$G$4:$H$9,2,FALSE)</f>
        <v>1527722.765135838</v>
      </c>
      <c r="J125" s="9">
        <f>J77/(SUM($B77:$CX77)+SUM($B54:$CX54))*VLOOKUP(select_pop,'Inputs Assump'!$G$4:$H$9,2,FALSE)</f>
        <v>1497329.6135851312</v>
      </c>
      <c r="K125" s="9">
        <f>K77/(SUM($B77:$CX77)+SUM($B54:$CX54))*VLOOKUP(select_pop,'Inputs Assump'!$G$4:$H$9,2,FALSE)</f>
        <v>1466936.4620344248</v>
      </c>
      <c r="L125" s="9">
        <f>L77/(SUM($B77:$CX77)+SUM($B54:$CX54))*VLOOKUP(select_pop,'Inputs Assump'!$G$4:$H$9,2,FALSE)</f>
        <v>1439782.1118084481</v>
      </c>
      <c r="M125" s="9">
        <f>M77/(SUM($B77:$CX77)+SUM($B54:$CX54))*VLOOKUP(select_pop,'Inputs Assump'!$G$4:$H$9,2,FALSE)</f>
        <v>1412644.4619555175</v>
      </c>
      <c r="N125" s="9">
        <f>N77/(SUM($B77:$CX77)+SUM($B54:$CX54))*VLOOKUP(select_pop,'Inputs Assump'!$G$4:$H$9,2,FALSE)</f>
        <v>1385218.7297729962</v>
      </c>
      <c r="O125" s="9">
        <f>O77/(SUM($B77:$CX77)+SUM($B54:$CX54))*VLOOKUP(select_pop,'Inputs Assump'!$G$4:$H$9,2,FALSE)</f>
        <v>1357792.9975904748</v>
      </c>
      <c r="P125" s="9">
        <f>P77/(SUM($B77:$CX77)+SUM($B54:$CX54))*VLOOKUP(select_pop,'Inputs Assump'!$G$4:$H$9,2,FALSE)</f>
        <v>1330367.2654079527</v>
      </c>
      <c r="Q125" s="9">
        <f>Q77/(SUM($B77:$CX77)+SUM($B54:$CX54))*VLOOKUP(select_pop,'Inputs Assump'!$G$4:$H$9,2,FALSE)</f>
        <v>1312244.7919556464</v>
      </c>
      <c r="R125" s="9">
        <f>R77/(SUM($B77:$CX77)+SUM($B54:$CX54))*VLOOKUP(select_pop,'Inputs Assump'!$G$4:$H$9,2,FALSE)</f>
        <v>1294119.8588068008</v>
      </c>
      <c r="S125" s="9">
        <f>S77/(SUM($B77:$CX77)+SUM($B54:$CX54))*VLOOKUP(select_pop,'Inputs Assump'!$G$4:$H$9,2,FALSE)</f>
        <v>1276810.7142406595</v>
      </c>
      <c r="T125" s="9">
        <f>T77/(SUM($B77:$CX77)+SUM($B54:$CX54))*VLOOKUP(select_pop,'Inputs Assump'!$G$4:$H$9,2,FALSE)</f>
        <v>1259501.5696745182</v>
      </c>
      <c r="U125" s="9">
        <f>U77/(SUM($B77:$CX77)+SUM($B54:$CX54))*VLOOKUP(select_pop,'Inputs Assump'!$G$4:$H$9,2,FALSE)</f>
        <v>1242192.4251083771</v>
      </c>
      <c r="V125" s="9">
        <f>V77/(SUM($B77:$CX77)+SUM($B54:$CX54))*VLOOKUP(select_pop,'Inputs Assump'!$G$4:$H$9,2,FALSE)</f>
        <v>1218703.3967623038</v>
      </c>
      <c r="W125" s="9">
        <f>W77/(SUM($B77:$CX77)+SUM($B54:$CX54))*VLOOKUP(select_pop,'Inputs Assump'!$G$4:$H$9,2,FALSE)</f>
        <v>1195264.4182092049</v>
      </c>
      <c r="X125" s="9">
        <f>X77/(SUM($B77:$CX77)+SUM($B54:$CX54))*VLOOKUP(select_pop,'Inputs Assump'!$G$4:$H$9,2,FALSE)</f>
        <v>1172015.9602517351</v>
      </c>
      <c r="Y125" s="9">
        <f>Y77/(SUM($B77:$CX77)+SUM($B54:$CX54))*VLOOKUP(select_pop,'Inputs Assump'!$G$4:$H$9,2,FALSE)</f>
        <v>1148767.5022942647</v>
      </c>
      <c r="Z125" s="9">
        <f>Z77/(SUM($B77:$CX77)+SUM($B54:$CX54))*VLOOKUP(select_pop,'Inputs Assump'!$G$4:$H$9,2,FALSE)</f>
        <v>1125519.0443367953</v>
      </c>
      <c r="AA125" s="9">
        <f>AA77/(SUM($B77:$CX77)+SUM($B54:$CX54))*VLOOKUP(select_pop,'Inputs Assump'!$G$4:$H$9,2,FALSE)</f>
        <v>1082401.8541344672</v>
      </c>
      <c r="AB125" s="9">
        <f>AB77/(SUM($B77:$CX77)+SUM($B54:$CX54))*VLOOKUP(select_pop,'Inputs Assump'!$G$4:$H$9,2,FALSE)</f>
        <v>1039483.4002189784</v>
      </c>
      <c r="AC125" s="9">
        <f>AC77/(SUM($B77:$CX77)+SUM($B54:$CX54))*VLOOKUP(select_pop,'Inputs Assump'!$G$4:$H$9,2,FALSE)</f>
        <v>1000238.4208401596</v>
      </c>
      <c r="AD125" s="9">
        <f>AD77/(SUM($B77:$CX77)+SUM($B54:$CX54))*VLOOKUP(select_pop,'Inputs Assump'!$G$4:$H$9,2,FALSE)</f>
        <v>960993.44146134087</v>
      </c>
      <c r="AE125" s="9">
        <f>AE77/(SUM($B77:$CX77)+SUM($B54:$CX54))*VLOOKUP(select_pop,'Inputs Assump'!$G$4:$H$9,2,FALSE)</f>
        <v>921748.46208252199</v>
      </c>
      <c r="AF125" s="9">
        <f>AF77/(SUM($B77:$CX77)+SUM($B54:$CX54))*VLOOKUP(select_pop,'Inputs Assump'!$G$4:$H$9,2,FALSE)</f>
        <v>879206.65168612683</v>
      </c>
      <c r="AG125" s="9">
        <f>AG77/(SUM($B77:$CX77)+SUM($B54:$CX54))*VLOOKUP(select_pop,'Inputs Assump'!$G$4:$H$9,2,FALSE)</f>
        <v>836664.84128973156</v>
      </c>
      <c r="AH125" s="9">
        <f>AH77/(SUM($B77:$CX77)+SUM($B54:$CX54))*VLOOKUP(select_pop,'Inputs Assump'!$G$4:$H$9,2,FALSE)</f>
        <v>794123.03089333628</v>
      </c>
      <c r="AI125" s="9">
        <f>AI77/(SUM($B77:$CX77)+SUM($B54:$CX54))*VLOOKUP(select_pop,'Inputs Assump'!$G$4:$H$9,2,FALSE)</f>
        <v>751581.22049694101</v>
      </c>
      <c r="AJ125" s="9">
        <f>AJ77/(SUM($B77:$CX77)+SUM($B54:$CX54))*VLOOKUP(select_pop,'Inputs Assump'!$G$4:$H$9,2,FALSE)</f>
        <v>709039.41010054585</v>
      </c>
      <c r="AK125" s="9">
        <f>AK77/(SUM($B77:$CX77)+SUM($B54:$CX54))*VLOOKUP(select_pop,'Inputs Assump'!$G$4:$H$9,2,FALSE)</f>
        <v>683771.93709079328</v>
      </c>
      <c r="AL125" s="9">
        <f>AL77/(SUM($B77:$CX77)+SUM($B54:$CX54))*VLOOKUP(select_pop,'Inputs Assump'!$G$4:$H$9,2,FALSE)</f>
        <v>658504.46408104093</v>
      </c>
      <c r="AM125" s="9">
        <f>AM77/(SUM($B77:$CX77)+SUM($B54:$CX54))*VLOOKUP(select_pop,'Inputs Assump'!$G$4:$H$9,2,FALSE)</f>
        <v>633236.99107128847</v>
      </c>
      <c r="AN125" s="9">
        <f>AN77/(SUM($B77:$CX77)+SUM($B54:$CX54))*VLOOKUP(select_pop,'Inputs Assump'!$G$4:$H$9,2,FALSE)</f>
        <v>607969.51806153613</v>
      </c>
      <c r="AO125" s="9">
        <f>AO77/(SUM($B77:$CX77)+SUM($B54:$CX54))*VLOOKUP(select_pop,'Inputs Assump'!$G$4:$H$9,2,FALSE)</f>
        <v>582702.04505178367</v>
      </c>
      <c r="AP125" s="9">
        <f>AP77/(SUM($B77:$CX77)+SUM($B54:$CX54))*VLOOKUP(select_pop,'Inputs Assump'!$G$4:$H$9,2,FALSE)</f>
        <v>558361.12007267831</v>
      </c>
      <c r="AQ125" s="9">
        <f>AQ77/(SUM($B77:$CX77)+SUM($B54:$CX54))*VLOOKUP(select_pop,'Inputs Assump'!$G$4:$H$9,2,FALSE)</f>
        <v>534020.19509357295</v>
      </c>
      <c r="AR125" s="9">
        <f>AR77/(SUM($B77:$CX77)+SUM($B54:$CX54))*VLOOKUP(select_pop,'Inputs Assump'!$G$4:$H$9,2,FALSE)</f>
        <v>509679.2701144676</v>
      </c>
      <c r="AS125" s="9">
        <f>AS77/(SUM($B77:$CX77)+SUM($B54:$CX54))*VLOOKUP(select_pop,'Inputs Assump'!$G$4:$H$9,2,FALSE)</f>
        <v>485338.34513536218</v>
      </c>
      <c r="AT125" s="9">
        <f>AT77/(SUM($B77:$CX77)+SUM($B54:$CX54))*VLOOKUP(select_pop,'Inputs Assump'!$G$4:$H$9,2,FALSE)</f>
        <v>460997.42015625688</v>
      </c>
      <c r="AU125" s="9">
        <f>AU77/(SUM($B77:$CX77)+SUM($B54:$CX54))*VLOOKUP(select_pop,'Inputs Assump'!$G$4:$H$9,2,FALSE)</f>
        <v>446895.49937877851</v>
      </c>
      <c r="AV125" s="9">
        <f>AV77/(SUM($B77:$CX77)+SUM($B54:$CX54))*VLOOKUP(select_pop,'Inputs Assump'!$G$4:$H$9,2,FALSE)</f>
        <v>432793.57860130008</v>
      </c>
      <c r="AW125" s="9">
        <f>AW77/(SUM($B77:$CX77)+SUM($B54:$CX54))*VLOOKUP(select_pop,'Inputs Assump'!$G$4:$H$9,2,FALSE)</f>
        <v>418691.65782382176</v>
      </c>
      <c r="AX125" s="9">
        <f>AX77/(SUM($B77:$CX77)+SUM($B54:$CX54))*VLOOKUP(select_pop,'Inputs Assump'!$G$4:$H$9,2,FALSE)</f>
        <v>404589.73704634333</v>
      </c>
      <c r="AY125" s="9">
        <f>AY77/(SUM($B77:$CX77)+SUM($B54:$CX54))*VLOOKUP(select_pop,'Inputs Assump'!$G$4:$H$9,2,FALSE)</f>
        <v>390487.81626886484</v>
      </c>
      <c r="AZ125" s="9">
        <f>AZ77/(SUM($B77:$CX77)+SUM($B54:$CX54))*VLOOKUP(select_pop,'Inputs Assump'!$G$4:$H$9,2,FALSE)</f>
        <v>371497.99269689881</v>
      </c>
      <c r="BA125" s="9">
        <f>BA77/(SUM($B77:$CX77)+SUM($B54:$CX54))*VLOOKUP(select_pop,'Inputs Assump'!$G$4:$H$9,2,FALSE)</f>
        <v>352508.16912493279</v>
      </c>
      <c r="BB125" s="9">
        <f>BB77/(SUM($B77:$CX77)+SUM($B54:$CX54))*VLOOKUP(select_pop,'Inputs Assump'!$G$4:$H$9,2,FALSE)</f>
        <v>333518.34555296676</v>
      </c>
      <c r="BC125" s="9">
        <f>BC77/(SUM($B77:$CX77)+SUM($B54:$CX54))*VLOOKUP(select_pop,'Inputs Assump'!$G$4:$H$9,2,FALSE)</f>
        <v>314528.52198100073</v>
      </c>
      <c r="BD125" s="9">
        <f>BD77/(SUM($B77:$CX77)+SUM($B54:$CX54))*VLOOKUP(select_pop,'Inputs Assump'!$G$4:$H$9,2,FALSE)</f>
        <v>295538.6984090347</v>
      </c>
      <c r="BE125" s="9">
        <f>BE77/(SUM($B77:$CX77)+SUM($B54:$CX54))*VLOOKUP(select_pop,'Inputs Assump'!$G$4:$H$9,2,FALSE)</f>
        <v>280126.88241765654</v>
      </c>
      <c r="BF125" s="9">
        <f>BF77/(SUM($B77:$CX77)+SUM($B54:$CX54))*VLOOKUP(select_pop,'Inputs Assump'!$G$4:$H$9,2,FALSE)</f>
        <v>264715.06642627838</v>
      </c>
      <c r="BG125" s="9">
        <f>BG77/(SUM($B77:$CX77)+SUM($B54:$CX54))*VLOOKUP(select_pop,'Inputs Assump'!$G$4:$H$9,2,FALSE)</f>
        <v>249303.25043490026</v>
      </c>
      <c r="BH125" s="9">
        <f>BH77/(SUM($B77:$CX77)+SUM($B54:$CX54))*VLOOKUP(select_pop,'Inputs Assump'!$G$4:$H$9,2,FALSE)</f>
        <v>233891.43444352204</v>
      </c>
      <c r="BI125" s="9">
        <f>BI77/(SUM($B77:$CX77)+SUM($B54:$CX54))*VLOOKUP(select_pop,'Inputs Assump'!$G$4:$H$9,2,FALSE)</f>
        <v>218479.6184521438</v>
      </c>
      <c r="BJ125" s="9">
        <f>BJ77/(SUM($B77:$CX77)+SUM($B54:$CX54))*VLOOKUP(select_pop,'Inputs Assump'!$G$4:$H$9,2,FALSE)</f>
        <v>210471.55310002482</v>
      </c>
      <c r="BK125" s="9">
        <f>BK77/(SUM($B77:$CX77)+SUM($B54:$CX54))*VLOOKUP(select_pop,'Inputs Assump'!$G$4:$H$9,2,FALSE)</f>
        <v>202463.48774790586</v>
      </c>
      <c r="BL125" s="9">
        <f>BL77/(SUM($B77:$CX77)+SUM($B54:$CX54))*VLOOKUP(select_pop,'Inputs Assump'!$G$4:$H$9,2,FALSE)</f>
        <v>194455.42239578688</v>
      </c>
      <c r="BM125" s="9">
        <f>BM77/(SUM($B77:$CX77)+SUM($B54:$CX54))*VLOOKUP(select_pop,'Inputs Assump'!$G$4:$H$9,2,FALSE)</f>
        <v>186447.3570436679</v>
      </c>
      <c r="BN125" s="9">
        <f>BN77/(SUM($B77:$CX77)+SUM($B54:$CX54))*VLOOKUP(select_pop,'Inputs Assump'!$G$4:$H$9,2,FALSE)</f>
        <v>178439.29169154895</v>
      </c>
      <c r="BO125" s="9">
        <f>BO77/(SUM($B77:$CX77)+SUM($B54:$CX54))*VLOOKUP(select_pop,'Inputs Assump'!$G$4:$H$9,2,FALSE)</f>
        <v>170490.07812474246</v>
      </c>
      <c r="BP125" s="9">
        <f>BP77/(SUM($B77:$CX77)+SUM($B54:$CX54))*VLOOKUP(select_pop,'Inputs Assump'!$G$4:$H$9,2,FALSE)</f>
        <v>162540.86455793597</v>
      </c>
      <c r="BQ125" s="9">
        <f>BQ77/(SUM($B77:$CX77)+SUM($B54:$CX54))*VLOOKUP(select_pop,'Inputs Assump'!$G$4:$H$9,2,FALSE)</f>
        <v>154591.65099112954</v>
      </c>
      <c r="BR125" s="9">
        <f>BR77/(SUM($B77:$CX77)+SUM($B54:$CX54))*VLOOKUP(select_pop,'Inputs Assump'!$G$4:$H$9,2,FALSE)</f>
        <v>146642.43742432306</v>
      </c>
      <c r="BS125" s="9">
        <f>BS77/(SUM($B77:$CX77)+SUM($B54:$CX54))*VLOOKUP(select_pop,'Inputs Assump'!$G$4:$H$9,2,FALSE)</f>
        <v>138693.2238575166</v>
      </c>
      <c r="BT125" s="9">
        <f>BT77/(SUM($B77:$CX77)+SUM($B54:$CX54))*VLOOKUP(select_pop,'Inputs Assump'!$G$4:$H$9,2,FALSE)</f>
        <v>131308.55009421386</v>
      </c>
      <c r="BU125" s="9">
        <f>BU77/(SUM($B77:$CX77)+SUM($B54:$CX54))*VLOOKUP(select_pop,'Inputs Assump'!$G$4:$H$9,2,FALSE)</f>
        <v>123923.87633091118</v>
      </c>
      <c r="BV125" s="9">
        <f>BV77/(SUM($B77:$CX77)+SUM($B54:$CX54))*VLOOKUP(select_pop,'Inputs Assump'!$G$4:$H$9,2,FALSE)</f>
        <v>116539.20256760852</v>
      </c>
      <c r="BW125" s="9">
        <f>BW77/(SUM($B77:$CX77)+SUM($B54:$CX54))*VLOOKUP(select_pop,'Inputs Assump'!$G$4:$H$9,2,FALSE)</f>
        <v>109154.52880430581</v>
      </c>
      <c r="BX125" s="9">
        <f>BX77/(SUM($B77:$CX77)+SUM($B54:$CX54))*VLOOKUP(select_pop,'Inputs Assump'!$G$4:$H$9,2,FALSE)</f>
        <v>101769.85504100312</v>
      </c>
      <c r="BY125" s="9">
        <f>BY77/(SUM($B77:$CX77)+SUM($B54:$CX54))*VLOOKUP(select_pop,'Inputs Assump'!$G$4:$H$9,2,FALSE)</f>
        <v>94242.142409362408</v>
      </c>
      <c r="BZ125" s="9">
        <f>BZ77/(SUM($B77:$CX77)+SUM($B54:$CX54))*VLOOKUP(select_pop,'Inputs Assump'!$G$4:$H$9,2,FALSE)</f>
        <v>86714.429777721685</v>
      </c>
      <c r="CA125" s="9">
        <f>CA77/(SUM($B77:$CX77)+SUM($B54:$CX54))*VLOOKUP(select_pop,'Inputs Assump'!$G$4:$H$9,2,FALSE)</f>
        <v>79186.717146080991</v>
      </c>
      <c r="CB125" s="9">
        <f>CB77/(SUM($B77:$CX77)+SUM($B54:$CX54))*VLOOKUP(select_pop,'Inputs Assump'!$G$4:$H$9,2,FALSE)</f>
        <v>71659.004514440268</v>
      </c>
      <c r="CC125" s="9">
        <f>CC77/(SUM($B77:$CX77)+SUM($B54:$CX54))*VLOOKUP(select_pop,'Inputs Assump'!$G$4:$H$9,2,FALSE)</f>
        <v>64131.291882799589</v>
      </c>
      <c r="CD125" s="9">
        <f>CD77/(SUM($B77:$CX77)+SUM($B54:$CX54))*VLOOKUP(select_pop,'Inputs Assump'!$G$4:$H$9,2,FALSE)</f>
        <v>57288.278490307028</v>
      </c>
      <c r="CE125" s="9">
        <f>CE77/(SUM($B77:$CX77)+SUM($B54:$CX54))*VLOOKUP(select_pop,'Inputs Assump'!$G$4:$H$9,2,FALSE)</f>
        <v>50445.265097814488</v>
      </c>
      <c r="CF125" s="9">
        <f>CF77/(SUM($B77:$CX77)+SUM($B54:$CX54))*VLOOKUP(select_pop,'Inputs Assump'!$G$4:$H$9,2,FALSE)</f>
        <v>43602.251705321942</v>
      </c>
      <c r="CG125" s="9">
        <f>CG77/(SUM($B77:$CX77)+SUM($B54:$CX54))*VLOOKUP(select_pop,'Inputs Assump'!$G$4:$H$9,2,FALSE)</f>
        <v>36759.238312829395</v>
      </c>
      <c r="CH125" s="9">
        <f>CH77/(SUM($B77:$CX77)+SUM($B54:$CX54))*VLOOKUP(select_pop,'Inputs Assump'!$G$4:$H$9,2,FALSE)</f>
        <v>29916.224920336856</v>
      </c>
      <c r="CI125" s="9">
        <f>CI77/(SUM($B77:$CX77)+SUM($B54:$CX54))*VLOOKUP(select_pop,'Inputs Assump'!$G$4:$H$9,2,FALSE)</f>
        <v>26270.1747227751</v>
      </c>
      <c r="CJ125" s="9">
        <f>CJ77/(SUM($B77:$CX77)+SUM($B54:$CX54))*VLOOKUP(select_pop,'Inputs Assump'!$G$4:$H$9,2,FALSE)</f>
        <v>22624.124525213359</v>
      </c>
      <c r="CK125" s="9">
        <f>CK77/(SUM($B77:$CX77)+SUM($B54:$CX54))*VLOOKUP(select_pop,'Inputs Assump'!$G$4:$H$9,2,FALSE)</f>
        <v>18978.074327651611</v>
      </c>
      <c r="CL125" s="9">
        <f>CL77/(SUM($B77:$CX77)+SUM($B54:$CX54))*VLOOKUP(select_pop,'Inputs Assump'!$G$4:$H$9,2,FALSE)</f>
        <v>15332.024130089862</v>
      </c>
      <c r="CM125" s="9">
        <f>CM77/(SUM($B77:$CX77)+SUM($B54:$CX54))*VLOOKUP(select_pop,'Inputs Assump'!$G$4:$H$9,2,FALSE)</f>
        <v>11685.97393252811</v>
      </c>
      <c r="CN125" s="9">
        <f>CN77/(SUM($B77:$CX77)+SUM($B54:$CX54))*VLOOKUP(select_pop,'Inputs Assump'!$G$4:$H$9,2,FALSE)</f>
        <v>9784.4275074781399</v>
      </c>
      <c r="CO125" s="9">
        <f>CO77/(SUM($B77:$CX77)+SUM($B54:$CX54))*VLOOKUP(select_pop,'Inputs Assump'!$G$4:$H$9,2,FALSE)</f>
        <v>7882.8810824281736</v>
      </c>
      <c r="CP125" s="9">
        <f>CP77/(SUM($B77:$CX77)+SUM($B54:$CX54))*VLOOKUP(select_pop,'Inputs Assump'!$G$4:$H$9,2,FALSE)</f>
        <v>5981.3346573782064</v>
      </c>
      <c r="CQ125" s="9">
        <f>CQ77/(SUM($B77:$CX77)+SUM($B54:$CX54))*VLOOKUP(select_pop,'Inputs Assump'!$G$4:$H$9,2,FALSE)</f>
        <v>4079.7882323282406</v>
      </c>
      <c r="CR125" s="9">
        <f>CR77/(SUM($B77:$CX77)+SUM($B54:$CX54))*VLOOKUP(select_pop,'Inputs Assump'!$G$4:$H$9,2,FALSE)</f>
        <v>2178.2418072782743</v>
      </c>
      <c r="CS125" s="9">
        <f>CS77/(SUM($B77:$CX77)+SUM($B54:$CX54))*VLOOKUP(select_pop,'Inputs Assump'!$G$4:$H$9,2,FALSE)</f>
        <v>1771.9401656735167</v>
      </c>
      <c r="CT125" s="9">
        <f>CT77/(SUM($B77:$CX77)+SUM($B54:$CX54))*VLOOKUP(select_pop,'Inputs Assump'!$G$4:$H$9,2,FALSE)</f>
        <v>1365.6385240687591</v>
      </c>
      <c r="CU125" s="9">
        <f>CU77/(SUM($B77:$CX77)+SUM($B54:$CX54))*VLOOKUP(select_pop,'Inputs Assump'!$G$4:$H$9,2,FALSE)</f>
        <v>959.33688246400163</v>
      </c>
      <c r="CV125" s="9">
        <f>CV77/(SUM($B77:$CX77)+SUM($B54:$CX54))*VLOOKUP(select_pop,'Inputs Assump'!$G$4:$H$9,2,FALSE)</f>
        <v>553.03524085924414</v>
      </c>
      <c r="CW125" s="9">
        <f>CW77/(SUM($B77:$CX77)+SUM($B54:$CX54))*VLOOKUP(select_pop,'Inputs Assump'!$G$4:$H$9,2,FALSE)</f>
        <v>146.73359925448685</v>
      </c>
      <c r="CX125" s="9">
        <f>CX77/(SUM($B77:$CX77)+SUM($B54:$CX54))*VLOOKUP(select_pop,'Inputs Assump'!$G$4:$H$9,2,FALSE)</f>
        <v>154.6885811256833</v>
      </c>
      <c r="CZ125" s="50">
        <f t="shared" si="13"/>
        <v>57564239.171395548</v>
      </c>
      <c r="DA125" s="66">
        <f t="shared" si="12"/>
        <v>9.0651671967471935E-4</v>
      </c>
    </row>
    <row r="126" spans="1:105">
      <c r="A126" s="52">
        <v>2023</v>
      </c>
      <c r="B126" s="9">
        <f>B78/(SUM($B78:$CX78)+SUM($B55:$CX55))*VLOOKUP(select_pop,'Inputs Assump'!$G$4:$H$9,2,FALSE)</f>
        <v>1558996.9240156105</v>
      </c>
      <c r="C126" s="9">
        <f>C78/(SUM($B78:$CX78)+SUM($B55:$CX55))*VLOOKUP(select_pop,'Inputs Assump'!$G$4:$H$9,2,FALSE)</f>
        <v>1501044.5056958331</v>
      </c>
      <c r="D126" s="9">
        <f>D78/(SUM($B78:$CX78)+SUM($B55:$CX55))*VLOOKUP(select_pop,'Inputs Assump'!$G$4:$H$9,2,FALSE)</f>
        <v>1486553.024466973</v>
      </c>
      <c r="E126" s="9">
        <f>E78/(SUM($B78:$CX78)+SUM($B55:$CX55))*VLOOKUP(select_pop,'Inputs Assump'!$G$4:$H$9,2,FALSE)</f>
        <v>1599990.7250475364</v>
      </c>
      <c r="F126" s="9">
        <f>F78/(SUM($B78:$CX78)+SUM($B55:$CX55))*VLOOKUP(select_pop,'Inputs Assump'!$G$4:$H$9,2,FALSE)</f>
        <v>1592790.1555602597</v>
      </c>
      <c r="G126" s="9">
        <f>G78/(SUM($B78:$CX78)+SUM($B55:$CX55))*VLOOKUP(select_pop,'Inputs Assump'!$G$4:$H$9,2,FALSE)</f>
        <v>1566250.2846648258</v>
      </c>
      <c r="H126" s="9">
        <f>H78/(SUM($B78:$CX78)+SUM($B55:$CX55))*VLOOKUP(select_pop,'Inputs Assump'!$G$4:$H$9,2,FALSE)</f>
        <v>1539849.5989776601</v>
      </c>
      <c r="I126" s="9">
        <f>I78/(SUM($B78:$CX78)+SUM($B55:$CX55))*VLOOKUP(select_pop,'Inputs Assump'!$G$4:$H$9,2,FALSE)</f>
        <v>1513590.6050605525</v>
      </c>
      <c r="J126" s="9">
        <f>J78/(SUM($B78:$CX78)+SUM($B55:$CX55))*VLOOKUP(select_pop,'Inputs Assump'!$G$4:$H$9,2,FALSE)</f>
        <v>1490089.8096862051</v>
      </c>
      <c r="K126" s="9">
        <f>K78/(SUM($B78:$CX78)+SUM($B55:$CX55))*VLOOKUP(select_pop,'Inputs Assump'!$G$4:$H$9,2,FALSE)</f>
        <v>1460445.3437899796</v>
      </c>
      <c r="L126" s="9">
        <f>L78/(SUM($B78:$CX78)+SUM($B55:$CX55))*VLOOKUP(select_pop,'Inputs Assump'!$G$4:$H$9,2,FALSE)</f>
        <v>1431035.0933201492</v>
      </c>
      <c r="M126" s="9">
        <f>M78/(SUM($B78:$CX78)+SUM($B55:$CX55))*VLOOKUP(select_pop,'Inputs Assump'!$G$4:$H$9,2,FALSE)</f>
        <v>1404545.3106230944</v>
      </c>
      <c r="N126" s="9">
        <f>N78/(SUM($B78:$CX78)+SUM($B55:$CX55))*VLOOKUP(select_pop,'Inputs Assump'!$G$4:$H$9,2,FALSE)</f>
        <v>1378071.8195790993</v>
      </c>
      <c r="O126" s="9">
        <f>O78/(SUM($B78:$CX78)+SUM($B55:$CX55))*VLOOKUP(select_pop,'Inputs Assump'!$G$4:$H$9,2,FALSE)</f>
        <v>1351317.2966471668</v>
      </c>
      <c r="P126" s="9">
        <f>P78/(SUM($B78:$CX78)+SUM($B55:$CX55))*VLOOKUP(select_pop,'Inputs Assump'!$G$4:$H$9,2,FALSE)</f>
        <v>1324562.7737152344</v>
      </c>
      <c r="Q126" s="9">
        <f>Q78/(SUM($B78:$CX78)+SUM($B55:$CX55))*VLOOKUP(select_pop,'Inputs Assump'!$G$4:$H$9,2,FALSE)</f>
        <v>1297048.5544601206</v>
      </c>
      <c r="R126" s="9">
        <f>R78/(SUM($B78:$CX78)+SUM($B55:$CX55))*VLOOKUP(select_pop,'Inputs Assump'!$G$4:$H$9,2,FALSE)</f>
        <v>1279379.9537618405</v>
      </c>
      <c r="S126" s="9">
        <f>S78/(SUM($B78:$CX78)+SUM($B55:$CX55))*VLOOKUP(select_pop,'Inputs Assump'!$G$4:$H$9,2,FALSE)</f>
        <v>1261708.9549694974</v>
      </c>
      <c r="T126" s="9">
        <f>T78/(SUM($B78:$CX78)+SUM($B55:$CX55))*VLOOKUP(select_pop,'Inputs Assump'!$G$4:$H$9,2,FALSE)</f>
        <v>1244833.3135415867</v>
      </c>
      <c r="U126" s="9">
        <f>U78/(SUM($B78:$CX78)+SUM($B55:$CX55))*VLOOKUP(select_pop,'Inputs Assump'!$G$4:$H$9,2,FALSE)</f>
        <v>1227957.6721136759</v>
      </c>
      <c r="V126" s="9">
        <f>V78/(SUM($B78:$CX78)+SUM($B55:$CX55))*VLOOKUP(select_pop,'Inputs Assump'!$G$4:$H$9,2,FALSE)</f>
        <v>1210811.3712320668</v>
      </c>
      <c r="W126" s="9">
        <f>W78/(SUM($B78:$CX78)+SUM($B55:$CX55))*VLOOKUP(select_pop,'Inputs Assump'!$G$4:$H$9,2,FALSE)</f>
        <v>1187915.7376363808</v>
      </c>
      <c r="X126" s="9">
        <f>X78/(SUM($B78:$CX78)+SUM($B55:$CX55))*VLOOKUP(select_pop,'Inputs Assump'!$G$4:$H$9,2,FALSE)</f>
        <v>1165068.8894440162</v>
      </c>
      <c r="Y126" s="9">
        <f>Y78/(SUM($B78:$CX78)+SUM($B55:$CX55))*VLOOKUP(select_pop,'Inputs Assump'!$G$4:$H$9,2,FALSE)</f>
        <v>1142407.7487950067</v>
      </c>
      <c r="Z126" s="9">
        <f>Z78/(SUM($B78:$CX78)+SUM($B55:$CX55))*VLOOKUP(select_pop,'Inputs Assump'!$G$4:$H$9,2,FALSE)</f>
        <v>1119746.6081459967</v>
      </c>
      <c r="AA126" s="9">
        <f>AA78/(SUM($B78:$CX78)+SUM($B55:$CX55))*VLOOKUP(select_pop,'Inputs Assump'!$G$4:$H$9,2,FALSE)</f>
        <v>1093518.9671563478</v>
      </c>
      <c r="AB126" s="9">
        <f>AB78/(SUM($B78:$CX78)+SUM($B55:$CX55))*VLOOKUP(select_pop,'Inputs Assump'!$G$4:$H$9,2,FALSE)</f>
        <v>1051627.6588448868</v>
      </c>
      <c r="AC126" s="9">
        <f>AC78/(SUM($B78:$CX78)+SUM($B55:$CX55))*VLOOKUP(select_pop,'Inputs Assump'!$G$4:$H$9,2,FALSE)</f>
        <v>1009929.4364702782</v>
      </c>
      <c r="AD126" s="9">
        <f>AD78/(SUM($B78:$CX78)+SUM($B55:$CX55))*VLOOKUP(select_pop,'Inputs Assump'!$G$4:$H$9,2,FALSE)</f>
        <v>971800.24662464089</v>
      </c>
      <c r="AE126" s="9">
        <f>AE78/(SUM($B78:$CX78)+SUM($B55:$CX55))*VLOOKUP(select_pop,'Inputs Assump'!$G$4:$H$9,2,FALSE)</f>
        <v>933671.05677900347</v>
      </c>
      <c r="AF126" s="9">
        <f>AF78/(SUM($B78:$CX78)+SUM($B55:$CX55))*VLOOKUP(select_pop,'Inputs Assump'!$G$4:$H$9,2,FALSE)</f>
        <v>895541.86693336593</v>
      </c>
      <c r="AG126" s="9">
        <f>AG78/(SUM($B78:$CX78)+SUM($B55:$CX55))*VLOOKUP(select_pop,'Inputs Assump'!$G$4:$H$9,2,FALSE)</f>
        <v>854209.57957696763</v>
      </c>
      <c r="AH126" s="9">
        <f>AH78/(SUM($B78:$CX78)+SUM($B55:$CX55))*VLOOKUP(select_pop,'Inputs Assump'!$G$4:$H$9,2,FALSE)</f>
        <v>812877.29222056933</v>
      </c>
      <c r="AI126" s="9">
        <f>AI78/(SUM($B78:$CX78)+SUM($B55:$CX55))*VLOOKUP(select_pop,'Inputs Assump'!$G$4:$H$9,2,FALSE)</f>
        <v>771545.0048641708</v>
      </c>
      <c r="AJ126" s="9">
        <f>AJ78/(SUM($B78:$CX78)+SUM($B55:$CX55))*VLOOKUP(select_pop,'Inputs Assump'!$G$4:$H$9,2,FALSE)</f>
        <v>730212.7175077725</v>
      </c>
      <c r="AK126" s="9">
        <f>AK78/(SUM($B78:$CX78)+SUM($B55:$CX55))*VLOOKUP(select_pop,'Inputs Assump'!$G$4:$H$9,2,FALSE)</f>
        <v>688880.43015137396</v>
      </c>
      <c r="AL126" s="9">
        <f>AL78/(SUM($B78:$CX78)+SUM($B55:$CX55))*VLOOKUP(select_pop,'Inputs Assump'!$G$4:$H$9,2,FALSE)</f>
        <v>664331.3466620259</v>
      </c>
      <c r="AM126" s="9">
        <f>AM78/(SUM($B78:$CX78)+SUM($B55:$CX55))*VLOOKUP(select_pop,'Inputs Assump'!$G$4:$H$9,2,FALSE)</f>
        <v>639782.26317267772</v>
      </c>
      <c r="AN126" s="9">
        <f>AN78/(SUM($B78:$CX78)+SUM($B55:$CX55))*VLOOKUP(select_pop,'Inputs Assump'!$G$4:$H$9,2,FALSE)</f>
        <v>615233.17968332942</v>
      </c>
      <c r="AO126" s="9">
        <f>AO78/(SUM($B78:$CX78)+SUM($B55:$CX55))*VLOOKUP(select_pop,'Inputs Assump'!$G$4:$H$9,2,FALSE)</f>
        <v>590684.09619398136</v>
      </c>
      <c r="AP126" s="9">
        <f>AP78/(SUM($B78:$CX78)+SUM($B55:$CX55))*VLOOKUP(select_pop,'Inputs Assump'!$G$4:$H$9,2,FALSE)</f>
        <v>566135.01270463318</v>
      </c>
      <c r="AQ126" s="9">
        <f>AQ78/(SUM($B78:$CX78)+SUM($B55:$CX55))*VLOOKUP(select_pop,'Inputs Assump'!$G$4:$H$9,2,FALSE)</f>
        <v>542486.13419235044</v>
      </c>
      <c r="AR126" s="9">
        <f>AR78/(SUM($B78:$CX78)+SUM($B55:$CX55))*VLOOKUP(select_pop,'Inputs Assump'!$G$4:$H$9,2,FALSE)</f>
        <v>518837.25568006764</v>
      </c>
      <c r="AS126" s="9">
        <f>AS78/(SUM($B78:$CX78)+SUM($B55:$CX55))*VLOOKUP(select_pop,'Inputs Assump'!$G$4:$H$9,2,FALSE)</f>
        <v>495188.3771677849</v>
      </c>
      <c r="AT126" s="9">
        <f>AT78/(SUM($B78:$CX78)+SUM($B55:$CX55))*VLOOKUP(select_pop,'Inputs Assump'!$G$4:$H$9,2,FALSE)</f>
        <v>471539.49865550222</v>
      </c>
      <c r="AU126" s="9">
        <f>AU78/(SUM($B78:$CX78)+SUM($B55:$CX55))*VLOOKUP(select_pop,'Inputs Assump'!$G$4:$H$9,2,FALSE)</f>
        <v>447890.62014321948</v>
      </c>
      <c r="AV126" s="9">
        <f>AV78/(SUM($B78:$CX78)+SUM($B55:$CX55))*VLOOKUP(select_pop,'Inputs Assump'!$G$4:$H$9,2,FALSE)</f>
        <v>434189.63665377942</v>
      </c>
      <c r="AW126" s="9">
        <f>AW78/(SUM($B78:$CX78)+SUM($B55:$CX55))*VLOOKUP(select_pop,'Inputs Assump'!$G$4:$H$9,2,FALSE)</f>
        <v>420488.65316433925</v>
      </c>
      <c r="AX126" s="9">
        <f>AX78/(SUM($B78:$CX78)+SUM($B55:$CX55))*VLOOKUP(select_pop,'Inputs Assump'!$G$4:$H$9,2,FALSE)</f>
        <v>406787.66967489925</v>
      </c>
      <c r="AY126" s="9">
        <f>AY78/(SUM($B78:$CX78)+SUM($B55:$CX55))*VLOOKUP(select_pop,'Inputs Assump'!$G$4:$H$9,2,FALSE)</f>
        <v>393086.68618545914</v>
      </c>
      <c r="AZ126" s="9">
        <f>AZ78/(SUM($B78:$CX78)+SUM($B55:$CX55))*VLOOKUP(select_pop,'Inputs Assump'!$G$4:$H$9,2,FALSE)</f>
        <v>379385.70269601891</v>
      </c>
      <c r="BA126" s="9">
        <f>BA78/(SUM($B78:$CX78)+SUM($B55:$CX55))*VLOOKUP(select_pop,'Inputs Assump'!$G$4:$H$9,2,FALSE)</f>
        <v>360935.78630998958</v>
      </c>
      <c r="BB126" s="9">
        <f>BB78/(SUM($B78:$CX78)+SUM($B55:$CX55))*VLOOKUP(select_pop,'Inputs Assump'!$G$4:$H$9,2,FALSE)</f>
        <v>342485.86992396018</v>
      </c>
      <c r="BC126" s="9">
        <f>BC78/(SUM($B78:$CX78)+SUM($B55:$CX55))*VLOOKUP(select_pop,'Inputs Assump'!$G$4:$H$9,2,FALSE)</f>
        <v>324035.95353793085</v>
      </c>
      <c r="BD126" s="9">
        <f>BD78/(SUM($B78:$CX78)+SUM($B55:$CX55))*VLOOKUP(select_pop,'Inputs Assump'!$G$4:$H$9,2,FALSE)</f>
        <v>305586.03715190146</v>
      </c>
      <c r="BE126" s="9">
        <f>BE78/(SUM($B78:$CX78)+SUM($B55:$CX55))*VLOOKUP(select_pop,'Inputs Assump'!$G$4:$H$9,2,FALSE)</f>
        <v>287136.12076587207</v>
      </c>
      <c r="BF126" s="9">
        <f>BF78/(SUM($B78:$CX78)+SUM($B55:$CX55))*VLOOKUP(select_pop,'Inputs Assump'!$G$4:$H$9,2,FALSE)</f>
        <v>272162.48421152483</v>
      </c>
      <c r="BG126" s="9">
        <f>BG78/(SUM($B78:$CX78)+SUM($B55:$CX55))*VLOOKUP(select_pop,'Inputs Assump'!$G$4:$H$9,2,FALSE)</f>
        <v>257188.84765717745</v>
      </c>
      <c r="BH126" s="9">
        <f>BH78/(SUM($B78:$CX78)+SUM($B55:$CX55))*VLOOKUP(select_pop,'Inputs Assump'!$G$4:$H$9,2,FALSE)</f>
        <v>242215.21110283007</v>
      </c>
      <c r="BI126" s="9">
        <f>BI78/(SUM($B78:$CX78)+SUM($B55:$CX55))*VLOOKUP(select_pop,'Inputs Assump'!$G$4:$H$9,2,FALSE)</f>
        <v>227241.57454848269</v>
      </c>
      <c r="BJ126" s="9">
        <f>BJ78/(SUM($B78:$CX78)+SUM($B55:$CX55))*VLOOKUP(select_pop,'Inputs Assump'!$G$4:$H$9,2,FALSE)</f>
        <v>212267.93799413525</v>
      </c>
      <c r="BK126" s="9">
        <f>BK78/(SUM($B78:$CX78)+SUM($B55:$CX55))*VLOOKUP(select_pop,'Inputs Assump'!$G$4:$H$9,2,FALSE)</f>
        <v>204487.55311585928</v>
      </c>
      <c r="BL126" s="9">
        <f>BL78/(SUM($B78:$CX78)+SUM($B55:$CX55))*VLOOKUP(select_pop,'Inputs Assump'!$G$4:$H$9,2,FALSE)</f>
        <v>196707.16823758325</v>
      </c>
      <c r="BM126" s="9">
        <f>BM78/(SUM($B78:$CX78)+SUM($B55:$CX55))*VLOOKUP(select_pop,'Inputs Assump'!$G$4:$H$9,2,FALSE)</f>
        <v>188926.78335930721</v>
      </c>
      <c r="BN126" s="9">
        <f>BN78/(SUM($B78:$CX78)+SUM($B55:$CX55))*VLOOKUP(select_pop,'Inputs Assump'!$G$4:$H$9,2,FALSE)</f>
        <v>181146.39848103121</v>
      </c>
      <c r="BO126" s="9">
        <f>BO78/(SUM($B78:$CX78)+SUM($B55:$CX55))*VLOOKUP(select_pop,'Inputs Assump'!$G$4:$H$9,2,FALSE)</f>
        <v>173366.01360275518</v>
      </c>
      <c r="BP126" s="9">
        <f>BP78/(SUM($B78:$CX78)+SUM($B55:$CX55))*VLOOKUP(select_pop,'Inputs Assump'!$G$4:$H$9,2,FALSE)</f>
        <v>165642.80727140294</v>
      </c>
      <c r="BQ126" s="9">
        <f>BQ78/(SUM($B78:$CX78)+SUM($B55:$CX55))*VLOOKUP(select_pop,'Inputs Assump'!$G$4:$H$9,2,FALSE)</f>
        <v>157919.60094005073</v>
      </c>
      <c r="BR126" s="9">
        <f>BR78/(SUM($B78:$CX78)+SUM($B55:$CX55))*VLOOKUP(select_pop,'Inputs Assump'!$G$4:$H$9,2,FALSE)</f>
        <v>150196.39460869852</v>
      </c>
      <c r="BS126" s="9">
        <f>BS78/(SUM($B78:$CX78)+SUM($B55:$CX55))*VLOOKUP(select_pop,'Inputs Assump'!$G$4:$H$9,2,FALSE)</f>
        <v>142473.18827734629</v>
      </c>
      <c r="BT126" s="9">
        <f>BT78/(SUM($B78:$CX78)+SUM($B55:$CX55))*VLOOKUP(select_pop,'Inputs Assump'!$G$4:$H$9,2,FALSE)</f>
        <v>134749.98194599408</v>
      </c>
      <c r="BU126" s="9">
        <f>BU78/(SUM($B78:$CX78)+SUM($B55:$CX55))*VLOOKUP(select_pop,'Inputs Assump'!$G$4:$H$9,2,FALSE)</f>
        <v>127575.26476367252</v>
      </c>
      <c r="BV126" s="9">
        <f>BV78/(SUM($B78:$CX78)+SUM($B55:$CX55))*VLOOKUP(select_pop,'Inputs Assump'!$G$4:$H$9,2,FALSE)</f>
        <v>120400.54758135095</v>
      </c>
      <c r="BW126" s="9">
        <f>BW78/(SUM($B78:$CX78)+SUM($B55:$CX55))*VLOOKUP(select_pop,'Inputs Assump'!$G$4:$H$9,2,FALSE)</f>
        <v>113225.83039902942</v>
      </c>
      <c r="BX126" s="9">
        <f>BX78/(SUM($B78:$CX78)+SUM($B55:$CX55))*VLOOKUP(select_pop,'Inputs Assump'!$G$4:$H$9,2,FALSE)</f>
        <v>106051.11321670786</v>
      </c>
      <c r="BY126" s="9">
        <f>BY78/(SUM($B78:$CX78)+SUM($B55:$CX55))*VLOOKUP(select_pop,'Inputs Assump'!$G$4:$H$9,2,FALSE)</f>
        <v>98876.396034386315</v>
      </c>
      <c r="BZ126" s="9">
        <f>BZ78/(SUM($B78:$CX78)+SUM($B55:$CX55))*VLOOKUP(select_pop,'Inputs Assump'!$G$4:$H$9,2,FALSE)</f>
        <v>91562.706778375519</v>
      </c>
      <c r="CA126" s="9">
        <f>CA78/(SUM($B78:$CX78)+SUM($B55:$CX55))*VLOOKUP(select_pop,'Inputs Assump'!$G$4:$H$9,2,FALSE)</f>
        <v>84249.017522364738</v>
      </c>
      <c r="CB126" s="9">
        <f>CB78/(SUM($B78:$CX78)+SUM($B55:$CX55))*VLOOKUP(select_pop,'Inputs Assump'!$G$4:$H$9,2,FALSE)</f>
        <v>76935.328266353943</v>
      </c>
      <c r="CC126" s="9">
        <f>CC78/(SUM($B78:$CX78)+SUM($B55:$CX55))*VLOOKUP(select_pop,'Inputs Assump'!$G$4:$H$9,2,FALSE)</f>
        <v>69621.639010343177</v>
      </c>
      <c r="CD126" s="9">
        <f>CD78/(SUM($B78:$CX78)+SUM($B55:$CX55))*VLOOKUP(select_pop,'Inputs Assump'!$G$4:$H$9,2,FALSE)</f>
        <v>62307.949754332418</v>
      </c>
      <c r="CE126" s="9">
        <f>CE78/(SUM($B78:$CX78)+SUM($B55:$CX55))*VLOOKUP(select_pop,'Inputs Assump'!$G$4:$H$9,2,FALSE)</f>
        <v>55659.492782549409</v>
      </c>
      <c r="CF126" s="9">
        <f>CF78/(SUM($B78:$CX78)+SUM($B55:$CX55))*VLOOKUP(select_pop,'Inputs Assump'!$G$4:$H$9,2,FALSE)</f>
        <v>49011.035810766414</v>
      </c>
      <c r="CG126" s="9">
        <f>CG78/(SUM($B78:$CX78)+SUM($B55:$CX55))*VLOOKUP(select_pop,'Inputs Assump'!$G$4:$H$9,2,FALSE)</f>
        <v>42362.578838983412</v>
      </c>
      <c r="CH126" s="9">
        <f>CH78/(SUM($B78:$CX78)+SUM($B55:$CX55))*VLOOKUP(select_pop,'Inputs Assump'!$G$4:$H$9,2,FALSE)</f>
        <v>35714.121867200411</v>
      </c>
      <c r="CI126" s="9">
        <f>CI78/(SUM($B78:$CX78)+SUM($B55:$CX55))*VLOOKUP(select_pop,'Inputs Assump'!$G$4:$H$9,2,FALSE)</f>
        <v>29065.66489541742</v>
      </c>
      <c r="CJ126" s="9">
        <f>CJ78/(SUM($B78:$CX78)+SUM($B55:$CX55))*VLOOKUP(select_pop,'Inputs Assump'!$G$4:$H$9,2,FALSE)</f>
        <v>25523.276993320876</v>
      </c>
      <c r="CK126" s="9">
        <f>CK78/(SUM($B78:$CX78)+SUM($B55:$CX55))*VLOOKUP(select_pop,'Inputs Assump'!$G$4:$H$9,2,FALSE)</f>
        <v>21980.889091224344</v>
      </c>
      <c r="CL126" s="9">
        <f>CL78/(SUM($B78:$CX78)+SUM($B55:$CX55))*VLOOKUP(select_pop,'Inputs Assump'!$G$4:$H$9,2,FALSE)</f>
        <v>18438.501189127808</v>
      </c>
      <c r="CM126" s="9">
        <f>CM78/(SUM($B78:$CX78)+SUM($B55:$CX55))*VLOOKUP(select_pop,'Inputs Assump'!$G$4:$H$9,2,FALSE)</f>
        <v>14896.113287031267</v>
      </c>
      <c r="CN126" s="9">
        <f>CN78/(SUM($B78:$CX78)+SUM($B55:$CX55))*VLOOKUP(select_pop,'Inputs Assump'!$G$4:$H$9,2,FALSE)</f>
        <v>11353.725384934723</v>
      </c>
      <c r="CO126" s="9">
        <f>CO78/(SUM($B78:$CX78)+SUM($B55:$CX55))*VLOOKUP(select_pop,'Inputs Assump'!$G$4:$H$9,2,FALSE)</f>
        <v>9506.2425785058495</v>
      </c>
      <c r="CP126" s="9">
        <f>CP78/(SUM($B78:$CX78)+SUM($B55:$CX55))*VLOOKUP(select_pop,'Inputs Assump'!$G$4:$H$9,2,FALSE)</f>
        <v>7658.7597720769754</v>
      </c>
      <c r="CQ126" s="9">
        <f>CQ78/(SUM($B78:$CX78)+SUM($B55:$CX55))*VLOOKUP(select_pop,'Inputs Assump'!$G$4:$H$9,2,FALSE)</f>
        <v>5811.2769656481032</v>
      </c>
      <c r="CR126" s="9">
        <f>CR78/(SUM($B78:$CX78)+SUM($B55:$CX55))*VLOOKUP(select_pop,'Inputs Assump'!$G$4:$H$9,2,FALSE)</f>
        <v>3963.794159219231</v>
      </c>
      <c r="CS126" s="9">
        <f>CS78/(SUM($B78:$CX78)+SUM($B55:$CX55))*VLOOKUP(select_pop,'Inputs Assump'!$G$4:$H$9,2,FALSE)</f>
        <v>2116.3113527903588</v>
      </c>
      <c r="CT126" s="9">
        <f>CT78/(SUM($B78:$CX78)+SUM($B55:$CX55))*VLOOKUP(select_pop,'Inputs Assump'!$G$4:$H$9,2,FALSE)</f>
        <v>1721.5614338821781</v>
      </c>
      <c r="CU126" s="9">
        <f>CU78/(SUM($B78:$CX78)+SUM($B55:$CX55))*VLOOKUP(select_pop,'Inputs Assump'!$G$4:$H$9,2,FALSE)</f>
        <v>1326.811514973997</v>
      </c>
      <c r="CV126" s="9">
        <f>CV78/(SUM($B78:$CX78)+SUM($B55:$CX55))*VLOOKUP(select_pop,'Inputs Assump'!$G$4:$H$9,2,FALSE)</f>
        <v>932.06159606581627</v>
      </c>
      <c r="CW126" s="9">
        <f>CW78/(SUM($B78:$CX78)+SUM($B55:$CX55))*VLOOKUP(select_pop,'Inputs Assump'!$G$4:$H$9,2,FALSE)</f>
        <v>537.3116771576357</v>
      </c>
      <c r="CX126" s="9">
        <f>CX78/(SUM($B78:$CX78)+SUM($B55:$CX55))*VLOOKUP(select_pop,'Inputs Assump'!$G$4:$H$9,2,FALSE)</f>
        <v>142.5617582494551</v>
      </c>
      <c r="CZ126" s="50">
        <f t="shared" si="13"/>
        <v>57551272.064029701</v>
      </c>
      <c r="DA126" s="66">
        <f t="shared" si="12"/>
        <v>6.810492688353975E-4</v>
      </c>
    </row>
    <row r="127" spans="1:105">
      <c r="A127" s="52">
        <v>2024</v>
      </c>
      <c r="B127" s="9">
        <f>B79/(SUM($B79:$CX79)+SUM($B56:$CX56))*VLOOKUP(select_pop,'Inputs Assump'!$G$4:$H$9,2,FALSE)</f>
        <v>1529211.6128024759</v>
      </c>
      <c r="C127" s="9">
        <f>C79/(SUM($B79:$CX79)+SUM($B56:$CX56))*VLOOKUP(select_pop,'Inputs Assump'!$G$4:$H$9,2,FALSE)</f>
        <v>1474981.0824511554</v>
      </c>
      <c r="D127" s="9">
        <f>D79/(SUM($B79:$CX79)+SUM($B56:$CX56))*VLOOKUP(select_pop,'Inputs Assump'!$G$4:$H$9,2,FALSE)</f>
        <v>1462251.5861403034</v>
      </c>
      <c r="E127" s="9">
        <f>E79/(SUM($B79:$CX79)+SUM($B56:$CX56))*VLOOKUP(select_pop,'Inputs Assump'!$G$4:$H$9,2,FALSE)</f>
        <v>1448134.622031634</v>
      </c>
      <c r="F127" s="9">
        <f>F79/(SUM($B79:$CX79)+SUM($B56:$CX56))*VLOOKUP(select_pop,'Inputs Assump'!$G$4:$H$9,2,FALSE)</f>
        <v>1558640.6443198565</v>
      </c>
      <c r="G127" s="9">
        <f>G79/(SUM($B79:$CX79)+SUM($B56:$CX56))*VLOOKUP(select_pop,'Inputs Assump'!$G$4:$H$9,2,FALSE)</f>
        <v>1554297.3915258253</v>
      </c>
      <c r="H127" s="9">
        <f>H79/(SUM($B79:$CX79)+SUM($B56:$CX56))*VLOOKUP(select_pop,'Inputs Assump'!$G$4:$H$9,2,FALSE)</f>
        <v>1528398.9064302193</v>
      </c>
      <c r="I127" s="9">
        <f>I79/(SUM($B79:$CX79)+SUM($B56:$CX56))*VLOOKUP(select_pop,'Inputs Assump'!$G$4:$H$9,2,FALSE)</f>
        <v>1502636.2428710505</v>
      </c>
      <c r="J127" s="9">
        <f>J79/(SUM($B79:$CX79)+SUM($B56:$CX56))*VLOOKUP(select_pop,'Inputs Assump'!$G$4:$H$9,2,FALSE)</f>
        <v>1477011.846834338</v>
      </c>
      <c r="K127" s="9">
        <f>K79/(SUM($B79:$CX79)+SUM($B56:$CX56))*VLOOKUP(select_pop,'Inputs Assump'!$G$4:$H$9,2,FALSE)</f>
        <v>1454078.9922950142</v>
      </c>
      <c r="L127" s="9">
        <f>L79/(SUM($B79:$CX79)+SUM($B56:$CX56))*VLOOKUP(select_pop,'Inputs Assump'!$G$4:$H$9,2,FALSE)</f>
        <v>1425360.8956998889</v>
      </c>
      <c r="M127" s="9">
        <f>M79/(SUM($B79:$CX79)+SUM($B56:$CX56))*VLOOKUP(select_pop,'Inputs Assump'!$G$4:$H$9,2,FALSE)</f>
        <v>1396657.1710924008</v>
      </c>
      <c r="N127" s="9">
        <f>N79/(SUM($B79:$CX79)+SUM($B56:$CX56))*VLOOKUP(select_pop,'Inputs Assump'!$G$4:$H$9,2,FALSE)</f>
        <v>1370803.7555212399</v>
      </c>
      <c r="O127" s="9">
        <f>O79/(SUM($B79:$CX79)+SUM($B56:$CX56))*VLOOKUP(select_pop,'Inputs Assump'!$G$4:$H$9,2,FALSE)</f>
        <v>1344966.240226865</v>
      </c>
      <c r="P127" s="9">
        <f>P79/(SUM($B79:$CX79)+SUM($B56:$CX56))*VLOOKUP(select_pop,'Inputs Assump'!$G$4:$H$9,2,FALSE)</f>
        <v>1318854.4443062323</v>
      </c>
      <c r="Q127" s="9">
        <f>Q79/(SUM($B79:$CX79)+SUM($B56:$CX56))*VLOOKUP(select_pop,'Inputs Assump'!$G$4:$H$9,2,FALSE)</f>
        <v>1292008.3996144207</v>
      </c>
      <c r="R127" s="9">
        <f>R79/(SUM($B79:$CX79)+SUM($B56:$CX56))*VLOOKUP(select_pop,'Inputs Assump'!$G$4:$H$9,2,FALSE)</f>
        <v>1265170.4096815386</v>
      </c>
      <c r="S127" s="9">
        <f>S79/(SUM($B79:$CX79)+SUM($B56:$CX56))*VLOOKUP(select_pop,'Inputs Assump'!$G$4:$H$9,2,FALSE)</f>
        <v>1247936.0581169224</v>
      </c>
      <c r="T127" s="9">
        <f>T79/(SUM($B79:$CX79)+SUM($B56:$CX56))*VLOOKUP(select_pop,'Inputs Assump'!$G$4:$H$9,2,FALSE)</f>
        <v>1230699.3673972781</v>
      </c>
      <c r="U127" s="9">
        <f>U79/(SUM($B79:$CX79)+SUM($B56:$CX56))*VLOOKUP(select_pop,'Inputs Assump'!$G$4:$H$9,2,FALSE)</f>
        <v>1214238.4861869561</v>
      </c>
      <c r="V127" s="9">
        <f>V79/(SUM($B79:$CX79)+SUM($B56:$CX56))*VLOOKUP(select_pop,'Inputs Assump'!$G$4:$H$9,2,FALSE)</f>
        <v>1197472.6122996819</v>
      </c>
      <c r="W127" s="9">
        <f>W79/(SUM($B79:$CX79)+SUM($B56:$CX56))*VLOOKUP(select_pop,'Inputs Assump'!$G$4:$H$9,2,FALSE)</f>
        <v>1180751.9824487891</v>
      </c>
      <c r="X127" s="9">
        <f>X79/(SUM($B79:$CX79)+SUM($B56:$CX56))*VLOOKUP(select_pop,'Inputs Assump'!$G$4:$H$9,2,FALSE)</f>
        <v>1158424.751800122</v>
      </c>
      <c r="Y127" s="9">
        <f>Y79/(SUM($B79:$CX79)+SUM($B56:$CX56))*VLOOKUP(select_pop,'Inputs Assump'!$G$4:$H$9,2,FALSE)</f>
        <v>1136145.0954169885</v>
      </c>
      <c r="Z127" s="9">
        <f>Z79/(SUM($B79:$CX79)+SUM($B56:$CX56))*VLOOKUP(select_pop,'Inputs Assump'!$G$4:$H$9,2,FALSE)</f>
        <v>1114046.5362346098</v>
      </c>
      <c r="AA127" s="9">
        <f>AA79/(SUM($B79:$CX79)+SUM($B56:$CX56))*VLOOKUP(select_pop,'Inputs Assump'!$G$4:$H$9,2,FALSE)</f>
        <v>1088473.9056734692</v>
      </c>
      <c r="AB127" s="9">
        <f>AB79/(SUM($B79:$CX79)+SUM($B56:$CX56))*VLOOKUP(select_pop,'Inputs Assump'!$G$4:$H$9,2,FALSE)</f>
        <v>1062978.7600602373</v>
      </c>
      <c r="AC127" s="9">
        <f>AC79/(SUM($B79:$CX79)+SUM($B56:$CX56))*VLOOKUP(select_pop,'Inputs Assump'!$G$4:$H$9,2,FALSE)</f>
        <v>1022257.4078901734</v>
      </c>
      <c r="AD127" s="9">
        <f>AD79/(SUM($B79:$CX79)+SUM($B56:$CX56))*VLOOKUP(select_pop,'Inputs Assump'!$G$4:$H$9,2,FALSE)</f>
        <v>981723.74908063211</v>
      </c>
      <c r="AE127" s="9">
        <f>AE79/(SUM($B79:$CX79)+SUM($B56:$CX56))*VLOOKUP(select_pop,'Inputs Assump'!$G$4:$H$9,2,FALSE)</f>
        <v>944659.44552345201</v>
      </c>
      <c r="AF127" s="9">
        <f>AF79/(SUM($B79:$CX79)+SUM($B56:$CX56))*VLOOKUP(select_pop,'Inputs Assump'!$G$4:$H$9,2,FALSE)</f>
        <v>907595.14196627168</v>
      </c>
      <c r="AG127" s="9">
        <f>AG79/(SUM($B79:$CX79)+SUM($B56:$CX56))*VLOOKUP(select_pop,'Inputs Assump'!$G$4:$H$9,2,FALSE)</f>
        <v>870530.83840909146</v>
      </c>
      <c r="AH127" s="9">
        <f>AH79/(SUM($B79:$CX79)+SUM($B56:$CX56))*VLOOKUP(select_pop,'Inputs Assump'!$G$4:$H$9,2,FALSE)</f>
        <v>830352.8946475765</v>
      </c>
      <c r="AI127" s="9">
        <f>AI79/(SUM($B79:$CX79)+SUM($B56:$CX56))*VLOOKUP(select_pop,'Inputs Assump'!$G$4:$H$9,2,FALSE)</f>
        <v>790174.95088606153</v>
      </c>
      <c r="AJ127" s="9">
        <f>AJ79/(SUM($B79:$CX79)+SUM($B56:$CX56))*VLOOKUP(select_pop,'Inputs Assump'!$G$4:$H$9,2,FALSE)</f>
        <v>749997.00712454633</v>
      </c>
      <c r="AK127" s="9">
        <f>AK79/(SUM($B79:$CX79)+SUM($B56:$CX56))*VLOOKUP(select_pop,'Inputs Assump'!$G$4:$H$9,2,FALSE)</f>
        <v>709819.06336303137</v>
      </c>
      <c r="AL127" s="9">
        <f>AL79/(SUM($B79:$CX79)+SUM($B56:$CX56))*VLOOKUP(select_pop,'Inputs Assump'!$G$4:$H$9,2,FALSE)</f>
        <v>669641.11960151617</v>
      </c>
      <c r="AM127" s="9">
        <f>AM79/(SUM($B79:$CX79)+SUM($B56:$CX56))*VLOOKUP(select_pop,'Inputs Assump'!$G$4:$H$9,2,FALSE)</f>
        <v>645777.65210631397</v>
      </c>
      <c r="AN127" s="9">
        <f>AN79/(SUM($B79:$CX79)+SUM($B56:$CX56))*VLOOKUP(select_pop,'Inputs Assump'!$G$4:$H$9,2,FALSE)</f>
        <v>621914.18461111176</v>
      </c>
      <c r="AO127" s="9">
        <f>AO79/(SUM($B79:$CX79)+SUM($B56:$CX56))*VLOOKUP(select_pop,'Inputs Assump'!$G$4:$H$9,2,FALSE)</f>
        <v>598050.71711590956</v>
      </c>
      <c r="AP127" s="9">
        <f>AP79/(SUM($B79:$CX79)+SUM($B56:$CX56))*VLOOKUP(select_pop,'Inputs Assump'!$G$4:$H$9,2,FALSE)</f>
        <v>574187.24962070747</v>
      </c>
      <c r="AQ127" s="9">
        <f>AQ79/(SUM($B79:$CX79)+SUM($B56:$CX56))*VLOOKUP(select_pop,'Inputs Assump'!$G$4:$H$9,2,FALSE)</f>
        <v>550323.78212550527</v>
      </c>
      <c r="AR127" s="9">
        <f>AR79/(SUM($B79:$CX79)+SUM($B56:$CX56))*VLOOKUP(select_pop,'Inputs Assump'!$G$4:$H$9,2,FALSE)</f>
        <v>527335.37834575877</v>
      </c>
      <c r="AS127" s="9">
        <f>AS79/(SUM($B79:$CX79)+SUM($B56:$CX56))*VLOOKUP(select_pop,'Inputs Assump'!$G$4:$H$9,2,FALSE)</f>
        <v>504346.97456601227</v>
      </c>
      <c r="AT127" s="9">
        <f>AT79/(SUM($B79:$CX79)+SUM($B56:$CX56))*VLOOKUP(select_pop,'Inputs Assump'!$G$4:$H$9,2,FALSE)</f>
        <v>481358.57078626577</v>
      </c>
      <c r="AU127" s="9">
        <f>AU79/(SUM($B79:$CX79)+SUM($B56:$CX56))*VLOOKUP(select_pop,'Inputs Assump'!$G$4:$H$9,2,FALSE)</f>
        <v>458370.16700651916</v>
      </c>
      <c r="AV127" s="9">
        <f>AV79/(SUM($B79:$CX79)+SUM($B56:$CX56))*VLOOKUP(select_pop,'Inputs Assump'!$G$4:$H$9,2,FALSE)</f>
        <v>435381.76322677277</v>
      </c>
      <c r="AW127" s="9">
        <f>AW79/(SUM($B79:$CX79)+SUM($B56:$CX56))*VLOOKUP(select_pop,'Inputs Assump'!$G$4:$H$9,2,FALSE)</f>
        <v>422063.42593347136</v>
      </c>
      <c r="AX127" s="9">
        <f>AX79/(SUM($B79:$CX79)+SUM($B56:$CX56))*VLOOKUP(select_pop,'Inputs Assump'!$G$4:$H$9,2,FALSE)</f>
        <v>408745.08864016994</v>
      </c>
      <c r="AY127" s="9">
        <f>AY79/(SUM($B79:$CX79)+SUM($B56:$CX56))*VLOOKUP(select_pop,'Inputs Assump'!$G$4:$H$9,2,FALSE)</f>
        <v>395426.75134686858</v>
      </c>
      <c r="AZ127" s="9">
        <f>AZ79/(SUM($B79:$CX79)+SUM($B56:$CX56))*VLOOKUP(select_pop,'Inputs Assump'!$G$4:$H$9,2,FALSE)</f>
        <v>382108.41405356722</v>
      </c>
      <c r="BA127" s="9">
        <f>BA79/(SUM($B79:$CX79)+SUM($B56:$CX56))*VLOOKUP(select_pop,'Inputs Assump'!$G$4:$H$9,2,FALSE)</f>
        <v>368790.07676026569</v>
      </c>
      <c r="BB127" s="9">
        <f>BB79/(SUM($B79:$CX79)+SUM($B56:$CX56))*VLOOKUP(select_pop,'Inputs Assump'!$G$4:$H$9,2,FALSE)</f>
        <v>350855.43654617196</v>
      </c>
      <c r="BC127" s="9">
        <f>BC79/(SUM($B79:$CX79)+SUM($B56:$CX56))*VLOOKUP(select_pop,'Inputs Assump'!$G$4:$H$9,2,FALSE)</f>
        <v>332920.79633207811</v>
      </c>
      <c r="BD127" s="9">
        <f>BD79/(SUM($B79:$CX79)+SUM($B56:$CX56))*VLOOKUP(select_pop,'Inputs Assump'!$G$4:$H$9,2,FALSE)</f>
        <v>314986.15611798433</v>
      </c>
      <c r="BE127" s="9">
        <f>BE79/(SUM($B79:$CX79)+SUM($B56:$CX56))*VLOOKUP(select_pop,'Inputs Assump'!$G$4:$H$9,2,FALSE)</f>
        <v>297051.51590389048</v>
      </c>
      <c r="BF127" s="9">
        <f>BF79/(SUM($B79:$CX79)+SUM($B56:$CX56))*VLOOKUP(select_pop,'Inputs Assump'!$G$4:$H$9,2,FALSE)</f>
        <v>279116.87568979675</v>
      </c>
      <c r="BG127" s="9">
        <f>BG79/(SUM($B79:$CX79)+SUM($B56:$CX56))*VLOOKUP(select_pop,'Inputs Assump'!$G$4:$H$9,2,FALSE)</f>
        <v>264561.42846282874</v>
      </c>
      <c r="BH127" s="9">
        <f>BH79/(SUM($B79:$CX79)+SUM($B56:$CX56))*VLOOKUP(select_pop,'Inputs Assump'!$G$4:$H$9,2,FALSE)</f>
        <v>250005.98123586076</v>
      </c>
      <c r="BI127" s="9">
        <f>BI79/(SUM($B79:$CX79)+SUM($B56:$CX56))*VLOOKUP(select_pop,'Inputs Assump'!$G$4:$H$9,2,FALSE)</f>
        <v>235450.53400889269</v>
      </c>
      <c r="BJ127" s="9">
        <f>BJ79/(SUM($B79:$CX79)+SUM($B56:$CX56))*VLOOKUP(select_pop,'Inputs Assump'!$G$4:$H$9,2,FALSE)</f>
        <v>220895.08678192468</v>
      </c>
      <c r="BK127" s="9">
        <f>BK79/(SUM($B79:$CX79)+SUM($B56:$CX56))*VLOOKUP(select_pop,'Inputs Assump'!$G$4:$H$9,2,FALSE)</f>
        <v>206339.63955495655</v>
      </c>
      <c r="BL127" s="9">
        <f>BL79/(SUM($B79:$CX79)+SUM($B56:$CX56))*VLOOKUP(select_pop,'Inputs Assump'!$G$4:$H$9,2,FALSE)</f>
        <v>198776.54817830856</v>
      </c>
      <c r="BM127" s="9">
        <f>BM79/(SUM($B79:$CX79)+SUM($B56:$CX56))*VLOOKUP(select_pop,'Inputs Assump'!$G$4:$H$9,2,FALSE)</f>
        <v>191213.45680166048</v>
      </c>
      <c r="BN127" s="9">
        <f>BN79/(SUM($B79:$CX79)+SUM($B56:$CX56))*VLOOKUP(select_pop,'Inputs Assump'!$G$4:$H$9,2,FALSE)</f>
        <v>183650.36542501239</v>
      </c>
      <c r="BO127" s="9">
        <f>BO79/(SUM($B79:$CX79)+SUM($B56:$CX56))*VLOOKUP(select_pop,'Inputs Assump'!$G$4:$H$9,2,FALSE)</f>
        <v>176087.2740483644</v>
      </c>
      <c r="BP127" s="9">
        <f>BP79/(SUM($B79:$CX79)+SUM($B56:$CX56))*VLOOKUP(select_pop,'Inputs Assump'!$G$4:$H$9,2,FALSE)</f>
        <v>168524.18267171629</v>
      </c>
      <c r="BQ127" s="9">
        <f>BQ79/(SUM($B79:$CX79)+SUM($B56:$CX56))*VLOOKUP(select_pop,'Inputs Assump'!$G$4:$H$9,2,FALSE)</f>
        <v>161016.67293812759</v>
      </c>
      <c r="BR127" s="9">
        <f>BR79/(SUM($B79:$CX79)+SUM($B56:$CX56))*VLOOKUP(select_pop,'Inputs Assump'!$G$4:$H$9,2,FALSE)</f>
        <v>153509.16320453887</v>
      </c>
      <c r="BS127" s="9">
        <f>BS79/(SUM($B79:$CX79)+SUM($B56:$CX56))*VLOOKUP(select_pop,'Inputs Assump'!$G$4:$H$9,2,FALSE)</f>
        <v>146001.6534709502</v>
      </c>
      <c r="BT127" s="9">
        <f>BT79/(SUM($B79:$CX79)+SUM($B56:$CX56))*VLOOKUP(select_pop,'Inputs Assump'!$G$4:$H$9,2,FALSE)</f>
        <v>138494.14373736145</v>
      </c>
      <c r="BU127" s="9">
        <f>BU79/(SUM($B79:$CX79)+SUM($B56:$CX56))*VLOOKUP(select_pop,'Inputs Assump'!$G$4:$H$9,2,FALSE)</f>
        <v>130986.63400377275</v>
      </c>
      <c r="BV127" s="9">
        <f>BV79/(SUM($B79:$CX79)+SUM($B56:$CX56))*VLOOKUP(select_pop,'Inputs Assump'!$G$4:$H$9,2,FALSE)</f>
        <v>124012.29500892236</v>
      </c>
      <c r="BW127" s="9">
        <f>BW79/(SUM($B79:$CX79)+SUM($B56:$CX56))*VLOOKUP(select_pop,'Inputs Assump'!$G$4:$H$9,2,FALSE)</f>
        <v>117037.95601407195</v>
      </c>
      <c r="BX127" s="9">
        <f>BX79/(SUM($B79:$CX79)+SUM($B56:$CX56))*VLOOKUP(select_pop,'Inputs Assump'!$G$4:$H$9,2,FALSE)</f>
        <v>110063.61701922156</v>
      </c>
      <c r="BY127" s="9">
        <f>BY79/(SUM($B79:$CX79)+SUM($B56:$CX56))*VLOOKUP(select_pop,'Inputs Assump'!$G$4:$H$9,2,FALSE)</f>
        <v>103089.27802437116</v>
      </c>
      <c r="BZ127" s="9">
        <f>BZ79/(SUM($B79:$CX79)+SUM($B56:$CX56))*VLOOKUP(select_pop,'Inputs Assump'!$G$4:$H$9,2,FALSE)</f>
        <v>96114.93902952077</v>
      </c>
      <c r="CA127" s="9">
        <f>CA79/(SUM($B79:$CX79)+SUM($B56:$CX56))*VLOOKUP(select_pop,'Inputs Assump'!$G$4:$H$9,2,FALSE)</f>
        <v>89005.509225082205</v>
      </c>
      <c r="CB127" s="9">
        <f>CB79/(SUM($B79:$CX79)+SUM($B56:$CX56))*VLOOKUP(select_pop,'Inputs Assump'!$G$4:$H$9,2,FALSE)</f>
        <v>81896.079420643626</v>
      </c>
      <c r="CC127" s="9">
        <f>CC79/(SUM($B79:$CX79)+SUM($B56:$CX56))*VLOOKUP(select_pop,'Inputs Assump'!$G$4:$H$9,2,FALSE)</f>
        <v>74786.649616205061</v>
      </c>
      <c r="CD127" s="9">
        <f>CD79/(SUM($B79:$CX79)+SUM($B56:$CX56))*VLOOKUP(select_pop,'Inputs Assump'!$G$4:$H$9,2,FALSE)</f>
        <v>67677.219811766496</v>
      </c>
      <c r="CE127" s="9">
        <f>CE79/(SUM($B79:$CX79)+SUM($B56:$CX56))*VLOOKUP(select_pop,'Inputs Assump'!$G$4:$H$9,2,FALSE)</f>
        <v>60567.790007327952</v>
      </c>
      <c r="CF127" s="9">
        <f>CF79/(SUM($B79:$CX79)+SUM($B56:$CX56))*VLOOKUP(select_pop,'Inputs Assump'!$G$4:$H$9,2,FALSE)</f>
        <v>54105.013630839829</v>
      </c>
      <c r="CG127" s="9">
        <f>CG79/(SUM($B79:$CX79)+SUM($B56:$CX56))*VLOOKUP(select_pop,'Inputs Assump'!$G$4:$H$9,2,FALSE)</f>
        <v>47642.237254351719</v>
      </c>
      <c r="CH127" s="9">
        <f>CH79/(SUM($B79:$CX79)+SUM($B56:$CX56))*VLOOKUP(select_pop,'Inputs Assump'!$G$4:$H$9,2,FALSE)</f>
        <v>41179.460877863588</v>
      </c>
      <c r="CI127" s="9">
        <f>CI79/(SUM($B79:$CX79)+SUM($B56:$CX56))*VLOOKUP(select_pop,'Inputs Assump'!$G$4:$H$9,2,FALSE)</f>
        <v>34716.684501375472</v>
      </c>
      <c r="CJ127" s="9">
        <f>CJ79/(SUM($B79:$CX79)+SUM($B56:$CX56))*VLOOKUP(select_pop,'Inputs Assump'!$G$4:$H$9,2,FALSE)</f>
        <v>28253.908124887363</v>
      </c>
      <c r="CK127" s="9">
        <f>CK79/(SUM($B79:$CX79)+SUM($B56:$CX56))*VLOOKUP(select_pop,'Inputs Assump'!$G$4:$H$9,2,FALSE)</f>
        <v>24810.453358286508</v>
      </c>
      <c r="CL127" s="9">
        <f>CL79/(SUM($B79:$CX79)+SUM($B56:$CX56))*VLOOKUP(select_pop,'Inputs Assump'!$G$4:$H$9,2,FALSE)</f>
        <v>21366.998591685668</v>
      </c>
      <c r="CM127" s="9">
        <f>CM79/(SUM($B79:$CX79)+SUM($B56:$CX56))*VLOOKUP(select_pop,'Inputs Assump'!$G$4:$H$9,2,FALSE)</f>
        <v>17923.543825084816</v>
      </c>
      <c r="CN127" s="9">
        <f>CN79/(SUM($B79:$CX79)+SUM($B56:$CX56))*VLOOKUP(select_pop,'Inputs Assump'!$G$4:$H$9,2,FALSE)</f>
        <v>14480.089058483965</v>
      </c>
      <c r="CO127" s="9">
        <f>CO79/(SUM($B79:$CX79)+SUM($B56:$CX56))*VLOOKUP(select_pop,'Inputs Assump'!$G$4:$H$9,2,FALSE)</f>
        <v>11036.634291883111</v>
      </c>
      <c r="CP127" s="9">
        <f>CP79/(SUM($B79:$CX79)+SUM($B56:$CX56))*VLOOKUP(select_pop,'Inputs Assump'!$G$4:$H$9,2,FALSE)</f>
        <v>9240.7486769154584</v>
      </c>
      <c r="CQ127" s="9">
        <f>CQ79/(SUM($B79:$CX79)+SUM($B56:$CX56))*VLOOKUP(select_pop,'Inputs Assump'!$G$4:$H$9,2,FALSE)</f>
        <v>7444.8630619478054</v>
      </c>
      <c r="CR127" s="9">
        <f>CR79/(SUM($B79:$CX79)+SUM($B56:$CX56))*VLOOKUP(select_pop,'Inputs Assump'!$G$4:$H$9,2,FALSE)</f>
        <v>5648.9774469801523</v>
      </c>
      <c r="CS127" s="9">
        <f>CS79/(SUM($B79:$CX79)+SUM($B56:$CX56))*VLOOKUP(select_pop,'Inputs Assump'!$G$4:$H$9,2,FALSE)</f>
        <v>3853.0918320124988</v>
      </c>
      <c r="CT127" s="9">
        <f>CT79/(SUM($B79:$CX79)+SUM($B56:$CX56))*VLOOKUP(select_pop,'Inputs Assump'!$G$4:$H$9,2,FALSE)</f>
        <v>2057.2062170448471</v>
      </c>
      <c r="CU127" s="9">
        <f>CU79/(SUM($B79:$CX79)+SUM($B56:$CX56))*VLOOKUP(select_pop,'Inputs Assump'!$G$4:$H$9,2,FALSE)</f>
        <v>1673.4810216547037</v>
      </c>
      <c r="CV127" s="9">
        <f>CV79/(SUM($B79:$CX79)+SUM($B56:$CX56))*VLOOKUP(select_pop,'Inputs Assump'!$G$4:$H$9,2,FALSE)</f>
        <v>1289.7558262645605</v>
      </c>
      <c r="CW127" s="9">
        <f>CW79/(SUM($B79:$CX79)+SUM($B56:$CX56))*VLOOKUP(select_pop,'Inputs Assump'!$G$4:$H$9,2,FALSE)</f>
        <v>906.0306308744174</v>
      </c>
      <c r="CX127" s="9">
        <f>CX79/(SUM($B79:$CX79)+SUM($B56:$CX56))*VLOOKUP(select_pop,'Inputs Assump'!$G$4:$H$9,2,FALSE)</f>
        <v>522.3054354842742</v>
      </c>
      <c r="CZ127" s="50">
        <f t="shared" si="13"/>
        <v>57538409.976172306</v>
      </c>
      <c r="DA127" s="66">
        <f t="shared" si="12"/>
        <v>4.5740785985651868E-4</v>
      </c>
    </row>
    <row r="128" spans="1:105">
      <c r="A128" s="52">
        <v>2025</v>
      </c>
      <c r="B128" s="9">
        <f>B80/(SUM($B80:$CX80)+SUM($B57:$CX57))*VLOOKUP(select_pop,'Inputs Assump'!$G$4:$H$9,2,FALSE)</f>
        <v>1499889.843020353</v>
      </c>
      <c r="C128" s="9">
        <f>C80/(SUM($B80:$CX80)+SUM($B57:$CX57))*VLOOKUP(select_pop,'Inputs Assump'!$G$4:$H$9,2,FALSE)</f>
        <v>1449161.4470604465</v>
      </c>
      <c r="D128" s="9">
        <f>D80/(SUM($B80:$CX80)+SUM($B57:$CX57))*VLOOKUP(select_pop,'Inputs Assump'!$G$4:$H$9,2,FALSE)</f>
        <v>1437753.0814050343</v>
      </c>
      <c r="E128" s="9">
        <f>E80/(SUM($B80:$CX80)+SUM($B57:$CX57))*VLOOKUP(select_pop,'Inputs Assump'!$G$4:$H$9,2,FALSE)</f>
        <v>1425344.8730805947</v>
      </c>
      <c r="F128" s="9">
        <f>F80/(SUM($B80:$CX80)+SUM($B57:$CX57))*VLOOKUP(select_pop,'Inputs Assump'!$G$4:$H$9,2,FALSE)</f>
        <v>1411584.2161550198</v>
      </c>
      <c r="G128" s="9">
        <f>G80/(SUM($B80:$CX80)+SUM($B57:$CX57))*VLOOKUP(select_pop,'Inputs Assump'!$G$4:$H$9,2,FALSE)</f>
        <v>1521703.9618929157</v>
      </c>
      <c r="H128" s="9">
        <f>H80/(SUM($B80:$CX80)+SUM($B57:$CX57))*VLOOKUP(select_pop,'Inputs Assump'!$G$4:$H$9,2,FALSE)</f>
        <v>1517463.6355494021</v>
      </c>
      <c r="I128" s="9">
        <f>I80/(SUM($B80:$CX80)+SUM($B57:$CX57))*VLOOKUP(select_pop,'Inputs Assump'!$G$4:$H$9,2,FALSE)</f>
        <v>1492178.8930267242</v>
      </c>
      <c r="J128" s="9">
        <f>J80/(SUM($B80:$CX80)+SUM($B57:$CX57))*VLOOKUP(select_pop,'Inputs Assump'!$G$4:$H$9,2,FALSE)</f>
        <v>1467026.7533402808</v>
      </c>
      <c r="K128" s="9">
        <f>K80/(SUM($B80:$CX80)+SUM($B57:$CX57))*VLOOKUP(select_pop,'Inputs Assump'!$G$4:$H$9,2,FALSE)</f>
        <v>1442009.6045110882</v>
      </c>
      <c r="L128" s="9">
        <f>L80/(SUM($B80:$CX80)+SUM($B57:$CX57))*VLOOKUP(select_pop,'Inputs Assump'!$G$4:$H$9,2,FALSE)</f>
        <v>1419807.6969258476</v>
      </c>
      <c r="M128" s="9">
        <f>M80/(SUM($B80:$CX80)+SUM($B57:$CX57))*VLOOKUP(select_pop,'Inputs Assump'!$G$4:$H$9,2,FALSE)</f>
        <v>1391766.4592744708</v>
      </c>
      <c r="N128" s="9">
        <f>N80/(SUM($B80:$CX80)+SUM($B57:$CX57))*VLOOKUP(select_pop,'Inputs Assump'!$G$4:$H$9,2,FALSE)</f>
        <v>1363739.2548762914</v>
      </c>
      <c r="O128" s="9">
        <f>O80/(SUM($B80:$CX80)+SUM($B57:$CX57))*VLOOKUP(select_pop,'Inputs Assump'!$G$4:$H$9,2,FALSE)</f>
        <v>1338495.1803698426</v>
      </c>
      <c r="P128" s="9">
        <f>P80/(SUM($B80:$CX80)+SUM($B57:$CX57))*VLOOKUP(select_pop,'Inputs Assump'!$G$4:$H$9,2,FALSE)</f>
        <v>1313266.6313853802</v>
      </c>
      <c r="Q128" s="9">
        <f>Q80/(SUM($B80:$CX80)+SUM($B57:$CX57))*VLOOKUP(select_pop,'Inputs Assump'!$G$4:$H$9,2,FALSE)</f>
        <v>1287060.6061072065</v>
      </c>
      <c r="R128" s="9">
        <f>R80/(SUM($B80:$CX80)+SUM($B57:$CX57))*VLOOKUP(select_pop,'Inputs Assump'!$G$4:$H$9,2,FALSE)</f>
        <v>1260861.7433731162</v>
      </c>
      <c r="S128" s="9">
        <f>S80/(SUM($B80:$CX80)+SUM($B57:$CX57))*VLOOKUP(select_pop,'Inputs Assump'!$G$4:$H$9,2,FALSE)</f>
        <v>1234670.7412205739</v>
      </c>
      <c r="T128" s="9">
        <f>T80/(SUM($B80:$CX80)+SUM($B57:$CX57))*VLOOKUP(select_pop,'Inputs Assump'!$G$4:$H$9,2,FALSE)</f>
        <v>1217851.8609670463</v>
      </c>
      <c r="U128" s="9">
        <f>U80/(SUM($B80:$CX80)+SUM($B57:$CX57))*VLOOKUP(select_pop,'Inputs Assump'!$G$4:$H$9,2,FALSE)</f>
        <v>1201030.6979488803</v>
      </c>
      <c r="V128" s="9">
        <f>V80/(SUM($B80:$CX80)+SUM($B57:$CX57))*VLOOKUP(select_pop,'Inputs Assump'!$G$4:$H$9,2,FALSE)</f>
        <v>1184629.8263801674</v>
      </c>
      <c r="W128" s="9">
        <f>W80/(SUM($B80:$CX80)+SUM($B57:$CX57))*VLOOKUP(select_pop,'Inputs Assump'!$G$4:$H$9,2,FALSE)</f>
        <v>1168272.7807930491</v>
      </c>
      <c r="X128" s="9">
        <f>X80/(SUM($B80:$CX80)+SUM($B57:$CX57))*VLOOKUP(select_pop,'Inputs Assump'!$G$4:$H$9,2,FALSE)</f>
        <v>1151959.8759868178</v>
      </c>
      <c r="Y128" s="9">
        <f>Y80/(SUM($B80:$CX80)+SUM($B57:$CX57))*VLOOKUP(select_pop,'Inputs Assump'!$G$4:$H$9,2,FALSE)</f>
        <v>1130177.0848236592</v>
      </c>
      <c r="Z128" s="9">
        <f>Z80/(SUM($B80:$CX80)+SUM($B57:$CX57))*VLOOKUP(select_pop,'Inputs Assump'!$G$4:$H$9,2,FALSE)</f>
        <v>1108440.7078489487</v>
      </c>
      <c r="AA128" s="9">
        <f>AA80/(SUM($B80:$CX80)+SUM($B57:$CX57))*VLOOKUP(select_pop,'Inputs Assump'!$G$4:$H$9,2,FALSE)</f>
        <v>1083496.9442362608</v>
      </c>
      <c r="AB128" s="9">
        <f>AB80/(SUM($B80:$CX80)+SUM($B57:$CX57))*VLOOKUP(select_pop,'Inputs Assump'!$G$4:$H$9,2,FALSE)</f>
        <v>1058625.5711222354</v>
      </c>
      <c r="AC128" s="9">
        <f>AC80/(SUM($B80:$CX80)+SUM($B57:$CX57))*VLOOKUP(select_pop,'Inputs Assump'!$G$4:$H$9,2,FALSE)</f>
        <v>1033829.5581494182</v>
      </c>
      <c r="AD128" s="9">
        <f>AD80/(SUM($B80:$CX80)+SUM($B57:$CX57))*VLOOKUP(select_pop,'Inputs Assump'!$G$4:$H$9,2,FALSE)</f>
        <v>994224.87449718954</v>
      </c>
      <c r="AE128" s="9">
        <f>AE80/(SUM($B80:$CX80)+SUM($B57:$CX57))*VLOOKUP(select_pop,'Inputs Assump'!$G$4:$H$9,2,FALSE)</f>
        <v>954802.73724312778</v>
      </c>
      <c r="AF128" s="9">
        <f>AF80/(SUM($B80:$CX80)+SUM($B57:$CX57))*VLOOKUP(select_pop,'Inputs Assump'!$G$4:$H$9,2,FALSE)</f>
        <v>918754.81793431286</v>
      </c>
      <c r="AG128" s="9">
        <f>AG80/(SUM($B80:$CX80)+SUM($B57:$CX57))*VLOOKUP(select_pop,'Inputs Assump'!$G$4:$H$9,2,FALSE)</f>
        <v>882706.89862549794</v>
      </c>
      <c r="AH128" s="9">
        <f>AH80/(SUM($B80:$CX80)+SUM($B57:$CX57))*VLOOKUP(select_pop,'Inputs Assump'!$G$4:$H$9,2,FALSE)</f>
        <v>846658.97931668302</v>
      </c>
      <c r="AI128" s="9">
        <f>AI80/(SUM($B80:$CX80)+SUM($B57:$CX57))*VLOOKUP(select_pop,'Inputs Assump'!$G$4:$H$9,2,FALSE)</f>
        <v>807582.80262622365</v>
      </c>
      <c r="AJ128" s="9">
        <f>AJ80/(SUM($B80:$CX80)+SUM($B57:$CX57))*VLOOKUP(select_pop,'Inputs Assump'!$G$4:$H$9,2,FALSE)</f>
        <v>768506.62593576428</v>
      </c>
      <c r="AK128" s="9">
        <f>AK80/(SUM($B80:$CX80)+SUM($B57:$CX57))*VLOOKUP(select_pop,'Inputs Assump'!$G$4:$H$9,2,FALSE)</f>
        <v>729430.44924530492</v>
      </c>
      <c r="AL128" s="9">
        <f>AL80/(SUM($B80:$CX80)+SUM($B57:$CX57))*VLOOKUP(select_pop,'Inputs Assump'!$G$4:$H$9,2,FALSE)</f>
        <v>690354.27255484543</v>
      </c>
      <c r="AM128" s="9">
        <f>AM80/(SUM($B80:$CX80)+SUM($B57:$CX57))*VLOOKUP(select_pop,'Inputs Assump'!$G$4:$H$9,2,FALSE)</f>
        <v>651278.09586438583</v>
      </c>
      <c r="AN128" s="9">
        <f>AN80/(SUM($B80:$CX80)+SUM($B57:$CX57))*VLOOKUP(select_pop,'Inputs Assump'!$G$4:$H$9,2,FALSE)</f>
        <v>628069.01682777388</v>
      </c>
      <c r="AO128" s="9">
        <f>AO80/(SUM($B80:$CX80)+SUM($B57:$CX57))*VLOOKUP(select_pop,'Inputs Assump'!$G$4:$H$9,2,FALSE)</f>
        <v>604859.93779116194</v>
      </c>
      <c r="AP128" s="9">
        <f>AP80/(SUM($B80:$CX80)+SUM($B57:$CX57))*VLOOKUP(select_pop,'Inputs Assump'!$G$4:$H$9,2,FALSE)</f>
        <v>581650.85875454987</v>
      </c>
      <c r="AQ128" s="9">
        <f>AQ80/(SUM($B80:$CX80)+SUM($B57:$CX57))*VLOOKUP(select_pop,'Inputs Assump'!$G$4:$H$9,2,FALSE)</f>
        <v>558441.77971793793</v>
      </c>
      <c r="AR128" s="9">
        <f>AR80/(SUM($B80:$CX80)+SUM($B57:$CX57))*VLOOKUP(select_pop,'Inputs Assump'!$G$4:$H$9,2,FALSE)</f>
        <v>535232.70068132586</v>
      </c>
      <c r="AS128" s="9">
        <f>AS80/(SUM($B80:$CX80)+SUM($B57:$CX57))*VLOOKUP(select_pop,'Inputs Assump'!$G$4:$H$9,2,FALSE)</f>
        <v>512874.68919967697</v>
      </c>
      <c r="AT128" s="9">
        <f>AT80/(SUM($B80:$CX80)+SUM($B57:$CX57))*VLOOKUP(select_pop,'Inputs Assump'!$G$4:$H$9,2,FALSE)</f>
        <v>490516.67771802802</v>
      </c>
      <c r="AU128" s="9">
        <f>AU80/(SUM($B80:$CX80)+SUM($B57:$CX57))*VLOOKUP(select_pop,'Inputs Assump'!$G$4:$H$9,2,FALSE)</f>
        <v>468158.66623637907</v>
      </c>
      <c r="AV128" s="9">
        <f>AV80/(SUM($B80:$CX80)+SUM($B57:$CX57))*VLOOKUP(select_pop,'Inputs Assump'!$G$4:$H$9,2,FALSE)</f>
        <v>445800.65475473</v>
      </c>
      <c r="AW128" s="9">
        <f>AW80/(SUM($B80:$CX80)+SUM($B57:$CX57))*VLOOKUP(select_pop,'Inputs Assump'!$G$4:$H$9,2,FALSE)</f>
        <v>423442.64327308111</v>
      </c>
      <c r="AX128" s="9">
        <f>AX80/(SUM($B80:$CX80)+SUM($B57:$CX57))*VLOOKUP(select_pop,'Inputs Assump'!$G$4:$H$9,2,FALSE)</f>
        <v>410489.52391024603</v>
      </c>
      <c r="AY128" s="9">
        <f>AY80/(SUM($B80:$CX80)+SUM($B57:$CX57))*VLOOKUP(select_pop,'Inputs Assump'!$G$4:$H$9,2,FALSE)</f>
        <v>397536.4045474109</v>
      </c>
      <c r="AZ128" s="9">
        <f>AZ80/(SUM($B80:$CX80)+SUM($B57:$CX57))*VLOOKUP(select_pop,'Inputs Assump'!$G$4:$H$9,2,FALSE)</f>
        <v>384583.28518457589</v>
      </c>
      <c r="BA128" s="9">
        <f>BA80/(SUM($B80:$CX80)+SUM($B57:$CX57))*VLOOKUP(select_pop,'Inputs Assump'!$G$4:$H$9,2,FALSE)</f>
        <v>371630.16582174081</v>
      </c>
      <c r="BB128" s="9">
        <f>BB80/(SUM($B80:$CX80)+SUM($B57:$CX57))*VLOOKUP(select_pop,'Inputs Assump'!$G$4:$H$9,2,FALSE)</f>
        <v>358677.04645890556</v>
      </c>
      <c r="BC128" s="9">
        <f>BC80/(SUM($B80:$CX80)+SUM($B57:$CX57))*VLOOKUP(select_pop,'Inputs Assump'!$G$4:$H$9,2,FALSE)</f>
        <v>341234.2132953768</v>
      </c>
      <c r="BD128" s="9">
        <f>BD80/(SUM($B80:$CX80)+SUM($B57:$CX57))*VLOOKUP(select_pop,'Inputs Assump'!$G$4:$H$9,2,FALSE)</f>
        <v>323791.3801318481</v>
      </c>
      <c r="BE128" s="9">
        <f>BE80/(SUM($B80:$CX80)+SUM($B57:$CX57))*VLOOKUP(select_pop,'Inputs Assump'!$G$4:$H$9,2,FALSE)</f>
        <v>306348.54696831934</v>
      </c>
      <c r="BF128" s="9">
        <f>BF80/(SUM($B80:$CX80)+SUM($B57:$CX57))*VLOOKUP(select_pop,'Inputs Assump'!$G$4:$H$9,2,FALSE)</f>
        <v>288905.71380479052</v>
      </c>
      <c r="BG128" s="9">
        <f>BG80/(SUM($B80:$CX80)+SUM($B57:$CX57))*VLOOKUP(select_pop,'Inputs Assump'!$G$4:$H$9,2,FALSE)</f>
        <v>271462.88064126181</v>
      </c>
      <c r="BH128" s="9">
        <f>BH80/(SUM($B80:$CX80)+SUM($B57:$CX57))*VLOOKUP(select_pop,'Inputs Assump'!$G$4:$H$9,2,FALSE)</f>
        <v>257306.57560420656</v>
      </c>
      <c r="BI128" s="9">
        <f>BI80/(SUM($B80:$CX80)+SUM($B57:$CX57))*VLOOKUP(select_pop,'Inputs Assump'!$G$4:$H$9,2,FALSE)</f>
        <v>243150.27056715128</v>
      </c>
      <c r="BJ128" s="9">
        <f>BJ80/(SUM($B80:$CX80)+SUM($B57:$CX57))*VLOOKUP(select_pop,'Inputs Assump'!$G$4:$H$9,2,FALSE)</f>
        <v>228993.96553009597</v>
      </c>
      <c r="BK128" s="9">
        <f>BK80/(SUM($B80:$CX80)+SUM($B57:$CX57))*VLOOKUP(select_pop,'Inputs Assump'!$G$4:$H$9,2,FALSE)</f>
        <v>214837.66049304066</v>
      </c>
      <c r="BL128" s="9">
        <f>BL80/(SUM($B80:$CX80)+SUM($B57:$CX57))*VLOOKUP(select_pop,'Inputs Assump'!$G$4:$H$9,2,FALSE)</f>
        <v>200681.35545598532</v>
      </c>
      <c r="BM128" s="9">
        <f>BM80/(SUM($B80:$CX80)+SUM($B57:$CX57))*VLOOKUP(select_pop,'Inputs Assump'!$G$4:$H$9,2,FALSE)</f>
        <v>193325.66058234492</v>
      </c>
      <c r="BN128" s="9">
        <f>BN80/(SUM($B80:$CX80)+SUM($B57:$CX57))*VLOOKUP(select_pop,'Inputs Assump'!$G$4:$H$9,2,FALSE)</f>
        <v>185969.96570870449</v>
      </c>
      <c r="BO128" s="9">
        <f>BO80/(SUM($B80:$CX80)+SUM($B57:$CX57))*VLOOKUP(select_pop,'Inputs Assump'!$G$4:$H$9,2,FALSE)</f>
        <v>178614.27083506406</v>
      </c>
      <c r="BP128" s="9">
        <f>BP80/(SUM($B80:$CX80)+SUM($B57:$CX57))*VLOOKUP(select_pop,'Inputs Assump'!$G$4:$H$9,2,FALSE)</f>
        <v>171258.57596142369</v>
      </c>
      <c r="BQ128" s="9">
        <f>BQ80/(SUM($B80:$CX80)+SUM($B57:$CX57))*VLOOKUP(select_pop,'Inputs Assump'!$G$4:$H$9,2,FALSE)</f>
        <v>163902.88108778323</v>
      </c>
      <c r="BR128" s="9">
        <f>BR80/(SUM($B80:$CX80)+SUM($B57:$CX57))*VLOOKUP(select_pop,'Inputs Assump'!$G$4:$H$9,2,FALSE)</f>
        <v>156601.24368701462</v>
      </c>
      <c r="BS128" s="9">
        <f>BS80/(SUM($B80:$CX80)+SUM($B57:$CX57))*VLOOKUP(select_pop,'Inputs Assump'!$G$4:$H$9,2,FALSE)</f>
        <v>149299.60628624604</v>
      </c>
      <c r="BT128" s="9">
        <f>BT80/(SUM($B80:$CX80)+SUM($B57:$CX57))*VLOOKUP(select_pop,'Inputs Assump'!$G$4:$H$9,2,FALSE)</f>
        <v>141997.9688854774</v>
      </c>
      <c r="BU128" s="9">
        <f>BU80/(SUM($B80:$CX80)+SUM($B57:$CX57))*VLOOKUP(select_pop,'Inputs Assump'!$G$4:$H$9,2,FALSE)</f>
        <v>134696.33148470876</v>
      </c>
      <c r="BV128" s="9">
        <f>BV80/(SUM($B80:$CX80)+SUM($B57:$CX57))*VLOOKUP(select_pop,'Inputs Assump'!$G$4:$H$9,2,FALSE)</f>
        <v>127394.69408394017</v>
      </c>
      <c r="BW128" s="9">
        <f>BW80/(SUM($B80:$CX80)+SUM($B57:$CX57))*VLOOKUP(select_pop,'Inputs Assump'!$G$4:$H$9,2,FALSE)</f>
        <v>120611.60671442223</v>
      </c>
      <c r="BX128" s="9">
        <f>BX80/(SUM($B80:$CX80)+SUM($B57:$CX57))*VLOOKUP(select_pop,'Inputs Assump'!$G$4:$H$9,2,FALSE)</f>
        <v>113828.51934490427</v>
      </c>
      <c r="BY128" s="9">
        <f>BY80/(SUM($B80:$CX80)+SUM($B57:$CX57))*VLOOKUP(select_pop,'Inputs Assump'!$G$4:$H$9,2,FALSE)</f>
        <v>107045.43197538632</v>
      </c>
      <c r="BZ128" s="9">
        <f>BZ80/(SUM($B80:$CX80)+SUM($B57:$CX57))*VLOOKUP(select_pop,'Inputs Assump'!$G$4:$H$9,2,FALSE)</f>
        <v>100262.34460586838</v>
      </c>
      <c r="CA128" s="9">
        <f>CA80/(SUM($B80:$CX80)+SUM($B57:$CX57))*VLOOKUP(select_pop,'Inputs Assump'!$G$4:$H$9,2,FALSE)</f>
        <v>93479.257236350444</v>
      </c>
      <c r="CB128" s="9">
        <f>CB80/(SUM($B80:$CX80)+SUM($B57:$CX57))*VLOOKUP(select_pop,'Inputs Assump'!$G$4:$H$9,2,FALSE)</f>
        <v>86564.783542632867</v>
      </c>
      <c r="CC128" s="9">
        <f>CC80/(SUM($B80:$CX80)+SUM($B57:$CX57))*VLOOKUP(select_pop,'Inputs Assump'!$G$4:$H$9,2,FALSE)</f>
        <v>79650.309848915291</v>
      </c>
      <c r="CD128" s="9">
        <f>CD80/(SUM($B80:$CX80)+SUM($B57:$CX57))*VLOOKUP(select_pop,'Inputs Assump'!$G$4:$H$9,2,FALSE)</f>
        <v>72735.836155197729</v>
      </c>
      <c r="CE128" s="9">
        <f>CE80/(SUM($B80:$CX80)+SUM($B57:$CX57))*VLOOKUP(select_pop,'Inputs Assump'!$G$4:$H$9,2,FALSE)</f>
        <v>65821.362461480152</v>
      </c>
      <c r="CF128" s="9">
        <f>CF80/(SUM($B80:$CX80)+SUM($B57:$CX57))*VLOOKUP(select_pop,'Inputs Assump'!$G$4:$H$9,2,FALSE)</f>
        <v>58906.888767762597</v>
      </c>
      <c r="CG128" s="9">
        <f>CG80/(SUM($B80:$CX80)+SUM($B57:$CX57))*VLOOKUP(select_pop,'Inputs Assump'!$G$4:$H$9,2,FALSE)</f>
        <v>52621.335851028329</v>
      </c>
      <c r="CH128" s="9">
        <f>CH80/(SUM($B80:$CX80)+SUM($B57:$CX57))*VLOOKUP(select_pop,'Inputs Assump'!$G$4:$H$9,2,FALSE)</f>
        <v>46335.782934294053</v>
      </c>
      <c r="CI128" s="9">
        <f>CI80/(SUM($B80:$CX80)+SUM($B57:$CX57))*VLOOKUP(select_pop,'Inputs Assump'!$G$4:$H$9,2,FALSE)</f>
        <v>40050.230017559763</v>
      </c>
      <c r="CJ128" s="9">
        <f>CJ80/(SUM($B80:$CX80)+SUM($B57:$CX57))*VLOOKUP(select_pop,'Inputs Assump'!$G$4:$H$9,2,FALSE)</f>
        <v>33764.677100825487</v>
      </c>
      <c r="CK128" s="9">
        <f>CK80/(SUM($B80:$CX80)+SUM($B57:$CX57))*VLOOKUP(select_pop,'Inputs Assump'!$G$4:$H$9,2,FALSE)</f>
        <v>27479.124184091219</v>
      </c>
      <c r="CL128" s="9">
        <f>CL80/(SUM($B80:$CX80)+SUM($B57:$CX57))*VLOOKUP(select_pop,'Inputs Assump'!$G$4:$H$9,2,FALSE)</f>
        <v>24130.096476650728</v>
      </c>
      <c r="CM128" s="9">
        <f>CM80/(SUM($B80:$CX80)+SUM($B57:$CX57))*VLOOKUP(select_pop,'Inputs Assump'!$G$4:$H$9,2,FALSE)</f>
        <v>20781.068769210255</v>
      </c>
      <c r="CN128" s="9">
        <f>CN80/(SUM($B80:$CX80)+SUM($B57:$CX57))*VLOOKUP(select_pop,'Inputs Assump'!$G$4:$H$9,2,FALSE)</f>
        <v>17432.041061769771</v>
      </c>
      <c r="CO128" s="9">
        <f>CO80/(SUM($B80:$CX80)+SUM($B57:$CX57))*VLOOKUP(select_pop,'Inputs Assump'!$G$4:$H$9,2,FALSE)</f>
        <v>14083.013354329283</v>
      </c>
      <c r="CP128" s="9">
        <f>CP80/(SUM($B80:$CX80)+SUM($B57:$CX57))*VLOOKUP(select_pop,'Inputs Assump'!$G$4:$H$9,2,FALSE)</f>
        <v>10733.985646888794</v>
      </c>
      <c r="CQ128" s="9">
        <f>CQ80/(SUM($B80:$CX80)+SUM($B57:$CX57))*VLOOKUP(select_pop,'Inputs Assump'!$G$4:$H$9,2,FALSE)</f>
        <v>8987.3471423680712</v>
      </c>
      <c r="CR128" s="9">
        <f>CR80/(SUM($B80:$CX80)+SUM($B57:$CX57))*VLOOKUP(select_pop,'Inputs Assump'!$G$4:$H$9,2,FALSE)</f>
        <v>7240.7086378473505</v>
      </c>
      <c r="CS128" s="9">
        <f>CS80/(SUM($B80:$CX80)+SUM($B57:$CX57))*VLOOKUP(select_pop,'Inputs Assump'!$G$4:$H$9,2,FALSE)</f>
        <v>5494.070133326627</v>
      </c>
      <c r="CT128" s="9">
        <f>CT80/(SUM($B80:$CX80)+SUM($B57:$CX57))*VLOOKUP(select_pop,'Inputs Assump'!$G$4:$H$9,2,FALSE)</f>
        <v>3747.431628805904</v>
      </c>
      <c r="CU128" s="9">
        <f>CU80/(SUM($B80:$CX80)+SUM($B57:$CX57))*VLOOKUP(select_pop,'Inputs Assump'!$G$4:$H$9,2,FALSE)</f>
        <v>2000.7931242851814</v>
      </c>
      <c r="CV128" s="9">
        <f>CV80/(SUM($B80:$CX80)+SUM($B57:$CX57))*VLOOKUP(select_pop,'Inputs Assump'!$G$4:$H$9,2,FALSE)</f>
        <v>1627.5905128063689</v>
      </c>
      <c r="CW128" s="9">
        <f>CW80/(SUM($B80:$CX80)+SUM($B57:$CX57))*VLOOKUP(select_pop,'Inputs Assump'!$G$4:$H$9,2,FALSE)</f>
        <v>1254.3879013275557</v>
      </c>
      <c r="CX128" s="9">
        <f>CX80/(SUM($B80:$CX80)+SUM($B57:$CX57))*VLOOKUP(select_pop,'Inputs Assump'!$G$4:$H$9,2,FALSE)</f>
        <v>881.18528984874308</v>
      </c>
      <c r="CZ128" s="50">
        <f t="shared" si="13"/>
        <v>57525689.107066885</v>
      </c>
      <c r="DA128" s="66">
        <f t="shared" si="12"/>
        <v>2.3622191230940391E-4</v>
      </c>
    </row>
    <row r="129" spans="1:105">
      <c r="A129" s="52">
        <v>2026</v>
      </c>
      <c r="B129" s="9">
        <f>B81/(SUM($B81:$CX81)+SUM($B58:$CX58))*VLOOKUP(select_pop,'Inputs Assump'!$G$4:$H$9,2,FALSE)</f>
        <v>1471059.4716097699</v>
      </c>
      <c r="C129" s="9">
        <f>C81/(SUM($B81:$CX81)+SUM($B58:$CX58))*VLOOKUP(select_pop,'Inputs Assump'!$G$4:$H$9,2,FALSE)</f>
        <v>1423625.7806721849</v>
      </c>
      <c r="D129" s="9">
        <f>D81/(SUM($B81:$CX81)+SUM($B58:$CX58))*VLOOKUP(select_pop,'Inputs Assump'!$G$4:$H$9,2,FALSE)</f>
        <v>1413443.0736928831</v>
      </c>
      <c r="E129" s="9">
        <f>E81/(SUM($B81:$CX81)+SUM($B58:$CX58))*VLOOKUP(select_pop,'Inputs Assump'!$G$4:$H$9,2,FALSE)</f>
        <v>1402315.8970415122</v>
      </c>
      <c r="F129" s="9">
        <f>F81/(SUM($B81:$CX81)+SUM($B58:$CX58))*VLOOKUP(select_pop,'Inputs Assump'!$G$4:$H$9,2,FALSE)</f>
        <v>1390213.5214582444</v>
      </c>
      <c r="G129" s="9">
        <f>G81/(SUM($B81:$CX81)+SUM($B58:$CX58))*VLOOKUP(select_pop,'Inputs Assump'!$G$4:$H$9,2,FALSE)</f>
        <v>1378788.6189689843</v>
      </c>
      <c r="H129" s="9">
        <f>H81/(SUM($B81:$CX81)+SUM($B58:$CX58))*VLOOKUP(select_pop,'Inputs Assump'!$G$4:$H$9,2,FALSE)</f>
        <v>1486349.9322859752</v>
      </c>
      <c r="I129" s="9">
        <f>I81/(SUM($B81:$CX81)+SUM($B58:$CX58))*VLOOKUP(select_pop,'Inputs Assump'!$G$4:$H$9,2,FALSE)</f>
        <v>1482208.1222287077</v>
      </c>
      <c r="J129" s="9">
        <f>J81/(SUM($B81:$CX81)+SUM($B58:$CX58))*VLOOKUP(select_pop,'Inputs Assump'!$G$4:$H$9,2,FALSE)</f>
        <v>1457510.8248058236</v>
      </c>
      <c r="K129" s="9">
        <f>K81/(SUM($B81:$CX81)+SUM($B58:$CX58))*VLOOKUP(select_pop,'Inputs Assump'!$G$4:$H$9,2,FALSE)</f>
        <v>1432943.0494329531</v>
      </c>
      <c r="L129" s="9">
        <f>L81/(SUM($B81:$CX81)+SUM($B58:$CX58))*VLOOKUP(select_pop,'Inputs Assump'!$G$4:$H$9,2,FALSE)</f>
        <v>1408673.1398904007</v>
      </c>
      <c r="M129" s="9">
        <f>M81/(SUM($B81:$CX81)+SUM($B58:$CX58))*VLOOKUP(select_pop,'Inputs Assump'!$G$4:$H$9,2,FALSE)</f>
        <v>1386984.4973378005</v>
      </c>
      <c r="N129" s="9">
        <f>N81/(SUM($B81:$CX81)+SUM($B58:$CX58))*VLOOKUP(select_pop,'Inputs Assump'!$G$4:$H$9,2,FALSE)</f>
        <v>1359591.518702148</v>
      </c>
      <c r="O129" s="9">
        <f>O81/(SUM($B81:$CX81)+SUM($B58:$CX58))*VLOOKUP(select_pop,'Inputs Assump'!$G$4:$H$9,2,FALSE)</f>
        <v>1332212.2488981029</v>
      </c>
      <c r="P129" s="9">
        <f>P81/(SUM($B81:$CX81)+SUM($B58:$CX58))*VLOOKUP(select_pop,'Inputs Assump'!$G$4:$H$9,2,FALSE)</f>
        <v>1307551.7684218418</v>
      </c>
      <c r="Q129" s="9">
        <f>Q81/(SUM($B81:$CX81)+SUM($B58:$CX58))*VLOOKUP(select_pop,'Inputs Assump'!$G$4:$H$9,2,FALSE)</f>
        <v>1282220.5439779295</v>
      </c>
      <c r="R129" s="9">
        <f>R81/(SUM($B81:$CX81)+SUM($B58:$CX58))*VLOOKUP(select_pop,'Inputs Assump'!$G$4:$H$9,2,FALSE)</f>
        <v>1256634.0384011967</v>
      </c>
      <c r="S129" s="9">
        <f>S81/(SUM($B81:$CX81)+SUM($B58:$CX58))*VLOOKUP(select_pop,'Inputs Assump'!$G$4:$H$9,2,FALSE)</f>
        <v>1231054.526043473</v>
      </c>
      <c r="T129" s="9">
        <f>T81/(SUM($B81:$CX81)+SUM($B58:$CX58))*VLOOKUP(select_pop,'Inputs Assump'!$G$4:$H$9,2,FALSE)</f>
        <v>1205482.6884403708</v>
      </c>
      <c r="U129" s="9">
        <f>U81/(SUM($B81:$CX81)+SUM($B58:$CX58))*VLOOKUP(select_pop,'Inputs Assump'!$G$4:$H$9,2,FALSE)</f>
        <v>1189061.412461533</v>
      </c>
      <c r="V129" s="9">
        <f>V81/(SUM($B81:$CX81)+SUM($B58:$CX58))*VLOOKUP(select_pop,'Inputs Assump'!$G$4:$H$9,2,FALSE)</f>
        <v>1172271.6110212344</v>
      </c>
      <c r="W129" s="9">
        <f>W81/(SUM($B81:$CX81)+SUM($B58:$CX58))*VLOOKUP(select_pop,'Inputs Assump'!$G$4:$H$9,2,FALSE)</f>
        <v>1156263.46387825</v>
      </c>
      <c r="X129" s="9">
        <f>X81/(SUM($B81:$CX81)+SUM($B58:$CX58))*VLOOKUP(select_pop,'Inputs Assump'!$G$4:$H$9,2,FALSE)</f>
        <v>1140298.0932888838</v>
      </c>
      <c r="Y129" s="9">
        <f>Y81/(SUM($B81:$CX81)+SUM($B58:$CX58))*VLOOKUP(select_pop,'Inputs Assump'!$G$4:$H$9,2,FALSE)</f>
        <v>1124375.8065144529</v>
      </c>
      <c r="Z129" s="9">
        <f>Z81/(SUM($B81:$CX81)+SUM($B58:$CX58))*VLOOKUP(select_pop,'Inputs Assump'!$G$4:$H$9,2,FALSE)</f>
        <v>1103114.6116649092</v>
      </c>
      <c r="AA129" s="9">
        <f>AA81/(SUM($B81:$CX81)+SUM($B58:$CX58))*VLOOKUP(select_pop,'Inputs Assump'!$G$4:$H$9,2,FALSE)</f>
        <v>1078602.2503270188</v>
      </c>
      <c r="AB129" s="9">
        <f>AB81/(SUM($B81:$CX81)+SUM($B58:$CX58))*VLOOKUP(select_pop,'Inputs Assump'!$G$4:$H$9,2,FALSE)</f>
        <v>1054329.9555856234</v>
      </c>
      <c r="AC129" s="9">
        <f>AC81/(SUM($B81:$CX81)+SUM($B58:$CX58))*VLOOKUP(select_pop,'Inputs Assump'!$G$4:$H$9,2,FALSE)</f>
        <v>1030128.1026407148</v>
      </c>
      <c r="AD129" s="9">
        <f>AD81/(SUM($B81:$CX81)+SUM($B58:$CX58))*VLOOKUP(select_pop,'Inputs Assump'!$G$4:$H$9,2,FALSE)</f>
        <v>1005999.5811941145</v>
      </c>
      <c r="AE129" s="9">
        <f>AE81/(SUM($B81:$CX81)+SUM($B58:$CX58))*VLOOKUP(select_pop,'Inputs Assump'!$G$4:$H$9,2,FALSE)</f>
        <v>967461.02824464545</v>
      </c>
      <c r="AF129" s="9">
        <f>AF81/(SUM($B81:$CX81)+SUM($B58:$CX58))*VLOOKUP(select_pop,'Inputs Assump'!$G$4:$H$9,2,FALSE)</f>
        <v>929100.10767051007</v>
      </c>
      <c r="AG129" s="9">
        <f>AG81/(SUM($B81:$CX81)+SUM($B58:$CX58))*VLOOKUP(select_pop,'Inputs Assump'!$G$4:$H$9,2,FALSE)</f>
        <v>894022.57342734071</v>
      </c>
      <c r="AH129" s="9">
        <f>AH81/(SUM($B81:$CX81)+SUM($B58:$CX58))*VLOOKUP(select_pop,'Inputs Assump'!$G$4:$H$9,2,FALSE)</f>
        <v>858945.03918417124</v>
      </c>
      <c r="AI129" s="9">
        <f>AI81/(SUM($B81:$CX81)+SUM($B58:$CX58))*VLOOKUP(select_pop,'Inputs Assump'!$G$4:$H$9,2,FALSE)</f>
        <v>823867.50494100177</v>
      </c>
      <c r="AJ129" s="9">
        <f>AJ81/(SUM($B81:$CX81)+SUM($B58:$CX58))*VLOOKUP(select_pop,'Inputs Assump'!$G$4:$H$9,2,FALSE)</f>
        <v>785843.23191128054</v>
      </c>
      <c r="AK129" s="9">
        <f>AK81/(SUM($B81:$CX81)+SUM($B58:$CX58))*VLOOKUP(select_pop,'Inputs Assump'!$G$4:$H$9,2,FALSE)</f>
        <v>747818.95888155955</v>
      </c>
      <c r="AL129" s="9">
        <f>AL81/(SUM($B81:$CX81)+SUM($B58:$CX58))*VLOOKUP(select_pop,'Inputs Assump'!$G$4:$H$9,2,FALSE)</f>
        <v>709794.68585183856</v>
      </c>
      <c r="AM129" s="9">
        <f>AM81/(SUM($B81:$CX81)+SUM($B58:$CX58))*VLOOKUP(select_pop,'Inputs Assump'!$G$4:$H$9,2,FALSE)</f>
        <v>671770.41282211745</v>
      </c>
      <c r="AN129" s="9">
        <f>AN81/(SUM($B81:$CX81)+SUM($B58:$CX58))*VLOOKUP(select_pop,'Inputs Assump'!$G$4:$H$9,2,FALSE)</f>
        <v>633746.13979239622</v>
      </c>
      <c r="AO129" s="9">
        <f>AO81/(SUM($B81:$CX81)+SUM($B58:$CX58))*VLOOKUP(select_pop,'Inputs Assump'!$G$4:$H$9,2,FALSE)</f>
        <v>611161.8331175833</v>
      </c>
      <c r="AP129" s="9">
        <f>AP81/(SUM($B81:$CX81)+SUM($B58:$CX58))*VLOOKUP(select_pop,'Inputs Assump'!$G$4:$H$9,2,FALSE)</f>
        <v>588577.5264427705</v>
      </c>
      <c r="AQ129" s="9">
        <f>AQ81/(SUM($B81:$CX81)+SUM($B58:$CX58))*VLOOKUP(select_pop,'Inputs Assump'!$G$4:$H$9,2,FALSE)</f>
        <v>565993.21976795758</v>
      </c>
      <c r="AR129" s="9">
        <f>AR81/(SUM($B81:$CX81)+SUM($B58:$CX58))*VLOOKUP(select_pop,'Inputs Assump'!$G$4:$H$9,2,FALSE)</f>
        <v>543408.91309314466</v>
      </c>
      <c r="AS129" s="9">
        <f>AS81/(SUM($B81:$CX81)+SUM($B58:$CX58))*VLOOKUP(select_pop,'Inputs Assump'!$G$4:$H$9,2,FALSE)</f>
        <v>520824.60641833174</v>
      </c>
      <c r="AT129" s="9">
        <f>AT81/(SUM($B81:$CX81)+SUM($B58:$CX58))*VLOOKUP(select_pop,'Inputs Assump'!$G$4:$H$9,2,FALSE)</f>
        <v>499068.45714829775</v>
      </c>
      <c r="AU129" s="9">
        <f>AU81/(SUM($B81:$CX81)+SUM($B58:$CX58))*VLOOKUP(select_pop,'Inputs Assump'!$G$4:$H$9,2,FALSE)</f>
        <v>477312.30787826376</v>
      </c>
      <c r="AV129" s="9">
        <f>AV81/(SUM($B81:$CX81)+SUM($B58:$CX58))*VLOOKUP(select_pop,'Inputs Assump'!$G$4:$H$9,2,FALSE)</f>
        <v>455556.15860822977</v>
      </c>
      <c r="AW129" s="9">
        <f>AW81/(SUM($B81:$CX81)+SUM($B58:$CX58))*VLOOKUP(select_pop,'Inputs Assump'!$G$4:$H$9,2,FALSE)</f>
        <v>433800.00933819567</v>
      </c>
      <c r="AX129" s="9">
        <f>AX81/(SUM($B81:$CX81)+SUM($B58:$CX58))*VLOOKUP(select_pop,'Inputs Assump'!$G$4:$H$9,2,FALSE)</f>
        <v>412043.86006816174</v>
      </c>
      <c r="AY129" s="9">
        <f>AY81/(SUM($B81:$CX81)+SUM($B58:$CX58))*VLOOKUP(select_pop,'Inputs Assump'!$G$4:$H$9,2,FALSE)</f>
        <v>399439.42972328456</v>
      </c>
      <c r="AZ129" s="9">
        <f>AZ81/(SUM($B81:$CX81)+SUM($B58:$CX58))*VLOOKUP(select_pop,'Inputs Assump'!$G$4:$H$9,2,FALSE)</f>
        <v>386834.99937840732</v>
      </c>
      <c r="BA129" s="9">
        <f>BA81/(SUM($B81:$CX81)+SUM($B58:$CX58))*VLOOKUP(select_pop,'Inputs Assump'!$G$4:$H$9,2,FALSE)</f>
        <v>374230.56903353025</v>
      </c>
      <c r="BB129" s="9">
        <f>BB81/(SUM($B81:$CX81)+SUM($B58:$CX58))*VLOOKUP(select_pop,'Inputs Assump'!$G$4:$H$9,2,FALSE)</f>
        <v>361626.13868865313</v>
      </c>
      <c r="BC129" s="9">
        <f>BC81/(SUM($B81:$CX81)+SUM($B58:$CX58))*VLOOKUP(select_pop,'Inputs Assump'!$G$4:$H$9,2,FALSE)</f>
        <v>349021.70834377583</v>
      </c>
      <c r="BD129" s="9">
        <f>BD81/(SUM($B81:$CX81)+SUM($B58:$CX58))*VLOOKUP(select_pop,'Inputs Assump'!$G$4:$H$9,2,FALSE)</f>
        <v>332048.42418970389</v>
      </c>
      <c r="BE129" s="9">
        <f>BE81/(SUM($B81:$CX81)+SUM($B58:$CX58))*VLOOKUP(select_pop,'Inputs Assump'!$G$4:$H$9,2,FALSE)</f>
        <v>315075.14003563189</v>
      </c>
      <c r="BF129" s="9">
        <f>BF81/(SUM($B81:$CX81)+SUM($B58:$CX58))*VLOOKUP(select_pop,'Inputs Assump'!$G$4:$H$9,2,FALSE)</f>
        <v>298101.85588156001</v>
      </c>
      <c r="BG129" s="9">
        <f>BG81/(SUM($B81:$CX81)+SUM($B58:$CX58))*VLOOKUP(select_pop,'Inputs Assump'!$G$4:$H$9,2,FALSE)</f>
        <v>281128.57172748796</v>
      </c>
      <c r="BH129" s="9">
        <f>BH81/(SUM($B81:$CX81)+SUM($B58:$CX58))*VLOOKUP(select_pop,'Inputs Assump'!$G$4:$H$9,2,FALSE)</f>
        <v>264155.28757341602</v>
      </c>
      <c r="BI129" s="9">
        <f>BI81/(SUM($B81:$CX81)+SUM($B58:$CX58))*VLOOKUP(select_pop,'Inputs Assump'!$G$4:$H$9,2,FALSE)</f>
        <v>250380.06048083236</v>
      </c>
      <c r="BJ129" s="9">
        <f>BJ81/(SUM($B81:$CX81)+SUM($B58:$CX58))*VLOOKUP(select_pop,'Inputs Assump'!$G$4:$H$9,2,FALSE)</f>
        <v>236604.8333882486</v>
      </c>
      <c r="BK129" s="9">
        <f>BK81/(SUM($B81:$CX81)+SUM($B58:$CX58))*VLOOKUP(select_pop,'Inputs Assump'!$G$4:$H$9,2,FALSE)</f>
        <v>222829.60629566482</v>
      </c>
      <c r="BL129" s="9">
        <f>BL81/(SUM($B81:$CX81)+SUM($B58:$CX58))*VLOOKUP(select_pop,'Inputs Assump'!$G$4:$H$9,2,FALSE)</f>
        <v>209054.3792030811</v>
      </c>
      <c r="BM129" s="9">
        <f>BM81/(SUM($B81:$CX81)+SUM($B58:$CX58))*VLOOKUP(select_pop,'Inputs Assump'!$G$4:$H$9,2,FALSE)</f>
        <v>195279.15211049726</v>
      </c>
      <c r="BN129" s="9">
        <f>BN81/(SUM($B81:$CX81)+SUM($B58:$CX58))*VLOOKUP(select_pop,'Inputs Assump'!$G$4:$H$9,2,FALSE)</f>
        <v>188121.46745741012</v>
      </c>
      <c r="BO129" s="9">
        <f>BO81/(SUM($B81:$CX81)+SUM($B58:$CX58))*VLOOKUP(select_pop,'Inputs Assump'!$G$4:$H$9,2,FALSE)</f>
        <v>180963.78280432298</v>
      </c>
      <c r="BP129" s="9">
        <f>BP81/(SUM($B81:$CX81)+SUM($B58:$CX58))*VLOOKUP(select_pop,'Inputs Assump'!$G$4:$H$9,2,FALSE)</f>
        <v>173806.09815123581</v>
      </c>
      <c r="BQ129" s="9">
        <f>BQ81/(SUM($B81:$CX81)+SUM($B58:$CX58))*VLOOKUP(select_pop,'Inputs Assump'!$G$4:$H$9,2,FALSE)</f>
        <v>166648.4134981487</v>
      </c>
      <c r="BR129" s="9">
        <f>BR81/(SUM($B81:$CX81)+SUM($B58:$CX58))*VLOOKUP(select_pop,'Inputs Assump'!$G$4:$H$9,2,FALSE)</f>
        <v>159490.72884506156</v>
      </c>
      <c r="BS129" s="9">
        <f>BS81/(SUM($B81:$CX81)+SUM($B58:$CX58))*VLOOKUP(select_pop,'Inputs Assump'!$G$4:$H$9,2,FALSE)</f>
        <v>152385.64647504973</v>
      </c>
      <c r="BT129" s="9">
        <f>BT81/(SUM($B81:$CX81)+SUM($B58:$CX58))*VLOOKUP(select_pop,'Inputs Assump'!$G$4:$H$9,2,FALSE)</f>
        <v>145280.56410503798</v>
      </c>
      <c r="BU129" s="9">
        <f>BU81/(SUM($B81:$CX81)+SUM($B58:$CX58))*VLOOKUP(select_pop,'Inputs Assump'!$G$4:$H$9,2,FALSE)</f>
        <v>138175.4817350262</v>
      </c>
      <c r="BV129" s="9">
        <f>BV81/(SUM($B81:$CX81)+SUM($B58:$CX58))*VLOOKUP(select_pop,'Inputs Assump'!$G$4:$H$9,2,FALSE)</f>
        <v>131070.39936501437</v>
      </c>
      <c r="BW129" s="9">
        <f>BW81/(SUM($B81:$CX81)+SUM($B58:$CX58))*VLOOKUP(select_pop,'Inputs Assump'!$G$4:$H$9,2,FALSE)</f>
        <v>123965.31699500262</v>
      </c>
      <c r="BX129" s="9">
        <f>BX81/(SUM($B81:$CX81)+SUM($B58:$CX58))*VLOOKUP(select_pop,'Inputs Assump'!$G$4:$H$9,2,FALSE)</f>
        <v>117364.82564790583</v>
      </c>
      <c r="BY129" s="9">
        <f>BY81/(SUM($B81:$CX81)+SUM($B58:$CX58))*VLOOKUP(select_pop,'Inputs Assump'!$G$4:$H$9,2,FALSE)</f>
        <v>110764.33430080902</v>
      </c>
      <c r="BZ129" s="9">
        <f>BZ81/(SUM($B81:$CX81)+SUM($B58:$CX58))*VLOOKUP(select_pop,'Inputs Assump'!$G$4:$H$9,2,FALSE)</f>
        <v>104163.84295371223</v>
      </c>
      <c r="CA129" s="9">
        <f>CA81/(SUM($B81:$CX81)+SUM($B58:$CX58))*VLOOKUP(select_pop,'Inputs Assump'!$G$4:$H$9,2,FALSE)</f>
        <v>97563.351606615412</v>
      </c>
      <c r="CB129" s="9">
        <f>CB81/(SUM($B81:$CX81)+SUM($B58:$CX58))*VLOOKUP(select_pop,'Inputs Assump'!$G$4:$H$9,2,FALSE)</f>
        <v>90962.860259518624</v>
      </c>
      <c r="CC129" s="9">
        <f>CC81/(SUM($B81:$CX81)+SUM($B58:$CX58))*VLOOKUP(select_pop,'Inputs Assump'!$G$4:$H$9,2,FALSE)</f>
        <v>84234.519417234202</v>
      </c>
      <c r="CD129" s="9">
        <f>CD81/(SUM($B81:$CX81)+SUM($B58:$CX58))*VLOOKUP(select_pop,'Inputs Assump'!$G$4:$H$9,2,FALSE)</f>
        <v>77506.178574949765</v>
      </c>
      <c r="CE129" s="9">
        <f>CE81/(SUM($B81:$CX81)+SUM($B58:$CX58))*VLOOKUP(select_pop,'Inputs Assump'!$G$4:$H$9,2,FALSE)</f>
        <v>70777.837732665343</v>
      </c>
      <c r="CF129" s="9">
        <f>CF81/(SUM($B81:$CX81)+SUM($B58:$CX58))*VLOOKUP(select_pop,'Inputs Assump'!$G$4:$H$9,2,FALSE)</f>
        <v>64049.49689038092</v>
      </c>
      <c r="CG129" s="9">
        <f>CG81/(SUM($B81:$CX81)+SUM($B58:$CX58))*VLOOKUP(select_pop,'Inputs Assump'!$G$4:$H$9,2,FALSE)</f>
        <v>57321.156048096491</v>
      </c>
      <c r="CH129" s="9">
        <f>CH81/(SUM($B81:$CX81)+SUM($B58:$CX58))*VLOOKUP(select_pop,'Inputs Assump'!$G$4:$H$9,2,FALSE)</f>
        <v>51204.805870290664</v>
      </c>
      <c r="CI129" s="9">
        <f>CI81/(SUM($B81:$CX81)+SUM($B58:$CX58))*VLOOKUP(select_pop,'Inputs Assump'!$G$4:$H$9,2,FALSE)</f>
        <v>45088.455692484815</v>
      </c>
      <c r="CJ129" s="9">
        <f>CJ81/(SUM($B81:$CX81)+SUM($B58:$CX58))*VLOOKUP(select_pop,'Inputs Assump'!$G$4:$H$9,2,FALSE)</f>
        <v>38972.105514678973</v>
      </c>
      <c r="CK129" s="9">
        <f>CK81/(SUM($B81:$CX81)+SUM($B58:$CX58))*VLOOKUP(select_pop,'Inputs Assump'!$G$4:$H$9,2,FALSE)</f>
        <v>32855.755336873139</v>
      </c>
      <c r="CL129" s="9">
        <f>CL81/(SUM($B81:$CX81)+SUM($B58:$CX58))*VLOOKUP(select_pop,'Inputs Assump'!$G$4:$H$9,2,FALSE)</f>
        <v>26739.405159067304</v>
      </c>
      <c r="CM129" s="9">
        <f>CM81/(SUM($B81:$CX81)+SUM($B58:$CX58))*VLOOKUP(select_pop,'Inputs Assump'!$G$4:$H$9,2,FALSE)</f>
        <v>23480.530962121891</v>
      </c>
      <c r="CN129" s="9">
        <f>CN81/(SUM($B81:$CX81)+SUM($B58:$CX58))*VLOOKUP(select_pop,'Inputs Assump'!$G$4:$H$9,2,FALSE)</f>
        <v>20221.656765176489</v>
      </c>
      <c r="CO129" s="9">
        <f>CO81/(SUM($B81:$CX81)+SUM($B58:$CX58))*VLOOKUP(select_pop,'Inputs Assump'!$G$4:$H$9,2,FALSE)</f>
        <v>16962.782568231083</v>
      </c>
      <c r="CP129" s="9">
        <f>CP81/(SUM($B81:$CX81)+SUM($B58:$CX58))*VLOOKUP(select_pop,'Inputs Assump'!$G$4:$H$9,2,FALSE)</f>
        <v>13703.90837128567</v>
      </c>
      <c r="CQ129" s="9">
        <f>CQ81/(SUM($B81:$CX81)+SUM($B58:$CX58))*VLOOKUP(select_pop,'Inputs Assump'!$G$4:$H$9,2,FALSE)</f>
        <v>10445.034174340257</v>
      </c>
      <c r="CR129" s="9">
        <f>CR81/(SUM($B81:$CX81)+SUM($B58:$CX58))*VLOOKUP(select_pop,'Inputs Assump'!$G$4:$H$9,2,FALSE)</f>
        <v>8745.4139708024049</v>
      </c>
      <c r="CS129" s="9">
        <f>CS81/(SUM($B81:$CX81)+SUM($B58:$CX58))*VLOOKUP(select_pop,'Inputs Assump'!$G$4:$H$9,2,FALSE)</f>
        <v>7045.7937672645548</v>
      </c>
      <c r="CT129" s="9">
        <f>CT81/(SUM($B81:$CX81)+SUM($B58:$CX58))*VLOOKUP(select_pop,'Inputs Assump'!$G$4:$H$9,2,FALSE)</f>
        <v>5346.1735637267029</v>
      </c>
      <c r="CU129" s="9">
        <f>CU81/(SUM($B81:$CX81)+SUM($B58:$CX58))*VLOOKUP(select_pop,'Inputs Assump'!$G$4:$H$9,2,FALSE)</f>
        <v>3646.5533601888515</v>
      </c>
      <c r="CV129" s="9">
        <f>CV81/(SUM($B81:$CX81)+SUM($B58:$CX58))*VLOOKUP(select_pop,'Inputs Assump'!$G$4:$H$9,2,FALSE)</f>
        <v>1946.9331566510009</v>
      </c>
      <c r="CW129" s="9">
        <f>CW81/(SUM($B81:$CX81)+SUM($B58:$CX58))*VLOOKUP(select_pop,'Inputs Assump'!$G$4:$H$9,2,FALSE)</f>
        <v>1583.7769014552352</v>
      </c>
      <c r="CX129" s="9">
        <f>CX81/(SUM($B81:$CX81)+SUM($B58:$CX58))*VLOOKUP(select_pop,'Inputs Assump'!$G$4:$H$9,2,FALSE)</f>
        <v>1220.6206462594698</v>
      </c>
      <c r="CZ129" s="50">
        <f t="shared" si="13"/>
        <v>57513060.890192717</v>
      </c>
      <c r="DA129" s="66">
        <f t="shared" si="12"/>
        <v>1.6646968805516614E-5</v>
      </c>
    </row>
    <row r="130" spans="1:105">
      <c r="A130" s="52">
        <v>2027</v>
      </c>
      <c r="B130" s="9">
        <f>B82/(SUM($B82:$CX82)+SUM($B59:$CX59))*VLOOKUP(select_pop,'Inputs Assump'!$G$4:$H$9,2,FALSE)</f>
        <v>1442726.1294504404</v>
      </c>
      <c r="C130" s="9">
        <f>C82/(SUM($B82:$CX82)+SUM($B59:$CX59))*VLOOKUP(select_pop,'Inputs Assump'!$G$4:$H$9,2,FALSE)</f>
        <v>1398403.8637549286</v>
      </c>
      <c r="D130" s="9">
        <f>D82/(SUM($B82:$CX82)+SUM($B59:$CX59))*VLOOKUP(select_pop,'Inputs Assump'!$G$4:$H$9,2,FALSE)</f>
        <v>1389358.2403960233</v>
      </c>
      <c r="E130" s="9">
        <f>E82/(SUM($B82:$CX82)+SUM($B59:$CX59))*VLOOKUP(select_pop,'Inputs Assump'!$G$4:$H$9,2,FALSE)</f>
        <v>1379420.6373803269</v>
      </c>
      <c r="F130" s="9">
        <f>F82/(SUM($B82:$CX82)+SUM($B59:$CX59))*VLOOKUP(select_pop,'Inputs Assump'!$G$4:$H$9,2,FALSE)</f>
        <v>1368561.2986532461</v>
      </c>
      <c r="G130" s="9">
        <f>G82/(SUM($B82:$CX82)+SUM($B59:$CX59))*VLOOKUP(select_pop,'Inputs Assump'!$G$4:$H$9,2,FALSE)</f>
        <v>1358550.5687026212</v>
      </c>
      <c r="H130" s="9">
        <f>H82/(SUM($B82:$CX82)+SUM($B59:$CX59))*VLOOKUP(select_pop,'Inputs Assump'!$G$4:$H$9,2,FALSE)</f>
        <v>1347385.8752691441</v>
      </c>
      <c r="I130" s="9">
        <f>I82/(SUM($B82:$CX82)+SUM($B59:$CX59))*VLOOKUP(select_pop,'Inputs Assump'!$G$4:$H$9,2,FALSE)</f>
        <v>1452497.4146993752</v>
      </c>
      <c r="J130" s="9">
        <f>J82/(SUM($B82:$CX82)+SUM($B59:$CX59))*VLOOKUP(select_pop,'Inputs Assump'!$G$4:$H$9,2,FALSE)</f>
        <v>1448449.9368681591</v>
      </c>
      <c r="K130" s="9">
        <f>K82/(SUM($B82:$CX82)+SUM($B59:$CX59))*VLOOKUP(select_pop,'Inputs Assump'!$G$4:$H$9,2,FALSE)</f>
        <v>1424315.1353133</v>
      </c>
      <c r="L130" s="9">
        <f>L82/(SUM($B82:$CX82)+SUM($B59:$CX59))*VLOOKUP(select_pop,'Inputs Assump'!$G$4:$H$9,2,FALSE)</f>
        <v>1400453.446915396</v>
      </c>
      <c r="M130" s="9">
        <f>M82/(SUM($B82:$CX82)+SUM($B59:$CX59))*VLOOKUP(select_pop,'Inputs Assump'!$G$4:$H$9,2,FALSE)</f>
        <v>1376733.8172422959</v>
      </c>
      <c r="N130" s="9">
        <f>N82/(SUM($B82:$CX82)+SUM($B59:$CX59))*VLOOKUP(select_pop,'Inputs Assump'!$G$4:$H$9,2,FALSE)</f>
        <v>1355536.9286194544</v>
      </c>
      <c r="O130" s="9">
        <f>O82/(SUM($B82:$CX82)+SUM($B59:$CX59))*VLOOKUP(select_pop,'Inputs Assump'!$G$4:$H$9,2,FALSE)</f>
        <v>1328765.0402553214</v>
      </c>
      <c r="P130" s="9">
        <f>P82/(SUM($B82:$CX82)+SUM($B59:$CX59))*VLOOKUP(select_pop,'Inputs Assump'!$G$4:$H$9,2,FALSE)</f>
        <v>1302006.5498978193</v>
      </c>
      <c r="Q130" s="9">
        <f>Q82/(SUM($B82:$CX82)+SUM($B59:$CX59))*VLOOKUP(select_pop,'Inputs Assump'!$G$4:$H$9,2,FALSE)</f>
        <v>1277242.3607266089</v>
      </c>
      <c r="R130" s="9">
        <f>R82/(SUM($B82:$CX82)+SUM($B59:$CX59))*VLOOKUP(select_pop,'Inputs Assump'!$G$4:$H$9,2,FALSE)</f>
        <v>1252498.3209950973</v>
      </c>
      <c r="S130" s="9">
        <f>S82/(SUM($B82:$CX82)+SUM($B59:$CX59))*VLOOKUP(select_pop,'Inputs Assump'!$G$4:$H$9,2,FALSE)</f>
        <v>1227504.9176172607</v>
      </c>
      <c r="T130" s="9">
        <f>T82/(SUM($B82:$CX82)+SUM($B59:$CX59))*VLOOKUP(select_pop,'Inputs Assump'!$G$4:$H$9,2,FALSE)</f>
        <v>1202518.3453537037</v>
      </c>
      <c r="U130" s="9">
        <f>U82/(SUM($B82:$CX82)+SUM($B59:$CX59))*VLOOKUP(select_pop,'Inputs Assump'!$G$4:$H$9,2,FALSE)</f>
        <v>1177539.2699418559</v>
      </c>
      <c r="V130" s="9">
        <f>V82/(SUM($B82:$CX82)+SUM($B59:$CX59))*VLOOKUP(select_pop,'Inputs Assump'!$G$4:$H$9,2,FALSE)</f>
        <v>1161104.8061133395</v>
      </c>
      <c r="W130" s="9">
        <f>W82/(SUM($B82:$CX82)+SUM($B59:$CX59))*VLOOKUP(select_pop,'Inputs Assump'!$G$4:$H$9,2,FALSE)</f>
        <v>1144709.7579335636</v>
      </c>
      <c r="X130" s="9">
        <f>X82/(SUM($B82:$CX82)+SUM($B59:$CX59))*VLOOKUP(select_pop,'Inputs Assump'!$G$4:$H$9,2,FALSE)</f>
        <v>1129077.9861933549</v>
      </c>
      <c r="Y130" s="9">
        <f>Y82/(SUM($B82:$CX82)+SUM($B59:$CX59))*VLOOKUP(select_pop,'Inputs Assump'!$G$4:$H$9,2,FALSE)</f>
        <v>1113487.9852662219</v>
      </c>
      <c r="Z130" s="9">
        <f>Z82/(SUM($B82:$CX82)+SUM($B59:$CX59))*VLOOKUP(select_pop,'Inputs Assump'!$G$4:$H$9,2,FALSE)</f>
        <v>1097940.0551893094</v>
      </c>
      <c r="AA130" s="9">
        <f>AA82/(SUM($B82:$CX82)+SUM($B59:$CX59))*VLOOKUP(select_pop,'Inputs Assump'!$G$4:$H$9,2,FALSE)</f>
        <v>1073967.0022321523</v>
      </c>
      <c r="AB130" s="9">
        <f>AB82/(SUM($B82:$CX82)+SUM($B59:$CX59))*VLOOKUP(select_pop,'Inputs Assump'!$G$4:$H$9,2,FALSE)</f>
        <v>1050102.3312856285</v>
      </c>
      <c r="AC130" s="9">
        <f>AC82/(SUM($B82:$CX82)+SUM($B59:$CX59))*VLOOKUP(select_pop,'Inputs Assump'!$G$4:$H$9,2,FALSE)</f>
        <v>1026471.3836532986</v>
      </c>
      <c r="AD130" s="9">
        <f>AD82/(SUM($B82:$CX82)+SUM($B59:$CX59))*VLOOKUP(select_pop,'Inputs Assump'!$G$4:$H$9,2,FALSE)</f>
        <v>1002909.016533097</v>
      </c>
      <c r="AE130" s="9">
        <f>AE82/(SUM($B82:$CX82)+SUM($B59:$CX59))*VLOOKUP(select_pop,'Inputs Assump'!$G$4:$H$9,2,FALSE)</f>
        <v>979418.04327222321</v>
      </c>
      <c r="AF130" s="9">
        <f>AF82/(SUM($B82:$CX82)+SUM($B59:$CX59))*VLOOKUP(select_pop,'Inputs Assump'!$G$4:$H$9,2,FALSE)</f>
        <v>941897.79492827435</v>
      </c>
      <c r="AG130" s="9">
        <f>AG82/(SUM($B82:$CX82)+SUM($B59:$CX59))*VLOOKUP(select_pop,'Inputs Assump'!$G$4:$H$9,2,FALSE)</f>
        <v>904550.48537746514</v>
      </c>
      <c r="AH130" s="9">
        <f>AH82/(SUM($B82:$CX82)+SUM($B59:$CX59))*VLOOKUP(select_pop,'Inputs Assump'!$G$4:$H$9,2,FALSE)</f>
        <v>870399.8052047363</v>
      </c>
      <c r="AI130" s="9">
        <f>AI82/(SUM($B82:$CX82)+SUM($B59:$CX59))*VLOOKUP(select_pop,'Inputs Assump'!$G$4:$H$9,2,FALSE)</f>
        <v>836249.12503200746</v>
      </c>
      <c r="AJ130" s="9">
        <f>AJ82/(SUM($B82:$CX82)+SUM($B59:$CX59))*VLOOKUP(select_pop,'Inputs Assump'!$G$4:$H$9,2,FALSE)</f>
        <v>802098.44485927839</v>
      </c>
      <c r="AK130" s="9">
        <f>AK82/(SUM($B82:$CX82)+SUM($B59:$CX59))*VLOOKUP(select_pop,'Inputs Assump'!$G$4:$H$9,2,FALSE)</f>
        <v>765078.8876111405</v>
      </c>
      <c r="AL130" s="9">
        <f>AL82/(SUM($B82:$CX82)+SUM($B59:$CX59))*VLOOKUP(select_pop,'Inputs Assump'!$G$4:$H$9,2,FALSE)</f>
        <v>728059.33036300272</v>
      </c>
      <c r="AM130" s="9">
        <f>AM82/(SUM($B82:$CX82)+SUM($B59:$CX59))*VLOOKUP(select_pop,'Inputs Assump'!$G$4:$H$9,2,FALSE)</f>
        <v>691039.77311486506</v>
      </c>
      <c r="AN130" s="9">
        <f>AN82/(SUM($B82:$CX82)+SUM($B59:$CX59))*VLOOKUP(select_pop,'Inputs Assump'!$G$4:$H$9,2,FALSE)</f>
        <v>654020.21586672717</v>
      </c>
      <c r="AO130" s="9">
        <f>AO82/(SUM($B82:$CX82)+SUM($B59:$CX59))*VLOOKUP(select_pop,'Inputs Assump'!$G$4:$H$9,2,FALSE)</f>
        <v>617000.6586185894</v>
      </c>
      <c r="AP130" s="9">
        <f>AP82/(SUM($B82:$CX82)+SUM($B59:$CX59))*VLOOKUP(select_pop,'Inputs Assump'!$G$4:$H$9,2,FALSE)</f>
        <v>595013.09732572129</v>
      </c>
      <c r="AQ130" s="9">
        <f>AQ82/(SUM($B82:$CX82)+SUM($B59:$CX59))*VLOOKUP(select_pop,'Inputs Assump'!$G$4:$H$9,2,FALSE)</f>
        <v>573025.53603285342</v>
      </c>
      <c r="AR130" s="9">
        <f>AR82/(SUM($B82:$CX82)+SUM($B59:$CX59))*VLOOKUP(select_pop,'Inputs Assump'!$G$4:$H$9,2,FALSE)</f>
        <v>551037.97473998554</v>
      </c>
      <c r="AS130" s="9">
        <f>AS82/(SUM($B82:$CX82)+SUM($B59:$CX59))*VLOOKUP(select_pop,'Inputs Assump'!$G$4:$H$9,2,FALSE)</f>
        <v>529050.41344711755</v>
      </c>
      <c r="AT130" s="9">
        <f>AT82/(SUM($B82:$CX82)+SUM($B59:$CX59))*VLOOKUP(select_pop,'Inputs Assump'!$G$4:$H$9,2,FALSE)</f>
        <v>507062.85215424962</v>
      </c>
      <c r="AU130" s="9">
        <f>AU82/(SUM($B82:$CX82)+SUM($B59:$CX59))*VLOOKUP(select_pop,'Inputs Assump'!$G$4:$H$9,2,FALSE)</f>
        <v>485881.56585400866</v>
      </c>
      <c r="AV130" s="9">
        <f>AV82/(SUM($B82:$CX82)+SUM($B59:$CX59))*VLOOKUP(select_pop,'Inputs Assump'!$G$4:$H$9,2,FALSE)</f>
        <v>464700.27955376764</v>
      </c>
      <c r="AW130" s="9">
        <f>AW82/(SUM($B82:$CX82)+SUM($B59:$CX59))*VLOOKUP(select_pop,'Inputs Assump'!$G$4:$H$9,2,FALSE)</f>
        <v>443518.99325352657</v>
      </c>
      <c r="AX130" s="9">
        <f>AX82/(SUM($B82:$CX82)+SUM($B59:$CX59))*VLOOKUP(select_pop,'Inputs Assump'!$G$4:$H$9,2,FALSE)</f>
        <v>422337.70695328544</v>
      </c>
      <c r="AY130" s="9">
        <f>AY82/(SUM($B82:$CX82)+SUM($B59:$CX59))*VLOOKUP(select_pop,'Inputs Assump'!$G$4:$H$9,2,FALSE)</f>
        <v>401156.42065304442</v>
      </c>
      <c r="AZ130" s="9">
        <f>AZ82/(SUM($B82:$CX82)+SUM($B59:$CX59))*VLOOKUP(select_pop,'Inputs Assump'!$G$4:$H$9,2,FALSE)</f>
        <v>388885.03730884148</v>
      </c>
      <c r="BA130" s="9">
        <f>BA82/(SUM($B82:$CX82)+SUM($B59:$CX59))*VLOOKUP(select_pop,'Inputs Assump'!$G$4:$H$9,2,FALSE)</f>
        <v>376613.65396463848</v>
      </c>
      <c r="BB130" s="9">
        <f>BB82/(SUM($B82:$CX82)+SUM($B59:$CX59))*VLOOKUP(select_pop,'Inputs Assump'!$G$4:$H$9,2,FALSE)</f>
        <v>364342.27062043553</v>
      </c>
      <c r="BC130" s="9">
        <f>BC82/(SUM($B82:$CX82)+SUM($B59:$CX59))*VLOOKUP(select_pop,'Inputs Assump'!$G$4:$H$9,2,FALSE)</f>
        <v>352070.88727623259</v>
      </c>
      <c r="BD130" s="9">
        <f>BD82/(SUM($B82:$CX82)+SUM($B59:$CX59))*VLOOKUP(select_pop,'Inputs Assump'!$G$4:$H$9,2,FALSE)</f>
        <v>339799.50393202947</v>
      </c>
      <c r="BE130" s="9">
        <f>BE82/(SUM($B82:$CX82)+SUM($B59:$CX59))*VLOOKUP(select_pop,'Inputs Assump'!$G$4:$H$9,2,FALSE)</f>
        <v>323274.70505055075</v>
      </c>
      <c r="BF130" s="9">
        <f>BF82/(SUM($B82:$CX82)+SUM($B59:$CX59))*VLOOKUP(select_pop,'Inputs Assump'!$G$4:$H$9,2,FALSE)</f>
        <v>306749.90616907203</v>
      </c>
      <c r="BG130" s="9">
        <f>BG82/(SUM($B82:$CX82)+SUM($B59:$CX59))*VLOOKUP(select_pop,'Inputs Assump'!$G$4:$H$9,2,FALSE)</f>
        <v>290225.1072875933</v>
      </c>
      <c r="BH130" s="9">
        <f>BH82/(SUM($B82:$CX82)+SUM($B59:$CX59))*VLOOKUP(select_pop,'Inputs Assump'!$G$4:$H$9,2,FALSE)</f>
        <v>273700.30840611446</v>
      </c>
      <c r="BI130" s="9">
        <f>BI82/(SUM($B82:$CX82)+SUM($B59:$CX59))*VLOOKUP(select_pop,'Inputs Assump'!$G$4:$H$9,2,FALSE)</f>
        <v>257175.50952463577</v>
      </c>
      <c r="BJ130" s="9">
        <f>BJ82/(SUM($B82:$CX82)+SUM($B59:$CX59))*VLOOKUP(select_pop,'Inputs Assump'!$G$4:$H$9,2,FALSE)</f>
        <v>243764.26540797891</v>
      </c>
      <c r="BK130" s="9">
        <f>BK82/(SUM($B82:$CX82)+SUM($B59:$CX59))*VLOOKUP(select_pop,'Inputs Assump'!$G$4:$H$9,2,FALSE)</f>
        <v>230353.02129132199</v>
      </c>
      <c r="BL130" s="9">
        <f>BL82/(SUM($B82:$CX82)+SUM($B59:$CX59))*VLOOKUP(select_pop,'Inputs Assump'!$G$4:$H$9,2,FALSE)</f>
        <v>216941.77717466504</v>
      </c>
      <c r="BM130" s="9">
        <f>BM82/(SUM($B82:$CX82)+SUM($B59:$CX59))*VLOOKUP(select_pop,'Inputs Assump'!$G$4:$H$9,2,FALSE)</f>
        <v>203530.53305800809</v>
      </c>
      <c r="BN130" s="9">
        <f>BN82/(SUM($B82:$CX82)+SUM($B59:$CX59))*VLOOKUP(select_pop,'Inputs Assump'!$G$4:$H$9,2,FALSE)</f>
        <v>190119.28894135111</v>
      </c>
      <c r="BO130" s="9">
        <f>BO82/(SUM($B82:$CX82)+SUM($B59:$CX59))*VLOOKUP(select_pop,'Inputs Assump'!$G$4:$H$9,2,FALSE)</f>
        <v>183150.73186803213</v>
      </c>
      <c r="BP130" s="9">
        <f>BP82/(SUM($B82:$CX82)+SUM($B59:$CX59))*VLOOKUP(select_pop,'Inputs Assump'!$G$4:$H$9,2,FALSE)</f>
        <v>176182.17479471306</v>
      </c>
      <c r="BQ130" s="9">
        <f>BQ82/(SUM($B82:$CX82)+SUM($B59:$CX59))*VLOOKUP(select_pop,'Inputs Assump'!$G$4:$H$9,2,FALSE)</f>
        <v>169213.61772139405</v>
      </c>
      <c r="BR130" s="9">
        <f>BR82/(SUM($B82:$CX82)+SUM($B59:$CX59))*VLOOKUP(select_pop,'Inputs Assump'!$G$4:$H$9,2,FALSE)</f>
        <v>162245.06064807501</v>
      </c>
      <c r="BS130" s="9">
        <f>BS82/(SUM($B82:$CX82)+SUM($B59:$CX59))*VLOOKUP(select_pop,'Inputs Assump'!$G$4:$H$9,2,FALSE)</f>
        <v>155276.50357475597</v>
      </c>
      <c r="BT130" s="9">
        <f>BT82/(SUM($B82:$CX82)+SUM($B59:$CX59))*VLOOKUP(select_pop,'Inputs Assump'!$G$4:$H$9,2,FALSE)</f>
        <v>148359.15887381203</v>
      </c>
      <c r="BU130" s="9">
        <f>BU82/(SUM($B82:$CX82)+SUM($B59:$CX59))*VLOOKUP(select_pop,'Inputs Assump'!$G$4:$H$9,2,FALSE)</f>
        <v>141441.81417286815</v>
      </c>
      <c r="BV130" s="9">
        <f>BV82/(SUM($B82:$CX82)+SUM($B59:$CX59))*VLOOKUP(select_pop,'Inputs Assump'!$G$4:$H$9,2,FALSE)</f>
        <v>134524.46947192421</v>
      </c>
      <c r="BW130" s="9">
        <f>BW82/(SUM($B82:$CX82)+SUM($B59:$CX59))*VLOOKUP(select_pop,'Inputs Assump'!$G$4:$H$9,2,FALSE)</f>
        <v>127607.12477098023</v>
      </c>
      <c r="BX130" s="9">
        <f>BX82/(SUM($B82:$CX82)+SUM($B59:$CX59))*VLOOKUP(select_pop,'Inputs Assump'!$G$4:$H$9,2,FALSE)</f>
        <v>120689.78007003637</v>
      </c>
      <c r="BY130" s="9">
        <f>BY82/(SUM($B82:$CX82)+SUM($B59:$CX59))*VLOOKUP(select_pop,'Inputs Assump'!$G$4:$H$9,2,FALSE)</f>
        <v>114263.69357789755</v>
      </c>
      <c r="BZ130" s="9">
        <f>BZ82/(SUM($B82:$CX82)+SUM($B59:$CX59))*VLOOKUP(select_pop,'Inputs Assump'!$G$4:$H$9,2,FALSE)</f>
        <v>107837.60708575873</v>
      </c>
      <c r="CA130" s="9">
        <f>CA82/(SUM($B82:$CX82)+SUM($B59:$CX59))*VLOOKUP(select_pop,'Inputs Assump'!$G$4:$H$9,2,FALSE)</f>
        <v>101411.52059361996</v>
      </c>
      <c r="CB130" s="9">
        <f>CB82/(SUM($B82:$CX82)+SUM($B59:$CX59))*VLOOKUP(select_pop,'Inputs Assump'!$G$4:$H$9,2,FALSE)</f>
        <v>94985.434101481151</v>
      </c>
      <c r="CC130" s="9">
        <f>CC82/(SUM($B82:$CX82)+SUM($B59:$CX59))*VLOOKUP(select_pop,'Inputs Assump'!$G$4:$H$9,2,FALSE)</f>
        <v>88559.347609342367</v>
      </c>
      <c r="CD130" s="9">
        <f>CD82/(SUM($B82:$CX82)+SUM($B59:$CX59))*VLOOKUP(select_pop,'Inputs Assump'!$G$4:$H$9,2,FALSE)</f>
        <v>82008.789790623705</v>
      </c>
      <c r="CE130" s="9">
        <f>CE82/(SUM($B82:$CX82)+SUM($B59:$CX59))*VLOOKUP(select_pop,'Inputs Assump'!$G$4:$H$9,2,FALSE)</f>
        <v>75458.231971905043</v>
      </c>
      <c r="CF130" s="9">
        <f>CF82/(SUM($B82:$CX82)+SUM($B59:$CX59))*VLOOKUP(select_pop,'Inputs Assump'!$G$4:$H$9,2,FALSE)</f>
        <v>68907.674153186381</v>
      </c>
      <c r="CG130" s="9">
        <f>CG82/(SUM($B82:$CX82)+SUM($B59:$CX59))*VLOOKUP(select_pop,'Inputs Assump'!$G$4:$H$9,2,FALSE)</f>
        <v>62357.116334467748</v>
      </c>
      <c r="CH130" s="9">
        <f>CH82/(SUM($B82:$CX82)+SUM($B59:$CX59))*VLOOKUP(select_pop,'Inputs Assump'!$G$4:$H$9,2,FALSE)</f>
        <v>55806.558515749093</v>
      </c>
      <c r="CI130" s="9">
        <f>CI82/(SUM($B82:$CX82)+SUM($B59:$CX59))*VLOOKUP(select_pop,'Inputs Assump'!$G$4:$H$9,2,FALSE)</f>
        <v>49851.820725497069</v>
      </c>
      <c r="CJ130" s="9">
        <f>CJ82/(SUM($B82:$CX82)+SUM($B59:$CX59))*VLOOKUP(select_pop,'Inputs Assump'!$G$4:$H$9,2,FALSE)</f>
        <v>43897.082935245038</v>
      </c>
      <c r="CK130" s="9">
        <f>CK82/(SUM($B82:$CX82)+SUM($B59:$CX59))*VLOOKUP(select_pop,'Inputs Assump'!$G$4:$H$9,2,FALSE)</f>
        <v>37942.345144993007</v>
      </c>
      <c r="CL130" s="9">
        <f>CL82/(SUM($B82:$CX82)+SUM($B59:$CX59))*VLOOKUP(select_pop,'Inputs Assump'!$G$4:$H$9,2,FALSE)</f>
        <v>31987.607354740976</v>
      </c>
      <c r="CM130" s="9">
        <f>CM82/(SUM($B82:$CX82)+SUM($B59:$CX59))*VLOOKUP(select_pop,'Inputs Assump'!$G$4:$H$9,2,FALSE)</f>
        <v>26032.869564488945</v>
      </c>
      <c r="CN130" s="9">
        <f>CN82/(SUM($B82:$CX82)+SUM($B59:$CX59))*VLOOKUP(select_pop,'Inputs Assump'!$G$4:$H$9,2,FALSE)</f>
        <v>22860.104636044372</v>
      </c>
      <c r="CO130" s="9">
        <f>CO82/(SUM($B82:$CX82)+SUM($B59:$CX59))*VLOOKUP(select_pop,'Inputs Assump'!$G$4:$H$9,2,FALSE)</f>
        <v>19687.339707599815</v>
      </c>
      <c r="CP130" s="9">
        <f>CP82/(SUM($B82:$CX82)+SUM($B59:$CX59))*VLOOKUP(select_pop,'Inputs Assump'!$G$4:$H$9,2,FALSE)</f>
        <v>16514.574779155246</v>
      </c>
      <c r="CQ130" s="9">
        <f>CQ82/(SUM($B82:$CX82)+SUM($B59:$CX59))*VLOOKUP(select_pop,'Inputs Assump'!$G$4:$H$9,2,FALSE)</f>
        <v>13341.809850710675</v>
      </c>
      <c r="CR130" s="9">
        <f>CR82/(SUM($B82:$CX82)+SUM($B59:$CX59))*VLOOKUP(select_pop,'Inputs Assump'!$G$4:$H$9,2,FALSE)</f>
        <v>10169.044922266103</v>
      </c>
      <c r="CS130" s="9">
        <f>CS82/(SUM($B82:$CX82)+SUM($B59:$CX59))*VLOOKUP(select_pop,'Inputs Assump'!$G$4:$H$9,2,FALSE)</f>
        <v>8514.333801930381</v>
      </c>
      <c r="CT130" s="9">
        <f>CT82/(SUM($B82:$CX82)+SUM($B59:$CX59))*VLOOKUP(select_pop,'Inputs Assump'!$G$4:$H$9,2,FALSE)</f>
        <v>6859.6226815946611</v>
      </c>
      <c r="CU130" s="9">
        <f>CU82/(SUM($B82:$CX82)+SUM($B59:$CX59))*VLOOKUP(select_pop,'Inputs Assump'!$G$4:$H$9,2,FALSE)</f>
        <v>5204.9115612589385</v>
      </c>
      <c r="CV130" s="9">
        <f>CV82/(SUM($B82:$CX82)+SUM($B59:$CX59))*VLOOKUP(select_pop,'Inputs Assump'!$G$4:$H$9,2,FALSE)</f>
        <v>3550.2004409232154</v>
      </c>
      <c r="CW130" s="9">
        <f>CW82/(SUM($B82:$CX82)+SUM($B59:$CX59))*VLOOKUP(select_pop,'Inputs Assump'!$G$4:$H$9,2,FALSE)</f>
        <v>1895.4893205874944</v>
      </c>
      <c r="CX130" s="9">
        <f>CX82/(SUM($B82:$CX82)+SUM($B59:$CX59))*VLOOKUP(select_pop,'Inputs Assump'!$G$4:$H$9,2,FALSE)</f>
        <v>1541.9287470893298</v>
      </c>
      <c r="CZ130" s="50">
        <f t="shared" si="13"/>
        <v>57500519.097956449</v>
      </c>
      <c r="DA130" s="66">
        <f t="shared" si="12"/>
        <v>-2.0142525383341685E-4</v>
      </c>
    </row>
    <row r="131" spans="1:105">
      <c r="A131" s="52">
        <v>2028</v>
      </c>
      <c r="B131" s="9">
        <f>B83/(SUM($B83:$CX83)+SUM($B60:$CX60))*VLOOKUP(select_pop,'Inputs Assump'!$G$4:$H$9,2,FALSE)</f>
        <v>1414905.259563555</v>
      </c>
      <c r="C131" s="9">
        <f>C83/(SUM($B83:$CX83)+SUM($B60:$CX60))*VLOOKUP(select_pop,'Inputs Assump'!$G$4:$H$9,2,FALSE)</f>
        <v>1373508.5007148772</v>
      </c>
      <c r="D131" s="9">
        <f>D83/(SUM($B83:$CX83)+SUM($B60:$CX60))*VLOOKUP(select_pop,'Inputs Assump'!$G$4:$H$9,2,FALSE)</f>
        <v>1365529.4352430913</v>
      </c>
      <c r="E131" s="9">
        <f>E83/(SUM($B83:$CX83)+SUM($B60:$CX60))*VLOOKUP(select_pop,'Inputs Assump'!$G$4:$H$9,2,FALSE)</f>
        <v>1356696.4612526302</v>
      </c>
      <c r="F131" s="9">
        <f>F83/(SUM($B83:$CX83)+SUM($B60:$CX60))*VLOOKUP(select_pop,'Inputs Assump'!$G$4:$H$9,2,FALSE)</f>
        <v>1346992.4767418494</v>
      </c>
      <c r="G131" s="9">
        <f>G83/(SUM($B83:$CX83)+SUM($B60:$CX60))*VLOOKUP(select_pop,'Inputs Assump'!$G$4:$H$9,2,FALSE)</f>
        <v>1338007.3510048806</v>
      </c>
      <c r="H131" s="9">
        <f>H83/(SUM($B83:$CX83)+SUM($B60:$CX60))*VLOOKUP(select_pop,'Inputs Assump'!$G$4:$H$9,2,FALSE)</f>
        <v>1328220.1165740651</v>
      </c>
      <c r="I131" s="9">
        <f>I83/(SUM($B83:$CX83)+SUM($B60:$CX60))*VLOOKUP(select_pop,'Inputs Assump'!$G$4:$H$9,2,FALSE)</f>
        <v>1317304.6815837517</v>
      </c>
      <c r="J131" s="9">
        <f>J83/(SUM($B83:$CX83)+SUM($B60:$CX60))*VLOOKUP(select_pop,'Inputs Assump'!$G$4:$H$9,2,FALSE)</f>
        <v>1420069.5431734279</v>
      </c>
      <c r="K131" s="9">
        <f>K83/(SUM($B83:$CX83)+SUM($B60:$CX60))*VLOOKUP(select_pop,'Inputs Assump'!$G$4:$H$9,2,FALSE)</f>
        <v>1416112.4277000285</v>
      </c>
      <c r="L131" s="9">
        <f>L83/(SUM($B83:$CX83)+SUM($B60:$CX60))*VLOOKUP(select_pop,'Inputs Assump'!$G$4:$H$9,2,FALSE)</f>
        <v>1392645.0692428388</v>
      </c>
      <c r="M131" s="9">
        <f>M83/(SUM($B83:$CX83)+SUM($B60:$CX60))*VLOOKUP(select_pop,'Inputs Assump'!$G$4:$H$9,2,FALSE)</f>
        <v>1369313.9525066256</v>
      </c>
      <c r="N131" s="9">
        <f>N83/(SUM($B83:$CX83)+SUM($B60:$CX60))*VLOOKUP(select_pop,'Inputs Assump'!$G$4:$H$9,2,FALSE)</f>
        <v>1346121.7357776763</v>
      </c>
      <c r="O131" s="9">
        <f>O83/(SUM($B83:$CX83)+SUM($B60:$CX60))*VLOOKUP(select_pop,'Inputs Assump'!$G$4:$H$9,2,FALSE)</f>
        <v>1325396.1662095368</v>
      </c>
      <c r="P131" s="9">
        <f>P83/(SUM($B83:$CX83)+SUM($B60:$CX60))*VLOOKUP(select_pop,'Inputs Assump'!$G$4:$H$9,2,FALSE)</f>
        <v>1299219.5586595309</v>
      </c>
      <c r="Q131" s="9">
        <f>Q83/(SUM($B83:$CX83)+SUM($B60:$CX60))*VLOOKUP(select_pop,'Inputs Assump'!$G$4:$H$9,2,FALSE)</f>
        <v>1272415.4605001286</v>
      </c>
      <c r="R131" s="9">
        <f>R83/(SUM($B83:$CX83)+SUM($B60:$CX60))*VLOOKUP(select_pop,'Inputs Assump'!$G$4:$H$9,2,FALSE)</f>
        <v>1248214.0944081754</v>
      </c>
      <c r="S131" s="9">
        <f>S83/(SUM($B83:$CX83)+SUM($B60:$CX60))*VLOOKUP(select_pop,'Inputs Assump'!$G$4:$H$9,2,FALSE)</f>
        <v>1224032.4198136234</v>
      </c>
      <c r="T131" s="9">
        <f>T83/(SUM($B83:$CX83)+SUM($B60:$CX60))*VLOOKUP(select_pop,'Inputs Assump'!$G$4:$H$9,2,FALSE)</f>
        <v>1199607.048934367</v>
      </c>
      <c r="U131" s="9">
        <f>U83/(SUM($B83:$CX83)+SUM($B60:$CX60))*VLOOKUP(select_pop,'Inputs Assump'!$G$4:$H$9,2,FALSE)</f>
        <v>1175188.3539166276</v>
      </c>
      <c r="V131" s="9">
        <f>V83/(SUM($B83:$CX83)+SUM($B60:$CX60))*VLOOKUP(select_pop,'Inputs Assump'!$G$4:$H$9,2,FALSE)</f>
        <v>1150357.6225333759</v>
      </c>
      <c r="W131" s="9">
        <f>W83/(SUM($B83:$CX83)+SUM($B60:$CX60))*VLOOKUP(select_pop,'Inputs Assump'!$G$4:$H$9,2,FALSE)</f>
        <v>1134302.522529521</v>
      </c>
      <c r="X131" s="9">
        <f>X83/(SUM($B83:$CX83)+SUM($B60:$CX60))*VLOOKUP(select_pop,'Inputs Assump'!$G$4:$H$9,2,FALSE)</f>
        <v>1118285.9283259676</v>
      </c>
      <c r="Y131" s="9">
        <f>Y83/(SUM($B83:$CX83)+SUM($B60:$CX60))*VLOOKUP(select_pop,'Inputs Assump'!$G$4:$H$9,2,FALSE)</f>
        <v>1103014.9915223578</v>
      </c>
      <c r="Z131" s="9">
        <f>Z83/(SUM($B83:$CX83)+SUM($B60:$CX60))*VLOOKUP(select_pop,'Inputs Assump'!$G$4:$H$9,2,FALSE)</f>
        <v>1087784.8613181096</v>
      </c>
      <c r="AA131" s="9">
        <f>AA83/(SUM($B83:$CX83)+SUM($B60:$CX60))*VLOOKUP(select_pop,'Inputs Assump'!$G$4:$H$9,2,FALSE)</f>
        <v>1069466.4119277173</v>
      </c>
      <c r="AB131" s="9">
        <f>AB83/(SUM($B83:$CX83)+SUM($B60:$CX60))*VLOOKUP(select_pop,'Inputs Assump'!$G$4:$H$9,2,FALSE)</f>
        <v>1046115.0688303718</v>
      </c>
      <c r="AC131" s="9">
        <f>AC83/(SUM($B83:$CX83)+SUM($B60:$CX60))*VLOOKUP(select_pop,'Inputs Assump'!$G$4:$H$9,2,FALSE)</f>
        <v>1022869.2969975794</v>
      </c>
      <c r="AD131" s="9">
        <f>AD83/(SUM($B83:$CX83)+SUM($B60:$CX60))*VLOOKUP(select_pop,'Inputs Assump'!$G$4:$H$9,2,FALSE)</f>
        <v>999851.18716967804</v>
      </c>
      <c r="AE131" s="9">
        <f>AE83/(SUM($B83:$CX83)+SUM($B60:$CX60))*VLOOKUP(select_pop,'Inputs Assump'!$G$4:$H$9,2,FALSE)</f>
        <v>976899.87930777436</v>
      </c>
      <c r="AF131" s="9">
        <f>AF83/(SUM($B83:$CX83)+SUM($B60:$CX60))*VLOOKUP(select_pop,'Inputs Assump'!$G$4:$H$9,2,FALSE)</f>
        <v>954018.11379857711</v>
      </c>
      <c r="AG131" s="9">
        <f>AG83/(SUM($B83:$CX83)+SUM($B60:$CX60))*VLOOKUP(select_pop,'Inputs Assump'!$G$4:$H$9,2,FALSE)</f>
        <v>917470.90415686206</v>
      </c>
      <c r="AH131" s="9">
        <f>AH83/(SUM($B83:$CX83)+SUM($B60:$CX60))*VLOOKUP(select_pop,'Inputs Assump'!$G$4:$H$9,2,FALSE)</f>
        <v>881092.14836625487</v>
      </c>
      <c r="AI131" s="9">
        <f>AI83/(SUM($B83:$CX83)+SUM($B60:$CX60))*VLOOKUP(select_pop,'Inputs Assump'!$G$4:$H$9,2,FALSE)</f>
        <v>847827.12154024839</v>
      </c>
      <c r="AJ131" s="9">
        <f>AJ83/(SUM($B83:$CX83)+SUM($B60:$CX60))*VLOOKUP(select_pop,'Inputs Assump'!$G$4:$H$9,2,FALSE)</f>
        <v>814562.09471424192</v>
      </c>
      <c r="AK131" s="9">
        <f>AK83/(SUM($B83:$CX83)+SUM($B60:$CX60))*VLOOKUP(select_pop,'Inputs Assump'!$G$4:$H$9,2,FALSE)</f>
        <v>781297.06788823532</v>
      </c>
      <c r="AL131" s="9">
        <f>AL83/(SUM($B83:$CX83)+SUM($B60:$CX60))*VLOOKUP(select_pop,'Inputs Assump'!$G$4:$H$9,2,FALSE)</f>
        <v>745237.56457182497</v>
      </c>
      <c r="AM131" s="9">
        <f>AM83/(SUM($B83:$CX83)+SUM($B60:$CX60))*VLOOKUP(select_pop,'Inputs Assump'!$G$4:$H$9,2,FALSE)</f>
        <v>709178.0612554145</v>
      </c>
      <c r="AN131" s="9">
        <f>AN83/(SUM($B83:$CX83)+SUM($B60:$CX60))*VLOOKUP(select_pop,'Inputs Assump'!$G$4:$H$9,2,FALSE)</f>
        <v>673118.55793900427</v>
      </c>
      <c r="AO131" s="9">
        <f>AO83/(SUM($B83:$CX83)+SUM($B60:$CX60))*VLOOKUP(select_pop,'Inputs Assump'!$G$4:$H$9,2,FALSE)</f>
        <v>637059.05462259392</v>
      </c>
      <c r="AP131" s="9">
        <f>AP83/(SUM($B83:$CX83)+SUM($B60:$CX60))*VLOOKUP(select_pop,'Inputs Assump'!$G$4:$H$9,2,FALSE)</f>
        <v>600999.55130618357</v>
      </c>
      <c r="AQ131" s="9">
        <f>AQ83/(SUM($B83:$CX83)+SUM($B60:$CX60))*VLOOKUP(select_pop,'Inputs Assump'!$G$4:$H$9,2,FALSE)</f>
        <v>579582.20873653854</v>
      </c>
      <c r="AR131" s="9">
        <f>AR83/(SUM($B83:$CX83)+SUM($B60:$CX60))*VLOOKUP(select_pop,'Inputs Assump'!$G$4:$H$9,2,FALSE)</f>
        <v>558164.86616689363</v>
      </c>
      <c r="AS131" s="9">
        <f>AS83/(SUM($B83:$CX83)+SUM($B60:$CX60))*VLOOKUP(select_pop,'Inputs Assump'!$G$4:$H$9,2,FALSE)</f>
        <v>536747.52359724895</v>
      </c>
      <c r="AT131" s="9">
        <f>AT83/(SUM($B83:$CX83)+SUM($B60:$CX60))*VLOOKUP(select_pop,'Inputs Assump'!$G$4:$H$9,2,FALSE)</f>
        <v>515330.18102760398</v>
      </c>
      <c r="AU131" s="9">
        <f>AU83/(SUM($B83:$CX83)+SUM($B60:$CX60))*VLOOKUP(select_pop,'Inputs Assump'!$G$4:$H$9,2,FALSE)</f>
        <v>493912.83845795901</v>
      </c>
      <c r="AV131" s="9">
        <f>AV83/(SUM($B83:$CX83)+SUM($B60:$CX60))*VLOOKUP(select_pop,'Inputs Assump'!$G$4:$H$9,2,FALSE)</f>
        <v>473280.86119065131</v>
      </c>
      <c r="AW131" s="9">
        <f>AW83/(SUM($B83:$CX83)+SUM($B60:$CX60))*VLOOKUP(select_pop,'Inputs Assump'!$G$4:$H$9,2,FALSE)</f>
        <v>452648.88392334367</v>
      </c>
      <c r="AX131" s="9">
        <f>AX83/(SUM($B83:$CX83)+SUM($B60:$CX60))*VLOOKUP(select_pop,'Inputs Assump'!$G$4:$H$9,2,FALSE)</f>
        <v>432016.90665603575</v>
      </c>
      <c r="AY131" s="9">
        <f>AY83/(SUM($B83:$CX83)+SUM($B60:$CX60))*VLOOKUP(select_pop,'Inputs Assump'!$G$4:$H$9,2,FALSE)</f>
        <v>411384.92938872782</v>
      </c>
      <c r="AZ131" s="9">
        <f>AZ83/(SUM($B83:$CX83)+SUM($B60:$CX60))*VLOOKUP(select_pop,'Inputs Assump'!$G$4:$H$9,2,FALSE)</f>
        <v>390752.95212142012</v>
      </c>
      <c r="BA131" s="9">
        <f>BA83/(SUM($B83:$CX83)+SUM($B60:$CX60))*VLOOKUP(select_pop,'Inputs Assump'!$G$4:$H$9,2,FALSE)</f>
        <v>378799.81109838729</v>
      </c>
      <c r="BB131" s="9">
        <f>BB83/(SUM($B83:$CX83)+SUM($B60:$CX60))*VLOOKUP(select_pop,'Inputs Assump'!$G$4:$H$9,2,FALSE)</f>
        <v>366846.67007535428</v>
      </c>
      <c r="BC131" s="9">
        <f>BC83/(SUM($B83:$CX83)+SUM($B60:$CX60))*VLOOKUP(select_pop,'Inputs Assump'!$G$4:$H$9,2,FALSE)</f>
        <v>354893.52905232151</v>
      </c>
      <c r="BD131" s="9">
        <f>BD83/(SUM($B83:$CX83)+SUM($B60:$CX60))*VLOOKUP(select_pop,'Inputs Assump'!$G$4:$H$9,2,FALSE)</f>
        <v>342940.38802928868</v>
      </c>
      <c r="BE131" s="9">
        <f>BE83/(SUM($B83:$CX83)+SUM($B60:$CX60))*VLOOKUP(select_pop,'Inputs Assump'!$G$4:$H$9,2,FALSE)</f>
        <v>330987.24700625567</v>
      </c>
      <c r="BF131" s="9">
        <f>BF83/(SUM($B83:$CX83)+SUM($B60:$CX60))*VLOOKUP(select_pop,'Inputs Assump'!$G$4:$H$9,2,FALSE)</f>
        <v>314890.99723007361</v>
      </c>
      <c r="BG131" s="9">
        <f>BG83/(SUM($B83:$CX83)+SUM($B60:$CX60))*VLOOKUP(select_pop,'Inputs Assump'!$G$4:$H$9,2,FALSE)</f>
        <v>298794.74745389156</v>
      </c>
      <c r="BH131" s="9">
        <f>BH83/(SUM($B83:$CX83)+SUM($B60:$CX60))*VLOOKUP(select_pop,'Inputs Assump'!$G$4:$H$9,2,FALSE)</f>
        <v>282698.49767770956</v>
      </c>
      <c r="BI131" s="9">
        <f>BI83/(SUM($B83:$CX83)+SUM($B60:$CX60))*VLOOKUP(select_pop,'Inputs Assump'!$G$4:$H$9,2,FALSE)</f>
        <v>266602.24790152739</v>
      </c>
      <c r="BJ131" s="9">
        <f>BJ83/(SUM($B83:$CX83)+SUM($B60:$CX60))*VLOOKUP(select_pop,'Inputs Assump'!$G$4:$H$9,2,FALSE)</f>
        <v>250505.99812534539</v>
      </c>
      <c r="BK131" s="9">
        <f>BK83/(SUM($B83:$CX83)+SUM($B60:$CX60))*VLOOKUP(select_pop,'Inputs Assump'!$G$4:$H$9,2,FALSE)</f>
        <v>237442.55713224426</v>
      </c>
      <c r="BL131" s="9">
        <f>BL83/(SUM($B83:$CX83)+SUM($B60:$CX60))*VLOOKUP(select_pop,'Inputs Assump'!$G$4:$H$9,2,FALSE)</f>
        <v>224379.11613914312</v>
      </c>
      <c r="BM131" s="9">
        <f>BM83/(SUM($B83:$CX83)+SUM($B60:$CX60))*VLOOKUP(select_pop,'Inputs Assump'!$G$4:$H$9,2,FALSE)</f>
        <v>211315.67514604193</v>
      </c>
      <c r="BN131" s="9">
        <f>BN83/(SUM($B83:$CX83)+SUM($B60:$CX60))*VLOOKUP(select_pop,'Inputs Assump'!$G$4:$H$9,2,FALSE)</f>
        <v>198252.23415294074</v>
      </c>
      <c r="BO131" s="9">
        <f>BO83/(SUM($B83:$CX83)+SUM($B60:$CX60))*VLOOKUP(select_pop,'Inputs Assump'!$G$4:$H$9,2,FALSE)</f>
        <v>185188.79315983949</v>
      </c>
      <c r="BP131" s="9">
        <f>BP83/(SUM($B83:$CX83)+SUM($B60:$CX60))*VLOOKUP(select_pop,'Inputs Assump'!$G$4:$H$9,2,FALSE)</f>
        <v>178400.95652495965</v>
      </c>
      <c r="BQ131" s="9">
        <f>BQ83/(SUM($B83:$CX83)+SUM($B60:$CX60))*VLOOKUP(select_pop,'Inputs Assump'!$G$4:$H$9,2,FALSE)</f>
        <v>171613.11989007975</v>
      </c>
      <c r="BR131" s="9">
        <f>BR83/(SUM($B83:$CX83)+SUM($B60:$CX60))*VLOOKUP(select_pop,'Inputs Assump'!$G$4:$H$9,2,FALSE)</f>
        <v>164825.2832551999</v>
      </c>
      <c r="BS131" s="9">
        <f>BS83/(SUM($B83:$CX83)+SUM($B60:$CX60))*VLOOKUP(select_pop,'Inputs Assump'!$G$4:$H$9,2,FALSE)</f>
        <v>158037.44662032003</v>
      </c>
      <c r="BT131" s="9">
        <f>BT83/(SUM($B83:$CX83)+SUM($B60:$CX60))*VLOOKUP(select_pop,'Inputs Assump'!$G$4:$H$9,2,FALSE)</f>
        <v>151249.60998544015</v>
      </c>
      <c r="BU131" s="9">
        <f>BU83/(SUM($B83:$CX83)+SUM($B60:$CX60))*VLOOKUP(select_pop,'Inputs Assump'!$G$4:$H$9,2,FALSE)</f>
        <v>144511.65759685537</v>
      </c>
      <c r="BV131" s="9">
        <f>BV83/(SUM($B83:$CX83)+SUM($B60:$CX60))*VLOOKUP(select_pop,'Inputs Assump'!$G$4:$H$9,2,FALSE)</f>
        <v>137773.70520827061</v>
      </c>
      <c r="BW131" s="9">
        <f>BW83/(SUM($B83:$CX83)+SUM($B60:$CX60))*VLOOKUP(select_pop,'Inputs Assump'!$G$4:$H$9,2,FALSE)</f>
        <v>131035.75281968583</v>
      </c>
      <c r="BX131" s="9">
        <f>BX83/(SUM($B83:$CX83)+SUM($B60:$CX60))*VLOOKUP(select_pop,'Inputs Assump'!$G$4:$H$9,2,FALSE)</f>
        <v>124297.800431101</v>
      </c>
      <c r="BY131" s="9">
        <f>BY83/(SUM($B83:$CX83)+SUM($B60:$CX60))*VLOOKUP(select_pop,'Inputs Assump'!$G$4:$H$9,2,FALSE)</f>
        <v>117559.84804251629</v>
      </c>
      <c r="BZ131" s="9">
        <f>BZ83/(SUM($B83:$CX83)+SUM($B60:$CX60))*VLOOKUP(select_pop,'Inputs Assump'!$G$4:$H$9,2,FALSE)</f>
        <v>111300.4137218512</v>
      </c>
      <c r="CA131" s="9">
        <f>CA83/(SUM($B83:$CX83)+SUM($B60:$CX60))*VLOOKUP(select_pop,'Inputs Assump'!$G$4:$H$9,2,FALSE)</f>
        <v>105040.97940118612</v>
      </c>
      <c r="CB131" s="9">
        <f>CB83/(SUM($B83:$CX83)+SUM($B60:$CX60))*VLOOKUP(select_pop,'Inputs Assump'!$G$4:$H$9,2,FALSE)</f>
        <v>98781.545080521086</v>
      </c>
      <c r="CC131" s="9">
        <f>CC83/(SUM($B83:$CX83)+SUM($B60:$CX60))*VLOOKUP(select_pop,'Inputs Assump'!$G$4:$H$9,2,FALSE)</f>
        <v>92522.110759856019</v>
      </c>
      <c r="CD131" s="9">
        <f>CD83/(SUM($B83:$CX83)+SUM($B60:$CX60))*VLOOKUP(select_pop,'Inputs Assump'!$G$4:$H$9,2,FALSE)</f>
        <v>86262.676439190967</v>
      </c>
      <c r="CE131" s="9">
        <f>CE83/(SUM($B83:$CX83)+SUM($B60:$CX60))*VLOOKUP(select_pop,'Inputs Assump'!$G$4:$H$9,2,FALSE)</f>
        <v>79881.998793449937</v>
      </c>
      <c r="CF131" s="9">
        <f>CF83/(SUM($B83:$CX83)+SUM($B60:$CX60))*VLOOKUP(select_pop,'Inputs Assump'!$G$4:$H$9,2,FALSE)</f>
        <v>73501.321147708892</v>
      </c>
      <c r="CG131" s="9">
        <f>CG83/(SUM($B83:$CX83)+SUM($B60:$CX60))*VLOOKUP(select_pop,'Inputs Assump'!$G$4:$H$9,2,FALSE)</f>
        <v>67120.643501967876</v>
      </c>
      <c r="CH131" s="9">
        <f>CH83/(SUM($B83:$CX83)+SUM($B60:$CX60))*VLOOKUP(select_pop,'Inputs Assump'!$G$4:$H$9,2,FALSE)</f>
        <v>60739.96585622686</v>
      </c>
      <c r="CI131" s="9">
        <f>CI83/(SUM($B83:$CX83)+SUM($B60:$CX60))*VLOOKUP(select_pop,'Inputs Assump'!$G$4:$H$9,2,FALSE)</f>
        <v>54359.288210485829</v>
      </c>
      <c r="CJ131" s="9">
        <f>CJ83/(SUM($B83:$CX83)+SUM($B60:$CX60))*VLOOKUP(select_pop,'Inputs Assump'!$G$4:$H$9,2,FALSE)</f>
        <v>48558.978777915618</v>
      </c>
      <c r="CK131" s="9">
        <f>CK83/(SUM($B83:$CX83)+SUM($B60:$CX60))*VLOOKUP(select_pop,'Inputs Assump'!$G$4:$H$9,2,FALSE)</f>
        <v>42758.669345345392</v>
      </c>
      <c r="CL131" s="9">
        <f>CL83/(SUM($B83:$CX83)+SUM($B60:$CX60))*VLOOKUP(select_pop,'Inputs Assump'!$G$4:$H$9,2,FALSE)</f>
        <v>36958.359912775166</v>
      </c>
      <c r="CM131" s="9">
        <f>CM83/(SUM($B83:$CX83)+SUM($B60:$CX60))*VLOOKUP(select_pop,'Inputs Assump'!$G$4:$H$9,2,FALSE)</f>
        <v>31158.050480204933</v>
      </c>
      <c r="CN131" s="9">
        <f>CN83/(SUM($B83:$CX83)+SUM($B60:$CX60))*VLOOKUP(select_pop,'Inputs Assump'!$G$4:$H$9,2,FALSE)</f>
        <v>25357.741047634714</v>
      </c>
      <c r="CO131" s="9">
        <f>CO83/(SUM($B83:$CX83)+SUM($B60:$CX60))*VLOOKUP(select_pop,'Inputs Assump'!$G$4:$H$9,2,FALSE)</f>
        <v>22267.257639295396</v>
      </c>
      <c r="CP131" s="9">
        <f>CP83/(SUM($B83:$CX83)+SUM($B60:$CX60))*VLOOKUP(select_pop,'Inputs Assump'!$G$4:$H$9,2,FALSE)</f>
        <v>19176.774230956085</v>
      </c>
      <c r="CQ131" s="9">
        <f>CQ83/(SUM($B83:$CX83)+SUM($B60:$CX60))*VLOOKUP(select_pop,'Inputs Assump'!$G$4:$H$9,2,FALSE)</f>
        <v>16086.290822616773</v>
      </c>
      <c r="CR131" s="9">
        <f>CR83/(SUM($B83:$CX83)+SUM($B60:$CX60))*VLOOKUP(select_pop,'Inputs Assump'!$G$4:$H$9,2,FALSE)</f>
        <v>12995.807414277455</v>
      </c>
      <c r="CS131" s="9">
        <f>CS83/(SUM($B83:$CX83)+SUM($B60:$CX60))*VLOOKUP(select_pop,'Inputs Assump'!$G$4:$H$9,2,FALSE)</f>
        <v>9905.3240059381314</v>
      </c>
      <c r="CT131" s="9">
        <f>CT83/(SUM($B83:$CX83)+SUM($B60:$CX60))*VLOOKUP(select_pop,'Inputs Assump'!$G$4:$H$9,2,FALSE)</f>
        <v>8293.5256602286227</v>
      </c>
      <c r="CU131" s="9">
        <f>CU83/(SUM($B83:$CX83)+SUM($B60:$CX60))*VLOOKUP(select_pop,'Inputs Assump'!$G$4:$H$9,2,FALSE)</f>
        <v>6681.727314519113</v>
      </c>
      <c r="CV131" s="9">
        <f>CV83/(SUM($B83:$CX83)+SUM($B60:$CX60))*VLOOKUP(select_pop,'Inputs Assump'!$G$4:$H$9,2,FALSE)</f>
        <v>5069.9289688096005</v>
      </c>
      <c r="CW131" s="9">
        <f>CW83/(SUM($B83:$CX83)+SUM($B60:$CX60))*VLOOKUP(select_pop,'Inputs Assump'!$G$4:$H$9,2,FALSE)</f>
        <v>3458.130623100089</v>
      </c>
      <c r="CX131" s="9">
        <f>CX83/(SUM($B83:$CX83)+SUM($B60:$CX60))*VLOOKUP(select_pop,'Inputs Assump'!$G$4:$H$9,2,FALSE)</f>
        <v>1846.3322773905782</v>
      </c>
      <c r="CZ131" s="50">
        <f t="shared" si="13"/>
        <v>57488057.806597888</v>
      </c>
      <c r="DA131" s="66">
        <f t="shared" si="12"/>
        <v>-4.1809775584267461E-4</v>
      </c>
    </row>
    <row r="132" spans="1:105">
      <c r="A132" s="52">
        <v>2029</v>
      </c>
      <c r="B132" s="9">
        <f>B84/(SUM($B84:$CX84)+SUM($B61:$CX61))*VLOOKUP(select_pop,'Inputs Assump'!$G$4:$H$9,2,FALSE)</f>
        <v>1387374.0433843411</v>
      </c>
      <c r="C132" s="9">
        <f>C84/(SUM($B84:$CX84)+SUM($B61:$CX61))*VLOOKUP(select_pop,'Inputs Assump'!$G$4:$H$9,2,FALSE)</f>
        <v>1348967.0957667117</v>
      </c>
      <c r="D132" s="9">
        <f>D84/(SUM($B84:$CX84)+SUM($B61:$CX61))*VLOOKUP(select_pop,'Inputs Assump'!$G$4:$H$9,2,FALSE)</f>
        <v>1341976.4234425563</v>
      </c>
      <c r="E132" s="9">
        <f>E84/(SUM($B84:$CX84)+SUM($B61:$CX61))*VLOOKUP(select_pop,'Inputs Assump'!$G$4:$H$9,2,FALSE)</f>
        <v>1334180.5359481082</v>
      </c>
      <c r="F132" s="9">
        <f>F84/(SUM($B84:$CX84)+SUM($B61:$CX61))*VLOOKUP(select_pop,'Inputs Assump'!$G$4:$H$9,2,FALSE)</f>
        <v>1325550.3433880254</v>
      </c>
      <c r="G132" s="9">
        <f>G84/(SUM($B84:$CX84)+SUM($B61:$CX61))*VLOOKUP(select_pop,'Inputs Assump'!$G$4:$H$9,2,FALSE)</f>
        <v>1317520.9750084283</v>
      </c>
      <c r="H132" s="9">
        <f>H84/(SUM($B84:$CX84)+SUM($B61:$CX61))*VLOOKUP(select_pop,'Inputs Assump'!$G$4:$H$9,2,FALSE)</f>
        <v>1308732.4391955344</v>
      </c>
      <c r="I132" s="9">
        <f>I84/(SUM($B84:$CX84)+SUM($B61:$CX61))*VLOOKUP(select_pop,'Inputs Assump'!$G$4:$H$9,2,FALSE)</f>
        <v>1299159.3444139548</v>
      </c>
      <c r="J132" s="9">
        <f>J84/(SUM($B84:$CX84)+SUM($B61:$CX61))*VLOOKUP(select_pop,'Inputs Assump'!$G$4:$H$9,2,FALSE)</f>
        <v>1288482.7335201325</v>
      </c>
      <c r="K132" s="9">
        <f>K84/(SUM($B84:$CX84)+SUM($B61:$CX61))*VLOOKUP(select_pop,'Inputs Assump'!$G$4:$H$9,2,FALSE)</f>
        <v>1388999.1528588168</v>
      </c>
      <c r="L132" s="9">
        <f>L84/(SUM($B84:$CX84)+SUM($B61:$CX61))*VLOOKUP(select_pop,'Inputs Assump'!$G$4:$H$9,2,FALSE)</f>
        <v>1385240.7475948555</v>
      </c>
      <c r="M132" s="9">
        <f>M84/(SUM($B84:$CX84)+SUM($B61:$CX61))*VLOOKUP(select_pop,'Inputs Assump'!$G$4:$H$9,2,FALSE)</f>
        <v>1362284.9846642867</v>
      </c>
      <c r="N132" s="9">
        <f>N84/(SUM($B84:$CX84)+SUM($B61:$CX61))*VLOOKUP(select_pop,'Inputs Assump'!$G$4:$H$9,2,FALSE)</f>
        <v>1339462.4933438865</v>
      </c>
      <c r="O132" s="9">
        <f>O84/(SUM($B84:$CX84)+SUM($B61:$CX61))*VLOOKUP(select_pop,'Inputs Assump'!$G$4:$H$9,2,FALSE)</f>
        <v>1316775.8739684953</v>
      </c>
      <c r="P132" s="9">
        <f>P84/(SUM($B84:$CX84)+SUM($B61:$CX61))*VLOOKUP(select_pop,'Inputs Assump'!$G$4:$H$9,2,FALSE)</f>
        <v>1296502.1280982415</v>
      </c>
      <c r="Q132" s="9">
        <f>Q84/(SUM($B84:$CX84)+SUM($B61:$CX61))*VLOOKUP(select_pop,'Inputs Assump'!$G$4:$H$9,2,FALSE)</f>
        <v>1270275.8183892069</v>
      </c>
      <c r="R132" s="9">
        <f>R84/(SUM($B84:$CX84)+SUM($B61:$CX61))*VLOOKUP(select_pop,'Inputs Assump'!$G$4:$H$9,2,FALSE)</f>
        <v>1244068.8562951717</v>
      </c>
      <c r="S132" s="9">
        <f>S84/(SUM($B84:$CX84)+SUM($B61:$CX61))*VLOOKUP(select_pop,'Inputs Assump'!$G$4:$H$9,2,FALSE)</f>
        <v>1220406.6431506043</v>
      </c>
      <c r="T132" s="9">
        <f>T84/(SUM($B84:$CX84)+SUM($B61:$CX61))*VLOOKUP(select_pop,'Inputs Assump'!$G$4:$H$9,2,FALSE)</f>
        <v>1196763.6828203974</v>
      </c>
      <c r="U132" s="9">
        <f>U84/(SUM($B84:$CX84)+SUM($B61:$CX61))*VLOOKUP(select_pop,'Inputs Assump'!$G$4:$H$9,2,FALSE)</f>
        <v>1172882.4552200991</v>
      </c>
      <c r="V132" s="9">
        <f>V84/(SUM($B84:$CX84)+SUM($B61:$CX61))*VLOOKUP(select_pop,'Inputs Assump'!$G$4:$H$9,2,FALSE)</f>
        <v>1148561.4307933999</v>
      </c>
      <c r="W132" s="9">
        <f>W84/(SUM($B84:$CX84)+SUM($B61:$CX61))*VLOOKUP(select_pop,'Inputs Assump'!$G$4:$H$9,2,FALSE)</f>
        <v>1124293.3036713561</v>
      </c>
      <c r="X132" s="9">
        <f>X84/(SUM($B84:$CX84)+SUM($B61:$CX61))*VLOOKUP(select_pop,'Inputs Assump'!$G$4:$H$9,2,FALSE)</f>
        <v>1108601.973366302</v>
      </c>
      <c r="Y132" s="9">
        <f>Y84/(SUM($B84:$CX84)+SUM($B61:$CX61))*VLOOKUP(select_pop,'Inputs Assump'!$G$4:$H$9,2,FALSE)</f>
        <v>1092948.2764133317</v>
      </c>
      <c r="Z132" s="9">
        <f>Z84/(SUM($B84:$CX84)+SUM($B61:$CX61))*VLOOKUP(select_pop,'Inputs Assump'!$G$4:$H$9,2,FALSE)</f>
        <v>1078023.3420687611</v>
      </c>
      <c r="AA132" s="9">
        <f>AA84/(SUM($B84:$CX84)+SUM($B61:$CX61))*VLOOKUP(select_pop,'Inputs Assump'!$G$4:$H$9,2,FALSE)</f>
        <v>1060103.1636263924</v>
      </c>
      <c r="AB132" s="9">
        <f>AB84/(SUM($B84:$CX84)+SUM($B61:$CX61))*VLOOKUP(select_pop,'Inputs Assump'!$G$4:$H$9,2,FALSE)</f>
        <v>1042250.8779014805</v>
      </c>
      <c r="AC132" s="9">
        <f>AC84/(SUM($B84:$CX84)+SUM($B61:$CX61))*VLOOKUP(select_pop,'Inputs Assump'!$G$4:$H$9,2,FALSE)</f>
        <v>1019493.7743852346</v>
      </c>
      <c r="AD132" s="9">
        <f>AD84/(SUM($B84:$CX84)+SUM($B61:$CX61))*VLOOKUP(select_pop,'Inputs Assump'!$G$4:$H$9,2,FALSE)</f>
        <v>996839.5555804061</v>
      </c>
      <c r="AE132" s="9">
        <f>AE84/(SUM($B84:$CX84)+SUM($B61:$CX61))*VLOOKUP(select_pop,'Inputs Assump'!$G$4:$H$9,2,FALSE)</f>
        <v>974407.20529039588</v>
      </c>
      <c r="AF132" s="9">
        <f>AF84/(SUM($B84:$CX84)+SUM($B61:$CX61))*VLOOKUP(select_pop,'Inputs Assump'!$G$4:$H$9,2,FALSE)</f>
        <v>952039.95700539486</v>
      </c>
      <c r="AG132" s="9">
        <f>AG84/(SUM($B84:$CX84)+SUM($B61:$CX61))*VLOOKUP(select_pop,'Inputs Assump'!$G$4:$H$9,2,FALSE)</f>
        <v>929740.48137538473</v>
      </c>
      <c r="AH132" s="9">
        <f>AH84/(SUM($B84:$CX84)+SUM($B61:$CX61))*VLOOKUP(select_pop,'Inputs Assump'!$G$4:$H$9,2,FALSE)</f>
        <v>894123.31667615206</v>
      </c>
      <c r="AI132" s="9">
        <f>AI84/(SUM($B84:$CX84)+SUM($B61:$CX61))*VLOOKUP(select_pop,'Inputs Assump'!$G$4:$H$9,2,FALSE)</f>
        <v>858670.31905336503</v>
      </c>
      <c r="AJ132" s="9">
        <f>AJ84/(SUM($B84:$CX84)+SUM($B61:$CX61))*VLOOKUP(select_pop,'Inputs Assump'!$G$4:$H$9,2,FALSE)</f>
        <v>826251.81294027646</v>
      </c>
      <c r="AK132" s="9">
        <f>AK84/(SUM($B84:$CX84)+SUM($B61:$CX61))*VLOOKUP(select_pop,'Inputs Assump'!$G$4:$H$9,2,FALSE)</f>
        <v>793833.306827188</v>
      </c>
      <c r="AL132" s="9">
        <f>AL84/(SUM($B84:$CX84)+SUM($B61:$CX61))*VLOOKUP(select_pop,'Inputs Assump'!$G$4:$H$9,2,FALSE)</f>
        <v>761414.80071409943</v>
      </c>
      <c r="AM132" s="9">
        <f>AM84/(SUM($B84:$CX84)+SUM($B61:$CX61))*VLOOKUP(select_pop,'Inputs Assump'!$G$4:$H$9,2,FALSE)</f>
        <v>726272.93130234617</v>
      </c>
      <c r="AN132" s="9">
        <f>AN84/(SUM($B84:$CX84)+SUM($B61:$CX61))*VLOOKUP(select_pop,'Inputs Assump'!$G$4:$H$9,2,FALSE)</f>
        <v>691131.06189059292</v>
      </c>
      <c r="AO132" s="9">
        <f>AO84/(SUM($B84:$CX84)+SUM($B61:$CX61))*VLOOKUP(select_pop,'Inputs Assump'!$G$4:$H$9,2,FALSE)</f>
        <v>655989.19247883989</v>
      </c>
      <c r="AP132" s="9">
        <f>AP84/(SUM($B84:$CX84)+SUM($B61:$CX61))*VLOOKUP(select_pop,'Inputs Assump'!$G$4:$H$9,2,FALSE)</f>
        <v>620847.32306708687</v>
      </c>
      <c r="AQ132" s="9">
        <f>AQ84/(SUM($B84:$CX84)+SUM($B61:$CX61))*VLOOKUP(select_pop,'Inputs Assump'!$G$4:$H$9,2,FALSE)</f>
        <v>585705.45365533361</v>
      </c>
      <c r="AR132" s="9">
        <f>AR84/(SUM($B84:$CX84)+SUM($B61:$CX61))*VLOOKUP(select_pop,'Inputs Assump'!$G$4:$H$9,2,FALSE)</f>
        <v>564833.13466843497</v>
      </c>
      <c r="AS132" s="9">
        <f>AS84/(SUM($B84:$CX84)+SUM($B61:$CX61))*VLOOKUP(select_pop,'Inputs Assump'!$G$4:$H$9,2,FALSE)</f>
        <v>543960.81568153645</v>
      </c>
      <c r="AT132" s="9">
        <f>AT84/(SUM($B84:$CX84)+SUM($B61:$CX61))*VLOOKUP(select_pop,'Inputs Assump'!$G$4:$H$9,2,FALSE)</f>
        <v>523088.4966946381</v>
      </c>
      <c r="AU132" s="9">
        <f>AU84/(SUM($B84:$CX84)+SUM($B61:$CX61))*VLOOKUP(select_pop,'Inputs Assump'!$G$4:$H$9,2,FALSE)</f>
        <v>502216.17770773952</v>
      </c>
      <c r="AV132" s="9">
        <f>AV84/(SUM($B84:$CX84)+SUM($B61:$CX61))*VLOOKUP(select_pop,'Inputs Assump'!$G$4:$H$9,2,FALSE)</f>
        <v>481343.85872084094</v>
      </c>
      <c r="AW132" s="9">
        <f>AW84/(SUM($B84:$CX84)+SUM($B61:$CX61))*VLOOKUP(select_pop,'Inputs Assump'!$G$4:$H$9,2,FALSE)</f>
        <v>461236.91924161569</v>
      </c>
      <c r="AX132" s="9">
        <f>AX84/(SUM($B84:$CX84)+SUM($B61:$CX61))*VLOOKUP(select_pop,'Inputs Assump'!$G$4:$H$9,2,FALSE)</f>
        <v>441129.97976239037</v>
      </c>
      <c r="AY132" s="9">
        <f>AY84/(SUM($B84:$CX84)+SUM($B61:$CX61))*VLOOKUP(select_pop,'Inputs Assump'!$G$4:$H$9,2,FALSE)</f>
        <v>421023.04028316494</v>
      </c>
      <c r="AZ132" s="9">
        <f>AZ84/(SUM($B84:$CX84)+SUM($B61:$CX61))*VLOOKUP(select_pop,'Inputs Assump'!$G$4:$H$9,2,FALSE)</f>
        <v>400916.10080393945</v>
      </c>
      <c r="BA132" s="9">
        <f>BA84/(SUM($B84:$CX84)+SUM($B61:$CX61))*VLOOKUP(select_pop,'Inputs Assump'!$G$4:$H$9,2,FALSE)</f>
        <v>380809.16132471408</v>
      </c>
      <c r="BB132" s="9">
        <f>BB84/(SUM($B84:$CX84)+SUM($B61:$CX61))*VLOOKUP(select_pop,'Inputs Assump'!$G$4:$H$9,2,FALSE)</f>
        <v>369160.20107127307</v>
      </c>
      <c r="BC132" s="9">
        <f>BC84/(SUM($B84:$CX84)+SUM($B61:$CX61))*VLOOKUP(select_pop,'Inputs Assump'!$G$4:$H$9,2,FALSE)</f>
        <v>357511.24081783189</v>
      </c>
      <c r="BD132" s="9">
        <f>BD84/(SUM($B84:$CX84)+SUM($B61:$CX61))*VLOOKUP(select_pop,'Inputs Assump'!$G$4:$H$9,2,FALSE)</f>
        <v>345862.28056439088</v>
      </c>
      <c r="BE132" s="9">
        <f>BE84/(SUM($B84:$CX84)+SUM($B61:$CX61))*VLOOKUP(select_pop,'Inputs Assump'!$G$4:$H$9,2,FALSE)</f>
        <v>334213.32031094987</v>
      </c>
      <c r="BF132" s="9">
        <f>BF84/(SUM($B84:$CX84)+SUM($B61:$CX61))*VLOOKUP(select_pop,'Inputs Assump'!$G$4:$H$9,2,FALSE)</f>
        <v>322564.36005750869</v>
      </c>
      <c r="BG132" s="9">
        <f>BG84/(SUM($B84:$CX84)+SUM($B61:$CX61))*VLOOKUP(select_pop,'Inputs Assump'!$G$4:$H$9,2,FALSE)</f>
        <v>306877.72392472182</v>
      </c>
      <c r="BH132" s="9">
        <f>BH84/(SUM($B84:$CX84)+SUM($B61:$CX61))*VLOOKUP(select_pop,'Inputs Assump'!$G$4:$H$9,2,FALSE)</f>
        <v>291191.08779193496</v>
      </c>
      <c r="BI132" s="9">
        <f>BI84/(SUM($B84:$CX84)+SUM($B61:$CX61))*VLOOKUP(select_pop,'Inputs Assump'!$G$4:$H$9,2,FALSE)</f>
        <v>275504.45165914815</v>
      </c>
      <c r="BJ132" s="9">
        <f>BJ84/(SUM($B84:$CX84)+SUM($B61:$CX61))*VLOOKUP(select_pop,'Inputs Assump'!$G$4:$H$9,2,FALSE)</f>
        <v>259817.81552636117</v>
      </c>
      <c r="BK132" s="9">
        <f>BK84/(SUM($B84:$CX84)+SUM($B61:$CX61))*VLOOKUP(select_pop,'Inputs Assump'!$G$4:$H$9,2,FALSE)</f>
        <v>244131.17939357433</v>
      </c>
      <c r="BL132" s="9">
        <f>BL84/(SUM($B84:$CX84)+SUM($B61:$CX61))*VLOOKUP(select_pop,'Inputs Assump'!$G$4:$H$9,2,FALSE)</f>
        <v>231400.17382703951</v>
      </c>
      <c r="BM132" s="9">
        <f>BM84/(SUM($B84:$CX84)+SUM($B61:$CX61))*VLOOKUP(select_pop,'Inputs Assump'!$G$4:$H$9,2,FALSE)</f>
        <v>218669.16826050464</v>
      </c>
      <c r="BN132" s="9">
        <f>BN84/(SUM($B84:$CX84)+SUM($B61:$CX61))*VLOOKUP(select_pop,'Inputs Assump'!$G$4:$H$9,2,FALSE)</f>
        <v>205938.16269396967</v>
      </c>
      <c r="BO132" s="9">
        <f>BO84/(SUM($B84:$CX84)+SUM($B61:$CX61))*VLOOKUP(select_pop,'Inputs Assump'!$G$4:$H$9,2,FALSE)</f>
        <v>193207.15712743474</v>
      </c>
      <c r="BP132" s="9">
        <f>BP84/(SUM($B84:$CX84)+SUM($B61:$CX61))*VLOOKUP(select_pop,'Inputs Assump'!$G$4:$H$9,2,FALSE)</f>
        <v>180476.15156089977</v>
      </c>
      <c r="BQ132" s="9">
        <f>BQ84/(SUM($B84:$CX84)+SUM($B61:$CX61))*VLOOKUP(select_pop,'Inputs Assump'!$G$4:$H$9,2,FALSE)</f>
        <v>173861.05022358586</v>
      </c>
      <c r="BR132" s="9">
        <f>BR84/(SUM($B84:$CX84)+SUM($B61:$CX61))*VLOOKUP(select_pop,'Inputs Assump'!$G$4:$H$9,2,FALSE)</f>
        <v>167245.94888627189</v>
      </c>
      <c r="BS132" s="9">
        <f>BS84/(SUM($B84:$CX84)+SUM($B61:$CX61))*VLOOKUP(select_pop,'Inputs Assump'!$G$4:$H$9,2,FALSE)</f>
        <v>160630.84754895797</v>
      </c>
      <c r="BT132" s="9">
        <f>BT84/(SUM($B84:$CX84)+SUM($B61:$CX61))*VLOOKUP(select_pop,'Inputs Assump'!$G$4:$H$9,2,FALSE)</f>
        <v>154015.74621164406</v>
      </c>
      <c r="BU132" s="9">
        <f>BU84/(SUM($B84:$CX84)+SUM($B61:$CX61))*VLOOKUP(select_pop,'Inputs Assump'!$G$4:$H$9,2,FALSE)</f>
        <v>147400.64487433012</v>
      </c>
      <c r="BV132" s="9">
        <f>BV84/(SUM($B84:$CX84)+SUM($B61:$CX61))*VLOOKUP(select_pop,'Inputs Assump'!$G$4:$H$9,2,FALSE)</f>
        <v>140834.1583405431</v>
      </c>
      <c r="BW132" s="9">
        <f>BW84/(SUM($B84:$CX84)+SUM($B61:$CX61))*VLOOKUP(select_pop,'Inputs Assump'!$G$4:$H$9,2,FALSE)</f>
        <v>134267.67180675612</v>
      </c>
      <c r="BX132" s="9">
        <f>BX84/(SUM($B84:$CX84)+SUM($B61:$CX61))*VLOOKUP(select_pop,'Inputs Assump'!$G$4:$H$9,2,FALSE)</f>
        <v>127701.18527296913</v>
      </c>
      <c r="BY132" s="9">
        <f>BY84/(SUM($B84:$CX84)+SUM($B61:$CX61))*VLOOKUP(select_pop,'Inputs Assump'!$G$4:$H$9,2,FALSE)</f>
        <v>121134.69873918204</v>
      </c>
      <c r="BZ132" s="9">
        <f>BZ84/(SUM($B84:$CX84)+SUM($B61:$CX61))*VLOOKUP(select_pop,'Inputs Assump'!$G$4:$H$9,2,FALSE)</f>
        <v>114568.21220539512</v>
      </c>
      <c r="CA132" s="9">
        <f>CA84/(SUM($B84:$CX84)+SUM($B61:$CX61))*VLOOKUP(select_pop,'Inputs Assump'!$G$4:$H$9,2,FALSE)</f>
        <v>108468.0665223526</v>
      </c>
      <c r="CB132" s="9">
        <f>CB84/(SUM($B84:$CX84)+SUM($B61:$CX61))*VLOOKUP(select_pop,'Inputs Assump'!$G$4:$H$9,2,FALSE)</f>
        <v>102367.92083931007</v>
      </c>
      <c r="CC132" s="9">
        <f>CC84/(SUM($B84:$CX84)+SUM($B61:$CX61))*VLOOKUP(select_pop,'Inputs Assump'!$G$4:$H$9,2,FALSE)</f>
        <v>96267.775156267599</v>
      </c>
      <c r="CD132" s="9">
        <f>CD84/(SUM($B84:$CX84)+SUM($B61:$CX61))*VLOOKUP(select_pop,'Inputs Assump'!$G$4:$H$9,2,FALSE)</f>
        <v>90167.629473225097</v>
      </c>
      <c r="CE132" s="9">
        <f>CE84/(SUM($B84:$CX84)+SUM($B61:$CX61))*VLOOKUP(select_pop,'Inputs Assump'!$G$4:$H$9,2,FALSE)</f>
        <v>84067.48379018261</v>
      </c>
      <c r="CF132" s="9">
        <f>CF84/(SUM($B84:$CX84)+SUM($B61:$CX61))*VLOOKUP(select_pop,'Inputs Assump'!$G$4:$H$9,2,FALSE)</f>
        <v>77849.180154173329</v>
      </c>
      <c r="CG132" s="9">
        <f>CG84/(SUM($B84:$CX84)+SUM($B61:$CX61))*VLOOKUP(select_pop,'Inputs Assump'!$G$4:$H$9,2,FALSE)</f>
        <v>71630.876518164005</v>
      </c>
      <c r="CH132" s="9">
        <f>CH84/(SUM($B84:$CX84)+SUM($B61:$CX61))*VLOOKUP(select_pop,'Inputs Assump'!$G$4:$H$9,2,FALSE)</f>
        <v>65412.572882154709</v>
      </c>
      <c r="CI132" s="9">
        <f>CI84/(SUM($B84:$CX84)+SUM($B61:$CX61))*VLOOKUP(select_pop,'Inputs Assump'!$G$4:$H$9,2,FALSE)</f>
        <v>59194.269246145435</v>
      </c>
      <c r="CJ132" s="9">
        <f>CJ84/(SUM($B84:$CX84)+SUM($B61:$CX61))*VLOOKUP(select_pop,'Inputs Assump'!$G$4:$H$9,2,FALSE)</f>
        <v>52975.965610136147</v>
      </c>
      <c r="CK132" s="9">
        <f>CK84/(SUM($B84:$CX84)+SUM($B61:$CX61))*VLOOKUP(select_pop,'Inputs Assump'!$G$4:$H$9,2,FALSE)</f>
        <v>47323.261111170417</v>
      </c>
      <c r="CL132" s="9">
        <f>CL84/(SUM($B84:$CX84)+SUM($B61:$CX61))*VLOOKUP(select_pop,'Inputs Assump'!$G$4:$H$9,2,FALSE)</f>
        <v>41670.55661220468</v>
      </c>
      <c r="CM132" s="9">
        <f>CM84/(SUM($B84:$CX84)+SUM($B61:$CX61))*VLOOKUP(select_pop,'Inputs Assump'!$G$4:$H$9,2,FALSE)</f>
        <v>36017.852113238936</v>
      </c>
      <c r="CN132" s="9">
        <f>CN84/(SUM($B84:$CX84)+SUM($B61:$CX61))*VLOOKUP(select_pop,'Inputs Assump'!$G$4:$H$9,2,FALSE)</f>
        <v>30365.147614273188</v>
      </c>
      <c r="CO132" s="9">
        <f>CO84/(SUM($B84:$CX84)+SUM($B61:$CX61))*VLOOKUP(select_pop,'Inputs Assump'!$G$4:$H$9,2,FALSE)</f>
        <v>24712.443115307458</v>
      </c>
      <c r="CP132" s="9">
        <f>CP84/(SUM($B84:$CX84)+SUM($B61:$CX61))*VLOOKUP(select_pop,'Inputs Assump'!$G$4:$H$9,2,FALSE)</f>
        <v>21700.605614328208</v>
      </c>
      <c r="CQ132" s="9">
        <f>CQ84/(SUM($B84:$CX84)+SUM($B61:$CX61))*VLOOKUP(select_pop,'Inputs Assump'!$G$4:$H$9,2,FALSE)</f>
        <v>18688.768113348979</v>
      </c>
      <c r="CR132" s="9">
        <f>CR84/(SUM($B84:$CX84)+SUM($B61:$CX61))*VLOOKUP(select_pop,'Inputs Assump'!$G$4:$H$9,2,FALSE)</f>
        <v>15676.930612369737</v>
      </c>
      <c r="CS132" s="9">
        <f>CS84/(SUM($B84:$CX84)+SUM($B61:$CX61))*VLOOKUP(select_pop,'Inputs Assump'!$G$4:$H$9,2,FALSE)</f>
        <v>12665.093111390495</v>
      </c>
      <c r="CT132" s="9">
        <f>CT84/(SUM($B84:$CX84)+SUM($B61:$CX61))*VLOOKUP(select_pop,'Inputs Assump'!$G$4:$H$9,2,FALSE)</f>
        <v>9653.25561041125</v>
      </c>
      <c r="CU132" s="9">
        <f>CU84/(SUM($B84:$CX84)+SUM($B61:$CX61))*VLOOKUP(select_pop,'Inputs Assump'!$G$4:$H$9,2,FALSE)</f>
        <v>8082.4739364100378</v>
      </c>
      <c r="CV132" s="9">
        <f>CV84/(SUM($B84:$CX84)+SUM($B61:$CX61))*VLOOKUP(select_pop,'Inputs Assump'!$G$4:$H$9,2,FALSE)</f>
        <v>6511.6922624088247</v>
      </c>
      <c r="CW132" s="9">
        <f>CW84/(SUM($B84:$CX84)+SUM($B61:$CX61))*VLOOKUP(select_pop,'Inputs Assump'!$G$4:$H$9,2,FALSE)</f>
        <v>4940.9105884076098</v>
      </c>
      <c r="CX132" s="9">
        <f>CX84/(SUM($B84:$CX84)+SUM($B61:$CX61))*VLOOKUP(select_pop,'Inputs Assump'!$G$4:$H$9,2,FALSE)</f>
        <v>3370.1289144063958</v>
      </c>
      <c r="CZ132" s="50">
        <f t="shared" si="13"/>
        <v>57475672.813662969</v>
      </c>
      <c r="DA132" s="66">
        <f t="shared" si="12"/>
        <v>-6.3344360799889149E-4</v>
      </c>
    </row>
    <row r="133" spans="1:105">
      <c r="A133" s="52">
        <v>2030</v>
      </c>
      <c r="B133" s="9">
        <f>B85/(SUM($B85:$CX85)+SUM($B62:$CX62))*VLOOKUP(select_pop,'Inputs Assump'!$G$4:$H$9,2,FALSE)</f>
        <v>1360209.5705482715</v>
      </c>
      <c r="C133" s="9">
        <f>C85/(SUM($B85:$CX85)+SUM($B62:$CX62))*VLOOKUP(select_pop,'Inputs Assump'!$G$4:$H$9,2,FALSE)</f>
        <v>1324602.9696927029</v>
      </c>
      <c r="D133" s="9">
        <f>D85/(SUM($B85:$CX85)+SUM($B62:$CX62))*VLOOKUP(select_pop,'Inputs Assump'!$G$4:$H$9,2,FALSE)</f>
        <v>1318756.7269622621</v>
      </c>
      <c r="E133" s="9">
        <f>E85/(SUM($B85:$CX85)+SUM($B62:$CX62))*VLOOKUP(select_pop,'Inputs Assump'!$G$4:$H$9,2,FALSE)</f>
        <v>1311922.6120439665</v>
      </c>
      <c r="F133" s="9">
        <f>F85/(SUM($B85:$CX85)+SUM($B62:$CX62))*VLOOKUP(select_pop,'Inputs Assump'!$G$4:$H$9,2,FALSE)</f>
        <v>1304301.3148987598</v>
      </c>
      <c r="G133" s="9">
        <f>G85/(SUM($B85:$CX85)+SUM($B62:$CX62))*VLOOKUP(select_pop,'Inputs Assump'!$G$4:$H$9,2,FALSE)</f>
        <v>1297162.5584523121</v>
      </c>
      <c r="H133" s="9">
        <f>H85/(SUM($B85:$CX85)+SUM($B62:$CX62))*VLOOKUP(select_pop,'Inputs Assump'!$G$4:$H$9,2,FALSE)</f>
        <v>1289305.145807076</v>
      </c>
      <c r="I133" s="9">
        <f>I85/(SUM($B85:$CX85)+SUM($B62:$CX62))*VLOOKUP(select_pop,'Inputs Assump'!$G$4:$H$9,2,FALSE)</f>
        <v>1280704.8239430529</v>
      </c>
      <c r="J133" s="9">
        <f>J85/(SUM($B85:$CX85)+SUM($B62:$CX62))*VLOOKUP(select_pop,'Inputs Assump'!$G$4:$H$9,2,FALSE)</f>
        <v>1271336.7451061218</v>
      </c>
      <c r="K133" s="9">
        <f>K85/(SUM($B85:$CX85)+SUM($B62:$CX62))*VLOOKUP(select_pop,'Inputs Assump'!$G$4:$H$9,2,FALSE)</f>
        <v>1260888.7828904937</v>
      </c>
      <c r="L133" s="9">
        <f>L85/(SUM($B85:$CX85)+SUM($B62:$CX62))*VLOOKUP(select_pop,'Inputs Assump'!$G$4:$H$9,2,FALSE)</f>
        <v>1359348.1973689783</v>
      </c>
      <c r="M133" s="9">
        <f>M85/(SUM($B85:$CX85)+SUM($B62:$CX62))*VLOOKUP(select_pop,'Inputs Assump'!$G$4:$H$9,2,FALSE)</f>
        <v>1355670.0227566808</v>
      </c>
      <c r="N133" s="9">
        <f>N85/(SUM($B85:$CX85)+SUM($B62:$CX62))*VLOOKUP(select_pop,'Inputs Assump'!$G$4:$H$9,2,FALSE)</f>
        <v>1333204.2963416048</v>
      </c>
      <c r="O133" s="9">
        <f>O85/(SUM($B85:$CX85)+SUM($B62:$CX62))*VLOOKUP(select_pop,'Inputs Assump'!$G$4:$H$9,2,FALSE)</f>
        <v>1310868.9965885398</v>
      </c>
      <c r="P133" s="9">
        <f>P85/(SUM($B85:$CX85)+SUM($B62:$CX62))*VLOOKUP(select_pop,'Inputs Assump'!$G$4:$H$9,2,FALSE)</f>
        <v>1288666.6683229958</v>
      </c>
      <c r="Q133" s="9">
        <f>Q85/(SUM($B85:$CX85)+SUM($B62:$CX62))*VLOOKUP(select_pop,'Inputs Assump'!$G$4:$H$9,2,FALSE)</f>
        <v>1268224.9237132943</v>
      </c>
      <c r="R133" s="9">
        <f>R85/(SUM($B85:$CX85)+SUM($B62:$CX62))*VLOOKUP(select_pop,'Inputs Assump'!$G$4:$H$9,2,FALSE)</f>
        <v>1242570.6197910861</v>
      </c>
      <c r="S133" s="9">
        <f>S85/(SUM($B85:$CX85)+SUM($B62:$CX62))*VLOOKUP(select_pop,'Inputs Assump'!$G$4:$H$9,2,FALSE)</f>
        <v>1216935.241505038</v>
      </c>
      <c r="T133" s="9">
        <f>T85/(SUM($B85:$CX85)+SUM($B62:$CX62))*VLOOKUP(select_pop,'Inputs Assump'!$G$4:$H$9,2,FALSE)</f>
        <v>1193789.1102262756</v>
      </c>
      <c r="U133" s="9">
        <f>U85/(SUM($B85:$CX85)+SUM($B62:$CX62))*VLOOKUP(select_pop,'Inputs Assump'!$G$4:$H$9,2,FALSE)</f>
        <v>1170661.8118506721</v>
      </c>
      <c r="V133" s="9">
        <f>V85/(SUM($B85:$CX85)+SUM($B62:$CX62))*VLOOKUP(select_pop,'Inputs Assump'!$G$4:$H$9,2,FALSE)</f>
        <v>1146829.6662087657</v>
      </c>
      <c r="W133" s="9">
        <f>W85/(SUM($B85:$CX85)+SUM($B62:$CX62))*VLOOKUP(select_pop,'Inputs Assump'!$G$4:$H$9,2,FALSE)</f>
        <v>1123048.8753878369</v>
      </c>
      <c r="X133" s="9">
        <f>X85/(SUM($B85:$CX85)+SUM($B62:$CX62))*VLOOKUP(select_pop,'Inputs Assump'!$G$4:$H$9,2,FALSE)</f>
        <v>1099319.8068839835</v>
      </c>
      <c r="Y133" s="9">
        <f>Y85/(SUM($B85:$CX85)+SUM($B62:$CX62))*VLOOKUP(select_pop,'Inputs Assump'!$G$4:$H$9,2,FALSE)</f>
        <v>1083977.0220925272</v>
      </c>
      <c r="Z133" s="9">
        <f>Z85/(SUM($B85:$CX85)+SUM($B62:$CX62))*VLOOKUP(select_pop,'Inputs Assump'!$G$4:$H$9,2,FALSE)</f>
        <v>1068671.0347179112</v>
      </c>
      <c r="AA133" s="9">
        <f>AA85/(SUM($B85:$CX85)+SUM($B62:$CX62))*VLOOKUP(select_pop,'Inputs Assump'!$G$4:$H$9,2,FALSE)</f>
        <v>1051133.1788492298</v>
      </c>
      <c r="AB133" s="9">
        <f>AB85/(SUM($B85:$CX85)+SUM($B62:$CX62))*VLOOKUP(select_pop,'Inputs Assump'!$G$4:$H$9,2,FALSE)</f>
        <v>1033660.0004897288</v>
      </c>
      <c r="AC133" s="9">
        <f>AC85/(SUM($B85:$CX85)+SUM($B62:$CX62))*VLOOKUP(select_pop,'Inputs Assump'!$G$4:$H$9,2,FALSE)</f>
        <v>1016253.0213349543</v>
      </c>
      <c r="AD133" s="9">
        <f>AD85/(SUM($B85:$CX85)+SUM($B62:$CX62))*VLOOKUP(select_pop,'Inputs Assump'!$G$4:$H$9,2,FALSE)</f>
        <v>994063.56993167789</v>
      </c>
      <c r="AE133" s="9">
        <f>AE85/(SUM($B85:$CX85)+SUM($B62:$CX62))*VLOOKUP(select_pop,'Inputs Assump'!$G$4:$H$9,2,FALSE)</f>
        <v>971974.43688844691</v>
      </c>
      <c r="AF133" s="9">
        <f>AF85/(SUM($B85:$CX85)+SUM($B62:$CX62))*VLOOKUP(select_pop,'Inputs Assump'!$G$4:$H$9,2,FALSE)</f>
        <v>950101.63808230206</v>
      </c>
      <c r="AG133" s="9">
        <f>AG85/(SUM($B85:$CX85)+SUM($B62:$CX62))*VLOOKUP(select_pop,'Inputs Assump'!$G$4:$H$9,2,FALSE)</f>
        <v>928292.31737983483</v>
      </c>
      <c r="AH133" s="9">
        <f>AH85/(SUM($B85:$CX85)+SUM($B62:$CX62))*VLOOKUP(select_pop,'Inputs Assump'!$G$4:$H$9,2,FALSE)</f>
        <v>906549.0788144602</v>
      </c>
      <c r="AI133" s="9">
        <f>AI85/(SUM($B85:$CX85)+SUM($B62:$CX62))*VLOOKUP(select_pop,'Inputs Assump'!$G$4:$H$9,2,FALSE)</f>
        <v>871820.34698565258</v>
      </c>
      <c r="AJ133" s="9">
        <f>AJ85/(SUM($B85:$CX85)+SUM($B62:$CX62))*VLOOKUP(select_pop,'Inputs Assump'!$G$4:$H$9,2,FALSE)</f>
        <v>837251.68725750619</v>
      </c>
      <c r="AK133" s="9">
        <f>AK85/(SUM($B85:$CX85)+SUM($B62:$CX62))*VLOOKUP(select_pop,'Inputs Assump'!$G$4:$H$9,2,FALSE)</f>
        <v>805641.82682646869</v>
      </c>
      <c r="AL133" s="9">
        <f>AL85/(SUM($B85:$CX85)+SUM($B62:$CX62))*VLOOKUP(select_pop,'Inputs Assump'!$G$4:$H$9,2,FALSE)</f>
        <v>774031.96639543155</v>
      </c>
      <c r="AM133" s="9">
        <f>AM85/(SUM($B85:$CX85)+SUM($B62:$CX62))*VLOOKUP(select_pop,'Inputs Assump'!$G$4:$H$9,2,FALSE)</f>
        <v>742422.10596439405</v>
      </c>
      <c r="AN133" s="9">
        <f>AN85/(SUM($B85:$CX85)+SUM($B62:$CX62))*VLOOKUP(select_pop,'Inputs Assump'!$G$4:$H$9,2,FALSE)</f>
        <v>708156.81367991155</v>
      </c>
      <c r="AO133" s="9">
        <f>AO85/(SUM($B85:$CX85)+SUM($B62:$CX62))*VLOOKUP(select_pop,'Inputs Assump'!$G$4:$H$9,2,FALSE)</f>
        <v>673891.52139542915</v>
      </c>
      <c r="AP133" s="9">
        <f>AP85/(SUM($B85:$CX85)+SUM($B62:$CX62))*VLOOKUP(select_pop,'Inputs Assump'!$G$4:$H$9,2,FALSE)</f>
        <v>639626.229110947</v>
      </c>
      <c r="AQ133" s="9">
        <f>AQ85/(SUM($B85:$CX85)+SUM($B62:$CX62))*VLOOKUP(select_pop,'Inputs Assump'!$G$4:$H$9,2,FALSE)</f>
        <v>605360.93682646472</v>
      </c>
      <c r="AR133" s="9">
        <f>AR85/(SUM($B85:$CX85)+SUM($B62:$CX62))*VLOOKUP(select_pop,'Inputs Assump'!$G$4:$H$9,2,FALSE)</f>
        <v>571095.64454198221</v>
      </c>
      <c r="AS133" s="9">
        <f>AS85/(SUM($B85:$CX85)+SUM($B62:$CX62))*VLOOKUP(select_pop,'Inputs Assump'!$G$4:$H$9,2,FALSE)</f>
        <v>550743.96369196358</v>
      </c>
      <c r="AT133" s="9">
        <f>AT85/(SUM($B85:$CX85)+SUM($B62:$CX62))*VLOOKUP(select_pop,'Inputs Assump'!$G$4:$H$9,2,FALSE)</f>
        <v>530392.28284194518</v>
      </c>
      <c r="AU133" s="9">
        <f>AU85/(SUM($B85:$CX85)+SUM($B62:$CX62))*VLOOKUP(select_pop,'Inputs Assump'!$G$4:$H$9,2,FALSE)</f>
        <v>510040.60199192673</v>
      </c>
      <c r="AV133" s="9">
        <f>AV85/(SUM($B85:$CX85)+SUM($B62:$CX62))*VLOOKUP(select_pop,'Inputs Assump'!$G$4:$H$9,2,FALSE)</f>
        <v>489688.9211419081</v>
      </c>
      <c r="AW133" s="9">
        <f>AW85/(SUM($B85:$CX85)+SUM($B62:$CX62))*VLOOKUP(select_pop,'Inputs Assump'!$G$4:$H$9,2,FALSE)</f>
        <v>469337.24029188964</v>
      </c>
      <c r="AX133" s="9">
        <f>AX85/(SUM($B85:$CX85)+SUM($B62:$CX62))*VLOOKUP(select_pop,'Inputs Assump'!$G$4:$H$9,2,FALSE)</f>
        <v>449731.84735933191</v>
      </c>
      <c r="AY133" s="9">
        <f>AY85/(SUM($B85:$CX85)+SUM($B62:$CX62))*VLOOKUP(select_pop,'Inputs Assump'!$G$4:$H$9,2,FALSE)</f>
        <v>430126.45442677411</v>
      </c>
      <c r="AZ133" s="9">
        <f>AZ85/(SUM($B85:$CX85)+SUM($B62:$CX62))*VLOOKUP(select_pop,'Inputs Assump'!$G$4:$H$9,2,FALSE)</f>
        <v>410521.06149421621</v>
      </c>
      <c r="BA133" s="9">
        <f>BA85/(SUM($B85:$CX85)+SUM($B62:$CX62))*VLOOKUP(select_pop,'Inputs Assump'!$G$4:$H$9,2,FALSE)</f>
        <v>390915.66856165836</v>
      </c>
      <c r="BB133" s="9">
        <f>BB85/(SUM($B85:$CX85)+SUM($B62:$CX62))*VLOOKUP(select_pop,'Inputs Assump'!$G$4:$H$9,2,FALSE)</f>
        <v>371310.27562910056</v>
      </c>
      <c r="BC133" s="9">
        <f>BC85/(SUM($B85:$CX85)+SUM($B62:$CX62))*VLOOKUP(select_pop,'Inputs Assump'!$G$4:$H$9,2,FALSE)</f>
        <v>359951.88648885238</v>
      </c>
      <c r="BD133" s="9">
        <f>BD85/(SUM($B85:$CX85)+SUM($B62:$CX62))*VLOOKUP(select_pop,'Inputs Assump'!$G$4:$H$9,2,FALSE)</f>
        <v>348593.49734860414</v>
      </c>
      <c r="BE133" s="9">
        <f>BE85/(SUM($B85:$CX85)+SUM($B62:$CX62))*VLOOKUP(select_pop,'Inputs Assump'!$G$4:$H$9,2,FALSE)</f>
        <v>337235.10820835608</v>
      </c>
      <c r="BF133" s="9">
        <f>BF85/(SUM($B85:$CX85)+SUM($B62:$CX62))*VLOOKUP(select_pop,'Inputs Assump'!$G$4:$H$9,2,FALSE)</f>
        <v>325876.71906810801</v>
      </c>
      <c r="BG133" s="9">
        <f>BG85/(SUM($B85:$CX85)+SUM($B62:$CX62))*VLOOKUP(select_pop,'Inputs Assump'!$G$4:$H$9,2,FALSE)</f>
        <v>314518.32992785971</v>
      </c>
      <c r="BH133" s="9">
        <f>BH85/(SUM($B85:$CX85)+SUM($B62:$CX62))*VLOOKUP(select_pop,'Inputs Assump'!$G$4:$H$9,2,FALSE)</f>
        <v>299222.9805042888</v>
      </c>
      <c r="BI133" s="9">
        <f>BI85/(SUM($B85:$CX85)+SUM($B62:$CX62))*VLOOKUP(select_pop,'Inputs Assump'!$G$4:$H$9,2,FALSE)</f>
        <v>283927.6310807179</v>
      </c>
      <c r="BJ133" s="9">
        <f>BJ85/(SUM($B85:$CX85)+SUM($B62:$CX62))*VLOOKUP(select_pop,'Inputs Assump'!$G$4:$H$9,2,FALSE)</f>
        <v>268632.28165714693</v>
      </c>
      <c r="BK133" s="9">
        <f>BK85/(SUM($B85:$CX85)+SUM($B62:$CX62))*VLOOKUP(select_pop,'Inputs Assump'!$G$4:$H$9,2,FALSE)</f>
        <v>253336.93223357591</v>
      </c>
      <c r="BL133" s="9">
        <f>BL85/(SUM($B85:$CX85)+SUM($B62:$CX62))*VLOOKUP(select_pop,'Inputs Assump'!$G$4:$H$9,2,FALSE)</f>
        <v>238041.58281000497</v>
      </c>
      <c r="BM133" s="9">
        <f>BM85/(SUM($B85:$CX85)+SUM($B62:$CX62))*VLOOKUP(select_pop,'Inputs Assump'!$G$4:$H$9,2,FALSE)</f>
        <v>225628.13884373751</v>
      </c>
      <c r="BN133" s="9">
        <f>BN85/(SUM($B85:$CX85)+SUM($B62:$CX62))*VLOOKUP(select_pop,'Inputs Assump'!$G$4:$H$9,2,FALSE)</f>
        <v>213214.69487746994</v>
      </c>
      <c r="BO133" s="9">
        <f>BO85/(SUM($B85:$CX85)+SUM($B62:$CX62))*VLOOKUP(select_pop,'Inputs Assump'!$G$4:$H$9,2,FALSE)</f>
        <v>200801.25091120231</v>
      </c>
      <c r="BP133" s="9">
        <f>BP85/(SUM($B85:$CX85)+SUM($B62:$CX62))*VLOOKUP(select_pop,'Inputs Assump'!$G$4:$H$9,2,FALSE)</f>
        <v>188387.80694493468</v>
      </c>
      <c r="BQ133" s="9">
        <f>BQ85/(SUM($B85:$CX85)+SUM($B62:$CX62))*VLOOKUP(select_pop,'Inputs Assump'!$G$4:$H$9,2,FALSE)</f>
        <v>175974.36297866705</v>
      </c>
      <c r="BR133" s="9">
        <f>BR85/(SUM($B85:$CX85)+SUM($B62:$CX62))*VLOOKUP(select_pop,'Inputs Assump'!$G$4:$H$9,2,FALSE)</f>
        <v>169524.26841600495</v>
      </c>
      <c r="BS133" s="9">
        <f>BS85/(SUM($B85:$CX85)+SUM($B62:$CX62))*VLOOKUP(select_pop,'Inputs Assump'!$G$4:$H$9,2,FALSE)</f>
        <v>163074.17385334277</v>
      </c>
      <c r="BT133" s="9">
        <f>BT85/(SUM($B85:$CX85)+SUM($B62:$CX62))*VLOOKUP(select_pop,'Inputs Assump'!$G$4:$H$9,2,FALSE)</f>
        <v>156624.07929068067</v>
      </c>
      <c r="BU133" s="9">
        <f>BU85/(SUM($B85:$CX85)+SUM($B62:$CX62))*VLOOKUP(select_pop,'Inputs Assump'!$G$4:$H$9,2,FALSE)</f>
        <v>150173.98472801852</v>
      </c>
      <c r="BV133" s="9">
        <f>BV85/(SUM($B85:$CX85)+SUM($B62:$CX62))*VLOOKUP(select_pop,'Inputs Assump'!$G$4:$H$9,2,FALSE)</f>
        <v>143723.89016535637</v>
      </c>
      <c r="BW133" s="9">
        <f>BW85/(SUM($B85:$CX85)+SUM($B62:$CX62))*VLOOKUP(select_pop,'Inputs Assump'!$G$4:$H$9,2,FALSE)</f>
        <v>137321.197760863</v>
      </c>
      <c r="BX133" s="9">
        <f>BX85/(SUM($B85:$CX85)+SUM($B62:$CX62))*VLOOKUP(select_pop,'Inputs Assump'!$G$4:$H$9,2,FALSE)</f>
        <v>130918.50535636967</v>
      </c>
      <c r="BY133" s="9">
        <f>BY85/(SUM($B85:$CX85)+SUM($B62:$CX62))*VLOOKUP(select_pop,'Inputs Assump'!$G$4:$H$9,2,FALSE)</f>
        <v>124515.81295187635</v>
      </c>
      <c r="BZ133" s="9">
        <f>BZ85/(SUM($B85:$CX85)+SUM($B62:$CX62))*VLOOKUP(select_pop,'Inputs Assump'!$G$4:$H$9,2,FALSE)</f>
        <v>118113.12054738293</v>
      </c>
      <c r="CA133" s="9">
        <f>CA85/(SUM($B85:$CX85)+SUM($B62:$CX62))*VLOOKUP(select_pop,'Inputs Assump'!$G$4:$H$9,2,FALSE)</f>
        <v>111710.42814288965</v>
      </c>
      <c r="CB133" s="9">
        <f>CB85/(SUM($B85:$CX85)+SUM($B62:$CX62))*VLOOKUP(select_pop,'Inputs Assump'!$G$4:$H$9,2,FALSE)</f>
        <v>105762.44420503268</v>
      </c>
      <c r="CC133" s="9">
        <f>CC85/(SUM($B85:$CX85)+SUM($B62:$CX62))*VLOOKUP(select_pop,'Inputs Assump'!$G$4:$H$9,2,FALSE)</f>
        <v>99814.460267175687</v>
      </c>
      <c r="CD133" s="9">
        <f>CD85/(SUM($B85:$CX85)+SUM($B62:$CX62))*VLOOKUP(select_pop,'Inputs Assump'!$G$4:$H$9,2,FALSE)</f>
        <v>93866.476329318757</v>
      </c>
      <c r="CE133" s="9">
        <f>CE85/(SUM($B85:$CX85)+SUM($B62:$CX62))*VLOOKUP(select_pop,'Inputs Assump'!$G$4:$H$9,2,FALSE)</f>
        <v>87918.492391461783</v>
      </c>
      <c r="CF133" s="9">
        <f>CF85/(SUM($B85:$CX85)+SUM($B62:$CX62))*VLOOKUP(select_pop,'Inputs Assump'!$G$4:$H$9,2,FALSE)</f>
        <v>81970.508453604853</v>
      </c>
      <c r="CG133" s="9">
        <f>CG85/(SUM($B85:$CX85)+SUM($B62:$CX62))*VLOOKUP(select_pop,'Inputs Assump'!$G$4:$H$9,2,FALSE)</f>
        <v>75907.313889167242</v>
      </c>
      <c r="CH133" s="9">
        <f>CH85/(SUM($B85:$CX85)+SUM($B62:$CX62))*VLOOKUP(select_pop,'Inputs Assump'!$G$4:$H$9,2,FALSE)</f>
        <v>69844.119324729618</v>
      </c>
      <c r="CI133" s="9">
        <f>CI85/(SUM($B85:$CX85)+SUM($B62:$CX62))*VLOOKUP(select_pop,'Inputs Assump'!$G$4:$H$9,2,FALSE)</f>
        <v>63780.92476029203</v>
      </c>
      <c r="CJ133" s="9">
        <f>CJ85/(SUM($B85:$CX85)+SUM($B62:$CX62))*VLOOKUP(select_pop,'Inputs Assump'!$G$4:$H$9,2,FALSE)</f>
        <v>57717.730195854434</v>
      </c>
      <c r="CK133" s="9">
        <f>CK85/(SUM($B85:$CX85)+SUM($B62:$CX62))*VLOOKUP(select_pop,'Inputs Assump'!$G$4:$H$9,2,FALSE)</f>
        <v>51654.535631416831</v>
      </c>
      <c r="CL133" s="9">
        <f>CL85/(SUM($B85:$CX85)+SUM($B62:$CX62))*VLOOKUP(select_pop,'Inputs Assump'!$G$4:$H$9,2,FALSE)</f>
        <v>46142.83192591933</v>
      </c>
      <c r="CM133" s="9">
        <f>CM85/(SUM($B85:$CX85)+SUM($B62:$CX62))*VLOOKUP(select_pop,'Inputs Assump'!$G$4:$H$9,2,FALSE)</f>
        <v>40631.128220421822</v>
      </c>
      <c r="CN133" s="9">
        <f>CN85/(SUM($B85:$CX85)+SUM($B62:$CX62))*VLOOKUP(select_pop,'Inputs Assump'!$G$4:$H$9,2,FALSE)</f>
        <v>35119.424514924314</v>
      </c>
      <c r="CO133" s="9">
        <f>CO85/(SUM($B85:$CX85)+SUM($B62:$CX62))*VLOOKUP(select_pop,'Inputs Assump'!$G$4:$H$9,2,FALSE)</f>
        <v>29607.720809426792</v>
      </c>
      <c r="CP133" s="9">
        <f>CP85/(SUM($B85:$CX85)+SUM($B62:$CX62))*VLOOKUP(select_pop,'Inputs Assump'!$G$4:$H$9,2,FALSE)</f>
        <v>24096.017103929298</v>
      </c>
      <c r="CQ133" s="9">
        <f>CQ85/(SUM($B85:$CX85)+SUM($B62:$CX62))*VLOOKUP(select_pop,'Inputs Assump'!$G$4:$H$9,2,FALSE)</f>
        <v>21159.306735018094</v>
      </c>
      <c r="CR133" s="9">
        <f>CR85/(SUM($B85:$CX85)+SUM($B62:$CX62))*VLOOKUP(select_pop,'Inputs Assump'!$G$4:$H$9,2,FALSE)</f>
        <v>18222.596366106911</v>
      </c>
      <c r="CS133" s="9">
        <f>CS85/(SUM($B85:$CX85)+SUM($B62:$CX62))*VLOOKUP(select_pop,'Inputs Assump'!$G$4:$H$9,2,FALSE)</f>
        <v>15285.885997195717</v>
      </c>
      <c r="CT133" s="9">
        <f>CT85/(SUM($B85:$CX85)+SUM($B62:$CX62))*VLOOKUP(select_pop,'Inputs Assump'!$G$4:$H$9,2,FALSE)</f>
        <v>12349.175628284522</v>
      </c>
      <c r="CU133" s="9">
        <f>CU85/(SUM($B85:$CX85)+SUM($B62:$CX62))*VLOOKUP(select_pop,'Inputs Assump'!$G$4:$H$9,2,FALSE)</f>
        <v>9412.4652593733226</v>
      </c>
      <c r="CV133" s="9">
        <f>CV85/(SUM($B85:$CX85)+SUM($B62:$CX62))*VLOOKUP(select_pop,'Inputs Assump'!$G$4:$H$9,2,FALSE)</f>
        <v>7880.8650891001134</v>
      </c>
      <c r="CW133" s="9">
        <f>CW85/(SUM($B85:$CX85)+SUM($B62:$CX62))*VLOOKUP(select_pop,'Inputs Assump'!$G$4:$H$9,2,FALSE)</f>
        <v>6349.2649188269033</v>
      </c>
      <c r="CX133" s="9">
        <f>CX85/(SUM($B85:$CX85)+SUM($B62:$CX62))*VLOOKUP(select_pop,'Inputs Assump'!$G$4:$H$9,2,FALSE)</f>
        <v>4817.6647485536914</v>
      </c>
      <c r="CZ133" s="50">
        <f t="shared" si="13"/>
        <v>57463466.20014824</v>
      </c>
      <c r="DA133" s="66">
        <f t="shared" si="12"/>
        <v>-8.4568786224140536E-4</v>
      </c>
    </row>
    <row r="134" spans="1:105">
      <c r="A134" s="52">
        <v>2031</v>
      </c>
      <c r="B134" s="9">
        <f>B86/(SUM($B86:$CX86)+SUM($B63:$CX63))*VLOOKUP(select_pop,'Inputs Assump'!$G$4:$H$9,2,FALSE)</f>
        <v>1333229.8648032499</v>
      </c>
      <c r="C134" s="9">
        <f>C86/(SUM($B86:$CX86)+SUM($B63:$CX63))*VLOOKUP(select_pop,'Inputs Assump'!$G$4:$H$9,2,FALSE)</f>
        <v>1300466.4881649606</v>
      </c>
      <c r="D134" s="9">
        <f>D86/(SUM($B86:$CX86)+SUM($B63:$CX63))*VLOOKUP(select_pop,'Inputs Assump'!$G$4:$H$9,2,FALSE)</f>
        <v>1295670.3178003458</v>
      </c>
      <c r="E134" s="9">
        <f>E86/(SUM($B86:$CX86)+SUM($B63:$CX63))*VLOOKUP(select_pop,'Inputs Assump'!$G$4:$H$9,2,FALSE)</f>
        <v>1289951.7716776193</v>
      </c>
      <c r="F134" s="9">
        <f>F86/(SUM($B86:$CX86)+SUM($B63:$CX63))*VLOOKUP(select_pop,'Inputs Assump'!$G$4:$H$9,2,FALSE)</f>
        <v>1283266.9309738977</v>
      </c>
      <c r="G134" s="9">
        <f>G86/(SUM($B86:$CX86)+SUM($B63:$CX63))*VLOOKUP(select_pop,'Inputs Assump'!$G$4:$H$9,2,FALSE)</f>
        <v>1276969.0887505966</v>
      </c>
      <c r="H134" s="9">
        <f>H86/(SUM($B86:$CX86)+SUM($B63:$CX63))*VLOOKUP(select_pop,'Inputs Assump'!$G$4:$H$9,2,FALSE)</f>
        <v>1269979.9281861605</v>
      </c>
      <c r="I134" s="9">
        <f>I86/(SUM($B86:$CX86)+SUM($B63:$CX63))*VLOOKUP(select_pop,'Inputs Assump'!$G$4:$H$9,2,FALSE)</f>
        <v>1262287.171189819</v>
      </c>
      <c r="J134" s="9">
        <f>J86/(SUM($B86:$CX86)+SUM($B63:$CX63))*VLOOKUP(select_pop,'Inputs Assump'!$G$4:$H$9,2,FALSE)</f>
        <v>1253867.0729746178</v>
      </c>
      <c r="K134" s="9">
        <f>K86/(SUM($B86:$CX86)+SUM($B63:$CX63))*VLOOKUP(select_pop,'Inputs Assump'!$G$4:$H$9,2,FALSE)</f>
        <v>1244695.3064824035</v>
      </c>
      <c r="L134" s="9">
        <f>L86/(SUM($B86:$CX86)+SUM($B63:$CX63))*VLOOKUP(select_pop,'Inputs Assump'!$G$4:$H$9,2,FALSE)</f>
        <v>1234541.0213320374</v>
      </c>
      <c r="M134" s="9">
        <f>M86/(SUM($B86:$CX86)+SUM($B63:$CX63))*VLOOKUP(select_pop,'Inputs Assump'!$G$4:$H$9,2,FALSE)</f>
        <v>1330943.0099605452</v>
      </c>
      <c r="N134" s="9">
        <f>N86/(SUM($B86:$CX86)+SUM($B63:$CX63))*VLOOKUP(select_pop,'Inputs Assump'!$G$4:$H$9,2,FALSE)</f>
        <v>1327341.6951545768</v>
      </c>
      <c r="O134" s="9">
        <f>O86/(SUM($B86:$CX86)+SUM($B63:$CX63))*VLOOKUP(select_pop,'Inputs Assump'!$G$4:$H$9,2,FALSE)</f>
        <v>1305345.4166486694</v>
      </c>
      <c r="P134" s="9">
        <f>P86/(SUM($B86:$CX86)+SUM($B63:$CX63))*VLOOKUP(select_pop,'Inputs Assump'!$G$4:$H$9,2,FALSE)</f>
        <v>1283476.8393854985</v>
      </c>
      <c r="Q134" s="9">
        <f>Q86/(SUM($B86:$CX86)+SUM($B63:$CX63))*VLOOKUP(select_pop,'Inputs Assump'!$G$4:$H$9,2,FALSE)</f>
        <v>1261158.9640582467</v>
      </c>
      <c r="R134" s="9">
        <f>R86/(SUM($B86:$CX86)+SUM($B63:$CX63))*VLOOKUP(select_pop,'Inputs Assump'!$G$4:$H$9,2,FALSE)</f>
        <v>1241153.5661619361</v>
      </c>
      <c r="S134" s="9">
        <f>S86/(SUM($B86:$CX86)+SUM($B63:$CX63))*VLOOKUP(select_pop,'Inputs Assump'!$G$4:$H$9,2,FALSE)</f>
        <v>1216046.8755386178</v>
      </c>
      <c r="T134" s="9">
        <f>T86/(SUM($B86:$CX86)+SUM($B63:$CX63))*VLOOKUP(select_pop,'Inputs Assump'!$G$4:$H$9,2,FALSE)</f>
        <v>1190958.7065673925</v>
      </c>
      <c r="U134" s="9">
        <f>U86/(SUM($B86:$CX86)+SUM($B63:$CX63))*VLOOKUP(select_pop,'Inputs Assump'!$G$4:$H$9,2,FALSE)</f>
        <v>1168306.6494737859</v>
      </c>
      <c r="V134" s="9">
        <f>V86/(SUM($B86:$CX86)+SUM($B63:$CX63))*VLOOKUP(select_pop,'Inputs Assump'!$G$4:$H$9,2,FALSE)</f>
        <v>1145177.2287091168</v>
      </c>
      <c r="W134" s="9">
        <f>W86/(SUM($B86:$CX86)+SUM($B63:$CX63))*VLOOKUP(select_pop,'Inputs Assump'!$G$4:$H$9,2,FALSE)</f>
        <v>1121863.8941285305</v>
      </c>
      <c r="X134" s="9">
        <f>X86/(SUM($B86:$CX86)+SUM($B63:$CX63))*VLOOKUP(select_pop,'Inputs Assump'!$G$4:$H$9,2,FALSE)</f>
        <v>1098600.7964062511</v>
      </c>
      <c r="Y134" s="9">
        <f>Y86/(SUM($B86:$CX86)+SUM($B63:$CX63))*VLOOKUP(select_pop,'Inputs Assump'!$G$4:$H$9,2,FALSE)</f>
        <v>1075388.2950382149</v>
      </c>
      <c r="Z134" s="9">
        <f>Z86/(SUM($B86:$CX86)+SUM($B63:$CX63))*VLOOKUP(select_pop,'Inputs Assump'!$G$4:$H$9,2,FALSE)</f>
        <v>1060379.5131762833</v>
      </c>
      <c r="AA134" s="9">
        <f>AA86/(SUM($B86:$CX86)+SUM($B63:$CX63))*VLOOKUP(select_pop,'Inputs Assump'!$G$4:$H$9,2,FALSE)</f>
        <v>1042549.5084714058</v>
      </c>
      <c r="AB134" s="9">
        <f>AB86/(SUM($B86:$CX86)+SUM($B63:$CX63))*VLOOKUP(select_pop,'Inputs Assump'!$G$4:$H$9,2,FALSE)</f>
        <v>1025440.3304161008</v>
      </c>
      <c r="AC134" s="9">
        <f>AC86/(SUM($B86:$CX86)+SUM($B63:$CX63))*VLOOKUP(select_pop,'Inputs Assump'!$G$4:$H$9,2,FALSE)</f>
        <v>1008394.2489576102</v>
      </c>
      <c r="AD134" s="9">
        <f>AD86/(SUM($B86:$CX86)+SUM($B63:$CX63))*VLOOKUP(select_pop,'Inputs Assump'!$G$4:$H$9,2,FALSE)</f>
        <v>991412.74859667581</v>
      </c>
      <c r="AE134" s="9">
        <f>AE86/(SUM($B86:$CX86)+SUM($B63:$CX63))*VLOOKUP(select_pop,'Inputs Assump'!$G$4:$H$9,2,FALSE)</f>
        <v>969765.67395705823</v>
      </c>
      <c r="AF134" s="9">
        <f>AF86/(SUM($B86:$CX86)+SUM($B63:$CX63))*VLOOKUP(select_pop,'Inputs Assump'!$G$4:$H$9,2,FALSE)</f>
        <v>948216.46559579787</v>
      </c>
      <c r="AG134" s="9">
        <f>AG86/(SUM($B86:$CX86)+SUM($B63:$CX63))*VLOOKUP(select_pop,'Inputs Assump'!$G$4:$H$9,2,FALSE)</f>
        <v>926878.30361383723</v>
      </c>
      <c r="AH134" s="9">
        <f>AH86/(SUM($B86:$CX86)+SUM($B63:$CX63))*VLOOKUP(select_pop,'Inputs Assump'!$G$4:$H$9,2,FALSE)</f>
        <v>905602.0681402575</v>
      </c>
      <c r="AI134" s="9">
        <f>AI86/(SUM($B86:$CX86)+SUM($B63:$CX63))*VLOOKUP(select_pop,'Inputs Assump'!$G$4:$H$9,2,FALSE)</f>
        <v>884390.29955808434</v>
      </c>
      <c r="AJ134" s="9">
        <f>AJ86/(SUM($B86:$CX86)+SUM($B63:$CX63))*VLOOKUP(select_pop,'Inputs Assump'!$G$4:$H$9,2,FALSE)</f>
        <v>850510.4421260769</v>
      </c>
      <c r="AK134" s="9">
        <f>AK86/(SUM($B86:$CX86)+SUM($B63:$CX63))*VLOOKUP(select_pop,'Inputs Assump'!$G$4:$H$9,2,FALSE)</f>
        <v>816786.74415235256</v>
      </c>
      <c r="AL134" s="9">
        <f>AL86/(SUM($B86:$CX86)+SUM($B63:$CX63))*VLOOKUP(select_pop,'Inputs Assump'!$G$4:$H$9,2,FALSE)</f>
        <v>785949.52354411676</v>
      </c>
      <c r="AM134" s="9">
        <f>AM86/(SUM($B86:$CX86)+SUM($B63:$CX63))*VLOOKUP(select_pop,'Inputs Assump'!$G$4:$H$9,2,FALSE)</f>
        <v>755112.30293588119</v>
      </c>
      <c r="AN134" s="9">
        <f>AN86/(SUM($B86:$CX86)+SUM($B63:$CX63))*VLOOKUP(select_pop,'Inputs Assump'!$G$4:$H$9,2,FALSE)</f>
        <v>724275.0823276455</v>
      </c>
      <c r="AO134" s="9">
        <f>AO86/(SUM($B86:$CX86)+SUM($B63:$CX63))*VLOOKUP(select_pop,'Inputs Assump'!$G$4:$H$9,2,FALSE)</f>
        <v>690847.33658711845</v>
      </c>
      <c r="AP134" s="9">
        <f>AP86/(SUM($B86:$CX86)+SUM($B63:$CX63))*VLOOKUP(select_pop,'Inputs Assump'!$G$4:$H$9,2,FALSE)</f>
        <v>657419.59084659151</v>
      </c>
      <c r="AQ134" s="9">
        <f>AQ86/(SUM($B86:$CX86)+SUM($B63:$CX63))*VLOOKUP(select_pop,'Inputs Assump'!$G$4:$H$9,2,FALSE)</f>
        <v>623991.84510606481</v>
      </c>
      <c r="AR134" s="9">
        <f>AR86/(SUM($B86:$CX86)+SUM($B63:$CX63))*VLOOKUP(select_pop,'Inputs Assump'!$G$4:$H$9,2,FALSE)</f>
        <v>590564.09936553799</v>
      </c>
      <c r="AS134" s="9">
        <f>AS86/(SUM($B86:$CX86)+SUM($B63:$CX63))*VLOOKUP(select_pop,'Inputs Assump'!$G$4:$H$9,2,FALSE)</f>
        <v>557136.35362501093</v>
      </c>
      <c r="AT134" s="9">
        <f>AT86/(SUM($B86:$CX86)+SUM($B63:$CX63))*VLOOKUP(select_pop,'Inputs Assump'!$G$4:$H$9,2,FALSE)</f>
        <v>537282.12891276868</v>
      </c>
      <c r="AU134" s="9">
        <f>AU86/(SUM($B86:$CX86)+SUM($B63:$CX63))*VLOOKUP(select_pop,'Inputs Assump'!$G$4:$H$9,2,FALSE)</f>
        <v>517427.90420052648</v>
      </c>
      <c r="AV134" s="9">
        <f>AV86/(SUM($B86:$CX86)+SUM($B63:$CX63))*VLOOKUP(select_pop,'Inputs Assump'!$G$4:$H$9,2,FALSE)</f>
        <v>497573.67948828457</v>
      </c>
      <c r="AW134" s="9">
        <f>AW86/(SUM($B86:$CX86)+SUM($B63:$CX63))*VLOOKUP(select_pop,'Inputs Assump'!$G$4:$H$9,2,FALSE)</f>
        <v>477719.45477604232</v>
      </c>
      <c r="AX134" s="9">
        <f>AX86/(SUM($B86:$CX86)+SUM($B63:$CX63))*VLOOKUP(select_pop,'Inputs Assump'!$G$4:$H$9,2,FALSE)</f>
        <v>457865.23006380012</v>
      </c>
      <c r="AY134" s="9">
        <f>AY86/(SUM($B86:$CX86)+SUM($B63:$CX63))*VLOOKUP(select_pop,'Inputs Assump'!$G$4:$H$9,2,FALSE)</f>
        <v>438739.05175335112</v>
      </c>
      <c r="AZ134" s="9">
        <f>AZ86/(SUM($B86:$CX86)+SUM($B63:$CX63))*VLOOKUP(select_pop,'Inputs Assump'!$G$4:$H$9,2,FALSE)</f>
        <v>419612.873442902</v>
      </c>
      <c r="BA134" s="9">
        <f>BA86/(SUM($B86:$CX86)+SUM($B63:$CX63))*VLOOKUP(select_pop,'Inputs Assump'!$G$4:$H$9,2,FALSE)</f>
        <v>400486.69513245288</v>
      </c>
      <c r="BB134" s="9">
        <f>BB86/(SUM($B86:$CX86)+SUM($B63:$CX63))*VLOOKUP(select_pop,'Inputs Assump'!$G$4:$H$9,2,FALSE)</f>
        <v>381360.51682200358</v>
      </c>
      <c r="BC134" s="9">
        <f>BC86/(SUM($B86:$CX86)+SUM($B63:$CX63))*VLOOKUP(select_pop,'Inputs Assump'!$G$4:$H$9,2,FALSE)</f>
        <v>362234.33851155452</v>
      </c>
      <c r="BD134" s="9">
        <f>BD86/(SUM($B86:$CX86)+SUM($B63:$CX63))*VLOOKUP(select_pop,'Inputs Assump'!$G$4:$H$9,2,FALSE)</f>
        <v>351153.58247860154</v>
      </c>
      <c r="BE134" s="9">
        <f>BE86/(SUM($B86:$CX86)+SUM($B63:$CX63))*VLOOKUP(select_pop,'Inputs Assump'!$G$4:$H$9,2,FALSE)</f>
        <v>340072.82644564839</v>
      </c>
      <c r="BF134" s="9">
        <f>BF86/(SUM($B86:$CX86)+SUM($B63:$CX63))*VLOOKUP(select_pop,'Inputs Assump'!$G$4:$H$9,2,FALSE)</f>
        <v>328992.07041269541</v>
      </c>
      <c r="BG134" s="9">
        <f>BG86/(SUM($B86:$CX86)+SUM($B63:$CX63))*VLOOKUP(select_pop,'Inputs Assump'!$G$4:$H$9,2,FALSE)</f>
        <v>317911.31437974243</v>
      </c>
      <c r="BH134" s="9">
        <f>BH86/(SUM($B86:$CX86)+SUM($B63:$CX63))*VLOOKUP(select_pop,'Inputs Assump'!$G$4:$H$9,2,FALSE)</f>
        <v>306830.55834678921</v>
      </c>
      <c r="BI134" s="9">
        <f>BI86/(SUM($B86:$CX86)+SUM($B63:$CX63))*VLOOKUP(select_pop,'Inputs Assump'!$G$4:$H$9,2,FALSE)</f>
        <v>291909.07315125252</v>
      </c>
      <c r="BJ134" s="9">
        <f>BJ86/(SUM($B86:$CX86)+SUM($B63:$CX63))*VLOOKUP(select_pop,'Inputs Assump'!$G$4:$H$9,2,FALSE)</f>
        <v>276987.58795571572</v>
      </c>
      <c r="BK134" s="9">
        <f>BK86/(SUM($B86:$CX86)+SUM($B63:$CX63))*VLOOKUP(select_pop,'Inputs Assump'!$G$4:$H$9,2,FALSE)</f>
        <v>262066.10276017894</v>
      </c>
      <c r="BL134" s="9">
        <f>BL86/(SUM($B86:$CX86)+SUM($B63:$CX63))*VLOOKUP(select_pop,'Inputs Assump'!$G$4:$H$9,2,FALSE)</f>
        <v>247144.61756464207</v>
      </c>
      <c r="BM134" s="9">
        <f>BM86/(SUM($B86:$CX86)+SUM($B63:$CX63))*VLOOKUP(select_pop,'Inputs Assump'!$G$4:$H$9,2,FALSE)</f>
        <v>232223.1323691053</v>
      </c>
      <c r="BN134" s="9">
        <f>BN86/(SUM($B86:$CX86)+SUM($B63:$CX63))*VLOOKUP(select_pop,'Inputs Assump'!$G$4:$H$9,2,FALSE)</f>
        <v>220113.11021538835</v>
      </c>
      <c r="BO134" s="9">
        <f>BO86/(SUM($B86:$CX86)+SUM($B63:$CX63))*VLOOKUP(select_pop,'Inputs Assump'!$G$4:$H$9,2,FALSE)</f>
        <v>208003.08806167133</v>
      </c>
      <c r="BP134" s="9">
        <f>BP86/(SUM($B86:$CX86)+SUM($B63:$CX63))*VLOOKUP(select_pop,'Inputs Assump'!$G$4:$H$9,2,FALSE)</f>
        <v>195893.06590795424</v>
      </c>
      <c r="BQ134" s="9">
        <f>BQ86/(SUM($B86:$CX86)+SUM($B63:$CX63))*VLOOKUP(select_pop,'Inputs Assump'!$G$4:$H$9,2,FALSE)</f>
        <v>183783.04375423718</v>
      </c>
      <c r="BR134" s="9">
        <f>BR86/(SUM($B86:$CX86)+SUM($B63:$CX63))*VLOOKUP(select_pop,'Inputs Assump'!$G$4:$H$9,2,FALSE)</f>
        <v>171673.02160052015</v>
      </c>
      <c r="BS134" s="9">
        <f>BS86/(SUM($B86:$CX86)+SUM($B63:$CX63))*VLOOKUP(select_pop,'Inputs Assump'!$G$4:$H$9,2,FALSE)</f>
        <v>165380.58670012766</v>
      </c>
      <c r="BT134" s="9">
        <f>BT86/(SUM($B86:$CX86)+SUM($B63:$CX63))*VLOOKUP(select_pop,'Inputs Assump'!$G$4:$H$9,2,FALSE)</f>
        <v>159088.15179973518</v>
      </c>
      <c r="BU134" s="9">
        <f>BU86/(SUM($B86:$CX86)+SUM($B63:$CX63))*VLOOKUP(select_pop,'Inputs Assump'!$G$4:$H$9,2,FALSE)</f>
        <v>152795.71689934278</v>
      </c>
      <c r="BV134" s="9">
        <f>BV86/(SUM($B86:$CX86)+SUM($B63:$CX63))*VLOOKUP(select_pop,'Inputs Assump'!$G$4:$H$9,2,FALSE)</f>
        <v>146503.28199895032</v>
      </c>
      <c r="BW134" s="9">
        <f>BW86/(SUM($B86:$CX86)+SUM($B63:$CX63))*VLOOKUP(select_pop,'Inputs Assump'!$G$4:$H$9,2,FALSE)</f>
        <v>140210.84709855783</v>
      </c>
      <c r="BX134" s="9">
        <f>BX86/(SUM($B86:$CX86)+SUM($B63:$CX63))*VLOOKUP(select_pop,'Inputs Assump'!$G$4:$H$9,2,FALSE)</f>
        <v>133964.6557053756</v>
      </c>
      <c r="BY134" s="9">
        <f>BY86/(SUM($B86:$CX86)+SUM($B63:$CX63))*VLOOKUP(select_pop,'Inputs Assump'!$G$4:$H$9,2,FALSE)</f>
        <v>127718.46431219341</v>
      </c>
      <c r="BZ134" s="9">
        <f>BZ86/(SUM($B86:$CX86)+SUM($B63:$CX63))*VLOOKUP(select_pop,'Inputs Assump'!$G$4:$H$9,2,FALSE)</f>
        <v>121472.27291901123</v>
      </c>
      <c r="CA134" s="9">
        <f>CA86/(SUM($B86:$CX86)+SUM($B63:$CX63))*VLOOKUP(select_pop,'Inputs Assump'!$G$4:$H$9,2,FALSE)</f>
        <v>115226.08152582895</v>
      </c>
      <c r="CB134" s="9">
        <f>CB86/(SUM($B86:$CX86)+SUM($B63:$CX63))*VLOOKUP(select_pop,'Inputs Assump'!$G$4:$H$9,2,FALSE)</f>
        <v>108979.8901326468</v>
      </c>
      <c r="CC134" s="9">
        <f>CC86/(SUM($B86:$CX86)+SUM($B63:$CX63))*VLOOKUP(select_pop,'Inputs Assump'!$G$4:$H$9,2,FALSE)</f>
        <v>103177.29276698933</v>
      </c>
      <c r="CD134" s="9">
        <f>CD86/(SUM($B86:$CX86)+SUM($B63:$CX63))*VLOOKUP(select_pop,'Inputs Assump'!$G$4:$H$9,2,FALSE)</f>
        <v>97374.695401331832</v>
      </c>
      <c r="CE134" s="9">
        <f>CE86/(SUM($B86:$CX86)+SUM($B63:$CX63))*VLOOKUP(select_pop,'Inputs Assump'!$G$4:$H$9,2,FALSE)</f>
        <v>91572.098035674382</v>
      </c>
      <c r="CF134" s="9">
        <f>CF86/(SUM($B86:$CX86)+SUM($B63:$CX63))*VLOOKUP(select_pop,'Inputs Assump'!$G$4:$H$9,2,FALSE)</f>
        <v>85769.500670016903</v>
      </c>
      <c r="CG134" s="9">
        <f>CG86/(SUM($B86:$CX86)+SUM($B63:$CX63))*VLOOKUP(select_pop,'Inputs Assump'!$G$4:$H$9,2,FALSE)</f>
        <v>79966.903304359468</v>
      </c>
      <c r="CH134" s="9">
        <f>CH86/(SUM($B86:$CX86)+SUM($B63:$CX63))*VLOOKUP(select_pop,'Inputs Assump'!$G$4:$H$9,2,FALSE)</f>
        <v>74051.911405482489</v>
      </c>
      <c r="CI134" s="9">
        <f>CI86/(SUM($B86:$CX86)+SUM($B63:$CX63))*VLOOKUP(select_pop,'Inputs Assump'!$G$4:$H$9,2,FALSE)</f>
        <v>68136.919506605496</v>
      </c>
      <c r="CJ134" s="9">
        <f>CJ86/(SUM($B86:$CX86)+SUM($B63:$CX63))*VLOOKUP(select_pop,'Inputs Assump'!$G$4:$H$9,2,FALSE)</f>
        <v>62221.927607728518</v>
      </c>
      <c r="CK134" s="9">
        <f>CK86/(SUM($B86:$CX86)+SUM($B63:$CX63))*VLOOKUP(select_pop,'Inputs Assump'!$G$4:$H$9,2,FALSE)</f>
        <v>56306.935708851532</v>
      </c>
      <c r="CL134" s="9">
        <f>CL86/(SUM($B86:$CX86)+SUM($B63:$CX63))*VLOOKUP(select_pop,'Inputs Assump'!$G$4:$H$9,2,FALSE)</f>
        <v>50391.94380997456</v>
      </c>
      <c r="CM134" s="9">
        <f>CM86/(SUM($B86:$CX86)+SUM($B63:$CX63))*VLOOKUP(select_pop,'Inputs Assump'!$G$4:$H$9,2,FALSE)</f>
        <v>45014.962678897835</v>
      </c>
      <c r="CN134" s="9">
        <f>CN86/(SUM($B86:$CX86)+SUM($B63:$CX63))*VLOOKUP(select_pop,'Inputs Assump'!$G$4:$H$9,2,FALSE)</f>
        <v>39637.981547821102</v>
      </c>
      <c r="CO134" s="9">
        <f>CO86/(SUM($B86:$CX86)+SUM($B63:$CX63))*VLOOKUP(select_pop,'Inputs Assump'!$G$4:$H$9,2,FALSE)</f>
        <v>34261.000416744369</v>
      </c>
      <c r="CP134" s="9">
        <f>CP86/(SUM($B86:$CX86)+SUM($B63:$CX63))*VLOOKUP(select_pop,'Inputs Assump'!$G$4:$H$9,2,FALSE)</f>
        <v>28884.019285667629</v>
      </c>
      <c r="CQ134" s="9">
        <f>CQ86/(SUM($B86:$CX86)+SUM($B63:$CX63))*VLOOKUP(select_pop,'Inputs Assump'!$G$4:$H$9,2,FALSE)</f>
        <v>23507.038154590908</v>
      </c>
      <c r="CR134" s="9">
        <f>CR86/(SUM($B86:$CX86)+SUM($B63:$CX63))*VLOOKUP(select_pop,'Inputs Assump'!$G$4:$H$9,2,FALSE)</f>
        <v>20642.109797625173</v>
      </c>
      <c r="CS134" s="9">
        <f>CS86/(SUM($B86:$CX86)+SUM($B63:$CX63))*VLOOKUP(select_pop,'Inputs Assump'!$G$4:$H$9,2,FALSE)</f>
        <v>17777.181440659457</v>
      </c>
      <c r="CT134" s="9">
        <f>CT86/(SUM($B86:$CX86)+SUM($B63:$CX63))*VLOOKUP(select_pop,'Inputs Assump'!$G$4:$H$9,2,FALSE)</f>
        <v>14912.253083693731</v>
      </c>
      <c r="CU134" s="9">
        <f>CU86/(SUM($B86:$CX86)+SUM($B63:$CX63))*VLOOKUP(select_pop,'Inputs Assump'!$G$4:$H$9,2,FALSE)</f>
        <v>12047.324726728006</v>
      </c>
      <c r="CV134" s="9">
        <f>CV86/(SUM($B86:$CX86)+SUM($B63:$CX63))*VLOOKUP(select_pop,'Inputs Assump'!$G$4:$H$9,2,FALSE)</f>
        <v>9182.3963697622767</v>
      </c>
      <c r="CW134" s="9">
        <f>CW86/(SUM($B86:$CX86)+SUM($B63:$CX63))*VLOOKUP(select_pop,'Inputs Assump'!$G$4:$H$9,2,FALSE)</f>
        <v>7688.2331026587153</v>
      </c>
      <c r="CX134" s="9">
        <f>CX86/(SUM($B86:$CX86)+SUM($B63:$CX63))*VLOOKUP(select_pop,'Inputs Assump'!$G$4:$H$9,2,FALSE)</f>
        <v>6194.0698355551567</v>
      </c>
      <c r="CZ134" s="50">
        <f t="shared" si="13"/>
        <v>57451426.09692362</v>
      </c>
      <c r="DA134" s="66">
        <f t="shared" si="12"/>
        <v>-1.0550368947825715E-3</v>
      </c>
    </row>
    <row r="135" spans="1:105">
      <c r="A135" s="52">
        <v>2032</v>
      </c>
      <c r="B135" s="9">
        <f>B87/(SUM($B87:$CX87)+SUM($B64:$CX64))*VLOOKUP(select_pop,'Inputs Assump'!$G$4:$H$9,2,FALSE)</f>
        <v>1306587.0489943323</v>
      </c>
      <c r="C135" s="9">
        <f>C87/(SUM($B87:$CX87)+SUM($B64:$CX64))*VLOOKUP(select_pop,'Inputs Assump'!$G$4:$H$9,2,FALSE)</f>
        <v>1276385.7441817548</v>
      </c>
      <c r="D135" s="9">
        <f>D87/(SUM($B87:$CX87)+SUM($B64:$CX64))*VLOOKUP(select_pop,'Inputs Assump'!$G$4:$H$9,2,FALSE)</f>
        <v>1272764.3553111793</v>
      </c>
      <c r="E135" s="9">
        <f>E87/(SUM($B87:$CX87)+SUM($B64:$CX64))*VLOOKUP(select_pop,'Inputs Assump'!$G$4:$H$9,2,FALSE)</f>
        <v>1268070.3514766821</v>
      </c>
      <c r="F135" s="9">
        <f>F87/(SUM($B87:$CX87)+SUM($B64:$CX64))*VLOOKUP(select_pop,'Inputs Assump'!$G$4:$H$9,2,FALSE)</f>
        <v>1262473.6200457327</v>
      </c>
      <c r="G135" s="9">
        <f>G87/(SUM($B87:$CX87)+SUM($B64:$CX64))*VLOOKUP(select_pop,'Inputs Assump'!$G$4:$H$9,2,FALSE)</f>
        <v>1256958.617102732</v>
      </c>
      <c r="H135" s="9">
        <f>H87/(SUM($B87:$CX87)+SUM($B64:$CX64))*VLOOKUP(select_pop,'Inputs Assump'!$G$4:$H$9,2,FALSE)</f>
        <v>1250789.8872300438</v>
      </c>
      <c r="I135" s="9">
        <f>I87/(SUM($B87:$CX87)+SUM($B64:$CX64))*VLOOKUP(select_pop,'Inputs Assump'!$G$4:$H$9,2,FALSE)</f>
        <v>1243944.0117650572</v>
      </c>
      <c r="J135" s="9">
        <f>J87/(SUM($B87:$CX87)+SUM($B64:$CX64))*VLOOKUP(select_pop,'Inputs Assump'!$G$4:$H$9,2,FALSE)</f>
        <v>1236408.9643307012</v>
      </c>
      <c r="K135" s="9">
        <f>K87/(SUM($B87:$CX87)+SUM($B64:$CX64))*VLOOKUP(select_pop,'Inputs Assump'!$G$4:$H$9,2,FALSE)</f>
        <v>1228161.4869329815</v>
      </c>
      <c r="L135" s="9">
        <f>L87/(SUM($B87:$CX87)+SUM($B64:$CX64))*VLOOKUP(select_pop,'Inputs Assump'!$G$4:$H$9,2,FALSE)</f>
        <v>1219240.468264644</v>
      </c>
      <c r="M135" s="9">
        <f>M87/(SUM($B87:$CX87)+SUM($B64:$CX64))*VLOOKUP(select_pop,'Inputs Assump'!$G$4:$H$9,2,FALSE)</f>
        <v>1209293.8449286781</v>
      </c>
      <c r="N135" s="9">
        <f>N87/(SUM($B87:$CX87)+SUM($B64:$CX64))*VLOOKUP(select_pop,'Inputs Assump'!$G$4:$H$9,2,FALSE)</f>
        <v>1303724.3494424557</v>
      </c>
      <c r="O135" s="9">
        <f>O87/(SUM($B87:$CX87)+SUM($B64:$CX64))*VLOOKUP(select_pop,'Inputs Assump'!$G$4:$H$9,2,FALSE)</f>
        <v>1300196.6838944864</v>
      </c>
      <c r="P135" s="9">
        <f>P87/(SUM($B87:$CX87)+SUM($B64:$CX64))*VLOOKUP(select_pop,'Inputs Assump'!$G$4:$H$9,2,FALSE)</f>
        <v>1278650.2437609457</v>
      </c>
      <c r="Q135" s="9">
        <f>Q87/(SUM($B87:$CX87)+SUM($B64:$CX64))*VLOOKUP(select_pop,'Inputs Assump'!$G$4:$H$9,2,FALSE)</f>
        <v>1256668.8327251319</v>
      </c>
      <c r="R135" s="9">
        <f>R87/(SUM($B87:$CX87)+SUM($B64:$CX64))*VLOOKUP(select_pop,'Inputs Assump'!$G$4:$H$9,2,FALSE)</f>
        <v>1234817.1113104858</v>
      </c>
      <c r="S135" s="9">
        <f>S87/(SUM($B87:$CX87)+SUM($B64:$CX64))*VLOOKUP(select_pop,'Inputs Assump'!$G$4:$H$9,2,FALSE)</f>
        <v>1215229.5665639869</v>
      </c>
      <c r="T135" s="9">
        <f>T87/(SUM($B87:$CX87)+SUM($B64:$CX64))*VLOOKUP(select_pop,'Inputs Assump'!$G$4:$H$9,2,FALSE)</f>
        <v>1190647.2798946754</v>
      </c>
      <c r="U135" s="9">
        <f>U87/(SUM($B87:$CX87)+SUM($B64:$CX64))*VLOOKUP(select_pop,'Inputs Assump'!$G$4:$H$9,2,FALSE)</f>
        <v>1166083.1280153352</v>
      </c>
      <c r="V135" s="9">
        <f>V87/(SUM($B87:$CX87)+SUM($B64:$CX64))*VLOOKUP(select_pop,'Inputs Assump'!$G$4:$H$9,2,FALSE)</f>
        <v>1143385.8610787324</v>
      </c>
      <c r="W135" s="9">
        <f>W87/(SUM($B87:$CX87)+SUM($B64:$CX64))*VLOOKUP(select_pop,'Inputs Assump'!$G$4:$H$9,2,FALSE)</f>
        <v>1120749.8068465882</v>
      </c>
      <c r="X135" s="9">
        <f>X87/(SUM($B87:$CX87)+SUM($B64:$CX64))*VLOOKUP(select_pop,'Inputs Assump'!$G$4:$H$9,2,FALSE)</f>
        <v>1097933.7618073456</v>
      </c>
      <c r="Y135" s="9">
        <f>Y87/(SUM($B87:$CX87)+SUM($B64:$CX64))*VLOOKUP(select_pop,'Inputs Assump'!$G$4:$H$9,2,FALSE)</f>
        <v>1075166.8820394976</v>
      </c>
      <c r="Z135" s="9">
        <f>Z87/(SUM($B87:$CX87)+SUM($B64:$CX64))*VLOOKUP(select_pop,'Inputs Assump'!$G$4:$H$9,2,FALSE)</f>
        <v>1052449.5193706832</v>
      </c>
      <c r="AA135" s="9">
        <f>AA87/(SUM($B87:$CX87)+SUM($B64:$CX64))*VLOOKUP(select_pop,'Inputs Assump'!$G$4:$H$9,2,FALSE)</f>
        <v>1034985.8594210435</v>
      </c>
      <c r="AB135" s="9">
        <f>AB87/(SUM($B87:$CX87)+SUM($B64:$CX64))*VLOOKUP(select_pop,'Inputs Assump'!$G$4:$H$9,2,FALSE)</f>
        <v>1017582.8423751162</v>
      </c>
      <c r="AC135" s="9">
        <f>AC87/(SUM($B87:$CX87)+SUM($B64:$CX64))*VLOOKUP(select_pop,'Inputs Assump'!$G$4:$H$9,2,FALSE)</f>
        <v>1000883.3898361706</v>
      </c>
      <c r="AD135" s="9">
        <f>AD87/(SUM($B87:$CX87)+SUM($B64:$CX64))*VLOOKUP(select_pop,'Inputs Assump'!$G$4:$H$9,2,FALSE)</f>
        <v>984245.52287547232</v>
      </c>
      <c r="AE135" s="9">
        <f>AE87/(SUM($B87:$CX87)+SUM($B64:$CX64))*VLOOKUP(select_pop,'Inputs Assump'!$G$4:$H$9,2,FALSE)</f>
        <v>967670.69044338039</v>
      </c>
      <c r="AF135" s="9">
        <f>AF87/(SUM($B87:$CX87)+SUM($B64:$CX64))*VLOOKUP(select_pop,'Inputs Assump'!$G$4:$H$9,2,FALSE)</f>
        <v>946542.01352022344</v>
      </c>
      <c r="AG135" s="9">
        <f>AG87/(SUM($B87:$CX87)+SUM($B64:$CX64))*VLOOKUP(select_pop,'Inputs Assump'!$G$4:$H$9,2,FALSE)</f>
        <v>925508.85920284607</v>
      </c>
      <c r="AH135" s="9">
        <f>AH87/(SUM($B87:$CX87)+SUM($B64:$CX64))*VLOOKUP(select_pop,'Inputs Assump'!$G$4:$H$9,2,FALSE)</f>
        <v>904681.69718873641</v>
      </c>
      <c r="AI135" s="9">
        <f>AI87/(SUM($B87:$CX87)+SUM($B64:$CX64))*VLOOKUP(select_pop,'Inputs Assump'!$G$4:$H$9,2,FALSE)</f>
        <v>883914.97868537111</v>
      </c>
      <c r="AJ135" s="9">
        <f>AJ87/(SUM($B87:$CX87)+SUM($B64:$CX64))*VLOOKUP(select_pop,'Inputs Assump'!$G$4:$H$9,2,FALSE)</f>
        <v>863211.18323943741</v>
      </c>
      <c r="AK135" s="9">
        <f>AK87/(SUM($B87:$CX87)+SUM($B64:$CX64))*VLOOKUP(select_pop,'Inputs Assump'!$G$4:$H$9,2,FALSE)</f>
        <v>830142.67057429382</v>
      </c>
      <c r="AL135" s="9">
        <f>AL87/(SUM($B87:$CX87)+SUM($B64:$CX64))*VLOOKUP(select_pop,'Inputs Assump'!$G$4:$H$9,2,FALSE)</f>
        <v>797226.57770709007</v>
      </c>
      <c r="AM135" s="9">
        <f>AM87/(SUM($B87:$CX87)+SUM($B64:$CX64))*VLOOKUP(select_pop,'Inputs Assump'!$G$4:$H$9,2,FALSE)</f>
        <v>767127.83770242031</v>
      </c>
      <c r="AN135" s="9">
        <f>AN87/(SUM($B87:$CX87)+SUM($B64:$CX64))*VLOOKUP(select_pop,'Inputs Assump'!$G$4:$H$9,2,FALSE)</f>
        <v>737029.09769775078</v>
      </c>
      <c r="AO135" s="9">
        <f>AO87/(SUM($B87:$CX87)+SUM($B64:$CX64))*VLOOKUP(select_pop,'Inputs Assump'!$G$4:$H$9,2,FALSE)</f>
        <v>706930.35769308114</v>
      </c>
      <c r="AP135" s="9">
        <f>AP87/(SUM($B87:$CX87)+SUM($B64:$CX64))*VLOOKUP(select_pop,'Inputs Assump'!$G$4:$H$9,2,FALSE)</f>
        <v>674303.1296828622</v>
      </c>
      <c r="AQ135" s="9">
        <f>AQ87/(SUM($B87:$CX87)+SUM($B64:$CX64))*VLOOKUP(select_pop,'Inputs Assump'!$G$4:$H$9,2,FALSE)</f>
        <v>641675.90167264338</v>
      </c>
      <c r="AR135" s="9">
        <f>AR87/(SUM($B87:$CX87)+SUM($B64:$CX64))*VLOOKUP(select_pop,'Inputs Assump'!$G$4:$H$9,2,FALSE)</f>
        <v>609048.6736624249</v>
      </c>
      <c r="AS135" s="9">
        <f>AS87/(SUM($B87:$CX87)+SUM($B64:$CX64))*VLOOKUP(select_pop,'Inputs Assump'!$G$4:$H$9,2,FALSE)</f>
        <v>576421.44565220608</v>
      </c>
      <c r="AT135" s="9">
        <f>AT87/(SUM($B87:$CX87)+SUM($B64:$CX64))*VLOOKUP(select_pop,'Inputs Assump'!$G$4:$H$9,2,FALSE)</f>
        <v>543794.21764198726</v>
      </c>
      <c r="AU135" s="9">
        <f>AU87/(SUM($B87:$CX87)+SUM($B64:$CX64))*VLOOKUP(select_pop,'Inputs Assump'!$G$4:$H$9,2,FALSE)</f>
        <v>524415.45600844151</v>
      </c>
      <c r="AV135" s="9">
        <f>AV87/(SUM($B87:$CX87)+SUM($B64:$CX64))*VLOOKUP(select_pop,'Inputs Assump'!$G$4:$H$9,2,FALSE)</f>
        <v>505036.69437489577</v>
      </c>
      <c r="AW135" s="9">
        <f>AW87/(SUM($B87:$CX87)+SUM($B64:$CX64))*VLOOKUP(select_pop,'Inputs Assump'!$G$4:$H$9,2,FALSE)</f>
        <v>485657.93274135009</v>
      </c>
      <c r="AX135" s="9">
        <f>AX87/(SUM($B87:$CX87)+SUM($B64:$CX64))*VLOOKUP(select_pop,'Inputs Assump'!$G$4:$H$9,2,FALSE)</f>
        <v>466279.17110780434</v>
      </c>
      <c r="AY135" s="9">
        <f>AY87/(SUM($B87:$CX87)+SUM($B64:$CX64))*VLOOKUP(select_pop,'Inputs Assump'!$G$4:$H$9,2,FALSE)</f>
        <v>446900.4094742586</v>
      </c>
      <c r="AZ135" s="9">
        <f>AZ87/(SUM($B87:$CX87)+SUM($B64:$CX64))*VLOOKUP(select_pop,'Inputs Assump'!$G$4:$H$9,2,FALSE)</f>
        <v>428232.25920343254</v>
      </c>
      <c r="BA135" s="9">
        <f>BA87/(SUM($B87:$CX87)+SUM($B64:$CX64))*VLOOKUP(select_pop,'Inputs Assump'!$G$4:$H$9,2,FALSE)</f>
        <v>409564.10893260641</v>
      </c>
      <c r="BB135" s="9">
        <f>BB87/(SUM($B87:$CX87)+SUM($B64:$CX64))*VLOOKUP(select_pop,'Inputs Assump'!$G$4:$H$9,2,FALSE)</f>
        <v>390895.95866178029</v>
      </c>
      <c r="BC135" s="9">
        <f>BC87/(SUM($B87:$CX87)+SUM($B64:$CX64))*VLOOKUP(select_pop,'Inputs Assump'!$G$4:$H$9,2,FALSE)</f>
        <v>372227.80839095404</v>
      </c>
      <c r="BD135" s="9">
        <f>BD87/(SUM($B87:$CX87)+SUM($B64:$CX64))*VLOOKUP(select_pop,'Inputs Assump'!$G$4:$H$9,2,FALSE)</f>
        <v>353559.65812012798</v>
      </c>
      <c r="BE135" s="9">
        <f>BE87/(SUM($B87:$CX87)+SUM($B64:$CX64))*VLOOKUP(select_pop,'Inputs Assump'!$G$4:$H$9,2,FALSE)</f>
        <v>342744.26074277953</v>
      </c>
      <c r="BF135" s="9">
        <f>BF87/(SUM($B87:$CX87)+SUM($B64:$CX64))*VLOOKUP(select_pop,'Inputs Assump'!$G$4:$H$9,2,FALSE)</f>
        <v>331928.86336543091</v>
      </c>
      <c r="BG135" s="9">
        <f>BG87/(SUM($B87:$CX87)+SUM($B64:$CX64))*VLOOKUP(select_pop,'Inputs Assump'!$G$4:$H$9,2,FALSE)</f>
        <v>321113.46598808258</v>
      </c>
      <c r="BH135" s="9">
        <f>BH87/(SUM($B87:$CX87)+SUM($B64:$CX64))*VLOOKUP(select_pop,'Inputs Assump'!$G$4:$H$9,2,FALSE)</f>
        <v>310298.06861073419</v>
      </c>
      <c r="BI135" s="9">
        <f>BI87/(SUM($B87:$CX87)+SUM($B64:$CX64))*VLOOKUP(select_pop,'Inputs Assump'!$G$4:$H$9,2,FALSE)</f>
        <v>299482.67123338551</v>
      </c>
      <c r="BJ135" s="9">
        <f>BJ87/(SUM($B87:$CX87)+SUM($B64:$CX64))*VLOOKUP(select_pop,'Inputs Assump'!$G$4:$H$9,2,FALSE)</f>
        <v>284918.52133512782</v>
      </c>
      <c r="BK135" s="9">
        <f>BK87/(SUM($B87:$CX87)+SUM($B64:$CX64))*VLOOKUP(select_pop,'Inputs Assump'!$G$4:$H$9,2,FALSE)</f>
        <v>270354.37143687002</v>
      </c>
      <c r="BL135" s="9">
        <f>BL87/(SUM($B87:$CX87)+SUM($B64:$CX64))*VLOOKUP(select_pop,'Inputs Assump'!$G$4:$H$9,2,FALSE)</f>
        <v>255790.22153861224</v>
      </c>
      <c r="BM135" s="9">
        <f>BM87/(SUM($B87:$CX87)+SUM($B64:$CX64))*VLOOKUP(select_pop,'Inputs Assump'!$G$4:$H$9,2,FALSE)</f>
        <v>241226.07164035438</v>
      </c>
      <c r="BN135" s="9">
        <f>BN87/(SUM($B87:$CX87)+SUM($B64:$CX64))*VLOOKUP(select_pop,'Inputs Assump'!$G$4:$H$9,2,FALSE)</f>
        <v>226661.92174209657</v>
      </c>
      <c r="BO135" s="9">
        <f>BO87/(SUM($B87:$CX87)+SUM($B64:$CX64))*VLOOKUP(select_pop,'Inputs Assump'!$G$4:$H$9,2,FALSE)</f>
        <v>214841.90680345552</v>
      </c>
      <c r="BP135" s="9">
        <f>BP87/(SUM($B87:$CX87)+SUM($B64:$CX64))*VLOOKUP(select_pop,'Inputs Assump'!$G$4:$H$9,2,FALSE)</f>
        <v>203021.89186481436</v>
      </c>
      <c r="BQ135" s="9">
        <f>BQ87/(SUM($B87:$CX87)+SUM($B64:$CX64))*VLOOKUP(select_pop,'Inputs Assump'!$G$4:$H$9,2,FALSE)</f>
        <v>191201.87692617316</v>
      </c>
      <c r="BR135" s="9">
        <f>BR87/(SUM($B87:$CX87)+SUM($B64:$CX64))*VLOOKUP(select_pop,'Inputs Assump'!$G$4:$H$9,2,FALSE)</f>
        <v>179381.86198753197</v>
      </c>
      <c r="BS135" s="9">
        <f>BS87/(SUM($B87:$CX87)+SUM($B64:$CX64))*VLOOKUP(select_pop,'Inputs Assump'!$G$4:$H$9,2,FALSE)</f>
        <v>167561.84704889084</v>
      </c>
      <c r="BT135" s="9">
        <f>BT87/(SUM($B87:$CX87)+SUM($B64:$CX64))*VLOOKUP(select_pop,'Inputs Assump'!$G$4:$H$9,2,FALSE)</f>
        <v>161420.10151127123</v>
      </c>
      <c r="BU135" s="9">
        <f>BU87/(SUM($B87:$CX87)+SUM($B64:$CX64))*VLOOKUP(select_pop,'Inputs Assump'!$G$4:$H$9,2,FALSE)</f>
        <v>155278.35597365163</v>
      </c>
      <c r="BV135" s="9">
        <f>BV87/(SUM($B87:$CX87)+SUM($B64:$CX64))*VLOOKUP(select_pop,'Inputs Assump'!$G$4:$H$9,2,FALSE)</f>
        <v>149136.61043603209</v>
      </c>
      <c r="BW135" s="9">
        <f>BW87/(SUM($B87:$CX87)+SUM($B64:$CX64))*VLOOKUP(select_pop,'Inputs Assump'!$G$4:$H$9,2,FALSE)</f>
        <v>142994.86489841252</v>
      </c>
      <c r="BX135" s="9">
        <f>BX87/(SUM($B87:$CX87)+SUM($B64:$CX64))*VLOOKUP(select_pop,'Inputs Assump'!$G$4:$H$9,2,FALSE)</f>
        <v>136853.11936079292</v>
      </c>
      <c r="BY135" s="9">
        <f>BY87/(SUM($B87:$CX87)+SUM($B64:$CX64))*VLOOKUP(select_pop,'Inputs Assump'!$G$4:$H$9,2,FALSE)</f>
        <v>130756.5099046026</v>
      </c>
      <c r="BZ135" s="9">
        <f>BZ87/(SUM($B87:$CX87)+SUM($B64:$CX64))*VLOOKUP(select_pop,'Inputs Assump'!$G$4:$H$9,2,FALSE)</f>
        <v>124659.90044841229</v>
      </c>
      <c r="CA135" s="9">
        <f>CA87/(SUM($B87:$CX87)+SUM($B64:$CX64))*VLOOKUP(select_pop,'Inputs Assump'!$G$4:$H$9,2,FALSE)</f>
        <v>118563.29099222198</v>
      </c>
      <c r="CB135" s="9">
        <f>CB87/(SUM($B87:$CX87)+SUM($B64:$CX64))*VLOOKUP(select_pop,'Inputs Assump'!$G$4:$H$9,2,FALSE)</f>
        <v>112466.68153603163</v>
      </c>
      <c r="CC135" s="9">
        <f>CC87/(SUM($B87:$CX87)+SUM($B64:$CX64))*VLOOKUP(select_pop,'Inputs Assump'!$G$4:$H$9,2,FALSE)</f>
        <v>106370.07207984137</v>
      </c>
      <c r="CD135" s="9">
        <f>CD87/(SUM($B87:$CX87)+SUM($B64:$CX64))*VLOOKUP(select_pop,'Inputs Assump'!$G$4:$H$9,2,FALSE)</f>
        <v>100706.43359310752</v>
      </c>
      <c r="CE135" s="9">
        <f>CE87/(SUM($B87:$CX87)+SUM($B64:$CX64))*VLOOKUP(select_pop,'Inputs Assump'!$G$4:$H$9,2,FALSE)</f>
        <v>95042.795106373669</v>
      </c>
      <c r="CF135" s="9">
        <f>CF87/(SUM($B87:$CX87)+SUM($B64:$CX64))*VLOOKUP(select_pop,'Inputs Assump'!$G$4:$H$9,2,FALSE)</f>
        <v>89379.156619639849</v>
      </c>
      <c r="CG135" s="9">
        <f>CG87/(SUM($B87:$CX87)+SUM($B64:$CX64))*VLOOKUP(select_pop,'Inputs Assump'!$G$4:$H$9,2,FALSE)</f>
        <v>83715.518132906029</v>
      </c>
      <c r="CH135" s="9">
        <f>CH87/(SUM($B87:$CX87)+SUM($B64:$CX64))*VLOOKUP(select_pop,'Inputs Assump'!$G$4:$H$9,2,FALSE)</f>
        <v>78051.879646172223</v>
      </c>
      <c r="CI135" s="9">
        <f>CI87/(SUM($B87:$CX87)+SUM($B64:$CX64))*VLOOKUP(select_pop,'Inputs Assump'!$G$4:$H$9,2,FALSE)</f>
        <v>72278.538217130525</v>
      </c>
      <c r="CJ135" s="9">
        <f>CJ87/(SUM($B87:$CX87)+SUM($B64:$CX64))*VLOOKUP(select_pop,'Inputs Assump'!$G$4:$H$9,2,FALSE)</f>
        <v>66505.196788088811</v>
      </c>
      <c r="CK135" s="9">
        <f>CK87/(SUM($B87:$CX87)+SUM($B64:$CX64))*VLOOKUP(select_pop,'Inputs Assump'!$G$4:$H$9,2,FALSE)</f>
        <v>60731.855359047127</v>
      </c>
      <c r="CL135" s="9">
        <f>CL87/(SUM($B87:$CX87)+SUM($B64:$CX64))*VLOOKUP(select_pop,'Inputs Assump'!$G$4:$H$9,2,FALSE)</f>
        <v>54958.513930005429</v>
      </c>
      <c r="CM135" s="9">
        <f>CM87/(SUM($B87:$CX87)+SUM($B64:$CX64))*VLOOKUP(select_pop,'Inputs Assump'!$G$4:$H$9,2,FALSE)</f>
        <v>49185.172500963745</v>
      </c>
      <c r="CN135" s="9">
        <f>CN87/(SUM($B87:$CX87)+SUM($B64:$CX64))*VLOOKUP(select_pop,'Inputs Assump'!$G$4:$H$9,2,FALSE)</f>
        <v>43936.95771759023</v>
      </c>
      <c r="CO135" s="9">
        <f>CO87/(SUM($B87:$CX87)+SUM($B64:$CX64))*VLOOKUP(select_pop,'Inputs Assump'!$G$4:$H$9,2,FALSE)</f>
        <v>38688.742934216716</v>
      </c>
      <c r="CP135" s="9">
        <f>CP87/(SUM($B87:$CX87)+SUM($B64:$CX64))*VLOOKUP(select_pop,'Inputs Assump'!$G$4:$H$9,2,FALSE)</f>
        <v>33440.528150843194</v>
      </c>
      <c r="CQ135" s="9">
        <f>CQ87/(SUM($B87:$CX87)+SUM($B64:$CX64))*VLOOKUP(select_pop,'Inputs Assump'!$G$4:$H$9,2,FALSE)</f>
        <v>28192.313367469662</v>
      </c>
      <c r="CR135" s="9">
        <f>CR87/(SUM($B87:$CX87)+SUM($B64:$CX64))*VLOOKUP(select_pop,'Inputs Assump'!$G$4:$H$9,2,FALSE)</f>
        <v>22944.098584096151</v>
      </c>
      <c r="CS135" s="9">
        <f>CS87/(SUM($B87:$CX87)+SUM($B64:$CX64))*VLOOKUP(select_pop,'Inputs Assump'!$G$4:$H$9,2,FALSE)</f>
        <v>20147.778680826807</v>
      </c>
      <c r="CT135" s="9">
        <f>CT87/(SUM($B87:$CX87)+SUM($B64:$CX64))*VLOOKUP(select_pop,'Inputs Assump'!$G$4:$H$9,2,FALSE)</f>
        <v>17351.458777557487</v>
      </c>
      <c r="CU135" s="9">
        <f>CU87/(SUM($B87:$CX87)+SUM($B64:$CX64))*VLOOKUP(select_pop,'Inputs Assump'!$G$4:$H$9,2,FALSE)</f>
        <v>14555.138874288146</v>
      </c>
      <c r="CV135" s="9">
        <f>CV87/(SUM($B87:$CX87)+SUM($B64:$CX64))*VLOOKUP(select_pop,'Inputs Assump'!$G$4:$H$9,2,FALSE)</f>
        <v>11758.818971018813</v>
      </c>
      <c r="CW135" s="9">
        <f>CW87/(SUM($B87:$CX87)+SUM($B64:$CX64))*VLOOKUP(select_pop,'Inputs Assump'!$G$4:$H$9,2,FALSE)</f>
        <v>8962.4990677494734</v>
      </c>
      <c r="CX135" s="9">
        <f>CX87/(SUM($B87:$CX87)+SUM($B64:$CX64))*VLOOKUP(select_pop,'Inputs Assump'!$G$4:$H$9,2,FALSE)</f>
        <v>7504.1175789499594</v>
      </c>
      <c r="CZ135" s="50">
        <f t="shared" si="13"/>
        <v>57439542.672808737</v>
      </c>
      <c r="DA135" s="66">
        <f t="shared" si="12"/>
        <v>-1.2616616466900102E-3</v>
      </c>
    </row>
    <row r="136" spans="1:105">
      <c r="A136" s="52">
        <v>2033</v>
      </c>
      <c r="B136" s="9">
        <f>B88/(SUM($B88:$CX88)+SUM($B65:$CX65))*VLOOKUP(select_pop,'Inputs Assump'!$G$4:$H$9,2,FALSE)</f>
        <v>1280321.7999963681</v>
      </c>
      <c r="C136" s="9">
        <f>C88/(SUM($B88:$CX88)+SUM($B65:$CX65))*VLOOKUP(select_pop,'Inputs Assump'!$G$4:$H$9,2,FALSE)</f>
        <v>1252510.9536627254</v>
      </c>
      <c r="D136" s="9">
        <f>D88/(SUM($B88:$CX88)+SUM($B65:$CX65))*VLOOKUP(select_pop,'Inputs Assump'!$G$4:$H$9,2,FALSE)</f>
        <v>1249871.3832181441</v>
      </c>
      <c r="E136" s="9">
        <f>E88/(SUM($B88:$CX88)+SUM($B65:$CX65))*VLOOKUP(select_pop,'Inputs Assump'!$G$4:$H$9,2,FALSE)</f>
        <v>1246325.2214582928</v>
      </c>
      <c r="F136" s="9">
        <f>F88/(SUM($B88:$CX88)+SUM($B65:$CX65))*VLOOKUP(select_pop,'Inputs Assump'!$G$4:$H$9,2,FALSE)</f>
        <v>1241728.7261650809</v>
      </c>
      <c r="G136" s="9">
        <f>G88/(SUM($B88:$CX88)+SUM($B65:$CX65))*VLOOKUP(select_pop,'Inputs Assump'!$G$4:$H$9,2,FALSE)</f>
        <v>1237156.9577560418</v>
      </c>
      <c r="H136" s="9">
        <f>H88/(SUM($B88:$CX88)+SUM($B65:$CX65))*VLOOKUP(select_pop,'Inputs Assump'!$G$4:$H$9,2,FALSE)</f>
        <v>1231752.5483849128</v>
      </c>
      <c r="I136" s="9">
        <f>I88/(SUM($B88:$CX88)+SUM($B65:$CX65))*VLOOKUP(select_pop,'Inputs Assump'!$G$4:$H$9,2,FALSE)</f>
        <v>1225707.5214145768</v>
      </c>
      <c r="J136" s="9">
        <f>J88/(SUM($B88:$CX88)+SUM($B65:$CX65))*VLOOKUP(select_pop,'Inputs Assump'!$G$4:$H$9,2,FALSE)</f>
        <v>1218998.9278020365</v>
      </c>
      <c r="K136" s="9">
        <f>K88/(SUM($B88:$CX88)+SUM($B65:$CX65))*VLOOKUP(select_pop,'Inputs Assump'!$G$4:$H$9,2,FALSE)</f>
        <v>1211614.9823378157</v>
      </c>
      <c r="L136" s="9">
        <f>L88/(SUM($B88:$CX88)+SUM($B65:$CX65))*VLOOKUP(select_pop,'Inputs Assump'!$G$4:$H$9,2,FALSE)</f>
        <v>1203584.6715893315</v>
      </c>
      <c r="M136" s="9">
        <f>M88/(SUM($B88:$CX88)+SUM($B65:$CX65))*VLOOKUP(select_pop,'Inputs Assump'!$G$4:$H$9,2,FALSE)</f>
        <v>1194842.1719763642</v>
      </c>
      <c r="N136" s="9">
        <f>N88/(SUM($B88:$CX88)+SUM($B65:$CX65))*VLOOKUP(select_pop,'Inputs Assump'!$G$4:$H$9,2,FALSE)</f>
        <v>1185094.5911340942</v>
      </c>
      <c r="O136" s="9">
        <f>O88/(SUM($B88:$CX88)+SUM($B65:$CX65))*VLOOKUP(select_pop,'Inputs Assump'!$G$4:$H$9,2,FALSE)</f>
        <v>1277635.4409917581</v>
      </c>
      <c r="P136" s="9">
        <f>P88/(SUM($B88:$CX88)+SUM($B65:$CX65))*VLOOKUP(select_pop,'Inputs Assump'!$G$4:$H$9,2,FALSE)</f>
        <v>1274178.3677768728</v>
      </c>
      <c r="Q136" s="9">
        <f>Q88/(SUM($B88:$CX88)+SUM($B65:$CX65))*VLOOKUP(select_pop,'Inputs Assump'!$G$4:$H$9,2,FALSE)</f>
        <v>1252521.6947460698</v>
      </c>
      <c r="R136" s="9">
        <f>R88/(SUM($B88:$CX88)+SUM($B65:$CX65))*VLOOKUP(select_pop,'Inputs Assump'!$G$4:$H$9,2,FALSE)</f>
        <v>1230989.462348799</v>
      </c>
      <c r="S136" s="9">
        <f>S88/(SUM($B88:$CX88)+SUM($B65:$CX65))*VLOOKUP(select_pop,'Inputs Assump'!$G$4:$H$9,2,FALSE)</f>
        <v>1209584.2694331133</v>
      </c>
      <c r="T136" s="9">
        <f>T88/(SUM($B88:$CX88)+SUM($B65:$CX65))*VLOOKUP(select_pop,'Inputs Assump'!$G$4:$H$9,2,FALSE)</f>
        <v>1190396.9859194942</v>
      </c>
      <c r="U136" s="9">
        <f>U88/(SUM($B88:$CX88)+SUM($B65:$CX65))*VLOOKUP(select_pop,'Inputs Assump'!$G$4:$H$9,2,FALSE)</f>
        <v>1166317.0254220746</v>
      </c>
      <c r="V136" s="9">
        <f>V88/(SUM($B88:$CX88)+SUM($B65:$CX65))*VLOOKUP(select_pop,'Inputs Assump'!$G$4:$H$9,2,FALSE)</f>
        <v>1141715.2322331793</v>
      </c>
      <c r="W136" s="9">
        <f>W88/(SUM($B88:$CX88)+SUM($B65:$CX65))*VLOOKUP(select_pop,'Inputs Assump'!$G$4:$H$9,2,FALSE)</f>
        <v>1119492.275079441</v>
      </c>
      <c r="X136" s="9">
        <f>X88/(SUM($B88:$CX88)+SUM($B65:$CX65))*VLOOKUP(select_pop,'Inputs Assump'!$G$4:$H$9,2,FALSE)</f>
        <v>1097329.2514548032</v>
      </c>
      <c r="Y136" s="9">
        <f>Y88/(SUM($B88:$CX88)+SUM($B65:$CX65))*VLOOKUP(select_pop,'Inputs Assump'!$G$4:$H$9,2,FALSE)</f>
        <v>1074989.9983305789</v>
      </c>
      <c r="Z136" s="9">
        <f>Z88/(SUM($B88:$CX88)+SUM($B65:$CX65))*VLOOKUP(select_pop,'Inputs Assump'!$G$4:$H$9,2,FALSE)</f>
        <v>1052698.8830602518</v>
      </c>
      <c r="AA136" s="9">
        <f>AA88/(SUM($B88:$CX88)+SUM($B65:$CX65))*VLOOKUP(select_pop,'Inputs Assump'!$G$4:$H$9,2,FALSE)</f>
        <v>1027760.4089188974</v>
      </c>
      <c r="AB136" s="9">
        <f>AB88/(SUM($B88:$CX88)+SUM($B65:$CX65))*VLOOKUP(select_pop,'Inputs Assump'!$G$4:$H$9,2,FALSE)</f>
        <v>1010706.4239431672</v>
      </c>
      <c r="AC136" s="9">
        <f>AC88/(SUM($B88:$CX88)+SUM($B65:$CX65))*VLOOKUP(select_pop,'Inputs Assump'!$G$4:$H$9,2,FALSE)</f>
        <v>993711.65926671959</v>
      </c>
      <c r="AD136" s="9">
        <f>AD88/(SUM($B88:$CX88)+SUM($B65:$CX65))*VLOOKUP(select_pop,'Inputs Assump'!$G$4:$H$9,2,FALSE)</f>
        <v>977403.95437992283</v>
      </c>
      <c r="AE136" s="9">
        <f>AE88/(SUM($B88:$CX88)+SUM($B65:$CX65))*VLOOKUP(select_pop,'Inputs Assump'!$G$4:$H$9,2,FALSE)</f>
        <v>961156.39035301295</v>
      </c>
      <c r="AF136" s="9">
        <f>AF88/(SUM($B88:$CX88)+SUM($B65:$CX65))*VLOOKUP(select_pop,'Inputs Assump'!$G$4:$H$9,2,FALSE)</f>
        <v>944970.38214584021</v>
      </c>
      <c r="AG136" s="9">
        <f>AG88/(SUM($B88:$CX88)+SUM($B65:$CX65))*VLOOKUP(select_pop,'Inputs Assump'!$G$4:$H$9,2,FALSE)</f>
        <v>924337.35677523259</v>
      </c>
      <c r="AH136" s="9">
        <f>AH88/(SUM($B88:$CX88)+SUM($B65:$CX65))*VLOOKUP(select_pop,'Inputs Assump'!$G$4:$H$9,2,FALSE)</f>
        <v>903797.61317308038</v>
      </c>
      <c r="AI136" s="9">
        <f>AI88/(SUM($B88:$CX88)+SUM($B65:$CX65))*VLOOKUP(select_pop,'Inputs Assump'!$G$4:$H$9,2,FALSE)</f>
        <v>883459.02956002438</v>
      </c>
      <c r="AJ136" s="9">
        <f>AJ88/(SUM($B88:$CX88)+SUM($B65:$CX65))*VLOOKUP(select_pop,'Inputs Assump'!$G$4:$H$9,2,FALSE)</f>
        <v>863179.47153078543</v>
      </c>
      <c r="AK136" s="9">
        <f>AK88/(SUM($B88:$CX88)+SUM($B65:$CX65))*VLOOKUP(select_pop,'Inputs Assump'!$G$4:$H$9,2,FALSE)</f>
        <v>842961.36046507873</v>
      </c>
      <c r="AL136" s="9">
        <f>AL88/(SUM($B88:$CX88)+SUM($B65:$CX65))*VLOOKUP(select_pop,'Inputs Assump'!$G$4:$H$9,2,FALSE)</f>
        <v>810668.59252368612</v>
      </c>
      <c r="AM136" s="9">
        <f>AM88/(SUM($B88:$CX88)+SUM($B65:$CX65))*VLOOKUP(select_pop,'Inputs Assump'!$G$4:$H$9,2,FALSE)</f>
        <v>778524.66880804941</v>
      </c>
      <c r="AN136" s="9">
        <f>AN88/(SUM($B88:$CX88)+SUM($B65:$CX65))*VLOOKUP(select_pop,'Inputs Assump'!$G$4:$H$9,2,FALSE)</f>
        <v>749132.00648478651</v>
      </c>
      <c r="AO136" s="9">
        <f>AO88/(SUM($B88:$CX88)+SUM($B65:$CX65))*VLOOKUP(select_pop,'Inputs Assump'!$G$4:$H$9,2,FALSE)</f>
        <v>719739.34416152362</v>
      </c>
      <c r="AP136" s="9">
        <f>AP88/(SUM($B88:$CX88)+SUM($B65:$CX65))*VLOOKUP(select_pop,'Inputs Assump'!$G$4:$H$9,2,FALSE)</f>
        <v>690346.6818382605</v>
      </c>
      <c r="AQ136" s="9">
        <f>AQ88/(SUM($B88:$CX88)+SUM($B65:$CX65))*VLOOKUP(select_pop,'Inputs Assump'!$G$4:$H$9,2,FALSE)</f>
        <v>658484.84658204438</v>
      </c>
      <c r="AR136" s="9">
        <f>AR88/(SUM($B88:$CX88)+SUM($B65:$CX65))*VLOOKUP(select_pop,'Inputs Assump'!$G$4:$H$9,2,FALSE)</f>
        <v>626623.01132582815</v>
      </c>
      <c r="AS136" s="9">
        <f>AS88/(SUM($B88:$CX88)+SUM($B65:$CX65))*VLOOKUP(select_pop,'Inputs Assump'!$G$4:$H$9,2,FALSE)</f>
        <v>594761.17606961238</v>
      </c>
      <c r="AT136" s="9">
        <f>AT88/(SUM($B88:$CX88)+SUM($B65:$CX65))*VLOOKUP(select_pop,'Inputs Assump'!$G$4:$H$9,2,FALSE)</f>
        <v>562899.34081339627</v>
      </c>
      <c r="AU136" s="9">
        <f>AU88/(SUM($B88:$CX88)+SUM($B65:$CX65))*VLOOKUP(select_pop,'Inputs Assump'!$G$4:$H$9,2,FALSE)</f>
        <v>531037.50555718003</v>
      </c>
      <c r="AV136" s="9">
        <f>AV88/(SUM($B88:$CX88)+SUM($B65:$CX65))*VLOOKUP(select_pop,'Inputs Assump'!$G$4:$H$9,2,FALSE)</f>
        <v>512113.34471691085</v>
      </c>
      <c r="AW136" s="9">
        <f>AW88/(SUM($B88:$CX88)+SUM($B65:$CX65))*VLOOKUP(select_pop,'Inputs Assump'!$G$4:$H$9,2,FALSE)</f>
        <v>493189.18387664168</v>
      </c>
      <c r="AX136" s="9">
        <f>AX88/(SUM($B88:$CX88)+SUM($B65:$CX65))*VLOOKUP(select_pop,'Inputs Assump'!$G$4:$H$9,2,FALSE)</f>
        <v>474265.02303637262</v>
      </c>
      <c r="AY136" s="9">
        <f>AY88/(SUM($B88:$CX88)+SUM($B65:$CX65))*VLOOKUP(select_pop,'Inputs Assump'!$G$4:$H$9,2,FALSE)</f>
        <v>455340.86219610332</v>
      </c>
      <c r="AZ136" s="9">
        <f>AZ88/(SUM($B88:$CX88)+SUM($B65:$CX65))*VLOOKUP(select_pop,'Inputs Assump'!$G$4:$H$9,2,FALSE)</f>
        <v>436416.7013558342</v>
      </c>
      <c r="BA136" s="9">
        <f>BA88/(SUM($B88:$CX88)+SUM($B65:$CX65))*VLOOKUP(select_pop,'Inputs Assump'!$G$4:$H$9,2,FALSE)</f>
        <v>418186.48185079201</v>
      </c>
      <c r="BB136" s="9">
        <f>BB88/(SUM($B88:$CX88)+SUM($B65:$CX65))*VLOOKUP(select_pop,'Inputs Assump'!$G$4:$H$9,2,FALSE)</f>
        <v>399956.26234574988</v>
      </c>
      <c r="BC136" s="9">
        <f>BC88/(SUM($B88:$CX88)+SUM($B65:$CX65))*VLOOKUP(select_pop,'Inputs Assump'!$G$4:$H$9,2,FALSE)</f>
        <v>381726.0428407077</v>
      </c>
      <c r="BD136" s="9">
        <f>BD88/(SUM($B88:$CX88)+SUM($B65:$CX65))*VLOOKUP(select_pop,'Inputs Assump'!$G$4:$H$9,2,FALSE)</f>
        <v>363495.82333566545</v>
      </c>
      <c r="BE136" s="9">
        <f>BE88/(SUM($B88:$CX88)+SUM($B65:$CX65))*VLOOKUP(select_pop,'Inputs Assump'!$G$4:$H$9,2,FALSE)</f>
        <v>345265.60383062332</v>
      </c>
      <c r="BF136" s="9">
        <f>BF88/(SUM($B88:$CX88)+SUM($B65:$CX65))*VLOOKUP(select_pop,'Inputs Assump'!$G$4:$H$9,2,FALSE)</f>
        <v>334703.92174841702</v>
      </c>
      <c r="BG136" s="9">
        <f>BG88/(SUM($B88:$CX88)+SUM($B65:$CX65))*VLOOKUP(select_pop,'Inputs Assump'!$G$4:$H$9,2,FALSE)</f>
        <v>324142.23966621055</v>
      </c>
      <c r="BH136" s="9">
        <f>BH88/(SUM($B88:$CX88)+SUM($B65:$CX65))*VLOOKUP(select_pop,'Inputs Assump'!$G$4:$H$9,2,FALSE)</f>
        <v>313580.5575840043</v>
      </c>
      <c r="BI136" s="9">
        <f>BI88/(SUM($B88:$CX88)+SUM($B65:$CX65))*VLOOKUP(select_pop,'Inputs Assump'!$G$4:$H$9,2,FALSE)</f>
        <v>303018.87550179806</v>
      </c>
      <c r="BJ136" s="9">
        <f>BJ88/(SUM($B88:$CX88)+SUM($B65:$CX65))*VLOOKUP(select_pop,'Inputs Assump'!$G$4:$H$9,2,FALSE)</f>
        <v>292457.19341959147</v>
      </c>
      <c r="BK136" s="9">
        <f>BK88/(SUM($B88:$CX88)+SUM($B65:$CX65))*VLOOKUP(select_pop,'Inputs Assump'!$G$4:$H$9,2,FALSE)</f>
        <v>278234.69972322881</v>
      </c>
      <c r="BL136" s="9">
        <f>BL88/(SUM($B88:$CX88)+SUM($B65:$CX65))*VLOOKUP(select_pop,'Inputs Assump'!$G$4:$H$9,2,FALSE)</f>
        <v>264012.20602686604</v>
      </c>
      <c r="BM136" s="9">
        <f>BM88/(SUM($B88:$CX88)+SUM($B65:$CX65))*VLOOKUP(select_pop,'Inputs Assump'!$G$4:$H$9,2,FALSE)</f>
        <v>249789.71233050336</v>
      </c>
      <c r="BN136" s="9">
        <f>BN88/(SUM($B88:$CX88)+SUM($B65:$CX65))*VLOOKUP(select_pop,'Inputs Assump'!$G$4:$H$9,2,FALSE)</f>
        <v>235567.2186341405</v>
      </c>
      <c r="BO136" s="9">
        <f>BO88/(SUM($B88:$CX88)+SUM($B65:$CX65))*VLOOKUP(select_pop,'Inputs Assump'!$G$4:$H$9,2,FALSE)</f>
        <v>221344.72493777773</v>
      </c>
      <c r="BP136" s="9">
        <f>BP88/(SUM($B88:$CX88)+SUM($B65:$CX65))*VLOOKUP(select_pop,'Inputs Assump'!$G$4:$H$9,2,FALSE)</f>
        <v>209801.99232858882</v>
      </c>
      <c r="BQ136" s="9">
        <f>BQ88/(SUM($B88:$CX88)+SUM($B65:$CX65))*VLOOKUP(select_pop,'Inputs Assump'!$G$4:$H$9,2,FALSE)</f>
        <v>198259.25971939979</v>
      </c>
      <c r="BR136" s="9">
        <f>BR88/(SUM($B88:$CX88)+SUM($B65:$CX65))*VLOOKUP(select_pop,'Inputs Assump'!$G$4:$H$9,2,FALSE)</f>
        <v>186716.52711021071</v>
      </c>
      <c r="BS136" s="9">
        <f>BS88/(SUM($B88:$CX88)+SUM($B65:$CX65))*VLOOKUP(select_pop,'Inputs Assump'!$G$4:$H$9,2,FALSE)</f>
        <v>175173.79450102165</v>
      </c>
      <c r="BT136" s="9">
        <f>BT88/(SUM($B88:$CX88)+SUM($B65:$CX65))*VLOOKUP(select_pop,'Inputs Assump'!$G$4:$H$9,2,FALSE)</f>
        <v>163631.06189183262</v>
      </c>
      <c r="BU136" s="9">
        <f>BU88/(SUM($B88:$CX88)+SUM($B65:$CX65))*VLOOKUP(select_pop,'Inputs Assump'!$G$4:$H$9,2,FALSE)</f>
        <v>157633.3937956049</v>
      </c>
      <c r="BV136" s="9">
        <f>BV88/(SUM($B88:$CX88)+SUM($B65:$CX65))*VLOOKUP(select_pop,'Inputs Assump'!$G$4:$H$9,2,FALSE)</f>
        <v>151635.72569937722</v>
      </c>
      <c r="BW136" s="9">
        <f>BW88/(SUM($B88:$CX88)+SUM($B65:$CX65))*VLOOKUP(select_pop,'Inputs Assump'!$G$4:$H$9,2,FALSE)</f>
        <v>145638.05760314956</v>
      </c>
      <c r="BX136" s="9">
        <f>BX88/(SUM($B88:$CX88)+SUM($B65:$CX65))*VLOOKUP(select_pop,'Inputs Assump'!$G$4:$H$9,2,FALSE)</f>
        <v>139640.3895069219</v>
      </c>
      <c r="BY136" s="9">
        <f>BY88/(SUM($B88:$CX88)+SUM($B65:$CX65))*VLOOKUP(select_pop,'Inputs Assump'!$G$4:$H$9,2,FALSE)</f>
        <v>133642.72141069415</v>
      </c>
      <c r="BZ136" s="9">
        <f>BZ88/(SUM($B88:$CX88)+SUM($B65:$CX65))*VLOOKUP(select_pop,'Inputs Assump'!$G$4:$H$9,2,FALSE)</f>
        <v>127689.13056154856</v>
      </c>
      <c r="CA136" s="9">
        <f>CA88/(SUM($B88:$CX88)+SUM($B65:$CX65))*VLOOKUP(select_pop,'Inputs Assump'!$G$4:$H$9,2,FALSE)</f>
        <v>121735.53971240301</v>
      </c>
      <c r="CB136" s="9">
        <f>CB88/(SUM($B88:$CX88)+SUM($B65:$CX65))*VLOOKUP(select_pop,'Inputs Assump'!$G$4:$H$9,2,FALSE)</f>
        <v>115781.94886325741</v>
      </c>
      <c r="CC136" s="9">
        <f>CC88/(SUM($B88:$CX88)+SUM($B65:$CX65))*VLOOKUP(select_pop,'Inputs Assump'!$G$4:$H$9,2,FALSE)</f>
        <v>109828.35801411176</v>
      </c>
      <c r="CD136" s="9">
        <f>CD88/(SUM($B88:$CX88)+SUM($B65:$CX65))*VLOOKUP(select_pop,'Inputs Assump'!$G$4:$H$9,2,FALSE)</f>
        <v>103874.76716496625</v>
      </c>
      <c r="CE136" s="9">
        <f>CE88/(SUM($B88:$CX88)+SUM($B65:$CX65))*VLOOKUP(select_pop,'Inputs Assump'!$G$4:$H$9,2,FALSE)</f>
        <v>98343.990343884114</v>
      </c>
      <c r="CF136" s="9">
        <f>CF88/(SUM($B88:$CX88)+SUM($B65:$CX65))*VLOOKUP(select_pop,'Inputs Assump'!$G$4:$H$9,2,FALSE)</f>
        <v>92813.21352280202</v>
      </c>
      <c r="CG136" s="9">
        <f>CG88/(SUM($B88:$CX88)+SUM($B65:$CX65))*VLOOKUP(select_pop,'Inputs Assump'!$G$4:$H$9,2,FALSE)</f>
        <v>87282.436701719926</v>
      </c>
      <c r="CH136" s="9">
        <f>CH88/(SUM($B88:$CX88)+SUM($B65:$CX65))*VLOOKUP(select_pop,'Inputs Assump'!$G$4:$H$9,2,FALSE)</f>
        <v>81751.659880637846</v>
      </c>
      <c r="CI136" s="9">
        <f>CI88/(SUM($B88:$CX88)+SUM($B65:$CX65))*VLOOKUP(select_pop,'Inputs Assump'!$G$4:$H$9,2,FALSE)</f>
        <v>76220.883059555767</v>
      </c>
      <c r="CJ136" s="9">
        <f>CJ88/(SUM($B88:$CX88)+SUM($B65:$CX65))*VLOOKUP(select_pop,'Inputs Assump'!$G$4:$H$9,2,FALSE)</f>
        <v>70582.976785924388</v>
      </c>
      <c r="CK136" s="9">
        <f>CK88/(SUM($B88:$CX88)+SUM($B65:$CX65))*VLOOKUP(select_pop,'Inputs Assump'!$G$4:$H$9,2,FALSE)</f>
        <v>64945.070512292994</v>
      </c>
      <c r="CL136" s="9">
        <f>CL88/(SUM($B88:$CX88)+SUM($B65:$CX65))*VLOOKUP(select_pop,'Inputs Assump'!$G$4:$H$9,2,FALSE)</f>
        <v>59307.164238661622</v>
      </c>
      <c r="CM136" s="9">
        <f>CM88/(SUM($B88:$CX88)+SUM($B65:$CX65))*VLOOKUP(select_pop,'Inputs Assump'!$G$4:$H$9,2,FALSE)</f>
        <v>53669.257965030243</v>
      </c>
      <c r="CN136" s="9">
        <f>CN88/(SUM($B88:$CX88)+SUM($B65:$CX65))*VLOOKUP(select_pop,'Inputs Assump'!$G$4:$H$9,2,FALSE)</f>
        <v>48031.351691398879</v>
      </c>
      <c r="CO136" s="9">
        <f>CO88/(SUM($B88:$CX88)+SUM($B65:$CX65))*VLOOKUP(select_pop,'Inputs Assump'!$G$4:$H$9,2,FALSE)</f>
        <v>42906.253268550558</v>
      </c>
      <c r="CP136" s="9">
        <f>CP88/(SUM($B88:$CX88)+SUM($B65:$CX65))*VLOOKUP(select_pop,'Inputs Assump'!$G$4:$H$9,2,FALSE)</f>
        <v>37781.154845702222</v>
      </c>
      <c r="CQ136" s="9">
        <f>CQ88/(SUM($B88:$CX88)+SUM($B65:$CX65))*VLOOKUP(select_pop,'Inputs Assump'!$G$4:$H$9,2,FALSE)</f>
        <v>32656.056422853897</v>
      </c>
      <c r="CR136" s="9">
        <f>CR88/(SUM($B88:$CX88)+SUM($B65:$CX65))*VLOOKUP(select_pop,'Inputs Assump'!$G$4:$H$9,2,FALSE)</f>
        <v>27530.95800000555</v>
      </c>
      <c r="CS136" s="9">
        <f>CS88/(SUM($B88:$CX88)+SUM($B65:$CX65))*VLOOKUP(select_pop,'Inputs Assump'!$G$4:$H$9,2,FALSE)</f>
        <v>22405.85957715724</v>
      </c>
      <c r="CT136" s="9">
        <f>CT88/(SUM($B88:$CX88)+SUM($B65:$CX65))*VLOOKUP(select_pop,'Inputs Assump'!$G$4:$H$9,2,FALSE)</f>
        <v>19675.137737908699</v>
      </c>
      <c r="CU136" s="9">
        <f>CU88/(SUM($B88:$CX88)+SUM($B65:$CX65))*VLOOKUP(select_pop,'Inputs Assump'!$G$4:$H$9,2,FALSE)</f>
        <v>16944.41589866018</v>
      </c>
      <c r="CV136" s="9">
        <f>CV88/(SUM($B88:$CX88)+SUM($B65:$CX65))*VLOOKUP(select_pop,'Inputs Assump'!$G$4:$H$9,2,FALSE)</f>
        <v>14213.69405941165</v>
      </c>
      <c r="CW136" s="9">
        <f>CW88/(SUM($B88:$CX88)+SUM($B65:$CX65))*VLOOKUP(select_pop,'Inputs Assump'!$G$4:$H$9,2,FALSE)</f>
        <v>11482.972220163119</v>
      </c>
      <c r="CX136" s="9">
        <f>CX88/(SUM($B88:$CX88)+SUM($B65:$CX65))*VLOOKUP(select_pop,'Inputs Assump'!$G$4:$H$9,2,FALSE)</f>
        <v>8752.2503809145855</v>
      </c>
      <c r="CZ136" s="50">
        <f t="shared" si="13"/>
        <v>57427806.672322609</v>
      </c>
      <c r="DA136" s="66">
        <f t="shared" si="12"/>
        <v>-1.4657230489751268E-3</v>
      </c>
    </row>
    <row r="137" spans="1:105">
      <c r="A137" s="52">
        <v>2034</v>
      </c>
      <c r="B137" s="9">
        <f>B89/(SUM($B89:$CX89)+SUM($B66:$CX66))*VLOOKUP(select_pop,'Inputs Assump'!$G$4:$H$9,2,FALSE)</f>
        <v>1254602.9102190943</v>
      </c>
      <c r="C137" s="9">
        <f>C89/(SUM($B89:$CX89)+SUM($B66:$CX66))*VLOOKUP(select_pop,'Inputs Assump'!$G$4:$H$9,2,FALSE)</f>
        <v>1228883.4424380832</v>
      </c>
      <c r="D137" s="9">
        <f>D89/(SUM($B89:$CX89)+SUM($B66:$CX66))*VLOOKUP(select_pop,'Inputs Assump'!$G$4:$H$9,2,FALSE)</f>
        <v>1227136.6700804355</v>
      </c>
      <c r="E137" s="9">
        <f>E89/(SUM($B89:$CX89)+SUM($B66:$CX66))*VLOOKUP(select_pop,'Inputs Assump'!$G$4:$H$9,2,FALSE)</f>
        <v>1224550.5739857594</v>
      </c>
      <c r="F137" s="9">
        <f>F89/(SUM($B89:$CX89)+SUM($B66:$CX66))*VLOOKUP(select_pop,'Inputs Assump'!$G$4:$H$9,2,FALSE)</f>
        <v>1221076.2529661905</v>
      </c>
      <c r="G137" s="9">
        <f>G89/(SUM($B89:$CX89)+SUM($B66:$CX66))*VLOOKUP(select_pop,'Inputs Assump'!$G$4:$H$9,2,FALSE)</f>
        <v>1217372.7390163618</v>
      </c>
      <c r="H137" s="9">
        <f>H89/(SUM($B89:$CX89)+SUM($B66:$CX66))*VLOOKUP(select_pop,'Inputs Assump'!$G$4:$H$9,2,FALSE)</f>
        <v>1212890.6439234596</v>
      </c>
      <c r="I137" s="9">
        <f>I89/(SUM($B89:$CX89)+SUM($B66:$CX66))*VLOOKUP(select_pop,'Inputs Assump'!$G$4:$H$9,2,FALSE)</f>
        <v>1207592.2397710357</v>
      </c>
      <c r="J137" s="9">
        <f>J89/(SUM($B89:$CX89)+SUM($B66:$CX66))*VLOOKUP(select_pop,'Inputs Assump'!$G$4:$H$9,2,FALSE)</f>
        <v>1201665.783464405</v>
      </c>
      <c r="K137" s="9">
        <f>K89/(SUM($B89:$CX89)+SUM($B66:$CX66))*VLOOKUP(select_pop,'Inputs Assump'!$G$4:$H$9,2,FALSE)</f>
        <v>1195088.7760964043</v>
      </c>
      <c r="L137" s="9">
        <f>L89/(SUM($B89:$CX89)+SUM($B66:$CX66))*VLOOKUP(select_pop,'Inputs Assump'!$G$4:$H$9,2,FALSE)</f>
        <v>1187891.5207799443</v>
      </c>
      <c r="M137" s="9">
        <f>M89/(SUM($B89:$CX89)+SUM($B66:$CX66))*VLOOKUP(select_pop,'Inputs Assump'!$G$4:$H$9,2,FALSE)</f>
        <v>1180018.4437823766</v>
      </c>
      <c r="N137" s="9">
        <f>N89/(SUM($B89:$CX89)+SUM($B66:$CX66))*VLOOKUP(select_pop,'Inputs Assump'!$G$4:$H$9,2,FALSE)</f>
        <v>1171447.122601924</v>
      </c>
      <c r="O137" s="9">
        <f>O89/(SUM($B89:$CX89)+SUM($B66:$CX66))*VLOOKUP(select_pop,'Inputs Assump'!$G$4:$H$9,2,FALSE)</f>
        <v>1161890.3997159891</v>
      </c>
      <c r="P137" s="9">
        <f>P89/(SUM($B89:$CX89)+SUM($B66:$CX66))*VLOOKUP(select_pop,'Inputs Assump'!$G$4:$H$9,2,FALSE)</f>
        <v>1252619.2966627576</v>
      </c>
      <c r="Q137" s="9">
        <f>Q89/(SUM($B89:$CX89)+SUM($B66:$CX66))*VLOOKUP(select_pop,'Inputs Assump'!$G$4:$H$9,2,FALSE)</f>
        <v>1248706.4403526788</v>
      </c>
      <c r="R137" s="9">
        <f>R89/(SUM($B89:$CX89)+SUM($B66:$CX66))*VLOOKUP(select_pop,'Inputs Assump'!$G$4:$H$9,2,FALSE)</f>
        <v>1227482.7029434817</v>
      </c>
      <c r="S137" s="9">
        <f>S89/(SUM($B89:$CX89)+SUM($B66:$CX66))*VLOOKUP(select_pop,'Inputs Assump'!$G$4:$H$9,2,FALSE)</f>
        <v>1206380.9184919414</v>
      </c>
      <c r="T137" s="9">
        <f>T89/(SUM($B89:$CX89)+SUM($B66:$CX66))*VLOOKUP(select_pop,'Inputs Assump'!$G$4:$H$9,2,FALSE)</f>
        <v>1185403.6338928915</v>
      </c>
      <c r="U137" s="9">
        <f>U89/(SUM($B89:$CX89)+SUM($B66:$CX66))*VLOOKUP(select_pop,'Inputs Assump'!$G$4:$H$9,2,FALSE)</f>
        <v>1166599.9207690125</v>
      </c>
      <c r="V137" s="9">
        <f>V89/(SUM($B89:$CX89)+SUM($B66:$CX66))*VLOOKUP(select_pop,'Inputs Assump'!$G$4:$H$9,2,FALSE)</f>
        <v>1142440.606277951</v>
      </c>
      <c r="W137" s="9">
        <f>W89/(SUM($B89:$CX89)+SUM($B66:$CX66))*VLOOKUP(select_pop,'Inputs Assump'!$G$4:$H$9,2,FALSE)</f>
        <v>1118342.4520766309</v>
      </c>
      <c r="X137" s="9">
        <f>X89/(SUM($B89:$CX89)+SUM($B66:$CX66))*VLOOKUP(select_pop,'Inputs Assump'!$G$4:$H$9,2,FALSE)</f>
        <v>1096574.4352419132</v>
      </c>
      <c r="Y137" s="9">
        <f>Y89/(SUM($B89:$CX89)+SUM($B66:$CX66))*VLOOKUP(select_pop,'Inputs Assump'!$G$4:$H$9,2,FALSE)</f>
        <v>1074865.1249988247</v>
      </c>
      <c r="Z137" s="9">
        <f>Z89/(SUM($B89:$CX89)+SUM($B66:$CX66))*VLOOKUP(select_pop,'Inputs Assump'!$G$4:$H$9,2,FALSE)</f>
        <v>1052983.1929625508</v>
      </c>
      <c r="AA137" s="9">
        <f>AA89/(SUM($B89:$CX89)+SUM($B66:$CX66))*VLOOKUP(select_pop,'Inputs Assump'!$G$4:$H$9,2,FALSE)</f>
        <v>1028509.2620394967</v>
      </c>
      <c r="AB137" s="9">
        <f>AB89/(SUM($B89:$CX89)+SUM($B66:$CX66))*VLOOKUP(select_pop,'Inputs Assump'!$G$4:$H$9,2,FALSE)</f>
        <v>1004143.8408841598</v>
      </c>
      <c r="AC137" s="9">
        <f>AC89/(SUM($B89:$CX89)+SUM($B66:$CX66))*VLOOKUP(select_pop,'Inputs Assump'!$G$4:$H$9,2,FALSE)</f>
        <v>987481.73381396825</v>
      </c>
      <c r="AD137" s="9">
        <f>AD89/(SUM($B89:$CX89)+SUM($B66:$CX66))*VLOOKUP(select_pop,'Inputs Assump'!$G$4:$H$9,2,FALSE)</f>
        <v>970877.48623930127</v>
      </c>
      <c r="AE137" s="9">
        <f>AE89/(SUM($B89:$CX89)+SUM($B66:$CX66))*VLOOKUP(select_pop,'Inputs Assump'!$G$4:$H$9,2,FALSE)</f>
        <v>954944.51073360059</v>
      </c>
      <c r="AF137" s="9">
        <f>AF89/(SUM($B89:$CX89)+SUM($B66:$CX66))*VLOOKUP(select_pop,'Inputs Assump'!$G$4:$H$9,2,FALSE)</f>
        <v>939070.29413076991</v>
      </c>
      <c r="AG137" s="9">
        <f>AG89/(SUM($B89:$CX89)+SUM($B66:$CX66))*VLOOKUP(select_pop,'Inputs Assump'!$G$4:$H$9,2,FALSE)</f>
        <v>923256.21887676232</v>
      </c>
      <c r="AH137" s="9">
        <f>AH89/(SUM($B89:$CX89)+SUM($B66:$CX66))*VLOOKUP(select_pop,'Inputs Assump'!$G$4:$H$9,2,FALSE)</f>
        <v>903097.3130024873</v>
      </c>
      <c r="AI137" s="9">
        <f>AI89/(SUM($B89:$CX89)+SUM($B66:$CX66))*VLOOKUP(select_pop,'Inputs Assump'!$G$4:$H$9,2,FALSE)</f>
        <v>883029.5454056249</v>
      </c>
      <c r="AJ137" s="9">
        <f>AJ89/(SUM($B89:$CX89)+SUM($B66:$CX66))*VLOOKUP(select_pop,'Inputs Assump'!$G$4:$H$9,2,FALSE)</f>
        <v>863158.31540870317</v>
      </c>
      <c r="AK137" s="9">
        <f>AK89/(SUM($B89:$CX89)+SUM($B66:$CX66))*VLOOKUP(select_pop,'Inputs Assump'!$G$4:$H$9,2,FALSE)</f>
        <v>843344.75466614286</v>
      </c>
      <c r="AL137" s="9">
        <f>AL89/(SUM($B89:$CX89)+SUM($B66:$CX66))*VLOOKUP(select_pop,'Inputs Assump'!$G$4:$H$9,2,FALSE)</f>
        <v>823591.22891757195</v>
      </c>
      <c r="AM137" s="9">
        <f>AM89/(SUM($B89:$CX89)+SUM($B66:$CX66))*VLOOKUP(select_pop,'Inputs Assump'!$G$4:$H$9,2,FALSE)</f>
        <v>792040.50585794321</v>
      </c>
      <c r="AN137" s="9">
        <f>AN89/(SUM($B89:$CX89)+SUM($B66:$CX66))*VLOOKUP(select_pop,'Inputs Assump'!$G$4:$H$9,2,FALSE)</f>
        <v>760635.20678161539</v>
      </c>
      <c r="AO137" s="9">
        <f>AO89/(SUM($B89:$CX89)+SUM($B66:$CX66))*VLOOKUP(select_pop,'Inputs Assump'!$G$4:$H$9,2,FALSE)</f>
        <v>731917.94876801025</v>
      </c>
      <c r="AP137" s="9">
        <f>AP89/(SUM($B89:$CX89)+SUM($B66:$CX66))*VLOOKUP(select_pop,'Inputs Assump'!$G$4:$H$9,2,FALSE)</f>
        <v>703200.69075440511</v>
      </c>
      <c r="AQ137" s="9">
        <f>AQ89/(SUM($B89:$CX89)+SUM($B66:$CX66))*VLOOKUP(select_pop,'Inputs Assump'!$G$4:$H$9,2,FALSE)</f>
        <v>674483.43274079985</v>
      </c>
      <c r="AR137" s="9">
        <f>AR89/(SUM($B89:$CX89)+SUM($B66:$CX66))*VLOOKUP(select_pop,'Inputs Assump'!$G$4:$H$9,2,FALSE)</f>
        <v>643353.74010606424</v>
      </c>
      <c r="AS137" s="9">
        <f>AS89/(SUM($B89:$CX89)+SUM($B66:$CX66))*VLOOKUP(select_pop,'Inputs Assump'!$G$4:$H$9,2,FALSE)</f>
        <v>612224.04747132899</v>
      </c>
      <c r="AT137" s="9">
        <f>AT89/(SUM($B89:$CX89)+SUM($B66:$CX66))*VLOOKUP(select_pop,'Inputs Assump'!$G$4:$H$9,2,FALSE)</f>
        <v>581094.35483659396</v>
      </c>
      <c r="AU137" s="9">
        <f>AU89/(SUM($B89:$CX89)+SUM($B66:$CX66))*VLOOKUP(select_pop,'Inputs Assump'!$G$4:$H$9,2,FALSE)</f>
        <v>549964.66220185859</v>
      </c>
      <c r="AV137" s="9">
        <f>AV89/(SUM($B89:$CX89)+SUM($B66:$CX66))*VLOOKUP(select_pop,'Inputs Assump'!$G$4:$H$9,2,FALSE)</f>
        <v>518834.96956712316</v>
      </c>
      <c r="AW137" s="9">
        <f>AW89/(SUM($B89:$CX89)+SUM($B66:$CX66))*VLOOKUP(select_pop,'Inputs Assump'!$G$4:$H$9,2,FALSE)</f>
        <v>500345.66078780714</v>
      </c>
      <c r="AX137" s="9">
        <f>AX89/(SUM($B89:$CX89)+SUM($B66:$CX66))*VLOOKUP(select_pop,'Inputs Assump'!$G$4:$H$9,2,FALSE)</f>
        <v>481856.35200849129</v>
      </c>
      <c r="AY137" s="9">
        <f>AY89/(SUM($B89:$CX89)+SUM($B66:$CX66))*VLOOKUP(select_pop,'Inputs Assump'!$G$4:$H$9,2,FALSE)</f>
        <v>463367.04322917538</v>
      </c>
      <c r="AZ137" s="9">
        <f>AZ89/(SUM($B89:$CX89)+SUM($B66:$CX66))*VLOOKUP(select_pop,'Inputs Assump'!$G$4:$H$9,2,FALSE)</f>
        <v>444877.73444985948</v>
      </c>
      <c r="BA137" s="9">
        <f>BA89/(SUM($B89:$CX89)+SUM($B66:$CX66))*VLOOKUP(select_pop,'Inputs Assump'!$G$4:$H$9,2,FALSE)</f>
        <v>426388.42567054351</v>
      </c>
      <c r="BB137" s="9">
        <f>BB89/(SUM($B89:$CX89)+SUM($B66:$CX66))*VLOOKUP(select_pop,'Inputs Assump'!$G$4:$H$9,2,FALSE)</f>
        <v>408577.11237700045</v>
      </c>
      <c r="BC137" s="9">
        <f>BC89/(SUM($B89:$CX89)+SUM($B66:$CX66))*VLOOKUP(select_pop,'Inputs Assump'!$G$4:$H$9,2,FALSE)</f>
        <v>390765.7990834575</v>
      </c>
      <c r="BD137" s="9">
        <f>BD89/(SUM($B89:$CX89)+SUM($B66:$CX66))*VLOOKUP(select_pop,'Inputs Assump'!$G$4:$H$9,2,FALSE)</f>
        <v>372954.48578991444</v>
      </c>
      <c r="BE137" s="9">
        <f>BE89/(SUM($B89:$CX89)+SUM($B66:$CX66))*VLOOKUP(select_pop,'Inputs Assump'!$G$4:$H$9,2,FALSE)</f>
        <v>355143.17249637138</v>
      </c>
      <c r="BF137" s="9">
        <f>BF89/(SUM($B89:$CX89)+SUM($B66:$CX66))*VLOOKUP(select_pop,'Inputs Assump'!$G$4:$H$9,2,FALSE)</f>
        <v>337331.85920282837</v>
      </c>
      <c r="BG137" s="9">
        <f>BG89/(SUM($B89:$CX89)+SUM($B66:$CX66))*VLOOKUP(select_pop,'Inputs Assump'!$G$4:$H$9,2,FALSE)</f>
        <v>327012.8705356351</v>
      </c>
      <c r="BH137" s="9">
        <f>BH89/(SUM($B89:$CX89)+SUM($B66:$CX66))*VLOOKUP(select_pop,'Inputs Assump'!$G$4:$H$9,2,FALSE)</f>
        <v>316693.88186844159</v>
      </c>
      <c r="BI137" s="9">
        <f>BI89/(SUM($B89:$CX89)+SUM($B66:$CX66))*VLOOKUP(select_pop,'Inputs Assump'!$G$4:$H$9,2,FALSE)</f>
        <v>306374.89320124831</v>
      </c>
      <c r="BJ137" s="9">
        <f>BJ89/(SUM($B89:$CX89)+SUM($B66:$CX66))*VLOOKUP(select_pop,'Inputs Assump'!$G$4:$H$9,2,FALSE)</f>
        <v>296055.90453405509</v>
      </c>
      <c r="BK137" s="9">
        <f>BK89/(SUM($B89:$CX89)+SUM($B66:$CX66))*VLOOKUP(select_pop,'Inputs Assump'!$G$4:$H$9,2,FALSE)</f>
        <v>285736.91586686159</v>
      </c>
      <c r="BL137" s="9">
        <f>BL89/(SUM($B89:$CX89)+SUM($B66:$CX66))*VLOOKUP(select_pop,'Inputs Assump'!$G$4:$H$9,2,FALSE)</f>
        <v>271841.23617022973</v>
      </c>
      <c r="BM137" s="9">
        <f>BM89/(SUM($B89:$CX89)+SUM($B66:$CX66))*VLOOKUP(select_pop,'Inputs Assump'!$G$4:$H$9,2,FALSE)</f>
        <v>257945.5564735978</v>
      </c>
      <c r="BN137" s="9">
        <f>BN89/(SUM($B89:$CX89)+SUM($B66:$CX66))*VLOOKUP(select_pop,'Inputs Assump'!$G$4:$H$9,2,FALSE)</f>
        <v>244049.87677696592</v>
      </c>
      <c r="BO137" s="9">
        <f>BO89/(SUM($B89:$CX89)+SUM($B66:$CX66))*VLOOKUP(select_pop,'Inputs Assump'!$G$4:$H$9,2,FALSE)</f>
        <v>230154.19708033389</v>
      </c>
      <c r="BP137" s="9">
        <f>BP89/(SUM($B89:$CX89)+SUM($B66:$CX66))*VLOOKUP(select_pop,'Inputs Assump'!$G$4:$H$9,2,FALSE)</f>
        <v>216258.51738370198</v>
      </c>
      <c r="BQ137" s="9">
        <f>BQ89/(SUM($B89:$CX89)+SUM($B66:$CX66))*VLOOKUP(select_pop,'Inputs Assump'!$G$4:$H$9,2,FALSE)</f>
        <v>204981.02142656353</v>
      </c>
      <c r="BR137" s="9">
        <f>BR89/(SUM($B89:$CX89)+SUM($B66:$CX66))*VLOOKUP(select_pop,'Inputs Assump'!$G$4:$H$9,2,FALSE)</f>
        <v>193703.52546942502</v>
      </c>
      <c r="BS137" s="9">
        <f>BS89/(SUM($B89:$CX89)+SUM($B66:$CX66))*VLOOKUP(select_pop,'Inputs Assump'!$G$4:$H$9,2,FALSE)</f>
        <v>182426.02951228642</v>
      </c>
      <c r="BT137" s="9">
        <f>BT89/(SUM($B89:$CX89)+SUM($B66:$CX66))*VLOOKUP(select_pop,'Inputs Assump'!$G$4:$H$9,2,FALSE)</f>
        <v>171148.53355514788</v>
      </c>
      <c r="BU137" s="9">
        <f>BU89/(SUM($B89:$CX89)+SUM($B66:$CX66))*VLOOKUP(select_pop,'Inputs Assump'!$G$4:$H$9,2,FALSE)</f>
        <v>159871.03759800934</v>
      </c>
      <c r="BV137" s="9">
        <f>BV89/(SUM($B89:$CX89)+SUM($B66:$CX66))*VLOOKUP(select_pop,'Inputs Assump'!$G$4:$H$9,2,FALSE)</f>
        <v>154011.18794216437</v>
      </c>
      <c r="BW137" s="9">
        <f>BW89/(SUM($B89:$CX89)+SUM($B66:$CX66))*VLOOKUP(select_pop,'Inputs Assump'!$G$4:$H$9,2,FALSE)</f>
        <v>148151.3382863194</v>
      </c>
      <c r="BX137" s="9">
        <f>BX89/(SUM($B89:$CX89)+SUM($B66:$CX66))*VLOOKUP(select_pop,'Inputs Assump'!$G$4:$H$9,2,FALSE)</f>
        <v>142291.48863047452</v>
      </c>
      <c r="BY137" s="9">
        <f>BY89/(SUM($B89:$CX89)+SUM($B66:$CX66))*VLOOKUP(select_pop,'Inputs Assump'!$G$4:$H$9,2,FALSE)</f>
        <v>136431.63897462958</v>
      </c>
      <c r="BZ137" s="9">
        <f>BZ89/(SUM($B89:$CX89)+SUM($B66:$CX66))*VLOOKUP(select_pop,'Inputs Assump'!$G$4:$H$9,2,FALSE)</f>
        <v>130571.78931878462</v>
      </c>
      <c r="CA137" s="9">
        <f>CA89/(SUM($B89:$CX89)+SUM($B66:$CX66))*VLOOKUP(select_pop,'Inputs Assump'!$G$4:$H$9,2,FALSE)</f>
        <v>124755.00407347397</v>
      </c>
      <c r="CB137" s="9">
        <f>CB89/(SUM($B89:$CX89)+SUM($B66:$CX66))*VLOOKUP(select_pop,'Inputs Assump'!$G$4:$H$9,2,FALSE)</f>
        <v>118938.21882816342</v>
      </c>
      <c r="CC137" s="9">
        <f>CC89/(SUM($B89:$CX89)+SUM($B66:$CX66))*VLOOKUP(select_pop,'Inputs Assump'!$G$4:$H$9,2,FALSE)</f>
        <v>113121.43358285277</v>
      </c>
      <c r="CD137" s="9">
        <f>CD89/(SUM($B89:$CX89)+SUM($B66:$CX66))*VLOOKUP(select_pop,'Inputs Assump'!$G$4:$H$9,2,FALSE)</f>
        <v>107304.64833754211</v>
      </c>
      <c r="CE137" s="9">
        <f>CE89/(SUM($B89:$CX89)+SUM($B66:$CX66))*VLOOKUP(select_pop,'Inputs Assump'!$G$4:$H$9,2,FALSE)</f>
        <v>101487.86309223159</v>
      </c>
      <c r="CF137" s="9">
        <f>CF89/(SUM($B89:$CX89)+SUM($B66:$CX66))*VLOOKUP(select_pop,'Inputs Assump'!$G$4:$H$9,2,FALSE)</f>
        <v>96084.176170649909</v>
      </c>
      <c r="CG137" s="9">
        <f>CG89/(SUM($B89:$CX89)+SUM($B66:$CX66))*VLOOKUP(select_pop,'Inputs Assump'!$G$4:$H$9,2,FALSE)</f>
        <v>90680.48924906824</v>
      </c>
      <c r="CH137" s="9">
        <f>CH89/(SUM($B89:$CX89)+SUM($B66:$CX66))*VLOOKUP(select_pop,'Inputs Assump'!$G$4:$H$9,2,FALSE)</f>
        <v>85276.802327486599</v>
      </c>
      <c r="CI137" s="9">
        <f>CI89/(SUM($B89:$CX89)+SUM($B66:$CX66))*VLOOKUP(select_pop,'Inputs Assump'!$G$4:$H$9,2,FALSE)</f>
        <v>79873.115405904944</v>
      </c>
      <c r="CJ137" s="9">
        <f>CJ89/(SUM($B89:$CX89)+SUM($B66:$CX66))*VLOOKUP(select_pop,'Inputs Assump'!$G$4:$H$9,2,FALSE)</f>
        <v>74469.428484323318</v>
      </c>
      <c r="CK137" s="9">
        <f>CK89/(SUM($B89:$CX89)+SUM($B66:$CX66))*VLOOKUP(select_pop,'Inputs Assump'!$G$4:$H$9,2,FALSE)</f>
        <v>68961.073802608924</v>
      </c>
      <c r="CL137" s="9">
        <f>CL89/(SUM($B89:$CX89)+SUM($B66:$CX66))*VLOOKUP(select_pop,'Inputs Assump'!$G$4:$H$9,2,FALSE)</f>
        <v>63452.719120894508</v>
      </c>
      <c r="CM137" s="9">
        <f>CM89/(SUM($B89:$CX89)+SUM($B66:$CX66))*VLOOKUP(select_pop,'Inputs Assump'!$G$4:$H$9,2,FALSE)</f>
        <v>57944.364439180114</v>
      </c>
      <c r="CN137" s="9">
        <f>CN89/(SUM($B89:$CX89)+SUM($B66:$CX66))*VLOOKUP(select_pop,'Inputs Assump'!$G$4:$H$9,2,FALSE)</f>
        <v>52436.009757465712</v>
      </c>
      <c r="CO137" s="9">
        <f>CO89/(SUM($B89:$CX89)+SUM($B66:$CX66))*VLOOKUP(select_pop,'Inputs Assump'!$G$4:$H$9,2,FALSE)</f>
        <v>46927.655075751332</v>
      </c>
      <c r="CP137" s="9">
        <f>CP89/(SUM($B89:$CX89)+SUM($B66:$CX66))*VLOOKUP(select_pop,'Inputs Assump'!$G$4:$H$9,2,FALSE)</f>
        <v>41920.324602064662</v>
      </c>
      <c r="CQ137" s="9">
        <f>CQ89/(SUM($B89:$CX89)+SUM($B66:$CX66))*VLOOKUP(select_pop,'Inputs Assump'!$G$4:$H$9,2,FALSE)</f>
        <v>36912.994128377992</v>
      </c>
      <c r="CR137" s="9">
        <f>CR89/(SUM($B89:$CX89)+SUM($B66:$CX66))*VLOOKUP(select_pop,'Inputs Assump'!$G$4:$H$9,2,FALSE)</f>
        <v>31905.663654691311</v>
      </c>
      <c r="CS137" s="9">
        <f>CS89/(SUM($B89:$CX89)+SUM($B66:$CX66))*VLOOKUP(select_pop,'Inputs Assump'!$G$4:$H$9,2,FALSE)</f>
        <v>26898.333181004629</v>
      </c>
      <c r="CT137" s="9">
        <f>CT89/(SUM($B89:$CX89)+SUM($B66:$CX66))*VLOOKUP(select_pop,'Inputs Assump'!$G$4:$H$9,2,FALSE)</f>
        <v>21891.00270731797</v>
      </c>
      <c r="CU137" s="9">
        <f>CU89/(SUM($B89:$CX89)+SUM($B66:$CX66))*VLOOKUP(select_pop,'Inputs Assump'!$G$4:$H$9,2,FALSE)</f>
        <v>19223.029226092283</v>
      </c>
      <c r="CV137" s="9">
        <f>CV89/(SUM($B89:$CX89)+SUM($B66:$CX66))*VLOOKUP(select_pop,'Inputs Assump'!$G$4:$H$9,2,FALSE)</f>
        <v>16555.055744866615</v>
      </c>
      <c r="CW137" s="9">
        <f>CW89/(SUM($B89:$CX89)+SUM($B66:$CX66))*VLOOKUP(select_pop,'Inputs Assump'!$G$4:$H$9,2,FALSE)</f>
        <v>13887.082263640939</v>
      </c>
      <c r="CX137" s="9">
        <f>CX89/(SUM($B89:$CX89)+SUM($B66:$CX66))*VLOOKUP(select_pop,'Inputs Assump'!$G$4:$H$9,2,FALSE)</f>
        <v>11219.108782415262</v>
      </c>
      <c r="CZ137" s="50">
        <f t="shared" si="13"/>
        <v>57416204.988454804</v>
      </c>
      <c r="DA137" s="66">
        <f t="shared" si="12"/>
        <v>-1.6674490016735082E-3</v>
      </c>
    </row>
    <row r="138" spans="1:105">
      <c r="A138" s="52">
        <v>2035</v>
      </c>
      <c r="B138" s="9">
        <f>B90/(SUM($B90:$CX90)+SUM($B67:$CX67))*VLOOKUP(select_pop,'Inputs Assump'!$G$4:$H$9,2,FALSE)</f>
        <v>1228808.3365679723</v>
      </c>
      <c r="C138" s="9">
        <f>C90/(SUM($B90:$CX90)+SUM($B67:$CX67))*VLOOKUP(select_pop,'Inputs Assump'!$G$4:$H$9,2,FALSE)</f>
        <v>1205713.4496675637</v>
      </c>
      <c r="D138" s="9">
        <f>D90/(SUM($B90:$CX90)+SUM($B67:$CX67))*VLOOKUP(select_pop,'Inputs Assump'!$G$4:$H$9,2,FALSE)</f>
        <v>1204644.7817789863</v>
      </c>
      <c r="E138" s="9">
        <f>E90/(SUM($B90:$CX90)+SUM($B67:$CX67))*VLOOKUP(select_pop,'Inputs Assump'!$G$4:$H$9,2,FALSE)</f>
        <v>1202932.4629919243</v>
      </c>
      <c r="F138" s="9">
        <f>F90/(SUM($B90:$CX90)+SUM($B67:$CX67))*VLOOKUP(select_pop,'Inputs Assump'!$G$4:$H$9,2,FALSE)</f>
        <v>1200397.3754009891</v>
      </c>
      <c r="G138" s="9">
        <f>G90/(SUM($B90:$CX90)+SUM($B67:$CX67))*VLOOKUP(select_pop,'Inputs Assump'!$G$4:$H$9,2,FALSE)</f>
        <v>1197691.8591968569</v>
      </c>
      <c r="H138" s="9">
        <f>H90/(SUM($B90:$CX90)+SUM($B67:$CX67))*VLOOKUP(select_pop,'Inputs Assump'!$G$4:$H$9,2,FALSE)</f>
        <v>1194059.2699155924</v>
      </c>
      <c r="I138" s="9">
        <f>I90/(SUM($B90:$CX90)+SUM($B67:$CX67))*VLOOKUP(select_pop,'Inputs Assump'!$G$4:$H$9,2,FALSE)</f>
        <v>1189663.0098197341</v>
      </c>
      <c r="J138" s="9">
        <f>J90/(SUM($B90:$CX90)+SUM($B67:$CX67))*VLOOKUP(select_pop,'Inputs Assump'!$G$4:$H$9,2,FALSE)</f>
        <v>1184466.0735066433</v>
      </c>
      <c r="K138" s="9">
        <f>K90/(SUM($B90:$CX90)+SUM($B67:$CX67))*VLOOKUP(select_pop,'Inputs Assump'!$G$4:$H$9,2,FALSE)</f>
        <v>1178653.1126410994</v>
      </c>
      <c r="L138" s="9">
        <f>L90/(SUM($B90:$CX90)+SUM($B67:$CX67))*VLOOKUP(select_pop,'Inputs Assump'!$G$4:$H$9,2,FALSE)</f>
        <v>1172234.939772886</v>
      </c>
      <c r="M138" s="9">
        <f>M90/(SUM($B90:$CX90)+SUM($B67:$CX67))*VLOOKUP(select_pop,'Inputs Assump'!$G$4:$H$9,2,FALSE)</f>
        <v>1165175.3184952277</v>
      </c>
      <c r="N138" s="9">
        <f>N90/(SUM($B90:$CX90)+SUM($B67:$CX67))*VLOOKUP(select_pop,'Inputs Assump'!$G$4:$H$9,2,FALSE)</f>
        <v>1157452.7993613635</v>
      </c>
      <c r="O138" s="9">
        <f>O90/(SUM($B90:$CX90)+SUM($B67:$CX67))*VLOOKUP(select_pop,'Inputs Assump'!$G$4:$H$9,2,FALSE)</f>
        <v>1149045.3886579</v>
      </c>
      <c r="P138" s="9">
        <f>P90/(SUM($B90:$CX90)+SUM($B67:$CX67))*VLOOKUP(select_pop,'Inputs Assump'!$G$4:$H$9,2,FALSE)</f>
        <v>1139671.420212466</v>
      </c>
      <c r="Q138" s="9">
        <f>Q90/(SUM($B90:$CX90)+SUM($B67:$CX67))*VLOOKUP(select_pop,'Inputs Assump'!$G$4:$H$9,2,FALSE)</f>
        <v>1228165.9831495832</v>
      </c>
      <c r="R138" s="9">
        <f>R90/(SUM($B90:$CX90)+SUM($B67:$CX67))*VLOOKUP(select_pop,'Inputs Assump'!$G$4:$H$9,2,FALSE)</f>
        <v>1224329.512619555</v>
      </c>
      <c r="S138" s="9">
        <f>S90/(SUM($B90:$CX90)+SUM($B67:$CX67))*VLOOKUP(select_pop,'Inputs Assump'!$G$4:$H$9,2,FALSE)</f>
        <v>1203520.0995834302</v>
      </c>
      <c r="T138" s="9">
        <f>T90/(SUM($B90:$CX90)+SUM($B67:$CX67))*VLOOKUP(select_pop,'Inputs Assump'!$G$4:$H$9,2,FALSE)</f>
        <v>1182830.2587705166</v>
      </c>
      <c r="U138" s="9">
        <f>U90/(SUM($B90:$CX90)+SUM($B67:$CX67))*VLOOKUP(select_pop,'Inputs Assump'!$G$4:$H$9,2,FALSE)</f>
        <v>1162262.4873558173</v>
      </c>
      <c r="V138" s="9">
        <f>V90/(SUM($B90:$CX90)+SUM($B67:$CX67))*VLOOKUP(select_pop,'Inputs Assump'!$G$4:$H$9,2,FALSE)</f>
        <v>1143245.1027332281</v>
      </c>
      <c r="W138" s="9">
        <f>W90/(SUM($B90:$CX90)+SUM($B67:$CX67))*VLOOKUP(select_pop,'Inputs Assump'!$G$4:$H$9,2,FALSE)</f>
        <v>1119569.4471073551</v>
      </c>
      <c r="X138" s="9">
        <f>X90/(SUM($B90:$CX90)+SUM($B67:$CX67))*VLOOKUP(select_pop,'Inputs Assump'!$G$4:$H$9,2,FALSE)</f>
        <v>1095953.7273690843</v>
      </c>
      <c r="Y138" s="9">
        <f>Y90/(SUM($B90:$CX90)+SUM($B67:$CX67))*VLOOKUP(select_pop,'Inputs Assump'!$G$4:$H$9,2,FALSE)</f>
        <v>1074621.4966707481</v>
      </c>
      <c r="Z138" s="9">
        <f>Z90/(SUM($B90:$CX90)+SUM($B67:$CX67))*VLOOKUP(select_pop,'Inputs Assump'!$G$4:$H$9,2,FALSE)</f>
        <v>1053346.7972838609</v>
      </c>
      <c r="AA138" s="9">
        <f>AA90/(SUM($B90:$CX90)+SUM($B67:$CX67))*VLOOKUP(select_pop,'Inputs Assump'!$G$4:$H$9,2,FALSE)</f>
        <v>1029319.2240420274</v>
      </c>
      <c r="AB138" s="9">
        <f>AB90/(SUM($B90:$CX90)+SUM($B67:$CX67))*VLOOKUP(select_pop,'Inputs Assump'!$G$4:$H$9,2,FALSE)</f>
        <v>1005395.3022212998</v>
      </c>
      <c r="AC138" s="9">
        <f>AC90/(SUM($B90:$CX90)+SUM($B67:$CX67))*VLOOKUP(select_pop,'Inputs Assump'!$G$4:$H$9,2,FALSE)</f>
        <v>981577.45159967046</v>
      </c>
      <c r="AD138" s="9">
        <f>AD90/(SUM($B90:$CX90)+SUM($B67:$CX67))*VLOOKUP(select_pop,'Inputs Assump'!$G$4:$H$9,2,FALSE)</f>
        <v>965289.79645472753</v>
      </c>
      <c r="AE138" s="9">
        <f>AE90/(SUM($B90:$CX90)+SUM($B67:$CX67))*VLOOKUP(select_pop,'Inputs Assump'!$G$4:$H$9,2,FALSE)</f>
        <v>949058.70051361143</v>
      </c>
      <c r="AF138" s="9">
        <f>AF90/(SUM($B90:$CX90)+SUM($B67:$CX67))*VLOOKUP(select_pop,'Inputs Assump'!$G$4:$H$9,2,FALSE)</f>
        <v>933483.79096727108</v>
      </c>
      <c r="AG138" s="9">
        <f>AG90/(SUM($B90:$CX90)+SUM($B67:$CX67))*VLOOKUP(select_pop,'Inputs Assump'!$G$4:$H$9,2,FALSE)</f>
        <v>917966.31981948414</v>
      </c>
      <c r="AH138" s="9">
        <f>AH90/(SUM($B90:$CX90)+SUM($B67:$CX67))*VLOOKUP(select_pop,'Inputs Assump'!$G$4:$H$9,2,FALSE)</f>
        <v>902507.63844813174</v>
      </c>
      <c r="AI138" s="9">
        <f>AI90/(SUM($B90:$CX90)+SUM($B67:$CX67))*VLOOKUP(select_pop,'Inputs Assump'!$G$4:$H$9,2,FALSE)</f>
        <v>882801.76898058096</v>
      </c>
      <c r="AJ138" s="9">
        <f>AJ90/(SUM($B90:$CX90)+SUM($B67:$CX67))*VLOOKUP(select_pop,'Inputs Assump'!$G$4:$H$9,2,FALSE)</f>
        <v>863184.9896159051</v>
      </c>
      <c r="AK138" s="9">
        <f>AK90/(SUM($B90:$CX90)+SUM($B67:$CX67))*VLOOKUP(select_pop,'Inputs Assump'!$G$4:$H$9,2,FALSE)</f>
        <v>843760.33100986842</v>
      </c>
      <c r="AL138" s="9">
        <f>AL90/(SUM($B90:$CX90)+SUM($B67:$CX67))*VLOOKUP(select_pop,'Inputs Assump'!$G$4:$H$9,2,FALSE)</f>
        <v>824392.04564183485</v>
      </c>
      <c r="AM138" s="9">
        <f>AM90/(SUM($B90:$CX90)+SUM($B67:$CX67))*VLOOKUP(select_pop,'Inputs Assump'!$G$4:$H$9,2,FALSE)</f>
        <v>805082.44608554232</v>
      </c>
      <c r="AN138" s="9">
        <f>AN90/(SUM($B90:$CX90)+SUM($B67:$CX67))*VLOOKUP(select_pop,'Inputs Assump'!$G$4:$H$9,2,FALSE)</f>
        <v>774240.77074376226</v>
      </c>
      <c r="AO138" s="9">
        <f>AO90/(SUM($B90:$CX90)+SUM($B67:$CX67))*VLOOKUP(select_pop,'Inputs Assump'!$G$4:$H$9,2,FALSE)</f>
        <v>743541.25123376457</v>
      </c>
      <c r="AP138" s="9">
        <f>AP90/(SUM($B90:$CX90)+SUM($B67:$CX67))*VLOOKUP(select_pop,'Inputs Assump'!$G$4:$H$9,2,FALSE)</f>
        <v>715469.36373096949</v>
      </c>
      <c r="AQ138" s="9">
        <f>AQ90/(SUM($B90:$CX90)+SUM($B67:$CX67))*VLOOKUP(select_pop,'Inputs Assump'!$G$4:$H$9,2,FALSE)</f>
        <v>687397.47622817429</v>
      </c>
      <c r="AR138" s="9">
        <f>AR90/(SUM($B90:$CX90)+SUM($B67:$CX67))*VLOOKUP(select_pop,'Inputs Assump'!$G$4:$H$9,2,FALSE)</f>
        <v>659325.58872537897</v>
      </c>
      <c r="AS138" s="9">
        <f>AS90/(SUM($B90:$CX90)+SUM($B67:$CX67))*VLOOKUP(select_pop,'Inputs Assump'!$G$4:$H$9,2,FALSE)</f>
        <v>628895.48188074643</v>
      </c>
      <c r="AT138" s="9">
        <f>AT90/(SUM($B90:$CX90)+SUM($B67:$CX67))*VLOOKUP(select_pop,'Inputs Assump'!$G$4:$H$9,2,FALSE)</f>
        <v>598465.37503611401</v>
      </c>
      <c r="AU138" s="9">
        <f>AU90/(SUM($B90:$CX90)+SUM($B67:$CX67))*VLOOKUP(select_pop,'Inputs Assump'!$G$4:$H$9,2,FALSE)</f>
        <v>568035.26819148194</v>
      </c>
      <c r="AV138" s="9">
        <f>AV90/(SUM($B90:$CX90)+SUM($B67:$CX67))*VLOOKUP(select_pop,'Inputs Assump'!$G$4:$H$9,2,FALSE)</f>
        <v>537605.16134684952</v>
      </c>
      <c r="AW138" s="9">
        <f>AW90/(SUM($B90:$CX90)+SUM($B67:$CX67))*VLOOKUP(select_pop,'Inputs Assump'!$G$4:$H$9,2,FALSE)</f>
        <v>507175.05450221704</v>
      </c>
      <c r="AX138" s="9">
        <f>AX90/(SUM($B90:$CX90)+SUM($B67:$CX67))*VLOOKUP(select_pop,'Inputs Assump'!$G$4:$H$9,2,FALSE)</f>
        <v>489101.26083391119</v>
      </c>
      <c r="AY138" s="9">
        <f>AY90/(SUM($B90:$CX90)+SUM($B67:$CX67))*VLOOKUP(select_pop,'Inputs Assump'!$G$4:$H$9,2,FALSE)</f>
        <v>471027.4671656054</v>
      </c>
      <c r="AZ138" s="9">
        <f>AZ90/(SUM($B90:$CX90)+SUM($B67:$CX67))*VLOOKUP(select_pop,'Inputs Assump'!$G$4:$H$9,2,FALSE)</f>
        <v>452953.67349729984</v>
      </c>
      <c r="BA138" s="9">
        <f>BA90/(SUM($B90:$CX90)+SUM($B67:$CX67))*VLOOKUP(select_pop,'Inputs Assump'!$G$4:$H$9,2,FALSE)</f>
        <v>434879.87982899399</v>
      </c>
      <c r="BB138" s="9">
        <f>BB90/(SUM($B90:$CX90)+SUM($B67:$CX67))*VLOOKUP(select_pop,'Inputs Assump'!$G$4:$H$9,2,FALSE)</f>
        <v>416806.08616068825</v>
      </c>
      <c r="BC138" s="9">
        <f>BC90/(SUM($B90:$CX90)+SUM($B67:$CX67))*VLOOKUP(select_pop,'Inputs Assump'!$G$4:$H$9,2,FALSE)</f>
        <v>399395.0512068462</v>
      </c>
      <c r="BD138" s="9">
        <f>BD90/(SUM($B90:$CX90)+SUM($B67:$CX67))*VLOOKUP(select_pop,'Inputs Assump'!$G$4:$H$9,2,FALSE)</f>
        <v>381984.01625300426</v>
      </c>
      <c r="BE138" s="9">
        <f>BE90/(SUM($B90:$CX90)+SUM($B67:$CX67))*VLOOKUP(select_pop,'Inputs Assump'!$G$4:$H$9,2,FALSE)</f>
        <v>364572.9812991622</v>
      </c>
      <c r="BF138" s="9">
        <f>BF90/(SUM($B90:$CX90)+SUM($B67:$CX67))*VLOOKUP(select_pop,'Inputs Assump'!$G$4:$H$9,2,FALSE)</f>
        <v>347161.94634532003</v>
      </c>
      <c r="BG138" s="9">
        <f>BG90/(SUM($B90:$CX90)+SUM($B67:$CX67))*VLOOKUP(select_pop,'Inputs Assump'!$G$4:$H$9,2,FALSE)</f>
        <v>329750.91139147809</v>
      </c>
      <c r="BH138" s="9">
        <f>BH90/(SUM($B90:$CX90)+SUM($B67:$CX67))*VLOOKUP(select_pop,'Inputs Assump'!$G$4:$H$9,2,FALSE)</f>
        <v>319663.8240772633</v>
      </c>
      <c r="BI138" s="9">
        <f>BI90/(SUM($B90:$CX90)+SUM($B67:$CX67))*VLOOKUP(select_pop,'Inputs Assump'!$G$4:$H$9,2,FALSE)</f>
        <v>309576.73676304845</v>
      </c>
      <c r="BJ138" s="9">
        <f>BJ90/(SUM($B90:$CX90)+SUM($B67:$CX67))*VLOOKUP(select_pop,'Inputs Assump'!$G$4:$H$9,2,FALSE)</f>
        <v>299489.64944883372</v>
      </c>
      <c r="BK138" s="9">
        <f>BK90/(SUM($B90:$CX90)+SUM($B67:$CX67))*VLOOKUP(select_pop,'Inputs Assump'!$G$4:$H$9,2,FALSE)</f>
        <v>289402.56213461905</v>
      </c>
      <c r="BL138" s="9">
        <f>BL90/(SUM($B90:$CX90)+SUM($B67:$CX67))*VLOOKUP(select_pop,'Inputs Assump'!$G$4:$H$9,2,FALSE)</f>
        <v>279315.47482040408</v>
      </c>
      <c r="BM138" s="9">
        <f>BM90/(SUM($B90:$CX90)+SUM($B67:$CX67))*VLOOKUP(select_pop,'Inputs Assump'!$G$4:$H$9,2,FALSE)</f>
        <v>265732.07639727055</v>
      </c>
      <c r="BN138" s="9">
        <f>BN90/(SUM($B90:$CX90)+SUM($B67:$CX67))*VLOOKUP(select_pop,'Inputs Assump'!$G$4:$H$9,2,FALSE)</f>
        <v>252148.67797413692</v>
      </c>
      <c r="BO138" s="9">
        <f>BO90/(SUM($B90:$CX90)+SUM($B67:$CX67))*VLOOKUP(select_pop,'Inputs Assump'!$G$4:$H$9,2,FALSE)</f>
        <v>238565.27955100333</v>
      </c>
      <c r="BP138" s="9">
        <f>BP90/(SUM($B90:$CX90)+SUM($B67:$CX67))*VLOOKUP(select_pop,'Inputs Assump'!$G$4:$H$9,2,FALSE)</f>
        <v>224981.88112786956</v>
      </c>
      <c r="BQ138" s="9">
        <f>BQ90/(SUM($B90:$CX90)+SUM($B67:$CX67))*VLOOKUP(select_pop,'Inputs Assump'!$G$4:$H$9,2,FALSE)</f>
        <v>211398.48270473597</v>
      </c>
      <c r="BR138" s="9">
        <f>BR90/(SUM($B90:$CX90)+SUM($B67:$CX67))*VLOOKUP(select_pop,'Inputs Assump'!$G$4:$H$9,2,FALSE)</f>
        <v>200374.42888761897</v>
      </c>
      <c r="BS138" s="9">
        <f>BS90/(SUM($B90:$CX90)+SUM($B67:$CX67))*VLOOKUP(select_pop,'Inputs Assump'!$G$4:$H$9,2,FALSE)</f>
        <v>189350.3750705019</v>
      </c>
      <c r="BT138" s="9">
        <f>BT90/(SUM($B90:$CX90)+SUM($B67:$CX67))*VLOOKUP(select_pop,'Inputs Assump'!$G$4:$H$9,2,FALSE)</f>
        <v>178326.32125338478</v>
      </c>
      <c r="BU138" s="9">
        <f>BU90/(SUM($B90:$CX90)+SUM($B67:$CX67))*VLOOKUP(select_pop,'Inputs Assump'!$G$4:$H$9,2,FALSE)</f>
        <v>167302.26743626766</v>
      </c>
      <c r="BV138" s="9">
        <f>BV90/(SUM($B90:$CX90)+SUM($B67:$CX67))*VLOOKUP(select_pop,'Inputs Assump'!$G$4:$H$9,2,FALSE)</f>
        <v>156278.21361915054</v>
      </c>
      <c r="BW138" s="9">
        <f>BW90/(SUM($B90:$CX90)+SUM($B67:$CX67))*VLOOKUP(select_pop,'Inputs Assump'!$G$4:$H$9,2,FALSE)</f>
        <v>150550.0539096045</v>
      </c>
      <c r="BX138" s="9">
        <f>BX90/(SUM($B90:$CX90)+SUM($B67:$CX67))*VLOOKUP(select_pop,'Inputs Assump'!$G$4:$H$9,2,FALSE)</f>
        <v>144821.89420005839</v>
      </c>
      <c r="BY138" s="9">
        <f>BY90/(SUM($B90:$CX90)+SUM($B67:$CX67))*VLOOKUP(select_pop,'Inputs Assump'!$G$4:$H$9,2,FALSE)</f>
        <v>139093.73449051238</v>
      </c>
      <c r="BZ138" s="9">
        <f>BZ90/(SUM($B90:$CX90)+SUM($B67:$CX67))*VLOOKUP(select_pop,'Inputs Assump'!$G$4:$H$9,2,FALSE)</f>
        <v>133365.5747809663</v>
      </c>
      <c r="CA138" s="9">
        <f>CA90/(SUM($B90:$CX90)+SUM($B67:$CX67))*VLOOKUP(select_pop,'Inputs Assump'!$G$4:$H$9,2,FALSE)</f>
        <v>127637.41507142023</v>
      </c>
      <c r="CB138" s="9">
        <f>CB90/(SUM($B90:$CX90)+SUM($B67:$CX67))*VLOOKUP(select_pop,'Inputs Assump'!$G$4:$H$9,2,FALSE)</f>
        <v>121951.35197455632</v>
      </c>
      <c r="CC138" s="9">
        <f>CC90/(SUM($B90:$CX90)+SUM($B67:$CX67))*VLOOKUP(select_pop,'Inputs Assump'!$G$4:$H$9,2,FALSE)</f>
        <v>116265.28887769254</v>
      </c>
      <c r="CD138" s="9">
        <f>CD90/(SUM($B90:$CX90)+SUM($B67:$CX67))*VLOOKUP(select_pop,'Inputs Assump'!$G$4:$H$9,2,FALSE)</f>
        <v>110579.22578082867</v>
      </c>
      <c r="CE138" s="9">
        <f>CE90/(SUM($B90:$CX90)+SUM($B67:$CX67))*VLOOKUP(select_pop,'Inputs Assump'!$G$4:$H$9,2,FALSE)</f>
        <v>104893.16268396474</v>
      </c>
      <c r="CF138" s="9">
        <f>CF90/(SUM($B90:$CX90)+SUM($B67:$CX67))*VLOOKUP(select_pop,'Inputs Assump'!$G$4:$H$9,2,FALSE)</f>
        <v>99207.099587100965</v>
      </c>
      <c r="CG138" s="9">
        <f>CG90/(SUM($B90:$CX90)+SUM($B67:$CX67))*VLOOKUP(select_pop,'Inputs Assump'!$G$4:$H$9,2,FALSE)</f>
        <v>93924.851146421148</v>
      </c>
      <c r="CH138" s="9">
        <f>CH90/(SUM($B90:$CX90)+SUM($B67:$CX67))*VLOOKUP(select_pop,'Inputs Assump'!$G$4:$H$9,2,FALSE)</f>
        <v>88642.602705741301</v>
      </c>
      <c r="CI138" s="9">
        <f>CI90/(SUM($B90:$CX90)+SUM($B67:$CX67))*VLOOKUP(select_pop,'Inputs Assump'!$G$4:$H$9,2,FALSE)</f>
        <v>83360.354265061527</v>
      </c>
      <c r="CJ138" s="9">
        <f>CJ90/(SUM($B90:$CX90)+SUM($B67:$CX67))*VLOOKUP(select_pop,'Inputs Assump'!$G$4:$H$9,2,FALSE)</f>
        <v>78078.10582438171</v>
      </c>
      <c r="CK138" s="9">
        <f>CK90/(SUM($B90:$CX90)+SUM($B67:$CX67))*VLOOKUP(select_pop,'Inputs Assump'!$G$4:$H$9,2,FALSE)</f>
        <v>72795.857383701921</v>
      </c>
      <c r="CL138" s="9">
        <f>CL90/(SUM($B90:$CX90)+SUM($B67:$CX67))*VLOOKUP(select_pop,'Inputs Assump'!$G$4:$H$9,2,FALSE)</f>
        <v>67411.293409059101</v>
      </c>
      <c r="CM138" s="9">
        <f>CM90/(SUM($B90:$CX90)+SUM($B67:$CX67))*VLOOKUP(select_pop,'Inputs Assump'!$G$4:$H$9,2,FALSE)</f>
        <v>62026.729434416266</v>
      </c>
      <c r="CN138" s="9">
        <f>CN90/(SUM($B90:$CX90)+SUM($B67:$CX67))*VLOOKUP(select_pop,'Inputs Assump'!$G$4:$H$9,2,FALSE)</f>
        <v>56642.16545977343</v>
      </c>
      <c r="CO138" s="9">
        <f>CO90/(SUM($B90:$CX90)+SUM($B67:$CX67))*VLOOKUP(select_pop,'Inputs Assump'!$G$4:$H$9,2,FALSE)</f>
        <v>51257.601485130595</v>
      </c>
      <c r="CP138" s="9">
        <f>CP90/(SUM($B90:$CX90)+SUM($B67:$CX67))*VLOOKUP(select_pop,'Inputs Assump'!$G$4:$H$9,2,FALSE)</f>
        <v>45873.037510487768</v>
      </c>
      <c r="CQ138" s="9">
        <f>CQ90/(SUM($B90:$CX90)+SUM($B67:$CX67))*VLOOKUP(select_pop,'Inputs Assump'!$G$4:$H$9,2,FALSE)</f>
        <v>40978.238094747743</v>
      </c>
      <c r="CR138" s="9">
        <f>CR90/(SUM($B90:$CX90)+SUM($B67:$CX67))*VLOOKUP(select_pop,'Inputs Assump'!$G$4:$H$9,2,FALSE)</f>
        <v>36083.438679007711</v>
      </c>
      <c r="CS138" s="9">
        <f>CS90/(SUM($B90:$CX90)+SUM($B67:$CX67))*VLOOKUP(select_pop,'Inputs Assump'!$G$4:$H$9,2,FALSE)</f>
        <v>31188.639263267676</v>
      </c>
      <c r="CT138" s="9">
        <f>CT90/(SUM($B90:$CX90)+SUM($B67:$CX67))*VLOOKUP(select_pop,'Inputs Assump'!$G$4:$H$9,2,FALSE)</f>
        <v>26293.839847527637</v>
      </c>
      <c r="CU138" s="9">
        <f>CU90/(SUM($B90:$CX90)+SUM($B67:$CX67))*VLOOKUP(select_pop,'Inputs Assump'!$G$4:$H$9,2,FALSE)</f>
        <v>21399.040431787627</v>
      </c>
      <c r="CV138" s="9">
        <f>CV90/(SUM($B90:$CX90)+SUM($B67:$CX67))*VLOOKUP(select_pop,'Inputs Assump'!$G$4:$H$9,2,FALSE)</f>
        <v>18791.025022032078</v>
      </c>
      <c r="CW138" s="9">
        <f>CW90/(SUM($B90:$CX90)+SUM($B67:$CX67))*VLOOKUP(select_pop,'Inputs Assump'!$G$4:$H$9,2,FALSE)</f>
        <v>16183.009612276554</v>
      </c>
      <c r="CX138" s="9">
        <f>CX90/(SUM($B90:$CX90)+SUM($B67:$CX67))*VLOOKUP(select_pop,'Inputs Assump'!$G$4:$H$9,2,FALSE)</f>
        <v>13574.994202521017</v>
      </c>
      <c r="CZ138" s="50">
        <f t="shared" si="13"/>
        <v>57404834.258032262</v>
      </c>
      <c r="DA138" s="66">
        <f t="shared" si="12"/>
        <v>-1.8651592180093446E-3</v>
      </c>
    </row>
    <row r="139" spans="1:105">
      <c r="A139" s="52">
        <v>2036</v>
      </c>
      <c r="B139" s="9">
        <f>B91/(SUM($B91:$CX91)+SUM($B68:$CX68))*VLOOKUP(select_pop,'Inputs Assump'!$G$4:$H$9,2,FALSE)</f>
        <v>1200986.7855753016</v>
      </c>
      <c r="C139" s="9">
        <f>C91/(SUM($B91:$CX91)+SUM($B68:$CX68))*VLOOKUP(select_pop,'Inputs Assump'!$G$4:$H$9,2,FALSE)</f>
        <v>1182416.2210843684</v>
      </c>
      <c r="D139" s="9">
        <f>D91/(SUM($B91:$CX91)+SUM($B68:$CX68))*VLOOKUP(select_pop,'Inputs Assump'!$G$4:$H$9,2,FALSE)</f>
        <v>1182611.4962848236</v>
      </c>
      <c r="E139" s="9">
        <f>E91/(SUM($B91:$CX91)+SUM($B68:$CX68))*VLOOKUP(select_pop,'Inputs Assump'!$G$4:$H$9,2,FALSE)</f>
        <v>1181563.3045017009</v>
      </c>
      <c r="F139" s="9">
        <f>F91/(SUM($B91:$CX91)+SUM($B68:$CX68))*VLOOKUP(select_pop,'Inputs Assump'!$G$4:$H$9,2,FALSE)</f>
        <v>1179883.7944295174</v>
      </c>
      <c r="G139" s="9">
        <f>G91/(SUM($B91:$CX91)+SUM($B68:$CX68))*VLOOKUP(select_pop,'Inputs Assump'!$G$4:$H$9,2,FALSE)</f>
        <v>1178006.5039145327</v>
      </c>
      <c r="H139" s="9">
        <f>H91/(SUM($B91:$CX91)+SUM($B68:$CX68))*VLOOKUP(select_pop,'Inputs Assump'!$G$4:$H$9,2,FALSE)</f>
        <v>1175351.4533869114</v>
      </c>
      <c r="I139" s="9">
        <f>I91/(SUM($B91:$CX91)+SUM($B68:$CX68))*VLOOKUP(select_pop,'Inputs Assump'!$G$4:$H$9,2,FALSE)</f>
        <v>1171786.6223675578</v>
      </c>
      <c r="J139" s="9">
        <f>J91/(SUM($B91:$CX91)+SUM($B68:$CX68))*VLOOKUP(select_pop,'Inputs Assump'!$G$4:$H$9,2,FALSE)</f>
        <v>1167472.3651957684</v>
      </c>
      <c r="K139" s="9">
        <f>K91/(SUM($B91:$CX91)+SUM($B68:$CX68))*VLOOKUP(select_pop,'Inputs Assump'!$G$4:$H$9,2,FALSE)</f>
        <v>1162372.3667263405</v>
      </c>
      <c r="L139" s="9">
        <f>L91/(SUM($B91:$CX91)+SUM($B68:$CX68))*VLOOKUP(select_pop,'Inputs Assump'!$G$4:$H$9,2,FALSE)</f>
        <v>1156692.6124520081</v>
      </c>
      <c r="M139" s="9">
        <f>M91/(SUM($B91:$CX91)+SUM($B68:$CX68))*VLOOKUP(select_pop,'Inputs Assump'!$G$4:$H$9,2,FALSE)</f>
        <v>1150394.0220843407</v>
      </c>
      <c r="N139" s="9">
        <f>N91/(SUM($B91:$CX91)+SUM($B68:$CX68))*VLOOKUP(select_pop,'Inputs Assump'!$G$4:$H$9,2,FALSE)</f>
        <v>1143465.9346844114</v>
      </c>
      <c r="O139" s="9">
        <f>O91/(SUM($B91:$CX91)+SUM($B68:$CX68))*VLOOKUP(select_pop,'Inputs Assump'!$G$4:$H$9,2,FALSE)</f>
        <v>1135887.3004485553</v>
      </c>
      <c r="P139" s="9">
        <f>P91/(SUM($B91:$CX91)+SUM($B68:$CX68))*VLOOKUP(select_pop,'Inputs Assump'!$G$4:$H$9,2,FALSE)</f>
        <v>1127636.5354471756</v>
      </c>
      <c r="Q139" s="9">
        <f>Q91/(SUM($B91:$CX91)+SUM($B68:$CX68))*VLOOKUP(select_pop,'Inputs Assump'!$G$4:$H$9,2,FALSE)</f>
        <v>1117996.4416250014</v>
      </c>
      <c r="R139" s="9">
        <f>R91/(SUM($B91:$CX91)+SUM($B68:$CX68))*VLOOKUP(select_pop,'Inputs Assump'!$G$4:$H$9,2,FALSE)</f>
        <v>1204807.9600259911</v>
      </c>
      <c r="S139" s="9">
        <f>S91/(SUM($B91:$CX91)+SUM($B68:$CX68))*VLOOKUP(select_pop,'Inputs Assump'!$G$4:$H$9,2,FALSE)</f>
        <v>1201044.4538742171</v>
      </c>
      <c r="T139" s="9">
        <f>T91/(SUM($B91:$CX91)+SUM($B68:$CX68))*VLOOKUP(select_pop,'Inputs Assump'!$G$4:$H$9,2,FALSE)</f>
        <v>1180630.807173877</v>
      </c>
      <c r="U139" s="9">
        <f>U91/(SUM($B91:$CX91)+SUM($B68:$CX68))*VLOOKUP(select_pop,'Inputs Assump'!$G$4:$H$9,2,FALSE)</f>
        <v>1160334.4585979753</v>
      </c>
      <c r="V139" s="9">
        <f>V91/(SUM($B91:$CX91)+SUM($B68:$CX68))*VLOOKUP(select_pop,'Inputs Assump'!$G$4:$H$9,2,FALSE)</f>
        <v>1139560.5484967795</v>
      </c>
      <c r="W139" s="9">
        <f>W91/(SUM($B91:$CX91)+SUM($B68:$CX68))*VLOOKUP(select_pop,'Inputs Assump'!$G$4:$H$9,2,FALSE)</f>
        <v>1120914.621705496</v>
      </c>
      <c r="X139" s="9">
        <f>X91/(SUM($B91:$CX91)+SUM($B68:$CX68))*VLOOKUP(select_pop,'Inputs Assump'!$G$4:$H$9,2,FALSE)</f>
        <v>1097701.4117769704</v>
      </c>
      <c r="Y139" s="9">
        <f>Y91/(SUM($B91:$CX91)+SUM($B68:$CX68))*VLOOKUP(select_pop,'Inputs Assump'!$G$4:$H$9,2,FALSE)</f>
        <v>1074546.9670359078</v>
      </c>
      <c r="Z139" s="9">
        <f>Z91/(SUM($B91:$CX91)+SUM($B68:$CX68))*VLOOKUP(select_pop,'Inputs Assump'!$G$4:$H$9,2,FALSE)</f>
        <v>1053631.4089931112</v>
      </c>
      <c r="AA139" s="9">
        <f>AA91/(SUM($B91:$CX91)+SUM($B68:$CX68))*VLOOKUP(select_pop,'Inputs Assump'!$G$4:$H$9,2,FALSE)</f>
        <v>1030242.6493212158</v>
      </c>
      <c r="AB139" s="9">
        <f>AB91/(SUM($B91:$CX91)+SUM($B68:$CX68))*VLOOKUP(select_pop,'Inputs Assump'!$G$4:$H$9,2,FALSE)</f>
        <v>1006742.0977675804</v>
      </c>
      <c r="AC139" s="9">
        <f>AC91/(SUM($B91:$CX91)+SUM($B68:$CX68))*VLOOKUP(select_pop,'Inputs Assump'!$G$4:$H$9,2,FALSE)</f>
        <v>983342.92414091201</v>
      </c>
      <c r="AD139" s="9">
        <f>AD91/(SUM($B91:$CX91)+SUM($B68:$CX68))*VLOOKUP(select_pop,'Inputs Assump'!$G$4:$H$9,2,FALSE)</f>
        <v>960047.49514370237</v>
      </c>
      <c r="AE139" s="9">
        <f>AE91/(SUM($B91:$CX91)+SUM($B68:$CX68))*VLOOKUP(select_pop,'Inputs Assump'!$G$4:$H$9,2,FALSE)</f>
        <v>944117.09403456585</v>
      </c>
      <c r="AF139" s="9">
        <f>AF91/(SUM($B91:$CX91)+SUM($B68:$CX68))*VLOOKUP(select_pop,'Inputs Assump'!$G$4:$H$9,2,FALSE)</f>
        <v>928242.01155756845</v>
      </c>
      <c r="AG139" s="9">
        <f>AG91/(SUM($B91:$CX91)+SUM($B68:$CX68))*VLOOKUP(select_pop,'Inputs Assump'!$G$4:$H$9,2,FALSE)</f>
        <v>913008.72265847493</v>
      </c>
      <c r="AH139" s="9">
        <f>AH91/(SUM($B91:$CX91)+SUM($B68:$CX68))*VLOOKUP(select_pop,'Inputs Assump'!$G$4:$H$9,2,FALSE)</f>
        <v>897831.61230195744</v>
      </c>
      <c r="AI139" s="9">
        <f>AI91/(SUM($B91:$CX91)+SUM($B68:$CX68))*VLOOKUP(select_pop,'Inputs Assump'!$G$4:$H$9,2,FALSE)</f>
        <v>882712.00222472404</v>
      </c>
      <c r="AJ139" s="9">
        <f>AJ91/(SUM($B91:$CX91)+SUM($B68:$CX68))*VLOOKUP(select_pop,'Inputs Assump'!$G$4:$H$9,2,FALSE)</f>
        <v>863438.36203349964</v>
      </c>
      <c r="AK139" s="9">
        <f>AK91/(SUM($B91:$CX91)+SUM($B68:$CX68))*VLOOKUP(select_pop,'Inputs Assump'!$G$4:$H$9,2,FALSE)</f>
        <v>844251.85783950915</v>
      </c>
      <c r="AL139" s="9">
        <f>AL91/(SUM($B91:$CX91)+SUM($B68:$CX68))*VLOOKUP(select_pop,'Inputs Assump'!$G$4:$H$9,2,FALSE)</f>
        <v>825253.2604202677</v>
      </c>
      <c r="AM139" s="9">
        <f>AM91/(SUM($B91:$CX91)+SUM($B68:$CX68))*VLOOKUP(select_pop,'Inputs Assump'!$G$4:$H$9,2,FALSE)</f>
        <v>806309.79974632303</v>
      </c>
      <c r="AN139" s="9">
        <f>AN91/(SUM($B91:$CX91)+SUM($B68:$CX68))*VLOOKUP(select_pop,'Inputs Assump'!$G$4:$H$9,2,FALSE)</f>
        <v>787423.73766733473</v>
      </c>
      <c r="AO139" s="9">
        <f>AO91/(SUM($B91:$CX91)+SUM($B68:$CX68))*VLOOKUP(select_pop,'Inputs Assump'!$G$4:$H$9,2,FALSE)</f>
        <v>757258.54478351609</v>
      </c>
      <c r="AP139" s="9">
        <f>AP91/(SUM($B91:$CX91)+SUM($B68:$CX68))*VLOOKUP(select_pop,'Inputs Assump'!$G$4:$H$9,2,FALSE)</f>
        <v>727232.38968016021</v>
      </c>
      <c r="AQ139" s="9">
        <f>AQ91/(SUM($B91:$CX91)+SUM($B68:$CX68))*VLOOKUP(select_pop,'Inputs Assump'!$G$4:$H$9,2,FALSE)</f>
        <v>699776.23200549732</v>
      </c>
      <c r="AR139" s="9">
        <f>AR91/(SUM($B91:$CX91)+SUM($B68:$CX68))*VLOOKUP(select_pop,'Inputs Assump'!$G$4:$H$9,2,FALSE)</f>
        <v>672320.07433083456</v>
      </c>
      <c r="AS139" s="9">
        <f>AS91/(SUM($B91:$CX91)+SUM($B68:$CX68))*VLOOKUP(select_pop,'Inputs Assump'!$G$4:$H$9,2,FALSE)</f>
        <v>644863.91665617144</v>
      </c>
      <c r="AT139" s="9">
        <f>AT91/(SUM($B91:$CX91)+SUM($B68:$CX68))*VLOOKUP(select_pop,'Inputs Assump'!$G$4:$H$9,2,FALSE)</f>
        <v>615101.26491072413</v>
      </c>
      <c r="AU139" s="9">
        <f>AU91/(SUM($B91:$CX91)+SUM($B68:$CX68))*VLOOKUP(select_pop,'Inputs Assump'!$G$4:$H$9,2,FALSE)</f>
        <v>585338.61316527682</v>
      </c>
      <c r="AV139" s="9">
        <f>AV91/(SUM($B91:$CX91)+SUM($B68:$CX68))*VLOOKUP(select_pop,'Inputs Assump'!$G$4:$H$9,2,FALSE)</f>
        <v>555575.96141982998</v>
      </c>
      <c r="AW139" s="9">
        <f>AW91/(SUM($B91:$CX91)+SUM($B68:$CX68))*VLOOKUP(select_pop,'Inputs Assump'!$G$4:$H$9,2,FALSE)</f>
        <v>525813.30967438268</v>
      </c>
      <c r="AX139" s="9">
        <f>AX91/(SUM($B91:$CX91)+SUM($B68:$CX68))*VLOOKUP(select_pop,'Inputs Assump'!$G$4:$H$9,2,FALSE)</f>
        <v>496050.65792893537</v>
      </c>
      <c r="AY139" s="9">
        <f>AY91/(SUM($B91:$CX91)+SUM($B68:$CX68))*VLOOKUP(select_pop,'Inputs Assump'!$G$4:$H$9,2,FALSE)</f>
        <v>478373.29552546621</v>
      </c>
      <c r="AZ139" s="9">
        <f>AZ91/(SUM($B91:$CX91)+SUM($B68:$CX68))*VLOOKUP(select_pop,'Inputs Assump'!$G$4:$H$9,2,FALSE)</f>
        <v>460695.93312199699</v>
      </c>
      <c r="BA139" s="9">
        <f>BA91/(SUM($B91:$CX91)+SUM($B68:$CX68))*VLOOKUP(select_pop,'Inputs Assump'!$G$4:$H$9,2,FALSE)</f>
        <v>443018.57071852812</v>
      </c>
      <c r="BB139" s="9">
        <f>BB91/(SUM($B91:$CX91)+SUM($B68:$CX68))*VLOOKUP(select_pop,'Inputs Assump'!$G$4:$H$9,2,FALSE)</f>
        <v>425341.20831505884</v>
      </c>
      <c r="BC139" s="9">
        <f>BC91/(SUM($B91:$CX91)+SUM($B68:$CX68))*VLOOKUP(select_pop,'Inputs Assump'!$G$4:$H$9,2,FALSE)</f>
        <v>407663.84591158974</v>
      </c>
      <c r="BD139" s="9">
        <f>BD91/(SUM($B91:$CX91)+SUM($B68:$CX68))*VLOOKUP(select_pop,'Inputs Assump'!$G$4:$H$9,2,FALSE)</f>
        <v>390634.70524820703</v>
      </c>
      <c r="BE139" s="9">
        <f>BE91/(SUM($B91:$CX91)+SUM($B68:$CX68))*VLOOKUP(select_pop,'Inputs Assump'!$G$4:$H$9,2,FALSE)</f>
        <v>373605.56458482443</v>
      </c>
      <c r="BF139" s="9">
        <f>BF91/(SUM($B91:$CX91)+SUM($B68:$CX68))*VLOOKUP(select_pop,'Inputs Assump'!$G$4:$H$9,2,FALSE)</f>
        <v>356576.42392144172</v>
      </c>
      <c r="BG139" s="9">
        <f>BG91/(SUM($B91:$CX91)+SUM($B68:$CX68))*VLOOKUP(select_pop,'Inputs Assump'!$G$4:$H$9,2,FALSE)</f>
        <v>339547.283258059</v>
      </c>
      <c r="BH139" s="9">
        <f>BH91/(SUM($B91:$CX91)+SUM($B68:$CX68))*VLOOKUP(select_pop,'Inputs Assump'!$G$4:$H$9,2,FALSE)</f>
        <v>322518.14259467641</v>
      </c>
      <c r="BI139" s="9">
        <f>BI91/(SUM($B91:$CX91)+SUM($B68:$CX68))*VLOOKUP(select_pop,'Inputs Assump'!$G$4:$H$9,2,FALSE)</f>
        <v>312652.30583006283</v>
      </c>
      <c r="BJ139" s="9">
        <f>BJ91/(SUM($B91:$CX91)+SUM($B68:$CX68))*VLOOKUP(select_pop,'Inputs Assump'!$G$4:$H$9,2,FALSE)</f>
        <v>302786.46906544908</v>
      </c>
      <c r="BK139" s="9">
        <f>BK91/(SUM($B91:$CX91)+SUM($B68:$CX68))*VLOOKUP(select_pop,'Inputs Assump'!$G$4:$H$9,2,FALSE)</f>
        <v>292920.63230083568</v>
      </c>
      <c r="BL139" s="9">
        <f>BL91/(SUM($B91:$CX91)+SUM($B68:$CX68))*VLOOKUP(select_pop,'Inputs Assump'!$G$4:$H$9,2,FALSE)</f>
        <v>283054.79553622217</v>
      </c>
      <c r="BM139" s="9">
        <f>BM91/(SUM($B91:$CX91)+SUM($B68:$CX68))*VLOOKUP(select_pop,'Inputs Assump'!$G$4:$H$9,2,FALSE)</f>
        <v>273188.95877160842</v>
      </c>
      <c r="BN139" s="9">
        <f>BN91/(SUM($B91:$CX91)+SUM($B68:$CX68))*VLOOKUP(select_pop,'Inputs Assump'!$G$4:$H$9,2,FALSE)</f>
        <v>259903.49911642188</v>
      </c>
      <c r="BO139" s="9">
        <f>BO91/(SUM($B91:$CX91)+SUM($B68:$CX68))*VLOOKUP(select_pop,'Inputs Assump'!$G$4:$H$9,2,FALSE)</f>
        <v>246618.03946123517</v>
      </c>
      <c r="BP139" s="9">
        <f>BP91/(SUM($B91:$CX91)+SUM($B68:$CX68))*VLOOKUP(select_pop,'Inputs Assump'!$G$4:$H$9,2,FALSE)</f>
        <v>233332.57980604857</v>
      </c>
      <c r="BQ139" s="9">
        <f>BQ91/(SUM($B91:$CX91)+SUM($B68:$CX68))*VLOOKUP(select_pop,'Inputs Assump'!$G$4:$H$9,2,FALSE)</f>
        <v>220047.1201508618</v>
      </c>
      <c r="BR139" s="9">
        <f>BR91/(SUM($B91:$CX91)+SUM($B68:$CX68))*VLOOKUP(select_pop,'Inputs Assump'!$G$4:$H$9,2,FALSE)</f>
        <v>206761.66049567517</v>
      </c>
      <c r="BS139" s="9">
        <f>BS91/(SUM($B91:$CX91)+SUM($B68:$CX68))*VLOOKUP(select_pop,'Inputs Assump'!$G$4:$H$9,2,FALSE)</f>
        <v>195979.40868640173</v>
      </c>
      <c r="BT139" s="9">
        <f>BT91/(SUM($B91:$CX91)+SUM($B68:$CX68))*VLOOKUP(select_pop,'Inputs Assump'!$G$4:$H$9,2,FALSE)</f>
        <v>185197.15687712826</v>
      </c>
      <c r="BU139" s="9">
        <f>BU91/(SUM($B91:$CX91)+SUM($B68:$CX68))*VLOOKUP(select_pop,'Inputs Assump'!$G$4:$H$9,2,FALSE)</f>
        <v>174414.90506785471</v>
      </c>
      <c r="BV139" s="9">
        <f>BV91/(SUM($B91:$CX91)+SUM($B68:$CX68))*VLOOKUP(select_pop,'Inputs Assump'!$G$4:$H$9,2,FALSE)</f>
        <v>163632.65325858118</v>
      </c>
      <c r="BW139" s="9">
        <f>BW91/(SUM($B91:$CX91)+SUM($B68:$CX68))*VLOOKUP(select_pop,'Inputs Assump'!$G$4:$H$9,2,FALSE)</f>
        <v>152850.40144930765</v>
      </c>
      <c r="BX139" s="9">
        <f>BX91/(SUM($B91:$CX91)+SUM($B68:$CX68))*VLOOKUP(select_pop,'Inputs Assump'!$G$4:$H$9,2,FALSE)</f>
        <v>147247.88340860629</v>
      </c>
      <c r="BY139" s="9">
        <f>BY91/(SUM($B91:$CX91)+SUM($B68:$CX68))*VLOOKUP(select_pop,'Inputs Assump'!$G$4:$H$9,2,FALSE)</f>
        <v>141645.36536790495</v>
      </c>
      <c r="BZ139" s="9">
        <f>BZ91/(SUM($B91:$CX91)+SUM($B68:$CX68))*VLOOKUP(select_pop,'Inputs Assump'!$G$4:$H$9,2,FALSE)</f>
        <v>136042.84732720366</v>
      </c>
      <c r="CA139" s="9">
        <f>CA91/(SUM($B91:$CX91)+SUM($B68:$CX68))*VLOOKUP(select_pop,'Inputs Assump'!$G$4:$H$9,2,FALSE)</f>
        <v>130440.32928650237</v>
      </c>
      <c r="CB139" s="9">
        <f>CB91/(SUM($B91:$CX91)+SUM($B68:$CX68))*VLOOKUP(select_pop,'Inputs Assump'!$G$4:$H$9,2,FALSE)</f>
        <v>124837.81124580101</v>
      </c>
      <c r="CC139" s="9">
        <f>CC91/(SUM($B91:$CX91)+SUM($B68:$CX68))*VLOOKUP(select_pop,'Inputs Assump'!$G$4:$H$9,2,FALSE)</f>
        <v>119276.46646910827</v>
      </c>
      <c r="CD139" s="9">
        <f>CD91/(SUM($B91:$CX91)+SUM($B68:$CX68))*VLOOKUP(select_pop,'Inputs Assump'!$G$4:$H$9,2,FALSE)</f>
        <v>113715.12169241557</v>
      </c>
      <c r="CE139" s="9">
        <f>CE91/(SUM($B91:$CX91)+SUM($B68:$CX68))*VLOOKUP(select_pop,'Inputs Assump'!$G$4:$H$9,2,FALSE)</f>
        <v>108153.77691572283</v>
      </c>
      <c r="CF139" s="9">
        <f>CF91/(SUM($B91:$CX91)+SUM($B68:$CX68))*VLOOKUP(select_pop,'Inputs Assump'!$G$4:$H$9,2,FALSE)</f>
        <v>102592.43213903003</v>
      </c>
      <c r="CG139" s="9">
        <f>CG91/(SUM($B91:$CX91)+SUM($B68:$CX68))*VLOOKUP(select_pop,'Inputs Assump'!$G$4:$H$9,2,FALSE)</f>
        <v>97031.087362337392</v>
      </c>
      <c r="CH139" s="9">
        <f>CH91/(SUM($B91:$CX91)+SUM($B68:$CX68))*VLOOKUP(select_pop,'Inputs Assump'!$G$4:$H$9,2,FALSE)</f>
        <v>91864.699956089535</v>
      </c>
      <c r="CI139" s="9">
        <f>CI91/(SUM($B91:$CX91)+SUM($B68:$CX68))*VLOOKUP(select_pop,'Inputs Assump'!$G$4:$H$9,2,FALSE)</f>
        <v>86698.312549841692</v>
      </c>
      <c r="CJ139" s="9">
        <f>CJ91/(SUM($B91:$CX91)+SUM($B68:$CX68))*VLOOKUP(select_pop,'Inputs Assump'!$G$4:$H$9,2,FALSE)</f>
        <v>81531.925143593879</v>
      </c>
      <c r="CK139" s="9">
        <f>CK91/(SUM($B91:$CX91)+SUM($B68:$CX68))*VLOOKUP(select_pop,'Inputs Assump'!$G$4:$H$9,2,FALSE)</f>
        <v>76365.537737346036</v>
      </c>
      <c r="CL139" s="9">
        <f>CL91/(SUM($B91:$CX91)+SUM($B68:$CX68))*VLOOKUP(select_pop,'Inputs Assump'!$G$4:$H$9,2,FALSE)</f>
        <v>71199.150331098237</v>
      </c>
      <c r="CM139" s="9">
        <f>CM91/(SUM($B91:$CX91)+SUM($B68:$CX68))*VLOOKUP(select_pop,'Inputs Assump'!$G$4:$H$9,2,FALSE)</f>
        <v>65932.691583627762</v>
      </c>
      <c r="CN139" s="9">
        <f>CN91/(SUM($B91:$CX91)+SUM($B68:$CX68))*VLOOKUP(select_pop,'Inputs Assump'!$G$4:$H$9,2,FALSE)</f>
        <v>60666.232836157265</v>
      </c>
      <c r="CO139" s="9">
        <f>CO91/(SUM($B91:$CX91)+SUM($B68:$CX68))*VLOOKUP(select_pop,'Inputs Assump'!$G$4:$H$9,2,FALSE)</f>
        <v>55399.774088686783</v>
      </c>
      <c r="CP139" s="9">
        <f>CP91/(SUM($B91:$CX91)+SUM($B68:$CX68))*VLOOKUP(select_pop,'Inputs Assump'!$G$4:$H$9,2,FALSE)</f>
        <v>50133.315341216294</v>
      </c>
      <c r="CQ139" s="9">
        <f>CQ91/(SUM($B91:$CX91)+SUM($B68:$CX68))*VLOOKUP(select_pop,'Inputs Assump'!$G$4:$H$9,2,FALSE)</f>
        <v>44866.856593745812</v>
      </c>
      <c r="CR139" s="9">
        <f>CR91/(SUM($B91:$CX91)+SUM($B68:$CX68))*VLOOKUP(select_pop,'Inputs Assump'!$G$4:$H$9,2,FALSE)</f>
        <v>40079.419891065096</v>
      </c>
      <c r="CS139" s="9">
        <f>CS91/(SUM($B91:$CX91)+SUM($B68:$CX68))*VLOOKUP(select_pop,'Inputs Assump'!$G$4:$H$9,2,FALSE)</f>
        <v>35291.983188384373</v>
      </c>
      <c r="CT139" s="9">
        <f>CT91/(SUM($B91:$CX91)+SUM($B68:$CX68))*VLOOKUP(select_pop,'Inputs Assump'!$G$4:$H$9,2,FALSE)</f>
        <v>30504.546485703646</v>
      </c>
      <c r="CU139" s="9">
        <f>CU91/(SUM($B91:$CX91)+SUM($B68:$CX68))*VLOOKUP(select_pop,'Inputs Assump'!$G$4:$H$9,2,FALSE)</f>
        <v>25717.109783022912</v>
      </c>
      <c r="CV139" s="9">
        <f>CV91/(SUM($B91:$CX91)+SUM($B68:$CX68))*VLOOKUP(select_pop,'Inputs Assump'!$G$4:$H$9,2,FALSE)</f>
        <v>20929.673080342207</v>
      </c>
      <c r="CW139" s="9">
        <f>CW91/(SUM($B91:$CX91)+SUM($B68:$CX68))*VLOOKUP(select_pop,'Inputs Assump'!$G$4:$H$9,2,FALSE)</f>
        <v>18378.861977915662</v>
      </c>
      <c r="CX139" s="9">
        <f>CX91/(SUM($B91:$CX91)+SUM($B68:$CX68))*VLOOKUP(select_pop,'Inputs Assump'!$G$4:$H$9,2,FALSE)</f>
        <v>15828.050875489145</v>
      </c>
      <c r="CZ139" s="50">
        <f t="shared" si="13"/>
        <v>57393677.81103313</v>
      </c>
      <c r="DA139" s="66">
        <f t="shared" si="12"/>
        <v>-2.0591435503935782E-3</v>
      </c>
    </row>
    <row r="140" spans="1:105">
      <c r="A140" s="52">
        <v>2037</v>
      </c>
      <c r="B140" s="9">
        <f>B92/(SUM($B92:$CX92)+SUM($B69:$CX69))*VLOOKUP(select_pop,'Inputs Assump'!$G$4:$H$9,2,FALSE)</f>
        <v>1173717.4471917583</v>
      </c>
      <c r="C140" s="9">
        <f>C92/(SUM($B92:$CX92)+SUM($B69:$CX69))*VLOOKUP(select_pop,'Inputs Assump'!$G$4:$H$9,2,FALSE)</f>
        <v>1157059.4757796959</v>
      </c>
      <c r="D140" s="9">
        <f>D92/(SUM($B92:$CX92)+SUM($B69:$CX69))*VLOOKUP(select_pop,'Inputs Assump'!$G$4:$H$9,2,FALSE)</f>
        <v>1160409.069396121</v>
      </c>
      <c r="E140" s="9">
        <f>E92/(SUM($B92:$CX92)+SUM($B69:$CX69))*VLOOKUP(select_pop,'Inputs Assump'!$G$4:$H$9,2,FALSE)</f>
        <v>1160600.7101310801</v>
      </c>
      <c r="F140" s="9">
        <f>F92/(SUM($B92:$CX92)+SUM($B69:$CX69))*VLOOKUP(select_pop,'Inputs Assump'!$G$4:$H$9,2,FALSE)</f>
        <v>1159572.0273120247</v>
      </c>
      <c r="G140" s="9">
        <f>G92/(SUM($B92:$CX92)+SUM($B69:$CX69))*VLOOKUP(select_pop,'Inputs Assump'!$G$4:$H$9,2,FALSE)</f>
        <v>1158449.9371015069</v>
      </c>
      <c r="H140" s="9">
        <f>H92/(SUM($B92:$CX92)+SUM($B69:$CX69))*VLOOKUP(select_pop,'Inputs Assump'!$G$4:$H$9,2,FALSE)</f>
        <v>1156606.7495865393</v>
      </c>
      <c r="I140" s="9">
        <f>I92/(SUM($B92:$CX92)+SUM($B69:$CX69))*VLOOKUP(select_pop,'Inputs Assump'!$G$4:$H$9,2,FALSE)</f>
        <v>1153999.9309055428</v>
      </c>
      <c r="J140" s="9">
        <f>J92/(SUM($B92:$CX92)+SUM($B69:$CX69))*VLOOKUP(select_pop,'Inputs Assump'!$G$4:$H$9,2,FALSE)</f>
        <v>1150499.8588733266</v>
      </c>
      <c r="K140" s="9">
        <f>K92/(SUM($B92:$CX92)+SUM($B69:$CX69))*VLOOKUP(select_pop,'Inputs Assump'!$G$4:$H$9,2,FALSE)</f>
        <v>1146263.9748202572</v>
      </c>
      <c r="L140" s="9">
        <f>L92/(SUM($B92:$CX92)+SUM($B69:$CX69))*VLOOKUP(select_pop,'Inputs Assump'!$G$4:$H$9,2,FALSE)</f>
        <v>1141274.1046638938</v>
      </c>
      <c r="M140" s="9">
        <f>M92/(SUM($B92:$CX92)+SUM($B69:$CX69))*VLOOKUP(select_pop,'Inputs Assump'!$G$4:$H$9,2,FALSE)</f>
        <v>1135697.4438108783</v>
      </c>
      <c r="N140" s="9">
        <f>N92/(SUM($B92:$CX92)+SUM($B69:$CX69))*VLOOKUP(select_pop,'Inputs Assump'!$G$4:$H$9,2,FALSE)</f>
        <v>1129513.1793804106</v>
      </c>
      <c r="O140" s="9">
        <f>O92/(SUM($B92:$CX92)+SUM($B69:$CX69))*VLOOKUP(select_pop,'Inputs Assump'!$G$4:$H$9,2,FALSE)</f>
        <v>1122710.8439406443</v>
      </c>
      <c r="P140" s="9">
        <f>P92/(SUM($B92:$CX92)+SUM($B69:$CX69))*VLOOKUP(select_pop,'Inputs Assump'!$G$4:$H$9,2,FALSE)</f>
        <v>1115269.769763648</v>
      </c>
      <c r="Q140" s="9">
        <f>Q92/(SUM($B92:$CX92)+SUM($B69:$CX69))*VLOOKUP(select_pop,'Inputs Assump'!$G$4:$H$9,2,FALSE)</f>
        <v>1106745.6320370396</v>
      </c>
      <c r="R140" s="9">
        <f>R92/(SUM($B92:$CX92)+SUM($B69:$CX69))*VLOOKUP(select_pop,'Inputs Assump'!$G$4:$H$9,2,FALSE)</f>
        <v>1097284.1332342469</v>
      </c>
      <c r="S140" s="9">
        <f>S92/(SUM($B92:$CX92)+SUM($B69:$CX69))*VLOOKUP(select_pop,'Inputs Assump'!$G$4:$H$9,2,FALSE)</f>
        <v>1182487.3576603674</v>
      </c>
      <c r="T140" s="9">
        <f>T92/(SUM($B92:$CX92)+SUM($B69:$CX69))*VLOOKUP(select_pop,'Inputs Assump'!$G$4:$H$9,2,FALSE)</f>
        <v>1178793.5752547018</v>
      </c>
      <c r="U140" s="9">
        <f>U92/(SUM($B92:$CX92)+SUM($B69:$CX69))*VLOOKUP(select_pop,'Inputs Assump'!$G$4:$H$9,2,FALSE)</f>
        <v>1158758.1173661458</v>
      </c>
      <c r="V140" s="9">
        <f>V92/(SUM($B92:$CX92)+SUM($B69:$CX69))*VLOOKUP(select_pop,'Inputs Assump'!$G$4:$H$9,2,FALSE)</f>
        <v>1138223.856298255</v>
      </c>
      <c r="W140" s="9">
        <f>W92/(SUM($B92:$CX92)+SUM($B69:$CX69))*VLOOKUP(select_pop,'Inputs Assump'!$G$4:$H$9,2,FALSE)</f>
        <v>1117845.8007380101</v>
      </c>
      <c r="X140" s="9">
        <f>X92/(SUM($B92:$CX92)+SUM($B69:$CX69))*VLOOKUP(select_pop,'Inputs Assump'!$G$4:$H$9,2,FALSE)</f>
        <v>1099555.1789785961</v>
      </c>
      <c r="Y140" s="9">
        <f>Y92/(SUM($B92:$CX92)+SUM($B69:$CX69))*VLOOKUP(select_pop,'Inputs Assump'!$G$4:$H$9,2,FALSE)</f>
        <v>1076784.3053514934</v>
      </c>
      <c r="Z140" s="9">
        <f>Z92/(SUM($B92:$CX92)+SUM($B69:$CX69))*VLOOKUP(select_pop,'Inputs Assump'!$G$4:$H$9,2,FALSE)</f>
        <v>1054071.0771194701</v>
      </c>
      <c r="AA140" s="9">
        <f>AA92/(SUM($B92:$CX92)+SUM($B69:$CX69))*VLOOKUP(select_pop,'Inputs Assump'!$G$4:$H$9,2,FALSE)</f>
        <v>1031077.7401224806</v>
      </c>
      <c r="AB140" s="9">
        <f>AB92/(SUM($B92:$CX92)+SUM($B69:$CX69))*VLOOKUP(select_pop,'Inputs Assump'!$G$4:$H$9,2,FALSE)</f>
        <v>1008189.6321362052</v>
      </c>
      <c r="AC140" s="9">
        <f>AC92/(SUM($B92:$CX92)+SUM($B69:$CX69))*VLOOKUP(select_pop,'Inputs Assump'!$G$4:$H$9,2,FALSE)</f>
        <v>985192.12524647615</v>
      </c>
      <c r="AD140" s="9">
        <f>AD92/(SUM($B92:$CX92)+SUM($B69:$CX69))*VLOOKUP(select_pop,'Inputs Assump'!$G$4:$H$9,2,FALSE)</f>
        <v>962293.82622293534</v>
      </c>
      <c r="AE140" s="9">
        <f>AE92/(SUM($B92:$CX92)+SUM($B69:$CX69))*VLOOKUP(select_pop,'Inputs Assump'!$G$4:$H$9,2,FALSE)</f>
        <v>939497.05110726121</v>
      </c>
      <c r="AF140" s="9">
        <f>AF92/(SUM($B92:$CX92)+SUM($B69:$CX69))*VLOOKUP(select_pop,'Inputs Assump'!$G$4:$H$9,2,FALSE)</f>
        <v>923907.65064457955</v>
      </c>
      <c r="AG140" s="9">
        <f>AG92/(SUM($B92:$CX92)+SUM($B69:$CX69))*VLOOKUP(select_pop,'Inputs Assump'!$G$4:$H$9,2,FALSE)</f>
        <v>908372.38468256488</v>
      </c>
      <c r="AH140" s="9">
        <f>AH92/(SUM($B92:$CX92)+SUM($B69:$CX69))*VLOOKUP(select_pop,'Inputs Assump'!$G$4:$H$9,2,FALSE)</f>
        <v>893465.1742874987</v>
      </c>
      <c r="AI140" s="9">
        <f>AI92/(SUM($B92:$CX92)+SUM($B69:$CX69))*VLOOKUP(select_pop,'Inputs Assump'!$G$4:$H$9,2,FALSE)</f>
        <v>878612.93989659136</v>
      </c>
      <c r="AJ140" s="9">
        <f>AJ92/(SUM($B92:$CX92)+SUM($B69:$CX69))*VLOOKUP(select_pop,'Inputs Assump'!$G$4:$H$9,2,FALSE)</f>
        <v>863816.97495391301</v>
      </c>
      <c r="AK140" s="9">
        <f>AK92/(SUM($B92:$CX92)+SUM($B69:$CX69))*VLOOKUP(select_pop,'Inputs Assump'!$G$4:$H$9,2,FALSE)</f>
        <v>844955.89962654351</v>
      </c>
      <c r="AL140" s="9">
        <f>AL92/(SUM($B92:$CX92)+SUM($B69:$CX69))*VLOOKUP(select_pop,'Inputs Assump'!$G$4:$H$9,2,FALSE)</f>
        <v>826180.09509344283</v>
      </c>
      <c r="AM140" s="9">
        <f>AM92/(SUM($B92:$CX92)+SUM($B69:$CX69))*VLOOKUP(select_pop,'Inputs Assump'!$G$4:$H$9,2,FALSE)</f>
        <v>807588.17506777821</v>
      </c>
      <c r="AN140" s="9">
        <f>AN92/(SUM($B92:$CX92)+SUM($B69:$CX69))*VLOOKUP(select_pop,'Inputs Assump'!$G$4:$H$9,2,FALSE)</f>
        <v>789050.21154934482</v>
      </c>
      <c r="AO140" s="9">
        <f>AO92/(SUM($B92:$CX92)+SUM($B69:$CX69))*VLOOKUP(select_pop,'Inputs Assump'!$G$4:$H$9,2,FALSE)</f>
        <v>770568.41797143186</v>
      </c>
      <c r="AP140" s="9">
        <f>AP92/(SUM($B92:$CX92)+SUM($B69:$CX69))*VLOOKUP(select_pop,'Inputs Assump'!$G$4:$H$9,2,FALSE)</f>
        <v>741048.93075461721</v>
      </c>
      <c r="AQ140" s="9">
        <f>AQ92/(SUM($B92:$CX92)+SUM($B69:$CX69))*VLOOKUP(select_pop,'Inputs Assump'!$G$4:$H$9,2,FALSE)</f>
        <v>711665.50512371177</v>
      </c>
      <c r="AR140" s="9">
        <f>AR92/(SUM($B92:$CX92)+SUM($B69:$CX69))*VLOOKUP(select_pop,'Inputs Assump'!$G$4:$H$9,2,FALSE)</f>
        <v>684797.06444701308</v>
      </c>
      <c r="AS140" s="9">
        <f>AS92/(SUM($B92:$CX92)+SUM($B69:$CX69))*VLOOKUP(select_pop,'Inputs Assump'!$G$4:$H$9,2,FALSE)</f>
        <v>657928.62377031439</v>
      </c>
      <c r="AT140" s="9">
        <f>AT92/(SUM($B92:$CX92)+SUM($B69:$CX69))*VLOOKUP(select_pop,'Inputs Assump'!$G$4:$H$9,2,FALSE)</f>
        <v>631060.18309361557</v>
      </c>
      <c r="AU140" s="9">
        <f>AU92/(SUM($B92:$CX92)+SUM($B69:$CX69))*VLOOKUP(select_pop,'Inputs Assump'!$G$4:$H$9,2,FALSE)</f>
        <v>601934.62035903987</v>
      </c>
      <c r="AV140" s="9">
        <f>AV92/(SUM($B92:$CX92)+SUM($B69:$CX69))*VLOOKUP(select_pop,'Inputs Assump'!$G$4:$H$9,2,FALSE)</f>
        <v>572809.05762446416</v>
      </c>
      <c r="AW140" s="9">
        <f>AW92/(SUM($B92:$CX92)+SUM($B69:$CX69))*VLOOKUP(select_pop,'Inputs Assump'!$G$4:$H$9,2,FALSE)</f>
        <v>543683.49488988891</v>
      </c>
      <c r="AX140" s="9">
        <f>AX92/(SUM($B92:$CX92)+SUM($B69:$CX69))*VLOOKUP(select_pop,'Inputs Assump'!$G$4:$H$9,2,FALSE)</f>
        <v>514557.93215531338</v>
      </c>
      <c r="AY140" s="9">
        <f>AY92/(SUM($B92:$CX92)+SUM($B69:$CX69))*VLOOKUP(select_pop,'Inputs Assump'!$G$4:$H$9,2,FALSE)</f>
        <v>485432.36942073767</v>
      </c>
      <c r="AZ140" s="9">
        <f>AZ92/(SUM($B92:$CX92)+SUM($B69:$CX69))*VLOOKUP(select_pop,'Inputs Assump'!$G$4:$H$9,2,FALSE)</f>
        <v>468133.40251188929</v>
      </c>
      <c r="BA140" s="9">
        <f>BA92/(SUM($B92:$CX92)+SUM($B69:$CX69))*VLOOKUP(select_pop,'Inputs Assump'!$G$4:$H$9,2,FALSE)</f>
        <v>450834.43560304103</v>
      </c>
      <c r="BB140" s="9">
        <f>BB92/(SUM($B92:$CX92)+SUM($B69:$CX69))*VLOOKUP(select_pop,'Inputs Assump'!$G$4:$H$9,2,FALSE)</f>
        <v>433535.46869419288</v>
      </c>
      <c r="BC140" s="9">
        <f>BC92/(SUM($B92:$CX92)+SUM($B69:$CX69))*VLOOKUP(select_pop,'Inputs Assump'!$G$4:$H$9,2,FALSE)</f>
        <v>416236.5017853445</v>
      </c>
      <c r="BD140" s="9">
        <f>BD92/(SUM($B92:$CX92)+SUM($B69:$CX69))*VLOOKUP(select_pop,'Inputs Assump'!$G$4:$H$9,2,FALSE)</f>
        <v>398937.53487649612</v>
      </c>
      <c r="BE140" s="9">
        <f>BE92/(SUM($B92:$CX92)+SUM($B69:$CX69))*VLOOKUP(select_pop,'Inputs Assump'!$G$4:$H$9,2,FALSE)</f>
        <v>382272.9140977668</v>
      </c>
      <c r="BF140" s="9">
        <f>BF92/(SUM($B92:$CX92)+SUM($B69:$CX69))*VLOOKUP(select_pop,'Inputs Assump'!$G$4:$H$9,2,FALSE)</f>
        <v>365608.29331903759</v>
      </c>
      <c r="BG140" s="9">
        <f>BG92/(SUM($B92:$CX92)+SUM($B69:$CX69))*VLOOKUP(select_pop,'Inputs Assump'!$G$4:$H$9,2,FALSE)</f>
        <v>348943.67254030821</v>
      </c>
      <c r="BH140" s="9">
        <f>BH92/(SUM($B92:$CX92)+SUM($B69:$CX69))*VLOOKUP(select_pop,'Inputs Assump'!$G$4:$H$9,2,FALSE)</f>
        <v>332279.05176157883</v>
      </c>
      <c r="BI140" s="9">
        <f>BI92/(SUM($B92:$CX92)+SUM($B69:$CX69))*VLOOKUP(select_pop,'Inputs Assump'!$G$4:$H$9,2,FALSE)</f>
        <v>315614.43098284956</v>
      </c>
      <c r="BJ140" s="9">
        <f>BJ92/(SUM($B92:$CX92)+SUM($B69:$CX69))*VLOOKUP(select_pop,'Inputs Assump'!$G$4:$H$9,2,FALSE)</f>
        <v>305959.77890162868</v>
      </c>
      <c r="BK140" s="9">
        <f>BK92/(SUM($B92:$CX92)+SUM($B69:$CX69))*VLOOKUP(select_pop,'Inputs Assump'!$G$4:$H$9,2,FALSE)</f>
        <v>296305.12682040763</v>
      </c>
      <c r="BL140" s="9">
        <f>BL92/(SUM($B92:$CX92)+SUM($B69:$CX69))*VLOOKUP(select_pop,'Inputs Assump'!$G$4:$H$9,2,FALSE)</f>
        <v>286650.47473918687</v>
      </c>
      <c r="BM140" s="9">
        <f>BM92/(SUM($B92:$CX92)+SUM($B69:$CX69))*VLOOKUP(select_pop,'Inputs Assump'!$G$4:$H$9,2,FALSE)</f>
        <v>276995.82265796605</v>
      </c>
      <c r="BN140" s="9">
        <f>BN92/(SUM($B92:$CX92)+SUM($B69:$CX69))*VLOOKUP(select_pop,'Inputs Assump'!$G$4:$H$9,2,FALSE)</f>
        <v>267341.170576745</v>
      </c>
      <c r="BO140" s="9">
        <f>BO92/(SUM($B92:$CX92)+SUM($B69:$CX69))*VLOOKUP(select_pop,'Inputs Assump'!$G$4:$H$9,2,FALSE)</f>
        <v>254340.09486768962</v>
      </c>
      <c r="BP140" s="9">
        <f>BP92/(SUM($B92:$CX92)+SUM($B69:$CX69))*VLOOKUP(select_pop,'Inputs Assump'!$G$4:$H$9,2,FALSE)</f>
        <v>241339.01915863407</v>
      </c>
      <c r="BQ140" s="9">
        <f>BQ92/(SUM($B92:$CX92)+SUM($B69:$CX69))*VLOOKUP(select_pop,'Inputs Assump'!$G$4:$H$9,2,FALSE)</f>
        <v>228337.94344957863</v>
      </c>
      <c r="BR140" s="9">
        <f>BR92/(SUM($B92:$CX92)+SUM($B69:$CX69))*VLOOKUP(select_pop,'Inputs Assump'!$G$4:$H$9,2,FALSE)</f>
        <v>215336.86774052301</v>
      </c>
      <c r="BS140" s="9">
        <f>BS92/(SUM($B92:$CX92)+SUM($B69:$CX69))*VLOOKUP(select_pop,'Inputs Assump'!$G$4:$H$9,2,FALSE)</f>
        <v>202335.79203146754</v>
      </c>
      <c r="BT140" s="9">
        <f>BT92/(SUM($B92:$CX92)+SUM($B69:$CX69))*VLOOKUP(select_pop,'Inputs Assump'!$G$4:$H$9,2,FALSE)</f>
        <v>191784.34136850628</v>
      </c>
      <c r="BU140" s="9">
        <f>BU92/(SUM($B92:$CX92)+SUM($B69:$CX69))*VLOOKUP(select_pop,'Inputs Assump'!$G$4:$H$9,2,FALSE)</f>
        <v>181232.890705545</v>
      </c>
      <c r="BV140" s="9">
        <f>BV92/(SUM($B92:$CX92)+SUM($B69:$CX69))*VLOOKUP(select_pop,'Inputs Assump'!$G$4:$H$9,2,FALSE)</f>
        <v>170681.44004258359</v>
      </c>
      <c r="BW140" s="9">
        <f>BW92/(SUM($B92:$CX92)+SUM($B69:$CX69))*VLOOKUP(select_pop,'Inputs Assump'!$G$4:$H$9,2,FALSE)</f>
        <v>160129.98937962225</v>
      </c>
      <c r="BX140" s="9">
        <f>BX92/(SUM($B92:$CX92)+SUM($B69:$CX69))*VLOOKUP(select_pop,'Inputs Assump'!$G$4:$H$9,2,FALSE)</f>
        <v>149578.53871666087</v>
      </c>
      <c r="BY140" s="9">
        <f>BY92/(SUM($B92:$CX92)+SUM($B69:$CX69))*VLOOKUP(select_pop,'Inputs Assump'!$G$4:$H$9,2,FALSE)</f>
        <v>144095.94623593544</v>
      </c>
      <c r="BZ140" s="9">
        <f>BZ92/(SUM($B92:$CX92)+SUM($B69:$CX69))*VLOOKUP(select_pop,'Inputs Assump'!$G$4:$H$9,2,FALSE)</f>
        <v>138613.35375521003</v>
      </c>
      <c r="CA140" s="9">
        <f>CA92/(SUM($B92:$CX92)+SUM($B69:$CX69))*VLOOKUP(select_pop,'Inputs Assump'!$G$4:$H$9,2,FALSE)</f>
        <v>133130.76127448468</v>
      </c>
      <c r="CB140" s="9">
        <f>CB92/(SUM($B92:$CX92)+SUM($B69:$CX69))*VLOOKUP(select_pop,'Inputs Assump'!$G$4:$H$9,2,FALSE)</f>
        <v>127648.16879375928</v>
      </c>
      <c r="CC140" s="9">
        <f>CC92/(SUM($B92:$CX92)+SUM($B69:$CX69))*VLOOKUP(select_pop,'Inputs Assump'!$G$4:$H$9,2,FALSE)</f>
        <v>122165.57631303383</v>
      </c>
      <c r="CD140" s="9">
        <f>CD92/(SUM($B92:$CX92)+SUM($B69:$CX69))*VLOOKUP(select_pop,'Inputs Assump'!$G$4:$H$9,2,FALSE)</f>
        <v>116723.27575569366</v>
      </c>
      <c r="CE140" s="9">
        <f>CE92/(SUM($B92:$CX92)+SUM($B69:$CX69))*VLOOKUP(select_pop,'Inputs Assump'!$G$4:$H$9,2,FALSE)</f>
        <v>111280.97519835357</v>
      </c>
      <c r="CF140" s="9">
        <f>CF92/(SUM($B92:$CX92)+SUM($B69:$CX69))*VLOOKUP(select_pop,'Inputs Assump'!$G$4:$H$9,2,FALSE)</f>
        <v>105838.67464101338</v>
      </c>
      <c r="CG140" s="9">
        <f>CG92/(SUM($B92:$CX92)+SUM($B69:$CX69))*VLOOKUP(select_pop,'Inputs Assump'!$G$4:$H$9,2,FALSE)</f>
        <v>100396.37408367316</v>
      </c>
      <c r="CH140" s="9">
        <f>CH92/(SUM($B92:$CX92)+SUM($B69:$CX69))*VLOOKUP(select_pop,'Inputs Assump'!$G$4:$H$9,2,FALSE)</f>
        <v>94954.073526333086</v>
      </c>
      <c r="CI140" s="9">
        <f>CI92/(SUM($B92:$CX92)+SUM($B69:$CX69))*VLOOKUP(select_pop,'Inputs Assump'!$G$4:$H$9,2,FALSE)</f>
        <v>89898.276018813907</v>
      </c>
      <c r="CJ140" s="9">
        <f>CJ92/(SUM($B92:$CX92)+SUM($B69:$CX69))*VLOOKUP(select_pop,'Inputs Assump'!$G$4:$H$9,2,FALSE)</f>
        <v>84842.478511294757</v>
      </c>
      <c r="CK140" s="9">
        <f>CK92/(SUM($B92:$CX92)+SUM($B69:$CX69))*VLOOKUP(select_pop,'Inputs Assump'!$G$4:$H$9,2,FALSE)</f>
        <v>79786.681003775637</v>
      </c>
      <c r="CL140" s="9">
        <f>CL92/(SUM($B92:$CX92)+SUM($B69:$CX69))*VLOOKUP(select_pop,'Inputs Assump'!$G$4:$H$9,2,FALSE)</f>
        <v>74730.883496256487</v>
      </c>
      <c r="CM140" s="9">
        <f>CM92/(SUM($B92:$CX92)+SUM($B69:$CX69))*VLOOKUP(select_pop,'Inputs Assump'!$G$4:$H$9,2,FALSE)</f>
        <v>69675.085988737352</v>
      </c>
      <c r="CN140" s="9">
        <f>CN92/(SUM($B92:$CX92)+SUM($B69:$CX69))*VLOOKUP(select_pop,'Inputs Assump'!$G$4:$H$9,2,FALSE)</f>
        <v>64521.359232452305</v>
      </c>
      <c r="CO140" s="9">
        <f>CO92/(SUM($B92:$CX92)+SUM($B69:$CX69))*VLOOKUP(select_pop,'Inputs Assump'!$G$4:$H$9,2,FALSE)</f>
        <v>59367.632476167215</v>
      </c>
      <c r="CP140" s="9">
        <f>CP92/(SUM($B92:$CX92)+SUM($B69:$CX69))*VLOOKUP(select_pop,'Inputs Assump'!$G$4:$H$9,2,FALSE)</f>
        <v>54213.905719882154</v>
      </c>
      <c r="CQ140" s="9">
        <f>CQ92/(SUM($B92:$CX92)+SUM($B69:$CX69))*VLOOKUP(select_pop,'Inputs Assump'!$G$4:$H$9,2,FALSE)</f>
        <v>49060.178963597071</v>
      </c>
      <c r="CR140" s="9">
        <f>CR92/(SUM($B92:$CX92)+SUM($B69:$CX69))*VLOOKUP(select_pop,'Inputs Assump'!$G$4:$H$9,2,FALSE)</f>
        <v>43906.452207312002</v>
      </c>
      <c r="CS140" s="9">
        <f>CS92/(SUM($B92:$CX92)+SUM($B69:$CX69))*VLOOKUP(select_pop,'Inputs Assump'!$G$4:$H$9,2,FALSE)</f>
        <v>39221.493715901161</v>
      </c>
      <c r="CT140" s="9">
        <f>CT92/(SUM($B92:$CX92)+SUM($B69:$CX69))*VLOOKUP(select_pop,'Inputs Assump'!$G$4:$H$9,2,FALSE)</f>
        <v>34536.535224490304</v>
      </c>
      <c r="CU140" s="9">
        <f>CU92/(SUM($B92:$CX92)+SUM($B69:$CX69))*VLOOKUP(select_pop,'Inputs Assump'!$G$4:$H$9,2,FALSE)</f>
        <v>29851.576733079441</v>
      </c>
      <c r="CV140" s="9">
        <f>CV92/(SUM($B92:$CX92)+SUM($B69:$CX69))*VLOOKUP(select_pop,'Inputs Assump'!$G$4:$H$9,2,FALSE)</f>
        <v>25166.618241668577</v>
      </c>
      <c r="CW140" s="9">
        <f>CW92/(SUM($B92:$CX92)+SUM($B69:$CX69))*VLOOKUP(select_pop,'Inputs Assump'!$G$4:$H$9,2,FALSE)</f>
        <v>20481.659750257739</v>
      </c>
      <c r="CX140" s="9">
        <f>CX92/(SUM($B92:$CX92)+SUM($B69:$CX69))*VLOOKUP(select_pop,'Inputs Assump'!$G$4:$H$9,2,FALSE)</f>
        <v>17985.45042646518</v>
      </c>
      <c r="CZ140" s="50">
        <f t="shared" si="13"/>
        <v>57382718.081560314</v>
      </c>
      <c r="DA140" s="66">
        <f t="shared" si="12"/>
        <v>-2.2497074283971494E-3</v>
      </c>
    </row>
    <row r="141" spans="1:105">
      <c r="A141" s="52">
        <v>2038</v>
      </c>
      <c r="B141" s="9">
        <f>B93/(SUM($B93:$CX93)+SUM($B70:$CX70))*VLOOKUP(select_pop,'Inputs Assump'!$G$4:$H$9,2,FALSE)</f>
        <v>1146976.233589065</v>
      </c>
      <c r="C141" s="9">
        <f>C93/(SUM($B93:$CX93)+SUM($B70:$CX70))*VLOOKUP(select_pop,'Inputs Assump'!$G$4:$H$9,2,FALSE)</f>
        <v>1132129.5222369761</v>
      </c>
      <c r="D141" s="9">
        <f>D93/(SUM($B93:$CX93)+SUM($B70:$CX70))*VLOOKUP(select_pop,'Inputs Assump'!$G$4:$H$9,2,FALSE)</f>
        <v>1136142.8609669704</v>
      </c>
      <c r="E141" s="9">
        <f>E93/(SUM($B93:$CX93)+SUM($B70:$CX70))*VLOOKUP(select_pop,'Inputs Assump'!$G$4:$H$9,2,FALSE)</f>
        <v>1139431.9026749411</v>
      </c>
      <c r="F141" s="9">
        <f>F93/(SUM($B93:$CX93)+SUM($B70:$CX70))*VLOOKUP(select_pop,'Inputs Assump'!$G$4:$H$9,2,FALSE)</f>
        <v>1139620.0790456911</v>
      </c>
      <c r="G141" s="9">
        <f>G93/(SUM($B93:$CX93)+SUM($B70:$CX70))*VLOOKUP(select_pop,'Inputs Assump'!$G$4:$H$9,2,FALSE)</f>
        <v>1139060.5070443328</v>
      </c>
      <c r="H141" s="9">
        <f>H93/(SUM($B93:$CX93)+SUM($B70:$CX70))*VLOOKUP(select_pop,'Inputs Assump'!$G$4:$H$9,2,FALSE)</f>
        <v>1137958.2653430523</v>
      </c>
      <c r="I141" s="9">
        <f>I93/(SUM($B93:$CX93)+SUM($B70:$CX70))*VLOOKUP(select_pop,'Inputs Assump'!$G$4:$H$9,2,FALSE)</f>
        <v>1136147.6817346811</v>
      </c>
      <c r="J141" s="9">
        <f>J93/(SUM($B93:$CX93)+SUM($B70:$CX70))*VLOOKUP(select_pop,'Inputs Assump'!$G$4:$H$9,2,FALSE)</f>
        <v>1133586.9747336404</v>
      </c>
      <c r="K141" s="9">
        <f>K93/(SUM($B93:$CX93)+SUM($B70:$CX70))*VLOOKUP(select_pop,'Inputs Assump'!$G$4:$H$9,2,FALSE)</f>
        <v>1130148.8150248821</v>
      </c>
      <c r="L141" s="9">
        <f>L93/(SUM($B93:$CX93)+SUM($B70:$CX70))*VLOOKUP(select_pop,'Inputs Assump'!$G$4:$H$9,2,FALSE)</f>
        <v>1125998.7856212859</v>
      </c>
      <c r="M141" s="9">
        <f>M93/(SUM($B93:$CX93)+SUM($B70:$CX70))*VLOOKUP(select_pop,'Inputs Assump'!$G$4:$H$9,2,FALSE)</f>
        <v>1121097.1330701325</v>
      </c>
      <c r="N141" s="9">
        <f>N93/(SUM($B93:$CX93)+SUM($B70:$CX70))*VLOOKUP(select_pop,'Inputs Assump'!$G$4:$H$9,2,FALSE)</f>
        <v>1115619.0638938749</v>
      </c>
      <c r="O141" s="9">
        <f>O93/(SUM($B93:$CX93)+SUM($B70:$CX70))*VLOOKUP(select_pop,'Inputs Assump'!$G$4:$H$9,2,FALSE)</f>
        <v>1109544.1331696853</v>
      </c>
      <c r="P141" s="9">
        <f>P93/(SUM($B93:$CX93)+SUM($B70:$CX70))*VLOOKUP(select_pop,'Inputs Assump'!$G$4:$H$9,2,FALSE)</f>
        <v>1102862.0585229909</v>
      </c>
      <c r="Q141" s="9">
        <f>Q93/(SUM($B93:$CX93)+SUM($B70:$CX70))*VLOOKUP(select_pop,'Inputs Assump'!$G$4:$H$9,2,FALSE)</f>
        <v>1095146.5329058277</v>
      </c>
      <c r="R141" s="9">
        <f>R93/(SUM($B93:$CX93)+SUM($B70:$CX70))*VLOOKUP(select_pop,'Inputs Assump'!$G$4:$H$9,2,FALSE)</f>
        <v>1086776.199439975</v>
      </c>
      <c r="S141" s="9">
        <f>S93/(SUM($B93:$CX93)+SUM($B70:$CX70))*VLOOKUP(select_pop,'Inputs Assump'!$G$4:$H$9,2,FALSE)</f>
        <v>1077485.418060536</v>
      </c>
      <c r="T141" s="9">
        <f>T93/(SUM($B93:$CX93)+SUM($B70:$CX70))*VLOOKUP(select_pop,'Inputs Assump'!$G$4:$H$9,2,FALSE)</f>
        <v>1161151.2882853136</v>
      </c>
      <c r="U141" s="9">
        <f>U93/(SUM($B93:$CX93)+SUM($B70:$CX70))*VLOOKUP(select_pop,'Inputs Assump'!$G$4:$H$9,2,FALSE)</f>
        <v>1157524.1542012165</v>
      </c>
      <c r="V141" s="9">
        <f>V93/(SUM($B93:$CX93)+SUM($B70:$CX70))*VLOOKUP(select_pop,'Inputs Assump'!$G$4:$H$9,2,FALSE)</f>
        <v>1137220.5555171277</v>
      </c>
      <c r="W141" s="9">
        <f>W93/(SUM($B93:$CX93)+SUM($B70:$CX70))*VLOOKUP(select_pop,'Inputs Assump'!$G$4:$H$9,2,FALSE)</f>
        <v>1117067.9598815176</v>
      </c>
      <c r="X141" s="9">
        <f>X93/(SUM($B93:$CX93)+SUM($B70:$CX70))*VLOOKUP(select_pop,'Inputs Assump'!$G$4:$H$9,2,FALSE)</f>
        <v>1097068.6663988919</v>
      </c>
      <c r="Y141" s="9">
        <f>Y93/(SUM($B93:$CX93)+SUM($B70:$CX70))*VLOOKUP(select_pop,'Inputs Assump'!$G$4:$H$9,2,FALSE)</f>
        <v>1079118.0080809386</v>
      </c>
      <c r="Z141" s="9">
        <f>Z93/(SUM($B93:$CX93)+SUM($B70:$CX70))*VLOOKUP(select_pop,'Inputs Assump'!$G$4:$H$9,2,FALSE)</f>
        <v>1056770.3712724175</v>
      </c>
      <c r="AA141" s="9">
        <f>AA93/(SUM($B93:$CX93)+SUM($B70:$CX70))*VLOOKUP(select_pop,'Inputs Assump'!$G$4:$H$9,2,FALSE)</f>
        <v>1032054.8940386149</v>
      </c>
      <c r="AB141" s="9">
        <f>AB93/(SUM($B93:$CX93)+SUM($B70:$CX70))*VLOOKUP(select_pop,'Inputs Assump'!$G$4:$H$9,2,FALSE)</f>
        <v>1009541.8145194692</v>
      </c>
      <c r="AC141" s="9">
        <f>AC93/(SUM($B93:$CX93)+SUM($B70:$CX70))*VLOOKUP(select_pop,'Inputs Assump'!$G$4:$H$9,2,FALSE)</f>
        <v>987131.7661126079</v>
      </c>
      <c r="AD141" s="9">
        <f>AD93/(SUM($B93:$CX93)+SUM($B70:$CX70))*VLOOKUP(select_pop,'Inputs Assump'!$G$4:$H$9,2,FALSE)</f>
        <v>964614.6037964829</v>
      </c>
      <c r="AE141" s="9">
        <f>AE93/(SUM($B93:$CX93)+SUM($B70:$CX70))*VLOOKUP(select_pop,'Inputs Assump'!$G$4:$H$9,2,FALSE)</f>
        <v>942194.57721062261</v>
      </c>
      <c r="AF141" s="9">
        <f>AF93/(SUM($B93:$CX93)+SUM($B70:$CX70))*VLOOKUP(select_pop,'Inputs Assump'!$G$4:$H$9,2,FALSE)</f>
        <v>919873.95402198134</v>
      </c>
      <c r="AG141" s="9">
        <f>AG93/(SUM($B93:$CX93)+SUM($B70:$CX70))*VLOOKUP(select_pop,'Inputs Assump'!$G$4:$H$9,2,FALSE)</f>
        <v>904610.16641611466</v>
      </c>
      <c r="AH141" s="9">
        <f>AH93/(SUM($B93:$CX93)+SUM($B70:$CX70))*VLOOKUP(select_pop,'Inputs Assump'!$G$4:$H$9,2,FALSE)</f>
        <v>889399.38261384587</v>
      </c>
      <c r="AI141" s="9">
        <f>AI93/(SUM($B93:$CX93)+SUM($B70:$CX70))*VLOOKUP(select_pop,'Inputs Assump'!$G$4:$H$9,2,FALSE)</f>
        <v>874803.5363007728</v>
      </c>
      <c r="AJ141" s="9">
        <f>AJ93/(SUM($B93:$CX93)+SUM($B70:$CX70))*VLOOKUP(select_pop,'Inputs Assump'!$G$4:$H$9,2,FALSE)</f>
        <v>860261.51771846507</v>
      </c>
      <c r="AK141" s="9">
        <f>AK93/(SUM($B93:$CX93)+SUM($B70:$CX70))*VLOOKUP(select_pop,'Inputs Assump'!$G$4:$H$9,2,FALSE)</f>
        <v>845774.59329507139</v>
      </c>
      <c r="AL141" s="9">
        <f>AL93/(SUM($B93:$CX93)+SUM($B70:$CX70))*VLOOKUP(select_pop,'Inputs Assump'!$G$4:$H$9,2,FALSE)</f>
        <v>827307.46567817708</v>
      </c>
      <c r="AM141" s="9">
        <f>AM93/(SUM($B93:$CX93)+SUM($B70:$CX70))*VLOOKUP(select_pop,'Inputs Assump'!$G$4:$H$9,2,FALSE)</f>
        <v>808923.82782061072</v>
      </c>
      <c r="AN141" s="9">
        <f>AN93/(SUM($B93:$CX93)+SUM($B70:$CX70))*VLOOKUP(select_pop,'Inputs Assump'!$G$4:$H$9,2,FALSE)</f>
        <v>790720.23370957817</v>
      </c>
      <c r="AO141" s="9">
        <f>AO93/(SUM($B93:$CX93)+SUM($B70:$CX70))*VLOOKUP(select_pop,'Inputs Assump'!$G$4:$H$9,2,FALSE)</f>
        <v>772569.46912642277</v>
      </c>
      <c r="AP141" s="9">
        <f>AP93/(SUM($B93:$CX93)+SUM($B70:$CX70))*VLOOKUP(select_pop,'Inputs Assump'!$G$4:$H$9,2,FALSE)</f>
        <v>754473.70127287169</v>
      </c>
      <c r="AQ141" s="9">
        <f>AQ93/(SUM($B93:$CX93)+SUM($B70:$CX70))*VLOOKUP(select_pop,'Inputs Assump'!$G$4:$H$9,2,FALSE)</f>
        <v>725570.78199832002</v>
      </c>
      <c r="AR141" s="9">
        <f>AR93/(SUM($B93:$CX93)+SUM($B70:$CX70))*VLOOKUP(select_pop,'Inputs Assump'!$G$4:$H$9,2,FALSE)</f>
        <v>696801.0824170853</v>
      </c>
      <c r="AS141" s="9">
        <f>AS93/(SUM($B93:$CX93)+SUM($B70:$CX70))*VLOOKUP(select_pop,'Inputs Assump'!$G$4:$H$9,2,FALSE)</f>
        <v>670493.83777533693</v>
      </c>
      <c r="AT141" s="9">
        <f>AT93/(SUM($B93:$CX93)+SUM($B70:$CX70))*VLOOKUP(select_pop,'Inputs Assump'!$G$4:$H$9,2,FALSE)</f>
        <v>644186.59313358867</v>
      </c>
      <c r="AU141" s="9">
        <f>AU93/(SUM($B93:$CX93)+SUM($B70:$CX70))*VLOOKUP(select_pop,'Inputs Assump'!$G$4:$H$9,2,FALSE)</f>
        <v>617879.34849184006</v>
      </c>
      <c r="AV141" s="9">
        <f>AV93/(SUM($B93:$CX93)+SUM($B70:$CX70))*VLOOKUP(select_pop,'Inputs Assump'!$G$4:$H$9,2,FALSE)</f>
        <v>589362.12587342598</v>
      </c>
      <c r="AW141" s="9">
        <f>AW93/(SUM($B93:$CX93)+SUM($B70:$CX70))*VLOOKUP(select_pop,'Inputs Assump'!$G$4:$H$9,2,FALSE)</f>
        <v>560844.90325501177</v>
      </c>
      <c r="AX141" s="9">
        <f>AX93/(SUM($B93:$CX93)+SUM($B70:$CX70))*VLOOKUP(select_pop,'Inputs Assump'!$G$4:$H$9,2,FALSE)</f>
        <v>532327.68063659803</v>
      </c>
      <c r="AY141" s="9">
        <f>AY93/(SUM($B93:$CX93)+SUM($B70:$CX70))*VLOOKUP(select_pop,'Inputs Assump'!$G$4:$H$9,2,FALSE)</f>
        <v>503810.45801818388</v>
      </c>
      <c r="AZ141" s="9">
        <f>AZ93/(SUM($B93:$CX93)+SUM($B70:$CX70))*VLOOKUP(select_pop,'Inputs Assump'!$G$4:$H$9,2,FALSE)</f>
        <v>475293.23539976979</v>
      </c>
      <c r="BA141" s="9">
        <f>BA93/(SUM($B93:$CX93)+SUM($B70:$CX70))*VLOOKUP(select_pop,'Inputs Assump'!$G$4:$H$9,2,FALSE)</f>
        <v>458355.58873852337</v>
      </c>
      <c r="BB141" s="9">
        <f>BB93/(SUM($B93:$CX93)+SUM($B70:$CX70))*VLOOKUP(select_pop,'Inputs Assump'!$G$4:$H$9,2,FALSE)</f>
        <v>441417.942077277</v>
      </c>
      <c r="BC141" s="9">
        <f>BC93/(SUM($B93:$CX93)+SUM($B70:$CX70))*VLOOKUP(select_pop,'Inputs Assump'!$G$4:$H$9,2,FALSE)</f>
        <v>424480.29541603086</v>
      </c>
      <c r="BD141" s="9">
        <f>BD93/(SUM($B93:$CX93)+SUM($B70:$CX70))*VLOOKUP(select_pop,'Inputs Assump'!$G$4:$H$9,2,FALSE)</f>
        <v>407542.64875478443</v>
      </c>
      <c r="BE141" s="9">
        <f>BE93/(SUM($B93:$CX93)+SUM($B70:$CX70))*VLOOKUP(select_pop,'Inputs Assump'!$G$4:$H$9,2,FALSE)</f>
        <v>390605.002093538</v>
      </c>
      <c r="BF141" s="9">
        <f>BF93/(SUM($B93:$CX93)+SUM($B70:$CX70))*VLOOKUP(select_pop,'Inputs Assump'!$G$4:$H$9,2,FALSE)</f>
        <v>374288.45209485525</v>
      </c>
      <c r="BG141" s="9">
        <f>BG93/(SUM($B93:$CX93)+SUM($B70:$CX70))*VLOOKUP(select_pop,'Inputs Assump'!$G$4:$H$9,2,FALSE)</f>
        <v>357971.90209617262</v>
      </c>
      <c r="BH141" s="9">
        <f>BH93/(SUM($B93:$CX93)+SUM($B70:$CX70))*VLOOKUP(select_pop,'Inputs Assump'!$G$4:$H$9,2,FALSE)</f>
        <v>341655.35209748987</v>
      </c>
      <c r="BI141" s="9">
        <f>BI93/(SUM($B93:$CX93)+SUM($B70:$CX70))*VLOOKUP(select_pop,'Inputs Assump'!$G$4:$H$9,2,FALSE)</f>
        <v>325338.80209880706</v>
      </c>
      <c r="BJ141" s="9">
        <f>BJ93/(SUM($B93:$CX93)+SUM($B70:$CX70))*VLOOKUP(select_pop,'Inputs Assump'!$G$4:$H$9,2,FALSE)</f>
        <v>309022.25210012437</v>
      </c>
      <c r="BK141" s="9">
        <f>BK93/(SUM($B93:$CX93)+SUM($B70:$CX70))*VLOOKUP(select_pop,'Inputs Assump'!$G$4:$H$9,2,FALSE)</f>
        <v>299569.25490956136</v>
      </c>
      <c r="BL141" s="9">
        <f>BL93/(SUM($B93:$CX93)+SUM($B70:$CX70))*VLOOKUP(select_pop,'Inputs Assump'!$G$4:$H$9,2,FALSE)</f>
        <v>290116.25771899818</v>
      </c>
      <c r="BM141" s="9">
        <f>BM93/(SUM($B93:$CX93)+SUM($B70:$CX70))*VLOOKUP(select_pop,'Inputs Assump'!$G$4:$H$9,2,FALSE)</f>
        <v>280663.26052843523</v>
      </c>
      <c r="BN141" s="9">
        <f>BN93/(SUM($B93:$CX93)+SUM($B70:$CX70))*VLOOKUP(select_pop,'Inputs Assump'!$G$4:$H$9,2,FALSE)</f>
        <v>271210.26333787228</v>
      </c>
      <c r="BO141" s="9">
        <f>BO93/(SUM($B93:$CX93)+SUM($B70:$CX70))*VLOOKUP(select_pop,'Inputs Assump'!$G$4:$H$9,2,FALSE)</f>
        <v>261757.26614730907</v>
      </c>
      <c r="BP141" s="9">
        <f>BP93/(SUM($B93:$CX93)+SUM($B70:$CX70))*VLOOKUP(select_pop,'Inputs Assump'!$G$4:$H$9,2,FALSE)</f>
        <v>249027.74144583923</v>
      </c>
      <c r="BQ141" s="9">
        <f>BQ93/(SUM($B93:$CX93)+SUM($B70:$CX70))*VLOOKUP(select_pop,'Inputs Assump'!$G$4:$H$9,2,FALSE)</f>
        <v>236298.2167443693</v>
      </c>
      <c r="BR141" s="9">
        <f>BR93/(SUM($B93:$CX93)+SUM($B70:$CX70))*VLOOKUP(select_pop,'Inputs Assump'!$G$4:$H$9,2,FALSE)</f>
        <v>223568.69204289946</v>
      </c>
      <c r="BS141" s="9">
        <f>BS93/(SUM($B93:$CX93)+SUM($B70:$CX70))*VLOOKUP(select_pop,'Inputs Assump'!$G$4:$H$9,2,FALSE)</f>
        <v>210839.16734142942</v>
      </c>
      <c r="BT141" s="9">
        <f>BT93/(SUM($B93:$CX93)+SUM($B70:$CX70))*VLOOKUP(select_pop,'Inputs Assump'!$G$4:$H$9,2,FALSE)</f>
        <v>198109.64263995958</v>
      </c>
      <c r="BU141" s="9">
        <f>BU93/(SUM($B93:$CX93)+SUM($B70:$CX70))*VLOOKUP(select_pop,'Inputs Assump'!$G$4:$H$9,2,FALSE)</f>
        <v>187778.5781298934</v>
      </c>
      <c r="BV141" s="9">
        <f>BV93/(SUM($B93:$CX93)+SUM($B70:$CX70))*VLOOKUP(select_pop,'Inputs Assump'!$G$4:$H$9,2,FALSE)</f>
        <v>177447.51361982722</v>
      </c>
      <c r="BW141" s="9">
        <f>BW93/(SUM($B93:$CX93)+SUM($B70:$CX70))*VLOOKUP(select_pop,'Inputs Assump'!$G$4:$H$9,2,FALSE)</f>
        <v>167116.44910976096</v>
      </c>
      <c r="BX141" s="9">
        <f>BX93/(SUM($B93:$CX93)+SUM($B70:$CX70))*VLOOKUP(select_pop,'Inputs Assump'!$G$4:$H$9,2,FALSE)</f>
        <v>156785.38459969469</v>
      </c>
      <c r="BY141" s="9">
        <f>BY93/(SUM($B93:$CX93)+SUM($B70:$CX70))*VLOOKUP(select_pop,'Inputs Assump'!$G$4:$H$9,2,FALSE)</f>
        <v>146454.32008962843</v>
      </c>
      <c r="BZ141" s="9">
        <f>BZ93/(SUM($B93:$CX93)+SUM($B70:$CX70))*VLOOKUP(select_pop,'Inputs Assump'!$G$4:$H$9,2,FALSE)</f>
        <v>141086.24148034255</v>
      </c>
      <c r="CA141" s="9">
        <f>CA93/(SUM($B93:$CX93)+SUM($B70:$CX70))*VLOOKUP(select_pop,'Inputs Assump'!$G$4:$H$9,2,FALSE)</f>
        <v>135718.16287105661</v>
      </c>
      <c r="CB141" s="9">
        <f>CB93/(SUM($B93:$CX93)+SUM($B70:$CX70))*VLOOKUP(select_pop,'Inputs Assump'!$G$4:$H$9,2,FALSE)</f>
        <v>130350.08426177078</v>
      </c>
      <c r="CC141" s="9">
        <f>CC93/(SUM($B93:$CX93)+SUM($B70:$CX70))*VLOOKUP(select_pop,'Inputs Assump'!$G$4:$H$9,2,FALSE)</f>
        <v>124982.00565248491</v>
      </c>
      <c r="CD141" s="9">
        <f>CD93/(SUM($B93:$CX93)+SUM($B70:$CX70))*VLOOKUP(select_pop,'Inputs Assump'!$G$4:$H$9,2,FALSE)</f>
        <v>119613.92704319897</v>
      </c>
      <c r="CE141" s="9">
        <f>CE93/(SUM($B93:$CX93)+SUM($B70:$CX70))*VLOOKUP(select_pop,'Inputs Assump'!$G$4:$H$9,2,FALSE)</f>
        <v>114285.29878752075</v>
      </c>
      <c r="CF141" s="9">
        <f>CF93/(SUM($B93:$CX93)+SUM($B70:$CX70))*VLOOKUP(select_pop,'Inputs Assump'!$G$4:$H$9,2,FALSE)</f>
        <v>108956.67053184257</v>
      </c>
      <c r="CG141" s="9">
        <f>CG93/(SUM($B93:$CX93)+SUM($B70:$CX70))*VLOOKUP(select_pop,'Inputs Assump'!$G$4:$H$9,2,FALSE)</f>
        <v>103628.04227616434</v>
      </c>
      <c r="CH141" s="9">
        <f>CH93/(SUM($B93:$CX93)+SUM($B70:$CX70))*VLOOKUP(select_pop,'Inputs Assump'!$G$4:$H$9,2,FALSE)</f>
        <v>98299.414020486045</v>
      </c>
      <c r="CI141" s="9">
        <f>CI93/(SUM($B93:$CX93)+SUM($B70:$CX70))*VLOOKUP(select_pop,'Inputs Assump'!$G$4:$H$9,2,FALSE)</f>
        <v>92970.785764807879</v>
      </c>
      <c r="CJ141" s="9">
        <f>CJ93/(SUM($B93:$CX93)+SUM($B70:$CX70))*VLOOKUP(select_pop,'Inputs Assump'!$G$4:$H$9,2,FALSE)</f>
        <v>88020.587742903546</v>
      </c>
      <c r="CK141" s="9">
        <f>CK93/(SUM($B93:$CX93)+SUM($B70:$CX70))*VLOOKUP(select_pop,'Inputs Assump'!$G$4:$H$9,2,FALSE)</f>
        <v>83070.389720999199</v>
      </c>
      <c r="CL141" s="9">
        <f>CL93/(SUM($B93:$CX93)+SUM($B70:$CX70))*VLOOKUP(select_pop,'Inputs Assump'!$G$4:$H$9,2,FALSE)</f>
        <v>78120.191699094881</v>
      </c>
      <c r="CM141" s="9">
        <f>CM93/(SUM($B93:$CX93)+SUM($B70:$CX70))*VLOOKUP(select_pop,'Inputs Assump'!$G$4:$H$9,2,FALSE)</f>
        <v>73169.993677190563</v>
      </c>
      <c r="CN141" s="9">
        <f>CN93/(SUM($B93:$CX93)+SUM($B70:$CX70))*VLOOKUP(select_pop,'Inputs Assump'!$G$4:$H$9,2,FALSE)</f>
        <v>68219.795655286245</v>
      </c>
      <c r="CO141" s="9">
        <f>CO93/(SUM($B93:$CX93)+SUM($B70:$CX70))*VLOOKUP(select_pop,'Inputs Assump'!$G$4:$H$9,2,FALSE)</f>
        <v>63173.713814299648</v>
      </c>
      <c r="CP141" s="9">
        <f>CP93/(SUM($B93:$CX93)+SUM($B70:$CX70))*VLOOKUP(select_pop,'Inputs Assump'!$G$4:$H$9,2,FALSE)</f>
        <v>58127.631973313015</v>
      </c>
      <c r="CQ141" s="9">
        <f>CQ93/(SUM($B93:$CX93)+SUM($B70:$CX70))*VLOOKUP(select_pop,'Inputs Assump'!$G$4:$H$9,2,FALSE)</f>
        <v>53081.550132326396</v>
      </c>
      <c r="CR141" s="9">
        <f>CR93/(SUM($B93:$CX93)+SUM($B70:$CX70))*VLOOKUP(select_pop,'Inputs Assump'!$G$4:$H$9,2,FALSE)</f>
        <v>48035.468291339763</v>
      </c>
      <c r="CS141" s="9">
        <f>CS93/(SUM($B93:$CX93)+SUM($B70:$CX70))*VLOOKUP(select_pop,'Inputs Assump'!$G$4:$H$9,2,FALSE)</f>
        <v>42989.386450353151</v>
      </c>
      <c r="CT141" s="9">
        <f>CT93/(SUM($B93:$CX93)+SUM($B70:$CX70))*VLOOKUP(select_pop,'Inputs Assump'!$G$4:$H$9,2,FALSE)</f>
        <v>38402.281800217395</v>
      </c>
      <c r="CU141" s="9">
        <f>CU93/(SUM($B93:$CX93)+SUM($B70:$CX70))*VLOOKUP(select_pop,'Inputs Assump'!$G$4:$H$9,2,FALSE)</f>
        <v>33815.177150081625</v>
      </c>
      <c r="CV141" s="9">
        <f>CV93/(SUM($B93:$CX93)+SUM($B70:$CX70))*VLOOKUP(select_pop,'Inputs Assump'!$G$4:$H$9,2,FALSE)</f>
        <v>29228.072499945851</v>
      </c>
      <c r="CW141" s="9">
        <f>CW93/(SUM($B93:$CX93)+SUM($B70:$CX70))*VLOOKUP(select_pop,'Inputs Assump'!$G$4:$H$9,2,FALSE)</f>
        <v>24640.967849810073</v>
      </c>
      <c r="CX141" s="9">
        <f>CX93/(SUM($B93:$CX93)+SUM($B70:$CX70))*VLOOKUP(select_pop,'Inputs Assump'!$G$4:$H$9,2,FALSE)</f>
        <v>20053.863199674321</v>
      </c>
      <c r="CZ141" s="50">
        <f t="shared" si="13"/>
        <v>57371938.671686433</v>
      </c>
      <c r="DA141" s="66">
        <f t="shared" si="12"/>
        <v>-2.4371359733490758E-3</v>
      </c>
    </row>
    <row r="142" spans="1:105">
      <c r="A142" s="52">
        <v>2039</v>
      </c>
      <c r="B142" s="9">
        <f>B94/(SUM($B94:$CX94)+SUM($B71:$CX71))*VLOOKUP(select_pop,'Inputs Assump'!$G$4:$H$9,2,FALSE)</f>
        <v>1120321.5194111543</v>
      </c>
      <c r="C142" s="9">
        <f>C94/(SUM($B94:$CX94)+SUM($B71:$CX71))*VLOOKUP(select_pop,'Inputs Assump'!$G$4:$H$9,2,FALSE)</f>
        <v>1107617.6092207169</v>
      </c>
      <c r="D142" s="9">
        <f>D94/(SUM($B94:$CX94)+SUM($B71:$CX71))*VLOOKUP(select_pop,'Inputs Assump'!$G$4:$H$9,2,FALSE)</f>
        <v>1112262.3694788034</v>
      </c>
      <c r="E142" s="9">
        <f>E94/(SUM($B94:$CX94)+SUM($B71:$CX71))*VLOOKUP(select_pop,'Inputs Assump'!$G$4:$H$9,2,FALSE)</f>
        <v>1116205.2802126603</v>
      </c>
      <c r="F142" s="9">
        <f>F94/(SUM($B94:$CX94)+SUM($B71:$CX71))*VLOOKUP(select_pop,'Inputs Assump'!$G$4:$H$9,2,FALSE)</f>
        <v>1119436.6042366053</v>
      </c>
      <c r="G142" s="9">
        <f>G94/(SUM($B94:$CX94)+SUM($B71:$CX71))*VLOOKUP(select_pop,'Inputs Assump'!$G$4:$H$9,2,FALSE)</f>
        <v>1120003.2654689401</v>
      </c>
      <c r="H142" s="9">
        <f>H94/(SUM($B94:$CX94)+SUM($B71:$CX71))*VLOOKUP(select_pop,'Inputs Assump'!$G$4:$H$9,2,FALSE)</f>
        <v>1119453.3256422295</v>
      </c>
      <c r="I142" s="9">
        <f>I94/(SUM($B94:$CX94)+SUM($B71:$CX71))*VLOOKUP(select_pop,'Inputs Assump'!$G$4:$H$9,2,FALSE)</f>
        <v>1118370.0573430222</v>
      </c>
      <c r="J142" s="9">
        <f>J94/(SUM($B94:$CX94)+SUM($B71:$CX71))*VLOOKUP(select_pop,'Inputs Assump'!$G$4:$H$9,2,FALSE)</f>
        <v>1116590.6401573597</v>
      </c>
      <c r="K142" s="9">
        <f>K94/(SUM($B94:$CX94)+SUM($B71:$CX71))*VLOOKUP(select_pop,'Inputs Assump'!$G$4:$H$9,2,FALSE)</f>
        <v>1114074.0118039206</v>
      </c>
      <c r="L142" s="9">
        <f>L94/(SUM($B94:$CX94)+SUM($B71:$CX71))*VLOOKUP(select_pop,'Inputs Assump'!$G$4:$H$9,2,FALSE)</f>
        <v>1110700.0883061755</v>
      </c>
      <c r="M142" s="9">
        <f>M94/(SUM($B94:$CX94)+SUM($B71:$CX71))*VLOOKUP(select_pop,'Inputs Assump'!$G$4:$H$9,2,FALSE)</f>
        <v>1106621.4767430197</v>
      </c>
      <c r="N142" s="9">
        <f>N94/(SUM($B94:$CX94)+SUM($B71:$CX71))*VLOOKUP(select_pop,'Inputs Assump'!$G$4:$H$9,2,FALSE)</f>
        <v>1101804.1767122336</v>
      </c>
      <c r="O142" s="9">
        <f>O94/(SUM($B94:$CX94)+SUM($B71:$CX71))*VLOOKUP(select_pop,'Inputs Assump'!$G$4:$H$9,2,FALSE)</f>
        <v>1096420.3796078826</v>
      </c>
      <c r="P142" s="9">
        <f>P94/(SUM($B94:$CX94)+SUM($B71:$CX71))*VLOOKUP(select_pop,'Inputs Assump'!$G$4:$H$9,2,FALSE)</f>
        <v>1090449.9923437391</v>
      </c>
      <c r="Q142" s="9">
        <f>Q94/(SUM($B94:$CX94)+SUM($B71:$CX71))*VLOOKUP(select_pop,'Inputs Assump'!$G$4:$H$9,2,FALSE)</f>
        <v>1083493.417842956</v>
      </c>
      <c r="R142" s="9">
        <f>R94/(SUM($B94:$CX94)+SUM($B71:$CX71))*VLOOKUP(select_pop,'Inputs Assump'!$G$4:$H$9,2,FALSE)</f>
        <v>1075913.3935264151</v>
      </c>
      <c r="S142" s="9">
        <f>S94/(SUM($B94:$CX94)+SUM($B71:$CX71))*VLOOKUP(select_pop,'Inputs Assump'!$G$4:$H$9,2,FALSE)</f>
        <v>1067690.0612018374</v>
      </c>
      <c r="T142" s="9">
        <f>T94/(SUM($B94:$CX94)+SUM($B71:$CX71))*VLOOKUP(select_pop,'Inputs Assump'!$G$4:$H$9,2,FALSE)</f>
        <v>1058562.4460178304</v>
      </c>
      <c r="U142" s="9">
        <f>U94/(SUM($B94:$CX94)+SUM($B71:$CX71))*VLOOKUP(select_pop,'Inputs Assump'!$G$4:$H$9,2,FALSE)</f>
        <v>1140758.9627862596</v>
      </c>
      <c r="V142" s="9">
        <f>V94/(SUM($B94:$CX94)+SUM($B71:$CX71))*VLOOKUP(select_pop,'Inputs Assump'!$G$4:$H$9,2,FALSE)</f>
        <v>1136551.0010067879</v>
      </c>
      <c r="W142" s="9">
        <f>W94/(SUM($B94:$CX94)+SUM($B71:$CX71))*VLOOKUP(select_pop,'Inputs Assump'!$G$4:$H$9,2,FALSE)</f>
        <v>1116615.2827544417</v>
      </c>
      <c r="X142" s="9">
        <f>X94/(SUM($B94:$CX94)+SUM($B71:$CX71))*VLOOKUP(select_pop,'Inputs Assump'!$G$4:$H$9,2,FALSE)</f>
        <v>1096827.8315298546</v>
      </c>
      <c r="Y142" s="9">
        <f>Y94/(SUM($B94:$CX94)+SUM($B71:$CX71))*VLOOKUP(select_pop,'Inputs Assump'!$G$4:$H$9,2,FALSE)</f>
        <v>1077190.9047801122</v>
      </c>
      <c r="Z142" s="9">
        <f>Z94/(SUM($B94:$CX94)+SUM($B71:$CX71))*VLOOKUP(select_pop,'Inputs Assump'!$G$4:$H$9,2,FALSE)</f>
        <v>1059565.4940222006</v>
      </c>
      <c r="AA142" s="9">
        <f>AA94/(SUM($B94:$CX94)+SUM($B71:$CX71))*VLOOKUP(select_pop,'Inputs Assump'!$G$4:$H$9,2,FALSE)</f>
        <v>1035244.2037730541</v>
      </c>
      <c r="AB142" s="9">
        <f>AB94/(SUM($B94:$CX94)+SUM($B71:$CX71))*VLOOKUP(select_pop,'Inputs Assump'!$G$4:$H$9,2,FALSE)</f>
        <v>1011032.1750813609</v>
      </c>
      <c r="AC142" s="9">
        <f>AC94/(SUM($B94:$CX94)+SUM($B71:$CX71))*VLOOKUP(select_pop,'Inputs Assump'!$G$4:$H$9,2,FALSE)</f>
        <v>988977.68177340121</v>
      </c>
      <c r="AD142" s="9">
        <f>AD94/(SUM($B94:$CX94)+SUM($B71:$CX71))*VLOOKUP(select_pop,'Inputs Assump'!$G$4:$H$9,2,FALSE)</f>
        <v>967024.12085785193</v>
      </c>
      <c r="AE142" s="9">
        <f>AE94/(SUM($B94:$CX94)+SUM($B71:$CX71))*VLOOKUP(select_pop,'Inputs Assump'!$G$4:$H$9,2,FALSE)</f>
        <v>944965.62791854108</v>
      </c>
      <c r="AF142" s="9">
        <f>AF94/(SUM($B94:$CX94)+SUM($B71:$CX71))*VLOOKUP(select_pop,'Inputs Assump'!$G$4:$H$9,2,FALSE)</f>
        <v>923002.29207718617</v>
      </c>
      <c r="AG142" s="9">
        <f>AG94/(SUM($B94:$CX94)+SUM($B71:$CX71))*VLOOKUP(select_pop,'Inputs Assump'!$G$4:$H$9,2,FALSE)</f>
        <v>901136.33480889071</v>
      </c>
      <c r="AH142" s="9">
        <f>AH94/(SUM($B94:$CX94)+SUM($B71:$CX71))*VLOOKUP(select_pop,'Inputs Assump'!$G$4:$H$9,2,FALSE)</f>
        <v>886183.46701835073</v>
      </c>
      <c r="AI142" s="9">
        <f>AI94/(SUM($B94:$CX94)+SUM($B71:$CX71))*VLOOKUP(select_pop,'Inputs Assump'!$G$4:$H$9,2,FALSE)</f>
        <v>871282.52335621568</v>
      </c>
      <c r="AJ142" s="9">
        <f>AJ94/(SUM($B94:$CX94)+SUM($B71:$CX71))*VLOOKUP(select_pop,'Inputs Assump'!$G$4:$H$9,2,FALSE)</f>
        <v>856983.99104916619</v>
      </c>
      <c r="AK142" s="9">
        <f>AK94/(SUM($B94:$CX94)+SUM($B71:$CX71))*VLOOKUP(select_pop,'Inputs Assump'!$G$4:$H$9,2,FALSE)</f>
        <v>842738.19001448399</v>
      </c>
      <c r="AL142" s="9">
        <f>AL94/(SUM($B94:$CX94)+SUM($B71:$CX71))*VLOOKUP(select_pop,'Inputs Assump'!$G$4:$H$9,2,FALSE)</f>
        <v>828546.36088346981</v>
      </c>
      <c r="AM142" s="9">
        <f>AM94/(SUM($B94:$CX94)+SUM($B71:$CX71))*VLOOKUP(select_pop,'Inputs Assump'!$G$4:$H$9,2,FALSE)</f>
        <v>810455.40437538002</v>
      </c>
      <c r="AN142" s="9">
        <f>AN94/(SUM($B94:$CX94)+SUM($B71:$CX71))*VLOOKUP(select_pop,'Inputs Assump'!$G$4:$H$9,2,FALSE)</f>
        <v>792446.23695957405</v>
      </c>
      <c r="AO142" s="9">
        <f>AO94/(SUM($B94:$CX94)+SUM($B71:$CX71))*VLOOKUP(select_pop,'Inputs Assump'!$G$4:$H$9,2,FALSE)</f>
        <v>774613.44584091986</v>
      </c>
      <c r="AP142" s="9">
        <f>AP94/(SUM($B94:$CX94)+SUM($B71:$CX71))*VLOOKUP(select_pop,'Inputs Assump'!$G$4:$H$9,2,FALSE)</f>
        <v>756832.40812490589</v>
      </c>
      <c r="AQ142" s="9">
        <f>AQ94/(SUM($B94:$CX94)+SUM($B71:$CX71))*VLOOKUP(select_pop,'Inputs Assump'!$G$4:$H$9,2,FALSE)</f>
        <v>739105.24686786265</v>
      </c>
      <c r="AR142" s="9">
        <f>AR94/(SUM($B94:$CX94)+SUM($B71:$CX71))*VLOOKUP(select_pop,'Inputs Assump'!$G$4:$H$9,2,FALSE)</f>
        <v>710791.07335912529</v>
      </c>
      <c r="AS142" s="9">
        <f>AS94/(SUM($B94:$CX94)+SUM($B71:$CX71))*VLOOKUP(select_pop,'Inputs Assump'!$G$4:$H$9,2,FALSE)</f>
        <v>682607.40588943276</v>
      </c>
      <c r="AT142" s="9">
        <f>AT94/(SUM($B94:$CX94)+SUM($B71:$CX71))*VLOOKUP(select_pop,'Inputs Assump'!$G$4:$H$9,2,FALSE)</f>
        <v>656836.03372291592</v>
      </c>
      <c r="AU142" s="9">
        <f>AU94/(SUM($B94:$CX94)+SUM($B71:$CX71))*VLOOKUP(select_pop,'Inputs Assump'!$G$4:$H$9,2,FALSE)</f>
        <v>631064.66155639908</v>
      </c>
      <c r="AV142" s="9">
        <f>AV94/(SUM($B94:$CX94)+SUM($B71:$CX71))*VLOOKUP(select_pop,'Inputs Assump'!$G$4:$H$9,2,FALSE)</f>
        <v>605293.289389882</v>
      </c>
      <c r="AW142" s="9">
        <f>AW94/(SUM($B94:$CX94)+SUM($B71:$CX71))*VLOOKUP(select_pop,'Inputs Assump'!$G$4:$H$9,2,FALSE)</f>
        <v>577356.95598580246</v>
      </c>
      <c r="AX142" s="9">
        <f>AX94/(SUM($B94:$CX94)+SUM($B71:$CX71))*VLOOKUP(select_pop,'Inputs Assump'!$G$4:$H$9,2,FALSE)</f>
        <v>549420.62258172303</v>
      </c>
      <c r="AY142" s="9">
        <f>AY94/(SUM($B94:$CX94)+SUM($B71:$CX71))*VLOOKUP(select_pop,'Inputs Assump'!$G$4:$H$9,2,FALSE)</f>
        <v>521484.28917764407</v>
      </c>
      <c r="AZ142" s="9">
        <f>AZ94/(SUM($B94:$CX94)+SUM($B71:$CX71))*VLOOKUP(select_pop,'Inputs Assump'!$G$4:$H$9,2,FALSE)</f>
        <v>493547.95577356446</v>
      </c>
      <c r="BA142" s="9">
        <f>BA94/(SUM($B94:$CX94)+SUM($B71:$CX71))*VLOOKUP(select_pop,'Inputs Assump'!$G$4:$H$9,2,FALSE)</f>
        <v>465611.62236948515</v>
      </c>
      <c r="BB142" s="9">
        <f>BB94/(SUM($B94:$CX94)+SUM($B71:$CX71))*VLOOKUP(select_pop,'Inputs Assump'!$G$4:$H$9,2,FALSE)</f>
        <v>449018.99164451635</v>
      </c>
      <c r="BC142" s="9">
        <f>BC94/(SUM($B94:$CX94)+SUM($B71:$CX71))*VLOOKUP(select_pop,'Inputs Assump'!$G$4:$H$9,2,FALSE)</f>
        <v>432426.36091954767</v>
      </c>
      <c r="BD142" s="9">
        <f>BD94/(SUM($B94:$CX94)+SUM($B71:$CX71))*VLOOKUP(select_pop,'Inputs Assump'!$G$4:$H$9,2,FALSE)</f>
        <v>415833.73019457905</v>
      </c>
      <c r="BE142" s="9">
        <f>BE94/(SUM($B94:$CX94)+SUM($B71:$CX71))*VLOOKUP(select_pop,'Inputs Assump'!$G$4:$H$9,2,FALSE)</f>
        <v>399241.09946961026</v>
      </c>
      <c r="BF142" s="9">
        <f>BF94/(SUM($B94:$CX94)+SUM($B71:$CX71))*VLOOKUP(select_pop,'Inputs Assump'!$G$4:$H$9,2,FALSE)</f>
        <v>382648.46874464146</v>
      </c>
      <c r="BG142" s="9">
        <f>BG94/(SUM($B94:$CX94)+SUM($B71:$CX71))*VLOOKUP(select_pop,'Inputs Assump'!$G$4:$H$9,2,FALSE)</f>
        <v>366664.28308719257</v>
      </c>
      <c r="BH142" s="9">
        <f>BH94/(SUM($B94:$CX94)+SUM($B71:$CX71))*VLOOKUP(select_pop,'Inputs Assump'!$G$4:$H$9,2,FALSE)</f>
        <v>350680.09742974379</v>
      </c>
      <c r="BI142" s="9">
        <f>BI94/(SUM($B94:$CX94)+SUM($B71:$CX71))*VLOOKUP(select_pop,'Inputs Assump'!$G$4:$H$9,2,FALSE)</f>
        <v>334695.91177229484</v>
      </c>
      <c r="BJ142" s="9">
        <f>BJ94/(SUM($B94:$CX94)+SUM($B71:$CX71))*VLOOKUP(select_pop,'Inputs Assump'!$G$4:$H$9,2,FALSE)</f>
        <v>318711.72611484589</v>
      </c>
      <c r="BK142" s="9">
        <f>BK94/(SUM($B94:$CX94)+SUM($B71:$CX71))*VLOOKUP(select_pop,'Inputs Assump'!$G$4:$H$9,2,FALSE)</f>
        <v>302727.54045739706</v>
      </c>
      <c r="BL142" s="9">
        <f>BL94/(SUM($B94:$CX94)+SUM($B71:$CX71))*VLOOKUP(select_pop,'Inputs Assump'!$G$4:$H$9,2,FALSE)</f>
        <v>293467.0986283645</v>
      </c>
      <c r="BM142" s="9">
        <f>BM94/(SUM($B94:$CX94)+SUM($B71:$CX71))*VLOOKUP(select_pop,'Inputs Assump'!$G$4:$H$9,2,FALSE)</f>
        <v>284206.65679933183</v>
      </c>
      <c r="BN142" s="9">
        <f>BN94/(SUM($B94:$CX94)+SUM($B71:$CX71))*VLOOKUP(select_pop,'Inputs Assump'!$G$4:$H$9,2,FALSE)</f>
        <v>274946.21497029933</v>
      </c>
      <c r="BO142" s="9">
        <f>BO94/(SUM($B94:$CX94)+SUM($B71:$CX71))*VLOOKUP(select_pop,'Inputs Assump'!$G$4:$H$9,2,FALSE)</f>
        <v>265685.77314126684</v>
      </c>
      <c r="BP142" s="9">
        <f>BP94/(SUM($B94:$CX94)+SUM($B71:$CX71))*VLOOKUP(select_pop,'Inputs Assump'!$G$4:$H$9,2,FALSE)</f>
        <v>256425.33131223416</v>
      </c>
      <c r="BQ142" s="9">
        <f>BQ94/(SUM($B94:$CX94)+SUM($B71:$CX71))*VLOOKUP(select_pop,'Inputs Assump'!$G$4:$H$9,2,FALSE)</f>
        <v>243955.10407818024</v>
      </c>
      <c r="BR142" s="9">
        <f>BR94/(SUM($B94:$CX94)+SUM($B71:$CX71))*VLOOKUP(select_pop,'Inputs Assump'!$G$4:$H$9,2,FALSE)</f>
        <v>231484.87684412624</v>
      </c>
      <c r="BS142" s="9">
        <f>BS94/(SUM($B94:$CX94)+SUM($B71:$CX71))*VLOOKUP(select_pop,'Inputs Assump'!$G$4:$H$9,2,FALSE)</f>
        <v>219014.64961007232</v>
      </c>
      <c r="BT142" s="9">
        <f>BT94/(SUM($B94:$CX94)+SUM($B71:$CX71))*VLOOKUP(select_pop,'Inputs Assump'!$G$4:$H$9,2,FALSE)</f>
        <v>206544.42237601822</v>
      </c>
      <c r="BU142" s="9">
        <f>BU94/(SUM($B94:$CX94)+SUM($B71:$CX71))*VLOOKUP(select_pop,'Inputs Assump'!$G$4:$H$9,2,FALSE)</f>
        <v>194074.1951419643</v>
      </c>
      <c r="BV142" s="9">
        <f>BV94/(SUM($B94:$CX94)+SUM($B71:$CX71))*VLOOKUP(select_pop,'Inputs Assump'!$G$4:$H$9,2,FALSE)</f>
        <v>183953.57202118749</v>
      </c>
      <c r="BW142" s="9">
        <f>BW94/(SUM($B94:$CX94)+SUM($B71:$CX71))*VLOOKUP(select_pop,'Inputs Assump'!$G$4:$H$9,2,FALSE)</f>
        <v>173832.94890041073</v>
      </c>
      <c r="BX142" s="9">
        <f>BX94/(SUM($B94:$CX94)+SUM($B71:$CX71))*VLOOKUP(select_pop,'Inputs Assump'!$G$4:$H$9,2,FALSE)</f>
        <v>163712.3257796338</v>
      </c>
      <c r="BY142" s="9">
        <f>BY94/(SUM($B94:$CX94)+SUM($B71:$CX71))*VLOOKUP(select_pop,'Inputs Assump'!$G$4:$H$9,2,FALSE)</f>
        <v>153591.70265885693</v>
      </c>
      <c r="BZ142" s="9">
        <f>BZ94/(SUM($B94:$CX94)+SUM($B71:$CX71))*VLOOKUP(select_pop,'Inputs Assump'!$G$4:$H$9,2,FALSE)</f>
        <v>143471.07953808006</v>
      </c>
      <c r="CA142" s="9">
        <f>CA94/(SUM($B94:$CX94)+SUM($B71:$CX71))*VLOOKUP(select_pop,'Inputs Assump'!$G$4:$H$9,2,FALSE)</f>
        <v>138212.34744572395</v>
      </c>
      <c r="CB142" s="9">
        <f>CB94/(SUM($B94:$CX94)+SUM($B71:$CX71))*VLOOKUP(select_pop,'Inputs Assump'!$G$4:$H$9,2,FALSE)</f>
        <v>132953.61535336782</v>
      </c>
      <c r="CC142" s="9">
        <f>CC94/(SUM($B94:$CX94)+SUM($B71:$CX71))*VLOOKUP(select_pop,'Inputs Assump'!$G$4:$H$9,2,FALSE)</f>
        <v>127694.88326101177</v>
      </c>
      <c r="CD142" s="9">
        <f>CD94/(SUM($B94:$CX94)+SUM($B71:$CX71))*VLOOKUP(select_pop,'Inputs Assump'!$G$4:$H$9,2,FALSE)</f>
        <v>122436.15116865566</v>
      </c>
      <c r="CE142" s="9">
        <f>CE94/(SUM($B94:$CX94)+SUM($B71:$CX71))*VLOOKUP(select_pop,'Inputs Assump'!$G$4:$H$9,2,FALSE)</f>
        <v>117177.41907629953</v>
      </c>
      <c r="CF142" s="9">
        <f>CF94/(SUM($B94:$CX94)+SUM($B71:$CX71))*VLOOKUP(select_pop,'Inputs Assump'!$G$4:$H$9,2,FALSE)</f>
        <v>111957.33374299284</v>
      </c>
      <c r="CG142" s="9">
        <f>CG94/(SUM($B94:$CX94)+SUM($B71:$CX71))*VLOOKUP(select_pop,'Inputs Assump'!$G$4:$H$9,2,FALSE)</f>
        <v>106737.2484096862</v>
      </c>
      <c r="CH142" s="9">
        <f>CH94/(SUM($B94:$CX94)+SUM($B71:$CX71))*VLOOKUP(select_pop,'Inputs Assump'!$G$4:$H$9,2,FALSE)</f>
        <v>101517.16307637951</v>
      </c>
      <c r="CI142" s="9">
        <f>CI94/(SUM($B94:$CX94)+SUM($B71:$CX71))*VLOOKUP(select_pop,'Inputs Assump'!$G$4:$H$9,2,FALSE)</f>
        <v>96297.077743072761</v>
      </c>
      <c r="CJ142" s="9">
        <f>CJ94/(SUM($B94:$CX94)+SUM($B71:$CX71))*VLOOKUP(select_pop,'Inputs Assump'!$G$4:$H$9,2,FALSE)</f>
        <v>91076.992409766157</v>
      </c>
      <c r="CK142" s="9">
        <f>CK94/(SUM($B94:$CX94)+SUM($B71:$CX71))*VLOOKUP(select_pop,'Inputs Assump'!$G$4:$H$9,2,FALSE)</f>
        <v>86227.628774092955</v>
      </c>
      <c r="CL142" s="9">
        <f>CL94/(SUM($B94:$CX94)+SUM($B71:$CX71))*VLOOKUP(select_pop,'Inputs Assump'!$G$4:$H$9,2,FALSE)</f>
        <v>81378.265138419782</v>
      </c>
      <c r="CM142" s="9">
        <f>CM94/(SUM($B94:$CX94)+SUM($B71:$CX71))*VLOOKUP(select_pop,'Inputs Assump'!$G$4:$H$9,2,FALSE)</f>
        <v>76528.901502746623</v>
      </c>
      <c r="CN142" s="9">
        <f>CN94/(SUM($B94:$CX94)+SUM($B71:$CX71))*VLOOKUP(select_pop,'Inputs Assump'!$G$4:$H$9,2,FALSE)</f>
        <v>71679.537867073464</v>
      </c>
      <c r="CO142" s="9">
        <f>CO94/(SUM($B94:$CX94)+SUM($B71:$CX71))*VLOOKUP(select_pop,'Inputs Assump'!$G$4:$H$9,2,FALSE)</f>
        <v>66830.17423140032</v>
      </c>
      <c r="CP142" s="9">
        <f>CP94/(SUM($B94:$CX94)+SUM($B71:$CX71))*VLOOKUP(select_pop,'Inputs Assump'!$G$4:$H$9,2,FALSE)</f>
        <v>61886.879907813345</v>
      </c>
      <c r="CQ142" s="9">
        <f>CQ94/(SUM($B94:$CX94)+SUM($B71:$CX71))*VLOOKUP(select_pop,'Inputs Assump'!$G$4:$H$9,2,FALSE)</f>
        <v>56943.585584226326</v>
      </c>
      <c r="CR142" s="9">
        <f>CR94/(SUM($B94:$CX94)+SUM($B71:$CX71))*VLOOKUP(select_pop,'Inputs Assump'!$G$4:$H$9,2,FALSE)</f>
        <v>52000.291260639344</v>
      </c>
      <c r="CS142" s="9">
        <f>CS94/(SUM($B94:$CX94)+SUM($B71:$CX71))*VLOOKUP(select_pop,'Inputs Assump'!$G$4:$H$9,2,FALSE)</f>
        <v>47056.996937052339</v>
      </c>
      <c r="CT142" s="9">
        <f>CT94/(SUM($B94:$CX94)+SUM($B71:$CX71))*VLOOKUP(select_pop,'Inputs Assump'!$G$4:$H$9,2,FALSE)</f>
        <v>42113.702613465364</v>
      </c>
      <c r="CU142" s="9">
        <f>CU94/(SUM($B94:$CX94)+SUM($B71:$CX71))*VLOOKUP(select_pop,'Inputs Assump'!$G$4:$H$9,2,FALSE)</f>
        <v>37620.036221744282</v>
      </c>
      <c r="CV142" s="9">
        <f>CV94/(SUM($B94:$CX94)+SUM($B71:$CX71))*VLOOKUP(select_pop,'Inputs Assump'!$G$4:$H$9,2,FALSE)</f>
        <v>33126.369830023192</v>
      </c>
      <c r="CW142" s="9">
        <f>CW94/(SUM($B94:$CX94)+SUM($B71:$CX71))*VLOOKUP(select_pop,'Inputs Assump'!$G$4:$H$9,2,FALSE)</f>
        <v>28632.703438302109</v>
      </c>
      <c r="CX142" s="9">
        <f>CX94/(SUM($B94:$CX94)+SUM($B71:$CX71))*VLOOKUP(select_pop,'Inputs Assump'!$G$4:$H$9,2,FALSE)</f>
        <v>24139.037046581012</v>
      </c>
      <c r="CZ142" s="50">
        <f t="shared" si="13"/>
        <v>57361321.716418661</v>
      </c>
      <c r="DA142" s="66">
        <f t="shared" si="12"/>
        <v>-2.6217398153905568E-3</v>
      </c>
    </row>
    <row r="143" spans="1:105">
      <c r="A143" s="52">
        <v>2040</v>
      </c>
      <c r="B143" s="9">
        <f>B95/(SUM($B95:$CX95)+SUM($B72:$CX72))*VLOOKUP(select_pop,'Inputs Assump'!$G$4:$H$9,2,FALSE)</f>
        <v>1093845.0408380115</v>
      </c>
      <c r="C143" s="9">
        <f>C95/(SUM($B95:$CX95)+SUM($B72:$CX72))*VLOOKUP(select_pop,'Inputs Assump'!$G$4:$H$9,2,FALSE)</f>
        <v>1083141.4874987723</v>
      </c>
      <c r="D143" s="9">
        <f>D95/(SUM($B95:$CX95)+SUM($B72:$CX72))*VLOOKUP(select_pop,'Inputs Assump'!$G$4:$H$9,2,FALSE)</f>
        <v>1088800.4481702668</v>
      </c>
      <c r="E143" s="9">
        <f>E95/(SUM($B95:$CX95)+SUM($B72:$CX72))*VLOOKUP(select_pop,'Inputs Assump'!$G$4:$H$9,2,FALSE)</f>
        <v>1093366.2992442725</v>
      </c>
      <c r="F143" s="9">
        <f>F95/(SUM($B95:$CX95)+SUM($B72:$CX72))*VLOOKUP(select_pop,'Inputs Assump'!$G$4:$H$9,2,FALSE)</f>
        <v>1097242.2244177076</v>
      </c>
      <c r="G143" s="9">
        <f>G95/(SUM($B95:$CX95)+SUM($B72:$CX72))*VLOOKUP(select_pop,'Inputs Assump'!$G$4:$H$9,2,FALSE)</f>
        <v>1100737.9294533825</v>
      </c>
      <c r="H143" s="9">
        <f>H95/(SUM($B95:$CX95)+SUM($B72:$CX72))*VLOOKUP(select_pop,'Inputs Assump'!$G$4:$H$9,2,FALSE)</f>
        <v>1101295.1253760646</v>
      </c>
      <c r="I143" s="9">
        <f>I95/(SUM($B95:$CX95)+SUM($B72:$CX72))*VLOOKUP(select_pop,'Inputs Assump'!$G$4:$H$9,2,FALSE)</f>
        <v>1100754.3715505362</v>
      </c>
      <c r="J143" s="9">
        <f>J95/(SUM($B95:$CX95)+SUM($B72:$CX72))*VLOOKUP(select_pop,'Inputs Assump'!$G$4:$H$9,2,FALSE)</f>
        <v>1099689.1977834832</v>
      </c>
      <c r="K143" s="9">
        <f>K95/(SUM($B95:$CX95)+SUM($B72:$CX72))*VLOOKUP(select_pop,'Inputs Assump'!$G$4:$H$9,2,FALSE)</f>
        <v>1097939.5033557976</v>
      </c>
      <c r="L143" s="9">
        <f>L95/(SUM($B95:$CX95)+SUM($B72:$CX72))*VLOOKUP(select_pop,'Inputs Assump'!$G$4:$H$9,2,FALSE)</f>
        <v>1095464.7209641237</v>
      </c>
      <c r="M143" s="9">
        <f>M95/(SUM($B95:$CX95)+SUM($B72:$CX72))*VLOOKUP(select_pop,'Inputs Assump'!$G$4:$H$9,2,FALSE)</f>
        <v>1092147.1548743926</v>
      </c>
      <c r="N143" s="9">
        <f>N95/(SUM($B95:$CX95)+SUM($B72:$CX72))*VLOOKUP(select_pop,'Inputs Assump'!$G$4:$H$9,2,FALSE)</f>
        <v>1088136.671701269</v>
      </c>
      <c r="O143" s="9">
        <f>O95/(SUM($B95:$CX95)+SUM($B72:$CX72))*VLOOKUP(select_pop,'Inputs Assump'!$G$4:$H$9,2,FALSE)</f>
        <v>1083399.838979105</v>
      </c>
      <c r="P143" s="9">
        <f>P95/(SUM($B95:$CX95)+SUM($B72:$CX72))*VLOOKUP(select_pop,'Inputs Assump'!$G$4:$H$9,2,FALSE)</f>
        <v>1078105.9718480555</v>
      </c>
      <c r="Q143" s="9">
        <f>Q95/(SUM($B95:$CX95)+SUM($B72:$CX72))*VLOOKUP(select_pop,'Inputs Assump'!$G$4:$H$9,2,FALSE)</f>
        <v>1071861.7129098212</v>
      </c>
      <c r="R143" s="9">
        <f>R95/(SUM($B95:$CX95)+SUM($B72:$CX72))*VLOOKUP(select_pop,'Inputs Assump'!$G$4:$H$9,2,FALSE)</f>
        <v>1065023.7231691198</v>
      </c>
      <c r="S143" s="9">
        <f>S95/(SUM($B95:$CX95)+SUM($B72:$CX72))*VLOOKUP(select_pop,'Inputs Assump'!$G$4:$H$9,2,FALSE)</f>
        <v>1057572.9112062869</v>
      </c>
      <c r="T143" s="9">
        <f>T95/(SUM($B95:$CX95)+SUM($B72:$CX72))*VLOOKUP(select_pop,'Inputs Assump'!$G$4:$H$9,2,FALSE)</f>
        <v>1049489.7573403278</v>
      </c>
      <c r="U143" s="9">
        <f>U95/(SUM($B95:$CX95)+SUM($B72:$CX72))*VLOOKUP(select_pop,'Inputs Assump'!$G$4:$H$9,2,FALSE)</f>
        <v>1040517.7354093784</v>
      </c>
      <c r="V143" s="9">
        <f>V95/(SUM($B95:$CX95)+SUM($B72:$CX72))*VLOOKUP(select_pop,'Inputs Assump'!$G$4:$H$9,2,FALSE)</f>
        <v>1120663.4869470447</v>
      </c>
      <c r="W143" s="9">
        <f>W95/(SUM($B95:$CX95)+SUM($B72:$CX72))*VLOOKUP(select_pop,'Inputs Assump'!$G$4:$H$9,2,FALSE)</f>
        <v>1116529.652127808</v>
      </c>
      <c r="X143" s="9">
        <f>X95/(SUM($B95:$CX95)+SUM($B72:$CX72))*VLOOKUP(select_pop,'Inputs Assump'!$G$4:$H$9,2,FALSE)</f>
        <v>1096945.119145572</v>
      </c>
      <c r="Y143" s="9">
        <f>Y95/(SUM($B95:$CX95)+SUM($B72:$CX72))*VLOOKUP(select_pop,'Inputs Assump'!$G$4:$H$9,2,FALSE)</f>
        <v>1077506.2413365575</v>
      </c>
      <c r="Z143" s="9">
        <f>Z95/(SUM($B95:$CX95)+SUM($B72:$CX72))*VLOOKUP(select_pop,'Inputs Assump'!$G$4:$H$9,2,FALSE)</f>
        <v>1058215.2363809268</v>
      </c>
      <c r="AA143" s="9">
        <f>AA95/(SUM($B95:$CX95)+SUM($B72:$CX72))*VLOOKUP(select_pop,'Inputs Assump'!$G$4:$H$9,2,FALSE)</f>
        <v>1038566.539213928</v>
      </c>
      <c r="AB143" s="9">
        <f>AB95/(SUM($B95:$CX95)+SUM($B72:$CX72))*VLOOKUP(select_pop,'Inputs Assump'!$G$4:$H$9,2,FALSE)</f>
        <v>1014727.2594470989</v>
      </c>
      <c r="AC143" s="9">
        <f>AC95/(SUM($B95:$CX95)+SUM($B72:$CX72))*VLOOKUP(select_pop,'Inputs Assump'!$G$4:$H$9,2,FALSE)</f>
        <v>990995.07584207749</v>
      </c>
      <c r="AD143" s="9">
        <f>AD95/(SUM($B95:$CX95)+SUM($B72:$CX72))*VLOOKUP(select_pop,'Inputs Assump'!$G$4:$H$9,2,FALSE)</f>
        <v>969377.66859524965</v>
      </c>
      <c r="AE143" s="9">
        <f>AE95/(SUM($B95:$CX95)+SUM($B72:$CX72))*VLOOKUP(select_pop,'Inputs Assump'!$G$4:$H$9,2,FALSE)</f>
        <v>947859.19341639802</v>
      </c>
      <c r="AF143" s="9">
        <f>AF95/(SUM($B95:$CX95)+SUM($B72:$CX72))*VLOOKUP(select_pop,'Inputs Assump'!$G$4:$H$9,2,FALSE)</f>
        <v>926237.86580474698</v>
      </c>
      <c r="AG143" s="9">
        <f>AG95/(SUM($B95:$CX95)+SUM($B72:$CX72))*VLOOKUP(select_pop,'Inputs Assump'!$G$4:$H$9,2,FALSE)</f>
        <v>904709.80942405167</v>
      </c>
      <c r="AH143" s="9">
        <f>AH95/(SUM($B95:$CX95)+SUM($B72:$CX72))*VLOOKUP(select_pop,'Inputs Assump'!$G$4:$H$9,2,FALSE)</f>
        <v>883277.20172320341</v>
      </c>
      <c r="AI143" s="9">
        <f>AI95/(SUM($B95:$CX95)+SUM($B72:$CX72))*VLOOKUP(select_pop,'Inputs Assump'!$G$4:$H$9,2,FALSE)</f>
        <v>868620.67672294774</v>
      </c>
      <c r="AJ143" s="9">
        <f>AJ95/(SUM($B95:$CX95)+SUM($B72:$CX72))*VLOOKUP(select_pop,'Inputs Assump'!$G$4:$H$9,2,FALSE)</f>
        <v>854015.0467949115</v>
      </c>
      <c r="AK143" s="9">
        <f>AK95/(SUM($B95:$CX95)+SUM($B72:$CX72))*VLOOKUP(select_pop,'Inputs Assump'!$G$4:$H$9,2,FALSE)</f>
        <v>839999.88935749908</v>
      </c>
      <c r="AL143" s="9">
        <f>AL95/(SUM($B95:$CX95)+SUM($B72:$CX72))*VLOOKUP(select_pop,'Inputs Assump'!$G$4:$H$9,2,FALSE)</f>
        <v>826036.41813991882</v>
      </c>
      <c r="AM143" s="9">
        <f>AM95/(SUM($B95:$CX95)+SUM($B72:$CX72))*VLOOKUP(select_pop,'Inputs Assump'!$G$4:$H$9,2,FALSE)</f>
        <v>812125.84918607189</v>
      </c>
      <c r="AN143" s="9">
        <f>AN95/(SUM($B95:$CX95)+SUM($B72:$CX72))*VLOOKUP(select_pop,'Inputs Assump'!$G$4:$H$9,2,FALSE)</f>
        <v>794393.42754939396</v>
      </c>
      <c r="AO143" s="9">
        <f>AO95/(SUM($B95:$CX95)+SUM($B72:$CX72))*VLOOKUP(select_pop,'Inputs Assump'!$G$4:$H$9,2,FALSE)</f>
        <v>776741.17407126597</v>
      </c>
      <c r="AP143" s="9">
        <f>AP95/(SUM($B95:$CX95)+SUM($B72:$CX72))*VLOOKUP(select_pop,'Inputs Assump'!$G$4:$H$9,2,FALSE)</f>
        <v>759261.80138395808</v>
      </c>
      <c r="AQ143" s="9">
        <f>AQ95/(SUM($B95:$CX95)+SUM($B72:$CX72))*VLOOKUP(select_pop,'Inputs Assump'!$G$4:$H$9,2,FALSE)</f>
        <v>741833.15642662602</v>
      </c>
      <c r="AR143" s="9">
        <f>AR95/(SUM($B95:$CX95)+SUM($B72:$CX72))*VLOOKUP(select_pop,'Inputs Assump'!$G$4:$H$9,2,FALSE)</f>
        <v>724457.32017989689</v>
      </c>
      <c r="AS143" s="9">
        <f>AS95/(SUM($B95:$CX95)+SUM($B72:$CX72))*VLOOKUP(select_pop,'Inputs Assump'!$G$4:$H$9,2,FALSE)</f>
        <v>696704.28994479193</v>
      </c>
      <c r="AT143" s="9">
        <f>AT95/(SUM($B95:$CX95)+SUM($B72:$CX72))*VLOOKUP(select_pop,'Inputs Assump'!$G$4:$H$9,2,FALSE)</f>
        <v>669079.17932020838</v>
      </c>
      <c r="AU143" s="9">
        <f>AU95/(SUM($B95:$CX95)+SUM($B72:$CX72))*VLOOKUP(select_pop,'Inputs Assump'!$G$4:$H$9,2,FALSE)</f>
        <v>643818.5560243607</v>
      </c>
      <c r="AV143" s="9">
        <f>AV95/(SUM($B95:$CX95)+SUM($B72:$CX72))*VLOOKUP(select_pop,'Inputs Assump'!$G$4:$H$9,2,FALSE)</f>
        <v>618557.93272851303</v>
      </c>
      <c r="AW143" s="9">
        <f>AW95/(SUM($B95:$CX95)+SUM($B72:$CX72))*VLOOKUP(select_pop,'Inputs Assump'!$G$4:$H$9,2,FALSE)</f>
        <v>593297.30943266512</v>
      </c>
      <c r="AX143" s="9">
        <f>AX95/(SUM($B95:$CX95)+SUM($B72:$CX72))*VLOOKUP(select_pop,'Inputs Assump'!$G$4:$H$9,2,FALSE)</f>
        <v>565914.63109377096</v>
      </c>
      <c r="AY143" s="9">
        <f>AY95/(SUM($B95:$CX95)+SUM($B72:$CX72))*VLOOKUP(select_pop,'Inputs Assump'!$G$4:$H$9,2,FALSE)</f>
        <v>538531.95275487704</v>
      </c>
      <c r="AZ143" s="9">
        <f>AZ95/(SUM($B95:$CX95)+SUM($B72:$CX72))*VLOOKUP(select_pop,'Inputs Assump'!$G$4:$H$9,2,FALSE)</f>
        <v>511149.27441598347</v>
      </c>
      <c r="BA143" s="9">
        <f>BA95/(SUM($B95:$CX95)+SUM($B72:$CX72))*VLOOKUP(select_pop,'Inputs Assump'!$G$4:$H$9,2,FALSE)</f>
        <v>483766.59607708931</v>
      </c>
      <c r="BB143" s="9">
        <f>BB95/(SUM($B95:$CX95)+SUM($B72:$CX72))*VLOOKUP(select_pop,'Inputs Assump'!$G$4:$H$9,2,FALSE)</f>
        <v>456383.91773819551</v>
      </c>
      <c r="BC143" s="9">
        <f>BC95/(SUM($B95:$CX95)+SUM($B72:$CX72))*VLOOKUP(select_pop,'Inputs Assump'!$G$4:$H$9,2,FALSE)</f>
        <v>440120.12737723417</v>
      </c>
      <c r="BD143" s="9">
        <f>BD95/(SUM($B95:$CX95)+SUM($B72:$CX72))*VLOOKUP(select_pop,'Inputs Assump'!$G$4:$H$9,2,FALSE)</f>
        <v>423856.33701627282</v>
      </c>
      <c r="BE143" s="9">
        <f>BE95/(SUM($B95:$CX95)+SUM($B72:$CX72))*VLOOKUP(select_pop,'Inputs Assump'!$G$4:$H$9,2,FALSE)</f>
        <v>407592.54665531166</v>
      </c>
      <c r="BF143" s="9">
        <f>BF95/(SUM($B95:$CX95)+SUM($B72:$CX72))*VLOOKUP(select_pop,'Inputs Assump'!$G$4:$H$9,2,FALSE)</f>
        <v>391328.75629435037</v>
      </c>
      <c r="BG143" s="9">
        <f>BG95/(SUM($B95:$CX95)+SUM($B72:$CX72))*VLOOKUP(select_pop,'Inputs Assump'!$G$4:$H$9,2,FALSE)</f>
        <v>375064.96593338903</v>
      </c>
      <c r="BH143" s="9">
        <f>BH95/(SUM($B95:$CX95)+SUM($B72:$CX72))*VLOOKUP(select_pop,'Inputs Assump'!$G$4:$H$9,2,FALSE)</f>
        <v>359397.56219660613</v>
      </c>
      <c r="BI143" s="9">
        <f>BI95/(SUM($B95:$CX95)+SUM($B72:$CX72))*VLOOKUP(select_pop,'Inputs Assump'!$G$4:$H$9,2,FALSE)</f>
        <v>343730.15845982335</v>
      </c>
      <c r="BJ143" s="9">
        <f>BJ95/(SUM($B95:$CX95)+SUM($B72:$CX72))*VLOOKUP(select_pop,'Inputs Assump'!$G$4:$H$9,2,FALSE)</f>
        <v>328062.7547230405</v>
      </c>
      <c r="BK143" s="9">
        <f>BK95/(SUM($B95:$CX95)+SUM($B72:$CX72))*VLOOKUP(select_pop,'Inputs Assump'!$G$4:$H$9,2,FALSE)</f>
        <v>312395.35098625754</v>
      </c>
      <c r="BL143" s="9">
        <f>BL95/(SUM($B95:$CX95)+SUM($B72:$CX72))*VLOOKUP(select_pop,'Inputs Assump'!$G$4:$H$9,2,FALSE)</f>
        <v>296727.94724947476</v>
      </c>
      <c r="BM143" s="9">
        <f>BM95/(SUM($B95:$CX95)+SUM($B72:$CX72))*VLOOKUP(select_pop,'Inputs Assump'!$G$4:$H$9,2,FALSE)</f>
        <v>287651.03310284554</v>
      </c>
      <c r="BN143" s="9">
        <f>BN95/(SUM($B95:$CX95)+SUM($B72:$CX72))*VLOOKUP(select_pop,'Inputs Assump'!$G$4:$H$9,2,FALSE)</f>
        <v>278574.11895621626</v>
      </c>
      <c r="BO143" s="9">
        <f>BO95/(SUM($B95:$CX95)+SUM($B72:$CX72))*VLOOKUP(select_pop,'Inputs Assump'!$G$4:$H$9,2,FALSE)</f>
        <v>269497.20480958722</v>
      </c>
      <c r="BP143" s="9">
        <f>BP95/(SUM($B95:$CX95)+SUM($B72:$CX72))*VLOOKUP(select_pop,'Inputs Assump'!$G$4:$H$9,2,FALSE)</f>
        <v>260420.29066295811</v>
      </c>
      <c r="BQ143" s="9">
        <f>BQ95/(SUM($B95:$CX95)+SUM($B72:$CX72))*VLOOKUP(select_pop,'Inputs Assump'!$G$4:$H$9,2,FALSE)</f>
        <v>251343.37651632878</v>
      </c>
      <c r="BR143" s="9">
        <f>BR95/(SUM($B95:$CX95)+SUM($B72:$CX72))*VLOOKUP(select_pop,'Inputs Assump'!$G$4:$H$9,2,FALSE)</f>
        <v>239120.28996363355</v>
      </c>
      <c r="BS143" s="9">
        <f>BS95/(SUM($B95:$CX95)+SUM($B72:$CX72))*VLOOKUP(select_pop,'Inputs Assump'!$G$4:$H$9,2,FALSE)</f>
        <v>226897.20341093827</v>
      </c>
      <c r="BT143" s="9">
        <f>BT95/(SUM($B95:$CX95)+SUM($B72:$CX72))*VLOOKUP(select_pop,'Inputs Assump'!$G$4:$H$9,2,FALSE)</f>
        <v>214674.11685824298</v>
      </c>
      <c r="BU143" s="9">
        <f>BU95/(SUM($B95:$CX95)+SUM($B72:$CX72))*VLOOKUP(select_pop,'Inputs Assump'!$G$4:$H$9,2,FALSE)</f>
        <v>202451.03030554755</v>
      </c>
      <c r="BV143" s="9">
        <f>BV95/(SUM($B95:$CX95)+SUM($B72:$CX72))*VLOOKUP(select_pop,'Inputs Assump'!$G$4:$H$9,2,FALSE)</f>
        <v>190227.94375285233</v>
      </c>
      <c r="BW143" s="9">
        <f>BW95/(SUM($B95:$CX95)+SUM($B72:$CX72))*VLOOKUP(select_pop,'Inputs Assump'!$G$4:$H$9,2,FALSE)</f>
        <v>180307.89578174183</v>
      </c>
      <c r="BX143" s="9">
        <f>BX95/(SUM($B95:$CX95)+SUM($B72:$CX72))*VLOOKUP(select_pop,'Inputs Assump'!$G$4:$H$9,2,FALSE)</f>
        <v>170387.84781063133</v>
      </c>
      <c r="BY143" s="9">
        <f>BY95/(SUM($B95:$CX95)+SUM($B72:$CX72))*VLOOKUP(select_pop,'Inputs Assump'!$G$4:$H$9,2,FALSE)</f>
        <v>160467.79983952074</v>
      </c>
      <c r="BZ143" s="9">
        <f>BZ95/(SUM($B95:$CX95)+SUM($B72:$CX72))*VLOOKUP(select_pop,'Inputs Assump'!$G$4:$H$9,2,FALSE)</f>
        <v>150547.75186841015</v>
      </c>
      <c r="CA143" s="9">
        <f>CA95/(SUM($B95:$CX95)+SUM($B72:$CX72))*VLOOKUP(select_pop,'Inputs Assump'!$G$4:$H$9,2,FALSE)</f>
        <v>140627.70389729959</v>
      </c>
      <c r="CB143" s="9">
        <f>CB95/(SUM($B95:$CX95)+SUM($B72:$CX72))*VLOOKUP(select_pop,'Inputs Assump'!$G$4:$H$9,2,FALSE)</f>
        <v>135473.1917688619</v>
      </c>
      <c r="CC143" s="9">
        <f>CC95/(SUM($B95:$CX95)+SUM($B72:$CX72))*VLOOKUP(select_pop,'Inputs Assump'!$G$4:$H$9,2,FALSE)</f>
        <v>130318.67964042419</v>
      </c>
      <c r="CD143" s="9">
        <f>CD95/(SUM($B95:$CX95)+SUM($B72:$CX72))*VLOOKUP(select_pop,'Inputs Assump'!$G$4:$H$9,2,FALSE)</f>
        <v>125164.16751198657</v>
      </c>
      <c r="CE143" s="9">
        <f>CE95/(SUM($B95:$CX95)+SUM($B72:$CX72))*VLOOKUP(select_pop,'Inputs Assump'!$G$4:$H$9,2,FALSE)</f>
        <v>120009.6553835489</v>
      </c>
      <c r="CF143" s="9">
        <f>CF95/(SUM($B95:$CX95)+SUM($B72:$CX72))*VLOOKUP(select_pop,'Inputs Assump'!$G$4:$H$9,2,FALSE)</f>
        <v>114855.14325511115</v>
      </c>
      <c r="CG143" s="9">
        <f>CG95/(SUM($B95:$CX95)+SUM($B72:$CX72))*VLOOKUP(select_pop,'Inputs Assump'!$G$4:$H$9,2,FALSE)</f>
        <v>109738.51196653116</v>
      </c>
      <c r="CH143" s="9">
        <f>CH95/(SUM($B95:$CX95)+SUM($B72:$CX72))*VLOOKUP(select_pop,'Inputs Assump'!$G$4:$H$9,2,FALSE)</f>
        <v>104621.88067795124</v>
      </c>
      <c r="CI143" s="9">
        <f>CI95/(SUM($B95:$CX95)+SUM($B72:$CX72))*VLOOKUP(select_pop,'Inputs Assump'!$G$4:$H$9,2,FALSE)</f>
        <v>99505.249389371238</v>
      </c>
      <c r="CJ143" s="9">
        <f>CJ95/(SUM($B95:$CX95)+SUM($B72:$CX72))*VLOOKUP(select_pop,'Inputs Assump'!$G$4:$H$9,2,FALSE)</f>
        <v>94388.61810079118</v>
      </c>
      <c r="CK143" s="9">
        <f>CK95/(SUM($B95:$CX95)+SUM($B72:$CX72))*VLOOKUP(select_pop,'Inputs Assump'!$G$4:$H$9,2,FALSE)</f>
        <v>89271.986812211268</v>
      </c>
      <c r="CL143" s="9">
        <f>CL95/(SUM($B95:$CX95)+SUM($B72:$CX72))*VLOOKUP(select_pop,'Inputs Assump'!$G$4:$H$9,2,FALSE)</f>
        <v>84518.730088672237</v>
      </c>
      <c r="CM143" s="9">
        <f>CM95/(SUM($B95:$CX95)+SUM($B72:$CX72))*VLOOKUP(select_pop,'Inputs Assump'!$G$4:$H$9,2,FALSE)</f>
        <v>79765.473365133221</v>
      </c>
      <c r="CN143" s="9">
        <f>CN95/(SUM($B95:$CX95)+SUM($B72:$CX72))*VLOOKUP(select_pop,'Inputs Assump'!$G$4:$H$9,2,FALSE)</f>
        <v>75012.216641594234</v>
      </c>
      <c r="CO143" s="9">
        <f>CO95/(SUM($B95:$CX95)+SUM($B72:$CX72))*VLOOKUP(select_pop,'Inputs Assump'!$G$4:$H$9,2,FALSE)</f>
        <v>70258.959918055232</v>
      </c>
      <c r="CP143" s="9">
        <f>CP95/(SUM($B95:$CX95)+SUM($B72:$CX72))*VLOOKUP(select_pop,'Inputs Assump'!$G$4:$H$9,2,FALSE)</f>
        <v>65505.703194516238</v>
      </c>
      <c r="CQ143" s="9">
        <f>CQ95/(SUM($B95:$CX95)+SUM($B72:$CX72))*VLOOKUP(select_pop,'Inputs Assump'!$G$4:$H$9,2,FALSE)</f>
        <v>60660.377344507011</v>
      </c>
      <c r="CR143" s="9">
        <f>CR95/(SUM($B95:$CX95)+SUM($B72:$CX72))*VLOOKUP(select_pop,'Inputs Assump'!$G$4:$H$9,2,FALSE)</f>
        <v>55815.051494497733</v>
      </c>
      <c r="CS143" s="9">
        <f>CS95/(SUM($B95:$CX95)+SUM($B72:$CX72))*VLOOKUP(select_pop,'Inputs Assump'!$G$4:$H$9,2,FALSE)</f>
        <v>50969.725644488477</v>
      </c>
      <c r="CT143" s="9">
        <f>CT95/(SUM($B95:$CX95)+SUM($B72:$CX72))*VLOOKUP(select_pop,'Inputs Assump'!$G$4:$H$9,2,FALSE)</f>
        <v>46124.399794479221</v>
      </c>
      <c r="CU143" s="9">
        <f>CU95/(SUM($B95:$CX95)+SUM($B72:$CX72))*VLOOKUP(select_pop,'Inputs Assump'!$G$4:$H$9,2,FALSE)</f>
        <v>41279.073944469972</v>
      </c>
      <c r="CV143" s="9">
        <f>CV95/(SUM($B95:$CX95)+SUM($B72:$CX72))*VLOOKUP(select_pop,'Inputs Assump'!$G$4:$H$9,2,FALSE)</f>
        <v>36874.465093802813</v>
      </c>
      <c r="CW143" s="9">
        <f>CW95/(SUM($B95:$CX95)+SUM($B72:$CX72))*VLOOKUP(select_pop,'Inputs Assump'!$G$4:$H$9,2,FALSE)</f>
        <v>32469.856243135651</v>
      </c>
      <c r="CX143" s="9">
        <f>CX95/(SUM($B95:$CX95)+SUM($B72:$CX72))*VLOOKUP(select_pop,'Inputs Assump'!$G$4:$H$9,2,FALSE)</f>
        <v>28065.247392468489</v>
      </c>
      <c r="CZ143" s="50">
        <f t="shared" si="13"/>
        <v>57350969.05393292</v>
      </c>
      <c r="DA143" s="66">
        <f t="shared" si="12"/>
        <v>-2.8017482285396461E-3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10B44-2D63-4F1B-BEA9-3C9D1413F7D2}">
  <sheetPr>
    <tabColor theme="1" tint="4.9989318521683403E-2"/>
  </sheetPr>
  <dimension ref="A1:H46"/>
  <sheetViews>
    <sheetView workbookViewId="0">
      <selection activeCell="I4" sqref="I4"/>
    </sheetView>
  </sheetViews>
  <sheetFormatPr defaultRowHeight="14.5"/>
  <cols>
    <col min="1" max="1" width="11.54296875" customWidth="1"/>
    <col min="2" max="2" width="18.54296875" style="9" customWidth="1"/>
    <col min="3" max="5" width="18.54296875" customWidth="1"/>
    <col min="6" max="6" width="18.54296875" style="9" customWidth="1"/>
  </cols>
  <sheetData>
    <row r="1" spans="1:8" s="96" customFormat="1">
      <c r="A1" s="96" t="s">
        <v>1818</v>
      </c>
      <c r="B1" s="98"/>
      <c r="F1" s="98"/>
    </row>
    <row r="2" spans="1:8" ht="29">
      <c r="A2" s="1" t="s">
        <v>948</v>
      </c>
      <c r="B2" s="8" t="s">
        <v>1819</v>
      </c>
      <c r="C2" s="1" t="s">
        <v>135</v>
      </c>
      <c r="D2" s="1" t="s">
        <v>1820</v>
      </c>
      <c r="E2" s="1" t="s">
        <v>1821</v>
      </c>
      <c r="F2" s="8" t="s">
        <v>305</v>
      </c>
      <c r="G2" s="1"/>
    </row>
    <row r="3" spans="1:8">
      <c r="A3">
        <v>2020</v>
      </c>
      <c r="B3" s="9">
        <f>SUM(Demographics_InCalc!Q4:AY4)</f>
        <v>28519162.840000004</v>
      </c>
      <c r="C3" s="5">
        <f>fertility!I275</f>
        <v>4.0484955677198515</v>
      </c>
      <c r="D3" s="7">
        <f>49-14</f>
        <v>35</v>
      </c>
      <c r="E3" s="5">
        <f>C3/D3</f>
        <v>0.11567130193485291</v>
      </c>
      <c r="F3" s="9">
        <f>B3*E3</f>
        <v>3298848.6957948776</v>
      </c>
      <c r="H3" s="7" t="s">
        <v>1822</v>
      </c>
    </row>
    <row r="4" spans="1:8">
      <c r="A4">
        <v>2021</v>
      </c>
      <c r="B4" s="9">
        <f>SUM(Demographics_InCalc!Q5:AY5)</f>
        <v>29392287.814479295</v>
      </c>
      <c r="C4" s="5">
        <f>IF('Inputs Assump'!$C$8='Inputs Assump'!$G$19,fertility!I276,C3)</f>
        <v>3.9532842165574733</v>
      </c>
      <c r="D4">
        <f>D3</f>
        <v>35</v>
      </c>
      <c r="E4" s="5">
        <f t="shared" ref="E4:E23" si="0">C4/D4</f>
        <v>0.1129509776159278</v>
      </c>
      <c r="F4" s="9">
        <f t="shared" ref="F4:F23" si="1">B4*E4</f>
        <v>3319887.6430141586</v>
      </c>
      <c r="H4" s="7" t="s">
        <v>1823</v>
      </c>
    </row>
    <row r="5" spans="1:8">
      <c r="A5">
        <v>2022</v>
      </c>
      <c r="B5" s="9">
        <f>SUM(Demographics_InCalc!Q6:AY6)</f>
        <v>30266827.627525877</v>
      </c>
      <c r="C5" s="5">
        <f>IF('Inputs Assump'!$C$8='Inputs Assump'!$G$19,fertility!I277,C4)</f>
        <v>3.8603120184924693</v>
      </c>
      <c r="D5">
        <f t="shared" ref="D5:D23" si="2">D4</f>
        <v>35</v>
      </c>
      <c r="E5" s="5">
        <f t="shared" si="0"/>
        <v>0.11029462909978484</v>
      </c>
      <c r="F5" s="9">
        <f t="shared" si="1"/>
        <v>3338268.5272050872</v>
      </c>
    </row>
    <row r="6" spans="1:8">
      <c r="A6">
        <v>2023</v>
      </c>
      <c r="B6" s="9">
        <f>SUM(Demographics_InCalc!Q7:AY7)</f>
        <v>31142902.371354155</v>
      </c>
      <c r="C6" s="5">
        <f>IF('Inputs Assump'!$C$8='Inputs Assump'!$G$19,fertility!I278,C5)</f>
        <v>3.7695263137680746</v>
      </c>
      <c r="D6">
        <f t="shared" si="2"/>
        <v>35</v>
      </c>
      <c r="E6" s="5">
        <f t="shared" si="0"/>
        <v>0.10770075182194498</v>
      </c>
      <c r="F6" s="9">
        <f t="shared" si="1"/>
        <v>3354113.9993122756</v>
      </c>
    </row>
    <row r="7" spans="1:8">
      <c r="A7">
        <v>2024</v>
      </c>
      <c r="B7" s="9">
        <f>SUM(Demographics_InCalc!Q8:AY8)</f>
        <v>32027352.098546196</v>
      </c>
      <c r="C7" s="5">
        <f>IF('Inputs Assump'!$C$8='Inputs Assump'!$G$19,fertility!I279,C6)</f>
        <v>3.6808756810644963</v>
      </c>
      <c r="D7">
        <f t="shared" si="2"/>
        <v>35</v>
      </c>
      <c r="E7" s="5">
        <f t="shared" si="0"/>
        <v>0.10516787660184275</v>
      </c>
      <c r="F7" s="9">
        <f t="shared" si="1"/>
        <v>3368248.6133836759</v>
      </c>
    </row>
    <row r="8" spans="1:8">
      <c r="A8">
        <v>2025</v>
      </c>
      <c r="B8" s="9">
        <f>SUM(Demographics_InCalc!Q9:AY9)</f>
        <v>32920329.009852983</v>
      </c>
      <c r="C8" s="5">
        <f>IF('Inputs Assump'!$C$8='Inputs Assump'!$G$19,fertility!I280,C7)</f>
        <v>3.5943099083737109</v>
      </c>
      <c r="D8">
        <f t="shared" si="2"/>
        <v>35</v>
      </c>
      <c r="E8" s="5">
        <f t="shared" si="0"/>
        <v>0.10269456881067746</v>
      </c>
      <c r="F8" s="9">
        <f t="shared" si="1"/>
        <v>3380738.9927724884</v>
      </c>
    </row>
    <row r="9" spans="1:8">
      <c r="A9">
        <v>2026</v>
      </c>
      <c r="B9" s="9">
        <f>SUM(Demographics_InCalc!Q10:AY10)</f>
        <v>33821980.542781226</v>
      </c>
      <c r="C9" s="5">
        <f>IF('Inputs Assump'!$C$8='Inputs Assump'!$G$19,fertility!I281,C8)</f>
        <v>3.5097799645592174</v>
      </c>
      <c r="D9">
        <f t="shared" si="2"/>
        <v>35</v>
      </c>
      <c r="E9" s="5">
        <f t="shared" si="0"/>
        <v>0.10027942755883479</v>
      </c>
      <c r="F9" s="9">
        <f t="shared" si="1"/>
        <v>3391648.8477361496</v>
      </c>
    </row>
    <row r="10" spans="1:8">
      <c r="A10">
        <v>2027</v>
      </c>
      <c r="B10" s="9">
        <f>SUM(Demographics_InCalc!Q11:AY11)</f>
        <v>34732154.981360793</v>
      </c>
      <c r="C10" s="5">
        <f>IF('Inputs Assump'!$C$8='Inputs Assump'!$G$19,fertility!I282,C9)</f>
        <v>3.4272379715846433</v>
      </c>
      <c r="D10">
        <f t="shared" si="2"/>
        <v>35</v>
      </c>
      <c r="E10" s="5">
        <f t="shared" si="0"/>
        <v>9.7921084902418382E-2</v>
      </c>
      <c r="F10" s="9">
        <f t="shared" si="1"/>
        <v>3401010.2967737839</v>
      </c>
    </row>
    <row r="11" spans="1:8">
      <c r="A11">
        <v>2028</v>
      </c>
      <c r="B11" s="9">
        <f>SUM(Demographics_InCalc!Q12:AY12)</f>
        <v>35651008.10644529</v>
      </c>
      <c r="C11" s="5">
        <f>IF('Inputs Assump'!$C$8='Inputs Assump'!$G$19,fertility!I283,C10)</f>
        <v>3.3466371773954666</v>
      </c>
      <c r="D11">
        <f t="shared" si="2"/>
        <v>35</v>
      </c>
      <c r="E11" s="5">
        <f t="shared" si="0"/>
        <v>9.5618205068441903E-2</v>
      </c>
      <c r="F11" s="9">
        <f t="shared" si="1"/>
        <v>3408885.4040187704</v>
      </c>
    </row>
    <row r="12" spans="1:8">
      <c r="A12">
        <v>2029</v>
      </c>
      <c r="B12" s="9">
        <f>SUM(Demographics_InCalc!Q13:AY13)</f>
        <v>36572378.485846661</v>
      </c>
      <c r="C12" s="5">
        <f>IF('Inputs Assump'!$C$8='Inputs Assump'!$G$19,fertility!I284,C11)</f>
        <v>3.2679319294385003</v>
      </c>
      <c r="D12">
        <f t="shared" si="2"/>
        <v>35</v>
      </c>
      <c r="E12" s="5">
        <f t="shared" si="0"/>
        <v>9.3369483698242869E-2</v>
      </c>
      <c r="F12" s="9">
        <f t="shared" si="1"/>
        <v>3414744.096840228</v>
      </c>
    </row>
    <row r="13" spans="1:8">
      <c r="A13">
        <v>2030</v>
      </c>
      <c r="B13" s="9">
        <f>SUM(Demographics_InCalc!Q14:AY14)</f>
        <v>37496499.30915834</v>
      </c>
      <c r="C13" s="5">
        <f>IF('Inputs Assump'!$C$8='Inputs Assump'!$G$19,fertility!I285,C12)</f>
        <v>3.191077648804137</v>
      </c>
      <c r="D13">
        <f t="shared" si="2"/>
        <v>35</v>
      </c>
      <c r="E13" s="5">
        <f t="shared" si="0"/>
        <v>9.1173647108689623E-2</v>
      </c>
      <c r="F13" s="9">
        <f t="shared" si="1"/>
        <v>3418692.595824427</v>
      </c>
    </row>
    <row r="14" spans="1:8">
      <c r="A14">
        <v>2031</v>
      </c>
      <c r="B14" s="9">
        <f>SUM(Demographics_InCalc!Q15:AY15)</f>
        <v>38417227.960576698</v>
      </c>
      <c r="C14" s="5">
        <f>IF('Inputs Assump'!$C$8='Inputs Assump'!$G$19,fertility!I286,C13)</f>
        <v>3.1160308049767091</v>
      </c>
      <c r="D14">
        <f t="shared" si="2"/>
        <v>35</v>
      </c>
      <c r="E14" s="5">
        <f t="shared" si="0"/>
        <v>8.9029451570763113E-2</v>
      </c>
      <c r="F14" s="9">
        <f t="shared" si="1"/>
        <v>3420264.7361991298</v>
      </c>
    </row>
    <row r="15" spans="1:8">
      <c r="A15">
        <v>2032</v>
      </c>
      <c r="B15" s="9">
        <f>SUM(Demographics_InCalc!Q16:AY16)</f>
        <v>39337638.905338429</v>
      </c>
      <c r="C15" s="5">
        <f>IF('Inputs Assump'!$C$8='Inputs Assump'!$G$19,fertility!I287,C14)</f>
        <v>3.0427488911786611</v>
      </c>
      <c r="D15">
        <f t="shared" si="2"/>
        <v>35</v>
      </c>
      <c r="E15" s="5">
        <f t="shared" si="0"/>
        <v>8.6935682605104606E-2</v>
      </c>
      <c r="F15" s="9">
        <f t="shared" si="1"/>
        <v>3419844.4903087164</v>
      </c>
    </row>
    <row r="16" spans="1:8">
      <c r="A16">
        <v>2033</v>
      </c>
      <c r="B16" s="9">
        <f>SUM(Demographics_InCalc!Q17:AY17)</f>
        <v>40258093.123737328</v>
      </c>
      <c r="C16" s="5">
        <f>IF('Inputs Assump'!$C$8='Inputs Assump'!$G$19,fertility!I288,C15)</f>
        <v>2.9711904002945739</v>
      </c>
      <c r="D16">
        <f t="shared" si="2"/>
        <v>35</v>
      </c>
      <c r="E16" s="5">
        <f t="shared" si="0"/>
        <v>8.4891154294130688E-2</v>
      </c>
      <c r="F16" s="9">
        <f t="shared" si="1"/>
        <v>3417555.9949546671</v>
      </c>
    </row>
    <row r="17" spans="1:6">
      <c r="A17">
        <v>2034</v>
      </c>
      <c r="B17" s="9">
        <f>SUM(Demographics_InCalc!Q18:AY18)</f>
        <v>41183489.012176469</v>
      </c>
      <c r="C17" s="5">
        <f>IF('Inputs Assump'!$C$8='Inputs Assump'!$G$19,fertility!I289,C16)</f>
        <v>2.9013148013613979</v>
      </c>
      <c r="D17">
        <f t="shared" si="2"/>
        <v>35</v>
      </c>
      <c r="E17" s="5">
        <f t="shared" si="0"/>
        <v>8.2894708610325649E-2</v>
      </c>
      <c r="F17" s="9">
        <f t="shared" si="1"/>
        <v>3413893.3212209167</v>
      </c>
    </row>
    <row r="18" spans="1:6">
      <c r="A18">
        <v>2035</v>
      </c>
      <c r="B18" s="9">
        <f>SUM(Demographics_InCalc!Q19:AY19)</f>
        <v>42091141.484201409</v>
      </c>
      <c r="C18" s="5">
        <f>IF('Inputs Assump'!$C$8='Inputs Assump'!$G$19,fertility!I290,C17)</f>
        <v>2.8330825166115829</v>
      </c>
      <c r="D18">
        <f t="shared" si="2"/>
        <v>35</v>
      </c>
      <c r="E18" s="5">
        <f t="shared" si="0"/>
        <v>8.0945214760330939E-2</v>
      </c>
      <c r="F18" s="9">
        <f t="shared" si="1"/>
        <v>3407076.4869461576</v>
      </c>
    </row>
    <row r="19" spans="1:6">
      <c r="A19">
        <v>2036</v>
      </c>
      <c r="B19" s="9">
        <f>SUM(Demographics_InCalc!Q20:AY20)</f>
        <v>42906782.019806013</v>
      </c>
      <c r="C19" s="5">
        <f>IF('Inputs Assump'!$C$8='Inputs Assump'!$G$19,fertility!I291,C18)</f>
        <v>2.7664548990561015</v>
      </c>
      <c r="D19">
        <f t="shared" si="2"/>
        <v>35</v>
      </c>
      <c r="E19" s="5">
        <f t="shared" si="0"/>
        <v>7.9041568544460039E-2</v>
      </c>
      <c r="F19" s="9">
        <f t="shared" si="1"/>
        <v>3391419.3520407025</v>
      </c>
    </row>
    <row r="20" spans="1:6">
      <c r="A20">
        <v>2037</v>
      </c>
      <c r="B20" s="9">
        <f>SUM(Demographics_InCalc!Q21:AY21)</f>
        <v>43714777.539831422</v>
      </c>
      <c r="C20" s="5">
        <f>IF('Inputs Assump'!$C$8='Inputs Assump'!$G$19,fertility!I292,C19)</f>
        <v>2.7013942105946689</v>
      </c>
      <c r="D20">
        <f t="shared" si="2"/>
        <v>35</v>
      </c>
      <c r="E20" s="5">
        <f t="shared" si="0"/>
        <v>7.7182691731276259E-2</v>
      </c>
      <c r="F20" s="9">
        <f t="shared" si="1"/>
        <v>3374024.1989581278</v>
      </c>
    </row>
    <row r="21" spans="1:6">
      <c r="A21">
        <v>2038</v>
      </c>
      <c r="B21" s="9">
        <f>SUM(Demographics_InCalc!Q22:AY22)</f>
        <v>44513913.244607076</v>
      </c>
      <c r="C21" s="5">
        <f>IF('Inputs Assump'!$C$8='Inputs Assump'!$G$19,fertility!I293,C20)</f>
        <v>2.6378636006407588</v>
      </c>
      <c r="D21">
        <f t="shared" si="2"/>
        <v>35</v>
      </c>
      <c r="E21" s="5">
        <f t="shared" si="0"/>
        <v>7.5367531446878827E-2</v>
      </c>
      <c r="F21" s="9">
        <f t="shared" si="1"/>
        <v>3354903.7562865596</v>
      </c>
    </row>
    <row r="22" spans="1:6">
      <c r="A22">
        <v>2039</v>
      </c>
      <c r="B22" s="9">
        <f>SUM(Demographics_InCalc!Q23:AY23)</f>
        <v>45285660.416881233</v>
      </c>
      <c r="C22" s="5">
        <f>IF('Inputs Assump'!$C$8='Inputs Assump'!$G$19,fertility!I294,C21)</f>
        <v>2.5758270852493106</v>
      </c>
      <c r="D22">
        <f t="shared" si="2"/>
        <v>35</v>
      </c>
      <c r="E22" s="5">
        <f t="shared" si="0"/>
        <v>7.3595059578551725E-2</v>
      </c>
      <c r="F22" s="9">
        <f t="shared" si="1"/>
        <v>3332800.8764344361</v>
      </c>
    </row>
    <row r="23" spans="1:6">
      <c r="A23">
        <v>2040</v>
      </c>
      <c r="B23" s="9">
        <f>SUM(Demographics_InCalc!Q24:AY24)</f>
        <v>46029360.117129982</v>
      </c>
      <c r="C23" s="5">
        <f>IF('Inputs Assump'!$C$8='Inputs Assump'!$G$19,fertility!I295,C22)</f>
        <v>2.5152495267353063</v>
      </c>
      <c r="D23">
        <f t="shared" si="2"/>
        <v>35</v>
      </c>
      <c r="E23" s="5">
        <f t="shared" si="0"/>
        <v>7.1864272192437323E-2</v>
      </c>
      <c r="F23" s="9">
        <f t="shared" si="1"/>
        <v>3307866.4643011475</v>
      </c>
    </row>
    <row r="24" spans="1:6" s="96" customFormat="1">
      <c r="A24" s="96" t="s">
        <v>1816</v>
      </c>
    </row>
    <row r="25" spans="1:6" s="1" customFormat="1" ht="29">
      <c r="A25" s="1" t="s">
        <v>948</v>
      </c>
      <c r="B25" s="8" t="s">
        <v>1819</v>
      </c>
      <c r="C25" s="1" t="str">
        <f>C2</f>
        <v>Fertility rate per woman</v>
      </c>
      <c r="D25" s="1" t="str">
        <f t="shared" ref="D25:E25" si="3">D2</f>
        <v>Years fertile</v>
      </c>
      <c r="E25" s="1" t="str">
        <f t="shared" si="3"/>
        <v>Annualized birth rate per woman</v>
      </c>
      <c r="F25" s="8" t="s">
        <v>305</v>
      </c>
    </row>
    <row r="26" spans="1:6">
      <c r="A26">
        <v>2020</v>
      </c>
      <c r="B26" s="9">
        <f>SUM(Demographics_InCalc!Q52:AY52)</f>
        <v>28519162.840000004</v>
      </c>
      <c r="C26" s="97">
        <f t="shared" ref="C26:E26" si="4">C3</f>
        <v>4.0484955677198515</v>
      </c>
      <c r="D26">
        <f t="shared" si="4"/>
        <v>35</v>
      </c>
      <c r="E26" s="97">
        <f t="shared" si="4"/>
        <v>0.11567130193485291</v>
      </c>
      <c r="F26" s="9">
        <f>E26*B26</f>
        <v>3298848.6957948776</v>
      </c>
    </row>
    <row r="27" spans="1:6">
      <c r="A27">
        <v>2021</v>
      </c>
      <c r="B27" s="9">
        <f>SUM(Demographics_InCalc!Q53:AY53)</f>
        <v>29392287.814479295</v>
      </c>
      <c r="C27" s="97">
        <f t="shared" ref="C27:E27" si="5">C4</f>
        <v>3.9532842165574733</v>
      </c>
      <c r="D27">
        <f t="shared" si="5"/>
        <v>35</v>
      </c>
      <c r="E27" s="97">
        <f t="shared" si="5"/>
        <v>0.1129509776159278</v>
      </c>
      <c r="F27" s="9">
        <f t="shared" ref="F27:F46" si="6">E27*B27</f>
        <v>3319887.6430141586</v>
      </c>
    </row>
    <row r="28" spans="1:6">
      <c r="A28">
        <v>2022</v>
      </c>
      <c r="B28" s="9">
        <f>SUM(Demographics_InCalc!Q54:AY54)</f>
        <v>30266827.627525877</v>
      </c>
      <c r="C28" s="97">
        <f t="shared" ref="C28:E28" si="7">C5</f>
        <v>3.8603120184924693</v>
      </c>
      <c r="D28">
        <f t="shared" si="7"/>
        <v>35</v>
      </c>
      <c r="E28" s="97">
        <f t="shared" si="7"/>
        <v>0.11029462909978484</v>
      </c>
      <c r="F28" s="9">
        <f t="shared" si="6"/>
        <v>3338268.5272050872</v>
      </c>
    </row>
    <row r="29" spans="1:6">
      <c r="A29">
        <v>2023</v>
      </c>
      <c r="B29" s="9">
        <f>SUM(Demographics_InCalc!Q55:AY55)</f>
        <v>31142902.371354155</v>
      </c>
      <c r="C29" s="97">
        <f t="shared" ref="C29:E29" si="8">C6</f>
        <v>3.7695263137680746</v>
      </c>
      <c r="D29">
        <f t="shared" si="8"/>
        <v>35</v>
      </c>
      <c r="E29" s="97">
        <f t="shared" si="8"/>
        <v>0.10770075182194498</v>
      </c>
      <c r="F29" s="9">
        <f t="shared" si="6"/>
        <v>3354113.9993122756</v>
      </c>
    </row>
    <row r="30" spans="1:6">
      <c r="A30">
        <v>2024</v>
      </c>
      <c r="B30" s="9">
        <f>SUM(Demographics_InCalc!Q56:AY56)</f>
        <v>32027352.098546196</v>
      </c>
      <c r="C30" s="97">
        <f t="shared" ref="C30:E30" si="9">C7</f>
        <v>3.6808756810644963</v>
      </c>
      <c r="D30">
        <f t="shared" si="9"/>
        <v>35</v>
      </c>
      <c r="E30" s="97">
        <f t="shared" si="9"/>
        <v>0.10516787660184275</v>
      </c>
      <c r="F30" s="9">
        <f t="shared" si="6"/>
        <v>3368248.6133836759</v>
      </c>
    </row>
    <row r="31" spans="1:6">
      <c r="A31">
        <v>2025</v>
      </c>
      <c r="B31" s="9">
        <f>SUM(Demographics_InCalc!Q57:AY57)</f>
        <v>32920329.009852983</v>
      </c>
      <c r="C31" s="97">
        <f t="shared" ref="C31:E31" si="10">C8</f>
        <v>3.5943099083737109</v>
      </c>
      <c r="D31">
        <f t="shared" si="10"/>
        <v>35</v>
      </c>
      <c r="E31" s="97">
        <f t="shared" si="10"/>
        <v>0.10269456881067746</v>
      </c>
      <c r="F31" s="9">
        <f t="shared" si="6"/>
        <v>3380738.9927724884</v>
      </c>
    </row>
    <row r="32" spans="1:6">
      <c r="A32">
        <v>2026</v>
      </c>
      <c r="B32" s="9">
        <f>SUM(Demographics_InCalc!Q58:AY58)</f>
        <v>33821980.542781226</v>
      </c>
      <c r="C32" s="97">
        <f t="shared" ref="C32:E32" si="11">C9</f>
        <v>3.5097799645592174</v>
      </c>
      <c r="D32">
        <f t="shared" si="11"/>
        <v>35</v>
      </c>
      <c r="E32" s="97">
        <f t="shared" si="11"/>
        <v>0.10027942755883479</v>
      </c>
      <c r="F32" s="9">
        <f t="shared" si="6"/>
        <v>3391648.8477361496</v>
      </c>
    </row>
    <row r="33" spans="1:6">
      <c r="A33">
        <v>2027</v>
      </c>
      <c r="B33" s="9">
        <f>SUM(Demographics_InCalc!Q59:AY59)</f>
        <v>34732154.981360793</v>
      </c>
      <c r="C33" s="97">
        <f t="shared" ref="C33:E33" si="12">C10</f>
        <v>3.4272379715846433</v>
      </c>
      <c r="D33">
        <f t="shared" si="12"/>
        <v>35</v>
      </c>
      <c r="E33" s="97">
        <f t="shared" si="12"/>
        <v>9.7921084902418382E-2</v>
      </c>
      <c r="F33" s="9">
        <f t="shared" si="6"/>
        <v>3401010.2967737839</v>
      </c>
    </row>
    <row r="34" spans="1:6">
      <c r="A34">
        <v>2028</v>
      </c>
      <c r="B34" s="9">
        <f>SUM(Demographics_InCalc!Q60:AY60)</f>
        <v>35651008.10644529</v>
      </c>
      <c r="C34" s="97">
        <f t="shared" ref="C34:E34" si="13">C11</f>
        <v>3.3466371773954666</v>
      </c>
      <c r="D34">
        <f t="shared" si="13"/>
        <v>35</v>
      </c>
      <c r="E34" s="97">
        <f t="shared" si="13"/>
        <v>9.5618205068441903E-2</v>
      </c>
      <c r="F34" s="9">
        <f t="shared" si="6"/>
        <v>3408885.4040187704</v>
      </c>
    </row>
    <row r="35" spans="1:6">
      <c r="A35">
        <v>2029</v>
      </c>
      <c r="B35" s="9">
        <f>SUM(Demographics_InCalc!Q61:AY61)</f>
        <v>36572378.485846661</v>
      </c>
      <c r="C35" s="97">
        <f t="shared" ref="C35:E35" si="14">C12</f>
        <v>3.2679319294385003</v>
      </c>
      <c r="D35">
        <f t="shared" si="14"/>
        <v>35</v>
      </c>
      <c r="E35" s="97">
        <f t="shared" si="14"/>
        <v>9.3369483698242869E-2</v>
      </c>
      <c r="F35" s="9">
        <f t="shared" si="6"/>
        <v>3414744.096840228</v>
      </c>
    </row>
    <row r="36" spans="1:6">
      <c r="A36">
        <v>2030</v>
      </c>
      <c r="B36" s="9">
        <f>SUM(Demographics_InCalc!Q62:AY62)</f>
        <v>37496499.30915834</v>
      </c>
      <c r="C36" s="97">
        <f t="shared" ref="C36:E36" si="15">C13</f>
        <v>3.191077648804137</v>
      </c>
      <c r="D36">
        <f t="shared" si="15"/>
        <v>35</v>
      </c>
      <c r="E36" s="97">
        <f t="shared" si="15"/>
        <v>9.1173647108689623E-2</v>
      </c>
      <c r="F36" s="9">
        <f t="shared" si="6"/>
        <v>3418692.595824427</v>
      </c>
    </row>
    <row r="37" spans="1:6">
      <c r="A37">
        <v>2031</v>
      </c>
      <c r="B37" s="9">
        <f>SUM(Demographics_InCalc!Q63:AY63)</f>
        <v>38417227.960576698</v>
      </c>
      <c r="C37" s="97">
        <f t="shared" ref="C37:E37" si="16">C14</f>
        <v>3.1160308049767091</v>
      </c>
      <c r="D37">
        <f t="shared" si="16"/>
        <v>35</v>
      </c>
      <c r="E37" s="97">
        <f t="shared" si="16"/>
        <v>8.9029451570763113E-2</v>
      </c>
      <c r="F37" s="9">
        <f t="shared" si="6"/>
        <v>3420264.7361991298</v>
      </c>
    </row>
    <row r="38" spans="1:6">
      <c r="A38">
        <v>2032</v>
      </c>
      <c r="B38" s="9">
        <f>SUM(Demographics_InCalc!Q64:AY64)</f>
        <v>39337638.905338429</v>
      </c>
      <c r="C38" s="97">
        <f t="shared" ref="C38:E38" si="17">C15</f>
        <v>3.0427488911786611</v>
      </c>
      <c r="D38">
        <f t="shared" si="17"/>
        <v>35</v>
      </c>
      <c r="E38" s="97">
        <f t="shared" si="17"/>
        <v>8.6935682605104606E-2</v>
      </c>
      <c r="F38" s="9">
        <f t="shared" si="6"/>
        <v>3419844.4903087164</v>
      </c>
    </row>
    <row r="39" spans="1:6">
      <c r="A39">
        <v>2033</v>
      </c>
      <c r="B39" s="9">
        <f>SUM(Demographics_InCalc!Q65:AY65)</f>
        <v>40258093.123737328</v>
      </c>
      <c r="C39" s="97">
        <f t="shared" ref="C39:E39" si="18">C16</f>
        <v>2.9711904002945739</v>
      </c>
      <c r="D39">
        <f t="shared" si="18"/>
        <v>35</v>
      </c>
      <c r="E39" s="97">
        <f t="shared" si="18"/>
        <v>8.4891154294130688E-2</v>
      </c>
      <c r="F39" s="9">
        <f t="shared" si="6"/>
        <v>3417555.9949546671</v>
      </c>
    </row>
    <row r="40" spans="1:6">
      <c r="A40">
        <v>2034</v>
      </c>
      <c r="B40" s="9">
        <f>SUM(Demographics_InCalc!Q66:AY66)</f>
        <v>41183489.012176469</v>
      </c>
      <c r="C40" s="97">
        <f t="shared" ref="C40:E40" si="19">C17</f>
        <v>2.9013148013613979</v>
      </c>
      <c r="D40">
        <f t="shared" si="19"/>
        <v>35</v>
      </c>
      <c r="E40" s="97">
        <f t="shared" si="19"/>
        <v>8.2894708610325649E-2</v>
      </c>
      <c r="F40" s="9">
        <f t="shared" si="6"/>
        <v>3413893.3212209167</v>
      </c>
    </row>
    <row r="41" spans="1:6">
      <c r="A41">
        <v>2035</v>
      </c>
      <c r="B41" s="9">
        <f>SUM(Demographics_InCalc!Q67:AY67)</f>
        <v>42091141.484201409</v>
      </c>
      <c r="C41" s="97">
        <f t="shared" ref="C41:E41" si="20">C18</f>
        <v>2.8330825166115829</v>
      </c>
      <c r="D41">
        <f t="shared" si="20"/>
        <v>35</v>
      </c>
      <c r="E41" s="97">
        <f t="shared" si="20"/>
        <v>8.0945214760330939E-2</v>
      </c>
      <c r="F41" s="9">
        <f t="shared" si="6"/>
        <v>3407076.4869461576</v>
      </c>
    </row>
    <row r="42" spans="1:6">
      <c r="A42">
        <v>2036</v>
      </c>
      <c r="B42" s="9">
        <f>SUM(Demographics_InCalc!Q68:AY68)</f>
        <v>42906782.019806013</v>
      </c>
      <c r="C42" s="97">
        <f t="shared" ref="C42:E42" si="21">C19</f>
        <v>2.7664548990561015</v>
      </c>
      <c r="D42">
        <f t="shared" si="21"/>
        <v>35</v>
      </c>
      <c r="E42" s="97">
        <f t="shared" si="21"/>
        <v>7.9041568544460039E-2</v>
      </c>
      <c r="F42" s="9">
        <f t="shared" si="6"/>
        <v>3391419.3520407025</v>
      </c>
    </row>
    <row r="43" spans="1:6">
      <c r="A43">
        <v>2037</v>
      </c>
      <c r="B43" s="9">
        <f>SUM(Demographics_InCalc!Q69:AY69)</f>
        <v>43714777.539831422</v>
      </c>
      <c r="C43" s="97">
        <f t="shared" ref="C43:E43" si="22">C20</f>
        <v>2.7013942105946689</v>
      </c>
      <c r="D43">
        <f t="shared" si="22"/>
        <v>35</v>
      </c>
      <c r="E43" s="97">
        <f t="shared" si="22"/>
        <v>7.7182691731276259E-2</v>
      </c>
      <c r="F43" s="9">
        <f t="shared" si="6"/>
        <v>3374024.1989581278</v>
      </c>
    </row>
    <row r="44" spans="1:6">
      <c r="A44">
        <v>2038</v>
      </c>
      <c r="B44" s="9">
        <f>SUM(Demographics_InCalc!Q70:AY70)</f>
        <v>44513913.244607076</v>
      </c>
      <c r="C44" s="97">
        <f t="shared" ref="C44:E44" si="23">C21</f>
        <v>2.6378636006407588</v>
      </c>
      <c r="D44">
        <f t="shared" si="23"/>
        <v>35</v>
      </c>
      <c r="E44" s="97">
        <f t="shared" si="23"/>
        <v>7.5367531446878827E-2</v>
      </c>
      <c r="F44" s="9">
        <f t="shared" si="6"/>
        <v>3354903.7562865596</v>
      </c>
    </row>
    <row r="45" spans="1:6">
      <c r="A45">
        <v>2039</v>
      </c>
      <c r="B45" s="9">
        <f>SUM(Demographics_InCalc!Q71:AY71)</f>
        <v>45285660.416881233</v>
      </c>
      <c r="C45" s="97">
        <f t="shared" ref="C45:E45" si="24">C22</f>
        <v>2.5758270852493106</v>
      </c>
      <c r="D45">
        <f t="shared" si="24"/>
        <v>35</v>
      </c>
      <c r="E45" s="97">
        <f t="shared" si="24"/>
        <v>7.3595059578551725E-2</v>
      </c>
      <c r="F45" s="9">
        <f t="shared" si="6"/>
        <v>3332800.8764344361</v>
      </c>
    </row>
    <row r="46" spans="1:6">
      <c r="A46">
        <v>2040</v>
      </c>
      <c r="B46" s="9">
        <f>SUM(Demographics_InCalc!Q72:AY72)</f>
        <v>46029360.117129982</v>
      </c>
      <c r="C46" s="97">
        <f t="shared" ref="C46:E46" si="25">C23</f>
        <v>2.5152495267353063</v>
      </c>
      <c r="D46">
        <f t="shared" si="25"/>
        <v>35</v>
      </c>
      <c r="E46" s="97">
        <f t="shared" si="25"/>
        <v>7.1864272192437323E-2</v>
      </c>
      <c r="F46" s="9">
        <f t="shared" si="6"/>
        <v>3307866.4643011475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308D-4ADD-424E-931C-231ADF73C448}">
  <sheetPr>
    <tabColor theme="1" tint="4.9989318521683403E-2"/>
  </sheetPr>
  <dimension ref="A1:I23"/>
  <sheetViews>
    <sheetView workbookViewId="0">
      <selection activeCell="I4" sqref="I4"/>
    </sheetView>
  </sheetViews>
  <sheetFormatPr defaultRowHeight="14.5"/>
  <cols>
    <col min="2" max="2" width="8.7265625" customWidth="1"/>
  </cols>
  <sheetData>
    <row r="1" spans="1:9">
      <c r="B1" t="s">
        <v>1824</v>
      </c>
    </row>
    <row r="2" spans="1:9">
      <c r="A2" s="1" t="s">
        <v>948</v>
      </c>
      <c r="B2" t="s">
        <v>1825</v>
      </c>
      <c r="C2" s="51" t="s">
        <v>1826</v>
      </c>
      <c r="D2" t="s">
        <v>1827</v>
      </c>
      <c r="E2" t="s">
        <v>1828</v>
      </c>
      <c r="F2" t="s">
        <v>1829</v>
      </c>
      <c r="G2" t="s">
        <v>1830</v>
      </c>
      <c r="H2" t="s">
        <v>1831</v>
      </c>
      <c r="I2" t="s">
        <v>1832</v>
      </c>
    </row>
    <row r="3" spans="1:9">
      <c r="A3">
        <v>2020</v>
      </c>
      <c r="B3" s="5">
        <f>'mort infant'!I275</f>
        <v>35.151715039577837</v>
      </c>
      <c r="C3" s="5">
        <f>('mort 1-5'!I275-B3)/4</f>
        <v>3.3141898841733397</v>
      </c>
      <c r="D3" s="5">
        <f>'mort 5-9'!I275/5</f>
        <v>1.1229032258064517</v>
      </c>
      <c r="E3" s="5">
        <f>'mort 10-14'!I275/5</f>
        <v>0.9230404558404558</v>
      </c>
      <c r="F3" s="5">
        <f>'mort 15-19'!I275/5</f>
        <v>1.5441407123135868</v>
      </c>
      <c r="G3" s="5">
        <f>'mort 20-24'!I275/5</f>
        <v>1.7002298850574711</v>
      </c>
      <c r="H3" s="5">
        <f>'mort adult f'!I275/(60-15)</f>
        <v>3.9298839577719757</v>
      </c>
      <c r="I3" s="5">
        <f>'mort adult m'!I275/(60-15)</f>
        <v>5.0882772830483223</v>
      </c>
    </row>
    <row r="4" spans="1:9">
      <c r="A4">
        <v>2021</v>
      </c>
      <c r="B4" s="5">
        <f>'mort infant'!I276</f>
        <v>33.853234800648842</v>
      </c>
      <c r="C4" s="5">
        <f>('mort 1-5'!I276-B4)/4</f>
        <v>3.0918215306143892</v>
      </c>
      <c r="D4" s="5">
        <f>'mort 5-9'!I276/5</f>
        <v>1.0685691987513009</v>
      </c>
      <c r="E4" s="5">
        <f>'mort 10-14'!I276/5</f>
        <v>0.88750383658141307</v>
      </c>
      <c r="F4" s="5">
        <f>'mort 15-19'!I276/5</f>
        <v>1.4902315871401943</v>
      </c>
      <c r="G4" s="5">
        <f>'mort 20-24'!I276/5</f>
        <v>1.6806870128154312</v>
      </c>
      <c r="H4" s="5">
        <f>'mort adult f'!I276/(60-15)</f>
        <v>3.8375029346440606</v>
      </c>
      <c r="I4" s="5">
        <f>'mort adult m'!I276/(60-15)</f>
        <v>4.9967424932059545</v>
      </c>
    </row>
    <row r="5" spans="1:9">
      <c r="A5">
        <v>2022</v>
      </c>
      <c r="B5" s="5">
        <f>'mort infant'!I277</f>
        <v>32.602719530967882</v>
      </c>
      <c r="C5" s="5">
        <f>('mort 1-5'!I277-B5)/4</f>
        <v>2.8821845748921859</v>
      </c>
      <c r="D5" s="5">
        <f>'mort 5-9'!I277/5</f>
        <v>1.0168642375213992</v>
      </c>
      <c r="E5" s="5">
        <f>'mort 10-14'!I277/5</f>
        <v>0.85333536028985524</v>
      </c>
      <c r="F5" s="5">
        <f>'mort 15-19'!I277/5</f>
        <v>1.4382045402992918</v>
      </c>
      <c r="G5" s="5">
        <f>'mort 20-24'!I277/5</f>
        <v>1.6613687712888172</v>
      </c>
      <c r="H5" s="5">
        <f>'mort adult f'!I277/(60-15)</f>
        <v>3.7472935413978075</v>
      </c>
      <c r="I5" s="5">
        <f>'mort adult m'!I277/(60-15)</f>
        <v>4.9068543545355654</v>
      </c>
    </row>
    <row r="6" spans="1:9">
      <c r="A6">
        <v>2023</v>
      </c>
      <c r="B6" s="5">
        <f>'mort infant'!I278</f>
        <v>31.398397437475666</v>
      </c>
      <c r="C6" s="5">
        <f>('mort 1-5'!I278-B6)/4</f>
        <v>2.6846045578071998</v>
      </c>
      <c r="D6" s="5">
        <f>'mort 5-9'!I278/5</f>
        <v>0.96766112925423475</v>
      </c>
      <c r="E6" s="5">
        <f>'mort 10-14'!I278/5</f>
        <v>0.82048235411117465</v>
      </c>
      <c r="F6" s="5">
        <f>'mort 15-19'!I278/5</f>
        <v>1.3879938645689893</v>
      </c>
      <c r="G6" s="5">
        <f>'mort 20-24'!I278/5</f>
        <v>1.6422725785153827</v>
      </c>
      <c r="H6" s="5">
        <f>'mort adult f'!I278/(60-15)</f>
        <v>3.6592047288438563</v>
      </c>
      <c r="I6" s="5">
        <f>'mort adult m'!I278/(60-15)</f>
        <v>4.8185832448564874</v>
      </c>
    </row>
    <row r="7" spans="1:9">
      <c r="A7">
        <v>2024</v>
      </c>
      <c r="B7" s="5">
        <f>'mort infant'!I279</f>
        <v>30.23856217593303</v>
      </c>
      <c r="C7" s="5">
        <f>('mort 1-5'!I279-B7)/4</f>
        <v>2.4984411622470466</v>
      </c>
      <c r="D7" s="5">
        <f>'mort 5-9'!I279/5</f>
        <v>0.92083881654838462</v>
      </c>
      <c r="E7" s="5">
        <f>'mort 10-14'!I279/5</f>
        <v>0.78889417307065524</v>
      </c>
      <c r="F7" s="5">
        <f>'mort 15-19'!I279/5</f>
        <v>1.3395361467015294</v>
      </c>
      <c r="G7" s="5">
        <f>'mort 20-24'!I279/5</f>
        <v>1.6233958822106083</v>
      </c>
      <c r="H7" s="5">
        <f>'mort adult f'!I279/(60-15)</f>
        <v>3.5731866478222605</v>
      </c>
      <c r="I7" s="5">
        <f>'mort adult m'!I279/(60-15)</f>
        <v>4.7319000748717617</v>
      </c>
    </row>
    <row r="8" spans="1:9">
      <c r="A8">
        <v>2025</v>
      </c>
      <c r="B8" s="5">
        <f>'mort infant'!I280</f>
        <v>29.121570433286429</v>
      </c>
      <c r="C8" s="5">
        <f>('mort 1-5'!I280-B8)/4</f>
        <v>2.3230865349152374</v>
      </c>
      <c r="D8" s="5">
        <f>'mort 5-9'!I280/5</f>
        <v>0.87628209961862402</v>
      </c>
      <c r="E8" s="5">
        <f>'mort 10-14'!I280/5</f>
        <v>0.7585221220010594</v>
      </c>
      <c r="F8" s="5">
        <f>'mort 15-19'!I280/5</f>
        <v>1.2927701873359356</v>
      </c>
      <c r="G8" s="5">
        <f>'mort 20-24'!I280/5</f>
        <v>1.6047361594265783</v>
      </c>
      <c r="H8" s="5">
        <f>'mort adult f'!I280/(60-15)</f>
        <v>3.4891906209930181</v>
      </c>
      <c r="I8" s="5">
        <f>'mort adult m'!I280/(60-15)</f>
        <v>4.6467762785819122</v>
      </c>
    </row>
    <row r="9" spans="1:9">
      <c r="A9">
        <v>2026</v>
      </c>
      <c r="B9" s="5">
        <f>'mort infant'!I281</f>
        <v>28.045839599339175</v>
      </c>
      <c r="C9" s="5">
        <f>('mort 1-5'!I281-B9)/4</f>
        <v>2.1579636889054719</v>
      </c>
      <c r="D9" s="5">
        <f>'mort 5-9'!I281/5</f>
        <v>0.83388135286288423</v>
      </c>
      <c r="E9" s="5">
        <f>'mort 10-14'!I281/5</f>
        <v>0.72931938047596645</v>
      </c>
      <c r="F9" s="5">
        <f>'mort 15-19'!I281/5</f>
        <v>1.2476369237066756</v>
      </c>
      <c r="G9" s="5">
        <f>'mort 20-24'!I281/5</f>
        <v>1.5862909162147787</v>
      </c>
      <c r="H9" s="5">
        <f>'mort adult f'!I281/(60-15)</f>
        <v>3.407169115289729</v>
      </c>
      <c r="I9" s="5">
        <f>'mort adult m'!I281/(60-15)</f>
        <v>4.563183803871163</v>
      </c>
    </row>
    <row r="10" spans="1:9">
      <c r="A10">
        <v>2027</v>
      </c>
      <c r="B10" s="5">
        <f>'mort infant'!I282</f>
        <v>27.009845524429551</v>
      </c>
      <c r="C10" s="5">
        <f>('mort 1-5'!I282-B10)/4</f>
        <v>2.0025249832830365</v>
      </c>
      <c r="D10" s="5">
        <f>'mort 5-9'!I282/5</f>
        <v>0.79353225514371251</v>
      </c>
      <c r="E10" s="5">
        <f>'mort 10-14'!I282/5</f>
        <v>0.70124093063314052</v>
      </c>
      <c r="F10" s="5">
        <f>'mort 15-19'!I282/5</f>
        <v>1.2040793550507238</v>
      </c>
      <c r="G10" s="5">
        <f>'mort 20-24'!I282/5</f>
        <v>1.5680576872927698</v>
      </c>
      <c r="H10" s="5">
        <f>'mort adult f'!I282/(60-15)</f>
        <v>3.3270757150207944</v>
      </c>
      <c r="I10" s="5">
        <f>'mort adult m'!I282/(60-15)</f>
        <v>4.4810951032630051</v>
      </c>
    </row>
    <row r="11" spans="1:9">
      <c r="A11">
        <v>2028</v>
      </c>
      <c r="B11" s="5">
        <f>'mort infant'!I283</f>
        <v>26.012120359938752</v>
      </c>
      <c r="C11" s="5">
        <f>('mort 1-5'!I283-B11)/4</f>
        <v>1.8562506760152084</v>
      </c>
      <c r="D11" s="5">
        <f>'mort 5-9'!I283/5</f>
        <v>0.75513553312062964</v>
      </c>
      <c r="E11" s="5">
        <f>'mort 10-14'!I283/5</f>
        <v>0.6742434877766661</v>
      </c>
      <c r="F11" s="5">
        <f>'mort 15-19'!I283/5</f>
        <v>1.1620424706188179</v>
      </c>
      <c r="G11" s="5">
        <f>'mort 20-24'!I283/5</f>
        <v>1.5500340357146922</v>
      </c>
      <c r="H11" s="5">
        <f>'mort adult f'!I283/(60-15)</f>
        <v>3.2488650956029335</v>
      </c>
      <c r="I11" s="5">
        <f>'mort adult m'!I283/(60-15)</f>
        <v>4.4004831248420668</v>
      </c>
    </row>
    <row r="12" spans="1:9">
      <c r="A12">
        <v>2029</v>
      </c>
      <c r="B12" s="5">
        <f>'mort infant'!I284</f>
        <v>25.051250478568985</v>
      </c>
      <c r="C12" s="5">
        <f>('mort 1-5'!I284-B12)/4</f>
        <v>1.7186475467644353</v>
      </c>
      <c r="D12" s="5">
        <f>'mort 5-9'!I284/5</f>
        <v>0.71859671700188943</v>
      </c>
      <c r="E12" s="5">
        <f>'mort 10-14'!I284/5</f>
        <v>0.64828543365086744</v>
      </c>
      <c r="F12" s="5">
        <f>'mort 15-19'!I284/5</f>
        <v>1.1214731801999887</v>
      </c>
      <c r="G12" s="5">
        <f>'mort 20-24'!I284/5</f>
        <v>1.5322175525455577</v>
      </c>
      <c r="H12" s="5">
        <f>'mort adult f'!I284/(60-15)</f>
        <v>3.1724929979121588</v>
      </c>
      <c r="I12" s="5">
        <f>'mort adult m'!I284/(60-15)</f>
        <v>4.3213213033392899</v>
      </c>
    </row>
    <row r="13" spans="1:9">
      <c r="A13">
        <v>2030</v>
      </c>
      <c r="B13" s="5">
        <f>'mort infant'!I285</f>
        <v>24.125874471445066</v>
      </c>
      <c r="C13" s="5">
        <f>('mort 1-5'!I285-B13)/4</f>
        <v>1.5892475862219504</v>
      </c>
      <c r="D13" s="5">
        <f>'mort 5-9'!I285/5</f>
        <v>0.68382590811470134</v>
      </c>
      <c r="E13" s="5">
        <f>'mort 10-14'!I285/5</f>
        <v>0.62332675228315026</v>
      </c>
      <c r="F13" s="5">
        <f>'mort 15-19'!I285/5</f>
        <v>1.0823202470716211</v>
      </c>
      <c r="G13" s="5">
        <f>'mort 20-24'!I285/5</f>
        <v>1.514605856539287</v>
      </c>
      <c r="H13" s="5">
        <f>'mort adult f'!I285/(60-15)</f>
        <v>3.0979162032376841</v>
      </c>
      <c r="I13" s="5">
        <f>'mort adult m'!I285/(60-15)</f>
        <v>4.2435835513774824</v>
      </c>
    </row>
    <row r="14" spans="1:9">
      <c r="A14">
        <v>2031</v>
      </c>
      <c r="B14" s="5">
        <f>'mort infant'!I286</f>
        <v>23.234681219201715</v>
      </c>
      <c r="C14" s="5">
        <f>('mort 1-5'!I286-B14)/4</f>
        <v>1.4676067488157507</v>
      </c>
      <c r="D14" s="5">
        <f>'mort 5-9'!I286/5</f>
        <v>0.65073755772205455</v>
      </c>
      <c r="E14" s="5">
        <f>'mort 10-14'!I286/5</f>
        <v>0.59932896829686455</v>
      </c>
      <c r="F14" s="5">
        <f>'mort 15-19'!I286/5</f>
        <v>1.0445342232903689</v>
      </c>
      <c r="G14" s="5">
        <f>'mort 20-24'!I286/5</f>
        <v>1.4971965938204446</v>
      </c>
      <c r="H14" s="5">
        <f>'mort adult f'!I286/(60-15)</f>
        <v>3.0250925088246068</v>
      </c>
      <c r="I14" s="5">
        <f>'mort adult m'!I286/(60-15)</f>
        <v>4.1672442508743543</v>
      </c>
    </row>
    <row r="15" spans="1:9">
      <c r="A15">
        <v>2032</v>
      </c>
      <c r="B15" s="5">
        <f>'mort infant'!I287</f>
        <v>22.376408034323553</v>
      </c>
      <c r="C15" s="5">
        <f>('mort 1-5'!I287-B15)/4</f>
        <v>1.3533037657758031</v>
      </c>
      <c r="D15" s="5">
        <f>'mort 5-9'!I287/5</f>
        <v>0.6192502565419552</v>
      </c>
      <c r="E15" s="5">
        <f>'mort 10-14'!I287/5</f>
        <v>0.57625508759909161</v>
      </c>
      <c r="F15" s="5">
        <f>'mort 15-19'!I287/5</f>
        <v>1.0080673872421932</v>
      </c>
      <c r="G15" s="5">
        <f>'mort 20-24'!I287/5</f>
        <v>1.4799874375696349</v>
      </c>
      <c r="H15" s="5">
        <f>'mort adult f'!I287/(60-15)</f>
        <v>2.9539807039915078</v>
      </c>
      <c r="I15" s="5">
        <f>'mort adult m'!I287/(60-15)</f>
        <v>4.0922782446002071</v>
      </c>
    </row>
    <row r="16" spans="1:9">
      <c r="A16">
        <v>2033</v>
      </c>
      <c r="B16" s="5">
        <f>'mort infant'!I288</f>
        <v>21.549838872105799</v>
      </c>
      <c r="C16" s="5">
        <f>('mort 1-5'!I288-B16)/4</f>
        <v>1.2459390156813521</v>
      </c>
      <c r="D16" s="5">
        <f>'mort 5-9'!I288/5</f>
        <v>0.58928653445121548</v>
      </c>
      <c r="E16" s="5">
        <f>'mort 10-14'!I288/5</f>
        <v>0.55406954035192435</v>
      </c>
      <c r="F16" s="5">
        <f>'mort 15-19'!I288/5</f>
        <v>0.97287368337266034</v>
      </c>
      <c r="G16" s="5">
        <f>'mort 20-24'!I288/5</f>
        <v>1.4629760877125126</v>
      </c>
      <c r="H16" s="5">
        <f>'mort adult f'!I288/(60-15)</f>
        <v>2.8845405468094705</v>
      </c>
      <c r="I16" s="5">
        <f>'mort adult m'!I288/(60-15)</f>
        <v>4.0186608278874987</v>
      </c>
    </row>
    <row r="17" spans="1:9">
      <c r="A17">
        <v>2034</v>
      </c>
      <c r="B17" s="5">
        <f>'mort infant'!I289</f>
        <v>20.753802607700834</v>
      </c>
      <c r="C17" s="5">
        <f>('mort 1-5'!I289-B17)/4</f>
        <v>1.1451334497506025</v>
      </c>
      <c r="D17" s="5">
        <f>'mort 5-9'!I289/5</f>
        <v>0.56077266988099539</v>
      </c>
      <c r="E17" s="5">
        <f>'mort 10-14'!I289/5</f>
        <v>0.53273812613932514</v>
      </c>
      <c r="F17" s="5">
        <f>'mort 15-19'!I289/5</f>
        <v>0.93890866402137674</v>
      </c>
      <c r="G17" s="5">
        <f>'mort 20-24'!I289/5</f>
        <v>1.4461602706123688</v>
      </c>
      <c r="H17" s="5">
        <f>'mort adult f'!I289/(60-15)</f>
        <v>2.8167327413293082</v>
      </c>
      <c r="I17" s="5">
        <f>'mort adult m'!I289/(60-15)</f>
        <v>3.9463677404895439</v>
      </c>
    </row>
    <row r="18" spans="1:9">
      <c r="A18">
        <v>2035</v>
      </c>
      <c r="B18" s="5">
        <f>'mort infant'!I290</f>
        <v>19.98717137680951</v>
      </c>
      <c r="C18" s="5">
        <f>('mort 1-5'!I290-B18)/4</f>
        <v>1.0505275692620977</v>
      </c>
      <c r="D18" s="5">
        <f>'mort 5-9'!I290/5</f>
        <v>0.53363850843514071</v>
      </c>
      <c r="E18" s="5">
        <f>'mort 10-14'!I290/5</f>
        <v>0.51222796124503422</v>
      </c>
      <c r="F18" s="5">
        <f>'mort 15-19'!I290/5</f>
        <v>0.90612943328710427</v>
      </c>
      <c r="G18" s="5">
        <f>'mort 20-24'!I290/5</f>
        <v>1.4295377387662496</v>
      </c>
      <c r="H18" s="5">
        <f>'mort adult f'!I290/(60-15)</f>
        <v>2.7505189153441196</v>
      </c>
      <c r="I18" s="5">
        <f>'mort adult m'!I290/(60-15)</f>
        <v>3.8753751585856731</v>
      </c>
    </row>
    <row r="19" spans="1:9">
      <c r="A19">
        <v>2036</v>
      </c>
      <c r="B19" s="5">
        <f>'mort infant'!I291</f>
        <v>19.248858977666153</v>
      </c>
      <c r="C19" s="5">
        <f>('mort 1-5'!I291-B19)/4</f>
        <v>0.96178045262016454</v>
      </c>
      <c r="D19" s="5">
        <f>'mort 5-9'!I291/5</f>
        <v>0.50781729028505329</v>
      </c>
      <c r="E19" s="5">
        <f>'mort 10-14'!I291/5</f>
        <v>0.49250742796025399</v>
      </c>
      <c r="F19" s="5">
        <f>'mort 15-19'!I291/5</f>
        <v>0.87449459285265996</v>
      </c>
      <c r="G19" s="5">
        <f>'mort 20-24'!I291/5</f>
        <v>1.4131062705045685</v>
      </c>
      <c r="H19" s="5">
        <f>'mort adult f'!I291/(60-15)</f>
        <v>2.6858615986745891</v>
      </c>
      <c r="I19" s="5">
        <f>'mort adult m'!I291/(60-15)</f>
        <v>3.8056596869302135</v>
      </c>
    </row>
    <row r="20" spans="1:9">
      <c r="A20">
        <v>2037</v>
      </c>
      <c r="B20" s="5">
        <f>'mort infant'!I292</f>
        <v>18.537819332053157</v>
      </c>
      <c r="C20" s="5">
        <f>('mort 1-5'!I292-B20)/4</f>
        <v>0.87856882969407124</v>
      </c>
      <c r="D20" s="5">
        <f>'mort 5-9'!I292/5</f>
        <v>0.48324548591642175</v>
      </c>
      <c r="E20" s="5">
        <f>'mort 10-14'!I292/5</f>
        <v>0.4735461258429618</v>
      </c>
      <c r="F20" s="5">
        <f>'mort 15-19'!I292/5</f>
        <v>0.84396418970117892</v>
      </c>
      <c r="G20" s="5">
        <f>'mort 20-24'!I292/5</f>
        <v>1.3968636696941714</v>
      </c>
      <c r="H20" s="5">
        <f>'mort adult f'!I292/(60-15)</f>
        <v>2.6227242019647363</v>
      </c>
      <c r="I20" s="5">
        <f>'mort adult m'!I292/(60-15)</f>
        <v>3.7371983511427036</v>
      </c>
    </row>
    <row r="21" spans="1:9">
      <c r="A21">
        <v>2038</v>
      </c>
      <c r="B21" s="5">
        <f>'mort infant'!I293</f>
        <v>17.853045003164652</v>
      </c>
      <c r="C21" s="5">
        <f>('mort 1-5'!I293-B21)/4</f>
        <v>0.80058620117236234</v>
      </c>
      <c r="D21" s="5">
        <f>'mort 5-9'!I293/5</f>
        <v>0.45986263982369169</v>
      </c>
      <c r="E21" s="5">
        <f>'mort 10-14'!I293/5</f>
        <v>0.45531482485371805</v>
      </c>
      <c r="F21" s="5">
        <f>'mort 15-19'!I293/5</f>
        <v>0.81449966565771104</v>
      </c>
      <c r="G21" s="5">
        <f>'mort 20-24'!I293/5</f>
        <v>1.380807765444813</v>
      </c>
      <c r="H21" s="5">
        <f>'mort adult f'!I293/(60-15)</f>
        <v>2.5610709959761273</v>
      </c>
      <c r="I21" s="5">
        <f>'mort adult m'!I293/(60-15)</f>
        <v>3.6699685901368033</v>
      </c>
    </row>
    <row r="22" spans="1:9">
      <c r="A22">
        <v>2039</v>
      </c>
      <c r="B22" s="5">
        <f>'mort infant'!I294</f>
        <v>17.193565768219258</v>
      </c>
      <c r="C22" s="5">
        <f>('mort 1-5'!I294-B22)/4</f>
        <v>0.72754200078041631</v>
      </c>
      <c r="D22" s="5">
        <f>'mort 5-9'!I294/5</f>
        <v>0.43761122176770656</v>
      </c>
      <c r="E22" s="5">
        <f>'mort 10-14'!I294/5</f>
        <v>0.43778542029572209</v>
      </c>
      <c r="F22" s="5">
        <f>'mort 15-19'!I294/5</f>
        <v>0.78606380869242254</v>
      </c>
      <c r="G22" s="5">
        <f>'mort 20-24'!I294/5</f>
        <v>1.3649364118190106</v>
      </c>
      <c r="H22" s="5">
        <f>'mort adult f'!I294/(60-15)</f>
        <v>2.5008670913688174</v>
      </c>
      <c r="I22" s="5">
        <f>'mort adult m'!I294/(60-15)</f>
        <v>3.6039482486854006</v>
      </c>
    </row>
    <row r="23" spans="1:9">
      <c r="A23">
        <v>2040</v>
      </c>
      <c r="B23" s="5">
        <f>'mort infant'!I295</f>
        <v>16.558447243799549</v>
      </c>
      <c r="C23" s="5">
        <f>('mort 1-5'!I295-B23)/4</f>
        <v>0.65916079831087071</v>
      </c>
      <c r="D23" s="5">
        <f>'mort 5-9'!I295/5</f>
        <v>0.41643648523055948</v>
      </c>
      <c r="E23" s="5">
        <f>'mort 10-14'!I295/5</f>
        <v>0.42093088948965507</v>
      </c>
      <c r="F23" s="5">
        <f>'mort 15-19'!I295/5</f>
        <v>0.75862070592390529</v>
      </c>
      <c r="G23" s="5">
        <f>'mort 20-24'!I295/5</f>
        <v>1.3492474875452289</v>
      </c>
      <c r="H23" s="5">
        <f>'mort adult f'!I295/(60-15)</f>
        <v>2.4420784189575926</v>
      </c>
      <c r="I23" s="5">
        <f>'mort adult m'!I295/(60-15)</f>
        <v>3.5391155701194723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4</vt:i4>
      </vt:variant>
    </vt:vector>
  </HeadingPairs>
  <TitlesOfParts>
    <vt:vector size="60" baseType="lpstr">
      <vt:lpstr>PopValues_retain</vt:lpstr>
      <vt:lpstr>Scenarios_retain</vt:lpstr>
      <vt:lpstr>TaskValues_retain</vt:lpstr>
      <vt:lpstr>To Do or Upgrade</vt:lpstr>
      <vt:lpstr>Scenarios</vt:lpstr>
      <vt:lpstr>PopValues</vt:lpstr>
      <vt:lpstr>Data dictionary Scenarios</vt:lpstr>
      <vt:lpstr>TotalPop</vt:lpstr>
      <vt:lpstr>Read Me</vt:lpstr>
      <vt:lpstr>Age band mort calcs</vt:lpstr>
      <vt:lpstr>TaskValues</vt:lpstr>
      <vt:lpstr>StochasticParamaters</vt:lpstr>
      <vt:lpstr>AgeSpecific Fertility</vt:lpstr>
      <vt:lpstr>RuralUrban Mortality</vt:lpstr>
      <vt:lpstr>Fertility mod check</vt:lpstr>
      <vt:lpstr>Ratios</vt:lpstr>
      <vt:lpstr>AggregateDALYs</vt:lpstr>
      <vt:lpstr>SeasonalityCurves</vt:lpstr>
      <vt:lpstr>SeasonalityOffsets</vt:lpstr>
      <vt:lpstr>Services summary</vt:lpstr>
      <vt:lpstr>Prevalences</vt:lpstr>
      <vt:lpstr>DALYs </vt:lpstr>
      <vt:lpstr>CEA</vt:lpstr>
      <vt:lpstr>Work time</vt:lpstr>
      <vt:lpstr>Ssn TB</vt:lpstr>
      <vt:lpstr>Sheet2</vt:lpstr>
      <vt:lpstr>Ssn Malaria</vt:lpstr>
      <vt:lpstr>Ssn Nutr</vt:lpstr>
      <vt:lpstr>Ssn Measles</vt:lpstr>
      <vt:lpstr>Sheet21</vt:lpstr>
      <vt:lpstr>Services ref</vt:lpstr>
      <vt:lpstr>Coverage impacts</vt:lpstr>
      <vt:lpstr>Inputs Assump</vt:lpstr>
      <vt:lpstr>Demographics_Total</vt:lpstr>
      <vt:lpstr>Pop M</vt:lpstr>
      <vt:lpstr>Pop F</vt:lpstr>
      <vt:lpstr>TB Incidence</vt:lpstr>
      <vt:lpstr>Malaria Incid</vt:lpstr>
      <vt:lpstr>FP mod</vt:lpstr>
      <vt:lpstr>unmet need</vt:lpstr>
      <vt:lpstr>HIV Prev</vt:lpstr>
      <vt:lpstr>HIV Incid</vt:lpstr>
      <vt:lpstr>fertility</vt:lpstr>
      <vt:lpstr>fertility 15-19</vt:lpstr>
      <vt:lpstr>mort infant</vt:lpstr>
      <vt:lpstr>mort 1-5</vt:lpstr>
      <vt:lpstr>mort 5-9</vt:lpstr>
      <vt:lpstr>mort 10-14</vt:lpstr>
      <vt:lpstr>mort 15-19</vt:lpstr>
      <vt:lpstr>mort 20-24</vt:lpstr>
      <vt:lpstr>mort adult f</vt:lpstr>
      <vt:lpstr>mort adult m</vt:lpstr>
      <vt:lpstr>Staffing Ratios</vt:lpstr>
      <vt:lpstr>Demographics_InCalc</vt:lpstr>
      <vt:lpstr>Births</vt:lpstr>
      <vt:lpstr>Mortality</vt:lpstr>
      <vt:lpstr>hours</vt:lpstr>
      <vt:lpstr>select_pop</vt:lpstr>
      <vt:lpstr>total_pop</vt:lpstr>
      <vt:lpstr>weeks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2022-02-02T23:27:04Z</dcterms:modified>
  <cp:category/>
  <cp:contentStatus/>
</cp:coreProperties>
</file>